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filterPrivacy="1" codeName="ThisWorkbook"/>
  <xr:revisionPtr revIDLastSave="0" documentId="13_ncr:1_{F3083F4D-20B5-482C-B1DC-E3B31EA46C79}" xr6:coauthVersionLast="47" xr6:coauthVersionMax="47" xr10:uidLastSave="{00000000-0000-0000-0000-000000000000}"/>
  <bookViews>
    <workbookView xWindow="2985" yWindow="750" windowWidth="22875" windowHeight="14295" tabRatio="684" xr2:uid="{00000000-000D-0000-FFFF-FFFF00000000}"/>
  </bookViews>
  <sheets>
    <sheet name="Cover" sheetId="108" r:id="rId1"/>
    <sheet name="Summary" sheetId="33" r:id="rId2"/>
    <sheet name="Total" sheetId="97" r:id="rId3"/>
    <sheet name="Assumptions" sheetId="43" r:id="rId4"/>
    <sheet name="Demand" sheetId="103" r:id="rId5"/>
    <sheet name="Span data" sheetId="107" r:id="rId6"/>
    <sheet name="Energy at risk" sheetId="92" r:id="rId7"/>
    <sheet name="Calcs" sheetId="100" r:id="rId8"/>
    <sheet name="Sensitivities" sheetId="109" r:id="rId9"/>
    <sheet name="Workings_risks" sheetId="106" r:id="rId10"/>
    <sheet name="Misc_calcs" sheetId="62" r:id="rId11"/>
    <sheet name="Data" sheetId="47" r:id="rId12"/>
    <sheet name="VCR_data" sheetId="105" r:id="rId13"/>
  </sheets>
  <definedNames>
    <definedName name="bus">Assumptions!$E$6</definedName>
    <definedName name="conv_2026">Misc_calcs!$D$19</definedName>
    <definedName name="custval_date">Assumptions!$G$29</definedName>
    <definedName name="CY_years">Misc_calcs!$H$6:$M$6</definedName>
    <definedName name="hy_dates">Misc_calcs!$H$11:$R$11</definedName>
    <definedName name="hy_escalation">Misc_calcs!$H$15:$R$15</definedName>
    <definedName name="input_dollars">Assumptions!$G$20</definedName>
    <definedName name="list" localSheetId="8">list_start:OFFSET(list_start, 0,0,count, 1)</definedName>
    <definedName name="list">list_start:OFFSET(list_start, 0,0,count, 1)</definedName>
    <definedName name="mill_conv">Data!$C$33</definedName>
    <definedName name="output_dollars">Assumptions!$G$28</definedName>
    <definedName name="proj">Assumptions!$E$8</definedName>
    <definedName name="real_disc">Assumptions!$G$21</definedName>
    <definedName name="sheets">Cover!$A$40</definedName>
    <definedName name="start">Assumptions!$G$24</definedName>
    <definedName name="SubT">Data!$S$62:$S$72</definedName>
    <definedName name="thous_conv">Data!$C$32</definedName>
    <definedName name="value_otherben">Assumptions!$G$103:$G$109</definedName>
    <definedName name="vcr_date">Assumptions!$G$22</definedName>
    <definedName name="vcr_esc">Misc_calcs!$D$23</definedName>
    <definedName name="years">Assumptions!$G$26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0" i="108" l="1"/>
  <c r="A2" i="105"/>
  <c r="A1" i="105"/>
  <c r="X9" i="103" l="1"/>
  <c r="X10" i="103"/>
  <c r="X11" i="103"/>
  <c r="X12" i="103"/>
  <c r="X13" i="103"/>
  <c r="X14" i="103"/>
  <c r="X15" i="103"/>
  <c r="X16" i="103"/>
  <c r="X17" i="103"/>
  <c r="X18" i="103"/>
  <c r="X19" i="103"/>
  <c r="X20" i="103"/>
  <c r="X21" i="103"/>
  <c r="X22" i="103"/>
  <c r="X23" i="103"/>
  <c r="X24" i="103"/>
  <c r="X25" i="103"/>
  <c r="X26" i="103"/>
  <c r="X27" i="103"/>
  <c r="X28" i="103"/>
  <c r="X29" i="103"/>
  <c r="X30" i="103"/>
  <c r="X31" i="103"/>
  <c r="X32" i="103"/>
  <c r="X33" i="103"/>
  <c r="X34" i="103"/>
  <c r="X35" i="103"/>
  <c r="X36" i="103"/>
  <c r="X37" i="103"/>
  <c r="X38" i="103"/>
  <c r="X39" i="103"/>
  <c r="X40" i="103"/>
  <c r="X41" i="103"/>
  <c r="X42" i="103"/>
  <c r="X43" i="103"/>
  <c r="X44" i="103"/>
  <c r="X45" i="103"/>
  <c r="X46" i="103"/>
  <c r="X47" i="103"/>
  <c r="X48" i="103"/>
  <c r="X49" i="103"/>
  <c r="X50" i="103"/>
  <c r="X51" i="103"/>
  <c r="X52" i="103"/>
  <c r="X53" i="103"/>
  <c r="X54" i="103"/>
  <c r="X55" i="103"/>
  <c r="X56" i="103"/>
  <c r="X57" i="103"/>
  <c r="X58" i="103"/>
  <c r="X59" i="103"/>
  <c r="X60" i="103"/>
  <c r="X61" i="103"/>
  <c r="X62" i="103"/>
  <c r="X63" i="103"/>
  <c r="X64" i="103"/>
  <c r="X65" i="103"/>
  <c r="X66" i="103"/>
  <c r="X67" i="103"/>
  <c r="X68" i="103"/>
  <c r="X69" i="103"/>
  <c r="X70" i="103"/>
  <c r="X71" i="103"/>
  <c r="X72" i="103"/>
  <c r="X73" i="103"/>
  <c r="X74" i="103"/>
  <c r="X75" i="103"/>
  <c r="X76" i="103"/>
  <c r="X77" i="103"/>
  <c r="X78" i="103"/>
  <c r="X79" i="103"/>
  <c r="X80" i="103"/>
  <c r="X81" i="103"/>
  <c r="X82" i="103"/>
  <c r="X83" i="103"/>
  <c r="X84" i="103"/>
  <c r="X85" i="103"/>
  <c r="X86" i="103"/>
  <c r="X87" i="103"/>
  <c r="X88" i="103"/>
  <c r="X89" i="103"/>
  <c r="X90" i="103"/>
  <c r="X91" i="103"/>
  <c r="X92" i="103"/>
  <c r="X93" i="103"/>
  <c r="X94" i="103"/>
  <c r="X95" i="103"/>
  <c r="X96" i="103"/>
  <c r="X97" i="103"/>
  <c r="X98" i="103"/>
  <c r="X99" i="103"/>
  <c r="X100" i="103"/>
  <c r="X101" i="103"/>
  <c r="X102" i="103"/>
  <c r="X103" i="103"/>
  <c r="X104" i="103"/>
  <c r="X105" i="103"/>
  <c r="X106" i="103"/>
  <c r="X107" i="103"/>
  <c r="X108" i="103"/>
  <c r="X109" i="103"/>
  <c r="X110" i="103"/>
  <c r="X111" i="103"/>
  <c r="X112" i="103"/>
  <c r="X113" i="103"/>
  <c r="X114" i="103"/>
  <c r="X115" i="103"/>
  <c r="X116" i="103"/>
  <c r="X117" i="103"/>
  <c r="X118" i="103"/>
  <c r="X119" i="103"/>
  <c r="X120" i="103"/>
  <c r="X121" i="103"/>
  <c r="X122" i="103"/>
  <c r="X123" i="103"/>
  <c r="X124" i="103"/>
  <c r="X125" i="103"/>
  <c r="X126" i="103"/>
  <c r="X127" i="103"/>
  <c r="X128" i="103"/>
  <c r="X129" i="103"/>
  <c r="X130" i="103"/>
  <c r="X131" i="103"/>
  <c r="X132" i="103"/>
  <c r="X133" i="103"/>
  <c r="X134" i="103"/>
  <c r="X135" i="103"/>
  <c r="X136" i="103"/>
  <c r="X137" i="103"/>
  <c r="X138" i="103"/>
  <c r="X139" i="103"/>
  <c r="X140" i="103"/>
  <c r="X141" i="103"/>
  <c r="X142" i="103"/>
  <c r="X143" i="103"/>
  <c r="X144" i="103"/>
  <c r="X145" i="103"/>
  <c r="X146" i="103"/>
  <c r="X147" i="103"/>
  <c r="X148" i="103"/>
  <c r="X149" i="103"/>
  <c r="X150" i="103"/>
  <c r="X151" i="103"/>
  <c r="X152" i="103"/>
  <c r="X153" i="103"/>
  <c r="X154" i="103"/>
  <c r="X155" i="103"/>
  <c r="X156" i="103"/>
  <c r="X157" i="103"/>
  <c r="X158" i="103"/>
  <c r="X159" i="103"/>
  <c r="X160" i="103"/>
  <c r="X161" i="103"/>
  <c r="X162" i="103"/>
  <c r="X163" i="103"/>
  <c r="X164" i="103"/>
  <c r="X165" i="103"/>
  <c r="X166" i="103"/>
  <c r="X167" i="103"/>
  <c r="X168" i="103"/>
  <c r="X169" i="103"/>
  <c r="X170" i="103"/>
  <c r="X171" i="103"/>
  <c r="X172" i="103"/>
  <c r="X173" i="103"/>
  <c r="X174" i="103"/>
  <c r="X175" i="103"/>
  <c r="X176" i="103"/>
  <c r="X177" i="103"/>
  <c r="X178" i="103"/>
  <c r="X179" i="103"/>
  <c r="X180" i="103"/>
  <c r="X181" i="103"/>
  <c r="X182" i="103"/>
  <c r="X183" i="103"/>
  <c r="X184" i="103"/>
  <c r="X185" i="103"/>
  <c r="X186" i="103"/>
  <c r="X187" i="103"/>
  <c r="X188" i="103"/>
  <c r="X189" i="103"/>
  <c r="X190" i="103"/>
  <c r="X191" i="103"/>
  <c r="X192" i="103"/>
  <c r="X193" i="103"/>
  <c r="X194" i="103"/>
  <c r="X195" i="103"/>
  <c r="X196" i="103"/>
  <c r="X197" i="103"/>
  <c r="X198" i="103"/>
  <c r="X199" i="103"/>
  <c r="X200" i="103"/>
  <c r="X201" i="103"/>
  <c r="X202" i="103"/>
  <c r="X203" i="103"/>
  <c r="X204" i="103"/>
  <c r="X205" i="103"/>
  <c r="X206" i="103"/>
  <c r="X207" i="103"/>
  <c r="X208" i="103"/>
  <c r="X209" i="103"/>
  <c r="X210" i="103"/>
  <c r="X211" i="103"/>
  <c r="X212" i="103"/>
  <c r="X213" i="103"/>
  <c r="X214" i="103"/>
  <c r="X215" i="103"/>
  <c r="X216" i="103"/>
  <c r="X217" i="103"/>
  <c r="X218" i="103"/>
  <c r="X219" i="103"/>
  <c r="X220" i="103"/>
  <c r="X221" i="103"/>
  <c r="X222" i="103"/>
  <c r="X223" i="103"/>
  <c r="X224" i="103"/>
  <c r="X225" i="103"/>
  <c r="X226" i="103"/>
  <c r="X227" i="103"/>
  <c r="X228" i="103"/>
  <c r="X229" i="103"/>
  <c r="X230" i="103"/>
  <c r="X231" i="103"/>
  <c r="X232" i="103"/>
  <c r="X233" i="103"/>
  <c r="X234" i="103"/>
  <c r="X235" i="103"/>
  <c r="X236" i="103"/>
  <c r="X237" i="103"/>
  <c r="X238" i="103"/>
  <c r="X239" i="103"/>
  <c r="X240" i="103"/>
  <c r="X241" i="103"/>
  <c r="X242" i="103"/>
  <c r="X243" i="103"/>
  <c r="X244" i="103"/>
  <c r="X245" i="103"/>
  <c r="X246" i="103"/>
  <c r="X247" i="103"/>
  <c r="X248" i="103"/>
  <c r="X249" i="103"/>
  <c r="X250" i="103"/>
  <c r="X251" i="103"/>
  <c r="X252" i="103"/>
  <c r="X253" i="103"/>
  <c r="X254" i="103"/>
  <c r="X255" i="103"/>
  <c r="X256" i="103"/>
  <c r="X257" i="103"/>
  <c r="X258" i="103"/>
  <c r="X259" i="103"/>
  <c r="X260" i="103"/>
  <c r="X261" i="103"/>
  <c r="X262" i="103"/>
  <c r="X263" i="103"/>
  <c r="X264" i="103"/>
  <c r="X265" i="103"/>
  <c r="X266" i="103"/>
  <c r="X267" i="103"/>
  <c r="X268" i="103"/>
  <c r="X269" i="103"/>
  <c r="X270" i="103"/>
  <c r="X271" i="103"/>
  <c r="X272" i="103"/>
  <c r="X273" i="103"/>
  <c r="X274" i="103"/>
  <c r="X275" i="103"/>
  <c r="X276" i="103"/>
  <c r="X277" i="103"/>
  <c r="X278" i="103"/>
  <c r="X279" i="103"/>
  <c r="X280" i="103"/>
  <c r="X281" i="103"/>
  <c r="X282" i="103"/>
  <c r="X283" i="103"/>
  <c r="X284" i="103"/>
  <c r="X285" i="103"/>
  <c r="X286" i="103"/>
  <c r="X287" i="103"/>
  <c r="X288" i="103"/>
  <c r="X289" i="103"/>
  <c r="X290" i="103"/>
  <c r="X291" i="103"/>
  <c r="X292" i="103"/>
  <c r="X293" i="103"/>
  <c r="X294" i="103"/>
  <c r="X295" i="103"/>
  <c r="X296" i="103"/>
  <c r="X297" i="103"/>
  <c r="X298" i="103"/>
  <c r="X299" i="103"/>
  <c r="X300" i="103"/>
  <c r="X301" i="103"/>
  <c r="X302" i="103"/>
  <c r="X303" i="103"/>
  <c r="X304" i="103"/>
  <c r="X305" i="103"/>
  <c r="X306" i="103"/>
  <c r="X307" i="103"/>
  <c r="X308" i="103"/>
  <c r="X309" i="103"/>
  <c r="X310" i="103"/>
  <c r="X311" i="103"/>
  <c r="X312" i="103"/>
  <c r="X313" i="103"/>
  <c r="X314" i="103"/>
  <c r="X315" i="103"/>
  <c r="X316" i="103"/>
  <c r="X317" i="103"/>
  <c r="X318" i="103"/>
  <c r="X319" i="103"/>
  <c r="X320" i="103"/>
  <c r="X321" i="103"/>
  <c r="X322" i="103"/>
  <c r="X323" i="103"/>
  <c r="X324" i="103"/>
  <c r="X325" i="103"/>
  <c r="X326" i="103"/>
  <c r="X327" i="103"/>
  <c r="X328" i="103"/>
  <c r="X329" i="103"/>
  <c r="X330" i="103"/>
  <c r="X331" i="103"/>
  <c r="X332" i="103"/>
  <c r="X333" i="103"/>
  <c r="X334" i="103"/>
  <c r="X335" i="103"/>
  <c r="X336" i="103"/>
  <c r="X337" i="103"/>
  <c r="X338" i="103"/>
  <c r="X339" i="103"/>
  <c r="X340" i="103"/>
  <c r="X341" i="103"/>
  <c r="X342" i="103"/>
  <c r="X343" i="103"/>
  <c r="X344" i="103"/>
  <c r="X345" i="103"/>
  <c r="X346" i="103"/>
  <c r="X347" i="103"/>
  <c r="X348" i="103"/>
  <c r="X349" i="103"/>
  <c r="X350" i="103"/>
  <c r="X351" i="103"/>
  <c r="X352" i="103"/>
  <c r="X353" i="103"/>
  <c r="X354" i="103"/>
  <c r="X355" i="103"/>
  <c r="X356" i="103"/>
  <c r="X357" i="103"/>
  <c r="X358" i="103"/>
  <c r="X359" i="103"/>
  <c r="X360" i="103"/>
  <c r="X361" i="103"/>
  <c r="X362" i="103"/>
  <c r="X363" i="103"/>
  <c r="X364" i="103"/>
  <c r="X365" i="103"/>
  <c r="X366" i="103"/>
  <c r="X367" i="103"/>
  <c r="X368" i="103"/>
  <c r="X369" i="103"/>
  <c r="X370" i="103"/>
  <c r="X371" i="103"/>
  <c r="X372" i="103"/>
  <c r="X373" i="103"/>
  <c r="X374" i="103"/>
  <c r="X375" i="103"/>
  <c r="X376" i="103"/>
  <c r="X377" i="103"/>
  <c r="X378" i="103"/>
  <c r="X379" i="103"/>
  <c r="X380" i="103"/>
  <c r="X381" i="103"/>
  <c r="X382" i="103"/>
  <c r="X383" i="103"/>
  <c r="X384" i="103"/>
  <c r="X385" i="103"/>
  <c r="X386" i="103"/>
  <c r="X387" i="103"/>
  <c r="X388" i="103"/>
  <c r="X389" i="103"/>
  <c r="X390" i="103"/>
  <c r="X391" i="103"/>
  <c r="X392" i="103"/>
  <c r="X393" i="103"/>
  <c r="X394" i="103"/>
  <c r="X395" i="103"/>
  <c r="X396" i="103"/>
  <c r="X397" i="103"/>
  <c r="X398" i="103"/>
  <c r="X399" i="103"/>
  <c r="X400" i="103"/>
  <c r="X401" i="103"/>
  <c r="X402" i="103"/>
  <c r="X403" i="103"/>
  <c r="X404" i="103"/>
  <c r="X405" i="103"/>
  <c r="X406" i="103"/>
  <c r="X407" i="103"/>
  <c r="X408" i="103"/>
  <c r="X409" i="103"/>
  <c r="X410" i="103"/>
  <c r="X411" i="103"/>
  <c r="X412" i="103"/>
  <c r="X413" i="103"/>
  <c r="X414" i="103"/>
  <c r="X415" i="103"/>
  <c r="X416" i="103"/>
  <c r="X417" i="103"/>
  <c r="X418" i="103"/>
  <c r="X419" i="103"/>
  <c r="X420" i="103"/>
  <c r="X421" i="103"/>
  <c r="X422" i="103"/>
  <c r="X423" i="103"/>
  <c r="X424" i="103"/>
  <c r="X425" i="103"/>
  <c r="X426" i="103"/>
  <c r="X427" i="103"/>
  <c r="X428" i="103"/>
  <c r="X429" i="103"/>
  <c r="X430" i="103"/>
  <c r="X431" i="103"/>
  <c r="X432" i="103"/>
  <c r="X433" i="103"/>
  <c r="X434" i="103"/>
  <c r="X435" i="103"/>
  <c r="X436" i="103"/>
  <c r="X437" i="103"/>
  <c r="X438" i="103"/>
  <c r="X439" i="103"/>
  <c r="X440" i="103"/>
  <c r="X441" i="103"/>
  <c r="X442" i="103"/>
  <c r="X443" i="103"/>
  <c r="X444" i="103"/>
  <c r="X445" i="103"/>
  <c r="X446" i="103"/>
  <c r="X447" i="103"/>
  <c r="X448" i="103"/>
  <c r="X449" i="103"/>
  <c r="X450" i="103"/>
  <c r="X451" i="103"/>
  <c r="X452" i="103"/>
  <c r="X453" i="103"/>
  <c r="X454" i="103"/>
  <c r="X455" i="103"/>
  <c r="X456" i="103"/>
  <c r="X457" i="103"/>
  <c r="X458" i="103"/>
  <c r="X459" i="103"/>
  <c r="X460" i="103"/>
  <c r="X461" i="103"/>
  <c r="X462" i="103"/>
  <c r="X463" i="103"/>
  <c r="X464" i="103"/>
  <c r="X465" i="103"/>
  <c r="X466" i="103"/>
  <c r="X467" i="103"/>
  <c r="X468" i="103"/>
  <c r="X469" i="103"/>
  <c r="X470" i="103"/>
  <c r="X471" i="103"/>
  <c r="X472" i="103"/>
  <c r="X473" i="103"/>
  <c r="X474" i="103"/>
  <c r="X475" i="103"/>
  <c r="X476" i="103"/>
  <c r="X477" i="103"/>
  <c r="X478" i="103"/>
  <c r="X479" i="103"/>
  <c r="X480" i="103"/>
  <c r="X481" i="103"/>
  <c r="X482" i="103"/>
  <c r="X483" i="103"/>
  <c r="X484" i="103"/>
  <c r="X485" i="103"/>
  <c r="X486" i="103"/>
  <c r="X487" i="103"/>
  <c r="X488" i="103"/>
  <c r="X489" i="103"/>
  <c r="X490" i="103"/>
  <c r="X491" i="103"/>
  <c r="X492" i="103"/>
  <c r="X493" i="103"/>
  <c r="X494" i="103"/>
  <c r="X495" i="103"/>
  <c r="X496" i="103"/>
  <c r="X497" i="103"/>
  <c r="X498" i="103"/>
  <c r="X499" i="103"/>
  <c r="X500" i="103"/>
  <c r="X501" i="103"/>
  <c r="X502" i="103"/>
  <c r="X503" i="103"/>
  <c r="X504" i="103"/>
  <c r="X505" i="103"/>
  <c r="X506" i="103"/>
  <c r="X507" i="103"/>
  <c r="X508" i="103"/>
  <c r="X509" i="103"/>
  <c r="X510" i="103"/>
  <c r="X511" i="103"/>
  <c r="X512" i="103"/>
  <c r="X513" i="103"/>
  <c r="X514" i="103"/>
  <c r="X515" i="103"/>
  <c r="X516" i="103"/>
  <c r="X517" i="103"/>
  <c r="X518" i="103"/>
  <c r="X519" i="103"/>
  <c r="X520" i="103"/>
  <c r="X521" i="103"/>
  <c r="X522" i="103"/>
  <c r="X523" i="103"/>
  <c r="X524" i="103"/>
  <c r="X525" i="103"/>
  <c r="X526" i="103"/>
  <c r="X527" i="103"/>
  <c r="X528" i="103"/>
  <c r="X529" i="103"/>
  <c r="X530" i="103"/>
  <c r="X531" i="103"/>
  <c r="X532" i="103"/>
  <c r="X533" i="103"/>
  <c r="X534" i="103"/>
  <c r="X535" i="103"/>
  <c r="X536" i="103"/>
  <c r="X537" i="103"/>
  <c r="X538" i="103"/>
  <c r="X539" i="103"/>
  <c r="X540" i="103"/>
  <c r="X541" i="103"/>
  <c r="X542" i="103"/>
  <c r="X543" i="103"/>
  <c r="X544" i="103"/>
  <c r="X545" i="103"/>
  <c r="X546" i="103"/>
  <c r="X547" i="103"/>
  <c r="X548" i="103"/>
  <c r="X549" i="103"/>
  <c r="X550" i="103"/>
  <c r="X551" i="103"/>
  <c r="X552" i="103"/>
  <c r="X553" i="103"/>
  <c r="X554" i="103"/>
  <c r="X555" i="103"/>
  <c r="X556" i="103"/>
  <c r="X557" i="103"/>
  <c r="X558" i="103"/>
  <c r="X559" i="103"/>
  <c r="X560" i="103"/>
  <c r="X561" i="103"/>
  <c r="X562" i="103"/>
  <c r="X563" i="103"/>
  <c r="X564" i="103"/>
  <c r="X565" i="103"/>
  <c r="X566" i="103"/>
  <c r="X567" i="103"/>
  <c r="X568" i="103"/>
  <c r="X569" i="103"/>
  <c r="X570" i="103"/>
  <c r="X571" i="103"/>
  <c r="X572" i="103"/>
  <c r="X573" i="103"/>
  <c r="X574" i="103"/>
  <c r="X575" i="103"/>
  <c r="X576" i="103"/>
  <c r="X577" i="103"/>
  <c r="X578" i="103"/>
  <c r="X579" i="103"/>
  <c r="X580" i="103"/>
  <c r="X581" i="103"/>
  <c r="X582" i="103"/>
  <c r="X583" i="103"/>
  <c r="X584" i="103"/>
  <c r="X585" i="103"/>
  <c r="X586" i="103"/>
  <c r="X587" i="103"/>
  <c r="X588" i="103"/>
  <c r="X589" i="103"/>
  <c r="X590" i="103"/>
  <c r="X591" i="103"/>
  <c r="X592" i="103"/>
  <c r="X593" i="103"/>
  <c r="X594" i="103"/>
  <c r="X595" i="103"/>
  <c r="X596" i="103"/>
  <c r="X597" i="103"/>
  <c r="X598" i="103"/>
  <c r="X599" i="103"/>
  <c r="X600" i="103"/>
  <c r="X601" i="103"/>
  <c r="X602" i="103"/>
  <c r="X603" i="103"/>
  <c r="X604" i="103"/>
  <c r="X605" i="103"/>
  <c r="X606" i="103"/>
  <c r="X607" i="103"/>
  <c r="X608" i="103"/>
  <c r="X609" i="103"/>
  <c r="X610" i="103"/>
  <c r="X611" i="103"/>
  <c r="X612" i="103"/>
  <c r="X613" i="103"/>
  <c r="X614" i="103"/>
  <c r="X615" i="103"/>
  <c r="X616" i="103"/>
  <c r="X617" i="103"/>
  <c r="X618" i="103"/>
  <c r="X619" i="103"/>
  <c r="X620" i="103"/>
  <c r="X621" i="103"/>
  <c r="X622" i="103"/>
  <c r="X623" i="103"/>
  <c r="X624" i="103"/>
  <c r="X625" i="103"/>
  <c r="X626" i="103"/>
  <c r="X627" i="103"/>
  <c r="X628" i="103"/>
  <c r="X629" i="103"/>
  <c r="X630" i="103"/>
  <c r="X631" i="103"/>
  <c r="X632" i="103"/>
  <c r="X633" i="103"/>
  <c r="X634" i="103"/>
  <c r="X635" i="103"/>
  <c r="X636" i="103"/>
  <c r="X637" i="103"/>
  <c r="X638" i="103"/>
  <c r="X639" i="103"/>
  <c r="X640" i="103"/>
  <c r="X641" i="103"/>
  <c r="X642" i="103"/>
  <c r="X643" i="103"/>
  <c r="X644" i="103"/>
  <c r="X645" i="103"/>
  <c r="X646" i="103"/>
  <c r="X647" i="103"/>
  <c r="X648" i="103"/>
  <c r="X649" i="103"/>
  <c r="X650" i="103"/>
  <c r="X651" i="103"/>
  <c r="X652" i="103"/>
  <c r="X653" i="103"/>
  <c r="X654" i="103"/>
  <c r="X655" i="103"/>
  <c r="X656" i="103"/>
  <c r="X657" i="103"/>
  <c r="X658" i="103"/>
  <c r="X659" i="103"/>
  <c r="X660" i="103"/>
  <c r="X661" i="103"/>
  <c r="X662" i="103"/>
  <c r="X663" i="103"/>
  <c r="X664" i="103"/>
  <c r="X665" i="103"/>
  <c r="X666" i="103"/>
  <c r="X667" i="103"/>
  <c r="X668" i="103"/>
  <c r="X669" i="103"/>
  <c r="X670" i="103"/>
  <c r="X671" i="103"/>
  <c r="X672" i="103"/>
  <c r="X673" i="103"/>
  <c r="X674" i="103"/>
  <c r="X675" i="103"/>
  <c r="X676" i="103"/>
  <c r="X677" i="103"/>
  <c r="X678" i="103"/>
  <c r="X679" i="103"/>
  <c r="X680" i="103"/>
  <c r="X681" i="103"/>
  <c r="X682" i="103"/>
  <c r="X683" i="103"/>
  <c r="X684" i="103"/>
  <c r="X685" i="103"/>
  <c r="X686" i="103"/>
  <c r="X687" i="103"/>
  <c r="X688" i="103"/>
  <c r="X689" i="103"/>
  <c r="X690" i="103"/>
  <c r="X691" i="103"/>
  <c r="X692" i="103"/>
  <c r="X693" i="103"/>
  <c r="X694" i="103"/>
  <c r="X695" i="103"/>
  <c r="X696" i="103"/>
  <c r="X697" i="103"/>
  <c r="X698" i="103"/>
  <c r="X699" i="103"/>
  <c r="X700" i="103"/>
  <c r="X701" i="103"/>
  <c r="X702" i="103"/>
  <c r="X703" i="103"/>
  <c r="X704" i="103"/>
  <c r="X705" i="103"/>
  <c r="X706" i="103"/>
  <c r="X707" i="103"/>
  <c r="X708" i="103"/>
  <c r="X709" i="103"/>
  <c r="X710" i="103"/>
  <c r="X711" i="103"/>
  <c r="X712" i="103"/>
  <c r="X713" i="103"/>
  <c r="X714" i="103"/>
  <c r="X715" i="103"/>
  <c r="X716" i="103"/>
  <c r="X717" i="103"/>
  <c r="X718" i="103"/>
  <c r="X719" i="103"/>
  <c r="X720" i="103"/>
  <c r="X721" i="103"/>
  <c r="X722" i="103"/>
  <c r="X723" i="103"/>
  <c r="X724" i="103"/>
  <c r="X725" i="103"/>
  <c r="X726" i="103"/>
  <c r="X727" i="103"/>
  <c r="X728" i="103"/>
  <c r="X729" i="103"/>
  <c r="X730" i="103"/>
  <c r="X731" i="103"/>
  <c r="X732" i="103"/>
  <c r="X733" i="103"/>
  <c r="X734" i="103"/>
  <c r="X735" i="103"/>
  <c r="X736" i="103"/>
  <c r="X737" i="103"/>
  <c r="X738" i="103"/>
  <c r="X739" i="103"/>
  <c r="X740" i="103"/>
  <c r="X741" i="103"/>
  <c r="X742" i="103"/>
  <c r="X743" i="103"/>
  <c r="X744" i="103"/>
  <c r="X745" i="103"/>
  <c r="X746" i="103"/>
  <c r="X747" i="103"/>
  <c r="X748" i="103"/>
  <c r="X749" i="103"/>
  <c r="X750" i="103"/>
  <c r="X751" i="103"/>
  <c r="X752" i="103"/>
  <c r="X753" i="103"/>
  <c r="X754" i="103"/>
  <c r="X755" i="103"/>
  <c r="X756" i="103"/>
  <c r="X757" i="103"/>
  <c r="X758" i="103"/>
  <c r="X759" i="103"/>
  <c r="X760" i="103"/>
  <c r="X761" i="103"/>
  <c r="X762" i="103"/>
  <c r="X763" i="103"/>
  <c r="X764" i="103"/>
  <c r="X765" i="103"/>
  <c r="X766" i="103"/>
  <c r="X767" i="103"/>
  <c r="X768" i="103"/>
  <c r="X769" i="103"/>
  <c r="X770" i="103"/>
  <c r="X771" i="103"/>
  <c r="X772" i="103"/>
  <c r="X773" i="103"/>
  <c r="X774" i="103"/>
  <c r="X775" i="103"/>
  <c r="X776" i="103"/>
  <c r="X777" i="103"/>
  <c r="X778" i="103"/>
  <c r="X779" i="103"/>
  <c r="X780" i="103"/>
  <c r="X781" i="103"/>
  <c r="X782" i="103"/>
  <c r="X783" i="103"/>
  <c r="X784" i="103"/>
  <c r="X785" i="103"/>
  <c r="X786" i="103"/>
  <c r="X787" i="103"/>
  <c r="X788" i="103"/>
  <c r="X789" i="103"/>
  <c r="X790" i="103"/>
  <c r="X791" i="103"/>
  <c r="X792" i="103"/>
  <c r="X793" i="103"/>
  <c r="X794" i="103"/>
  <c r="X795" i="103"/>
  <c r="X796" i="103"/>
  <c r="X797" i="103"/>
  <c r="X798" i="103"/>
  <c r="X799" i="103"/>
  <c r="X800" i="103"/>
  <c r="X801" i="103"/>
  <c r="X802" i="103"/>
  <c r="X803" i="103"/>
  <c r="X804" i="103"/>
  <c r="X805" i="103"/>
  <c r="X806" i="103"/>
  <c r="X807" i="103"/>
  <c r="X808" i="103"/>
  <c r="X809" i="103"/>
  <c r="X810" i="103"/>
  <c r="X811" i="103"/>
  <c r="X812" i="103"/>
  <c r="X813" i="103"/>
  <c r="X814" i="103"/>
  <c r="X815" i="103"/>
  <c r="X816" i="103"/>
  <c r="X817" i="103"/>
  <c r="X818" i="103"/>
  <c r="X819" i="103"/>
  <c r="X820" i="103"/>
  <c r="X821" i="103"/>
  <c r="X822" i="103"/>
  <c r="X823" i="103"/>
  <c r="X824" i="103"/>
  <c r="X825" i="103"/>
  <c r="X826" i="103"/>
  <c r="X827" i="103"/>
  <c r="X828" i="103"/>
  <c r="X829" i="103"/>
  <c r="X830" i="103"/>
  <c r="X831" i="103"/>
  <c r="X832" i="103"/>
  <c r="X833" i="103"/>
  <c r="X834" i="103"/>
  <c r="X835" i="103"/>
  <c r="X836" i="103"/>
  <c r="X837" i="103"/>
  <c r="X838" i="103"/>
  <c r="X839" i="103"/>
  <c r="X840" i="103"/>
  <c r="X841" i="103"/>
  <c r="X842" i="103"/>
  <c r="X843" i="103"/>
  <c r="X844" i="103"/>
  <c r="X845" i="103"/>
  <c r="X846" i="103"/>
  <c r="X847" i="103"/>
  <c r="X848" i="103"/>
  <c r="X849" i="103"/>
  <c r="X850" i="103"/>
  <c r="X851" i="103"/>
  <c r="X852" i="103"/>
  <c r="X853" i="103"/>
  <c r="X854" i="103"/>
  <c r="X855" i="103"/>
  <c r="X856" i="103"/>
  <c r="X857" i="103"/>
  <c r="X858" i="103"/>
  <c r="X859" i="103"/>
  <c r="X860" i="103"/>
  <c r="X861" i="103"/>
  <c r="X862" i="103"/>
  <c r="X863" i="103"/>
  <c r="X864" i="103"/>
  <c r="X865" i="103"/>
  <c r="X866" i="103"/>
  <c r="X867" i="103"/>
  <c r="X868" i="103"/>
  <c r="X869" i="103"/>
  <c r="X870" i="103"/>
  <c r="X871" i="103"/>
  <c r="X872" i="103"/>
  <c r="X873" i="103"/>
  <c r="X874" i="103"/>
  <c r="X875" i="103"/>
  <c r="X876" i="103"/>
  <c r="X877" i="103"/>
  <c r="X878" i="103"/>
  <c r="X879" i="103"/>
  <c r="X880" i="103"/>
  <c r="X881" i="103"/>
  <c r="X882" i="103"/>
  <c r="X883" i="103"/>
  <c r="X884" i="103"/>
  <c r="X885" i="103"/>
  <c r="X886" i="103"/>
  <c r="X887" i="103"/>
  <c r="X888" i="103"/>
  <c r="X889" i="103"/>
  <c r="X890" i="103"/>
  <c r="X891" i="103"/>
  <c r="X892" i="103"/>
  <c r="X893" i="103"/>
  <c r="X894" i="103"/>
  <c r="X895" i="103"/>
  <c r="X896" i="103"/>
  <c r="X897" i="103"/>
  <c r="X898" i="103"/>
  <c r="X899" i="103"/>
  <c r="X900" i="103"/>
  <c r="X901" i="103"/>
  <c r="X902" i="103"/>
  <c r="X903" i="103"/>
  <c r="X904" i="103"/>
  <c r="X905" i="103"/>
  <c r="X906" i="103"/>
  <c r="X907" i="103"/>
  <c r="X908" i="103"/>
  <c r="X909" i="103"/>
  <c r="X910" i="103"/>
  <c r="X911" i="103"/>
  <c r="X912" i="103"/>
  <c r="X913" i="103"/>
  <c r="X914" i="103"/>
  <c r="X915" i="103"/>
  <c r="X916" i="103"/>
  <c r="X917" i="103"/>
  <c r="X918" i="103"/>
  <c r="X919" i="103"/>
  <c r="X920" i="103"/>
  <c r="X921" i="103"/>
  <c r="X922" i="103"/>
  <c r="X923" i="103"/>
  <c r="X924" i="103"/>
  <c r="X925" i="103"/>
  <c r="X926" i="103"/>
  <c r="X927" i="103"/>
  <c r="X928" i="103"/>
  <c r="X929" i="103"/>
  <c r="X930" i="103"/>
  <c r="X931" i="103"/>
  <c r="X932" i="103"/>
  <c r="X933" i="103"/>
  <c r="X934" i="103"/>
  <c r="X935" i="103"/>
  <c r="X936" i="103"/>
  <c r="X937" i="103"/>
  <c r="X938" i="103"/>
  <c r="X939" i="103"/>
  <c r="X940" i="103"/>
  <c r="X941" i="103"/>
  <c r="X942" i="103"/>
  <c r="X943" i="103"/>
  <c r="X944" i="103"/>
  <c r="X945" i="103"/>
  <c r="X946" i="103"/>
  <c r="X947" i="103"/>
  <c r="X948" i="103"/>
  <c r="X949" i="103"/>
  <c r="X950" i="103"/>
  <c r="X951" i="103"/>
  <c r="X952" i="103"/>
  <c r="X953" i="103"/>
  <c r="X954" i="103"/>
  <c r="X955" i="103"/>
  <c r="X956" i="103"/>
  <c r="X957" i="103"/>
  <c r="X958" i="103"/>
  <c r="X959" i="103"/>
  <c r="X960" i="103"/>
  <c r="X961" i="103"/>
  <c r="X962" i="103"/>
  <c r="X963" i="103"/>
  <c r="X964" i="103"/>
  <c r="X965" i="103"/>
  <c r="X966" i="103"/>
  <c r="X967" i="103"/>
  <c r="X968" i="103"/>
  <c r="X969" i="103"/>
  <c r="X970" i="103"/>
  <c r="X971" i="103"/>
  <c r="X972" i="103"/>
  <c r="X973" i="103"/>
  <c r="X974" i="103"/>
  <c r="X975" i="103"/>
  <c r="X976" i="103"/>
  <c r="X977" i="103"/>
  <c r="X978" i="103"/>
  <c r="X979" i="103"/>
  <c r="X980" i="103"/>
  <c r="X981" i="103"/>
  <c r="X982" i="103"/>
  <c r="X983" i="103"/>
  <c r="X984" i="103"/>
  <c r="X985" i="103"/>
  <c r="X986" i="103"/>
  <c r="X987" i="103"/>
  <c r="X988" i="103"/>
  <c r="X989" i="103"/>
  <c r="X990" i="103"/>
  <c r="X991" i="103"/>
  <c r="X992" i="103"/>
  <c r="X993" i="103"/>
  <c r="X994" i="103"/>
  <c r="X995" i="103"/>
  <c r="X996" i="103"/>
  <c r="X997" i="103"/>
  <c r="X998" i="103"/>
  <c r="X999" i="103"/>
  <c r="X1000" i="103"/>
  <c r="X1001" i="103"/>
  <c r="X1002" i="103"/>
  <c r="X1003" i="103"/>
  <c r="X1004" i="103"/>
  <c r="X1005" i="103"/>
  <c r="X1006" i="103"/>
  <c r="X1007" i="103"/>
  <c r="X1008" i="103"/>
  <c r="X1009" i="103"/>
  <c r="X1010" i="103"/>
  <c r="X1011" i="103"/>
  <c r="X1012" i="103"/>
  <c r="X1013" i="103"/>
  <c r="X1014" i="103"/>
  <c r="X1015" i="103"/>
  <c r="X1016" i="103"/>
  <c r="X1017" i="103"/>
  <c r="X1018" i="103"/>
  <c r="X1019" i="103"/>
  <c r="X1020" i="103"/>
  <c r="X1021" i="103"/>
  <c r="X1022" i="103"/>
  <c r="X1023" i="103"/>
  <c r="X1024" i="103"/>
  <c r="X1025" i="103"/>
  <c r="X1026" i="103"/>
  <c r="X1027" i="103"/>
  <c r="X1028" i="103"/>
  <c r="X1029" i="103"/>
  <c r="X1030" i="103"/>
  <c r="X1031" i="103"/>
  <c r="X1032" i="103"/>
  <c r="X1033" i="103"/>
  <c r="X1034" i="103"/>
  <c r="X1035" i="103"/>
  <c r="X1036" i="103"/>
  <c r="X1037" i="103"/>
  <c r="X1038" i="103"/>
  <c r="X1039" i="103"/>
  <c r="X1040" i="103"/>
  <c r="O9" i="103"/>
  <c r="P9" i="103"/>
  <c r="Q9" i="103"/>
  <c r="R9" i="103"/>
  <c r="S9" i="103"/>
  <c r="T9" i="103"/>
  <c r="U9" i="103" s="1"/>
  <c r="V9" i="103" s="1"/>
  <c r="W9" i="103" s="1"/>
  <c r="O10" i="103"/>
  <c r="P10" i="103" s="1"/>
  <c r="Q10" i="103"/>
  <c r="R10" i="103"/>
  <c r="S10" i="103"/>
  <c r="T10" i="103"/>
  <c r="U10" i="103" s="1"/>
  <c r="V10" i="103" s="1"/>
  <c r="W10" i="103" s="1"/>
  <c r="O11" i="103"/>
  <c r="P11" i="103"/>
  <c r="Q11" i="103" s="1"/>
  <c r="R11" i="103" s="1"/>
  <c r="S11" i="103" s="1"/>
  <c r="T11" i="103" s="1"/>
  <c r="U11" i="103" s="1"/>
  <c r="V11" i="103" s="1"/>
  <c r="W11" i="103" s="1"/>
  <c r="O12" i="103"/>
  <c r="P12" i="103"/>
  <c r="Q12" i="103"/>
  <c r="R12" i="103"/>
  <c r="S12" i="103"/>
  <c r="T12" i="103"/>
  <c r="U12" i="103"/>
  <c r="V12" i="103" s="1"/>
  <c r="W12" i="103" s="1"/>
  <c r="O13" i="103"/>
  <c r="P13" i="103" s="1"/>
  <c r="Q13" i="103"/>
  <c r="R13" i="103" s="1"/>
  <c r="S13" i="103" s="1"/>
  <c r="T13" i="103" s="1"/>
  <c r="U13" i="103" s="1"/>
  <c r="V13" i="103" s="1"/>
  <c r="W13" i="103" s="1"/>
  <c r="O14" i="103"/>
  <c r="P14" i="103" s="1"/>
  <c r="Q14" i="103" s="1"/>
  <c r="R14" i="103" s="1"/>
  <c r="S14" i="103"/>
  <c r="T14" i="103"/>
  <c r="U14" i="103" s="1"/>
  <c r="V14" i="103" s="1"/>
  <c r="W14" i="103"/>
  <c r="O15" i="103"/>
  <c r="P15" i="103"/>
  <c r="Q15" i="103" s="1"/>
  <c r="R15" i="103" s="1"/>
  <c r="S15" i="103" s="1"/>
  <c r="T15" i="103" s="1"/>
  <c r="U15" i="103" s="1"/>
  <c r="V15" i="103" s="1"/>
  <c r="W15" i="103" s="1"/>
  <c r="O16" i="103"/>
  <c r="P16" i="103"/>
  <c r="Q16" i="103" s="1"/>
  <c r="R16" i="103" s="1"/>
  <c r="S16" i="103" s="1"/>
  <c r="T16" i="103" s="1"/>
  <c r="U16" i="103" s="1"/>
  <c r="V16" i="103" s="1"/>
  <c r="W16" i="103" s="1"/>
  <c r="O17" i="103"/>
  <c r="P17" i="103" s="1"/>
  <c r="Q17" i="103" s="1"/>
  <c r="R17" i="103" s="1"/>
  <c r="S17" i="103" s="1"/>
  <c r="T17" i="103" s="1"/>
  <c r="U17" i="103" s="1"/>
  <c r="V17" i="103" s="1"/>
  <c r="W17" i="103" s="1"/>
  <c r="O18" i="103"/>
  <c r="P18" i="103"/>
  <c r="Q18" i="103" s="1"/>
  <c r="R18" i="103" s="1"/>
  <c r="S18" i="103" s="1"/>
  <c r="T18" i="103" s="1"/>
  <c r="U18" i="103" s="1"/>
  <c r="V18" i="103" s="1"/>
  <c r="W18" i="103" s="1"/>
  <c r="O19" i="103"/>
  <c r="P19" i="103"/>
  <c r="Q19" i="103" s="1"/>
  <c r="R19" i="103" s="1"/>
  <c r="S19" i="103" s="1"/>
  <c r="T19" i="103" s="1"/>
  <c r="U19" i="103" s="1"/>
  <c r="V19" i="103" s="1"/>
  <c r="W19" i="103"/>
  <c r="O20" i="103"/>
  <c r="P20" i="103" s="1"/>
  <c r="Q20" i="103" s="1"/>
  <c r="R20" i="103" s="1"/>
  <c r="S20" i="103" s="1"/>
  <c r="T20" i="103"/>
  <c r="U20" i="103" s="1"/>
  <c r="V20" i="103" s="1"/>
  <c r="W20" i="103" s="1"/>
  <c r="O21" i="103"/>
  <c r="P21" i="103"/>
  <c r="Q21" i="103"/>
  <c r="R21" i="103"/>
  <c r="S21" i="103" s="1"/>
  <c r="T21" i="103"/>
  <c r="U21" i="103" s="1"/>
  <c r="V21" i="103" s="1"/>
  <c r="W21" i="103" s="1"/>
  <c r="O22" i="103"/>
  <c r="P22" i="103"/>
  <c r="Q22" i="103"/>
  <c r="R22" i="103" s="1"/>
  <c r="S22" i="103" s="1"/>
  <c r="T22" i="103"/>
  <c r="U22" i="103" s="1"/>
  <c r="V22" i="103" s="1"/>
  <c r="W22" i="103" s="1"/>
  <c r="O23" i="103"/>
  <c r="P23" i="103"/>
  <c r="Q23" i="103"/>
  <c r="R23" i="103"/>
  <c r="S23" i="103" s="1"/>
  <c r="T23" i="103" s="1"/>
  <c r="U23" i="103" s="1"/>
  <c r="V23" i="103" s="1"/>
  <c r="W23" i="103" s="1"/>
  <c r="O24" i="103"/>
  <c r="P24" i="103" s="1"/>
  <c r="Q24" i="103" s="1"/>
  <c r="R24" i="103" s="1"/>
  <c r="S24" i="103"/>
  <c r="T24" i="103" s="1"/>
  <c r="U24" i="103" s="1"/>
  <c r="V24" i="103"/>
  <c r="W24" i="103"/>
  <c r="O25" i="103"/>
  <c r="P25" i="103"/>
  <c r="Q25" i="103" s="1"/>
  <c r="R25" i="103"/>
  <c r="S25" i="103"/>
  <c r="T25" i="103"/>
  <c r="U25" i="103"/>
  <c r="V25" i="103" s="1"/>
  <c r="W25" i="103" s="1"/>
  <c r="O26" i="103"/>
  <c r="P26" i="103"/>
  <c r="Q26" i="103"/>
  <c r="R26" i="103" s="1"/>
  <c r="S26" i="103"/>
  <c r="T26" i="103" s="1"/>
  <c r="U26" i="103"/>
  <c r="V26" i="103" s="1"/>
  <c r="W26" i="103" s="1"/>
  <c r="O27" i="103"/>
  <c r="P27" i="103" s="1"/>
  <c r="Q27" i="103" s="1"/>
  <c r="R27" i="103"/>
  <c r="S27" i="103" s="1"/>
  <c r="T27" i="103" s="1"/>
  <c r="U27" i="103" s="1"/>
  <c r="V27" i="103" s="1"/>
  <c r="W27" i="103" s="1"/>
  <c r="O28" i="103"/>
  <c r="P28" i="103"/>
  <c r="Q28" i="103"/>
  <c r="R28" i="103"/>
  <c r="S28" i="103"/>
  <c r="T28" i="103" s="1"/>
  <c r="U28" i="103" s="1"/>
  <c r="V28" i="103"/>
  <c r="W28" i="103" s="1"/>
  <c r="O29" i="103"/>
  <c r="P29" i="103"/>
  <c r="Q29" i="103"/>
  <c r="R29" i="103" s="1"/>
  <c r="S29" i="103" s="1"/>
  <c r="T29" i="103"/>
  <c r="U29" i="103" s="1"/>
  <c r="V29" i="103" s="1"/>
  <c r="W29" i="103" s="1"/>
  <c r="O30" i="103"/>
  <c r="P30" i="103"/>
  <c r="Q30" i="103" s="1"/>
  <c r="R30" i="103"/>
  <c r="S30" i="103"/>
  <c r="T30" i="103"/>
  <c r="U30" i="103" s="1"/>
  <c r="V30" i="103" s="1"/>
  <c r="W30" i="103" s="1"/>
  <c r="O31" i="103"/>
  <c r="P31" i="103" s="1"/>
  <c r="Q31" i="103" s="1"/>
  <c r="R31" i="103" s="1"/>
  <c r="S31" i="103" s="1"/>
  <c r="T31" i="103"/>
  <c r="U31" i="103"/>
  <c r="V31" i="103"/>
  <c r="W31" i="103" s="1"/>
  <c r="O32" i="103"/>
  <c r="P32" i="103" s="1"/>
  <c r="Q32" i="103"/>
  <c r="R32" i="103" s="1"/>
  <c r="S32" i="103" s="1"/>
  <c r="T32" i="103" s="1"/>
  <c r="U32" i="103"/>
  <c r="V32" i="103"/>
  <c r="W32" i="103" s="1"/>
  <c r="O33" i="103"/>
  <c r="P33" i="103" s="1"/>
  <c r="Q33" i="103" s="1"/>
  <c r="R33" i="103" s="1"/>
  <c r="S33" i="103" s="1"/>
  <c r="T33" i="103" s="1"/>
  <c r="U33" i="103"/>
  <c r="V33" i="103"/>
  <c r="W33" i="103"/>
  <c r="O34" i="103"/>
  <c r="P34" i="103" s="1"/>
  <c r="Q34" i="103"/>
  <c r="R34" i="103"/>
  <c r="S34" i="103"/>
  <c r="T34" i="103" s="1"/>
  <c r="U34" i="103" s="1"/>
  <c r="V34" i="103"/>
  <c r="W34" i="103"/>
  <c r="O35" i="103"/>
  <c r="P35" i="103"/>
  <c r="Q35" i="103" s="1"/>
  <c r="R35" i="103" s="1"/>
  <c r="S35" i="103" s="1"/>
  <c r="T35" i="103"/>
  <c r="U35" i="103" s="1"/>
  <c r="V35" i="103" s="1"/>
  <c r="W35" i="103" s="1"/>
  <c r="O36" i="103"/>
  <c r="P36" i="103"/>
  <c r="Q36" i="103" s="1"/>
  <c r="R36" i="103" s="1"/>
  <c r="S36" i="103"/>
  <c r="T36" i="103"/>
  <c r="U36" i="103"/>
  <c r="V36" i="103"/>
  <c r="W36" i="103" s="1"/>
  <c r="O37" i="103"/>
  <c r="P37" i="103" s="1"/>
  <c r="Q37" i="103" s="1"/>
  <c r="R37" i="103"/>
  <c r="S37" i="103" s="1"/>
  <c r="T37" i="103" s="1"/>
  <c r="U37" i="103" s="1"/>
  <c r="V37" i="103"/>
  <c r="W37" i="103" s="1"/>
  <c r="O38" i="103"/>
  <c r="P38" i="103"/>
  <c r="Q38" i="103" s="1"/>
  <c r="R38" i="103"/>
  <c r="S38" i="103" s="1"/>
  <c r="T38" i="103" s="1"/>
  <c r="U38" i="103" s="1"/>
  <c r="V38" i="103" s="1"/>
  <c r="W38" i="103" s="1"/>
  <c r="O39" i="103"/>
  <c r="P39" i="103"/>
  <c r="Q39" i="103" s="1"/>
  <c r="R39" i="103" s="1"/>
  <c r="S39" i="103" s="1"/>
  <c r="T39" i="103" s="1"/>
  <c r="U39" i="103" s="1"/>
  <c r="V39" i="103" s="1"/>
  <c r="W39" i="103" s="1"/>
  <c r="O40" i="103"/>
  <c r="P40" i="103" s="1"/>
  <c r="Q40" i="103" s="1"/>
  <c r="R40" i="103"/>
  <c r="S40" i="103"/>
  <c r="T40" i="103"/>
  <c r="U40" i="103" s="1"/>
  <c r="V40" i="103" s="1"/>
  <c r="W40" i="103" s="1"/>
  <c r="O41" i="103"/>
  <c r="P41" i="103" s="1"/>
  <c r="Q41" i="103"/>
  <c r="R41" i="103"/>
  <c r="S41" i="103"/>
  <c r="T41" i="103" s="1"/>
  <c r="U41" i="103" s="1"/>
  <c r="V41" i="103" s="1"/>
  <c r="W41" i="103"/>
  <c r="O42" i="103"/>
  <c r="P42" i="103" s="1"/>
  <c r="Q42" i="103" s="1"/>
  <c r="R42" i="103" s="1"/>
  <c r="S42" i="103" s="1"/>
  <c r="T42" i="103" s="1"/>
  <c r="U42" i="103" s="1"/>
  <c r="V42" i="103" s="1"/>
  <c r="W42" i="103" s="1"/>
  <c r="O43" i="103"/>
  <c r="P43" i="103"/>
  <c r="Q43" i="103" s="1"/>
  <c r="R43" i="103"/>
  <c r="S43" i="103"/>
  <c r="T43" i="103" s="1"/>
  <c r="U43" i="103" s="1"/>
  <c r="V43" i="103" s="1"/>
  <c r="W43" i="103" s="1"/>
  <c r="O44" i="103"/>
  <c r="P44" i="103"/>
  <c r="Q44" i="103"/>
  <c r="R44" i="103" s="1"/>
  <c r="S44" i="103" s="1"/>
  <c r="T44" i="103" s="1"/>
  <c r="U44" i="103" s="1"/>
  <c r="V44" i="103" s="1"/>
  <c r="W44" i="103" s="1"/>
  <c r="O45" i="103"/>
  <c r="P45" i="103"/>
  <c r="Q45" i="103" s="1"/>
  <c r="R45" i="103" s="1"/>
  <c r="S45" i="103" s="1"/>
  <c r="T45" i="103" s="1"/>
  <c r="U45" i="103" s="1"/>
  <c r="V45" i="103" s="1"/>
  <c r="W45" i="103" s="1"/>
  <c r="O46" i="103"/>
  <c r="P46" i="103" s="1"/>
  <c r="Q46" i="103" s="1"/>
  <c r="R46" i="103"/>
  <c r="S46" i="103" s="1"/>
  <c r="T46" i="103" s="1"/>
  <c r="U46" i="103" s="1"/>
  <c r="V46" i="103" s="1"/>
  <c r="W46" i="103" s="1"/>
  <c r="O47" i="103"/>
  <c r="P47" i="103" s="1"/>
  <c r="Q47" i="103" s="1"/>
  <c r="R47" i="103" s="1"/>
  <c r="S47" i="103" s="1"/>
  <c r="T47" i="103" s="1"/>
  <c r="U47" i="103" s="1"/>
  <c r="V47" i="103" s="1"/>
  <c r="W47" i="103"/>
  <c r="O48" i="103"/>
  <c r="P48" i="103"/>
  <c r="Q48" i="103" s="1"/>
  <c r="R48" i="103" s="1"/>
  <c r="S48" i="103" s="1"/>
  <c r="T48" i="103" s="1"/>
  <c r="U48" i="103" s="1"/>
  <c r="V48" i="103"/>
  <c r="W48" i="103"/>
  <c r="O49" i="103"/>
  <c r="P49" i="103"/>
  <c r="Q49" i="103"/>
  <c r="R49" i="103" s="1"/>
  <c r="S49" i="103" s="1"/>
  <c r="T49" i="103" s="1"/>
  <c r="U49" i="103" s="1"/>
  <c r="V49" i="103" s="1"/>
  <c r="W49" i="103" s="1"/>
  <c r="O50" i="103"/>
  <c r="P50" i="103"/>
  <c r="Q50" i="103"/>
  <c r="R50" i="103"/>
  <c r="S50" i="103" s="1"/>
  <c r="T50" i="103" s="1"/>
  <c r="U50" i="103" s="1"/>
  <c r="V50" i="103" s="1"/>
  <c r="W50" i="103" s="1"/>
  <c r="O51" i="103"/>
  <c r="P51" i="103"/>
  <c r="Q51" i="103" s="1"/>
  <c r="R51" i="103" s="1"/>
  <c r="S51" i="103"/>
  <c r="T51" i="103"/>
  <c r="U51" i="103"/>
  <c r="V51" i="103" s="1"/>
  <c r="W51" i="103" s="1"/>
  <c r="O52" i="103"/>
  <c r="P52" i="103"/>
  <c r="Q52" i="103" s="1"/>
  <c r="R52" i="103" s="1"/>
  <c r="S52" i="103" s="1"/>
  <c r="T52" i="103" s="1"/>
  <c r="U52" i="103"/>
  <c r="V52" i="103"/>
  <c r="W52" i="103"/>
  <c r="O53" i="103"/>
  <c r="P53" i="103"/>
  <c r="Q53" i="103"/>
  <c r="R53" i="103" s="1"/>
  <c r="S53" i="103" s="1"/>
  <c r="T53" i="103" s="1"/>
  <c r="U53" i="103" s="1"/>
  <c r="V53" i="103" s="1"/>
  <c r="W53" i="103" s="1"/>
  <c r="O54" i="103"/>
  <c r="P54" i="103" s="1"/>
  <c r="Q54" i="103"/>
  <c r="R54" i="103"/>
  <c r="S54" i="103"/>
  <c r="T54" i="103" s="1"/>
  <c r="U54" i="103" s="1"/>
  <c r="V54" i="103" s="1"/>
  <c r="W54" i="103" s="1"/>
  <c r="O55" i="103"/>
  <c r="P55" i="103"/>
  <c r="Q55" i="103"/>
  <c r="R55" i="103" s="1"/>
  <c r="S55" i="103" s="1"/>
  <c r="T55" i="103" s="1"/>
  <c r="U55" i="103" s="1"/>
  <c r="V55" i="103" s="1"/>
  <c r="W55" i="103" s="1"/>
  <c r="O56" i="103"/>
  <c r="P56" i="103"/>
  <c r="Q56" i="103"/>
  <c r="R56" i="103" s="1"/>
  <c r="S56" i="103" s="1"/>
  <c r="T56" i="103" s="1"/>
  <c r="U56" i="103" s="1"/>
  <c r="V56" i="103" s="1"/>
  <c r="W56" i="103" s="1"/>
  <c r="O57" i="103"/>
  <c r="P57" i="103"/>
  <c r="Q57" i="103"/>
  <c r="R57" i="103"/>
  <c r="S57" i="103" s="1"/>
  <c r="T57" i="103" s="1"/>
  <c r="U57" i="103"/>
  <c r="V57" i="103"/>
  <c r="W57" i="103" s="1"/>
  <c r="O58" i="103"/>
  <c r="P58" i="103"/>
  <c r="Q58" i="103"/>
  <c r="R58" i="103"/>
  <c r="S58" i="103" s="1"/>
  <c r="T58" i="103" s="1"/>
  <c r="U58" i="103" s="1"/>
  <c r="V58" i="103"/>
  <c r="W58" i="103" s="1"/>
  <c r="O59" i="103"/>
  <c r="P59" i="103"/>
  <c r="Q59" i="103"/>
  <c r="R59" i="103" s="1"/>
  <c r="S59" i="103" s="1"/>
  <c r="T59" i="103" s="1"/>
  <c r="U59" i="103" s="1"/>
  <c r="V59" i="103" s="1"/>
  <c r="W59" i="103" s="1"/>
  <c r="O60" i="103"/>
  <c r="P60" i="103" s="1"/>
  <c r="Q60" i="103" s="1"/>
  <c r="R60" i="103"/>
  <c r="S60" i="103" s="1"/>
  <c r="T60" i="103" s="1"/>
  <c r="U60" i="103" s="1"/>
  <c r="V60" i="103" s="1"/>
  <c r="W60" i="103" s="1"/>
  <c r="O61" i="103"/>
  <c r="P61" i="103"/>
  <c r="Q61" i="103"/>
  <c r="R61" i="103"/>
  <c r="S61" i="103" s="1"/>
  <c r="T61" i="103" s="1"/>
  <c r="U61" i="103" s="1"/>
  <c r="V61" i="103" s="1"/>
  <c r="W61" i="103" s="1"/>
  <c r="O62" i="103"/>
  <c r="P62" i="103"/>
  <c r="Q62" i="103"/>
  <c r="R62" i="103" s="1"/>
  <c r="S62" i="103" s="1"/>
  <c r="T62" i="103"/>
  <c r="U62" i="103" s="1"/>
  <c r="V62" i="103" s="1"/>
  <c r="W62" i="103" s="1"/>
  <c r="O63" i="103"/>
  <c r="P63" i="103"/>
  <c r="Q63" i="103"/>
  <c r="R63" i="103" s="1"/>
  <c r="S63" i="103" s="1"/>
  <c r="T63" i="103" s="1"/>
  <c r="U63" i="103" s="1"/>
  <c r="V63" i="103" s="1"/>
  <c r="W63" i="103"/>
  <c r="O64" i="103"/>
  <c r="P64" i="103" s="1"/>
  <c r="Q64" i="103" s="1"/>
  <c r="R64" i="103" s="1"/>
  <c r="S64" i="103" s="1"/>
  <c r="T64" i="103" s="1"/>
  <c r="U64" i="103" s="1"/>
  <c r="V64" i="103" s="1"/>
  <c r="W64" i="103" s="1"/>
  <c r="O65" i="103"/>
  <c r="P65" i="103" s="1"/>
  <c r="Q65" i="103" s="1"/>
  <c r="R65" i="103" s="1"/>
  <c r="S65" i="103"/>
  <c r="T65" i="103"/>
  <c r="U65" i="103" s="1"/>
  <c r="V65" i="103" s="1"/>
  <c r="W65" i="103" s="1"/>
  <c r="O66" i="103"/>
  <c r="P66" i="103"/>
  <c r="Q66" i="103" s="1"/>
  <c r="R66" i="103"/>
  <c r="S66" i="103"/>
  <c r="T66" i="103" s="1"/>
  <c r="U66" i="103"/>
  <c r="V66" i="103" s="1"/>
  <c r="W66" i="103" s="1"/>
  <c r="O67" i="103"/>
  <c r="P67" i="103"/>
  <c r="Q67" i="103"/>
  <c r="R67" i="103"/>
  <c r="S67" i="103" s="1"/>
  <c r="T67" i="103" s="1"/>
  <c r="U67" i="103" s="1"/>
  <c r="V67" i="103" s="1"/>
  <c r="W67" i="103" s="1"/>
  <c r="O68" i="103"/>
  <c r="P68" i="103"/>
  <c r="Q68" i="103"/>
  <c r="R68" i="103"/>
  <c r="S68" i="103" s="1"/>
  <c r="T68" i="103"/>
  <c r="U68" i="103" s="1"/>
  <c r="V68" i="103" s="1"/>
  <c r="W68" i="103" s="1"/>
  <c r="O69" i="103"/>
  <c r="P69" i="103"/>
  <c r="Q69" i="103" s="1"/>
  <c r="R69" i="103" s="1"/>
  <c r="S69" i="103"/>
  <c r="T69" i="103" s="1"/>
  <c r="U69" i="103" s="1"/>
  <c r="V69" i="103"/>
  <c r="W69" i="103" s="1"/>
  <c r="O70" i="103"/>
  <c r="P70" i="103" s="1"/>
  <c r="Q70" i="103" s="1"/>
  <c r="R70" i="103"/>
  <c r="S70" i="103" s="1"/>
  <c r="T70" i="103" s="1"/>
  <c r="U70" i="103" s="1"/>
  <c r="V70" i="103" s="1"/>
  <c r="W70" i="103" s="1"/>
  <c r="O71" i="103"/>
  <c r="P71" i="103"/>
  <c r="Q71" i="103" s="1"/>
  <c r="R71" i="103"/>
  <c r="S71" i="103"/>
  <c r="T71" i="103"/>
  <c r="U71" i="103" s="1"/>
  <c r="V71" i="103" s="1"/>
  <c r="W71" i="103" s="1"/>
  <c r="O72" i="103"/>
  <c r="P72" i="103"/>
  <c r="Q72" i="103"/>
  <c r="R72" i="103"/>
  <c r="S72" i="103"/>
  <c r="T72" i="103" s="1"/>
  <c r="U72" i="103" s="1"/>
  <c r="V72" i="103"/>
  <c r="W72" i="103" s="1"/>
  <c r="O73" i="103"/>
  <c r="P73" i="103" s="1"/>
  <c r="Q73" i="103" s="1"/>
  <c r="R73" i="103" s="1"/>
  <c r="S73" i="103" s="1"/>
  <c r="T73" i="103" s="1"/>
  <c r="U73" i="103" s="1"/>
  <c r="V73" i="103"/>
  <c r="W73" i="103"/>
  <c r="O74" i="103"/>
  <c r="P74" i="103" s="1"/>
  <c r="Q74" i="103"/>
  <c r="R74" i="103" s="1"/>
  <c r="S74" i="103" s="1"/>
  <c r="T74" i="103"/>
  <c r="U74" i="103" s="1"/>
  <c r="V74" i="103" s="1"/>
  <c r="W74" i="103" s="1"/>
  <c r="O75" i="103"/>
  <c r="P75" i="103"/>
  <c r="Q75" i="103"/>
  <c r="R75" i="103"/>
  <c r="S75" i="103" s="1"/>
  <c r="T75" i="103" s="1"/>
  <c r="U75" i="103" s="1"/>
  <c r="V75" i="103" s="1"/>
  <c r="W75" i="103" s="1"/>
  <c r="O76" i="103"/>
  <c r="P76" i="103"/>
  <c r="Q76" i="103"/>
  <c r="R76" i="103" s="1"/>
  <c r="S76" i="103"/>
  <c r="T76" i="103" s="1"/>
  <c r="U76" i="103" s="1"/>
  <c r="V76" i="103" s="1"/>
  <c r="W76" i="103" s="1"/>
  <c r="O77" i="103"/>
  <c r="P77" i="103" s="1"/>
  <c r="Q77" i="103"/>
  <c r="R77" i="103" s="1"/>
  <c r="S77" i="103" s="1"/>
  <c r="T77" i="103" s="1"/>
  <c r="U77" i="103"/>
  <c r="V77" i="103" s="1"/>
  <c r="W77" i="103" s="1"/>
  <c r="O78" i="103"/>
  <c r="P78" i="103"/>
  <c r="Q78" i="103"/>
  <c r="R78" i="103"/>
  <c r="S78" i="103" s="1"/>
  <c r="T78" i="103" s="1"/>
  <c r="U78" i="103" s="1"/>
  <c r="V78" i="103"/>
  <c r="W78" i="103"/>
  <c r="O79" i="103"/>
  <c r="P79" i="103"/>
  <c r="Q79" i="103"/>
  <c r="R79" i="103"/>
  <c r="S79" i="103" s="1"/>
  <c r="T79" i="103" s="1"/>
  <c r="U79" i="103" s="1"/>
  <c r="V79" i="103" s="1"/>
  <c r="W79" i="103" s="1"/>
  <c r="O80" i="103"/>
  <c r="P80" i="103" s="1"/>
  <c r="Q80" i="103"/>
  <c r="R80" i="103" s="1"/>
  <c r="S80" i="103"/>
  <c r="T80" i="103" s="1"/>
  <c r="U80" i="103"/>
  <c r="V80" i="103" s="1"/>
  <c r="W80" i="103" s="1"/>
  <c r="O81" i="103"/>
  <c r="P81" i="103" s="1"/>
  <c r="Q81" i="103" s="1"/>
  <c r="R81" i="103"/>
  <c r="S81" i="103"/>
  <c r="T81" i="103"/>
  <c r="U81" i="103"/>
  <c r="V81" i="103" s="1"/>
  <c r="W81" i="103" s="1"/>
  <c r="O82" i="103"/>
  <c r="P82" i="103" s="1"/>
  <c r="Q82" i="103"/>
  <c r="R82" i="103" s="1"/>
  <c r="S82" i="103" s="1"/>
  <c r="T82" i="103" s="1"/>
  <c r="U82" i="103"/>
  <c r="V82" i="103"/>
  <c r="W82" i="103" s="1"/>
  <c r="O83" i="103"/>
  <c r="P83" i="103"/>
  <c r="Q83" i="103" s="1"/>
  <c r="R83" i="103" s="1"/>
  <c r="S83" i="103"/>
  <c r="T83" i="103" s="1"/>
  <c r="U83" i="103" s="1"/>
  <c r="V83" i="103" s="1"/>
  <c r="W83" i="103" s="1"/>
  <c r="O84" i="103"/>
  <c r="P84" i="103" s="1"/>
  <c r="Q84" i="103" s="1"/>
  <c r="R84" i="103" s="1"/>
  <c r="S84" i="103" s="1"/>
  <c r="T84" i="103" s="1"/>
  <c r="U84" i="103" s="1"/>
  <c r="V84" i="103" s="1"/>
  <c r="W84" i="103" s="1"/>
  <c r="O85" i="103"/>
  <c r="P85" i="103"/>
  <c r="Q85" i="103" s="1"/>
  <c r="R85" i="103"/>
  <c r="S85" i="103"/>
  <c r="T85" i="103" s="1"/>
  <c r="U85" i="103" s="1"/>
  <c r="V85" i="103" s="1"/>
  <c r="W85" i="103" s="1"/>
  <c r="O86" i="103"/>
  <c r="P86" i="103" s="1"/>
  <c r="Q86" i="103" s="1"/>
  <c r="R86" i="103" s="1"/>
  <c r="S86" i="103" s="1"/>
  <c r="T86" i="103"/>
  <c r="U86" i="103"/>
  <c r="V86" i="103" s="1"/>
  <c r="W86" i="103" s="1"/>
  <c r="O87" i="103"/>
  <c r="P87" i="103" s="1"/>
  <c r="Q87" i="103" s="1"/>
  <c r="R87" i="103" s="1"/>
  <c r="S87" i="103" s="1"/>
  <c r="T87" i="103" s="1"/>
  <c r="U87" i="103" s="1"/>
  <c r="V87" i="103" s="1"/>
  <c r="W87" i="103" s="1"/>
  <c r="O88" i="103"/>
  <c r="P88" i="103"/>
  <c r="Q88" i="103"/>
  <c r="R88" i="103"/>
  <c r="S88" i="103"/>
  <c r="T88" i="103"/>
  <c r="U88" i="103" s="1"/>
  <c r="V88" i="103" s="1"/>
  <c r="W88" i="103" s="1"/>
  <c r="O89" i="103"/>
  <c r="P89" i="103"/>
  <c r="Q89" i="103"/>
  <c r="R89" i="103" s="1"/>
  <c r="S89" i="103" s="1"/>
  <c r="T89" i="103" s="1"/>
  <c r="U89" i="103" s="1"/>
  <c r="V89" i="103" s="1"/>
  <c r="W89" i="103" s="1"/>
  <c r="O90" i="103"/>
  <c r="P90" i="103" s="1"/>
  <c r="Q90" i="103" s="1"/>
  <c r="R90" i="103" s="1"/>
  <c r="S90" i="103" s="1"/>
  <c r="T90" i="103" s="1"/>
  <c r="U90" i="103" s="1"/>
  <c r="V90" i="103"/>
  <c r="W90" i="103" s="1"/>
  <c r="O91" i="103"/>
  <c r="P91" i="103"/>
  <c r="Q91" i="103" s="1"/>
  <c r="R91" i="103" s="1"/>
  <c r="S91" i="103" s="1"/>
  <c r="T91" i="103" s="1"/>
  <c r="U91" i="103" s="1"/>
  <c r="V91" i="103" s="1"/>
  <c r="W91" i="103" s="1"/>
  <c r="O92" i="103"/>
  <c r="P92" i="103" s="1"/>
  <c r="Q92" i="103" s="1"/>
  <c r="R92" i="103" s="1"/>
  <c r="S92" i="103" s="1"/>
  <c r="T92" i="103" s="1"/>
  <c r="U92" i="103" s="1"/>
  <c r="V92" i="103" s="1"/>
  <c r="W92" i="103" s="1"/>
  <c r="O93" i="103"/>
  <c r="P93" i="103"/>
  <c r="Q93" i="103"/>
  <c r="R93" i="103"/>
  <c r="S93" i="103" s="1"/>
  <c r="T93" i="103"/>
  <c r="U93" i="103"/>
  <c r="V93" i="103"/>
  <c r="W93" i="103" s="1"/>
  <c r="O94" i="103"/>
  <c r="P94" i="103" s="1"/>
  <c r="Q94" i="103"/>
  <c r="R94" i="103"/>
  <c r="S94" i="103" s="1"/>
  <c r="T94" i="103" s="1"/>
  <c r="U94" i="103" s="1"/>
  <c r="V94" i="103" s="1"/>
  <c r="W94" i="103" s="1"/>
  <c r="O95" i="103"/>
  <c r="P95" i="103"/>
  <c r="Q95" i="103"/>
  <c r="R95" i="103"/>
  <c r="S95" i="103"/>
  <c r="T95" i="103" s="1"/>
  <c r="U95" i="103" s="1"/>
  <c r="V95" i="103" s="1"/>
  <c r="W95" i="103" s="1"/>
  <c r="O96" i="103"/>
  <c r="P96" i="103"/>
  <c r="Q96" i="103" s="1"/>
  <c r="R96" i="103" s="1"/>
  <c r="S96" i="103" s="1"/>
  <c r="T96" i="103" s="1"/>
  <c r="U96" i="103" s="1"/>
  <c r="V96" i="103" s="1"/>
  <c r="W96" i="103"/>
  <c r="O97" i="103"/>
  <c r="P97" i="103"/>
  <c r="Q97" i="103"/>
  <c r="R97" i="103"/>
  <c r="S97" i="103"/>
  <c r="T97" i="103" s="1"/>
  <c r="U97" i="103" s="1"/>
  <c r="V97" i="103"/>
  <c r="W97" i="103" s="1"/>
  <c r="O98" i="103"/>
  <c r="P98" i="103"/>
  <c r="Q98" i="103" s="1"/>
  <c r="R98" i="103" s="1"/>
  <c r="S98" i="103" s="1"/>
  <c r="T98" i="103" s="1"/>
  <c r="U98" i="103"/>
  <c r="V98" i="103" s="1"/>
  <c r="W98" i="103" s="1"/>
  <c r="O99" i="103"/>
  <c r="P99" i="103"/>
  <c r="Q99" i="103"/>
  <c r="R99" i="103" s="1"/>
  <c r="S99" i="103" s="1"/>
  <c r="T99" i="103" s="1"/>
  <c r="U99" i="103" s="1"/>
  <c r="V99" i="103" s="1"/>
  <c r="W99" i="103" s="1"/>
  <c r="O100" i="103"/>
  <c r="P100" i="103" s="1"/>
  <c r="Q100" i="103" s="1"/>
  <c r="R100" i="103" s="1"/>
  <c r="S100" i="103"/>
  <c r="T100" i="103" s="1"/>
  <c r="U100" i="103" s="1"/>
  <c r="V100" i="103" s="1"/>
  <c r="W100" i="103" s="1"/>
  <c r="O101" i="103"/>
  <c r="P101" i="103"/>
  <c r="Q101" i="103"/>
  <c r="R101" i="103"/>
  <c r="S101" i="103" s="1"/>
  <c r="T101" i="103" s="1"/>
  <c r="U101" i="103" s="1"/>
  <c r="V101" i="103" s="1"/>
  <c r="W101" i="103" s="1"/>
  <c r="O102" i="103"/>
  <c r="P102" i="103"/>
  <c r="Q102" i="103"/>
  <c r="R102" i="103" s="1"/>
  <c r="S102" i="103" s="1"/>
  <c r="T102" i="103" s="1"/>
  <c r="U102" i="103"/>
  <c r="V102" i="103" s="1"/>
  <c r="W102" i="103" s="1"/>
  <c r="O103" i="103"/>
  <c r="P103" i="103"/>
  <c r="Q103" i="103" s="1"/>
  <c r="R103" i="103"/>
  <c r="S103" i="103" s="1"/>
  <c r="T103" i="103" s="1"/>
  <c r="U103" i="103"/>
  <c r="V103" i="103" s="1"/>
  <c r="W103" i="103" s="1"/>
  <c r="O104" i="103"/>
  <c r="P104" i="103"/>
  <c r="Q104" i="103" s="1"/>
  <c r="R104" i="103" s="1"/>
  <c r="S104" i="103"/>
  <c r="T104" i="103" s="1"/>
  <c r="U104" i="103"/>
  <c r="V104" i="103" s="1"/>
  <c r="W104" i="103" s="1"/>
  <c r="O105" i="103"/>
  <c r="P105" i="103"/>
  <c r="Q105" i="103" s="1"/>
  <c r="R105" i="103"/>
  <c r="S105" i="103" s="1"/>
  <c r="T105" i="103" s="1"/>
  <c r="U105" i="103" s="1"/>
  <c r="V105" i="103" s="1"/>
  <c r="W105" i="103" s="1"/>
  <c r="O106" i="103"/>
  <c r="P106" i="103" s="1"/>
  <c r="Q106" i="103"/>
  <c r="R106" i="103"/>
  <c r="S106" i="103" s="1"/>
  <c r="T106" i="103" s="1"/>
  <c r="U106" i="103" s="1"/>
  <c r="V106" i="103" s="1"/>
  <c r="W106" i="103" s="1"/>
  <c r="O107" i="103"/>
  <c r="P107" i="103"/>
  <c r="Q107" i="103"/>
  <c r="R107" i="103"/>
  <c r="S107" i="103" s="1"/>
  <c r="T107" i="103"/>
  <c r="U107" i="103" s="1"/>
  <c r="V107" i="103" s="1"/>
  <c r="W107" i="103" s="1"/>
  <c r="O108" i="103"/>
  <c r="P108" i="103"/>
  <c r="Q108" i="103"/>
  <c r="R108" i="103"/>
  <c r="S108" i="103"/>
  <c r="T108" i="103" s="1"/>
  <c r="U108" i="103" s="1"/>
  <c r="V108" i="103" s="1"/>
  <c r="W108" i="103" s="1"/>
  <c r="O109" i="103"/>
  <c r="P109" i="103"/>
  <c r="Q109" i="103"/>
  <c r="R109" i="103"/>
  <c r="S109" i="103" s="1"/>
  <c r="T109" i="103"/>
  <c r="U109" i="103" s="1"/>
  <c r="V109" i="103" s="1"/>
  <c r="W109" i="103" s="1"/>
  <c r="O110" i="103"/>
  <c r="P110" i="103" s="1"/>
  <c r="Q110" i="103" s="1"/>
  <c r="R110" i="103" s="1"/>
  <c r="S110" i="103"/>
  <c r="T110" i="103" s="1"/>
  <c r="U110" i="103" s="1"/>
  <c r="V110" i="103" s="1"/>
  <c r="W110" i="103" s="1"/>
  <c r="O111" i="103"/>
  <c r="P111" i="103" s="1"/>
  <c r="Q111" i="103" s="1"/>
  <c r="R111" i="103"/>
  <c r="S111" i="103"/>
  <c r="T111" i="103" s="1"/>
  <c r="U111" i="103" s="1"/>
  <c r="V111" i="103" s="1"/>
  <c r="W111" i="103" s="1"/>
  <c r="O112" i="103"/>
  <c r="P112" i="103"/>
  <c r="Q112" i="103" s="1"/>
  <c r="R112" i="103" s="1"/>
  <c r="S112" i="103" s="1"/>
  <c r="T112" i="103" s="1"/>
  <c r="U112" i="103"/>
  <c r="V112" i="103" s="1"/>
  <c r="W112" i="103" s="1"/>
  <c r="O113" i="103"/>
  <c r="P113" i="103" s="1"/>
  <c r="Q113" i="103"/>
  <c r="R113" i="103" s="1"/>
  <c r="S113" i="103" s="1"/>
  <c r="T113" i="103" s="1"/>
  <c r="U113" i="103"/>
  <c r="V113" i="103" s="1"/>
  <c r="W113" i="103" s="1"/>
  <c r="O114" i="103"/>
  <c r="P114" i="103" s="1"/>
  <c r="Q114" i="103"/>
  <c r="R114" i="103"/>
  <c r="S114" i="103" s="1"/>
  <c r="T114" i="103"/>
  <c r="U114" i="103"/>
  <c r="V114" i="103"/>
  <c r="W114" i="103"/>
  <c r="O115" i="103"/>
  <c r="P115" i="103" s="1"/>
  <c r="Q115" i="103" s="1"/>
  <c r="R115" i="103" s="1"/>
  <c r="S115" i="103" s="1"/>
  <c r="T115" i="103" s="1"/>
  <c r="U115" i="103" s="1"/>
  <c r="V115" i="103" s="1"/>
  <c r="W115" i="103" s="1"/>
  <c r="O116" i="103"/>
  <c r="P116" i="103" s="1"/>
  <c r="Q116" i="103"/>
  <c r="R116" i="103" s="1"/>
  <c r="S116" i="103" s="1"/>
  <c r="T116" i="103" s="1"/>
  <c r="U116" i="103" s="1"/>
  <c r="V116" i="103"/>
  <c r="W116" i="103" s="1"/>
  <c r="O117" i="103"/>
  <c r="P117" i="103"/>
  <c r="Q117" i="103"/>
  <c r="R117" i="103"/>
  <c r="S117" i="103"/>
  <c r="T117" i="103"/>
  <c r="U117" i="103"/>
  <c r="V117" i="103" s="1"/>
  <c r="W117" i="103" s="1"/>
  <c r="O118" i="103"/>
  <c r="P118" i="103"/>
  <c r="Q118" i="103"/>
  <c r="R118" i="103"/>
  <c r="S118" i="103"/>
  <c r="T118" i="103" s="1"/>
  <c r="U118" i="103"/>
  <c r="V118" i="103" s="1"/>
  <c r="W118" i="103" s="1"/>
  <c r="O119" i="103"/>
  <c r="P119" i="103" s="1"/>
  <c r="Q119" i="103" s="1"/>
  <c r="R119" i="103"/>
  <c r="S119" i="103"/>
  <c r="T119" i="103"/>
  <c r="U119" i="103" s="1"/>
  <c r="V119" i="103" s="1"/>
  <c r="W119" i="103" s="1"/>
  <c r="O120" i="103"/>
  <c r="P120" i="103" s="1"/>
  <c r="Q120" i="103" s="1"/>
  <c r="R120" i="103" s="1"/>
  <c r="S120" i="103"/>
  <c r="T120" i="103" s="1"/>
  <c r="U120" i="103" s="1"/>
  <c r="V120" i="103" s="1"/>
  <c r="W120" i="103"/>
  <c r="O121" i="103"/>
  <c r="P121" i="103"/>
  <c r="Q121" i="103" s="1"/>
  <c r="R121" i="103"/>
  <c r="S121" i="103" s="1"/>
  <c r="T121" i="103" s="1"/>
  <c r="U121" i="103"/>
  <c r="V121" i="103" s="1"/>
  <c r="W121" i="103" s="1"/>
  <c r="O122" i="103"/>
  <c r="P122" i="103"/>
  <c r="Q122" i="103"/>
  <c r="R122" i="103" s="1"/>
  <c r="S122" i="103"/>
  <c r="T122" i="103"/>
  <c r="U122" i="103" s="1"/>
  <c r="V122" i="103" s="1"/>
  <c r="W122" i="103" s="1"/>
  <c r="O123" i="103"/>
  <c r="P123" i="103"/>
  <c r="Q123" i="103" s="1"/>
  <c r="R123" i="103" s="1"/>
  <c r="S123" i="103" s="1"/>
  <c r="T123" i="103" s="1"/>
  <c r="U123" i="103"/>
  <c r="V123" i="103" s="1"/>
  <c r="W123" i="103" s="1"/>
  <c r="O124" i="103"/>
  <c r="P124" i="103" s="1"/>
  <c r="Q124" i="103" s="1"/>
  <c r="R124" i="103"/>
  <c r="S124" i="103" s="1"/>
  <c r="T124" i="103" s="1"/>
  <c r="U124" i="103"/>
  <c r="V124" i="103" s="1"/>
  <c r="W124" i="103" s="1"/>
  <c r="O125" i="103"/>
  <c r="P125" i="103" s="1"/>
  <c r="Q125" i="103" s="1"/>
  <c r="R125" i="103" s="1"/>
  <c r="S125" i="103"/>
  <c r="T125" i="103"/>
  <c r="U125" i="103"/>
  <c r="V125" i="103" s="1"/>
  <c r="W125" i="103" s="1"/>
  <c r="O126" i="103"/>
  <c r="P126" i="103"/>
  <c r="Q126" i="103" s="1"/>
  <c r="R126" i="103" s="1"/>
  <c r="S126" i="103"/>
  <c r="T126" i="103"/>
  <c r="U126" i="103"/>
  <c r="V126" i="103" s="1"/>
  <c r="W126" i="103"/>
  <c r="O127" i="103"/>
  <c r="P127" i="103"/>
  <c r="Q127" i="103" s="1"/>
  <c r="R127" i="103" s="1"/>
  <c r="S127" i="103" s="1"/>
  <c r="T127" i="103" s="1"/>
  <c r="U127" i="103" s="1"/>
  <c r="V127" i="103" s="1"/>
  <c r="W127" i="103"/>
  <c r="O128" i="103"/>
  <c r="P128" i="103"/>
  <c r="Q128" i="103" s="1"/>
  <c r="R128" i="103" s="1"/>
  <c r="S128" i="103"/>
  <c r="T128" i="103" s="1"/>
  <c r="U128" i="103" s="1"/>
  <c r="V128" i="103" s="1"/>
  <c r="W128" i="103" s="1"/>
  <c r="O129" i="103"/>
  <c r="P129" i="103"/>
  <c r="Q129" i="103"/>
  <c r="R129" i="103"/>
  <c r="S129" i="103"/>
  <c r="T129" i="103" s="1"/>
  <c r="U129" i="103" s="1"/>
  <c r="V129" i="103"/>
  <c r="W129" i="103" s="1"/>
  <c r="O130" i="103"/>
  <c r="P130" i="103"/>
  <c r="Q130" i="103" s="1"/>
  <c r="R130" i="103" s="1"/>
  <c r="S130" i="103" s="1"/>
  <c r="T130" i="103"/>
  <c r="U130" i="103"/>
  <c r="V130" i="103" s="1"/>
  <c r="W130" i="103" s="1"/>
  <c r="O131" i="103"/>
  <c r="P131" i="103" s="1"/>
  <c r="Q131" i="103" s="1"/>
  <c r="R131" i="103" s="1"/>
  <c r="S131" i="103" s="1"/>
  <c r="T131" i="103" s="1"/>
  <c r="U131" i="103" s="1"/>
  <c r="V131" i="103"/>
  <c r="W131" i="103" s="1"/>
  <c r="O132" i="103"/>
  <c r="P132" i="103" s="1"/>
  <c r="Q132" i="103" s="1"/>
  <c r="R132" i="103" s="1"/>
  <c r="S132" i="103" s="1"/>
  <c r="T132" i="103" s="1"/>
  <c r="U132" i="103" s="1"/>
  <c r="V132" i="103" s="1"/>
  <c r="W132" i="103" s="1"/>
  <c r="O133" i="103"/>
  <c r="P133" i="103"/>
  <c r="Q133" i="103"/>
  <c r="R133" i="103" s="1"/>
  <c r="S133" i="103" s="1"/>
  <c r="T133" i="103" s="1"/>
  <c r="U133" i="103" s="1"/>
  <c r="V133" i="103" s="1"/>
  <c r="W133" i="103" s="1"/>
  <c r="O134" i="103"/>
  <c r="P134" i="103" s="1"/>
  <c r="Q134" i="103"/>
  <c r="R134" i="103"/>
  <c r="S134" i="103"/>
  <c r="T134" i="103"/>
  <c r="U134" i="103" s="1"/>
  <c r="V134" i="103" s="1"/>
  <c r="W134" i="103" s="1"/>
  <c r="O135" i="103"/>
  <c r="P135" i="103" s="1"/>
  <c r="Q135" i="103"/>
  <c r="R135" i="103"/>
  <c r="S135" i="103" s="1"/>
  <c r="T135" i="103" s="1"/>
  <c r="U135" i="103" s="1"/>
  <c r="V135" i="103" s="1"/>
  <c r="W135" i="103" s="1"/>
  <c r="O136" i="103"/>
  <c r="P136" i="103" s="1"/>
  <c r="Q136" i="103"/>
  <c r="R136" i="103" s="1"/>
  <c r="S136" i="103"/>
  <c r="T136" i="103"/>
  <c r="U136" i="103" s="1"/>
  <c r="V136" i="103" s="1"/>
  <c r="W136" i="103"/>
  <c r="O137" i="103"/>
  <c r="P137" i="103" s="1"/>
  <c r="Q137" i="103" s="1"/>
  <c r="R137" i="103" s="1"/>
  <c r="S137" i="103"/>
  <c r="T137" i="103"/>
  <c r="U137" i="103" s="1"/>
  <c r="V137" i="103" s="1"/>
  <c r="W137" i="103" s="1"/>
  <c r="O138" i="103"/>
  <c r="P138" i="103"/>
  <c r="Q138" i="103"/>
  <c r="R138" i="103"/>
  <c r="S138" i="103" s="1"/>
  <c r="T138" i="103" s="1"/>
  <c r="U138" i="103" s="1"/>
  <c r="V138" i="103"/>
  <c r="W138" i="103"/>
  <c r="O139" i="103"/>
  <c r="P139" i="103"/>
  <c r="Q139" i="103" s="1"/>
  <c r="R139" i="103" s="1"/>
  <c r="S139" i="103" s="1"/>
  <c r="T139" i="103" s="1"/>
  <c r="U139" i="103" s="1"/>
  <c r="V139" i="103" s="1"/>
  <c r="W139" i="103" s="1"/>
  <c r="O140" i="103"/>
  <c r="P140" i="103" s="1"/>
  <c r="Q140" i="103"/>
  <c r="R140" i="103" s="1"/>
  <c r="S140" i="103" s="1"/>
  <c r="T140" i="103"/>
  <c r="U140" i="103"/>
  <c r="V140" i="103" s="1"/>
  <c r="W140" i="103"/>
  <c r="O141" i="103"/>
  <c r="P141" i="103" s="1"/>
  <c r="Q141" i="103" s="1"/>
  <c r="R141" i="103" s="1"/>
  <c r="S141" i="103" s="1"/>
  <c r="T141" i="103" s="1"/>
  <c r="U141" i="103" s="1"/>
  <c r="V141" i="103"/>
  <c r="W141" i="103" s="1"/>
  <c r="O142" i="103"/>
  <c r="P142" i="103"/>
  <c r="Q142" i="103"/>
  <c r="R142" i="103" s="1"/>
  <c r="S142" i="103" s="1"/>
  <c r="T142" i="103"/>
  <c r="U142" i="103" s="1"/>
  <c r="V142" i="103" s="1"/>
  <c r="W142" i="103" s="1"/>
  <c r="O143" i="103"/>
  <c r="P143" i="103"/>
  <c r="Q143" i="103"/>
  <c r="R143" i="103" s="1"/>
  <c r="S143" i="103" s="1"/>
  <c r="T143" i="103"/>
  <c r="U143" i="103"/>
  <c r="V143" i="103" s="1"/>
  <c r="W143" i="103" s="1"/>
  <c r="O144" i="103"/>
  <c r="P144" i="103"/>
  <c r="Q144" i="103"/>
  <c r="R144" i="103" s="1"/>
  <c r="S144" i="103" s="1"/>
  <c r="T144" i="103" s="1"/>
  <c r="U144" i="103" s="1"/>
  <c r="V144" i="103" s="1"/>
  <c r="W144" i="103"/>
  <c r="O145" i="103"/>
  <c r="P145" i="103" s="1"/>
  <c r="Q145" i="103" s="1"/>
  <c r="R145" i="103" s="1"/>
  <c r="S145" i="103" s="1"/>
  <c r="T145" i="103"/>
  <c r="U145" i="103" s="1"/>
  <c r="V145" i="103" s="1"/>
  <c r="W145" i="103" s="1"/>
  <c r="O146" i="103"/>
  <c r="P146" i="103"/>
  <c r="Q146" i="103"/>
  <c r="R146" i="103"/>
  <c r="S146" i="103"/>
  <c r="T146" i="103"/>
  <c r="U146" i="103" s="1"/>
  <c r="V146" i="103" s="1"/>
  <c r="W146" i="103" s="1"/>
  <c r="O147" i="103"/>
  <c r="P147" i="103"/>
  <c r="Q147" i="103" s="1"/>
  <c r="R147" i="103"/>
  <c r="S147" i="103" s="1"/>
  <c r="T147" i="103"/>
  <c r="U147" i="103" s="1"/>
  <c r="V147" i="103" s="1"/>
  <c r="W147" i="103" s="1"/>
  <c r="O148" i="103"/>
  <c r="P148" i="103" s="1"/>
  <c r="Q148" i="103" s="1"/>
  <c r="R148" i="103" s="1"/>
  <c r="S148" i="103"/>
  <c r="T148" i="103" s="1"/>
  <c r="U148" i="103" s="1"/>
  <c r="V148" i="103"/>
  <c r="W148" i="103" s="1"/>
  <c r="O149" i="103"/>
  <c r="P149" i="103"/>
  <c r="Q149" i="103" s="1"/>
  <c r="R149" i="103" s="1"/>
  <c r="S149" i="103"/>
  <c r="T149" i="103"/>
  <c r="U149" i="103" s="1"/>
  <c r="V149" i="103"/>
  <c r="W149" i="103" s="1"/>
  <c r="O150" i="103"/>
  <c r="P150" i="103"/>
  <c r="Q150" i="103"/>
  <c r="R150" i="103"/>
  <c r="S150" i="103" s="1"/>
  <c r="T150" i="103" s="1"/>
  <c r="U150" i="103" s="1"/>
  <c r="V150" i="103" s="1"/>
  <c r="W150" i="103"/>
  <c r="O151" i="103"/>
  <c r="P151" i="103" s="1"/>
  <c r="Q151" i="103" s="1"/>
  <c r="R151" i="103"/>
  <c r="S151" i="103"/>
  <c r="T151" i="103" s="1"/>
  <c r="U151" i="103"/>
  <c r="V151" i="103"/>
  <c r="W151" i="103" s="1"/>
  <c r="O152" i="103"/>
  <c r="P152" i="103" s="1"/>
  <c r="Q152" i="103"/>
  <c r="R152" i="103"/>
  <c r="S152" i="103"/>
  <c r="T152" i="103" s="1"/>
  <c r="U152" i="103" s="1"/>
  <c r="V152" i="103" s="1"/>
  <c r="W152" i="103" s="1"/>
  <c r="O153" i="103"/>
  <c r="P153" i="103" s="1"/>
  <c r="Q153" i="103"/>
  <c r="R153" i="103"/>
  <c r="S153" i="103" s="1"/>
  <c r="T153" i="103"/>
  <c r="U153" i="103" s="1"/>
  <c r="V153" i="103" s="1"/>
  <c r="W153" i="103" s="1"/>
  <c r="O154" i="103"/>
  <c r="P154" i="103" s="1"/>
  <c r="Q154" i="103"/>
  <c r="R154" i="103"/>
  <c r="S154" i="103" s="1"/>
  <c r="T154" i="103" s="1"/>
  <c r="U154" i="103" s="1"/>
  <c r="V154" i="103" s="1"/>
  <c r="W154" i="103" s="1"/>
  <c r="O155" i="103"/>
  <c r="P155" i="103" s="1"/>
  <c r="Q155" i="103"/>
  <c r="R155" i="103"/>
  <c r="S155" i="103" s="1"/>
  <c r="T155" i="103" s="1"/>
  <c r="U155" i="103" s="1"/>
  <c r="V155" i="103" s="1"/>
  <c r="W155" i="103" s="1"/>
  <c r="O156" i="103"/>
  <c r="P156" i="103"/>
  <c r="Q156" i="103"/>
  <c r="R156" i="103" s="1"/>
  <c r="S156" i="103"/>
  <c r="T156" i="103" s="1"/>
  <c r="U156" i="103"/>
  <c r="V156" i="103" s="1"/>
  <c r="W156" i="103" s="1"/>
  <c r="O157" i="103"/>
  <c r="P157" i="103"/>
  <c r="Q157" i="103" s="1"/>
  <c r="R157" i="103" s="1"/>
  <c r="S157" i="103" s="1"/>
  <c r="T157" i="103" s="1"/>
  <c r="U157" i="103"/>
  <c r="V157" i="103" s="1"/>
  <c r="W157" i="103" s="1"/>
  <c r="O158" i="103"/>
  <c r="P158" i="103" s="1"/>
  <c r="Q158" i="103"/>
  <c r="R158" i="103"/>
  <c r="S158" i="103"/>
  <c r="T158" i="103" s="1"/>
  <c r="U158" i="103" s="1"/>
  <c r="V158" i="103" s="1"/>
  <c r="W158" i="103" s="1"/>
  <c r="O159" i="103"/>
  <c r="P159" i="103" s="1"/>
  <c r="Q159" i="103"/>
  <c r="R159" i="103"/>
  <c r="S159" i="103"/>
  <c r="T159" i="103" s="1"/>
  <c r="U159" i="103" s="1"/>
  <c r="V159" i="103" s="1"/>
  <c r="W159" i="103" s="1"/>
  <c r="O160" i="103"/>
  <c r="P160" i="103" s="1"/>
  <c r="Q160" i="103"/>
  <c r="R160" i="103" s="1"/>
  <c r="S160" i="103" s="1"/>
  <c r="T160" i="103" s="1"/>
  <c r="U160" i="103" s="1"/>
  <c r="V160" i="103" s="1"/>
  <c r="W160" i="103" s="1"/>
  <c r="O161" i="103"/>
  <c r="P161" i="103"/>
  <c r="Q161" i="103" s="1"/>
  <c r="R161" i="103"/>
  <c r="S161" i="103"/>
  <c r="T161" i="103"/>
  <c r="U161" i="103"/>
  <c r="V161" i="103" s="1"/>
  <c r="W161" i="103" s="1"/>
  <c r="O162" i="103"/>
  <c r="P162" i="103"/>
  <c r="Q162" i="103"/>
  <c r="R162" i="103" s="1"/>
  <c r="S162" i="103"/>
  <c r="T162" i="103" s="1"/>
  <c r="U162" i="103" s="1"/>
  <c r="V162" i="103" s="1"/>
  <c r="W162" i="103" s="1"/>
  <c r="O163" i="103"/>
  <c r="P163" i="103"/>
  <c r="Q163" i="103" s="1"/>
  <c r="R163" i="103"/>
  <c r="S163" i="103" s="1"/>
  <c r="T163" i="103" s="1"/>
  <c r="U163" i="103" s="1"/>
  <c r="V163" i="103" s="1"/>
  <c r="W163" i="103" s="1"/>
  <c r="O164" i="103"/>
  <c r="P164" i="103"/>
  <c r="Q164" i="103" s="1"/>
  <c r="R164" i="103" s="1"/>
  <c r="S164" i="103"/>
  <c r="T164" i="103" s="1"/>
  <c r="U164" i="103" s="1"/>
  <c r="V164" i="103" s="1"/>
  <c r="W164" i="103" s="1"/>
  <c r="O165" i="103"/>
  <c r="P165" i="103"/>
  <c r="Q165" i="103" s="1"/>
  <c r="R165" i="103" s="1"/>
  <c r="S165" i="103" s="1"/>
  <c r="T165" i="103" s="1"/>
  <c r="U165" i="103" s="1"/>
  <c r="V165" i="103" s="1"/>
  <c r="W165" i="103" s="1"/>
  <c r="O166" i="103"/>
  <c r="P166" i="103"/>
  <c r="Q166" i="103" s="1"/>
  <c r="R166" i="103" s="1"/>
  <c r="S166" i="103" s="1"/>
  <c r="T166" i="103"/>
  <c r="U166" i="103" s="1"/>
  <c r="V166" i="103" s="1"/>
  <c r="W166" i="103" s="1"/>
  <c r="O167" i="103"/>
  <c r="P167" i="103"/>
  <c r="Q167" i="103"/>
  <c r="R167" i="103"/>
  <c r="S167" i="103" s="1"/>
  <c r="T167" i="103" s="1"/>
  <c r="U167" i="103" s="1"/>
  <c r="V167" i="103" s="1"/>
  <c r="W167" i="103" s="1"/>
  <c r="O168" i="103"/>
  <c r="P168" i="103"/>
  <c r="Q168" i="103"/>
  <c r="R168" i="103" s="1"/>
  <c r="S168" i="103"/>
  <c r="T168" i="103" s="1"/>
  <c r="U168" i="103"/>
  <c r="V168" i="103"/>
  <c r="W168" i="103" s="1"/>
  <c r="O169" i="103"/>
  <c r="P169" i="103"/>
  <c r="Q169" i="103" s="1"/>
  <c r="R169" i="103" s="1"/>
  <c r="S169" i="103" s="1"/>
  <c r="T169" i="103" s="1"/>
  <c r="U169" i="103" s="1"/>
  <c r="V169" i="103" s="1"/>
  <c r="W169" i="103"/>
  <c r="O170" i="103"/>
  <c r="P170" i="103" s="1"/>
  <c r="Q170" i="103" s="1"/>
  <c r="R170" i="103" s="1"/>
  <c r="S170" i="103"/>
  <c r="T170" i="103" s="1"/>
  <c r="U170" i="103" s="1"/>
  <c r="V170" i="103" s="1"/>
  <c r="W170" i="103" s="1"/>
  <c r="O171" i="103"/>
  <c r="P171" i="103" s="1"/>
  <c r="Q171" i="103" s="1"/>
  <c r="R171" i="103" s="1"/>
  <c r="S171" i="103"/>
  <c r="T171" i="103"/>
  <c r="U171" i="103"/>
  <c r="V171" i="103"/>
  <c r="W171" i="103" s="1"/>
  <c r="O172" i="103"/>
  <c r="P172" i="103"/>
  <c r="Q172" i="103" s="1"/>
  <c r="R172" i="103"/>
  <c r="S172" i="103" s="1"/>
  <c r="T172" i="103" s="1"/>
  <c r="U172" i="103"/>
  <c r="V172" i="103" s="1"/>
  <c r="W172" i="103" s="1"/>
  <c r="O173" i="103"/>
  <c r="P173" i="103"/>
  <c r="Q173" i="103"/>
  <c r="R173" i="103" s="1"/>
  <c r="S173" i="103" s="1"/>
  <c r="T173" i="103" s="1"/>
  <c r="U173" i="103" s="1"/>
  <c r="V173" i="103"/>
  <c r="W173" i="103" s="1"/>
  <c r="O174" i="103"/>
  <c r="P174" i="103" s="1"/>
  <c r="Q174" i="103" s="1"/>
  <c r="R174" i="103" s="1"/>
  <c r="S174" i="103"/>
  <c r="T174" i="103"/>
  <c r="U174" i="103"/>
  <c r="V174" i="103" s="1"/>
  <c r="W174" i="103" s="1"/>
  <c r="O175" i="103"/>
  <c r="P175" i="103"/>
  <c r="Q175" i="103"/>
  <c r="R175" i="103"/>
  <c r="S175" i="103" s="1"/>
  <c r="T175" i="103"/>
  <c r="U175" i="103" s="1"/>
  <c r="V175" i="103" s="1"/>
  <c r="W175" i="103" s="1"/>
  <c r="O176" i="103"/>
  <c r="P176" i="103"/>
  <c r="Q176" i="103" s="1"/>
  <c r="R176" i="103" s="1"/>
  <c r="S176" i="103"/>
  <c r="T176" i="103"/>
  <c r="U176" i="103" s="1"/>
  <c r="V176" i="103"/>
  <c r="W176" i="103"/>
  <c r="O177" i="103"/>
  <c r="P177" i="103" s="1"/>
  <c r="Q177" i="103" s="1"/>
  <c r="R177" i="103"/>
  <c r="S177" i="103"/>
  <c r="T177" i="103" s="1"/>
  <c r="U177" i="103" s="1"/>
  <c r="V177" i="103" s="1"/>
  <c r="W177" i="103"/>
  <c r="O178" i="103"/>
  <c r="P178" i="103" s="1"/>
  <c r="Q178" i="103" s="1"/>
  <c r="R178" i="103" s="1"/>
  <c r="S178" i="103" s="1"/>
  <c r="T178" i="103" s="1"/>
  <c r="U178" i="103" s="1"/>
  <c r="V178" i="103" s="1"/>
  <c r="W178" i="103" s="1"/>
  <c r="O179" i="103"/>
  <c r="P179" i="103"/>
  <c r="Q179" i="103"/>
  <c r="R179" i="103"/>
  <c r="S179" i="103" s="1"/>
  <c r="T179" i="103" s="1"/>
  <c r="U179" i="103" s="1"/>
  <c r="V179" i="103" s="1"/>
  <c r="W179" i="103" s="1"/>
  <c r="O180" i="103"/>
  <c r="P180" i="103" s="1"/>
  <c r="Q180" i="103"/>
  <c r="R180" i="103"/>
  <c r="S180" i="103" s="1"/>
  <c r="T180" i="103" s="1"/>
  <c r="U180" i="103"/>
  <c r="V180" i="103" s="1"/>
  <c r="W180" i="103"/>
  <c r="O181" i="103"/>
  <c r="P181" i="103" s="1"/>
  <c r="Q181" i="103" s="1"/>
  <c r="R181" i="103" s="1"/>
  <c r="S181" i="103" s="1"/>
  <c r="T181" i="103" s="1"/>
  <c r="U181" i="103" s="1"/>
  <c r="V181" i="103" s="1"/>
  <c r="W181" i="103" s="1"/>
  <c r="O182" i="103"/>
  <c r="P182" i="103"/>
  <c r="Q182" i="103"/>
  <c r="R182" i="103"/>
  <c r="S182" i="103" s="1"/>
  <c r="T182" i="103" s="1"/>
  <c r="U182" i="103" s="1"/>
  <c r="V182" i="103" s="1"/>
  <c r="W182" i="103" s="1"/>
  <c r="O183" i="103"/>
  <c r="P183" i="103"/>
  <c r="Q183" i="103"/>
  <c r="R183" i="103" s="1"/>
  <c r="S183" i="103" s="1"/>
  <c r="T183" i="103" s="1"/>
  <c r="U183" i="103" s="1"/>
  <c r="V183" i="103" s="1"/>
  <c r="W183" i="103" s="1"/>
  <c r="O184" i="103"/>
  <c r="P184" i="103" s="1"/>
  <c r="Q184" i="103"/>
  <c r="R184" i="103" s="1"/>
  <c r="S184" i="103" s="1"/>
  <c r="T184" i="103" s="1"/>
  <c r="U184" i="103" s="1"/>
  <c r="V184" i="103" s="1"/>
  <c r="W184" i="103" s="1"/>
  <c r="O185" i="103"/>
  <c r="P185" i="103"/>
  <c r="Q185" i="103" s="1"/>
  <c r="R185" i="103"/>
  <c r="S185" i="103" s="1"/>
  <c r="T185" i="103"/>
  <c r="U185" i="103" s="1"/>
  <c r="V185" i="103" s="1"/>
  <c r="W185" i="103"/>
  <c r="O186" i="103"/>
  <c r="P186" i="103"/>
  <c r="Q186" i="103"/>
  <c r="R186" i="103" s="1"/>
  <c r="S186" i="103" s="1"/>
  <c r="T186" i="103" s="1"/>
  <c r="U186" i="103" s="1"/>
  <c r="V186" i="103" s="1"/>
  <c r="W186" i="103"/>
  <c r="O187" i="103"/>
  <c r="P187" i="103"/>
  <c r="Q187" i="103" s="1"/>
  <c r="R187" i="103" s="1"/>
  <c r="S187" i="103" s="1"/>
  <c r="T187" i="103" s="1"/>
  <c r="U187" i="103" s="1"/>
  <c r="V187" i="103"/>
  <c r="W187" i="103" s="1"/>
  <c r="O188" i="103"/>
  <c r="P188" i="103"/>
  <c r="Q188" i="103"/>
  <c r="R188" i="103"/>
  <c r="S188" i="103"/>
  <c r="T188" i="103" s="1"/>
  <c r="U188" i="103" s="1"/>
  <c r="V188" i="103" s="1"/>
  <c r="W188" i="103" s="1"/>
  <c r="O189" i="103"/>
  <c r="P189" i="103" s="1"/>
  <c r="Q189" i="103"/>
  <c r="R189" i="103" s="1"/>
  <c r="S189" i="103" s="1"/>
  <c r="T189" i="103" s="1"/>
  <c r="U189" i="103" s="1"/>
  <c r="V189" i="103" s="1"/>
  <c r="W189" i="103" s="1"/>
  <c r="O190" i="103"/>
  <c r="P190" i="103" s="1"/>
  <c r="Q190" i="103" s="1"/>
  <c r="R190" i="103" s="1"/>
  <c r="S190" i="103" s="1"/>
  <c r="T190" i="103"/>
  <c r="U190" i="103"/>
  <c r="V190" i="103" s="1"/>
  <c r="W190" i="103" s="1"/>
  <c r="O191" i="103"/>
  <c r="P191" i="103" s="1"/>
  <c r="Q191" i="103"/>
  <c r="R191" i="103"/>
  <c r="S191" i="103"/>
  <c r="T191" i="103" s="1"/>
  <c r="U191" i="103"/>
  <c r="V191" i="103"/>
  <c r="W191" i="103" s="1"/>
  <c r="O192" i="103"/>
  <c r="P192" i="103"/>
  <c r="Q192" i="103"/>
  <c r="R192" i="103"/>
  <c r="S192" i="103"/>
  <c r="T192" i="103"/>
  <c r="U192" i="103" s="1"/>
  <c r="V192" i="103" s="1"/>
  <c r="W192" i="103" s="1"/>
  <c r="O193" i="103"/>
  <c r="P193" i="103"/>
  <c r="Q193" i="103"/>
  <c r="R193" i="103" s="1"/>
  <c r="S193" i="103" s="1"/>
  <c r="T193" i="103"/>
  <c r="U193" i="103"/>
  <c r="V193" i="103" s="1"/>
  <c r="W193" i="103" s="1"/>
  <c r="O194" i="103"/>
  <c r="P194" i="103" s="1"/>
  <c r="Q194" i="103" s="1"/>
  <c r="R194" i="103"/>
  <c r="S194" i="103"/>
  <c r="T194" i="103"/>
  <c r="U194" i="103"/>
  <c r="V194" i="103"/>
  <c r="W194" i="103" s="1"/>
  <c r="O195" i="103"/>
  <c r="P195" i="103" s="1"/>
  <c r="Q195" i="103" s="1"/>
  <c r="R195" i="103" s="1"/>
  <c r="S195" i="103"/>
  <c r="T195" i="103"/>
  <c r="U195" i="103" s="1"/>
  <c r="V195" i="103" s="1"/>
  <c r="W195" i="103" s="1"/>
  <c r="O196" i="103"/>
  <c r="P196" i="103"/>
  <c r="Q196" i="103"/>
  <c r="R196" i="103" s="1"/>
  <c r="S196" i="103"/>
  <c r="T196" i="103"/>
  <c r="U196" i="103"/>
  <c r="V196" i="103" s="1"/>
  <c r="W196" i="103" s="1"/>
  <c r="O197" i="103"/>
  <c r="P197" i="103" s="1"/>
  <c r="Q197" i="103" s="1"/>
  <c r="R197" i="103"/>
  <c r="S197" i="103"/>
  <c r="T197" i="103" s="1"/>
  <c r="U197" i="103" s="1"/>
  <c r="V197" i="103" s="1"/>
  <c r="W197" i="103" s="1"/>
  <c r="O198" i="103"/>
  <c r="P198" i="103" s="1"/>
  <c r="Q198" i="103"/>
  <c r="R198" i="103" s="1"/>
  <c r="S198" i="103" s="1"/>
  <c r="T198" i="103" s="1"/>
  <c r="U198" i="103" s="1"/>
  <c r="V198" i="103" s="1"/>
  <c r="W198" i="103" s="1"/>
  <c r="O199" i="103"/>
  <c r="P199" i="103"/>
  <c r="Q199" i="103" s="1"/>
  <c r="R199" i="103"/>
  <c r="S199" i="103"/>
  <c r="T199" i="103"/>
  <c r="U199" i="103"/>
  <c r="V199" i="103" s="1"/>
  <c r="W199" i="103"/>
  <c r="O200" i="103"/>
  <c r="P200" i="103" s="1"/>
  <c r="Q200" i="103" s="1"/>
  <c r="R200" i="103" s="1"/>
  <c r="S200" i="103" s="1"/>
  <c r="T200" i="103" s="1"/>
  <c r="U200" i="103" s="1"/>
  <c r="V200" i="103" s="1"/>
  <c r="W200" i="103" s="1"/>
  <c r="O201" i="103"/>
  <c r="P201" i="103"/>
  <c r="Q201" i="103" s="1"/>
  <c r="R201" i="103"/>
  <c r="S201" i="103" s="1"/>
  <c r="T201" i="103" s="1"/>
  <c r="U201" i="103" s="1"/>
  <c r="V201" i="103" s="1"/>
  <c r="W201" i="103"/>
  <c r="O202" i="103"/>
  <c r="P202" i="103"/>
  <c r="Q202" i="103" s="1"/>
  <c r="R202" i="103"/>
  <c r="S202" i="103"/>
  <c r="T202" i="103" s="1"/>
  <c r="U202" i="103" s="1"/>
  <c r="V202" i="103" s="1"/>
  <c r="W202" i="103" s="1"/>
  <c r="O203" i="103"/>
  <c r="P203" i="103"/>
  <c r="Q203" i="103" s="1"/>
  <c r="R203" i="103" s="1"/>
  <c r="S203" i="103" s="1"/>
  <c r="T203" i="103" s="1"/>
  <c r="U203" i="103" s="1"/>
  <c r="V203" i="103" s="1"/>
  <c r="W203" i="103" s="1"/>
  <c r="O204" i="103"/>
  <c r="P204" i="103"/>
  <c r="Q204" i="103" s="1"/>
  <c r="R204" i="103"/>
  <c r="S204" i="103"/>
  <c r="T204" i="103" s="1"/>
  <c r="U204" i="103" s="1"/>
  <c r="V204" i="103" s="1"/>
  <c r="W204" i="103" s="1"/>
  <c r="O205" i="103"/>
  <c r="P205" i="103"/>
  <c r="Q205" i="103" s="1"/>
  <c r="R205" i="103"/>
  <c r="S205" i="103"/>
  <c r="T205" i="103" s="1"/>
  <c r="U205" i="103" s="1"/>
  <c r="V205" i="103" s="1"/>
  <c r="W205" i="103"/>
  <c r="O206" i="103"/>
  <c r="P206" i="103"/>
  <c r="Q206" i="103"/>
  <c r="R206" i="103"/>
  <c r="S206" i="103"/>
  <c r="T206" i="103" s="1"/>
  <c r="U206" i="103" s="1"/>
  <c r="V206" i="103" s="1"/>
  <c r="W206" i="103" s="1"/>
  <c r="O207" i="103"/>
  <c r="P207" i="103" s="1"/>
  <c r="Q207" i="103" s="1"/>
  <c r="R207" i="103" s="1"/>
  <c r="S207" i="103" s="1"/>
  <c r="T207" i="103"/>
  <c r="U207" i="103" s="1"/>
  <c r="V207" i="103" s="1"/>
  <c r="W207" i="103"/>
  <c r="O208" i="103"/>
  <c r="P208" i="103" s="1"/>
  <c r="Q208" i="103" s="1"/>
  <c r="R208" i="103" s="1"/>
  <c r="S208" i="103" s="1"/>
  <c r="T208" i="103" s="1"/>
  <c r="U208" i="103" s="1"/>
  <c r="V208" i="103" s="1"/>
  <c r="W208" i="103" s="1"/>
  <c r="O209" i="103"/>
  <c r="P209" i="103"/>
  <c r="Q209" i="103" s="1"/>
  <c r="R209" i="103" s="1"/>
  <c r="S209" i="103" s="1"/>
  <c r="T209" i="103" s="1"/>
  <c r="U209" i="103" s="1"/>
  <c r="V209" i="103" s="1"/>
  <c r="W209" i="103" s="1"/>
  <c r="O210" i="103"/>
  <c r="P210" i="103" s="1"/>
  <c r="Q210" i="103"/>
  <c r="R210" i="103"/>
  <c r="S210" i="103" s="1"/>
  <c r="T210" i="103" s="1"/>
  <c r="U210" i="103" s="1"/>
  <c r="V210" i="103"/>
  <c r="W210" i="103"/>
  <c r="O211" i="103"/>
  <c r="P211" i="103"/>
  <c r="Q211" i="103" s="1"/>
  <c r="R211" i="103"/>
  <c r="S211" i="103"/>
  <c r="T211" i="103" s="1"/>
  <c r="U211" i="103" s="1"/>
  <c r="V211" i="103" s="1"/>
  <c r="W211" i="103" s="1"/>
  <c r="O212" i="103"/>
  <c r="P212" i="103" s="1"/>
  <c r="Q212" i="103" s="1"/>
  <c r="R212" i="103" s="1"/>
  <c r="S212" i="103" s="1"/>
  <c r="T212" i="103"/>
  <c r="U212" i="103" s="1"/>
  <c r="V212" i="103" s="1"/>
  <c r="W212" i="103"/>
  <c r="O213" i="103"/>
  <c r="P213" i="103" s="1"/>
  <c r="Q213" i="103" s="1"/>
  <c r="R213" i="103" s="1"/>
  <c r="S213" i="103" s="1"/>
  <c r="T213" i="103" s="1"/>
  <c r="U213" i="103"/>
  <c r="V213" i="103" s="1"/>
  <c r="W213" i="103" s="1"/>
  <c r="O214" i="103"/>
  <c r="P214" i="103" s="1"/>
  <c r="Q214" i="103" s="1"/>
  <c r="R214" i="103" s="1"/>
  <c r="S214" i="103" s="1"/>
  <c r="T214" i="103" s="1"/>
  <c r="U214" i="103" s="1"/>
  <c r="V214" i="103"/>
  <c r="W214" i="103" s="1"/>
  <c r="O215" i="103"/>
  <c r="P215" i="103"/>
  <c r="Q215" i="103"/>
  <c r="R215" i="103"/>
  <c r="S215" i="103" s="1"/>
  <c r="T215" i="103" s="1"/>
  <c r="U215" i="103"/>
  <c r="V215" i="103" s="1"/>
  <c r="W215" i="103" s="1"/>
  <c r="O216" i="103"/>
  <c r="P216" i="103" s="1"/>
  <c r="Q216" i="103"/>
  <c r="R216" i="103" s="1"/>
  <c r="S216" i="103"/>
  <c r="T216" i="103"/>
  <c r="U216" i="103" s="1"/>
  <c r="V216" i="103" s="1"/>
  <c r="W216" i="103" s="1"/>
  <c r="O217" i="103"/>
  <c r="P217" i="103" s="1"/>
  <c r="Q217" i="103" s="1"/>
  <c r="R217" i="103" s="1"/>
  <c r="S217" i="103" s="1"/>
  <c r="T217" i="103" s="1"/>
  <c r="U217" i="103" s="1"/>
  <c r="V217" i="103" s="1"/>
  <c r="W217" i="103" s="1"/>
  <c r="O218" i="103"/>
  <c r="P218" i="103"/>
  <c r="Q218" i="103"/>
  <c r="R218" i="103"/>
  <c r="S218" i="103" s="1"/>
  <c r="T218" i="103" s="1"/>
  <c r="U218" i="103" s="1"/>
  <c r="V218" i="103" s="1"/>
  <c r="W218" i="103" s="1"/>
  <c r="O219" i="103"/>
  <c r="P219" i="103" s="1"/>
  <c r="Q219" i="103" s="1"/>
  <c r="R219" i="103" s="1"/>
  <c r="S219" i="103" s="1"/>
  <c r="T219" i="103" s="1"/>
  <c r="U219" i="103" s="1"/>
  <c r="V219" i="103" s="1"/>
  <c r="W219" i="103" s="1"/>
  <c r="O220" i="103"/>
  <c r="P220" i="103" s="1"/>
  <c r="Q220" i="103" s="1"/>
  <c r="R220" i="103" s="1"/>
  <c r="S220" i="103" s="1"/>
  <c r="T220" i="103" s="1"/>
  <c r="U220" i="103" s="1"/>
  <c r="V220" i="103"/>
  <c r="W220" i="103"/>
  <c r="O221" i="103"/>
  <c r="P221" i="103"/>
  <c r="Q221" i="103" s="1"/>
  <c r="R221" i="103" s="1"/>
  <c r="S221" i="103" s="1"/>
  <c r="T221" i="103" s="1"/>
  <c r="U221" i="103" s="1"/>
  <c r="V221" i="103"/>
  <c r="W221" i="103"/>
  <c r="O222" i="103"/>
  <c r="P222" i="103"/>
  <c r="Q222" i="103" s="1"/>
  <c r="R222" i="103"/>
  <c r="S222" i="103"/>
  <c r="T222" i="103" s="1"/>
  <c r="U222" i="103" s="1"/>
  <c r="V222" i="103" s="1"/>
  <c r="W222" i="103" s="1"/>
  <c r="O223" i="103"/>
  <c r="P223" i="103"/>
  <c r="Q223" i="103"/>
  <c r="R223" i="103"/>
  <c r="S223" i="103" s="1"/>
  <c r="T223" i="103" s="1"/>
  <c r="U223" i="103"/>
  <c r="V223" i="103" s="1"/>
  <c r="W223" i="103" s="1"/>
  <c r="O224" i="103"/>
  <c r="P224" i="103"/>
  <c r="Q224" i="103"/>
  <c r="R224" i="103" s="1"/>
  <c r="S224" i="103" s="1"/>
  <c r="T224" i="103" s="1"/>
  <c r="U224" i="103"/>
  <c r="V224" i="103"/>
  <c r="W224" i="103"/>
  <c r="O225" i="103"/>
  <c r="P225" i="103" s="1"/>
  <c r="Q225" i="103" s="1"/>
  <c r="R225" i="103" s="1"/>
  <c r="S225" i="103" s="1"/>
  <c r="T225" i="103"/>
  <c r="U225" i="103" s="1"/>
  <c r="V225" i="103" s="1"/>
  <c r="W225" i="103"/>
  <c r="O226" i="103"/>
  <c r="P226" i="103" s="1"/>
  <c r="Q226" i="103" s="1"/>
  <c r="R226" i="103" s="1"/>
  <c r="S226" i="103" s="1"/>
  <c r="T226" i="103" s="1"/>
  <c r="U226" i="103"/>
  <c r="V226" i="103"/>
  <c r="W226" i="103" s="1"/>
  <c r="O227" i="103"/>
  <c r="P227" i="103" s="1"/>
  <c r="Q227" i="103" s="1"/>
  <c r="R227" i="103" s="1"/>
  <c r="S227" i="103" s="1"/>
  <c r="T227" i="103" s="1"/>
  <c r="U227" i="103" s="1"/>
  <c r="V227" i="103" s="1"/>
  <c r="W227" i="103" s="1"/>
  <c r="O228" i="103"/>
  <c r="P228" i="103"/>
  <c r="Q228" i="103" s="1"/>
  <c r="R228" i="103" s="1"/>
  <c r="S228" i="103" s="1"/>
  <c r="T228" i="103"/>
  <c r="U228" i="103"/>
  <c r="V228" i="103"/>
  <c r="W228" i="103"/>
  <c r="O229" i="103"/>
  <c r="P229" i="103"/>
  <c r="Q229" i="103" s="1"/>
  <c r="R229" i="103"/>
  <c r="S229" i="103"/>
  <c r="T229" i="103" s="1"/>
  <c r="U229" i="103" s="1"/>
  <c r="V229" i="103"/>
  <c r="W229" i="103"/>
  <c r="O230" i="103"/>
  <c r="P230" i="103" s="1"/>
  <c r="Q230" i="103" s="1"/>
  <c r="R230" i="103" s="1"/>
  <c r="S230" i="103" s="1"/>
  <c r="T230" i="103"/>
  <c r="U230" i="103"/>
  <c r="V230" i="103"/>
  <c r="W230" i="103" s="1"/>
  <c r="O231" i="103"/>
  <c r="P231" i="103" s="1"/>
  <c r="Q231" i="103" s="1"/>
  <c r="R231" i="103" s="1"/>
  <c r="S231" i="103" s="1"/>
  <c r="T231" i="103" s="1"/>
  <c r="U231" i="103" s="1"/>
  <c r="V231" i="103"/>
  <c r="W231" i="103"/>
  <c r="O232" i="103"/>
  <c r="P232" i="103"/>
  <c r="Q232" i="103" s="1"/>
  <c r="R232" i="103"/>
  <c r="S232" i="103" s="1"/>
  <c r="T232" i="103" s="1"/>
  <c r="U232" i="103" s="1"/>
  <c r="V232" i="103" s="1"/>
  <c r="W232" i="103" s="1"/>
  <c r="O233" i="103"/>
  <c r="P233" i="103"/>
  <c r="Q233" i="103" s="1"/>
  <c r="R233" i="103" s="1"/>
  <c r="S233" i="103"/>
  <c r="T233" i="103"/>
  <c r="U233" i="103" s="1"/>
  <c r="V233" i="103" s="1"/>
  <c r="W233" i="103" s="1"/>
  <c r="O234" i="103"/>
  <c r="P234" i="103"/>
  <c r="Q234" i="103" s="1"/>
  <c r="R234" i="103" s="1"/>
  <c r="S234" i="103"/>
  <c r="T234" i="103"/>
  <c r="U234" i="103" s="1"/>
  <c r="V234" i="103"/>
  <c r="W234" i="103" s="1"/>
  <c r="O235" i="103"/>
  <c r="P235" i="103" s="1"/>
  <c r="Q235" i="103" s="1"/>
  <c r="R235" i="103" s="1"/>
  <c r="S235" i="103"/>
  <c r="T235" i="103"/>
  <c r="U235" i="103"/>
  <c r="V235" i="103"/>
  <c r="W235" i="103" s="1"/>
  <c r="O236" i="103"/>
  <c r="P236" i="103"/>
  <c r="Q236" i="103" s="1"/>
  <c r="R236" i="103"/>
  <c r="S236" i="103"/>
  <c r="T236" i="103"/>
  <c r="U236" i="103" s="1"/>
  <c r="V236" i="103" s="1"/>
  <c r="W236" i="103" s="1"/>
  <c r="O237" i="103"/>
  <c r="P237" i="103"/>
  <c r="Q237" i="103"/>
  <c r="R237" i="103"/>
  <c r="S237" i="103" s="1"/>
  <c r="T237" i="103" s="1"/>
  <c r="U237" i="103" s="1"/>
  <c r="V237" i="103" s="1"/>
  <c r="W237" i="103" s="1"/>
  <c r="O238" i="103"/>
  <c r="P238" i="103"/>
  <c r="Q238" i="103"/>
  <c r="R238" i="103" s="1"/>
  <c r="S238" i="103" s="1"/>
  <c r="T238" i="103" s="1"/>
  <c r="U238" i="103"/>
  <c r="V238" i="103"/>
  <c r="W238" i="103" s="1"/>
  <c r="O239" i="103"/>
  <c r="P239" i="103" s="1"/>
  <c r="Q239" i="103"/>
  <c r="R239" i="103"/>
  <c r="S239" i="103"/>
  <c r="T239" i="103"/>
  <c r="U239" i="103" s="1"/>
  <c r="V239" i="103"/>
  <c r="W239" i="103" s="1"/>
  <c r="O240" i="103"/>
  <c r="P240" i="103"/>
  <c r="Q240" i="103"/>
  <c r="R240" i="103"/>
  <c r="S240" i="103"/>
  <c r="T240" i="103"/>
  <c r="U240" i="103"/>
  <c r="V240" i="103"/>
  <c r="W240" i="103" s="1"/>
  <c r="O241" i="103"/>
  <c r="P241" i="103"/>
  <c r="Q241" i="103" s="1"/>
  <c r="R241" i="103" s="1"/>
  <c r="S241" i="103" s="1"/>
  <c r="T241" i="103" s="1"/>
  <c r="U241" i="103" s="1"/>
  <c r="V241" i="103"/>
  <c r="W241" i="103" s="1"/>
  <c r="O242" i="103"/>
  <c r="P242" i="103" s="1"/>
  <c r="Q242" i="103"/>
  <c r="R242" i="103"/>
  <c r="S242" i="103" s="1"/>
  <c r="T242" i="103" s="1"/>
  <c r="U242" i="103" s="1"/>
  <c r="V242" i="103" s="1"/>
  <c r="W242" i="103" s="1"/>
  <c r="O243" i="103"/>
  <c r="P243" i="103"/>
  <c r="Q243" i="103" s="1"/>
  <c r="R243" i="103"/>
  <c r="S243" i="103" s="1"/>
  <c r="T243" i="103"/>
  <c r="U243" i="103"/>
  <c r="V243" i="103"/>
  <c r="W243" i="103" s="1"/>
  <c r="O244" i="103"/>
  <c r="P244" i="103" s="1"/>
  <c r="Q244" i="103" s="1"/>
  <c r="R244" i="103"/>
  <c r="S244" i="103" s="1"/>
  <c r="T244" i="103" s="1"/>
  <c r="U244" i="103" s="1"/>
  <c r="V244" i="103" s="1"/>
  <c r="W244" i="103" s="1"/>
  <c r="O245" i="103"/>
  <c r="P245" i="103"/>
  <c r="Q245" i="103"/>
  <c r="R245" i="103"/>
  <c r="S245" i="103" s="1"/>
  <c r="T245" i="103" s="1"/>
  <c r="U245" i="103" s="1"/>
  <c r="V245" i="103" s="1"/>
  <c r="W245" i="103" s="1"/>
  <c r="O246" i="103"/>
  <c r="P246" i="103" s="1"/>
  <c r="Q246" i="103" s="1"/>
  <c r="R246" i="103"/>
  <c r="S246" i="103"/>
  <c r="T246" i="103"/>
  <c r="U246" i="103" s="1"/>
  <c r="V246" i="103" s="1"/>
  <c r="W246" i="103"/>
  <c r="O247" i="103"/>
  <c r="P247" i="103" s="1"/>
  <c r="Q247" i="103" s="1"/>
  <c r="R247" i="103" s="1"/>
  <c r="S247" i="103"/>
  <c r="T247" i="103"/>
  <c r="U247" i="103" s="1"/>
  <c r="V247" i="103" s="1"/>
  <c r="W247" i="103"/>
  <c r="O248" i="103"/>
  <c r="P248" i="103" s="1"/>
  <c r="Q248" i="103" s="1"/>
  <c r="R248" i="103" s="1"/>
  <c r="S248" i="103" s="1"/>
  <c r="T248" i="103"/>
  <c r="U248" i="103"/>
  <c r="V248" i="103" s="1"/>
  <c r="W248" i="103" s="1"/>
  <c r="O249" i="103"/>
  <c r="P249" i="103" s="1"/>
  <c r="Q249" i="103"/>
  <c r="R249" i="103" s="1"/>
  <c r="S249" i="103" s="1"/>
  <c r="T249" i="103" s="1"/>
  <c r="U249" i="103" s="1"/>
  <c r="V249" i="103" s="1"/>
  <c r="W249" i="103" s="1"/>
  <c r="O250" i="103"/>
  <c r="P250" i="103"/>
  <c r="Q250" i="103"/>
  <c r="R250" i="103" s="1"/>
  <c r="S250" i="103" s="1"/>
  <c r="T250" i="103" s="1"/>
  <c r="U250" i="103" s="1"/>
  <c r="V250" i="103" s="1"/>
  <c r="W250" i="103" s="1"/>
  <c r="O251" i="103"/>
  <c r="P251" i="103"/>
  <c r="Q251" i="103" s="1"/>
  <c r="R251" i="103" s="1"/>
  <c r="S251" i="103"/>
  <c r="T251" i="103"/>
  <c r="U251" i="103" s="1"/>
  <c r="V251" i="103" s="1"/>
  <c r="W251" i="103" s="1"/>
  <c r="O252" i="103"/>
  <c r="P252" i="103" s="1"/>
  <c r="Q252" i="103"/>
  <c r="R252" i="103" s="1"/>
  <c r="S252" i="103" s="1"/>
  <c r="T252" i="103"/>
  <c r="U252" i="103"/>
  <c r="V252" i="103" s="1"/>
  <c r="W252" i="103" s="1"/>
  <c r="O253" i="103"/>
  <c r="P253" i="103"/>
  <c r="Q253" i="103"/>
  <c r="R253" i="103"/>
  <c r="S253" i="103"/>
  <c r="T253" i="103"/>
  <c r="U253" i="103"/>
  <c r="V253" i="103" s="1"/>
  <c r="W253" i="103" s="1"/>
  <c r="O254" i="103"/>
  <c r="P254" i="103" s="1"/>
  <c r="Q254" i="103" s="1"/>
  <c r="R254" i="103" s="1"/>
  <c r="S254" i="103" s="1"/>
  <c r="T254" i="103"/>
  <c r="U254" i="103"/>
  <c r="V254" i="103"/>
  <c r="W254" i="103" s="1"/>
  <c r="O255" i="103"/>
  <c r="P255" i="103"/>
  <c r="Q255" i="103"/>
  <c r="R255" i="103"/>
  <c r="S255" i="103" s="1"/>
  <c r="T255" i="103" s="1"/>
  <c r="U255" i="103" s="1"/>
  <c r="V255" i="103"/>
  <c r="W255" i="103"/>
  <c r="O256" i="103"/>
  <c r="P256" i="103" s="1"/>
  <c r="Q256" i="103" s="1"/>
  <c r="R256" i="103" s="1"/>
  <c r="S256" i="103" s="1"/>
  <c r="T256" i="103" s="1"/>
  <c r="U256" i="103" s="1"/>
  <c r="V256" i="103" s="1"/>
  <c r="W256" i="103" s="1"/>
  <c r="O257" i="103"/>
  <c r="P257" i="103"/>
  <c r="Q257" i="103" s="1"/>
  <c r="R257" i="103" s="1"/>
  <c r="S257" i="103" s="1"/>
  <c r="T257" i="103" s="1"/>
  <c r="U257" i="103" s="1"/>
  <c r="V257" i="103" s="1"/>
  <c r="W257" i="103"/>
  <c r="O258" i="103"/>
  <c r="P258" i="103" s="1"/>
  <c r="Q258" i="103" s="1"/>
  <c r="R258" i="103" s="1"/>
  <c r="S258" i="103" s="1"/>
  <c r="T258" i="103"/>
  <c r="U258" i="103" s="1"/>
  <c r="V258" i="103" s="1"/>
  <c r="W258" i="103" s="1"/>
  <c r="O259" i="103"/>
  <c r="P259" i="103"/>
  <c r="Q259" i="103" s="1"/>
  <c r="R259" i="103"/>
  <c r="S259" i="103"/>
  <c r="T259" i="103"/>
  <c r="U259" i="103" s="1"/>
  <c r="V259" i="103" s="1"/>
  <c r="W259" i="103" s="1"/>
  <c r="O260" i="103"/>
  <c r="P260" i="103" s="1"/>
  <c r="Q260" i="103" s="1"/>
  <c r="R260" i="103"/>
  <c r="S260" i="103"/>
  <c r="T260" i="103"/>
  <c r="U260" i="103" s="1"/>
  <c r="V260" i="103" s="1"/>
  <c r="W260" i="103" s="1"/>
  <c r="O261" i="103"/>
  <c r="P261" i="103"/>
  <c r="Q261" i="103"/>
  <c r="R261" i="103"/>
  <c r="S261" i="103"/>
  <c r="T261" i="103"/>
  <c r="U261" i="103"/>
  <c r="V261" i="103" s="1"/>
  <c r="W261" i="103" s="1"/>
  <c r="O262" i="103"/>
  <c r="P262" i="103"/>
  <c r="Q262" i="103"/>
  <c r="R262" i="103" s="1"/>
  <c r="S262" i="103" s="1"/>
  <c r="T262" i="103"/>
  <c r="U262" i="103"/>
  <c r="V262" i="103" s="1"/>
  <c r="W262" i="103" s="1"/>
  <c r="O263" i="103"/>
  <c r="P263" i="103"/>
  <c r="Q263" i="103" s="1"/>
  <c r="R263" i="103" s="1"/>
  <c r="S263" i="103" s="1"/>
  <c r="T263" i="103"/>
  <c r="U263" i="103"/>
  <c r="V263" i="103" s="1"/>
  <c r="W263" i="103"/>
  <c r="O264" i="103"/>
  <c r="P264" i="103"/>
  <c r="Q264" i="103" s="1"/>
  <c r="R264" i="103" s="1"/>
  <c r="S264" i="103" s="1"/>
  <c r="T264" i="103" s="1"/>
  <c r="U264" i="103"/>
  <c r="V264" i="103"/>
  <c r="W264" i="103" s="1"/>
  <c r="O265" i="103"/>
  <c r="P265" i="103"/>
  <c r="Q265" i="103"/>
  <c r="R265" i="103"/>
  <c r="S265" i="103" s="1"/>
  <c r="T265" i="103" s="1"/>
  <c r="U265" i="103" s="1"/>
  <c r="V265" i="103" s="1"/>
  <c r="W265" i="103" s="1"/>
  <c r="O266" i="103"/>
  <c r="P266" i="103"/>
  <c r="Q266" i="103"/>
  <c r="R266" i="103"/>
  <c r="S266" i="103"/>
  <c r="T266" i="103" s="1"/>
  <c r="U266" i="103"/>
  <c r="V266" i="103" s="1"/>
  <c r="W266" i="103" s="1"/>
  <c r="O267" i="103"/>
  <c r="P267" i="103" s="1"/>
  <c r="Q267" i="103" s="1"/>
  <c r="R267" i="103" s="1"/>
  <c r="S267" i="103" s="1"/>
  <c r="T267" i="103" s="1"/>
  <c r="U267" i="103" s="1"/>
  <c r="V267" i="103" s="1"/>
  <c r="W267" i="103" s="1"/>
  <c r="O268" i="103"/>
  <c r="P268" i="103"/>
  <c r="Q268" i="103" s="1"/>
  <c r="R268" i="103" s="1"/>
  <c r="S268" i="103" s="1"/>
  <c r="T268" i="103" s="1"/>
  <c r="U268" i="103"/>
  <c r="V268" i="103" s="1"/>
  <c r="W268" i="103" s="1"/>
  <c r="O269" i="103"/>
  <c r="P269" i="103" s="1"/>
  <c r="Q269" i="103" s="1"/>
  <c r="R269" i="103"/>
  <c r="S269" i="103" s="1"/>
  <c r="T269" i="103"/>
  <c r="U269" i="103"/>
  <c r="V269" i="103"/>
  <c r="W269" i="103" s="1"/>
  <c r="O270" i="103"/>
  <c r="P270" i="103"/>
  <c r="Q270" i="103"/>
  <c r="R270" i="103"/>
  <c r="S270" i="103" s="1"/>
  <c r="T270" i="103" s="1"/>
  <c r="U270" i="103" s="1"/>
  <c r="V270" i="103" s="1"/>
  <c r="W270" i="103" s="1"/>
  <c r="O271" i="103"/>
  <c r="P271" i="103" s="1"/>
  <c r="Q271" i="103" s="1"/>
  <c r="R271" i="103" s="1"/>
  <c r="S271" i="103" s="1"/>
  <c r="T271" i="103" s="1"/>
  <c r="U271" i="103" s="1"/>
  <c r="V271" i="103" s="1"/>
  <c r="W271" i="103" s="1"/>
  <c r="O272" i="103"/>
  <c r="P272" i="103" s="1"/>
  <c r="Q272" i="103" s="1"/>
  <c r="R272" i="103" s="1"/>
  <c r="S272" i="103"/>
  <c r="T272" i="103" s="1"/>
  <c r="U272" i="103" s="1"/>
  <c r="V272" i="103" s="1"/>
  <c r="W272" i="103"/>
  <c r="O273" i="103"/>
  <c r="P273" i="103"/>
  <c r="Q273" i="103" s="1"/>
  <c r="R273" i="103" s="1"/>
  <c r="S273" i="103" s="1"/>
  <c r="T273" i="103"/>
  <c r="U273" i="103"/>
  <c r="V273" i="103"/>
  <c r="W273" i="103" s="1"/>
  <c r="O274" i="103"/>
  <c r="P274" i="103" s="1"/>
  <c r="Q274" i="103" s="1"/>
  <c r="R274" i="103" s="1"/>
  <c r="S274" i="103" s="1"/>
  <c r="T274" i="103" s="1"/>
  <c r="U274" i="103"/>
  <c r="V274" i="103" s="1"/>
  <c r="W274" i="103" s="1"/>
  <c r="O275" i="103"/>
  <c r="P275" i="103" s="1"/>
  <c r="Q275" i="103" s="1"/>
  <c r="R275" i="103" s="1"/>
  <c r="S275" i="103" s="1"/>
  <c r="T275" i="103"/>
  <c r="U275" i="103"/>
  <c r="V275" i="103"/>
  <c r="W275" i="103" s="1"/>
  <c r="O276" i="103"/>
  <c r="P276" i="103"/>
  <c r="Q276" i="103"/>
  <c r="R276" i="103" s="1"/>
  <c r="S276" i="103" s="1"/>
  <c r="T276" i="103" s="1"/>
  <c r="U276" i="103" s="1"/>
  <c r="V276" i="103" s="1"/>
  <c r="W276" i="103" s="1"/>
  <c r="O277" i="103"/>
  <c r="P277" i="103"/>
  <c r="Q277" i="103"/>
  <c r="R277" i="103" s="1"/>
  <c r="S277" i="103" s="1"/>
  <c r="T277" i="103" s="1"/>
  <c r="U277" i="103" s="1"/>
  <c r="V277" i="103" s="1"/>
  <c r="W277" i="103" s="1"/>
  <c r="O278" i="103"/>
  <c r="P278" i="103"/>
  <c r="Q278" i="103" s="1"/>
  <c r="R278" i="103"/>
  <c r="S278" i="103" s="1"/>
  <c r="T278" i="103"/>
  <c r="U278" i="103" s="1"/>
  <c r="V278" i="103" s="1"/>
  <c r="W278" i="103" s="1"/>
  <c r="O279" i="103"/>
  <c r="P279" i="103"/>
  <c r="Q279" i="103"/>
  <c r="R279" i="103"/>
  <c r="S279" i="103"/>
  <c r="T279" i="103" s="1"/>
  <c r="U279" i="103" s="1"/>
  <c r="V279" i="103"/>
  <c r="W279" i="103"/>
  <c r="O280" i="103"/>
  <c r="P280" i="103" s="1"/>
  <c r="Q280" i="103" s="1"/>
  <c r="R280" i="103" s="1"/>
  <c r="S280" i="103" s="1"/>
  <c r="T280" i="103"/>
  <c r="U280" i="103"/>
  <c r="V280" i="103"/>
  <c r="W280" i="103" s="1"/>
  <c r="O281" i="103"/>
  <c r="P281" i="103"/>
  <c r="Q281" i="103"/>
  <c r="R281" i="103"/>
  <c r="S281" i="103" s="1"/>
  <c r="T281" i="103" s="1"/>
  <c r="U281" i="103" s="1"/>
  <c r="V281" i="103" s="1"/>
  <c r="W281" i="103" s="1"/>
  <c r="O282" i="103"/>
  <c r="P282" i="103"/>
  <c r="Q282" i="103" s="1"/>
  <c r="R282" i="103" s="1"/>
  <c r="S282" i="103" s="1"/>
  <c r="T282" i="103" s="1"/>
  <c r="U282" i="103" s="1"/>
  <c r="V282" i="103" s="1"/>
  <c r="W282" i="103" s="1"/>
  <c r="O283" i="103"/>
  <c r="P283" i="103" s="1"/>
  <c r="Q283" i="103" s="1"/>
  <c r="R283" i="103" s="1"/>
  <c r="S283" i="103" s="1"/>
  <c r="T283" i="103"/>
  <c r="U283" i="103"/>
  <c r="V283" i="103"/>
  <c r="W283" i="103"/>
  <c r="O284" i="103"/>
  <c r="P284" i="103"/>
  <c r="Q284" i="103"/>
  <c r="R284" i="103"/>
  <c r="S284" i="103"/>
  <c r="T284" i="103" s="1"/>
  <c r="U284" i="103"/>
  <c r="V284" i="103" s="1"/>
  <c r="W284" i="103" s="1"/>
  <c r="O285" i="103"/>
  <c r="P285" i="103"/>
  <c r="Q285" i="103"/>
  <c r="R285" i="103"/>
  <c r="S285" i="103" s="1"/>
  <c r="T285" i="103" s="1"/>
  <c r="U285" i="103" s="1"/>
  <c r="V285" i="103"/>
  <c r="W285" i="103" s="1"/>
  <c r="O286" i="103"/>
  <c r="P286" i="103"/>
  <c r="Q286" i="103"/>
  <c r="R286" i="103"/>
  <c r="S286" i="103"/>
  <c r="T286" i="103" s="1"/>
  <c r="U286" i="103"/>
  <c r="V286" i="103"/>
  <c r="W286" i="103" s="1"/>
  <c r="O287" i="103"/>
  <c r="P287" i="103"/>
  <c r="Q287" i="103"/>
  <c r="R287" i="103"/>
  <c r="S287" i="103"/>
  <c r="T287" i="103" s="1"/>
  <c r="U287" i="103" s="1"/>
  <c r="V287" i="103" s="1"/>
  <c r="W287" i="103" s="1"/>
  <c r="O288" i="103"/>
  <c r="P288" i="103"/>
  <c r="Q288" i="103" s="1"/>
  <c r="R288" i="103" s="1"/>
  <c r="S288" i="103"/>
  <c r="T288" i="103" s="1"/>
  <c r="U288" i="103" s="1"/>
  <c r="V288" i="103" s="1"/>
  <c r="W288" i="103"/>
  <c r="O289" i="103"/>
  <c r="P289" i="103" s="1"/>
  <c r="Q289" i="103" s="1"/>
  <c r="R289" i="103" s="1"/>
  <c r="S289" i="103" s="1"/>
  <c r="T289" i="103" s="1"/>
  <c r="U289" i="103"/>
  <c r="V289" i="103"/>
  <c r="W289" i="103" s="1"/>
  <c r="O290" i="103"/>
  <c r="P290" i="103"/>
  <c r="Q290" i="103"/>
  <c r="R290" i="103"/>
  <c r="S290" i="103"/>
  <c r="T290" i="103"/>
  <c r="U290" i="103"/>
  <c r="V290" i="103" s="1"/>
  <c r="W290" i="103" s="1"/>
  <c r="O291" i="103"/>
  <c r="P291" i="103" s="1"/>
  <c r="Q291" i="103" s="1"/>
  <c r="R291" i="103"/>
  <c r="S291" i="103" s="1"/>
  <c r="T291" i="103" s="1"/>
  <c r="U291" i="103"/>
  <c r="V291" i="103" s="1"/>
  <c r="W291" i="103"/>
  <c r="O292" i="103"/>
  <c r="P292" i="103" s="1"/>
  <c r="Q292" i="103" s="1"/>
  <c r="R292" i="103" s="1"/>
  <c r="S292" i="103" s="1"/>
  <c r="T292" i="103" s="1"/>
  <c r="U292" i="103" s="1"/>
  <c r="V292" i="103" s="1"/>
  <c r="W292" i="103" s="1"/>
  <c r="O293" i="103"/>
  <c r="P293" i="103"/>
  <c r="Q293" i="103"/>
  <c r="R293" i="103" s="1"/>
  <c r="S293" i="103" s="1"/>
  <c r="T293" i="103" s="1"/>
  <c r="U293" i="103" s="1"/>
  <c r="V293" i="103" s="1"/>
  <c r="W293" i="103"/>
  <c r="O294" i="103"/>
  <c r="P294" i="103"/>
  <c r="Q294" i="103"/>
  <c r="R294" i="103" s="1"/>
  <c r="S294" i="103" s="1"/>
  <c r="T294" i="103" s="1"/>
  <c r="U294" i="103"/>
  <c r="V294" i="103"/>
  <c r="W294" i="103"/>
  <c r="O295" i="103"/>
  <c r="P295" i="103"/>
  <c r="Q295" i="103"/>
  <c r="R295" i="103" s="1"/>
  <c r="S295" i="103" s="1"/>
  <c r="T295" i="103"/>
  <c r="U295" i="103"/>
  <c r="V295" i="103"/>
  <c r="W295" i="103" s="1"/>
  <c r="O296" i="103"/>
  <c r="P296" i="103"/>
  <c r="Q296" i="103" s="1"/>
  <c r="R296" i="103" s="1"/>
  <c r="S296" i="103"/>
  <c r="T296" i="103" s="1"/>
  <c r="U296" i="103" s="1"/>
  <c r="V296" i="103" s="1"/>
  <c r="W296" i="103"/>
  <c r="O297" i="103"/>
  <c r="P297" i="103" s="1"/>
  <c r="Q297" i="103" s="1"/>
  <c r="R297" i="103" s="1"/>
  <c r="S297" i="103" s="1"/>
  <c r="T297" i="103" s="1"/>
  <c r="U297" i="103"/>
  <c r="V297" i="103" s="1"/>
  <c r="W297" i="103" s="1"/>
  <c r="O298" i="103"/>
  <c r="P298" i="103"/>
  <c r="Q298" i="103"/>
  <c r="R298" i="103" s="1"/>
  <c r="S298" i="103" s="1"/>
  <c r="T298" i="103" s="1"/>
  <c r="U298" i="103" s="1"/>
  <c r="V298" i="103" s="1"/>
  <c r="W298" i="103" s="1"/>
  <c r="O299" i="103"/>
  <c r="P299" i="103"/>
  <c r="Q299" i="103"/>
  <c r="R299" i="103"/>
  <c r="S299" i="103" s="1"/>
  <c r="T299" i="103" s="1"/>
  <c r="U299" i="103" s="1"/>
  <c r="V299" i="103" s="1"/>
  <c r="W299" i="103" s="1"/>
  <c r="O300" i="103"/>
  <c r="P300" i="103"/>
  <c r="Q300" i="103"/>
  <c r="R300" i="103" s="1"/>
  <c r="S300" i="103" s="1"/>
  <c r="T300" i="103" s="1"/>
  <c r="U300" i="103" s="1"/>
  <c r="V300" i="103" s="1"/>
  <c r="W300" i="103"/>
  <c r="O301" i="103"/>
  <c r="P301" i="103"/>
  <c r="Q301" i="103"/>
  <c r="R301" i="103"/>
  <c r="S301" i="103"/>
  <c r="T301" i="103"/>
  <c r="U301" i="103"/>
  <c r="V301" i="103"/>
  <c r="W301" i="103"/>
  <c r="O302" i="103"/>
  <c r="P302" i="103"/>
  <c r="Q302" i="103" s="1"/>
  <c r="R302" i="103" s="1"/>
  <c r="S302" i="103"/>
  <c r="T302" i="103" s="1"/>
  <c r="U302" i="103" s="1"/>
  <c r="V302" i="103" s="1"/>
  <c r="W302" i="103" s="1"/>
  <c r="O303" i="103"/>
  <c r="P303" i="103" s="1"/>
  <c r="Q303" i="103" s="1"/>
  <c r="R303" i="103" s="1"/>
  <c r="S303" i="103" s="1"/>
  <c r="T303" i="103" s="1"/>
  <c r="U303" i="103"/>
  <c r="V303" i="103"/>
  <c r="W303" i="103" s="1"/>
  <c r="O304" i="103"/>
  <c r="P304" i="103"/>
  <c r="Q304" i="103"/>
  <c r="R304" i="103" s="1"/>
  <c r="S304" i="103"/>
  <c r="T304" i="103"/>
  <c r="U304" i="103"/>
  <c r="V304" i="103" s="1"/>
  <c r="W304" i="103" s="1"/>
  <c r="O305" i="103"/>
  <c r="P305" i="103" s="1"/>
  <c r="Q305" i="103" s="1"/>
  <c r="R305" i="103" s="1"/>
  <c r="S305" i="103" s="1"/>
  <c r="T305" i="103" s="1"/>
  <c r="U305" i="103" s="1"/>
  <c r="V305" i="103" s="1"/>
  <c r="W305" i="103"/>
  <c r="O306" i="103"/>
  <c r="P306" i="103" s="1"/>
  <c r="Q306" i="103"/>
  <c r="R306" i="103" s="1"/>
  <c r="S306" i="103" s="1"/>
  <c r="T306" i="103" s="1"/>
  <c r="U306" i="103" s="1"/>
  <c r="V306" i="103" s="1"/>
  <c r="W306" i="103"/>
  <c r="O307" i="103"/>
  <c r="P307" i="103"/>
  <c r="Q307" i="103" s="1"/>
  <c r="R307" i="103"/>
  <c r="S307" i="103" s="1"/>
  <c r="T307" i="103" s="1"/>
  <c r="U307" i="103" s="1"/>
  <c r="V307" i="103" s="1"/>
  <c r="W307" i="103" s="1"/>
  <c r="O308" i="103"/>
  <c r="P308" i="103"/>
  <c r="Q308" i="103"/>
  <c r="R308" i="103" s="1"/>
  <c r="S308" i="103" s="1"/>
  <c r="T308" i="103"/>
  <c r="U308" i="103" s="1"/>
  <c r="V308" i="103"/>
  <c r="W308" i="103"/>
  <c r="O309" i="103"/>
  <c r="P309" i="103" s="1"/>
  <c r="Q309" i="103"/>
  <c r="R309" i="103"/>
  <c r="S309" i="103"/>
  <c r="T309" i="103" s="1"/>
  <c r="U309" i="103" s="1"/>
  <c r="V309" i="103" s="1"/>
  <c r="W309" i="103" s="1"/>
  <c r="O310" i="103"/>
  <c r="P310" i="103"/>
  <c r="Q310" i="103"/>
  <c r="R310" i="103" s="1"/>
  <c r="S310" i="103" s="1"/>
  <c r="T310" i="103" s="1"/>
  <c r="U310" i="103"/>
  <c r="V310" i="103"/>
  <c r="W310" i="103"/>
  <c r="O311" i="103"/>
  <c r="P311" i="103"/>
  <c r="Q311" i="103"/>
  <c r="R311" i="103"/>
  <c r="S311" i="103" s="1"/>
  <c r="T311" i="103" s="1"/>
  <c r="U311" i="103" s="1"/>
  <c r="V311" i="103" s="1"/>
  <c r="W311" i="103" s="1"/>
  <c r="O312" i="103"/>
  <c r="P312" i="103" s="1"/>
  <c r="Q312" i="103" s="1"/>
  <c r="R312" i="103" s="1"/>
  <c r="S312" i="103" s="1"/>
  <c r="T312" i="103" s="1"/>
  <c r="U312" i="103" s="1"/>
  <c r="V312" i="103"/>
  <c r="W312" i="103" s="1"/>
  <c r="O313" i="103"/>
  <c r="P313" i="103"/>
  <c r="Q313" i="103" s="1"/>
  <c r="R313" i="103" s="1"/>
  <c r="S313" i="103" s="1"/>
  <c r="T313" i="103" s="1"/>
  <c r="U313" i="103" s="1"/>
  <c r="V313" i="103" s="1"/>
  <c r="W313" i="103" s="1"/>
  <c r="O314" i="103"/>
  <c r="P314" i="103"/>
  <c r="Q314" i="103"/>
  <c r="R314" i="103" s="1"/>
  <c r="S314" i="103" s="1"/>
  <c r="T314" i="103" s="1"/>
  <c r="U314" i="103"/>
  <c r="V314" i="103" s="1"/>
  <c r="W314" i="103"/>
  <c r="O315" i="103"/>
  <c r="P315" i="103"/>
  <c r="Q315" i="103"/>
  <c r="R315" i="103"/>
  <c r="S315" i="103" s="1"/>
  <c r="T315" i="103" s="1"/>
  <c r="U315" i="103"/>
  <c r="V315" i="103"/>
  <c r="W315" i="103" s="1"/>
  <c r="O316" i="103"/>
  <c r="P316" i="103" s="1"/>
  <c r="Q316" i="103"/>
  <c r="R316" i="103"/>
  <c r="S316" i="103" s="1"/>
  <c r="T316" i="103" s="1"/>
  <c r="U316" i="103" s="1"/>
  <c r="V316" i="103" s="1"/>
  <c r="W316" i="103"/>
  <c r="O317" i="103"/>
  <c r="P317" i="103"/>
  <c r="Q317" i="103"/>
  <c r="R317" i="103" s="1"/>
  <c r="S317" i="103" s="1"/>
  <c r="T317" i="103"/>
  <c r="U317" i="103" s="1"/>
  <c r="V317" i="103"/>
  <c r="W317" i="103"/>
  <c r="O318" i="103"/>
  <c r="P318" i="103"/>
  <c r="Q318" i="103"/>
  <c r="R318" i="103"/>
  <c r="S318" i="103"/>
  <c r="T318" i="103"/>
  <c r="U318" i="103" s="1"/>
  <c r="V318" i="103" s="1"/>
  <c r="W318" i="103" s="1"/>
  <c r="O319" i="103"/>
  <c r="P319" i="103"/>
  <c r="Q319" i="103"/>
  <c r="R319" i="103"/>
  <c r="S319" i="103"/>
  <c r="T319" i="103" s="1"/>
  <c r="U319" i="103" s="1"/>
  <c r="V319" i="103" s="1"/>
  <c r="W319" i="103" s="1"/>
  <c r="O320" i="103"/>
  <c r="P320" i="103"/>
  <c r="Q320" i="103" s="1"/>
  <c r="R320" i="103"/>
  <c r="S320" i="103" s="1"/>
  <c r="T320" i="103" s="1"/>
  <c r="U320" i="103" s="1"/>
  <c r="V320" i="103" s="1"/>
  <c r="W320" i="103"/>
  <c r="O321" i="103"/>
  <c r="P321" i="103"/>
  <c r="Q321" i="103"/>
  <c r="R321" i="103"/>
  <c r="S321" i="103"/>
  <c r="T321" i="103"/>
  <c r="U321" i="103"/>
  <c r="V321" i="103" s="1"/>
  <c r="W321" i="103" s="1"/>
  <c r="O322" i="103"/>
  <c r="P322" i="103"/>
  <c r="Q322" i="103"/>
  <c r="R322" i="103"/>
  <c r="S322" i="103" s="1"/>
  <c r="T322" i="103"/>
  <c r="U322" i="103" s="1"/>
  <c r="V322" i="103" s="1"/>
  <c r="W322" i="103" s="1"/>
  <c r="O323" i="103"/>
  <c r="P323" i="103"/>
  <c r="Q323" i="103" s="1"/>
  <c r="R323" i="103" s="1"/>
  <c r="S323" i="103" s="1"/>
  <c r="T323" i="103"/>
  <c r="U323" i="103" s="1"/>
  <c r="V323" i="103" s="1"/>
  <c r="W323" i="103" s="1"/>
  <c r="O324" i="103"/>
  <c r="P324" i="103"/>
  <c r="Q324" i="103"/>
  <c r="R324" i="103" s="1"/>
  <c r="S324" i="103" s="1"/>
  <c r="T324" i="103"/>
  <c r="U324" i="103" s="1"/>
  <c r="V324" i="103" s="1"/>
  <c r="W324" i="103" s="1"/>
  <c r="O325" i="103"/>
  <c r="P325" i="103"/>
  <c r="Q325" i="103" s="1"/>
  <c r="R325" i="103" s="1"/>
  <c r="S325" i="103" s="1"/>
  <c r="T325" i="103" s="1"/>
  <c r="U325" i="103" s="1"/>
  <c r="V325" i="103"/>
  <c r="W325" i="103"/>
  <c r="O326" i="103"/>
  <c r="P326" i="103" s="1"/>
  <c r="Q326" i="103" s="1"/>
  <c r="R326" i="103" s="1"/>
  <c r="S326" i="103"/>
  <c r="T326" i="103"/>
  <c r="U326" i="103"/>
  <c r="V326" i="103"/>
  <c r="W326" i="103"/>
  <c r="O327" i="103"/>
  <c r="P327" i="103"/>
  <c r="Q327" i="103"/>
  <c r="R327" i="103" s="1"/>
  <c r="S327" i="103" s="1"/>
  <c r="T327" i="103" s="1"/>
  <c r="U327" i="103" s="1"/>
  <c r="V327" i="103" s="1"/>
  <c r="W327" i="103" s="1"/>
  <c r="O328" i="103"/>
  <c r="P328" i="103" s="1"/>
  <c r="Q328" i="103" s="1"/>
  <c r="R328" i="103" s="1"/>
  <c r="S328" i="103" s="1"/>
  <c r="T328" i="103"/>
  <c r="U328" i="103" s="1"/>
  <c r="V328" i="103" s="1"/>
  <c r="W328" i="103" s="1"/>
  <c r="O329" i="103"/>
  <c r="P329" i="103" s="1"/>
  <c r="Q329" i="103" s="1"/>
  <c r="R329" i="103" s="1"/>
  <c r="S329" i="103" s="1"/>
  <c r="T329" i="103" s="1"/>
  <c r="U329" i="103" s="1"/>
  <c r="V329" i="103"/>
  <c r="W329" i="103" s="1"/>
  <c r="O330" i="103"/>
  <c r="P330" i="103"/>
  <c r="Q330" i="103"/>
  <c r="R330" i="103"/>
  <c r="S330" i="103" s="1"/>
  <c r="T330" i="103" s="1"/>
  <c r="U330" i="103" s="1"/>
  <c r="V330" i="103" s="1"/>
  <c r="W330" i="103" s="1"/>
  <c r="O331" i="103"/>
  <c r="P331" i="103" s="1"/>
  <c r="Q331" i="103"/>
  <c r="R331" i="103"/>
  <c r="S331" i="103"/>
  <c r="T331" i="103" s="1"/>
  <c r="U331" i="103" s="1"/>
  <c r="V331" i="103" s="1"/>
  <c r="W331" i="103"/>
  <c r="O332" i="103"/>
  <c r="P332" i="103" s="1"/>
  <c r="Q332" i="103" s="1"/>
  <c r="R332" i="103" s="1"/>
  <c r="S332" i="103" s="1"/>
  <c r="T332" i="103"/>
  <c r="U332" i="103" s="1"/>
  <c r="V332" i="103" s="1"/>
  <c r="W332" i="103" s="1"/>
  <c r="O333" i="103"/>
  <c r="P333" i="103"/>
  <c r="Q333" i="103"/>
  <c r="R333" i="103"/>
  <c r="S333" i="103"/>
  <c r="T333" i="103"/>
  <c r="U333" i="103" s="1"/>
  <c r="V333" i="103" s="1"/>
  <c r="W333" i="103" s="1"/>
  <c r="O334" i="103"/>
  <c r="P334" i="103"/>
  <c r="Q334" i="103"/>
  <c r="R334" i="103" s="1"/>
  <c r="S334" i="103" s="1"/>
  <c r="T334" i="103" s="1"/>
  <c r="U334" i="103"/>
  <c r="V334" i="103" s="1"/>
  <c r="W334" i="103" s="1"/>
  <c r="O335" i="103"/>
  <c r="P335" i="103"/>
  <c r="Q335" i="103"/>
  <c r="R335" i="103"/>
  <c r="S335" i="103"/>
  <c r="T335" i="103" s="1"/>
  <c r="U335" i="103" s="1"/>
  <c r="V335" i="103"/>
  <c r="W335" i="103" s="1"/>
  <c r="O336" i="103"/>
  <c r="P336" i="103" s="1"/>
  <c r="Q336" i="103" s="1"/>
  <c r="R336" i="103" s="1"/>
  <c r="S336" i="103" s="1"/>
  <c r="T336" i="103" s="1"/>
  <c r="U336" i="103" s="1"/>
  <c r="V336" i="103" s="1"/>
  <c r="W336" i="103"/>
  <c r="O337" i="103"/>
  <c r="P337" i="103"/>
  <c r="Q337" i="103"/>
  <c r="R337" i="103"/>
  <c r="S337" i="103"/>
  <c r="T337" i="103" s="1"/>
  <c r="U337" i="103" s="1"/>
  <c r="V337" i="103" s="1"/>
  <c r="W337" i="103" s="1"/>
  <c r="O338" i="103"/>
  <c r="P338" i="103" s="1"/>
  <c r="Q338" i="103" s="1"/>
  <c r="R338" i="103"/>
  <c r="S338" i="103"/>
  <c r="T338" i="103"/>
  <c r="U338" i="103"/>
  <c r="V338" i="103" s="1"/>
  <c r="W338" i="103" s="1"/>
  <c r="O339" i="103"/>
  <c r="P339" i="103"/>
  <c r="Q339" i="103"/>
  <c r="R339" i="103" s="1"/>
  <c r="S339" i="103" s="1"/>
  <c r="T339" i="103"/>
  <c r="U339" i="103" s="1"/>
  <c r="V339" i="103" s="1"/>
  <c r="W339" i="103"/>
  <c r="O340" i="103"/>
  <c r="P340" i="103"/>
  <c r="Q340" i="103"/>
  <c r="R340" i="103" s="1"/>
  <c r="S340" i="103"/>
  <c r="T340" i="103" s="1"/>
  <c r="U340" i="103" s="1"/>
  <c r="V340" i="103" s="1"/>
  <c r="W340" i="103" s="1"/>
  <c r="O341" i="103"/>
  <c r="P341" i="103"/>
  <c r="Q341" i="103"/>
  <c r="R341" i="103"/>
  <c r="S341" i="103"/>
  <c r="T341" i="103"/>
  <c r="U341" i="103"/>
  <c r="V341" i="103"/>
  <c r="W341" i="103" s="1"/>
  <c r="O342" i="103"/>
  <c r="P342" i="103" s="1"/>
  <c r="Q342" i="103" s="1"/>
  <c r="R342" i="103" s="1"/>
  <c r="S342" i="103" s="1"/>
  <c r="T342" i="103" s="1"/>
  <c r="U342" i="103" s="1"/>
  <c r="V342" i="103" s="1"/>
  <c r="W342" i="103" s="1"/>
  <c r="O343" i="103"/>
  <c r="P343" i="103"/>
  <c r="Q343" i="103" s="1"/>
  <c r="R343" i="103" s="1"/>
  <c r="S343" i="103" s="1"/>
  <c r="T343" i="103"/>
  <c r="U343" i="103" s="1"/>
  <c r="V343" i="103" s="1"/>
  <c r="W343" i="103"/>
  <c r="O344" i="103"/>
  <c r="P344" i="103"/>
  <c r="Q344" i="103" s="1"/>
  <c r="R344" i="103" s="1"/>
  <c r="S344" i="103" s="1"/>
  <c r="T344" i="103" s="1"/>
  <c r="U344" i="103"/>
  <c r="V344" i="103"/>
  <c r="W344" i="103" s="1"/>
  <c r="O345" i="103"/>
  <c r="P345" i="103"/>
  <c r="Q345" i="103"/>
  <c r="R345" i="103" s="1"/>
  <c r="S345" i="103" s="1"/>
  <c r="T345" i="103" s="1"/>
  <c r="U345" i="103" s="1"/>
  <c r="V345" i="103" s="1"/>
  <c r="W345" i="103"/>
  <c r="O346" i="103"/>
  <c r="P346" i="103" s="1"/>
  <c r="Q346" i="103" s="1"/>
  <c r="R346" i="103" s="1"/>
  <c r="S346" i="103" s="1"/>
  <c r="T346" i="103"/>
  <c r="U346" i="103"/>
  <c r="V346" i="103"/>
  <c r="W346" i="103"/>
  <c r="O347" i="103"/>
  <c r="P347" i="103" s="1"/>
  <c r="Q347" i="103" s="1"/>
  <c r="R347" i="103" s="1"/>
  <c r="S347" i="103" s="1"/>
  <c r="T347" i="103" s="1"/>
  <c r="U347" i="103" s="1"/>
  <c r="V347" i="103" s="1"/>
  <c r="W347" i="103" s="1"/>
  <c r="O348" i="103"/>
  <c r="P348" i="103"/>
  <c r="Q348" i="103" s="1"/>
  <c r="R348" i="103" s="1"/>
  <c r="S348" i="103" s="1"/>
  <c r="T348" i="103" s="1"/>
  <c r="U348" i="103"/>
  <c r="V348" i="103" s="1"/>
  <c r="W348" i="103" s="1"/>
  <c r="O349" i="103"/>
  <c r="P349" i="103" s="1"/>
  <c r="Q349" i="103" s="1"/>
  <c r="R349" i="103" s="1"/>
  <c r="S349" i="103"/>
  <c r="T349" i="103"/>
  <c r="U349" i="103"/>
  <c r="V349" i="103"/>
  <c r="W349" i="103" s="1"/>
  <c r="O350" i="103"/>
  <c r="P350" i="103" s="1"/>
  <c r="Q350" i="103"/>
  <c r="R350" i="103"/>
  <c r="S350" i="103"/>
  <c r="T350" i="103" s="1"/>
  <c r="U350" i="103" s="1"/>
  <c r="V350" i="103" s="1"/>
  <c r="W350" i="103" s="1"/>
  <c r="O351" i="103"/>
  <c r="P351" i="103"/>
  <c r="Q351" i="103" s="1"/>
  <c r="R351" i="103" s="1"/>
  <c r="S351" i="103" s="1"/>
  <c r="T351" i="103"/>
  <c r="U351" i="103"/>
  <c r="V351" i="103" s="1"/>
  <c r="W351" i="103" s="1"/>
  <c r="O352" i="103"/>
  <c r="P352" i="103" s="1"/>
  <c r="Q352" i="103" s="1"/>
  <c r="R352" i="103" s="1"/>
  <c r="S352" i="103"/>
  <c r="T352" i="103" s="1"/>
  <c r="U352" i="103" s="1"/>
  <c r="V352" i="103"/>
  <c r="W352" i="103" s="1"/>
  <c r="O353" i="103"/>
  <c r="P353" i="103"/>
  <c r="Q353" i="103" s="1"/>
  <c r="R353" i="103" s="1"/>
  <c r="S353" i="103" s="1"/>
  <c r="T353" i="103" s="1"/>
  <c r="U353" i="103"/>
  <c r="V353" i="103"/>
  <c r="W353" i="103" s="1"/>
  <c r="O354" i="103"/>
  <c r="P354" i="103"/>
  <c r="Q354" i="103" s="1"/>
  <c r="R354" i="103" s="1"/>
  <c r="S354" i="103" s="1"/>
  <c r="T354" i="103" s="1"/>
  <c r="U354" i="103" s="1"/>
  <c r="V354" i="103" s="1"/>
  <c r="W354" i="103" s="1"/>
  <c r="O355" i="103"/>
  <c r="P355" i="103"/>
  <c r="Q355" i="103" s="1"/>
  <c r="R355" i="103"/>
  <c r="S355" i="103"/>
  <c r="T355" i="103" s="1"/>
  <c r="U355" i="103" s="1"/>
  <c r="V355" i="103" s="1"/>
  <c r="W355" i="103" s="1"/>
  <c r="O356" i="103"/>
  <c r="P356" i="103"/>
  <c r="Q356" i="103"/>
  <c r="R356" i="103" s="1"/>
  <c r="S356" i="103" s="1"/>
  <c r="T356" i="103" s="1"/>
  <c r="U356" i="103" s="1"/>
  <c r="V356" i="103" s="1"/>
  <c r="W356" i="103" s="1"/>
  <c r="O357" i="103"/>
  <c r="P357" i="103" s="1"/>
  <c r="Q357" i="103"/>
  <c r="R357" i="103" s="1"/>
  <c r="S357" i="103" s="1"/>
  <c r="T357" i="103" s="1"/>
  <c r="U357" i="103" s="1"/>
  <c r="V357" i="103" s="1"/>
  <c r="W357" i="103" s="1"/>
  <c r="O358" i="103"/>
  <c r="P358" i="103" s="1"/>
  <c r="Q358" i="103"/>
  <c r="R358" i="103" s="1"/>
  <c r="S358" i="103" s="1"/>
  <c r="T358" i="103"/>
  <c r="U358" i="103"/>
  <c r="V358" i="103" s="1"/>
  <c r="W358" i="103" s="1"/>
  <c r="O359" i="103"/>
  <c r="P359" i="103"/>
  <c r="Q359" i="103" s="1"/>
  <c r="R359" i="103" s="1"/>
  <c r="S359" i="103"/>
  <c r="T359" i="103"/>
  <c r="U359" i="103"/>
  <c r="V359" i="103"/>
  <c r="W359" i="103"/>
  <c r="O360" i="103"/>
  <c r="P360" i="103"/>
  <c r="Q360" i="103" s="1"/>
  <c r="R360" i="103" s="1"/>
  <c r="S360" i="103"/>
  <c r="T360" i="103"/>
  <c r="U360" i="103"/>
  <c r="V360" i="103" s="1"/>
  <c r="W360" i="103" s="1"/>
  <c r="O361" i="103"/>
  <c r="P361" i="103" s="1"/>
  <c r="Q361" i="103" s="1"/>
  <c r="R361" i="103" s="1"/>
  <c r="S361" i="103" s="1"/>
  <c r="T361" i="103" s="1"/>
  <c r="U361" i="103" s="1"/>
  <c r="V361" i="103" s="1"/>
  <c r="W361" i="103" s="1"/>
  <c r="O362" i="103"/>
  <c r="P362" i="103" s="1"/>
  <c r="Q362" i="103" s="1"/>
  <c r="R362" i="103" s="1"/>
  <c r="S362" i="103" s="1"/>
  <c r="T362" i="103" s="1"/>
  <c r="U362" i="103" s="1"/>
  <c r="V362" i="103" s="1"/>
  <c r="W362" i="103" s="1"/>
  <c r="O363" i="103"/>
  <c r="P363" i="103"/>
  <c r="Q363" i="103" s="1"/>
  <c r="R363" i="103" s="1"/>
  <c r="S363" i="103" s="1"/>
  <c r="T363" i="103" s="1"/>
  <c r="U363" i="103" s="1"/>
  <c r="V363" i="103"/>
  <c r="W363" i="103"/>
  <c r="O364" i="103"/>
  <c r="P364" i="103"/>
  <c r="Q364" i="103" s="1"/>
  <c r="R364" i="103" s="1"/>
  <c r="S364" i="103"/>
  <c r="T364" i="103"/>
  <c r="U364" i="103"/>
  <c r="V364" i="103" s="1"/>
  <c r="W364" i="103" s="1"/>
  <c r="O365" i="103"/>
  <c r="P365" i="103" s="1"/>
  <c r="Q365" i="103" s="1"/>
  <c r="R365" i="103"/>
  <c r="S365" i="103" s="1"/>
  <c r="T365" i="103" s="1"/>
  <c r="U365" i="103" s="1"/>
  <c r="V365" i="103" s="1"/>
  <c r="W365" i="103"/>
  <c r="O366" i="103"/>
  <c r="P366" i="103" s="1"/>
  <c r="Q366" i="103" s="1"/>
  <c r="R366" i="103"/>
  <c r="S366" i="103" s="1"/>
  <c r="T366" i="103" s="1"/>
  <c r="U366" i="103"/>
  <c r="V366" i="103" s="1"/>
  <c r="W366" i="103" s="1"/>
  <c r="O367" i="103"/>
  <c r="P367" i="103"/>
  <c r="Q367" i="103" s="1"/>
  <c r="R367" i="103"/>
  <c r="S367" i="103"/>
  <c r="T367" i="103"/>
  <c r="U367" i="103" s="1"/>
  <c r="V367" i="103" s="1"/>
  <c r="W367" i="103" s="1"/>
  <c r="O368" i="103"/>
  <c r="P368" i="103" s="1"/>
  <c r="Q368" i="103" s="1"/>
  <c r="R368" i="103" s="1"/>
  <c r="S368" i="103" s="1"/>
  <c r="T368" i="103"/>
  <c r="U368" i="103" s="1"/>
  <c r="V368" i="103" s="1"/>
  <c r="W368" i="103"/>
  <c r="O369" i="103"/>
  <c r="P369" i="103"/>
  <c r="Q369" i="103" s="1"/>
  <c r="R369" i="103" s="1"/>
  <c r="S369" i="103" s="1"/>
  <c r="T369" i="103" s="1"/>
  <c r="U369" i="103" s="1"/>
  <c r="V369" i="103" s="1"/>
  <c r="W369" i="103" s="1"/>
  <c r="O370" i="103"/>
  <c r="P370" i="103" s="1"/>
  <c r="Q370" i="103"/>
  <c r="R370" i="103" s="1"/>
  <c r="S370" i="103"/>
  <c r="T370" i="103"/>
  <c r="U370" i="103" s="1"/>
  <c r="V370" i="103" s="1"/>
  <c r="W370" i="103" s="1"/>
  <c r="O371" i="103"/>
  <c r="P371" i="103" s="1"/>
  <c r="Q371" i="103" s="1"/>
  <c r="R371" i="103"/>
  <c r="S371" i="103" s="1"/>
  <c r="T371" i="103" s="1"/>
  <c r="U371" i="103" s="1"/>
  <c r="V371" i="103" s="1"/>
  <c r="W371" i="103" s="1"/>
  <c r="O372" i="103"/>
  <c r="P372" i="103" s="1"/>
  <c r="Q372" i="103" s="1"/>
  <c r="R372" i="103" s="1"/>
  <c r="S372" i="103" s="1"/>
  <c r="T372" i="103" s="1"/>
  <c r="U372" i="103" s="1"/>
  <c r="V372" i="103" s="1"/>
  <c r="W372" i="103" s="1"/>
  <c r="O373" i="103"/>
  <c r="P373" i="103"/>
  <c r="Q373" i="103" s="1"/>
  <c r="R373" i="103"/>
  <c r="S373" i="103" s="1"/>
  <c r="T373" i="103" s="1"/>
  <c r="U373" i="103" s="1"/>
  <c r="V373" i="103" s="1"/>
  <c r="W373" i="103"/>
  <c r="O374" i="103"/>
  <c r="P374" i="103"/>
  <c r="Q374" i="103"/>
  <c r="R374" i="103" s="1"/>
  <c r="S374" i="103" s="1"/>
  <c r="T374" i="103" s="1"/>
  <c r="U374" i="103" s="1"/>
  <c r="V374" i="103"/>
  <c r="W374" i="103"/>
  <c r="O375" i="103"/>
  <c r="P375" i="103"/>
  <c r="Q375" i="103"/>
  <c r="R375" i="103" s="1"/>
  <c r="S375" i="103" s="1"/>
  <c r="T375" i="103" s="1"/>
  <c r="U375" i="103" s="1"/>
  <c r="V375" i="103"/>
  <c r="W375" i="103" s="1"/>
  <c r="O376" i="103"/>
  <c r="P376" i="103" s="1"/>
  <c r="Q376" i="103" s="1"/>
  <c r="R376" i="103" s="1"/>
  <c r="S376" i="103" s="1"/>
  <c r="T376" i="103" s="1"/>
  <c r="U376" i="103" s="1"/>
  <c r="V376" i="103" s="1"/>
  <c r="W376" i="103" s="1"/>
  <c r="O377" i="103"/>
  <c r="P377" i="103"/>
  <c r="Q377" i="103" s="1"/>
  <c r="R377" i="103"/>
  <c r="S377" i="103"/>
  <c r="T377" i="103" s="1"/>
  <c r="U377" i="103" s="1"/>
  <c r="V377" i="103" s="1"/>
  <c r="W377" i="103" s="1"/>
  <c r="O378" i="103"/>
  <c r="P378" i="103"/>
  <c r="Q378" i="103"/>
  <c r="R378" i="103" s="1"/>
  <c r="S378" i="103" s="1"/>
  <c r="T378" i="103"/>
  <c r="U378" i="103"/>
  <c r="V378" i="103" s="1"/>
  <c r="W378" i="103" s="1"/>
  <c r="O379" i="103"/>
  <c r="P379" i="103"/>
  <c r="Q379" i="103" s="1"/>
  <c r="R379" i="103"/>
  <c r="S379" i="103" s="1"/>
  <c r="T379" i="103" s="1"/>
  <c r="U379" i="103" s="1"/>
  <c r="V379" i="103" s="1"/>
  <c r="W379" i="103" s="1"/>
  <c r="O380" i="103"/>
  <c r="P380" i="103"/>
  <c r="Q380" i="103"/>
  <c r="R380" i="103"/>
  <c r="S380" i="103" s="1"/>
  <c r="T380" i="103" s="1"/>
  <c r="U380" i="103" s="1"/>
  <c r="V380" i="103" s="1"/>
  <c r="W380" i="103" s="1"/>
  <c r="O381" i="103"/>
  <c r="P381" i="103"/>
  <c r="Q381" i="103" s="1"/>
  <c r="R381" i="103"/>
  <c r="S381" i="103"/>
  <c r="T381" i="103"/>
  <c r="U381" i="103" s="1"/>
  <c r="V381" i="103" s="1"/>
  <c r="W381" i="103" s="1"/>
  <c r="O382" i="103"/>
  <c r="P382" i="103"/>
  <c r="Q382" i="103"/>
  <c r="R382" i="103"/>
  <c r="S382" i="103"/>
  <c r="T382" i="103" s="1"/>
  <c r="U382" i="103"/>
  <c r="V382" i="103"/>
  <c r="W382" i="103" s="1"/>
  <c r="O383" i="103"/>
  <c r="P383" i="103"/>
  <c r="Q383" i="103"/>
  <c r="R383" i="103" s="1"/>
  <c r="S383" i="103" s="1"/>
  <c r="T383" i="103" s="1"/>
  <c r="U383" i="103" s="1"/>
  <c r="V383" i="103" s="1"/>
  <c r="W383" i="103"/>
  <c r="O384" i="103"/>
  <c r="P384" i="103" s="1"/>
  <c r="Q384" i="103" s="1"/>
  <c r="R384" i="103" s="1"/>
  <c r="S384" i="103" s="1"/>
  <c r="T384" i="103" s="1"/>
  <c r="U384" i="103" s="1"/>
  <c r="V384" i="103" s="1"/>
  <c r="W384" i="103" s="1"/>
  <c r="O385" i="103"/>
  <c r="P385" i="103"/>
  <c r="Q385" i="103"/>
  <c r="R385" i="103"/>
  <c r="S385" i="103"/>
  <c r="T385" i="103" s="1"/>
  <c r="U385" i="103" s="1"/>
  <c r="V385" i="103" s="1"/>
  <c r="W385" i="103" s="1"/>
  <c r="O386" i="103"/>
  <c r="P386" i="103"/>
  <c r="Q386" i="103" s="1"/>
  <c r="R386" i="103" s="1"/>
  <c r="S386" i="103"/>
  <c r="T386" i="103" s="1"/>
  <c r="U386" i="103" s="1"/>
  <c r="V386" i="103" s="1"/>
  <c r="W386" i="103"/>
  <c r="O387" i="103"/>
  <c r="P387" i="103"/>
  <c r="Q387" i="103"/>
  <c r="R387" i="103" s="1"/>
  <c r="S387" i="103" s="1"/>
  <c r="T387" i="103"/>
  <c r="U387" i="103" s="1"/>
  <c r="V387" i="103" s="1"/>
  <c r="W387" i="103" s="1"/>
  <c r="O388" i="103"/>
  <c r="P388" i="103" s="1"/>
  <c r="Q388" i="103" s="1"/>
  <c r="R388" i="103" s="1"/>
  <c r="S388" i="103" s="1"/>
  <c r="T388" i="103" s="1"/>
  <c r="U388" i="103" s="1"/>
  <c r="V388" i="103" s="1"/>
  <c r="W388" i="103" s="1"/>
  <c r="O389" i="103"/>
  <c r="P389" i="103"/>
  <c r="Q389" i="103"/>
  <c r="R389" i="103"/>
  <c r="S389" i="103"/>
  <c r="T389" i="103"/>
  <c r="U389" i="103" s="1"/>
  <c r="V389" i="103" s="1"/>
  <c r="W389" i="103" s="1"/>
  <c r="O390" i="103"/>
  <c r="P390" i="103" s="1"/>
  <c r="Q390" i="103" s="1"/>
  <c r="R390" i="103" s="1"/>
  <c r="S390" i="103" s="1"/>
  <c r="T390" i="103" s="1"/>
  <c r="U390" i="103" s="1"/>
  <c r="V390" i="103" s="1"/>
  <c r="W390" i="103" s="1"/>
  <c r="O391" i="103"/>
  <c r="P391" i="103"/>
  <c r="Q391" i="103" s="1"/>
  <c r="R391" i="103"/>
  <c r="S391" i="103"/>
  <c r="T391" i="103" s="1"/>
  <c r="U391" i="103" s="1"/>
  <c r="V391" i="103" s="1"/>
  <c r="W391" i="103"/>
  <c r="O392" i="103"/>
  <c r="P392" i="103"/>
  <c r="Q392" i="103" s="1"/>
  <c r="R392" i="103" s="1"/>
  <c r="S392" i="103" s="1"/>
  <c r="T392" i="103" s="1"/>
  <c r="U392" i="103" s="1"/>
  <c r="V392" i="103" s="1"/>
  <c r="W392" i="103" s="1"/>
  <c r="O393" i="103"/>
  <c r="P393" i="103"/>
  <c r="Q393" i="103" s="1"/>
  <c r="R393" i="103" s="1"/>
  <c r="S393" i="103" s="1"/>
  <c r="T393" i="103" s="1"/>
  <c r="U393" i="103" s="1"/>
  <c r="V393" i="103" s="1"/>
  <c r="W393" i="103" s="1"/>
  <c r="O394" i="103"/>
  <c r="P394" i="103"/>
  <c r="Q394" i="103" s="1"/>
  <c r="R394" i="103" s="1"/>
  <c r="S394" i="103"/>
  <c r="T394" i="103" s="1"/>
  <c r="U394" i="103" s="1"/>
  <c r="V394" i="103" s="1"/>
  <c r="W394" i="103" s="1"/>
  <c r="O395" i="103"/>
  <c r="P395" i="103"/>
  <c r="Q395" i="103" s="1"/>
  <c r="R395" i="103" s="1"/>
  <c r="S395" i="103"/>
  <c r="T395" i="103"/>
  <c r="U395" i="103"/>
  <c r="V395" i="103"/>
  <c r="W395" i="103" s="1"/>
  <c r="O396" i="103"/>
  <c r="P396" i="103"/>
  <c r="Q396" i="103"/>
  <c r="R396" i="103"/>
  <c r="S396" i="103"/>
  <c r="T396" i="103" s="1"/>
  <c r="U396" i="103" s="1"/>
  <c r="V396" i="103" s="1"/>
  <c r="W396" i="103" s="1"/>
  <c r="O397" i="103"/>
  <c r="P397" i="103"/>
  <c r="Q397" i="103"/>
  <c r="R397" i="103"/>
  <c r="S397" i="103" s="1"/>
  <c r="T397" i="103" s="1"/>
  <c r="U397" i="103" s="1"/>
  <c r="V397" i="103" s="1"/>
  <c r="W397" i="103" s="1"/>
  <c r="O398" i="103"/>
  <c r="P398" i="103" s="1"/>
  <c r="Q398" i="103" s="1"/>
  <c r="R398" i="103" s="1"/>
  <c r="S398" i="103"/>
  <c r="T398" i="103"/>
  <c r="U398" i="103"/>
  <c r="V398" i="103"/>
  <c r="W398" i="103" s="1"/>
  <c r="O399" i="103"/>
  <c r="P399" i="103"/>
  <c r="Q399" i="103"/>
  <c r="R399" i="103"/>
  <c r="S399" i="103" s="1"/>
  <c r="T399" i="103" s="1"/>
  <c r="U399" i="103" s="1"/>
  <c r="V399" i="103" s="1"/>
  <c r="W399" i="103" s="1"/>
  <c r="O400" i="103"/>
  <c r="P400" i="103"/>
  <c r="Q400" i="103"/>
  <c r="R400" i="103" s="1"/>
  <c r="S400" i="103" s="1"/>
  <c r="T400" i="103" s="1"/>
  <c r="U400" i="103" s="1"/>
  <c r="V400" i="103" s="1"/>
  <c r="W400" i="103"/>
  <c r="O401" i="103"/>
  <c r="P401" i="103"/>
  <c r="Q401" i="103" s="1"/>
  <c r="R401" i="103"/>
  <c r="S401" i="103" s="1"/>
  <c r="T401" i="103" s="1"/>
  <c r="U401" i="103"/>
  <c r="V401" i="103"/>
  <c r="W401" i="103" s="1"/>
  <c r="O402" i="103"/>
  <c r="P402" i="103" s="1"/>
  <c r="Q402" i="103" s="1"/>
  <c r="R402" i="103"/>
  <c r="S402" i="103" s="1"/>
  <c r="T402" i="103" s="1"/>
  <c r="U402" i="103"/>
  <c r="V402" i="103" s="1"/>
  <c r="W402" i="103"/>
  <c r="O403" i="103"/>
  <c r="P403" i="103"/>
  <c r="Q403" i="103" s="1"/>
  <c r="R403" i="103"/>
  <c r="S403" i="103"/>
  <c r="T403" i="103"/>
  <c r="U403" i="103" s="1"/>
  <c r="V403" i="103" s="1"/>
  <c r="W403" i="103" s="1"/>
  <c r="O404" i="103"/>
  <c r="P404" i="103"/>
  <c r="Q404" i="103"/>
  <c r="R404" i="103" s="1"/>
  <c r="S404" i="103" s="1"/>
  <c r="T404" i="103"/>
  <c r="U404" i="103" s="1"/>
  <c r="V404" i="103" s="1"/>
  <c r="W404" i="103"/>
  <c r="O405" i="103"/>
  <c r="P405" i="103"/>
  <c r="Q405" i="103"/>
  <c r="R405" i="103"/>
  <c r="S405" i="103"/>
  <c r="T405" i="103" s="1"/>
  <c r="U405" i="103" s="1"/>
  <c r="V405" i="103" s="1"/>
  <c r="W405" i="103" s="1"/>
  <c r="O406" i="103"/>
  <c r="P406" i="103"/>
  <c r="Q406" i="103"/>
  <c r="R406" i="103" s="1"/>
  <c r="S406" i="103"/>
  <c r="T406" i="103" s="1"/>
  <c r="U406" i="103" s="1"/>
  <c r="V406" i="103"/>
  <c r="W406" i="103" s="1"/>
  <c r="O407" i="103"/>
  <c r="P407" i="103"/>
  <c r="Q407" i="103" s="1"/>
  <c r="R407" i="103"/>
  <c r="S407" i="103"/>
  <c r="T407" i="103" s="1"/>
  <c r="U407" i="103" s="1"/>
  <c r="V407" i="103"/>
  <c r="W407" i="103" s="1"/>
  <c r="O408" i="103"/>
  <c r="P408" i="103"/>
  <c r="Q408" i="103" s="1"/>
  <c r="R408" i="103"/>
  <c r="S408" i="103"/>
  <c r="T408" i="103" s="1"/>
  <c r="U408" i="103" s="1"/>
  <c r="V408" i="103" s="1"/>
  <c r="W408" i="103" s="1"/>
  <c r="O409" i="103"/>
  <c r="P409" i="103"/>
  <c r="Q409" i="103"/>
  <c r="R409" i="103"/>
  <c r="S409" i="103" s="1"/>
  <c r="T409" i="103" s="1"/>
  <c r="U409" i="103"/>
  <c r="V409" i="103" s="1"/>
  <c r="W409" i="103" s="1"/>
  <c r="O410" i="103"/>
  <c r="P410" i="103" s="1"/>
  <c r="Q410" i="103" s="1"/>
  <c r="R410" i="103"/>
  <c r="S410" i="103" s="1"/>
  <c r="T410" i="103" s="1"/>
  <c r="U410" i="103"/>
  <c r="V410" i="103" s="1"/>
  <c r="W410" i="103"/>
  <c r="O411" i="103"/>
  <c r="P411" i="103"/>
  <c r="Q411" i="103"/>
  <c r="R411" i="103"/>
  <c r="S411" i="103" s="1"/>
  <c r="T411" i="103" s="1"/>
  <c r="U411" i="103" s="1"/>
  <c r="V411" i="103"/>
  <c r="W411" i="103"/>
  <c r="O412" i="103"/>
  <c r="P412" i="103"/>
  <c r="Q412" i="103" s="1"/>
  <c r="R412" i="103"/>
  <c r="S412" i="103" s="1"/>
  <c r="T412" i="103" s="1"/>
  <c r="U412" i="103" s="1"/>
  <c r="V412" i="103" s="1"/>
  <c r="W412" i="103"/>
  <c r="O413" i="103"/>
  <c r="P413" i="103" s="1"/>
  <c r="Q413" i="103" s="1"/>
  <c r="R413" i="103" s="1"/>
  <c r="S413" i="103"/>
  <c r="T413" i="103"/>
  <c r="U413" i="103"/>
  <c r="V413" i="103" s="1"/>
  <c r="W413" i="103" s="1"/>
  <c r="O414" i="103"/>
  <c r="P414" i="103"/>
  <c r="Q414" i="103"/>
  <c r="R414" i="103"/>
  <c r="S414" i="103" s="1"/>
  <c r="T414" i="103" s="1"/>
  <c r="U414" i="103"/>
  <c r="V414" i="103" s="1"/>
  <c r="W414" i="103" s="1"/>
  <c r="O415" i="103"/>
  <c r="P415" i="103"/>
  <c r="Q415" i="103"/>
  <c r="R415" i="103"/>
  <c r="S415" i="103" s="1"/>
  <c r="T415" i="103" s="1"/>
  <c r="U415" i="103"/>
  <c r="V415" i="103"/>
  <c r="W415" i="103" s="1"/>
  <c r="O416" i="103"/>
  <c r="P416" i="103" s="1"/>
  <c r="Q416" i="103"/>
  <c r="R416" i="103" s="1"/>
  <c r="S416" i="103" s="1"/>
  <c r="T416" i="103"/>
  <c r="U416" i="103"/>
  <c r="V416" i="103" s="1"/>
  <c r="W416" i="103" s="1"/>
  <c r="O417" i="103"/>
  <c r="P417" i="103" s="1"/>
  <c r="Q417" i="103" s="1"/>
  <c r="R417" i="103"/>
  <c r="S417" i="103"/>
  <c r="T417" i="103" s="1"/>
  <c r="U417" i="103" s="1"/>
  <c r="V417" i="103" s="1"/>
  <c r="W417" i="103" s="1"/>
  <c r="O418" i="103"/>
  <c r="P418" i="103" s="1"/>
  <c r="Q418" i="103" s="1"/>
  <c r="R418" i="103" s="1"/>
  <c r="S418" i="103" s="1"/>
  <c r="T418" i="103" s="1"/>
  <c r="U418" i="103"/>
  <c r="V418" i="103" s="1"/>
  <c r="W418" i="103" s="1"/>
  <c r="O419" i="103"/>
  <c r="P419" i="103"/>
  <c r="Q419" i="103"/>
  <c r="R419" i="103"/>
  <c r="S419" i="103" s="1"/>
  <c r="T419" i="103" s="1"/>
  <c r="U419" i="103" s="1"/>
  <c r="V419" i="103" s="1"/>
  <c r="W419" i="103" s="1"/>
  <c r="O420" i="103"/>
  <c r="P420" i="103"/>
  <c r="Q420" i="103" s="1"/>
  <c r="R420" i="103" s="1"/>
  <c r="S420" i="103"/>
  <c r="T420" i="103" s="1"/>
  <c r="U420" i="103"/>
  <c r="V420" i="103"/>
  <c r="W420" i="103"/>
  <c r="O421" i="103"/>
  <c r="P421" i="103"/>
  <c r="Q421" i="103"/>
  <c r="R421" i="103"/>
  <c r="S421" i="103" s="1"/>
  <c r="T421" i="103" s="1"/>
  <c r="U421" i="103" s="1"/>
  <c r="V421" i="103" s="1"/>
  <c r="W421" i="103" s="1"/>
  <c r="O422" i="103"/>
  <c r="P422" i="103" s="1"/>
  <c r="Q422" i="103" s="1"/>
  <c r="R422" i="103" s="1"/>
  <c r="S422" i="103" s="1"/>
  <c r="T422" i="103" s="1"/>
  <c r="U422" i="103" s="1"/>
  <c r="V422" i="103" s="1"/>
  <c r="W422" i="103" s="1"/>
  <c r="O423" i="103"/>
  <c r="P423" i="103"/>
  <c r="Q423" i="103"/>
  <c r="R423" i="103"/>
  <c r="S423" i="103"/>
  <c r="T423" i="103" s="1"/>
  <c r="U423" i="103"/>
  <c r="V423" i="103"/>
  <c r="W423" i="103" s="1"/>
  <c r="O424" i="103"/>
  <c r="P424" i="103"/>
  <c r="Q424" i="103"/>
  <c r="R424" i="103" s="1"/>
  <c r="S424" i="103" s="1"/>
  <c r="T424" i="103" s="1"/>
  <c r="U424" i="103" s="1"/>
  <c r="V424" i="103" s="1"/>
  <c r="W424" i="103" s="1"/>
  <c r="O425" i="103"/>
  <c r="P425" i="103"/>
  <c r="Q425" i="103" s="1"/>
  <c r="R425" i="103" s="1"/>
  <c r="S425" i="103" s="1"/>
  <c r="T425" i="103" s="1"/>
  <c r="U425" i="103" s="1"/>
  <c r="V425" i="103" s="1"/>
  <c r="W425" i="103" s="1"/>
  <c r="O426" i="103"/>
  <c r="P426" i="103"/>
  <c r="Q426" i="103"/>
  <c r="R426" i="103"/>
  <c r="S426" i="103"/>
  <c r="T426" i="103" s="1"/>
  <c r="U426" i="103" s="1"/>
  <c r="V426" i="103" s="1"/>
  <c r="W426" i="103"/>
  <c r="O427" i="103"/>
  <c r="P427" i="103" s="1"/>
  <c r="Q427" i="103" s="1"/>
  <c r="R427" i="103" s="1"/>
  <c r="S427" i="103"/>
  <c r="T427" i="103"/>
  <c r="U427" i="103"/>
  <c r="V427" i="103" s="1"/>
  <c r="W427" i="103" s="1"/>
  <c r="O428" i="103"/>
  <c r="P428" i="103"/>
  <c r="Q428" i="103"/>
  <c r="R428" i="103"/>
  <c r="S428" i="103"/>
  <c r="T428" i="103" s="1"/>
  <c r="U428" i="103" s="1"/>
  <c r="V428" i="103" s="1"/>
  <c r="W428" i="103" s="1"/>
  <c r="O429" i="103"/>
  <c r="P429" i="103"/>
  <c r="Q429" i="103"/>
  <c r="R429" i="103" s="1"/>
  <c r="S429" i="103" s="1"/>
  <c r="T429" i="103" s="1"/>
  <c r="U429" i="103" s="1"/>
  <c r="V429" i="103"/>
  <c r="W429" i="103"/>
  <c r="O430" i="103"/>
  <c r="P430" i="103"/>
  <c r="Q430" i="103" s="1"/>
  <c r="R430" i="103" s="1"/>
  <c r="S430" i="103" s="1"/>
  <c r="T430" i="103" s="1"/>
  <c r="U430" i="103"/>
  <c r="V430" i="103"/>
  <c r="W430" i="103"/>
  <c r="O431" i="103"/>
  <c r="P431" i="103"/>
  <c r="Q431" i="103"/>
  <c r="R431" i="103"/>
  <c r="S431" i="103" s="1"/>
  <c r="T431" i="103" s="1"/>
  <c r="U431" i="103" s="1"/>
  <c r="V431" i="103" s="1"/>
  <c r="W431" i="103" s="1"/>
  <c r="O432" i="103"/>
  <c r="P432" i="103"/>
  <c r="Q432" i="103" s="1"/>
  <c r="R432" i="103"/>
  <c r="S432" i="103" s="1"/>
  <c r="T432" i="103" s="1"/>
  <c r="U432" i="103"/>
  <c r="V432" i="103" s="1"/>
  <c r="W432" i="103" s="1"/>
  <c r="O433" i="103"/>
  <c r="P433" i="103"/>
  <c r="Q433" i="103" s="1"/>
  <c r="R433" i="103" s="1"/>
  <c r="S433" i="103"/>
  <c r="T433" i="103" s="1"/>
  <c r="U433" i="103" s="1"/>
  <c r="V433" i="103" s="1"/>
  <c r="W433" i="103" s="1"/>
  <c r="O434" i="103"/>
  <c r="P434" i="103"/>
  <c r="Q434" i="103" s="1"/>
  <c r="R434" i="103" s="1"/>
  <c r="S434" i="103" s="1"/>
  <c r="T434" i="103" s="1"/>
  <c r="U434" i="103"/>
  <c r="V434" i="103"/>
  <c r="W434" i="103"/>
  <c r="O435" i="103"/>
  <c r="P435" i="103" s="1"/>
  <c r="Q435" i="103"/>
  <c r="R435" i="103" s="1"/>
  <c r="S435" i="103" s="1"/>
  <c r="T435" i="103" s="1"/>
  <c r="U435" i="103" s="1"/>
  <c r="V435" i="103"/>
  <c r="W435" i="103"/>
  <c r="O436" i="103"/>
  <c r="P436" i="103" s="1"/>
  <c r="Q436" i="103" s="1"/>
  <c r="R436" i="103" s="1"/>
  <c r="S436" i="103" s="1"/>
  <c r="T436" i="103"/>
  <c r="U436" i="103" s="1"/>
  <c r="V436" i="103" s="1"/>
  <c r="W436" i="103" s="1"/>
  <c r="O437" i="103"/>
  <c r="P437" i="103"/>
  <c r="Q437" i="103"/>
  <c r="R437" i="103" s="1"/>
  <c r="S437" i="103" s="1"/>
  <c r="T437" i="103" s="1"/>
  <c r="U437" i="103" s="1"/>
  <c r="V437" i="103" s="1"/>
  <c r="W437" i="103" s="1"/>
  <c r="O438" i="103"/>
  <c r="P438" i="103" s="1"/>
  <c r="Q438" i="103" s="1"/>
  <c r="R438" i="103" s="1"/>
  <c r="S438" i="103" s="1"/>
  <c r="T438" i="103" s="1"/>
  <c r="U438" i="103" s="1"/>
  <c r="V438" i="103"/>
  <c r="W438" i="103" s="1"/>
  <c r="O439" i="103"/>
  <c r="P439" i="103"/>
  <c r="Q439" i="103"/>
  <c r="R439" i="103"/>
  <c r="S439" i="103"/>
  <c r="T439" i="103" s="1"/>
  <c r="U439" i="103" s="1"/>
  <c r="V439" i="103"/>
  <c r="W439" i="103" s="1"/>
  <c r="O440" i="103"/>
  <c r="P440" i="103"/>
  <c r="Q440" i="103"/>
  <c r="R440" i="103" s="1"/>
  <c r="S440" i="103" s="1"/>
  <c r="T440" i="103" s="1"/>
  <c r="U440" i="103" s="1"/>
  <c r="V440" i="103" s="1"/>
  <c r="W440" i="103" s="1"/>
  <c r="O441" i="103"/>
  <c r="P441" i="103"/>
  <c r="Q441" i="103"/>
  <c r="R441" i="103" s="1"/>
  <c r="S441" i="103" s="1"/>
  <c r="T441" i="103"/>
  <c r="U441" i="103"/>
  <c r="V441" i="103"/>
  <c r="W441" i="103"/>
  <c r="O442" i="103"/>
  <c r="P442" i="103" s="1"/>
  <c r="Q442" i="103" s="1"/>
  <c r="R442" i="103" s="1"/>
  <c r="S442" i="103" s="1"/>
  <c r="T442" i="103"/>
  <c r="U442" i="103"/>
  <c r="V442" i="103" s="1"/>
  <c r="W442" i="103"/>
  <c r="O443" i="103"/>
  <c r="P443" i="103"/>
  <c r="Q443" i="103" s="1"/>
  <c r="R443" i="103" s="1"/>
  <c r="S443" i="103"/>
  <c r="T443" i="103" s="1"/>
  <c r="U443" i="103" s="1"/>
  <c r="V443" i="103"/>
  <c r="W443" i="103" s="1"/>
  <c r="O444" i="103"/>
  <c r="P444" i="103"/>
  <c r="Q444" i="103" s="1"/>
  <c r="R444" i="103" s="1"/>
  <c r="S444" i="103" s="1"/>
  <c r="T444" i="103" s="1"/>
  <c r="U444" i="103" s="1"/>
  <c r="V444" i="103"/>
  <c r="W444" i="103"/>
  <c r="O445" i="103"/>
  <c r="P445" i="103"/>
  <c r="Q445" i="103" s="1"/>
  <c r="R445" i="103" s="1"/>
  <c r="S445" i="103" s="1"/>
  <c r="T445" i="103" s="1"/>
  <c r="U445" i="103" s="1"/>
  <c r="V445" i="103" s="1"/>
  <c r="W445" i="103" s="1"/>
  <c r="O446" i="103"/>
  <c r="P446" i="103"/>
  <c r="Q446" i="103"/>
  <c r="R446" i="103" s="1"/>
  <c r="S446" i="103" s="1"/>
  <c r="T446" i="103" s="1"/>
  <c r="U446" i="103" s="1"/>
  <c r="V446" i="103" s="1"/>
  <c r="W446" i="103" s="1"/>
  <c r="O447" i="103"/>
  <c r="P447" i="103"/>
  <c r="Q447" i="103" s="1"/>
  <c r="R447" i="103"/>
  <c r="S447" i="103" s="1"/>
  <c r="T447" i="103"/>
  <c r="U447" i="103"/>
  <c r="V447" i="103" s="1"/>
  <c r="W447" i="103" s="1"/>
  <c r="O448" i="103"/>
  <c r="P448" i="103"/>
  <c r="Q448" i="103" s="1"/>
  <c r="R448" i="103" s="1"/>
  <c r="S448" i="103"/>
  <c r="T448" i="103"/>
  <c r="U448" i="103"/>
  <c r="V448" i="103" s="1"/>
  <c r="W448" i="103" s="1"/>
  <c r="O449" i="103"/>
  <c r="P449" i="103" s="1"/>
  <c r="Q449" i="103"/>
  <c r="R449" i="103" s="1"/>
  <c r="S449" i="103" s="1"/>
  <c r="T449" i="103" s="1"/>
  <c r="U449" i="103" s="1"/>
  <c r="V449" i="103" s="1"/>
  <c r="W449" i="103" s="1"/>
  <c r="O450" i="103"/>
  <c r="P450" i="103"/>
  <c r="Q450" i="103" s="1"/>
  <c r="R450" i="103" s="1"/>
  <c r="S450" i="103" s="1"/>
  <c r="T450" i="103" s="1"/>
  <c r="U450" i="103" s="1"/>
  <c r="V450" i="103" s="1"/>
  <c r="W450" i="103" s="1"/>
  <c r="O451" i="103"/>
  <c r="P451" i="103"/>
  <c r="Q451" i="103" s="1"/>
  <c r="R451" i="103" s="1"/>
  <c r="S451" i="103" s="1"/>
  <c r="T451" i="103"/>
  <c r="U451" i="103" s="1"/>
  <c r="V451" i="103"/>
  <c r="W451" i="103"/>
  <c r="O452" i="103"/>
  <c r="P452" i="103"/>
  <c r="Q452" i="103"/>
  <c r="R452" i="103" s="1"/>
  <c r="S452" i="103" s="1"/>
  <c r="T452" i="103"/>
  <c r="U452" i="103"/>
  <c r="V452" i="103"/>
  <c r="W452" i="103"/>
  <c r="O453" i="103"/>
  <c r="P453" i="103" s="1"/>
  <c r="Q453" i="103" s="1"/>
  <c r="R453" i="103" s="1"/>
  <c r="S453" i="103"/>
  <c r="T453" i="103" s="1"/>
  <c r="U453" i="103" s="1"/>
  <c r="V453" i="103"/>
  <c r="W453" i="103" s="1"/>
  <c r="O454" i="103"/>
  <c r="P454" i="103"/>
  <c r="Q454" i="103"/>
  <c r="R454" i="103" s="1"/>
  <c r="S454" i="103" s="1"/>
  <c r="T454" i="103" s="1"/>
  <c r="U454" i="103" s="1"/>
  <c r="V454" i="103"/>
  <c r="W454" i="103"/>
  <c r="O455" i="103"/>
  <c r="P455" i="103"/>
  <c r="Q455" i="103"/>
  <c r="R455" i="103"/>
  <c r="S455" i="103" s="1"/>
  <c r="T455" i="103"/>
  <c r="U455" i="103" s="1"/>
  <c r="V455" i="103" s="1"/>
  <c r="W455" i="103"/>
  <c r="O456" i="103"/>
  <c r="P456" i="103" s="1"/>
  <c r="Q456" i="103"/>
  <c r="R456" i="103" s="1"/>
  <c r="S456" i="103" s="1"/>
  <c r="T456" i="103" s="1"/>
  <c r="U456" i="103"/>
  <c r="V456" i="103"/>
  <c r="W456" i="103"/>
  <c r="O457" i="103"/>
  <c r="P457" i="103" s="1"/>
  <c r="Q457" i="103" s="1"/>
  <c r="R457" i="103"/>
  <c r="S457" i="103"/>
  <c r="T457" i="103"/>
  <c r="U457" i="103" s="1"/>
  <c r="V457" i="103" s="1"/>
  <c r="W457" i="103" s="1"/>
  <c r="O458" i="103"/>
  <c r="P458" i="103" s="1"/>
  <c r="Q458" i="103" s="1"/>
  <c r="R458" i="103" s="1"/>
  <c r="S458" i="103"/>
  <c r="T458" i="103"/>
  <c r="U458" i="103"/>
  <c r="V458" i="103"/>
  <c r="W458" i="103" s="1"/>
  <c r="O459" i="103"/>
  <c r="P459" i="103"/>
  <c r="Q459" i="103"/>
  <c r="R459" i="103" s="1"/>
  <c r="S459" i="103" s="1"/>
  <c r="T459" i="103"/>
  <c r="U459" i="103"/>
  <c r="V459" i="103"/>
  <c r="W459" i="103" s="1"/>
  <c r="O460" i="103"/>
  <c r="P460" i="103" s="1"/>
  <c r="Q460" i="103" s="1"/>
  <c r="R460" i="103"/>
  <c r="S460" i="103"/>
  <c r="T460" i="103" s="1"/>
  <c r="U460" i="103" s="1"/>
  <c r="V460" i="103" s="1"/>
  <c r="W460" i="103"/>
  <c r="O461" i="103"/>
  <c r="P461" i="103"/>
  <c r="Q461" i="103"/>
  <c r="R461" i="103" s="1"/>
  <c r="S461" i="103"/>
  <c r="T461" i="103" s="1"/>
  <c r="U461" i="103" s="1"/>
  <c r="V461" i="103" s="1"/>
  <c r="W461" i="103" s="1"/>
  <c r="O462" i="103"/>
  <c r="P462" i="103" s="1"/>
  <c r="Q462" i="103"/>
  <c r="R462" i="103" s="1"/>
  <c r="S462" i="103" s="1"/>
  <c r="T462" i="103"/>
  <c r="U462" i="103"/>
  <c r="V462" i="103" s="1"/>
  <c r="W462" i="103"/>
  <c r="O463" i="103"/>
  <c r="P463" i="103" s="1"/>
  <c r="Q463" i="103" s="1"/>
  <c r="R463" i="103" s="1"/>
  <c r="S463" i="103" s="1"/>
  <c r="T463" i="103"/>
  <c r="U463" i="103"/>
  <c r="V463" i="103" s="1"/>
  <c r="W463" i="103" s="1"/>
  <c r="O464" i="103"/>
  <c r="P464" i="103"/>
  <c r="Q464" i="103"/>
  <c r="R464" i="103" s="1"/>
  <c r="S464" i="103"/>
  <c r="T464" i="103"/>
  <c r="U464" i="103" s="1"/>
  <c r="V464" i="103"/>
  <c r="W464" i="103"/>
  <c r="O465" i="103"/>
  <c r="P465" i="103"/>
  <c r="Q465" i="103"/>
  <c r="R465" i="103" s="1"/>
  <c r="S465" i="103" s="1"/>
  <c r="T465" i="103" s="1"/>
  <c r="U465" i="103" s="1"/>
  <c r="V465" i="103" s="1"/>
  <c r="W465" i="103" s="1"/>
  <c r="O466" i="103"/>
  <c r="P466" i="103" s="1"/>
  <c r="Q466" i="103" s="1"/>
  <c r="R466" i="103" s="1"/>
  <c r="S466" i="103" s="1"/>
  <c r="T466" i="103" s="1"/>
  <c r="U466" i="103" s="1"/>
  <c r="V466" i="103" s="1"/>
  <c r="W466" i="103" s="1"/>
  <c r="O467" i="103"/>
  <c r="P467" i="103"/>
  <c r="Q467" i="103" s="1"/>
  <c r="R467" i="103"/>
  <c r="S467" i="103" s="1"/>
  <c r="T467" i="103" s="1"/>
  <c r="U467" i="103" s="1"/>
  <c r="V467" i="103" s="1"/>
  <c r="W467" i="103" s="1"/>
  <c r="O468" i="103"/>
  <c r="P468" i="103"/>
  <c r="Q468" i="103"/>
  <c r="R468" i="103"/>
  <c r="S468" i="103"/>
  <c r="T468" i="103" s="1"/>
  <c r="U468" i="103" s="1"/>
  <c r="V468" i="103" s="1"/>
  <c r="W468" i="103" s="1"/>
  <c r="O469" i="103"/>
  <c r="P469" i="103"/>
  <c r="Q469" i="103"/>
  <c r="R469" i="103" s="1"/>
  <c r="S469" i="103" s="1"/>
  <c r="T469" i="103" s="1"/>
  <c r="U469" i="103" s="1"/>
  <c r="V469" i="103" s="1"/>
  <c r="W469" i="103" s="1"/>
  <c r="O470" i="103"/>
  <c r="P470" i="103" s="1"/>
  <c r="Q470" i="103"/>
  <c r="R470" i="103" s="1"/>
  <c r="S470" i="103" s="1"/>
  <c r="T470" i="103"/>
  <c r="U470" i="103" s="1"/>
  <c r="V470" i="103" s="1"/>
  <c r="W470" i="103" s="1"/>
  <c r="O471" i="103"/>
  <c r="P471" i="103"/>
  <c r="Q471" i="103"/>
  <c r="R471" i="103" s="1"/>
  <c r="S471" i="103" s="1"/>
  <c r="T471" i="103" s="1"/>
  <c r="U471" i="103" s="1"/>
  <c r="V471" i="103" s="1"/>
  <c r="W471" i="103" s="1"/>
  <c r="O472" i="103"/>
  <c r="P472" i="103"/>
  <c r="Q472" i="103"/>
  <c r="R472" i="103"/>
  <c r="S472" i="103" s="1"/>
  <c r="T472" i="103"/>
  <c r="U472" i="103" s="1"/>
  <c r="V472" i="103" s="1"/>
  <c r="W472" i="103" s="1"/>
  <c r="O473" i="103"/>
  <c r="P473" i="103" s="1"/>
  <c r="Q473" i="103" s="1"/>
  <c r="R473" i="103" s="1"/>
  <c r="S473" i="103" s="1"/>
  <c r="T473" i="103"/>
  <c r="U473" i="103"/>
  <c r="V473" i="103"/>
  <c r="W473" i="103" s="1"/>
  <c r="O474" i="103"/>
  <c r="P474" i="103"/>
  <c r="Q474" i="103" s="1"/>
  <c r="R474" i="103" s="1"/>
  <c r="S474" i="103" s="1"/>
  <c r="T474" i="103" s="1"/>
  <c r="U474" i="103" s="1"/>
  <c r="V474" i="103" s="1"/>
  <c r="W474" i="103" s="1"/>
  <c r="O475" i="103"/>
  <c r="P475" i="103" s="1"/>
  <c r="Q475" i="103" s="1"/>
  <c r="R475" i="103"/>
  <c r="S475" i="103" s="1"/>
  <c r="T475" i="103" s="1"/>
  <c r="U475" i="103" s="1"/>
  <c r="V475" i="103" s="1"/>
  <c r="W475" i="103" s="1"/>
  <c r="O476" i="103"/>
  <c r="P476" i="103" s="1"/>
  <c r="Q476" i="103" s="1"/>
  <c r="R476" i="103"/>
  <c r="S476" i="103"/>
  <c r="T476" i="103"/>
  <c r="U476" i="103"/>
  <c r="V476" i="103" s="1"/>
  <c r="W476" i="103" s="1"/>
  <c r="O477" i="103"/>
  <c r="P477" i="103"/>
  <c r="Q477" i="103"/>
  <c r="R477" i="103"/>
  <c r="S477" i="103"/>
  <c r="T477" i="103" s="1"/>
  <c r="U477" i="103" s="1"/>
  <c r="V477" i="103" s="1"/>
  <c r="W477" i="103" s="1"/>
  <c r="O478" i="103"/>
  <c r="P478" i="103"/>
  <c r="Q478" i="103" s="1"/>
  <c r="R478" i="103" s="1"/>
  <c r="S478" i="103" s="1"/>
  <c r="T478" i="103" s="1"/>
  <c r="U478" i="103" s="1"/>
  <c r="V478" i="103" s="1"/>
  <c r="W478" i="103" s="1"/>
  <c r="O479" i="103"/>
  <c r="P479" i="103"/>
  <c r="Q479" i="103" s="1"/>
  <c r="R479" i="103"/>
  <c r="S479" i="103"/>
  <c r="T479" i="103" s="1"/>
  <c r="U479" i="103" s="1"/>
  <c r="V479" i="103" s="1"/>
  <c r="W479" i="103" s="1"/>
  <c r="O480" i="103"/>
  <c r="P480" i="103"/>
  <c r="Q480" i="103" s="1"/>
  <c r="R480" i="103" s="1"/>
  <c r="S480" i="103" s="1"/>
  <c r="T480" i="103" s="1"/>
  <c r="U480" i="103" s="1"/>
  <c r="V480" i="103" s="1"/>
  <c r="W480" i="103"/>
  <c r="O481" i="103"/>
  <c r="P481" i="103"/>
  <c r="Q481" i="103" s="1"/>
  <c r="R481" i="103"/>
  <c r="S481" i="103" s="1"/>
  <c r="T481" i="103" s="1"/>
  <c r="U481" i="103"/>
  <c r="V481" i="103"/>
  <c r="W481" i="103"/>
  <c r="O482" i="103"/>
  <c r="P482" i="103" s="1"/>
  <c r="Q482" i="103" s="1"/>
  <c r="R482" i="103" s="1"/>
  <c r="S482" i="103"/>
  <c r="T482" i="103" s="1"/>
  <c r="U482" i="103" s="1"/>
  <c r="V482" i="103" s="1"/>
  <c r="W482" i="103" s="1"/>
  <c r="O483" i="103"/>
  <c r="P483" i="103"/>
  <c r="Q483" i="103"/>
  <c r="R483" i="103"/>
  <c r="S483" i="103"/>
  <c r="T483" i="103"/>
  <c r="U483" i="103" s="1"/>
  <c r="V483" i="103" s="1"/>
  <c r="W483" i="103" s="1"/>
  <c r="O484" i="103"/>
  <c r="P484" i="103" s="1"/>
  <c r="Q484" i="103" s="1"/>
  <c r="R484" i="103"/>
  <c r="S484" i="103"/>
  <c r="T484" i="103" s="1"/>
  <c r="U484" i="103" s="1"/>
  <c r="V484" i="103"/>
  <c r="W484" i="103"/>
  <c r="O485" i="103"/>
  <c r="P485" i="103"/>
  <c r="Q485" i="103" s="1"/>
  <c r="R485" i="103"/>
  <c r="S485" i="103"/>
  <c r="T485" i="103"/>
  <c r="U485" i="103" s="1"/>
  <c r="V485" i="103" s="1"/>
  <c r="W485" i="103"/>
  <c r="O486" i="103"/>
  <c r="P486" i="103"/>
  <c r="Q486" i="103"/>
  <c r="R486" i="103" s="1"/>
  <c r="S486" i="103"/>
  <c r="T486" i="103"/>
  <c r="U486" i="103"/>
  <c r="V486" i="103" s="1"/>
  <c r="W486" i="103" s="1"/>
  <c r="O487" i="103"/>
  <c r="P487" i="103" s="1"/>
  <c r="Q487" i="103" s="1"/>
  <c r="R487" i="103" s="1"/>
  <c r="S487" i="103" s="1"/>
  <c r="T487" i="103" s="1"/>
  <c r="U487" i="103" s="1"/>
  <c r="V487" i="103"/>
  <c r="W487" i="103"/>
  <c r="O488" i="103"/>
  <c r="P488" i="103" s="1"/>
  <c r="Q488" i="103"/>
  <c r="R488" i="103" s="1"/>
  <c r="S488" i="103" s="1"/>
  <c r="T488" i="103"/>
  <c r="U488" i="103"/>
  <c r="V488" i="103"/>
  <c r="W488" i="103"/>
  <c r="O489" i="103"/>
  <c r="P489" i="103" s="1"/>
  <c r="Q489" i="103" s="1"/>
  <c r="R489" i="103"/>
  <c r="S489" i="103" s="1"/>
  <c r="T489" i="103"/>
  <c r="U489" i="103"/>
  <c r="V489" i="103"/>
  <c r="W489" i="103" s="1"/>
  <c r="O490" i="103"/>
  <c r="P490" i="103"/>
  <c r="Q490" i="103"/>
  <c r="R490" i="103" s="1"/>
  <c r="S490" i="103" s="1"/>
  <c r="T490" i="103"/>
  <c r="U490" i="103"/>
  <c r="V490" i="103" s="1"/>
  <c r="W490" i="103" s="1"/>
  <c r="O491" i="103"/>
  <c r="P491" i="103"/>
  <c r="Q491" i="103"/>
  <c r="R491" i="103"/>
  <c r="S491" i="103" s="1"/>
  <c r="T491" i="103" s="1"/>
  <c r="U491" i="103" s="1"/>
  <c r="V491" i="103"/>
  <c r="W491" i="103"/>
  <c r="O492" i="103"/>
  <c r="P492" i="103"/>
  <c r="Q492" i="103" s="1"/>
  <c r="R492" i="103"/>
  <c r="S492" i="103"/>
  <c r="T492" i="103"/>
  <c r="U492" i="103"/>
  <c r="V492" i="103"/>
  <c r="W492" i="103"/>
  <c r="O493" i="103"/>
  <c r="P493" i="103"/>
  <c r="Q493" i="103"/>
  <c r="R493" i="103"/>
  <c r="S493" i="103" s="1"/>
  <c r="T493" i="103" s="1"/>
  <c r="U493" i="103" s="1"/>
  <c r="V493" i="103" s="1"/>
  <c r="W493" i="103" s="1"/>
  <c r="O494" i="103"/>
  <c r="P494" i="103"/>
  <c r="Q494" i="103"/>
  <c r="R494" i="103" s="1"/>
  <c r="S494" i="103" s="1"/>
  <c r="T494" i="103" s="1"/>
  <c r="U494" i="103" s="1"/>
  <c r="V494" i="103" s="1"/>
  <c r="W494" i="103" s="1"/>
  <c r="O495" i="103"/>
  <c r="P495" i="103"/>
  <c r="Q495" i="103"/>
  <c r="R495" i="103"/>
  <c r="S495" i="103"/>
  <c r="T495" i="103"/>
  <c r="U495" i="103"/>
  <c r="V495" i="103" s="1"/>
  <c r="W495" i="103" s="1"/>
  <c r="O496" i="103"/>
  <c r="P496" i="103" s="1"/>
  <c r="Q496" i="103" s="1"/>
  <c r="R496" i="103" s="1"/>
  <c r="S496" i="103"/>
  <c r="T496" i="103" s="1"/>
  <c r="U496" i="103" s="1"/>
  <c r="V496" i="103"/>
  <c r="W496" i="103" s="1"/>
  <c r="O497" i="103"/>
  <c r="P497" i="103" s="1"/>
  <c r="Q497" i="103" s="1"/>
  <c r="R497" i="103" s="1"/>
  <c r="S497" i="103" s="1"/>
  <c r="T497" i="103"/>
  <c r="U497" i="103"/>
  <c r="V497" i="103"/>
  <c r="W497" i="103"/>
  <c r="O498" i="103"/>
  <c r="P498" i="103" s="1"/>
  <c r="Q498" i="103" s="1"/>
  <c r="R498" i="103" s="1"/>
  <c r="S498" i="103" s="1"/>
  <c r="T498" i="103" s="1"/>
  <c r="U498" i="103" s="1"/>
  <c r="V498" i="103" s="1"/>
  <c r="W498" i="103" s="1"/>
  <c r="O499" i="103"/>
  <c r="P499" i="103" s="1"/>
  <c r="Q499" i="103" s="1"/>
  <c r="R499" i="103" s="1"/>
  <c r="S499" i="103" s="1"/>
  <c r="T499" i="103" s="1"/>
  <c r="U499" i="103"/>
  <c r="V499" i="103"/>
  <c r="W499" i="103"/>
  <c r="O500" i="103"/>
  <c r="P500" i="103"/>
  <c r="Q500" i="103"/>
  <c r="R500" i="103"/>
  <c r="S500" i="103" s="1"/>
  <c r="T500" i="103" s="1"/>
  <c r="U500" i="103" s="1"/>
  <c r="V500" i="103"/>
  <c r="W500" i="103" s="1"/>
  <c r="O501" i="103"/>
  <c r="P501" i="103"/>
  <c r="Q501" i="103"/>
  <c r="R501" i="103"/>
  <c r="S501" i="103"/>
  <c r="T501" i="103" s="1"/>
  <c r="U501" i="103"/>
  <c r="V501" i="103" s="1"/>
  <c r="W501" i="103" s="1"/>
  <c r="O502" i="103"/>
  <c r="P502" i="103"/>
  <c r="Q502" i="103"/>
  <c r="R502" i="103"/>
  <c r="S502" i="103"/>
  <c r="T502" i="103" s="1"/>
  <c r="U502" i="103"/>
  <c r="V502" i="103" s="1"/>
  <c r="W502" i="103"/>
  <c r="O503" i="103"/>
  <c r="P503" i="103"/>
  <c r="Q503" i="103" s="1"/>
  <c r="R503" i="103" s="1"/>
  <c r="S503" i="103"/>
  <c r="T503" i="103" s="1"/>
  <c r="U503" i="103" s="1"/>
  <c r="V503" i="103"/>
  <c r="W503" i="103" s="1"/>
  <c r="O504" i="103"/>
  <c r="P504" i="103"/>
  <c r="Q504" i="103" s="1"/>
  <c r="R504" i="103" s="1"/>
  <c r="S504" i="103" s="1"/>
  <c r="T504" i="103" s="1"/>
  <c r="U504" i="103" s="1"/>
  <c r="V504" i="103" s="1"/>
  <c r="W504" i="103" s="1"/>
  <c r="O505" i="103"/>
  <c r="P505" i="103"/>
  <c r="Q505" i="103" s="1"/>
  <c r="R505" i="103"/>
  <c r="S505" i="103" s="1"/>
  <c r="T505" i="103" s="1"/>
  <c r="U505" i="103"/>
  <c r="V505" i="103"/>
  <c r="W505" i="103"/>
  <c r="O506" i="103"/>
  <c r="P506" i="103" s="1"/>
  <c r="Q506" i="103" s="1"/>
  <c r="R506" i="103"/>
  <c r="S506" i="103"/>
  <c r="T506" i="103"/>
  <c r="U506" i="103" s="1"/>
  <c r="V506" i="103" s="1"/>
  <c r="W506" i="103"/>
  <c r="O507" i="103"/>
  <c r="P507" i="103" s="1"/>
  <c r="Q507" i="103" s="1"/>
  <c r="R507" i="103" s="1"/>
  <c r="S507" i="103"/>
  <c r="T507" i="103"/>
  <c r="U507" i="103"/>
  <c r="V507" i="103" s="1"/>
  <c r="W507" i="103" s="1"/>
  <c r="O508" i="103"/>
  <c r="P508" i="103" s="1"/>
  <c r="Q508" i="103"/>
  <c r="R508" i="103"/>
  <c r="S508" i="103" s="1"/>
  <c r="T508" i="103" s="1"/>
  <c r="U508" i="103" s="1"/>
  <c r="V508" i="103"/>
  <c r="W508" i="103"/>
  <c r="O509" i="103"/>
  <c r="P509" i="103" s="1"/>
  <c r="Q509" i="103" s="1"/>
  <c r="R509" i="103" s="1"/>
  <c r="S509" i="103" s="1"/>
  <c r="T509" i="103" s="1"/>
  <c r="U509" i="103" s="1"/>
  <c r="V509" i="103" s="1"/>
  <c r="W509" i="103" s="1"/>
  <c r="O510" i="103"/>
  <c r="P510" i="103" s="1"/>
  <c r="Q510" i="103" s="1"/>
  <c r="R510" i="103"/>
  <c r="S510" i="103" s="1"/>
  <c r="T510" i="103" s="1"/>
  <c r="U510" i="103"/>
  <c r="V510" i="103" s="1"/>
  <c r="W510" i="103" s="1"/>
  <c r="O511" i="103"/>
  <c r="P511" i="103"/>
  <c r="Q511" i="103"/>
  <c r="R511" i="103"/>
  <c r="S511" i="103" s="1"/>
  <c r="T511" i="103" s="1"/>
  <c r="U511" i="103" s="1"/>
  <c r="V511" i="103"/>
  <c r="W511" i="103"/>
  <c r="O512" i="103"/>
  <c r="P512" i="103"/>
  <c r="Q512" i="103" s="1"/>
  <c r="R512" i="103"/>
  <c r="S512" i="103" s="1"/>
  <c r="T512" i="103" s="1"/>
  <c r="U512" i="103"/>
  <c r="V512" i="103" s="1"/>
  <c r="W512" i="103" s="1"/>
  <c r="O513" i="103"/>
  <c r="P513" i="103" s="1"/>
  <c r="Q513" i="103"/>
  <c r="R513" i="103" s="1"/>
  <c r="S513" i="103" s="1"/>
  <c r="T513" i="103" s="1"/>
  <c r="U513" i="103" s="1"/>
  <c r="V513" i="103" s="1"/>
  <c r="W513" i="103" s="1"/>
  <c r="O514" i="103"/>
  <c r="P514" i="103" s="1"/>
  <c r="Q514" i="103" s="1"/>
  <c r="R514" i="103"/>
  <c r="S514" i="103"/>
  <c r="T514" i="103" s="1"/>
  <c r="U514" i="103" s="1"/>
  <c r="V514" i="103" s="1"/>
  <c r="W514" i="103" s="1"/>
  <c r="O515" i="103"/>
  <c r="P515" i="103"/>
  <c r="Q515" i="103"/>
  <c r="R515" i="103"/>
  <c r="S515" i="103" s="1"/>
  <c r="T515" i="103" s="1"/>
  <c r="U515" i="103" s="1"/>
  <c r="V515" i="103" s="1"/>
  <c r="W515" i="103"/>
  <c r="O516" i="103"/>
  <c r="P516" i="103" s="1"/>
  <c r="Q516" i="103"/>
  <c r="R516" i="103" s="1"/>
  <c r="S516" i="103" s="1"/>
  <c r="T516" i="103" s="1"/>
  <c r="U516" i="103" s="1"/>
  <c r="V516" i="103" s="1"/>
  <c r="W516" i="103" s="1"/>
  <c r="O517" i="103"/>
  <c r="P517" i="103" s="1"/>
  <c r="Q517" i="103" s="1"/>
  <c r="R517" i="103" s="1"/>
  <c r="S517" i="103" s="1"/>
  <c r="T517" i="103" s="1"/>
  <c r="U517" i="103" s="1"/>
  <c r="V517" i="103" s="1"/>
  <c r="W517" i="103" s="1"/>
  <c r="O518" i="103"/>
  <c r="P518" i="103"/>
  <c r="Q518" i="103" s="1"/>
  <c r="R518" i="103" s="1"/>
  <c r="S518" i="103" s="1"/>
  <c r="T518" i="103"/>
  <c r="U518" i="103"/>
  <c r="V518" i="103"/>
  <c r="W518" i="103" s="1"/>
  <c r="O519" i="103"/>
  <c r="P519" i="103"/>
  <c r="Q519" i="103"/>
  <c r="R519" i="103"/>
  <c r="S519" i="103" s="1"/>
  <c r="T519" i="103" s="1"/>
  <c r="U519" i="103"/>
  <c r="V519" i="103"/>
  <c r="W519" i="103" s="1"/>
  <c r="O520" i="103"/>
  <c r="P520" i="103" s="1"/>
  <c r="Q520" i="103"/>
  <c r="R520" i="103"/>
  <c r="S520" i="103"/>
  <c r="T520" i="103" s="1"/>
  <c r="U520" i="103"/>
  <c r="V520" i="103" s="1"/>
  <c r="W520" i="103" s="1"/>
  <c r="O521" i="103"/>
  <c r="P521" i="103"/>
  <c r="Q521" i="103"/>
  <c r="R521" i="103"/>
  <c r="S521" i="103"/>
  <c r="T521" i="103" s="1"/>
  <c r="U521" i="103" s="1"/>
  <c r="V521" i="103" s="1"/>
  <c r="W521" i="103" s="1"/>
  <c r="O522" i="103"/>
  <c r="P522" i="103"/>
  <c r="Q522" i="103"/>
  <c r="R522" i="103"/>
  <c r="S522" i="103" s="1"/>
  <c r="T522" i="103"/>
  <c r="U522" i="103"/>
  <c r="V522" i="103" s="1"/>
  <c r="W522" i="103"/>
  <c r="O523" i="103"/>
  <c r="P523" i="103" s="1"/>
  <c r="Q523" i="103" s="1"/>
  <c r="R523" i="103" s="1"/>
  <c r="S523" i="103" s="1"/>
  <c r="T523" i="103" s="1"/>
  <c r="U523" i="103" s="1"/>
  <c r="V523" i="103" s="1"/>
  <c r="W523" i="103" s="1"/>
  <c r="O524" i="103"/>
  <c r="P524" i="103" s="1"/>
  <c r="Q524" i="103" s="1"/>
  <c r="R524" i="103"/>
  <c r="S524" i="103"/>
  <c r="T524" i="103" s="1"/>
  <c r="U524" i="103" s="1"/>
  <c r="V524" i="103" s="1"/>
  <c r="W524" i="103" s="1"/>
  <c r="O525" i="103"/>
  <c r="P525" i="103"/>
  <c r="Q525" i="103"/>
  <c r="R525" i="103"/>
  <c r="S525" i="103"/>
  <c r="T525" i="103"/>
  <c r="U525" i="103"/>
  <c r="V525" i="103"/>
  <c r="W525" i="103"/>
  <c r="O526" i="103"/>
  <c r="P526" i="103"/>
  <c r="Q526" i="103" s="1"/>
  <c r="R526" i="103" s="1"/>
  <c r="S526" i="103" s="1"/>
  <c r="T526" i="103" s="1"/>
  <c r="U526" i="103"/>
  <c r="V526" i="103" s="1"/>
  <c r="W526" i="103" s="1"/>
  <c r="O527" i="103"/>
  <c r="P527" i="103"/>
  <c r="Q527" i="103" s="1"/>
  <c r="R527" i="103"/>
  <c r="S527" i="103"/>
  <c r="T527" i="103" s="1"/>
  <c r="U527" i="103" s="1"/>
  <c r="V527" i="103" s="1"/>
  <c r="W527" i="103" s="1"/>
  <c r="O528" i="103"/>
  <c r="P528" i="103"/>
  <c r="Q528" i="103"/>
  <c r="R528" i="103"/>
  <c r="S528" i="103"/>
  <c r="T528" i="103"/>
  <c r="U528" i="103" s="1"/>
  <c r="V528" i="103" s="1"/>
  <c r="W528" i="103"/>
  <c r="O529" i="103"/>
  <c r="P529" i="103"/>
  <c r="Q529" i="103"/>
  <c r="R529" i="103" s="1"/>
  <c r="S529" i="103" s="1"/>
  <c r="T529" i="103"/>
  <c r="U529" i="103"/>
  <c r="V529" i="103" s="1"/>
  <c r="W529" i="103" s="1"/>
  <c r="O530" i="103"/>
  <c r="P530" i="103"/>
  <c r="Q530" i="103"/>
  <c r="R530" i="103"/>
  <c r="S530" i="103"/>
  <c r="T530" i="103" s="1"/>
  <c r="U530" i="103" s="1"/>
  <c r="V530" i="103" s="1"/>
  <c r="W530" i="103"/>
  <c r="O531" i="103"/>
  <c r="P531" i="103"/>
  <c r="Q531" i="103"/>
  <c r="R531" i="103"/>
  <c r="S531" i="103" s="1"/>
  <c r="T531" i="103" s="1"/>
  <c r="U531" i="103" s="1"/>
  <c r="V531" i="103" s="1"/>
  <c r="W531" i="103"/>
  <c r="O532" i="103"/>
  <c r="P532" i="103"/>
  <c r="Q532" i="103"/>
  <c r="R532" i="103" s="1"/>
  <c r="S532" i="103"/>
  <c r="T532" i="103"/>
  <c r="U532" i="103" s="1"/>
  <c r="V532" i="103" s="1"/>
  <c r="W532" i="103"/>
  <c r="O533" i="103"/>
  <c r="P533" i="103"/>
  <c r="Q533" i="103"/>
  <c r="R533" i="103" s="1"/>
  <c r="S533" i="103" s="1"/>
  <c r="T533" i="103" s="1"/>
  <c r="U533" i="103"/>
  <c r="V533" i="103" s="1"/>
  <c r="W533" i="103" s="1"/>
  <c r="O534" i="103"/>
  <c r="P534" i="103" s="1"/>
  <c r="Q534" i="103" s="1"/>
  <c r="R534" i="103" s="1"/>
  <c r="S534" i="103" s="1"/>
  <c r="T534" i="103" s="1"/>
  <c r="U534" i="103"/>
  <c r="V534" i="103"/>
  <c r="W534" i="103"/>
  <c r="O535" i="103"/>
  <c r="P535" i="103"/>
  <c r="Q535" i="103"/>
  <c r="R535" i="103"/>
  <c r="S535" i="103"/>
  <c r="T535" i="103" s="1"/>
  <c r="U535" i="103" s="1"/>
  <c r="V535" i="103" s="1"/>
  <c r="W535" i="103" s="1"/>
  <c r="O536" i="103"/>
  <c r="P536" i="103" s="1"/>
  <c r="Q536" i="103"/>
  <c r="R536" i="103"/>
  <c r="S536" i="103" s="1"/>
  <c r="T536" i="103"/>
  <c r="U536" i="103" s="1"/>
  <c r="V536" i="103"/>
  <c r="W536" i="103"/>
  <c r="O537" i="103"/>
  <c r="P537" i="103"/>
  <c r="Q537" i="103"/>
  <c r="R537" i="103"/>
  <c r="S537" i="103" s="1"/>
  <c r="T537" i="103" s="1"/>
  <c r="U537" i="103" s="1"/>
  <c r="V537" i="103" s="1"/>
  <c r="W537" i="103" s="1"/>
  <c r="O538" i="103"/>
  <c r="P538" i="103"/>
  <c r="Q538" i="103"/>
  <c r="R538" i="103" s="1"/>
  <c r="S538" i="103" s="1"/>
  <c r="T538" i="103" s="1"/>
  <c r="U538" i="103"/>
  <c r="V538" i="103" s="1"/>
  <c r="W538" i="103" s="1"/>
  <c r="O539" i="103"/>
  <c r="P539" i="103"/>
  <c r="Q539" i="103" s="1"/>
  <c r="R539" i="103"/>
  <c r="S539" i="103" s="1"/>
  <c r="T539" i="103" s="1"/>
  <c r="U539" i="103"/>
  <c r="V539" i="103"/>
  <c r="W539" i="103"/>
  <c r="O540" i="103"/>
  <c r="P540" i="103" s="1"/>
  <c r="Q540" i="103"/>
  <c r="R540" i="103" s="1"/>
  <c r="S540" i="103" s="1"/>
  <c r="T540" i="103" s="1"/>
  <c r="U540" i="103"/>
  <c r="V540" i="103"/>
  <c r="W540" i="103"/>
  <c r="O541" i="103"/>
  <c r="P541" i="103" s="1"/>
  <c r="Q541" i="103"/>
  <c r="R541" i="103"/>
  <c r="S541" i="103"/>
  <c r="T541" i="103" s="1"/>
  <c r="U541" i="103" s="1"/>
  <c r="V541" i="103"/>
  <c r="W541" i="103"/>
  <c r="O542" i="103"/>
  <c r="P542" i="103" s="1"/>
  <c r="Q542" i="103" s="1"/>
  <c r="R542" i="103"/>
  <c r="S542" i="103" s="1"/>
  <c r="T542" i="103" s="1"/>
  <c r="U542" i="103" s="1"/>
  <c r="V542" i="103" s="1"/>
  <c r="W542" i="103" s="1"/>
  <c r="O543" i="103"/>
  <c r="P543" i="103" s="1"/>
  <c r="Q543" i="103"/>
  <c r="R543" i="103"/>
  <c r="S543" i="103" s="1"/>
  <c r="T543" i="103"/>
  <c r="U543" i="103"/>
  <c r="V543" i="103"/>
  <c r="W543" i="103"/>
  <c r="O544" i="103"/>
  <c r="P544" i="103"/>
  <c r="Q544" i="103"/>
  <c r="R544" i="103"/>
  <c r="S544" i="103" s="1"/>
  <c r="T544" i="103" s="1"/>
  <c r="U544" i="103" s="1"/>
  <c r="V544" i="103" s="1"/>
  <c r="W544" i="103" s="1"/>
  <c r="O545" i="103"/>
  <c r="P545" i="103"/>
  <c r="Q545" i="103"/>
  <c r="R545" i="103"/>
  <c r="S545" i="103" s="1"/>
  <c r="T545" i="103" s="1"/>
  <c r="U545" i="103" s="1"/>
  <c r="V545" i="103"/>
  <c r="W545" i="103"/>
  <c r="O546" i="103"/>
  <c r="P546" i="103"/>
  <c r="Q546" i="103" s="1"/>
  <c r="R546" i="103" s="1"/>
  <c r="S546" i="103" s="1"/>
  <c r="T546" i="103" s="1"/>
  <c r="U546" i="103" s="1"/>
  <c r="V546" i="103" s="1"/>
  <c r="W546" i="103" s="1"/>
  <c r="O547" i="103"/>
  <c r="P547" i="103" s="1"/>
  <c r="Q547" i="103" s="1"/>
  <c r="R547" i="103" s="1"/>
  <c r="S547" i="103" s="1"/>
  <c r="T547" i="103" s="1"/>
  <c r="U547" i="103"/>
  <c r="V547" i="103" s="1"/>
  <c r="W547" i="103" s="1"/>
  <c r="O548" i="103"/>
  <c r="P548" i="103"/>
  <c r="Q548" i="103"/>
  <c r="R548" i="103"/>
  <c r="S548" i="103" s="1"/>
  <c r="T548" i="103"/>
  <c r="U548" i="103" s="1"/>
  <c r="V548" i="103" s="1"/>
  <c r="W548" i="103" s="1"/>
  <c r="O549" i="103"/>
  <c r="P549" i="103"/>
  <c r="Q549" i="103"/>
  <c r="R549" i="103" s="1"/>
  <c r="S549" i="103" s="1"/>
  <c r="T549" i="103" s="1"/>
  <c r="U549" i="103" s="1"/>
  <c r="V549" i="103" s="1"/>
  <c r="W549" i="103" s="1"/>
  <c r="O550" i="103"/>
  <c r="P550" i="103"/>
  <c r="Q550" i="103" s="1"/>
  <c r="R550" i="103"/>
  <c r="S550" i="103" s="1"/>
  <c r="T550" i="103" s="1"/>
  <c r="U550" i="103" s="1"/>
  <c r="V550" i="103"/>
  <c r="W550" i="103"/>
  <c r="O551" i="103"/>
  <c r="P551" i="103"/>
  <c r="Q551" i="103" s="1"/>
  <c r="R551" i="103"/>
  <c r="S551" i="103" s="1"/>
  <c r="T551" i="103" s="1"/>
  <c r="U551" i="103"/>
  <c r="V551" i="103" s="1"/>
  <c r="W551" i="103" s="1"/>
  <c r="O552" i="103"/>
  <c r="P552" i="103"/>
  <c r="Q552" i="103" s="1"/>
  <c r="R552" i="103" s="1"/>
  <c r="S552" i="103" s="1"/>
  <c r="T552" i="103" s="1"/>
  <c r="U552" i="103" s="1"/>
  <c r="V552" i="103" s="1"/>
  <c r="W552" i="103" s="1"/>
  <c r="O553" i="103"/>
  <c r="P553" i="103"/>
  <c r="Q553" i="103" s="1"/>
  <c r="R553" i="103" s="1"/>
  <c r="S553" i="103" s="1"/>
  <c r="T553" i="103" s="1"/>
  <c r="U553" i="103" s="1"/>
  <c r="V553" i="103" s="1"/>
  <c r="W553" i="103" s="1"/>
  <c r="O554" i="103"/>
  <c r="P554" i="103"/>
  <c r="Q554" i="103"/>
  <c r="R554" i="103"/>
  <c r="S554" i="103"/>
  <c r="T554" i="103" s="1"/>
  <c r="U554" i="103" s="1"/>
  <c r="V554" i="103" s="1"/>
  <c r="W554" i="103" s="1"/>
  <c r="O555" i="103"/>
  <c r="P555" i="103"/>
  <c r="Q555" i="103"/>
  <c r="R555" i="103"/>
  <c r="S555" i="103"/>
  <c r="T555" i="103" s="1"/>
  <c r="U555" i="103" s="1"/>
  <c r="V555" i="103" s="1"/>
  <c r="W555" i="103" s="1"/>
  <c r="O556" i="103"/>
  <c r="P556" i="103"/>
  <c r="Q556" i="103" s="1"/>
  <c r="R556" i="103" s="1"/>
  <c r="S556" i="103"/>
  <c r="T556" i="103" s="1"/>
  <c r="U556" i="103" s="1"/>
  <c r="V556" i="103" s="1"/>
  <c r="W556" i="103" s="1"/>
  <c r="O557" i="103"/>
  <c r="P557" i="103"/>
  <c r="Q557" i="103"/>
  <c r="R557" i="103"/>
  <c r="S557" i="103" s="1"/>
  <c r="T557" i="103" s="1"/>
  <c r="U557" i="103" s="1"/>
  <c r="V557" i="103" s="1"/>
  <c r="W557" i="103"/>
  <c r="O558" i="103"/>
  <c r="P558" i="103" s="1"/>
  <c r="Q558" i="103"/>
  <c r="R558" i="103"/>
  <c r="S558" i="103" s="1"/>
  <c r="T558" i="103" s="1"/>
  <c r="U558" i="103"/>
  <c r="V558" i="103"/>
  <c r="W558" i="103"/>
  <c r="O559" i="103"/>
  <c r="P559" i="103" s="1"/>
  <c r="Q559" i="103" s="1"/>
  <c r="R559" i="103" s="1"/>
  <c r="S559" i="103"/>
  <c r="T559" i="103"/>
  <c r="U559" i="103"/>
  <c r="V559" i="103"/>
  <c r="W559" i="103" s="1"/>
  <c r="O560" i="103"/>
  <c r="P560" i="103"/>
  <c r="Q560" i="103"/>
  <c r="R560" i="103"/>
  <c r="S560" i="103"/>
  <c r="T560" i="103"/>
  <c r="U560" i="103" s="1"/>
  <c r="V560" i="103" s="1"/>
  <c r="W560" i="103" s="1"/>
  <c r="O561" i="103"/>
  <c r="P561" i="103"/>
  <c r="Q561" i="103"/>
  <c r="R561" i="103" s="1"/>
  <c r="S561" i="103"/>
  <c r="T561" i="103"/>
  <c r="U561" i="103"/>
  <c r="V561" i="103"/>
  <c r="W561" i="103" s="1"/>
  <c r="O562" i="103"/>
  <c r="P562" i="103"/>
  <c r="Q562" i="103" s="1"/>
  <c r="R562" i="103" s="1"/>
  <c r="S562" i="103" s="1"/>
  <c r="T562" i="103" s="1"/>
  <c r="U562" i="103" s="1"/>
  <c r="V562" i="103" s="1"/>
  <c r="W562" i="103" s="1"/>
  <c r="O563" i="103"/>
  <c r="P563" i="103"/>
  <c r="Q563" i="103"/>
  <c r="R563" i="103" s="1"/>
  <c r="S563" i="103" s="1"/>
  <c r="T563" i="103" s="1"/>
  <c r="U563" i="103" s="1"/>
  <c r="V563" i="103" s="1"/>
  <c r="W563" i="103" s="1"/>
  <c r="O564" i="103"/>
  <c r="P564" i="103" s="1"/>
  <c r="Q564" i="103" s="1"/>
  <c r="R564" i="103"/>
  <c r="S564" i="103"/>
  <c r="T564" i="103"/>
  <c r="U564" i="103" s="1"/>
  <c r="V564" i="103" s="1"/>
  <c r="W564" i="103"/>
  <c r="O565" i="103"/>
  <c r="P565" i="103" s="1"/>
  <c r="Q565" i="103" s="1"/>
  <c r="R565" i="103"/>
  <c r="S565" i="103"/>
  <c r="T565" i="103" s="1"/>
  <c r="U565" i="103"/>
  <c r="V565" i="103" s="1"/>
  <c r="W565" i="103"/>
  <c r="O566" i="103"/>
  <c r="P566" i="103"/>
  <c r="Q566" i="103"/>
  <c r="R566" i="103"/>
  <c r="S566" i="103"/>
  <c r="T566" i="103"/>
  <c r="U566" i="103" s="1"/>
  <c r="V566" i="103" s="1"/>
  <c r="W566" i="103" s="1"/>
  <c r="O567" i="103"/>
  <c r="P567" i="103"/>
  <c r="Q567" i="103" s="1"/>
  <c r="R567" i="103" s="1"/>
  <c r="S567" i="103" s="1"/>
  <c r="T567" i="103" s="1"/>
  <c r="U567" i="103"/>
  <c r="V567" i="103" s="1"/>
  <c r="W567" i="103" s="1"/>
  <c r="O568" i="103"/>
  <c r="P568" i="103"/>
  <c r="Q568" i="103"/>
  <c r="R568" i="103" s="1"/>
  <c r="S568" i="103" s="1"/>
  <c r="T568" i="103"/>
  <c r="U568" i="103"/>
  <c r="V568" i="103"/>
  <c r="W568" i="103"/>
  <c r="O569" i="103"/>
  <c r="P569" i="103" s="1"/>
  <c r="Q569" i="103" s="1"/>
  <c r="R569" i="103" s="1"/>
  <c r="S569" i="103" s="1"/>
  <c r="T569" i="103" s="1"/>
  <c r="U569" i="103" s="1"/>
  <c r="V569" i="103" s="1"/>
  <c r="W569" i="103" s="1"/>
  <c r="O570" i="103"/>
  <c r="P570" i="103"/>
  <c r="Q570" i="103" s="1"/>
  <c r="R570" i="103" s="1"/>
  <c r="S570" i="103" s="1"/>
  <c r="T570" i="103" s="1"/>
  <c r="U570" i="103" s="1"/>
  <c r="V570" i="103"/>
  <c r="W570" i="103" s="1"/>
  <c r="O571" i="103"/>
  <c r="P571" i="103"/>
  <c r="Q571" i="103" s="1"/>
  <c r="R571" i="103"/>
  <c r="S571" i="103"/>
  <c r="T571" i="103"/>
  <c r="U571" i="103"/>
  <c r="V571" i="103" s="1"/>
  <c r="W571" i="103" s="1"/>
  <c r="O572" i="103"/>
  <c r="P572" i="103"/>
  <c r="Q572" i="103"/>
  <c r="R572" i="103"/>
  <c r="S572" i="103" s="1"/>
  <c r="T572" i="103"/>
  <c r="U572" i="103" s="1"/>
  <c r="V572" i="103" s="1"/>
  <c r="W572" i="103" s="1"/>
  <c r="O573" i="103"/>
  <c r="P573" i="103"/>
  <c r="Q573" i="103" s="1"/>
  <c r="R573" i="103" s="1"/>
  <c r="S573" i="103"/>
  <c r="T573" i="103" s="1"/>
  <c r="U573" i="103"/>
  <c r="V573" i="103" s="1"/>
  <c r="W573" i="103" s="1"/>
  <c r="O574" i="103"/>
  <c r="P574" i="103"/>
  <c r="Q574" i="103"/>
  <c r="R574" i="103"/>
  <c r="S574" i="103"/>
  <c r="T574" i="103"/>
  <c r="U574" i="103" s="1"/>
  <c r="V574" i="103"/>
  <c r="W574" i="103"/>
  <c r="O575" i="103"/>
  <c r="P575" i="103"/>
  <c r="Q575" i="103" s="1"/>
  <c r="R575" i="103" s="1"/>
  <c r="S575" i="103"/>
  <c r="T575" i="103"/>
  <c r="U575" i="103" s="1"/>
  <c r="V575" i="103" s="1"/>
  <c r="W575" i="103" s="1"/>
  <c r="O576" i="103"/>
  <c r="P576" i="103"/>
  <c r="Q576" i="103" s="1"/>
  <c r="R576" i="103"/>
  <c r="S576" i="103"/>
  <c r="T576" i="103" s="1"/>
  <c r="U576" i="103" s="1"/>
  <c r="V576" i="103" s="1"/>
  <c r="W576" i="103" s="1"/>
  <c r="O577" i="103"/>
  <c r="P577" i="103"/>
  <c r="Q577" i="103"/>
  <c r="R577" i="103"/>
  <c r="S577" i="103"/>
  <c r="T577" i="103"/>
  <c r="U577" i="103" s="1"/>
  <c r="V577" i="103" s="1"/>
  <c r="W577" i="103"/>
  <c r="O578" i="103"/>
  <c r="P578" i="103"/>
  <c r="Q578" i="103"/>
  <c r="R578" i="103" s="1"/>
  <c r="S578" i="103" s="1"/>
  <c r="T578" i="103"/>
  <c r="U578" i="103"/>
  <c r="V578" i="103" s="1"/>
  <c r="W578" i="103" s="1"/>
  <c r="O579" i="103"/>
  <c r="P579" i="103" s="1"/>
  <c r="Q579" i="103"/>
  <c r="R579" i="103"/>
  <c r="S579" i="103"/>
  <c r="T579" i="103"/>
  <c r="U579" i="103" s="1"/>
  <c r="V579" i="103" s="1"/>
  <c r="W579" i="103" s="1"/>
  <c r="O580" i="103"/>
  <c r="P580" i="103" s="1"/>
  <c r="Q580" i="103" s="1"/>
  <c r="R580" i="103"/>
  <c r="S580" i="103"/>
  <c r="T580" i="103"/>
  <c r="U580" i="103" s="1"/>
  <c r="V580" i="103"/>
  <c r="W580" i="103" s="1"/>
  <c r="O581" i="103"/>
  <c r="P581" i="103"/>
  <c r="Q581" i="103"/>
  <c r="R581" i="103" s="1"/>
  <c r="S581" i="103"/>
  <c r="T581" i="103"/>
  <c r="U581" i="103" s="1"/>
  <c r="V581" i="103" s="1"/>
  <c r="W581" i="103" s="1"/>
  <c r="O582" i="103"/>
  <c r="P582" i="103" s="1"/>
  <c r="Q582" i="103" s="1"/>
  <c r="R582" i="103" s="1"/>
  <c r="S582" i="103" s="1"/>
  <c r="T582" i="103" s="1"/>
  <c r="U582" i="103" s="1"/>
  <c r="V582" i="103" s="1"/>
  <c r="W582" i="103" s="1"/>
  <c r="O583" i="103"/>
  <c r="P583" i="103"/>
  <c r="Q583" i="103" s="1"/>
  <c r="R583" i="103" s="1"/>
  <c r="S583" i="103" s="1"/>
  <c r="T583" i="103" s="1"/>
  <c r="U583" i="103" s="1"/>
  <c r="V583" i="103" s="1"/>
  <c r="W583" i="103" s="1"/>
  <c r="O584" i="103"/>
  <c r="P584" i="103"/>
  <c r="Q584" i="103"/>
  <c r="R584" i="103"/>
  <c r="S584" i="103"/>
  <c r="T584" i="103" s="1"/>
  <c r="U584" i="103" s="1"/>
  <c r="V584" i="103"/>
  <c r="W584" i="103"/>
  <c r="O585" i="103"/>
  <c r="P585" i="103" s="1"/>
  <c r="Q585" i="103"/>
  <c r="R585" i="103"/>
  <c r="S585" i="103"/>
  <c r="T585" i="103" s="1"/>
  <c r="U585" i="103" s="1"/>
  <c r="V585" i="103" s="1"/>
  <c r="W585" i="103" s="1"/>
  <c r="O586" i="103"/>
  <c r="P586" i="103"/>
  <c r="Q586" i="103"/>
  <c r="R586" i="103"/>
  <c r="S586" i="103" s="1"/>
  <c r="T586" i="103" s="1"/>
  <c r="U586" i="103" s="1"/>
  <c r="V586" i="103" s="1"/>
  <c r="W586" i="103" s="1"/>
  <c r="O587" i="103"/>
  <c r="P587" i="103" s="1"/>
  <c r="Q587" i="103" s="1"/>
  <c r="R587" i="103" s="1"/>
  <c r="S587" i="103"/>
  <c r="T587" i="103" s="1"/>
  <c r="U587" i="103" s="1"/>
  <c r="V587" i="103"/>
  <c r="W587" i="103"/>
  <c r="O588" i="103"/>
  <c r="P588" i="103"/>
  <c r="Q588" i="103" s="1"/>
  <c r="R588" i="103"/>
  <c r="S588" i="103"/>
  <c r="T588" i="103"/>
  <c r="U588" i="103" s="1"/>
  <c r="V588" i="103" s="1"/>
  <c r="W588" i="103" s="1"/>
  <c r="O589" i="103"/>
  <c r="P589" i="103"/>
  <c r="Q589" i="103"/>
  <c r="R589" i="103" s="1"/>
  <c r="S589" i="103" s="1"/>
  <c r="T589" i="103" s="1"/>
  <c r="U589" i="103"/>
  <c r="V589" i="103"/>
  <c r="W589" i="103" s="1"/>
  <c r="O590" i="103"/>
  <c r="P590" i="103"/>
  <c r="Q590" i="103" s="1"/>
  <c r="R590" i="103"/>
  <c r="S590" i="103"/>
  <c r="T590" i="103"/>
  <c r="U590" i="103" s="1"/>
  <c r="V590" i="103"/>
  <c r="W590" i="103" s="1"/>
  <c r="O591" i="103"/>
  <c r="P591" i="103"/>
  <c r="Q591" i="103"/>
  <c r="R591" i="103"/>
  <c r="S591" i="103"/>
  <c r="T591" i="103"/>
  <c r="U591" i="103" s="1"/>
  <c r="V591" i="103" s="1"/>
  <c r="W591" i="103" s="1"/>
  <c r="O592" i="103"/>
  <c r="P592" i="103"/>
  <c r="Q592" i="103" s="1"/>
  <c r="R592" i="103" s="1"/>
  <c r="S592" i="103" s="1"/>
  <c r="T592" i="103" s="1"/>
  <c r="U592" i="103" s="1"/>
  <c r="V592" i="103"/>
  <c r="W592" i="103" s="1"/>
  <c r="O593" i="103"/>
  <c r="P593" i="103" s="1"/>
  <c r="Q593" i="103"/>
  <c r="R593" i="103"/>
  <c r="S593" i="103" s="1"/>
  <c r="T593" i="103" s="1"/>
  <c r="U593" i="103" s="1"/>
  <c r="V593" i="103" s="1"/>
  <c r="W593" i="103" s="1"/>
  <c r="O594" i="103"/>
  <c r="P594" i="103"/>
  <c r="Q594" i="103"/>
  <c r="R594" i="103"/>
  <c r="S594" i="103"/>
  <c r="T594" i="103"/>
  <c r="U594" i="103" s="1"/>
  <c r="V594" i="103" s="1"/>
  <c r="W594" i="103" s="1"/>
  <c r="O595" i="103"/>
  <c r="P595" i="103"/>
  <c r="Q595" i="103" s="1"/>
  <c r="R595" i="103" s="1"/>
  <c r="S595" i="103" s="1"/>
  <c r="T595" i="103" s="1"/>
  <c r="U595" i="103" s="1"/>
  <c r="V595" i="103" s="1"/>
  <c r="W595" i="103" s="1"/>
  <c r="O596" i="103"/>
  <c r="P596" i="103"/>
  <c r="Q596" i="103" s="1"/>
  <c r="R596" i="103"/>
  <c r="S596" i="103" s="1"/>
  <c r="T596" i="103"/>
  <c r="U596" i="103"/>
  <c r="V596" i="103"/>
  <c r="W596" i="103" s="1"/>
  <c r="O597" i="103"/>
  <c r="P597" i="103"/>
  <c r="Q597" i="103" s="1"/>
  <c r="R597" i="103" s="1"/>
  <c r="S597" i="103"/>
  <c r="T597" i="103"/>
  <c r="U597" i="103"/>
  <c r="V597" i="103"/>
  <c r="W597" i="103" s="1"/>
  <c r="O598" i="103"/>
  <c r="P598" i="103"/>
  <c r="Q598" i="103"/>
  <c r="R598" i="103"/>
  <c r="S598" i="103" s="1"/>
  <c r="T598" i="103" s="1"/>
  <c r="U598" i="103" s="1"/>
  <c r="V598" i="103"/>
  <c r="W598" i="103"/>
  <c r="O599" i="103"/>
  <c r="P599" i="103" s="1"/>
  <c r="Q599" i="103"/>
  <c r="R599" i="103" s="1"/>
  <c r="S599" i="103"/>
  <c r="T599" i="103"/>
  <c r="U599" i="103" s="1"/>
  <c r="V599" i="103" s="1"/>
  <c r="W599" i="103"/>
  <c r="O600" i="103"/>
  <c r="P600" i="103"/>
  <c r="Q600" i="103"/>
  <c r="R600" i="103" s="1"/>
  <c r="S600" i="103" s="1"/>
  <c r="T600" i="103" s="1"/>
  <c r="U600" i="103" s="1"/>
  <c r="V600" i="103" s="1"/>
  <c r="W600" i="103" s="1"/>
  <c r="O601" i="103"/>
  <c r="P601" i="103"/>
  <c r="Q601" i="103"/>
  <c r="R601" i="103" s="1"/>
  <c r="S601" i="103" s="1"/>
  <c r="T601" i="103" s="1"/>
  <c r="U601" i="103"/>
  <c r="V601" i="103"/>
  <c r="W601" i="103"/>
  <c r="O602" i="103"/>
  <c r="P602" i="103" s="1"/>
  <c r="Q602" i="103" s="1"/>
  <c r="R602" i="103" s="1"/>
  <c r="S602" i="103"/>
  <c r="T602" i="103" s="1"/>
  <c r="U602" i="103" s="1"/>
  <c r="V602" i="103" s="1"/>
  <c r="W602" i="103" s="1"/>
  <c r="O603" i="103"/>
  <c r="P603" i="103"/>
  <c r="Q603" i="103" s="1"/>
  <c r="R603" i="103" s="1"/>
  <c r="S603" i="103" s="1"/>
  <c r="T603" i="103" s="1"/>
  <c r="U603" i="103" s="1"/>
  <c r="V603" i="103" s="1"/>
  <c r="W603" i="103" s="1"/>
  <c r="O604" i="103"/>
  <c r="P604" i="103"/>
  <c r="Q604" i="103" s="1"/>
  <c r="R604" i="103" s="1"/>
  <c r="S604" i="103"/>
  <c r="T604" i="103" s="1"/>
  <c r="U604" i="103" s="1"/>
  <c r="V604" i="103"/>
  <c r="W604" i="103"/>
  <c r="O605" i="103"/>
  <c r="P605" i="103" s="1"/>
  <c r="Q605" i="103" s="1"/>
  <c r="R605" i="103" s="1"/>
  <c r="S605" i="103"/>
  <c r="T605" i="103"/>
  <c r="U605" i="103"/>
  <c r="V605" i="103" s="1"/>
  <c r="W605" i="103"/>
  <c r="O606" i="103"/>
  <c r="P606" i="103"/>
  <c r="Q606" i="103"/>
  <c r="R606" i="103"/>
  <c r="S606" i="103" s="1"/>
  <c r="T606" i="103" s="1"/>
  <c r="U606" i="103" s="1"/>
  <c r="V606" i="103" s="1"/>
  <c r="W606" i="103" s="1"/>
  <c r="O607" i="103"/>
  <c r="P607" i="103"/>
  <c r="Q607" i="103"/>
  <c r="R607" i="103" s="1"/>
  <c r="S607" i="103"/>
  <c r="T607" i="103"/>
  <c r="U607" i="103"/>
  <c r="V607" i="103" s="1"/>
  <c r="W607" i="103" s="1"/>
  <c r="O608" i="103"/>
  <c r="P608" i="103"/>
  <c r="Q608" i="103"/>
  <c r="R608" i="103"/>
  <c r="S608" i="103"/>
  <c r="T608" i="103" s="1"/>
  <c r="U608" i="103" s="1"/>
  <c r="V608" i="103"/>
  <c r="W608" i="103"/>
  <c r="O609" i="103"/>
  <c r="P609" i="103"/>
  <c r="Q609" i="103" s="1"/>
  <c r="R609" i="103" s="1"/>
  <c r="S609" i="103" s="1"/>
  <c r="T609" i="103" s="1"/>
  <c r="U609" i="103" s="1"/>
  <c r="V609" i="103" s="1"/>
  <c r="W609" i="103" s="1"/>
  <c r="O610" i="103"/>
  <c r="P610" i="103" s="1"/>
  <c r="Q610" i="103"/>
  <c r="R610" i="103"/>
  <c r="S610" i="103"/>
  <c r="T610" i="103" s="1"/>
  <c r="U610" i="103" s="1"/>
  <c r="V610" i="103" s="1"/>
  <c r="W610" i="103" s="1"/>
  <c r="O611" i="103"/>
  <c r="P611" i="103"/>
  <c r="Q611" i="103"/>
  <c r="R611" i="103"/>
  <c r="S611" i="103"/>
  <c r="T611" i="103" s="1"/>
  <c r="U611" i="103" s="1"/>
  <c r="V611" i="103" s="1"/>
  <c r="W611" i="103" s="1"/>
  <c r="O612" i="103"/>
  <c r="P612" i="103"/>
  <c r="Q612" i="103"/>
  <c r="R612" i="103"/>
  <c r="S612" i="103" s="1"/>
  <c r="T612" i="103" s="1"/>
  <c r="U612" i="103" s="1"/>
  <c r="V612" i="103"/>
  <c r="W612" i="103"/>
  <c r="O613" i="103"/>
  <c r="P613" i="103"/>
  <c r="Q613" i="103" s="1"/>
  <c r="R613" i="103"/>
  <c r="S613" i="103"/>
  <c r="T613" i="103"/>
  <c r="U613" i="103"/>
  <c r="V613" i="103" s="1"/>
  <c r="W613" i="103" s="1"/>
  <c r="O614" i="103"/>
  <c r="P614" i="103"/>
  <c r="Q614" i="103"/>
  <c r="R614" i="103"/>
  <c r="S614" i="103"/>
  <c r="T614" i="103" s="1"/>
  <c r="U614" i="103" s="1"/>
  <c r="V614" i="103" s="1"/>
  <c r="W614" i="103" s="1"/>
  <c r="O615" i="103"/>
  <c r="P615" i="103"/>
  <c r="Q615" i="103"/>
  <c r="R615" i="103"/>
  <c r="S615" i="103"/>
  <c r="T615" i="103" s="1"/>
  <c r="U615" i="103"/>
  <c r="V615" i="103"/>
  <c r="W615" i="103" s="1"/>
  <c r="O616" i="103"/>
  <c r="P616" i="103"/>
  <c r="Q616" i="103" s="1"/>
  <c r="R616" i="103" s="1"/>
  <c r="S616" i="103" s="1"/>
  <c r="T616" i="103"/>
  <c r="U616" i="103"/>
  <c r="V616" i="103"/>
  <c r="W616" i="103" s="1"/>
  <c r="O617" i="103"/>
  <c r="P617" i="103"/>
  <c r="Q617" i="103"/>
  <c r="R617" i="103"/>
  <c r="S617" i="103" s="1"/>
  <c r="T617" i="103" s="1"/>
  <c r="U617" i="103" s="1"/>
  <c r="V617" i="103" s="1"/>
  <c r="W617" i="103"/>
  <c r="O618" i="103"/>
  <c r="P618" i="103" s="1"/>
  <c r="Q618" i="103"/>
  <c r="R618" i="103"/>
  <c r="S618" i="103" s="1"/>
  <c r="T618" i="103"/>
  <c r="U618" i="103" s="1"/>
  <c r="V618" i="103" s="1"/>
  <c r="W618" i="103"/>
  <c r="O619" i="103"/>
  <c r="P619" i="103"/>
  <c r="Q619" i="103"/>
  <c r="R619" i="103" s="1"/>
  <c r="S619" i="103" s="1"/>
  <c r="T619" i="103" s="1"/>
  <c r="U619" i="103" s="1"/>
  <c r="V619" i="103" s="1"/>
  <c r="W619" i="103" s="1"/>
  <c r="O620" i="103"/>
  <c r="P620" i="103" s="1"/>
  <c r="Q620" i="103" s="1"/>
  <c r="R620" i="103" s="1"/>
  <c r="S620" i="103" s="1"/>
  <c r="T620" i="103" s="1"/>
  <c r="U620" i="103" s="1"/>
  <c r="V620" i="103" s="1"/>
  <c r="W620" i="103" s="1"/>
  <c r="O621" i="103"/>
  <c r="P621" i="103"/>
  <c r="Q621" i="103"/>
  <c r="R621" i="103"/>
  <c r="S621" i="103"/>
  <c r="T621" i="103"/>
  <c r="U621" i="103" s="1"/>
  <c r="V621" i="103"/>
  <c r="W621" i="103"/>
  <c r="O622" i="103"/>
  <c r="P622" i="103"/>
  <c r="Q622" i="103"/>
  <c r="R622" i="103" s="1"/>
  <c r="S622" i="103" s="1"/>
  <c r="T622" i="103" s="1"/>
  <c r="U622" i="103" s="1"/>
  <c r="V622" i="103" s="1"/>
  <c r="W622" i="103" s="1"/>
  <c r="O623" i="103"/>
  <c r="P623" i="103"/>
  <c r="Q623" i="103"/>
  <c r="R623" i="103" s="1"/>
  <c r="S623" i="103" s="1"/>
  <c r="T623" i="103" s="1"/>
  <c r="U623" i="103" s="1"/>
  <c r="V623" i="103" s="1"/>
  <c r="W623" i="103" s="1"/>
  <c r="O624" i="103"/>
  <c r="P624" i="103"/>
  <c r="Q624" i="103"/>
  <c r="R624" i="103"/>
  <c r="S624" i="103"/>
  <c r="T624" i="103"/>
  <c r="U624" i="103"/>
  <c r="V624" i="103"/>
  <c r="W624" i="103"/>
  <c r="O625" i="103"/>
  <c r="P625" i="103" s="1"/>
  <c r="Q625" i="103" s="1"/>
  <c r="R625" i="103"/>
  <c r="S625" i="103"/>
  <c r="T625" i="103" s="1"/>
  <c r="U625" i="103" s="1"/>
  <c r="V625" i="103" s="1"/>
  <c r="W625" i="103" s="1"/>
  <c r="O626" i="103"/>
  <c r="P626" i="103"/>
  <c r="Q626" i="103" s="1"/>
  <c r="R626" i="103"/>
  <c r="S626" i="103"/>
  <c r="T626" i="103" s="1"/>
  <c r="U626" i="103" s="1"/>
  <c r="V626" i="103" s="1"/>
  <c r="W626" i="103" s="1"/>
  <c r="O627" i="103"/>
  <c r="P627" i="103"/>
  <c r="Q627" i="103"/>
  <c r="R627" i="103"/>
  <c r="S627" i="103"/>
  <c r="T627" i="103"/>
  <c r="U627" i="103" s="1"/>
  <c r="V627" i="103" s="1"/>
  <c r="W627" i="103" s="1"/>
  <c r="O628" i="103"/>
  <c r="P628" i="103"/>
  <c r="Q628" i="103"/>
  <c r="R628" i="103"/>
  <c r="S628" i="103" s="1"/>
  <c r="T628" i="103"/>
  <c r="U628" i="103" s="1"/>
  <c r="V628" i="103"/>
  <c r="W628" i="103" s="1"/>
  <c r="O629" i="103"/>
  <c r="P629" i="103"/>
  <c r="Q629" i="103"/>
  <c r="R629" i="103"/>
  <c r="S629" i="103" s="1"/>
  <c r="T629" i="103" s="1"/>
  <c r="U629" i="103"/>
  <c r="V629" i="103" s="1"/>
  <c r="W629" i="103" s="1"/>
  <c r="O630" i="103"/>
  <c r="P630" i="103"/>
  <c r="Q630" i="103"/>
  <c r="R630" i="103"/>
  <c r="S630" i="103"/>
  <c r="T630" i="103"/>
  <c r="U630" i="103" s="1"/>
  <c r="V630" i="103"/>
  <c r="W630" i="103"/>
  <c r="O631" i="103"/>
  <c r="P631" i="103"/>
  <c r="Q631" i="103"/>
  <c r="R631" i="103"/>
  <c r="S631" i="103" s="1"/>
  <c r="T631" i="103" s="1"/>
  <c r="U631" i="103" s="1"/>
  <c r="V631" i="103" s="1"/>
  <c r="W631" i="103" s="1"/>
  <c r="O632" i="103"/>
  <c r="P632" i="103"/>
  <c r="Q632" i="103" s="1"/>
  <c r="R632" i="103" s="1"/>
  <c r="S632" i="103"/>
  <c r="T632" i="103" s="1"/>
  <c r="U632" i="103" s="1"/>
  <c r="V632" i="103" s="1"/>
  <c r="W632" i="103" s="1"/>
  <c r="O633" i="103"/>
  <c r="P633" i="103"/>
  <c r="Q633" i="103"/>
  <c r="R633" i="103"/>
  <c r="S633" i="103"/>
  <c r="T633" i="103" s="1"/>
  <c r="U633" i="103"/>
  <c r="V633" i="103"/>
  <c r="W633" i="103"/>
  <c r="O634" i="103"/>
  <c r="P634" i="103"/>
  <c r="Q634" i="103"/>
  <c r="R634" i="103"/>
  <c r="S634" i="103" s="1"/>
  <c r="T634" i="103" s="1"/>
  <c r="U634" i="103" s="1"/>
  <c r="V634" i="103" s="1"/>
  <c r="W634" i="103" s="1"/>
  <c r="O635" i="103"/>
  <c r="P635" i="103" s="1"/>
  <c r="Q635" i="103"/>
  <c r="R635" i="103"/>
  <c r="S635" i="103" s="1"/>
  <c r="T635" i="103" s="1"/>
  <c r="U635" i="103"/>
  <c r="V635" i="103"/>
  <c r="W635" i="103" s="1"/>
  <c r="O636" i="103"/>
  <c r="P636" i="103" s="1"/>
  <c r="Q636" i="103"/>
  <c r="R636" i="103"/>
  <c r="S636" i="103"/>
  <c r="T636" i="103" s="1"/>
  <c r="U636" i="103" s="1"/>
  <c r="V636" i="103" s="1"/>
  <c r="W636" i="103" s="1"/>
  <c r="O637" i="103"/>
  <c r="P637" i="103"/>
  <c r="Q637" i="103"/>
  <c r="R637" i="103" s="1"/>
  <c r="S637" i="103"/>
  <c r="T637" i="103"/>
  <c r="U637" i="103"/>
  <c r="V637" i="103" s="1"/>
  <c r="W637" i="103" s="1"/>
  <c r="O638" i="103"/>
  <c r="P638" i="103"/>
  <c r="Q638" i="103"/>
  <c r="R638" i="103"/>
  <c r="S638" i="103"/>
  <c r="T638" i="103"/>
  <c r="U638" i="103" s="1"/>
  <c r="V638" i="103"/>
  <c r="W638" i="103" s="1"/>
  <c r="O639" i="103"/>
  <c r="P639" i="103"/>
  <c r="Q639" i="103"/>
  <c r="R639" i="103"/>
  <c r="S639" i="103"/>
  <c r="T639" i="103" s="1"/>
  <c r="U639" i="103" s="1"/>
  <c r="V639" i="103" s="1"/>
  <c r="W639" i="103" s="1"/>
  <c r="O640" i="103"/>
  <c r="P640" i="103"/>
  <c r="Q640" i="103"/>
  <c r="R640" i="103" s="1"/>
  <c r="S640" i="103" s="1"/>
  <c r="T640" i="103" s="1"/>
  <c r="U640" i="103" s="1"/>
  <c r="V640" i="103"/>
  <c r="W640" i="103"/>
  <c r="O641" i="103"/>
  <c r="P641" i="103" s="1"/>
  <c r="Q641" i="103" s="1"/>
  <c r="R641" i="103" s="1"/>
  <c r="S641" i="103" s="1"/>
  <c r="T641" i="103" s="1"/>
  <c r="U641" i="103" s="1"/>
  <c r="V641" i="103" s="1"/>
  <c r="W641" i="103" s="1"/>
  <c r="O642" i="103"/>
  <c r="P642" i="103"/>
  <c r="Q642" i="103" s="1"/>
  <c r="R642" i="103" s="1"/>
  <c r="S642" i="103" s="1"/>
  <c r="T642" i="103" s="1"/>
  <c r="U642" i="103" s="1"/>
  <c r="V642" i="103" s="1"/>
  <c r="W642" i="103" s="1"/>
  <c r="O643" i="103"/>
  <c r="P643" i="103"/>
  <c r="Q643" i="103"/>
  <c r="R643" i="103" s="1"/>
  <c r="S643" i="103" s="1"/>
  <c r="T643" i="103"/>
  <c r="U643" i="103"/>
  <c r="V643" i="103"/>
  <c r="W643" i="103" s="1"/>
  <c r="O644" i="103"/>
  <c r="P644" i="103"/>
  <c r="Q644" i="103"/>
  <c r="R644" i="103"/>
  <c r="S644" i="103"/>
  <c r="T644" i="103"/>
  <c r="U644" i="103"/>
  <c r="V644" i="103" s="1"/>
  <c r="W644" i="103" s="1"/>
  <c r="O645" i="103"/>
  <c r="P645" i="103"/>
  <c r="Q645" i="103"/>
  <c r="R645" i="103" s="1"/>
  <c r="S645" i="103" s="1"/>
  <c r="T645" i="103" s="1"/>
  <c r="U645" i="103" s="1"/>
  <c r="V645" i="103" s="1"/>
  <c r="W645" i="103" s="1"/>
  <c r="O646" i="103"/>
  <c r="P646" i="103"/>
  <c r="Q646" i="103" s="1"/>
  <c r="R646" i="103" s="1"/>
  <c r="S646" i="103" s="1"/>
  <c r="T646" i="103" s="1"/>
  <c r="U646" i="103"/>
  <c r="V646" i="103"/>
  <c r="W646" i="103"/>
  <c r="O647" i="103"/>
  <c r="P647" i="103"/>
  <c r="Q647" i="103" s="1"/>
  <c r="R647" i="103" s="1"/>
  <c r="S647" i="103" s="1"/>
  <c r="T647" i="103" s="1"/>
  <c r="U647" i="103" s="1"/>
  <c r="V647" i="103" s="1"/>
  <c r="W647" i="103" s="1"/>
  <c r="O648" i="103"/>
  <c r="P648" i="103" s="1"/>
  <c r="Q648" i="103" s="1"/>
  <c r="R648" i="103" s="1"/>
  <c r="S648" i="103" s="1"/>
  <c r="T648" i="103" s="1"/>
  <c r="U648" i="103" s="1"/>
  <c r="V648" i="103" s="1"/>
  <c r="W648" i="103" s="1"/>
  <c r="O649" i="103"/>
  <c r="P649" i="103"/>
  <c r="Q649" i="103" s="1"/>
  <c r="R649" i="103" s="1"/>
  <c r="S649" i="103"/>
  <c r="T649" i="103"/>
  <c r="U649" i="103"/>
  <c r="V649" i="103"/>
  <c r="W649" i="103"/>
  <c r="O650" i="103"/>
  <c r="P650" i="103"/>
  <c r="Q650" i="103"/>
  <c r="R650" i="103"/>
  <c r="S650" i="103"/>
  <c r="T650" i="103" s="1"/>
  <c r="U650" i="103" s="1"/>
  <c r="V650" i="103" s="1"/>
  <c r="W650" i="103"/>
  <c r="O651" i="103"/>
  <c r="P651" i="103"/>
  <c r="Q651" i="103" s="1"/>
  <c r="R651" i="103" s="1"/>
  <c r="S651" i="103" s="1"/>
  <c r="T651" i="103" s="1"/>
  <c r="U651" i="103" s="1"/>
  <c r="V651" i="103" s="1"/>
  <c r="W651" i="103" s="1"/>
  <c r="O652" i="103"/>
  <c r="P652" i="103"/>
  <c r="Q652" i="103" s="1"/>
  <c r="R652" i="103" s="1"/>
  <c r="S652" i="103"/>
  <c r="T652" i="103"/>
  <c r="U652" i="103"/>
  <c r="V652" i="103"/>
  <c r="W652" i="103" s="1"/>
  <c r="O653" i="103"/>
  <c r="P653" i="103"/>
  <c r="Q653" i="103" s="1"/>
  <c r="R653" i="103" s="1"/>
  <c r="S653" i="103"/>
  <c r="T653" i="103" s="1"/>
  <c r="U653" i="103" s="1"/>
  <c r="V653" i="103" s="1"/>
  <c r="W653" i="103" s="1"/>
  <c r="O654" i="103"/>
  <c r="P654" i="103"/>
  <c r="Q654" i="103"/>
  <c r="R654" i="103" s="1"/>
  <c r="S654" i="103" s="1"/>
  <c r="T654" i="103" s="1"/>
  <c r="U654" i="103" s="1"/>
  <c r="V654" i="103" s="1"/>
  <c r="W654" i="103" s="1"/>
  <c r="O655" i="103"/>
  <c r="P655" i="103" s="1"/>
  <c r="Q655" i="103"/>
  <c r="R655" i="103"/>
  <c r="S655" i="103"/>
  <c r="T655" i="103"/>
  <c r="U655" i="103"/>
  <c r="V655" i="103" s="1"/>
  <c r="W655" i="103" s="1"/>
  <c r="O656" i="103"/>
  <c r="P656" i="103"/>
  <c r="Q656" i="103"/>
  <c r="R656" i="103"/>
  <c r="S656" i="103" s="1"/>
  <c r="T656" i="103" s="1"/>
  <c r="U656" i="103" s="1"/>
  <c r="V656" i="103" s="1"/>
  <c r="W656" i="103" s="1"/>
  <c r="O657" i="103"/>
  <c r="P657" i="103"/>
  <c r="Q657" i="103"/>
  <c r="R657" i="103" s="1"/>
  <c r="S657" i="103"/>
  <c r="T657" i="103" s="1"/>
  <c r="U657" i="103" s="1"/>
  <c r="V657" i="103" s="1"/>
  <c r="W657" i="103" s="1"/>
  <c r="O658" i="103"/>
  <c r="P658" i="103"/>
  <c r="Q658" i="103"/>
  <c r="R658" i="103" s="1"/>
  <c r="S658" i="103" s="1"/>
  <c r="T658" i="103"/>
  <c r="U658" i="103"/>
  <c r="V658" i="103"/>
  <c r="W658" i="103" s="1"/>
  <c r="O659" i="103"/>
  <c r="P659" i="103"/>
  <c r="Q659" i="103"/>
  <c r="R659" i="103"/>
  <c r="S659" i="103" s="1"/>
  <c r="T659" i="103" s="1"/>
  <c r="U659" i="103" s="1"/>
  <c r="V659" i="103" s="1"/>
  <c r="W659" i="103" s="1"/>
  <c r="O660" i="103"/>
  <c r="P660" i="103"/>
  <c r="Q660" i="103" s="1"/>
  <c r="R660" i="103" s="1"/>
  <c r="S660" i="103" s="1"/>
  <c r="T660" i="103" s="1"/>
  <c r="U660" i="103" s="1"/>
  <c r="V660" i="103" s="1"/>
  <c r="W660" i="103" s="1"/>
  <c r="O661" i="103"/>
  <c r="P661" i="103" s="1"/>
  <c r="Q661" i="103" s="1"/>
  <c r="R661" i="103"/>
  <c r="S661" i="103"/>
  <c r="T661" i="103"/>
  <c r="U661" i="103" s="1"/>
  <c r="V661" i="103" s="1"/>
  <c r="W661" i="103"/>
  <c r="O662" i="103"/>
  <c r="P662" i="103"/>
  <c r="Q662" i="103"/>
  <c r="R662" i="103"/>
  <c r="S662" i="103"/>
  <c r="T662" i="103" s="1"/>
  <c r="U662" i="103" s="1"/>
  <c r="V662" i="103" s="1"/>
  <c r="W662" i="103" s="1"/>
  <c r="O663" i="103"/>
  <c r="P663" i="103"/>
  <c r="Q663" i="103" s="1"/>
  <c r="R663" i="103" s="1"/>
  <c r="S663" i="103" s="1"/>
  <c r="T663" i="103" s="1"/>
  <c r="U663" i="103" s="1"/>
  <c r="V663" i="103" s="1"/>
  <c r="W663" i="103" s="1"/>
  <c r="O664" i="103"/>
  <c r="P664" i="103"/>
  <c r="Q664" i="103" s="1"/>
  <c r="R664" i="103"/>
  <c r="S664" i="103"/>
  <c r="T664" i="103"/>
  <c r="U664" i="103"/>
  <c r="V664" i="103"/>
  <c r="W664" i="103"/>
  <c r="O665" i="103"/>
  <c r="P665" i="103"/>
  <c r="Q665" i="103"/>
  <c r="R665" i="103" s="1"/>
  <c r="S665" i="103" s="1"/>
  <c r="T665" i="103" s="1"/>
  <c r="U665" i="103" s="1"/>
  <c r="V665" i="103" s="1"/>
  <c r="W665" i="103" s="1"/>
  <c r="O666" i="103"/>
  <c r="P666" i="103"/>
  <c r="Q666" i="103" s="1"/>
  <c r="R666" i="103"/>
  <c r="S666" i="103"/>
  <c r="T666" i="103"/>
  <c r="U666" i="103" s="1"/>
  <c r="V666" i="103" s="1"/>
  <c r="W666" i="103" s="1"/>
  <c r="O667" i="103"/>
  <c r="P667" i="103"/>
  <c r="Q667" i="103"/>
  <c r="R667" i="103"/>
  <c r="S667" i="103"/>
  <c r="T667" i="103"/>
  <c r="U667" i="103"/>
  <c r="V667" i="103" s="1"/>
  <c r="W667" i="103" s="1"/>
  <c r="O668" i="103"/>
  <c r="P668" i="103"/>
  <c r="Q668" i="103"/>
  <c r="R668" i="103"/>
  <c r="S668" i="103" s="1"/>
  <c r="T668" i="103" s="1"/>
  <c r="U668" i="103" s="1"/>
  <c r="V668" i="103" s="1"/>
  <c r="W668" i="103" s="1"/>
  <c r="O669" i="103"/>
  <c r="P669" i="103"/>
  <c r="Q669" i="103"/>
  <c r="R669" i="103" s="1"/>
  <c r="S669" i="103"/>
  <c r="T669" i="103" s="1"/>
  <c r="U669" i="103" s="1"/>
  <c r="V669" i="103" s="1"/>
  <c r="W669" i="103" s="1"/>
  <c r="O670" i="103"/>
  <c r="P670" i="103"/>
  <c r="Q670" i="103"/>
  <c r="R670" i="103"/>
  <c r="S670" i="103"/>
  <c r="T670" i="103"/>
  <c r="U670" i="103" s="1"/>
  <c r="V670" i="103"/>
  <c r="W670" i="103"/>
  <c r="O671" i="103"/>
  <c r="P671" i="103"/>
  <c r="Q671" i="103"/>
  <c r="R671" i="103"/>
  <c r="S671" i="103" s="1"/>
  <c r="T671" i="103" s="1"/>
  <c r="U671" i="103" s="1"/>
  <c r="V671" i="103" s="1"/>
  <c r="W671" i="103" s="1"/>
  <c r="O672" i="103"/>
  <c r="P672" i="103" s="1"/>
  <c r="Q672" i="103" s="1"/>
  <c r="R672" i="103" s="1"/>
  <c r="S672" i="103" s="1"/>
  <c r="T672" i="103"/>
  <c r="U672" i="103" s="1"/>
  <c r="V672" i="103" s="1"/>
  <c r="W672" i="103" s="1"/>
  <c r="O673" i="103"/>
  <c r="P673" i="103"/>
  <c r="Q673" i="103"/>
  <c r="R673" i="103"/>
  <c r="S673" i="103"/>
  <c r="T673" i="103" s="1"/>
  <c r="U673" i="103" s="1"/>
  <c r="V673" i="103"/>
  <c r="W673" i="103"/>
  <c r="O674" i="103"/>
  <c r="P674" i="103"/>
  <c r="Q674" i="103" s="1"/>
  <c r="R674" i="103"/>
  <c r="S674" i="103" s="1"/>
  <c r="T674" i="103" s="1"/>
  <c r="U674" i="103"/>
  <c r="V674" i="103"/>
  <c r="W674" i="103" s="1"/>
  <c r="O675" i="103"/>
  <c r="P675" i="103" s="1"/>
  <c r="Q675" i="103"/>
  <c r="R675" i="103" s="1"/>
  <c r="S675" i="103" s="1"/>
  <c r="T675" i="103"/>
  <c r="U675" i="103"/>
  <c r="V675" i="103"/>
  <c r="W675" i="103" s="1"/>
  <c r="O676" i="103"/>
  <c r="P676" i="103" s="1"/>
  <c r="Q676" i="103" s="1"/>
  <c r="R676" i="103"/>
  <c r="S676" i="103"/>
  <c r="T676" i="103"/>
  <c r="U676" i="103" s="1"/>
  <c r="V676" i="103" s="1"/>
  <c r="W676" i="103"/>
  <c r="O677" i="103"/>
  <c r="P677" i="103"/>
  <c r="Q677" i="103"/>
  <c r="R677" i="103" s="1"/>
  <c r="S677" i="103"/>
  <c r="T677" i="103"/>
  <c r="U677" i="103"/>
  <c r="V677" i="103"/>
  <c r="W677" i="103"/>
  <c r="O678" i="103"/>
  <c r="P678" i="103" s="1"/>
  <c r="Q678" i="103" s="1"/>
  <c r="R678" i="103"/>
  <c r="S678" i="103"/>
  <c r="T678" i="103"/>
  <c r="U678" i="103" s="1"/>
  <c r="V678" i="103" s="1"/>
  <c r="W678" i="103" s="1"/>
  <c r="O679" i="103"/>
  <c r="P679" i="103"/>
  <c r="Q679" i="103" s="1"/>
  <c r="R679" i="103" s="1"/>
  <c r="S679" i="103" s="1"/>
  <c r="T679" i="103" s="1"/>
  <c r="U679" i="103" s="1"/>
  <c r="V679" i="103" s="1"/>
  <c r="W679" i="103" s="1"/>
  <c r="O680" i="103"/>
  <c r="P680" i="103"/>
  <c r="Q680" i="103"/>
  <c r="R680" i="103"/>
  <c r="S680" i="103"/>
  <c r="T680" i="103"/>
  <c r="U680" i="103"/>
  <c r="V680" i="103"/>
  <c r="W680" i="103" s="1"/>
  <c r="O681" i="103"/>
  <c r="P681" i="103" s="1"/>
  <c r="Q681" i="103" s="1"/>
  <c r="R681" i="103" s="1"/>
  <c r="S681" i="103" s="1"/>
  <c r="T681" i="103"/>
  <c r="U681" i="103"/>
  <c r="V681" i="103" s="1"/>
  <c r="W681" i="103"/>
  <c r="O682" i="103"/>
  <c r="P682" i="103" s="1"/>
  <c r="Q682" i="103"/>
  <c r="R682" i="103"/>
  <c r="S682" i="103" s="1"/>
  <c r="T682" i="103" s="1"/>
  <c r="U682" i="103" s="1"/>
  <c r="V682" i="103" s="1"/>
  <c r="W682" i="103" s="1"/>
  <c r="O683" i="103"/>
  <c r="P683" i="103"/>
  <c r="Q683" i="103"/>
  <c r="R683" i="103" s="1"/>
  <c r="S683" i="103" s="1"/>
  <c r="T683" i="103"/>
  <c r="U683" i="103"/>
  <c r="V683" i="103"/>
  <c r="W683" i="103" s="1"/>
  <c r="O684" i="103"/>
  <c r="P684" i="103"/>
  <c r="Q684" i="103"/>
  <c r="R684" i="103"/>
  <c r="S684" i="103"/>
  <c r="T684" i="103" s="1"/>
  <c r="U684" i="103"/>
  <c r="V684" i="103"/>
  <c r="W684" i="103"/>
  <c r="O685" i="103"/>
  <c r="P685" i="103" s="1"/>
  <c r="Q685" i="103" s="1"/>
  <c r="R685" i="103" s="1"/>
  <c r="S685" i="103" s="1"/>
  <c r="T685" i="103" s="1"/>
  <c r="U685" i="103" s="1"/>
  <c r="V685" i="103" s="1"/>
  <c r="W685" i="103" s="1"/>
  <c r="O686" i="103"/>
  <c r="P686" i="103"/>
  <c r="Q686" i="103" s="1"/>
  <c r="R686" i="103"/>
  <c r="S686" i="103" s="1"/>
  <c r="T686" i="103" s="1"/>
  <c r="U686" i="103"/>
  <c r="V686" i="103"/>
  <c r="W686" i="103"/>
  <c r="O687" i="103"/>
  <c r="P687" i="103" s="1"/>
  <c r="Q687" i="103"/>
  <c r="R687" i="103"/>
  <c r="S687" i="103"/>
  <c r="T687" i="103"/>
  <c r="U687" i="103"/>
  <c r="V687" i="103" s="1"/>
  <c r="W687" i="103" s="1"/>
  <c r="O688" i="103"/>
  <c r="P688" i="103"/>
  <c r="Q688" i="103" s="1"/>
  <c r="R688" i="103" s="1"/>
  <c r="S688" i="103" s="1"/>
  <c r="T688" i="103" s="1"/>
  <c r="U688" i="103" s="1"/>
  <c r="V688" i="103" s="1"/>
  <c r="W688" i="103" s="1"/>
  <c r="O689" i="103"/>
  <c r="P689" i="103"/>
  <c r="Q689" i="103"/>
  <c r="R689" i="103"/>
  <c r="S689" i="103"/>
  <c r="T689" i="103"/>
  <c r="U689" i="103" s="1"/>
  <c r="V689" i="103" s="1"/>
  <c r="W689" i="103" s="1"/>
  <c r="O690" i="103"/>
  <c r="P690" i="103"/>
  <c r="Q690" i="103"/>
  <c r="R690" i="103"/>
  <c r="S690" i="103"/>
  <c r="T690" i="103"/>
  <c r="U690" i="103" s="1"/>
  <c r="V690" i="103"/>
  <c r="W690" i="103"/>
  <c r="O691" i="103"/>
  <c r="P691" i="103"/>
  <c r="Q691" i="103"/>
  <c r="R691" i="103" s="1"/>
  <c r="S691" i="103" s="1"/>
  <c r="T691" i="103"/>
  <c r="U691" i="103"/>
  <c r="V691" i="103"/>
  <c r="W691" i="103"/>
  <c r="O692" i="103"/>
  <c r="P692" i="103"/>
  <c r="Q692" i="103" s="1"/>
  <c r="R692" i="103" s="1"/>
  <c r="S692" i="103"/>
  <c r="T692" i="103" s="1"/>
  <c r="U692" i="103" s="1"/>
  <c r="V692" i="103"/>
  <c r="W692" i="103" s="1"/>
  <c r="O693" i="103"/>
  <c r="P693" i="103"/>
  <c r="Q693" i="103"/>
  <c r="R693" i="103" s="1"/>
  <c r="S693" i="103" s="1"/>
  <c r="T693" i="103" s="1"/>
  <c r="U693" i="103" s="1"/>
  <c r="V693" i="103" s="1"/>
  <c r="W693" i="103" s="1"/>
  <c r="O694" i="103"/>
  <c r="P694" i="103"/>
  <c r="Q694" i="103"/>
  <c r="R694" i="103"/>
  <c r="S694" i="103" s="1"/>
  <c r="T694" i="103" s="1"/>
  <c r="U694" i="103"/>
  <c r="V694" i="103" s="1"/>
  <c r="W694" i="103"/>
  <c r="O695" i="103"/>
  <c r="P695" i="103" s="1"/>
  <c r="Q695" i="103"/>
  <c r="R695" i="103"/>
  <c r="S695" i="103" s="1"/>
  <c r="T695" i="103" s="1"/>
  <c r="U695" i="103"/>
  <c r="V695" i="103"/>
  <c r="W695" i="103"/>
  <c r="O696" i="103"/>
  <c r="P696" i="103"/>
  <c r="Q696" i="103"/>
  <c r="R696" i="103" s="1"/>
  <c r="S696" i="103" s="1"/>
  <c r="T696" i="103" s="1"/>
  <c r="U696" i="103" s="1"/>
  <c r="V696" i="103" s="1"/>
  <c r="W696" i="103" s="1"/>
  <c r="O697" i="103"/>
  <c r="P697" i="103"/>
  <c r="Q697" i="103"/>
  <c r="R697" i="103" s="1"/>
  <c r="S697" i="103" s="1"/>
  <c r="T697" i="103"/>
  <c r="U697" i="103" s="1"/>
  <c r="V697" i="103" s="1"/>
  <c r="W697" i="103" s="1"/>
  <c r="O698" i="103"/>
  <c r="P698" i="103"/>
  <c r="Q698" i="103"/>
  <c r="R698" i="103" s="1"/>
  <c r="S698" i="103" s="1"/>
  <c r="T698" i="103"/>
  <c r="U698" i="103"/>
  <c r="V698" i="103"/>
  <c r="W698" i="103" s="1"/>
  <c r="O699" i="103"/>
  <c r="P699" i="103"/>
  <c r="Q699" i="103"/>
  <c r="R699" i="103"/>
  <c r="S699" i="103"/>
  <c r="T699" i="103" s="1"/>
  <c r="U699" i="103" s="1"/>
  <c r="V699" i="103" s="1"/>
  <c r="W699" i="103" s="1"/>
  <c r="O700" i="103"/>
  <c r="P700" i="103"/>
  <c r="Q700" i="103"/>
  <c r="R700" i="103"/>
  <c r="S700" i="103" s="1"/>
  <c r="T700" i="103" s="1"/>
  <c r="U700" i="103" s="1"/>
  <c r="V700" i="103" s="1"/>
  <c r="W700" i="103" s="1"/>
  <c r="O701" i="103"/>
  <c r="P701" i="103" s="1"/>
  <c r="Q701" i="103" s="1"/>
  <c r="R701" i="103"/>
  <c r="S701" i="103"/>
  <c r="T701" i="103"/>
  <c r="U701" i="103" s="1"/>
  <c r="V701" i="103" s="1"/>
  <c r="W701" i="103" s="1"/>
  <c r="O702" i="103"/>
  <c r="P702" i="103"/>
  <c r="Q702" i="103"/>
  <c r="R702" i="103"/>
  <c r="S702" i="103" s="1"/>
  <c r="T702" i="103"/>
  <c r="U702" i="103"/>
  <c r="V702" i="103" s="1"/>
  <c r="W702" i="103" s="1"/>
  <c r="O703" i="103"/>
  <c r="P703" i="103"/>
  <c r="Q703" i="103"/>
  <c r="R703" i="103" s="1"/>
  <c r="S703" i="103" s="1"/>
  <c r="T703" i="103"/>
  <c r="U703" i="103" s="1"/>
  <c r="V703" i="103" s="1"/>
  <c r="W703" i="103" s="1"/>
  <c r="O704" i="103"/>
  <c r="P704" i="103"/>
  <c r="Q704" i="103" s="1"/>
  <c r="R704" i="103" s="1"/>
  <c r="S704" i="103"/>
  <c r="T704" i="103"/>
  <c r="U704" i="103"/>
  <c r="V704" i="103"/>
  <c r="W704" i="103" s="1"/>
  <c r="O705" i="103"/>
  <c r="P705" i="103"/>
  <c r="Q705" i="103"/>
  <c r="R705" i="103"/>
  <c r="S705" i="103"/>
  <c r="T705" i="103" s="1"/>
  <c r="U705" i="103" s="1"/>
  <c r="V705" i="103" s="1"/>
  <c r="W705" i="103" s="1"/>
  <c r="O706" i="103"/>
  <c r="P706" i="103"/>
  <c r="Q706" i="103" s="1"/>
  <c r="R706" i="103"/>
  <c r="S706" i="103"/>
  <c r="T706" i="103" s="1"/>
  <c r="U706" i="103" s="1"/>
  <c r="V706" i="103" s="1"/>
  <c r="W706" i="103" s="1"/>
  <c r="O707" i="103"/>
  <c r="P707" i="103" s="1"/>
  <c r="Q707" i="103" s="1"/>
  <c r="R707" i="103"/>
  <c r="S707" i="103" s="1"/>
  <c r="T707" i="103"/>
  <c r="U707" i="103"/>
  <c r="V707" i="103" s="1"/>
  <c r="W707" i="103" s="1"/>
  <c r="O708" i="103"/>
  <c r="P708" i="103"/>
  <c r="Q708" i="103"/>
  <c r="R708" i="103"/>
  <c r="S708" i="103" s="1"/>
  <c r="T708" i="103"/>
  <c r="U708" i="103"/>
  <c r="V708" i="103"/>
  <c r="W708" i="103"/>
  <c r="O709" i="103"/>
  <c r="P709" i="103"/>
  <c r="Q709" i="103"/>
  <c r="R709" i="103" s="1"/>
  <c r="S709" i="103" s="1"/>
  <c r="T709" i="103"/>
  <c r="U709" i="103"/>
  <c r="V709" i="103"/>
  <c r="W709" i="103" s="1"/>
  <c r="O710" i="103"/>
  <c r="P710" i="103"/>
  <c r="Q710" i="103"/>
  <c r="R710" i="103"/>
  <c r="S710" i="103"/>
  <c r="T710" i="103"/>
  <c r="U710" i="103" s="1"/>
  <c r="V710" i="103"/>
  <c r="W710" i="103"/>
  <c r="O711" i="103"/>
  <c r="P711" i="103"/>
  <c r="Q711" i="103"/>
  <c r="R711" i="103"/>
  <c r="S711" i="103"/>
  <c r="T711" i="103" s="1"/>
  <c r="U711" i="103" s="1"/>
  <c r="V711" i="103" s="1"/>
  <c r="W711" i="103" s="1"/>
  <c r="O712" i="103"/>
  <c r="P712" i="103"/>
  <c r="Q712" i="103" s="1"/>
  <c r="R712" i="103" s="1"/>
  <c r="S712" i="103"/>
  <c r="T712" i="103" s="1"/>
  <c r="U712" i="103"/>
  <c r="V712" i="103" s="1"/>
  <c r="W712" i="103" s="1"/>
  <c r="O713" i="103"/>
  <c r="P713" i="103"/>
  <c r="Q713" i="103"/>
  <c r="R713" i="103"/>
  <c r="S713" i="103"/>
  <c r="T713" i="103"/>
  <c r="U713" i="103"/>
  <c r="V713" i="103"/>
  <c r="W713" i="103"/>
  <c r="O714" i="103"/>
  <c r="P714" i="103"/>
  <c r="Q714" i="103" s="1"/>
  <c r="R714" i="103" s="1"/>
  <c r="S714" i="103" s="1"/>
  <c r="T714" i="103" s="1"/>
  <c r="U714" i="103"/>
  <c r="V714" i="103"/>
  <c r="W714" i="103" s="1"/>
  <c r="O715" i="103"/>
  <c r="P715" i="103" s="1"/>
  <c r="Q715" i="103" s="1"/>
  <c r="R715" i="103"/>
  <c r="S715" i="103"/>
  <c r="T715" i="103"/>
  <c r="U715" i="103"/>
  <c r="V715" i="103" s="1"/>
  <c r="W715" i="103" s="1"/>
  <c r="O716" i="103"/>
  <c r="P716" i="103"/>
  <c r="Q716" i="103"/>
  <c r="R716" i="103"/>
  <c r="S716" i="103"/>
  <c r="T716" i="103"/>
  <c r="U716" i="103" s="1"/>
  <c r="V716" i="103" s="1"/>
  <c r="W716" i="103"/>
  <c r="O717" i="103"/>
  <c r="P717" i="103"/>
  <c r="Q717" i="103"/>
  <c r="R717" i="103" s="1"/>
  <c r="S717" i="103"/>
  <c r="T717" i="103"/>
  <c r="U717" i="103"/>
  <c r="V717" i="103" s="1"/>
  <c r="W717" i="103" s="1"/>
  <c r="O718" i="103"/>
  <c r="P718" i="103"/>
  <c r="Q718" i="103"/>
  <c r="R718" i="103"/>
  <c r="S718" i="103"/>
  <c r="T718" i="103" s="1"/>
  <c r="U718" i="103" s="1"/>
  <c r="V718" i="103" s="1"/>
  <c r="W718" i="103" s="1"/>
  <c r="O719" i="103"/>
  <c r="P719" i="103"/>
  <c r="Q719" i="103"/>
  <c r="R719" i="103"/>
  <c r="S719" i="103" s="1"/>
  <c r="T719" i="103" s="1"/>
  <c r="U719" i="103" s="1"/>
  <c r="V719" i="103"/>
  <c r="W719" i="103"/>
  <c r="O720" i="103"/>
  <c r="P720" i="103"/>
  <c r="Q720" i="103" s="1"/>
  <c r="R720" i="103"/>
  <c r="S720" i="103"/>
  <c r="T720" i="103"/>
  <c r="U720" i="103"/>
  <c r="V720" i="103"/>
  <c r="W720" i="103" s="1"/>
  <c r="O721" i="103"/>
  <c r="P721" i="103" s="1"/>
  <c r="Q721" i="103" s="1"/>
  <c r="R721" i="103"/>
  <c r="S721" i="103"/>
  <c r="T721" i="103" s="1"/>
  <c r="U721" i="103" s="1"/>
  <c r="V721" i="103" s="1"/>
  <c r="W721" i="103"/>
  <c r="O722" i="103"/>
  <c r="P722" i="103" s="1"/>
  <c r="Q722" i="103" s="1"/>
  <c r="R722" i="103" s="1"/>
  <c r="S722" i="103" s="1"/>
  <c r="T722" i="103" s="1"/>
  <c r="U722" i="103" s="1"/>
  <c r="V722" i="103" s="1"/>
  <c r="W722" i="103" s="1"/>
  <c r="O723" i="103"/>
  <c r="P723" i="103"/>
  <c r="Q723" i="103"/>
  <c r="R723" i="103" s="1"/>
  <c r="S723" i="103" s="1"/>
  <c r="T723" i="103"/>
  <c r="U723" i="103"/>
  <c r="V723" i="103"/>
  <c r="W723" i="103"/>
  <c r="O724" i="103"/>
  <c r="P724" i="103"/>
  <c r="Q724" i="103" s="1"/>
  <c r="R724" i="103" s="1"/>
  <c r="S724" i="103" s="1"/>
  <c r="T724" i="103" s="1"/>
  <c r="U724" i="103" s="1"/>
  <c r="V724" i="103" s="1"/>
  <c r="W724" i="103" s="1"/>
  <c r="O725" i="103"/>
  <c r="P725" i="103"/>
  <c r="Q725" i="103" s="1"/>
  <c r="R725" i="103"/>
  <c r="S725" i="103" s="1"/>
  <c r="T725" i="103" s="1"/>
  <c r="U725" i="103" s="1"/>
  <c r="V725" i="103" s="1"/>
  <c r="W725" i="103" s="1"/>
  <c r="O726" i="103"/>
  <c r="P726" i="103"/>
  <c r="Q726" i="103" s="1"/>
  <c r="R726" i="103"/>
  <c r="S726" i="103"/>
  <c r="T726" i="103"/>
  <c r="U726" i="103"/>
  <c r="V726" i="103"/>
  <c r="W726" i="103"/>
  <c r="O727" i="103"/>
  <c r="P727" i="103" s="1"/>
  <c r="Q727" i="103" s="1"/>
  <c r="R727" i="103"/>
  <c r="S727" i="103"/>
  <c r="T727" i="103" s="1"/>
  <c r="U727" i="103" s="1"/>
  <c r="V727" i="103" s="1"/>
  <c r="W727" i="103" s="1"/>
  <c r="O728" i="103"/>
  <c r="P728" i="103"/>
  <c r="Q728" i="103"/>
  <c r="R728" i="103"/>
  <c r="S728" i="103" s="1"/>
  <c r="T728" i="103"/>
  <c r="U728" i="103"/>
  <c r="V728" i="103" s="1"/>
  <c r="W728" i="103" s="1"/>
  <c r="O729" i="103"/>
  <c r="P729" i="103"/>
  <c r="Q729" i="103"/>
  <c r="R729" i="103"/>
  <c r="S729" i="103"/>
  <c r="T729" i="103"/>
  <c r="U729" i="103" s="1"/>
  <c r="V729" i="103" s="1"/>
  <c r="W729" i="103"/>
  <c r="O730" i="103"/>
  <c r="P730" i="103"/>
  <c r="Q730" i="103"/>
  <c r="R730" i="103" s="1"/>
  <c r="S730" i="103" s="1"/>
  <c r="T730" i="103" s="1"/>
  <c r="U730" i="103" s="1"/>
  <c r="V730" i="103"/>
  <c r="W730" i="103"/>
  <c r="O731" i="103"/>
  <c r="P731" i="103"/>
  <c r="Q731" i="103"/>
  <c r="R731" i="103"/>
  <c r="S731" i="103"/>
  <c r="T731" i="103"/>
  <c r="U731" i="103" s="1"/>
  <c r="V731" i="103" s="1"/>
  <c r="W731" i="103" s="1"/>
  <c r="O732" i="103"/>
  <c r="P732" i="103"/>
  <c r="Q732" i="103" s="1"/>
  <c r="R732" i="103" s="1"/>
  <c r="S732" i="103"/>
  <c r="T732" i="103"/>
  <c r="U732" i="103"/>
  <c r="V732" i="103"/>
  <c r="W732" i="103" s="1"/>
  <c r="O733" i="103"/>
  <c r="P733" i="103"/>
  <c r="Q733" i="103"/>
  <c r="R733" i="103"/>
  <c r="S733" i="103"/>
  <c r="T733" i="103" s="1"/>
  <c r="U733" i="103" s="1"/>
  <c r="V733" i="103" s="1"/>
  <c r="W733" i="103" s="1"/>
  <c r="O734" i="103"/>
  <c r="P734" i="103"/>
  <c r="Q734" i="103" s="1"/>
  <c r="R734" i="103" s="1"/>
  <c r="S734" i="103" s="1"/>
  <c r="T734" i="103" s="1"/>
  <c r="U734" i="103" s="1"/>
  <c r="V734" i="103" s="1"/>
  <c r="W734" i="103" s="1"/>
  <c r="O735" i="103"/>
  <c r="P735" i="103" s="1"/>
  <c r="Q735" i="103"/>
  <c r="R735" i="103"/>
  <c r="S735" i="103"/>
  <c r="T735" i="103" s="1"/>
  <c r="U735" i="103"/>
  <c r="V735" i="103"/>
  <c r="W735" i="103"/>
  <c r="O736" i="103"/>
  <c r="P736" i="103"/>
  <c r="Q736" i="103"/>
  <c r="R736" i="103"/>
  <c r="S736" i="103" s="1"/>
  <c r="T736" i="103" s="1"/>
  <c r="U736" i="103" s="1"/>
  <c r="V736" i="103" s="1"/>
  <c r="W736" i="103" s="1"/>
  <c r="O737" i="103"/>
  <c r="P737" i="103"/>
  <c r="Q737" i="103"/>
  <c r="R737" i="103" s="1"/>
  <c r="S737" i="103" s="1"/>
  <c r="T737" i="103" s="1"/>
  <c r="U737" i="103" s="1"/>
  <c r="V737" i="103" s="1"/>
  <c r="W737" i="103" s="1"/>
  <c r="O738" i="103"/>
  <c r="P738" i="103" s="1"/>
  <c r="Q738" i="103"/>
  <c r="R738" i="103"/>
  <c r="S738" i="103"/>
  <c r="T738" i="103"/>
  <c r="U738" i="103"/>
  <c r="V738" i="103"/>
  <c r="W738" i="103" s="1"/>
  <c r="O739" i="103"/>
  <c r="P739" i="103"/>
  <c r="Q739" i="103"/>
  <c r="R739" i="103"/>
  <c r="S739" i="103" s="1"/>
  <c r="T739" i="103" s="1"/>
  <c r="U739" i="103" s="1"/>
  <c r="V739" i="103" s="1"/>
  <c r="W739" i="103" s="1"/>
  <c r="O740" i="103"/>
  <c r="P740" i="103"/>
  <c r="Q740" i="103"/>
  <c r="R740" i="103" s="1"/>
  <c r="S740" i="103" s="1"/>
  <c r="T740" i="103" s="1"/>
  <c r="U740" i="103" s="1"/>
  <c r="V740" i="103" s="1"/>
  <c r="W740" i="103" s="1"/>
  <c r="O741" i="103"/>
  <c r="P741" i="103" s="1"/>
  <c r="Q741" i="103" s="1"/>
  <c r="R741" i="103"/>
  <c r="S741" i="103"/>
  <c r="T741" i="103"/>
  <c r="U741" i="103"/>
  <c r="V741" i="103" s="1"/>
  <c r="W741" i="103" s="1"/>
  <c r="O742" i="103"/>
  <c r="P742" i="103"/>
  <c r="Q742" i="103"/>
  <c r="R742" i="103"/>
  <c r="S742" i="103" s="1"/>
  <c r="T742" i="103" s="1"/>
  <c r="U742" i="103" s="1"/>
  <c r="V742" i="103" s="1"/>
  <c r="W742" i="103" s="1"/>
  <c r="O743" i="103"/>
  <c r="P743" i="103" s="1"/>
  <c r="Q743" i="103"/>
  <c r="R743" i="103" s="1"/>
  <c r="S743" i="103" s="1"/>
  <c r="T743" i="103"/>
  <c r="U743" i="103" s="1"/>
  <c r="V743" i="103" s="1"/>
  <c r="W743" i="103" s="1"/>
  <c r="O744" i="103"/>
  <c r="P744" i="103"/>
  <c r="Q744" i="103"/>
  <c r="R744" i="103"/>
  <c r="S744" i="103"/>
  <c r="T744" i="103"/>
  <c r="U744" i="103" s="1"/>
  <c r="V744" i="103" s="1"/>
  <c r="W744" i="103" s="1"/>
  <c r="O745" i="103"/>
  <c r="P745" i="103"/>
  <c r="Q745" i="103"/>
  <c r="R745" i="103"/>
  <c r="S745" i="103"/>
  <c r="T745" i="103" s="1"/>
  <c r="U745" i="103" s="1"/>
  <c r="V745" i="103" s="1"/>
  <c r="W745" i="103" s="1"/>
  <c r="O746" i="103"/>
  <c r="P746" i="103"/>
  <c r="Q746" i="103" s="1"/>
  <c r="R746" i="103"/>
  <c r="S746" i="103"/>
  <c r="T746" i="103"/>
  <c r="U746" i="103" s="1"/>
  <c r="V746" i="103" s="1"/>
  <c r="W746" i="103" s="1"/>
  <c r="O747" i="103"/>
  <c r="P747" i="103"/>
  <c r="Q747" i="103"/>
  <c r="R747" i="103"/>
  <c r="S747" i="103" s="1"/>
  <c r="T747" i="103" s="1"/>
  <c r="U747" i="103" s="1"/>
  <c r="V747" i="103" s="1"/>
  <c r="W747" i="103" s="1"/>
  <c r="O748" i="103"/>
  <c r="P748" i="103"/>
  <c r="Q748" i="103"/>
  <c r="R748" i="103" s="1"/>
  <c r="S748" i="103" s="1"/>
  <c r="T748" i="103"/>
  <c r="U748" i="103"/>
  <c r="V748" i="103"/>
  <c r="W748" i="103"/>
  <c r="O749" i="103"/>
  <c r="P749" i="103"/>
  <c r="Q749" i="103"/>
  <c r="R749" i="103"/>
  <c r="S749" i="103"/>
  <c r="T749" i="103"/>
  <c r="U749" i="103" s="1"/>
  <c r="V749" i="103" s="1"/>
  <c r="W749" i="103" s="1"/>
  <c r="O750" i="103"/>
  <c r="P750" i="103"/>
  <c r="Q750" i="103"/>
  <c r="R750" i="103" s="1"/>
  <c r="S750" i="103" s="1"/>
  <c r="T750" i="103"/>
  <c r="U750" i="103" s="1"/>
  <c r="V750" i="103" s="1"/>
  <c r="W750" i="103"/>
  <c r="O751" i="103"/>
  <c r="P751" i="103"/>
  <c r="Q751" i="103"/>
  <c r="R751" i="103"/>
  <c r="S751" i="103"/>
  <c r="T751" i="103"/>
  <c r="U751" i="103" s="1"/>
  <c r="V751" i="103" s="1"/>
  <c r="W751" i="103" s="1"/>
  <c r="O752" i="103"/>
  <c r="P752" i="103"/>
  <c r="Q752" i="103" s="1"/>
  <c r="R752" i="103" s="1"/>
  <c r="S752" i="103"/>
  <c r="T752" i="103" s="1"/>
  <c r="U752" i="103" s="1"/>
  <c r="V752" i="103" s="1"/>
  <c r="W752" i="103" s="1"/>
  <c r="O753" i="103"/>
  <c r="P753" i="103"/>
  <c r="Q753" i="103"/>
  <c r="R753" i="103" s="1"/>
  <c r="S753" i="103" s="1"/>
  <c r="T753" i="103" s="1"/>
  <c r="U753" i="103"/>
  <c r="V753" i="103"/>
  <c r="W753" i="103"/>
  <c r="O754" i="103"/>
  <c r="P754" i="103"/>
  <c r="Q754" i="103"/>
  <c r="R754" i="103"/>
  <c r="S754" i="103" s="1"/>
  <c r="T754" i="103" s="1"/>
  <c r="U754" i="103"/>
  <c r="V754" i="103"/>
  <c r="W754" i="103"/>
  <c r="O755" i="103"/>
  <c r="P755" i="103" s="1"/>
  <c r="Q755" i="103" s="1"/>
  <c r="R755" i="103" s="1"/>
  <c r="S755" i="103"/>
  <c r="T755" i="103"/>
  <c r="U755" i="103"/>
  <c r="V755" i="103"/>
  <c r="W755" i="103" s="1"/>
  <c r="O756" i="103"/>
  <c r="P756" i="103" s="1"/>
  <c r="Q756" i="103" s="1"/>
  <c r="R756" i="103" s="1"/>
  <c r="S756" i="103" s="1"/>
  <c r="T756" i="103" s="1"/>
  <c r="U756" i="103" s="1"/>
  <c r="V756" i="103" s="1"/>
  <c r="W756" i="103" s="1"/>
  <c r="O757" i="103"/>
  <c r="P757" i="103"/>
  <c r="Q757" i="103"/>
  <c r="R757" i="103" s="1"/>
  <c r="S757" i="103"/>
  <c r="T757" i="103"/>
  <c r="U757" i="103"/>
  <c r="V757" i="103" s="1"/>
  <c r="W757" i="103" s="1"/>
  <c r="O758" i="103"/>
  <c r="P758" i="103"/>
  <c r="Q758" i="103"/>
  <c r="R758" i="103"/>
  <c r="S758" i="103" s="1"/>
  <c r="T758" i="103" s="1"/>
  <c r="U758" i="103" s="1"/>
  <c r="V758" i="103" s="1"/>
  <c r="W758" i="103" s="1"/>
  <c r="O759" i="103"/>
  <c r="P759" i="103"/>
  <c r="Q759" i="103"/>
  <c r="R759" i="103" s="1"/>
  <c r="S759" i="103" s="1"/>
  <c r="T759" i="103" s="1"/>
  <c r="U759" i="103" s="1"/>
  <c r="V759" i="103" s="1"/>
  <c r="W759" i="103" s="1"/>
  <c r="O760" i="103"/>
  <c r="P760" i="103"/>
  <c r="Q760" i="103" s="1"/>
  <c r="R760" i="103" s="1"/>
  <c r="S760" i="103"/>
  <c r="T760" i="103"/>
  <c r="U760" i="103"/>
  <c r="V760" i="103"/>
  <c r="W760" i="103" s="1"/>
  <c r="O761" i="103"/>
  <c r="P761" i="103" s="1"/>
  <c r="Q761" i="103" s="1"/>
  <c r="R761" i="103"/>
  <c r="S761" i="103"/>
  <c r="T761" i="103"/>
  <c r="U761" i="103"/>
  <c r="V761" i="103" s="1"/>
  <c r="W761" i="103" s="1"/>
  <c r="O762" i="103"/>
  <c r="P762" i="103"/>
  <c r="Q762" i="103"/>
  <c r="R762" i="103" s="1"/>
  <c r="S762" i="103" s="1"/>
  <c r="T762" i="103"/>
  <c r="U762" i="103"/>
  <c r="V762" i="103" s="1"/>
  <c r="W762" i="103" s="1"/>
  <c r="O763" i="103"/>
  <c r="P763" i="103"/>
  <c r="Q763" i="103"/>
  <c r="R763" i="103" s="1"/>
  <c r="S763" i="103" s="1"/>
  <c r="T763" i="103"/>
  <c r="U763" i="103" s="1"/>
  <c r="V763" i="103"/>
  <c r="W763" i="103"/>
  <c r="O764" i="103"/>
  <c r="P764" i="103"/>
  <c r="Q764" i="103"/>
  <c r="R764" i="103"/>
  <c r="S764" i="103"/>
  <c r="T764" i="103"/>
  <c r="U764" i="103"/>
  <c r="V764" i="103"/>
  <c r="W764" i="103" s="1"/>
  <c r="O765" i="103"/>
  <c r="P765" i="103" s="1"/>
  <c r="Q765" i="103" s="1"/>
  <c r="R765" i="103" s="1"/>
  <c r="S765" i="103" s="1"/>
  <c r="T765" i="103" s="1"/>
  <c r="U765" i="103" s="1"/>
  <c r="V765" i="103"/>
  <c r="W765" i="103"/>
  <c r="O766" i="103"/>
  <c r="P766" i="103" s="1"/>
  <c r="Q766" i="103" s="1"/>
  <c r="R766" i="103"/>
  <c r="S766" i="103" s="1"/>
  <c r="T766" i="103" s="1"/>
  <c r="U766" i="103" s="1"/>
  <c r="V766" i="103" s="1"/>
  <c r="W766" i="103" s="1"/>
  <c r="O767" i="103"/>
  <c r="P767" i="103"/>
  <c r="Q767" i="103"/>
  <c r="R767" i="103"/>
  <c r="S767" i="103"/>
  <c r="T767" i="103"/>
  <c r="U767" i="103"/>
  <c r="V767" i="103" s="1"/>
  <c r="W767" i="103" s="1"/>
  <c r="O768" i="103"/>
  <c r="P768" i="103"/>
  <c r="Q768" i="103"/>
  <c r="R768" i="103"/>
  <c r="S768" i="103" s="1"/>
  <c r="T768" i="103"/>
  <c r="U768" i="103"/>
  <c r="V768" i="103" s="1"/>
  <c r="W768" i="103"/>
  <c r="O769" i="103"/>
  <c r="P769" i="103" s="1"/>
  <c r="Q769" i="103" s="1"/>
  <c r="R769" i="103" s="1"/>
  <c r="S769" i="103" s="1"/>
  <c r="T769" i="103" s="1"/>
  <c r="U769" i="103" s="1"/>
  <c r="V769" i="103" s="1"/>
  <c r="W769" i="103" s="1"/>
  <c r="O770" i="103"/>
  <c r="P770" i="103"/>
  <c r="Q770" i="103"/>
  <c r="R770" i="103" s="1"/>
  <c r="S770" i="103" s="1"/>
  <c r="T770" i="103"/>
  <c r="U770" i="103" s="1"/>
  <c r="V770" i="103"/>
  <c r="W770" i="103"/>
  <c r="O771" i="103"/>
  <c r="P771" i="103" s="1"/>
  <c r="Q771" i="103"/>
  <c r="R771" i="103"/>
  <c r="S771" i="103"/>
  <c r="T771" i="103"/>
  <c r="U771" i="103"/>
  <c r="V771" i="103" s="1"/>
  <c r="W771" i="103" s="1"/>
  <c r="O772" i="103"/>
  <c r="P772" i="103"/>
  <c r="Q772" i="103" s="1"/>
  <c r="R772" i="103" s="1"/>
  <c r="S772" i="103"/>
  <c r="T772" i="103"/>
  <c r="U772" i="103"/>
  <c r="V772" i="103"/>
  <c r="W772" i="103" s="1"/>
  <c r="O773" i="103"/>
  <c r="P773" i="103"/>
  <c r="Q773" i="103"/>
  <c r="R773" i="103"/>
  <c r="S773" i="103"/>
  <c r="T773" i="103"/>
  <c r="U773" i="103" s="1"/>
  <c r="V773" i="103" s="1"/>
  <c r="W773" i="103" s="1"/>
  <c r="O774" i="103"/>
  <c r="P774" i="103"/>
  <c r="Q774" i="103"/>
  <c r="R774" i="103"/>
  <c r="S774" i="103" s="1"/>
  <c r="T774" i="103" s="1"/>
  <c r="U774" i="103"/>
  <c r="V774" i="103"/>
  <c r="W774" i="103" s="1"/>
  <c r="O775" i="103"/>
  <c r="P775" i="103" s="1"/>
  <c r="Q775" i="103"/>
  <c r="R775" i="103"/>
  <c r="S775" i="103"/>
  <c r="T775" i="103" s="1"/>
  <c r="U775" i="103" s="1"/>
  <c r="V775" i="103"/>
  <c r="W775" i="103"/>
  <c r="O776" i="103"/>
  <c r="P776" i="103"/>
  <c r="Q776" i="103" s="1"/>
  <c r="R776" i="103"/>
  <c r="S776" i="103"/>
  <c r="T776" i="103"/>
  <c r="U776" i="103" s="1"/>
  <c r="V776" i="103" s="1"/>
  <c r="W776" i="103" s="1"/>
  <c r="O777" i="103"/>
  <c r="P777" i="103"/>
  <c r="Q777" i="103" s="1"/>
  <c r="R777" i="103" s="1"/>
  <c r="S777" i="103" s="1"/>
  <c r="T777" i="103" s="1"/>
  <c r="U777" i="103" s="1"/>
  <c r="V777" i="103" s="1"/>
  <c r="W777" i="103" s="1"/>
  <c r="O778" i="103"/>
  <c r="P778" i="103" s="1"/>
  <c r="Q778" i="103" s="1"/>
  <c r="R778" i="103"/>
  <c r="S778" i="103"/>
  <c r="T778" i="103"/>
  <c r="U778" i="103"/>
  <c r="V778" i="103" s="1"/>
  <c r="W778" i="103" s="1"/>
  <c r="O779" i="103"/>
  <c r="P779" i="103"/>
  <c r="Q779" i="103"/>
  <c r="R779" i="103"/>
  <c r="S779" i="103"/>
  <c r="T779" i="103" s="1"/>
  <c r="U779" i="103"/>
  <c r="V779" i="103" s="1"/>
  <c r="W779" i="103" s="1"/>
  <c r="O780" i="103"/>
  <c r="P780" i="103"/>
  <c r="Q780" i="103"/>
  <c r="R780" i="103" s="1"/>
  <c r="S780" i="103" s="1"/>
  <c r="T780" i="103" s="1"/>
  <c r="U780" i="103" s="1"/>
  <c r="V780" i="103" s="1"/>
  <c r="W780" i="103" s="1"/>
  <c r="O781" i="103"/>
  <c r="P781" i="103" s="1"/>
  <c r="Q781" i="103" s="1"/>
  <c r="R781" i="103"/>
  <c r="S781" i="103" s="1"/>
  <c r="T781" i="103" s="1"/>
  <c r="U781" i="103" s="1"/>
  <c r="V781" i="103" s="1"/>
  <c r="W781" i="103" s="1"/>
  <c r="O782" i="103"/>
  <c r="P782" i="103"/>
  <c r="Q782" i="103"/>
  <c r="R782" i="103"/>
  <c r="S782" i="103"/>
  <c r="T782" i="103"/>
  <c r="U782" i="103" s="1"/>
  <c r="V782" i="103" s="1"/>
  <c r="W782" i="103"/>
  <c r="O783" i="103"/>
  <c r="P783" i="103" s="1"/>
  <c r="Q783" i="103" s="1"/>
  <c r="R783" i="103" s="1"/>
  <c r="S783" i="103" s="1"/>
  <c r="T783" i="103"/>
  <c r="U783" i="103"/>
  <c r="V783" i="103"/>
  <c r="W783" i="103" s="1"/>
  <c r="O784" i="103"/>
  <c r="P784" i="103"/>
  <c r="Q784" i="103"/>
  <c r="R784" i="103"/>
  <c r="S784" i="103"/>
  <c r="T784" i="103" s="1"/>
  <c r="U784" i="103" s="1"/>
  <c r="V784" i="103" s="1"/>
  <c r="W784" i="103" s="1"/>
  <c r="O785" i="103"/>
  <c r="P785" i="103"/>
  <c r="Q785" i="103"/>
  <c r="R785" i="103" s="1"/>
  <c r="S785" i="103" s="1"/>
  <c r="T785" i="103" s="1"/>
  <c r="U785" i="103" s="1"/>
  <c r="V785" i="103" s="1"/>
  <c r="W785" i="103" s="1"/>
  <c r="O786" i="103"/>
  <c r="P786" i="103"/>
  <c r="Q786" i="103" s="1"/>
  <c r="R786" i="103"/>
  <c r="S786" i="103"/>
  <c r="T786" i="103" s="1"/>
  <c r="U786" i="103"/>
  <c r="V786" i="103"/>
  <c r="W786" i="103"/>
  <c r="O787" i="103"/>
  <c r="P787" i="103"/>
  <c r="Q787" i="103"/>
  <c r="R787" i="103"/>
  <c r="S787" i="103"/>
  <c r="T787" i="103"/>
  <c r="U787" i="103" s="1"/>
  <c r="V787" i="103" s="1"/>
  <c r="W787" i="103" s="1"/>
  <c r="O788" i="103"/>
  <c r="P788" i="103"/>
  <c r="Q788" i="103"/>
  <c r="R788" i="103" s="1"/>
  <c r="S788" i="103" s="1"/>
  <c r="T788" i="103" s="1"/>
  <c r="U788" i="103"/>
  <c r="V788" i="103" s="1"/>
  <c r="W788" i="103" s="1"/>
  <c r="O789" i="103"/>
  <c r="P789" i="103" s="1"/>
  <c r="Q789" i="103"/>
  <c r="R789" i="103"/>
  <c r="S789" i="103"/>
  <c r="T789" i="103"/>
  <c r="U789" i="103"/>
  <c r="V789" i="103"/>
  <c r="W789" i="103"/>
  <c r="O790" i="103"/>
  <c r="P790" i="103"/>
  <c r="Q790" i="103"/>
  <c r="R790" i="103"/>
  <c r="S790" i="103"/>
  <c r="T790" i="103"/>
  <c r="U790" i="103" s="1"/>
  <c r="V790" i="103" s="1"/>
  <c r="W790" i="103" s="1"/>
  <c r="O791" i="103"/>
  <c r="P791" i="103" s="1"/>
  <c r="Q791" i="103" s="1"/>
  <c r="R791" i="103" s="1"/>
  <c r="S791" i="103" s="1"/>
  <c r="T791" i="103" s="1"/>
  <c r="U791" i="103" s="1"/>
  <c r="V791" i="103" s="1"/>
  <c r="W791" i="103" s="1"/>
  <c r="O792" i="103"/>
  <c r="P792" i="103"/>
  <c r="Q792" i="103" s="1"/>
  <c r="R792" i="103" s="1"/>
  <c r="S792" i="103"/>
  <c r="T792" i="103"/>
  <c r="U792" i="103"/>
  <c r="V792" i="103"/>
  <c r="W792" i="103" s="1"/>
  <c r="O793" i="103"/>
  <c r="P793" i="103"/>
  <c r="Q793" i="103"/>
  <c r="R793" i="103" s="1"/>
  <c r="S793" i="103" s="1"/>
  <c r="T793" i="103" s="1"/>
  <c r="U793" i="103" s="1"/>
  <c r="V793" i="103" s="1"/>
  <c r="W793" i="103" s="1"/>
  <c r="O794" i="103"/>
  <c r="P794" i="103"/>
  <c r="Q794" i="103" s="1"/>
  <c r="R794" i="103" s="1"/>
  <c r="S794" i="103" s="1"/>
  <c r="T794" i="103" s="1"/>
  <c r="U794" i="103" s="1"/>
  <c r="V794" i="103" s="1"/>
  <c r="W794" i="103" s="1"/>
  <c r="O795" i="103"/>
  <c r="P795" i="103" s="1"/>
  <c r="Q795" i="103"/>
  <c r="R795" i="103"/>
  <c r="S795" i="103"/>
  <c r="T795" i="103"/>
  <c r="U795" i="103"/>
  <c r="V795" i="103"/>
  <c r="W795" i="103" s="1"/>
  <c r="O796" i="103"/>
  <c r="P796" i="103"/>
  <c r="Q796" i="103"/>
  <c r="R796" i="103"/>
  <c r="S796" i="103" s="1"/>
  <c r="T796" i="103" s="1"/>
  <c r="U796" i="103" s="1"/>
  <c r="V796" i="103" s="1"/>
  <c r="W796" i="103" s="1"/>
  <c r="O797" i="103"/>
  <c r="P797" i="103"/>
  <c r="Q797" i="103"/>
  <c r="R797" i="103" s="1"/>
  <c r="S797" i="103" s="1"/>
  <c r="T797" i="103" s="1"/>
  <c r="U797" i="103"/>
  <c r="V797" i="103" s="1"/>
  <c r="W797" i="103" s="1"/>
  <c r="O798" i="103"/>
  <c r="P798" i="103"/>
  <c r="Q798" i="103"/>
  <c r="R798" i="103"/>
  <c r="S798" i="103" s="1"/>
  <c r="T798" i="103" s="1"/>
  <c r="U798" i="103"/>
  <c r="V798" i="103"/>
  <c r="W798" i="103" s="1"/>
  <c r="O799" i="103"/>
  <c r="P799" i="103"/>
  <c r="Q799" i="103" s="1"/>
  <c r="R799" i="103"/>
  <c r="S799" i="103"/>
  <c r="T799" i="103" s="1"/>
  <c r="U799" i="103"/>
  <c r="V799" i="103"/>
  <c r="W799" i="103" s="1"/>
  <c r="O800" i="103"/>
  <c r="P800" i="103"/>
  <c r="Q800" i="103" s="1"/>
  <c r="R800" i="103" s="1"/>
  <c r="S800" i="103"/>
  <c r="T800" i="103"/>
  <c r="U800" i="103"/>
  <c r="V800" i="103" s="1"/>
  <c r="W800" i="103" s="1"/>
  <c r="O801" i="103"/>
  <c r="P801" i="103" s="1"/>
  <c r="Q801" i="103" s="1"/>
  <c r="R801" i="103"/>
  <c r="S801" i="103"/>
  <c r="T801" i="103"/>
  <c r="U801" i="103"/>
  <c r="V801" i="103" s="1"/>
  <c r="W801" i="103" s="1"/>
  <c r="O802" i="103"/>
  <c r="P802" i="103"/>
  <c r="Q802" i="103"/>
  <c r="R802" i="103"/>
  <c r="S802" i="103"/>
  <c r="T802" i="103"/>
  <c r="U802" i="103"/>
  <c r="V802" i="103"/>
  <c r="W802" i="103" s="1"/>
  <c r="O803" i="103"/>
  <c r="P803" i="103"/>
  <c r="Q803" i="103"/>
  <c r="R803" i="103" s="1"/>
  <c r="S803" i="103" s="1"/>
  <c r="T803" i="103"/>
  <c r="U803" i="103" s="1"/>
  <c r="V803" i="103" s="1"/>
  <c r="W803" i="103"/>
  <c r="O804" i="103"/>
  <c r="P804" i="103"/>
  <c r="Q804" i="103"/>
  <c r="R804" i="103" s="1"/>
  <c r="S804" i="103"/>
  <c r="T804" i="103"/>
  <c r="U804" i="103"/>
  <c r="V804" i="103"/>
  <c r="W804" i="103"/>
  <c r="O805" i="103"/>
  <c r="P805" i="103"/>
  <c r="Q805" i="103"/>
  <c r="R805" i="103"/>
  <c r="S805" i="103"/>
  <c r="T805" i="103" s="1"/>
  <c r="U805" i="103" s="1"/>
  <c r="V805" i="103"/>
  <c r="W805" i="103" s="1"/>
  <c r="O806" i="103"/>
  <c r="P806" i="103" s="1"/>
  <c r="Q806" i="103" s="1"/>
  <c r="R806" i="103" s="1"/>
  <c r="S806" i="103"/>
  <c r="T806" i="103"/>
  <c r="U806" i="103"/>
  <c r="V806" i="103"/>
  <c r="W806" i="103" s="1"/>
  <c r="O807" i="103"/>
  <c r="P807" i="103"/>
  <c r="Q807" i="103"/>
  <c r="R807" i="103"/>
  <c r="S807" i="103"/>
  <c r="T807" i="103"/>
  <c r="U807" i="103"/>
  <c r="V807" i="103" s="1"/>
  <c r="W807" i="103" s="1"/>
  <c r="O808" i="103"/>
  <c r="P808" i="103"/>
  <c r="Q808" i="103"/>
  <c r="R808" i="103"/>
  <c r="S808" i="103" s="1"/>
  <c r="T808" i="103"/>
  <c r="U808" i="103"/>
  <c r="V808" i="103" s="1"/>
  <c r="W808" i="103" s="1"/>
  <c r="O809" i="103"/>
  <c r="P809" i="103" s="1"/>
  <c r="Q809" i="103" s="1"/>
  <c r="R809" i="103" s="1"/>
  <c r="S809" i="103" s="1"/>
  <c r="T809" i="103" s="1"/>
  <c r="U809" i="103" s="1"/>
  <c r="V809" i="103" s="1"/>
  <c r="W809" i="103" s="1"/>
  <c r="O810" i="103"/>
  <c r="P810" i="103"/>
  <c r="Q810" i="103"/>
  <c r="R810" i="103"/>
  <c r="S810" i="103"/>
  <c r="T810" i="103"/>
  <c r="U810" i="103" s="1"/>
  <c r="V810" i="103"/>
  <c r="W810" i="103"/>
  <c r="O811" i="103"/>
  <c r="P811" i="103" s="1"/>
  <c r="Q811" i="103" s="1"/>
  <c r="R811" i="103"/>
  <c r="S811" i="103"/>
  <c r="T811" i="103"/>
  <c r="U811" i="103"/>
  <c r="V811" i="103" s="1"/>
  <c r="W811" i="103"/>
  <c r="O812" i="103"/>
  <c r="P812" i="103"/>
  <c r="Q812" i="103" s="1"/>
  <c r="R812" i="103" s="1"/>
  <c r="S812" i="103"/>
  <c r="T812" i="103"/>
  <c r="U812" i="103"/>
  <c r="V812" i="103"/>
  <c r="W812" i="103" s="1"/>
  <c r="O813" i="103"/>
  <c r="P813" i="103" s="1"/>
  <c r="Q813" i="103" s="1"/>
  <c r="R813" i="103" s="1"/>
  <c r="S813" i="103" s="1"/>
  <c r="T813" i="103" s="1"/>
  <c r="U813" i="103" s="1"/>
  <c r="V813" i="103" s="1"/>
  <c r="W813" i="103" s="1"/>
  <c r="O814" i="103"/>
  <c r="P814" i="103"/>
  <c r="Q814" i="103"/>
  <c r="R814" i="103" s="1"/>
  <c r="S814" i="103" s="1"/>
  <c r="T814" i="103"/>
  <c r="U814" i="103"/>
  <c r="V814" i="103"/>
  <c r="W814" i="103"/>
  <c r="O815" i="103"/>
  <c r="P815" i="103" s="1"/>
  <c r="Q815" i="103"/>
  <c r="R815" i="103"/>
  <c r="S815" i="103"/>
  <c r="T815" i="103"/>
  <c r="U815" i="103"/>
  <c r="V815" i="103"/>
  <c r="W815" i="103" s="1"/>
  <c r="O816" i="103"/>
  <c r="P816" i="103" s="1"/>
  <c r="Q816" i="103" s="1"/>
  <c r="R816" i="103"/>
  <c r="S816" i="103"/>
  <c r="T816" i="103"/>
  <c r="U816" i="103" s="1"/>
  <c r="V816" i="103"/>
  <c r="W816" i="103" s="1"/>
  <c r="O817" i="103"/>
  <c r="P817" i="103"/>
  <c r="Q817" i="103"/>
  <c r="R817" i="103" s="1"/>
  <c r="S817" i="103"/>
  <c r="T817" i="103"/>
  <c r="U817" i="103"/>
  <c r="V817" i="103"/>
  <c r="W817" i="103" s="1"/>
  <c r="O818" i="103"/>
  <c r="P818" i="103"/>
  <c r="Q818" i="103"/>
  <c r="R818" i="103"/>
  <c r="S818" i="103"/>
  <c r="T818" i="103" s="1"/>
  <c r="U818" i="103" s="1"/>
  <c r="V818" i="103"/>
  <c r="W818" i="103" s="1"/>
  <c r="O819" i="103"/>
  <c r="P819" i="103" s="1"/>
  <c r="Q819" i="103" s="1"/>
  <c r="R819" i="103" s="1"/>
  <c r="S819" i="103" s="1"/>
  <c r="T819" i="103" s="1"/>
  <c r="U819" i="103" s="1"/>
  <c r="V819" i="103" s="1"/>
  <c r="W819" i="103" s="1"/>
  <c r="O820" i="103"/>
  <c r="P820" i="103"/>
  <c r="Q820" i="103"/>
  <c r="R820" i="103"/>
  <c r="S820" i="103"/>
  <c r="T820" i="103"/>
  <c r="U820" i="103" s="1"/>
  <c r="V820" i="103" s="1"/>
  <c r="W820" i="103"/>
  <c r="O821" i="103"/>
  <c r="P821" i="103" s="1"/>
  <c r="Q821" i="103"/>
  <c r="R821" i="103"/>
  <c r="S821" i="103"/>
  <c r="T821" i="103"/>
  <c r="U821" i="103"/>
  <c r="V821" i="103" s="1"/>
  <c r="W821" i="103" s="1"/>
  <c r="O822" i="103"/>
  <c r="P822" i="103" s="1"/>
  <c r="Q822" i="103" s="1"/>
  <c r="R822" i="103" s="1"/>
  <c r="S822" i="103" s="1"/>
  <c r="T822" i="103" s="1"/>
  <c r="U822" i="103" s="1"/>
  <c r="V822" i="103" s="1"/>
  <c r="W822" i="103" s="1"/>
  <c r="O823" i="103"/>
  <c r="P823" i="103"/>
  <c r="Q823" i="103" s="1"/>
  <c r="R823" i="103" s="1"/>
  <c r="S823" i="103" s="1"/>
  <c r="T823" i="103" s="1"/>
  <c r="U823" i="103" s="1"/>
  <c r="V823" i="103"/>
  <c r="W823" i="103"/>
  <c r="O824" i="103"/>
  <c r="P824" i="103"/>
  <c r="Q824" i="103" s="1"/>
  <c r="R824" i="103" s="1"/>
  <c r="S824" i="103" s="1"/>
  <c r="T824" i="103" s="1"/>
  <c r="U824" i="103" s="1"/>
  <c r="V824" i="103" s="1"/>
  <c r="W824" i="103" s="1"/>
  <c r="O825" i="103"/>
  <c r="P825" i="103"/>
  <c r="Q825" i="103"/>
  <c r="R825" i="103"/>
  <c r="S825" i="103"/>
  <c r="T825" i="103" s="1"/>
  <c r="U825" i="103"/>
  <c r="V825" i="103"/>
  <c r="W825" i="103" s="1"/>
  <c r="O826" i="103"/>
  <c r="P826" i="103"/>
  <c r="Q826" i="103" s="1"/>
  <c r="R826" i="103"/>
  <c r="S826" i="103"/>
  <c r="T826" i="103"/>
  <c r="U826" i="103" s="1"/>
  <c r="V826" i="103"/>
  <c r="W826" i="103"/>
  <c r="O827" i="103"/>
  <c r="P827" i="103"/>
  <c r="Q827" i="103"/>
  <c r="R827" i="103"/>
  <c r="S827" i="103"/>
  <c r="T827" i="103"/>
  <c r="U827" i="103" s="1"/>
  <c r="V827" i="103" s="1"/>
  <c r="W827" i="103" s="1"/>
  <c r="O828" i="103"/>
  <c r="P828" i="103"/>
  <c r="Q828" i="103"/>
  <c r="R828" i="103" s="1"/>
  <c r="S828" i="103" s="1"/>
  <c r="T828" i="103" s="1"/>
  <c r="U828" i="103"/>
  <c r="V828" i="103"/>
  <c r="W828" i="103"/>
  <c r="O829" i="103"/>
  <c r="P829" i="103" s="1"/>
  <c r="Q829" i="103"/>
  <c r="R829" i="103"/>
  <c r="S829" i="103"/>
  <c r="T829" i="103"/>
  <c r="U829" i="103"/>
  <c r="V829" i="103" s="1"/>
  <c r="W829" i="103" s="1"/>
  <c r="O830" i="103"/>
  <c r="P830" i="103"/>
  <c r="Q830" i="103"/>
  <c r="R830" i="103"/>
  <c r="S830" i="103" s="1"/>
  <c r="T830" i="103" s="1"/>
  <c r="U830" i="103" s="1"/>
  <c r="V830" i="103" s="1"/>
  <c r="W830" i="103" s="1"/>
  <c r="O831" i="103"/>
  <c r="P831" i="103"/>
  <c r="Q831" i="103"/>
  <c r="R831" i="103"/>
  <c r="S831" i="103" s="1"/>
  <c r="T831" i="103"/>
  <c r="U831" i="103"/>
  <c r="V831" i="103" s="1"/>
  <c r="W831" i="103" s="1"/>
  <c r="O832" i="103"/>
  <c r="P832" i="103"/>
  <c r="Q832" i="103" s="1"/>
  <c r="R832" i="103"/>
  <c r="S832" i="103"/>
  <c r="T832" i="103"/>
  <c r="U832" i="103"/>
  <c r="V832" i="103" s="1"/>
  <c r="W832" i="103" s="1"/>
  <c r="O833" i="103"/>
  <c r="P833" i="103"/>
  <c r="Q833" i="103" s="1"/>
  <c r="R833" i="103" s="1"/>
  <c r="S833" i="103"/>
  <c r="T833" i="103"/>
  <c r="U833" i="103"/>
  <c r="V833" i="103" s="1"/>
  <c r="W833" i="103" s="1"/>
  <c r="O834" i="103"/>
  <c r="P834" i="103"/>
  <c r="Q834" i="103"/>
  <c r="R834" i="103"/>
  <c r="S834" i="103" s="1"/>
  <c r="T834" i="103"/>
  <c r="U834" i="103" s="1"/>
  <c r="V834" i="103" s="1"/>
  <c r="W834" i="103"/>
  <c r="O835" i="103"/>
  <c r="P835" i="103" s="1"/>
  <c r="Q835" i="103"/>
  <c r="R835" i="103"/>
  <c r="S835" i="103"/>
  <c r="T835" i="103"/>
  <c r="U835" i="103" s="1"/>
  <c r="V835" i="103" s="1"/>
  <c r="W835" i="103"/>
  <c r="O836" i="103"/>
  <c r="P836" i="103" s="1"/>
  <c r="Q836" i="103" s="1"/>
  <c r="R836" i="103" s="1"/>
  <c r="S836" i="103" s="1"/>
  <c r="T836" i="103" s="1"/>
  <c r="U836" i="103" s="1"/>
  <c r="V836" i="103" s="1"/>
  <c r="W836" i="103" s="1"/>
  <c r="O837" i="103"/>
  <c r="P837" i="103"/>
  <c r="Q837" i="103"/>
  <c r="R837" i="103" s="1"/>
  <c r="S837" i="103"/>
  <c r="T837" i="103" s="1"/>
  <c r="U837" i="103" s="1"/>
  <c r="V837" i="103"/>
  <c r="W837" i="103"/>
  <c r="O838" i="103"/>
  <c r="P838" i="103" s="1"/>
  <c r="Q838" i="103" s="1"/>
  <c r="R838" i="103"/>
  <c r="S838" i="103"/>
  <c r="T838" i="103"/>
  <c r="U838" i="103"/>
  <c r="V838" i="103" s="1"/>
  <c r="W838" i="103" s="1"/>
  <c r="O839" i="103"/>
  <c r="P839" i="103"/>
  <c r="Q839" i="103"/>
  <c r="R839" i="103" s="1"/>
  <c r="S839" i="103" s="1"/>
  <c r="T839" i="103" s="1"/>
  <c r="U839" i="103" s="1"/>
  <c r="V839" i="103" s="1"/>
  <c r="W839" i="103" s="1"/>
  <c r="O840" i="103"/>
  <c r="P840" i="103" s="1"/>
  <c r="Q840" i="103" s="1"/>
  <c r="R840" i="103" s="1"/>
  <c r="S840" i="103" s="1"/>
  <c r="T840" i="103" s="1"/>
  <c r="U840" i="103" s="1"/>
  <c r="V840" i="103" s="1"/>
  <c r="W840" i="103" s="1"/>
  <c r="O841" i="103"/>
  <c r="P841" i="103" s="1"/>
  <c r="Q841" i="103"/>
  <c r="R841" i="103" s="1"/>
  <c r="S841" i="103"/>
  <c r="T841" i="103"/>
  <c r="U841" i="103"/>
  <c r="V841" i="103" s="1"/>
  <c r="W841" i="103"/>
  <c r="O842" i="103"/>
  <c r="P842" i="103"/>
  <c r="Q842" i="103"/>
  <c r="R842" i="103"/>
  <c r="S842" i="103" s="1"/>
  <c r="T842" i="103" s="1"/>
  <c r="U842" i="103" s="1"/>
  <c r="V842" i="103" s="1"/>
  <c r="W842" i="103" s="1"/>
  <c r="O843" i="103"/>
  <c r="P843" i="103"/>
  <c r="Q843" i="103"/>
  <c r="R843" i="103"/>
  <c r="S843" i="103"/>
  <c r="T843" i="103"/>
  <c r="U843" i="103" s="1"/>
  <c r="V843" i="103"/>
  <c r="W843" i="103"/>
  <c r="O844" i="103"/>
  <c r="P844" i="103"/>
  <c r="Q844" i="103"/>
  <c r="R844" i="103"/>
  <c r="S844" i="103"/>
  <c r="T844" i="103"/>
  <c r="U844" i="103"/>
  <c r="V844" i="103" s="1"/>
  <c r="W844" i="103" s="1"/>
  <c r="O845" i="103"/>
  <c r="P845" i="103"/>
  <c r="Q845" i="103" s="1"/>
  <c r="R845" i="103" s="1"/>
  <c r="S845" i="103"/>
  <c r="T845" i="103"/>
  <c r="U845" i="103" s="1"/>
  <c r="V845" i="103" s="1"/>
  <c r="W845" i="103" s="1"/>
  <c r="O846" i="103"/>
  <c r="P846" i="103"/>
  <c r="Q846" i="103" s="1"/>
  <c r="R846" i="103"/>
  <c r="S846" i="103"/>
  <c r="T846" i="103"/>
  <c r="U846" i="103"/>
  <c r="V846" i="103"/>
  <c r="W846" i="103"/>
  <c r="O847" i="103"/>
  <c r="P847" i="103"/>
  <c r="Q847" i="103"/>
  <c r="R847" i="103"/>
  <c r="S847" i="103"/>
  <c r="T847" i="103" s="1"/>
  <c r="U847" i="103" s="1"/>
  <c r="V847" i="103"/>
  <c r="W847" i="103" s="1"/>
  <c r="O848" i="103"/>
  <c r="P848" i="103"/>
  <c r="Q848" i="103" s="1"/>
  <c r="R848" i="103"/>
  <c r="S848" i="103" s="1"/>
  <c r="T848" i="103" s="1"/>
  <c r="U848" i="103" s="1"/>
  <c r="V848" i="103"/>
  <c r="W848" i="103"/>
  <c r="O849" i="103"/>
  <c r="P849" i="103"/>
  <c r="Q849" i="103"/>
  <c r="R849" i="103"/>
  <c r="S849" i="103"/>
  <c r="T849" i="103"/>
  <c r="U849" i="103"/>
  <c r="V849" i="103"/>
  <c r="W849" i="103" s="1"/>
  <c r="O850" i="103"/>
  <c r="P850" i="103"/>
  <c r="Q850" i="103"/>
  <c r="R850" i="103"/>
  <c r="S850" i="103"/>
  <c r="T850" i="103" s="1"/>
  <c r="U850" i="103" s="1"/>
  <c r="V850" i="103"/>
  <c r="W850" i="103" s="1"/>
  <c r="O851" i="103"/>
  <c r="P851" i="103" s="1"/>
  <c r="Q851" i="103" s="1"/>
  <c r="R851" i="103"/>
  <c r="S851" i="103"/>
  <c r="T851" i="103"/>
  <c r="U851" i="103"/>
  <c r="V851" i="103" s="1"/>
  <c r="W851" i="103" s="1"/>
  <c r="O852" i="103"/>
  <c r="P852" i="103"/>
  <c r="Q852" i="103" s="1"/>
  <c r="R852" i="103" s="1"/>
  <c r="S852" i="103"/>
  <c r="T852" i="103"/>
  <c r="U852" i="103"/>
  <c r="V852" i="103"/>
  <c r="W852" i="103" s="1"/>
  <c r="O853" i="103"/>
  <c r="P853" i="103"/>
  <c r="Q853" i="103"/>
  <c r="R853" i="103"/>
  <c r="S853" i="103"/>
  <c r="T853" i="103"/>
  <c r="U853" i="103" s="1"/>
  <c r="V853" i="103" s="1"/>
  <c r="W853" i="103" s="1"/>
  <c r="O854" i="103"/>
  <c r="P854" i="103"/>
  <c r="Q854" i="103"/>
  <c r="R854" i="103"/>
  <c r="S854" i="103"/>
  <c r="T854" i="103" s="1"/>
  <c r="U854" i="103" s="1"/>
  <c r="V854" i="103" s="1"/>
  <c r="W854" i="103" s="1"/>
  <c r="O855" i="103"/>
  <c r="P855" i="103" s="1"/>
  <c r="Q855" i="103"/>
  <c r="R855" i="103" s="1"/>
  <c r="S855" i="103"/>
  <c r="T855" i="103"/>
  <c r="U855" i="103"/>
  <c r="V855" i="103"/>
  <c r="W855" i="103"/>
  <c r="O856" i="103"/>
  <c r="P856" i="103"/>
  <c r="Q856" i="103"/>
  <c r="R856" i="103" s="1"/>
  <c r="S856" i="103" s="1"/>
  <c r="T856" i="103"/>
  <c r="U856" i="103"/>
  <c r="V856" i="103" s="1"/>
  <c r="W856" i="103" s="1"/>
  <c r="O857" i="103"/>
  <c r="P857" i="103"/>
  <c r="Q857" i="103"/>
  <c r="R857" i="103" s="1"/>
  <c r="S857" i="103"/>
  <c r="T857" i="103"/>
  <c r="U857" i="103" s="1"/>
  <c r="V857" i="103" s="1"/>
  <c r="W857" i="103" s="1"/>
  <c r="O858" i="103"/>
  <c r="P858" i="103"/>
  <c r="Q858" i="103"/>
  <c r="R858" i="103"/>
  <c r="S858" i="103"/>
  <c r="T858" i="103"/>
  <c r="U858" i="103"/>
  <c r="V858" i="103"/>
  <c r="W858" i="103" s="1"/>
  <c r="O859" i="103"/>
  <c r="P859" i="103"/>
  <c r="Q859" i="103" s="1"/>
  <c r="R859" i="103" s="1"/>
  <c r="S859" i="103"/>
  <c r="T859" i="103" s="1"/>
  <c r="U859" i="103"/>
  <c r="V859" i="103" s="1"/>
  <c r="W859" i="103" s="1"/>
  <c r="O860" i="103"/>
  <c r="P860" i="103"/>
  <c r="Q860" i="103"/>
  <c r="R860" i="103"/>
  <c r="S860" i="103" s="1"/>
  <c r="T860" i="103" s="1"/>
  <c r="U860" i="103" s="1"/>
  <c r="V860" i="103" s="1"/>
  <c r="W860" i="103" s="1"/>
  <c r="O861" i="103"/>
  <c r="P861" i="103"/>
  <c r="Q861" i="103"/>
  <c r="R861" i="103"/>
  <c r="S861" i="103" s="1"/>
  <c r="T861" i="103" s="1"/>
  <c r="U861" i="103" s="1"/>
  <c r="V861" i="103" s="1"/>
  <c r="W861" i="103" s="1"/>
  <c r="O862" i="103"/>
  <c r="P862" i="103"/>
  <c r="Q862" i="103"/>
  <c r="R862" i="103" s="1"/>
  <c r="S862" i="103"/>
  <c r="T862" i="103"/>
  <c r="U862" i="103" s="1"/>
  <c r="V862" i="103" s="1"/>
  <c r="W862" i="103" s="1"/>
  <c r="O863" i="103"/>
  <c r="P863" i="103"/>
  <c r="Q863" i="103"/>
  <c r="R863" i="103" s="1"/>
  <c r="S863" i="103" s="1"/>
  <c r="T863" i="103" s="1"/>
  <c r="U863" i="103" s="1"/>
  <c r="V863" i="103" s="1"/>
  <c r="W863" i="103" s="1"/>
  <c r="O864" i="103"/>
  <c r="P864" i="103"/>
  <c r="Q864" i="103" s="1"/>
  <c r="R864" i="103" s="1"/>
  <c r="S864" i="103"/>
  <c r="T864" i="103" s="1"/>
  <c r="U864" i="103"/>
  <c r="V864" i="103"/>
  <c r="W864" i="103"/>
  <c r="O865" i="103"/>
  <c r="P865" i="103"/>
  <c r="Q865" i="103"/>
  <c r="R865" i="103" s="1"/>
  <c r="S865" i="103" s="1"/>
  <c r="T865" i="103" s="1"/>
  <c r="U865" i="103" s="1"/>
  <c r="V865" i="103" s="1"/>
  <c r="W865" i="103" s="1"/>
  <c r="O866" i="103"/>
  <c r="P866" i="103" s="1"/>
  <c r="Q866" i="103" s="1"/>
  <c r="R866" i="103" s="1"/>
  <c r="S866" i="103"/>
  <c r="T866" i="103"/>
  <c r="U866" i="103"/>
  <c r="V866" i="103"/>
  <c r="W866" i="103" s="1"/>
  <c r="O867" i="103"/>
  <c r="P867" i="103"/>
  <c r="Q867" i="103"/>
  <c r="R867" i="103"/>
  <c r="S867" i="103"/>
  <c r="T867" i="103"/>
  <c r="U867" i="103"/>
  <c r="V867" i="103"/>
  <c r="W867" i="103"/>
  <c r="O868" i="103"/>
  <c r="P868" i="103"/>
  <c r="Q868" i="103"/>
  <c r="R868" i="103"/>
  <c r="S868" i="103" s="1"/>
  <c r="T868" i="103" s="1"/>
  <c r="U868" i="103" s="1"/>
  <c r="V868" i="103"/>
  <c r="W868" i="103"/>
  <c r="O869" i="103"/>
  <c r="P869" i="103"/>
  <c r="Q869" i="103" s="1"/>
  <c r="R869" i="103"/>
  <c r="S869" i="103"/>
  <c r="T869" i="103"/>
  <c r="U869" i="103" s="1"/>
  <c r="V869" i="103" s="1"/>
  <c r="W869" i="103"/>
  <c r="O870" i="103"/>
  <c r="P870" i="103"/>
  <c r="Q870" i="103"/>
  <c r="R870" i="103"/>
  <c r="S870" i="103"/>
  <c r="T870" i="103"/>
  <c r="U870" i="103" s="1"/>
  <c r="V870" i="103"/>
  <c r="W870" i="103" s="1"/>
  <c r="O871" i="103"/>
  <c r="P871" i="103"/>
  <c r="Q871" i="103"/>
  <c r="R871" i="103"/>
  <c r="S871" i="103"/>
  <c r="T871" i="103" s="1"/>
  <c r="U871" i="103"/>
  <c r="V871" i="103"/>
  <c r="W871" i="103" s="1"/>
  <c r="O872" i="103"/>
  <c r="P872" i="103"/>
  <c r="Q872" i="103" s="1"/>
  <c r="R872" i="103" s="1"/>
  <c r="S872" i="103"/>
  <c r="T872" i="103"/>
  <c r="U872" i="103"/>
  <c r="V872" i="103"/>
  <c r="W872" i="103" s="1"/>
  <c r="O873" i="103"/>
  <c r="P873" i="103"/>
  <c r="Q873" i="103" s="1"/>
  <c r="R873" i="103" s="1"/>
  <c r="S873" i="103"/>
  <c r="T873" i="103"/>
  <c r="U873" i="103"/>
  <c r="V873" i="103"/>
  <c r="W873" i="103" s="1"/>
  <c r="O874" i="103"/>
  <c r="P874" i="103" s="1"/>
  <c r="Q874" i="103" s="1"/>
  <c r="R874" i="103" s="1"/>
  <c r="S874" i="103" s="1"/>
  <c r="T874" i="103" s="1"/>
  <c r="U874" i="103" s="1"/>
  <c r="V874" i="103" s="1"/>
  <c r="W874" i="103" s="1"/>
  <c r="O875" i="103"/>
  <c r="P875" i="103" s="1"/>
  <c r="Q875" i="103"/>
  <c r="R875" i="103"/>
  <c r="S875" i="103"/>
  <c r="T875" i="103" s="1"/>
  <c r="U875" i="103" s="1"/>
  <c r="V875" i="103"/>
  <c r="W875" i="103"/>
  <c r="O876" i="103"/>
  <c r="P876" i="103"/>
  <c r="Q876" i="103" s="1"/>
  <c r="R876" i="103"/>
  <c r="S876" i="103"/>
  <c r="T876" i="103"/>
  <c r="U876" i="103"/>
  <c r="V876" i="103"/>
  <c r="W876" i="103" s="1"/>
  <c r="O877" i="103"/>
  <c r="P877" i="103"/>
  <c r="Q877" i="103"/>
  <c r="R877" i="103" s="1"/>
  <c r="S877" i="103"/>
  <c r="T877" i="103"/>
  <c r="U877" i="103" s="1"/>
  <c r="V877" i="103" s="1"/>
  <c r="W877" i="103" s="1"/>
  <c r="O878" i="103"/>
  <c r="P878" i="103"/>
  <c r="Q878" i="103"/>
  <c r="R878" i="103"/>
  <c r="S878" i="103"/>
  <c r="T878" i="103" s="1"/>
  <c r="U878" i="103"/>
  <c r="V878" i="103"/>
  <c r="W878" i="103"/>
  <c r="O879" i="103"/>
  <c r="P879" i="103"/>
  <c r="Q879" i="103"/>
  <c r="R879" i="103"/>
  <c r="S879" i="103"/>
  <c r="T879" i="103" s="1"/>
  <c r="U879" i="103"/>
  <c r="V879" i="103" s="1"/>
  <c r="W879" i="103" s="1"/>
  <c r="O880" i="103"/>
  <c r="P880" i="103"/>
  <c r="Q880" i="103" s="1"/>
  <c r="R880" i="103" s="1"/>
  <c r="S880" i="103" s="1"/>
  <c r="T880" i="103" s="1"/>
  <c r="U880" i="103"/>
  <c r="V880" i="103"/>
  <c r="W880" i="103" s="1"/>
  <c r="O881" i="103"/>
  <c r="P881" i="103"/>
  <c r="Q881" i="103"/>
  <c r="R881" i="103"/>
  <c r="S881" i="103"/>
  <c r="T881" i="103"/>
  <c r="U881" i="103"/>
  <c r="V881" i="103" s="1"/>
  <c r="W881" i="103"/>
  <c r="O882" i="103"/>
  <c r="P882" i="103"/>
  <c r="Q882" i="103"/>
  <c r="R882" i="103"/>
  <c r="S882" i="103"/>
  <c r="T882" i="103" s="1"/>
  <c r="U882" i="103" s="1"/>
  <c r="V882" i="103"/>
  <c r="W882" i="103" s="1"/>
  <c r="O883" i="103"/>
  <c r="P883" i="103" s="1"/>
  <c r="Q883" i="103" s="1"/>
  <c r="R883" i="103" s="1"/>
  <c r="S883" i="103"/>
  <c r="T883" i="103"/>
  <c r="U883" i="103"/>
  <c r="V883" i="103"/>
  <c r="W883" i="103" s="1"/>
  <c r="O884" i="103"/>
  <c r="P884" i="103"/>
  <c r="Q884" i="103"/>
  <c r="R884" i="103"/>
  <c r="S884" i="103"/>
  <c r="T884" i="103"/>
  <c r="U884" i="103"/>
  <c r="V884" i="103" s="1"/>
  <c r="W884" i="103" s="1"/>
  <c r="O885" i="103"/>
  <c r="P885" i="103"/>
  <c r="Q885" i="103"/>
  <c r="R885" i="103"/>
  <c r="S885" i="103" s="1"/>
  <c r="T885" i="103"/>
  <c r="U885" i="103"/>
  <c r="V885" i="103" s="1"/>
  <c r="W885" i="103" s="1"/>
  <c r="O886" i="103"/>
  <c r="P886" i="103"/>
  <c r="Q886" i="103" s="1"/>
  <c r="R886" i="103"/>
  <c r="S886" i="103"/>
  <c r="T886" i="103"/>
  <c r="U886" i="103"/>
  <c r="V886" i="103" s="1"/>
  <c r="W886" i="103" s="1"/>
  <c r="O887" i="103"/>
  <c r="P887" i="103" s="1"/>
  <c r="Q887" i="103" s="1"/>
  <c r="R887" i="103"/>
  <c r="S887" i="103"/>
  <c r="T887" i="103"/>
  <c r="U887" i="103"/>
  <c r="V887" i="103" s="1"/>
  <c r="W887" i="103"/>
  <c r="O888" i="103"/>
  <c r="P888" i="103"/>
  <c r="Q888" i="103"/>
  <c r="R888" i="103"/>
  <c r="S888" i="103" s="1"/>
  <c r="T888" i="103" s="1"/>
  <c r="U888" i="103" s="1"/>
  <c r="V888" i="103"/>
  <c r="W888" i="103"/>
  <c r="O889" i="103"/>
  <c r="P889" i="103"/>
  <c r="Q889" i="103"/>
  <c r="R889" i="103"/>
  <c r="S889" i="103" s="1"/>
  <c r="T889" i="103" s="1"/>
  <c r="U889" i="103"/>
  <c r="V889" i="103"/>
  <c r="W889" i="103" s="1"/>
  <c r="O890" i="103"/>
  <c r="P890" i="103" s="1"/>
  <c r="Q890" i="103"/>
  <c r="R890" i="103"/>
  <c r="S890" i="103"/>
  <c r="T890" i="103"/>
  <c r="U890" i="103" s="1"/>
  <c r="V890" i="103"/>
  <c r="W890" i="103"/>
  <c r="O891" i="103"/>
  <c r="P891" i="103"/>
  <c r="Q891" i="103" s="1"/>
  <c r="R891" i="103" s="1"/>
  <c r="S891" i="103"/>
  <c r="T891" i="103"/>
  <c r="U891" i="103"/>
  <c r="V891" i="103" s="1"/>
  <c r="W891" i="103" s="1"/>
  <c r="O892" i="103"/>
  <c r="P892" i="103" s="1"/>
  <c r="Q892" i="103" s="1"/>
  <c r="R892" i="103" s="1"/>
  <c r="S892" i="103" s="1"/>
  <c r="T892" i="103" s="1"/>
  <c r="U892" i="103" s="1"/>
  <c r="V892" i="103" s="1"/>
  <c r="W892" i="103" s="1"/>
  <c r="O893" i="103"/>
  <c r="P893" i="103"/>
  <c r="Q893" i="103"/>
  <c r="R893" i="103"/>
  <c r="S893" i="103"/>
  <c r="T893" i="103"/>
  <c r="U893" i="103"/>
  <c r="V893" i="103"/>
  <c r="W893" i="103" s="1"/>
  <c r="O894" i="103"/>
  <c r="P894" i="103" s="1"/>
  <c r="Q894" i="103" s="1"/>
  <c r="R894" i="103"/>
  <c r="S894" i="103"/>
  <c r="T894" i="103"/>
  <c r="U894" i="103"/>
  <c r="V894" i="103" s="1"/>
  <c r="W894" i="103"/>
  <c r="O895" i="103"/>
  <c r="P895" i="103" s="1"/>
  <c r="Q895" i="103"/>
  <c r="R895" i="103"/>
  <c r="S895" i="103"/>
  <c r="T895" i="103"/>
  <c r="U895" i="103"/>
  <c r="V895" i="103" s="1"/>
  <c r="W895" i="103" s="1"/>
  <c r="O896" i="103"/>
  <c r="P896" i="103"/>
  <c r="Q896" i="103"/>
  <c r="R896" i="103"/>
  <c r="S896" i="103" s="1"/>
  <c r="T896" i="103" s="1"/>
  <c r="U896" i="103"/>
  <c r="V896" i="103" s="1"/>
  <c r="W896" i="103" s="1"/>
  <c r="O897" i="103"/>
  <c r="P897" i="103" s="1"/>
  <c r="Q897" i="103"/>
  <c r="R897" i="103" s="1"/>
  <c r="S897" i="103"/>
  <c r="T897" i="103"/>
  <c r="U897" i="103"/>
  <c r="V897" i="103"/>
  <c r="W897" i="103"/>
  <c r="O898" i="103"/>
  <c r="P898" i="103"/>
  <c r="Q898" i="103"/>
  <c r="R898" i="103"/>
  <c r="S898" i="103"/>
  <c r="T898" i="103"/>
  <c r="U898" i="103" s="1"/>
  <c r="V898" i="103" s="1"/>
  <c r="W898" i="103" s="1"/>
  <c r="O899" i="103"/>
  <c r="P899" i="103"/>
  <c r="Q899" i="103"/>
  <c r="R899" i="103"/>
  <c r="S899" i="103" s="1"/>
  <c r="T899" i="103" s="1"/>
  <c r="U899" i="103" s="1"/>
  <c r="V899" i="103" s="1"/>
  <c r="W899" i="103"/>
  <c r="O900" i="103"/>
  <c r="P900" i="103"/>
  <c r="Q900" i="103"/>
  <c r="R900" i="103"/>
  <c r="S900" i="103"/>
  <c r="T900" i="103"/>
  <c r="U900" i="103"/>
  <c r="V900" i="103"/>
  <c r="W900" i="103" s="1"/>
  <c r="O901" i="103"/>
  <c r="P901" i="103" s="1"/>
  <c r="Q901" i="103" s="1"/>
  <c r="R901" i="103"/>
  <c r="S901" i="103"/>
  <c r="T901" i="103"/>
  <c r="U901" i="103"/>
  <c r="V901" i="103" s="1"/>
  <c r="W901" i="103" s="1"/>
  <c r="O902" i="103"/>
  <c r="P902" i="103"/>
  <c r="Q902" i="103"/>
  <c r="R902" i="103" s="1"/>
  <c r="S902" i="103" s="1"/>
  <c r="T902" i="103"/>
  <c r="U902" i="103"/>
  <c r="V902" i="103"/>
  <c r="W902" i="103"/>
  <c r="O903" i="103"/>
  <c r="P903" i="103"/>
  <c r="Q903" i="103"/>
  <c r="R903" i="103"/>
  <c r="S903" i="103" s="1"/>
  <c r="T903" i="103" s="1"/>
  <c r="U903" i="103"/>
  <c r="V903" i="103"/>
  <c r="W903" i="103"/>
  <c r="O904" i="103"/>
  <c r="P904" i="103"/>
  <c r="Q904" i="103"/>
  <c r="R904" i="103"/>
  <c r="S904" i="103"/>
  <c r="T904" i="103"/>
  <c r="U904" i="103" s="1"/>
  <c r="V904" i="103" s="1"/>
  <c r="W904" i="103" s="1"/>
  <c r="O905" i="103"/>
  <c r="P905" i="103"/>
  <c r="Q905" i="103"/>
  <c r="R905" i="103"/>
  <c r="S905" i="103"/>
  <c r="T905" i="103"/>
  <c r="U905" i="103" s="1"/>
  <c r="V905" i="103" s="1"/>
  <c r="W905" i="103"/>
  <c r="O906" i="103"/>
  <c r="P906" i="103"/>
  <c r="Q906" i="103" s="1"/>
  <c r="R906" i="103"/>
  <c r="S906" i="103" s="1"/>
  <c r="T906" i="103"/>
  <c r="U906" i="103"/>
  <c r="V906" i="103"/>
  <c r="W906" i="103" s="1"/>
  <c r="O907" i="103"/>
  <c r="P907" i="103"/>
  <c r="Q907" i="103"/>
  <c r="R907" i="103"/>
  <c r="S907" i="103" s="1"/>
  <c r="T907" i="103" s="1"/>
  <c r="U907" i="103"/>
  <c r="V907" i="103" s="1"/>
  <c r="W907" i="103" s="1"/>
  <c r="O908" i="103"/>
  <c r="P908" i="103"/>
  <c r="Q908" i="103"/>
  <c r="R908" i="103"/>
  <c r="S908" i="103" s="1"/>
  <c r="T908" i="103"/>
  <c r="U908" i="103"/>
  <c r="V908" i="103" s="1"/>
  <c r="W908" i="103"/>
  <c r="O909" i="103"/>
  <c r="P909" i="103"/>
  <c r="Q909" i="103"/>
  <c r="R909" i="103"/>
  <c r="S909" i="103"/>
  <c r="T909" i="103" s="1"/>
  <c r="U909" i="103" s="1"/>
  <c r="V909" i="103" s="1"/>
  <c r="W909" i="103" s="1"/>
  <c r="O910" i="103"/>
  <c r="P910" i="103"/>
  <c r="Q910" i="103"/>
  <c r="R910" i="103" s="1"/>
  <c r="S910" i="103" s="1"/>
  <c r="T910" i="103" s="1"/>
  <c r="U910" i="103" s="1"/>
  <c r="V910" i="103" s="1"/>
  <c r="W910" i="103" s="1"/>
  <c r="O911" i="103"/>
  <c r="P911" i="103" s="1"/>
  <c r="Q911" i="103"/>
  <c r="R911" i="103"/>
  <c r="S911" i="103"/>
  <c r="T911" i="103"/>
  <c r="U911" i="103"/>
  <c r="V911" i="103"/>
  <c r="W911" i="103"/>
  <c r="O912" i="103"/>
  <c r="P912" i="103"/>
  <c r="Q912" i="103"/>
  <c r="R912" i="103" s="1"/>
  <c r="S912" i="103" s="1"/>
  <c r="T912" i="103" s="1"/>
  <c r="U912" i="103" s="1"/>
  <c r="V912" i="103" s="1"/>
  <c r="W912" i="103" s="1"/>
  <c r="O913" i="103"/>
  <c r="P913" i="103"/>
  <c r="Q913" i="103"/>
  <c r="R913" i="103"/>
  <c r="S913" i="103" s="1"/>
  <c r="T913" i="103" s="1"/>
  <c r="U913" i="103" s="1"/>
  <c r="V913" i="103" s="1"/>
  <c r="W913" i="103" s="1"/>
  <c r="O914" i="103"/>
  <c r="P914" i="103"/>
  <c r="Q914" i="103"/>
  <c r="R914" i="103"/>
  <c r="S914" i="103"/>
  <c r="T914" i="103"/>
  <c r="U914" i="103"/>
  <c r="V914" i="103"/>
  <c r="W914" i="103"/>
  <c r="O915" i="103"/>
  <c r="P915" i="103" s="1"/>
  <c r="Q915" i="103"/>
  <c r="R915" i="103"/>
  <c r="S915" i="103"/>
  <c r="T915" i="103"/>
  <c r="U915" i="103"/>
  <c r="V915" i="103" s="1"/>
  <c r="W915" i="103"/>
  <c r="O916" i="103"/>
  <c r="P916" i="103"/>
  <c r="Q916" i="103"/>
  <c r="R916" i="103"/>
  <c r="S916" i="103"/>
  <c r="T916" i="103"/>
  <c r="U916" i="103"/>
  <c r="V916" i="103"/>
  <c r="W916" i="103"/>
  <c r="O917" i="103"/>
  <c r="P917" i="103"/>
  <c r="Q917" i="103"/>
  <c r="R917" i="103" s="1"/>
  <c r="S917" i="103" s="1"/>
  <c r="T917" i="103" s="1"/>
  <c r="U917" i="103"/>
  <c r="V917" i="103"/>
  <c r="W917" i="103" s="1"/>
  <c r="O918" i="103"/>
  <c r="P918" i="103" s="1"/>
  <c r="Q918" i="103"/>
  <c r="R918" i="103"/>
  <c r="S918" i="103"/>
  <c r="T918" i="103"/>
  <c r="U918" i="103" s="1"/>
  <c r="V918" i="103" s="1"/>
  <c r="W918" i="103" s="1"/>
  <c r="O919" i="103"/>
  <c r="P919" i="103"/>
  <c r="Q919" i="103"/>
  <c r="R919" i="103"/>
  <c r="S919" i="103"/>
  <c r="T919" i="103" s="1"/>
  <c r="U919" i="103"/>
  <c r="V919" i="103" s="1"/>
  <c r="W919" i="103" s="1"/>
  <c r="O920" i="103"/>
  <c r="P920" i="103"/>
  <c r="Q920" i="103"/>
  <c r="R920" i="103"/>
  <c r="S920" i="103" s="1"/>
  <c r="T920" i="103"/>
  <c r="U920" i="103" s="1"/>
  <c r="V920" i="103" s="1"/>
  <c r="W920" i="103" s="1"/>
  <c r="O921" i="103"/>
  <c r="P921" i="103"/>
  <c r="Q921" i="103"/>
  <c r="R921" i="103"/>
  <c r="S921" i="103"/>
  <c r="T921" i="103" s="1"/>
  <c r="U921" i="103" s="1"/>
  <c r="V921" i="103" s="1"/>
  <c r="W921" i="103" s="1"/>
  <c r="O922" i="103"/>
  <c r="P922" i="103" s="1"/>
  <c r="Q922" i="103" s="1"/>
  <c r="R922" i="103"/>
  <c r="S922" i="103"/>
  <c r="T922" i="103"/>
  <c r="U922" i="103"/>
  <c r="V922" i="103" s="1"/>
  <c r="W922" i="103"/>
  <c r="O923" i="103"/>
  <c r="P923" i="103"/>
  <c r="Q923" i="103"/>
  <c r="R923" i="103"/>
  <c r="S923" i="103" s="1"/>
  <c r="T923" i="103" s="1"/>
  <c r="U923" i="103"/>
  <c r="V923" i="103" s="1"/>
  <c r="W923" i="103" s="1"/>
  <c r="O924" i="103"/>
  <c r="P924" i="103"/>
  <c r="Q924" i="103"/>
  <c r="R924" i="103" s="1"/>
  <c r="S924" i="103" s="1"/>
  <c r="T924" i="103"/>
  <c r="U924" i="103" s="1"/>
  <c r="V924" i="103" s="1"/>
  <c r="W924" i="103" s="1"/>
  <c r="O925" i="103"/>
  <c r="P925" i="103"/>
  <c r="Q925" i="103"/>
  <c r="R925" i="103"/>
  <c r="S925" i="103"/>
  <c r="T925" i="103"/>
  <c r="U925" i="103"/>
  <c r="V925" i="103"/>
  <c r="W925" i="103" s="1"/>
  <c r="O926" i="103"/>
  <c r="P926" i="103"/>
  <c r="Q926" i="103" s="1"/>
  <c r="R926" i="103"/>
  <c r="S926" i="103" s="1"/>
  <c r="T926" i="103" s="1"/>
  <c r="U926" i="103" s="1"/>
  <c r="V926" i="103" s="1"/>
  <c r="W926" i="103" s="1"/>
  <c r="O927" i="103"/>
  <c r="P927" i="103"/>
  <c r="Q927" i="103"/>
  <c r="R927" i="103" s="1"/>
  <c r="S927" i="103" s="1"/>
  <c r="T927" i="103" s="1"/>
  <c r="U927" i="103" s="1"/>
  <c r="V927" i="103" s="1"/>
  <c r="W927" i="103" s="1"/>
  <c r="O928" i="103"/>
  <c r="P928" i="103"/>
  <c r="Q928" i="103"/>
  <c r="R928" i="103"/>
  <c r="S928" i="103" s="1"/>
  <c r="T928" i="103"/>
  <c r="U928" i="103" s="1"/>
  <c r="V928" i="103" s="1"/>
  <c r="W928" i="103"/>
  <c r="O929" i="103"/>
  <c r="P929" i="103"/>
  <c r="Q929" i="103"/>
  <c r="R929" i="103" s="1"/>
  <c r="S929" i="103" s="1"/>
  <c r="T929" i="103" s="1"/>
  <c r="U929" i="103" s="1"/>
  <c r="V929" i="103" s="1"/>
  <c r="W929" i="103" s="1"/>
  <c r="O930" i="103"/>
  <c r="P930" i="103" s="1"/>
  <c r="Q930" i="103" s="1"/>
  <c r="R930" i="103" s="1"/>
  <c r="S930" i="103" s="1"/>
  <c r="T930" i="103" s="1"/>
  <c r="U930" i="103" s="1"/>
  <c r="V930" i="103" s="1"/>
  <c r="W930" i="103" s="1"/>
  <c r="O931" i="103"/>
  <c r="P931" i="103" s="1"/>
  <c r="Q931" i="103" s="1"/>
  <c r="R931" i="103" s="1"/>
  <c r="S931" i="103" s="1"/>
  <c r="T931" i="103"/>
  <c r="U931" i="103"/>
  <c r="V931" i="103"/>
  <c r="W931" i="103"/>
  <c r="O932" i="103"/>
  <c r="P932" i="103"/>
  <c r="Q932" i="103" s="1"/>
  <c r="R932" i="103" s="1"/>
  <c r="S932" i="103" s="1"/>
  <c r="T932" i="103" s="1"/>
  <c r="U932" i="103" s="1"/>
  <c r="V932" i="103" s="1"/>
  <c r="W932" i="103" s="1"/>
  <c r="O933" i="103"/>
  <c r="P933" i="103"/>
  <c r="Q933" i="103"/>
  <c r="R933" i="103"/>
  <c r="S933" i="103"/>
  <c r="T933" i="103"/>
  <c r="U933" i="103" s="1"/>
  <c r="V933" i="103" s="1"/>
  <c r="W933" i="103" s="1"/>
  <c r="O934" i="103"/>
  <c r="P934" i="103"/>
  <c r="Q934" i="103"/>
  <c r="R934" i="103" s="1"/>
  <c r="S934" i="103"/>
  <c r="T934" i="103"/>
  <c r="U934" i="103"/>
  <c r="V934" i="103"/>
  <c r="W934" i="103"/>
  <c r="O935" i="103"/>
  <c r="P935" i="103" s="1"/>
  <c r="Q935" i="103"/>
  <c r="R935" i="103"/>
  <c r="S935" i="103"/>
  <c r="T935" i="103"/>
  <c r="U935" i="103"/>
  <c r="V935" i="103" s="1"/>
  <c r="W935" i="103" s="1"/>
  <c r="O936" i="103"/>
  <c r="P936" i="103"/>
  <c r="Q936" i="103"/>
  <c r="R936" i="103" s="1"/>
  <c r="S936" i="103" s="1"/>
  <c r="T936" i="103"/>
  <c r="U936" i="103" s="1"/>
  <c r="V936" i="103"/>
  <c r="W936" i="103"/>
  <c r="O937" i="103"/>
  <c r="P937" i="103"/>
  <c r="Q937" i="103"/>
  <c r="R937" i="103" s="1"/>
  <c r="S937" i="103"/>
  <c r="T937" i="103"/>
  <c r="U937" i="103"/>
  <c r="V937" i="103" s="1"/>
  <c r="W937" i="103" s="1"/>
  <c r="O938" i="103"/>
  <c r="P938" i="103"/>
  <c r="Q938" i="103"/>
  <c r="R938" i="103" s="1"/>
  <c r="S938" i="103" s="1"/>
  <c r="T938" i="103"/>
  <c r="U938" i="103" s="1"/>
  <c r="V938" i="103" s="1"/>
  <c r="W938" i="103" s="1"/>
  <c r="O939" i="103"/>
  <c r="P939" i="103"/>
  <c r="Q939" i="103"/>
  <c r="R939" i="103"/>
  <c r="S939" i="103"/>
  <c r="T939" i="103" s="1"/>
  <c r="U939" i="103"/>
  <c r="V939" i="103"/>
  <c r="W939" i="103"/>
  <c r="O940" i="103"/>
  <c r="P940" i="103"/>
  <c r="Q940" i="103"/>
  <c r="R940" i="103" s="1"/>
  <c r="S940" i="103" s="1"/>
  <c r="T940" i="103" s="1"/>
  <c r="U940" i="103" s="1"/>
  <c r="V940" i="103" s="1"/>
  <c r="W940" i="103" s="1"/>
  <c r="O941" i="103"/>
  <c r="P941" i="103"/>
  <c r="Q941" i="103" s="1"/>
  <c r="R941" i="103" s="1"/>
  <c r="S941" i="103" s="1"/>
  <c r="T941" i="103" s="1"/>
  <c r="U941" i="103" s="1"/>
  <c r="V941" i="103" s="1"/>
  <c r="W941" i="103" s="1"/>
  <c r="O942" i="103"/>
  <c r="P942" i="103"/>
  <c r="Q942" i="103"/>
  <c r="R942" i="103"/>
  <c r="S942" i="103"/>
  <c r="T942" i="103"/>
  <c r="U942" i="103"/>
  <c r="V942" i="103"/>
  <c r="W942" i="103"/>
  <c r="O943" i="103"/>
  <c r="P943" i="103"/>
  <c r="Q943" i="103"/>
  <c r="R943" i="103"/>
  <c r="S943" i="103"/>
  <c r="T943" i="103"/>
  <c r="U943" i="103" s="1"/>
  <c r="V943" i="103"/>
  <c r="W943" i="103"/>
  <c r="O944" i="103"/>
  <c r="P944" i="103"/>
  <c r="Q944" i="103"/>
  <c r="R944" i="103"/>
  <c r="S944" i="103"/>
  <c r="T944" i="103"/>
  <c r="U944" i="103"/>
  <c r="V944" i="103"/>
  <c r="W944" i="103"/>
  <c r="O945" i="103"/>
  <c r="P945" i="103"/>
  <c r="Q945" i="103" s="1"/>
  <c r="R945" i="103" s="1"/>
  <c r="S945" i="103"/>
  <c r="T945" i="103"/>
  <c r="U945" i="103"/>
  <c r="V945" i="103" s="1"/>
  <c r="W945" i="103" s="1"/>
  <c r="O946" i="103"/>
  <c r="P946" i="103"/>
  <c r="Q946" i="103" s="1"/>
  <c r="R946" i="103"/>
  <c r="S946" i="103"/>
  <c r="T946" i="103"/>
  <c r="U946" i="103" s="1"/>
  <c r="V946" i="103" s="1"/>
  <c r="W946" i="103" s="1"/>
  <c r="O947" i="103"/>
  <c r="P947" i="103"/>
  <c r="Q947" i="103"/>
  <c r="R947" i="103"/>
  <c r="S947" i="103"/>
  <c r="T947" i="103" s="1"/>
  <c r="U947" i="103" s="1"/>
  <c r="V947" i="103"/>
  <c r="W947" i="103"/>
  <c r="O948" i="103"/>
  <c r="P948" i="103"/>
  <c r="Q948" i="103" s="1"/>
  <c r="R948" i="103"/>
  <c r="S948" i="103" s="1"/>
  <c r="T948" i="103"/>
  <c r="U948" i="103"/>
  <c r="V948" i="103"/>
  <c r="W948" i="103" s="1"/>
  <c r="O949" i="103"/>
  <c r="P949" i="103"/>
  <c r="Q949" i="103"/>
  <c r="R949" i="103"/>
  <c r="S949" i="103" s="1"/>
  <c r="T949" i="103" s="1"/>
  <c r="U949" i="103"/>
  <c r="V949" i="103" s="1"/>
  <c r="W949" i="103" s="1"/>
  <c r="O950" i="103"/>
  <c r="P950" i="103"/>
  <c r="Q950" i="103"/>
  <c r="R950" i="103"/>
  <c r="S950" i="103"/>
  <c r="T950" i="103" s="1"/>
  <c r="U950" i="103" s="1"/>
  <c r="V950" i="103"/>
  <c r="W950" i="103"/>
  <c r="O951" i="103"/>
  <c r="P951" i="103"/>
  <c r="Q951" i="103"/>
  <c r="R951" i="103"/>
  <c r="S951" i="103"/>
  <c r="T951" i="103"/>
  <c r="U951" i="103" s="1"/>
  <c r="V951" i="103" s="1"/>
  <c r="W951" i="103" s="1"/>
  <c r="O952" i="103"/>
  <c r="P952" i="103"/>
  <c r="Q952" i="103" s="1"/>
  <c r="R952" i="103" s="1"/>
  <c r="S952" i="103"/>
  <c r="T952" i="103" s="1"/>
  <c r="U952" i="103" s="1"/>
  <c r="V952" i="103" s="1"/>
  <c r="W952" i="103" s="1"/>
  <c r="O953" i="103"/>
  <c r="P953" i="103"/>
  <c r="Q953" i="103"/>
  <c r="R953" i="103"/>
  <c r="S953" i="103"/>
  <c r="T953" i="103"/>
  <c r="U953" i="103"/>
  <c r="V953" i="103"/>
  <c r="W953" i="103"/>
  <c r="O954" i="103"/>
  <c r="P954" i="103"/>
  <c r="Q954" i="103" s="1"/>
  <c r="R954" i="103" s="1"/>
  <c r="S954" i="103" s="1"/>
  <c r="T954" i="103" s="1"/>
  <c r="U954" i="103" s="1"/>
  <c r="V954" i="103" s="1"/>
  <c r="W954" i="103" s="1"/>
  <c r="O955" i="103"/>
  <c r="P955" i="103" s="1"/>
  <c r="Q955" i="103"/>
  <c r="R955" i="103" s="1"/>
  <c r="S955" i="103"/>
  <c r="T955" i="103" s="1"/>
  <c r="U955" i="103" s="1"/>
  <c r="V955" i="103" s="1"/>
  <c r="W955" i="103" s="1"/>
  <c r="O956" i="103"/>
  <c r="P956" i="103"/>
  <c r="Q956" i="103"/>
  <c r="R956" i="103"/>
  <c r="S956" i="103"/>
  <c r="T956" i="103"/>
  <c r="U956" i="103"/>
  <c r="V956" i="103"/>
  <c r="W956" i="103" s="1"/>
  <c r="O957" i="103"/>
  <c r="P957" i="103"/>
  <c r="Q957" i="103" s="1"/>
  <c r="R957" i="103" s="1"/>
  <c r="S957" i="103" s="1"/>
  <c r="T957" i="103" s="1"/>
  <c r="U957" i="103" s="1"/>
  <c r="V957" i="103" s="1"/>
  <c r="W957" i="103" s="1"/>
  <c r="O958" i="103"/>
  <c r="P958" i="103"/>
  <c r="Q958" i="103"/>
  <c r="R958" i="103" s="1"/>
  <c r="S958" i="103" s="1"/>
  <c r="T958" i="103" s="1"/>
  <c r="U958" i="103" s="1"/>
  <c r="V958" i="103" s="1"/>
  <c r="W958" i="103" s="1"/>
  <c r="O959" i="103"/>
  <c r="P959" i="103"/>
  <c r="Q959" i="103" s="1"/>
  <c r="R959" i="103" s="1"/>
  <c r="S959" i="103"/>
  <c r="T959" i="103" s="1"/>
  <c r="U959" i="103"/>
  <c r="V959" i="103"/>
  <c r="W959" i="103"/>
  <c r="O960" i="103"/>
  <c r="P960" i="103"/>
  <c r="Q960" i="103"/>
  <c r="R960" i="103"/>
  <c r="S960" i="103"/>
  <c r="T960" i="103"/>
  <c r="U960" i="103"/>
  <c r="V960" i="103"/>
  <c r="W960" i="103" s="1"/>
  <c r="O961" i="103"/>
  <c r="P961" i="103"/>
  <c r="Q961" i="103"/>
  <c r="R961" i="103"/>
  <c r="S961" i="103"/>
  <c r="T961" i="103" s="1"/>
  <c r="U961" i="103" s="1"/>
  <c r="V961" i="103" s="1"/>
  <c r="W961" i="103"/>
  <c r="O962" i="103"/>
  <c r="P962" i="103"/>
  <c r="Q962" i="103"/>
  <c r="R962" i="103" s="1"/>
  <c r="S962" i="103"/>
  <c r="T962" i="103"/>
  <c r="U962" i="103"/>
  <c r="V962" i="103" s="1"/>
  <c r="W962" i="103" s="1"/>
  <c r="O963" i="103"/>
  <c r="P963" i="103" s="1"/>
  <c r="Q963" i="103" s="1"/>
  <c r="R963" i="103" s="1"/>
  <c r="S963" i="103" s="1"/>
  <c r="T963" i="103" s="1"/>
  <c r="U963" i="103" s="1"/>
  <c r="V963" i="103" s="1"/>
  <c r="W963" i="103" s="1"/>
  <c r="O964" i="103"/>
  <c r="P964" i="103"/>
  <c r="Q964" i="103"/>
  <c r="R964" i="103"/>
  <c r="S964" i="103"/>
  <c r="T964" i="103" s="1"/>
  <c r="U964" i="103"/>
  <c r="V964" i="103"/>
  <c r="W964" i="103"/>
  <c r="O965" i="103"/>
  <c r="P965" i="103"/>
  <c r="Q965" i="103" s="1"/>
  <c r="R965" i="103" s="1"/>
  <c r="S965" i="103"/>
  <c r="T965" i="103"/>
  <c r="U965" i="103"/>
  <c r="V965" i="103" s="1"/>
  <c r="W965" i="103" s="1"/>
  <c r="O966" i="103"/>
  <c r="P966" i="103" s="1"/>
  <c r="Q966" i="103" s="1"/>
  <c r="R966" i="103" s="1"/>
  <c r="S966" i="103"/>
  <c r="T966" i="103"/>
  <c r="U966" i="103"/>
  <c r="V966" i="103" s="1"/>
  <c r="W966" i="103" s="1"/>
  <c r="O967" i="103"/>
  <c r="P967" i="103"/>
  <c r="Q967" i="103"/>
  <c r="R967" i="103"/>
  <c r="S967" i="103"/>
  <c r="T967" i="103"/>
  <c r="U967" i="103"/>
  <c r="V967" i="103"/>
  <c r="W967" i="103" s="1"/>
  <c r="O968" i="103"/>
  <c r="P968" i="103"/>
  <c r="Q968" i="103"/>
  <c r="R968" i="103"/>
  <c r="S968" i="103" s="1"/>
  <c r="T968" i="103" s="1"/>
  <c r="U968" i="103" s="1"/>
  <c r="V968" i="103"/>
  <c r="W968" i="103" s="1"/>
  <c r="O969" i="103"/>
  <c r="P969" i="103"/>
  <c r="Q969" i="103" s="1"/>
  <c r="R969" i="103"/>
  <c r="S969" i="103"/>
  <c r="T969" i="103"/>
  <c r="U969" i="103" s="1"/>
  <c r="V969" i="103" s="1"/>
  <c r="W969" i="103" s="1"/>
  <c r="O970" i="103"/>
  <c r="P970" i="103"/>
  <c r="Q970" i="103"/>
  <c r="R970" i="103"/>
  <c r="S970" i="103"/>
  <c r="T970" i="103" s="1"/>
  <c r="U970" i="103" s="1"/>
  <c r="V970" i="103" s="1"/>
  <c r="W970" i="103" s="1"/>
  <c r="O971" i="103"/>
  <c r="P971" i="103"/>
  <c r="Q971" i="103"/>
  <c r="R971" i="103"/>
  <c r="S971" i="103"/>
  <c r="T971" i="103" s="1"/>
  <c r="U971" i="103"/>
  <c r="V971" i="103" s="1"/>
  <c r="W971" i="103" s="1"/>
  <c r="O972" i="103"/>
  <c r="P972" i="103"/>
  <c r="Q972" i="103"/>
  <c r="R972" i="103"/>
  <c r="S972" i="103" s="1"/>
  <c r="T972" i="103" s="1"/>
  <c r="U972" i="103" s="1"/>
  <c r="V972" i="103" s="1"/>
  <c r="W972" i="103" s="1"/>
  <c r="O973" i="103"/>
  <c r="P973" i="103"/>
  <c r="Q973" i="103" s="1"/>
  <c r="R973" i="103" s="1"/>
  <c r="S973" i="103" s="1"/>
  <c r="T973" i="103" s="1"/>
  <c r="U973" i="103"/>
  <c r="V973" i="103"/>
  <c r="W973" i="103" s="1"/>
  <c r="O974" i="103"/>
  <c r="P974" i="103"/>
  <c r="Q974" i="103"/>
  <c r="R974" i="103"/>
  <c r="S974" i="103"/>
  <c r="T974" i="103"/>
  <c r="U974" i="103" s="1"/>
  <c r="V974" i="103" s="1"/>
  <c r="W974" i="103" s="1"/>
  <c r="O975" i="103"/>
  <c r="P975" i="103" s="1"/>
  <c r="Q975" i="103"/>
  <c r="R975" i="103"/>
  <c r="S975" i="103" s="1"/>
  <c r="T975" i="103" s="1"/>
  <c r="U975" i="103" s="1"/>
  <c r="V975" i="103" s="1"/>
  <c r="W975" i="103" s="1"/>
  <c r="O976" i="103"/>
  <c r="P976" i="103" s="1"/>
  <c r="Q976" i="103" s="1"/>
  <c r="R976" i="103" s="1"/>
  <c r="S976" i="103"/>
  <c r="T976" i="103"/>
  <c r="U976" i="103"/>
  <c r="V976" i="103"/>
  <c r="W976" i="103"/>
  <c r="O977" i="103"/>
  <c r="P977" i="103"/>
  <c r="Q977" i="103"/>
  <c r="R977" i="103" s="1"/>
  <c r="S977" i="103"/>
  <c r="T977" i="103"/>
  <c r="U977" i="103" s="1"/>
  <c r="V977" i="103" s="1"/>
  <c r="W977" i="103" s="1"/>
  <c r="O978" i="103"/>
  <c r="P978" i="103"/>
  <c r="Q978" i="103"/>
  <c r="R978" i="103"/>
  <c r="S978" i="103" s="1"/>
  <c r="T978" i="103" s="1"/>
  <c r="U978" i="103" s="1"/>
  <c r="V978" i="103" s="1"/>
  <c r="W978" i="103" s="1"/>
  <c r="O979" i="103"/>
  <c r="P979" i="103"/>
  <c r="Q979" i="103"/>
  <c r="R979" i="103"/>
  <c r="S979" i="103"/>
  <c r="T979" i="103" s="1"/>
  <c r="U979" i="103"/>
  <c r="V979" i="103"/>
  <c r="W979" i="103"/>
  <c r="O980" i="103"/>
  <c r="P980" i="103"/>
  <c r="Q980" i="103" s="1"/>
  <c r="R980" i="103" s="1"/>
  <c r="S980" i="103"/>
  <c r="T980" i="103"/>
  <c r="U980" i="103" s="1"/>
  <c r="V980" i="103" s="1"/>
  <c r="W980" i="103" s="1"/>
  <c r="O981" i="103"/>
  <c r="P981" i="103"/>
  <c r="Q981" i="103"/>
  <c r="R981" i="103"/>
  <c r="S981" i="103" s="1"/>
  <c r="T981" i="103" s="1"/>
  <c r="U981" i="103" s="1"/>
  <c r="V981" i="103" s="1"/>
  <c r="W981" i="103" s="1"/>
  <c r="O982" i="103"/>
  <c r="P982" i="103"/>
  <c r="Q982" i="103"/>
  <c r="R982" i="103"/>
  <c r="S982" i="103"/>
  <c r="T982" i="103" s="1"/>
  <c r="U982" i="103" s="1"/>
  <c r="V982" i="103"/>
  <c r="W982" i="103"/>
  <c r="O983" i="103"/>
  <c r="P983" i="103"/>
  <c r="Q983" i="103" s="1"/>
  <c r="R983" i="103"/>
  <c r="S983" i="103"/>
  <c r="T983" i="103"/>
  <c r="U983" i="103" s="1"/>
  <c r="V983" i="103" s="1"/>
  <c r="W983" i="103" s="1"/>
  <c r="O984" i="103"/>
  <c r="P984" i="103"/>
  <c r="Q984" i="103"/>
  <c r="R984" i="103"/>
  <c r="S984" i="103"/>
  <c r="T984" i="103"/>
  <c r="U984" i="103"/>
  <c r="V984" i="103" s="1"/>
  <c r="W984" i="103" s="1"/>
  <c r="O985" i="103"/>
  <c r="P985" i="103"/>
  <c r="Q985" i="103"/>
  <c r="R985" i="103"/>
  <c r="S985" i="103" s="1"/>
  <c r="T985" i="103"/>
  <c r="U985" i="103"/>
  <c r="V985" i="103"/>
  <c r="W985" i="103"/>
  <c r="O986" i="103"/>
  <c r="P986" i="103"/>
  <c r="Q986" i="103" s="1"/>
  <c r="R986" i="103" s="1"/>
  <c r="S986" i="103" s="1"/>
  <c r="T986" i="103" s="1"/>
  <c r="U986" i="103" s="1"/>
  <c r="V986" i="103" s="1"/>
  <c r="W986" i="103" s="1"/>
  <c r="O987" i="103"/>
  <c r="P987" i="103" s="1"/>
  <c r="Q987" i="103" s="1"/>
  <c r="R987" i="103"/>
  <c r="S987" i="103" s="1"/>
  <c r="T987" i="103" s="1"/>
  <c r="U987" i="103" s="1"/>
  <c r="V987" i="103" s="1"/>
  <c r="W987" i="103" s="1"/>
  <c r="O988" i="103"/>
  <c r="P988" i="103"/>
  <c r="Q988" i="103"/>
  <c r="R988" i="103"/>
  <c r="S988" i="103" s="1"/>
  <c r="T988" i="103" s="1"/>
  <c r="U988" i="103" s="1"/>
  <c r="V988" i="103" s="1"/>
  <c r="W988" i="103" s="1"/>
  <c r="O989" i="103"/>
  <c r="P989" i="103"/>
  <c r="Q989" i="103" s="1"/>
  <c r="R989" i="103" s="1"/>
  <c r="S989" i="103" s="1"/>
  <c r="T989" i="103" s="1"/>
  <c r="U989" i="103" s="1"/>
  <c r="V989" i="103" s="1"/>
  <c r="W989" i="103" s="1"/>
  <c r="O990" i="103"/>
  <c r="P990" i="103" s="1"/>
  <c r="Q990" i="103"/>
  <c r="R990" i="103"/>
  <c r="S990" i="103" s="1"/>
  <c r="T990" i="103" s="1"/>
  <c r="U990" i="103" s="1"/>
  <c r="V990" i="103" s="1"/>
  <c r="W990" i="103" s="1"/>
  <c r="O991" i="103"/>
  <c r="P991" i="103"/>
  <c r="Q991" i="103"/>
  <c r="R991" i="103"/>
  <c r="S991" i="103" s="1"/>
  <c r="T991" i="103" s="1"/>
  <c r="U991" i="103" s="1"/>
  <c r="V991" i="103" s="1"/>
  <c r="W991" i="103" s="1"/>
  <c r="O992" i="103"/>
  <c r="P992" i="103"/>
  <c r="Q992" i="103"/>
  <c r="R992" i="103" s="1"/>
  <c r="S992" i="103" s="1"/>
  <c r="T992" i="103" s="1"/>
  <c r="U992" i="103" s="1"/>
  <c r="V992" i="103" s="1"/>
  <c r="W992" i="103" s="1"/>
  <c r="O993" i="103"/>
  <c r="P993" i="103"/>
  <c r="Q993" i="103"/>
  <c r="R993" i="103"/>
  <c r="S993" i="103" s="1"/>
  <c r="T993" i="103" s="1"/>
  <c r="U993" i="103" s="1"/>
  <c r="V993" i="103" s="1"/>
  <c r="W993" i="103" s="1"/>
  <c r="O994" i="103"/>
  <c r="P994" i="103" s="1"/>
  <c r="Q994" i="103" s="1"/>
  <c r="R994" i="103"/>
  <c r="S994" i="103"/>
  <c r="T994" i="103" s="1"/>
  <c r="U994" i="103" s="1"/>
  <c r="V994" i="103" s="1"/>
  <c r="W994" i="103" s="1"/>
  <c r="O995" i="103"/>
  <c r="P995" i="103" s="1"/>
  <c r="Q995" i="103" s="1"/>
  <c r="R995" i="103" s="1"/>
  <c r="S995" i="103"/>
  <c r="T995" i="103"/>
  <c r="U995" i="103" s="1"/>
  <c r="V995" i="103" s="1"/>
  <c r="W995" i="103" s="1"/>
  <c r="O996" i="103"/>
  <c r="P996" i="103"/>
  <c r="Q996" i="103"/>
  <c r="R996" i="103" s="1"/>
  <c r="S996" i="103" s="1"/>
  <c r="T996" i="103" s="1"/>
  <c r="U996" i="103" s="1"/>
  <c r="V996" i="103" s="1"/>
  <c r="W996" i="103" s="1"/>
  <c r="O997" i="103"/>
  <c r="P997" i="103" s="1"/>
  <c r="Q997" i="103"/>
  <c r="R997" i="103" s="1"/>
  <c r="S997" i="103"/>
  <c r="T997" i="103"/>
  <c r="U997" i="103" s="1"/>
  <c r="V997" i="103" s="1"/>
  <c r="W997" i="103" s="1"/>
  <c r="O998" i="103"/>
  <c r="P998" i="103"/>
  <c r="Q998" i="103"/>
  <c r="R998" i="103"/>
  <c r="S998" i="103" s="1"/>
  <c r="T998" i="103" s="1"/>
  <c r="U998" i="103" s="1"/>
  <c r="V998" i="103" s="1"/>
  <c r="W998" i="103" s="1"/>
  <c r="O999" i="103"/>
  <c r="P999" i="103"/>
  <c r="Q999" i="103"/>
  <c r="R999" i="103" s="1"/>
  <c r="S999" i="103" s="1"/>
  <c r="T999" i="103" s="1"/>
  <c r="U999" i="103" s="1"/>
  <c r="V999" i="103" s="1"/>
  <c r="W999" i="103" s="1"/>
  <c r="O1000" i="103"/>
  <c r="P1000" i="103"/>
  <c r="Q1000" i="103"/>
  <c r="R1000" i="103"/>
  <c r="S1000" i="103" s="1"/>
  <c r="T1000" i="103" s="1"/>
  <c r="U1000" i="103" s="1"/>
  <c r="V1000" i="103" s="1"/>
  <c r="W1000" i="103" s="1"/>
  <c r="O1001" i="103"/>
  <c r="P1001" i="103" s="1"/>
  <c r="Q1001" i="103" s="1"/>
  <c r="R1001" i="103"/>
  <c r="S1001" i="103"/>
  <c r="T1001" i="103" s="1"/>
  <c r="U1001" i="103" s="1"/>
  <c r="V1001" i="103" s="1"/>
  <c r="W1001" i="103" s="1"/>
  <c r="O1002" i="103"/>
  <c r="P1002" i="103"/>
  <c r="Q1002" i="103"/>
  <c r="R1002" i="103"/>
  <c r="S1002" i="103" s="1"/>
  <c r="T1002" i="103" s="1"/>
  <c r="U1002" i="103" s="1"/>
  <c r="V1002" i="103" s="1"/>
  <c r="W1002" i="103" s="1"/>
  <c r="O1003" i="103"/>
  <c r="P1003" i="103"/>
  <c r="Q1003" i="103" s="1"/>
  <c r="R1003" i="103" s="1"/>
  <c r="S1003" i="103" s="1"/>
  <c r="T1003" i="103" s="1"/>
  <c r="U1003" i="103"/>
  <c r="V1003" i="103"/>
  <c r="W1003" i="103"/>
  <c r="O1004" i="103"/>
  <c r="P1004" i="103"/>
  <c r="Q1004" i="103"/>
  <c r="R1004" i="103"/>
  <c r="S1004" i="103" s="1"/>
  <c r="T1004" i="103" s="1"/>
  <c r="U1004" i="103" s="1"/>
  <c r="V1004" i="103" s="1"/>
  <c r="W1004" i="103" s="1"/>
  <c r="O1005" i="103"/>
  <c r="P1005" i="103" s="1"/>
  <c r="Q1005" i="103" s="1"/>
  <c r="R1005" i="103" s="1"/>
  <c r="S1005" i="103" s="1"/>
  <c r="T1005" i="103" s="1"/>
  <c r="U1005" i="103" s="1"/>
  <c r="V1005" i="103" s="1"/>
  <c r="W1005" i="103" s="1"/>
  <c r="O1006" i="103"/>
  <c r="P1006" i="103"/>
  <c r="Q1006" i="103" s="1"/>
  <c r="R1006" i="103"/>
  <c r="S1006" i="103" s="1"/>
  <c r="T1006" i="103"/>
  <c r="U1006" i="103"/>
  <c r="V1006" i="103"/>
  <c r="W1006" i="103"/>
  <c r="O1007" i="103"/>
  <c r="P1007" i="103"/>
  <c r="Q1007" i="103" s="1"/>
  <c r="R1007" i="103" s="1"/>
  <c r="S1007" i="103" s="1"/>
  <c r="T1007" i="103" s="1"/>
  <c r="U1007" i="103" s="1"/>
  <c r="V1007" i="103" s="1"/>
  <c r="W1007" i="103" s="1"/>
  <c r="O1008" i="103"/>
  <c r="P1008" i="103"/>
  <c r="Q1008" i="103"/>
  <c r="R1008" i="103" s="1"/>
  <c r="S1008" i="103" s="1"/>
  <c r="T1008" i="103" s="1"/>
  <c r="U1008" i="103"/>
  <c r="V1008" i="103" s="1"/>
  <c r="W1008" i="103"/>
  <c r="O1009" i="103"/>
  <c r="P1009" i="103"/>
  <c r="Q1009" i="103"/>
  <c r="R1009" i="103"/>
  <c r="S1009" i="103"/>
  <c r="T1009" i="103"/>
  <c r="U1009" i="103"/>
  <c r="V1009" i="103"/>
  <c r="W1009" i="103" s="1"/>
  <c r="O1010" i="103"/>
  <c r="P1010" i="103"/>
  <c r="Q1010" i="103"/>
  <c r="R1010" i="103" s="1"/>
  <c r="S1010" i="103" s="1"/>
  <c r="T1010" i="103"/>
  <c r="U1010" i="103" s="1"/>
  <c r="V1010" i="103"/>
  <c r="W1010" i="103" s="1"/>
  <c r="O1011" i="103"/>
  <c r="P1011" i="103" s="1"/>
  <c r="Q1011" i="103" s="1"/>
  <c r="R1011" i="103" s="1"/>
  <c r="S1011" i="103"/>
  <c r="T1011" i="103"/>
  <c r="U1011" i="103"/>
  <c r="V1011" i="103"/>
  <c r="W1011" i="103"/>
  <c r="O1012" i="103"/>
  <c r="P1012" i="103"/>
  <c r="Q1012" i="103"/>
  <c r="R1012" i="103"/>
  <c r="S1012" i="103"/>
  <c r="T1012" i="103"/>
  <c r="U1012" i="103" s="1"/>
  <c r="V1012" i="103" s="1"/>
  <c r="W1012" i="103" s="1"/>
  <c r="O1013" i="103"/>
  <c r="P1013" i="103" s="1"/>
  <c r="Q1013" i="103" s="1"/>
  <c r="R1013" i="103" s="1"/>
  <c r="S1013" i="103" s="1"/>
  <c r="T1013" i="103" s="1"/>
  <c r="U1013" i="103" s="1"/>
  <c r="V1013" i="103" s="1"/>
  <c r="W1013" i="103" s="1"/>
  <c r="O1014" i="103"/>
  <c r="P1014" i="103"/>
  <c r="Q1014" i="103"/>
  <c r="R1014" i="103"/>
  <c r="S1014" i="103"/>
  <c r="T1014" i="103"/>
  <c r="U1014" i="103"/>
  <c r="V1014" i="103"/>
  <c r="W1014" i="103"/>
  <c r="O1015" i="103"/>
  <c r="P1015" i="103" s="1"/>
  <c r="Q1015" i="103"/>
  <c r="R1015" i="103"/>
  <c r="S1015" i="103"/>
  <c r="T1015" i="103"/>
  <c r="U1015" i="103" s="1"/>
  <c r="V1015" i="103" s="1"/>
  <c r="W1015" i="103" s="1"/>
  <c r="O1016" i="103"/>
  <c r="P1016" i="103"/>
  <c r="Q1016" i="103"/>
  <c r="R1016" i="103" s="1"/>
  <c r="S1016" i="103" s="1"/>
  <c r="T1016" i="103"/>
  <c r="U1016" i="103" s="1"/>
  <c r="V1016" i="103" s="1"/>
  <c r="W1016" i="103" s="1"/>
  <c r="O1017" i="103"/>
  <c r="P1017" i="103"/>
  <c r="Q1017" i="103"/>
  <c r="R1017" i="103" s="1"/>
  <c r="S1017" i="103" s="1"/>
  <c r="T1017" i="103" s="1"/>
  <c r="U1017" i="103"/>
  <c r="V1017" i="103"/>
  <c r="W1017" i="103"/>
  <c r="O1018" i="103"/>
  <c r="P1018" i="103" s="1"/>
  <c r="Q1018" i="103"/>
  <c r="R1018" i="103"/>
  <c r="S1018" i="103"/>
  <c r="T1018" i="103"/>
  <c r="U1018" i="103" s="1"/>
  <c r="V1018" i="103" s="1"/>
  <c r="W1018" i="103" s="1"/>
  <c r="O1019" i="103"/>
  <c r="P1019" i="103"/>
  <c r="Q1019" i="103"/>
  <c r="R1019" i="103" s="1"/>
  <c r="S1019" i="103" s="1"/>
  <c r="T1019" i="103" s="1"/>
  <c r="U1019" i="103" s="1"/>
  <c r="V1019" i="103" s="1"/>
  <c r="W1019" i="103" s="1"/>
  <c r="O1020" i="103"/>
  <c r="P1020" i="103"/>
  <c r="Q1020" i="103"/>
  <c r="R1020" i="103"/>
  <c r="S1020" i="103" s="1"/>
  <c r="T1020" i="103"/>
  <c r="U1020" i="103"/>
  <c r="V1020" i="103"/>
  <c r="W1020" i="103"/>
  <c r="O1021" i="103"/>
  <c r="P1021" i="103"/>
  <c r="Q1021" i="103"/>
  <c r="R1021" i="103" s="1"/>
  <c r="S1021" i="103" s="1"/>
  <c r="T1021" i="103" s="1"/>
  <c r="U1021" i="103" s="1"/>
  <c r="V1021" i="103" s="1"/>
  <c r="W1021" i="103" s="1"/>
  <c r="O1022" i="103"/>
  <c r="P1022" i="103" s="1"/>
  <c r="Q1022" i="103" s="1"/>
  <c r="R1022" i="103"/>
  <c r="S1022" i="103"/>
  <c r="T1022" i="103" s="1"/>
  <c r="U1022" i="103" s="1"/>
  <c r="V1022" i="103" s="1"/>
  <c r="W1022" i="103" s="1"/>
  <c r="O1023" i="103"/>
  <c r="P1023" i="103"/>
  <c r="Q1023" i="103"/>
  <c r="R1023" i="103"/>
  <c r="S1023" i="103"/>
  <c r="T1023" i="103"/>
  <c r="U1023" i="103"/>
  <c r="V1023" i="103"/>
  <c r="W1023" i="103"/>
  <c r="O1024" i="103"/>
  <c r="P1024" i="103"/>
  <c r="Q1024" i="103" s="1"/>
  <c r="R1024" i="103" s="1"/>
  <c r="S1024" i="103" s="1"/>
  <c r="T1024" i="103" s="1"/>
  <c r="U1024" i="103" s="1"/>
  <c r="V1024" i="103" s="1"/>
  <c r="W1024" i="103" s="1"/>
  <c r="O1025" i="103"/>
  <c r="P1025" i="103"/>
  <c r="Q1025" i="103"/>
  <c r="R1025" i="103" s="1"/>
  <c r="S1025" i="103" s="1"/>
  <c r="T1025" i="103" s="1"/>
  <c r="U1025" i="103" s="1"/>
  <c r="V1025" i="103" s="1"/>
  <c r="W1025" i="103" s="1"/>
  <c r="O1026" i="103"/>
  <c r="P1026" i="103"/>
  <c r="Q1026" i="103" s="1"/>
  <c r="R1026" i="103"/>
  <c r="S1026" i="103"/>
  <c r="T1026" i="103"/>
  <c r="U1026" i="103" s="1"/>
  <c r="V1026" i="103" s="1"/>
  <c r="W1026" i="103"/>
  <c r="O1027" i="103"/>
  <c r="P1027" i="103" s="1"/>
  <c r="Q1027" i="103" s="1"/>
  <c r="R1027" i="103" s="1"/>
  <c r="S1027" i="103"/>
  <c r="T1027" i="103" s="1"/>
  <c r="U1027" i="103" s="1"/>
  <c r="V1027" i="103" s="1"/>
  <c r="W1027" i="103" s="1"/>
  <c r="O1028" i="103"/>
  <c r="P1028" i="103"/>
  <c r="Q1028" i="103" s="1"/>
  <c r="R1028" i="103" s="1"/>
  <c r="S1028" i="103" s="1"/>
  <c r="T1028" i="103" s="1"/>
  <c r="U1028" i="103" s="1"/>
  <c r="V1028" i="103" s="1"/>
  <c r="W1028" i="103" s="1"/>
  <c r="O1029" i="103"/>
  <c r="P1029" i="103"/>
  <c r="Q1029" i="103"/>
  <c r="R1029" i="103"/>
  <c r="S1029" i="103"/>
  <c r="T1029" i="103" s="1"/>
  <c r="U1029" i="103" s="1"/>
  <c r="V1029" i="103" s="1"/>
  <c r="W1029" i="103"/>
  <c r="O1030" i="103"/>
  <c r="P1030" i="103"/>
  <c r="Q1030" i="103" s="1"/>
  <c r="R1030" i="103" s="1"/>
  <c r="S1030" i="103" s="1"/>
  <c r="T1030" i="103" s="1"/>
  <c r="U1030" i="103" s="1"/>
  <c r="V1030" i="103" s="1"/>
  <c r="W1030" i="103" s="1"/>
  <c r="O1031" i="103"/>
  <c r="P1031" i="103"/>
  <c r="Q1031" i="103"/>
  <c r="R1031" i="103" s="1"/>
  <c r="S1031" i="103" s="1"/>
  <c r="T1031" i="103"/>
  <c r="U1031" i="103"/>
  <c r="V1031" i="103"/>
  <c r="W1031" i="103"/>
  <c r="O1032" i="103"/>
  <c r="P1032" i="103"/>
  <c r="Q1032" i="103" s="1"/>
  <c r="R1032" i="103" s="1"/>
  <c r="S1032" i="103"/>
  <c r="T1032" i="103"/>
  <c r="U1032" i="103"/>
  <c r="V1032" i="103"/>
  <c r="W1032" i="103"/>
  <c r="O1033" i="103"/>
  <c r="P1033" i="103"/>
  <c r="Q1033" i="103"/>
  <c r="R1033" i="103"/>
  <c r="S1033" i="103"/>
  <c r="T1033" i="103" s="1"/>
  <c r="U1033" i="103" s="1"/>
  <c r="V1033" i="103"/>
  <c r="W1033" i="103" s="1"/>
  <c r="O1034" i="103"/>
  <c r="P1034" i="103"/>
  <c r="Q1034" i="103" s="1"/>
  <c r="R1034" i="103"/>
  <c r="S1034" i="103"/>
  <c r="T1034" i="103"/>
  <c r="U1034" i="103"/>
  <c r="V1034" i="103" s="1"/>
  <c r="W1034" i="103" s="1"/>
  <c r="O1035" i="103"/>
  <c r="P1035" i="103"/>
  <c r="Q1035" i="103"/>
  <c r="R1035" i="103"/>
  <c r="S1035" i="103"/>
  <c r="T1035" i="103"/>
  <c r="U1035" i="103"/>
  <c r="V1035" i="103" s="1"/>
  <c r="W1035" i="103" s="1"/>
  <c r="O1036" i="103"/>
  <c r="P1036" i="103"/>
  <c r="Q1036" i="103"/>
  <c r="R1036" i="103"/>
  <c r="S1036" i="103" s="1"/>
  <c r="T1036" i="103"/>
  <c r="U1036" i="103"/>
  <c r="V1036" i="103" s="1"/>
  <c r="W1036" i="103" s="1"/>
  <c r="O1037" i="103"/>
  <c r="P1037" i="103"/>
  <c r="Q1037" i="103"/>
  <c r="R1037" i="103" s="1"/>
  <c r="S1037" i="103" s="1"/>
  <c r="T1037" i="103"/>
  <c r="U1037" i="103"/>
  <c r="V1037" i="103"/>
  <c r="W1037" i="103"/>
  <c r="O1038" i="103"/>
  <c r="P1038" i="103"/>
  <c r="Q1038" i="103"/>
  <c r="R1038" i="103"/>
  <c r="S1038" i="103"/>
  <c r="T1038" i="103" s="1"/>
  <c r="U1038" i="103" s="1"/>
  <c r="V1038" i="103" s="1"/>
  <c r="W1038" i="103" s="1"/>
  <c r="O1039" i="103"/>
  <c r="P1039" i="103"/>
  <c r="Q1039" i="103"/>
  <c r="R1039" i="103" s="1"/>
  <c r="S1039" i="103" s="1"/>
  <c r="T1039" i="103" s="1"/>
  <c r="U1039" i="103" s="1"/>
  <c r="V1039" i="103" s="1"/>
  <c r="W1039" i="103" s="1"/>
  <c r="O1040" i="103"/>
  <c r="P1040" i="103"/>
  <c r="Q1040" i="103" s="1"/>
  <c r="R1040" i="103" s="1"/>
  <c r="S1040" i="103"/>
  <c r="T1040" i="103"/>
  <c r="U1040" i="103"/>
  <c r="V1040" i="103"/>
  <c r="W1040" i="103" s="1"/>
  <c r="N10" i="103"/>
  <c r="N11" i="103"/>
  <c r="N12" i="103"/>
  <c r="N13" i="103"/>
  <c r="N14" i="103"/>
  <c r="N15" i="103"/>
  <c r="N16" i="103"/>
  <c r="N17" i="103"/>
  <c r="N18" i="103"/>
  <c r="N19" i="103"/>
  <c r="N20" i="103"/>
  <c r="N21" i="103"/>
  <c r="N22" i="103"/>
  <c r="N23" i="103"/>
  <c r="N24" i="103"/>
  <c r="N25" i="103"/>
  <c r="N26" i="103"/>
  <c r="N27" i="103"/>
  <c r="N28" i="103"/>
  <c r="N29" i="103"/>
  <c r="N30" i="103"/>
  <c r="N31" i="103"/>
  <c r="N32" i="103"/>
  <c r="N33" i="103"/>
  <c r="N34" i="103"/>
  <c r="N35" i="103"/>
  <c r="N36" i="103"/>
  <c r="N37" i="103"/>
  <c r="N38" i="103"/>
  <c r="N39" i="103"/>
  <c r="N40" i="103"/>
  <c r="N41" i="103"/>
  <c r="N42" i="103"/>
  <c r="N43" i="103"/>
  <c r="N44" i="103"/>
  <c r="N45" i="103"/>
  <c r="N46" i="103"/>
  <c r="N47" i="103"/>
  <c r="N48" i="103"/>
  <c r="N49" i="103"/>
  <c r="N50" i="103"/>
  <c r="N51" i="103"/>
  <c r="N52" i="103"/>
  <c r="N53" i="103"/>
  <c r="N54" i="103"/>
  <c r="N55" i="103"/>
  <c r="N56" i="103"/>
  <c r="N57" i="103"/>
  <c r="N58" i="103"/>
  <c r="N59" i="103"/>
  <c r="N60" i="103"/>
  <c r="N61" i="103"/>
  <c r="N62" i="103"/>
  <c r="N63" i="103"/>
  <c r="N64" i="103"/>
  <c r="N65" i="103"/>
  <c r="N66" i="103"/>
  <c r="N67" i="103"/>
  <c r="N68" i="103"/>
  <c r="N69" i="103"/>
  <c r="N70" i="103"/>
  <c r="N71" i="103"/>
  <c r="N72" i="103"/>
  <c r="N73" i="103"/>
  <c r="N74" i="103"/>
  <c r="N75" i="103"/>
  <c r="N76" i="103"/>
  <c r="N77" i="103"/>
  <c r="N78" i="103"/>
  <c r="N79" i="103"/>
  <c r="N80" i="103"/>
  <c r="N81" i="103"/>
  <c r="N82" i="103"/>
  <c r="N83" i="103"/>
  <c r="N84" i="103"/>
  <c r="N85" i="103"/>
  <c r="N86" i="103"/>
  <c r="N87" i="103"/>
  <c r="N88" i="103"/>
  <c r="N89" i="103"/>
  <c r="N90" i="103"/>
  <c r="N91" i="103"/>
  <c r="N92" i="103"/>
  <c r="N93" i="103"/>
  <c r="N94" i="103"/>
  <c r="N95" i="103"/>
  <c r="N96" i="103"/>
  <c r="N97" i="103"/>
  <c r="N98" i="103"/>
  <c r="N99" i="103"/>
  <c r="N100" i="103"/>
  <c r="N101" i="103"/>
  <c r="N102" i="103"/>
  <c r="N103" i="103"/>
  <c r="N104" i="103"/>
  <c r="N105" i="103"/>
  <c r="N106" i="103"/>
  <c r="N107" i="103"/>
  <c r="N108" i="103"/>
  <c r="N109" i="103"/>
  <c r="N110" i="103"/>
  <c r="N111" i="103"/>
  <c r="N112" i="103"/>
  <c r="N113" i="103"/>
  <c r="N114" i="103"/>
  <c r="N115" i="103"/>
  <c r="N116" i="103"/>
  <c r="N117" i="103"/>
  <c r="N118" i="103"/>
  <c r="N119" i="103"/>
  <c r="N120" i="103"/>
  <c r="N121" i="103"/>
  <c r="N122" i="103"/>
  <c r="N123" i="103"/>
  <c r="N124" i="103"/>
  <c r="N125" i="103"/>
  <c r="N126" i="103"/>
  <c r="N127" i="103"/>
  <c r="N128" i="103"/>
  <c r="N129" i="103"/>
  <c r="N130" i="103"/>
  <c r="N131" i="103"/>
  <c r="N132" i="103"/>
  <c r="N133" i="103"/>
  <c r="N134" i="103"/>
  <c r="N135" i="103"/>
  <c r="N136" i="103"/>
  <c r="N137" i="103"/>
  <c r="N138" i="103"/>
  <c r="N139" i="103"/>
  <c r="N140" i="103"/>
  <c r="N141" i="103"/>
  <c r="N142" i="103"/>
  <c r="N143" i="103"/>
  <c r="N144" i="103"/>
  <c r="N145" i="103"/>
  <c r="N146" i="103"/>
  <c r="N147" i="103"/>
  <c r="N148" i="103"/>
  <c r="N149" i="103"/>
  <c r="N150" i="103"/>
  <c r="N151" i="103"/>
  <c r="N152" i="103"/>
  <c r="N153" i="103"/>
  <c r="N154" i="103"/>
  <c r="N155" i="103"/>
  <c r="N156" i="103"/>
  <c r="N157" i="103"/>
  <c r="N158" i="103"/>
  <c r="N159" i="103"/>
  <c r="N160" i="103"/>
  <c r="N161" i="103"/>
  <c r="N162" i="103"/>
  <c r="N163" i="103"/>
  <c r="N164" i="103"/>
  <c r="N165" i="103"/>
  <c r="N166" i="103"/>
  <c r="N167" i="103"/>
  <c r="N168" i="103"/>
  <c r="N169" i="103"/>
  <c r="N170" i="103"/>
  <c r="N171" i="103"/>
  <c r="N172" i="103"/>
  <c r="N173" i="103"/>
  <c r="N174" i="103"/>
  <c r="N175" i="103"/>
  <c r="N176" i="103"/>
  <c r="N177" i="103"/>
  <c r="N178" i="103"/>
  <c r="N179" i="103"/>
  <c r="N180" i="103"/>
  <c r="N181" i="103"/>
  <c r="N182" i="103"/>
  <c r="N183" i="103"/>
  <c r="N184" i="103"/>
  <c r="N185" i="103"/>
  <c r="N186" i="103"/>
  <c r="N187" i="103"/>
  <c r="N188" i="103"/>
  <c r="N189" i="103"/>
  <c r="N190" i="103"/>
  <c r="N191" i="103"/>
  <c r="N192" i="103"/>
  <c r="N193" i="103"/>
  <c r="N194" i="103"/>
  <c r="N195" i="103"/>
  <c r="N196" i="103"/>
  <c r="N197" i="103"/>
  <c r="N198" i="103"/>
  <c r="N199" i="103"/>
  <c r="N200" i="103"/>
  <c r="N201" i="103"/>
  <c r="N202" i="103"/>
  <c r="N203" i="103"/>
  <c r="N204" i="103"/>
  <c r="N205" i="103"/>
  <c r="N206" i="103"/>
  <c r="N207" i="103"/>
  <c r="N208" i="103"/>
  <c r="N209" i="103"/>
  <c r="N210" i="103"/>
  <c r="N211" i="103"/>
  <c r="N212" i="103"/>
  <c r="N213" i="103"/>
  <c r="N214" i="103"/>
  <c r="N215" i="103"/>
  <c r="N216" i="103"/>
  <c r="N217" i="103"/>
  <c r="N218" i="103"/>
  <c r="N219" i="103"/>
  <c r="N220" i="103"/>
  <c r="N221" i="103"/>
  <c r="N222" i="103"/>
  <c r="N223" i="103"/>
  <c r="N224" i="103"/>
  <c r="N225" i="103"/>
  <c r="N226" i="103"/>
  <c r="N227" i="103"/>
  <c r="N228" i="103"/>
  <c r="N229" i="103"/>
  <c r="N230" i="103"/>
  <c r="N231" i="103"/>
  <c r="N232" i="103"/>
  <c r="N233" i="103"/>
  <c r="N234" i="103"/>
  <c r="N235" i="103"/>
  <c r="N236" i="103"/>
  <c r="N237" i="103"/>
  <c r="N238" i="103"/>
  <c r="N239" i="103"/>
  <c r="N240" i="103"/>
  <c r="N241" i="103"/>
  <c r="N242" i="103"/>
  <c r="N243" i="103"/>
  <c r="N244" i="103"/>
  <c r="N245" i="103"/>
  <c r="N246" i="103"/>
  <c r="N247" i="103"/>
  <c r="N248" i="103"/>
  <c r="N249" i="103"/>
  <c r="N250" i="103"/>
  <c r="N251" i="103"/>
  <c r="N252" i="103"/>
  <c r="N253" i="103"/>
  <c r="N254" i="103"/>
  <c r="N255" i="103"/>
  <c r="N256" i="103"/>
  <c r="N257" i="103"/>
  <c r="N258" i="103"/>
  <c r="N259" i="103"/>
  <c r="N260" i="103"/>
  <c r="N261" i="103"/>
  <c r="N262" i="103"/>
  <c r="N263" i="103"/>
  <c r="N264" i="103"/>
  <c r="N265" i="103"/>
  <c r="N266" i="103"/>
  <c r="N267" i="103"/>
  <c r="N268" i="103"/>
  <c r="N269" i="103"/>
  <c r="N270" i="103"/>
  <c r="N271" i="103"/>
  <c r="N272" i="103"/>
  <c r="N273" i="103"/>
  <c r="N274" i="103"/>
  <c r="N275" i="103"/>
  <c r="N276" i="103"/>
  <c r="N277" i="103"/>
  <c r="N278" i="103"/>
  <c r="N279" i="103"/>
  <c r="N280" i="103"/>
  <c r="N281" i="103"/>
  <c r="N282" i="103"/>
  <c r="N283" i="103"/>
  <c r="N284" i="103"/>
  <c r="N285" i="103"/>
  <c r="N286" i="103"/>
  <c r="N287" i="103"/>
  <c r="N288" i="103"/>
  <c r="N289" i="103"/>
  <c r="N290" i="103"/>
  <c r="N291" i="103"/>
  <c r="N292" i="103"/>
  <c r="N293" i="103"/>
  <c r="N294" i="103"/>
  <c r="N295" i="103"/>
  <c r="N296" i="103"/>
  <c r="N297" i="103"/>
  <c r="N298" i="103"/>
  <c r="N299" i="103"/>
  <c r="N300" i="103"/>
  <c r="N301" i="103"/>
  <c r="N302" i="103"/>
  <c r="N303" i="103"/>
  <c r="N304" i="103"/>
  <c r="N305" i="103"/>
  <c r="N306" i="103"/>
  <c r="N307" i="103"/>
  <c r="N308" i="103"/>
  <c r="N309" i="103"/>
  <c r="N310" i="103"/>
  <c r="N311" i="103"/>
  <c r="N312" i="103"/>
  <c r="N313" i="103"/>
  <c r="N314" i="103"/>
  <c r="N315" i="103"/>
  <c r="N316" i="103"/>
  <c r="N317" i="103"/>
  <c r="N318" i="103"/>
  <c r="N319" i="103"/>
  <c r="N320" i="103"/>
  <c r="N321" i="103"/>
  <c r="N322" i="103"/>
  <c r="N323" i="103"/>
  <c r="N324" i="103"/>
  <c r="N325" i="103"/>
  <c r="N326" i="103"/>
  <c r="N327" i="103"/>
  <c r="N328" i="103"/>
  <c r="N329" i="103"/>
  <c r="N330" i="103"/>
  <c r="N331" i="103"/>
  <c r="N332" i="103"/>
  <c r="N333" i="103"/>
  <c r="N334" i="103"/>
  <c r="N335" i="103"/>
  <c r="N336" i="103"/>
  <c r="N337" i="103"/>
  <c r="N338" i="103"/>
  <c r="N339" i="103"/>
  <c r="N340" i="103"/>
  <c r="N341" i="103"/>
  <c r="N342" i="103"/>
  <c r="N343" i="103"/>
  <c r="N344" i="103"/>
  <c r="N345" i="103"/>
  <c r="N346" i="103"/>
  <c r="N347" i="103"/>
  <c r="N348" i="103"/>
  <c r="N349" i="103"/>
  <c r="N350" i="103"/>
  <c r="N351" i="103"/>
  <c r="N352" i="103"/>
  <c r="N353" i="103"/>
  <c r="N354" i="103"/>
  <c r="N355" i="103"/>
  <c r="N356" i="103"/>
  <c r="N357" i="103"/>
  <c r="N358" i="103"/>
  <c r="N359" i="103"/>
  <c r="N360" i="103"/>
  <c r="N361" i="103"/>
  <c r="N362" i="103"/>
  <c r="N363" i="103"/>
  <c r="N364" i="103"/>
  <c r="N365" i="103"/>
  <c r="N366" i="103"/>
  <c r="N367" i="103"/>
  <c r="N368" i="103"/>
  <c r="N369" i="103"/>
  <c r="N370" i="103"/>
  <c r="N371" i="103"/>
  <c r="N372" i="103"/>
  <c r="N373" i="103"/>
  <c r="N374" i="103"/>
  <c r="N375" i="103"/>
  <c r="N376" i="103"/>
  <c r="N377" i="103"/>
  <c r="N378" i="103"/>
  <c r="N379" i="103"/>
  <c r="N380" i="103"/>
  <c r="N381" i="103"/>
  <c r="N382" i="103"/>
  <c r="N383" i="103"/>
  <c r="N384" i="103"/>
  <c r="N385" i="103"/>
  <c r="N386" i="103"/>
  <c r="N387" i="103"/>
  <c r="N388" i="103"/>
  <c r="N389" i="103"/>
  <c r="N390" i="103"/>
  <c r="N391" i="103"/>
  <c r="N392" i="103"/>
  <c r="N393" i="103"/>
  <c r="N394" i="103"/>
  <c r="N395" i="103"/>
  <c r="N396" i="103"/>
  <c r="N397" i="103"/>
  <c r="N398" i="103"/>
  <c r="N399" i="103"/>
  <c r="N400" i="103"/>
  <c r="N401" i="103"/>
  <c r="N402" i="103"/>
  <c r="N403" i="103"/>
  <c r="N404" i="103"/>
  <c r="N405" i="103"/>
  <c r="N406" i="103"/>
  <c r="N407" i="103"/>
  <c r="N408" i="103"/>
  <c r="N409" i="103"/>
  <c r="N410" i="103"/>
  <c r="N411" i="103"/>
  <c r="N412" i="103"/>
  <c r="N413" i="103"/>
  <c r="N414" i="103"/>
  <c r="N415" i="103"/>
  <c r="N416" i="103"/>
  <c r="N417" i="103"/>
  <c r="N418" i="103"/>
  <c r="N419" i="103"/>
  <c r="N420" i="103"/>
  <c r="N421" i="103"/>
  <c r="N422" i="103"/>
  <c r="N423" i="103"/>
  <c r="N424" i="103"/>
  <c r="N425" i="103"/>
  <c r="N426" i="103"/>
  <c r="N427" i="103"/>
  <c r="N428" i="103"/>
  <c r="N429" i="103"/>
  <c r="N430" i="103"/>
  <c r="N431" i="103"/>
  <c r="N432" i="103"/>
  <c r="N433" i="103"/>
  <c r="N434" i="103"/>
  <c r="N435" i="103"/>
  <c r="N436" i="103"/>
  <c r="N437" i="103"/>
  <c r="N438" i="103"/>
  <c r="N439" i="103"/>
  <c r="N440" i="103"/>
  <c r="N441" i="103"/>
  <c r="N442" i="103"/>
  <c r="N443" i="103"/>
  <c r="N444" i="103"/>
  <c r="N445" i="103"/>
  <c r="N446" i="103"/>
  <c r="N447" i="103"/>
  <c r="N448" i="103"/>
  <c r="N449" i="103"/>
  <c r="N450" i="103"/>
  <c r="N451" i="103"/>
  <c r="N452" i="103"/>
  <c r="N453" i="103"/>
  <c r="N454" i="103"/>
  <c r="N455" i="103"/>
  <c r="N456" i="103"/>
  <c r="N457" i="103"/>
  <c r="N458" i="103"/>
  <c r="N459" i="103"/>
  <c r="N460" i="103"/>
  <c r="N461" i="103"/>
  <c r="N462" i="103"/>
  <c r="N463" i="103"/>
  <c r="N464" i="103"/>
  <c r="N465" i="103"/>
  <c r="N466" i="103"/>
  <c r="N467" i="103"/>
  <c r="N468" i="103"/>
  <c r="N469" i="103"/>
  <c r="N470" i="103"/>
  <c r="N471" i="103"/>
  <c r="N472" i="103"/>
  <c r="N473" i="103"/>
  <c r="N474" i="103"/>
  <c r="N475" i="103"/>
  <c r="N476" i="103"/>
  <c r="N477" i="103"/>
  <c r="N478" i="103"/>
  <c r="N479" i="103"/>
  <c r="N480" i="103"/>
  <c r="N481" i="103"/>
  <c r="N482" i="103"/>
  <c r="N483" i="103"/>
  <c r="N484" i="103"/>
  <c r="N485" i="103"/>
  <c r="N486" i="103"/>
  <c r="N487" i="103"/>
  <c r="N488" i="103"/>
  <c r="N489" i="103"/>
  <c r="N490" i="103"/>
  <c r="N491" i="103"/>
  <c r="N492" i="103"/>
  <c r="N493" i="103"/>
  <c r="N494" i="103"/>
  <c r="N495" i="103"/>
  <c r="N496" i="103"/>
  <c r="N497" i="103"/>
  <c r="N498" i="103"/>
  <c r="N499" i="103"/>
  <c r="N500" i="103"/>
  <c r="N501" i="103"/>
  <c r="N502" i="103"/>
  <c r="N503" i="103"/>
  <c r="N504" i="103"/>
  <c r="N505" i="103"/>
  <c r="N506" i="103"/>
  <c r="N507" i="103"/>
  <c r="N508" i="103"/>
  <c r="N509" i="103"/>
  <c r="N510" i="103"/>
  <c r="N511" i="103"/>
  <c r="N512" i="103"/>
  <c r="N513" i="103"/>
  <c r="N514" i="103"/>
  <c r="N515" i="103"/>
  <c r="N516" i="103"/>
  <c r="N517" i="103"/>
  <c r="N518" i="103"/>
  <c r="N519" i="103"/>
  <c r="N520" i="103"/>
  <c r="N521" i="103"/>
  <c r="N522" i="103"/>
  <c r="N523" i="103"/>
  <c r="N524" i="103"/>
  <c r="N525" i="103"/>
  <c r="N526" i="103"/>
  <c r="N527" i="103"/>
  <c r="N528" i="103"/>
  <c r="N529" i="103"/>
  <c r="N530" i="103"/>
  <c r="N531" i="103"/>
  <c r="N532" i="103"/>
  <c r="N533" i="103"/>
  <c r="N534" i="103"/>
  <c r="N535" i="103"/>
  <c r="N536" i="103"/>
  <c r="N537" i="103"/>
  <c r="N538" i="103"/>
  <c r="N539" i="103"/>
  <c r="N540" i="103"/>
  <c r="N541" i="103"/>
  <c r="N542" i="103"/>
  <c r="N543" i="103"/>
  <c r="N544" i="103"/>
  <c r="N545" i="103"/>
  <c r="N546" i="103"/>
  <c r="N547" i="103"/>
  <c r="N548" i="103"/>
  <c r="N549" i="103"/>
  <c r="N550" i="103"/>
  <c r="N551" i="103"/>
  <c r="N552" i="103"/>
  <c r="N553" i="103"/>
  <c r="N554" i="103"/>
  <c r="N555" i="103"/>
  <c r="N556" i="103"/>
  <c r="N557" i="103"/>
  <c r="N558" i="103"/>
  <c r="N559" i="103"/>
  <c r="N560" i="103"/>
  <c r="N561" i="103"/>
  <c r="N562" i="103"/>
  <c r="N563" i="103"/>
  <c r="N564" i="103"/>
  <c r="N565" i="103"/>
  <c r="N566" i="103"/>
  <c r="N567" i="103"/>
  <c r="N568" i="103"/>
  <c r="N569" i="103"/>
  <c r="N570" i="103"/>
  <c r="N571" i="103"/>
  <c r="N572" i="103"/>
  <c r="N573" i="103"/>
  <c r="N574" i="103"/>
  <c r="N575" i="103"/>
  <c r="N576" i="103"/>
  <c r="N577" i="103"/>
  <c r="N578" i="103"/>
  <c r="N579" i="103"/>
  <c r="N580" i="103"/>
  <c r="N581" i="103"/>
  <c r="N582" i="103"/>
  <c r="N583" i="103"/>
  <c r="N584" i="103"/>
  <c r="N585" i="103"/>
  <c r="N586" i="103"/>
  <c r="N587" i="103"/>
  <c r="N588" i="103"/>
  <c r="N589" i="103"/>
  <c r="N590" i="103"/>
  <c r="N591" i="103"/>
  <c r="N592" i="103"/>
  <c r="N593" i="103"/>
  <c r="N594" i="103"/>
  <c r="N595" i="103"/>
  <c r="N596" i="103"/>
  <c r="N597" i="103"/>
  <c r="N598" i="103"/>
  <c r="N599" i="103"/>
  <c r="N600" i="103"/>
  <c r="N601" i="103"/>
  <c r="N602" i="103"/>
  <c r="N603" i="103"/>
  <c r="N604" i="103"/>
  <c r="N605" i="103"/>
  <c r="N606" i="103"/>
  <c r="N607" i="103"/>
  <c r="N608" i="103"/>
  <c r="N609" i="103"/>
  <c r="N610" i="103"/>
  <c r="N611" i="103"/>
  <c r="N612" i="103"/>
  <c r="N613" i="103"/>
  <c r="N614" i="103"/>
  <c r="N615" i="103"/>
  <c r="N616" i="103"/>
  <c r="N617" i="103"/>
  <c r="N618" i="103"/>
  <c r="N619" i="103"/>
  <c r="N620" i="103"/>
  <c r="N621" i="103"/>
  <c r="N622" i="103"/>
  <c r="N623" i="103"/>
  <c r="N624" i="103"/>
  <c r="N625" i="103"/>
  <c r="N626" i="103"/>
  <c r="N627" i="103"/>
  <c r="N628" i="103"/>
  <c r="N629" i="103"/>
  <c r="N630" i="103"/>
  <c r="N631" i="103"/>
  <c r="N632" i="103"/>
  <c r="N633" i="103"/>
  <c r="N634" i="103"/>
  <c r="N635" i="103"/>
  <c r="N636" i="103"/>
  <c r="N637" i="103"/>
  <c r="N638" i="103"/>
  <c r="N639" i="103"/>
  <c r="N640" i="103"/>
  <c r="N641" i="103"/>
  <c r="N642" i="103"/>
  <c r="N643" i="103"/>
  <c r="N644" i="103"/>
  <c r="N645" i="103"/>
  <c r="N646" i="103"/>
  <c r="N647" i="103"/>
  <c r="N648" i="103"/>
  <c r="N649" i="103"/>
  <c r="N650" i="103"/>
  <c r="N651" i="103"/>
  <c r="N652" i="103"/>
  <c r="N653" i="103"/>
  <c r="N654" i="103"/>
  <c r="N655" i="103"/>
  <c r="N656" i="103"/>
  <c r="N657" i="103"/>
  <c r="N658" i="103"/>
  <c r="N659" i="103"/>
  <c r="N660" i="103"/>
  <c r="N661" i="103"/>
  <c r="N662" i="103"/>
  <c r="N663" i="103"/>
  <c r="N664" i="103"/>
  <c r="N665" i="103"/>
  <c r="N666" i="103"/>
  <c r="N667" i="103"/>
  <c r="N668" i="103"/>
  <c r="N669" i="103"/>
  <c r="N670" i="103"/>
  <c r="N671" i="103"/>
  <c r="N672" i="103"/>
  <c r="N673" i="103"/>
  <c r="N674" i="103"/>
  <c r="N675" i="103"/>
  <c r="N676" i="103"/>
  <c r="N677" i="103"/>
  <c r="N678" i="103"/>
  <c r="N679" i="103"/>
  <c r="N680" i="103"/>
  <c r="N681" i="103"/>
  <c r="N682" i="103"/>
  <c r="N683" i="103"/>
  <c r="N684" i="103"/>
  <c r="N685" i="103"/>
  <c r="N686" i="103"/>
  <c r="N687" i="103"/>
  <c r="N688" i="103"/>
  <c r="N689" i="103"/>
  <c r="N690" i="103"/>
  <c r="N691" i="103"/>
  <c r="N692" i="103"/>
  <c r="N693" i="103"/>
  <c r="N694" i="103"/>
  <c r="N695" i="103"/>
  <c r="N696" i="103"/>
  <c r="N697" i="103"/>
  <c r="N698" i="103"/>
  <c r="N699" i="103"/>
  <c r="N700" i="103"/>
  <c r="N701" i="103"/>
  <c r="N702" i="103"/>
  <c r="N703" i="103"/>
  <c r="N704" i="103"/>
  <c r="N705" i="103"/>
  <c r="N706" i="103"/>
  <c r="N707" i="103"/>
  <c r="N708" i="103"/>
  <c r="N709" i="103"/>
  <c r="N710" i="103"/>
  <c r="N711" i="103"/>
  <c r="N712" i="103"/>
  <c r="N713" i="103"/>
  <c r="N714" i="103"/>
  <c r="N715" i="103"/>
  <c r="N716" i="103"/>
  <c r="N717" i="103"/>
  <c r="N718" i="103"/>
  <c r="N719" i="103"/>
  <c r="N720" i="103"/>
  <c r="N721" i="103"/>
  <c r="N722" i="103"/>
  <c r="N723" i="103"/>
  <c r="N724" i="103"/>
  <c r="N725" i="103"/>
  <c r="N726" i="103"/>
  <c r="N727" i="103"/>
  <c r="N728" i="103"/>
  <c r="N729" i="103"/>
  <c r="N730" i="103"/>
  <c r="N731" i="103"/>
  <c r="N732" i="103"/>
  <c r="N733" i="103"/>
  <c r="N734" i="103"/>
  <c r="N735" i="103"/>
  <c r="N736" i="103"/>
  <c r="N737" i="103"/>
  <c r="N738" i="103"/>
  <c r="N739" i="103"/>
  <c r="N740" i="103"/>
  <c r="N741" i="103"/>
  <c r="N742" i="103"/>
  <c r="N743" i="103"/>
  <c r="N744" i="103"/>
  <c r="N745" i="103"/>
  <c r="N746" i="103"/>
  <c r="N747" i="103"/>
  <c r="N748" i="103"/>
  <c r="N749" i="103"/>
  <c r="N750" i="103"/>
  <c r="N751" i="103"/>
  <c r="N752" i="103"/>
  <c r="N753" i="103"/>
  <c r="N754" i="103"/>
  <c r="N755" i="103"/>
  <c r="N756" i="103"/>
  <c r="N757" i="103"/>
  <c r="N758" i="103"/>
  <c r="N759" i="103"/>
  <c r="N760" i="103"/>
  <c r="N761" i="103"/>
  <c r="N762" i="103"/>
  <c r="N763" i="103"/>
  <c r="N764" i="103"/>
  <c r="N765" i="103"/>
  <c r="N766" i="103"/>
  <c r="N767" i="103"/>
  <c r="N768" i="103"/>
  <c r="N769" i="103"/>
  <c r="N770" i="103"/>
  <c r="N771" i="103"/>
  <c r="N772" i="103"/>
  <c r="N773" i="103"/>
  <c r="N774" i="103"/>
  <c r="N775" i="103"/>
  <c r="N776" i="103"/>
  <c r="N777" i="103"/>
  <c r="N778" i="103"/>
  <c r="N779" i="103"/>
  <c r="N780" i="103"/>
  <c r="N781" i="103"/>
  <c r="N782" i="103"/>
  <c r="N783" i="103"/>
  <c r="N784" i="103"/>
  <c r="N785" i="103"/>
  <c r="N786" i="103"/>
  <c r="N787" i="103"/>
  <c r="N788" i="103"/>
  <c r="N789" i="103"/>
  <c r="N790" i="103"/>
  <c r="N791" i="103"/>
  <c r="N792" i="103"/>
  <c r="N793" i="103"/>
  <c r="N794" i="103"/>
  <c r="N795" i="103"/>
  <c r="N796" i="103"/>
  <c r="N797" i="103"/>
  <c r="N798" i="103"/>
  <c r="N799" i="103"/>
  <c r="N800" i="103"/>
  <c r="N801" i="103"/>
  <c r="N802" i="103"/>
  <c r="N803" i="103"/>
  <c r="N804" i="103"/>
  <c r="N805" i="103"/>
  <c r="N806" i="103"/>
  <c r="N807" i="103"/>
  <c r="N808" i="103"/>
  <c r="N809" i="103"/>
  <c r="N810" i="103"/>
  <c r="N811" i="103"/>
  <c r="N812" i="103"/>
  <c r="N813" i="103"/>
  <c r="N814" i="103"/>
  <c r="N815" i="103"/>
  <c r="N816" i="103"/>
  <c r="N817" i="103"/>
  <c r="N818" i="103"/>
  <c r="N819" i="103"/>
  <c r="N820" i="103"/>
  <c r="N821" i="103"/>
  <c r="N822" i="103"/>
  <c r="N823" i="103"/>
  <c r="N824" i="103"/>
  <c r="N825" i="103"/>
  <c r="N826" i="103"/>
  <c r="N827" i="103"/>
  <c r="N828" i="103"/>
  <c r="N829" i="103"/>
  <c r="N830" i="103"/>
  <c r="N831" i="103"/>
  <c r="N832" i="103"/>
  <c r="N833" i="103"/>
  <c r="N834" i="103"/>
  <c r="N835" i="103"/>
  <c r="N836" i="103"/>
  <c r="N837" i="103"/>
  <c r="N838" i="103"/>
  <c r="N839" i="103"/>
  <c r="N840" i="103"/>
  <c r="N841" i="103"/>
  <c r="N842" i="103"/>
  <c r="N843" i="103"/>
  <c r="N844" i="103"/>
  <c r="N845" i="103"/>
  <c r="N846" i="103"/>
  <c r="N847" i="103"/>
  <c r="N848" i="103"/>
  <c r="N849" i="103"/>
  <c r="N850" i="103"/>
  <c r="N851" i="103"/>
  <c r="N852" i="103"/>
  <c r="N853" i="103"/>
  <c r="N854" i="103"/>
  <c r="N855" i="103"/>
  <c r="N856" i="103"/>
  <c r="N857" i="103"/>
  <c r="N858" i="103"/>
  <c r="N859" i="103"/>
  <c r="N860" i="103"/>
  <c r="N861" i="103"/>
  <c r="N862" i="103"/>
  <c r="N863" i="103"/>
  <c r="N864" i="103"/>
  <c r="N865" i="103"/>
  <c r="N866" i="103"/>
  <c r="N867" i="103"/>
  <c r="N868" i="103"/>
  <c r="N869" i="103"/>
  <c r="N870" i="103"/>
  <c r="N871" i="103"/>
  <c r="N872" i="103"/>
  <c r="N873" i="103"/>
  <c r="N874" i="103"/>
  <c r="N875" i="103"/>
  <c r="N876" i="103"/>
  <c r="N877" i="103"/>
  <c r="N878" i="103"/>
  <c r="N879" i="103"/>
  <c r="N880" i="103"/>
  <c r="N881" i="103"/>
  <c r="N882" i="103"/>
  <c r="N883" i="103"/>
  <c r="N884" i="103"/>
  <c r="N885" i="103"/>
  <c r="N886" i="103"/>
  <c r="N887" i="103"/>
  <c r="N888" i="103"/>
  <c r="N889" i="103"/>
  <c r="N890" i="103"/>
  <c r="N891" i="103"/>
  <c r="N892" i="103"/>
  <c r="N893" i="103"/>
  <c r="N894" i="103"/>
  <c r="N895" i="103"/>
  <c r="N896" i="103"/>
  <c r="N897" i="103"/>
  <c r="N898" i="103"/>
  <c r="N899" i="103"/>
  <c r="N900" i="103"/>
  <c r="N901" i="103"/>
  <c r="N902" i="103"/>
  <c r="N903" i="103"/>
  <c r="N904" i="103"/>
  <c r="N905" i="103"/>
  <c r="N906" i="103"/>
  <c r="N907" i="103"/>
  <c r="N908" i="103"/>
  <c r="N909" i="103"/>
  <c r="N910" i="103"/>
  <c r="N911" i="103"/>
  <c r="N912" i="103"/>
  <c r="N913" i="103"/>
  <c r="N914" i="103"/>
  <c r="N915" i="103"/>
  <c r="N916" i="103"/>
  <c r="N917" i="103"/>
  <c r="N918" i="103"/>
  <c r="N919" i="103"/>
  <c r="N920" i="103"/>
  <c r="N921" i="103"/>
  <c r="N922" i="103"/>
  <c r="N923" i="103"/>
  <c r="N924" i="103"/>
  <c r="N925" i="103"/>
  <c r="N926" i="103"/>
  <c r="N927" i="103"/>
  <c r="N928" i="103"/>
  <c r="N929" i="103"/>
  <c r="N930" i="103"/>
  <c r="N931" i="103"/>
  <c r="N932" i="103"/>
  <c r="N933" i="103"/>
  <c r="N934" i="103"/>
  <c r="N935" i="103"/>
  <c r="N936" i="103"/>
  <c r="N937" i="103"/>
  <c r="N938" i="103"/>
  <c r="N939" i="103"/>
  <c r="N940" i="103"/>
  <c r="N941" i="103"/>
  <c r="N942" i="103"/>
  <c r="N943" i="103"/>
  <c r="N944" i="103"/>
  <c r="N945" i="103"/>
  <c r="N946" i="103"/>
  <c r="N947" i="103"/>
  <c r="N948" i="103"/>
  <c r="N949" i="103"/>
  <c r="N950" i="103"/>
  <c r="N951" i="103"/>
  <c r="N952" i="103"/>
  <c r="N953" i="103"/>
  <c r="N954" i="103"/>
  <c r="N955" i="103"/>
  <c r="N956" i="103"/>
  <c r="N957" i="103"/>
  <c r="N958" i="103"/>
  <c r="N959" i="103"/>
  <c r="N960" i="103"/>
  <c r="N961" i="103"/>
  <c r="N962" i="103"/>
  <c r="N963" i="103"/>
  <c r="N964" i="103"/>
  <c r="N965" i="103"/>
  <c r="N966" i="103"/>
  <c r="N967" i="103"/>
  <c r="N968" i="103"/>
  <c r="N969" i="103"/>
  <c r="N970" i="103"/>
  <c r="N971" i="103"/>
  <c r="N972" i="103"/>
  <c r="N973" i="103"/>
  <c r="N974" i="103"/>
  <c r="N975" i="103"/>
  <c r="N976" i="103"/>
  <c r="N977" i="103"/>
  <c r="N978" i="103"/>
  <c r="N979" i="103"/>
  <c r="N980" i="103"/>
  <c r="N981" i="103"/>
  <c r="N982" i="103"/>
  <c r="N983" i="103"/>
  <c r="N984" i="103"/>
  <c r="N985" i="103"/>
  <c r="N986" i="103"/>
  <c r="N987" i="103"/>
  <c r="N988" i="103"/>
  <c r="N989" i="103"/>
  <c r="N990" i="103"/>
  <c r="N991" i="103"/>
  <c r="N992" i="103"/>
  <c r="N993" i="103"/>
  <c r="N994" i="103"/>
  <c r="N995" i="103"/>
  <c r="N996" i="103"/>
  <c r="N997" i="103"/>
  <c r="N998" i="103"/>
  <c r="N999" i="103"/>
  <c r="N1000" i="103"/>
  <c r="N1001" i="103"/>
  <c r="N1002" i="103"/>
  <c r="N1003" i="103"/>
  <c r="N1004" i="103"/>
  <c r="N1005" i="103"/>
  <c r="N1006" i="103"/>
  <c r="N1007" i="103"/>
  <c r="N1008" i="103"/>
  <c r="N1009" i="103"/>
  <c r="N1010" i="103"/>
  <c r="N1011" i="103"/>
  <c r="N1012" i="103"/>
  <c r="N1013" i="103"/>
  <c r="N1014" i="103"/>
  <c r="N1015" i="103"/>
  <c r="N1016" i="103"/>
  <c r="N1017" i="103"/>
  <c r="N1018" i="103"/>
  <c r="N1019" i="103"/>
  <c r="N1020" i="103"/>
  <c r="N1021" i="103"/>
  <c r="N1022" i="103"/>
  <c r="N1023" i="103"/>
  <c r="N1024" i="103"/>
  <c r="N1025" i="103"/>
  <c r="N1026" i="103"/>
  <c r="N1027" i="103"/>
  <c r="N1028" i="103"/>
  <c r="N1029" i="103"/>
  <c r="N1030" i="103"/>
  <c r="N1031" i="103"/>
  <c r="N1032" i="103"/>
  <c r="N1033" i="103"/>
  <c r="N1034" i="103"/>
  <c r="N1035" i="103"/>
  <c r="N1036" i="103"/>
  <c r="N1037" i="103"/>
  <c r="N1038" i="103"/>
  <c r="N1039" i="103"/>
  <c r="N1040" i="103"/>
  <c r="N9" i="103"/>
  <c r="E17" i="106"/>
  <c r="E18" i="106" s="1"/>
  <c r="E24" i="106"/>
  <c r="E35" i="33"/>
  <c r="C39" i="33"/>
  <c r="C40" i="33"/>
  <c r="C41" i="33"/>
  <c r="C42" i="33"/>
  <c r="C38" i="33"/>
  <c r="M8" i="109" a="1"/>
  <c r="M8" i="109" s="1"/>
  <c r="M6" i="109" l="1" a="1"/>
  <c r="P6" i="109" s="1"/>
  <c r="A2" i="109"/>
  <c r="A1" i="109"/>
  <c r="O6" i="109" l="1"/>
  <c r="N6" i="109"/>
  <c r="M6" i="109"/>
  <c r="Q7" i="109"/>
  <c r="P7" i="109"/>
  <c r="O7" i="109"/>
  <c r="N7" i="109"/>
  <c r="M7" i="109"/>
  <c r="Q6" i="109"/>
  <c r="F25" i="33" l="1"/>
  <c r="G25" i="33"/>
  <c r="H25" i="33"/>
  <c r="I25" i="33"/>
  <c r="E25" i="33"/>
  <c r="C7" i="92"/>
  <c r="B7" i="92"/>
  <c r="F24" i="97"/>
  <c r="C25" i="33"/>
  <c r="BB8" i="107" l="1"/>
  <c r="BC8" i="107"/>
  <c r="BD8" i="107"/>
  <c r="BE8" i="107"/>
  <c r="BF8" i="107"/>
  <c r="BG8" i="107"/>
  <c r="BH8" i="107"/>
  <c r="BI8" i="107"/>
  <c r="BJ8" i="107"/>
  <c r="BK8" i="107"/>
  <c r="BL8" i="107"/>
  <c r="BM8" i="107"/>
  <c r="BN8" i="107"/>
  <c r="BO8" i="107"/>
  <c r="BP8" i="107"/>
  <c r="BQ8" i="107"/>
  <c r="BR8" i="107"/>
  <c r="BS8" i="107"/>
  <c r="BT8" i="107"/>
  <c r="BA8" i="107"/>
  <c r="CT8" i="100"/>
  <c r="CU8" i="100"/>
  <c r="CV8" i="100"/>
  <c r="CW8" i="100"/>
  <c r="CX8" i="100"/>
  <c r="CY8" i="100"/>
  <c r="CZ8" i="100"/>
  <c r="DA8" i="100"/>
  <c r="DB8" i="100"/>
  <c r="DC8" i="100"/>
  <c r="DD8" i="100"/>
  <c r="DE8" i="100"/>
  <c r="DF8" i="100"/>
  <c r="DG8" i="100"/>
  <c r="DH8" i="100"/>
  <c r="DI8" i="100"/>
  <c r="DJ8" i="100"/>
  <c r="DK8" i="100"/>
  <c r="DL8" i="100"/>
  <c r="CS8" i="100"/>
  <c r="BY8" i="100"/>
  <c r="BZ8" i="100"/>
  <c r="CA8" i="100"/>
  <c r="CB8" i="100"/>
  <c r="CC8" i="100"/>
  <c r="CD8" i="100"/>
  <c r="CE8" i="100"/>
  <c r="CF8" i="100"/>
  <c r="CG8" i="100"/>
  <c r="CH8" i="100"/>
  <c r="CI8" i="100"/>
  <c r="CJ8" i="100"/>
  <c r="CK8" i="100"/>
  <c r="CL8" i="100"/>
  <c r="CM8" i="100"/>
  <c r="CN8" i="100"/>
  <c r="CO8" i="100"/>
  <c r="CP8" i="100"/>
  <c r="CQ8" i="100"/>
  <c r="BX8" i="100"/>
  <c r="BD8" i="100"/>
  <c r="BE8" i="100"/>
  <c r="BF8" i="100"/>
  <c r="BG8" i="100"/>
  <c r="BH8" i="100"/>
  <c r="BI8" i="100"/>
  <c r="BJ8" i="100"/>
  <c r="BK8" i="100"/>
  <c r="BL8" i="100"/>
  <c r="BM8" i="100"/>
  <c r="BN8" i="100"/>
  <c r="BO8" i="100"/>
  <c r="BP8" i="100"/>
  <c r="BQ8" i="100"/>
  <c r="BR8" i="100"/>
  <c r="BS8" i="100"/>
  <c r="BT8" i="100"/>
  <c r="BU8" i="100"/>
  <c r="BV8" i="100"/>
  <c r="BC8" i="100"/>
  <c r="AI8" i="100"/>
  <c r="AJ8" i="100"/>
  <c r="AK8" i="100"/>
  <c r="AL8" i="100"/>
  <c r="AM8" i="100"/>
  <c r="AN8" i="100"/>
  <c r="AO8" i="100"/>
  <c r="AP8" i="100"/>
  <c r="AQ8" i="100"/>
  <c r="AR8" i="100"/>
  <c r="AS8" i="100"/>
  <c r="AT8" i="100"/>
  <c r="AU8" i="100"/>
  <c r="AV8" i="100"/>
  <c r="AW8" i="100"/>
  <c r="AX8" i="100"/>
  <c r="AY8" i="100"/>
  <c r="AZ8" i="100"/>
  <c r="BA8" i="100"/>
  <c r="AH8" i="100"/>
  <c r="F27" i="62"/>
  <c r="G29" i="62"/>
  <c r="A2" i="103" l="1"/>
  <c r="H38" i="43"/>
  <c r="G20" i="97" s="1"/>
  <c r="G38" i="43"/>
  <c r="G19" i="97" s="1"/>
  <c r="G5" i="97"/>
  <c r="C733" i="92" l="1"/>
  <c r="C732" i="92"/>
  <c r="C731" i="92"/>
  <c r="C730" i="92"/>
  <c r="C729" i="92"/>
  <c r="C728" i="92"/>
  <c r="C727" i="92"/>
  <c r="C726" i="92"/>
  <c r="C725" i="92"/>
  <c r="C724" i="92"/>
  <c r="C723" i="92"/>
  <c r="C722" i="92"/>
  <c r="C721" i="92"/>
  <c r="C720" i="92"/>
  <c r="C719" i="92"/>
  <c r="C718" i="92"/>
  <c r="C717" i="92"/>
  <c r="C716" i="92"/>
  <c r="C715" i="92"/>
  <c r="C714" i="92"/>
  <c r="C713" i="92"/>
  <c r="C712" i="92"/>
  <c r="C711" i="92"/>
  <c r="C710" i="92"/>
  <c r="C709" i="92"/>
  <c r="C708" i="92"/>
  <c r="C707" i="92"/>
  <c r="C706" i="92"/>
  <c r="C705" i="92"/>
  <c r="C704" i="92"/>
  <c r="C703" i="92"/>
  <c r="C702" i="92"/>
  <c r="C701" i="92"/>
  <c r="C700" i="92"/>
  <c r="C699" i="92"/>
  <c r="C698" i="92"/>
  <c r="C697" i="92"/>
  <c r="C696" i="92"/>
  <c r="C695" i="92"/>
  <c r="C694" i="92"/>
  <c r="C693" i="92"/>
  <c r="C692" i="92"/>
  <c r="C691" i="92"/>
  <c r="C690" i="92"/>
  <c r="C689" i="92"/>
  <c r="C688" i="92"/>
  <c r="C687" i="92"/>
  <c r="C686" i="92"/>
  <c r="C685" i="92"/>
  <c r="C684" i="92"/>
  <c r="C683" i="92"/>
  <c r="C682" i="92"/>
  <c r="C681" i="92"/>
  <c r="C680" i="92"/>
  <c r="C679" i="92"/>
  <c r="C678" i="92"/>
  <c r="C677" i="92"/>
  <c r="C676" i="92"/>
  <c r="C675" i="92"/>
  <c r="C674" i="92"/>
  <c r="C673" i="92"/>
  <c r="C672" i="92"/>
  <c r="C671" i="92"/>
  <c r="C670" i="92"/>
  <c r="C669" i="92"/>
  <c r="C668" i="92"/>
  <c r="C667" i="92"/>
  <c r="C666" i="92"/>
  <c r="C665" i="92"/>
  <c r="C664" i="92"/>
  <c r="C663" i="92"/>
  <c r="C662" i="92"/>
  <c r="C661" i="92"/>
  <c r="C660" i="92"/>
  <c r="C659" i="92"/>
  <c r="C658" i="92"/>
  <c r="C657" i="92"/>
  <c r="C656" i="92"/>
  <c r="C655" i="92"/>
  <c r="C654" i="92"/>
  <c r="C653" i="92"/>
  <c r="C652" i="92"/>
  <c r="C651" i="92"/>
  <c r="C650" i="92"/>
  <c r="C649" i="92"/>
  <c r="C648" i="92"/>
  <c r="C647" i="92"/>
  <c r="C646" i="92"/>
  <c r="C645" i="92"/>
  <c r="C644" i="92"/>
  <c r="C643" i="92"/>
  <c r="C642" i="92"/>
  <c r="C641" i="92"/>
  <c r="C640" i="92"/>
  <c r="C639" i="92"/>
  <c r="C638" i="92"/>
  <c r="C637" i="92"/>
  <c r="C636" i="92"/>
  <c r="C635" i="92"/>
  <c r="C634" i="92"/>
  <c r="C633" i="92"/>
  <c r="C632" i="92"/>
  <c r="C631" i="92"/>
  <c r="C630" i="92"/>
  <c r="C629" i="92"/>
  <c r="C628" i="92"/>
  <c r="C627" i="92"/>
  <c r="C626" i="92"/>
  <c r="C625" i="92"/>
  <c r="C624" i="92"/>
  <c r="C623" i="92"/>
  <c r="C622" i="92"/>
  <c r="C621" i="92"/>
  <c r="C620" i="92"/>
  <c r="C619" i="92"/>
  <c r="C618" i="92"/>
  <c r="C617" i="92"/>
  <c r="C616" i="92"/>
  <c r="C615" i="92"/>
  <c r="C614" i="92"/>
  <c r="C613" i="92"/>
  <c r="C612" i="92"/>
  <c r="C611" i="92"/>
  <c r="C610" i="92"/>
  <c r="C609" i="92"/>
  <c r="C608" i="92"/>
  <c r="C607" i="92"/>
  <c r="C606" i="92"/>
  <c r="C605" i="92"/>
  <c r="C604" i="92"/>
  <c r="C603" i="92"/>
  <c r="C602" i="92"/>
  <c r="C601" i="92"/>
  <c r="C600" i="92"/>
  <c r="C599" i="92"/>
  <c r="C598" i="92"/>
  <c r="C597" i="92"/>
  <c r="C596" i="92"/>
  <c r="C595" i="92"/>
  <c r="C594" i="92"/>
  <c r="C593" i="92"/>
  <c r="C592" i="92"/>
  <c r="C591" i="92"/>
  <c r="C590" i="92"/>
  <c r="C589" i="92"/>
  <c r="C588" i="92"/>
  <c r="C587" i="92"/>
  <c r="C586" i="92"/>
  <c r="C585" i="92"/>
  <c r="C584" i="92"/>
  <c r="C583" i="92"/>
  <c r="C582" i="92"/>
  <c r="C581" i="92"/>
  <c r="C580" i="92"/>
  <c r="C579" i="92"/>
  <c r="C578" i="92"/>
  <c r="C577" i="92"/>
  <c r="C576" i="92"/>
  <c r="C575" i="92"/>
  <c r="C574" i="92"/>
  <c r="C573" i="92"/>
  <c r="C572" i="92"/>
  <c r="C571" i="92"/>
  <c r="C570" i="92"/>
  <c r="C569" i="92"/>
  <c r="C568" i="92"/>
  <c r="C567" i="92"/>
  <c r="C566" i="92"/>
  <c r="C565" i="92"/>
  <c r="C564" i="92"/>
  <c r="C563" i="92"/>
  <c r="C562" i="92"/>
  <c r="C561" i="92"/>
  <c r="C560" i="92"/>
  <c r="C559" i="92"/>
  <c r="C558" i="92"/>
  <c r="C557" i="92"/>
  <c r="C556" i="92"/>
  <c r="C555" i="92"/>
  <c r="C554" i="92"/>
  <c r="C553" i="92"/>
  <c r="C552" i="92"/>
  <c r="C551" i="92"/>
  <c r="C550" i="92"/>
  <c r="C549" i="92"/>
  <c r="C548" i="92"/>
  <c r="C547" i="92"/>
  <c r="C546" i="92"/>
  <c r="C545" i="92"/>
  <c r="C544" i="92"/>
  <c r="C543" i="92"/>
  <c r="C542" i="92"/>
  <c r="C541" i="92"/>
  <c r="C540" i="92"/>
  <c r="C539" i="92"/>
  <c r="C538" i="92"/>
  <c r="C537" i="92"/>
  <c r="C536" i="92"/>
  <c r="C535" i="92"/>
  <c r="C534" i="92"/>
  <c r="C533" i="92"/>
  <c r="C532" i="92"/>
  <c r="C531" i="92"/>
  <c r="C530" i="92"/>
  <c r="C529" i="92"/>
  <c r="C528" i="92"/>
  <c r="C527" i="92"/>
  <c r="C526" i="92"/>
  <c r="C525" i="92"/>
  <c r="C524" i="92"/>
  <c r="C523" i="92"/>
  <c r="C522" i="92"/>
  <c r="C521" i="92"/>
  <c r="C520" i="92"/>
  <c r="C519" i="92"/>
  <c r="C518" i="92"/>
  <c r="C517" i="92"/>
  <c r="C516" i="92"/>
  <c r="C515" i="92"/>
  <c r="C514" i="92"/>
  <c r="C513" i="92"/>
  <c r="C512" i="92"/>
  <c r="C511" i="92"/>
  <c r="C510" i="92"/>
  <c r="C509" i="92"/>
  <c r="C508" i="92"/>
  <c r="C507" i="92"/>
  <c r="C506" i="92"/>
  <c r="C505" i="92"/>
  <c r="C504" i="92"/>
  <c r="C503" i="92"/>
  <c r="C502" i="92"/>
  <c r="C501" i="92"/>
  <c r="C500" i="92"/>
  <c r="C499" i="92"/>
  <c r="C498" i="92"/>
  <c r="C497" i="92"/>
  <c r="C496" i="92"/>
  <c r="C495" i="92"/>
  <c r="C494" i="92"/>
  <c r="C493" i="92"/>
  <c r="C492" i="92"/>
  <c r="C491" i="92"/>
  <c r="C490" i="92"/>
  <c r="C489" i="92"/>
  <c r="C488" i="92"/>
  <c r="C487" i="92"/>
  <c r="C486" i="92"/>
  <c r="C485" i="92"/>
  <c r="C484" i="92"/>
  <c r="C483" i="92"/>
  <c r="C482" i="92"/>
  <c r="C481" i="92"/>
  <c r="C480" i="92"/>
  <c r="C479" i="92"/>
  <c r="C478" i="92"/>
  <c r="C477" i="92"/>
  <c r="C476" i="92"/>
  <c r="C475" i="92"/>
  <c r="C474" i="92"/>
  <c r="C473" i="92"/>
  <c r="C472" i="92"/>
  <c r="C471" i="92"/>
  <c r="C470" i="92"/>
  <c r="C469" i="92"/>
  <c r="C468" i="92"/>
  <c r="C467" i="92"/>
  <c r="C466" i="92"/>
  <c r="C465" i="92"/>
  <c r="C464" i="92"/>
  <c r="C463" i="92"/>
  <c r="C462" i="92"/>
  <c r="C461" i="92"/>
  <c r="C460" i="92"/>
  <c r="C459" i="92"/>
  <c r="C458" i="92"/>
  <c r="C457" i="92"/>
  <c r="C456" i="92"/>
  <c r="C455" i="92"/>
  <c r="C454" i="92"/>
  <c r="C453" i="92"/>
  <c r="C452" i="92"/>
  <c r="C451" i="92"/>
  <c r="C450" i="92"/>
  <c r="C449" i="92"/>
  <c r="C448" i="92"/>
  <c r="C447" i="92"/>
  <c r="C446" i="92"/>
  <c r="C445" i="92"/>
  <c r="C444" i="92"/>
  <c r="C443" i="92"/>
  <c r="C442" i="92"/>
  <c r="C441" i="92"/>
  <c r="C440" i="92"/>
  <c r="C439" i="92"/>
  <c r="C438" i="92"/>
  <c r="C437" i="92"/>
  <c r="C436" i="92"/>
  <c r="C435" i="92"/>
  <c r="C434" i="92"/>
  <c r="C433" i="92"/>
  <c r="C432" i="92"/>
  <c r="C431" i="92"/>
  <c r="C430" i="92"/>
  <c r="C429" i="92"/>
  <c r="C428" i="92"/>
  <c r="C427" i="92"/>
  <c r="C426" i="92"/>
  <c r="C425" i="92"/>
  <c r="C424" i="92"/>
  <c r="C423" i="92"/>
  <c r="C422" i="92"/>
  <c r="C421" i="92"/>
  <c r="C420" i="92"/>
  <c r="C419" i="92"/>
  <c r="C418" i="92"/>
  <c r="C417" i="92"/>
  <c r="C416" i="92"/>
  <c r="C415" i="92"/>
  <c r="C414" i="92"/>
  <c r="C413" i="92"/>
  <c r="C412" i="92"/>
  <c r="C411" i="92"/>
  <c r="C410" i="92"/>
  <c r="C409" i="92"/>
  <c r="C408" i="92"/>
  <c r="C407" i="92"/>
  <c r="C406" i="92"/>
  <c r="C405" i="92"/>
  <c r="C404" i="92"/>
  <c r="C403" i="92"/>
  <c r="C402" i="92"/>
  <c r="C401" i="92"/>
  <c r="C400" i="92"/>
  <c r="C399" i="92"/>
  <c r="C398" i="92"/>
  <c r="C397" i="92"/>
  <c r="C396" i="92"/>
  <c r="C395" i="92"/>
  <c r="C394" i="92"/>
  <c r="C393" i="92"/>
  <c r="C392" i="92"/>
  <c r="C391" i="92"/>
  <c r="C390" i="92"/>
  <c r="C389" i="92"/>
  <c r="C388" i="92"/>
  <c r="C387" i="92"/>
  <c r="C386" i="92"/>
  <c r="C385" i="92"/>
  <c r="C384" i="92"/>
  <c r="C383" i="92"/>
  <c r="C382" i="92"/>
  <c r="C381" i="92"/>
  <c r="C380" i="92"/>
  <c r="C379" i="92"/>
  <c r="C378" i="92"/>
  <c r="C377" i="92"/>
  <c r="C376" i="92"/>
  <c r="C375" i="92"/>
  <c r="C374" i="92"/>
  <c r="C373" i="92"/>
  <c r="C372" i="92"/>
  <c r="C371" i="92"/>
  <c r="C370" i="92"/>
  <c r="C369" i="92"/>
  <c r="C368" i="92"/>
  <c r="C367" i="92"/>
  <c r="C366" i="92"/>
  <c r="C365" i="92"/>
  <c r="C364" i="92"/>
  <c r="C363" i="92"/>
  <c r="C362" i="92"/>
  <c r="C361" i="92"/>
  <c r="C360" i="92"/>
  <c r="C359" i="92"/>
  <c r="C358" i="92"/>
  <c r="C357" i="92"/>
  <c r="C356" i="92"/>
  <c r="C355" i="92"/>
  <c r="C354" i="92"/>
  <c r="C353" i="92"/>
  <c r="C352" i="92"/>
  <c r="C351" i="92"/>
  <c r="C350" i="92"/>
  <c r="C349" i="92"/>
  <c r="C348" i="92"/>
  <c r="C347" i="92"/>
  <c r="C346" i="92"/>
  <c r="C345" i="92"/>
  <c r="C344" i="92"/>
  <c r="C343" i="92"/>
  <c r="C342" i="92"/>
  <c r="C341" i="92"/>
  <c r="C340" i="92"/>
  <c r="C339" i="92"/>
  <c r="C338" i="92"/>
  <c r="C337" i="92"/>
  <c r="C336" i="92"/>
  <c r="C335" i="92"/>
  <c r="C334" i="92"/>
  <c r="C333" i="92"/>
  <c r="C332" i="92"/>
  <c r="C331" i="92"/>
  <c r="C330" i="92"/>
  <c r="C329" i="92"/>
  <c r="C328" i="92"/>
  <c r="C327" i="92"/>
  <c r="C326" i="92"/>
  <c r="C325" i="92"/>
  <c r="C324" i="92"/>
  <c r="C323" i="92"/>
  <c r="C322" i="92"/>
  <c r="C321" i="92"/>
  <c r="C320" i="92"/>
  <c r="C319" i="92"/>
  <c r="C318" i="92"/>
  <c r="C317" i="92"/>
  <c r="C316" i="92"/>
  <c r="C315" i="92"/>
  <c r="C314" i="92"/>
  <c r="C313" i="92"/>
  <c r="C312" i="92"/>
  <c r="C311" i="92"/>
  <c r="C310" i="92"/>
  <c r="C309" i="92"/>
  <c r="C308" i="92"/>
  <c r="C307" i="92"/>
  <c r="C306" i="92"/>
  <c r="C305" i="92"/>
  <c r="C304" i="92"/>
  <c r="C303" i="92"/>
  <c r="C302" i="92"/>
  <c r="C301" i="92"/>
  <c r="C300" i="92"/>
  <c r="C299" i="92"/>
  <c r="C298" i="92"/>
  <c r="C297" i="92"/>
  <c r="C296" i="92"/>
  <c r="C295" i="92"/>
  <c r="C294" i="92"/>
  <c r="C293" i="92"/>
  <c r="C292" i="92"/>
  <c r="C291" i="92"/>
  <c r="C290" i="92"/>
  <c r="C289" i="92"/>
  <c r="C288" i="92"/>
  <c r="C287" i="92"/>
  <c r="C286" i="92"/>
  <c r="C285" i="92"/>
  <c r="C284" i="92"/>
  <c r="C283" i="92"/>
  <c r="C282" i="92"/>
  <c r="C281" i="92"/>
  <c r="C280" i="92"/>
  <c r="C279" i="92"/>
  <c r="C278" i="92"/>
  <c r="C277" i="92"/>
  <c r="C276" i="92"/>
  <c r="C275" i="92"/>
  <c r="C274" i="92"/>
  <c r="C273" i="92"/>
  <c r="C272" i="92"/>
  <c r="C271" i="92"/>
  <c r="C270" i="92"/>
  <c r="C269" i="92"/>
  <c r="C268" i="92"/>
  <c r="C267" i="92"/>
  <c r="C266" i="92"/>
  <c r="C265" i="92"/>
  <c r="C264" i="92"/>
  <c r="C263" i="92"/>
  <c r="C262" i="92"/>
  <c r="C261" i="92"/>
  <c r="C260" i="92"/>
  <c r="C259" i="92"/>
  <c r="C258" i="92"/>
  <c r="C257" i="92"/>
  <c r="C256" i="92"/>
  <c r="C255" i="92"/>
  <c r="C254" i="92"/>
  <c r="C253" i="92"/>
  <c r="C252" i="92"/>
  <c r="C251" i="92"/>
  <c r="C250" i="92"/>
  <c r="C249" i="92"/>
  <c r="C248" i="92"/>
  <c r="C247" i="92"/>
  <c r="C246" i="92"/>
  <c r="C245" i="92"/>
  <c r="C244" i="92"/>
  <c r="C243" i="92"/>
  <c r="C242" i="92"/>
  <c r="C241" i="92"/>
  <c r="C240" i="92"/>
  <c r="C239" i="92"/>
  <c r="C238" i="92"/>
  <c r="C237" i="92"/>
  <c r="C236" i="92"/>
  <c r="C235" i="92"/>
  <c r="C234" i="92"/>
  <c r="C233" i="92"/>
  <c r="C232" i="92"/>
  <c r="C231" i="92"/>
  <c r="C230" i="92"/>
  <c r="C229" i="92"/>
  <c r="C228" i="92"/>
  <c r="C227" i="92"/>
  <c r="C226" i="92"/>
  <c r="C225" i="92"/>
  <c r="C224" i="92"/>
  <c r="C223" i="92"/>
  <c r="C222" i="92"/>
  <c r="C221" i="92"/>
  <c r="C220" i="92"/>
  <c r="C219" i="92"/>
  <c r="C218" i="92"/>
  <c r="C217" i="92"/>
  <c r="C216" i="92"/>
  <c r="C215" i="92"/>
  <c r="C214" i="92"/>
  <c r="C213" i="92"/>
  <c r="C212" i="92"/>
  <c r="C211" i="92"/>
  <c r="C210" i="92"/>
  <c r="C209" i="92"/>
  <c r="C208" i="92"/>
  <c r="C207" i="92"/>
  <c r="C206" i="92"/>
  <c r="C205" i="92"/>
  <c r="C204" i="92"/>
  <c r="C203" i="92"/>
  <c r="C202" i="92"/>
  <c r="C201" i="92"/>
  <c r="C200" i="92"/>
  <c r="C199" i="92"/>
  <c r="C198" i="92"/>
  <c r="C197" i="92"/>
  <c r="C196" i="92"/>
  <c r="C195" i="92"/>
  <c r="C194" i="92"/>
  <c r="C193" i="92"/>
  <c r="C192" i="92"/>
  <c r="C191" i="92"/>
  <c r="C190" i="92"/>
  <c r="C189" i="92"/>
  <c r="C188" i="92"/>
  <c r="C187" i="92"/>
  <c r="C186" i="92"/>
  <c r="C185" i="92"/>
  <c r="C184" i="92"/>
  <c r="C183" i="92"/>
  <c r="C182" i="92"/>
  <c r="C181" i="92"/>
  <c r="C180" i="92"/>
  <c r="C179" i="92"/>
  <c r="C178" i="92"/>
  <c r="C177" i="92"/>
  <c r="C176" i="92"/>
  <c r="C175" i="92"/>
  <c r="C174" i="92"/>
  <c r="C173" i="92"/>
  <c r="C172" i="92"/>
  <c r="C171" i="92"/>
  <c r="C170" i="92"/>
  <c r="C169" i="92"/>
  <c r="C168" i="92"/>
  <c r="C167" i="92"/>
  <c r="C166" i="92"/>
  <c r="C165" i="92"/>
  <c r="C164" i="92"/>
  <c r="C163" i="92"/>
  <c r="C162" i="92"/>
  <c r="C161" i="92"/>
  <c r="C160" i="92"/>
  <c r="C159" i="92"/>
  <c r="C158" i="92"/>
  <c r="C157" i="92"/>
  <c r="C156" i="92"/>
  <c r="C155" i="92"/>
  <c r="C154" i="92"/>
  <c r="C153" i="92"/>
  <c r="C152" i="92"/>
  <c r="C151" i="92"/>
  <c r="C150" i="92"/>
  <c r="C149" i="92"/>
  <c r="C148" i="92"/>
  <c r="C147" i="92"/>
  <c r="C146" i="92"/>
  <c r="C145" i="92"/>
  <c r="C144" i="92"/>
  <c r="C143" i="92"/>
  <c r="C142" i="92"/>
  <c r="C141" i="92"/>
  <c r="C140" i="92"/>
  <c r="C139" i="92"/>
  <c r="C138" i="92"/>
  <c r="C137" i="92"/>
  <c r="C136" i="92"/>
  <c r="C135" i="92"/>
  <c r="C134" i="92"/>
  <c r="C133" i="92"/>
  <c r="C132" i="92"/>
  <c r="C131" i="92"/>
  <c r="C130" i="92"/>
  <c r="C129" i="92"/>
  <c r="C128" i="92"/>
  <c r="C127" i="92"/>
  <c r="C126" i="92"/>
  <c r="C125" i="92"/>
  <c r="C124" i="92"/>
  <c r="C123" i="92"/>
  <c r="C122" i="92"/>
  <c r="C121" i="92"/>
  <c r="C120" i="92"/>
  <c r="C119" i="92"/>
  <c r="C118" i="92"/>
  <c r="C117" i="92"/>
  <c r="C116" i="92"/>
  <c r="C115" i="92"/>
  <c r="C114" i="92"/>
  <c r="C113" i="92"/>
  <c r="C112" i="92"/>
  <c r="C111" i="92"/>
  <c r="C110" i="92"/>
  <c r="C109" i="92"/>
  <c r="C108" i="92"/>
  <c r="C107" i="92"/>
  <c r="C106" i="92"/>
  <c r="C105" i="92"/>
  <c r="C104" i="92"/>
  <c r="C103" i="92"/>
  <c r="C102" i="92"/>
  <c r="C101" i="92"/>
  <c r="C100" i="92"/>
  <c r="C99" i="92"/>
  <c r="C98" i="92"/>
  <c r="C97" i="92"/>
  <c r="C96" i="92"/>
  <c r="C95" i="92"/>
  <c r="C94" i="92"/>
  <c r="C93" i="92"/>
  <c r="C92" i="92"/>
  <c r="C91" i="92"/>
  <c r="C90" i="92"/>
  <c r="C89" i="92"/>
  <c r="C88" i="92"/>
  <c r="C87" i="92"/>
  <c r="C86" i="92"/>
  <c r="C85" i="92"/>
  <c r="C84" i="92"/>
  <c r="C83" i="92"/>
  <c r="C82" i="92"/>
  <c r="C81" i="92"/>
  <c r="C80" i="92"/>
  <c r="C79" i="92"/>
  <c r="C78" i="92"/>
  <c r="C77" i="92"/>
  <c r="C76" i="92"/>
  <c r="C75" i="92"/>
  <c r="C74" i="92"/>
  <c r="C73" i="92"/>
  <c r="C72" i="92"/>
  <c r="C71" i="92"/>
  <c r="C70" i="92"/>
  <c r="C69" i="92"/>
  <c r="C68" i="92"/>
  <c r="C67" i="92"/>
  <c r="C66" i="92"/>
  <c r="C65" i="92"/>
  <c r="C64" i="92"/>
  <c r="C63" i="92"/>
  <c r="C62" i="92"/>
  <c r="C61" i="92"/>
  <c r="C60" i="92"/>
  <c r="C59" i="92"/>
  <c r="C58" i="92"/>
  <c r="C57" i="92"/>
  <c r="C56" i="92"/>
  <c r="C55" i="92"/>
  <c r="C54" i="92"/>
  <c r="C53" i="92"/>
  <c r="C52" i="92"/>
  <c r="C51" i="92"/>
  <c r="C50" i="92"/>
  <c r="C49" i="92"/>
  <c r="C48" i="92"/>
  <c r="C47" i="92"/>
  <c r="C46" i="92"/>
  <c r="C45" i="92"/>
  <c r="C44" i="92"/>
  <c r="C43" i="92"/>
  <c r="C42" i="92"/>
  <c r="C41" i="92"/>
  <c r="C40" i="92"/>
  <c r="C39" i="92"/>
  <c r="C38" i="92"/>
  <c r="C37" i="92"/>
  <c r="C36" i="92"/>
  <c r="C35" i="92"/>
  <c r="C34" i="92"/>
  <c r="C33" i="92"/>
  <c r="C32" i="92"/>
  <c r="C31" i="92"/>
  <c r="C30" i="92"/>
  <c r="C29" i="92"/>
  <c r="C28" i="92"/>
  <c r="C27" i="92"/>
  <c r="C26" i="92"/>
  <c r="C25" i="92"/>
  <c r="C24" i="92"/>
  <c r="C23" i="92"/>
  <c r="C22" i="92"/>
  <c r="C21" i="92"/>
  <c r="C20" i="92"/>
  <c r="C19" i="92"/>
  <c r="C18" i="92"/>
  <c r="C17" i="92"/>
  <c r="C16" i="92"/>
  <c r="C15" i="92"/>
  <c r="C14" i="92"/>
  <c r="C13" i="92"/>
  <c r="C12" i="92"/>
  <c r="C11" i="92"/>
  <c r="C10" i="92"/>
  <c r="C9" i="92"/>
  <c r="C8" i="92"/>
  <c r="B9" i="92"/>
  <c r="B10" i="92"/>
  <c r="B11" i="92"/>
  <c r="B12" i="92"/>
  <c r="B13" i="92"/>
  <c r="B14" i="92"/>
  <c r="B15" i="92"/>
  <c r="B16" i="92"/>
  <c r="B17" i="92"/>
  <c r="B18" i="92"/>
  <c r="B19" i="92"/>
  <c r="B20" i="92"/>
  <c r="B21" i="92"/>
  <c r="B22" i="92"/>
  <c r="B23" i="92"/>
  <c r="B24" i="92"/>
  <c r="B25" i="92"/>
  <c r="B26" i="92"/>
  <c r="B27" i="92"/>
  <c r="B28" i="92"/>
  <c r="B29" i="92"/>
  <c r="B30" i="92"/>
  <c r="B31" i="92"/>
  <c r="B32" i="92"/>
  <c r="B33" i="92"/>
  <c r="B34" i="92"/>
  <c r="B35" i="92"/>
  <c r="B36" i="92"/>
  <c r="B37" i="92"/>
  <c r="B38" i="92"/>
  <c r="B39" i="92"/>
  <c r="B40" i="92"/>
  <c r="B41" i="92"/>
  <c r="B42" i="92"/>
  <c r="B43" i="92"/>
  <c r="B44" i="92"/>
  <c r="B45" i="92"/>
  <c r="B46" i="92"/>
  <c r="B47" i="92"/>
  <c r="B48" i="92"/>
  <c r="B49" i="92"/>
  <c r="B50" i="92"/>
  <c r="B51" i="92"/>
  <c r="B52" i="92"/>
  <c r="B53" i="92"/>
  <c r="B54" i="92"/>
  <c r="B55" i="92"/>
  <c r="B56" i="92"/>
  <c r="B57" i="92"/>
  <c r="B58" i="92"/>
  <c r="B59" i="92"/>
  <c r="B60" i="92"/>
  <c r="B61" i="92"/>
  <c r="B62" i="92"/>
  <c r="B63" i="92"/>
  <c r="B64" i="92"/>
  <c r="B65" i="92"/>
  <c r="B66" i="92"/>
  <c r="B67" i="92"/>
  <c r="B68" i="92"/>
  <c r="B69" i="92"/>
  <c r="B70" i="92"/>
  <c r="B71" i="92"/>
  <c r="B72" i="92"/>
  <c r="B73" i="92"/>
  <c r="B74" i="92"/>
  <c r="B75" i="92"/>
  <c r="B76" i="92"/>
  <c r="B77" i="92"/>
  <c r="B78" i="92"/>
  <c r="B79" i="92"/>
  <c r="B80" i="92"/>
  <c r="B81" i="92"/>
  <c r="B82" i="92"/>
  <c r="B83" i="92"/>
  <c r="B84" i="92"/>
  <c r="B85" i="92"/>
  <c r="B86" i="92"/>
  <c r="B87" i="92"/>
  <c r="B88" i="92"/>
  <c r="B89" i="92"/>
  <c r="B90" i="92"/>
  <c r="B91" i="92"/>
  <c r="B92" i="92"/>
  <c r="B93" i="92"/>
  <c r="B94" i="92"/>
  <c r="B95" i="92"/>
  <c r="B96" i="92"/>
  <c r="B97" i="92"/>
  <c r="B98" i="92"/>
  <c r="B99" i="92"/>
  <c r="B100" i="92"/>
  <c r="B101" i="92"/>
  <c r="B102" i="92"/>
  <c r="B103" i="92"/>
  <c r="B104" i="92"/>
  <c r="B105" i="92"/>
  <c r="B106" i="92"/>
  <c r="B107" i="92"/>
  <c r="B108" i="92"/>
  <c r="B109" i="92"/>
  <c r="B110" i="92"/>
  <c r="B111" i="92"/>
  <c r="B112" i="92"/>
  <c r="B113" i="92"/>
  <c r="B114" i="92"/>
  <c r="B115" i="92"/>
  <c r="B116" i="92"/>
  <c r="B117" i="92"/>
  <c r="B118" i="92"/>
  <c r="B119" i="92"/>
  <c r="B120" i="92"/>
  <c r="B121" i="92"/>
  <c r="B122" i="92"/>
  <c r="B123" i="92"/>
  <c r="B124" i="92"/>
  <c r="B125" i="92"/>
  <c r="B126" i="92"/>
  <c r="B127" i="92"/>
  <c r="B128" i="92"/>
  <c r="B129" i="92"/>
  <c r="B130" i="92"/>
  <c r="B131" i="92"/>
  <c r="B132" i="92"/>
  <c r="B133" i="92"/>
  <c r="B134" i="92"/>
  <c r="B135" i="92"/>
  <c r="B136" i="92"/>
  <c r="B137" i="92"/>
  <c r="B138" i="92"/>
  <c r="B139" i="92"/>
  <c r="B140" i="92"/>
  <c r="B141" i="92"/>
  <c r="B142" i="92"/>
  <c r="B143" i="92"/>
  <c r="B144" i="92"/>
  <c r="B145" i="92"/>
  <c r="B146" i="92"/>
  <c r="B147" i="92"/>
  <c r="B148" i="92"/>
  <c r="B149" i="92"/>
  <c r="B150" i="92"/>
  <c r="B151" i="92"/>
  <c r="B152" i="92"/>
  <c r="B153" i="92"/>
  <c r="B154" i="92"/>
  <c r="B155" i="92"/>
  <c r="B156" i="92"/>
  <c r="B157" i="92"/>
  <c r="B158" i="92"/>
  <c r="B159" i="92"/>
  <c r="B160" i="92"/>
  <c r="B161" i="92"/>
  <c r="B162" i="92"/>
  <c r="B163" i="92"/>
  <c r="B164" i="92"/>
  <c r="B165" i="92"/>
  <c r="B166" i="92"/>
  <c r="B167" i="92"/>
  <c r="B168" i="92"/>
  <c r="B169" i="92"/>
  <c r="B170" i="92"/>
  <c r="B171" i="92"/>
  <c r="B172" i="92"/>
  <c r="B173" i="92"/>
  <c r="B174" i="92"/>
  <c r="B175" i="92"/>
  <c r="B176" i="92"/>
  <c r="B177" i="92"/>
  <c r="B178" i="92"/>
  <c r="B179" i="92"/>
  <c r="B180" i="92"/>
  <c r="B181" i="92"/>
  <c r="B182" i="92"/>
  <c r="B183" i="92"/>
  <c r="B184" i="92"/>
  <c r="B185" i="92"/>
  <c r="B186" i="92"/>
  <c r="B187" i="92"/>
  <c r="B188" i="92"/>
  <c r="B189" i="92"/>
  <c r="B190" i="92"/>
  <c r="B191" i="92"/>
  <c r="B192" i="92"/>
  <c r="B193" i="92"/>
  <c r="B194" i="92"/>
  <c r="B195" i="92"/>
  <c r="B196" i="92"/>
  <c r="B197" i="92"/>
  <c r="B198" i="92"/>
  <c r="B199" i="92"/>
  <c r="B200" i="92"/>
  <c r="B201" i="92"/>
  <c r="B202" i="92"/>
  <c r="B203" i="92"/>
  <c r="B204" i="92"/>
  <c r="B205" i="92"/>
  <c r="B206" i="92"/>
  <c r="B207" i="92"/>
  <c r="B208" i="92"/>
  <c r="B209" i="92"/>
  <c r="B210" i="92"/>
  <c r="B211" i="92"/>
  <c r="B212" i="92"/>
  <c r="B213" i="92"/>
  <c r="B214" i="92"/>
  <c r="B215" i="92"/>
  <c r="B216" i="92"/>
  <c r="B217" i="92"/>
  <c r="B218" i="92"/>
  <c r="B219" i="92"/>
  <c r="B220" i="92"/>
  <c r="B221" i="92"/>
  <c r="B222" i="92"/>
  <c r="B223" i="92"/>
  <c r="B224" i="92"/>
  <c r="B225" i="92"/>
  <c r="B226" i="92"/>
  <c r="B227" i="92"/>
  <c r="B228" i="92"/>
  <c r="B229" i="92"/>
  <c r="B230" i="92"/>
  <c r="B231" i="92"/>
  <c r="B232" i="92"/>
  <c r="B233" i="92"/>
  <c r="B234" i="92"/>
  <c r="B235" i="92"/>
  <c r="B236" i="92"/>
  <c r="B237" i="92"/>
  <c r="B238" i="92"/>
  <c r="B239" i="92"/>
  <c r="B240" i="92"/>
  <c r="B241" i="92"/>
  <c r="B242" i="92"/>
  <c r="B243" i="92"/>
  <c r="B244" i="92"/>
  <c r="B245" i="92"/>
  <c r="B246" i="92"/>
  <c r="B247" i="92"/>
  <c r="B248" i="92"/>
  <c r="B249" i="92"/>
  <c r="B250" i="92"/>
  <c r="B251" i="92"/>
  <c r="B252" i="92"/>
  <c r="B253" i="92"/>
  <c r="B254" i="92"/>
  <c r="B255" i="92"/>
  <c r="B256" i="92"/>
  <c r="B257" i="92"/>
  <c r="B258" i="92"/>
  <c r="B259" i="92"/>
  <c r="B260" i="92"/>
  <c r="B261" i="92"/>
  <c r="B262" i="92"/>
  <c r="B263" i="92"/>
  <c r="B264" i="92"/>
  <c r="B265" i="92"/>
  <c r="B266" i="92"/>
  <c r="B267" i="92"/>
  <c r="B268" i="92"/>
  <c r="B269" i="92"/>
  <c r="B270" i="92"/>
  <c r="B271" i="92"/>
  <c r="B272" i="92"/>
  <c r="B273" i="92"/>
  <c r="B274" i="92"/>
  <c r="B275" i="92"/>
  <c r="B276" i="92"/>
  <c r="B277" i="92"/>
  <c r="B278" i="92"/>
  <c r="B279" i="92"/>
  <c r="B280" i="92"/>
  <c r="B281" i="92"/>
  <c r="B282" i="92"/>
  <c r="B283" i="92"/>
  <c r="B284" i="92"/>
  <c r="B285" i="92"/>
  <c r="B286" i="92"/>
  <c r="B287" i="92"/>
  <c r="B288" i="92"/>
  <c r="B289" i="92"/>
  <c r="B290" i="92"/>
  <c r="B291" i="92"/>
  <c r="B292" i="92"/>
  <c r="B293" i="92"/>
  <c r="B294" i="92"/>
  <c r="B295" i="92"/>
  <c r="B296" i="92"/>
  <c r="B297" i="92"/>
  <c r="B298" i="92"/>
  <c r="B299" i="92"/>
  <c r="B300" i="92"/>
  <c r="B301" i="92"/>
  <c r="B302" i="92"/>
  <c r="B303" i="92"/>
  <c r="B304" i="92"/>
  <c r="B305" i="92"/>
  <c r="B306" i="92"/>
  <c r="B307" i="92"/>
  <c r="B308" i="92"/>
  <c r="B309" i="92"/>
  <c r="B310" i="92"/>
  <c r="B311" i="92"/>
  <c r="B312" i="92"/>
  <c r="B313" i="92"/>
  <c r="B314" i="92"/>
  <c r="B315" i="92"/>
  <c r="B316" i="92"/>
  <c r="B317" i="92"/>
  <c r="B318" i="92"/>
  <c r="B319" i="92"/>
  <c r="B320" i="92"/>
  <c r="B321" i="92"/>
  <c r="B322" i="92"/>
  <c r="B323" i="92"/>
  <c r="B324" i="92"/>
  <c r="B325" i="92"/>
  <c r="B326" i="92"/>
  <c r="B327" i="92"/>
  <c r="B328" i="92"/>
  <c r="B329" i="92"/>
  <c r="B330" i="92"/>
  <c r="B331" i="92"/>
  <c r="B332" i="92"/>
  <c r="B333" i="92"/>
  <c r="B334" i="92"/>
  <c r="B335" i="92"/>
  <c r="B336" i="92"/>
  <c r="B337" i="92"/>
  <c r="B338" i="92"/>
  <c r="B339" i="92"/>
  <c r="B340" i="92"/>
  <c r="B341" i="92"/>
  <c r="B342" i="92"/>
  <c r="B343" i="92"/>
  <c r="B344" i="92"/>
  <c r="B345" i="92"/>
  <c r="B346" i="92"/>
  <c r="B347" i="92"/>
  <c r="B348" i="92"/>
  <c r="B349" i="92"/>
  <c r="B350" i="92"/>
  <c r="B351" i="92"/>
  <c r="B352" i="92"/>
  <c r="B353" i="92"/>
  <c r="B354" i="92"/>
  <c r="B355" i="92"/>
  <c r="B356" i="92"/>
  <c r="B357" i="92"/>
  <c r="B358" i="92"/>
  <c r="B359" i="92"/>
  <c r="B360" i="92"/>
  <c r="B361" i="92"/>
  <c r="B362" i="92"/>
  <c r="B363" i="92"/>
  <c r="B364" i="92"/>
  <c r="B365" i="92"/>
  <c r="B366" i="92"/>
  <c r="B367" i="92"/>
  <c r="B368" i="92"/>
  <c r="B369" i="92"/>
  <c r="B370" i="92"/>
  <c r="B371" i="92"/>
  <c r="B372" i="92"/>
  <c r="B373" i="92"/>
  <c r="B374" i="92"/>
  <c r="B375" i="92"/>
  <c r="B376" i="92"/>
  <c r="B377" i="92"/>
  <c r="B378" i="92"/>
  <c r="B379" i="92"/>
  <c r="B380" i="92"/>
  <c r="B381" i="92"/>
  <c r="B382" i="92"/>
  <c r="B383" i="92"/>
  <c r="B384" i="92"/>
  <c r="B385" i="92"/>
  <c r="B386" i="92"/>
  <c r="B387" i="92"/>
  <c r="B388" i="92"/>
  <c r="B389" i="92"/>
  <c r="B390" i="92"/>
  <c r="B391" i="92"/>
  <c r="B392" i="92"/>
  <c r="B393" i="92"/>
  <c r="B394" i="92"/>
  <c r="B395" i="92"/>
  <c r="B396" i="92"/>
  <c r="B397" i="92"/>
  <c r="B398" i="92"/>
  <c r="B399" i="92"/>
  <c r="B400" i="92"/>
  <c r="B401" i="92"/>
  <c r="B402" i="92"/>
  <c r="B403" i="92"/>
  <c r="B404" i="92"/>
  <c r="B405" i="92"/>
  <c r="B406" i="92"/>
  <c r="B407" i="92"/>
  <c r="B408" i="92"/>
  <c r="B409" i="92"/>
  <c r="B410" i="92"/>
  <c r="B411" i="92"/>
  <c r="B412" i="92"/>
  <c r="B413" i="92"/>
  <c r="B414" i="92"/>
  <c r="B415" i="92"/>
  <c r="B416" i="92"/>
  <c r="B417" i="92"/>
  <c r="B418" i="92"/>
  <c r="B419" i="92"/>
  <c r="B420" i="92"/>
  <c r="B421" i="92"/>
  <c r="B422" i="92"/>
  <c r="B423" i="92"/>
  <c r="B424" i="92"/>
  <c r="B425" i="92"/>
  <c r="B426" i="92"/>
  <c r="B427" i="92"/>
  <c r="B428" i="92"/>
  <c r="B429" i="92"/>
  <c r="B430" i="92"/>
  <c r="B431" i="92"/>
  <c r="B432" i="92"/>
  <c r="B433" i="92"/>
  <c r="B434" i="92"/>
  <c r="B435" i="92"/>
  <c r="B436" i="92"/>
  <c r="B437" i="92"/>
  <c r="B438" i="92"/>
  <c r="B439" i="92"/>
  <c r="B440" i="92"/>
  <c r="B441" i="92"/>
  <c r="B442" i="92"/>
  <c r="B443" i="92"/>
  <c r="B444" i="92"/>
  <c r="B445" i="92"/>
  <c r="B446" i="92"/>
  <c r="B447" i="92"/>
  <c r="B448" i="92"/>
  <c r="B449" i="92"/>
  <c r="B450" i="92"/>
  <c r="B451" i="92"/>
  <c r="B452" i="92"/>
  <c r="B453" i="92"/>
  <c r="B454" i="92"/>
  <c r="B455" i="92"/>
  <c r="B456" i="92"/>
  <c r="B457" i="92"/>
  <c r="B458" i="92"/>
  <c r="B459" i="92"/>
  <c r="B460" i="92"/>
  <c r="B461" i="92"/>
  <c r="B462" i="92"/>
  <c r="B463" i="92"/>
  <c r="B464" i="92"/>
  <c r="B465" i="92"/>
  <c r="B466" i="92"/>
  <c r="B467" i="92"/>
  <c r="B468" i="92"/>
  <c r="B469" i="92"/>
  <c r="B470" i="92"/>
  <c r="B471" i="92"/>
  <c r="B472" i="92"/>
  <c r="B473" i="92"/>
  <c r="B474" i="92"/>
  <c r="B475" i="92"/>
  <c r="B476" i="92"/>
  <c r="B477" i="92"/>
  <c r="B478" i="92"/>
  <c r="B479" i="92"/>
  <c r="B480" i="92"/>
  <c r="B481" i="92"/>
  <c r="B482" i="92"/>
  <c r="B483" i="92"/>
  <c r="B484" i="92"/>
  <c r="B485" i="92"/>
  <c r="B486" i="92"/>
  <c r="B487" i="92"/>
  <c r="B488" i="92"/>
  <c r="B489" i="92"/>
  <c r="B490" i="92"/>
  <c r="B491" i="92"/>
  <c r="B492" i="92"/>
  <c r="B493" i="92"/>
  <c r="B494" i="92"/>
  <c r="B495" i="92"/>
  <c r="B496" i="92"/>
  <c r="B497" i="92"/>
  <c r="B498" i="92"/>
  <c r="B499" i="92"/>
  <c r="B500" i="92"/>
  <c r="B501" i="92"/>
  <c r="B502" i="92"/>
  <c r="B503" i="92"/>
  <c r="B504" i="92"/>
  <c r="B505" i="92"/>
  <c r="B506" i="92"/>
  <c r="B507" i="92"/>
  <c r="B508" i="92"/>
  <c r="B509" i="92"/>
  <c r="B510" i="92"/>
  <c r="B511" i="92"/>
  <c r="B512" i="92"/>
  <c r="B513" i="92"/>
  <c r="B514" i="92"/>
  <c r="B515" i="92"/>
  <c r="B516" i="92"/>
  <c r="B517" i="92"/>
  <c r="B518" i="92"/>
  <c r="B519" i="92"/>
  <c r="B520" i="92"/>
  <c r="B521" i="92"/>
  <c r="B522" i="92"/>
  <c r="B523" i="92"/>
  <c r="B524" i="92"/>
  <c r="B525" i="92"/>
  <c r="B526" i="92"/>
  <c r="B527" i="92"/>
  <c r="B528" i="92"/>
  <c r="B529" i="92"/>
  <c r="B530" i="92"/>
  <c r="B531" i="92"/>
  <c r="B532" i="92"/>
  <c r="B533" i="92"/>
  <c r="B534" i="92"/>
  <c r="B535" i="92"/>
  <c r="B536" i="92"/>
  <c r="B537" i="92"/>
  <c r="B538" i="92"/>
  <c r="B539" i="92"/>
  <c r="B540" i="92"/>
  <c r="B541" i="92"/>
  <c r="B542" i="92"/>
  <c r="B543" i="92"/>
  <c r="B544" i="92"/>
  <c r="B545" i="92"/>
  <c r="B546" i="92"/>
  <c r="B547" i="92"/>
  <c r="B548" i="92"/>
  <c r="B549" i="92"/>
  <c r="B550" i="92"/>
  <c r="B551" i="92"/>
  <c r="B552" i="92"/>
  <c r="B553" i="92"/>
  <c r="B554" i="92"/>
  <c r="B555" i="92"/>
  <c r="B556" i="92"/>
  <c r="B557" i="92"/>
  <c r="B558" i="92"/>
  <c r="B559" i="92"/>
  <c r="B560" i="92"/>
  <c r="B561" i="92"/>
  <c r="B562" i="92"/>
  <c r="B563" i="92"/>
  <c r="B564" i="92"/>
  <c r="B565" i="92"/>
  <c r="B566" i="92"/>
  <c r="B567" i="92"/>
  <c r="B568" i="92"/>
  <c r="B569" i="92"/>
  <c r="B570" i="92"/>
  <c r="B571" i="92"/>
  <c r="B572" i="92"/>
  <c r="B573" i="92"/>
  <c r="B574" i="92"/>
  <c r="B575" i="92"/>
  <c r="B576" i="92"/>
  <c r="B577" i="92"/>
  <c r="B578" i="92"/>
  <c r="B579" i="92"/>
  <c r="B580" i="92"/>
  <c r="B581" i="92"/>
  <c r="B582" i="92"/>
  <c r="B583" i="92"/>
  <c r="B584" i="92"/>
  <c r="B585" i="92"/>
  <c r="B586" i="92"/>
  <c r="B587" i="92"/>
  <c r="B588" i="92"/>
  <c r="B589" i="92"/>
  <c r="B590" i="92"/>
  <c r="B591" i="92"/>
  <c r="B592" i="92"/>
  <c r="B593" i="92"/>
  <c r="B594" i="92"/>
  <c r="B595" i="92"/>
  <c r="B596" i="92"/>
  <c r="B597" i="92"/>
  <c r="B598" i="92"/>
  <c r="B599" i="92"/>
  <c r="B600" i="92"/>
  <c r="B601" i="92"/>
  <c r="B602" i="92"/>
  <c r="B603" i="92"/>
  <c r="B604" i="92"/>
  <c r="B605" i="92"/>
  <c r="B606" i="92"/>
  <c r="B607" i="92"/>
  <c r="B608" i="92"/>
  <c r="B609" i="92"/>
  <c r="B610" i="92"/>
  <c r="B611" i="92"/>
  <c r="B612" i="92"/>
  <c r="B613" i="92"/>
  <c r="B614" i="92"/>
  <c r="B615" i="92"/>
  <c r="B616" i="92"/>
  <c r="B617" i="92"/>
  <c r="B618" i="92"/>
  <c r="B619" i="92"/>
  <c r="B620" i="92"/>
  <c r="B621" i="92"/>
  <c r="B622" i="92"/>
  <c r="B623" i="92"/>
  <c r="B624" i="92"/>
  <c r="B625" i="92"/>
  <c r="B626" i="92"/>
  <c r="B627" i="92"/>
  <c r="B628" i="92"/>
  <c r="B629" i="92"/>
  <c r="B630" i="92"/>
  <c r="B631" i="92"/>
  <c r="B632" i="92"/>
  <c r="B633" i="92"/>
  <c r="B634" i="92"/>
  <c r="B635" i="92"/>
  <c r="B636" i="92"/>
  <c r="B637" i="92"/>
  <c r="B638" i="92"/>
  <c r="B639" i="92"/>
  <c r="B640" i="92"/>
  <c r="B641" i="92"/>
  <c r="B642" i="92"/>
  <c r="B643" i="92"/>
  <c r="B644" i="92"/>
  <c r="B645" i="92"/>
  <c r="B646" i="92"/>
  <c r="B647" i="92"/>
  <c r="B648" i="92"/>
  <c r="B649" i="92"/>
  <c r="B650" i="92"/>
  <c r="B651" i="92"/>
  <c r="B652" i="92"/>
  <c r="B653" i="92"/>
  <c r="B654" i="92"/>
  <c r="B655" i="92"/>
  <c r="B656" i="92"/>
  <c r="B657" i="92"/>
  <c r="B658" i="92"/>
  <c r="B659" i="92"/>
  <c r="B660" i="92"/>
  <c r="B661" i="92"/>
  <c r="B662" i="92"/>
  <c r="B663" i="92"/>
  <c r="B664" i="92"/>
  <c r="B665" i="92"/>
  <c r="B666" i="92"/>
  <c r="B667" i="92"/>
  <c r="B668" i="92"/>
  <c r="B669" i="92"/>
  <c r="B670" i="92"/>
  <c r="B671" i="92"/>
  <c r="B672" i="92"/>
  <c r="B673" i="92"/>
  <c r="B674" i="92"/>
  <c r="B675" i="92"/>
  <c r="B676" i="92"/>
  <c r="B677" i="92"/>
  <c r="B678" i="92"/>
  <c r="B679" i="92"/>
  <c r="B680" i="92"/>
  <c r="B681" i="92"/>
  <c r="B682" i="92"/>
  <c r="B683" i="92"/>
  <c r="B684" i="92"/>
  <c r="B685" i="92"/>
  <c r="B686" i="92"/>
  <c r="B687" i="92"/>
  <c r="B688" i="92"/>
  <c r="B689" i="92"/>
  <c r="B690" i="92"/>
  <c r="B691" i="92"/>
  <c r="B692" i="92"/>
  <c r="B693" i="92"/>
  <c r="B694" i="92"/>
  <c r="B695" i="92"/>
  <c r="B696" i="92"/>
  <c r="B697" i="92"/>
  <c r="B698" i="92"/>
  <c r="B699" i="92"/>
  <c r="B700" i="92"/>
  <c r="B701" i="92"/>
  <c r="B702" i="92"/>
  <c r="B703" i="92"/>
  <c r="B704" i="92"/>
  <c r="B705" i="92"/>
  <c r="B706" i="92"/>
  <c r="B707" i="92"/>
  <c r="B708" i="92"/>
  <c r="B709" i="92"/>
  <c r="B710" i="92"/>
  <c r="B711" i="92"/>
  <c r="B712" i="92"/>
  <c r="B713" i="92"/>
  <c r="B714" i="92"/>
  <c r="B715" i="92"/>
  <c r="B716" i="92"/>
  <c r="B717" i="92"/>
  <c r="B718" i="92"/>
  <c r="B719" i="92"/>
  <c r="B720" i="92"/>
  <c r="B721" i="92"/>
  <c r="B722" i="92"/>
  <c r="B723" i="92"/>
  <c r="B724" i="92"/>
  <c r="B725" i="92"/>
  <c r="B726" i="92"/>
  <c r="B727" i="92"/>
  <c r="B728" i="92"/>
  <c r="B729" i="92"/>
  <c r="B730" i="92"/>
  <c r="B731" i="92"/>
  <c r="B732" i="92"/>
  <c r="B733" i="92"/>
  <c r="B8" i="92"/>
  <c r="S74" i="92" l="1"/>
  <c r="T74" i="92"/>
  <c r="R74" i="92"/>
  <c r="U74" i="92"/>
  <c r="V74" i="92"/>
  <c r="M74" i="92"/>
  <c r="N74" i="92"/>
  <c r="O74" i="92"/>
  <c r="X74" i="92"/>
  <c r="Q74" i="92"/>
  <c r="W74" i="92"/>
  <c r="P74" i="92"/>
  <c r="P214" i="92"/>
  <c r="Q214" i="92"/>
  <c r="R214" i="92"/>
  <c r="V214" i="92"/>
  <c r="S214" i="92"/>
  <c r="M214" i="92"/>
  <c r="N214" i="92"/>
  <c r="O214" i="92"/>
  <c r="X214" i="92"/>
  <c r="T214" i="92"/>
  <c r="U214" i="92"/>
  <c r="W214" i="92"/>
  <c r="P374" i="92"/>
  <c r="Q374" i="92"/>
  <c r="R374" i="92"/>
  <c r="V374" i="92"/>
  <c r="N374" i="92"/>
  <c r="O374" i="92"/>
  <c r="S374" i="92"/>
  <c r="M374" i="92"/>
  <c r="T374" i="92"/>
  <c r="X374" i="92"/>
  <c r="U374" i="92"/>
  <c r="W374" i="92"/>
  <c r="P534" i="92"/>
  <c r="Q534" i="92"/>
  <c r="R534" i="92"/>
  <c r="V534" i="92"/>
  <c r="N534" i="92"/>
  <c r="O534" i="92"/>
  <c r="S534" i="92"/>
  <c r="T534" i="92"/>
  <c r="M534" i="92"/>
  <c r="U534" i="92"/>
  <c r="W534" i="92"/>
  <c r="X534" i="92"/>
  <c r="O714" i="92"/>
  <c r="P714" i="92"/>
  <c r="Q714" i="92"/>
  <c r="R714" i="92"/>
  <c r="U714" i="92"/>
  <c r="V714" i="92"/>
  <c r="N714" i="92"/>
  <c r="T714" i="92"/>
  <c r="S714" i="92"/>
  <c r="M714" i="92"/>
  <c r="W714" i="92"/>
  <c r="X714" i="92"/>
  <c r="M15" i="92"/>
  <c r="P15" i="92"/>
  <c r="Q15" i="92"/>
  <c r="R15" i="92"/>
  <c r="S15" i="92"/>
  <c r="W15" i="92"/>
  <c r="U15" i="92"/>
  <c r="V15" i="92"/>
  <c r="N15" i="92"/>
  <c r="O15" i="92"/>
  <c r="T15" i="92"/>
  <c r="X15" i="92"/>
  <c r="M115" i="92"/>
  <c r="P115" i="92"/>
  <c r="U115" i="92"/>
  <c r="V115" i="92"/>
  <c r="W115" i="92"/>
  <c r="N115" i="92"/>
  <c r="O115" i="92"/>
  <c r="Q115" i="92"/>
  <c r="X115" i="92"/>
  <c r="R115" i="92"/>
  <c r="T115" i="92"/>
  <c r="S115" i="92"/>
  <c r="X215" i="92"/>
  <c r="V215" i="92"/>
  <c r="W215" i="92"/>
  <c r="M215" i="92"/>
  <c r="R215" i="92"/>
  <c r="S215" i="92"/>
  <c r="T215" i="92"/>
  <c r="U215" i="92"/>
  <c r="N215" i="92"/>
  <c r="Q215" i="92"/>
  <c r="O215" i="92"/>
  <c r="P215" i="92"/>
  <c r="X335" i="92"/>
  <c r="P335" i="92"/>
  <c r="V335" i="92"/>
  <c r="W335" i="92"/>
  <c r="S335" i="92"/>
  <c r="T335" i="92"/>
  <c r="U335" i="92"/>
  <c r="Q335" i="92"/>
  <c r="R335" i="92"/>
  <c r="M335" i="92"/>
  <c r="N335" i="92"/>
  <c r="O335" i="92"/>
  <c r="X435" i="92"/>
  <c r="W435" i="92"/>
  <c r="S435" i="92"/>
  <c r="T435" i="92"/>
  <c r="U435" i="92"/>
  <c r="M435" i="92"/>
  <c r="N435" i="92"/>
  <c r="O435" i="92"/>
  <c r="Q435" i="92"/>
  <c r="R435" i="92"/>
  <c r="V435" i="92"/>
  <c r="P435" i="92"/>
  <c r="X515" i="92"/>
  <c r="S515" i="92"/>
  <c r="T515" i="92"/>
  <c r="U515" i="92"/>
  <c r="V515" i="92"/>
  <c r="N515" i="92"/>
  <c r="P515" i="92"/>
  <c r="O515" i="92"/>
  <c r="W515" i="92"/>
  <c r="R515" i="92"/>
  <c r="Q515" i="92"/>
  <c r="M515" i="92"/>
  <c r="X615" i="92"/>
  <c r="M615" i="92"/>
  <c r="N615" i="92"/>
  <c r="W615" i="92"/>
  <c r="R615" i="92"/>
  <c r="S615" i="92"/>
  <c r="T615" i="92"/>
  <c r="U615" i="92"/>
  <c r="V615" i="92"/>
  <c r="O615" i="92"/>
  <c r="P615" i="92"/>
  <c r="Q615" i="92"/>
  <c r="W715" i="92"/>
  <c r="X715" i="92"/>
  <c r="R715" i="92"/>
  <c r="S715" i="92"/>
  <c r="T715" i="92"/>
  <c r="U715" i="92"/>
  <c r="V715" i="92"/>
  <c r="M715" i="92"/>
  <c r="N715" i="92"/>
  <c r="Q715" i="92"/>
  <c r="O715" i="92"/>
  <c r="P715" i="92"/>
  <c r="O36" i="92"/>
  <c r="P36" i="92"/>
  <c r="U36" i="92"/>
  <c r="X36" i="92"/>
  <c r="Q36" i="92"/>
  <c r="R36" i="92"/>
  <c r="N36" i="92"/>
  <c r="S36" i="92"/>
  <c r="T36" i="92"/>
  <c r="V36" i="92"/>
  <c r="W36" i="92"/>
  <c r="M36" i="92"/>
  <c r="P156" i="92"/>
  <c r="Q156" i="92"/>
  <c r="R156" i="92"/>
  <c r="M156" i="92"/>
  <c r="T156" i="92"/>
  <c r="S156" i="92"/>
  <c r="U156" i="92"/>
  <c r="V156" i="92"/>
  <c r="X156" i="92"/>
  <c r="O156" i="92"/>
  <c r="N156" i="92"/>
  <c r="W156" i="92"/>
  <c r="M296" i="92"/>
  <c r="N296" i="92"/>
  <c r="R296" i="92"/>
  <c r="V296" i="92"/>
  <c r="W296" i="92"/>
  <c r="X296" i="92"/>
  <c r="O296" i="92"/>
  <c r="P296" i="92"/>
  <c r="Q296" i="92"/>
  <c r="T296" i="92"/>
  <c r="S296" i="92"/>
  <c r="U296" i="92"/>
  <c r="M416" i="92"/>
  <c r="N416" i="92"/>
  <c r="R416" i="92"/>
  <c r="O416" i="92"/>
  <c r="V416" i="92"/>
  <c r="W416" i="92"/>
  <c r="X416" i="92"/>
  <c r="P416" i="92"/>
  <c r="S416" i="92"/>
  <c r="U416" i="92"/>
  <c r="Q416" i="92"/>
  <c r="T416" i="92"/>
  <c r="M496" i="92"/>
  <c r="N496" i="92"/>
  <c r="R496" i="92"/>
  <c r="O496" i="92"/>
  <c r="P496" i="92"/>
  <c r="S496" i="92"/>
  <c r="U496" i="92"/>
  <c r="W496" i="92"/>
  <c r="T496" i="92"/>
  <c r="V496" i="92"/>
  <c r="Q496" i="92"/>
  <c r="X496" i="92"/>
  <c r="M616" i="92"/>
  <c r="N616" i="92"/>
  <c r="R616" i="92"/>
  <c r="S616" i="92"/>
  <c r="T616" i="92"/>
  <c r="U616" i="92"/>
  <c r="V616" i="92"/>
  <c r="W616" i="92"/>
  <c r="X616" i="92"/>
  <c r="O616" i="92"/>
  <c r="P616" i="92"/>
  <c r="Q616" i="92"/>
  <c r="M696" i="92"/>
  <c r="N696" i="92"/>
  <c r="Q696" i="92"/>
  <c r="R696" i="92"/>
  <c r="T696" i="92"/>
  <c r="X696" i="92"/>
  <c r="U696" i="92"/>
  <c r="V696" i="92"/>
  <c r="W696" i="92"/>
  <c r="O696" i="92"/>
  <c r="P696" i="92"/>
  <c r="S696" i="92"/>
  <c r="W137" i="92"/>
  <c r="X137" i="92"/>
  <c r="N137" i="92"/>
  <c r="O137" i="92"/>
  <c r="P137" i="92"/>
  <c r="V137" i="92"/>
  <c r="R137" i="92"/>
  <c r="T137" i="92"/>
  <c r="U137" i="92"/>
  <c r="M137" i="92"/>
  <c r="Q137" i="92"/>
  <c r="S137" i="92"/>
  <c r="T637" i="92"/>
  <c r="U637" i="92"/>
  <c r="V637" i="92"/>
  <c r="O637" i="92"/>
  <c r="X637" i="92"/>
  <c r="Q637" i="92"/>
  <c r="R637" i="92"/>
  <c r="W637" i="92"/>
  <c r="P637" i="92"/>
  <c r="S637" i="92"/>
  <c r="M637" i="92"/>
  <c r="N637" i="92"/>
  <c r="Q78" i="92"/>
  <c r="T78" i="92"/>
  <c r="V78" i="92"/>
  <c r="W78" i="92"/>
  <c r="X78" i="92"/>
  <c r="O78" i="92"/>
  <c r="P78" i="92"/>
  <c r="R78" i="92"/>
  <c r="N78" i="92"/>
  <c r="M78" i="92"/>
  <c r="S78" i="92"/>
  <c r="U78" i="92"/>
  <c r="N218" i="92"/>
  <c r="M218" i="92"/>
  <c r="O218" i="92"/>
  <c r="P218" i="92"/>
  <c r="T218" i="92"/>
  <c r="W218" i="92"/>
  <c r="X218" i="92"/>
  <c r="Q218" i="92"/>
  <c r="S218" i="92"/>
  <c r="V218" i="92"/>
  <c r="R218" i="92"/>
  <c r="U218" i="92"/>
  <c r="N318" i="92"/>
  <c r="M318" i="92"/>
  <c r="O318" i="92"/>
  <c r="P318" i="92"/>
  <c r="T318" i="92"/>
  <c r="W318" i="92"/>
  <c r="R318" i="92"/>
  <c r="X318" i="92"/>
  <c r="Q318" i="92"/>
  <c r="S318" i="92"/>
  <c r="U318" i="92"/>
  <c r="V318" i="92"/>
  <c r="N418" i="92"/>
  <c r="O418" i="92"/>
  <c r="P418" i="92"/>
  <c r="Q418" i="92"/>
  <c r="R418" i="92"/>
  <c r="S418" i="92"/>
  <c r="V418" i="92"/>
  <c r="W418" i="92"/>
  <c r="T418" i="92"/>
  <c r="U418" i="92"/>
  <c r="X418" i="92"/>
  <c r="M418" i="92"/>
  <c r="N498" i="92"/>
  <c r="M498" i="92"/>
  <c r="O498" i="92"/>
  <c r="P498" i="92"/>
  <c r="Q498" i="92"/>
  <c r="S498" i="92"/>
  <c r="T498" i="92"/>
  <c r="U498" i="92"/>
  <c r="W498" i="92"/>
  <c r="X498" i="92"/>
  <c r="R498" i="92"/>
  <c r="V498" i="92"/>
  <c r="N618" i="92"/>
  <c r="S618" i="92"/>
  <c r="U618" i="92"/>
  <c r="V618" i="92"/>
  <c r="W618" i="92"/>
  <c r="X618" i="92"/>
  <c r="R618" i="92"/>
  <c r="T618" i="92"/>
  <c r="M618" i="92"/>
  <c r="O618" i="92"/>
  <c r="P618" i="92"/>
  <c r="Q618" i="92"/>
  <c r="M698" i="92"/>
  <c r="N698" i="92"/>
  <c r="V698" i="92"/>
  <c r="W698" i="92"/>
  <c r="X698" i="92"/>
  <c r="U698" i="92"/>
  <c r="S698" i="92"/>
  <c r="O698" i="92"/>
  <c r="P698" i="92"/>
  <c r="T698" i="92"/>
  <c r="Q698" i="92"/>
  <c r="R698" i="92"/>
  <c r="S59" i="92"/>
  <c r="T59" i="92"/>
  <c r="X59" i="92"/>
  <c r="P59" i="92"/>
  <c r="Q59" i="92"/>
  <c r="R59" i="92"/>
  <c r="W59" i="92"/>
  <c r="M59" i="92"/>
  <c r="N59" i="92"/>
  <c r="O59" i="92"/>
  <c r="V59" i="92"/>
  <c r="U59" i="92"/>
  <c r="T159" i="92"/>
  <c r="U159" i="92"/>
  <c r="V159" i="92"/>
  <c r="X159" i="92"/>
  <c r="M159" i="92"/>
  <c r="Q159" i="92"/>
  <c r="N159" i="92"/>
  <c r="O159" i="92"/>
  <c r="P159" i="92"/>
  <c r="R159" i="92"/>
  <c r="S159" i="92"/>
  <c r="W159" i="92"/>
  <c r="P279" i="92"/>
  <c r="Q279" i="92"/>
  <c r="R279" i="92"/>
  <c r="V279" i="92"/>
  <c r="N279" i="92"/>
  <c r="X279" i="92"/>
  <c r="U279" i="92"/>
  <c r="M279" i="92"/>
  <c r="T279" i="92"/>
  <c r="O279" i="92"/>
  <c r="S279" i="92"/>
  <c r="W279" i="92"/>
  <c r="P399" i="92"/>
  <c r="Q399" i="92"/>
  <c r="R399" i="92"/>
  <c r="V399" i="92"/>
  <c r="M399" i="92"/>
  <c r="N399" i="92"/>
  <c r="S399" i="92"/>
  <c r="T399" i="92"/>
  <c r="U399" i="92"/>
  <c r="W399" i="92"/>
  <c r="X399" i="92"/>
  <c r="O399" i="92"/>
  <c r="P499" i="92"/>
  <c r="Q499" i="92"/>
  <c r="R499" i="92"/>
  <c r="V499" i="92"/>
  <c r="W499" i="92"/>
  <c r="X499" i="92"/>
  <c r="O499" i="92"/>
  <c r="S499" i="92"/>
  <c r="M499" i="92"/>
  <c r="N499" i="92"/>
  <c r="T499" i="92"/>
  <c r="U499" i="92"/>
  <c r="P579" i="92"/>
  <c r="Q579" i="92"/>
  <c r="R579" i="92"/>
  <c r="V579" i="92"/>
  <c r="N579" i="92"/>
  <c r="O579" i="92"/>
  <c r="S579" i="92"/>
  <c r="T579" i="92"/>
  <c r="X579" i="92"/>
  <c r="M579" i="92"/>
  <c r="U579" i="92"/>
  <c r="W579" i="92"/>
  <c r="P619" i="92"/>
  <c r="Q619" i="92"/>
  <c r="R619" i="92"/>
  <c r="V619" i="92"/>
  <c r="O619" i="92"/>
  <c r="S619" i="92"/>
  <c r="T619" i="92"/>
  <c r="W619" i="92"/>
  <c r="U619" i="92"/>
  <c r="M619" i="92"/>
  <c r="N619" i="92"/>
  <c r="X619" i="92"/>
  <c r="P659" i="92"/>
  <c r="Q659" i="92"/>
  <c r="R659" i="92"/>
  <c r="V659" i="92"/>
  <c r="W659" i="92"/>
  <c r="X659" i="92"/>
  <c r="S659" i="92"/>
  <c r="T659" i="92"/>
  <c r="U659" i="92"/>
  <c r="M659" i="92"/>
  <c r="N659" i="92"/>
  <c r="O659" i="92"/>
  <c r="M20" i="92"/>
  <c r="P20" i="92"/>
  <c r="R20" i="92"/>
  <c r="S20" i="92"/>
  <c r="T20" i="92"/>
  <c r="N20" i="92"/>
  <c r="O20" i="92"/>
  <c r="Q20" i="92"/>
  <c r="X20" i="92"/>
  <c r="U20" i="92"/>
  <c r="V20" i="92"/>
  <c r="W20" i="92"/>
  <c r="M40" i="92"/>
  <c r="P40" i="92"/>
  <c r="N40" i="92"/>
  <c r="S40" i="92"/>
  <c r="Q40" i="92"/>
  <c r="O40" i="92"/>
  <c r="W40" i="92"/>
  <c r="X40" i="92"/>
  <c r="V40" i="92"/>
  <c r="R40" i="92"/>
  <c r="T40" i="92"/>
  <c r="U40" i="92"/>
  <c r="M60" i="92"/>
  <c r="P60" i="92"/>
  <c r="N60" i="92"/>
  <c r="O60" i="92"/>
  <c r="Q60" i="92"/>
  <c r="R60" i="92"/>
  <c r="S60" i="92"/>
  <c r="W60" i="92"/>
  <c r="T60" i="92"/>
  <c r="U60" i="92"/>
  <c r="V60" i="92"/>
  <c r="X60" i="92"/>
  <c r="M80" i="92"/>
  <c r="P80" i="92"/>
  <c r="V80" i="92"/>
  <c r="W80" i="92"/>
  <c r="X80" i="92"/>
  <c r="S80" i="92"/>
  <c r="T80" i="92"/>
  <c r="N80" i="92"/>
  <c r="O80" i="92"/>
  <c r="Q80" i="92"/>
  <c r="R80" i="92"/>
  <c r="U80" i="92"/>
  <c r="M100" i="92"/>
  <c r="P100" i="92"/>
  <c r="X100" i="92"/>
  <c r="N100" i="92"/>
  <c r="O100" i="92"/>
  <c r="T100" i="92"/>
  <c r="Q100" i="92"/>
  <c r="V100" i="92"/>
  <c r="W100" i="92"/>
  <c r="R100" i="92"/>
  <c r="S100" i="92"/>
  <c r="U100" i="92"/>
  <c r="M120" i="92"/>
  <c r="P120" i="92"/>
  <c r="R120" i="92"/>
  <c r="S120" i="92"/>
  <c r="T120" i="92"/>
  <c r="V120" i="92"/>
  <c r="W120" i="92"/>
  <c r="X120" i="92"/>
  <c r="O120" i="92"/>
  <c r="Q120" i="92"/>
  <c r="U120" i="92"/>
  <c r="N120" i="92"/>
  <c r="M140" i="92"/>
  <c r="P140" i="92"/>
  <c r="Q140" i="92"/>
  <c r="R140" i="92"/>
  <c r="S140" i="92"/>
  <c r="W140" i="92"/>
  <c r="T140" i="92"/>
  <c r="N140" i="92"/>
  <c r="U140" i="92"/>
  <c r="V140" i="92"/>
  <c r="O140" i="92"/>
  <c r="X140" i="92"/>
  <c r="M160" i="92"/>
  <c r="N160" i="92"/>
  <c r="R160" i="92"/>
  <c r="P160" i="92"/>
  <c r="W160" i="92"/>
  <c r="X160" i="92"/>
  <c r="Q160" i="92"/>
  <c r="S160" i="92"/>
  <c r="V160" i="92"/>
  <c r="O160" i="92"/>
  <c r="T160" i="92"/>
  <c r="U160" i="92"/>
  <c r="X180" i="92"/>
  <c r="R180" i="92"/>
  <c r="S180" i="92"/>
  <c r="T180" i="92"/>
  <c r="N180" i="92"/>
  <c r="V180" i="92"/>
  <c r="W180" i="92"/>
  <c r="P180" i="92"/>
  <c r="Q180" i="92"/>
  <c r="U180" i="92"/>
  <c r="M180" i="92"/>
  <c r="O180" i="92"/>
  <c r="X200" i="92"/>
  <c r="V200" i="92"/>
  <c r="M200" i="92"/>
  <c r="N200" i="92"/>
  <c r="R200" i="92"/>
  <c r="S200" i="92"/>
  <c r="W200" i="92"/>
  <c r="T200" i="92"/>
  <c r="U200" i="92"/>
  <c r="O200" i="92"/>
  <c r="P200" i="92"/>
  <c r="Q200" i="92"/>
  <c r="X220" i="92"/>
  <c r="N220" i="92"/>
  <c r="O220" i="92"/>
  <c r="P220" i="92"/>
  <c r="T220" i="92"/>
  <c r="M220" i="92"/>
  <c r="Q220" i="92"/>
  <c r="R220" i="92"/>
  <c r="U220" i="92"/>
  <c r="V220" i="92"/>
  <c r="W220" i="92"/>
  <c r="S220" i="92"/>
  <c r="X240" i="92"/>
  <c r="V240" i="92"/>
  <c r="W240" i="92"/>
  <c r="N240" i="92"/>
  <c r="U240" i="92"/>
  <c r="M240" i="92"/>
  <c r="O240" i="92"/>
  <c r="P240" i="92"/>
  <c r="R240" i="92"/>
  <c r="S240" i="92"/>
  <c r="Q240" i="92"/>
  <c r="T240" i="92"/>
  <c r="X260" i="92"/>
  <c r="P260" i="92"/>
  <c r="V260" i="92"/>
  <c r="Q260" i="92"/>
  <c r="R260" i="92"/>
  <c r="S260" i="92"/>
  <c r="M260" i="92"/>
  <c r="N260" i="92"/>
  <c r="O260" i="92"/>
  <c r="T260" i="92"/>
  <c r="W260" i="92"/>
  <c r="U260" i="92"/>
  <c r="X280" i="92"/>
  <c r="R280" i="92"/>
  <c r="S280" i="92"/>
  <c r="T280" i="92"/>
  <c r="M280" i="92"/>
  <c r="Q280" i="92"/>
  <c r="U280" i="92"/>
  <c r="V280" i="92"/>
  <c r="N280" i="92"/>
  <c r="O280" i="92"/>
  <c r="P280" i="92"/>
  <c r="W280" i="92"/>
  <c r="X300" i="92"/>
  <c r="U300" i="92"/>
  <c r="P300" i="92"/>
  <c r="Q300" i="92"/>
  <c r="R300" i="92"/>
  <c r="N300" i="92"/>
  <c r="O300" i="92"/>
  <c r="S300" i="92"/>
  <c r="T300" i="92"/>
  <c r="V300" i="92"/>
  <c r="W300" i="92"/>
  <c r="M300" i="92"/>
  <c r="X320" i="92"/>
  <c r="N320" i="92"/>
  <c r="O320" i="92"/>
  <c r="P320" i="92"/>
  <c r="T320" i="92"/>
  <c r="M320" i="92"/>
  <c r="Q320" i="92"/>
  <c r="S320" i="92"/>
  <c r="U320" i="92"/>
  <c r="R320" i="92"/>
  <c r="V320" i="92"/>
  <c r="W320" i="92"/>
  <c r="X340" i="92"/>
  <c r="V340" i="92"/>
  <c r="W340" i="92"/>
  <c r="M340" i="92"/>
  <c r="N340" i="92"/>
  <c r="S340" i="92"/>
  <c r="T340" i="92"/>
  <c r="U340" i="92"/>
  <c r="O340" i="92"/>
  <c r="R340" i="92"/>
  <c r="P340" i="92"/>
  <c r="Q340" i="92"/>
  <c r="X360" i="92"/>
  <c r="W360" i="92"/>
  <c r="M360" i="92"/>
  <c r="N360" i="92"/>
  <c r="O360" i="92"/>
  <c r="P360" i="92"/>
  <c r="Q360" i="92"/>
  <c r="S360" i="92"/>
  <c r="T360" i="92"/>
  <c r="U360" i="92"/>
  <c r="V360" i="92"/>
  <c r="R360" i="92"/>
  <c r="X380" i="92"/>
  <c r="U380" i="92"/>
  <c r="V380" i="92"/>
  <c r="W380" i="92"/>
  <c r="R380" i="92"/>
  <c r="S380" i="92"/>
  <c r="T380" i="92"/>
  <c r="O380" i="92"/>
  <c r="Q380" i="92"/>
  <c r="P380" i="92"/>
  <c r="M380" i="92"/>
  <c r="N380" i="92"/>
  <c r="X400" i="92"/>
  <c r="S400" i="92"/>
  <c r="R400" i="92"/>
  <c r="T400" i="92"/>
  <c r="U400" i="92"/>
  <c r="O400" i="92"/>
  <c r="Q400" i="92"/>
  <c r="W400" i="92"/>
  <c r="N400" i="92"/>
  <c r="P400" i="92"/>
  <c r="M400" i="92"/>
  <c r="V400" i="92"/>
  <c r="X420" i="92"/>
  <c r="P420" i="92"/>
  <c r="Q420" i="92"/>
  <c r="R420" i="92"/>
  <c r="M420" i="92"/>
  <c r="N420" i="92"/>
  <c r="S420" i="92"/>
  <c r="U420" i="92"/>
  <c r="W420" i="92"/>
  <c r="T420" i="92"/>
  <c r="V420" i="92"/>
  <c r="O420" i="92"/>
  <c r="X440" i="92"/>
  <c r="O440" i="92"/>
  <c r="M440" i="92"/>
  <c r="N440" i="92"/>
  <c r="P440" i="92"/>
  <c r="Q440" i="92"/>
  <c r="R440" i="92"/>
  <c r="S440" i="92"/>
  <c r="U440" i="92"/>
  <c r="V440" i="92"/>
  <c r="T440" i="92"/>
  <c r="W440" i="92"/>
  <c r="X460" i="92"/>
  <c r="W460" i="92"/>
  <c r="M460" i="92"/>
  <c r="S460" i="92"/>
  <c r="T460" i="92"/>
  <c r="U460" i="92"/>
  <c r="V460" i="92"/>
  <c r="O460" i="92"/>
  <c r="Q460" i="92"/>
  <c r="N460" i="92"/>
  <c r="P460" i="92"/>
  <c r="R460" i="92"/>
  <c r="X480" i="92"/>
  <c r="W480" i="92"/>
  <c r="R480" i="92"/>
  <c r="S480" i="92"/>
  <c r="T480" i="92"/>
  <c r="U480" i="92"/>
  <c r="V480" i="92"/>
  <c r="M480" i="92"/>
  <c r="N480" i="92"/>
  <c r="P480" i="92"/>
  <c r="Q480" i="92"/>
  <c r="O480" i="92"/>
  <c r="X500" i="92"/>
  <c r="O500" i="92"/>
  <c r="P500" i="92"/>
  <c r="Q500" i="92"/>
  <c r="R500" i="92"/>
  <c r="S500" i="92"/>
  <c r="U500" i="92"/>
  <c r="V500" i="92"/>
  <c r="N500" i="92"/>
  <c r="W500" i="92"/>
  <c r="M500" i="92"/>
  <c r="T500" i="92"/>
  <c r="X520" i="92"/>
  <c r="S520" i="92"/>
  <c r="M520" i="92"/>
  <c r="N520" i="92"/>
  <c r="O520" i="92"/>
  <c r="P520" i="92"/>
  <c r="Q520" i="92"/>
  <c r="T520" i="92"/>
  <c r="U520" i="92"/>
  <c r="R520" i="92"/>
  <c r="V520" i="92"/>
  <c r="W520" i="92"/>
  <c r="X540" i="92"/>
  <c r="M540" i="92"/>
  <c r="N540" i="92"/>
  <c r="O540" i="92"/>
  <c r="Q540" i="92"/>
  <c r="R540" i="92"/>
  <c r="P540" i="92"/>
  <c r="S540" i="92"/>
  <c r="T540" i="92"/>
  <c r="U540" i="92"/>
  <c r="V540" i="92"/>
  <c r="W540" i="92"/>
  <c r="X560" i="92"/>
  <c r="O560" i="92"/>
  <c r="N560" i="92"/>
  <c r="P560" i="92"/>
  <c r="M560" i="92"/>
  <c r="Q560" i="92"/>
  <c r="R560" i="92"/>
  <c r="S560" i="92"/>
  <c r="T560" i="92"/>
  <c r="U560" i="92"/>
  <c r="V560" i="92"/>
  <c r="W560" i="92"/>
  <c r="X580" i="92"/>
  <c r="W580" i="92"/>
  <c r="M580" i="92"/>
  <c r="O580" i="92"/>
  <c r="S580" i="92"/>
  <c r="T580" i="92"/>
  <c r="U580" i="92"/>
  <c r="V580" i="92"/>
  <c r="N580" i="92"/>
  <c r="P580" i="92"/>
  <c r="Q580" i="92"/>
  <c r="R580" i="92"/>
  <c r="X600" i="92"/>
  <c r="R600" i="92"/>
  <c r="M600" i="92"/>
  <c r="Q600" i="92"/>
  <c r="S600" i="92"/>
  <c r="T600" i="92"/>
  <c r="U600" i="92"/>
  <c r="N600" i="92"/>
  <c r="O600" i="92"/>
  <c r="P600" i="92"/>
  <c r="V600" i="92"/>
  <c r="W600" i="92"/>
  <c r="X620" i="92"/>
  <c r="S620" i="92"/>
  <c r="V620" i="92"/>
  <c r="W620" i="92"/>
  <c r="O620" i="92"/>
  <c r="Q620" i="92"/>
  <c r="P620" i="92"/>
  <c r="R620" i="92"/>
  <c r="M620" i="92"/>
  <c r="N620" i="92"/>
  <c r="T620" i="92"/>
  <c r="U620" i="92"/>
  <c r="X640" i="92"/>
  <c r="S640" i="92"/>
  <c r="T640" i="92"/>
  <c r="U640" i="92"/>
  <c r="V640" i="92"/>
  <c r="W640" i="92"/>
  <c r="R640" i="92"/>
  <c r="M640" i="92"/>
  <c r="N640" i="92"/>
  <c r="O640" i="92"/>
  <c r="P640" i="92"/>
  <c r="Q640" i="92"/>
  <c r="X660" i="92"/>
  <c r="O660" i="92"/>
  <c r="Q660" i="92"/>
  <c r="R660" i="92"/>
  <c r="S660" i="92"/>
  <c r="T660" i="92"/>
  <c r="W660" i="92"/>
  <c r="U660" i="92"/>
  <c r="M660" i="92"/>
  <c r="P660" i="92"/>
  <c r="N660" i="92"/>
  <c r="V660" i="92"/>
  <c r="X680" i="92"/>
  <c r="W680" i="92"/>
  <c r="N680" i="92"/>
  <c r="O680" i="92"/>
  <c r="P680" i="92"/>
  <c r="Q680" i="92"/>
  <c r="T680" i="92"/>
  <c r="U680" i="92"/>
  <c r="M680" i="92"/>
  <c r="S680" i="92"/>
  <c r="R680" i="92"/>
  <c r="V680" i="92"/>
  <c r="W700" i="92"/>
  <c r="X700" i="92"/>
  <c r="M700" i="92"/>
  <c r="N700" i="92"/>
  <c r="O700" i="92"/>
  <c r="P700" i="92"/>
  <c r="Q700" i="92"/>
  <c r="V700" i="92"/>
  <c r="R700" i="92"/>
  <c r="S700" i="92"/>
  <c r="T700" i="92"/>
  <c r="U700" i="92"/>
  <c r="W720" i="92"/>
  <c r="X720" i="92"/>
  <c r="P720" i="92"/>
  <c r="T720" i="92"/>
  <c r="U720" i="92"/>
  <c r="Q720" i="92"/>
  <c r="R720" i="92"/>
  <c r="S720" i="92"/>
  <c r="V720" i="92"/>
  <c r="M720" i="92"/>
  <c r="N720" i="92"/>
  <c r="O720" i="92"/>
  <c r="O21" i="92"/>
  <c r="P21" i="92"/>
  <c r="U21" i="92"/>
  <c r="X21" i="92"/>
  <c r="N21" i="92"/>
  <c r="Q21" i="92"/>
  <c r="S21" i="92"/>
  <c r="T21" i="92"/>
  <c r="V21" i="92"/>
  <c r="W21" i="92"/>
  <c r="M21" i="92"/>
  <c r="R21" i="92"/>
  <c r="O41" i="92"/>
  <c r="P41" i="92"/>
  <c r="U41" i="92"/>
  <c r="X41" i="92"/>
  <c r="N41" i="92"/>
  <c r="Q41" i="92"/>
  <c r="R41" i="92"/>
  <c r="T41" i="92"/>
  <c r="V41" i="92"/>
  <c r="W41" i="92"/>
  <c r="M41" i="92"/>
  <c r="S41" i="92"/>
  <c r="O61" i="92"/>
  <c r="P61" i="92"/>
  <c r="U61" i="92"/>
  <c r="X61" i="92"/>
  <c r="V61" i="92"/>
  <c r="W61" i="92"/>
  <c r="R61" i="92"/>
  <c r="S61" i="92"/>
  <c r="T61" i="92"/>
  <c r="M61" i="92"/>
  <c r="N61" i="92"/>
  <c r="Q61" i="92"/>
  <c r="O81" i="92"/>
  <c r="P81" i="92"/>
  <c r="U81" i="92"/>
  <c r="X81" i="92"/>
  <c r="S81" i="92"/>
  <c r="T81" i="92"/>
  <c r="V81" i="92"/>
  <c r="Q81" i="92"/>
  <c r="R81" i="92"/>
  <c r="W81" i="92"/>
  <c r="M81" i="92"/>
  <c r="N81" i="92"/>
  <c r="O101" i="92"/>
  <c r="P101" i="92"/>
  <c r="U101" i="92"/>
  <c r="X101" i="92"/>
  <c r="T101" i="92"/>
  <c r="V101" i="92"/>
  <c r="W101" i="92"/>
  <c r="M101" i="92"/>
  <c r="N101" i="92"/>
  <c r="R101" i="92"/>
  <c r="S101" i="92"/>
  <c r="Q101" i="92"/>
  <c r="O121" i="92"/>
  <c r="P121" i="92"/>
  <c r="U121" i="92"/>
  <c r="X121" i="92"/>
  <c r="R121" i="92"/>
  <c r="Q121" i="92"/>
  <c r="S121" i="92"/>
  <c r="T121" i="92"/>
  <c r="M121" i="92"/>
  <c r="V121" i="92"/>
  <c r="W121" i="92"/>
  <c r="N121" i="92"/>
  <c r="O141" i="92"/>
  <c r="P141" i="92"/>
  <c r="U141" i="92"/>
  <c r="X141" i="92"/>
  <c r="N141" i="92"/>
  <c r="Q141" i="92"/>
  <c r="R141" i="92"/>
  <c r="W141" i="92"/>
  <c r="S141" i="92"/>
  <c r="T141" i="92"/>
  <c r="M141" i="92"/>
  <c r="V141" i="92"/>
  <c r="P161" i="92"/>
  <c r="Q161" i="92"/>
  <c r="R161" i="92"/>
  <c r="W161" i="92"/>
  <c r="X161" i="92"/>
  <c r="N161" i="92"/>
  <c r="O161" i="92"/>
  <c r="S161" i="92"/>
  <c r="V161" i="92"/>
  <c r="M161" i="92"/>
  <c r="T161" i="92"/>
  <c r="U161" i="92"/>
  <c r="M181" i="92"/>
  <c r="N181" i="92"/>
  <c r="R181" i="92"/>
  <c r="O181" i="92"/>
  <c r="P181" i="92"/>
  <c r="T181" i="92"/>
  <c r="U181" i="92"/>
  <c r="V181" i="92"/>
  <c r="W181" i="92"/>
  <c r="X181" i="92"/>
  <c r="Q181" i="92"/>
  <c r="S181" i="92"/>
  <c r="M201" i="92"/>
  <c r="N201" i="92"/>
  <c r="R201" i="92"/>
  <c r="Q201" i="92"/>
  <c r="S201" i="92"/>
  <c r="T201" i="92"/>
  <c r="X201" i="92"/>
  <c r="W201" i="92"/>
  <c r="U201" i="92"/>
  <c r="V201" i="92"/>
  <c r="O201" i="92"/>
  <c r="P201" i="92"/>
  <c r="M221" i="92"/>
  <c r="N221" i="92"/>
  <c r="R221" i="92"/>
  <c r="V221" i="92"/>
  <c r="Q221" i="92"/>
  <c r="W221" i="92"/>
  <c r="X221" i="92"/>
  <c r="P221" i="92"/>
  <c r="U221" i="92"/>
  <c r="O221" i="92"/>
  <c r="S221" i="92"/>
  <c r="T221" i="92"/>
  <c r="M241" i="92"/>
  <c r="N241" i="92"/>
  <c r="R241" i="92"/>
  <c r="O241" i="92"/>
  <c r="T241" i="92"/>
  <c r="S241" i="92"/>
  <c r="U241" i="92"/>
  <c r="X241" i="92"/>
  <c r="P241" i="92"/>
  <c r="Q241" i="92"/>
  <c r="V241" i="92"/>
  <c r="W241" i="92"/>
  <c r="M261" i="92"/>
  <c r="N261" i="92"/>
  <c r="R261" i="92"/>
  <c r="V261" i="92"/>
  <c r="W261" i="92"/>
  <c r="X261" i="92"/>
  <c r="U261" i="92"/>
  <c r="O261" i="92"/>
  <c r="P261" i="92"/>
  <c r="Q261" i="92"/>
  <c r="S261" i="92"/>
  <c r="T261" i="92"/>
  <c r="M281" i="92"/>
  <c r="N281" i="92"/>
  <c r="R281" i="92"/>
  <c r="O281" i="92"/>
  <c r="V281" i="92"/>
  <c r="P281" i="92"/>
  <c r="S281" i="92"/>
  <c r="T281" i="92"/>
  <c r="Q281" i="92"/>
  <c r="U281" i="92"/>
  <c r="X281" i="92"/>
  <c r="W281" i="92"/>
  <c r="M301" i="92"/>
  <c r="N301" i="92"/>
  <c r="R301" i="92"/>
  <c r="Q301" i="92"/>
  <c r="S301" i="92"/>
  <c r="T301" i="92"/>
  <c r="X301" i="92"/>
  <c r="O301" i="92"/>
  <c r="P301" i="92"/>
  <c r="U301" i="92"/>
  <c r="V301" i="92"/>
  <c r="W301" i="92"/>
  <c r="M321" i="92"/>
  <c r="N321" i="92"/>
  <c r="R321" i="92"/>
  <c r="U321" i="92"/>
  <c r="O321" i="92"/>
  <c r="P321" i="92"/>
  <c r="Q321" i="92"/>
  <c r="T321" i="92"/>
  <c r="S321" i="92"/>
  <c r="X321" i="92"/>
  <c r="W321" i="92"/>
  <c r="V321" i="92"/>
  <c r="M341" i="92"/>
  <c r="N341" i="92"/>
  <c r="R341" i="92"/>
  <c r="Q341" i="92"/>
  <c r="S341" i="92"/>
  <c r="T341" i="92"/>
  <c r="X341" i="92"/>
  <c r="P341" i="92"/>
  <c r="U341" i="92"/>
  <c r="V341" i="92"/>
  <c r="W341" i="92"/>
  <c r="O341" i="92"/>
  <c r="M361" i="92"/>
  <c r="N361" i="92"/>
  <c r="R361" i="92"/>
  <c r="O361" i="92"/>
  <c r="P361" i="92"/>
  <c r="Q361" i="92"/>
  <c r="S361" i="92"/>
  <c r="U361" i="92"/>
  <c r="V361" i="92"/>
  <c r="W361" i="92"/>
  <c r="X361" i="92"/>
  <c r="T361" i="92"/>
  <c r="M381" i="92"/>
  <c r="N381" i="92"/>
  <c r="R381" i="92"/>
  <c r="W381" i="92"/>
  <c r="O381" i="92"/>
  <c r="P381" i="92"/>
  <c r="S381" i="92"/>
  <c r="T381" i="92"/>
  <c r="U381" i="92"/>
  <c r="Q381" i="92"/>
  <c r="V381" i="92"/>
  <c r="X381" i="92"/>
  <c r="M401" i="92"/>
  <c r="N401" i="92"/>
  <c r="R401" i="92"/>
  <c r="Q401" i="92"/>
  <c r="S401" i="92"/>
  <c r="T401" i="92"/>
  <c r="U401" i="92"/>
  <c r="V401" i="92"/>
  <c r="X401" i="92"/>
  <c r="W401" i="92"/>
  <c r="P401" i="92"/>
  <c r="O401" i="92"/>
  <c r="M421" i="92"/>
  <c r="N421" i="92"/>
  <c r="R421" i="92"/>
  <c r="S421" i="92"/>
  <c r="W421" i="92"/>
  <c r="X421" i="92"/>
  <c r="O421" i="92"/>
  <c r="Q421" i="92"/>
  <c r="V421" i="92"/>
  <c r="P421" i="92"/>
  <c r="T421" i="92"/>
  <c r="U421" i="92"/>
  <c r="M441" i="92"/>
  <c r="N441" i="92"/>
  <c r="R441" i="92"/>
  <c r="O441" i="92"/>
  <c r="T441" i="92"/>
  <c r="U441" i="92"/>
  <c r="V441" i="92"/>
  <c r="W441" i="92"/>
  <c r="X441" i="92"/>
  <c r="P441" i="92"/>
  <c r="Q441" i="92"/>
  <c r="S441" i="92"/>
  <c r="M461" i="92"/>
  <c r="N461" i="92"/>
  <c r="R461" i="92"/>
  <c r="X461" i="92"/>
  <c r="O461" i="92"/>
  <c r="Q461" i="92"/>
  <c r="S461" i="92"/>
  <c r="T461" i="92"/>
  <c r="U461" i="92"/>
  <c r="P461" i="92"/>
  <c r="V461" i="92"/>
  <c r="W461" i="92"/>
  <c r="M481" i="92"/>
  <c r="N481" i="92"/>
  <c r="R481" i="92"/>
  <c r="O481" i="92"/>
  <c r="P481" i="92"/>
  <c r="S481" i="92"/>
  <c r="T481" i="92"/>
  <c r="X481" i="92"/>
  <c r="Q481" i="92"/>
  <c r="U481" i="92"/>
  <c r="V481" i="92"/>
  <c r="W481" i="92"/>
  <c r="M501" i="92"/>
  <c r="N501" i="92"/>
  <c r="R501" i="92"/>
  <c r="W501" i="92"/>
  <c r="X501" i="92"/>
  <c r="T501" i="92"/>
  <c r="V501" i="92"/>
  <c r="O501" i="92"/>
  <c r="S501" i="92"/>
  <c r="U501" i="92"/>
  <c r="P501" i="92"/>
  <c r="Q501" i="92"/>
  <c r="M521" i="92"/>
  <c r="N521" i="92"/>
  <c r="R521" i="92"/>
  <c r="U521" i="92"/>
  <c r="W521" i="92"/>
  <c r="P521" i="92"/>
  <c r="X521" i="92"/>
  <c r="Q521" i="92"/>
  <c r="S521" i="92"/>
  <c r="T521" i="92"/>
  <c r="V521" i="92"/>
  <c r="O521" i="92"/>
  <c r="M541" i="92"/>
  <c r="N541" i="92"/>
  <c r="R541" i="92"/>
  <c r="S541" i="92"/>
  <c r="X541" i="92"/>
  <c r="V541" i="92"/>
  <c r="P541" i="92"/>
  <c r="Q541" i="92"/>
  <c r="T541" i="92"/>
  <c r="U541" i="92"/>
  <c r="W541" i="92"/>
  <c r="O541" i="92"/>
  <c r="M561" i="92"/>
  <c r="N561" i="92"/>
  <c r="R561" i="92"/>
  <c r="U561" i="92"/>
  <c r="V561" i="92"/>
  <c r="W561" i="92"/>
  <c r="X561" i="92"/>
  <c r="S561" i="92"/>
  <c r="T561" i="92"/>
  <c r="O561" i="92"/>
  <c r="P561" i="92"/>
  <c r="Q561" i="92"/>
  <c r="M581" i="92"/>
  <c r="N581" i="92"/>
  <c r="R581" i="92"/>
  <c r="S581" i="92"/>
  <c r="T581" i="92"/>
  <c r="U581" i="92"/>
  <c r="V581" i="92"/>
  <c r="W581" i="92"/>
  <c r="O581" i="92"/>
  <c r="P581" i="92"/>
  <c r="X581" i="92"/>
  <c r="Q581" i="92"/>
  <c r="M601" i="92"/>
  <c r="N601" i="92"/>
  <c r="R601" i="92"/>
  <c r="W601" i="92"/>
  <c r="O601" i="92"/>
  <c r="P601" i="92"/>
  <c r="S601" i="92"/>
  <c r="Q601" i="92"/>
  <c r="V601" i="92"/>
  <c r="X601" i="92"/>
  <c r="U601" i="92"/>
  <c r="T601" i="92"/>
  <c r="M621" i="92"/>
  <c r="N621" i="92"/>
  <c r="R621" i="92"/>
  <c r="O621" i="92"/>
  <c r="P621" i="92"/>
  <c r="T621" i="92"/>
  <c r="U621" i="92"/>
  <c r="S621" i="92"/>
  <c r="X621" i="92"/>
  <c r="V621" i="92"/>
  <c r="W621" i="92"/>
  <c r="Q621" i="92"/>
  <c r="M641" i="92"/>
  <c r="N641" i="92"/>
  <c r="R641" i="92"/>
  <c r="S641" i="92"/>
  <c r="P641" i="92"/>
  <c r="Q641" i="92"/>
  <c r="O641" i="92"/>
  <c r="T641" i="92"/>
  <c r="W641" i="92"/>
  <c r="X641" i="92"/>
  <c r="U641" i="92"/>
  <c r="V641" i="92"/>
  <c r="M661" i="92"/>
  <c r="N661" i="92"/>
  <c r="R661" i="92"/>
  <c r="O661" i="92"/>
  <c r="T661" i="92"/>
  <c r="S661" i="92"/>
  <c r="U661" i="92"/>
  <c r="V661" i="92"/>
  <c r="P661" i="92"/>
  <c r="Q661" i="92"/>
  <c r="W661" i="92"/>
  <c r="X661" i="92"/>
  <c r="M681" i="92"/>
  <c r="N681" i="92"/>
  <c r="R681" i="92"/>
  <c r="V681" i="92"/>
  <c r="W681" i="92"/>
  <c r="X681" i="92"/>
  <c r="O681" i="92"/>
  <c r="P681" i="92"/>
  <c r="S681" i="92"/>
  <c r="T681" i="92"/>
  <c r="U681" i="92"/>
  <c r="Q681" i="92"/>
  <c r="M701" i="92"/>
  <c r="N701" i="92"/>
  <c r="Q701" i="92"/>
  <c r="R701" i="92"/>
  <c r="P701" i="92"/>
  <c r="V701" i="92"/>
  <c r="S701" i="92"/>
  <c r="W701" i="92"/>
  <c r="T701" i="92"/>
  <c r="U701" i="92"/>
  <c r="X701" i="92"/>
  <c r="O701" i="92"/>
  <c r="M721" i="92"/>
  <c r="N721" i="92"/>
  <c r="Q721" i="92"/>
  <c r="R721" i="92"/>
  <c r="S721" i="92"/>
  <c r="T721" i="92"/>
  <c r="U721" i="92"/>
  <c r="P721" i="92"/>
  <c r="V721" i="92"/>
  <c r="O721" i="92"/>
  <c r="W721" i="92"/>
  <c r="X721" i="92"/>
  <c r="W22" i="92"/>
  <c r="X22" i="92"/>
  <c r="R22" i="92"/>
  <c r="S22" i="92"/>
  <c r="T22" i="92"/>
  <c r="U22" i="92"/>
  <c r="V22" i="92"/>
  <c r="N22" i="92"/>
  <c r="O22" i="92"/>
  <c r="M22" i="92"/>
  <c r="P22" i="92"/>
  <c r="Q22" i="92"/>
  <c r="W42" i="92"/>
  <c r="X42" i="92"/>
  <c r="P42" i="92"/>
  <c r="Q42" i="92"/>
  <c r="R42" i="92"/>
  <c r="V42" i="92"/>
  <c r="S42" i="92"/>
  <c r="T42" i="92"/>
  <c r="U42" i="92"/>
  <c r="M42" i="92"/>
  <c r="N42" i="92"/>
  <c r="O42" i="92"/>
  <c r="W62" i="92"/>
  <c r="X62" i="92"/>
  <c r="N62" i="92"/>
  <c r="O62" i="92"/>
  <c r="P62" i="92"/>
  <c r="M62" i="92"/>
  <c r="T62" i="92"/>
  <c r="Q62" i="92"/>
  <c r="R62" i="92"/>
  <c r="S62" i="92"/>
  <c r="U62" i="92"/>
  <c r="V62" i="92"/>
  <c r="W82" i="92"/>
  <c r="X82" i="92"/>
  <c r="V82" i="92"/>
  <c r="O82" i="92"/>
  <c r="Q82" i="92"/>
  <c r="R82" i="92"/>
  <c r="M82" i="92"/>
  <c r="P82" i="92"/>
  <c r="S82" i="92"/>
  <c r="N82" i="92"/>
  <c r="T82" i="92"/>
  <c r="U82" i="92"/>
  <c r="W102" i="92"/>
  <c r="X102" i="92"/>
  <c r="M102" i="92"/>
  <c r="U102" i="92"/>
  <c r="V102" i="92"/>
  <c r="R102" i="92"/>
  <c r="S102" i="92"/>
  <c r="T102" i="92"/>
  <c r="N102" i="92"/>
  <c r="O102" i="92"/>
  <c r="P102" i="92"/>
  <c r="Q102" i="92"/>
  <c r="W122" i="92"/>
  <c r="X122" i="92"/>
  <c r="R122" i="92"/>
  <c r="S122" i="92"/>
  <c r="T122" i="92"/>
  <c r="N122" i="92"/>
  <c r="V122" i="92"/>
  <c r="U122" i="92"/>
  <c r="P122" i="92"/>
  <c r="Q122" i="92"/>
  <c r="M122" i="92"/>
  <c r="O122" i="92"/>
  <c r="W142" i="92"/>
  <c r="X142" i="92"/>
  <c r="T142" i="92"/>
  <c r="U142" i="92"/>
  <c r="V142" i="92"/>
  <c r="R142" i="92"/>
  <c r="S142" i="92"/>
  <c r="M142" i="92"/>
  <c r="N142" i="92"/>
  <c r="O142" i="92"/>
  <c r="P142" i="92"/>
  <c r="Q142" i="92"/>
  <c r="X162" i="92"/>
  <c r="M162" i="92"/>
  <c r="Q162" i="92"/>
  <c r="N162" i="92"/>
  <c r="P162" i="92"/>
  <c r="S162" i="92"/>
  <c r="T162" i="92"/>
  <c r="U162" i="92"/>
  <c r="O162" i="92"/>
  <c r="R162" i="92"/>
  <c r="V162" i="92"/>
  <c r="W162" i="92"/>
  <c r="T182" i="92"/>
  <c r="U182" i="92"/>
  <c r="V182" i="92"/>
  <c r="R182" i="92"/>
  <c r="S182" i="92"/>
  <c r="W182" i="92"/>
  <c r="X182" i="92"/>
  <c r="M182" i="92"/>
  <c r="N182" i="92"/>
  <c r="O182" i="92"/>
  <c r="Q182" i="92"/>
  <c r="P182" i="92"/>
  <c r="T202" i="92"/>
  <c r="U202" i="92"/>
  <c r="V202" i="92"/>
  <c r="M202" i="92"/>
  <c r="Q202" i="92"/>
  <c r="R202" i="92"/>
  <c r="S202" i="92"/>
  <c r="N202" i="92"/>
  <c r="O202" i="92"/>
  <c r="P202" i="92"/>
  <c r="W202" i="92"/>
  <c r="X202" i="92"/>
  <c r="T222" i="92"/>
  <c r="U222" i="92"/>
  <c r="V222" i="92"/>
  <c r="N222" i="92"/>
  <c r="O222" i="92"/>
  <c r="P222" i="92"/>
  <c r="W222" i="92"/>
  <c r="X222" i="92"/>
  <c r="S222" i="92"/>
  <c r="M222" i="92"/>
  <c r="Q222" i="92"/>
  <c r="R222" i="92"/>
  <c r="T242" i="92"/>
  <c r="U242" i="92"/>
  <c r="V242" i="92"/>
  <c r="R242" i="92"/>
  <c r="W242" i="92"/>
  <c r="X242" i="92"/>
  <c r="Q242" i="92"/>
  <c r="S242" i="92"/>
  <c r="M242" i="92"/>
  <c r="P242" i="92"/>
  <c r="N242" i="92"/>
  <c r="O242" i="92"/>
  <c r="T262" i="92"/>
  <c r="U262" i="92"/>
  <c r="V262" i="92"/>
  <c r="P262" i="92"/>
  <c r="Q262" i="92"/>
  <c r="R262" i="92"/>
  <c r="N262" i="92"/>
  <c r="O262" i="92"/>
  <c r="S262" i="92"/>
  <c r="M262" i="92"/>
  <c r="W262" i="92"/>
  <c r="X262" i="92"/>
  <c r="T282" i="92"/>
  <c r="U282" i="92"/>
  <c r="V282" i="92"/>
  <c r="R282" i="92"/>
  <c r="S282" i="92"/>
  <c r="W282" i="92"/>
  <c r="Q282" i="92"/>
  <c r="N282" i="92"/>
  <c r="P282" i="92"/>
  <c r="X282" i="92"/>
  <c r="M282" i="92"/>
  <c r="O282" i="92"/>
  <c r="T302" i="92"/>
  <c r="U302" i="92"/>
  <c r="V302" i="92"/>
  <c r="X302" i="92"/>
  <c r="N302" i="92"/>
  <c r="M302" i="92"/>
  <c r="O302" i="92"/>
  <c r="P302" i="92"/>
  <c r="S302" i="92"/>
  <c r="W302" i="92"/>
  <c r="Q302" i="92"/>
  <c r="R302" i="92"/>
  <c r="T322" i="92"/>
  <c r="U322" i="92"/>
  <c r="V322" i="92"/>
  <c r="N322" i="92"/>
  <c r="O322" i="92"/>
  <c r="P322" i="92"/>
  <c r="W322" i="92"/>
  <c r="M322" i="92"/>
  <c r="Q322" i="92"/>
  <c r="R322" i="92"/>
  <c r="X322" i="92"/>
  <c r="S322" i="92"/>
  <c r="T342" i="92"/>
  <c r="U342" i="92"/>
  <c r="V342" i="92"/>
  <c r="O342" i="92"/>
  <c r="M342" i="92"/>
  <c r="N342" i="92"/>
  <c r="P342" i="92"/>
  <c r="Q342" i="92"/>
  <c r="S342" i="92"/>
  <c r="W342" i="92"/>
  <c r="X342" i="92"/>
  <c r="R342" i="92"/>
  <c r="T362" i="92"/>
  <c r="U362" i="92"/>
  <c r="V362" i="92"/>
  <c r="Q362" i="92"/>
  <c r="R362" i="92"/>
  <c r="S362" i="92"/>
  <c r="W362" i="92"/>
  <c r="X362" i="92"/>
  <c r="N362" i="92"/>
  <c r="O362" i="92"/>
  <c r="M362" i="92"/>
  <c r="P362" i="92"/>
  <c r="T382" i="92"/>
  <c r="U382" i="92"/>
  <c r="V382" i="92"/>
  <c r="R382" i="92"/>
  <c r="S382" i="92"/>
  <c r="W382" i="92"/>
  <c r="N382" i="92"/>
  <c r="Q382" i="92"/>
  <c r="X382" i="92"/>
  <c r="M382" i="92"/>
  <c r="O382" i="92"/>
  <c r="P382" i="92"/>
  <c r="T402" i="92"/>
  <c r="U402" i="92"/>
  <c r="V402" i="92"/>
  <c r="S402" i="92"/>
  <c r="W402" i="92"/>
  <c r="X402" i="92"/>
  <c r="M402" i="92"/>
  <c r="N402" i="92"/>
  <c r="O402" i="92"/>
  <c r="P402" i="92"/>
  <c r="Q402" i="92"/>
  <c r="R402" i="92"/>
  <c r="T422" i="92"/>
  <c r="U422" i="92"/>
  <c r="V422" i="92"/>
  <c r="Q422" i="92"/>
  <c r="R422" i="92"/>
  <c r="S422" i="92"/>
  <c r="M422" i="92"/>
  <c r="N422" i="92"/>
  <c r="O422" i="92"/>
  <c r="W422" i="92"/>
  <c r="X422" i="92"/>
  <c r="P422" i="92"/>
  <c r="T442" i="92"/>
  <c r="U442" i="92"/>
  <c r="V442" i="92"/>
  <c r="O442" i="92"/>
  <c r="N442" i="92"/>
  <c r="P442" i="92"/>
  <c r="Q442" i="92"/>
  <c r="S442" i="92"/>
  <c r="W442" i="92"/>
  <c r="X442" i="92"/>
  <c r="M442" i="92"/>
  <c r="R442" i="92"/>
  <c r="T462" i="92"/>
  <c r="U462" i="92"/>
  <c r="V462" i="92"/>
  <c r="M462" i="92"/>
  <c r="N462" i="92"/>
  <c r="O462" i="92"/>
  <c r="Q462" i="92"/>
  <c r="R462" i="92"/>
  <c r="S462" i="92"/>
  <c r="P462" i="92"/>
  <c r="X462" i="92"/>
  <c r="W462" i="92"/>
  <c r="T482" i="92"/>
  <c r="U482" i="92"/>
  <c r="V482" i="92"/>
  <c r="X482" i="92"/>
  <c r="R482" i="92"/>
  <c r="W482" i="92"/>
  <c r="Q482" i="92"/>
  <c r="M482" i="92"/>
  <c r="N482" i="92"/>
  <c r="O482" i="92"/>
  <c r="P482" i="92"/>
  <c r="S482" i="92"/>
  <c r="T502" i="92"/>
  <c r="U502" i="92"/>
  <c r="V502" i="92"/>
  <c r="Q502" i="92"/>
  <c r="R502" i="92"/>
  <c r="S502" i="92"/>
  <c r="W502" i="92"/>
  <c r="X502" i="92"/>
  <c r="P502" i="92"/>
  <c r="O502" i="92"/>
  <c r="M502" i="92"/>
  <c r="N502" i="92"/>
  <c r="T522" i="92"/>
  <c r="U522" i="92"/>
  <c r="V522" i="92"/>
  <c r="S522" i="92"/>
  <c r="N522" i="92"/>
  <c r="O522" i="92"/>
  <c r="P522" i="92"/>
  <c r="Q522" i="92"/>
  <c r="R522" i="92"/>
  <c r="X522" i="92"/>
  <c r="M522" i="92"/>
  <c r="W522" i="92"/>
  <c r="T542" i="92"/>
  <c r="U542" i="92"/>
  <c r="V542" i="92"/>
  <c r="M542" i="92"/>
  <c r="N542" i="92"/>
  <c r="O542" i="92"/>
  <c r="P542" i="92"/>
  <c r="R542" i="92"/>
  <c r="S542" i="92"/>
  <c r="Q542" i="92"/>
  <c r="W542" i="92"/>
  <c r="X542" i="92"/>
  <c r="T562" i="92"/>
  <c r="U562" i="92"/>
  <c r="V562" i="92"/>
  <c r="O562" i="92"/>
  <c r="M562" i="92"/>
  <c r="P562" i="92"/>
  <c r="Q562" i="92"/>
  <c r="N562" i="92"/>
  <c r="W562" i="92"/>
  <c r="X562" i="92"/>
  <c r="R562" i="92"/>
  <c r="S562" i="92"/>
  <c r="T582" i="92"/>
  <c r="U582" i="92"/>
  <c r="V582" i="92"/>
  <c r="M582" i="92"/>
  <c r="N582" i="92"/>
  <c r="R582" i="92"/>
  <c r="S582" i="92"/>
  <c r="W582" i="92"/>
  <c r="X582" i="92"/>
  <c r="O582" i="92"/>
  <c r="P582" i="92"/>
  <c r="Q582" i="92"/>
  <c r="T602" i="92"/>
  <c r="U602" i="92"/>
  <c r="V602" i="92"/>
  <c r="P602" i="92"/>
  <c r="W602" i="92"/>
  <c r="Q602" i="92"/>
  <c r="X602" i="92"/>
  <c r="R602" i="92"/>
  <c r="S602" i="92"/>
  <c r="M602" i="92"/>
  <c r="N602" i="92"/>
  <c r="O602" i="92"/>
  <c r="T622" i="92"/>
  <c r="U622" i="92"/>
  <c r="V622" i="92"/>
  <c r="S622" i="92"/>
  <c r="P622" i="92"/>
  <c r="M622" i="92"/>
  <c r="R622" i="92"/>
  <c r="N622" i="92"/>
  <c r="W622" i="92"/>
  <c r="O622" i="92"/>
  <c r="Q622" i="92"/>
  <c r="X622" i="92"/>
  <c r="T642" i="92"/>
  <c r="U642" i="92"/>
  <c r="V642" i="92"/>
  <c r="W642" i="92"/>
  <c r="X642" i="92"/>
  <c r="O642" i="92"/>
  <c r="Q642" i="92"/>
  <c r="P642" i="92"/>
  <c r="R642" i="92"/>
  <c r="S642" i="92"/>
  <c r="M642" i="92"/>
  <c r="N642" i="92"/>
  <c r="T662" i="92"/>
  <c r="U662" i="92"/>
  <c r="V662" i="92"/>
  <c r="O662" i="92"/>
  <c r="R662" i="92"/>
  <c r="S662" i="92"/>
  <c r="W662" i="92"/>
  <c r="X662" i="92"/>
  <c r="M662" i="92"/>
  <c r="N662" i="92"/>
  <c r="P662" i="92"/>
  <c r="Q662" i="92"/>
  <c r="T682" i="92"/>
  <c r="U682" i="92"/>
  <c r="O682" i="92"/>
  <c r="P682" i="92"/>
  <c r="Q682" i="92"/>
  <c r="R682" i="92"/>
  <c r="W682" i="92"/>
  <c r="X682" i="92"/>
  <c r="N682" i="92"/>
  <c r="M682" i="92"/>
  <c r="S682" i="92"/>
  <c r="V682" i="92"/>
  <c r="S702" i="92"/>
  <c r="V702" i="92"/>
  <c r="T702" i="92"/>
  <c r="U702" i="92"/>
  <c r="N702" i="92"/>
  <c r="O702" i="92"/>
  <c r="P702" i="92"/>
  <c r="Q702" i="92"/>
  <c r="R702" i="92"/>
  <c r="M702" i="92"/>
  <c r="W702" i="92"/>
  <c r="X702" i="92"/>
  <c r="S722" i="92"/>
  <c r="T722" i="92"/>
  <c r="U722" i="92"/>
  <c r="V722" i="92"/>
  <c r="R722" i="92"/>
  <c r="W722" i="92"/>
  <c r="X722" i="92"/>
  <c r="M722" i="92"/>
  <c r="P722" i="92"/>
  <c r="N722" i="92"/>
  <c r="O722" i="92"/>
  <c r="Q722" i="92"/>
  <c r="Q23" i="92"/>
  <c r="T23" i="92"/>
  <c r="M23" i="92"/>
  <c r="R23" i="92"/>
  <c r="P23" i="92"/>
  <c r="S23" i="92"/>
  <c r="U23" i="92"/>
  <c r="O23" i="92"/>
  <c r="V23" i="92"/>
  <c r="W23" i="92"/>
  <c r="N23" i="92"/>
  <c r="X23" i="92"/>
  <c r="Q43" i="92"/>
  <c r="T43" i="92"/>
  <c r="P43" i="92"/>
  <c r="R43" i="92"/>
  <c r="S43" i="92"/>
  <c r="X43" i="92"/>
  <c r="W43" i="92"/>
  <c r="N43" i="92"/>
  <c r="O43" i="92"/>
  <c r="M43" i="92"/>
  <c r="U43" i="92"/>
  <c r="V43" i="92"/>
  <c r="Q63" i="92"/>
  <c r="T63" i="92"/>
  <c r="N63" i="92"/>
  <c r="O63" i="92"/>
  <c r="P63" i="92"/>
  <c r="V63" i="92"/>
  <c r="M63" i="92"/>
  <c r="X63" i="92"/>
  <c r="W63" i="92"/>
  <c r="R63" i="92"/>
  <c r="S63" i="92"/>
  <c r="U63" i="92"/>
  <c r="Q83" i="92"/>
  <c r="T83" i="92"/>
  <c r="M83" i="92"/>
  <c r="N83" i="92"/>
  <c r="X83" i="92"/>
  <c r="W83" i="92"/>
  <c r="O83" i="92"/>
  <c r="P83" i="92"/>
  <c r="R83" i="92"/>
  <c r="S83" i="92"/>
  <c r="U83" i="92"/>
  <c r="V83" i="92"/>
  <c r="Q103" i="92"/>
  <c r="T103" i="92"/>
  <c r="V103" i="92"/>
  <c r="W103" i="92"/>
  <c r="X103" i="92"/>
  <c r="R103" i="92"/>
  <c r="S103" i="92"/>
  <c r="U103" i="92"/>
  <c r="M103" i="92"/>
  <c r="O103" i="92"/>
  <c r="P103" i="92"/>
  <c r="N103" i="92"/>
  <c r="Q123" i="92"/>
  <c r="T123" i="92"/>
  <c r="O123" i="92"/>
  <c r="P123" i="92"/>
  <c r="R123" i="92"/>
  <c r="W123" i="92"/>
  <c r="M123" i="92"/>
  <c r="N123" i="92"/>
  <c r="S123" i="92"/>
  <c r="U123" i="92"/>
  <c r="V123" i="92"/>
  <c r="X123" i="92"/>
  <c r="Q143" i="92"/>
  <c r="T143" i="92"/>
  <c r="P143" i="92"/>
  <c r="R143" i="92"/>
  <c r="S143" i="92"/>
  <c r="U143" i="92"/>
  <c r="M143" i="92"/>
  <c r="W143" i="92"/>
  <c r="X143" i="92"/>
  <c r="O143" i="92"/>
  <c r="V143" i="92"/>
  <c r="N143" i="92"/>
  <c r="M163" i="92"/>
  <c r="N163" i="92"/>
  <c r="V163" i="92"/>
  <c r="W163" i="92"/>
  <c r="X163" i="92"/>
  <c r="T163" i="92"/>
  <c r="U163" i="92"/>
  <c r="O163" i="92"/>
  <c r="Q163" i="92"/>
  <c r="R163" i="92"/>
  <c r="S163" i="92"/>
  <c r="P163" i="92"/>
  <c r="N183" i="92"/>
  <c r="P183" i="92"/>
  <c r="U183" i="92"/>
  <c r="M183" i="92"/>
  <c r="O183" i="92"/>
  <c r="Q183" i="92"/>
  <c r="V183" i="92"/>
  <c r="W183" i="92"/>
  <c r="X183" i="92"/>
  <c r="T183" i="92"/>
  <c r="R183" i="92"/>
  <c r="S183" i="92"/>
  <c r="N203" i="92"/>
  <c r="R203" i="92"/>
  <c r="S203" i="92"/>
  <c r="T203" i="92"/>
  <c r="X203" i="92"/>
  <c r="U203" i="92"/>
  <c r="M203" i="92"/>
  <c r="O203" i="92"/>
  <c r="Q203" i="92"/>
  <c r="V203" i="92"/>
  <c r="W203" i="92"/>
  <c r="P203" i="92"/>
  <c r="N223" i="92"/>
  <c r="M223" i="92"/>
  <c r="O223" i="92"/>
  <c r="P223" i="92"/>
  <c r="Q223" i="92"/>
  <c r="S223" i="92"/>
  <c r="T223" i="92"/>
  <c r="R223" i="92"/>
  <c r="U223" i="92"/>
  <c r="V223" i="92"/>
  <c r="X223" i="92"/>
  <c r="W223" i="92"/>
  <c r="N243" i="92"/>
  <c r="M243" i="92"/>
  <c r="O243" i="92"/>
  <c r="P243" i="92"/>
  <c r="T243" i="92"/>
  <c r="U243" i="92"/>
  <c r="Q243" i="92"/>
  <c r="R243" i="92"/>
  <c r="S243" i="92"/>
  <c r="V243" i="92"/>
  <c r="X243" i="92"/>
  <c r="W243" i="92"/>
  <c r="N263" i="92"/>
  <c r="V263" i="92"/>
  <c r="W263" i="92"/>
  <c r="X263" i="92"/>
  <c r="R263" i="92"/>
  <c r="O263" i="92"/>
  <c r="P263" i="92"/>
  <c r="Q263" i="92"/>
  <c r="M263" i="92"/>
  <c r="S263" i="92"/>
  <c r="T263" i="92"/>
  <c r="U263" i="92"/>
  <c r="N283" i="92"/>
  <c r="P283" i="92"/>
  <c r="S283" i="92"/>
  <c r="T283" i="92"/>
  <c r="U283" i="92"/>
  <c r="V283" i="92"/>
  <c r="W283" i="92"/>
  <c r="X283" i="92"/>
  <c r="M283" i="92"/>
  <c r="O283" i="92"/>
  <c r="Q283" i="92"/>
  <c r="R283" i="92"/>
  <c r="N303" i="92"/>
  <c r="R303" i="92"/>
  <c r="S303" i="92"/>
  <c r="T303" i="92"/>
  <c r="X303" i="92"/>
  <c r="Q303" i="92"/>
  <c r="M303" i="92"/>
  <c r="O303" i="92"/>
  <c r="U303" i="92"/>
  <c r="V303" i="92"/>
  <c r="W303" i="92"/>
  <c r="P303" i="92"/>
  <c r="N323" i="92"/>
  <c r="M323" i="92"/>
  <c r="O323" i="92"/>
  <c r="P323" i="92"/>
  <c r="Q323" i="92"/>
  <c r="R323" i="92"/>
  <c r="T323" i="92"/>
  <c r="U323" i="92"/>
  <c r="X323" i="92"/>
  <c r="S323" i="92"/>
  <c r="V323" i="92"/>
  <c r="W323" i="92"/>
  <c r="N343" i="92"/>
  <c r="S343" i="92"/>
  <c r="T343" i="92"/>
  <c r="U343" i="92"/>
  <c r="Q343" i="92"/>
  <c r="R343" i="92"/>
  <c r="W343" i="92"/>
  <c r="M343" i="92"/>
  <c r="V343" i="92"/>
  <c r="X343" i="92"/>
  <c r="O343" i="92"/>
  <c r="P343" i="92"/>
  <c r="N363" i="92"/>
  <c r="O363" i="92"/>
  <c r="Q363" i="92"/>
  <c r="R363" i="92"/>
  <c r="S363" i="92"/>
  <c r="P363" i="92"/>
  <c r="T363" i="92"/>
  <c r="V363" i="92"/>
  <c r="U363" i="92"/>
  <c r="W363" i="92"/>
  <c r="X363" i="92"/>
  <c r="M363" i="92"/>
  <c r="N383" i="92"/>
  <c r="W383" i="92"/>
  <c r="M383" i="92"/>
  <c r="O383" i="92"/>
  <c r="P383" i="92"/>
  <c r="Q383" i="92"/>
  <c r="R383" i="92"/>
  <c r="S383" i="92"/>
  <c r="T383" i="92"/>
  <c r="U383" i="92"/>
  <c r="X383" i="92"/>
  <c r="V383" i="92"/>
  <c r="N403" i="92"/>
  <c r="M403" i="92"/>
  <c r="V403" i="92"/>
  <c r="W403" i="92"/>
  <c r="X403" i="92"/>
  <c r="T403" i="92"/>
  <c r="U403" i="92"/>
  <c r="O403" i="92"/>
  <c r="P403" i="92"/>
  <c r="Q403" i="92"/>
  <c r="R403" i="92"/>
  <c r="S403" i="92"/>
  <c r="N423" i="92"/>
  <c r="S423" i="92"/>
  <c r="W423" i="92"/>
  <c r="O423" i="92"/>
  <c r="U423" i="92"/>
  <c r="P423" i="92"/>
  <c r="Q423" i="92"/>
  <c r="R423" i="92"/>
  <c r="T423" i="92"/>
  <c r="V423" i="92"/>
  <c r="X423" i="92"/>
  <c r="M423" i="92"/>
  <c r="N443" i="92"/>
  <c r="M443" i="92"/>
  <c r="O443" i="92"/>
  <c r="Q443" i="92"/>
  <c r="R443" i="92"/>
  <c r="W443" i="92"/>
  <c r="U443" i="92"/>
  <c r="X443" i="92"/>
  <c r="S443" i="92"/>
  <c r="T443" i="92"/>
  <c r="V443" i="92"/>
  <c r="P443" i="92"/>
  <c r="N463" i="92"/>
  <c r="O463" i="92"/>
  <c r="P463" i="92"/>
  <c r="Q463" i="92"/>
  <c r="R463" i="92"/>
  <c r="S463" i="92"/>
  <c r="T463" i="92"/>
  <c r="V463" i="92"/>
  <c r="W463" i="92"/>
  <c r="X463" i="92"/>
  <c r="M463" i="92"/>
  <c r="U463" i="92"/>
  <c r="N483" i="92"/>
  <c r="O483" i="92"/>
  <c r="P483" i="92"/>
  <c r="Q483" i="92"/>
  <c r="M483" i="92"/>
  <c r="R483" i="92"/>
  <c r="S483" i="92"/>
  <c r="T483" i="92"/>
  <c r="V483" i="92"/>
  <c r="W483" i="92"/>
  <c r="X483" i="92"/>
  <c r="U483" i="92"/>
  <c r="N503" i="92"/>
  <c r="W503" i="92"/>
  <c r="O503" i="92"/>
  <c r="P503" i="92"/>
  <c r="X503" i="92"/>
  <c r="M503" i="92"/>
  <c r="T503" i="92"/>
  <c r="Q503" i="92"/>
  <c r="R503" i="92"/>
  <c r="S503" i="92"/>
  <c r="U503" i="92"/>
  <c r="V503" i="92"/>
  <c r="N523" i="92"/>
  <c r="M523" i="92"/>
  <c r="R523" i="92"/>
  <c r="S523" i="92"/>
  <c r="P523" i="92"/>
  <c r="Q523" i="92"/>
  <c r="O523" i="92"/>
  <c r="X523" i="92"/>
  <c r="U523" i="92"/>
  <c r="V523" i="92"/>
  <c r="W523" i="92"/>
  <c r="T523" i="92"/>
  <c r="N543" i="92"/>
  <c r="S543" i="92"/>
  <c r="T543" i="92"/>
  <c r="X543" i="92"/>
  <c r="U543" i="92"/>
  <c r="V543" i="92"/>
  <c r="W543" i="92"/>
  <c r="Q543" i="92"/>
  <c r="M543" i="92"/>
  <c r="O543" i="92"/>
  <c r="P543" i="92"/>
  <c r="R543" i="92"/>
  <c r="N563" i="92"/>
  <c r="V563" i="92"/>
  <c r="W563" i="92"/>
  <c r="X563" i="92"/>
  <c r="R563" i="92"/>
  <c r="S563" i="92"/>
  <c r="P563" i="92"/>
  <c r="Q563" i="92"/>
  <c r="T563" i="92"/>
  <c r="M563" i="92"/>
  <c r="O563" i="92"/>
  <c r="U563" i="92"/>
  <c r="N583" i="92"/>
  <c r="O583" i="92"/>
  <c r="T583" i="92"/>
  <c r="U583" i="92"/>
  <c r="V583" i="92"/>
  <c r="W583" i="92"/>
  <c r="S583" i="92"/>
  <c r="P583" i="92"/>
  <c r="X583" i="92"/>
  <c r="M583" i="92"/>
  <c r="Q583" i="92"/>
  <c r="R583" i="92"/>
  <c r="N603" i="92"/>
  <c r="W603" i="92"/>
  <c r="Q603" i="92"/>
  <c r="R603" i="92"/>
  <c r="S603" i="92"/>
  <c r="T603" i="92"/>
  <c r="X603" i="92"/>
  <c r="U603" i="92"/>
  <c r="P603" i="92"/>
  <c r="V603" i="92"/>
  <c r="M603" i="92"/>
  <c r="O603" i="92"/>
  <c r="N623" i="92"/>
  <c r="O623" i="92"/>
  <c r="P623" i="92"/>
  <c r="Q623" i="92"/>
  <c r="R623" i="92"/>
  <c r="U623" i="92"/>
  <c r="V623" i="92"/>
  <c r="W623" i="92"/>
  <c r="S623" i="92"/>
  <c r="T623" i="92"/>
  <c r="X623" i="92"/>
  <c r="M623" i="92"/>
  <c r="N643" i="92"/>
  <c r="S643" i="92"/>
  <c r="M643" i="92"/>
  <c r="O643" i="92"/>
  <c r="R643" i="92"/>
  <c r="T643" i="92"/>
  <c r="P643" i="92"/>
  <c r="Q643" i="92"/>
  <c r="U643" i="92"/>
  <c r="V643" i="92"/>
  <c r="W643" i="92"/>
  <c r="X643" i="92"/>
  <c r="N663" i="92"/>
  <c r="P663" i="92"/>
  <c r="Q663" i="92"/>
  <c r="O663" i="92"/>
  <c r="U663" i="92"/>
  <c r="V663" i="92"/>
  <c r="R663" i="92"/>
  <c r="S663" i="92"/>
  <c r="T663" i="92"/>
  <c r="W663" i="92"/>
  <c r="X663" i="92"/>
  <c r="M663" i="92"/>
  <c r="M683" i="92"/>
  <c r="P683" i="92"/>
  <c r="R683" i="92"/>
  <c r="S683" i="92"/>
  <c r="O683" i="92"/>
  <c r="Q683" i="92"/>
  <c r="N683" i="92"/>
  <c r="X683" i="92"/>
  <c r="T683" i="92"/>
  <c r="U683" i="92"/>
  <c r="W683" i="92"/>
  <c r="V683" i="92"/>
  <c r="M703" i="92"/>
  <c r="N703" i="92"/>
  <c r="T703" i="92"/>
  <c r="U703" i="92"/>
  <c r="X703" i="92"/>
  <c r="V703" i="92"/>
  <c r="W703" i="92"/>
  <c r="P703" i="92"/>
  <c r="Q703" i="92"/>
  <c r="R703" i="92"/>
  <c r="S703" i="92"/>
  <c r="O703" i="92"/>
  <c r="M723" i="92"/>
  <c r="N723" i="92"/>
  <c r="X723" i="92"/>
  <c r="P723" i="92"/>
  <c r="Q723" i="92"/>
  <c r="U723" i="92"/>
  <c r="V723" i="92"/>
  <c r="W723" i="92"/>
  <c r="O723" i="92"/>
  <c r="R723" i="92"/>
  <c r="S723" i="92"/>
  <c r="T723" i="92"/>
  <c r="S24" i="92"/>
  <c r="T24" i="92"/>
  <c r="R24" i="92"/>
  <c r="U24" i="92"/>
  <c r="V24" i="92"/>
  <c r="M24" i="92"/>
  <c r="W24" i="92"/>
  <c r="P24" i="92"/>
  <c r="Q24" i="92"/>
  <c r="X24" i="92"/>
  <c r="O24" i="92"/>
  <c r="N24" i="92"/>
  <c r="S44" i="92"/>
  <c r="T44" i="92"/>
  <c r="U44" i="92"/>
  <c r="V44" i="92"/>
  <c r="W44" i="92"/>
  <c r="Q44" i="92"/>
  <c r="R44" i="92"/>
  <c r="X44" i="92"/>
  <c r="M44" i="92"/>
  <c r="N44" i="92"/>
  <c r="O44" i="92"/>
  <c r="P44" i="92"/>
  <c r="S64" i="92"/>
  <c r="T64" i="92"/>
  <c r="N64" i="92"/>
  <c r="O64" i="92"/>
  <c r="P64" i="92"/>
  <c r="Q64" i="92"/>
  <c r="R64" i="92"/>
  <c r="U64" i="92"/>
  <c r="M64" i="92"/>
  <c r="V64" i="92"/>
  <c r="W64" i="92"/>
  <c r="X64" i="92"/>
  <c r="S84" i="92"/>
  <c r="T84" i="92"/>
  <c r="X84" i="92"/>
  <c r="M84" i="92"/>
  <c r="N84" i="92"/>
  <c r="R84" i="92"/>
  <c r="Q84" i="92"/>
  <c r="U84" i="92"/>
  <c r="V84" i="92"/>
  <c r="P84" i="92"/>
  <c r="W84" i="92"/>
  <c r="O84" i="92"/>
  <c r="S104" i="92"/>
  <c r="T104" i="92"/>
  <c r="P104" i="92"/>
  <c r="M104" i="92"/>
  <c r="N104" i="92"/>
  <c r="O104" i="92"/>
  <c r="Q104" i="92"/>
  <c r="U104" i="92"/>
  <c r="W104" i="92"/>
  <c r="R104" i="92"/>
  <c r="V104" i="92"/>
  <c r="X104" i="92"/>
  <c r="S124" i="92"/>
  <c r="T124" i="92"/>
  <c r="R124" i="92"/>
  <c r="U124" i="92"/>
  <c r="V124" i="92"/>
  <c r="O124" i="92"/>
  <c r="P124" i="92"/>
  <c r="Q124" i="92"/>
  <c r="N124" i="92"/>
  <c r="M124" i="92"/>
  <c r="W124" i="92"/>
  <c r="X124" i="92"/>
  <c r="S144" i="92"/>
  <c r="T144" i="92"/>
  <c r="M144" i="92"/>
  <c r="P144" i="92"/>
  <c r="Q144" i="92"/>
  <c r="R144" i="92"/>
  <c r="U144" i="92"/>
  <c r="V144" i="92"/>
  <c r="X144" i="92"/>
  <c r="O144" i="92"/>
  <c r="N144" i="92"/>
  <c r="W144" i="92"/>
  <c r="T164" i="92"/>
  <c r="U164" i="92"/>
  <c r="V164" i="92"/>
  <c r="P164" i="92"/>
  <c r="M164" i="92"/>
  <c r="R164" i="92"/>
  <c r="N164" i="92"/>
  <c r="O164" i="92"/>
  <c r="S164" i="92"/>
  <c r="X164" i="92"/>
  <c r="W164" i="92"/>
  <c r="Q164" i="92"/>
  <c r="P184" i="92"/>
  <c r="Q184" i="92"/>
  <c r="R184" i="92"/>
  <c r="V184" i="92"/>
  <c r="U184" i="92"/>
  <c r="W184" i="92"/>
  <c r="X184" i="92"/>
  <c r="T184" i="92"/>
  <c r="M184" i="92"/>
  <c r="N184" i="92"/>
  <c r="O184" i="92"/>
  <c r="S184" i="92"/>
  <c r="P204" i="92"/>
  <c r="Q204" i="92"/>
  <c r="R204" i="92"/>
  <c r="V204" i="92"/>
  <c r="T204" i="92"/>
  <c r="M204" i="92"/>
  <c r="O204" i="92"/>
  <c r="N204" i="92"/>
  <c r="S204" i="92"/>
  <c r="U204" i="92"/>
  <c r="W204" i="92"/>
  <c r="X204" i="92"/>
  <c r="P224" i="92"/>
  <c r="Q224" i="92"/>
  <c r="R224" i="92"/>
  <c r="V224" i="92"/>
  <c r="N224" i="92"/>
  <c r="O224" i="92"/>
  <c r="S224" i="92"/>
  <c r="X224" i="92"/>
  <c r="T224" i="92"/>
  <c r="M224" i="92"/>
  <c r="U224" i="92"/>
  <c r="W224" i="92"/>
  <c r="P244" i="92"/>
  <c r="Q244" i="92"/>
  <c r="R244" i="92"/>
  <c r="V244" i="92"/>
  <c r="M244" i="92"/>
  <c r="O244" i="92"/>
  <c r="S244" i="92"/>
  <c r="T244" i="92"/>
  <c r="W244" i="92"/>
  <c r="N244" i="92"/>
  <c r="U244" i="92"/>
  <c r="X244" i="92"/>
  <c r="P264" i="92"/>
  <c r="Q264" i="92"/>
  <c r="R264" i="92"/>
  <c r="V264" i="92"/>
  <c r="S264" i="92"/>
  <c r="T264" i="92"/>
  <c r="M264" i="92"/>
  <c r="O264" i="92"/>
  <c r="U264" i="92"/>
  <c r="N264" i="92"/>
  <c r="X264" i="92"/>
  <c r="W264" i="92"/>
  <c r="P284" i="92"/>
  <c r="Q284" i="92"/>
  <c r="R284" i="92"/>
  <c r="V284" i="92"/>
  <c r="U284" i="92"/>
  <c r="W284" i="92"/>
  <c r="X284" i="92"/>
  <c r="N284" i="92"/>
  <c r="M284" i="92"/>
  <c r="O284" i="92"/>
  <c r="T284" i="92"/>
  <c r="S284" i="92"/>
  <c r="P304" i="92"/>
  <c r="Q304" i="92"/>
  <c r="R304" i="92"/>
  <c r="V304" i="92"/>
  <c r="M304" i="92"/>
  <c r="N304" i="92"/>
  <c r="S304" i="92"/>
  <c r="T304" i="92"/>
  <c r="U304" i="92"/>
  <c r="W304" i="92"/>
  <c r="X304" i="92"/>
  <c r="O304" i="92"/>
  <c r="P324" i="92"/>
  <c r="Q324" i="92"/>
  <c r="R324" i="92"/>
  <c r="V324" i="92"/>
  <c r="N324" i="92"/>
  <c r="O324" i="92"/>
  <c r="S324" i="92"/>
  <c r="X324" i="92"/>
  <c r="M324" i="92"/>
  <c r="T324" i="92"/>
  <c r="U324" i="92"/>
  <c r="W324" i="92"/>
  <c r="P344" i="92"/>
  <c r="Q344" i="92"/>
  <c r="R344" i="92"/>
  <c r="V344" i="92"/>
  <c r="O344" i="92"/>
  <c r="T344" i="92"/>
  <c r="U344" i="92"/>
  <c r="W344" i="92"/>
  <c r="X344" i="92"/>
  <c r="S344" i="92"/>
  <c r="M344" i="92"/>
  <c r="N344" i="92"/>
  <c r="P364" i="92"/>
  <c r="Q364" i="92"/>
  <c r="R364" i="92"/>
  <c r="V364" i="92"/>
  <c r="S364" i="92"/>
  <c r="T364" i="92"/>
  <c r="U364" i="92"/>
  <c r="X364" i="92"/>
  <c r="M364" i="92"/>
  <c r="N364" i="92"/>
  <c r="O364" i="92"/>
  <c r="W364" i="92"/>
  <c r="P384" i="92"/>
  <c r="Q384" i="92"/>
  <c r="R384" i="92"/>
  <c r="V384" i="92"/>
  <c r="M384" i="92"/>
  <c r="T384" i="92"/>
  <c r="W384" i="92"/>
  <c r="S384" i="92"/>
  <c r="N384" i="92"/>
  <c r="O384" i="92"/>
  <c r="U384" i="92"/>
  <c r="X384" i="92"/>
  <c r="P404" i="92"/>
  <c r="Q404" i="92"/>
  <c r="R404" i="92"/>
  <c r="V404" i="92"/>
  <c r="W404" i="92"/>
  <c r="M404" i="92"/>
  <c r="N404" i="92"/>
  <c r="S404" i="92"/>
  <c r="T404" i="92"/>
  <c r="O404" i="92"/>
  <c r="X404" i="92"/>
  <c r="U404" i="92"/>
  <c r="P424" i="92"/>
  <c r="Q424" i="92"/>
  <c r="R424" i="92"/>
  <c r="V424" i="92"/>
  <c r="U424" i="92"/>
  <c r="W424" i="92"/>
  <c r="X424" i="92"/>
  <c r="O424" i="92"/>
  <c r="S424" i="92"/>
  <c r="T424" i="92"/>
  <c r="M424" i="92"/>
  <c r="N424" i="92"/>
  <c r="P444" i="92"/>
  <c r="Q444" i="92"/>
  <c r="R444" i="92"/>
  <c r="V444" i="92"/>
  <c r="O444" i="92"/>
  <c r="S444" i="92"/>
  <c r="T444" i="92"/>
  <c r="U444" i="92"/>
  <c r="M444" i="92"/>
  <c r="W444" i="92"/>
  <c r="N444" i="92"/>
  <c r="X444" i="92"/>
  <c r="P464" i="92"/>
  <c r="Q464" i="92"/>
  <c r="R464" i="92"/>
  <c r="V464" i="92"/>
  <c r="M464" i="92"/>
  <c r="N464" i="92"/>
  <c r="O464" i="92"/>
  <c r="T464" i="92"/>
  <c r="W464" i="92"/>
  <c r="U464" i="92"/>
  <c r="X464" i="92"/>
  <c r="S464" i="92"/>
  <c r="P484" i="92"/>
  <c r="Q484" i="92"/>
  <c r="R484" i="92"/>
  <c r="V484" i="92"/>
  <c r="M484" i="92"/>
  <c r="N484" i="92"/>
  <c r="O484" i="92"/>
  <c r="S484" i="92"/>
  <c r="T484" i="92"/>
  <c r="U484" i="92"/>
  <c r="W484" i="92"/>
  <c r="X484" i="92"/>
  <c r="P504" i="92"/>
  <c r="Q504" i="92"/>
  <c r="R504" i="92"/>
  <c r="V504" i="92"/>
  <c r="U504" i="92"/>
  <c r="W504" i="92"/>
  <c r="X504" i="92"/>
  <c r="N504" i="92"/>
  <c r="S504" i="92"/>
  <c r="M504" i="92"/>
  <c r="O504" i="92"/>
  <c r="T504" i="92"/>
  <c r="P524" i="92"/>
  <c r="Q524" i="92"/>
  <c r="R524" i="92"/>
  <c r="V524" i="92"/>
  <c r="W524" i="92"/>
  <c r="O524" i="92"/>
  <c r="S524" i="92"/>
  <c r="T524" i="92"/>
  <c r="U524" i="92"/>
  <c r="X524" i="92"/>
  <c r="M524" i="92"/>
  <c r="N524" i="92"/>
  <c r="P544" i="92"/>
  <c r="Q544" i="92"/>
  <c r="R544" i="92"/>
  <c r="V544" i="92"/>
  <c r="M544" i="92"/>
  <c r="N544" i="92"/>
  <c r="O544" i="92"/>
  <c r="S544" i="92"/>
  <c r="W544" i="92"/>
  <c r="X544" i="92"/>
  <c r="T544" i="92"/>
  <c r="U544" i="92"/>
  <c r="P564" i="92"/>
  <c r="Q564" i="92"/>
  <c r="R564" i="92"/>
  <c r="V564" i="92"/>
  <c r="O564" i="92"/>
  <c r="M564" i="92"/>
  <c r="N564" i="92"/>
  <c r="T564" i="92"/>
  <c r="U564" i="92"/>
  <c r="X564" i="92"/>
  <c r="S564" i="92"/>
  <c r="W564" i="92"/>
  <c r="P584" i="92"/>
  <c r="Q584" i="92"/>
  <c r="R584" i="92"/>
  <c r="V584" i="92"/>
  <c r="N584" i="92"/>
  <c r="O584" i="92"/>
  <c r="X584" i="92"/>
  <c r="S584" i="92"/>
  <c r="T584" i="92"/>
  <c r="M584" i="92"/>
  <c r="U584" i="92"/>
  <c r="W584" i="92"/>
  <c r="P604" i="92"/>
  <c r="Q604" i="92"/>
  <c r="R604" i="92"/>
  <c r="V604" i="92"/>
  <c r="M604" i="92"/>
  <c r="S604" i="92"/>
  <c r="O604" i="92"/>
  <c r="N604" i="92"/>
  <c r="X604" i="92"/>
  <c r="T604" i="92"/>
  <c r="U604" i="92"/>
  <c r="W604" i="92"/>
  <c r="P624" i="92"/>
  <c r="Q624" i="92"/>
  <c r="R624" i="92"/>
  <c r="V624" i="92"/>
  <c r="W624" i="92"/>
  <c r="M624" i="92"/>
  <c r="O624" i="92"/>
  <c r="S624" i="92"/>
  <c r="T624" i="92"/>
  <c r="U624" i="92"/>
  <c r="X624" i="92"/>
  <c r="N624" i="92"/>
  <c r="P644" i="92"/>
  <c r="Q644" i="92"/>
  <c r="R644" i="92"/>
  <c r="V644" i="92"/>
  <c r="N644" i="92"/>
  <c r="U644" i="92"/>
  <c r="W644" i="92"/>
  <c r="O644" i="92"/>
  <c r="S644" i="92"/>
  <c r="T644" i="92"/>
  <c r="X644" i="92"/>
  <c r="M644" i="92"/>
  <c r="P664" i="92"/>
  <c r="Q664" i="92"/>
  <c r="R664" i="92"/>
  <c r="V664" i="92"/>
  <c r="O664" i="92"/>
  <c r="W664" i="92"/>
  <c r="X664" i="92"/>
  <c r="M664" i="92"/>
  <c r="N664" i="92"/>
  <c r="T664" i="92"/>
  <c r="U664" i="92"/>
  <c r="S664" i="92"/>
  <c r="U684" i="92"/>
  <c r="N684" i="92"/>
  <c r="O684" i="92"/>
  <c r="P684" i="92"/>
  <c r="Q684" i="92"/>
  <c r="T684" i="92"/>
  <c r="V684" i="92"/>
  <c r="S684" i="92"/>
  <c r="W684" i="92"/>
  <c r="X684" i="92"/>
  <c r="M684" i="92"/>
  <c r="R684" i="92"/>
  <c r="O704" i="92"/>
  <c r="P704" i="92"/>
  <c r="Q704" i="92"/>
  <c r="R704" i="92"/>
  <c r="U704" i="92"/>
  <c r="V704" i="92"/>
  <c r="M704" i="92"/>
  <c r="W704" i="92"/>
  <c r="X704" i="92"/>
  <c r="T704" i="92"/>
  <c r="N704" i="92"/>
  <c r="S704" i="92"/>
  <c r="O724" i="92"/>
  <c r="P724" i="92"/>
  <c r="Q724" i="92"/>
  <c r="R724" i="92"/>
  <c r="U724" i="92"/>
  <c r="V724" i="92"/>
  <c r="N724" i="92"/>
  <c r="S724" i="92"/>
  <c r="T724" i="92"/>
  <c r="W724" i="92"/>
  <c r="M724" i="92"/>
  <c r="X724" i="92"/>
  <c r="S34" i="92"/>
  <c r="T34" i="92"/>
  <c r="X34" i="92"/>
  <c r="V34" i="92"/>
  <c r="W34" i="92"/>
  <c r="Q34" i="92"/>
  <c r="R34" i="92"/>
  <c r="P34" i="92"/>
  <c r="U34" i="92"/>
  <c r="M34" i="92"/>
  <c r="N34" i="92"/>
  <c r="O34" i="92"/>
  <c r="S134" i="92"/>
  <c r="T134" i="92"/>
  <c r="X134" i="92"/>
  <c r="P134" i="92"/>
  <c r="Q134" i="92"/>
  <c r="R134" i="92"/>
  <c r="N134" i="92"/>
  <c r="O134" i="92"/>
  <c r="U134" i="92"/>
  <c r="M134" i="92"/>
  <c r="V134" i="92"/>
  <c r="W134" i="92"/>
  <c r="P234" i="92"/>
  <c r="Q234" i="92"/>
  <c r="R234" i="92"/>
  <c r="V234" i="92"/>
  <c r="U234" i="92"/>
  <c r="W234" i="92"/>
  <c r="X234" i="92"/>
  <c r="M234" i="92"/>
  <c r="N234" i="92"/>
  <c r="O234" i="92"/>
  <c r="T234" i="92"/>
  <c r="S234" i="92"/>
  <c r="P354" i="92"/>
  <c r="Q354" i="92"/>
  <c r="R354" i="92"/>
  <c r="V354" i="92"/>
  <c r="W354" i="92"/>
  <c r="S354" i="92"/>
  <c r="T354" i="92"/>
  <c r="U354" i="92"/>
  <c r="M354" i="92"/>
  <c r="N354" i="92"/>
  <c r="O354" i="92"/>
  <c r="X354" i="92"/>
  <c r="P474" i="92"/>
  <c r="Q474" i="92"/>
  <c r="R474" i="92"/>
  <c r="V474" i="92"/>
  <c r="W474" i="92"/>
  <c r="X474" i="92"/>
  <c r="S474" i="92"/>
  <c r="O474" i="92"/>
  <c r="M474" i="92"/>
  <c r="N474" i="92"/>
  <c r="T474" i="92"/>
  <c r="U474" i="92"/>
  <c r="P574" i="92"/>
  <c r="Q574" i="92"/>
  <c r="R574" i="92"/>
  <c r="V574" i="92"/>
  <c r="W574" i="92"/>
  <c r="X574" i="92"/>
  <c r="M574" i="92"/>
  <c r="N574" i="92"/>
  <c r="O574" i="92"/>
  <c r="S574" i="92"/>
  <c r="T574" i="92"/>
  <c r="U574" i="92"/>
  <c r="P654" i="92"/>
  <c r="Q654" i="92"/>
  <c r="R654" i="92"/>
  <c r="V654" i="92"/>
  <c r="M654" i="92"/>
  <c r="S654" i="92"/>
  <c r="T654" i="92"/>
  <c r="O654" i="92"/>
  <c r="U654" i="92"/>
  <c r="N654" i="92"/>
  <c r="W654" i="92"/>
  <c r="X654" i="92"/>
  <c r="M35" i="92"/>
  <c r="P35" i="92"/>
  <c r="N35" i="92"/>
  <c r="O35" i="92"/>
  <c r="Q35" i="92"/>
  <c r="U35" i="92"/>
  <c r="T35" i="92"/>
  <c r="V35" i="92"/>
  <c r="W35" i="92"/>
  <c r="R35" i="92"/>
  <c r="S35" i="92"/>
  <c r="X35" i="92"/>
  <c r="W155" i="92"/>
  <c r="X155" i="92"/>
  <c r="T155" i="92"/>
  <c r="U155" i="92"/>
  <c r="P155" i="92"/>
  <c r="Q155" i="92"/>
  <c r="R155" i="92"/>
  <c r="M155" i="92"/>
  <c r="N155" i="92"/>
  <c r="O155" i="92"/>
  <c r="S155" i="92"/>
  <c r="V155" i="92"/>
  <c r="X255" i="92"/>
  <c r="R255" i="92"/>
  <c r="S255" i="92"/>
  <c r="T255" i="92"/>
  <c r="U255" i="92"/>
  <c r="M255" i="92"/>
  <c r="N255" i="92"/>
  <c r="P255" i="92"/>
  <c r="V255" i="92"/>
  <c r="Q255" i="92"/>
  <c r="W255" i="92"/>
  <c r="O255" i="92"/>
  <c r="X315" i="92"/>
  <c r="V315" i="92"/>
  <c r="W315" i="92"/>
  <c r="R315" i="92"/>
  <c r="S315" i="92"/>
  <c r="T315" i="92"/>
  <c r="M315" i="92"/>
  <c r="N315" i="92"/>
  <c r="O315" i="92"/>
  <c r="P315" i="92"/>
  <c r="Q315" i="92"/>
  <c r="U315" i="92"/>
  <c r="X415" i="92"/>
  <c r="O415" i="92"/>
  <c r="V415" i="92"/>
  <c r="W415" i="92"/>
  <c r="M415" i="92"/>
  <c r="U415" i="92"/>
  <c r="Q415" i="92"/>
  <c r="R415" i="92"/>
  <c r="S415" i="92"/>
  <c r="T415" i="92"/>
  <c r="N415" i="92"/>
  <c r="P415" i="92"/>
  <c r="X495" i="92"/>
  <c r="S495" i="92"/>
  <c r="T495" i="92"/>
  <c r="U495" i="92"/>
  <c r="O495" i="92"/>
  <c r="P495" i="92"/>
  <c r="Q495" i="92"/>
  <c r="R495" i="92"/>
  <c r="V495" i="92"/>
  <c r="M495" i="92"/>
  <c r="N495" i="92"/>
  <c r="W495" i="92"/>
  <c r="X595" i="92"/>
  <c r="S595" i="92"/>
  <c r="O595" i="92"/>
  <c r="P595" i="92"/>
  <c r="U595" i="92"/>
  <c r="V595" i="92"/>
  <c r="W595" i="92"/>
  <c r="Q595" i="92"/>
  <c r="R595" i="92"/>
  <c r="T595" i="92"/>
  <c r="N595" i="92"/>
  <c r="M595" i="92"/>
  <c r="X635" i="92"/>
  <c r="O635" i="92"/>
  <c r="M635" i="92"/>
  <c r="W635" i="92"/>
  <c r="N635" i="92"/>
  <c r="S635" i="92"/>
  <c r="V635" i="92"/>
  <c r="P635" i="92"/>
  <c r="R635" i="92"/>
  <c r="Q635" i="92"/>
  <c r="T635" i="92"/>
  <c r="U635" i="92"/>
  <c r="O16" i="92"/>
  <c r="P16" i="92"/>
  <c r="U16" i="92"/>
  <c r="X16" i="92"/>
  <c r="N16" i="92"/>
  <c r="Q16" i="92"/>
  <c r="R16" i="92"/>
  <c r="V16" i="92"/>
  <c r="W16" i="92"/>
  <c r="S16" i="92"/>
  <c r="T16" i="92"/>
  <c r="M16" i="92"/>
  <c r="O116" i="92"/>
  <c r="P116" i="92"/>
  <c r="U116" i="92"/>
  <c r="X116" i="92"/>
  <c r="N116" i="92"/>
  <c r="Q116" i="92"/>
  <c r="R116" i="92"/>
  <c r="T116" i="92"/>
  <c r="S116" i="92"/>
  <c r="V116" i="92"/>
  <c r="W116" i="92"/>
  <c r="M116" i="92"/>
  <c r="M216" i="92"/>
  <c r="N216" i="92"/>
  <c r="R216" i="92"/>
  <c r="O216" i="92"/>
  <c r="T216" i="92"/>
  <c r="V216" i="92"/>
  <c r="X216" i="92"/>
  <c r="P216" i="92"/>
  <c r="S216" i="92"/>
  <c r="U216" i="92"/>
  <c r="Q216" i="92"/>
  <c r="W216" i="92"/>
  <c r="M316" i="92"/>
  <c r="N316" i="92"/>
  <c r="R316" i="92"/>
  <c r="O316" i="92"/>
  <c r="T316" i="92"/>
  <c r="U316" i="92"/>
  <c r="W316" i="92"/>
  <c r="X316" i="92"/>
  <c r="P316" i="92"/>
  <c r="Q316" i="92"/>
  <c r="S316" i="92"/>
  <c r="V316" i="92"/>
  <c r="M396" i="92"/>
  <c r="N396" i="92"/>
  <c r="R396" i="92"/>
  <c r="S396" i="92"/>
  <c r="O396" i="92"/>
  <c r="P396" i="92"/>
  <c r="Q396" i="92"/>
  <c r="T396" i="92"/>
  <c r="U396" i="92"/>
  <c r="V396" i="92"/>
  <c r="X396" i="92"/>
  <c r="W396" i="92"/>
  <c r="M456" i="92"/>
  <c r="N456" i="92"/>
  <c r="R456" i="92"/>
  <c r="W456" i="92"/>
  <c r="P456" i="92"/>
  <c r="Q456" i="92"/>
  <c r="O456" i="92"/>
  <c r="T456" i="92"/>
  <c r="V456" i="92"/>
  <c r="X456" i="92"/>
  <c r="U456" i="92"/>
  <c r="S456" i="92"/>
  <c r="M536" i="92"/>
  <c r="N536" i="92"/>
  <c r="R536" i="92"/>
  <c r="O536" i="92"/>
  <c r="S536" i="92"/>
  <c r="W536" i="92"/>
  <c r="T536" i="92"/>
  <c r="X536" i="92"/>
  <c r="U536" i="92"/>
  <c r="V536" i="92"/>
  <c r="P536" i="92"/>
  <c r="Q536" i="92"/>
  <c r="M596" i="92"/>
  <c r="N596" i="92"/>
  <c r="R596" i="92"/>
  <c r="V596" i="92"/>
  <c r="W596" i="92"/>
  <c r="X596" i="92"/>
  <c r="U596" i="92"/>
  <c r="Q596" i="92"/>
  <c r="O596" i="92"/>
  <c r="P596" i="92"/>
  <c r="S596" i="92"/>
  <c r="T596" i="92"/>
  <c r="M656" i="92"/>
  <c r="N656" i="92"/>
  <c r="R656" i="92"/>
  <c r="O656" i="92"/>
  <c r="P656" i="92"/>
  <c r="Q656" i="92"/>
  <c r="U656" i="92"/>
  <c r="V656" i="92"/>
  <c r="X656" i="92"/>
  <c r="W656" i="92"/>
  <c r="T656" i="92"/>
  <c r="S656" i="92"/>
  <c r="W77" i="92"/>
  <c r="X77" i="92"/>
  <c r="M77" i="92"/>
  <c r="Q77" i="92"/>
  <c r="O77" i="92"/>
  <c r="P77" i="92"/>
  <c r="N77" i="92"/>
  <c r="R77" i="92"/>
  <c r="T77" i="92"/>
  <c r="U77" i="92"/>
  <c r="V77" i="92"/>
  <c r="S77" i="92"/>
  <c r="X177" i="92"/>
  <c r="R177" i="92"/>
  <c r="S177" i="92"/>
  <c r="T177" i="92"/>
  <c r="P177" i="92"/>
  <c r="W177" i="92"/>
  <c r="U177" i="92"/>
  <c r="V177" i="92"/>
  <c r="M177" i="92"/>
  <c r="N177" i="92"/>
  <c r="O177" i="92"/>
  <c r="Q177" i="92"/>
  <c r="T277" i="92"/>
  <c r="U277" i="92"/>
  <c r="V277" i="92"/>
  <c r="Q277" i="92"/>
  <c r="S277" i="92"/>
  <c r="W277" i="92"/>
  <c r="X277" i="92"/>
  <c r="M277" i="92"/>
  <c r="N277" i="92"/>
  <c r="O277" i="92"/>
  <c r="P277" i="92"/>
  <c r="R277" i="92"/>
  <c r="T357" i="92"/>
  <c r="U357" i="92"/>
  <c r="V357" i="92"/>
  <c r="Q357" i="92"/>
  <c r="R357" i="92"/>
  <c r="S357" i="92"/>
  <c r="W357" i="92"/>
  <c r="X357" i="92"/>
  <c r="M357" i="92"/>
  <c r="O357" i="92"/>
  <c r="N357" i="92"/>
  <c r="P357" i="92"/>
  <c r="T437" i="92"/>
  <c r="U437" i="92"/>
  <c r="V437" i="92"/>
  <c r="W437" i="92"/>
  <c r="X437" i="92"/>
  <c r="O437" i="92"/>
  <c r="P437" i="92"/>
  <c r="Q437" i="92"/>
  <c r="R437" i="92"/>
  <c r="S437" i="92"/>
  <c r="M437" i="92"/>
  <c r="N437" i="92"/>
  <c r="T517" i="92"/>
  <c r="U517" i="92"/>
  <c r="V517" i="92"/>
  <c r="W517" i="92"/>
  <c r="X517" i="92"/>
  <c r="O517" i="92"/>
  <c r="S517" i="92"/>
  <c r="P517" i="92"/>
  <c r="Q517" i="92"/>
  <c r="R517" i="92"/>
  <c r="M517" i="92"/>
  <c r="N517" i="92"/>
  <c r="T597" i="92"/>
  <c r="U597" i="92"/>
  <c r="V597" i="92"/>
  <c r="S597" i="92"/>
  <c r="M597" i="92"/>
  <c r="P597" i="92"/>
  <c r="Q597" i="92"/>
  <c r="R597" i="92"/>
  <c r="N597" i="92"/>
  <c r="O597" i="92"/>
  <c r="W597" i="92"/>
  <c r="X597" i="92"/>
  <c r="T677" i="92"/>
  <c r="U677" i="92"/>
  <c r="V677" i="92"/>
  <c r="X677" i="92"/>
  <c r="M677" i="92"/>
  <c r="P677" i="92"/>
  <c r="N677" i="92"/>
  <c r="O677" i="92"/>
  <c r="S677" i="92"/>
  <c r="W677" i="92"/>
  <c r="Q677" i="92"/>
  <c r="R677" i="92"/>
  <c r="Q58" i="92"/>
  <c r="T58" i="92"/>
  <c r="M58" i="92"/>
  <c r="N58" i="92"/>
  <c r="O58" i="92"/>
  <c r="P58" i="92"/>
  <c r="R58" i="92"/>
  <c r="V58" i="92"/>
  <c r="W58" i="92"/>
  <c r="X58" i="92"/>
  <c r="S58" i="92"/>
  <c r="U58" i="92"/>
  <c r="M158" i="92"/>
  <c r="N158" i="92"/>
  <c r="O158" i="92"/>
  <c r="S158" i="92"/>
  <c r="W158" i="92"/>
  <c r="X158" i="92"/>
  <c r="V158" i="92"/>
  <c r="U158" i="92"/>
  <c r="P158" i="92"/>
  <c r="Q158" i="92"/>
  <c r="R158" i="92"/>
  <c r="T158" i="92"/>
  <c r="N258" i="92"/>
  <c r="P258" i="92"/>
  <c r="R258" i="92"/>
  <c r="V258" i="92"/>
  <c r="W258" i="92"/>
  <c r="X258" i="92"/>
  <c r="O258" i="92"/>
  <c r="Q258" i="92"/>
  <c r="S258" i="92"/>
  <c r="T258" i="92"/>
  <c r="U258" i="92"/>
  <c r="M258" i="92"/>
  <c r="N338" i="92"/>
  <c r="V338" i="92"/>
  <c r="W338" i="92"/>
  <c r="X338" i="92"/>
  <c r="S338" i="92"/>
  <c r="T338" i="92"/>
  <c r="U338" i="92"/>
  <c r="O338" i="92"/>
  <c r="Q338" i="92"/>
  <c r="M338" i="92"/>
  <c r="P338" i="92"/>
  <c r="R338" i="92"/>
  <c r="N458" i="92"/>
  <c r="W458" i="92"/>
  <c r="O458" i="92"/>
  <c r="P458" i="92"/>
  <c r="Q458" i="92"/>
  <c r="R458" i="92"/>
  <c r="S458" i="92"/>
  <c r="U458" i="92"/>
  <c r="V458" i="92"/>
  <c r="M458" i="92"/>
  <c r="T458" i="92"/>
  <c r="X458" i="92"/>
  <c r="N558" i="92"/>
  <c r="O558" i="92"/>
  <c r="M558" i="92"/>
  <c r="U558" i="92"/>
  <c r="R558" i="92"/>
  <c r="X558" i="92"/>
  <c r="S558" i="92"/>
  <c r="T558" i="92"/>
  <c r="V558" i="92"/>
  <c r="W558" i="92"/>
  <c r="P558" i="92"/>
  <c r="Q558" i="92"/>
  <c r="N658" i="92"/>
  <c r="O658" i="92"/>
  <c r="P658" i="92"/>
  <c r="Q658" i="92"/>
  <c r="R658" i="92"/>
  <c r="S658" i="92"/>
  <c r="V658" i="92"/>
  <c r="W658" i="92"/>
  <c r="T658" i="92"/>
  <c r="U658" i="92"/>
  <c r="M658" i="92"/>
  <c r="X658" i="92"/>
  <c r="S99" i="92"/>
  <c r="T99" i="92"/>
  <c r="R99" i="92"/>
  <c r="U99" i="92"/>
  <c r="V99" i="92"/>
  <c r="O99" i="92"/>
  <c r="X99" i="92"/>
  <c r="W99" i="92"/>
  <c r="M99" i="92"/>
  <c r="N99" i="92"/>
  <c r="P99" i="92"/>
  <c r="Q99" i="92"/>
  <c r="P199" i="92"/>
  <c r="Q199" i="92"/>
  <c r="R199" i="92"/>
  <c r="V199" i="92"/>
  <c r="N199" i="92"/>
  <c r="O199" i="92"/>
  <c r="S199" i="92"/>
  <c r="X199" i="92"/>
  <c r="M199" i="92"/>
  <c r="U199" i="92"/>
  <c r="W199" i="92"/>
  <c r="T199" i="92"/>
  <c r="P299" i="92"/>
  <c r="Q299" i="92"/>
  <c r="R299" i="92"/>
  <c r="V299" i="92"/>
  <c r="N299" i="92"/>
  <c r="O299" i="92"/>
  <c r="S299" i="92"/>
  <c r="X299" i="92"/>
  <c r="M299" i="92"/>
  <c r="W299" i="92"/>
  <c r="T299" i="92"/>
  <c r="U299" i="92"/>
  <c r="P439" i="92"/>
  <c r="Q439" i="92"/>
  <c r="R439" i="92"/>
  <c r="V439" i="92"/>
  <c r="W439" i="92"/>
  <c r="X439" i="92"/>
  <c r="T439" i="92"/>
  <c r="M439" i="92"/>
  <c r="N439" i="92"/>
  <c r="U439" i="92"/>
  <c r="O439" i="92"/>
  <c r="S439" i="92"/>
  <c r="P559" i="92"/>
  <c r="Q559" i="92"/>
  <c r="R559" i="92"/>
  <c r="V559" i="92"/>
  <c r="S559" i="92"/>
  <c r="T559" i="92"/>
  <c r="U559" i="92"/>
  <c r="W559" i="92"/>
  <c r="X559" i="92"/>
  <c r="M559" i="92"/>
  <c r="N559" i="92"/>
  <c r="O559" i="92"/>
  <c r="O699" i="92"/>
  <c r="P699" i="92"/>
  <c r="R699" i="92"/>
  <c r="Q699" i="92"/>
  <c r="U699" i="92"/>
  <c r="V699" i="92"/>
  <c r="N699" i="92"/>
  <c r="S699" i="92"/>
  <c r="X699" i="92"/>
  <c r="M699" i="92"/>
  <c r="T699" i="92"/>
  <c r="W699" i="92"/>
  <c r="M85" i="92"/>
  <c r="P85" i="92"/>
  <c r="N85" i="92"/>
  <c r="O85" i="92"/>
  <c r="S85" i="92"/>
  <c r="X85" i="92"/>
  <c r="Q85" i="92"/>
  <c r="R85" i="92"/>
  <c r="W85" i="92"/>
  <c r="T85" i="92"/>
  <c r="U85" i="92"/>
  <c r="V85" i="92"/>
  <c r="U165" i="92"/>
  <c r="V165" i="92"/>
  <c r="W165" i="92"/>
  <c r="O165" i="92"/>
  <c r="S165" i="92"/>
  <c r="T165" i="92"/>
  <c r="X165" i="92"/>
  <c r="P165" i="92"/>
  <c r="Q165" i="92"/>
  <c r="R165" i="92"/>
  <c r="N165" i="92"/>
  <c r="M165" i="92"/>
  <c r="X245" i="92"/>
  <c r="N245" i="92"/>
  <c r="O245" i="92"/>
  <c r="P245" i="92"/>
  <c r="T245" i="92"/>
  <c r="Q245" i="92"/>
  <c r="V245" i="92"/>
  <c r="W245" i="92"/>
  <c r="U245" i="92"/>
  <c r="M245" i="92"/>
  <c r="R245" i="92"/>
  <c r="S245" i="92"/>
  <c r="X325" i="92"/>
  <c r="N325" i="92"/>
  <c r="O325" i="92"/>
  <c r="P325" i="92"/>
  <c r="V325" i="92"/>
  <c r="W325" i="92"/>
  <c r="S325" i="92"/>
  <c r="T325" i="92"/>
  <c r="U325" i="92"/>
  <c r="R325" i="92"/>
  <c r="M325" i="92"/>
  <c r="Q325" i="92"/>
  <c r="X405" i="92"/>
  <c r="M405" i="92"/>
  <c r="N405" i="92"/>
  <c r="O405" i="92"/>
  <c r="Q405" i="92"/>
  <c r="V405" i="92"/>
  <c r="R405" i="92"/>
  <c r="S405" i="92"/>
  <c r="W405" i="92"/>
  <c r="P405" i="92"/>
  <c r="T405" i="92"/>
  <c r="U405" i="92"/>
  <c r="X485" i="92"/>
  <c r="O485" i="92"/>
  <c r="P485" i="92"/>
  <c r="Q485" i="92"/>
  <c r="S485" i="92"/>
  <c r="T485" i="92"/>
  <c r="U485" i="92"/>
  <c r="V485" i="92"/>
  <c r="W485" i="92"/>
  <c r="R485" i="92"/>
  <c r="M485" i="92"/>
  <c r="N485" i="92"/>
  <c r="X565" i="92"/>
  <c r="W565" i="92"/>
  <c r="Q565" i="92"/>
  <c r="P565" i="92"/>
  <c r="V565" i="92"/>
  <c r="R565" i="92"/>
  <c r="U565" i="92"/>
  <c r="S565" i="92"/>
  <c r="T565" i="92"/>
  <c r="N565" i="92"/>
  <c r="O565" i="92"/>
  <c r="M565" i="92"/>
  <c r="W705" i="92"/>
  <c r="X705" i="92"/>
  <c r="V705" i="92"/>
  <c r="N705" i="92"/>
  <c r="M705" i="92"/>
  <c r="T705" i="92"/>
  <c r="U705" i="92"/>
  <c r="Q705" i="92"/>
  <c r="P705" i="92"/>
  <c r="R705" i="92"/>
  <c r="S705" i="92"/>
  <c r="O705" i="92"/>
  <c r="O86" i="92"/>
  <c r="P86" i="92"/>
  <c r="U86" i="92"/>
  <c r="X86" i="92"/>
  <c r="Q86" i="92"/>
  <c r="R86" i="92"/>
  <c r="S86" i="92"/>
  <c r="M86" i="92"/>
  <c r="N86" i="92"/>
  <c r="T86" i="92"/>
  <c r="V86" i="92"/>
  <c r="W86" i="92"/>
  <c r="P166" i="92"/>
  <c r="Q166" i="92"/>
  <c r="R166" i="92"/>
  <c r="O166" i="92"/>
  <c r="N166" i="92"/>
  <c r="S166" i="92"/>
  <c r="T166" i="92"/>
  <c r="X166" i="92"/>
  <c r="M166" i="92"/>
  <c r="U166" i="92"/>
  <c r="V166" i="92"/>
  <c r="W166" i="92"/>
  <c r="M246" i="92"/>
  <c r="N246" i="92"/>
  <c r="R246" i="92"/>
  <c r="P246" i="92"/>
  <c r="O246" i="92"/>
  <c r="S246" i="92"/>
  <c r="T246" i="92"/>
  <c r="U246" i="92"/>
  <c r="V246" i="92"/>
  <c r="W246" i="92"/>
  <c r="Q246" i="92"/>
  <c r="X246" i="92"/>
  <c r="M326" i="92"/>
  <c r="N326" i="92"/>
  <c r="R326" i="92"/>
  <c r="Q326" i="92"/>
  <c r="S326" i="92"/>
  <c r="T326" i="92"/>
  <c r="X326" i="92"/>
  <c r="O326" i="92"/>
  <c r="P326" i="92"/>
  <c r="U326" i="92"/>
  <c r="W326" i="92"/>
  <c r="V326" i="92"/>
  <c r="M406" i="92"/>
  <c r="N406" i="92"/>
  <c r="R406" i="92"/>
  <c r="W406" i="92"/>
  <c r="Q406" i="92"/>
  <c r="S406" i="92"/>
  <c r="T406" i="92"/>
  <c r="U406" i="92"/>
  <c r="V406" i="92"/>
  <c r="X406" i="92"/>
  <c r="O406" i="92"/>
  <c r="P406" i="92"/>
  <c r="M486" i="92"/>
  <c r="N486" i="92"/>
  <c r="R486" i="92"/>
  <c r="P486" i="92"/>
  <c r="Q486" i="92"/>
  <c r="V486" i="92"/>
  <c r="X486" i="92"/>
  <c r="O486" i="92"/>
  <c r="W486" i="92"/>
  <c r="S486" i="92"/>
  <c r="T486" i="92"/>
  <c r="U486" i="92"/>
  <c r="M526" i="92"/>
  <c r="N526" i="92"/>
  <c r="R526" i="92"/>
  <c r="W526" i="92"/>
  <c r="T526" i="92"/>
  <c r="U526" i="92"/>
  <c r="V526" i="92"/>
  <c r="X526" i="92"/>
  <c r="Q526" i="92"/>
  <c r="S526" i="92"/>
  <c r="P526" i="92"/>
  <c r="O526" i="92"/>
  <c r="M586" i="92"/>
  <c r="N586" i="92"/>
  <c r="R586" i="92"/>
  <c r="O586" i="92"/>
  <c r="S586" i="92"/>
  <c r="T586" i="92"/>
  <c r="U586" i="92"/>
  <c r="V586" i="92"/>
  <c r="P586" i="92"/>
  <c r="Q586" i="92"/>
  <c r="W586" i="92"/>
  <c r="X586" i="92"/>
  <c r="M646" i="92"/>
  <c r="N646" i="92"/>
  <c r="R646" i="92"/>
  <c r="O646" i="92"/>
  <c r="P646" i="92"/>
  <c r="Q646" i="92"/>
  <c r="S646" i="92"/>
  <c r="T646" i="92"/>
  <c r="U646" i="92"/>
  <c r="V646" i="92"/>
  <c r="W646" i="92"/>
  <c r="X646" i="92"/>
  <c r="M666" i="92"/>
  <c r="N666" i="92"/>
  <c r="R666" i="92"/>
  <c r="S666" i="92"/>
  <c r="X666" i="92"/>
  <c r="O666" i="92"/>
  <c r="P666" i="92"/>
  <c r="U666" i="92"/>
  <c r="V666" i="92"/>
  <c r="Q666" i="92"/>
  <c r="T666" i="92"/>
  <c r="W666" i="92"/>
  <c r="W87" i="92"/>
  <c r="X87" i="92"/>
  <c r="N87" i="92"/>
  <c r="O87" i="92"/>
  <c r="P87" i="92"/>
  <c r="M87" i="92"/>
  <c r="T87" i="92"/>
  <c r="U87" i="92"/>
  <c r="V87" i="92"/>
  <c r="Q87" i="92"/>
  <c r="R87" i="92"/>
  <c r="S87" i="92"/>
  <c r="X167" i="92"/>
  <c r="T167" i="92"/>
  <c r="U167" i="92"/>
  <c r="V167" i="92"/>
  <c r="M167" i="92"/>
  <c r="N167" i="92"/>
  <c r="P167" i="92"/>
  <c r="Q167" i="92"/>
  <c r="R167" i="92"/>
  <c r="S167" i="92"/>
  <c r="O167" i="92"/>
  <c r="W167" i="92"/>
  <c r="T247" i="92"/>
  <c r="U247" i="92"/>
  <c r="V247" i="92"/>
  <c r="N247" i="92"/>
  <c r="O247" i="92"/>
  <c r="P247" i="92"/>
  <c r="W247" i="92"/>
  <c r="M247" i="92"/>
  <c r="Q247" i="92"/>
  <c r="S247" i="92"/>
  <c r="X247" i="92"/>
  <c r="R247" i="92"/>
  <c r="T327" i="92"/>
  <c r="U327" i="92"/>
  <c r="V327" i="92"/>
  <c r="M327" i="92"/>
  <c r="S327" i="92"/>
  <c r="W327" i="92"/>
  <c r="X327" i="92"/>
  <c r="N327" i="92"/>
  <c r="O327" i="92"/>
  <c r="P327" i="92"/>
  <c r="Q327" i="92"/>
  <c r="R327" i="92"/>
  <c r="T427" i="92"/>
  <c r="U427" i="92"/>
  <c r="V427" i="92"/>
  <c r="S427" i="92"/>
  <c r="M427" i="92"/>
  <c r="N427" i="92"/>
  <c r="O427" i="92"/>
  <c r="P427" i="92"/>
  <c r="Q427" i="92"/>
  <c r="R427" i="92"/>
  <c r="X427" i="92"/>
  <c r="W427" i="92"/>
  <c r="T527" i="92"/>
  <c r="U527" i="92"/>
  <c r="V527" i="92"/>
  <c r="M527" i="92"/>
  <c r="O527" i="92"/>
  <c r="P527" i="92"/>
  <c r="N527" i="92"/>
  <c r="Q527" i="92"/>
  <c r="X527" i="92"/>
  <c r="R527" i="92"/>
  <c r="S527" i="92"/>
  <c r="W527" i="92"/>
  <c r="T587" i="92"/>
  <c r="U587" i="92"/>
  <c r="V587" i="92"/>
  <c r="O587" i="92"/>
  <c r="W587" i="92"/>
  <c r="N587" i="92"/>
  <c r="P587" i="92"/>
  <c r="M587" i="92"/>
  <c r="Q587" i="92"/>
  <c r="R587" i="92"/>
  <c r="S587" i="92"/>
  <c r="X587" i="92"/>
  <c r="S707" i="92"/>
  <c r="T707" i="92"/>
  <c r="U707" i="92"/>
  <c r="V707" i="92"/>
  <c r="M707" i="92"/>
  <c r="O707" i="92"/>
  <c r="N707" i="92"/>
  <c r="P707" i="92"/>
  <c r="Q707" i="92"/>
  <c r="R707" i="92"/>
  <c r="W707" i="92"/>
  <c r="X707" i="92"/>
  <c r="Q68" i="92"/>
  <c r="T68" i="92"/>
  <c r="P68" i="92"/>
  <c r="R68" i="92"/>
  <c r="S68" i="92"/>
  <c r="X68" i="92"/>
  <c r="N68" i="92"/>
  <c r="O68" i="92"/>
  <c r="U68" i="92"/>
  <c r="V68" i="92"/>
  <c r="W68" i="92"/>
  <c r="M68" i="92"/>
  <c r="Q128" i="92"/>
  <c r="T128" i="92"/>
  <c r="V128" i="92"/>
  <c r="W128" i="92"/>
  <c r="X128" i="92"/>
  <c r="M128" i="92"/>
  <c r="N128" i="92"/>
  <c r="O128" i="92"/>
  <c r="U128" i="92"/>
  <c r="P128" i="92"/>
  <c r="R128" i="92"/>
  <c r="S128" i="92"/>
  <c r="N188" i="92"/>
  <c r="V188" i="92"/>
  <c r="W188" i="92"/>
  <c r="X188" i="92"/>
  <c r="M188" i="92"/>
  <c r="U188" i="92"/>
  <c r="O188" i="92"/>
  <c r="P188" i="92"/>
  <c r="R188" i="92"/>
  <c r="S188" i="92"/>
  <c r="T188" i="92"/>
  <c r="Q188" i="92"/>
  <c r="N268" i="92"/>
  <c r="M268" i="92"/>
  <c r="O268" i="92"/>
  <c r="P268" i="92"/>
  <c r="T268" i="92"/>
  <c r="V268" i="92"/>
  <c r="X268" i="92"/>
  <c r="S268" i="92"/>
  <c r="R268" i="92"/>
  <c r="U268" i="92"/>
  <c r="W268" i="92"/>
  <c r="Q268" i="92"/>
  <c r="N328" i="92"/>
  <c r="R328" i="92"/>
  <c r="S328" i="92"/>
  <c r="T328" i="92"/>
  <c r="X328" i="92"/>
  <c r="V328" i="92"/>
  <c r="W328" i="92"/>
  <c r="Q328" i="92"/>
  <c r="U328" i="92"/>
  <c r="O328" i="92"/>
  <c r="M328" i="92"/>
  <c r="P328" i="92"/>
  <c r="N388" i="92"/>
  <c r="O388" i="92"/>
  <c r="R388" i="92"/>
  <c r="S388" i="92"/>
  <c r="T388" i="92"/>
  <c r="U388" i="92"/>
  <c r="V388" i="92"/>
  <c r="X388" i="92"/>
  <c r="P388" i="92"/>
  <c r="W388" i="92"/>
  <c r="Q388" i="92"/>
  <c r="M388" i="92"/>
  <c r="N448" i="92"/>
  <c r="S448" i="92"/>
  <c r="V448" i="92"/>
  <c r="W448" i="92"/>
  <c r="X448" i="92"/>
  <c r="M448" i="92"/>
  <c r="O448" i="92"/>
  <c r="Q448" i="92"/>
  <c r="R448" i="92"/>
  <c r="T448" i="92"/>
  <c r="P448" i="92"/>
  <c r="U448" i="92"/>
  <c r="N528" i="92"/>
  <c r="W528" i="92"/>
  <c r="U528" i="92"/>
  <c r="V528" i="92"/>
  <c r="X528" i="92"/>
  <c r="Q528" i="92"/>
  <c r="S528" i="92"/>
  <c r="R528" i="92"/>
  <c r="T528" i="92"/>
  <c r="M528" i="92"/>
  <c r="O528" i="92"/>
  <c r="P528" i="92"/>
  <c r="N608" i="92"/>
  <c r="O608" i="92"/>
  <c r="M608" i="92"/>
  <c r="R608" i="92"/>
  <c r="S608" i="92"/>
  <c r="W608" i="92"/>
  <c r="X608" i="92"/>
  <c r="P608" i="92"/>
  <c r="U608" i="92"/>
  <c r="V608" i="92"/>
  <c r="T608" i="92"/>
  <c r="Q608" i="92"/>
  <c r="N648" i="92"/>
  <c r="M648" i="92"/>
  <c r="V648" i="92"/>
  <c r="Q648" i="92"/>
  <c r="T648" i="92"/>
  <c r="U648" i="92"/>
  <c r="W648" i="92"/>
  <c r="X648" i="92"/>
  <c r="O648" i="92"/>
  <c r="P648" i="92"/>
  <c r="R648" i="92"/>
  <c r="S648" i="92"/>
  <c r="N668" i="92"/>
  <c r="S668" i="92"/>
  <c r="X668" i="92"/>
  <c r="M668" i="92"/>
  <c r="O668" i="92"/>
  <c r="T668" i="92"/>
  <c r="U668" i="92"/>
  <c r="V668" i="92"/>
  <c r="W668" i="92"/>
  <c r="P668" i="92"/>
  <c r="Q668" i="92"/>
  <c r="R668" i="92"/>
  <c r="S49" i="92"/>
  <c r="T49" i="92"/>
  <c r="R49" i="92"/>
  <c r="U49" i="92"/>
  <c r="V49" i="92"/>
  <c r="Q49" i="92"/>
  <c r="W49" i="92"/>
  <c r="X49" i="92"/>
  <c r="M49" i="92"/>
  <c r="N49" i="92"/>
  <c r="O49" i="92"/>
  <c r="P49" i="92"/>
  <c r="S129" i="92"/>
  <c r="T129" i="92"/>
  <c r="R129" i="92"/>
  <c r="U129" i="92"/>
  <c r="V129" i="92"/>
  <c r="M129" i="92"/>
  <c r="N129" i="92"/>
  <c r="O129" i="92"/>
  <c r="Q129" i="92"/>
  <c r="W129" i="92"/>
  <c r="X129" i="92"/>
  <c r="P129" i="92"/>
  <c r="P229" i="92"/>
  <c r="Q229" i="92"/>
  <c r="R229" i="92"/>
  <c r="V229" i="92"/>
  <c r="U229" i="92"/>
  <c r="O229" i="92"/>
  <c r="S229" i="92"/>
  <c r="T229" i="92"/>
  <c r="W229" i="92"/>
  <c r="X229" i="92"/>
  <c r="M229" i="92"/>
  <c r="N229" i="92"/>
  <c r="P309" i="92"/>
  <c r="Q309" i="92"/>
  <c r="R309" i="92"/>
  <c r="V309" i="92"/>
  <c r="U309" i="92"/>
  <c r="W309" i="92"/>
  <c r="X309" i="92"/>
  <c r="T309" i="92"/>
  <c r="S309" i="92"/>
  <c r="O309" i="92"/>
  <c r="N309" i="92"/>
  <c r="M309" i="92"/>
  <c r="P389" i="92"/>
  <c r="Q389" i="92"/>
  <c r="R389" i="92"/>
  <c r="V389" i="92"/>
  <c r="T389" i="92"/>
  <c r="U389" i="92"/>
  <c r="W389" i="92"/>
  <c r="M389" i="92"/>
  <c r="O389" i="92"/>
  <c r="N389" i="92"/>
  <c r="S389" i="92"/>
  <c r="X389" i="92"/>
  <c r="P449" i="92"/>
  <c r="Q449" i="92"/>
  <c r="R449" i="92"/>
  <c r="V449" i="92"/>
  <c r="M449" i="92"/>
  <c r="N449" i="92"/>
  <c r="O449" i="92"/>
  <c r="S449" i="92"/>
  <c r="T449" i="92"/>
  <c r="U449" i="92"/>
  <c r="W449" i="92"/>
  <c r="X449" i="92"/>
  <c r="P529" i="92"/>
  <c r="Q529" i="92"/>
  <c r="R529" i="92"/>
  <c r="V529" i="92"/>
  <c r="M529" i="92"/>
  <c r="N529" i="92"/>
  <c r="S529" i="92"/>
  <c r="T529" i="92"/>
  <c r="W529" i="92"/>
  <c r="X529" i="92"/>
  <c r="O529" i="92"/>
  <c r="U529" i="92"/>
  <c r="P569" i="92"/>
  <c r="Q569" i="92"/>
  <c r="R569" i="92"/>
  <c r="V569" i="92"/>
  <c r="M569" i="92"/>
  <c r="N569" i="92"/>
  <c r="U569" i="92"/>
  <c r="O569" i="92"/>
  <c r="W569" i="92"/>
  <c r="S569" i="92"/>
  <c r="T569" i="92"/>
  <c r="X569" i="92"/>
  <c r="P629" i="92"/>
  <c r="Q629" i="92"/>
  <c r="R629" i="92"/>
  <c r="V629" i="92"/>
  <c r="U629" i="92"/>
  <c r="W629" i="92"/>
  <c r="X629" i="92"/>
  <c r="M629" i="92"/>
  <c r="N629" i="92"/>
  <c r="T629" i="92"/>
  <c r="O629" i="92"/>
  <c r="S629" i="92"/>
  <c r="P649" i="92"/>
  <c r="Q649" i="92"/>
  <c r="R649" i="92"/>
  <c r="V649" i="92"/>
  <c r="W649" i="92"/>
  <c r="O649" i="92"/>
  <c r="S649" i="92"/>
  <c r="T649" i="92"/>
  <c r="U649" i="92"/>
  <c r="N649" i="92"/>
  <c r="X649" i="92"/>
  <c r="M649" i="92"/>
  <c r="P669" i="92"/>
  <c r="Q669" i="92"/>
  <c r="R669" i="92"/>
  <c r="V669" i="92"/>
  <c r="M669" i="92"/>
  <c r="N669" i="92"/>
  <c r="O669" i="92"/>
  <c r="S669" i="92"/>
  <c r="W669" i="92"/>
  <c r="X669" i="92"/>
  <c r="T669" i="92"/>
  <c r="U669" i="92"/>
  <c r="M10" i="92"/>
  <c r="P10" i="92"/>
  <c r="N10" i="92"/>
  <c r="O10" i="92"/>
  <c r="S10" i="92"/>
  <c r="T10" i="92"/>
  <c r="U10" i="92"/>
  <c r="X10" i="92"/>
  <c r="V10" i="92"/>
  <c r="W10" i="92"/>
  <c r="Q10" i="92"/>
  <c r="R10" i="92"/>
  <c r="M30" i="92"/>
  <c r="P30" i="92"/>
  <c r="V30" i="92"/>
  <c r="W30" i="92"/>
  <c r="X30" i="92"/>
  <c r="N30" i="92"/>
  <c r="O30" i="92"/>
  <c r="T30" i="92"/>
  <c r="Q30" i="92"/>
  <c r="R30" i="92"/>
  <c r="S30" i="92"/>
  <c r="U30" i="92"/>
  <c r="M50" i="92"/>
  <c r="P50" i="92"/>
  <c r="R50" i="92"/>
  <c r="V50" i="92"/>
  <c r="W50" i="92"/>
  <c r="X50" i="92"/>
  <c r="O50" i="92"/>
  <c r="Q50" i="92"/>
  <c r="N50" i="92"/>
  <c r="S50" i="92"/>
  <c r="T50" i="92"/>
  <c r="U50" i="92"/>
  <c r="M70" i="92"/>
  <c r="P70" i="92"/>
  <c r="R70" i="92"/>
  <c r="S70" i="92"/>
  <c r="T70" i="92"/>
  <c r="N70" i="92"/>
  <c r="W70" i="92"/>
  <c r="X70" i="92"/>
  <c r="O70" i="92"/>
  <c r="Q70" i="92"/>
  <c r="U70" i="92"/>
  <c r="V70" i="92"/>
  <c r="M90" i="92"/>
  <c r="P90" i="92"/>
  <c r="S90" i="92"/>
  <c r="T90" i="92"/>
  <c r="U90" i="92"/>
  <c r="W90" i="92"/>
  <c r="X90" i="92"/>
  <c r="N90" i="92"/>
  <c r="O90" i="92"/>
  <c r="V90" i="92"/>
  <c r="Q90" i="92"/>
  <c r="R90" i="92"/>
  <c r="M110" i="92"/>
  <c r="P110" i="92"/>
  <c r="N110" i="92"/>
  <c r="O110" i="92"/>
  <c r="W110" i="92"/>
  <c r="X110" i="92"/>
  <c r="Q110" i="92"/>
  <c r="R110" i="92"/>
  <c r="T110" i="92"/>
  <c r="U110" i="92"/>
  <c r="V110" i="92"/>
  <c r="S110" i="92"/>
  <c r="M130" i="92"/>
  <c r="P130" i="92"/>
  <c r="V130" i="92"/>
  <c r="W130" i="92"/>
  <c r="X130" i="92"/>
  <c r="R130" i="92"/>
  <c r="S130" i="92"/>
  <c r="T130" i="92"/>
  <c r="O130" i="92"/>
  <c r="Q130" i="92"/>
  <c r="U130" i="92"/>
  <c r="N130" i="92"/>
  <c r="N150" i="92"/>
  <c r="O150" i="92"/>
  <c r="P150" i="92"/>
  <c r="T150" i="92"/>
  <c r="W150" i="92"/>
  <c r="M150" i="92"/>
  <c r="Q150" i="92"/>
  <c r="R150" i="92"/>
  <c r="U150" i="92"/>
  <c r="V150" i="92"/>
  <c r="S150" i="92"/>
  <c r="X150" i="92"/>
  <c r="P170" i="92"/>
  <c r="X170" i="92"/>
  <c r="Q170" i="92"/>
  <c r="R170" i="92"/>
  <c r="S170" i="92"/>
  <c r="T170" i="92"/>
  <c r="U170" i="92"/>
  <c r="W170" i="92"/>
  <c r="M170" i="92"/>
  <c r="O170" i="92"/>
  <c r="N170" i="92"/>
  <c r="V170" i="92"/>
  <c r="X190" i="92"/>
  <c r="V190" i="92"/>
  <c r="W190" i="92"/>
  <c r="R190" i="92"/>
  <c r="T190" i="92"/>
  <c r="U190" i="92"/>
  <c r="Q190" i="92"/>
  <c r="M190" i="92"/>
  <c r="N190" i="92"/>
  <c r="O190" i="92"/>
  <c r="P190" i="92"/>
  <c r="S190" i="92"/>
  <c r="X210" i="92"/>
  <c r="P210" i="92"/>
  <c r="W210" i="92"/>
  <c r="M210" i="92"/>
  <c r="N210" i="92"/>
  <c r="Q210" i="92"/>
  <c r="S210" i="92"/>
  <c r="O210" i="92"/>
  <c r="R210" i="92"/>
  <c r="T210" i="92"/>
  <c r="U210" i="92"/>
  <c r="V210" i="92"/>
  <c r="X230" i="92"/>
  <c r="R230" i="92"/>
  <c r="S230" i="92"/>
  <c r="T230" i="92"/>
  <c r="Q230" i="92"/>
  <c r="N230" i="92"/>
  <c r="O230" i="92"/>
  <c r="M230" i="92"/>
  <c r="V230" i="92"/>
  <c r="P230" i="92"/>
  <c r="U230" i="92"/>
  <c r="W230" i="92"/>
  <c r="X250" i="92"/>
  <c r="R250" i="92"/>
  <c r="M250" i="92"/>
  <c r="N250" i="92"/>
  <c r="O250" i="92"/>
  <c r="P250" i="92"/>
  <c r="S250" i="92"/>
  <c r="T250" i="92"/>
  <c r="Q250" i="92"/>
  <c r="U250" i="92"/>
  <c r="V250" i="92"/>
  <c r="W250" i="92"/>
  <c r="X270" i="92"/>
  <c r="N270" i="92"/>
  <c r="O270" i="92"/>
  <c r="P270" i="92"/>
  <c r="T270" i="92"/>
  <c r="M270" i="92"/>
  <c r="Q270" i="92"/>
  <c r="R270" i="92"/>
  <c r="S270" i="92"/>
  <c r="U270" i="92"/>
  <c r="W270" i="92"/>
  <c r="V270" i="92"/>
  <c r="X290" i="92"/>
  <c r="V290" i="92"/>
  <c r="W290" i="92"/>
  <c r="Q290" i="92"/>
  <c r="R290" i="92"/>
  <c r="S290" i="92"/>
  <c r="T290" i="92"/>
  <c r="U290" i="92"/>
  <c r="M290" i="92"/>
  <c r="N290" i="92"/>
  <c r="O290" i="92"/>
  <c r="P290" i="92"/>
  <c r="X310" i="92"/>
  <c r="P310" i="92"/>
  <c r="M310" i="92"/>
  <c r="N310" i="92"/>
  <c r="O310" i="92"/>
  <c r="Q310" i="92"/>
  <c r="R310" i="92"/>
  <c r="T310" i="92"/>
  <c r="U310" i="92"/>
  <c r="W310" i="92"/>
  <c r="S310" i="92"/>
  <c r="V310" i="92"/>
  <c r="X330" i="92"/>
  <c r="R330" i="92"/>
  <c r="S330" i="92"/>
  <c r="T330" i="92"/>
  <c r="P330" i="92"/>
  <c r="Q330" i="92"/>
  <c r="U330" i="92"/>
  <c r="M330" i="92"/>
  <c r="N330" i="92"/>
  <c r="O330" i="92"/>
  <c r="V330" i="92"/>
  <c r="W330" i="92"/>
  <c r="X350" i="92"/>
  <c r="S350" i="92"/>
  <c r="N350" i="92"/>
  <c r="O350" i="92"/>
  <c r="P350" i="92"/>
  <c r="M350" i="92"/>
  <c r="R350" i="92"/>
  <c r="T350" i="92"/>
  <c r="Q350" i="92"/>
  <c r="U350" i="92"/>
  <c r="V350" i="92"/>
  <c r="W350" i="92"/>
  <c r="X370" i="92"/>
  <c r="M370" i="92"/>
  <c r="N370" i="92"/>
  <c r="Q370" i="92"/>
  <c r="R370" i="92"/>
  <c r="S370" i="92"/>
  <c r="T370" i="92"/>
  <c r="U370" i="92"/>
  <c r="W370" i="92"/>
  <c r="V370" i="92"/>
  <c r="O370" i="92"/>
  <c r="P370" i="92"/>
  <c r="X390" i="92"/>
  <c r="O390" i="92"/>
  <c r="V390" i="92"/>
  <c r="W390" i="92"/>
  <c r="P390" i="92"/>
  <c r="Q390" i="92"/>
  <c r="T390" i="92"/>
  <c r="U390" i="92"/>
  <c r="R390" i="92"/>
  <c r="S390" i="92"/>
  <c r="M390" i="92"/>
  <c r="N390" i="92"/>
  <c r="X410" i="92"/>
  <c r="W410" i="92"/>
  <c r="M410" i="92"/>
  <c r="O410" i="92"/>
  <c r="P410" i="92"/>
  <c r="T410" i="92"/>
  <c r="U410" i="92"/>
  <c r="V410" i="92"/>
  <c r="S410" i="92"/>
  <c r="N410" i="92"/>
  <c r="Q410" i="92"/>
  <c r="R410" i="92"/>
  <c r="X430" i="92"/>
  <c r="M430" i="92"/>
  <c r="N430" i="92"/>
  <c r="O430" i="92"/>
  <c r="Q430" i="92"/>
  <c r="R430" i="92"/>
  <c r="P430" i="92"/>
  <c r="S430" i="92"/>
  <c r="T430" i="92"/>
  <c r="U430" i="92"/>
  <c r="V430" i="92"/>
  <c r="W430" i="92"/>
  <c r="X450" i="92"/>
  <c r="S450" i="92"/>
  <c r="W450" i="92"/>
  <c r="O450" i="92"/>
  <c r="P450" i="92"/>
  <c r="Q450" i="92"/>
  <c r="R450" i="92"/>
  <c r="T450" i="92"/>
  <c r="V450" i="92"/>
  <c r="U450" i="92"/>
  <c r="M450" i="92"/>
  <c r="N450" i="92"/>
  <c r="X470" i="92"/>
  <c r="S470" i="92"/>
  <c r="T470" i="92"/>
  <c r="U470" i="92"/>
  <c r="V470" i="92"/>
  <c r="W470" i="92"/>
  <c r="M470" i="92"/>
  <c r="Q470" i="92"/>
  <c r="N470" i="92"/>
  <c r="R470" i="92"/>
  <c r="O470" i="92"/>
  <c r="P470" i="92"/>
  <c r="X490" i="92"/>
  <c r="Q490" i="92"/>
  <c r="R490" i="92"/>
  <c r="S490" i="92"/>
  <c r="T490" i="92"/>
  <c r="U490" i="92"/>
  <c r="W490" i="92"/>
  <c r="O490" i="92"/>
  <c r="V490" i="92"/>
  <c r="M490" i="92"/>
  <c r="N490" i="92"/>
  <c r="P490" i="92"/>
  <c r="X510" i="92"/>
  <c r="O510" i="92"/>
  <c r="P510" i="92"/>
  <c r="Q510" i="92"/>
  <c r="T510" i="92"/>
  <c r="U510" i="92"/>
  <c r="R510" i="92"/>
  <c r="S510" i="92"/>
  <c r="V510" i="92"/>
  <c r="W510" i="92"/>
  <c r="M510" i="92"/>
  <c r="N510" i="92"/>
  <c r="X530" i="92"/>
  <c r="W530" i="92"/>
  <c r="V530" i="92"/>
  <c r="O530" i="92"/>
  <c r="R530" i="92"/>
  <c r="S530" i="92"/>
  <c r="P530" i="92"/>
  <c r="Q530" i="92"/>
  <c r="M530" i="92"/>
  <c r="N530" i="92"/>
  <c r="T530" i="92"/>
  <c r="U530" i="92"/>
  <c r="X550" i="92"/>
  <c r="T550" i="92"/>
  <c r="U550" i="92"/>
  <c r="V550" i="92"/>
  <c r="W550" i="92"/>
  <c r="S550" i="92"/>
  <c r="M550" i="92"/>
  <c r="N550" i="92"/>
  <c r="O550" i="92"/>
  <c r="Q550" i="92"/>
  <c r="P550" i="92"/>
  <c r="R550" i="92"/>
  <c r="X570" i="92"/>
  <c r="S570" i="92"/>
  <c r="Q570" i="92"/>
  <c r="R570" i="92"/>
  <c r="T570" i="92"/>
  <c r="U570" i="92"/>
  <c r="V570" i="92"/>
  <c r="P570" i="92"/>
  <c r="W570" i="92"/>
  <c r="N570" i="92"/>
  <c r="O570" i="92"/>
  <c r="M570" i="92"/>
  <c r="X590" i="92"/>
  <c r="O590" i="92"/>
  <c r="P590" i="92"/>
  <c r="Q590" i="92"/>
  <c r="R590" i="92"/>
  <c r="U590" i="92"/>
  <c r="V590" i="92"/>
  <c r="N590" i="92"/>
  <c r="S590" i="92"/>
  <c r="T590" i="92"/>
  <c r="W590" i="92"/>
  <c r="M590" i="92"/>
  <c r="X610" i="92"/>
  <c r="O610" i="92"/>
  <c r="M610" i="92"/>
  <c r="N610" i="92"/>
  <c r="P610" i="92"/>
  <c r="S610" i="92"/>
  <c r="T610" i="92"/>
  <c r="Q610" i="92"/>
  <c r="U610" i="92"/>
  <c r="W610" i="92"/>
  <c r="R610" i="92"/>
  <c r="V610" i="92"/>
  <c r="X630" i="92"/>
  <c r="W630" i="92"/>
  <c r="M630" i="92"/>
  <c r="P630" i="92"/>
  <c r="Q630" i="92"/>
  <c r="O630" i="92"/>
  <c r="S630" i="92"/>
  <c r="N630" i="92"/>
  <c r="R630" i="92"/>
  <c r="U630" i="92"/>
  <c r="T630" i="92"/>
  <c r="V630" i="92"/>
  <c r="X650" i="92"/>
  <c r="N650" i="92"/>
  <c r="O650" i="92"/>
  <c r="S650" i="92"/>
  <c r="T650" i="92"/>
  <c r="W650" i="92"/>
  <c r="U650" i="92"/>
  <c r="V650" i="92"/>
  <c r="Q650" i="92"/>
  <c r="R650" i="92"/>
  <c r="P650" i="92"/>
  <c r="M650" i="92"/>
  <c r="X670" i="92"/>
  <c r="S670" i="92"/>
  <c r="O670" i="92"/>
  <c r="R670" i="92"/>
  <c r="T670" i="92"/>
  <c r="V670" i="92"/>
  <c r="W670" i="92"/>
  <c r="U670" i="92"/>
  <c r="M670" i="92"/>
  <c r="N670" i="92"/>
  <c r="P670" i="92"/>
  <c r="Q670" i="92"/>
  <c r="W690" i="92"/>
  <c r="X690" i="92"/>
  <c r="P690" i="92"/>
  <c r="Q690" i="92"/>
  <c r="R690" i="92"/>
  <c r="M690" i="92"/>
  <c r="S690" i="92"/>
  <c r="T690" i="92"/>
  <c r="N690" i="92"/>
  <c r="O690" i="92"/>
  <c r="U690" i="92"/>
  <c r="V690" i="92"/>
  <c r="W710" i="92"/>
  <c r="X710" i="92"/>
  <c r="T710" i="92"/>
  <c r="U710" i="92"/>
  <c r="V710" i="92"/>
  <c r="M710" i="92"/>
  <c r="Q710" i="92"/>
  <c r="R710" i="92"/>
  <c r="P710" i="92"/>
  <c r="S710" i="92"/>
  <c r="N710" i="92"/>
  <c r="O710" i="92"/>
  <c r="W730" i="92"/>
  <c r="X730" i="92"/>
  <c r="P730" i="92"/>
  <c r="Q730" i="92"/>
  <c r="T730" i="92"/>
  <c r="U730" i="92"/>
  <c r="M730" i="92"/>
  <c r="V730" i="92"/>
  <c r="N730" i="92"/>
  <c r="O730" i="92"/>
  <c r="R730" i="92"/>
  <c r="S730" i="92"/>
  <c r="S14" i="92"/>
  <c r="T14" i="92"/>
  <c r="N14" i="92"/>
  <c r="O14" i="92"/>
  <c r="P14" i="92"/>
  <c r="M14" i="92"/>
  <c r="Q14" i="92"/>
  <c r="W14" i="92"/>
  <c r="U14" i="92"/>
  <c r="R14" i="92"/>
  <c r="X14" i="92"/>
  <c r="V14" i="92"/>
  <c r="S114" i="92"/>
  <c r="T114" i="92"/>
  <c r="N114" i="92"/>
  <c r="O114" i="92"/>
  <c r="P114" i="92"/>
  <c r="X114" i="92"/>
  <c r="M114" i="92"/>
  <c r="R114" i="92"/>
  <c r="V114" i="92"/>
  <c r="W114" i="92"/>
  <c r="Q114" i="92"/>
  <c r="U114" i="92"/>
  <c r="P194" i="92"/>
  <c r="Q194" i="92"/>
  <c r="R194" i="92"/>
  <c r="V194" i="92"/>
  <c r="M194" i="92"/>
  <c r="N194" i="92"/>
  <c r="U194" i="92"/>
  <c r="W194" i="92"/>
  <c r="O194" i="92"/>
  <c r="S194" i="92"/>
  <c r="T194" i="92"/>
  <c r="X194" i="92"/>
  <c r="P274" i="92"/>
  <c r="Q274" i="92"/>
  <c r="R274" i="92"/>
  <c r="V274" i="92"/>
  <c r="N274" i="92"/>
  <c r="O274" i="92"/>
  <c r="S274" i="92"/>
  <c r="X274" i="92"/>
  <c r="W274" i="92"/>
  <c r="M274" i="92"/>
  <c r="T274" i="92"/>
  <c r="U274" i="92"/>
  <c r="P314" i="92"/>
  <c r="Q314" i="92"/>
  <c r="R314" i="92"/>
  <c r="V314" i="92"/>
  <c r="S314" i="92"/>
  <c r="M314" i="92"/>
  <c r="N314" i="92"/>
  <c r="O314" i="92"/>
  <c r="T314" i="92"/>
  <c r="W314" i="92"/>
  <c r="U314" i="92"/>
  <c r="X314" i="92"/>
  <c r="P394" i="92"/>
  <c r="Q394" i="92"/>
  <c r="R394" i="92"/>
  <c r="V394" i="92"/>
  <c r="O394" i="92"/>
  <c r="M394" i="92"/>
  <c r="S394" i="92"/>
  <c r="T394" i="92"/>
  <c r="N394" i="92"/>
  <c r="W394" i="92"/>
  <c r="U394" i="92"/>
  <c r="X394" i="92"/>
  <c r="P434" i="92"/>
  <c r="Q434" i="92"/>
  <c r="R434" i="92"/>
  <c r="V434" i="92"/>
  <c r="W434" i="92"/>
  <c r="X434" i="92"/>
  <c r="O434" i="92"/>
  <c r="T434" i="92"/>
  <c r="M434" i="92"/>
  <c r="N434" i="92"/>
  <c r="S434" i="92"/>
  <c r="U434" i="92"/>
  <c r="P494" i="92"/>
  <c r="Q494" i="92"/>
  <c r="R494" i="92"/>
  <c r="V494" i="92"/>
  <c r="O494" i="92"/>
  <c r="T494" i="92"/>
  <c r="S494" i="92"/>
  <c r="U494" i="92"/>
  <c r="W494" i="92"/>
  <c r="X494" i="92"/>
  <c r="M494" i="92"/>
  <c r="N494" i="92"/>
  <c r="P594" i="92"/>
  <c r="Q594" i="92"/>
  <c r="R594" i="92"/>
  <c r="V594" i="92"/>
  <c r="T594" i="92"/>
  <c r="U594" i="92"/>
  <c r="W594" i="92"/>
  <c r="X594" i="92"/>
  <c r="M594" i="92"/>
  <c r="N594" i="92"/>
  <c r="S594" i="92"/>
  <c r="O594" i="92"/>
  <c r="P634" i="92"/>
  <c r="Q634" i="92"/>
  <c r="R634" i="92"/>
  <c r="V634" i="92"/>
  <c r="M634" i="92"/>
  <c r="N634" i="92"/>
  <c r="O634" i="92"/>
  <c r="U634" i="92"/>
  <c r="W634" i="92"/>
  <c r="X634" i="92"/>
  <c r="S634" i="92"/>
  <c r="T634" i="92"/>
  <c r="M75" i="92"/>
  <c r="P75" i="92"/>
  <c r="R75" i="92"/>
  <c r="S75" i="92"/>
  <c r="T75" i="92"/>
  <c r="X75" i="92"/>
  <c r="U75" i="92"/>
  <c r="V75" i="92"/>
  <c r="W75" i="92"/>
  <c r="N75" i="92"/>
  <c r="O75" i="92"/>
  <c r="Q75" i="92"/>
  <c r="M135" i="92"/>
  <c r="P135" i="92"/>
  <c r="N135" i="92"/>
  <c r="O135" i="92"/>
  <c r="S135" i="92"/>
  <c r="T135" i="92"/>
  <c r="U135" i="92"/>
  <c r="W135" i="92"/>
  <c r="Q135" i="92"/>
  <c r="R135" i="92"/>
  <c r="V135" i="92"/>
  <c r="X135" i="92"/>
  <c r="X235" i="92"/>
  <c r="P235" i="92"/>
  <c r="M235" i="92"/>
  <c r="U235" i="92"/>
  <c r="W235" i="92"/>
  <c r="N235" i="92"/>
  <c r="O235" i="92"/>
  <c r="S235" i="92"/>
  <c r="T235" i="92"/>
  <c r="V235" i="92"/>
  <c r="Q235" i="92"/>
  <c r="R235" i="92"/>
  <c r="X295" i="92"/>
  <c r="N295" i="92"/>
  <c r="O295" i="92"/>
  <c r="P295" i="92"/>
  <c r="T295" i="92"/>
  <c r="U295" i="92"/>
  <c r="M295" i="92"/>
  <c r="R295" i="92"/>
  <c r="S295" i="92"/>
  <c r="Q295" i="92"/>
  <c r="V295" i="92"/>
  <c r="W295" i="92"/>
  <c r="X395" i="92"/>
  <c r="V395" i="92"/>
  <c r="W395" i="92"/>
  <c r="U395" i="92"/>
  <c r="M395" i="92"/>
  <c r="R395" i="92"/>
  <c r="N395" i="92"/>
  <c r="O395" i="92"/>
  <c r="P395" i="92"/>
  <c r="Q395" i="92"/>
  <c r="S395" i="92"/>
  <c r="T395" i="92"/>
  <c r="X475" i="92"/>
  <c r="M475" i="92"/>
  <c r="T475" i="92"/>
  <c r="U475" i="92"/>
  <c r="V475" i="92"/>
  <c r="W475" i="92"/>
  <c r="P475" i="92"/>
  <c r="R475" i="92"/>
  <c r="O475" i="92"/>
  <c r="N475" i="92"/>
  <c r="Q475" i="92"/>
  <c r="S475" i="92"/>
  <c r="X575" i="92"/>
  <c r="M575" i="92"/>
  <c r="N575" i="92"/>
  <c r="O575" i="92"/>
  <c r="R575" i="92"/>
  <c r="S575" i="92"/>
  <c r="T575" i="92"/>
  <c r="W575" i="92"/>
  <c r="V575" i="92"/>
  <c r="P575" i="92"/>
  <c r="Q575" i="92"/>
  <c r="U575" i="92"/>
  <c r="X655" i="92"/>
  <c r="W655" i="92"/>
  <c r="V655" i="92"/>
  <c r="N655" i="92"/>
  <c r="O655" i="92"/>
  <c r="P655" i="92"/>
  <c r="Q655" i="92"/>
  <c r="M655" i="92"/>
  <c r="R655" i="92"/>
  <c r="S655" i="92"/>
  <c r="T655" i="92"/>
  <c r="U655" i="92"/>
  <c r="O76" i="92"/>
  <c r="P76" i="92"/>
  <c r="U76" i="92"/>
  <c r="X76" i="92"/>
  <c r="T76" i="92"/>
  <c r="V76" i="92"/>
  <c r="W76" i="92"/>
  <c r="R76" i="92"/>
  <c r="S76" i="92"/>
  <c r="M76" i="92"/>
  <c r="N76" i="92"/>
  <c r="Q76" i="92"/>
  <c r="P176" i="92"/>
  <c r="Q176" i="92"/>
  <c r="R176" i="92"/>
  <c r="M176" i="92"/>
  <c r="N176" i="92"/>
  <c r="O176" i="92"/>
  <c r="V176" i="92"/>
  <c r="S176" i="92"/>
  <c r="T176" i="92"/>
  <c r="U176" i="92"/>
  <c r="X176" i="92"/>
  <c r="W176" i="92"/>
  <c r="M256" i="92"/>
  <c r="N256" i="92"/>
  <c r="R256" i="92"/>
  <c r="O256" i="92"/>
  <c r="U256" i="92"/>
  <c r="S256" i="92"/>
  <c r="T256" i="92"/>
  <c r="V256" i="92"/>
  <c r="W256" i="92"/>
  <c r="X256" i="92"/>
  <c r="Q256" i="92"/>
  <c r="P256" i="92"/>
  <c r="M356" i="92"/>
  <c r="N356" i="92"/>
  <c r="R356" i="92"/>
  <c r="W356" i="92"/>
  <c r="U356" i="92"/>
  <c r="V356" i="92"/>
  <c r="X356" i="92"/>
  <c r="S356" i="92"/>
  <c r="T356" i="92"/>
  <c r="O356" i="92"/>
  <c r="P356" i="92"/>
  <c r="Q356" i="92"/>
  <c r="M476" i="92"/>
  <c r="N476" i="92"/>
  <c r="R476" i="92"/>
  <c r="W476" i="92"/>
  <c r="X476" i="92"/>
  <c r="O476" i="92"/>
  <c r="Q476" i="92"/>
  <c r="S476" i="92"/>
  <c r="P476" i="92"/>
  <c r="U476" i="92"/>
  <c r="V476" i="92"/>
  <c r="T476" i="92"/>
  <c r="M576" i="92"/>
  <c r="N576" i="92"/>
  <c r="R576" i="92"/>
  <c r="W576" i="92"/>
  <c r="O576" i="92"/>
  <c r="S576" i="92"/>
  <c r="T576" i="92"/>
  <c r="X576" i="92"/>
  <c r="P576" i="92"/>
  <c r="Q576" i="92"/>
  <c r="U576" i="92"/>
  <c r="V576" i="92"/>
  <c r="M636" i="92"/>
  <c r="N636" i="92"/>
  <c r="R636" i="92"/>
  <c r="P636" i="92"/>
  <c r="Q636" i="92"/>
  <c r="S636" i="92"/>
  <c r="T636" i="92"/>
  <c r="W636" i="92"/>
  <c r="X636" i="92"/>
  <c r="V636" i="92"/>
  <c r="O636" i="92"/>
  <c r="U636" i="92"/>
  <c r="W37" i="92"/>
  <c r="X37" i="92"/>
  <c r="N37" i="92"/>
  <c r="O37" i="92"/>
  <c r="P37" i="92"/>
  <c r="R37" i="92"/>
  <c r="S37" i="92"/>
  <c r="T37" i="92"/>
  <c r="Q37" i="92"/>
  <c r="U37" i="92"/>
  <c r="V37" i="92"/>
  <c r="M37" i="92"/>
  <c r="W117" i="92"/>
  <c r="X117" i="92"/>
  <c r="V117" i="92"/>
  <c r="M117" i="92"/>
  <c r="R117" i="92"/>
  <c r="S117" i="92"/>
  <c r="T117" i="92"/>
  <c r="U117" i="92"/>
  <c r="P117" i="92"/>
  <c r="Q117" i="92"/>
  <c r="N117" i="92"/>
  <c r="O117" i="92"/>
  <c r="T197" i="92"/>
  <c r="U197" i="92"/>
  <c r="V197" i="92"/>
  <c r="N197" i="92"/>
  <c r="O197" i="92"/>
  <c r="P197" i="92"/>
  <c r="W197" i="92"/>
  <c r="M197" i="92"/>
  <c r="Q197" i="92"/>
  <c r="R197" i="92"/>
  <c r="X197" i="92"/>
  <c r="S197" i="92"/>
  <c r="T257" i="92"/>
  <c r="U257" i="92"/>
  <c r="V257" i="92"/>
  <c r="R257" i="92"/>
  <c r="S257" i="92"/>
  <c r="W257" i="92"/>
  <c r="O257" i="92"/>
  <c r="P257" i="92"/>
  <c r="Q257" i="92"/>
  <c r="N257" i="92"/>
  <c r="X257" i="92"/>
  <c r="M257" i="92"/>
  <c r="T337" i="92"/>
  <c r="U337" i="92"/>
  <c r="V337" i="92"/>
  <c r="P337" i="92"/>
  <c r="Q337" i="92"/>
  <c r="N337" i="92"/>
  <c r="O337" i="92"/>
  <c r="R337" i="92"/>
  <c r="X337" i="92"/>
  <c r="M337" i="92"/>
  <c r="S337" i="92"/>
  <c r="W337" i="92"/>
  <c r="T417" i="92"/>
  <c r="U417" i="92"/>
  <c r="V417" i="92"/>
  <c r="O417" i="92"/>
  <c r="M417" i="92"/>
  <c r="N417" i="92"/>
  <c r="Q417" i="92"/>
  <c r="R417" i="92"/>
  <c r="P417" i="92"/>
  <c r="S417" i="92"/>
  <c r="W417" i="92"/>
  <c r="X417" i="92"/>
  <c r="T477" i="92"/>
  <c r="U477" i="92"/>
  <c r="V477" i="92"/>
  <c r="M477" i="92"/>
  <c r="R477" i="92"/>
  <c r="S477" i="92"/>
  <c r="W477" i="92"/>
  <c r="X477" i="92"/>
  <c r="N477" i="92"/>
  <c r="O477" i="92"/>
  <c r="P477" i="92"/>
  <c r="Q477" i="92"/>
  <c r="T557" i="92"/>
  <c r="U557" i="92"/>
  <c r="V557" i="92"/>
  <c r="O557" i="92"/>
  <c r="P557" i="92"/>
  <c r="Q557" i="92"/>
  <c r="R557" i="92"/>
  <c r="S557" i="92"/>
  <c r="X557" i="92"/>
  <c r="M557" i="92"/>
  <c r="N557" i="92"/>
  <c r="W557" i="92"/>
  <c r="S697" i="92"/>
  <c r="T697" i="92"/>
  <c r="U697" i="92"/>
  <c r="V697" i="92"/>
  <c r="M697" i="92"/>
  <c r="P697" i="92"/>
  <c r="W697" i="92"/>
  <c r="X697" i="92"/>
  <c r="Q697" i="92"/>
  <c r="R697" i="92"/>
  <c r="N697" i="92"/>
  <c r="O697" i="92"/>
  <c r="Q38" i="92"/>
  <c r="T38" i="92"/>
  <c r="N38" i="92"/>
  <c r="S38" i="92"/>
  <c r="U38" i="92"/>
  <c r="V38" i="92"/>
  <c r="R38" i="92"/>
  <c r="W38" i="92"/>
  <c r="O38" i="92"/>
  <c r="M38" i="92"/>
  <c r="X38" i="92"/>
  <c r="P38" i="92"/>
  <c r="Q138" i="92"/>
  <c r="T138" i="92"/>
  <c r="M138" i="92"/>
  <c r="N138" i="92"/>
  <c r="S138" i="92"/>
  <c r="P138" i="92"/>
  <c r="R138" i="92"/>
  <c r="V138" i="92"/>
  <c r="W138" i="92"/>
  <c r="X138" i="92"/>
  <c r="U138" i="92"/>
  <c r="O138" i="92"/>
  <c r="N198" i="92"/>
  <c r="R198" i="92"/>
  <c r="S198" i="92"/>
  <c r="T198" i="92"/>
  <c r="U198" i="92"/>
  <c r="V198" i="92"/>
  <c r="W198" i="92"/>
  <c r="O198" i="92"/>
  <c r="M198" i="92"/>
  <c r="Q198" i="92"/>
  <c r="X198" i="92"/>
  <c r="P198" i="92"/>
  <c r="N298" i="92"/>
  <c r="Q298" i="92"/>
  <c r="O298" i="92"/>
  <c r="P298" i="92"/>
  <c r="T298" i="92"/>
  <c r="U298" i="92"/>
  <c r="X298" i="92"/>
  <c r="V298" i="92"/>
  <c r="W298" i="92"/>
  <c r="M298" i="92"/>
  <c r="R298" i="92"/>
  <c r="S298" i="92"/>
  <c r="N378" i="92"/>
  <c r="T378" i="92"/>
  <c r="U378" i="92"/>
  <c r="V378" i="92"/>
  <c r="M378" i="92"/>
  <c r="O378" i="92"/>
  <c r="P378" i="92"/>
  <c r="Q378" i="92"/>
  <c r="R378" i="92"/>
  <c r="W378" i="92"/>
  <c r="X378" i="92"/>
  <c r="S378" i="92"/>
  <c r="N438" i="92"/>
  <c r="O438" i="92"/>
  <c r="M438" i="92"/>
  <c r="Q438" i="92"/>
  <c r="R438" i="92"/>
  <c r="P438" i="92"/>
  <c r="S438" i="92"/>
  <c r="W438" i="92"/>
  <c r="X438" i="92"/>
  <c r="T438" i="92"/>
  <c r="U438" i="92"/>
  <c r="V438" i="92"/>
  <c r="N518" i="92"/>
  <c r="S518" i="92"/>
  <c r="M518" i="92"/>
  <c r="O518" i="92"/>
  <c r="P518" i="92"/>
  <c r="R518" i="92"/>
  <c r="T518" i="92"/>
  <c r="U518" i="92"/>
  <c r="W518" i="92"/>
  <c r="Q518" i="92"/>
  <c r="V518" i="92"/>
  <c r="X518" i="92"/>
  <c r="N598" i="92"/>
  <c r="W598" i="92"/>
  <c r="X598" i="92"/>
  <c r="U598" i="92"/>
  <c r="V598" i="92"/>
  <c r="M598" i="92"/>
  <c r="O598" i="92"/>
  <c r="P598" i="92"/>
  <c r="Q598" i="92"/>
  <c r="R598" i="92"/>
  <c r="S598" i="92"/>
  <c r="T598" i="92"/>
  <c r="N638" i="92"/>
  <c r="R638" i="92"/>
  <c r="S638" i="92"/>
  <c r="T638" i="92"/>
  <c r="U638" i="92"/>
  <c r="X638" i="92"/>
  <c r="Q638" i="92"/>
  <c r="V638" i="92"/>
  <c r="M638" i="92"/>
  <c r="O638" i="92"/>
  <c r="P638" i="92"/>
  <c r="W638" i="92"/>
  <c r="S19" i="92"/>
  <c r="T19" i="92"/>
  <c r="W19" i="92"/>
  <c r="X19" i="92"/>
  <c r="P19" i="92"/>
  <c r="Q19" i="92"/>
  <c r="M19" i="92"/>
  <c r="R19" i="92"/>
  <c r="N19" i="92"/>
  <c r="U19" i="92"/>
  <c r="O19" i="92"/>
  <c r="V19" i="92"/>
  <c r="S119" i="92"/>
  <c r="T119" i="92"/>
  <c r="M119" i="92"/>
  <c r="O119" i="92"/>
  <c r="P119" i="92"/>
  <c r="Q119" i="92"/>
  <c r="N119" i="92"/>
  <c r="R119" i="92"/>
  <c r="V119" i="92"/>
  <c r="W119" i="92"/>
  <c r="X119" i="92"/>
  <c r="U119" i="92"/>
  <c r="P219" i="92"/>
  <c r="Q219" i="92"/>
  <c r="R219" i="92"/>
  <c r="V219" i="92"/>
  <c r="N219" i="92"/>
  <c r="U219" i="92"/>
  <c r="W219" i="92"/>
  <c r="X219" i="92"/>
  <c r="M219" i="92"/>
  <c r="O219" i="92"/>
  <c r="S219" i="92"/>
  <c r="T219" i="92"/>
  <c r="P339" i="92"/>
  <c r="Q339" i="92"/>
  <c r="R339" i="92"/>
  <c r="V339" i="92"/>
  <c r="S339" i="92"/>
  <c r="M339" i="92"/>
  <c r="N339" i="92"/>
  <c r="O339" i="92"/>
  <c r="T339" i="92"/>
  <c r="U339" i="92"/>
  <c r="X339" i="92"/>
  <c r="W339" i="92"/>
  <c r="P419" i="92"/>
  <c r="Q419" i="92"/>
  <c r="R419" i="92"/>
  <c r="V419" i="92"/>
  <c r="O419" i="92"/>
  <c r="N419" i="92"/>
  <c r="S419" i="92"/>
  <c r="T419" i="92"/>
  <c r="U419" i="92"/>
  <c r="W419" i="92"/>
  <c r="X419" i="92"/>
  <c r="M419" i="92"/>
  <c r="P539" i="92"/>
  <c r="Q539" i="92"/>
  <c r="R539" i="92"/>
  <c r="V539" i="92"/>
  <c r="O539" i="92"/>
  <c r="W539" i="92"/>
  <c r="X539" i="92"/>
  <c r="U539" i="92"/>
  <c r="M539" i="92"/>
  <c r="N539" i="92"/>
  <c r="T539" i="92"/>
  <c r="S539" i="92"/>
  <c r="P679" i="92"/>
  <c r="Q679" i="92"/>
  <c r="R679" i="92"/>
  <c r="V679" i="92"/>
  <c r="O679" i="92"/>
  <c r="X679" i="92"/>
  <c r="M679" i="92"/>
  <c r="S679" i="92"/>
  <c r="N679" i="92"/>
  <c r="T679" i="92"/>
  <c r="U679" i="92"/>
  <c r="W679" i="92"/>
  <c r="M45" i="92"/>
  <c r="P45" i="92"/>
  <c r="R45" i="92"/>
  <c r="S45" i="92"/>
  <c r="T45" i="92"/>
  <c r="Q45" i="92"/>
  <c r="V45" i="92"/>
  <c r="N45" i="92"/>
  <c r="O45" i="92"/>
  <c r="X45" i="92"/>
  <c r="U45" i="92"/>
  <c r="W45" i="92"/>
  <c r="M125" i="92"/>
  <c r="P125" i="92"/>
  <c r="T125" i="92"/>
  <c r="U125" i="92"/>
  <c r="V125" i="92"/>
  <c r="O125" i="92"/>
  <c r="Q125" i="92"/>
  <c r="R125" i="92"/>
  <c r="S125" i="92"/>
  <c r="N125" i="92"/>
  <c r="W125" i="92"/>
  <c r="X125" i="92"/>
  <c r="X225" i="92"/>
  <c r="Q225" i="92"/>
  <c r="S225" i="92"/>
  <c r="T225" i="92"/>
  <c r="U225" i="92"/>
  <c r="V225" i="92"/>
  <c r="W225" i="92"/>
  <c r="M225" i="92"/>
  <c r="N225" i="92"/>
  <c r="O225" i="92"/>
  <c r="R225" i="92"/>
  <c r="P225" i="92"/>
  <c r="X305" i="92"/>
  <c r="R305" i="92"/>
  <c r="S305" i="92"/>
  <c r="T305" i="92"/>
  <c r="U305" i="92"/>
  <c r="V305" i="92"/>
  <c r="W305" i="92"/>
  <c r="Q305" i="92"/>
  <c r="N305" i="92"/>
  <c r="O305" i="92"/>
  <c r="M305" i="92"/>
  <c r="P305" i="92"/>
  <c r="X385" i="92"/>
  <c r="W385" i="92"/>
  <c r="O385" i="92"/>
  <c r="P385" i="92"/>
  <c r="Q385" i="92"/>
  <c r="U385" i="92"/>
  <c r="V385" i="92"/>
  <c r="M385" i="92"/>
  <c r="R385" i="92"/>
  <c r="S385" i="92"/>
  <c r="T385" i="92"/>
  <c r="N385" i="92"/>
  <c r="X465" i="92"/>
  <c r="O465" i="92"/>
  <c r="T465" i="92"/>
  <c r="U465" i="92"/>
  <c r="V465" i="92"/>
  <c r="W465" i="92"/>
  <c r="M465" i="92"/>
  <c r="S465" i="92"/>
  <c r="N465" i="92"/>
  <c r="P465" i="92"/>
  <c r="Q465" i="92"/>
  <c r="R465" i="92"/>
  <c r="X545" i="92"/>
  <c r="S545" i="92"/>
  <c r="P545" i="92"/>
  <c r="R545" i="92"/>
  <c r="U545" i="92"/>
  <c r="N545" i="92"/>
  <c r="O545" i="92"/>
  <c r="Q545" i="92"/>
  <c r="T545" i="92"/>
  <c r="M545" i="92"/>
  <c r="W545" i="92"/>
  <c r="V545" i="92"/>
  <c r="X625" i="92"/>
  <c r="P625" i="92"/>
  <c r="Q625" i="92"/>
  <c r="R625" i="92"/>
  <c r="S625" i="92"/>
  <c r="V625" i="92"/>
  <c r="W625" i="92"/>
  <c r="T625" i="92"/>
  <c r="N625" i="92"/>
  <c r="O625" i="92"/>
  <c r="U625" i="92"/>
  <c r="M625" i="92"/>
  <c r="W685" i="92"/>
  <c r="X685" i="92"/>
  <c r="R685" i="92"/>
  <c r="T685" i="92"/>
  <c r="O685" i="92"/>
  <c r="S685" i="92"/>
  <c r="U685" i="92"/>
  <c r="V685" i="92"/>
  <c r="N685" i="92"/>
  <c r="M685" i="92"/>
  <c r="P685" i="92"/>
  <c r="Q685" i="92"/>
  <c r="O66" i="92"/>
  <c r="P66" i="92"/>
  <c r="U66" i="92"/>
  <c r="X66" i="92"/>
  <c r="N66" i="92"/>
  <c r="Q66" i="92"/>
  <c r="R66" i="92"/>
  <c r="W66" i="92"/>
  <c r="M66" i="92"/>
  <c r="S66" i="92"/>
  <c r="T66" i="92"/>
  <c r="V66" i="92"/>
  <c r="O146" i="92"/>
  <c r="P146" i="92"/>
  <c r="U146" i="92"/>
  <c r="X146" i="92"/>
  <c r="M146" i="92"/>
  <c r="N146" i="92"/>
  <c r="T146" i="92"/>
  <c r="Q146" i="92"/>
  <c r="R146" i="92"/>
  <c r="S146" i="92"/>
  <c r="V146" i="92"/>
  <c r="W146" i="92"/>
  <c r="M226" i="92"/>
  <c r="N226" i="92"/>
  <c r="R226" i="92"/>
  <c r="Q226" i="92"/>
  <c r="S226" i="92"/>
  <c r="T226" i="92"/>
  <c r="X226" i="92"/>
  <c r="O226" i="92"/>
  <c r="P226" i="92"/>
  <c r="U226" i="92"/>
  <c r="W226" i="92"/>
  <c r="V226" i="92"/>
  <c r="M306" i="92"/>
  <c r="N306" i="92"/>
  <c r="R306" i="92"/>
  <c r="O306" i="92"/>
  <c r="P306" i="92"/>
  <c r="V306" i="92"/>
  <c r="W306" i="92"/>
  <c r="X306" i="92"/>
  <c r="Q306" i="92"/>
  <c r="S306" i="92"/>
  <c r="U306" i="92"/>
  <c r="T306" i="92"/>
  <c r="M386" i="92"/>
  <c r="N386" i="92"/>
  <c r="R386" i="92"/>
  <c r="O386" i="92"/>
  <c r="P386" i="92"/>
  <c r="Q386" i="92"/>
  <c r="T386" i="92"/>
  <c r="U386" i="92"/>
  <c r="V386" i="92"/>
  <c r="W386" i="92"/>
  <c r="S386" i="92"/>
  <c r="X386" i="92"/>
  <c r="M466" i="92"/>
  <c r="N466" i="92"/>
  <c r="R466" i="92"/>
  <c r="Q466" i="92"/>
  <c r="S466" i="92"/>
  <c r="T466" i="92"/>
  <c r="O466" i="92"/>
  <c r="U466" i="92"/>
  <c r="V466" i="92"/>
  <c r="X466" i="92"/>
  <c r="P466" i="92"/>
  <c r="W466" i="92"/>
  <c r="M546" i="92"/>
  <c r="N546" i="92"/>
  <c r="R546" i="92"/>
  <c r="Q546" i="92"/>
  <c r="S546" i="92"/>
  <c r="T546" i="92"/>
  <c r="U546" i="92"/>
  <c r="V546" i="92"/>
  <c r="X546" i="92"/>
  <c r="O546" i="92"/>
  <c r="P546" i="92"/>
  <c r="W546" i="92"/>
  <c r="M626" i="92"/>
  <c r="N626" i="92"/>
  <c r="R626" i="92"/>
  <c r="W626" i="92"/>
  <c r="Q626" i="92"/>
  <c r="U626" i="92"/>
  <c r="V626" i="92"/>
  <c r="P626" i="92"/>
  <c r="X626" i="92"/>
  <c r="O626" i="92"/>
  <c r="S626" i="92"/>
  <c r="T626" i="92"/>
  <c r="M686" i="92"/>
  <c r="N686" i="92"/>
  <c r="Q686" i="92"/>
  <c r="R686" i="92"/>
  <c r="X686" i="92"/>
  <c r="P686" i="92"/>
  <c r="S686" i="92"/>
  <c r="T686" i="92"/>
  <c r="U686" i="92"/>
  <c r="V686" i="92"/>
  <c r="W686" i="92"/>
  <c r="O686" i="92"/>
  <c r="W27" i="92"/>
  <c r="X27" i="92"/>
  <c r="S27" i="92"/>
  <c r="T27" i="92"/>
  <c r="U27" i="92"/>
  <c r="O27" i="92"/>
  <c r="P27" i="92"/>
  <c r="Q27" i="92"/>
  <c r="M27" i="92"/>
  <c r="N27" i="92"/>
  <c r="R27" i="92"/>
  <c r="V27" i="92"/>
  <c r="W107" i="92"/>
  <c r="X107" i="92"/>
  <c r="V107" i="92"/>
  <c r="M107" i="92"/>
  <c r="R107" i="92"/>
  <c r="S107" i="92"/>
  <c r="O107" i="92"/>
  <c r="P107" i="92"/>
  <c r="Q107" i="92"/>
  <c r="N107" i="92"/>
  <c r="T107" i="92"/>
  <c r="U107" i="92"/>
  <c r="T187" i="92"/>
  <c r="U187" i="92"/>
  <c r="V187" i="92"/>
  <c r="P187" i="92"/>
  <c r="X187" i="92"/>
  <c r="M187" i="92"/>
  <c r="O187" i="92"/>
  <c r="Q187" i="92"/>
  <c r="R187" i="92"/>
  <c r="S187" i="92"/>
  <c r="W187" i="92"/>
  <c r="N187" i="92"/>
  <c r="T267" i="92"/>
  <c r="U267" i="92"/>
  <c r="V267" i="92"/>
  <c r="M267" i="92"/>
  <c r="N267" i="92"/>
  <c r="O267" i="92"/>
  <c r="P267" i="92"/>
  <c r="R267" i="92"/>
  <c r="S267" i="92"/>
  <c r="W267" i="92"/>
  <c r="Q267" i="92"/>
  <c r="X267" i="92"/>
  <c r="T367" i="92"/>
  <c r="U367" i="92"/>
  <c r="V367" i="92"/>
  <c r="O367" i="92"/>
  <c r="S367" i="92"/>
  <c r="W367" i="92"/>
  <c r="X367" i="92"/>
  <c r="R367" i="92"/>
  <c r="M367" i="92"/>
  <c r="Q367" i="92"/>
  <c r="N367" i="92"/>
  <c r="P367" i="92"/>
  <c r="T487" i="92"/>
  <c r="U487" i="92"/>
  <c r="V487" i="92"/>
  <c r="O487" i="92"/>
  <c r="P487" i="92"/>
  <c r="Q487" i="92"/>
  <c r="S487" i="92"/>
  <c r="X487" i="92"/>
  <c r="M487" i="92"/>
  <c r="W487" i="92"/>
  <c r="N487" i="92"/>
  <c r="R487" i="92"/>
  <c r="T607" i="92"/>
  <c r="U607" i="92"/>
  <c r="V607" i="92"/>
  <c r="S607" i="92"/>
  <c r="W607" i="92"/>
  <c r="X607" i="92"/>
  <c r="M607" i="92"/>
  <c r="O607" i="92"/>
  <c r="N607" i="92"/>
  <c r="P607" i="92"/>
  <c r="Q607" i="92"/>
  <c r="R607" i="92"/>
  <c r="S687" i="92"/>
  <c r="T687" i="92"/>
  <c r="U687" i="92"/>
  <c r="V687" i="92"/>
  <c r="P687" i="92"/>
  <c r="Q687" i="92"/>
  <c r="M687" i="92"/>
  <c r="X687" i="92"/>
  <c r="N687" i="92"/>
  <c r="O687" i="92"/>
  <c r="R687" i="92"/>
  <c r="W687" i="92"/>
  <c r="Q48" i="92"/>
  <c r="T48" i="92"/>
  <c r="M48" i="92"/>
  <c r="N48" i="92"/>
  <c r="O48" i="92"/>
  <c r="U48" i="92"/>
  <c r="S48" i="92"/>
  <c r="V48" i="92"/>
  <c r="W48" i="92"/>
  <c r="X48" i="92"/>
  <c r="P48" i="92"/>
  <c r="R48" i="92"/>
  <c r="Q148" i="92"/>
  <c r="T148" i="92"/>
  <c r="M148" i="92"/>
  <c r="R148" i="92"/>
  <c r="W148" i="92"/>
  <c r="X148" i="92"/>
  <c r="N148" i="92"/>
  <c r="O148" i="92"/>
  <c r="U148" i="92"/>
  <c r="V148" i="92"/>
  <c r="P148" i="92"/>
  <c r="S148" i="92"/>
  <c r="N248" i="92"/>
  <c r="M248" i="92"/>
  <c r="U248" i="92"/>
  <c r="T248" i="92"/>
  <c r="V248" i="92"/>
  <c r="W248" i="92"/>
  <c r="X248" i="92"/>
  <c r="S248" i="92"/>
  <c r="Q248" i="92"/>
  <c r="R248" i="92"/>
  <c r="O248" i="92"/>
  <c r="P248" i="92"/>
  <c r="N348" i="92"/>
  <c r="S348" i="92"/>
  <c r="M348" i="92"/>
  <c r="O348" i="92"/>
  <c r="V348" i="92"/>
  <c r="W348" i="92"/>
  <c r="X348" i="92"/>
  <c r="U348" i="92"/>
  <c r="R348" i="92"/>
  <c r="T348" i="92"/>
  <c r="P348" i="92"/>
  <c r="Q348" i="92"/>
  <c r="N428" i="92"/>
  <c r="X428" i="92"/>
  <c r="M428" i="92"/>
  <c r="Q428" i="92"/>
  <c r="S428" i="92"/>
  <c r="U428" i="92"/>
  <c r="R428" i="92"/>
  <c r="T428" i="92"/>
  <c r="O428" i="92"/>
  <c r="P428" i="92"/>
  <c r="V428" i="92"/>
  <c r="W428" i="92"/>
  <c r="N508" i="92"/>
  <c r="O508" i="92"/>
  <c r="X508" i="92"/>
  <c r="R508" i="92"/>
  <c r="T508" i="92"/>
  <c r="M508" i="92"/>
  <c r="Q508" i="92"/>
  <c r="S508" i="92"/>
  <c r="P508" i="92"/>
  <c r="W508" i="92"/>
  <c r="V508" i="92"/>
  <c r="U508" i="92"/>
  <c r="N588" i="92"/>
  <c r="M588" i="92"/>
  <c r="O588" i="92"/>
  <c r="P588" i="92"/>
  <c r="Q588" i="92"/>
  <c r="T588" i="92"/>
  <c r="U588" i="92"/>
  <c r="R588" i="92"/>
  <c r="S588" i="92"/>
  <c r="V588" i="92"/>
  <c r="W588" i="92"/>
  <c r="X588" i="92"/>
  <c r="M708" i="92"/>
  <c r="N708" i="92"/>
  <c r="R708" i="92"/>
  <c r="W708" i="92"/>
  <c r="S708" i="92"/>
  <c r="T708" i="92"/>
  <c r="V708" i="92"/>
  <c r="U708" i="92"/>
  <c r="X708" i="92"/>
  <c r="O708" i="92"/>
  <c r="P708" i="92"/>
  <c r="Q708" i="92"/>
  <c r="S29" i="92"/>
  <c r="T29" i="92"/>
  <c r="X29" i="92"/>
  <c r="P29" i="92"/>
  <c r="Q29" i="92"/>
  <c r="R29" i="92"/>
  <c r="V29" i="92"/>
  <c r="W29" i="92"/>
  <c r="U29" i="92"/>
  <c r="M29" i="92"/>
  <c r="N29" i="92"/>
  <c r="O29" i="92"/>
  <c r="S89" i="92"/>
  <c r="T89" i="92"/>
  <c r="N89" i="92"/>
  <c r="O89" i="92"/>
  <c r="P89" i="92"/>
  <c r="U89" i="92"/>
  <c r="X89" i="92"/>
  <c r="Q89" i="92"/>
  <c r="R89" i="92"/>
  <c r="V89" i="92"/>
  <c r="M89" i="92"/>
  <c r="W89" i="92"/>
  <c r="T169" i="92"/>
  <c r="U169" i="92"/>
  <c r="V169" i="92"/>
  <c r="S169" i="92"/>
  <c r="W169" i="92"/>
  <c r="X169" i="92"/>
  <c r="O169" i="92"/>
  <c r="P169" i="92"/>
  <c r="N169" i="92"/>
  <c r="Q169" i="92"/>
  <c r="R169" i="92"/>
  <c r="M169" i="92"/>
  <c r="P209" i="92"/>
  <c r="Q209" i="92"/>
  <c r="R209" i="92"/>
  <c r="V209" i="92"/>
  <c r="U209" i="92"/>
  <c r="W209" i="92"/>
  <c r="X209" i="92"/>
  <c r="T209" i="92"/>
  <c r="M209" i="92"/>
  <c r="N209" i="92"/>
  <c r="O209" i="92"/>
  <c r="S209" i="92"/>
  <c r="P269" i="92"/>
  <c r="Q269" i="92"/>
  <c r="R269" i="92"/>
  <c r="V269" i="92"/>
  <c r="T269" i="92"/>
  <c r="M269" i="92"/>
  <c r="N269" i="92"/>
  <c r="W269" i="92"/>
  <c r="X269" i="92"/>
  <c r="O269" i="92"/>
  <c r="U269" i="92"/>
  <c r="S269" i="92"/>
  <c r="P349" i="92"/>
  <c r="Q349" i="92"/>
  <c r="R349" i="92"/>
  <c r="V349" i="92"/>
  <c r="T349" i="92"/>
  <c r="U349" i="92"/>
  <c r="W349" i="92"/>
  <c r="X349" i="92"/>
  <c r="N349" i="92"/>
  <c r="M349" i="92"/>
  <c r="O349" i="92"/>
  <c r="S349" i="92"/>
  <c r="P429" i="92"/>
  <c r="Q429" i="92"/>
  <c r="R429" i="92"/>
  <c r="V429" i="92"/>
  <c r="W429" i="92"/>
  <c r="M429" i="92"/>
  <c r="N429" i="92"/>
  <c r="U429" i="92"/>
  <c r="X429" i="92"/>
  <c r="O429" i="92"/>
  <c r="S429" i="92"/>
  <c r="T429" i="92"/>
  <c r="P509" i="92"/>
  <c r="Q509" i="92"/>
  <c r="R509" i="92"/>
  <c r="V509" i="92"/>
  <c r="M509" i="92"/>
  <c r="N509" i="92"/>
  <c r="O509" i="92"/>
  <c r="S509" i="92"/>
  <c r="U509" i="92"/>
  <c r="W509" i="92"/>
  <c r="T509" i="92"/>
  <c r="X509" i="92"/>
  <c r="P609" i="92"/>
  <c r="Q609" i="92"/>
  <c r="R609" i="92"/>
  <c r="V609" i="92"/>
  <c r="X609" i="92"/>
  <c r="U609" i="92"/>
  <c r="S609" i="92"/>
  <c r="M609" i="92"/>
  <c r="O609" i="92"/>
  <c r="N609" i="92"/>
  <c r="T609" i="92"/>
  <c r="W609" i="92"/>
  <c r="O689" i="92"/>
  <c r="P689" i="92"/>
  <c r="Q689" i="92"/>
  <c r="R689" i="92"/>
  <c r="U689" i="92"/>
  <c r="V689" i="92"/>
  <c r="N689" i="92"/>
  <c r="S689" i="92"/>
  <c r="X689" i="92"/>
  <c r="T689" i="92"/>
  <c r="W689" i="92"/>
  <c r="M689" i="92"/>
  <c r="O11" i="92"/>
  <c r="P11" i="92"/>
  <c r="U11" i="92"/>
  <c r="X11" i="92"/>
  <c r="M11" i="92"/>
  <c r="N11" i="92"/>
  <c r="Q11" i="92"/>
  <c r="V11" i="92"/>
  <c r="W11" i="92"/>
  <c r="R11" i="92"/>
  <c r="S11" i="92"/>
  <c r="T11" i="92"/>
  <c r="O31" i="92"/>
  <c r="P31" i="92"/>
  <c r="U31" i="92"/>
  <c r="X31" i="92"/>
  <c r="N31" i="92"/>
  <c r="Q31" i="92"/>
  <c r="M31" i="92"/>
  <c r="R31" i="92"/>
  <c r="S31" i="92"/>
  <c r="T31" i="92"/>
  <c r="W31" i="92"/>
  <c r="V31" i="92"/>
  <c r="O51" i="92"/>
  <c r="P51" i="92"/>
  <c r="U51" i="92"/>
  <c r="X51" i="92"/>
  <c r="T51" i="92"/>
  <c r="V51" i="92"/>
  <c r="W51" i="92"/>
  <c r="R51" i="92"/>
  <c r="S51" i="92"/>
  <c r="M51" i="92"/>
  <c r="N51" i="92"/>
  <c r="Q51" i="92"/>
  <c r="O71" i="92"/>
  <c r="P71" i="92"/>
  <c r="U71" i="92"/>
  <c r="X71" i="92"/>
  <c r="T71" i="92"/>
  <c r="V71" i="92"/>
  <c r="W71" i="92"/>
  <c r="M71" i="92"/>
  <c r="N71" i="92"/>
  <c r="Q71" i="92"/>
  <c r="R71" i="92"/>
  <c r="S71" i="92"/>
  <c r="O91" i="92"/>
  <c r="P91" i="92"/>
  <c r="U91" i="92"/>
  <c r="X91" i="92"/>
  <c r="N91" i="92"/>
  <c r="Q91" i="92"/>
  <c r="R91" i="92"/>
  <c r="M91" i="92"/>
  <c r="S91" i="92"/>
  <c r="T91" i="92"/>
  <c r="V91" i="92"/>
  <c r="W91" i="92"/>
  <c r="O111" i="92"/>
  <c r="P111" i="92"/>
  <c r="U111" i="92"/>
  <c r="X111" i="92"/>
  <c r="M111" i="92"/>
  <c r="S111" i="92"/>
  <c r="Q111" i="92"/>
  <c r="R111" i="92"/>
  <c r="T111" i="92"/>
  <c r="V111" i="92"/>
  <c r="W111" i="92"/>
  <c r="N111" i="92"/>
  <c r="O131" i="92"/>
  <c r="P131" i="92"/>
  <c r="U131" i="92"/>
  <c r="X131" i="92"/>
  <c r="Q131" i="92"/>
  <c r="S131" i="92"/>
  <c r="M131" i="92"/>
  <c r="W131" i="92"/>
  <c r="N131" i="92"/>
  <c r="V131" i="92"/>
  <c r="R131" i="92"/>
  <c r="T131" i="92"/>
  <c r="P151" i="92"/>
  <c r="Q151" i="92"/>
  <c r="R151" i="92"/>
  <c r="S151" i="92"/>
  <c r="T151" i="92"/>
  <c r="U151" i="92"/>
  <c r="V151" i="92"/>
  <c r="W151" i="92"/>
  <c r="X151" i="92"/>
  <c r="M151" i="92"/>
  <c r="O151" i="92"/>
  <c r="N151" i="92"/>
  <c r="P171" i="92"/>
  <c r="Q171" i="92"/>
  <c r="R171" i="92"/>
  <c r="U171" i="92"/>
  <c r="V171" i="92"/>
  <c r="W171" i="92"/>
  <c r="M171" i="92"/>
  <c r="N171" i="92"/>
  <c r="X171" i="92"/>
  <c r="O171" i="92"/>
  <c r="S171" i="92"/>
  <c r="T171" i="92"/>
  <c r="M191" i="92"/>
  <c r="N191" i="92"/>
  <c r="R191" i="92"/>
  <c r="O191" i="92"/>
  <c r="T191" i="92"/>
  <c r="U191" i="92"/>
  <c r="P191" i="92"/>
  <c r="X191" i="92"/>
  <c r="S191" i="92"/>
  <c r="V191" i="92"/>
  <c r="W191" i="92"/>
  <c r="Q191" i="92"/>
  <c r="M211" i="92"/>
  <c r="N211" i="92"/>
  <c r="R211" i="92"/>
  <c r="V211" i="92"/>
  <c r="W211" i="92"/>
  <c r="X211" i="92"/>
  <c r="Q211" i="92"/>
  <c r="O211" i="92"/>
  <c r="P211" i="92"/>
  <c r="S211" i="92"/>
  <c r="T211" i="92"/>
  <c r="U211" i="92"/>
  <c r="M231" i="92"/>
  <c r="N231" i="92"/>
  <c r="R231" i="92"/>
  <c r="O231" i="92"/>
  <c r="S231" i="92"/>
  <c r="T231" i="92"/>
  <c r="U231" i="92"/>
  <c r="P231" i="92"/>
  <c r="X231" i="92"/>
  <c r="W231" i="92"/>
  <c r="Q231" i="92"/>
  <c r="V231" i="92"/>
  <c r="M251" i="92"/>
  <c r="N251" i="92"/>
  <c r="R251" i="92"/>
  <c r="Q251" i="92"/>
  <c r="S251" i="92"/>
  <c r="T251" i="92"/>
  <c r="X251" i="92"/>
  <c r="P251" i="92"/>
  <c r="V251" i="92"/>
  <c r="W251" i="92"/>
  <c r="U251" i="92"/>
  <c r="O251" i="92"/>
  <c r="M271" i="92"/>
  <c r="N271" i="92"/>
  <c r="R271" i="92"/>
  <c r="Q271" i="92"/>
  <c r="V271" i="92"/>
  <c r="W271" i="92"/>
  <c r="X271" i="92"/>
  <c r="O271" i="92"/>
  <c r="S271" i="92"/>
  <c r="P271" i="92"/>
  <c r="T271" i="92"/>
  <c r="U271" i="92"/>
  <c r="M291" i="92"/>
  <c r="N291" i="92"/>
  <c r="R291" i="92"/>
  <c r="O291" i="92"/>
  <c r="T291" i="92"/>
  <c r="P291" i="92"/>
  <c r="S291" i="92"/>
  <c r="U291" i="92"/>
  <c r="Q291" i="92"/>
  <c r="V291" i="92"/>
  <c r="W291" i="92"/>
  <c r="X291" i="92"/>
  <c r="M311" i="92"/>
  <c r="N311" i="92"/>
  <c r="R311" i="92"/>
  <c r="V311" i="92"/>
  <c r="W311" i="92"/>
  <c r="X311" i="92"/>
  <c r="P311" i="92"/>
  <c r="O311" i="92"/>
  <c r="Q311" i="92"/>
  <c r="S311" i="92"/>
  <c r="T311" i="92"/>
  <c r="U311" i="92"/>
  <c r="M331" i="92"/>
  <c r="N331" i="92"/>
  <c r="R331" i="92"/>
  <c r="O331" i="92"/>
  <c r="P331" i="92"/>
  <c r="Q331" i="92"/>
  <c r="S331" i="92"/>
  <c r="U331" i="92"/>
  <c r="W331" i="92"/>
  <c r="V331" i="92"/>
  <c r="X331" i="92"/>
  <c r="T331" i="92"/>
  <c r="M351" i="92"/>
  <c r="N351" i="92"/>
  <c r="R351" i="92"/>
  <c r="Q351" i="92"/>
  <c r="S351" i="92"/>
  <c r="V351" i="92"/>
  <c r="W351" i="92"/>
  <c r="T351" i="92"/>
  <c r="U351" i="92"/>
  <c r="X351" i="92"/>
  <c r="O351" i="92"/>
  <c r="P351" i="92"/>
  <c r="M371" i="92"/>
  <c r="N371" i="92"/>
  <c r="R371" i="92"/>
  <c r="S371" i="92"/>
  <c r="O371" i="92"/>
  <c r="Q371" i="92"/>
  <c r="W371" i="92"/>
  <c r="T371" i="92"/>
  <c r="X371" i="92"/>
  <c r="U371" i="92"/>
  <c r="V371" i="92"/>
  <c r="P371" i="92"/>
  <c r="M391" i="92"/>
  <c r="N391" i="92"/>
  <c r="R391" i="92"/>
  <c r="V391" i="92"/>
  <c r="W391" i="92"/>
  <c r="X391" i="92"/>
  <c r="O391" i="92"/>
  <c r="P391" i="92"/>
  <c r="Q391" i="92"/>
  <c r="T391" i="92"/>
  <c r="U391" i="92"/>
  <c r="S391" i="92"/>
  <c r="M411" i="92"/>
  <c r="N411" i="92"/>
  <c r="R411" i="92"/>
  <c r="T411" i="92"/>
  <c r="U411" i="92"/>
  <c r="V411" i="92"/>
  <c r="S411" i="92"/>
  <c r="W411" i="92"/>
  <c r="X411" i="92"/>
  <c r="O411" i="92"/>
  <c r="P411" i="92"/>
  <c r="Q411" i="92"/>
  <c r="M431" i="92"/>
  <c r="N431" i="92"/>
  <c r="R431" i="92"/>
  <c r="W431" i="92"/>
  <c r="P431" i="92"/>
  <c r="Q431" i="92"/>
  <c r="S431" i="92"/>
  <c r="X431" i="92"/>
  <c r="V431" i="92"/>
  <c r="O431" i="92"/>
  <c r="T431" i="92"/>
  <c r="U431" i="92"/>
  <c r="M451" i="92"/>
  <c r="N451" i="92"/>
  <c r="R451" i="92"/>
  <c r="O451" i="92"/>
  <c r="P451" i="92"/>
  <c r="Q451" i="92"/>
  <c r="X451" i="92"/>
  <c r="V451" i="92"/>
  <c r="S451" i="92"/>
  <c r="W451" i="92"/>
  <c r="T451" i="92"/>
  <c r="U451" i="92"/>
  <c r="M471" i="92"/>
  <c r="N471" i="92"/>
  <c r="R471" i="92"/>
  <c r="O471" i="92"/>
  <c r="P471" i="92"/>
  <c r="Q471" i="92"/>
  <c r="T471" i="92"/>
  <c r="U471" i="92"/>
  <c r="W471" i="92"/>
  <c r="S471" i="92"/>
  <c r="V471" i="92"/>
  <c r="X471" i="92"/>
  <c r="M491" i="92"/>
  <c r="N491" i="92"/>
  <c r="R491" i="92"/>
  <c r="S491" i="92"/>
  <c r="T491" i="92"/>
  <c r="U491" i="92"/>
  <c r="O491" i="92"/>
  <c r="V491" i="92"/>
  <c r="Q491" i="92"/>
  <c r="P491" i="92"/>
  <c r="W491" i="92"/>
  <c r="X491" i="92"/>
  <c r="M511" i="92"/>
  <c r="N511" i="92"/>
  <c r="R511" i="92"/>
  <c r="P511" i="92"/>
  <c r="Q511" i="92"/>
  <c r="S511" i="92"/>
  <c r="T511" i="92"/>
  <c r="U511" i="92"/>
  <c r="W511" i="92"/>
  <c r="X511" i="92"/>
  <c r="V511" i="92"/>
  <c r="O511" i="92"/>
  <c r="M531" i="92"/>
  <c r="N531" i="92"/>
  <c r="R531" i="92"/>
  <c r="O531" i="92"/>
  <c r="P531" i="92"/>
  <c r="Q531" i="92"/>
  <c r="S531" i="92"/>
  <c r="U531" i="92"/>
  <c r="V531" i="92"/>
  <c r="T531" i="92"/>
  <c r="W531" i="92"/>
  <c r="X531" i="92"/>
  <c r="M551" i="92"/>
  <c r="N551" i="92"/>
  <c r="R551" i="92"/>
  <c r="W551" i="92"/>
  <c r="O551" i="92"/>
  <c r="Q551" i="92"/>
  <c r="S551" i="92"/>
  <c r="V551" i="92"/>
  <c r="X551" i="92"/>
  <c r="P551" i="92"/>
  <c r="T551" i="92"/>
  <c r="U551" i="92"/>
  <c r="M571" i="92"/>
  <c r="N571" i="92"/>
  <c r="R571" i="92"/>
  <c r="O571" i="92"/>
  <c r="P571" i="92"/>
  <c r="Q571" i="92"/>
  <c r="X571" i="92"/>
  <c r="S571" i="92"/>
  <c r="T571" i="92"/>
  <c r="U571" i="92"/>
  <c r="W571" i="92"/>
  <c r="V571" i="92"/>
  <c r="M591" i="92"/>
  <c r="N591" i="92"/>
  <c r="R591" i="92"/>
  <c r="S591" i="92"/>
  <c r="P591" i="92"/>
  <c r="O591" i="92"/>
  <c r="X591" i="92"/>
  <c r="Q591" i="92"/>
  <c r="T591" i="92"/>
  <c r="U591" i="92"/>
  <c r="V591" i="92"/>
  <c r="W591" i="92"/>
  <c r="M611" i="92"/>
  <c r="N611" i="92"/>
  <c r="R611" i="92"/>
  <c r="W611" i="92"/>
  <c r="X611" i="92"/>
  <c r="P611" i="92"/>
  <c r="O611" i="92"/>
  <c r="Q611" i="92"/>
  <c r="S611" i="92"/>
  <c r="T611" i="92"/>
  <c r="U611" i="92"/>
  <c r="V611" i="92"/>
  <c r="M631" i="92"/>
  <c r="N631" i="92"/>
  <c r="R631" i="92"/>
  <c r="W631" i="92"/>
  <c r="X631" i="92"/>
  <c r="T631" i="92"/>
  <c r="U631" i="92"/>
  <c r="V631" i="92"/>
  <c r="S631" i="92"/>
  <c r="O631" i="92"/>
  <c r="P631" i="92"/>
  <c r="Q631" i="92"/>
  <c r="M651" i="92"/>
  <c r="N651" i="92"/>
  <c r="R651" i="92"/>
  <c r="W651" i="92"/>
  <c r="T651" i="92"/>
  <c r="U651" i="92"/>
  <c r="V651" i="92"/>
  <c r="X651" i="92"/>
  <c r="O651" i="92"/>
  <c r="S651" i="92"/>
  <c r="P651" i="92"/>
  <c r="Q651" i="92"/>
  <c r="M671" i="92"/>
  <c r="N671" i="92"/>
  <c r="R671" i="92"/>
  <c r="Q671" i="92"/>
  <c r="S671" i="92"/>
  <c r="T671" i="92"/>
  <c r="U671" i="92"/>
  <c r="X671" i="92"/>
  <c r="O671" i="92"/>
  <c r="P671" i="92"/>
  <c r="V671" i="92"/>
  <c r="W671" i="92"/>
  <c r="M691" i="92"/>
  <c r="N691" i="92"/>
  <c r="Q691" i="92"/>
  <c r="R691" i="92"/>
  <c r="V691" i="92"/>
  <c r="W691" i="92"/>
  <c r="X691" i="92"/>
  <c r="O691" i="92"/>
  <c r="P691" i="92"/>
  <c r="S691" i="92"/>
  <c r="T691" i="92"/>
  <c r="U691" i="92"/>
  <c r="M711" i="92"/>
  <c r="N711" i="92"/>
  <c r="Q711" i="92"/>
  <c r="R711" i="92"/>
  <c r="W711" i="92"/>
  <c r="P711" i="92"/>
  <c r="S711" i="92"/>
  <c r="V711" i="92"/>
  <c r="X711" i="92"/>
  <c r="O711" i="92"/>
  <c r="T711" i="92"/>
  <c r="U711" i="92"/>
  <c r="M731" i="92"/>
  <c r="N731" i="92"/>
  <c r="Q731" i="92"/>
  <c r="R731" i="92"/>
  <c r="O731" i="92"/>
  <c r="P731" i="92"/>
  <c r="U731" i="92"/>
  <c r="V731" i="92"/>
  <c r="X731" i="92"/>
  <c r="T731" i="92"/>
  <c r="W731" i="92"/>
  <c r="S731" i="92"/>
  <c r="S94" i="92"/>
  <c r="T94" i="92"/>
  <c r="M94" i="92"/>
  <c r="Q94" i="92"/>
  <c r="N94" i="92"/>
  <c r="U94" i="92"/>
  <c r="O94" i="92"/>
  <c r="P94" i="92"/>
  <c r="R94" i="92"/>
  <c r="V94" i="92"/>
  <c r="W94" i="92"/>
  <c r="X94" i="92"/>
  <c r="T174" i="92"/>
  <c r="U174" i="92"/>
  <c r="V174" i="92"/>
  <c r="N174" i="92"/>
  <c r="P174" i="92"/>
  <c r="R174" i="92"/>
  <c r="O174" i="92"/>
  <c r="Q174" i="92"/>
  <c r="S174" i="92"/>
  <c r="W174" i="92"/>
  <c r="X174" i="92"/>
  <c r="M174" i="92"/>
  <c r="P254" i="92"/>
  <c r="Q254" i="92"/>
  <c r="R254" i="92"/>
  <c r="V254" i="92"/>
  <c r="M254" i="92"/>
  <c r="T254" i="92"/>
  <c r="U254" i="92"/>
  <c r="W254" i="92"/>
  <c r="N254" i="92"/>
  <c r="X254" i="92"/>
  <c r="O254" i="92"/>
  <c r="S254" i="92"/>
  <c r="P334" i="92"/>
  <c r="Q334" i="92"/>
  <c r="R334" i="92"/>
  <c r="V334" i="92"/>
  <c r="U334" i="92"/>
  <c r="W334" i="92"/>
  <c r="X334" i="92"/>
  <c r="T334" i="92"/>
  <c r="M334" i="92"/>
  <c r="N334" i="92"/>
  <c r="O334" i="92"/>
  <c r="S334" i="92"/>
  <c r="P454" i="92"/>
  <c r="Q454" i="92"/>
  <c r="R454" i="92"/>
  <c r="V454" i="92"/>
  <c r="W454" i="92"/>
  <c r="S454" i="92"/>
  <c r="T454" i="92"/>
  <c r="U454" i="92"/>
  <c r="X454" i="92"/>
  <c r="M454" i="92"/>
  <c r="N454" i="92"/>
  <c r="O454" i="92"/>
  <c r="P554" i="92"/>
  <c r="Q554" i="92"/>
  <c r="R554" i="92"/>
  <c r="V554" i="92"/>
  <c r="T554" i="92"/>
  <c r="U554" i="92"/>
  <c r="W554" i="92"/>
  <c r="X554" i="92"/>
  <c r="S554" i="92"/>
  <c r="N554" i="92"/>
  <c r="M554" i="92"/>
  <c r="O554" i="92"/>
  <c r="P674" i="92"/>
  <c r="Q674" i="92"/>
  <c r="R674" i="92"/>
  <c r="V674" i="92"/>
  <c r="W674" i="92"/>
  <c r="M674" i="92"/>
  <c r="N674" i="92"/>
  <c r="O674" i="92"/>
  <c r="S674" i="92"/>
  <c r="T674" i="92"/>
  <c r="U674" i="92"/>
  <c r="X674" i="92"/>
  <c r="M95" i="92"/>
  <c r="P95" i="92"/>
  <c r="R95" i="92"/>
  <c r="S95" i="92"/>
  <c r="T95" i="92"/>
  <c r="W95" i="92"/>
  <c r="X95" i="92"/>
  <c r="N95" i="92"/>
  <c r="O95" i="92"/>
  <c r="V95" i="92"/>
  <c r="U95" i="92"/>
  <c r="Q95" i="92"/>
  <c r="S175" i="92"/>
  <c r="T175" i="92"/>
  <c r="U175" i="92"/>
  <c r="X175" i="92"/>
  <c r="P175" i="92"/>
  <c r="W175" i="92"/>
  <c r="N175" i="92"/>
  <c r="O175" i="92"/>
  <c r="R175" i="92"/>
  <c r="V175" i="92"/>
  <c r="M175" i="92"/>
  <c r="Q175" i="92"/>
  <c r="X275" i="92"/>
  <c r="M275" i="92"/>
  <c r="N275" i="92"/>
  <c r="O275" i="92"/>
  <c r="S275" i="92"/>
  <c r="T275" i="92"/>
  <c r="U275" i="92"/>
  <c r="W275" i="92"/>
  <c r="P275" i="92"/>
  <c r="R275" i="92"/>
  <c r="V275" i="92"/>
  <c r="Q275" i="92"/>
  <c r="X355" i="92"/>
  <c r="M355" i="92"/>
  <c r="N355" i="92"/>
  <c r="O355" i="92"/>
  <c r="P355" i="92"/>
  <c r="Q355" i="92"/>
  <c r="S355" i="92"/>
  <c r="T355" i="92"/>
  <c r="U355" i="92"/>
  <c r="V355" i="92"/>
  <c r="W355" i="92"/>
  <c r="R355" i="92"/>
  <c r="X455" i="92"/>
  <c r="Q455" i="92"/>
  <c r="R455" i="92"/>
  <c r="S455" i="92"/>
  <c r="P455" i="92"/>
  <c r="V455" i="92"/>
  <c r="T455" i="92"/>
  <c r="U455" i="92"/>
  <c r="W455" i="92"/>
  <c r="M455" i="92"/>
  <c r="N455" i="92"/>
  <c r="O455" i="92"/>
  <c r="X555" i="92"/>
  <c r="W555" i="92"/>
  <c r="N555" i="92"/>
  <c r="O555" i="92"/>
  <c r="P555" i="92"/>
  <c r="Q555" i="92"/>
  <c r="R555" i="92"/>
  <c r="T555" i="92"/>
  <c r="U555" i="92"/>
  <c r="M555" i="92"/>
  <c r="V555" i="92"/>
  <c r="S555" i="92"/>
  <c r="X675" i="92"/>
  <c r="T675" i="92"/>
  <c r="U675" i="92"/>
  <c r="V675" i="92"/>
  <c r="W675" i="92"/>
  <c r="Q675" i="92"/>
  <c r="R675" i="92"/>
  <c r="S675" i="92"/>
  <c r="P675" i="92"/>
  <c r="M675" i="92"/>
  <c r="N675" i="92"/>
  <c r="O675" i="92"/>
  <c r="O96" i="92"/>
  <c r="P96" i="92"/>
  <c r="U96" i="92"/>
  <c r="X96" i="92"/>
  <c r="N96" i="92"/>
  <c r="Q96" i="92"/>
  <c r="R96" i="92"/>
  <c r="W96" i="92"/>
  <c r="V96" i="92"/>
  <c r="M96" i="92"/>
  <c r="S96" i="92"/>
  <c r="T96" i="92"/>
  <c r="M196" i="92"/>
  <c r="N196" i="92"/>
  <c r="R196" i="92"/>
  <c r="U196" i="92"/>
  <c r="T196" i="92"/>
  <c r="V196" i="92"/>
  <c r="W196" i="92"/>
  <c r="O196" i="92"/>
  <c r="P196" i="92"/>
  <c r="S196" i="92"/>
  <c r="Q196" i="92"/>
  <c r="X196" i="92"/>
  <c r="M276" i="92"/>
  <c r="N276" i="92"/>
  <c r="R276" i="92"/>
  <c r="Q276" i="92"/>
  <c r="S276" i="92"/>
  <c r="T276" i="92"/>
  <c r="X276" i="92"/>
  <c r="U276" i="92"/>
  <c r="W276" i="92"/>
  <c r="O276" i="92"/>
  <c r="V276" i="92"/>
  <c r="P276" i="92"/>
  <c r="M376" i="92"/>
  <c r="N376" i="92"/>
  <c r="R376" i="92"/>
  <c r="S376" i="92"/>
  <c r="T376" i="92"/>
  <c r="U376" i="92"/>
  <c r="O376" i="92"/>
  <c r="P376" i="92"/>
  <c r="W376" i="92"/>
  <c r="Q376" i="92"/>
  <c r="V376" i="92"/>
  <c r="X376" i="92"/>
  <c r="M516" i="92"/>
  <c r="N516" i="92"/>
  <c r="R516" i="92"/>
  <c r="S516" i="92"/>
  <c r="P516" i="92"/>
  <c r="Q516" i="92"/>
  <c r="O516" i="92"/>
  <c r="T516" i="92"/>
  <c r="U516" i="92"/>
  <c r="V516" i="92"/>
  <c r="W516" i="92"/>
  <c r="X516" i="92"/>
  <c r="M676" i="92"/>
  <c r="N676" i="92"/>
  <c r="R676" i="92"/>
  <c r="W676" i="92"/>
  <c r="Q676" i="92"/>
  <c r="S676" i="92"/>
  <c r="T676" i="92"/>
  <c r="X676" i="92"/>
  <c r="P676" i="92"/>
  <c r="O676" i="92"/>
  <c r="U676" i="92"/>
  <c r="V676" i="92"/>
  <c r="W17" i="92"/>
  <c r="X17" i="92"/>
  <c r="T17" i="92"/>
  <c r="U17" i="92"/>
  <c r="V17" i="92"/>
  <c r="N17" i="92"/>
  <c r="O17" i="92"/>
  <c r="P17" i="92"/>
  <c r="M17" i="92"/>
  <c r="Q17" i="92"/>
  <c r="R17" i="92"/>
  <c r="S17" i="92"/>
  <c r="W97" i="92"/>
  <c r="X97" i="92"/>
  <c r="R97" i="92"/>
  <c r="S97" i="92"/>
  <c r="T97" i="92"/>
  <c r="M97" i="92"/>
  <c r="N97" i="92"/>
  <c r="U97" i="92"/>
  <c r="V97" i="92"/>
  <c r="O97" i="92"/>
  <c r="P97" i="92"/>
  <c r="Q97" i="92"/>
  <c r="T217" i="92"/>
  <c r="U217" i="92"/>
  <c r="V217" i="92"/>
  <c r="Q217" i="92"/>
  <c r="M217" i="92"/>
  <c r="N217" i="92"/>
  <c r="W217" i="92"/>
  <c r="X217" i="92"/>
  <c r="P217" i="92"/>
  <c r="R217" i="92"/>
  <c r="O217" i="92"/>
  <c r="S217" i="92"/>
  <c r="T297" i="92"/>
  <c r="U297" i="92"/>
  <c r="V297" i="92"/>
  <c r="N297" i="92"/>
  <c r="O297" i="92"/>
  <c r="P297" i="92"/>
  <c r="W297" i="92"/>
  <c r="R297" i="92"/>
  <c r="S297" i="92"/>
  <c r="X297" i="92"/>
  <c r="M297" i="92"/>
  <c r="Q297" i="92"/>
  <c r="T377" i="92"/>
  <c r="U377" i="92"/>
  <c r="V377" i="92"/>
  <c r="S377" i="92"/>
  <c r="M377" i="92"/>
  <c r="O377" i="92"/>
  <c r="P377" i="92"/>
  <c r="W377" i="92"/>
  <c r="N377" i="92"/>
  <c r="X377" i="92"/>
  <c r="Q377" i="92"/>
  <c r="R377" i="92"/>
  <c r="T457" i="92"/>
  <c r="U457" i="92"/>
  <c r="V457" i="92"/>
  <c r="R457" i="92"/>
  <c r="S457" i="92"/>
  <c r="W457" i="92"/>
  <c r="O457" i="92"/>
  <c r="P457" i="92"/>
  <c r="Q457" i="92"/>
  <c r="X457" i="92"/>
  <c r="M457" i="92"/>
  <c r="N457" i="92"/>
  <c r="T537" i="92"/>
  <c r="U537" i="92"/>
  <c r="V537" i="92"/>
  <c r="O537" i="92"/>
  <c r="R537" i="92"/>
  <c r="S537" i="92"/>
  <c r="W537" i="92"/>
  <c r="X537" i="92"/>
  <c r="P537" i="92"/>
  <c r="Q537" i="92"/>
  <c r="M537" i="92"/>
  <c r="N537" i="92"/>
  <c r="T617" i="92"/>
  <c r="U617" i="92"/>
  <c r="V617" i="92"/>
  <c r="N617" i="92"/>
  <c r="O617" i="92"/>
  <c r="P617" i="92"/>
  <c r="R617" i="92"/>
  <c r="M617" i="92"/>
  <c r="Q617" i="92"/>
  <c r="S617" i="92"/>
  <c r="W617" i="92"/>
  <c r="X617" i="92"/>
  <c r="T657" i="92"/>
  <c r="U657" i="92"/>
  <c r="V657" i="92"/>
  <c r="Q657" i="92"/>
  <c r="X657" i="92"/>
  <c r="M657" i="92"/>
  <c r="P657" i="92"/>
  <c r="W657" i="92"/>
  <c r="N657" i="92"/>
  <c r="O657" i="92"/>
  <c r="R657" i="92"/>
  <c r="S657" i="92"/>
  <c r="Q118" i="92"/>
  <c r="T118" i="92"/>
  <c r="P118" i="92"/>
  <c r="R118" i="92"/>
  <c r="S118" i="92"/>
  <c r="N118" i="92"/>
  <c r="O118" i="92"/>
  <c r="U118" i="92"/>
  <c r="M118" i="92"/>
  <c r="V118" i="92"/>
  <c r="W118" i="92"/>
  <c r="X118" i="92"/>
  <c r="N238" i="92"/>
  <c r="V238" i="92"/>
  <c r="W238" i="92"/>
  <c r="X238" i="92"/>
  <c r="Q238" i="92"/>
  <c r="S238" i="92"/>
  <c r="T238" i="92"/>
  <c r="U238" i="92"/>
  <c r="O238" i="92"/>
  <c r="P238" i="92"/>
  <c r="R238" i="92"/>
  <c r="M238" i="92"/>
  <c r="N358" i="92"/>
  <c r="W358" i="92"/>
  <c r="V358" i="92"/>
  <c r="X358" i="92"/>
  <c r="O358" i="92"/>
  <c r="P358" i="92"/>
  <c r="M358" i="92"/>
  <c r="U358" i="92"/>
  <c r="S358" i="92"/>
  <c r="T358" i="92"/>
  <c r="Q358" i="92"/>
  <c r="R358" i="92"/>
  <c r="N478" i="92"/>
  <c r="W478" i="92"/>
  <c r="X478" i="92"/>
  <c r="O478" i="92"/>
  <c r="P478" i="92"/>
  <c r="Q478" i="92"/>
  <c r="R478" i="92"/>
  <c r="S478" i="92"/>
  <c r="U478" i="92"/>
  <c r="V478" i="92"/>
  <c r="M478" i="92"/>
  <c r="T478" i="92"/>
  <c r="N578" i="92"/>
  <c r="W578" i="92"/>
  <c r="S578" i="92"/>
  <c r="X578" i="92"/>
  <c r="M578" i="92"/>
  <c r="O578" i="92"/>
  <c r="P578" i="92"/>
  <c r="Q578" i="92"/>
  <c r="R578" i="92"/>
  <c r="T578" i="92"/>
  <c r="U578" i="92"/>
  <c r="V578" i="92"/>
  <c r="N678" i="92"/>
  <c r="W678" i="92"/>
  <c r="M678" i="92"/>
  <c r="O678" i="92"/>
  <c r="P678" i="92"/>
  <c r="S678" i="92"/>
  <c r="T678" i="92"/>
  <c r="V678" i="92"/>
  <c r="X678" i="92"/>
  <c r="Q678" i="92"/>
  <c r="R678" i="92"/>
  <c r="U678" i="92"/>
  <c r="S79" i="92"/>
  <c r="T79" i="92"/>
  <c r="N79" i="92"/>
  <c r="O79" i="92"/>
  <c r="P79" i="92"/>
  <c r="V79" i="92"/>
  <c r="Q79" i="92"/>
  <c r="U79" i="92"/>
  <c r="R79" i="92"/>
  <c r="M79" i="92"/>
  <c r="W79" i="92"/>
  <c r="X79" i="92"/>
  <c r="T179" i="92"/>
  <c r="O179" i="92"/>
  <c r="P179" i="92"/>
  <c r="Q179" i="92"/>
  <c r="V179" i="92"/>
  <c r="N179" i="92"/>
  <c r="R179" i="92"/>
  <c r="S179" i="92"/>
  <c r="M179" i="92"/>
  <c r="U179" i="92"/>
  <c r="W179" i="92"/>
  <c r="X179" i="92"/>
  <c r="P259" i="92"/>
  <c r="Q259" i="92"/>
  <c r="R259" i="92"/>
  <c r="V259" i="92"/>
  <c r="U259" i="92"/>
  <c r="W259" i="92"/>
  <c r="X259" i="92"/>
  <c r="M259" i="92"/>
  <c r="T259" i="92"/>
  <c r="N259" i="92"/>
  <c r="O259" i="92"/>
  <c r="S259" i="92"/>
  <c r="P359" i="92"/>
  <c r="Q359" i="92"/>
  <c r="R359" i="92"/>
  <c r="V359" i="92"/>
  <c r="M359" i="92"/>
  <c r="N359" i="92"/>
  <c r="O359" i="92"/>
  <c r="W359" i="92"/>
  <c r="X359" i="92"/>
  <c r="S359" i="92"/>
  <c r="T359" i="92"/>
  <c r="U359" i="92"/>
  <c r="P479" i="92"/>
  <c r="Q479" i="92"/>
  <c r="R479" i="92"/>
  <c r="V479" i="92"/>
  <c r="M479" i="92"/>
  <c r="S479" i="92"/>
  <c r="U479" i="92"/>
  <c r="X479" i="92"/>
  <c r="W479" i="92"/>
  <c r="N479" i="92"/>
  <c r="O479" i="92"/>
  <c r="T479" i="92"/>
  <c r="O719" i="92"/>
  <c r="P719" i="92"/>
  <c r="Q719" i="92"/>
  <c r="R719" i="92"/>
  <c r="U719" i="92"/>
  <c r="V719" i="92"/>
  <c r="N719" i="92"/>
  <c r="M719" i="92"/>
  <c r="X719" i="92"/>
  <c r="W719" i="92"/>
  <c r="S719" i="92"/>
  <c r="T719" i="92"/>
  <c r="M65" i="92"/>
  <c r="P65" i="92"/>
  <c r="N65" i="92"/>
  <c r="W65" i="92"/>
  <c r="X65" i="92"/>
  <c r="R65" i="92"/>
  <c r="S65" i="92"/>
  <c r="Q65" i="92"/>
  <c r="T65" i="92"/>
  <c r="U65" i="92"/>
  <c r="V65" i="92"/>
  <c r="O65" i="92"/>
  <c r="M145" i="92"/>
  <c r="P145" i="92"/>
  <c r="R145" i="92"/>
  <c r="S145" i="92"/>
  <c r="T145" i="92"/>
  <c r="N145" i="92"/>
  <c r="O145" i="92"/>
  <c r="Q145" i="92"/>
  <c r="X145" i="92"/>
  <c r="W145" i="92"/>
  <c r="V145" i="92"/>
  <c r="U145" i="92"/>
  <c r="X205" i="92"/>
  <c r="R205" i="92"/>
  <c r="S205" i="92"/>
  <c r="T205" i="92"/>
  <c r="O205" i="92"/>
  <c r="P205" i="92"/>
  <c r="Q205" i="92"/>
  <c r="N205" i="92"/>
  <c r="U205" i="92"/>
  <c r="V205" i="92"/>
  <c r="W205" i="92"/>
  <c r="M205" i="92"/>
  <c r="X285" i="92"/>
  <c r="P285" i="92"/>
  <c r="Q285" i="92"/>
  <c r="M285" i="92"/>
  <c r="U285" i="92"/>
  <c r="V285" i="92"/>
  <c r="W285" i="92"/>
  <c r="R285" i="92"/>
  <c r="S285" i="92"/>
  <c r="T285" i="92"/>
  <c r="O285" i="92"/>
  <c r="N285" i="92"/>
  <c r="X365" i="92"/>
  <c r="O365" i="92"/>
  <c r="R365" i="92"/>
  <c r="S365" i="92"/>
  <c r="T365" i="92"/>
  <c r="M365" i="92"/>
  <c r="N365" i="92"/>
  <c r="P365" i="92"/>
  <c r="Q365" i="92"/>
  <c r="U365" i="92"/>
  <c r="W365" i="92"/>
  <c r="V365" i="92"/>
  <c r="X445" i="92"/>
  <c r="O445" i="92"/>
  <c r="P445" i="92"/>
  <c r="Q445" i="92"/>
  <c r="R445" i="92"/>
  <c r="S445" i="92"/>
  <c r="U445" i="92"/>
  <c r="V445" i="92"/>
  <c r="M445" i="92"/>
  <c r="N445" i="92"/>
  <c r="T445" i="92"/>
  <c r="W445" i="92"/>
  <c r="X525" i="92"/>
  <c r="N525" i="92"/>
  <c r="O525" i="92"/>
  <c r="Q525" i="92"/>
  <c r="S525" i="92"/>
  <c r="M525" i="92"/>
  <c r="P525" i="92"/>
  <c r="V525" i="92"/>
  <c r="R525" i="92"/>
  <c r="U525" i="92"/>
  <c r="T525" i="92"/>
  <c r="W525" i="92"/>
  <c r="X605" i="92"/>
  <c r="W605" i="92"/>
  <c r="R605" i="92"/>
  <c r="U605" i="92"/>
  <c r="S605" i="92"/>
  <c r="T605" i="92"/>
  <c r="P605" i="92"/>
  <c r="Q605" i="92"/>
  <c r="V605" i="92"/>
  <c r="M605" i="92"/>
  <c r="N605" i="92"/>
  <c r="O605" i="92"/>
  <c r="X645" i="92"/>
  <c r="S645" i="92"/>
  <c r="M645" i="92"/>
  <c r="N645" i="92"/>
  <c r="O645" i="92"/>
  <c r="P645" i="92"/>
  <c r="T645" i="92"/>
  <c r="U645" i="92"/>
  <c r="V645" i="92"/>
  <c r="W645" i="92"/>
  <c r="R645" i="92"/>
  <c r="Q645" i="92"/>
  <c r="X665" i="92"/>
  <c r="M665" i="92"/>
  <c r="N665" i="92"/>
  <c r="Q665" i="92"/>
  <c r="R665" i="92"/>
  <c r="P665" i="92"/>
  <c r="S665" i="92"/>
  <c r="U665" i="92"/>
  <c r="O665" i="92"/>
  <c r="T665" i="92"/>
  <c r="V665" i="92"/>
  <c r="W665" i="92"/>
  <c r="O46" i="92"/>
  <c r="P46" i="92"/>
  <c r="U46" i="92"/>
  <c r="X46" i="92"/>
  <c r="Q46" i="92"/>
  <c r="R46" i="92"/>
  <c r="V46" i="92"/>
  <c r="W46" i="92"/>
  <c r="S46" i="92"/>
  <c r="T46" i="92"/>
  <c r="M46" i="92"/>
  <c r="N46" i="92"/>
  <c r="O126" i="92"/>
  <c r="P126" i="92"/>
  <c r="U126" i="92"/>
  <c r="X126" i="92"/>
  <c r="T126" i="92"/>
  <c r="V126" i="92"/>
  <c r="W126" i="92"/>
  <c r="N126" i="92"/>
  <c r="S126" i="92"/>
  <c r="M126" i="92"/>
  <c r="Q126" i="92"/>
  <c r="R126" i="92"/>
  <c r="M206" i="92"/>
  <c r="N206" i="92"/>
  <c r="R206" i="92"/>
  <c r="O206" i="92"/>
  <c r="Q206" i="92"/>
  <c r="P206" i="92"/>
  <c r="T206" i="92"/>
  <c r="U206" i="92"/>
  <c r="W206" i="92"/>
  <c r="X206" i="92"/>
  <c r="V206" i="92"/>
  <c r="S206" i="92"/>
  <c r="M286" i="92"/>
  <c r="N286" i="92"/>
  <c r="R286" i="92"/>
  <c r="V286" i="92"/>
  <c r="W286" i="92"/>
  <c r="X286" i="92"/>
  <c r="P286" i="92"/>
  <c r="Q286" i="92"/>
  <c r="S286" i="92"/>
  <c r="T286" i="92"/>
  <c r="U286" i="92"/>
  <c r="O286" i="92"/>
  <c r="M366" i="92"/>
  <c r="N366" i="92"/>
  <c r="R366" i="92"/>
  <c r="O366" i="92"/>
  <c r="T366" i="92"/>
  <c r="U366" i="92"/>
  <c r="X366" i="92"/>
  <c r="V366" i="92"/>
  <c r="W366" i="92"/>
  <c r="S366" i="92"/>
  <c r="P366" i="92"/>
  <c r="Q366" i="92"/>
  <c r="M446" i="92"/>
  <c r="N446" i="92"/>
  <c r="R446" i="92"/>
  <c r="S446" i="92"/>
  <c r="U446" i="92"/>
  <c r="V446" i="92"/>
  <c r="W446" i="92"/>
  <c r="P446" i="92"/>
  <c r="Q446" i="92"/>
  <c r="T446" i="92"/>
  <c r="X446" i="92"/>
  <c r="O446" i="92"/>
  <c r="M566" i="92"/>
  <c r="N566" i="92"/>
  <c r="R566" i="92"/>
  <c r="S566" i="92"/>
  <c r="O566" i="92"/>
  <c r="P566" i="92"/>
  <c r="Q566" i="92"/>
  <c r="T566" i="92"/>
  <c r="V566" i="92"/>
  <c r="W566" i="92"/>
  <c r="U566" i="92"/>
  <c r="X566" i="92"/>
  <c r="M706" i="92"/>
  <c r="N706" i="92"/>
  <c r="Q706" i="92"/>
  <c r="R706" i="92"/>
  <c r="T706" i="92"/>
  <c r="O706" i="92"/>
  <c r="U706" i="92"/>
  <c r="P706" i="92"/>
  <c r="S706" i="92"/>
  <c r="V706" i="92"/>
  <c r="W706" i="92"/>
  <c r="X706" i="92"/>
  <c r="W47" i="92"/>
  <c r="X47" i="92"/>
  <c r="R47" i="92"/>
  <c r="S47" i="92"/>
  <c r="T47" i="92"/>
  <c r="N47" i="92"/>
  <c r="O47" i="92"/>
  <c r="P47" i="92"/>
  <c r="V47" i="92"/>
  <c r="U47" i="92"/>
  <c r="M47" i="92"/>
  <c r="Q47" i="92"/>
  <c r="W127" i="92"/>
  <c r="X127" i="92"/>
  <c r="Q127" i="92"/>
  <c r="R127" i="92"/>
  <c r="S127" i="92"/>
  <c r="M127" i="92"/>
  <c r="V127" i="92"/>
  <c r="O127" i="92"/>
  <c r="N127" i="92"/>
  <c r="P127" i="92"/>
  <c r="T127" i="92"/>
  <c r="U127" i="92"/>
  <c r="T207" i="92"/>
  <c r="U207" i="92"/>
  <c r="V207" i="92"/>
  <c r="R207" i="92"/>
  <c r="S207" i="92"/>
  <c r="W207" i="92"/>
  <c r="M207" i="92"/>
  <c r="O207" i="92"/>
  <c r="P207" i="92"/>
  <c r="Q207" i="92"/>
  <c r="N207" i="92"/>
  <c r="X207" i="92"/>
  <c r="T287" i="92"/>
  <c r="U287" i="92"/>
  <c r="V287" i="92"/>
  <c r="P287" i="92"/>
  <c r="M287" i="92"/>
  <c r="X287" i="92"/>
  <c r="O287" i="92"/>
  <c r="Q287" i="92"/>
  <c r="R287" i="92"/>
  <c r="S287" i="92"/>
  <c r="W287" i="92"/>
  <c r="N287" i="92"/>
  <c r="T347" i="92"/>
  <c r="U347" i="92"/>
  <c r="V347" i="92"/>
  <c r="X347" i="92"/>
  <c r="M347" i="92"/>
  <c r="N347" i="92"/>
  <c r="O347" i="92"/>
  <c r="P347" i="92"/>
  <c r="Q347" i="92"/>
  <c r="S347" i="92"/>
  <c r="W347" i="92"/>
  <c r="R347" i="92"/>
  <c r="T407" i="92"/>
  <c r="U407" i="92"/>
  <c r="V407" i="92"/>
  <c r="N407" i="92"/>
  <c r="O407" i="92"/>
  <c r="P407" i="92"/>
  <c r="M407" i="92"/>
  <c r="Q407" i="92"/>
  <c r="R407" i="92"/>
  <c r="S407" i="92"/>
  <c r="W407" i="92"/>
  <c r="X407" i="92"/>
  <c r="T447" i="92"/>
  <c r="U447" i="92"/>
  <c r="V447" i="92"/>
  <c r="S447" i="92"/>
  <c r="W447" i="92"/>
  <c r="X447" i="92"/>
  <c r="R447" i="92"/>
  <c r="N447" i="92"/>
  <c r="Q447" i="92"/>
  <c r="M447" i="92"/>
  <c r="O447" i="92"/>
  <c r="P447" i="92"/>
  <c r="T507" i="92"/>
  <c r="U507" i="92"/>
  <c r="V507" i="92"/>
  <c r="M507" i="92"/>
  <c r="N507" i="92"/>
  <c r="O507" i="92"/>
  <c r="Q507" i="92"/>
  <c r="R507" i="92"/>
  <c r="P507" i="92"/>
  <c r="S507" i="92"/>
  <c r="W507" i="92"/>
  <c r="X507" i="92"/>
  <c r="T547" i="92"/>
  <c r="U547" i="92"/>
  <c r="V547" i="92"/>
  <c r="S547" i="92"/>
  <c r="M547" i="92"/>
  <c r="P547" i="92"/>
  <c r="Q547" i="92"/>
  <c r="X547" i="92"/>
  <c r="R547" i="92"/>
  <c r="W547" i="92"/>
  <c r="N547" i="92"/>
  <c r="O547" i="92"/>
  <c r="T627" i="92"/>
  <c r="U627" i="92"/>
  <c r="V627" i="92"/>
  <c r="Q627" i="92"/>
  <c r="R627" i="92"/>
  <c r="S627" i="92"/>
  <c r="W627" i="92"/>
  <c r="M627" i="92"/>
  <c r="N627" i="92"/>
  <c r="O627" i="92"/>
  <c r="P627" i="92"/>
  <c r="X627" i="92"/>
  <c r="T667" i="92"/>
  <c r="U667" i="92"/>
  <c r="V667" i="92"/>
  <c r="M667" i="92"/>
  <c r="N667" i="92"/>
  <c r="O667" i="92"/>
  <c r="R667" i="92"/>
  <c r="S667" i="92"/>
  <c r="X667" i="92"/>
  <c r="Q667" i="92"/>
  <c r="W667" i="92"/>
  <c r="P667" i="92"/>
  <c r="Q8" i="92"/>
  <c r="T8" i="92"/>
  <c r="M8" i="92"/>
  <c r="N8" i="92"/>
  <c r="O8" i="92"/>
  <c r="U8" i="92"/>
  <c r="P8" i="92"/>
  <c r="W8" i="92"/>
  <c r="R8" i="92"/>
  <c r="S8" i="92"/>
  <c r="V8" i="92"/>
  <c r="X8" i="92"/>
  <c r="Q88" i="92"/>
  <c r="T88" i="92"/>
  <c r="V88" i="92"/>
  <c r="W88" i="92"/>
  <c r="X88" i="92"/>
  <c r="P88" i="92"/>
  <c r="R88" i="92"/>
  <c r="S88" i="92"/>
  <c r="O88" i="92"/>
  <c r="U88" i="92"/>
  <c r="N88" i="92"/>
  <c r="M88" i="92"/>
  <c r="M168" i="92"/>
  <c r="N168" i="92"/>
  <c r="Q168" i="92"/>
  <c r="U168" i="92"/>
  <c r="V168" i="92"/>
  <c r="W168" i="92"/>
  <c r="P168" i="92"/>
  <c r="X168" i="92"/>
  <c r="R168" i="92"/>
  <c r="S168" i="92"/>
  <c r="T168" i="92"/>
  <c r="O168" i="92"/>
  <c r="N228" i="92"/>
  <c r="R228" i="92"/>
  <c r="S228" i="92"/>
  <c r="T228" i="92"/>
  <c r="X228" i="92"/>
  <c r="Q228" i="92"/>
  <c r="U228" i="92"/>
  <c r="V228" i="92"/>
  <c r="M228" i="92"/>
  <c r="O228" i="92"/>
  <c r="P228" i="92"/>
  <c r="W228" i="92"/>
  <c r="N288" i="92"/>
  <c r="V288" i="92"/>
  <c r="W288" i="92"/>
  <c r="X288" i="92"/>
  <c r="O288" i="92"/>
  <c r="P288" i="92"/>
  <c r="T288" i="92"/>
  <c r="R288" i="92"/>
  <c r="S288" i="92"/>
  <c r="U288" i="92"/>
  <c r="M288" i="92"/>
  <c r="Q288" i="92"/>
  <c r="N368" i="92"/>
  <c r="M368" i="92"/>
  <c r="O368" i="92"/>
  <c r="P368" i="92"/>
  <c r="Q368" i="92"/>
  <c r="S368" i="92"/>
  <c r="T368" i="92"/>
  <c r="V368" i="92"/>
  <c r="W368" i="92"/>
  <c r="X368" i="92"/>
  <c r="R368" i="92"/>
  <c r="U368" i="92"/>
  <c r="N468" i="92"/>
  <c r="S468" i="92"/>
  <c r="T468" i="92"/>
  <c r="U468" i="92"/>
  <c r="P468" i="92"/>
  <c r="Q468" i="92"/>
  <c r="R468" i="92"/>
  <c r="V468" i="92"/>
  <c r="W468" i="92"/>
  <c r="M468" i="92"/>
  <c r="O468" i="92"/>
  <c r="X468" i="92"/>
  <c r="N568" i="92"/>
  <c r="S568" i="92"/>
  <c r="P568" i="92"/>
  <c r="Q568" i="92"/>
  <c r="R568" i="92"/>
  <c r="T568" i="92"/>
  <c r="U568" i="92"/>
  <c r="W568" i="92"/>
  <c r="X568" i="92"/>
  <c r="M568" i="92"/>
  <c r="O568" i="92"/>
  <c r="V568" i="92"/>
  <c r="M688" i="92"/>
  <c r="N688" i="92"/>
  <c r="Q688" i="92"/>
  <c r="R688" i="92"/>
  <c r="P688" i="92"/>
  <c r="O688" i="92"/>
  <c r="S688" i="92"/>
  <c r="U688" i="92"/>
  <c r="T688" i="92"/>
  <c r="X688" i="92"/>
  <c r="V688" i="92"/>
  <c r="W688" i="92"/>
  <c r="S69" i="92"/>
  <c r="T69" i="92"/>
  <c r="O69" i="92"/>
  <c r="P69" i="92"/>
  <c r="Q69" i="92"/>
  <c r="W69" i="92"/>
  <c r="M69" i="92"/>
  <c r="N69" i="92"/>
  <c r="R69" i="92"/>
  <c r="U69" i="92"/>
  <c r="V69" i="92"/>
  <c r="X69" i="92"/>
  <c r="S149" i="92"/>
  <c r="T149" i="92"/>
  <c r="R149" i="92"/>
  <c r="U149" i="92"/>
  <c r="V149" i="92"/>
  <c r="M149" i="92"/>
  <c r="Q149" i="92"/>
  <c r="W149" i="92"/>
  <c r="X149" i="92"/>
  <c r="O149" i="92"/>
  <c r="P149" i="92"/>
  <c r="N149" i="92"/>
  <c r="P249" i="92"/>
  <c r="Q249" i="92"/>
  <c r="R249" i="92"/>
  <c r="V249" i="92"/>
  <c r="N249" i="92"/>
  <c r="O249" i="92"/>
  <c r="S249" i="92"/>
  <c r="X249" i="92"/>
  <c r="W249" i="92"/>
  <c r="M249" i="92"/>
  <c r="T249" i="92"/>
  <c r="U249" i="92"/>
  <c r="P329" i="92"/>
  <c r="Q329" i="92"/>
  <c r="R329" i="92"/>
  <c r="V329" i="92"/>
  <c r="T329" i="92"/>
  <c r="N329" i="92"/>
  <c r="O329" i="92"/>
  <c r="S329" i="92"/>
  <c r="U329" i="92"/>
  <c r="W329" i="92"/>
  <c r="M329" i="92"/>
  <c r="X329" i="92"/>
  <c r="P409" i="92"/>
  <c r="Q409" i="92"/>
  <c r="R409" i="92"/>
  <c r="V409" i="92"/>
  <c r="O409" i="92"/>
  <c r="S409" i="92"/>
  <c r="T409" i="92"/>
  <c r="M409" i="92"/>
  <c r="N409" i="92"/>
  <c r="U409" i="92"/>
  <c r="X409" i="92"/>
  <c r="W409" i="92"/>
  <c r="P489" i="92"/>
  <c r="Q489" i="92"/>
  <c r="R489" i="92"/>
  <c r="V489" i="92"/>
  <c r="O489" i="92"/>
  <c r="S489" i="92"/>
  <c r="T489" i="92"/>
  <c r="M489" i="92"/>
  <c r="N489" i="92"/>
  <c r="U489" i="92"/>
  <c r="W489" i="92"/>
  <c r="X489" i="92"/>
  <c r="P589" i="92"/>
  <c r="Q589" i="92"/>
  <c r="R589" i="92"/>
  <c r="V589" i="92"/>
  <c r="O589" i="92"/>
  <c r="M589" i="92"/>
  <c r="N589" i="92"/>
  <c r="U589" i="92"/>
  <c r="W589" i="92"/>
  <c r="S589" i="92"/>
  <c r="T589" i="92"/>
  <c r="X589" i="92"/>
  <c r="O709" i="92"/>
  <c r="P709" i="92"/>
  <c r="Q709" i="92"/>
  <c r="R709" i="92"/>
  <c r="U709" i="92"/>
  <c r="V709" i="92"/>
  <c r="N709" i="92"/>
  <c r="T709" i="92"/>
  <c r="S709" i="92"/>
  <c r="W709" i="92"/>
  <c r="X709" i="92"/>
  <c r="M709" i="92"/>
  <c r="W12" i="92"/>
  <c r="X12" i="92"/>
  <c r="N12" i="92"/>
  <c r="O12" i="92"/>
  <c r="P12" i="92"/>
  <c r="V12" i="92"/>
  <c r="M12" i="92"/>
  <c r="R12" i="92"/>
  <c r="S12" i="92"/>
  <c r="T12" i="92"/>
  <c r="U12" i="92"/>
  <c r="Q12" i="92"/>
  <c r="W32" i="92"/>
  <c r="X32" i="92"/>
  <c r="V32" i="92"/>
  <c r="Q32" i="92"/>
  <c r="R32" i="92"/>
  <c r="S32" i="92"/>
  <c r="O32" i="92"/>
  <c r="P32" i="92"/>
  <c r="T32" i="92"/>
  <c r="N32" i="92"/>
  <c r="M32" i="92"/>
  <c r="U32" i="92"/>
  <c r="W72" i="92"/>
  <c r="X72" i="92"/>
  <c r="R72" i="92"/>
  <c r="S72" i="92"/>
  <c r="T72" i="92"/>
  <c r="P72" i="92"/>
  <c r="O72" i="92"/>
  <c r="Q72" i="92"/>
  <c r="U72" i="92"/>
  <c r="M72" i="92"/>
  <c r="N72" i="92"/>
  <c r="V72" i="92"/>
  <c r="W92" i="92"/>
  <c r="X92" i="92"/>
  <c r="N92" i="92"/>
  <c r="Q92" i="92"/>
  <c r="R92" i="92"/>
  <c r="M92" i="92"/>
  <c r="O92" i="92"/>
  <c r="S92" i="92"/>
  <c r="T92" i="92"/>
  <c r="P92" i="92"/>
  <c r="U92" i="92"/>
  <c r="V92" i="92"/>
  <c r="W112" i="92"/>
  <c r="X112" i="92"/>
  <c r="N112" i="92"/>
  <c r="O112" i="92"/>
  <c r="P112" i="92"/>
  <c r="M112" i="92"/>
  <c r="Q112" i="92"/>
  <c r="R112" i="92"/>
  <c r="V112" i="92"/>
  <c r="T112" i="92"/>
  <c r="U112" i="92"/>
  <c r="S112" i="92"/>
  <c r="W132" i="92"/>
  <c r="X132" i="92"/>
  <c r="V132" i="92"/>
  <c r="U132" i="92"/>
  <c r="N132" i="92"/>
  <c r="T132" i="92"/>
  <c r="S132" i="92"/>
  <c r="P132" i="92"/>
  <c r="Q132" i="92"/>
  <c r="R132" i="92"/>
  <c r="M132" i="92"/>
  <c r="O132" i="92"/>
  <c r="X152" i="92"/>
  <c r="M152" i="92"/>
  <c r="N152" i="92"/>
  <c r="O152" i="92"/>
  <c r="S152" i="92"/>
  <c r="P152" i="92"/>
  <c r="V152" i="92"/>
  <c r="W152" i="92"/>
  <c r="R152" i="92"/>
  <c r="Q152" i="92"/>
  <c r="T152" i="92"/>
  <c r="U152" i="92"/>
  <c r="X172" i="92"/>
  <c r="O172" i="92"/>
  <c r="R172" i="92"/>
  <c r="T172" i="92"/>
  <c r="U172" i="92"/>
  <c r="V172" i="92"/>
  <c r="W172" i="92"/>
  <c r="M172" i="92"/>
  <c r="S172" i="92"/>
  <c r="N172" i="92"/>
  <c r="Q172" i="92"/>
  <c r="P172" i="92"/>
  <c r="T192" i="92"/>
  <c r="U192" i="92"/>
  <c r="V192" i="92"/>
  <c r="M192" i="92"/>
  <c r="N192" i="92"/>
  <c r="O192" i="92"/>
  <c r="P192" i="92"/>
  <c r="R192" i="92"/>
  <c r="S192" i="92"/>
  <c r="W192" i="92"/>
  <c r="Q192" i="92"/>
  <c r="X192" i="92"/>
  <c r="T212" i="92"/>
  <c r="U212" i="92"/>
  <c r="V212" i="92"/>
  <c r="P212" i="92"/>
  <c r="Q212" i="92"/>
  <c r="O212" i="92"/>
  <c r="R212" i="92"/>
  <c r="S212" i="92"/>
  <c r="W212" i="92"/>
  <c r="X212" i="92"/>
  <c r="N212" i="92"/>
  <c r="M212" i="92"/>
  <c r="T232" i="92"/>
  <c r="U232" i="92"/>
  <c r="V232" i="92"/>
  <c r="R232" i="92"/>
  <c r="S232" i="92"/>
  <c r="W232" i="92"/>
  <c r="N232" i="92"/>
  <c r="Q232" i="92"/>
  <c r="X232" i="92"/>
  <c r="O232" i="92"/>
  <c r="P232" i="92"/>
  <c r="M232" i="92"/>
  <c r="T252" i="92"/>
  <c r="U252" i="92"/>
  <c r="V252" i="92"/>
  <c r="M252" i="92"/>
  <c r="X252" i="92"/>
  <c r="Q252" i="92"/>
  <c r="R252" i="92"/>
  <c r="S252" i="92"/>
  <c r="W252" i="92"/>
  <c r="N252" i="92"/>
  <c r="O252" i="92"/>
  <c r="P252" i="92"/>
  <c r="T272" i="92"/>
  <c r="U272" i="92"/>
  <c r="V272" i="92"/>
  <c r="N272" i="92"/>
  <c r="O272" i="92"/>
  <c r="P272" i="92"/>
  <c r="W272" i="92"/>
  <c r="M272" i="92"/>
  <c r="S272" i="92"/>
  <c r="X272" i="92"/>
  <c r="Q272" i="92"/>
  <c r="R272" i="92"/>
  <c r="T292" i="92"/>
  <c r="U292" i="92"/>
  <c r="V292" i="92"/>
  <c r="X292" i="92"/>
  <c r="M292" i="92"/>
  <c r="N292" i="92"/>
  <c r="O292" i="92"/>
  <c r="P292" i="92"/>
  <c r="Q292" i="92"/>
  <c r="R292" i="92"/>
  <c r="S292" i="92"/>
  <c r="W292" i="92"/>
  <c r="T312" i="92"/>
  <c r="U312" i="92"/>
  <c r="V312" i="92"/>
  <c r="P312" i="92"/>
  <c r="N312" i="92"/>
  <c r="Q312" i="92"/>
  <c r="O312" i="92"/>
  <c r="W312" i="92"/>
  <c r="X312" i="92"/>
  <c r="M312" i="92"/>
  <c r="R312" i="92"/>
  <c r="S312" i="92"/>
  <c r="T332" i="92"/>
  <c r="U332" i="92"/>
  <c r="V332" i="92"/>
  <c r="R332" i="92"/>
  <c r="S332" i="92"/>
  <c r="W332" i="92"/>
  <c r="M332" i="92"/>
  <c r="O332" i="92"/>
  <c r="P332" i="92"/>
  <c r="Q332" i="92"/>
  <c r="X332" i="92"/>
  <c r="N332" i="92"/>
  <c r="T352" i="92"/>
  <c r="U352" i="92"/>
  <c r="V352" i="92"/>
  <c r="S352" i="92"/>
  <c r="O352" i="92"/>
  <c r="P352" i="92"/>
  <c r="Q352" i="92"/>
  <c r="M352" i="92"/>
  <c r="N352" i="92"/>
  <c r="R352" i="92"/>
  <c r="W352" i="92"/>
  <c r="X352" i="92"/>
  <c r="T372" i="92"/>
  <c r="U372" i="92"/>
  <c r="V372" i="92"/>
  <c r="M372" i="92"/>
  <c r="N372" i="92"/>
  <c r="O372" i="92"/>
  <c r="X372" i="92"/>
  <c r="Q372" i="92"/>
  <c r="R372" i="92"/>
  <c r="S372" i="92"/>
  <c r="P372" i="92"/>
  <c r="W372" i="92"/>
  <c r="T392" i="92"/>
  <c r="U392" i="92"/>
  <c r="V392" i="92"/>
  <c r="O392" i="92"/>
  <c r="R392" i="92"/>
  <c r="W392" i="92"/>
  <c r="P392" i="92"/>
  <c r="Q392" i="92"/>
  <c r="S392" i="92"/>
  <c r="X392" i="92"/>
  <c r="M392" i="92"/>
  <c r="N392" i="92"/>
  <c r="T412" i="92"/>
  <c r="U412" i="92"/>
  <c r="V412" i="92"/>
  <c r="M412" i="92"/>
  <c r="N412" i="92"/>
  <c r="P412" i="92"/>
  <c r="Q412" i="92"/>
  <c r="R412" i="92"/>
  <c r="W412" i="92"/>
  <c r="X412" i="92"/>
  <c r="O412" i="92"/>
  <c r="S412" i="92"/>
  <c r="T432" i="92"/>
  <c r="U432" i="92"/>
  <c r="V432" i="92"/>
  <c r="O432" i="92"/>
  <c r="P432" i="92"/>
  <c r="Q432" i="92"/>
  <c r="R432" i="92"/>
  <c r="S432" i="92"/>
  <c r="X432" i="92"/>
  <c r="N432" i="92"/>
  <c r="M432" i="92"/>
  <c r="W432" i="92"/>
  <c r="T452" i="92"/>
  <c r="U452" i="92"/>
  <c r="V452" i="92"/>
  <c r="S452" i="92"/>
  <c r="W452" i="92"/>
  <c r="X452" i="92"/>
  <c r="N452" i="92"/>
  <c r="P452" i="92"/>
  <c r="R452" i="92"/>
  <c r="Q452" i="92"/>
  <c r="M452" i="92"/>
  <c r="O452" i="92"/>
  <c r="T472" i="92"/>
  <c r="U472" i="92"/>
  <c r="V472" i="92"/>
  <c r="S472" i="92"/>
  <c r="W472" i="92"/>
  <c r="X472" i="92"/>
  <c r="M472" i="92"/>
  <c r="N472" i="92"/>
  <c r="O472" i="92"/>
  <c r="P472" i="92"/>
  <c r="Q472" i="92"/>
  <c r="R472" i="92"/>
  <c r="T492" i="92"/>
  <c r="U492" i="92"/>
  <c r="V492" i="92"/>
  <c r="W492" i="92"/>
  <c r="X492" i="92"/>
  <c r="N492" i="92"/>
  <c r="M492" i="92"/>
  <c r="O492" i="92"/>
  <c r="P492" i="92"/>
  <c r="Q492" i="92"/>
  <c r="R492" i="92"/>
  <c r="S492" i="92"/>
  <c r="T512" i="92"/>
  <c r="U512" i="92"/>
  <c r="V512" i="92"/>
  <c r="O512" i="92"/>
  <c r="M512" i="92"/>
  <c r="P512" i="92"/>
  <c r="Q512" i="92"/>
  <c r="R512" i="92"/>
  <c r="N512" i="92"/>
  <c r="S512" i="92"/>
  <c r="W512" i="92"/>
  <c r="X512" i="92"/>
  <c r="T532" i="92"/>
  <c r="U532" i="92"/>
  <c r="V532" i="92"/>
  <c r="M532" i="92"/>
  <c r="O532" i="92"/>
  <c r="Q532" i="92"/>
  <c r="R532" i="92"/>
  <c r="X532" i="92"/>
  <c r="S532" i="92"/>
  <c r="W532" i="92"/>
  <c r="N532" i="92"/>
  <c r="P532" i="92"/>
  <c r="T552" i="92"/>
  <c r="U552" i="92"/>
  <c r="V552" i="92"/>
  <c r="X552" i="92"/>
  <c r="M552" i="92"/>
  <c r="O552" i="92"/>
  <c r="Q552" i="92"/>
  <c r="R552" i="92"/>
  <c r="S552" i="92"/>
  <c r="W552" i="92"/>
  <c r="N552" i="92"/>
  <c r="P552" i="92"/>
  <c r="T572" i="92"/>
  <c r="U572" i="92"/>
  <c r="V572" i="92"/>
  <c r="S572" i="92"/>
  <c r="R572" i="92"/>
  <c r="W572" i="92"/>
  <c r="X572" i="92"/>
  <c r="M572" i="92"/>
  <c r="O572" i="92"/>
  <c r="P572" i="92"/>
  <c r="Q572" i="92"/>
  <c r="N572" i="92"/>
  <c r="T592" i="92"/>
  <c r="U592" i="92"/>
  <c r="V592" i="92"/>
  <c r="P592" i="92"/>
  <c r="Q592" i="92"/>
  <c r="R592" i="92"/>
  <c r="S592" i="92"/>
  <c r="N592" i="92"/>
  <c r="O592" i="92"/>
  <c r="W592" i="92"/>
  <c r="X592" i="92"/>
  <c r="M592" i="92"/>
  <c r="T612" i="92"/>
  <c r="U612" i="92"/>
  <c r="V612" i="92"/>
  <c r="O612" i="92"/>
  <c r="M612" i="92"/>
  <c r="N612" i="92"/>
  <c r="P612" i="92"/>
  <c r="Q612" i="92"/>
  <c r="W612" i="92"/>
  <c r="X612" i="92"/>
  <c r="R612" i="92"/>
  <c r="S612" i="92"/>
  <c r="T632" i="92"/>
  <c r="U632" i="92"/>
  <c r="V632" i="92"/>
  <c r="M632" i="92"/>
  <c r="N632" i="92"/>
  <c r="Q632" i="92"/>
  <c r="R632" i="92"/>
  <c r="S632" i="92"/>
  <c r="O632" i="92"/>
  <c r="P632" i="92"/>
  <c r="W632" i="92"/>
  <c r="X632" i="92"/>
  <c r="T652" i="92"/>
  <c r="U652" i="92"/>
  <c r="V652" i="92"/>
  <c r="O652" i="92"/>
  <c r="P652" i="92"/>
  <c r="M652" i="92"/>
  <c r="N652" i="92"/>
  <c r="Q652" i="92"/>
  <c r="R652" i="92"/>
  <c r="S652" i="92"/>
  <c r="W652" i="92"/>
  <c r="X652" i="92"/>
  <c r="T672" i="92"/>
  <c r="U672" i="92"/>
  <c r="V672" i="92"/>
  <c r="S672" i="92"/>
  <c r="M672" i="92"/>
  <c r="Q672" i="92"/>
  <c r="R672" i="92"/>
  <c r="W672" i="92"/>
  <c r="X672" i="92"/>
  <c r="O672" i="92"/>
  <c r="P672" i="92"/>
  <c r="N672" i="92"/>
  <c r="S692" i="92"/>
  <c r="T692" i="92"/>
  <c r="U692" i="92"/>
  <c r="V692" i="92"/>
  <c r="O692" i="92"/>
  <c r="W692" i="92"/>
  <c r="X692" i="92"/>
  <c r="M692" i="92"/>
  <c r="N692" i="92"/>
  <c r="P692" i="92"/>
  <c r="Q692" i="92"/>
  <c r="R692" i="92"/>
  <c r="S712" i="92"/>
  <c r="T712" i="92"/>
  <c r="U712" i="92"/>
  <c r="V712" i="92"/>
  <c r="M712" i="92"/>
  <c r="N712" i="92"/>
  <c r="W712" i="92"/>
  <c r="X712" i="92"/>
  <c r="O712" i="92"/>
  <c r="P712" i="92"/>
  <c r="Q712" i="92"/>
  <c r="R712" i="92"/>
  <c r="S732" i="92"/>
  <c r="T732" i="92"/>
  <c r="U732" i="92"/>
  <c r="V732" i="92"/>
  <c r="N732" i="92"/>
  <c r="O732" i="92"/>
  <c r="R732" i="92"/>
  <c r="W732" i="92"/>
  <c r="P732" i="92"/>
  <c r="Q732" i="92"/>
  <c r="X732" i="92"/>
  <c r="M732" i="92"/>
  <c r="S54" i="92"/>
  <c r="T54" i="92"/>
  <c r="R54" i="92"/>
  <c r="U54" i="92"/>
  <c r="V54" i="92"/>
  <c r="M54" i="92"/>
  <c r="N54" i="92"/>
  <c r="W54" i="92"/>
  <c r="O54" i="92"/>
  <c r="P54" i="92"/>
  <c r="X54" i="92"/>
  <c r="Q54" i="92"/>
  <c r="T154" i="92"/>
  <c r="U154" i="92"/>
  <c r="V154" i="92"/>
  <c r="M154" i="92"/>
  <c r="N154" i="92"/>
  <c r="R154" i="92"/>
  <c r="O154" i="92"/>
  <c r="W154" i="92"/>
  <c r="P154" i="92"/>
  <c r="Q154" i="92"/>
  <c r="S154" i="92"/>
  <c r="X154" i="92"/>
  <c r="P294" i="92"/>
  <c r="Q294" i="92"/>
  <c r="R294" i="92"/>
  <c r="V294" i="92"/>
  <c r="U294" i="92"/>
  <c r="W294" i="92"/>
  <c r="X294" i="92"/>
  <c r="M294" i="92"/>
  <c r="N294" i="92"/>
  <c r="S294" i="92"/>
  <c r="T294" i="92"/>
  <c r="O294" i="92"/>
  <c r="P414" i="92"/>
  <c r="Q414" i="92"/>
  <c r="R414" i="92"/>
  <c r="V414" i="92"/>
  <c r="N414" i="92"/>
  <c r="O414" i="92"/>
  <c r="S414" i="92"/>
  <c r="T414" i="92"/>
  <c r="U414" i="92"/>
  <c r="X414" i="92"/>
  <c r="W414" i="92"/>
  <c r="M414" i="92"/>
  <c r="P514" i="92"/>
  <c r="Q514" i="92"/>
  <c r="R514" i="92"/>
  <c r="V514" i="92"/>
  <c r="O514" i="92"/>
  <c r="M514" i="92"/>
  <c r="U514" i="92"/>
  <c r="W514" i="92"/>
  <c r="N514" i="92"/>
  <c r="S514" i="92"/>
  <c r="T514" i="92"/>
  <c r="X514" i="92"/>
  <c r="P614" i="92"/>
  <c r="Q614" i="92"/>
  <c r="R614" i="92"/>
  <c r="V614" i="92"/>
  <c r="O614" i="92"/>
  <c r="N614" i="92"/>
  <c r="S614" i="92"/>
  <c r="T614" i="92"/>
  <c r="U614" i="92"/>
  <c r="W614" i="92"/>
  <c r="X614" i="92"/>
  <c r="M614" i="92"/>
  <c r="O694" i="92"/>
  <c r="P694" i="92"/>
  <c r="Q694" i="92"/>
  <c r="R694" i="92"/>
  <c r="U694" i="92"/>
  <c r="V694" i="92"/>
  <c r="M694" i="92"/>
  <c r="T694" i="92"/>
  <c r="W694" i="92"/>
  <c r="N694" i="92"/>
  <c r="S694" i="92"/>
  <c r="X694" i="92"/>
  <c r="M55" i="92"/>
  <c r="P55" i="92"/>
  <c r="V55" i="92"/>
  <c r="W55" i="92"/>
  <c r="X55" i="92"/>
  <c r="O55" i="92"/>
  <c r="S55" i="92"/>
  <c r="N55" i="92"/>
  <c r="R55" i="92"/>
  <c r="T55" i="92"/>
  <c r="U55" i="92"/>
  <c r="Q55" i="92"/>
  <c r="X195" i="92"/>
  <c r="N195" i="92"/>
  <c r="O195" i="92"/>
  <c r="P195" i="92"/>
  <c r="T195" i="92"/>
  <c r="V195" i="92"/>
  <c r="M195" i="92"/>
  <c r="Q195" i="92"/>
  <c r="R195" i="92"/>
  <c r="S195" i="92"/>
  <c r="U195" i="92"/>
  <c r="W195" i="92"/>
  <c r="X375" i="92"/>
  <c r="S375" i="92"/>
  <c r="Q375" i="92"/>
  <c r="R375" i="92"/>
  <c r="T375" i="92"/>
  <c r="U375" i="92"/>
  <c r="V375" i="92"/>
  <c r="W375" i="92"/>
  <c r="M375" i="92"/>
  <c r="N375" i="92"/>
  <c r="O375" i="92"/>
  <c r="P375" i="92"/>
  <c r="X535" i="92"/>
  <c r="O535" i="92"/>
  <c r="Q535" i="92"/>
  <c r="R535" i="92"/>
  <c r="S535" i="92"/>
  <c r="T535" i="92"/>
  <c r="U535" i="92"/>
  <c r="W535" i="92"/>
  <c r="M535" i="92"/>
  <c r="P535" i="92"/>
  <c r="N535" i="92"/>
  <c r="V535" i="92"/>
  <c r="W695" i="92"/>
  <c r="X695" i="92"/>
  <c r="O695" i="92"/>
  <c r="P695" i="92"/>
  <c r="N695" i="92"/>
  <c r="Q695" i="92"/>
  <c r="R695" i="92"/>
  <c r="M695" i="92"/>
  <c r="V695" i="92"/>
  <c r="T695" i="92"/>
  <c r="S695" i="92"/>
  <c r="U695" i="92"/>
  <c r="O56" i="92"/>
  <c r="P56" i="92"/>
  <c r="U56" i="92"/>
  <c r="X56" i="92"/>
  <c r="V56" i="92"/>
  <c r="W56" i="92"/>
  <c r="N56" i="92"/>
  <c r="Q56" i="92"/>
  <c r="M56" i="92"/>
  <c r="T56" i="92"/>
  <c r="R56" i="92"/>
  <c r="S56" i="92"/>
  <c r="O136" i="92"/>
  <c r="P136" i="92"/>
  <c r="U136" i="92"/>
  <c r="X136" i="92"/>
  <c r="M136" i="92"/>
  <c r="S136" i="92"/>
  <c r="T136" i="92"/>
  <c r="V136" i="92"/>
  <c r="N136" i="92"/>
  <c r="Q136" i="92"/>
  <c r="R136" i="92"/>
  <c r="W136" i="92"/>
  <c r="M236" i="92"/>
  <c r="N236" i="92"/>
  <c r="R236" i="92"/>
  <c r="V236" i="92"/>
  <c r="W236" i="92"/>
  <c r="X236" i="92"/>
  <c r="O236" i="92"/>
  <c r="P236" i="92"/>
  <c r="Q236" i="92"/>
  <c r="S236" i="92"/>
  <c r="U236" i="92"/>
  <c r="T236" i="92"/>
  <c r="M336" i="92"/>
  <c r="N336" i="92"/>
  <c r="R336" i="92"/>
  <c r="V336" i="92"/>
  <c r="W336" i="92"/>
  <c r="X336" i="92"/>
  <c r="O336" i="92"/>
  <c r="P336" i="92"/>
  <c r="Q336" i="92"/>
  <c r="T336" i="92"/>
  <c r="U336" i="92"/>
  <c r="S336" i="92"/>
  <c r="M436" i="92"/>
  <c r="N436" i="92"/>
  <c r="R436" i="92"/>
  <c r="Q436" i="92"/>
  <c r="T436" i="92"/>
  <c r="V436" i="92"/>
  <c r="W436" i="92"/>
  <c r="X436" i="92"/>
  <c r="O436" i="92"/>
  <c r="P436" i="92"/>
  <c r="U436" i="92"/>
  <c r="S436" i="92"/>
  <c r="M556" i="92"/>
  <c r="N556" i="92"/>
  <c r="R556" i="92"/>
  <c r="Q556" i="92"/>
  <c r="T556" i="92"/>
  <c r="V556" i="92"/>
  <c r="U556" i="92"/>
  <c r="O556" i="92"/>
  <c r="P556" i="92"/>
  <c r="S556" i="92"/>
  <c r="X556" i="92"/>
  <c r="W556" i="92"/>
  <c r="M716" i="92"/>
  <c r="N716" i="92"/>
  <c r="Q716" i="92"/>
  <c r="R716" i="92"/>
  <c r="T716" i="92"/>
  <c r="W716" i="92"/>
  <c r="O716" i="92"/>
  <c r="V716" i="92"/>
  <c r="X716" i="92"/>
  <c r="U716" i="92"/>
  <c r="P716" i="92"/>
  <c r="S716" i="92"/>
  <c r="W57" i="92"/>
  <c r="X57" i="92"/>
  <c r="V57" i="92"/>
  <c r="M57" i="92"/>
  <c r="N57" i="92"/>
  <c r="O57" i="92"/>
  <c r="S57" i="92"/>
  <c r="P57" i="92"/>
  <c r="U57" i="92"/>
  <c r="Q57" i="92"/>
  <c r="R57" i="92"/>
  <c r="T57" i="92"/>
  <c r="X157" i="92"/>
  <c r="V157" i="92"/>
  <c r="W157" i="92"/>
  <c r="N157" i="92"/>
  <c r="O157" i="92"/>
  <c r="T157" i="92"/>
  <c r="U157" i="92"/>
  <c r="M157" i="92"/>
  <c r="P157" i="92"/>
  <c r="R157" i="92"/>
  <c r="S157" i="92"/>
  <c r="Q157" i="92"/>
  <c r="T237" i="92"/>
  <c r="U237" i="92"/>
  <c r="V237" i="92"/>
  <c r="P237" i="92"/>
  <c r="R237" i="92"/>
  <c r="N237" i="92"/>
  <c r="O237" i="92"/>
  <c r="Q237" i="92"/>
  <c r="M237" i="92"/>
  <c r="S237" i="92"/>
  <c r="X237" i="92"/>
  <c r="W237" i="92"/>
  <c r="T317" i="92"/>
  <c r="U317" i="92"/>
  <c r="V317" i="92"/>
  <c r="M317" i="92"/>
  <c r="N317" i="92"/>
  <c r="P317" i="92"/>
  <c r="Q317" i="92"/>
  <c r="O317" i="92"/>
  <c r="R317" i="92"/>
  <c r="S317" i="92"/>
  <c r="W317" i="92"/>
  <c r="X317" i="92"/>
  <c r="T397" i="92"/>
  <c r="U397" i="92"/>
  <c r="V397" i="92"/>
  <c r="M397" i="92"/>
  <c r="N397" i="92"/>
  <c r="P397" i="92"/>
  <c r="S397" i="92"/>
  <c r="O397" i="92"/>
  <c r="Q397" i="92"/>
  <c r="R397" i="92"/>
  <c r="W397" i="92"/>
  <c r="X397" i="92"/>
  <c r="T497" i="92"/>
  <c r="U497" i="92"/>
  <c r="V497" i="92"/>
  <c r="S497" i="92"/>
  <c r="W497" i="92"/>
  <c r="X497" i="92"/>
  <c r="R497" i="92"/>
  <c r="Q497" i="92"/>
  <c r="O497" i="92"/>
  <c r="P497" i="92"/>
  <c r="M497" i="92"/>
  <c r="N497" i="92"/>
  <c r="T577" i="92"/>
  <c r="U577" i="92"/>
  <c r="V577" i="92"/>
  <c r="M577" i="92"/>
  <c r="N577" i="92"/>
  <c r="O577" i="92"/>
  <c r="P577" i="92"/>
  <c r="S577" i="92"/>
  <c r="W577" i="92"/>
  <c r="R577" i="92"/>
  <c r="X577" i="92"/>
  <c r="Q577" i="92"/>
  <c r="S717" i="92"/>
  <c r="T717" i="92"/>
  <c r="U717" i="92"/>
  <c r="V717" i="92"/>
  <c r="X717" i="92"/>
  <c r="N717" i="92"/>
  <c r="R717" i="92"/>
  <c r="O717" i="92"/>
  <c r="P717" i="92"/>
  <c r="Q717" i="92"/>
  <c r="W717" i="92"/>
  <c r="M717" i="92"/>
  <c r="Q18" i="92"/>
  <c r="T18" i="92"/>
  <c r="P18" i="92"/>
  <c r="R18" i="92"/>
  <c r="S18" i="92"/>
  <c r="U18" i="92"/>
  <c r="M18" i="92"/>
  <c r="N18" i="92"/>
  <c r="O18" i="92"/>
  <c r="V18" i="92"/>
  <c r="W18" i="92"/>
  <c r="X18" i="92"/>
  <c r="Q98" i="92"/>
  <c r="T98" i="92"/>
  <c r="U98" i="92"/>
  <c r="V98" i="92"/>
  <c r="W98" i="92"/>
  <c r="O98" i="92"/>
  <c r="P98" i="92"/>
  <c r="R98" i="92"/>
  <c r="M98" i="92"/>
  <c r="N98" i="92"/>
  <c r="S98" i="92"/>
  <c r="X98" i="92"/>
  <c r="M178" i="92"/>
  <c r="Q178" i="92"/>
  <c r="R178" i="92"/>
  <c r="S178" i="92"/>
  <c r="W178" i="92"/>
  <c r="P178" i="92"/>
  <c r="N178" i="92"/>
  <c r="O178" i="92"/>
  <c r="T178" i="92"/>
  <c r="U178" i="92"/>
  <c r="X178" i="92"/>
  <c r="V178" i="92"/>
  <c r="N278" i="92"/>
  <c r="R278" i="92"/>
  <c r="S278" i="92"/>
  <c r="T278" i="92"/>
  <c r="X278" i="92"/>
  <c r="M278" i="92"/>
  <c r="O278" i="92"/>
  <c r="W278" i="92"/>
  <c r="P278" i="92"/>
  <c r="Q278" i="92"/>
  <c r="U278" i="92"/>
  <c r="V278" i="92"/>
  <c r="N398" i="92"/>
  <c r="S398" i="92"/>
  <c r="Q398" i="92"/>
  <c r="R398" i="92"/>
  <c r="T398" i="92"/>
  <c r="V398" i="92"/>
  <c r="W398" i="92"/>
  <c r="X398" i="92"/>
  <c r="U398" i="92"/>
  <c r="M398" i="92"/>
  <c r="O398" i="92"/>
  <c r="P398" i="92"/>
  <c r="N538" i="92"/>
  <c r="M538" i="92"/>
  <c r="P538" i="92"/>
  <c r="Q538" i="92"/>
  <c r="U538" i="92"/>
  <c r="W538" i="92"/>
  <c r="R538" i="92"/>
  <c r="S538" i="92"/>
  <c r="O538" i="92"/>
  <c r="T538" i="92"/>
  <c r="V538" i="92"/>
  <c r="X538" i="92"/>
  <c r="M718" i="92"/>
  <c r="N718" i="92"/>
  <c r="V718" i="92"/>
  <c r="O718" i="92"/>
  <c r="R718" i="92"/>
  <c r="S718" i="92"/>
  <c r="W718" i="92"/>
  <c r="P718" i="92"/>
  <c r="Q718" i="92"/>
  <c r="X718" i="92"/>
  <c r="T718" i="92"/>
  <c r="U718" i="92"/>
  <c r="S39" i="92"/>
  <c r="T39" i="92"/>
  <c r="N39" i="92"/>
  <c r="O39" i="92"/>
  <c r="P39" i="92"/>
  <c r="W39" i="92"/>
  <c r="X39" i="92"/>
  <c r="Q39" i="92"/>
  <c r="R39" i="92"/>
  <c r="U39" i="92"/>
  <c r="V39" i="92"/>
  <c r="M39" i="92"/>
  <c r="S139" i="92"/>
  <c r="T139" i="92"/>
  <c r="N139" i="92"/>
  <c r="O139" i="92"/>
  <c r="P139" i="92"/>
  <c r="U139" i="92"/>
  <c r="V139" i="92"/>
  <c r="W139" i="92"/>
  <c r="R139" i="92"/>
  <c r="M139" i="92"/>
  <c r="Q139" i="92"/>
  <c r="X139" i="92"/>
  <c r="P239" i="92"/>
  <c r="Q239" i="92"/>
  <c r="R239" i="92"/>
  <c r="V239" i="92"/>
  <c r="S239" i="92"/>
  <c r="O239" i="92"/>
  <c r="T239" i="92"/>
  <c r="U239" i="92"/>
  <c r="W239" i="92"/>
  <c r="X239" i="92"/>
  <c r="N239" i="92"/>
  <c r="M239" i="92"/>
  <c r="P319" i="92"/>
  <c r="Q319" i="92"/>
  <c r="R319" i="92"/>
  <c r="V319" i="92"/>
  <c r="M319" i="92"/>
  <c r="S319" i="92"/>
  <c r="T319" i="92"/>
  <c r="U319" i="92"/>
  <c r="O319" i="92"/>
  <c r="W319" i="92"/>
  <c r="X319" i="92"/>
  <c r="N319" i="92"/>
  <c r="P379" i="92"/>
  <c r="Q379" i="92"/>
  <c r="R379" i="92"/>
  <c r="V379" i="92"/>
  <c r="W379" i="92"/>
  <c r="N379" i="92"/>
  <c r="M379" i="92"/>
  <c r="O379" i="92"/>
  <c r="S379" i="92"/>
  <c r="T379" i="92"/>
  <c r="X379" i="92"/>
  <c r="U379" i="92"/>
  <c r="P459" i="92"/>
  <c r="Q459" i="92"/>
  <c r="R459" i="92"/>
  <c r="V459" i="92"/>
  <c r="W459" i="92"/>
  <c r="X459" i="92"/>
  <c r="U459" i="92"/>
  <c r="M459" i="92"/>
  <c r="N459" i="92"/>
  <c r="T459" i="92"/>
  <c r="O459" i="92"/>
  <c r="S459" i="92"/>
  <c r="P519" i="92"/>
  <c r="Q519" i="92"/>
  <c r="R519" i="92"/>
  <c r="V519" i="92"/>
  <c r="M519" i="92"/>
  <c r="O519" i="92"/>
  <c r="T519" i="92"/>
  <c r="S519" i="92"/>
  <c r="N519" i="92"/>
  <c r="U519" i="92"/>
  <c r="W519" i="92"/>
  <c r="X519" i="92"/>
  <c r="P599" i="92"/>
  <c r="Q599" i="92"/>
  <c r="R599" i="92"/>
  <c r="V599" i="92"/>
  <c r="W599" i="92"/>
  <c r="M599" i="92"/>
  <c r="N599" i="92"/>
  <c r="T599" i="92"/>
  <c r="U599" i="92"/>
  <c r="X599" i="92"/>
  <c r="O599" i="92"/>
  <c r="S599" i="92"/>
  <c r="P639" i="92"/>
  <c r="Q639" i="92"/>
  <c r="R639" i="92"/>
  <c r="V639" i="92"/>
  <c r="O639" i="92"/>
  <c r="M639" i="92"/>
  <c r="W639" i="92"/>
  <c r="X639" i="92"/>
  <c r="T639" i="92"/>
  <c r="U639" i="92"/>
  <c r="N639" i="92"/>
  <c r="S639" i="92"/>
  <c r="M25" i="92"/>
  <c r="P25" i="92"/>
  <c r="O25" i="92"/>
  <c r="Q25" i="92"/>
  <c r="R25" i="92"/>
  <c r="V25" i="92"/>
  <c r="U25" i="92"/>
  <c r="W25" i="92"/>
  <c r="X25" i="92"/>
  <c r="N25" i="92"/>
  <c r="S25" i="92"/>
  <c r="T25" i="92"/>
  <c r="M105" i="92"/>
  <c r="P105" i="92"/>
  <c r="V105" i="92"/>
  <c r="W105" i="92"/>
  <c r="X105" i="92"/>
  <c r="T105" i="92"/>
  <c r="U105" i="92"/>
  <c r="N105" i="92"/>
  <c r="O105" i="92"/>
  <c r="Q105" i="92"/>
  <c r="R105" i="92"/>
  <c r="S105" i="92"/>
  <c r="X185" i="92"/>
  <c r="P185" i="92"/>
  <c r="R185" i="92"/>
  <c r="N185" i="92"/>
  <c r="O185" i="92"/>
  <c r="Q185" i="92"/>
  <c r="M185" i="92"/>
  <c r="S185" i="92"/>
  <c r="T185" i="92"/>
  <c r="U185" i="92"/>
  <c r="W185" i="92"/>
  <c r="V185" i="92"/>
  <c r="X265" i="92"/>
  <c r="V265" i="92"/>
  <c r="W265" i="92"/>
  <c r="U265" i="92"/>
  <c r="N265" i="92"/>
  <c r="O265" i="92"/>
  <c r="P265" i="92"/>
  <c r="R265" i="92"/>
  <c r="S265" i="92"/>
  <c r="T265" i="92"/>
  <c r="M265" i="92"/>
  <c r="Q265" i="92"/>
  <c r="X345" i="92"/>
  <c r="T345" i="92"/>
  <c r="U345" i="92"/>
  <c r="V345" i="92"/>
  <c r="M345" i="92"/>
  <c r="O345" i="92"/>
  <c r="P345" i="92"/>
  <c r="N345" i="92"/>
  <c r="Q345" i="92"/>
  <c r="S345" i="92"/>
  <c r="W345" i="92"/>
  <c r="R345" i="92"/>
  <c r="X425" i="92"/>
  <c r="S425" i="92"/>
  <c r="M425" i="92"/>
  <c r="N425" i="92"/>
  <c r="P425" i="92"/>
  <c r="Q425" i="92"/>
  <c r="O425" i="92"/>
  <c r="R425" i="92"/>
  <c r="V425" i="92"/>
  <c r="T425" i="92"/>
  <c r="U425" i="92"/>
  <c r="W425" i="92"/>
  <c r="X505" i="92"/>
  <c r="W505" i="92"/>
  <c r="M505" i="92"/>
  <c r="N505" i="92"/>
  <c r="P505" i="92"/>
  <c r="Q505" i="92"/>
  <c r="O505" i="92"/>
  <c r="S505" i="92"/>
  <c r="R505" i="92"/>
  <c r="T505" i="92"/>
  <c r="U505" i="92"/>
  <c r="V505" i="92"/>
  <c r="X585" i="92"/>
  <c r="O585" i="92"/>
  <c r="U585" i="92"/>
  <c r="V585" i="92"/>
  <c r="W585" i="92"/>
  <c r="S585" i="92"/>
  <c r="T585" i="92"/>
  <c r="Q585" i="92"/>
  <c r="R585" i="92"/>
  <c r="P585" i="92"/>
  <c r="M585" i="92"/>
  <c r="N585" i="92"/>
  <c r="W725" i="92"/>
  <c r="X725" i="92"/>
  <c r="N725" i="92"/>
  <c r="R725" i="92"/>
  <c r="S725" i="92"/>
  <c r="V725" i="92"/>
  <c r="O725" i="92"/>
  <c r="P725" i="92"/>
  <c r="Q725" i="92"/>
  <c r="T725" i="92"/>
  <c r="U725" i="92"/>
  <c r="M725" i="92"/>
  <c r="O26" i="92"/>
  <c r="P26" i="92"/>
  <c r="U26" i="92"/>
  <c r="X26" i="92"/>
  <c r="T26" i="92"/>
  <c r="V26" i="92"/>
  <c r="W26" i="92"/>
  <c r="N26" i="92"/>
  <c r="Q26" i="92"/>
  <c r="R26" i="92"/>
  <c r="M26" i="92"/>
  <c r="S26" i="92"/>
  <c r="O106" i="92"/>
  <c r="P106" i="92"/>
  <c r="U106" i="92"/>
  <c r="X106" i="92"/>
  <c r="M106" i="92"/>
  <c r="N106" i="92"/>
  <c r="Q106" i="92"/>
  <c r="V106" i="92"/>
  <c r="R106" i="92"/>
  <c r="W106" i="92"/>
  <c r="S106" i="92"/>
  <c r="T106" i="92"/>
  <c r="M186" i="92"/>
  <c r="N186" i="92"/>
  <c r="R186" i="92"/>
  <c r="V186" i="92"/>
  <c r="W186" i="92"/>
  <c r="X186" i="92"/>
  <c r="P186" i="92"/>
  <c r="O186" i="92"/>
  <c r="T186" i="92"/>
  <c r="U186" i="92"/>
  <c r="Q186" i="92"/>
  <c r="S186" i="92"/>
  <c r="M266" i="92"/>
  <c r="N266" i="92"/>
  <c r="R266" i="92"/>
  <c r="O266" i="92"/>
  <c r="T266" i="92"/>
  <c r="P266" i="92"/>
  <c r="Q266" i="92"/>
  <c r="S266" i="92"/>
  <c r="W266" i="92"/>
  <c r="X266" i="92"/>
  <c r="U266" i="92"/>
  <c r="V266" i="92"/>
  <c r="M346" i="92"/>
  <c r="N346" i="92"/>
  <c r="R346" i="92"/>
  <c r="S346" i="92"/>
  <c r="T346" i="92"/>
  <c r="X346" i="92"/>
  <c r="U346" i="92"/>
  <c r="V346" i="92"/>
  <c r="W346" i="92"/>
  <c r="O346" i="92"/>
  <c r="P346" i="92"/>
  <c r="Q346" i="92"/>
  <c r="M426" i="92"/>
  <c r="N426" i="92"/>
  <c r="R426" i="92"/>
  <c r="W426" i="92"/>
  <c r="X426" i="92"/>
  <c r="V426" i="92"/>
  <c r="T426" i="92"/>
  <c r="U426" i="92"/>
  <c r="S426" i="92"/>
  <c r="O426" i="92"/>
  <c r="P426" i="92"/>
  <c r="Q426" i="92"/>
  <c r="M506" i="92"/>
  <c r="N506" i="92"/>
  <c r="R506" i="92"/>
  <c r="W506" i="92"/>
  <c r="X506" i="92"/>
  <c r="Q506" i="92"/>
  <c r="V506" i="92"/>
  <c r="S506" i="92"/>
  <c r="T506" i="92"/>
  <c r="U506" i="92"/>
  <c r="O506" i="92"/>
  <c r="P506" i="92"/>
  <c r="M606" i="92"/>
  <c r="N606" i="92"/>
  <c r="R606" i="92"/>
  <c r="P606" i="92"/>
  <c r="Q606" i="92"/>
  <c r="W606" i="92"/>
  <c r="T606" i="92"/>
  <c r="S606" i="92"/>
  <c r="X606" i="92"/>
  <c r="O606" i="92"/>
  <c r="U606" i="92"/>
  <c r="V606" i="92"/>
  <c r="M726" i="92"/>
  <c r="N726" i="92"/>
  <c r="Q726" i="92"/>
  <c r="R726" i="92"/>
  <c r="O726" i="92"/>
  <c r="S726" i="92"/>
  <c r="T726" i="92"/>
  <c r="P726" i="92"/>
  <c r="W726" i="92"/>
  <c r="X726" i="92"/>
  <c r="U726" i="92"/>
  <c r="V726" i="92"/>
  <c r="W67" i="92"/>
  <c r="X67" i="92"/>
  <c r="M67" i="92"/>
  <c r="N67" i="92"/>
  <c r="R67" i="92"/>
  <c r="O67" i="92"/>
  <c r="P67" i="92"/>
  <c r="Q67" i="92"/>
  <c r="U67" i="92"/>
  <c r="V67" i="92"/>
  <c r="S67" i="92"/>
  <c r="T67" i="92"/>
  <c r="W147" i="92"/>
  <c r="X147" i="92"/>
  <c r="R147" i="92"/>
  <c r="S147" i="92"/>
  <c r="T147" i="92"/>
  <c r="U147" i="92"/>
  <c r="V147" i="92"/>
  <c r="O147" i="92"/>
  <c r="Q147" i="92"/>
  <c r="P147" i="92"/>
  <c r="M147" i="92"/>
  <c r="N147" i="92"/>
  <c r="T227" i="92"/>
  <c r="U227" i="92"/>
  <c r="V227" i="92"/>
  <c r="N227" i="92"/>
  <c r="X227" i="92"/>
  <c r="M227" i="92"/>
  <c r="O227" i="92"/>
  <c r="R227" i="92"/>
  <c r="S227" i="92"/>
  <c r="P227" i="92"/>
  <c r="Q227" i="92"/>
  <c r="W227" i="92"/>
  <c r="T307" i="92"/>
  <c r="U307" i="92"/>
  <c r="V307" i="92"/>
  <c r="R307" i="92"/>
  <c r="S307" i="92"/>
  <c r="W307" i="92"/>
  <c r="M307" i="92"/>
  <c r="N307" i="92"/>
  <c r="P307" i="92"/>
  <c r="Q307" i="92"/>
  <c r="X307" i="92"/>
  <c r="O307" i="92"/>
  <c r="T387" i="92"/>
  <c r="U387" i="92"/>
  <c r="V387" i="92"/>
  <c r="P387" i="92"/>
  <c r="Q387" i="92"/>
  <c r="R387" i="92"/>
  <c r="X387" i="92"/>
  <c r="N387" i="92"/>
  <c r="O387" i="92"/>
  <c r="S387" i="92"/>
  <c r="W387" i="92"/>
  <c r="M387" i="92"/>
  <c r="T467" i="92"/>
  <c r="U467" i="92"/>
  <c r="V467" i="92"/>
  <c r="O467" i="92"/>
  <c r="S467" i="92"/>
  <c r="X467" i="92"/>
  <c r="M467" i="92"/>
  <c r="N467" i="92"/>
  <c r="P467" i="92"/>
  <c r="Q467" i="92"/>
  <c r="R467" i="92"/>
  <c r="W467" i="92"/>
  <c r="T567" i="92"/>
  <c r="U567" i="92"/>
  <c r="V567" i="92"/>
  <c r="M567" i="92"/>
  <c r="N567" i="92"/>
  <c r="Q567" i="92"/>
  <c r="O567" i="92"/>
  <c r="P567" i="92"/>
  <c r="R567" i="92"/>
  <c r="S567" i="92"/>
  <c r="W567" i="92"/>
  <c r="X567" i="92"/>
  <c r="T647" i="92"/>
  <c r="U647" i="92"/>
  <c r="V647" i="92"/>
  <c r="S647" i="92"/>
  <c r="N647" i="92"/>
  <c r="O647" i="92"/>
  <c r="P647" i="92"/>
  <c r="Q647" i="92"/>
  <c r="X647" i="92"/>
  <c r="M647" i="92"/>
  <c r="R647" i="92"/>
  <c r="W647" i="92"/>
  <c r="S727" i="92"/>
  <c r="T727" i="92"/>
  <c r="U727" i="92"/>
  <c r="V727" i="92"/>
  <c r="P727" i="92"/>
  <c r="Q727" i="92"/>
  <c r="X727" i="92"/>
  <c r="R727" i="92"/>
  <c r="W727" i="92"/>
  <c r="M727" i="92"/>
  <c r="N727" i="92"/>
  <c r="O727" i="92"/>
  <c r="Q28" i="92"/>
  <c r="T28" i="92"/>
  <c r="V28" i="92"/>
  <c r="W28" i="92"/>
  <c r="X28" i="92"/>
  <c r="O28" i="92"/>
  <c r="S28" i="92"/>
  <c r="M28" i="92"/>
  <c r="N28" i="92"/>
  <c r="P28" i="92"/>
  <c r="R28" i="92"/>
  <c r="U28" i="92"/>
  <c r="Q108" i="92"/>
  <c r="T108" i="92"/>
  <c r="M108" i="92"/>
  <c r="N108" i="92"/>
  <c r="S108" i="92"/>
  <c r="U108" i="92"/>
  <c r="V108" i="92"/>
  <c r="X108" i="92"/>
  <c r="O108" i="92"/>
  <c r="R108" i="92"/>
  <c r="W108" i="92"/>
  <c r="P108" i="92"/>
  <c r="N208" i="92"/>
  <c r="P208" i="92"/>
  <c r="V208" i="92"/>
  <c r="Q208" i="92"/>
  <c r="R208" i="92"/>
  <c r="S208" i="92"/>
  <c r="W208" i="92"/>
  <c r="X208" i="92"/>
  <c r="M208" i="92"/>
  <c r="T208" i="92"/>
  <c r="O208" i="92"/>
  <c r="U208" i="92"/>
  <c r="N308" i="92"/>
  <c r="P308" i="92"/>
  <c r="U308" i="92"/>
  <c r="S308" i="92"/>
  <c r="T308" i="92"/>
  <c r="V308" i="92"/>
  <c r="O308" i="92"/>
  <c r="Q308" i="92"/>
  <c r="M308" i="92"/>
  <c r="W308" i="92"/>
  <c r="R308" i="92"/>
  <c r="X308" i="92"/>
  <c r="N408" i="92"/>
  <c r="W408" i="92"/>
  <c r="V408" i="92"/>
  <c r="X408" i="92"/>
  <c r="P408" i="92"/>
  <c r="R408" i="92"/>
  <c r="T408" i="92"/>
  <c r="S408" i="92"/>
  <c r="U408" i="92"/>
  <c r="M408" i="92"/>
  <c r="O408" i="92"/>
  <c r="Q408" i="92"/>
  <c r="N488" i="92"/>
  <c r="M488" i="92"/>
  <c r="O488" i="92"/>
  <c r="P488" i="92"/>
  <c r="Q488" i="92"/>
  <c r="R488" i="92"/>
  <c r="T488" i="92"/>
  <c r="U488" i="92"/>
  <c r="S488" i="92"/>
  <c r="V488" i="92"/>
  <c r="X488" i="92"/>
  <c r="W488" i="92"/>
  <c r="N548" i="92"/>
  <c r="S548" i="92"/>
  <c r="T548" i="92"/>
  <c r="U548" i="92"/>
  <c r="V548" i="92"/>
  <c r="W548" i="92"/>
  <c r="Q548" i="92"/>
  <c r="X548" i="92"/>
  <c r="R548" i="92"/>
  <c r="M548" i="92"/>
  <c r="O548" i="92"/>
  <c r="P548" i="92"/>
  <c r="N628" i="92"/>
  <c r="W628" i="92"/>
  <c r="O628" i="92"/>
  <c r="P628" i="92"/>
  <c r="T628" i="92"/>
  <c r="U628" i="92"/>
  <c r="V628" i="92"/>
  <c r="X628" i="92"/>
  <c r="M628" i="92"/>
  <c r="Q628" i="92"/>
  <c r="R628" i="92"/>
  <c r="S628" i="92"/>
  <c r="M728" i="92"/>
  <c r="N728" i="92"/>
  <c r="T728" i="92"/>
  <c r="V728" i="92"/>
  <c r="O728" i="92"/>
  <c r="R728" i="92"/>
  <c r="S728" i="92"/>
  <c r="U728" i="92"/>
  <c r="P728" i="92"/>
  <c r="Q728" i="92"/>
  <c r="W728" i="92"/>
  <c r="X728" i="92"/>
  <c r="S9" i="92"/>
  <c r="T9" i="92"/>
  <c r="W9" i="92"/>
  <c r="X9" i="92"/>
  <c r="P9" i="92"/>
  <c r="M9" i="92"/>
  <c r="N9" i="92"/>
  <c r="Q9" i="92"/>
  <c r="R9" i="92"/>
  <c r="O9" i="92"/>
  <c r="U9" i="92"/>
  <c r="V9" i="92"/>
  <c r="S109" i="92"/>
  <c r="T109" i="92"/>
  <c r="X109" i="92"/>
  <c r="N109" i="92"/>
  <c r="M109" i="92"/>
  <c r="O109" i="92"/>
  <c r="P109" i="92"/>
  <c r="V109" i="92"/>
  <c r="W109" i="92"/>
  <c r="Q109" i="92"/>
  <c r="R109" i="92"/>
  <c r="U109" i="92"/>
  <c r="P189" i="92"/>
  <c r="Q189" i="92"/>
  <c r="R189" i="92"/>
  <c r="V189" i="92"/>
  <c r="S189" i="92"/>
  <c r="M189" i="92"/>
  <c r="N189" i="92"/>
  <c r="T189" i="92"/>
  <c r="U189" i="92"/>
  <c r="O189" i="92"/>
  <c r="W189" i="92"/>
  <c r="X189" i="92"/>
  <c r="P289" i="92"/>
  <c r="Q289" i="92"/>
  <c r="R289" i="92"/>
  <c r="V289" i="92"/>
  <c r="S289" i="92"/>
  <c r="U289" i="92"/>
  <c r="N289" i="92"/>
  <c r="O289" i="92"/>
  <c r="T289" i="92"/>
  <c r="M289" i="92"/>
  <c r="W289" i="92"/>
  <c r="X289" i="92"/>
  <c r="P369" i="92"/>
  <c r="Q369" i="92"/>
  <c r="R369" i="92"/>
  <c r="V369" i="92"/>
  <c r="O369" i="92"/>
  <c r="X369" i="92"/>
  <c r="N369" i="92"/>
  <c r="M369" i="92"/>
  <c r="S369" i="92"/>
  <c r="T369" i="92"/>
  <c r="U369" i="92"/>
  <c r="W369" i="92"/>
  <c r="P469" i="92"/>
  <c r="Q469" i="92"/>
  <c r="R469" i="92"/>
  <c r="V469" i="92"/>
  <c r="M469" i="92"/>
  <c r="N469" i="92"/>
  <c r="T469" i="92"/>
  <c r="U469" i="92"/>
  <c r="W469" i="92"/>
  <c r="X469" i="92"/>
  <c r="O469" i="92"/>
  <c r="S469" i="92"/>
  <c r="P549" i="92"/>
  <c r="Q549" i="92"/>
  <c r="R549" i="92"/>
  <c r="V549" i="92"/>
  <c r="W549" i="92"/>
  <c r="M549" i="92"/>
  <c r="N549" i="92"/>
  <c r="O549" i="92"/>
  <c r="S549" i="92"/>
  <c r="T549" i="92"/>
  <c r="U549" i="92"/>
  <c r="X549" i="92"/>
  <c r="O729" i="92"/>
  <c r="P729" i="92"/>
  <c r="Q729" i="92"/>
  <c r="R729" i="92"/>
  <c r="U729" i="92"/>
  <c r="V729" i="92"/>
  <c r="X729" i="92"/>
  <c r="T729" i="92"/>
  <c r="M729" i="92"/>
  <c r="N729" i="92"/>
  <c r="S729" i="92"/>
  <c r="W729" i="92"/>
  <c r="W52" i="92"/>
  <c r="X52" i="92"/>
  <c r="O52" i="92"/>
  <c r="P52" i="92"/>
  <c r="Q52" i="92"/>
  <c r="U52" i="92"/>
  <c r="V52" i="92"/>
  <c r="S52" i="92"/>
  <c r="T52" i="92"/>
  <c r="M52" i="92"/>
  <c r="N52" i="92"/>
  <c r="R52" i="92"/>
  <c r="Q13" i="92"/>
  <c r="T13" i="92"/>
  <c r="M13" i="92"/>
  <c r="N13" i="92"/>
  <c r="S13" i="92"/>
  <c r="X13" i="92"/>
  <c r="P13" i="92"/>
  <c r="U13" i="92"/>
  <c r="V13" i="92"/>
  <c r="W13" i="92"/>
  <c r="O13" i="92"/>
  <c r="R13" i="92"/>
  <c r="Q33" i="92"/>
  <c r="T33" i="92"/>
  <c r="M33" i="92"/>
  <c r="N33" i="92"/>
  <c r="P33" i="92"/>
  <c r="S33" i="92"/>
  <c r="W33" i="92"/>
  <c r="X33" i="92"/>
  <c r="R33" i="92"/>
  <c r="O33" i="92"/>
  <c r="U33" i="92"/>
  <c r="V33" i="92"/>
  <c r="Q53" i="92"/>
  <c r="T53" i="92"/>
  <c r="V53" i="92"/>
  <c r="W53" i="92"/>
  <c r="X53" i="92"/>
  <c r="U53" i="92"/>
  <c r="S53" i="92"/>
  <c r="M53" i="92"/>
  <c r="N53" i="92"/>
  <c r="O53" i="92"/>
  <c r="P53" i="92"/>
  <c r="R53" i="92"/>
  <c r="Q73" i="92"/>
  <c r="T73" i="92"/>
  <c r="O73" i="92"/>
  <c r="P73" i="92"/>
  <c r="R73" i="92"/>
  <c r="M73" i="92"/>
  <c r="N73" i="92"/>
  <c r="S73" i="92"/>
  <c r="X73" i="92"/>
  <c r="W73" i="92"/>
  <c r="U73" i="92"/>
  <c r="V73" i="92"/>
  <c r="Q93" i="92"/>
  <c r="T93" i="92"/>
  <c r="P93" i="92"/>
  <c r="R93" i="92"/>
  <c r="S93" i="92"/>
  <c r="W93" i="92"/>
  <c r="X93" i="92"/>
  <c r="U93" i="92"/>
  <c r="V93" i="92"/>
  <c r="O93" i="92"/>
  <c r="N93" i="92"/>
  <c r="M93" i="92"/>
  <c r="Q113" i="92"/>
  <c r="T113" i="92"/>
  <c r="P113" i="92"/>
  <c r="R113" i="92"/>
  <c r="S113" i="92"/>
  <c r="X113" i="92"/>
  <c r="M113" i="92"/>
  <c r="N113" i="92"/>
  <c r="O113" i="92"/>
  <c r="U113" i="92"/>
  <c r="W113" i="92"/>
  <c r="V113" i="92"/>
  <c r="Q133" i="92"/>
  <c r="T133" i="92"/>
  <c r="M133" i="92"/>
  <c r="N133" i="92"/>
  <c r="O133" i="92"/>
  <c r="P133" i="92"/>
  <c r="V133" i="92"/>
  <c r="U133" i="92"/>
  <c r="W133" i="92"/>
  <c r="X133" i="92"/>
  <c r="R133" i="92"/>
  <c r="S133" i="92"/>
  <c r="M153" i="92"/>
  <c r="N153" i="92"/>
  <c r="X153" i="92"/>
  <c r="V153" i="92"/>
  <c r="W153" i="92"/>
  <c r="U153" i="92"/>
  <c r="S153" i="92"/>
  <c r="T153" i="92"/>
  <c r="R153" i="92"/>
  <c r="O153" i="92"/>
  <c r="P153" i="92"/>
  <c r="Q153" i="92"/>
  <c r="M173" i="92"/>
  <c r="N173" i="92"/>
  <c r="T173" i="92"/>
  <c r="U173" i="92"/>
  <c r="V173" i="92"/>
  <c r="R173" i="92"/>
  <c r="S173" i="92"/>
  <c r="W173" i="92"/>
  <c r="O173" i="92"/>
  <c r="P173" i="92"/>
  <c r="Q173" i="92"/>
  <c r="X173" i="92"/>
  <c r="N193" i="92"/>
  <c r="M193" i="92"/>
  <c r="O193" i="92"/>
  <c r="P193" i="92"/>
  <c r="T193" i="92"/>
  <c r="Q193" i="92"/>
  <c r="V193" i="92"/>
  <c r="W193" i="92"/>
  <c r="X193" i="92"/>
  <c r="S193" i="92"/>
  <c r="U193" i="92"/>
  <c r="R193" i="92"/>
  <c r="N213" i="92"/>
  <c r="V213" i="92"/>
  <c r="W213" i="92"/>
  <c r="X213" i="92"/>
  <c r="U213" i="92"/>
  <c r="O213" i="92"/>
  <c r="P213" i="92"/>
  <c r="M213" i="92"/>
  <c r="Q213" i="92"/>
  <c r="S213" i="92"/>
  <c r="T213" i="92"/>
  <c r="R213" i="92"/>
  <c r="N233" i="92"/>
  <c r="P233" i="92"/>
  <c r="Q233" i="92"/>
  <c r="M233" i="92"/>
  <c r="O233" i="92"/>
  <c r="R233" i="92"/>
  <c r="T233" i="92"/>
  <c r="U233" i="92"/>
  <c r="V233" i="92"/>
  <c r="W233" i="92"/>
  <c r="X233" i="92"/>
  <c r="S233" i="92"/>
  <c r="N253" i="92"/>
  <c r="R253" i="92"/>
  <c r="S253" i="92"/>
  <c r="T253" i="92"/>
  <c r="X253" i="92"/>
  <c r="M253" i="92"/>
  <c r="O253" i="92"/>
  <c r="P253" i="92"/>
  <c r="Q253" i="92"/>
  <c r="U253" i="92"/>
  <c r="W253" i="92"/>
  <c r="V253" i="92"/>
  <c r="N273" i="92"/>
  <c r="V273" i="92"/>
  <c r="R273" i="92"/>
  <c r="S273" i="92"/>
  <c r="T273" i="92"/>
  <c r="U273" i="92"/>
  <c r="W273" i="92"/>
  <c r="P273" i="92"/>
  <c r="Q273" i="92"/>
  <c r="M273" i="92"/>
  <c r="O273" i="92"/>
  <c r="X273" i="92"/>
  <c r="N293" i="92"/>
  <c r="M293" i="92"/>
  <c r="O293" i="92"/>
  <c r="P293" i="92"/>
  <c r="T293" i="92"/>
  <c r="V293" i="92"/>
  <c r="W293" i="92"/>
  <c r="X293" i="92"/>
  <c r="R293" i="92"/>
  <c r="Q293" i="92"/>
  <c r="S293" i="92"/>
  <c r="U293" i="92"/>
  <c r="N313" i="92"/>
  <c r="V313" i="92"/>
  <c r="W313" i="92"/>
  <c r="X313" i="92"/>
  <c r="U313" i="92"/>
  <c r="M313" i="92"/>
  <c r="O313" i="92"/>
  <c r="P313" i="92"/>
  <c r="Q313" i="92"/>
  <c r="R313" i="92"/>
  <c r="T313" i="92"/>
  <c r="S313" i="92"/>
  <c r="N333" i="92"/>
  <c r="P333" i="92"/>
  <c r="Q333" i="92"/>
  <c r="R333" i="92"/>
  <c r="S333" i="92"/>
  <c r="M333" i="92"/>
  <c r="T333" i="92"/>
  <c r="U333" i="92"/>
  <c r="O333" i="92"/>
  <c r="V333" i="92"/>
  <c r="W333" i="92"/>
  <c r="X333" i="92"/>
  <c r="N353" i="92"/>
  <c r="O353" i="92"/>
  <c r="P353" i="92"/>
  <c r="M353" i="92"/>
  <c r="Q353" i="92"/>
  <c r="R353" i="92"/>
  <c r="T353" i="92"/>
  <c r="V353" i="92"/>
  <c r="U353" i="92"/>
  <c r="W353" i="92"/>
  <c r="X353" i="92"/>
  <c r="S353" i="92"/>
  <c r="N373" i="92"/>
  <c r="S373" i="92"/>
  <c r="M373" i="92"/>
  <c r="O373" i="92"/>
  <c r="P373" i="92"/>
  <c r="Q373" i="92"/>
  <c r="T373" i="92"/>
  <c r="U373" i="92"/>
  <c r="R373" i="92"/>
  <c r="W373" i="92"/>
  <c r="X373" i="92"/>
  <c r="V373" i="92"/>
  <c r="N393" i="92"/>
  <c r="W393" i="92"/>
  <c r="X393" i="92"/>
  <c r="R393" i="92"/>
  <c r="S393" i="92"/>
  <c r="T393" i="92"/>
  <c r="U393" i="92"/>
  <c r="V393" i="92"/>
  <c r="M393" i="92"/>
  <c r="O393" i="92"/>
  <c r="P393" i="92"/>
  <c r="Q393" i="92"/>
  <c r="N413" i="92"/>
  <c r="O413" i="92"/>
  <c r="U413" i="92"/>
  <c r="V413" i="92"/>
  <c r="W413" i="92"/>
  <c r="M413" i="92"/>
  <c r="R413" i="92"/>
  <c r="S413" i="92"/>
  <c r="T413" i="92"/>
  <c r="X413" i="92"/>
  <c r="Q413" i="92"/>
  <c r="P413" i="92"/>
  <c r="N433" i="92"/>
  <c r="W433" i="92"/>
  <c r="R433" i="92"/>
  <c r="S433" i="92"/>
  <c r="T433" i="92"/>
  <c r="M433" i="92"/>
  <c r="O433" i="92"/>
  <c r="Q433" i="92"/>
  <c r="U433" i="92"/>
  <c r="P433" i="92"/>
  <c r="V433" i="92"/>
  <c r="X433" i="92"/>
  <c r="N453" i="92"/>
  <c r="P453" i="92"/>
  <c r="Q453" i="92"/>
  <c r="R453" i="92"/>
  <c r="O453" i="92"/>
  <c r="M453" i="92"/>
  <c r="S453" i="92"/>
  <c r="U453" i="92"/>
  <c r="V453" i="92"/>
  <c r="T453" i="92"/>
  <c r="X453" i="92"/>
  <c r="W453" i="92"/>
  <c r="N473" i="92"/>
  <c r="Q473" i="92"/>
  <c r="R473" i="92"/>
  <c r="S473" i="92"/>
  <c r="T473" i="92"/>
  <c r="U473" i="92"/>
  <c r="W473" i="92"/>
  <c r="X473" i="92"/>
  <c r="P473" i="92"/>
  <c r="V473" i="92"/>
  <c r="O473" i="92"/>
  <c r="M473" i="92"/>
  <c r="N493" i="92"/>
  <c r="S493" i="92"/>
  <c r="T493" i="92"/>
  <c r="U493" i="92"/>
  <c r="M493" i="92"/>
  <c r="O493" i="92"/>
  <c r="P493" i="92"/>
  <c r="R493" i="92"/>
  <c r="V493" i="92"/>
  <c r="Q493" i="92"/>
  <c r="W493" i="92"/>
  <c r="X493" i="92"/>
  <c r="N513" i="92"/>
  <c r="R513" i="92"/>
  <c r="S513" i="92"/>
  <c r="T513" i="92"/>
  <c r="U513" i="92"/>
  <c r="V513" i="92"/>
  <c r="X513" i="92"/>
  <c r="W513" i="92"/>
  <c r="P513" i="92"/>
  <c r="Q513" i="92"/>
  <c r="O513" i="92"/>
  <c r="M513" i="92"/>
  <c r="N533" i="92"/>
  <c r="O533" i="92"/>
  <c r="P533" i="92"/>
  <c r="Q533" i="92"/>
  <c r="R533" i="92"/>
  <c r="S533" i="92"/>
  <c r="T533" i="92"/>
  <c r="V533" i="92"/>
  <c r="W533" i="92"/>
  <c r="M533" i="92"/>
  <c r="U533" i="92"/>
  <c r="X533" i="92"/>
  <c r="N553" i="92"/>
  <c r="W553" i="92"/>
  <c r="M553" i="92"/>
  <c r="O553" i="92"/>
  <c r="P553" i="92"/>
  <c r="Q553" i="92"/>
  <c r="S553" i="92"/>
  <c r="T553" i="92"/>
  <c r="R553" i="92"/>
  <c r="U553" i="92"/>
  <c r="V553" i="92"/>
  <c r="X553" i="92"/>
  <c r="N573" i="92"/>
  <c r="M573" i="92"/>
  <c r="O573" i="92"/>
  <c r="Q573" i="92"/>
  <c r="R573" i="92"/>
  <c r="S573" i="92"/>
  <c r="T573" i="92"/>
  <c r="W573" i="92"/>
  <c r="X573" i="92"/>
  <c r="P573" i="92"/>
  <c r="U573" i="92"/>
  <c r="V573" i="92"/>
  <c r="N593" i="92"/>
  <c r="S593" i="92"/>
  <c r="M593" i="92"/>
  <c r="O593" i="92"/>
  <c r="P593" i="92"/>
  <c r="Q593" i="92"/>
  <c r="V593" i="92"/>
  <c r="W593" i="92"/>
  <c r="X593" i="92"/>
  <c r="U593" i="92"/>
  <c r="R593" i="92"/>
  <c r="T593" i="92"/>
  <c r="N613" i="92"/>
  <c r="P613" i="92"/>
  <c r="M613" i="92"/>
  <c r="O613" i="92"/>
  <c r="T613" i="92"/>
  <c r="V613" i="92"/>
  <c r="S613" i="92"/>
  <c r="U613" i="92"/>
  <c r="W613" i="92"/>
  <c r="Q613" i="92"/>
  <c r="R613" i="92"/>
  <c r="X613" i="92"/>
  <c r="N633" i="92"/>
  <c r="O633" i="92"/>
  <c r="X633" i="92"/>
  <c r="M633" i="92"/>
  <c r="R633" i="92"/>
  <c r="S633" i="92"/>
  <c r="P633" i="92"/>
  <c r="Q633" i="92"/>
  <c r="T633" i="92"/>
  <c r="U633" i="92"/>
  <c r="V633" i="92"/>
  <c r="W633" i="92"/>
  <c r="N653" i="92"/>
  <c r="W653" i="92"/>
  <c r="U653" i="92"/>
  <c r="V653" i="92"/>
  <c r="X653" i="92"/>
  <c r="R653" i="92"/>
  <c r="S653" i="92"/>
  <c r="T653" i="92"/>
  <c r="M653" i="92"/>
  <c r="O653" i="92"/>
  <c r="Q653" i="92"/>
  <c r="P653" i="92"/>
  <c r="N673" i="92"/>
  <c r="S673" i="92"/>
  <c r="T673" i="92"/>
  <c r="U673" i="92"/>
  <c r="V673" i="92"/>
  <c r="M673" i="92"/>
  <c r="X673" i="92"/>
  <c r="O673" i="92"/>
  <c r="R673" i="92"/>
  <c r="W673" i="92"/>
  <c r="P673" i="92"/>
  <c r="Q673" i="92"/>
  <c r="M693" i="92"/>
  <c r="N693" i="92"/>
  <c r="X693" i="92"/>
  <c r="O693" i="92"/>
  <c r="P693" i="92"/>
  <c r="Q693" i="92"/>
  <c r="R693" i="92"/>
  <c r="S693" i="92"/>
  <c r="T693" i="92"/>
  <c r="U693" i="92"/>
  <c r="V693" i="92"/>
  <c r="W693" i="92"/>
  <c r="M713" i="92"/>
  <c r="N713" i="92"/>
  <c r="P713" i="92"/>
  <c r="T713" i="92"/>
  <c r="U713" i="92"/>
  <c r="X713" i="92"/>
  <c r="Q713" i="92"/>
  <c r="R713" i="92"/>
  <c r="S713" i="92"/>
  <c r="V713" i="92"/>
  <c r="W713" i="92"/>
  <c r="O713" i="92"/>
  <c r="M733" i="92"/>
  <c r="N733" i="92"/>
  <c r="R733" i="92"/>
  <c r="T733" i="92"/>
  <c r="P733" i="92"/>
  <c r="Q733" i="92"/>
  <c r="S733" i="92"/>
  <c r="O733" i="92"/>
  <c r="V733" i="92"/>
  <c r="W733" i="92"/>
  <c r="X733" i="92"/>
  <c r="U733" i="92"/>
  <c r="B9" i="109" a="1"/>
  <c r="DP109" i="100" a="1"/>
  <c r="DP109" i="100" s="1"/>
  <c r="C425" i="103"/>
  <c r="C426" i="103"/>
  <c r="C427" i="103"/>
  <c r="C428" i="103"/>
  <c r="C429" i="103"/>
  <c r="C430" i="103"/>
  <c r="C431" i="103"/>
  <c r="C432" i="103"/>
  <c r="C433" i="103"/>
  <c r="C434" i="103"/>
  <c r="C435" i="103"/>
  <c r="C436" i="103"/>
  <c r="C437" i="103"/>
  <c r="C438" i="103"/>
  <c r="C439" i="103"/>
  <c r="C440" i="103"/>
  <c r="C441" i="103"/>
  <c r="C442" i="103"/>
  <c r="C443" i="103"/>
  <c r="C444" i="103"/>
  <c r="C445" i="103"/>
  <c r="C446" i="103"/>
  <c r="C447" i="103"/>
  <c r="C448" i="103"/>
  <c r="C449" i="103"/>
  <c r="C450" i="103"/>
  <c r="C451" i="103"/>
  <c r="C452" i="103"/>
  <c r="C453" i="103"/>
  <c r="C454" i="103"/>
  <c r="C455" i="103"/>
  <c r="C456" i="103"/>
  <c r="C457" i="103"/>
  <c r="C458" i="103"/>
  <c r="C459" i="103"/>
  <c r="C460" i="103"/>
  <c r="C461" i="103"/>
  <c r="C462" i="103"/>
  <c r="C463" i="103"/>
  <c r="C464" i="103"/>
  <c r="C465" i="103"/>
  <c r="C466" i="103"/>
  <c r="C467" i="103"/>
  <c r="C468" i="103"/>
  <c r="C469" i="103"/>
  <c r="C470" i="103"/>
  <c r="C471" i="103"/>
  <c r="C472" i="103"/>
  <c r="C473" i="103"/>
  <c r="C474" i="103"/>
  <c r="C475" i="103"/>
  <c r="C476" i="103"/>
  <c r="C477" i="103"/>
  <c r="C478" i="103"/>
  <c r="C479" i="103"/>
  <c r="C480" i="103"/>
  <c r="C481" i="103"/>
  <c r="C482" i="103"/>
  <c r="C483" i="103"/>
  <c r="C484" i="103"/>
  <c r="C485" i="103"/>
  <c r="C486" i="103"/>
  <c r="C487" i="103"/>
  <c r="C488" i="103"/>
  <c r="C489" i="103"/>
  <c r="C490" i="103"/>
  <c r="C491" i="103"/>
  <c r="C492" i="103"/>
  <c r="C493" i="103"/>
  <c r="C494" i="103"/>
  <c r="C495" i="103"/>
  <c r="C496" i="103"/>
  <c r="C497" i="103"/>
  <c r="C498" i="103"/>
  <c r="C499" i="103"/>
  <c r="C500" i="103"/>
  <c r="C501" i="103"/>
  <c r="C502" i="103"/>
  <c r="C503" i="103"/>
  <c r="C504" i="103"/>
  <c r="C505" i="103"/>
  <c r="C506" i="103"/>
  <c r="C507" i="103"/>
  <c r="C508" i="103"/>
  <c r="C509" i="103"/>
  <c r="C510" i="103"/>
  <c r="C511" i="103"/>
  <c r="C512" i="103"/>
  <c r="C513" i="103"/>
  <c r="C514" i="103"/>
  <c r="C515" i="103"/>
  <c r="C516" i="103"/>
  <c r="C517" i="103"/>
  <c r="C518" i="103"/>
  <c r="C519" i="103"/>
  <c r="C520" i="103"/>
  <c r="C521" i="103"/>
  <c r="C522" i="103"/>
  <c r="C523" i="103"/>
  <c r="C524" i="103"/>
  <c r="C525" i="103"/>
  <c r="C526" i="103"/>
  <c r="C527" i="103"/>
  <c r="C528" i="103"/>
  <c r="C529" i="103"/>
  <c r="C530" i="103"/>
  <c r="C531" i="103"/>
  <c r="C532" i="103"/>
  <c r="C533" i="103"/>
  <c r="C534" i="103"/>
  <c r="C535" i="103"/>
  <c r="C536" i="103"/>
  <c r="C537" i="103"/>
  <c r="C538" i="103"/>
  <c r="C539" i="103"/>
  <c r="C540" i="103"/>
  <c r="C541" i="103"/>
  <c r="C542" i="103"/>
  <c r="C543" i="103"/>
  <c r="C544" i="103"/>
  <c r="C545" i="103"/>
  <c r="C546" i="103"/>
  <c r="C547" i="103"/>
  <c r="C548" i="103"/>
  <c r="C549" i="103"/>
  <c r="C550" i="103"/>
  <c r="C551" i="103"/>
  <c r="C552" i="103"/>
  <c r="C553" i="103"/>
  <c r="C554" i="103"/>
  <c r="C555" i="103"/>
  <c r="C556" i="103"/>
  <c r="C557" i="103"/>
  <c r="C558" i="103"/>
  <c r="C559" i="103"/>
  <c r="C560" i="103"/>
  <c r="C561" i="103"/>
  <c r="C562" i="103"/>
  <c r="C563" i="103"/>
  <c r="C564" i="103"/>
  <c r="C565" i="103"/>
  <c r="C566" i="103"/>
  <c r="C567" i="103"/>
  <c r="C568" i="103"/>
  <c r="C569" i="103"/>
  <c r="C570" i="103"/>
  <c r="C571" i="103"/>
  <c r="C572" i="103"/>
  <c r="C573" i="103"/>
  <c r="C574" i="103"/>
  <c r="C575" i="103"/>
  <c r="C576" i="103"/>
  <c r="C577" i="103"/>
  <c r="C578" i="103"/>
  <c r="C579" i="103"/>
  <c r="C580" i="103"/>
  <c r="C581" i="103"/>
  <c r="C582" i="103"/>
  <c r="C583" i="103"/>
  <c r="C584" i="103"/>
  <c r="C585" i="103"/>
  <c r="C586" i="103"/>
  <c r="C587" i="103"/>
  <c r="C588" i="103"/>
  <c r="C589" i="103"/>
  <c r="C590" i="103"/>
  <c r="C591" i="103"/>
  <c r="C592" i="103"/>
  <c r="C593" i="103"/>
  <c r="C594" i="103"/>
  <c r="C595" i="103"/>
  <c r="C596" i="103"/>
  <c r="C597" i="103"/>
  <c r="C598" i="103"/>
  <c r="C599" i="103"/>
  <c r="C600" i="103"/>
  <c r="C601" i="103"/>
  <c r="C602" i="103"/>
  <c r="C603" i="103"/>
  <c r="C604" i="103"/>
  <c r="C605" i="103"/>
  <c r="C606" i="103"/>
  <c r="C607" i="103"/>
  <c r="C608" i="103"/>
  <c r="C609" i="103"/>
  <c r="C610" i="103"/>
  <c r="C611" i="103"/>
  <c r="C612" i="103"/>
  <c r="C613" i="103"/>
  <c r="C614" i="103"/>
  <c r="C615" i="103"/>
  <c r="C616" i="103"/>
  <c r="C617" i="103"/>
  <c r="C618" i="103"/>
  <c r="C619" i="103"/>
  <c r="C620" i="103"/>
  <c r="C621" i="103"/>
  <c r="C622" i="103"/>
  <c r="C623" i="103"/>
  <c r="C624" i="103"/>
  <c r="C625" i="103"/>
  <c r="C626" i="103"/>
  <c r="C627" i="103"/>
  <c r="C628" i="103"/>
  <c r="C629" i="103"/>
  <c r="C630" i="103"/>
  <c r="C631" i="103"/>
  <c r="C632" i="103"/>
  <c r="C633" i="103"/>
  <c r="C634" i="103"/>
  <c r="C635" i="103"/>
  <c r="C636" i="103"/>
  <c r="C637" i="103"/>
  <c r="C638" i="103"/>
  <c r="C639" i="103"/>
  <c r="C640" i="103"/>
  <c r="C641" i="103"/>
  <c r="C642" i="103"/>
  <c r="C643" i="103"/>
  <c r="C644" i="103"/>
  <c r="C645" i="103"/>
  <c r="C646" i="103"/>
  <c r="C647" i="103"/>
  <c r="C648" i="103"/>
  <c r="C649" i="103"/>
  <c r="C650" i="103"/>
  <c r="C651" i="103"/>
  <c r="C652" i="103"/>
  <c r="C653" i="103"/>
  <c r="C654" i="103"/>
  <c r="C655" i="103"/>
  <c r="C656" i="103"/>
  <c r="C657" i="103"/>
  <c r="C658" i="103"/>
  <c r="C659" i="103"/>
  <c r="C660" i="103"/>
  <c r="C661" i="103"/>
  <c r="C662" i="103"/>
  <c r="C663" i="103"/>
  <c r="C664" i="103"/>
  <c r="C665" i="103"/>
  <c r="C666" i="103"/>
  <c r="C667" i="103"/>
  <c r="C668" i="103"/>
  <c r="C669" i="103"/>
  <c r="C670" i="103"/>
  <c r="C671" i="103"/>
  <c r="C672" i="103"/>
  <c r="C673" i="103"/>
  <c r="C674" i="103"/>
  <c r="C675" i="103"/>
  <c r="C676" i="103"/>
  <c r="C677" i="103"/>
  <c r="C678" i="103"/>
  <c r="C679" i="103"/>
  <c r="C680" i="103"/>
  <c r="C681" i="103"/>
  <c r="C682" i="103"/>
  <c r="C683" i="103"/>
  <c r="C684" i="103"/>
  <c r="C685" i="103"/>
  <c r="C686" i="103"/>
  <c r="C687" i="103"/>
  <c r="C688" i="103"/>
  <c r="C689" i="103"/>
  <c r="C690" i="103"/>
  <c r="C691" i="103"/>
  <c r="C692" i="103"/>
  <c r="C693" i="103"/>
  <c r="C694" i="103"/>
  <c r="C695" i="103"/>
  <c r="C696" i="103"/>
  <c r="C697" i="103"/>
  <c r="C698" i="103"/>
  <c r="C699" i="103"/>
  <c r="C700" i="103"/>
  <c r="C701" i="103"/>
  <c r="C702" i="103"/>
  <c r="C703" i="103"/>
  <c r="C704" i="103"/>
  <c r="C705" i="103"/>
  <c r="C706" i="103"/>
  <c r="C707" i="103"/>
  <c r="C708" i="103"/>
  <c r="C709" i="103"/>
  <c r="C710" i="103"/>
  <c r="C711" i="103"/>
  <c r="C712" i="103"/>
  <c r="C713" i="103"/>
  <c r="C714" i="103"/>
  <c r="C715" i="103"/>
  <c r="C716" i="103"/>
  <c r="C717" i="103"/>
  <c r="C718" i="103"/>
  <c r="C719" i="103"/>
  <c r="C720" i="103"/>
  <c r="C721" i="103"/>
  <c r="C722" i="103"/>
  <c r="C723" i="103"/>
  <c r="C724" i="103"/>
  <c r="C725" i="103"/>
  <c r="C726" i="103"/>
  <c r="C727" i="103"/>
  <c r="C728" i="103"/>
  <c r="C729" i="103"/>
  <c r="C730" i="103"/>
  <c r="C731" i="103"/>
  <c r="C732" i="103"/>
  <c r="C733" i="103"/>
  <c r="C734" i="103"/>
  <c r="C735" i="103"/>
  <c r="C736" i="103"/>
  <c r="C737" i="103"/>
  <c r="C738" i="103"/>
  <c r="C739" i="103"/>
  <c r="C740" i="103"/>
  <c r="C741" i="103"/>
  <c r="C742" i="103"/>
  <c r="C743" i="103"/>
  <c r="C744" i="103"/>
  <c r="C745" i="103"/>
  <c r="C746" i="103"/>
  <c r="C747" i="103"/>
  <c r="C748" i="103"/>
  <c r="C749" i="103"/>
  <c r="C750" i="103"/>
  <c r="C751" i="103"/>
  <c r="C752" i="103"/>
  <c r="C753" i="103"/>
  <c r="C754" i="103"/>
  <c r="C755" i="103"/>
  <c r="C756" i="103"/>
  <c r="C757" i="103"/>
  <c r="C758" i="103"/>
  <c r="C759" i="103"/>
  <c r="C760" i="103"/>
  <c r="C761" i="103"/>
  <c r="C762" i="103"/>
  <c r="C763" i="103"/>
  <c r="C764" i="103"/>
  <c r="C765" i="103"/>
  <c r="C766" i="103"/>
  <c r="C767" i="103"/>
  <c r="C768" i="103"/>
  <c r="C769" i="103"/>
  <c r="C770" i="103"/>
  <c r="C771" i="103"/>
  <c r="C772" i="103"/>
  <c r="C773" i="103"/>
  <c r="C774" i="103"/>
  <c r="C775" i="103"/>
  <c r="C776" i="103"/>
  <c r="C777" i="103"/>
  <c r="C778" i="103"/>
  <c r="C779" i="103"/>
  <c r="C780" i="103"/>
  <c r="C781" i="103"/>
  <c r="C782" i="103"/>
  <c r="C783" i="103"/>
  <c r="C784" i="103"/>
  <c r="C785" i="103"/>
  <c r="C786" i="103"/>
  <c r="C787" i="103"/>
  <c r="C788" i="103"/>
  <c r="C789" i="103"/>
  <c r="C790" i="103"/>
  <c r="C791" i="103"/>
  <c r="C792" i="103"/>
  <c r="C793" i="103"/>
  <c r="C794" i="103"/>
  <c r="C795" i="103"/>
  <c r="C796" i="103"/>
  <c r="C797" i="103"/>
  <c r="C798" i="103"/>
  <c r="C799" i="103"/>
  <c r="C800" i="103"/>
  <c r="C801" i="103"/>
  <c r="C802" i="103"/>
  <c r="C803" i="103"/>
  <c r="C804" i="103"/>
  <c r="C805" i="103"/>
  <c r="C806" i="103"/>
  <c r="C807" i="103"/>
  <c r="C808" i="103"/>
  <c r="C809" i="103"/>
  <c r="C810" i="103"/>
  <c r="C811" i="103"/>
  <c r="C812" i="103"/>
  <c r="C813" i="103"/>
  <c r="C814" i="103"/>
  <c r="C815" i="103"/>
  <c r="C816" i="103"/>
  <c r="C817" i="103"/>
  <c r="C818" i="103"/>
  <c r="C819" i="103"/>
  <c r="C820" i="103"/>
  <c r="C821" i="103"/>
  <c r="C822" i="103"/>
  <c r="C823" i="103"/>
  <c r="C824" i="103"/>
  <c r="C825" i="103"/>
  <c r="C826" i="103"/>
  <c r="C827" i="103"/>
  <c r="C828" i="103"/>
  <c r="C829" i="103"/>
  <c r="C830" i="103"/>
  <c r="C831" i="103"/>
  <c r="C832" i="103"/>
  <c r="C833" i="103"/>
  <c r="C834" i="103"/>
  <c r="C835" i="103"/>
  <c r="C836" i="103"/>
  <c r="C837" i="103"/>
  <c r="C838" i="103"/>
  <c r="C839" i="103"/>
  <c r="C840" i="103"/>
  <c r="C841" i="103"/>
  <c r="C842" i="103"/>
  <c r="C843" i="103"/>
  <c r="C844" i="103"/>
  <c r="C845" i="103"/>
  <c r="C846" i="103"/>
  <c r="C847" i="103"/>
  <c r="C848" i="103"/>
  <c r="C849" i="103"/>
  <c r="C850" i="103"/>
  <c r="C851" i="103"/>
  <c r="C852" i="103"/>
  <c r="C853" i="103"/>
  <c r="C854" i="103"/>
  <c r="C855" i="103"/>
  <c r="C856" i="103"/>
  <c r="C857" i="103"/>
  <c r="C858" i="103"/>
  <c r="C859" i="103"/>
  <c r="C860" i="103"/>
  <c r="C861" i="103"/>
  <c r="C862" i="103"/>
  <c r="C863" i="103"/>
  <c r="C864" i="103"/>
  <c r="C865" i="103"/>
  <c r="C866" i="103"/>
  <c r="C867" i="103"/>
  <c r="C868" i="103"/>
  <c r="C869" i="103"/>
  <c r="C870" i="103"/>
  <c r="C871" i="103"/>
  <c r="C872" i="103"/>
  <c r="C873" i="103"/>
  <c r="C874" i="103"/>
  <c r="C875" i="103"/>
  <c r="C876" i="103"/>
  <c r="C877" i="103"/>
  <c r="C878" i="103"/>
  <c r="C879" i="103"/>
  <c r="C880" i="103"/>
  <c r="C881" i="103"/>
  <c r="C882" i="103"/>
  <c r="C883" i="103"/>
  <c r="C884" i="103"/>
  <c r="C885" i="103"/>
  <c r="C886" i="103"/>
  <c r="C887" i="103"/>
  <c r="C888" i="103"/>
  <c r="C889" i="103"/>
  <c r="C890" i="103"/>
  <c r="C891" i="103"/>
  <c r="C892" i="103"/>
  <c r="C893" i="103"/>
  <c r="C894" i="103"/>
  <c r="C895" i="103"/>
  <c r="C896" i="103"/>
  <c r="C897" i="103"/>
  <c r="C898" i="103"/>
  <c r="C899" i="103"/>
  <c r="C900" i="103"/>
  <c r="C901" i="103"/>
  <c r="C902" i="103"/>
  <c r="C903" i="103"/>
  <c r="C904" i="103"/>
  <c r="C905" i="103"/>
  <c r="C906" i="103"/>
  <c r="C907" i="103"/>
  <c r="C908" i="103"/>
  <c r="C909" i="103"/>
  <c r="C910" i="103"/>
  <c r="C911" i="103"/>
  <c r="C912" i="103"/>
  <c r="C913" i="103"/>
  <c r="C914" i="103"/>
  <c r="C915" i="103"/>
  <c r="C916" i="103"/>
  <c r="C917" i="103"/>
  <c r="C918" i="103"/>
  <c r="C919" i="103"/>
  <c r="C920" i="103"/>
  <c r="C921" i="103"/>
  <c r="C922" i="103"/>
  <c r="C923" i="103"/>
  <c r="C924" i="103"/>
  <c r="C925" i="103"/>
  <c r="C926" i="103"/>
  <c r="C927" i="103"/>
  <c r="C928" i="103"/>
  <c r="C929" i="103"/>
  <c r="C930" i="103"/>
  <c r="C931" i="103"/>
  <c r="C932" i="103"/>
  <c r="C933" i="103"/>
  <c r="C934" i="103"/>
  <c r="C935" i="103"/>
  <c r="C936" i="103"/>
  <c r="C937" i="103"/>
  <c r="C938" i="103"/>
  <c r="C939" i="103"/>
  <c r="C940" i="103"/>
  <c r="C941" i="103"/>
  <c r="C942" i="103"/>
  <c r="C943" i="103"/>
  <c r="C944" i="103"/>
  <c r="C945" i="103"/>
  <c r="C946" i="103"/>
  <c r="C947" i="103"/>
  <c r="C948" i="103"/>
  <c r="C949" i="103"/>
  <c r="C950" i="103"/>
  <c r="C951" i="103"/>
  <c r="C952" i="103"/>
  <c r="C953" i="103"/>
  <c r="C954" i="103"/>
  <c r="C955" i="103"/>
  <c r="C956" i="103"/>
  <c r="C957" i="103"/>
  <c r="C958" i="103"/>
  <c r="C959" i="103"/>
  <c r="C960" i="103"/>
  <c r="C961" i="103"/>
  <c r="C962" i="103"/>
  <c r="C963" i="103"/>
  <c r="C964" i="103"/>
  <c r="C965" i="103"/>
  <c r="C966" i="103"/>
  <c r="C967" i="103"/>
  <c r="C968" i="103"/>
  <c r="C969" i="103"/>
  <c r="C970" i="103"/>
  <c r="C971" i="103"/>
  <c r="C972" i="103"/>
  <c r="C973" i="103"/>
  <c r="C974" i="103"/>
  <c r="C975" i="103"/>
  <c r="C976" i="103"/>
  <c r="C977" i="103"/>
  <c r="C978" i="103"/>
  <c r="C979" i="103"/>
  <c r="C980" i="103"/>
  <c r="C981" i="103"/>
  <c r="C982" i="103"/>
  <c r="C983" i="103"/>
  <c r="C984" i="103"/>
  <c r="C985" i="103"/>
  <c r="C986" i="103"/>
  <c r="C987" i="103"/>
  <c r="C988" i="103"/>
  <c r="C989" i="103"/>
  <c r="C990" i="103"/>
  <c r="C991" i="103"/>
  <c r="C992" i="103"/>
  <c r="C993" i="103"/>
  <c r="C994" i="103"/>
  <c r="C995" i="103"/>
  <c r="C996" i="103"/>
  <c r="C997" i="103"/>
  <c r="C998" i="103"/>
  <c r="C999" i="103"/>
  <c r="C1000" i="103"/>
  <c r="C1001" i="103"/>
  <c r="C1002" i="103"/>
  <c r="C1003" i="103"/>
  <c r="C1004" i="103"/>
  <c r="C1005" i="103"/>
  <c r="C1006" i="103"/>
  <c r="C1007" i="103"/>
  <c r="C1008" i="103"/>
  <c r="C1009" i="103"/>
  <c r="C1010" i="103"/>
  <c r="C1011" i="103"/>
  <c r="C1012" i="103"/>
  <c r="C1013" i="103"/>
  <c r="C1014" i="103"/>
  <c r="C1015" i="103"/>
  <c r="C1016" i="103"/>
  <c r="C1017" i="103"/>
  <c r="C1018" i="103"/>
  <c r="C1019" i="103"/>
  <c r="C1020" i="103"/>
  <c r="C1021" i="103"/>
  <c r="C1022" i="103"/>
  <c r="C1023" i="103"/>
  <c r="C1024" i="103"/>
  <c r="C1025" i="103"/>
  <c r="C1026" i="103"/>
  <c r="C1027" i="103"/>
  <c r="C1028" i="103"/>
  <c r="C1029" i="103"/>
  <c r="C1030" i="103"/>
  <c r="C1031" i="103"/>
  <c r="C1032" i="103"/>
  <c r="C1033" i="103"/>
  <c r="C1034" i="103"/>
  <c r="C1035" i="103"/>
  <c r="C1036" i="103"/>
  <c r="C1037" i="103"/>
  <c r="C1038" i="103"/>
  <c r="C1039" i="103"/>
  <c r="C1040" i="103"/>
  <c r="C10" i="103"/>
  <c r="C11" i="103"/>
  <c r="C12" i="103"/>
  <c r="C13" i="103"/>
  <c r="C14" i="103"/>
  <c r="C15" i="103"/>
  <c r="C16" i="103"/>
  <c r="C17" i="103"/>
  <c r="C18" i="103"/>
  <c r="C19" i="103"/>
  <c r="C20" i="103"/>
  <c r="C21" i="103"/>
  <c r="C22" i="103"/>
  <c r="C23" i="103"/>
  <c r="C24" i="103"/>
  <c r="C25" i="103"/>
  <c r="C26" i="103"/>
  <c r="C27" i="103"/>
  <c r="C28" i="103"/>
  <c r="C29" i="103"/>
  <c r="C30" i="103"/>
  <c r="C31" i="103"/>
  <c r="C32" i="103"/>
  <c r="C33" i="103"/>
  <c r="C34" i="103"/>
  <c r="C35" i="103"/>
  <c r="C36" i="103"/>
  <c r="C37" i="103"/>
  <c r="C38" i="103"/>
  <c r="C39" i="103"/>
  <c r="C40" i="103"/>
  <c r="C41" i="103"/>
  <c r="C42" i="103"/>
  <c r="C43" i="103"/>
  <c r="C44" i="103"/>
  <c r="C45" i="103"/>
  <c r="C46" i="103"/>
  <c r="C47" i="103"/>
  <c r="C48" i="103"/>
  <c r="C49" i="103"/>
  <c r="C50" i="103"/>
  <c r="C51" i="103"/>
  <c r="C52" i="103"/>
  <c r="C53" i="103"/>
  <c r="C54" i="103"/>
  <c r="C55" i="103"/>
  <c r="C56" i="103"/>
  <c r="C57" i="103"/>
  <c r="C58" i="103"/>
  <c r="C59" i="103"/>
  <c r="C60" i="103"/>
  <c r="C61" i="103"/>
  <c r="C62" i="103"/>
  <c r="C63" i="103"/>
  <c r="C64" i="103"/>
  <c r="C65" i="103"/>
  <c r="C66" i="103"/>
  <c r="C67" i="103"/>
  <c r="C68" i="103"/>
  <c r="C69" i="103"/>
  <c r="C70" i="103"/>
  <c r="C71" i="103"/>
  <c r="C72" i="103"/>
  <c r="C73" i="103"/>
  <c r="C74" i="103"/>
  <c r="C75" i="103"/>
  <c r="C76" i="103"/>
  <c r="C77" i="103"/>
  <c r="C78" i="103"/>
  <c r="C79" i="103"/>
  <c r="C80" i="103"/>
  <c r="C81" i="103"/>
  <c r="C82" i="103"/>
  <c r="C83" i="103"/>
  <c r="C84" i="103"/>
  <c r="C85" i="103"/>
  <c r="C86" i="103"/>
  <c r="C87" i="103"/>
  <c r="C88" i="103"/>
  <c r="C89" i="103"/>
  <c r="C90" i="103"/>
  <c r="C91" i="103"/>
  <c r="C92" i="103"/>
  <c r="C93" i="103"/>
  <c r="C94" i="103"/>
  <c r="C95" i="103"/>
  <c r="C96" i="103"/>
  <c r="C97" i="103"/>
  <c r="C98" i="103"/>
  <c r="C99" i="103"/>
  <c r="C100" i="103"/>
  <c r="C101" i="103"/>
  <c r="C102" i="103"/>
  <c r="C103" i="103"/>
  <c r="C104" i="103"/>
  <c r="C105" i="103"/>
  <c r="C106" i="103"/>
  <c r="C107" i="103"/>
  <c r="C108" i="103"/>
  <c r="C109" i="103"/>
  <c r="C110" i="103"/>
  <c r="C111" i="103"/>
  <c r="C112" i="103"/>
  <c r="C113" i="103"/>
  <c r="C114" i="103"/>
  <c r="C115" i="103"/>
  <c r="C116" i="103"/>
  <c r="C117" i="103"/>
  <c r="C118" i="103"/>
  <c r="C119" i="103"/>
  <c r="C120" i="103"/>
  <c r="C121" i="103"/>
  <c r="C122" i="103"/>
  <c r="C123" i="103"/>
  <c r="C124" i="103"/>
  <c r="C125" i="103"/>
  <c r="C126" i="103"/>
  <c r="C127" i="103"/>
  <c r="C128" i="103"/>
  <c r="C129" i="103"/>
  <c r="C130" i="103"/>
  <c r="C131" i="103"/>
  <c r="C132" i="103"/>
  <c r="C133" i="103"/>
  <c r="C134" i="103"/>
  <c r="C135" i="103"/>
  <c r="C136" i="103"/>
  <c r="C137" i="103"/>
  <c r="C138" i="103"/>
  <c r="C139" i="103"/>
  <c r="C140" i="103"/>
  <c r="C141" i="103"/>
  <c r="C142" i="103"/>
  <c r="C143" i="103"/>
  <c r="C144" i="103"/>
  <c r="C145" i="103"/>
  <c r="C146" i="103"/>
  <c r="C147" i="103"/>
  <c r="C148" i="103"/>
  <c r="C149" i="103"/>
  <c r="C150" i="103"/>
  <c r="C151" i="103"/>
  <c r="C152" i="103"/>
  <c r="C153" i="103"/>
  <c r="C154" i="103"/>
  <c r="C155" i="103"/>
  <c r="C156" i="103"/>
  <c r="C157" i="103"/>
  <c r="C158" i="103"/>
  <c r="C159" i="103"/>
  <c r="C160" i="103"/>
  <c r="C161" i="103"/>
  <c r="C162" i="103"/>
  <c r="C163" i="103"/>
  <c r="C164" i="103"/>
  <c r="C165" i="103"/>
  <c r="C166" i="103"/>
  <c r="C167" i="103"/>
  <c r="C168" i="103"/>
  <c r="C169" i="103"/>
  <c r="C170" i="103"/>
  <c r="C171" i="103"/>
  <c r="C172" i="103"/>
  <c r="C173" i="103"/>
  <c r="C174" i="103"/>
  <c r="C175" i="103"/>
  <c r="C176" i="103"/>
  <c r="C177" i="103"/>
  <c r="C178" i="103"/>
  <c r="C179" i="103"/>
  <c r="C180" i="103"/>
  <c r="C181" i="103"/>
  <c r="C182" i="103"/>
  <c r="C183" i="103"/>
  <c r="C184" i="103"/>
  <c r="C185" i="103"/>
  <c r="C186" i="103"/>
  <c r="C187" i="103"/>
  <c r="C188" i="103"/>
  <c r="C189" i="103"/>
  <c r="C190" i="103"/>
  <c r="C191" i="103"/>
  <c r="C192" i="103"/>
  <c r="C193" i="103"/>
  <c r="C194" i="103"/>
  <c r="C195" i="103"/>
  <c r="C196" i="103"/>
  <c r="C197" i="103"/>
  <c r="C198" i="103"/>
  <c r="C199" i="103"/>
  <c r="C200" i="103"/>
  <c r="C201" i="103"/>
  <c r="C202" i="103"/>
  <c r="C203" i="103"/>
  <c r="C204" i="103"/>
  <c r="C205" i="103"/>
  <c r="C206" i="103"/>
  <c r="C207" i="103"/>
  <c r="C208" i="103"/>
  <c r="C209" i="103"/>
  <c r="C210" i="103"/>
  <c r="C211" i="103"/>
  <c r="C212" i="103"/>
  <c r="C213" i="103"/>
  <c r="C214" i="103"/>
  <c r="C215" i="103"/>
  <c r="C216" i="103"/>
  <c r="C217" i="103"/>
  <c r="C218" i="103"/>
  <c r="C219" i="103"/>
  <c r="C220" i="103"/>
  <c r="C221" i="103"/>
  <c r="C222" i="103"/>
  <c r="C223" i="103"/>
  <c r="C224" i="103"/>
  <c r="C225" i="103"/>
  <c r="C226" i="103"/>
  <c r="C227" i="103"/>
  <c r="C228" i="103"/>
  <c r="C229" i="103"/>
  <c r="C230" i="103"/>
  <c r="C231" i="103"/>
  <c r="C232" i="103"/>
  <c r="C233" i="103"/>
  <c r="C234" i="103"/>
  <c r="C235" i="103"/>
  <c r="C236" i="103"/>
  <c r="C237" i="103"/>
  <c r="C238" i="103"/>
  <c r="C239" i="103"/>
  <c r="C240" i="103"/>
  <c r="C241" i="103"/>
  <c r="C242" i="103"/>
  <c r="C243" i="103"/>
  <c r="C244" i="103"/>
  <c r="C245" i="103"/>
  <c r="C246" i="103"/>
  <c r="C247" i="103"/>
  <c r="C248" i="103"/>
  <c r="C249" i="103"/>
  <c r="C250" i="103"/>
  <c r="C251" i="103"/>
  <c r="C252" i="103"/>
  <c r="C253" i="103"/>
  <c r="C254" i="103"/>
  <c r="C255" i="103"/>
  <c r="C256" i="103"/>
  <c r="C257" i="103"/>
  <c r="C258" i="103"/>
  <c r="C259" i="103"/>
  <c r="C260" i="103"/>
  <c r="C261" i="103"/>
  <c r="C262" i="103"/>
  <c r="C263" i="103"/>
  <c r="C264" i="103"/>
  <c r="C265" i="103"/>
  <c r="C266" i="103"/>
  <c r="C267" i="103"/>
  <c r="C268" i="103"/>
  <c r="C269" i="103"/>
  <c r="C270" i="103"/>
  <c r="C271" i="103"/>
  <c r="C272" i="103"/>
  <c r="C273" i="103"/>
  <c r="C274" i="103"/>
  <c r="C275" i="103"/>
  <c r="C276" i="103"/>
  <c r="C277" i="103"/>
  <c r="C278" i="103"/>
  <c r="C279" i="103"/>
  <c r="C280" i="103"/>
  <c r="C281" i="103"/>
  <c r="C282" i="103"/>
  <c r="C283" i="103"/>
  <c r="C284" i="103"/>
  <c r="C285" i="103"/>
  <c r="C286" i="103"/>
  <c r="C287" i="103"/>
  <c r="C288" i="103"/>
  <c r="C289" i="103"/>
  <c r="C290" i="103"/>
  <c r="C291" i="103"/>
  <c r="C292" i="103"/>
  <c r="C293" i="103"/>
  <c r="C294" i="103"/>
  <c r="C295" i="103"/>
  <c r="C296" i="103"/>
  <c r="C297" i="103"/>
  <c r="C298" i="103"/>
  <c r="C299" i="103"/>
  <c r="C300" i="103"/>
  <c r="C301" i="103"/>
  <c r="C302" i="103"/>
  <c r="C303" i="103"/>
  <c r="C304" i="103"/>
  <c r="C305" i="103"/>
  <c r="C306" i="103"/>
  <c r="C307" i="103"/>
  <c r="C308" i="103"/>
  <c r="C309" i="103"/>
  <c r="C310" i="103"/>
  <c r="C311" i="103"/>
  <c r="C312" i="103"/>
  <c r="C313" i="103"/>
  <c r="C314" i="103"/>
  <c r="C315" i="103"/>
  <c r="C316" i="103"/>
  <c r="C317" i="103"/>
  <c r="C318" i="103"/>
  <c r="C319" i="103"/>
  <c r="C320" i="103"/>
  <c r="C321" i="103"/>
  <c r="C322" i="103"/>
  <c r="C323" i="103"/>
  <c r="C324" i="103"/>
  <c r="C325" i="103"/>
  <c r="C326" i="103"/>
  <c r="C327" i="103"/>
  <c r="C328" i="103"/>
  <c r="C329" i="103"/>
  <c r="C330" i="103"/>
  <c r="C331" i="103"/>
  <c r="C332" i="103"/>
  <c r="C333" i="103"/>
  <c r="C334" i="103"/>
  <c r="C335" i="103"/>
  <c r="C336" i="103"/>
  <c r="C337" i="103"/>
  <c r="C338" i="103"/>
  <c r="C339" i="103"/>
  <c r="C340" i="103"/>
  <c r="C341" i="103"/>
  <c r="C342" i="103"/>
  <c r="C343" i="103"/>
  <c r="C344" i="103"/>
  <c r="C345" i="103"/>
  <c r="C346" i="103"/>
  <c r="C347" i="103"/>
  <c r="C348" i="103"/>
  <c r="C349" i="103"/>
  <c r="C350" i="103"/>
  <c r="C351" i="103"/>
  <c r="C352" i="103"/>
  <c r="C353" i="103"/>
  <c r="C354" i="103"/>
  <c r="C355" i="103"/>
  <c r="C356" i="103"/>
  <c r="C357" i="103"/>
  <c r="C358" i="103"/>
  <c r="C359" i="103"/>
  <c r="C360" i="103"/>
  <c r="C361" i="103"/>
  <c r="C362" i="103"/>
  <c r="C363" i="103"/>
  <c r="C364" i="103"/>
  <c r="C365" i="103"/>
  <c r="C366" i="103"/>
  <c r="C367" i="103"/>
  <c r="C368" i="103"/>
  <c r="C369" i="103"/>
  <c r="C370" i="103"/>
  <c r="C371" i="103"/>
  <c r="C372" i="103"/>
  <c r="C373" i="103"/>
  <c r="C374" i="103"/>
  <c r="C375" i="103"/>
  <c r="C376" i="103"/>
  <c r="C377" i="103"/>
  <c r="C378" i="103"/>
  <c r="C379" i="103"/>
  <c r="C380" i="103"/>
  <c r="C381" i="103"/>
  <c r="C382" i="103"/>
  <c r="C383" i="103"/>
  <c r="C384" i="103"/>
  <c r="C385" i="103"/>
  <c r="C386" i="103"/>
  <c r="C387" i="103"/>
  <c r="C388" i="103"/>
  <c r="C389" i="103"/>
  <c r="C390" i="103"/>
  <c r="C391" i="103"/>
  <c r="C392" i="103"/>
  <c r="C393" i="103"/>
  <c r="C394" i="103"/>
  <c r="C395" i="103"/>
  <c r="C396" i="103"/>
  <c r="C397" i="103"/>
  <c r="C398" i="103"/>
  <c r="C399" i="103"/>
  <c r="C400" i="103"/>
  <c r="C401" i="103"/>
  <c r="C402" i="103"/>
  <c r="C403" i="103"/>
  <c r="C404" i="103"/>
  <c r="C405" i="103"/>
  <c r="C406" i="103"/>
  <c r="C407" i="103"/>
  <c r="C408" i="103"/>
  <c r="C409" i="103"/>
  <c r="C410" i="103"/>
  <c r="C411" i="103"/>
  <c r="C412" i="103"/>
  <c r="C413" i="103"/>
  <c r="C414" i="103"/>
  <c r="C415" i="103"/>
  <c r="C416" i="103"/>
  <c r="C417" i="103"/>
  <c r="C418" i="103"/>
  <c r="C419" i="103"/>
  <c r="C420" i="103"/>
  <c r="C421" i="103"/>
  <c r="C422" i="103"/>
  <c r="C423" i="103"/>
  <c r="C424" i="103"/>
  <c r="C9" i="103"/>
  <c r="B9" i="100" a="1"/>
  <c r="G55" i="43"/>
  <c r="E713" i="92" s="1"/>
  <c r="E699" i="92" l="1"/>
  <c r="E700" i="92"/>
  <c r="E724" i="92"/>
  <c r="E725" i="92"/>
  <c r="E726" i="92"/>
  <c r="E200" i="92"/>
  <c r="E224" i="92"/>
  <c r="E274" i="92"/>
  <c r="E275" i="92"/>
  <c r="E298" i="92"/>
  <c r="E398" i="92"/>
  <c r="E399" i="92"/>
  <c r="E276" i="92"/>
  <c r="E376" i="92"/>
  <c r="E400" i="92"/>
  <c r="E424" i="92"/>
  <c r="E100" i="92"/>
  <c r="E476" i="92"/>
  <c r="E125" i="92"/>
  <c r="E126" i="92"/>
  <c r="E150" i="92"/>
  <c r="E550" i="92"/>
  <c r="E151" i="92"/>
  <c r="E551" i="92"/>
  <c r="E474" i="92"/>
  <c r="E475" i="92"/>
  <c r="E124" i="92"/>
  <c r="E498" i="92"/>
  <c r="E526" i="92"/>
  <c r="E152" i="92"/>
  <c r="E552" i="92"/>
  <c r="E199" i="92"/>
  <c r="E574" i="92"/>
  <c r="E575" i="92"/>
  <c r="E576" i="92"/>
  <c r="E324" i="92"/>
  <c r="E76" i="92"/>
  <c r="E325" i="92"/>
  <c r="E599" i="92"/>
  <c r="E74" i="92"/>
  <c r="E75" i="92"/>
  <c r="E98" i="92"/>
  <c r="E374" i="92"/>
  <c r="E600" i="92"/>
  <c r="E299" i="92"/>
  <c r="E300" i="92"/>
  <c r="E598" i="92"/>
  <c r="E99" i="92"/>
  <c r="E375" i="92"/>
  <c r="E624" i="92"/>
  <c r="E426" i="92"/>
  <c r="E225" i="92"/>
  <c r="E425" i="92"/>
  <c r="E625" i="92"/>
  <c r="E50" i="92"/>
  <c r="E226" i="92"/>
  <c r="E626" i="92"/>
  <c r="E51" i="92"/>
  <c r="E250" i="92"/>
  <c r="E450" i="92"/>
  <c r="E650" i="92"/>
  <c r="E52" i="92"/>
  <c r="E251" i="92"/>
  <c r="E451" i="92"/>
  <c r="E651" i="92"/>
  <c r="E53" i="92"/>
  <c r="E252" i="92"/>
  <c r="E452" i="92"/>
  <c r="E652" i="92"/>
  <c r="E326" i="92"/>
  <c r="E674" i="92"/>
  <c r="E174" i="92"/>
  <c r="E499" i="92"/>
  <c r="E24" i="92"/>
  <c r="E175" i="92"/>
  <c r="E350" i="92"/>
  <c r="E500" i="92"/>
  <c r="E675" i="92"/>
  <c r="E524" i="92"/>
  <c r="E25" i="92"/>
  <c r="E176" i="92"/>
  <c r="E351" i="92"/>
  <c r="E676" i="92"/>
  <c r="E26" i="92"/>
  <c r="E198" i="92"/>
  <c r="E352" i="92"/>
  <c r="E525" i="92"/>
  <c r="E698" i="92"/>
  <c r="C96" i="109"/>
  <c r="C93" i="109"/>
  <c r="C59" i="109"/>
  <c r="C42" i="109"/>
  <c r="C17" i="109"/>
  <c r="C77" i="109"/>
  <c r="C61" i="109"/>
  <c r="C76" i="109"/>
  <c r="C70" i="109"/>
  <c r="C45" i="109"/>
  <c r="C84" i="109"/>
  <c r="C39" i="109"/>
  <c r="C15" i="109"/>
  <c r="C101" i="109"/>
  <c r="C49" i="109"/>
  <c r="C104" i="109"/>
  <c r="C62" i="109"/>
  <c r="C11" i="109"/>
  <c r="C103" i="109"/>
  <c r="C69" i="109"/>
  <c r="C75" i="109"/>
  <c r="C48" i="109"/>
  <c r="B9" i="109"/>
  <c r="C9" i="109" s="1"/>
  <c r="C68" i="109"/>
  <c r="C47" i="109"/>
  <c r="C28" i="109"/>
  <c r="C40" i="109"/>
  <c r="C23" i="109"/>
  <c r="C105" i="109"/>
  <c r="C36" i="109"/>
  <c r="C32" i="109"/>
  <c r="C94" i="109"/>
  <c r="C58" i="109"/>
  <c r="C25" i="109"/>
  <c r="C91" i="109"/>
  <c r="C72" i="109"/>
  <c r="C30" i="109"/>
  <c r="C10" i="109"/>
  <c r="C88" i="109"/>
  <c r="C57" i="109"/>
  <c r="C107" i="109"/>
  <c r="C14" i="109"/>
  <c r="C78" i="109"/>
  <c r="C26" i="109"/>
  <c r="C74" i="109"/>
  <c r="C112" i="109"/>
  <c r="C43" i="109"/>
  <c r="C64" i="109"/>
  <c r="C56" i="109"/>
  <c r="C24" i="109"/>
  <c r="C102" i="109"/>
  <c r="C83" i="109"/>
  <c r="C67" i="109"/>
  <c r="C41" i="109"/>
  <c r="C21" i="109"/>
  <c r="C99" i="109"/>
  <c r="C33" i="109"/>
  <c r="C16" i="109"/>
  <c r="C115" i="109"/>
  <c r="C53" i="109"/>
  <c r="C113" i="109"/>
  <c r="C87" i="109"/>
  <c r="C86" i="109"/>
  <c r="C66" i="109"/>
  <c r="C20" i="109"/>
  <c r="C106" i="109"/>
  <c r="C63" i="109"/>
  <c r="C80" i="109"/>
  <c r="C37" i="109"/>
  <c r="C22" i="109"/>
  <c r="C97" i="109"/>
  <c r="C54" i="109"/>
  <c r="C27" i="109"/>
  <c r="C95" i="109"/>
  <c r="C44" i="109"/>
  <c r="C35" i="109"/>
  <c r="C100" i="109"/>
  <c r="C73" i="109"/>
  <c r="C46" i="109"/>
  <c r="C114" i="109"/>
  <c r="C90" i="109"/>
  <c r="C13" i="109"/>
  <c r="C81" i="109"/>
  <c r="C38" i="109"/>
  <c r="C110" i="109"/>
  <c r="C51" i="109"/>
  <c r="C108" i="109"/>
  <c r="C71" i="109"/>
  <c r="C12" i="109"/>
  <c r="C82" i="109"/>
  <c r="C55" i="109"/>
  <c r="C111" i="109"/>
  <c r="C29" i="109"/>
  <c r="C79" i="109"/>
  <c r="C31" i="109"/>
  <c r="C89" i="109"/>
  <c r="C60" i="109"/>
  <c r="C92" i="109"/>
  <c r="C109" i="109"/>
  <c r="C18" i="109"/>
  <c r="C65" i="109"/>
  <c r="C19" i="109"/>
  <c r="C85" i="109"/>
  <c r="C50" i="109"/>
  <c r="C98" i="109"/>
  <c r="C52" i="109"/>
  <c r="C34" i="109"/>
  <c r="C116" i="109"/>
  <c r="DP99" i="100" a="1"/>
  <c r="DP99" i="100" s="1"/>
  <c r="DP79" i="100" a="1"/>
  <c r="DP79" i="100" s="1"/>
  <c r="DP59" i="100" a="1"/>
  <c r="DP59" i="100" s="1"/>
  <c r="DP110" i="100" a="1"/>
  <c r="DP110" i="100" s="1"/>
  <c r="DP90" i="100" a="1"/>
  <c r="DP90" i="100" s="1"/>
  <c r="DP70" i="100" a="1"/>
  <c r="DP70" i="100" s="1"/>
  <c r="DP50" i="100" a="1"/>
  <c r="DP50" i="100" s="1"/>
  <c r="DP30" i="100" a="1"/>
  <c r="DP30" i="100" s="1"/>
  <c r="DP10" i="100" a="1"/>
  <c r="DP10" i="100" s="1"/>
  <c r="DP39" i="100" a="1"/>
  <c r="DP39" i="100" s="1"/>
  <c r="DP19" i="100" a="1"/>
  <c r="DP19" i="100" s="1"/>
  <c r="DP66" i="100" a="1"/>
  <c r="DP66" i="100" s="1"/>
  <c r="DP86" i="100" a="1"/>
  <c r="DP86" i="100" s="1"/>
  <c r="C10" i="100"/>
  <c r="C30" i="100"/>
  <c r="C50" i="100"/>
  <c r="C70" i="100"/>
  <c r="C90" i="100"/>
  <c r="C110" i="100"/>
  <c r="C11" i="100"/>
  <c r="C31" i="100"/>
  <c r="C51" i="100"/>
  <c r="C71" i="100"/>
  <c r="C91" i="100"/>
  <c r="C111" i="100"/>
  <c r="C12" i="100"/>
  <c r="C32" i="100"/>
  <c r="C52" i="100"/>
  <c r="C72" i="100"/>
  <c r="C92" i="100"/>
  <c r="C112" i="100"/>
  <c r="C13" i="100"/>
  <c r="C33" i="100"/>
  <c r="C53" i="100"/>
  <c r="C73" i="100"/>
  <c r="C93" i="100"/>
  <c r="C113" i="100"/>
  <c r="C14" i="100"/>
  <c r="C34" i="100"/>
  <c r="C54" i="100"/>
  <c r="C74" i="100"/>
  <c r="C94" i="100"/>
  <c r="C114" i="100"/>
  <c r="C15" i="100"/>
  <c r="C55" i="100"/>
  <c r="C75" i="100"/>
  <c r="C95" i="100"/>
  <c r="C115" i="100"/>
  <c r="C104" i="100"/>
  <c r="C45" i="100"/>
  <c r="C105" i="100"/>
  <c r="C46" i="100"/>
  <c r="C106" i="100"/>
  <c r="C47" i="100"/>
  <c r="C107" i="100"/>
  <c r="C88" i="100"/>
  <c r="C49" i="100"/>
  <c r="C89" i="100"/>
  <c r="C35" i="100"/>
  <c r="C29" i="100"/>
  <c r="C16" i="100"/>
  <c r="C36" i="100"/>
  <c r="C56" i="100"/>
  <c r="C76" i="100"/>
  <c r="C96" i="100"/>
  <c r="C116" i="100"/>
  <c r="C17" i="100"/>
  <c r="C37" i="100"/>
  <c r="C57" i="100"/>
  <c r="C77" i="100"/>
  <c r="C97" i="100"/>
  <c r="C98" i="100"/>
  <c r="C19" i="100"/>
  <c r="C39" i="100"/>
  <c r="C79" i="100"/>
  <c r="C99" i="100"/>
  <c r="C20" i="100"/>
  <c r="C40" i="100"/>
  <c r="C60" i="100"/>
  <c r="C80" i="100"/>
  <c r="C100" i="100"/>
  <c r="C21" i="100"/>
  <c r="C61" i="100"/>
  <c r="C81" i="100"/>
  <c r="C101" i="100"/>
  <c r="C22" i="100"/>
  <c r="C42" i="100"/>
  <c r="C62" i="100"/>
  <c r="C82" i="100"/>
  <c r="C23" i="100"/>
  <c r="C63" i="100"/>
  <c r="C83" i="100"/>
  <c r="C24" i="100"/>
  <c r="C44" i="100"/>
  <c r="C64" i="100"/>
  <c r="C25" i="100"/>
  <c r="C65" i="100"/>
  <c r="C26" i="100"/>
  <c r="C66" i="100"/>
  <c r="C27" i="100"/>
  <c r="C87" i="100"/>
  <c r="C28" i="100"/>
  <c r="C48" i="100"/>
  <c r="C69" i="100"/>
  <c r="C18" i="100"/>
  <c r="C38" i="100"/>
  <c r="C58" i="100"/>
  <c r="C78" i="100"/>
  <c r="C59" i="100"/>
  <c r="C41" i="100"/>
  <c r="C102" i="100"/>
  <c r="C43" i="100"/>
  <c r="C103" i="100"/>
  <c r="C84" i="100"/>
  <c r="C85" i="100"/>
  <c r="C86" i="100"/>
  <c r="C67" i="100"/>
  <c r="C68" i="100"/>
  <c r="C108" i="100"/>
  <c r="C109" i="100"/>
  <c r="DP46" i="100" a="1"/>
  <c r="DP46" i="100" s="1"/>
  <c r="DP106" i="100" a="1"/>
  <c r="DP106" i="100" s="1"/>
  <c r="DP26" i="100" a="1"/>
  <c r="DP26" i="100" s="1"/>
  <c r="DP65" i="100" a="1"/>
  <c r="DP65" i="100" s="1"/>
  <c r="DP45" i="100" a="1"/>
  <c r="DP45" i="100" s="1"/>
  <c r="DP25" i="100" a="1"/>
  <c r="DP25" i="100" s="1"/>
  <c r="DP87" i="100" a="1"/>
  <c r="DP87" i="100" s="1"/>
  <c r="DP47" i="100" a="1"/>
  <c r="DP47" i="100" s="1"/>
  <c r="DP105" i="100" a="1"/>
  <c r="DP105" i="100" s="1"/>
  <c r="DP104" i="100" a="1"/>
  <c r="DP104" i="100" s="1"/>
  <c r="DP84" i="100" a="1"/>
  <c r="DP84" i="100" s="1"/>
  <c r="DP64" i="100" a="1"/>
  <c r="DP64" i="100" s="1"/>
  <c r="DP44" i="100" a="1"/>
  <c r="DP44" i="100" s="1"/>
  <c r="DP24" i="100" a="1"/>
  <c r="DP24" i="100" s="1"/>
  <c r="DP67" i="100" a="1"/>
  <c r="DP67" i="100" s="1"/>
  <c r="DP27" i="100" a="1"/>
  <c r="DP27" i="100" s="1"/>
  <c r="DP85" i="100" a="1"/>
  <c r="DP85" i="100" s="1"/>
  <c r="DP103" i="100" a="1"/>
  <c r="DP103" i="100" s="1"/>
  <c r="DP83" i="100" a="1"/>
  <c r="DP83" i="100" s="1"/>
  <c r="DP63" i="100" a="1"/>
  <c r="DP63" i="100" s="1"/>
  <c r="DP43" i="100" a="1"/>
  <c r="DP43" i="100" s="1"/>
  <c r="DP23" i="100" a="1"/>
  <c r="DP23" i="100" s="1"/>
  <c r="DP107" i="100" a="1"/>
  <c r="DP107" i="100" s="1"/>
  <c r="DP102" i="100" a="1"/>
  <c r="DP102" i="100" s="1"/>
  <c r="DP82" i="100" a="1"/>
  <c r="DP82" i="100" s="1"/>
  <c r="DP62" i="100" a="1"/>
  <c r="DP62" i="100" s="1"/>
  <c r="DP42" i="100" a="1"/>
  <c r="DP42" i="100" s="1"/>
  <c r="DP22" i="100" a="1"/>
  <c r="DP22" i="100" s="1"/>
  <c r="DP101" i="100" a="1"/>
  <c r="DP101" i="100" s="1"/>
  <c r="DP81" i="100" a="1"/>
  <c r="DP81" i="100" s="1"/>
  <c r="DP61" i="100" a="1"/>
  <c r="DP61" i="100" s="1"/>
  <c r="DP41" i="100" a="1"/>
  <c r="DP41" i="100" s="1"/>
  <c r="DP21" i="100" a="1"/>
  <c r="DP21" i="100" s="1"/>
  <c r="DP69" i="100" a="1"/>
  <c r="DP69" i="100" s="1"/>
  <c r="DP89" i="100" a="1"/>
  <c r="DP89" i="100" s="1"/>
  <c r="DP49" i="100" a="1"/>
  <c r="DP49" i="100" s="1"/>
  <c r="DP29" i="100" a="1"/>
  <c r="DP29" i="100" s="1"/>
  <c r="DP18" i="100" a="1"/>
  <c r="DP18" i="100" s="1"/>
  <c r="DP38" i="100" a="1"/>
  <c r="DP38" i="100" s="1"/>
  <c r="DP58" i="100" a="1"/>
  <c r="DP58" i="100" s="1"/>
  <c r="DP98" i="100" a="1"/>
  <c r="DP98" i="100" s="1"/>
  <c r="DP78" i="100" a="1"/>
  <c r="DP78" i="100" s="1"/>
  <c r="DP100" i="100" a="1"/>
  <c r="DP100" i="100" s="1"/>
  <c r="DP80" i="100" a="1"/>
  <c r="DP80" i="100" s="1"/>
  <c r="DP60" i="100" a="1"/>
  <c r="DP60" i="100" s="1"/>
  <c r="DP40" i="100" a="1"/>
  <c r="DP40" i="100" s="1"/>
  <c r="DP88" i="100" a="1"/>
  <c r="DP88" i="100" s="1"/>
  <c r="DP68" i="100" a="1"/>
  <c r="DP68" i="100" s="1"/>
  <c r="DP48" i="100" a="1"/>
  <c r="DP48" i="100" s="1"/>
  <c r="DP97" i="100" a="1"/>
  <c r="DP97" i="100" s="1"/>
  <c r="DP77" i="100" a="1"/>
  <c r="DP77" i="100" s="1"/>
  <c r="DP57" i="100" a="1"/>
  <c r="DP57" i="100" s="1"/>
  <c r="DP37" i="100" a="1"/>
  <c r="DP37" i="100" s="1"/>
  <c r="DP116" i="100" a="1"/>
  <c r="DP116" i="100" s="1"/>
  <c r="DP76" i="100" a="1"/>
  <c r="DP76" i="100" s="1"/>
  <c r="DP56" i="100" a="1"/>
  <c r="DP56" i="100" s="1"/>
  <c r="DP36" i="100" a="1"/>
  <c r="DP36" i="100" s="1"/>
  <c r="DP115" i="100" a="1"/>
  <c r="DP115" i="100" s="1"/>
  <c r="DP95" i="100" a="1"/>
  <c r="DP95" i="100" s="1"/>
  <c r="DP55" i="100" a="1"/>
  <c r="DP55" i="100" s="1"/>
  <c r="DP35" i="100" a="1"/>
  <c r="DP35" i="100" s="1"/>
  <c r="DP94" i="100" a="1"/>
  <c r="DP94" i="100" s="1"/>
  <c r="DP74" i="100" a="1"/>
  <c r="DP74" i="100" s="1"/>
  <c r="DP54" i="100" a="1"/>
  <c r="DP54" i="100" s="1"/>
  <c r="DP34" i="100" a="1"/>
  <c r="DP34" i="100" s="1"/>
  <c r="DP113" i="100" a="1"/>
  <c r="DP113" i="100" s="1"/>
  <c r="DP93" i="100" a="1"/>
  <c r="DP93" i="100" s="1"/>
  <c r="DP53" i="100" a="1"/>
  <c r="DP53" i="100" s="1"/>
  <c r="DP33" i="100" a="1"/>
  <c r="DP33" i="100" s="1"/>
  <c r="DP112" i="100" a="1"/>
  <c r="DP112" i="100" s="1"/>
  <c r="DP92" i="100" a="1"/>
  <c r="DP92" i="100" s="1"/>
  <c r="DP72" i="100" a="1"/>
  <c r="DP72" i="100" s="1"/>
  <c r="DP52" i="100" a="1"/>
  <c r="DP52" i="100" s="1"/>
  <c r="DP32" i="100" a="1"/>
  <c r="DP32" i="100" s="1"/>
  <c r="DP108" i="100" a="1"/>
  <c r="DP108" i="100" s="1"/>
  <c r="DP9" i="100" a="1"/>
  <c r="DP9" i="100" s="1"/>
  <c r="DP96" i="100" a="1"/>
  <c r="DP96" i="100" s="1"/>
  <c r="DP75" i="100" a="1"/>
  <c r="DP75" i="100" s="1"/>
  <c r="DP114" i="100" a="1"/>
  <c r="DP114" i="100" s="1"/>
  <c r="DP73" i="100" a="1"/>
  <c r="DP73" i="100" s="1"/>
  <c r="DP111" i="100" a="1"/>
  <c r="DP111" i="100" s="1"/>
  <c r="DP91" i="100" a="1"/>
  <c r="DP91" i="100" s="1"/>
  <c r="DP71" i="100" a="1"/>
  <c r="DP71" i="100" s="1"/>
  <c r="DP51" i="100" a="1"/>
  <c r="DP51" i="100" s="1"/>
  <c r="DP31" i="100" a="1"/>
  <c r="DP31" i="100" s="1"/>
  <c r="DP28" i="100" a="1"/>
  <c r="DP28" i="100" s="1"/>
  <c r="DP20" i="100" a="1"/>
  <c r="DP20" i="100" s="1"/>
  <c r="DP17" i="100" a="1"/>
  <c r="DP17" i="100" s="1"/>
  <c r="DP16" i="100" a="1"/>
  <c r="DP16" i="100" s="1"/>
  <c r="DP15" i="100" a="1"/>
  <c r="DP15" i="100" s="1"/>
  <c r="DP14" i="100" a="1"/>
  <c r="DP14" i="100" s="1"/>
  <c r="DP13" i="100" a="1"/>
  <c r="DP13" i="100" s="1"/>
  <c r="DP12" i="100" a="1"/>
  <c r="DP12" i="100" s="1"/>
  <c r="DP11" i="100" a="1"/>
  <c r="DP11" i="100" s="1"/>
  <c r="E27" i="92"/>
  <c r="E102" i="92"/>
  <c r="E153" i="92"/>
  <c r="E202" i="92"/>
  <c r="E253" i="92"/>
  <c r="E327" i="92"/>
  <c r="E377" i="92"/>
  <c r="E453" i="92"/>
  <c r="E502" i="92"/>
  <c r="E553" i="92"/>
  <c r="E602" i="92"/>
  <c r="E702" i="92"/>
  <c r="G60" i="43"/>
  <c r="E54" i="92"/>
  <c r="E104" i="92"/>
  <c r="E154" i="92"/>
  <c r="E204" i="92"/>
  <c r="E278" i="92"/>
  <c r="E330" i="92"/>
  <c r="E354" i="92"/>
  <c r="E404" i="92"/>
  <c r="E454" i="92"/>
  <c r="E504" i="92"/>
  <c r="E530" i="92"/>
  <c r="E578" i="92"/>
  <c r="E604" i="92"/>
  <c r="E704" i="92"/>
  <c r="E31" i="92"/>
  <c r="E55" i="92"/>
  <c r="E105" i="92"/>
  <c r="E179" i="92"/>
  <c r="E231" i="92"/>
  <c r="E279" i="92"/>
  <c r="E331" i="92"/>
  <c r="E379" i="92"/>
  <c r="E431" i="92"/>
  <c r="E479" i="92"/>
  <c r="E531" i="92"/>
  <c r="E605" i="92"/>
  <c r="E655" i="92"/>
  <c r="E705" i="92"/>
  <c r="E80" i="92"/>
  <c r="E156" i="92"/>
  <c r="E232" i="92"/>
  <c r="E280" i="92"/>
  <c r="E306" i="92"/>
  <c r="E332" i="92"/>
  <c r="E380" i="92"/>
  <c r="E406" i="92"/>
  <c r="E432" i="92"/>
  <c r="E456" i="92"/>
  <c r="E480" i="92"/>
  <c r="E506" i="92"/>
  <c r="E556" i="92"/>
  <c r="E580" i="92"/>
  <c r="E606" i="92"/>
  <c r="E632" i="92"/>
  <c r="E656" i="92"/>
  <c r="E680" i="92"/>
  <c r="E706" i="92"/>
  <c r="E732" i="92"/>
  <c r="E33" i="92"/>
  <c r="E82" i="92"/>
  <c r="E133" i="92"/>
  <c r="E182" i="92"/>
  <c r="E233" i="92"/>
  <c r="E282" i="92"/>
  <c r="E333" i="92"/>
  <c r="E382" i="92"/>
  <c r="E433" i="92"/>
  <c r="E482" i="92"/>
  <c r="E533" i="92"/>
  <c r="E607" i="92"/>
  <c r="E682" i="92"/>
  <c r="E733" i="92"/>
  <c r="E34" i="92"/>
  <c r="E84" i="92"/>
  <c r="E134" i="92"/>
  <c r="E184" i="92"/>
  <c r="E210" i="92"/>
  <c r="E258" i="92"/>
  <c r="E310" i="92"/>
  <c r="E358" i="92"/>
  <c r="E410" i="92"/>
  <c r="E458" i="92"/>
  <c r="E510" i="92"/>
  <c r="E558" i="92"/>
  <c r="E610" i="92"/>
  <c r="E658" i="92"/>
  <c r="E710" i="92"/>
  <c r="E11" i="92"/>
  <c r="E35" i="92"/>
  <c r="E59" i="92"/>
  <c r="E85" i="92"/>
  <c r="E135" i="92"/>
  <c r="E159" i="92"/>
  <c r="E185" i="92"/>
  <c r="E211" i="92"/>
  <c r="E235" i="92"/>
  <c r="E259" i="92"/>
  <c r="E285" i="92"/>
  <c r="E311" i="92"/>
  <c r="E335" i="92"/>
  <c r="E359" i="92"/>
  <c r="E385" i="92"/>
  <c r="E411" i="92"/>
  <c r="E459" i="92"/>
  <c r="E485" i="92"/>
  <c r="E511" i="92"/>
  <c r="E535" i="92"/>
  <c r="E559" i="92"/>
  <c r="E585" i="92"/>
  <c r="E611" i="92"/>
  <c r="E635" i="92"/>
  <c r="E659" i="92"/>
  <c r="E685" i="92"/>
  <c r="E711" i="92"/>
  <c r="E12" i="92"/>
  <c r="E36" i="92"/>
  <c r="E60" i="92"/>
  <c r="E86" i="92"/>
  <c r="E112" i="92"/>
  <c r="E136" i="92"/>
  <c r="E160" i="92"/>
  <c r="E186" i="92"/>
  <c r="E212" i="92"/>
  <c r="E236" i="92"/>
  <c r="E260" i="92"/>
  <c r="E286" i="92"/>
  <c r="E312" i="92"/>
  <c r="E336" i="92"/>
  <c r="E360" i="92"/>
  <c r="E386" i="92"/>
  <c r="E412" i="92"/>
  <c r="E436" i="92"/>
  <c r="E460" i="92"/>
  <c r="E486" i="92"/>
  <c r="E512" i="92"/>
  <c r="E536" i="92"/>
  <c r="E560" i="92"/>
  <c r="E586" i="92"/>
  <c r="E612" i="92"/>
  <c r="E636" i="92"/>
  <c r="E660" i="92"/>
  <c r="E686" i="92"/>
  <c r="E712" i="92"/>
  <c r="E13" i="92"/>
  <c r="E37" i="92"/>
  <c r="E62" i="92"/>
  <c r="E87" i="92"/>
  <c r="E113" i="92"/>
  <c r="E137" i="92"/>
  <c r="E162" i="92"/>
  <c r="E187" i="92"/>
  <c r="E213" i="92"/>
  <c r="E237" i="92"/>
  <c r="E262" i="92"/>
  <c r="E287" i="92"/>
  <c r="E313" i="92"/>
  <c r="E337" i="92"/>
  <c r="E362" i="92"/>
  <c r="E387" i="92"/>
  <c r="E413" i="92"/>
  <c r="E437" i="92"/>
  <c r="E462" i="92"/>
  <c r="E487" i="92"/>
  <c r="E513" i="92"/>
  <c r="E537" i="92"/>
  <c r="E562" i="92"/>
  <c r="E587" i="92"/>
  <c r="E613" i="92"/>
  <c r="E637" i="92"/>
  <c r="E662" i="92"/>
  <c r="E687" i="92"/>
  <c r="L726" i="92"/>
  <c r="L706" i="92"/>
  <c r="L686" i="92"/>
  <c r="L666" i="92"/>
  <c r="L646" i="92"/>
  <c r="L626" i="92"/>
  <c r="L606" i="92"/>
  <c r="L586" i="92"/>
  <c r="L566" i="92"/>
  <c r="L546" i="92"/>
  <c r="L526" i="92"/>
  <c r="L506" i="92"/>
  <c r="L486" i="92"/>
  <c r="L466" i="92"/>
  <c r="L446" i="92"/>
  <c r="L426" i="92"/>
  <c r="L406" i="92"/>
  <c r="L386" i="92"/>
  <c r="L366" i="92"/>
  <c r="L346" i="92"/>
  <c r="L326" i="92"/>
  <c r="L306" i="92"/>
  <c r="L286" i="92"/>
  <c r="L266" i="92"/>
  <c r="L246" i="92"/>
  <c r="L226" i="92"/>
  <c r="L725" i="92"/>
  <c r="L705" i="92"/>
  <c r="L685" i="92"/>
  <c r="L665" i="92"/>
  <c r="L645" i="92"/>
  <c r="L625" i="92"/>
  <c r="L605" i="92"/>
  <c r="L585" i="92"/>
  <c r="L565" i="92"/>
  <c r="L545" i="92"/>
  <c r="L525" i="92"/>
  <c r="L505" i="92"/>
  <c r="L485" i="92"/>
  <c r="L465" i="92"/>
  <c r="L445" i="92"/>
  <c r="L425" i="92"/>
  <c r="L405" i="92"/>
  <c r="L385" i="92"/>
  <c r="L365" i="92"/>
  <c r="L345" i="92"/>
  <c r="L325" i="92"/>
  <c r="L305" i="92"/>
  <c r="L285" i="92"/>
  <c r="L265" i="92"/>
  <c r="L245" i="92"/>
  <c r="L225" i="92"/>
  <c r="L205" i="92"/>
  <c r="L185" i="92"/>
  <c r="L165" i="92"/>
  <c r="L145" i="92"/>
  <c r="L125" i="92"/>
  <c r="L105" i="92"/>
  <c r="L85" i="92"/>
  <c r="L65" i="92"/>
  <c r="L45" i="92"/>
  <c r="L25" i="92"/>
  <c r="K731" i="92"/>
  <c r="K711" i="92"/>
  <c r="K691" i="92"/>
  <c r="K671" i="92"/>
  <c r="K651" i="92"/>
  <c r="K631" i="92"/>
  <c r="K611" i="92"/>
  <c r="K591" i="92"/>
  <c r="K571" i="92"/>
  <c r="K551" i="92"/>
  <c r="K531" i="92"/>
  <c r="K511" i="92"/>
  <c r="L720" i="92"/>
  <c r="L700" i="92"/>
  <c r="L680" i="92"/>
  <c r="L660" i="92"/>
  <c r="L640" i="92"/>
  <c r="L620" i="92"/>
  <c r="L600" i="92"/>
  <c r="L580" i="92"/>
  <c r="L560" i="92"/>
  <c r="L540" i="92"/>
  <c r="L520" i="92"/>
  <c r="L500" i="92"/>
  <c r="L480" i="92"/>
  <c r="L460" i="92"/>
  <c r="L440" i="92"/>
  <c r="L420" i="92"/>
  <c r="L400" i="92"/>
  <c r="L380" i="92"/>
  <c r="L360" i="92"/>
  <c r="L340" i="92"/>
  <c r="L320" i="92"/>
  <c r="L300" i="92"/>
  <c r="L280" i="92"/>
  <c r="L260" i="92"/>
  <c r="L240" i="92"/>
  <c r="L220" i="92"/>
  <c r="L200" i="92"/>
  <c r="L180" i="92"/>
  <c r="L160" i="92"/>
  <c r="L140" i="92"/>
  <c r="L120" i="92"/>
  <c r="L100" i="92"/>
  <c r="L80" i="92"/>
  <c r="L60" i="92"/>
  <c r="L40" i="92"/>
  <c r="L20" i="92"/>
  <c r="K726" i="92"/>
  <c r="K706" i="92"/>
  <c r="K686" i="92"/>
  <c r="K666" i="92"/>
  <c r="K646" i="92"/>
  <c r="K626" i="92"/>
  <c r="K606" i="92"/>
  <c r="K586" i="92"/>
  <c r="K566" i="92"/>
  <c r="K546" i="92"/>
  <c r="K526" i="92"/>
  <c r="K506" i="92"/>
  <c r="L718" i="92"/>
  <c r="L698" i="92"/>
  <c r="L678" i="92"/>
  <c r="L658" i="92"/>
  <c r="L638" i="92"/>
  <c r="L618" i="92"/>
  <c r="L598" i="92"/>
  <c r="L578" i="92"/>
  <c r="L558" i="92"/>
  <c r="L538" i="92"/>
  <c r="L518" i="92"/>
  <c r="L498" i="92"/>
  <c r="L478" i="92"/>
  <c r="L458" i="92"/>
  <c r="L438" i="92"/>
  <c r="L418" i="92"/>
  <c r="L398" i="92"/>
  <c r="L378" i="92"/>
  <c r="L358" i="92"/>
  <c r="L338" i="92"/>
  <c r="L318" i="92"/>
  <c r="L298" i="92"/>
  <c r="L278" i="92"/>
  <c r="L258" i="92"/>
  <c r="L238" i="92"/>
  <c r="L218" i="92"/>
  <c r="L198" i="92"/>
  <c r="L178" i="92"/>
  <c r="L158" i="92"/>
  <c r="L138" i="92"/>
  <c r="L118" i="92"/>
  <c r="L98" i="92"/>
  <c r="L78" i="92"/>
  <c r="L58" i="92"/>
  <c r="L38" i="92"/>
  <c r="L18" i="92"/>
  <c r="K724" i="92"/>
  <c r="K704" i="92"/>
  <c r="K684" i="92"/>
  <c r="K664" i="92"/>
  <c r="K644" i="92"/>
  <c r="K624" i="92"/>
  <c r="K604" i="92"/>
  <c r="K584" i="92"/>
  <c r="K564" i="92"/>
  <c r="K544" i="92"/>
  <c r="K524" i="92"/>
  <c r="K504" i="92"/>
  <c r="L717" i="92"/>
  <c r="L693" i="92"/>
  <c r="L669" i="92"/>
  <c r="L643" i="92"/>
  <c r="L617" i="92"/>
  <c r="L593" i="92"/>
  <c r="L569" i="92"/>
  <c r="L543" i="92"/>
  <c r="L517" i="92"/>
  <c r="L493" i="92"/>
  <c r="L469" i="92"/>
  <c r="L443" i="92"/>
  <c r="L417" i="92"/>
  <c r="L393" i="92"/>
  <c r="L369" i="92"/>
  <c r="L343" i="92"/>
  <c r="L317" i="92"/>
  <c r="L293" i="92"/>
  <c r="L269" i="92"/>
  <c r="L243" i="92"/>
  <c r="L217" i="92"/>
  <c r="L194" i="92"/>
  <c r="L171" i="92"/>
  <c r="L148" i="92"/>
  <c r="L124" i="92"/>
  <c r="L101" i="92"/>
  <c r="L76" i="92"/>
  <c r="L53" i="92"/>
  <c r="L30" i="92"/>
  <c r="K733" i="92"/>
  <c r="K709" i="92"/>
  <c r="K685" i="92"/>
  <c r="K661" i="92"/>
  <c r="K638" i="92"/>
  <c r="K615" i="92"/>
  <c r="K592" i="92"/>
  <c r="K568" i="92"/>
  <c r="K543" i="92"/>
  <c r="K520" i="92"/>
  <c r="K497" i="92"/>
  <c r="K477" i="92"/>
  <c r="K457" i="92"/>
  <c r="K437" i="92"/>
  <c r="K417" i="92"/>
  <c r="K397" i="92"/>
  <c r="K377" i="92"/>
  <c r="K357" i="92"/>
  <c r="K337" i="92"/>
  <c r="K317" i="92"/>
  <c r="K297" i="92"/>
  <c r="K277" i="92"/>
  <c r="K257" i="92"/>
  <c r="K237" i="92"/>
  <c r="K217" i="92"/>
  <c r="K197" i="92"/>
  <c r="K177" i="92"/>
  <c r="L733" i="92"/>
  <c r="L709" i="92"/>
  <c r="L683" i="92"/>
  <c r="L657" i="92"/>
  <c r="L633" i="92"/>
  <c r="L609" i="92"/>
  <c r="L583" i="92"/>
  <c r="L557" i="92"/>
  <c r="L533" i="92"/>
  <c r="L509" i="92"/>
  <c r="L483" i="92"/>
  <c r="L457" i="92"/>
  <c r="L433" i="92"/>
  <c r="L409" i="92"/>
  <c r="L383" i="92"/>
  <c r="L357" i="92"/>
  <c r="L333" i="92"/>
  <c r="L309" i="92"/>
  <c r="L732" i="92"/>
  <c r="L708" i="92"/>
  <c r="L682" i="92"/>
  <c r="L656" i="92"/>
  <c r="L632" i="92"/>
  <c r="L608" i="92"/>
  <c r="L582" i="92"/>
  <c r="L556" i="92"/>
  <c r="L532" i="92"/>
  <c r="L508" i="92"/>
  <c r="L482" i="92"/>
  <c r="L456" i="92"/>
  <c r="L432" i="92"/>
  <c r="L408" i="92"/>
  <c r="L382" i="92"/>
  <c r="L356" i="92"/>
  <c r="L332" i="92"/>
  <c r="L308" i="92"/>
  <c r="L282" i="92"/>
  <c r="L256" i="92"/>
  <c r="L232" i="92"/>
  <c r="L208" i="92"/>
  <c r="L184" i="92"/>
  <c r="L161" i="92"/>
  <c r="L136" i="92"/>
  <c r="L113" i="92"/>
  <c r="L90" i="92"/>
  <c r="L67" i="92"/>
  <c r="L43" i="92"/>
  <c r="L19" i="92"/>
  <c r="K721" i="92"/>
  <c r="K698" i="92"/>
  <c r="K675" i="92"/>
  <c r="K652" i="92"/>
  <c r="K628" i="92"/>
  <c r="K603" i="92"/>
  <c r="L703" i="92"/>
  <c r="L674" i="92"/>
  <c r="L647" i="92"/>
  <c r="L615" i="92"/>
  <c r="L588" i="92"/>
  <c r="L555" i="92"/>
  <c r="L528" i="92"/>
  <c r="L497" i="92"/>
  <c r="L470" i="92"/>
  <c r="L439" i="92"/>
  <c r="L411" i="92"/>
  <c r="L379" i="92"/>
  <c r="L351" i="92"/>
  <c r="L322" i="92"/>
  <c r="L292" i="92"/>
  <c r="L264" i="92"/>
  <c r="L236" i="92"/>
  <c r="L210" i="92"/>
  <c r="L183" i="92"/>
  <c r="L156" i="92"/>
  <c r="L131" i="92"/>
  <c r="L106" i="92"/>
  <c r="L79" i="92"/>
  <c r="L52" i="92"/>
  <c r="L27" i="92"/>
  <c r="K727" i="92"/>
  <c r="K700" i="92"/>
  <c r="K674" i="92"/>
  <c r="K648" i="92"/>
  <c r="K621" i="92"/>
  <c r="K596" i="92"/>
  <c r="K572" i="92"/>
  <c r="K547" i="92"/>
  <c r="K521" i="92"/>
  <c r="K496" i="92"/>
  <c r="K475" i="92"/>
  <c r="K454" i="92"/>
  <c r="K433" i="92"/>
  <c r="K412" i="92"/>
  <c r="K391" i="92"/>
  <c r="K370" i="92"/>
  <c r="K349" i="92"/>
  <c r="K328" i="92"/>
  <c r="K307" i="92"/>
  <c r="K286" i="92"/>
  <c r="K265" i="92"/>
  <c r="K244" i="92"/>
  <c r="K223" i="92"/>
  <c r="K202" i="92"/>
  <c r="K181" i="92"/>
  <c r="K160" i="92"/>
  <c r="K140" i="92"/>
  <c r="K120" i="92"/>
  <c r="K100" i="92"/>
  <c r="K80" i="92"/>
  <c r="K60" i="92"/>
  <c r="K40" i="92"/>
  <c r="K20" i="92"/>
  <c r="J726" i="92"/>
  <c r="J706" i="92"/>
  <c r="J686" i="92"/>
  <c r="J666" i="92"/>
  <c r="J646" i="92"/>
  <c r="J626" i="92"/>
  <c r="J606" i="92"/>
  <c r="J586" i="92"/>
  <c r="J566" i="92"/>
  <c r="J546" i="92"/>
  <c r="J526" i="92"/>
  <c r="J506" i="92"/>
  <c r="J486" i="92"/>
  <c r="J466" i="92"/>
  <c r="J446" i="92"/>
  <c r="J426" i="92"/>
  <c r="J406" i="92"/>
  <c r="J386" i="92"/>
  <c r="J366" i="92"/>
  <c r="J346" i="92"/>
  <c r="J326" i="92"/>
  <c r="L722" i="92"/>
  <c r="L692" i="92"/>
  <c r="L663" i="92"/>
  <c r="L634" i="92"/>
  <c r="L603" i="92"/>
  <c r="L574" i="92"/>
  <c r="L547" i="92"/>
  <c r="L515" i="92"/>
  <c r="L488" i="92"/>
  <c r="L455" i="92"/>
  <c r="L428" i="92"/>
  <c r="L397" i="92"/>
  <c r="L370" i="92"/>
  <c r="L339" i="92"/>
  <c r="L311" i="92"/>
  <c r="L281" i="92"/>
  <c r="L253" i="92"/>
  <c r="L227" i="92"/>
  <c r="L199" i="92"/>
  <c r="L173" i="92"/>
  <c r="L147" i="92"/>
  <c r="L121" i="92"/>
  <c r="L94" i="92"/>
  <c r="L69" i="92"/>
  <c r="L42" i="92"/>
  <c r="L15" i="92"/>
  <c r="K716" i="92"/>
  <c r="K690" i="92"/>
  <c r="K663" i="92"/>
  <c r="K637" i="92"/>
  <c r="K612" i="92"/>
  <c r="K585" i="92"/>
  <c r="K560" i="92"/>
  <c r="K536" i="92"/>
  <c r="K512" i="92"/>
  <c r="K488" i="92"/>
  <c r="K467" i="92"/>
  <c r="K446" i="92"/>
  <c r="K425" i="92"/>
  <c r="K404" i="92"/>
  <c r="K383" i="92"/>
  <c r="K362" i="92"/>
  <c r="K341" i="92"/>
  <c r="K320" i="92"/>
  <c r="K299" i="92"/>
  <c r="K278" i="92"/>
  <c r="K256" i="92"/>
  <c r="K235" i="92"/>
  <c r="K214" i="92"/>
  <c r="K193" i="92"/>
  <c r="K172" i="92"/>
  <c r="K152" i="92"/>
  <c r="K132" i="92"/>
  <c r="K112" i="92"/>
  <c r="K92" i="92"/>
  <c r="K72" i="92"/>
  <c r="K52" i="92"/>
  <c r="K32" i="92"/>
  <c r="K12" i="92"/>
  <c r="J718" i="92"/>
  <c r="J698" i="92"/>
  <c r="L721" i="92"/>
  <c r="L691" i="92"/>
  <c r="L662" i="92"/>
  <c r="L631" i="92"/>
  <c r="L602" i="92"/>
  <c r="L573" i="92"/>
  <c r="L544" i="92"/>
  <c r="L514" i="92"/>
  <c r="L487" i="92"/>
  <c r="L454" i="92"/>
  <c r="L427" i="92"/>
  <c r="L396" i="92"/>
  <c r="L368" i="92"/>
  <c r="L337" i="92"/>
  <c r="L310" i="92"/>
  <c r="L279" i="92"/>
  <c r="L252" i="92"/>
  <c r="L224" i="92"/>
  <c r="L197" i="92"/>
  <c r="L172" i="92"/>
  <c r="L146" i="92"/>
  <c r="L119" i="92"/>
  <c r="L93" i="92"/>
  <c r="L68" i="92"/>
  <c r="L41" i="92"/>
  <c r="L14" i="92"/>
  <c r="K715" i="92"/>
  <c r="K689" i="92"/>
  <c r="K662" i="92"/>
  <c r="K636" i="92"/>
  <c r="K610" i="92"/>
  <c r="K583" i="92"/>
  <c r="K559" i="92"/>
  <c r="K535" i="92"/>
  <c r="K510" i="92"/>
  <c r="K487" i="92"/>
  <c r="K466" i="92"/>
  <c r="K445" i="92"/>
  <c r="K424" i="92"/>
  <c r="K403" i="92"/>
  <c r="K382" i="92"/>
  <c r="K361" i="92"/>
  <c r="K340" i="92"/>
  <c r="K319" i="92"/>
  <c r="K298" i="92"/>
  <c r="K276" i="92"/>
  <c r="K255" i="92"/>
  <c r="K234" i="92"/>
  <c r="K213" i="92"/>
  <c r="K192" i="92"/>
  <c r="K171" i="92"/>
  <c r="K151" i="92"/>
  <c r="K131" i="92"/>
  <c r="K111" i="92"/>
  <c r="K91" i="92"/>
  <c r="K71" i="92"/>
  <c r="K51" i="92"/>
  <c r="K31" i="92"/>
  <c r="K11" i="92"/>
  <c r="J717" i="92"/>
  <c r="L710" i="92"/>
  <c r="L673" i="92"/>
  <c r="L639" i="92"/>
  <c r="L604" i="92"/>
  <c r="L570" i="92"/>
  <c r="L535" i="92"/>
  <c r="L501" i="92"/>
  <c r="L467" i="92"/>
  <c r="L431" i="92"/>
  <c r="L395" i="92"/>
  <c r="L362" i="92"/>
  <c r="L328" i="92"/>
  <c r="L294" i="92"/>
  <c r="L261" i="92"/>
  <c r="L229" i="92"/>
  <c r="L195" i="92"/>
  <c r="L166" i="92"/>
  <c r="L134" i="92"/>
  <c r="L104" i="92"/>
  <c r="L73" i="92"/>
  <c r="L44" i="92"/>
  <c r="L11" i="92"/>
  <c r="K707" i="92"/>
  <c r="K677" i="92"/>
  <c r="K645" i="92"/>
  <c r="K616" i="92"/>
  <c r="K582" i="92"/>
  <c r="K555" i="92"/>
  <c r="K527" i="92"/>
  <c r="K498" i="92"/>
  <c r="K472" i="92"/>
  <c r="K448" i="92"/>
  <c r="K422" i="92"/>
  <c r="K398" i="92"/>
  <c r="K373" i="92"/>
  <c r="K348" i="92"/>
  <c r="K324" i="92"/>
  <c r="K300" i="92"/>
  <c r="K273" i="92"/>
  <c r="K249" i="92"/>
  <c r="K225" i="92"/>
  <c r="K200" i="92"/>
  <c r="K175" i="92"/>
  <c r="K150" i="92"/>
  <c r="K127" i="92"/>
  <c r="K104" i="92"/>
  <c r="K81" i="92"/>
  <c r="K57" i="92"/>
  <c r="K34" i="92"/>
  <c r="K9" i="92"/>
  <c r="J712" i="92"/>
  <c r="J690" i="92"/>
  <c r="J669" i="92"/>
  <c r="J648" i="92"/>
  <c r="J627" i="92"/>
  <c r="J605" i="92"/>
  <c r="J584" i="92"/>
  <c r="J563" i="92"/>
  <c r="J542" i="92"/>
  <c r="J521" i="92"/>
  <c r="J500" i="92"/>
  <c r="J479" i="92"/>
  <c r="J458" i="92"/>
  <c r="J437" i="92"/>
  <c r="J416" i="92"/>
  <c r="J395" i="92"/>
  <c r="J374" i="92"/>
  <c r="J353" i="92"/>
  <c r="J332" i="92"/>
  <c r="J311" i="92"/>
  <c r="J291" i="92"/>
  <c r="J271" i="92"/>
  <c r="J251" i="92"/>
  <c r="J231" i="92"/>
  <c r="J211" i="92"/>
  <c r="J191" i="92"/>
  <c r="J171" i="92"/>
  <c r="J151" i="92"/>
  <c r="J131" i="92"/>
  <c r="J111" i="92"/>
  <c r="J91" i="92"/>
  <c r="J71" i="92"/>
  <c r="J51" i="92"/>
  <c r="J31" i="92"/>
  <c r="J11" i="92"/>
  <c r="I717" i="92"/>
  <c r="I697" i="92"/>
  <c r="I677" i="92"/>
  <c r="I657" i="92"/>
  <c r="I637" i="92"/>
  <c r="I617" i="92"/>
  <c r="I597" i="92"/>
  <c r="I577" i="92"/>
  <c r="I557" i="92"/>
  <c r="I537" i="92"/>
  <c r="I517" i="92"/>
  <c r="I497" i="92"/>
  <c r="I477" i="92"/>
  <c r="I457" i="92"/>
  <c r="I437" i="92"/>
  <c r="I417" i="92"/>
  <c r="I397" i="92"/>
  <c r="I377" i="92"/>
  <c r="I357" i="92"/>
  <c r="I337" i="92"/>
  <c r="I317" i="92"/>
  <c r="I297" i="92"/>
  <c r="I277" i="92"/>
  <c r="I257" i="92"/>
  <c r="I237" i="92"/>
  <c r="I217" i="92"/>
  <c r="I197" i="92"/>
  <c r="I177" i="92"/>
  <c r="I157" i="92"/>
  <c r="I137" i="92"/>
  <c r="I117" i="92"/>
  <c r="I97" i="92"/>
  <c r="I77" i="92"/>
  <c r="I57" i="92"/>
  <c r="I37" i="92"/>
  <c r="I17" i="92"/>
  <c r="H723" i="92"/>
  <c r="H703" i="92"/>
  <c r="H683" i="92"/>
  <c r="H663" i="92"/>
  <c r="H643" i="92"/>
  <c r="H623" i="92"/>
  <c r="H603" i="92"/>
  <c r="H583" i="92"/>
  <c r="H563" i="92"/>
  <c r="H543" i="92"/>
  <c r="H523" i="92"/>
  <c r="H503" i="92"/>
  <c r="H483" i="92"/>
  <c r="H463" i="92"/>
  <c r="H443" i="92"/>
  <c r="H423" i="92"/>
  <c r="H403" i="92"/>
  <c r="H383" i="92"/>
  <c r="H363" i="92"/>
  <c r="H343" i="92"/>
  <c r="H323" i="92"/>
  <c r="H303" i="92"/>
  <c r="H283" i="92"/>
  <c r="H263" i="92"/>
  <c r="H243" i="92"/>
  <c r="H223" i="92"/>
  <c r="H203" i="92"/>
  <c r="H183" i="92"/>
  <c r="L728" i="92"/>
  <c r="L694" i="92"/>
  <c r="L655" i="92"/>
  <c r="L623" i="92"/>
  <c r="L590" i="92"/>
  <c r="L553" i="92"/>
  <c r="L521" i="92"/>
  <c r="L484" i="92"/>
  <c r="L450" i="92"/>
  <c r="L415" i="92"/>
  <c r="L381" i="92"/>
  <c r="L348" i="92"/>
  <c r="L313" i="92"/>
  <c r="L276" i="92"/>
  <c r="L247" i="92"/>
  <c r="L213" i="92"/>
  <c r="L182" i="92"/>
  <c r="L152" i="92"/>
  <c r="L122" i="92"/>
  <c r="L89" i="92"/>
  <c r="L59" i="92"/>
  <c r="L29" i="92"/>
  <c r="K723" i="92"/>
  <c r="K694" i="92"/>
  <c r="K660" i="92"/>
  <c r="K632" i="92"/>
  <c r="K600" i="92"/>
  <c r="K573" i="92"/>
  <c r="K541" i="92"/>
  <c r="K514" i="92"/>
  <c r="K485" i="92"/>
  <c r="K461" i="92"/>
  <c r="K436" i="92"/>
  <c r="K411" i="92"/>
  <c r="K387" i="92"/>
  <c r="K363" i="92"/>
  <c r="K336" i="92"/>
  <c r="K312" i="92"/>
  <c r="K288" i="92"/>
  <c r="K263" i="92"/>
  <c r="K239" i="92"/>
  <c r="K212" i="92"/>
  <c r="K188" i="92"/>
  <c r="K164" i="92"/>
  <c r="K141" i="92"/>
  <c r="K117" i="92"/>
  <c r="K94" i="92"/>
  <c r="K69" i="92"/>
  <c r="K46" i="92"/>
  <c r="K23" i="92"/>
  <c r="J725" i="92"/>
  <c r="J702" i="92"/>
  <c r="J680" i="92"/>
  <c r="J659" i="92"/>
  <c r="J638" i="92"/>
  <c r="J617" i="92"/>
  <c r="J596" i="92"/>
  <c r="J575" i="92"/>
  <c r="J554" i="92"/>
  <c r="J533" i="92"/>
  <c r="J512" i="92"/>
  <c r="J491" i="92"/>
  <c r="J470" i="92"/>
  <c r="J449" i="92"/>
  <c r="J428" i="92"/>
  <c r="J407" i="92"/>
  <c r="J385" i="92"/>
  <c r="J364" i="92"/>
  <c r="J343" i="92"/>
  <c r="J322" i="92"/>
  <c r="J302" i="92"/>
  <c r="J282" i="92"/>
  <c r="J262" i="92"/>
  <c r="J242" i="92"/>
  <c r="J222" i="92"/>
  <c r="J202" i="92"/>
  <c r="J182" i="92"/>
  <c r="J162" i="92"/>
  <c r="J142" i="92"/>
  <c r="J122" i="92"/>
  <c r="J102" i="92"/>
  <c r="J82" i="92"/>
  <c r="J62" i="92"/>
  <c r="J42" i="92"/>
  <c r="J22" i="92"/>
  <c r="I728" i="92"/>
  <c r="I708" i="92"/>
  <c r="I688" i="92"/>
  <c r="I668" i="92"/>
  <c r="I648" i="92"/>
  <c r="I628" i="92"/>
  <c r="I608" i="92"/>
  <c r="I588" i="92"/>
  <c r="I568" i="92"/>
  <c r="I548" i="92"/>
  <c r="I528" i="92"/>
  <c r="I508" i="92"/>
  <c r="I488" i="92"/>
  <c r="I468" i="92"/>
  <c r="I448" i="92"/>
  <c r="I428" i="92"/>
  <c r="I408" i="92"/>
  <c r="I388" i="92"/>
  <c r="I368" i="92"/>
  <c r="I348" i="92"/>
  <c r="I328" i="92"/>
  <c r="I308" i="92"/>
  <c r="I288" i="92"/>
  <c r="I268" i="92"/>
  <c r="I248" i="92"/>
  <c r="I228" i="92"/>
  <c r="I208" i="92"/>
  <c r="I188" i="92"/>
  <c r="I168" i="92"/>
  <c r="I148" i="92"/>
  <c r="I128" i="92"/>
  <c r="I108" i="92"/>
  <c r="I88" i="92"/>
  <c r="I68" i="92"/>
  <c r="I48" i="92"/>
  <c r="I28" i="92"/>
  <c r="I8" i="92"/>
  <c r="H714" i="92"/>
  <c r="H694" i="92"/>
  <c r="H674" i="92"/>
  <c r="H654" i="92"/>
  <c r="H634" i="92"/>
  <c r="H614" i="92"/>
  <c r="L730" i="92"/>
  <c r="L690" i="92"/>
  <c r="L652" i="92"/>
  <c r="L614" i="92"/>
  <c r="L576" i="92"/>
  <c r="L537" i="92"/>
  <c r="L499" i="92"/>
  <c r="L462" i="92"/>
  <c r="L422" i="92"/>
  <c r="L387" i="92"/>
  <c r="L347" i="92"/>
  <c r="L304" i="92"/>
  <c r="L271" i="92"/>
  <c r="L234" i="92"/>
  <c r="L201" i="92"/>
  <c r="L164" i="92"/>
  <c r="L130" i="92"/>
  <c r="L96" i="92"/>
  <c r="L62" i="92"/>
  <c r="L28" i="92"/>
  <c r="K719" i="92"/>
  <c r="K683" i="92"/>
  <c r="K653" i="92"/>
  <c r="K618" i="92"/>
  <c r="K581" i="92"/>
  <c r="K552" i="92"/>
  <c r="K518" i="92"/>
  <c r="K489" i="92"/>
  <c r="K460" i="92"/>
  <c r="K432" i="92"/>
  <c r="K406" i="92"/>
  <c r="K378" i="92"/>
  <c r="K351" i="92"/>
  <c r="K323" i="92"/>
  <c r="K294" i="92"/>
  <c r="K268" i="92"/>
  <c r="K241" i="92"/>
  <c r="K211" i="92"/>
  <c r="K185" i="92"/>
  <c r="K158" i="92"/>
  <c r="K133" i="92"/>
  <c r="K106" i="92"/>
  <c r="K79" i="92"/>
  <c r="K54" i="92"/>
  <c r="K27" i="92"/>
  <c r="J728" i="92"/>
  <c r="J701" i="92"/>
  <c r="J677" i="92"/>
  <c r="J654" i="92"/>
  <c r="J631" i="92"/>
  <c r="J608" i="92"/>
  <c r="J583" i="92"/>
  <c r="J560" i="92"/>
  <c r="J537" i="92"/>
  <c r="J514" i="92"/>
  <c r="J490" i="92"/>
  <c r="J467" i="92"/>
  <c r="J443" i="92"/>
  <c r="J420" i="92"/>
  <c r="J397" i="92"/>
  <c r="J373" i="92"/>
  <c r="J350" i="92"/>
  <c r="J327" i="92"/>
  <c r="J304" i="92"/>
  <c r="J281" i="92"/>
  <c r="J259" i="92"/>
  <c r="J237" i="92"/>
  <c r="J215" i="92"/>
  <c r="J193" i="92"/>
  <c r="J170" i="92"/>
  <c r="J148" i="92"/>
  <c r="J126" i="92"/>
  <c r="J104" i="92"/>
  <c r="J81" i="92"/>
  <c r="J59" i="92"/>
  <c r="J37" i="92"/>
  <c r="J15" i="92"/>
  <c r="I719" i="92"/>
  <c r="I696" i="92"/>
  <c r="I674" i="92"/>
  <c r="I652" i="92"/>
  <c r="I630" i="92"/>
  <c r="I607" i="92"/>
  <c r="I585" i="92"/>
  <c r="I563" i="92"/>
  <c r="I541" i="92"/>
  <c r="I519" i="92"/>
  <c r="I496" i="92"/>
  <c r="I474" i="92"/>
  <c r="I452" i="92"/>
  <c r="I430" i="92"/>
  <c r="I407" i="92"/>
  <c r="I385" i="92"/>
  <c r="I363" i="92"/>
  <c r="I341" i="92"/>
  <c r="I319" i="92"/>
  <c r="I296" i="92"/>
  <c r="I274" i="92"/>
  <c r="I252" i="92"/>
  <c r="I230" i="92"/>
  <c r="I207" i="92"/>
  <c r="I185" i="92"/>
  <c r="I163" i="92"/>
  <c r="I141" i="92"/>
  <c r="I119" i="92"/>
  <c r="I96" i="92"/>
  <c r="I74" i="92"/>
  <c r="I52" i="92"/>
  <c r="I30" i="92"/>
  <c r="H733" i="92"/>
  <c r="H711" i="92"/>
  <c r="H689" i="92"/>
  <c r="H667" i="92"/>
  <c r="H645" i="92"/>
  <c r="H622" i="92"/>
  <c r="H600" i="92"/>
  <c r="H579" i="92"/>
  <c r="H558" i="92"/>
  <c r="H537" i="92"/>
  <c r="H516" i="92"/>
  <c r="H495" i="92"/>
  <c r="H474" i="92"/>
  <c r="H453" i="92"/>
  <c r="H432" i="92"/>
  <c r="H411" i="92"/>
  <c r="H390" i="92"/>
  <c r="H369" i="92"/>
  <c r="H348" i="92"/>
  <c r="H327" i="92"/>
  <c r="H306" i="92"/>
  <c r="H285" i="92"/>
  <c r="H264" i="92"/>
  <c r="H242" i="92"/>
  <c r="H221" i="92"/>
  <c r="H200" i="92"/>
  <c r="H179" i="92"/>
  <c r="H159" i="92"/>
  <c r="H139" i="92"/>
  <c r="H119" i="92"/>
  <c r="H99" i="92"/>
  <c r="H79" i="92"/>
  <c r="H59" i="92"/>
  <c r="H39" i="92"/>
  <c r="H19" i="92"/>
  <c r="G725" i="92"/>
  <c r="G705" i="92"/>
  <c r="G685" i="92"/>
  <c r="G665" i="92"/>
  <c r="G645" i="92"/>
  <c r="G625" i="92"/>
  <c r="G605" i="92"/>
  <c r="G585" i="92"/>
  <c r="G565" i="92"/>
  <c r="G545" i="92"/>
  <c r="G525" i="92"/>
  <c r="G505" i="92"/>
  <c r="G485" i="92"/>
  <c r="G465" i="92"/>
  <c r="G445" i="92"/>
  <c r="G425" i="92"/>
  <c r="G405" i="92"/>
  <c r="G385" i="92"/>
  <c r="G365" i="92"/>
  <c r="G345" i="92"/>
  <c r="G325" i="92"/>
  <c r="G305" i="92"/>
  <c r="G285" i="92"/>
  <c r="G265" i="92"/>
  <c r="G245" i="92"/>
  <c r="G225" i="92"/>
  <c r="G205" i="92"/>
  <c r="G185" i="92"/>
  <c r="G165" i="92"/>
  <c r="G145" i="92"/>
  <c r="G125" i="92"/>
  <c r="G105" i="92"/>
  <c r="G85" i="92"/>
  <c r="G65" i="92"/>
  <c r="G45" i="92"/>
  <c r="G25" i="92"/>
  <c r="F731" i="92"/>
  <c r="L714" i="92"/>
  <c r="L676" i="92"/>
  <c r="L637" i="92"/>
  <c r="L597" i="92"/>
  <c r="L562" i="92"/>
  <c r="L523" i="92"/>
  <c r="L481" i="92"/>
  <c r="L447" i="92"/>
  <c r="L407" i="92"/>
  <c r="L371" i="92"/>
  <c r="L330" i="92"/>
  <c r="L291" i="92"/>
  <c r="L255" i="92"/>
  <c r="L219" i="92"/>
  <c r="L187" i="92"/>
  <c r="L151" i="92"/>
  <c r="L115" i="92"/>
  <c r="L83" i="92"/>
  <c r="L49" i="92"/>
  <c r="L13" i="92"/>
  <c r="K705" i="92"/>
  <c r="K672" i="92"/>
  <c r="K639" i="92"/>
  <c r="K602" i="92"/>
  <c r="K570" i="92"/>
  <c r="K538" i="92"/>
  <c r="K505" i="92"/>
  <c r="K478" i="92"/>
  <c r="K450" i="92"/>
  <c r="K421" i="92"/>
  <c r="K394" i="92"/>
  <c r="K367" i="92"/>
  <c r="K339" i="92"/>
  <c r="K311" i="92"/>
  <c r="K284" i="92"/>
  <c r="K258" i="92"/>
  <c r="K229" i="92"/>
  <c r="K203" i="92"/>
  <c r="K174" i="92"/>
  <c r="K147" i="92"/>
  <c r="K122" i="92"/>
  <c r="K96" i="92"/>
  <c r="K68" i="92"/>
  <c r="K43" i="92"/>
  <c r="K17" i="92"/>
  <c r="J716" i="92"/>
  <c r="J692" i="92"/>
  <c r="J668" i="92"/>
  <c r="J644" i="92"/>
  <c r="J621" i="92"/>
  <c r="J598" i="92"/>
  <c r="J574" i="92"/>
  <c r="J551" i="92"/>
  <c r="J528" i="92"/>
  <c r="J504" i="92"/>
  <c r="J481" i="92"/>
  <c r="J457" i="92"/>
  <c r="J434" i="92"/>
  <c r="J411" i="92"/>
  <c r="J388" i="92"/>
  <c r="J363" i="92"/>
  <c r="J340" i="92"/>
  <c r="J317" i="92"/>
  <c r="J295" i="92"/>
  <c r="J273" i="92"/>
  <c r="J250" i="92"/>
  <c r="J228" i="92"/>
  <c r="J206" i="92"/>
  <c r="J184" i="92"/>
  <c r="J161" i="92"/>
  <c r="J139" i="92"/>
  <c r="J117" i="92"/>
  <c r="J95" i="92"/>
  <c r="J73" i="92"/>
  <c r="J50" i="92"/>
  <c r="J28" i="92"/>
  <c r="I732" i="92"/>
  <c r="I710" i="92"/>
  <c r="I687" i="92"/>
  <c r="I665" i="92"/>
  <c r="I643" i="92"/>
  <c r="I621" i="92"/>
  <c r="I599" i="92"/>
  <c r="I576" i="92"/>
  <c r="I554" i="92"/>
  <c r="I532" i="92"/>
  <c r="I510" i="92"/>
  <c r="I487" i="92"/>
  <c r="I465" i="92"/>
  <c r="I443" i="92"/>
  <c r="I421" i="92"/>
  <c r="I399" i="92"/>
  <c r="I376" i="92"/>
  <c r="I354" i="92"/>
  <c r="I332" i="92"/>
  <c r="I310" i="92"/>
  <c r="I287" i="92"/>
  <c r="I265" i="92"/>
  <c r="I243" i="92"/>
  <c r="I221" i="92"/>
  <c r="I199" i="92"/>
  <c r="I176" i="92"/>
  <c r="I154" i="92"/>
  <c r="I132" i="92"/>
  <c r="I110" i="92"/>
  <c r="I87" i="92"/>
  <c r="I65" i="92"/>
  <c r="I43" i="92"/>
  <c r="I21" i="92"/>
  <c r="H725" i="92"/>
  <c r="H702" i="92"/>
  <c r="H680" i="92"/>
  <c r="H658" i="92"/>
  <c r="H636" i="92"/>
  <c r="H613" i="92"/>
  <c r="H592" i="92"/>
  <c r="H571" i="92"/>
  <c r="H550" i="92"/>
  <c r="H529" i="92"/>
  <c r="H508" i="92"/>
  <c r="H487" i="92"/>
  <c r="H466" i="92"/>
  <c r="H445" i="92"/>
  <c r="H424" i="92"/>
  <c r="H402" i="92"/>
  <c r="H381" i="92"/>
  <c r="H360" i="92"/>
  <c r="H339" i="92"/>
  <c r="H318" i="92"/>
  <c r="H297" i="92"/>
  <c r="H276" i="92"/>
  <c r="H255" i="92"/>
  <c r="H234" i="92"/>
  <c r="H213" i="92"/>
  <c r="H192" i="92"/>
  <c r="H171" i="92"/>
  <c r="H151" i="92"/>
  <c r="H131" i="92"/>
  <c r="H111" i="92"/>
  <c r="H91" i="92"/>
  <c r="H71" i="92"/>
  <c r="H51" i="92"/>
  <c r="H31" i="92"/>
  <c r="H11" i="92"/>
  <c r="G717" i="92"/>
  <c r="G697" i="92"/>
  <c r="G677" i="92"/>
  <c r="G657" i="92"/>
  <c r="G637" i="92"/>
  <c r="G617" i="92"/>
  <c r="G597" i="92"/>
  <c r="L713" i="92"/>
  <c r="L675" i="92"/>
  <c r="L636" i="92"/>
  <c r="L596" i="92"/>
  <c r="L561" i="92"/>
  <c r="L522" i="92"/>
  <c r="L479" i="92"/>
  <c r="L444" i="92"/>
  <c r="L404" i="92"/>
  <c r="L367" i="92"/>
  <c r="L329" i="92"/>
  <c r="L290" i="92"/>
  <c r="L254" i="92"/>
  <c r="L216" i="92"/>
  <c r="L186" i="92"/>
  <c r="L150" i="92"/>
  <c r="L114" i="92"/>
  <c r="L82" i="92"/>
  <c r="L48" i="92"/>
  <c r="L12" i="92"/>
  <c r="K703" i="92"/>
  <c r="K670" i="92"/>
  <c r="K635" i="92"/>
  <c r="K601" i="92"/>
  <c r="K569" i="92"/>
  <c r="K537" i="92"/>
  <c r="K503" i="92"/>
  <c r="K476" i="92"/>
  <c r="K449" i="92"/>
  <c r="K420" i="92"/>
  <c r="K393" i="92"/>
  <c r="K366" i="92"/>
  <c r="K338" i="92"/>
  <c r="K310" i="92"/>
  <c r="K283" i="92"/>
  <c r="K254" i="92"/>
  <c r="K228" i="92"/>
  <c r="K201" i="92"/>
  <c r="K173" i="92"/>
  <c r="K146" i="92"/>
  <c r="K121" i="92"/>
  <c r="K95" i="92"/>
  <c r="K67" i="92"/>
  <c r="K42" i="92"/>
  <c r="K16" i="92"/>
  <c r="J715" i="92"/>
  <c r="J691" i="92"/>
  <c r="J667" i="92"/>
  <c r="J643" i="92"/>
  <c r="J620" i="92"/>
  <c r="J597" i="92"/>
  <c r="J573" i="92"/>
  <c r="J550" i="92"/>
  <c r="J527" i="92"/>
  <c r="J503" i="92"/>
  <c r="J480" i="92"/>
  <c r="J456" i="92"/>
  <c r="J433" i="92"/>
  <c r="J410" i="92"/>
  <c r="J387" i="92"/>
  <c r="J362" i="92"/>
  <c r="J339" i="92"/>
  <c r="J316" i="92"/>
  <c r="J294" i="92"/>
  <c r="J272" i="92"/>
  <c r="J249" i="92"/>
  <c r="J227" i="92"/>
  <c r="J205" i="92"/>
  <c r="J183" i="92"/>
  <c r="J160" i="92"/>
  <c r="J138" i="92"/>
  <c r="J116" i="92"/>
  <c r="J94" i="92"/>
  <c r="J72" i="92"/>
  <c r="J49" i="92"/>
  <c r="J27" i="92"/>
  <c r="I731" i="92"/>
  <c r="I709" i="92"/>
  <c r="I686" i="92"/>
  <c r="I664" i="92"/>
  <c r="I642" i="92"/>
  <c r="I620" i="92"/>
  <c r="I598" i="92"/>
  <c r="I575" i="92"/>
  <c r="I553" i="92"/>
  <c r="I531" i="92"/>
  <c r="I509" i="92"/>
  <c r="I486" i="92"/>
  <c r="I464" i="92"/>
  <c r="I442" i="92"/>
  <c r="I420" i="92"/>
  <c r="I398" i="92"/>
  <c r="I375" i="92"/>
  <c r="I353" i="92"/>
  <c r="I331" i="92"/>
  <c r="I309" i="92"/>
  <c r="I286" i="92"/>
  <c r="I264" i="92"/>
  <c r="I242" i="92"/>
  <c r="I220" i="92"/>
  <c r="I198" i="92"/>
  <c r="I175" i="92"/>
  <c r="I153" i="92"/>
  <c r="I131" i="92"/>
  <c r="I109" i="92"/>
  <c r="I86" i="92"/>
  <c r="I64" i="92"/>
  <c r="I42" i="92"/>
  <c r="I20" i="92"/>
  <c r="H724" i="92"/>
  <c r="H701" i="92"/>
  <c r="H679" i="92"/>
  <c r="H657" i="92"/>
  <c r="H635" i="92"/>
  <c r="H612" i="92"/>
  <c r="L695" i="92"/>
  <c r="L649" i="92"/>
  <c r="L601" i="92"/>
  <c r="L554" i="92"/>
  <c r="L511" i="92"/>
  <c r="L468" i="92"/>
  <c r="L421" i="92"/>
  <c r="L375" i="92"/>
  <c r="L331" i="92"/>
  <c r="L287" i="92"/>
  <c r="L242" i="92"/>
  <c r="L203" i="92"/>
  <c r="L162" i="92"/>
  <c r="L123" i="92"/>
  <c r="L81" i="92"/>
  <c r="L37" i="92"/>
  <c r="K728" i="92"/>
  <c r="K687" i="92"/>
  <c r="K647" i="92"/>
  <c r="K607" i="92"/>
  <c r="K565" i="92"/>
  <c r="K529" i="92"/>
  <c r="K492" i="92"/>
  <c r="K459" i="92"/>
  <c r="K428" i="92"/>
  <c r="K395" i="92"/>
  <c r="K360" i="92"/>
  <c r="K330" i="92"/>
  <c r="K296" i="92"/>
  <c r="K266" i="92"/>
  <c r="K232" i="92"/>
  <c r="K199" i="92"/>
  <c r="K167" i="92"/>
  <c r="K137" i="92"/>
  <c r="K107" i="92"/>
  <c r="K76" i="92"/>
  <c r="K45" i="92"/>
  <c r="K14" i="92"/>
  <c r="J709" i="92"/>
  <c r="J681" i="92"/>
  <c r="J653" i="92"/>
  <c r="J625" i="92"/>
  <c r="J599" i="92"/>
  <c r="J570" i="92"/>
  <c r="J543" i="92"/>
  <c r="J516" i="92"/>
  <c r="J488" i="92"/>
  <c r="J461" i="92"/>
  <c r="J432" i="92"/>
  <c r="J404" i="92"/>
  <c r="J378" i="92"/>
  <c r="J351" i="92"/>
  <c r="J323" i="92"/>
  <c r="J297" i="92"/>
  <c r="J269" i="92"/>
  <c r="J244" i="92"/>
  <c r="J218" i="92"/>
  <c r="J192" i="92"/>
  <c r="J166" i="92"/>
  <c r="J140" i="92"/>
  <c r="J113" i="92"/>
  <c r="J87" i="92"/>
  <c r="J61" i="92"/>
  <c r="J35" i="92"/>
  <c r="J9" i="92"/>
  <c r="I707" i="92"/>
  <c r="I682" i="92"/>
  <c r="I656" i="92"/>
  <c r="I631" i="92"/>
  <c r="I604" i="92"/>
  <c r="I579" i="92"/>
  <c r="I551" i="92"/>
  <c r="I525" i="92"/>
  <c r="I500" i="92"/>
  <c r="I473" i="92"/>
  <c r="I447" i="92"/>
  <c r="I422" i="92"/>
  <c r="I394" i="92"/>
  <c r="I369" i="92"/>
  <c r="I343" i="92"/>
  <c r="I316" i="92"/>
  <c r="I291" i="92"/>
  <c r="I263" i="92"/>
  <c r="I238" i="92"/>
  <c r="I212" i="92"/>
  <c r="I186" i="92"/>
  <c r="I160" i="92"/>
  <c r="I134" i="92"/>
  <c r="I106" i="92"/>
  <c r="I81" i="92"/>
  <c r="I55" i="92"/>
  <c r="I29" i="92"/>
  <c r="H729" i="92"/>
  <c r="H704" i="92"/>
  <c r="H676" i="92"/>
  <c r="H650" i="92"/>
  <c r="H625" i="92"/>
  <c r="H598" i="92"/>
  <c r="H575" i="92"/>
  <c r="H552" i="92"/>
  <c r="H528" i="92"/>
  <c r="H505" i="92"/>
  <c r="H481" i="92"/>
  <c r="H458" i="92"/>
  <c r="H435" i="92"/>
  <c r="H412" i="92"/>
  <c r="H388" i="92"/>
  <c r="H365" i="92"/>
  <c r="H341" i="92"/>
  <c r="H317" i="92"/>
  <c r="H294" i="92"/>
  <c r="H271" i="92"/>
  <c r="H248" i="92"/>
  <c r="H225" i="92"/>
  <c r="H201" i="92"/>
  <c r="H177" i="92"/>
  <c r="H155" i="92"/>
  <c r="H133" i="92"/>
  <c r="H110" i="92"/>
  <c r="H88" i="92"/>
  <c r="H66" i="92"/>
  <c r="H44" i="92"/>
  <c r="H22" i="92"/>
  <c r="G726" i="92"/>
  <c r="G703" i="92"/>
  <c r="G681" i="92"/>
  <c r="G659" i="92"/>
  <c r="G636" i="92"/>
  <c r="G614" i="92"/>
  <c r="G592" i="92"/>
  <c r="G571" i="92"/>
  <c r="G550" i="92"/>
  <c r="G529" i="92"/>
  <c r="G508" i="92"/>
  <c r="G487" i="92"/>
  <c r="G466" i="92"/>
  <c r="G444" i="92"/>
  <c r="G423" i="92"/>
  <c r="G402" i="92"/>
  <c r="G381" i="92"/>
  <c r="G360" i="92"/>
  <c r="G339" i="92"/>
  <c r="G318" i="92"/>
  <c r="G297" i="92"/>
  <c r="G276" i="92"/>
  <c r="G255" i="92"/>
  <c r="G234" i="92"/>
  <c r="G213" i="92"/>
  <c r="G192" i="92"/>
  <c r="G171" i="92"/>
  <c r="G150" i="92"/>
  <c r="G129" i="92"/>
  <c r="G108" i="92"/>
  <c r="G87" i="92"/>
  <c r="G66" i="92"/>
  <c r="G44" i="92"/>
  <c r="G23" i="92"/>
  <c r="F728" i="92"/>
  <c r="F708" i="92"/>
  <c r="F688" i="92"/>
  <c r="F668" i="92"/>
  <c r="F648" i="92"/>
  <c r="F628" i="92"/>
  <c r="L719" i="92"/>
  <c r="L672" i="92"/>
  <c r="L628" i="92"/>
  <c r="L584" i="92"/>
  <c r="L539" i="92"/>
  <c r="L494" i="92"/>
  <c r="L449" i="92"/>
  <c r="L402" i="92"/>
  <c r="L355" i="92"/>
  <c r="L314" i="92"/>
  <c r="L270" i="92"/>
  <c r="L228" i="92"/>
  <c r="L188" i="92"/>
  <c r="L143" i="92"/>
  <c r="L107" i="92"/>
  <c r="L64" i="92"/>
  <c r="L24" i="92"/>
  <c r="K712" i="92"/>
  <c r="K669" i="92"/>
  <c r="K629" i="92"/>
  <c r="K590" i="92"/>
  <c r="K553" i="92"/>
  <c r="K515" i="92"/>
  <c r="K480" i="92"/>
  <c r="K444" i="92"/>
  <c r="K414" i="92"/>
  <c r="K381" i="92"/>
  <c r="K350" i="92"/>
  <c r="K316" i="92"/>
  <c r="K285" i="92"/>
  <c r="K251" i="92"/>
  <c r="K220" i="92"/>
  <c r="K187" i="92"/>
  <c r="K156" i="92"/>
  <c r="K125" i="92"/>
  <c r="K93" i="92"/>
  <c r="K63" i="92"/>
  <c r="K33" i="92"/>
  <c r="J729" i="92"/>
  <c r="J697" i="92"/>
  <c r="J671" i="92"/>
  <c r="J641" i="92"/>
  <c r="J614" i="92"/>
  <c r="J588" i="92"/>
  <c r="J559" i="92"/>
  <c r="J532" i="92"/>
  <c r="J505" i="92"/>
  <c r="J476" i="92"/>
  <c r="J450" i="92"/>
  <c r="J422" i="92"/>
  <c r="J394" i="92"/>
  <c r="J368" i="92"/>
  <c r="J338" i="92"/>
  <c r="J312" i="92"/>
  <c r="J286" i="92"/>
  <c r="J260" i="92"/>
  <c r="J234" i="92"/>
  <c r="J208" i="92"/>
  <c r="J180" i="92"/>
  <c r="J155" i="92"/>
  <c r="J129" i="92"/>
  <c r="J103" i="92"/>
  <c r="J77" i="92"/>
  <c r="J52" i="92"/>
  <c r="J24" i="92"/>
  <c r="I724" i="92"/>
  <c r="I699" i="92"/>
  <c r="I672" i="92"/>
  <c r="I646" i="92"/>
  <c r="I619" i="92"/>
  <c r="I593" i="92"/>
  <c r="I567" i="92"/>
  <c r="I542" i="92"/>
  <c r="I515" i="92"/>
  <c r="I490" i="92"/>
  <c r="I462" i="92"/>
  <c r="I436" i="92"/>
  <c r="I411" i="92"/>
  <c r="I384" i="92"/>
  <c r="I359" i="92"/>
  <c r="I333" i="92"/>
  <c r="I305" i="92"/>
  <c r="I280" i="92"/>
  <c r="I254" i="92"/>
  <c r="I227" i="92"/>
  <c r="I202" i="92"/>
  <c r="I174" i="92"/>
  <c r="I149" i="92"/>
  <c r="I123" i="92"/>
  <c r="I98" i="92"/>
  <c r="I71" i="92"/>
  <c r="I45" i="92"/>
  <c r="I18" i="92"/>
  <c r="H718" i="92"/>
  <c r="H692" i="92"/>
  <c r="H666" i="92"/>
  <c r="H640" i="92"/>
  <c r="H615" i="92"/>
  <c r="H589" i="92"/>
  <c r="H566" i="92"/>
  <c r="H542" i="92"/>
  <c r="H519" i="92"/>
  <c r="H496" i="92"/>
  <c r="H472" i="92"/>
  <c r="H449" i="92"/>
  <c r="H426" i="92"/>
  <c r="H401" i="92"/>
  <c r="H378" i="92"/>
  <c r="H355" i="92"/>
  <c r="H332" i="92"/>
  <c r="H309" i="92"/>
  <c r="H286" i="92"/>
  <c r="H261" i="92"/>
  <c r="H238" i="92"/>
  <c r="H215" i="92"/>
  <c r="H191" i="92"/>
  <c r="H168" i="92"/>
  <c r="H146" i="92"/>
  <c r="H124" i="92"/>
  <c r="H102" i="92"/>
  <c r="H80" i="92"/>
  <c r="H57" i="92"/>
  <c r="H35" i="92"/>
  <c r="H13" i="92"/>
  <c r="G716" i="92"/>
  <c r="G694" i="92"/>
  <c r="G672" i="92"/>
  <c r="G650" i="92"/>
  <c r="G628" i="92"/>
  <c r="G606" i="92"/>
  <c r="G583" i="92"/>
  <c r="G562" i="92"/>
  <c r="G541" i="92"/>
  <c r="G520" i="92"/>
  <c r="G499" i="92"/>
  <c r="G478" i="92"/>
  <c r="G457" i="92"/>
  <c r="G436" i="92"/>
  <c r="G415" i="92"/>
  <c r="G394" i="92"/>
  <c r="G373" i="92"/>
  <c r="G352" i="92"/>
  <c r="G331" i="92"/>
  <c r="G310" i="92"/>
  <c r="G289" i="92"/>
  <c r="G268" i="92"/>
  <c r="G247" i="92"/>
  <c r="G226" i="92"/>
  <c r="G204" i="92"/>
  <c r="G183" i="92"/>
  <c r="G162" i="92"/>
  <c r="G141" i="92"/>
  <c r="G120" i="92"/>
  <c r="G99" i="92"/>
  <c r="G78" i="92"/>
  <c r="G57" i="92"/>
  <c r="G36" i="92"/>
  <c r="G15" i="92"/>
  <c r="F720" i="92"/>
  <c r="F700" i="92"/>
  <c r="F680" i="92"/>
  <c r="F660" i="92"/>
  <c r="F640" i="92"/>
  <c r="F620" i="92"/>
  <c r="F600" i="92"/>
  <c r="F580" i="92"/>
  <c r="F560" i="92"/>
  <c r="F540" i="92"/>
  <c r="F520" i="92"/>
  <c r="F500" i="92"/>
  <c r="F480" i="92"/>
  <c r="F460" i="92"/>
  <c r="F440" i="92"/>
  <c r="F420" i="92"/>
  <c r="F400" i="92"/>
  <c r="F380" i="92"/>
  <c r="F360" i="92"/>
  <c r="F340" i="92"/>
  <c r="F320" i="92"/>
  <c r="F300" i="92"/>
  <c r="F280" i="92"/>
  <c r="F260" i="92"/>
  <c r="F240" i="92"/>
  <c r="F220" i="92"/>
  <c r="F200" i="92"/>
  <c r="F180" i="92"/>
  <c r="F160" i="92"/>
  <c r="F140" i="92"/>
  <c r="F120" i="92"/>
  <c r="F100" i="92"/>
  <c r="F80" i="92"/>
  <c r="F60" i="92"/>
  <c r="F40" i="92"/>
  <c r="L716" i="92"/>
  <c r="L671" i="92"/>
  <c r="L627" i="92"/>
  <c r="L581" i="92"/>
  <c r="L536" i="92"/>
  <c r="L492" i="92"/>
  <c r="L448" i="92"/>
  <c r="L401" i="92"/>
  <c r="L354" i="92"/>
  <c r="L312" i="92"/>
  <c r="L268" i="92"/>
  <c r="L223" i="92"/>
  <c r="L181" i="92"/>
  <c r="L142" i="92"/>
  <c r="L103" i="92"/>
  <c r="L63" i="92"/>
  <c r="L23" i="92"/>
  <c r="K710" i="92"/>
  <c r="K668" i="92"/>
  <c r="K627" i="92"/>
  <c r="K589" i="92"/>
  <c r="K550" i="92"/>
  <c r="K513" i="92"/>
  <c r="K479" i="92"/>
  <c r="K443" i="92"/>
  <c r="K413" i="92"/>
  <c r="K380" i="92"/>
  <c r="K347" i="92"/>
  <c r="K315" i="92"/>
  <c r="K282" i="92"/>
  <c r="K250" i="92"/>
  <c r="K219" i="92"/>
  <c r="K186" i="92"/>
  <c r="K155" i="92"/>
  <c r="K124" i="92"/>
  <c r="K90" i="92"/>
  <c r="K62" i="92"/>
  <c r="K30" i="92"/>
  <c r="J727" i="92"/>
  <c r="J696" i="92"/>
  <c r="J670" i="92"/>
  <c r="J640" i="92"/>
  <c r="J613" i="92"/>
  <c r="J587" i="92"/>
  <c r="J558" i="92"/>
  <c r="J531" i="92"/>
  <c r="J502" i="92"/>
  <c r="J475" i="92"/>
  <c r="J448" i="92"/>
  <c r="J421" i="92"/>
  <c r="J393" i="92"/>
  <c r="J367" i="92"/>
  <c r="J337" i="92"/>
  <c r="J310" i="92"/>
  <c r="J285" i="92"/>
  <c r="J258" i="92"/>
  <c r="J233" i="92"/>
  <c r="J207" i="92"/>
  <c r="J179" i="92"/>
  <c r="J154" i="92"/>
  <c r="J128" i="92"/>
  <c r="J101" i="92"/>
  <c r="J76" i="92"/>
  <c r="J48" i="92"/>
  <c r="J23" i="92"/>
  <c r="I723" i="92"/>
  <c r="I698" i="92"/>
  <c r="I671" i="92"/>
  <c r="I645" i="92"/>
  <c r="I618" i="92"/>
  <c r="I592" i="92"/>
  <c r="I566" i="92"/>
  <c r="I540" i="92"/>
  <c r="I514" i="92"/>
  <c r="I489" i="92"/>
  <c r="I461" i="92"/>
  <c r="I435" i="92"/>
  <c r="I410" i="92"/>
  <c r="I383" i="92"/>
  <c r="I358" i="92"/>
  <c r="I330" i="92"/>
  <c r="I304" i="92"/>
  <c r="I279" i="92"/>
  <c r="I253" i="92"/>
  <c r="I226" i="92"/>
  <c r="I201" i="92"/>
  <c r="I173" i="92"/>
  <c r="I147" i="92"/>
  <c r="I122" i="92"/>
  <c r="I95" i="92"/>
  <c r="I70" i="92"/>
  <c r="I44" i="92"/>
  <c r="I16" i="92"/>
  <c r="H717" i="92"/>
  <c r="H691" i="92"/>
  <c r="H665" i="92"/>
  <c r="H639" i="92"/>
  <c r="H611" i="92"/>
  <c r="H588" i="92"/>
  <c r="H565" i="92"/>
  <c r="H541" i="92"/>
  <c r="H518" i="92"/>
  <c r="H494" i="92"/>
  <c r="H471" i="92"/>
  <c r="H448" i="92"/>
  <c r="H425" i="92"/>
  <c r="H400" i="92"/>
  <c r="H377" i="92"/>
  <c r="H354" i="92"/>
  <c r="H331" i="92"/>
  <c r="H308" i="92"/>
  <c r="H284" i="92"/>
  <c r="H260" i="92"/>
  <c r="H237" i="92"/>
  <c r="H214" i="92"/>
  <c r="H190" i="92"/>
  <c r="H167" i="92"/>
  <c r="H145" i="92"/>
  <c r="H123" i="92"/>
  <c r="H101" i="92"/>
  <c r="H78" i="92"/>
  <c r="H56" i="92"/>
  <c r="H34" i="92"/>
  <c r="H12" i="92"/>
  <c r="G715" i="92"/>
  <c r="G693" i="92"/>
  <c r="G671" i="92"/>
  <c r="G649" i="92"/>
  <c r="G627" i="92"/>
  <c r="G604" i="92"/>
  <c r="G582" i="92"/>
  <c r="G561" i="92"/>
  <c r="G540" i="92"/>
  <c r="G519" i="92"/>
  <c r="G498" i="92"/>
  <c r="G477" i="92"/>
  <c r="G456" i="92"/>
  <c r="G435" i="92"/>
  <c r="G414" i="92"/>
  <c r="G393" i="92"/>
  <c r="G372" i="92"/>
  <c r="G351" i="92"/>
  <c r="G330" i="92"/>
  <c r="G309" i="92"/>
  <c r="G288" i="92"/>
  <c r="G267" i="92"/>
  <c r="G246" i="92"/>
  <c r="G224" i="92"/>
  <c r="G203" i="92"/>
  <c r="G182" i="92"/>
  <c r="G161" i="92"/>
  <c r="G140" i="92"/>
  <c r="G119" i="92"/>
  <c r="G98" i="92"/>
  <c r="L715" i="92"/>
  <c r="L664" i="92"/>
  <c r="L612" i="92"/>
  <c r="L559" i="92"/>
  <c r="L504" i="92"/>
  <c r="L452" i="92"/>
  <c r="L394" i="92"/>
  <c r="L344" i="92"/>
  <c r="L295" i="92"/>
  <c r="L241" i="92"/>
  <c r="L192" i="92"/>
  <c r="L144" i="92"/>
  <c r="L97" i="92"/>
  <c r="L51" i="92"/>
  <c r="L712" i="92"/>
  <c r="L661" i="92"/>
  <c r="L611" i="92"/>
  <c r="L552" i="92"/>
  <c r="L503" i="92"/>
  <c r="L451" i="92"/>
  <c r="L392" i="92"/>
  <c r="L342" i="92"/>
  <c r="L289" i="92"/>
  <c r="L239" i="92"/>
  <c r="L191" i="92"/>
  <c r="L141" i="92"/>
  <c r="L95" i="92"/>
  <c r="L50" i="92"/>
  <c r="K729" i="92"/>
  <c r="K680" i="92"/>
  <c r="K633" i="92"/>
  <c r="K587" i="92"/>
  <c r="K540" i="92"/>
  <c r="K495" i="92"/>
  <c r="K458" i="92"/>
  <c r="K419" i="92"/>
  <c r="K384" i="92"/>
  <c r="K344" i="92"/>
  <c r="K305" i="92"/>
  <c r="K269" i="92"/>
  <c r="K230" i="92"/>
  <c r="K191" i="92"/>
  <c r="K154" i="92"/>
  <c r="K116" i="92"/>
  <c r="K83" i="92"/>
  <c r="K47" i="92"/>
  <c r="K8" i="92"/>
  <c r="J700" i="92"/>
  <c r="J664" i="92"/>
  <c r="J634" i="92"/>
  <c r="J602" i="92"/>
  <c r="J569" i="92"/>
  <c r="J538" i="92"/>
  <c r="J507" i="92"/>
  <c r="J472" i="92"/>
  <c r="J440" i="92"/>
  <c r="J408" i="92"/>
  <c r="J376" i="92"/>
  <c r="J344" i="92"/>
  <c r="J309" i="92"/>
  <c r="J279" i="92"/>
  <c r="J248" i="92"/>
  <c r="J219" i="92"/>
  <c r="J188" i="92"/>
  <c r="J157" i="92"/>
  <c r="J125" i="92"/>
  <c r="J96" i="92"/>
  <c r="J65" i="92"/>
  <c r="J34" i="92"/>
  <c r="I729" i="92"/>
  <c r="I700" i="92"/>
  <c r="I667" i="92"/>
  <c r="I636" i="92"/>
  <c r="I606" i="92"/>
  <c r="I574" i="92"/>
  <c r="I545" i="92"/>
  <c r="I513" i="92"/>
  <c r="I482" i="92"/>
  <c r="L711" i="92"/>
  <c r="L659" i="92"/>
  <c r="L610" i="92"/>
  <c r="L551" i="92"/>
  <c r="L502" i="92"/>
  <c r="L442" i="92"/>
  <c r="L391" i="92"/>
  <c r="L341" i="92"/>
  <c r="L288" i="92"/>
  <c r="L237" i="92"/>
  <c r="L190" i="92"/>
  <c r="L139" i="92"/>
  <c r="L92" i="92"/>
  <c r="L47" i="92"/>
  <c r="K725" i="92"/>
  <c r="K679" i="92"/>
  <c r="K630" i="92"/>
  <c r="K580" i="92"/>
  <c r="K539" i="92"/>
  <c r="K494" i="92"/>
  <c r="K456" i="92"/>
  <c r="K418" i="92"/>
  <c r="K379" i="92"/>
  <c r="K343" i="92"/>
  <c r="K304" i="92"/>
  <c r="K267" i="92"/>
  <c r="K227" i="92"/>
  <c r="K190" i="92"/>
  <c r="K153" i="92"/>
  <c r="K115" i="92"/>
  <c r="K82" i="92"/>
  <c r="K44" i="92"/>
  <c r="J733" i="92"/>
  <c r="J699" i="92"/>
  <c r="J663" i="92"/>
  <c r="J633" i="92"/>
  <c r="J601" i="92"/>
  <c r="J568" i="92"/>
  <c r="J536" i="92"/>
  <c r="J501" i="92"/>
  <c r="J471" i="92"/>
  <c r="J439" i="92"/>
  <c r="J405" i="92"/>
  <c r="J375" i="92"/>
  <c r="J342" i="92"/>
  <c r="J308" i="92"/>
  <c r="J278" i="92"/>
  <c r="J247" i="92"/>
  <c r="J217" i="92"/>
  <c r="J187" i="92"/>
  <c r="J156" i="92"/>
  <c r="J124" i="92"/>
  <c r="J93" i="92"/>
  <c r="J64" i="92"/>
  <c r="J33" i="92"/>
  <c r="I727" i="92"/>
  <c r="I695" i="92"/>
  <c r="I666" i="92"/>
  <c r="I635" i="92"/>
  <c r="I605" i="92"/>
  <c r="I573" i="92"/>
  <c r="I544" i="92"/>
  <c r="I512" i="92"/>
  <c r="I481" i="92"/>
  <c r="I451" i="92"/>
  <c r="I419" i="92"/>
  <c r="I390" i="92"/>
  <c r="I360" i="92"/>
  <c r="I326" i="92"/>
  <c r="I298" i="92"/>
  <c r="I267" i="92"/>
  <c r="I235" i="92"/>
  <c r="L697" i="92"/>
  <c r="L635" i="92"/>
  <c r="L572" i="92"/>
  <c r="L512" i="92"/>
  <c r="L441" i="92"/>
  <c r="L384" i="92"/>
  <c r="L321" i="92"/>
  <c r="L262" i="92"/>
  <c r="L206" i="92"/>
  <c r="L153" i="92"/>
  <c r="L88" i="92"/>
  <c r="L34" i="92"/>
  <c r="K708" i="92"/>
  <c r="K656" i="92"/>
  <c r="K605" i="92"/>
  <c r="K556" i="92"/>
  <c r="K502" i="92"/>
  <c r="K463" i="92"/>
  <c r="K416" i="92"/>
  <c r="K374" i="92"/>
  <c r="K332" i="92"/>
  <c r="K291" i="92"/>
  <c r="K247" i="92"/>
  <c r="K207" i="92"/>
  <c r="K165" i="92"/>
  <c r="K126" i="92"/>
  <c r="K85" i="92"/>
  <c r="K41" i="92"/>
  <c r="J730" i="92"/>
  <c r="J688" i="92"/>
  <c r="J655" i="92"/>
  <c r="J618" i="92"/>
  <c r="J581" i="92"/>
  <c r="J547" i="92"/>
  <c r="J511" i="92"/>
  <c r="J474" i="92"/>
  <c r="J438" i="92"/>
  <c r="J401" i="92"/>
  <c r="J365" i="92"/>
  <c r="J330" i="92"/>
  <c r="J296" i="92"/>
  <c r="J263" i="92"/>
  <c r="J226" i="92"/>
  <c r="J195" i="92"/>
  <c r="J159" i="92"/>
  <c r="J123" i="92"/>
  <c r="J89" i="92"/>
  <c r="J56" i="92"/>
  <c r="J20" i="92"/>
  <c r="I714" i="92"/>
  <c r="I680" i="92"/>
  <c r="I647" i="92"/>
  <c r="I612" i="92"/>
  <c r="I580" i="92"/>
  <c r="I543" i="92"/>
  <c r="I506" i="92"/>
  <c r="I475" i="92"/>
  <c r="I441" i="92"/>
  <c r="I409" i="92"/>
  <c r="I378" i="92"/>
  <c r="I345" i="92"/>
  <c r="I313" i="92"/>
  <c r="I281" i="92"/>
  <c r="I247" i="92"/>
  <c r="I215" i="92"/>
  <c r="I184" i="92"/>
  <c r="I155" i="92"/>
  <c r="I124" i="92"/>
  <c r="I92" i="92"/>
  <c r="I61" i="92"/>
  <c r="I32" i="92"/>
  <c r="H727" i="92"/>
  <c r="H696" i="92"/>
  <c r="H664" i="92"/>
  <c r="L689" i="92"/>
  <c r="L629" i="92"/>
  <c r="L568" i="92"/>
  <c r="L507" i="92"/>
  <c r="L436" i="92"/>
  <c r="L376" i="92"/>
  <c r="L316" i="92"/>
  <c r="L257" i="92"/>
  <c r="L202" i="92"/>
  <c r="L137" i="92"/>
  <c r="L86" i="92"/>
  <c r="L32" i="92"/>
  <c r="K701" i="92"/>
  <c r="K654" i="92"/>
  <c r="K598" i="92"/>
  <c r="K549" i="92"/>
  <c r="K500" i="92"/>
  <c r="K455" i="92"/>
  <c r="K410" i="92"/>
  <c r="K371" i="92"/>
  <c r="K329" i="92"/>
  <c r="K289" i="92"/>
  <c r="K245" i="92"/>
  <c r="K205" i="92"/>
  <c r="K162" i="92"/>
  <c r="K119" i="92"/>
  <c r="K78" i="92"/>
  <c r="K38" i="92"/>
  <c r="J723" i="92"/>
  <c r="J685" i="92"/>
  <c r="J651" i="92"/>
  <c r="J615" i="92"/>
  <c r="J579" i="92"/>
  <c r="J544" i="92"/>
  <c r="J509" i="92"/>
  <c r="J469" i="92"/>
  <c r="J435" i="92"/>
  <c r="J399" i="92"/>
  <c r="J360" i="92"/>
  <c r="J328" i="92"/>
  <c r="J292" i="92"/>
  <c r="J257" i="92"/>
  <c r="J224" i="92"/>
  <c r="J190" i="92"/>
  <c r="J153" i="92"/>
  <c r="J120" i="92"/>
  <c r="J86" i="92"/>
  <c r="J54" i="92"/>
  <c r="J18" i="92"/>
  <c r="I712" i="92"/>
  <c r="I678" i="92"/>
  <c r="I641" i="92"/>
  <c r="I610" i="92"/>
  <c r="I572" i="92"/>
  <c r="I538" i="92"/>
  <c r="I504" i="92"/>
  <c r="I471" i="92"/>
  <c r="L688" i="92"/>
  <c r="L624" i="92"/>
  <c r="L567" i="92"/>
  <c r="L496" i="92"/>
  <c r="L435" i="92"/>
  <c r="L374" i="92"/>
  <c r="L315" i="92"/>
  <c r="L251" i="92"/>
  <c r="L196" i="92"/>
  <c r="L135" i="92"/>
  <c r="L84" i="92"/>
  <c r="L31" i="92"/>
  <c r="K699" i="92"/>
  <c r="K650" i="92"/>
  <c r="K597" i="92"/>
  <c r="K548" i="92"/>
  <c r="K499" i="92"/>
  <c r="K453" i="92"/>
  <c r="K409" i="92"/>
  <c r="K369" i="92"/>
  <c r="K327" i="92"/>
  <c r="K287" i="92"/>
  <c r="K243" i="92"/>
  <c r="K204" i="92"/>
  <c r="K161" i="92"/>
  <c r="K118" i="92"/>
  <c r="K77" i="92"/>
  <c r="K37" i="92"/>
  <c r="J722" i="92"/>
  <c r="J684" i="92"/>
  <c r="J650" i="92"/>
  <c r="J612" i="92"/>
  <c r="J578" i="92"/>
  <c r="J541" i="92"/>
  <c r="J508" i="92"/>
  <c r="J468" i="92"/>
  <c r="J431" i="92"/>
  <c r="J398" i="92"/>
  <c r="J359" i="92"/>
  <c r="J325" i="92"/>
  <c r="J290" i="92"/>
  <c r="J256" i="92"/>
  <c r="J223" i="92"/>
  <c r="J189" i="92"/>
  <c r="J152" i="92"/>
  <c r="J119" i="92"/>
  <c r="J85" i="92"/>
  <c r="J53" i="92"/>
  <c r="L654" i="92"/>
  <c r="L589" i="92"/>
  <c r="L516" i="92"/>
  <c r="L434" i="92"/>
  <c r="L363" i="92"/>
  <c r="L296" i="92"/>
  <c r="L221" i="92"/>
  <c r="L159" i="92"/>
  <c r="L91" i="92"/>
  <c r="L22" i="92"/>
  <c r="K692" i="92"/>
  <c r="K623" i="92"/>
  <c r="K567" i="92"/>
  <c r="K509" i="92"/>
  <c r="K462" i="92"/>
  <c r="K405" i="92"/>
  <c r="K356" i="92"/>
  <c r="K308" i="92"/>
  <c r="K260" i="92"/>
  <c r="K209" i="92"/>
  <c r="K159" i="92"/>
  <c r="K109" i="92"/>
  <c r="K64" i="92"/>
  <c r="K19" i="92"/>
  <c r="J695" i="92"/>
  <c r="J656" i="92"/>
  <c r="J610" i="92"/>
  <c r="J567" i="92"/>
  <c r="J524" i="92"/>
  <c r="J485" i="92"/>
  <c r="J444" i="92"/>
  <c r="J400" i="92"/>
  <c r="J356" i="92"/>
  <c r="J315" i="92"/>
  <c r="J275" i="92"/>
  <c r="J236" i="92"/>
  <c r="J197" i="92"/>
  <c r="J150" i="92"/>
  <c r="J112" i="92"/>
  <c r="J74" i="92"/>
  <c r="J36" i="92"/>
  <c r="I721" i="92"/>
  <c r="I684" i="92"/>
  <c r="I649" i="92"/>
  <c r="I609" i="92"/>
  <c r="I569" i="92"/>
  <c r="I530" i="92"/>
  <c r="I494" i="92"/>
  <c r="I456" i="92"/>
  <c r="I424" i="92"/>
  <c r="I389" i="92"/>
  <c r="I352" i="92"/>
  <c r="I321" i="92"/>
  <c r="I285" i="92"/>
  <c r="I251" i="92"/>
  <c r="I218" i="92"/>
  <c r="I187" i="92"/>
  <c r="I152" i="92"/>
  <c r="I120" i="92"/>
  <c r="I89" i="92"/>
  <c r="I56" i="92"/>
  <c r="I24" i="92"/>
  <c r="H716" i="92"/>
  <c r="H685" i="92"/>
  <c r="H652" i="92"/>
  <c r="H621" i="92"/>
  <c r="H593" i="92"/>
  <c r="H564" i="92"/>
  <c r="H536" i="92"/>
  <c r="H510" i="92"/>
  <c r="H482" i="92"/>
  <c r="H455" i="92"/>
  <c r="H428" i="92"/>
  <c r="H398" i="92"/>
  <c r="H372" i="92"/>
  <c r="H345" i="92"/>
  <c r="H316" i="92"/>
  <c r="H290" i="92"/>
  <c r="H262" i="92"/>
  <c r="H233" i="92"/>
  <c r="H207" i="92"/>
  <c r="H180" i="92"/>
  <c r="H153" i="92"/>
  <c r="H127" i="92"/>
  <c r="H100" i="92"/>
  <c r="H74" i="92"/>
  <c r="H48" i="92"/>
  <c r="H23" i="92"/>
  <c r="G722" i="92"/>
  <c r="G696" i="92"/>
  <c r="G669" i="92"/>
  <c r="G643" i="92"/>
  <c r="G618" i="92"/>
  <c r="G591" i="92"/>
  <c r="G567" i="92"/>
  <c r="G542" i="92"/>
  <c r="G516" i="92"/>
  <c r="G492" i="92"/>
  <c r="G468" i="92"/>
  <c r="G442" i="92"/>
  <c r="G418" i="92"/>
  <c r="G392" i="92"/>
  <c r="G368" i="92"/>
  <c r="G343" i="92"/>
  <c r="G319" i="92"/>
  <c r="G294" i="92"/>
  <c r="G270" i="92"/>
  <c r="G243" i="92"/>
  <c r="G219" i="92"/>
  <c r="G195" i="92"/>
  <c r="G170" i="92"/>
  <c r="G146" i="92"/>
  <c r="G121" i="92"/>
  <c r="G95" i="92"/>
  <c r="G72" i="92"/>
  <c r="G49" i="92"/>
  <c r="G26" i="92"/>
  <c r="F727" i="92"/>
  <c r="F705" i="92"/>
  <c r="L707" i="92"/>
  <c r="L642" i="92"/>
  <c r="L564" i="92"/>
  <c r="L489" i="92"/>
  <c r="L416" i="92"/>
  <c r="L349" i="92"/>
  <c r="L273" i="92"/>
  <c r="L207" i="92"/>
  <c r="L132" i="92"/>
  <c r="L71" i="92"/>
  <c r="L8" i="92"/>
  <c r="K673" i="92"/>
  <c r="K613" i="92"/>
  <c r="K554" i="92"/>
  <c r="K490" i="92"/>
  <c r="K440" i="92"/>
  <c r="K392" i="92"/>
  <c r="K345" i="92"/>
  <c r="K293" i="92"/>
  <c r="K242" i="92"/>
  <c r="K194" i="92"/>
  <c r="K143" i="92"/>
  <c r="K99" i="92"/>
  <c r="K53" i="92"/>
  <c r="J731" i="92"/>
  <c r="J682" i="92"/>
  <c r="J639" i="92"/>
  <c r="J595" i="92"/>
  <c r="J556" i="92"/>
  <c r="J517" i="92"/>
  <c r="J473" i="92"/>
  <c r="J427" i="92"/>
  <c r="J384" i="92"/>
  <c r="J347" i="92"/>
  <c r="J303" i="92"/>
  <c r="J265" i="92"/>
  <c r="J221" i="92"/>
  <c r="J178" i="92"/>
  <c r="J143" i="92"/>
  <c r="J105" i="92"/>
  <c r="J63" i="92"/>
  <c r="J21" i="92"/>
  <c r="I711" i="92"/>
  <c r="I673" i="92"/>
  <c r="I633" i="92"/>
  <c r="I595" i="92"/>
  <c r="I559" i="92"/>
  <c r="I522" i="92"/>
  <c r="I483" i="92"/>
  <c r="I446" i="92"/>
  <c r="I413" i="92"/>
  <c r="I379" i="92"/>
  <c r="I344" i="92"/>
  <c r="I311" i="92"/>
  <c r="I275" i="92"/>
  <c r="I241" i="92"/>
  <c r="I209" i="92"/>
  <c r="I178" i="92"/>
  <c r="I143" i="92"/>
  <c r="I112" i="92"/>
  <c r="I79" i="92"/>
  <c r="I47" i="92"/>
  <c r="I13" i="92"/>
  <c r="H708" i="92"/>
  <c r="H675" i="92"/>
  <c r="H644" i="92"/>
  <c r="H610" i="92"/>
  <c r="H584" i="92"/>
  <c r="H556" i="92"/>
  <c r="H530" i="92"/>
  <c r="H501" i="92"/>
  <c r="H475" i="92"/>
  <c r="H446" i="92"/>
  <c r="H418" i="92"/>
  <c r="H392" i="92"/>
  <c r="H364" i="92"/>
  <c r="H336" i="92"/>
  <c r="H310" i="92"/>
  <c r="H280" i="92"/>
  <c r="H253" i="92"/>
  <c r="H227" i="92"/>
  <c r="H198" i="92"/>
  <c r="H172" i="92"/>
  <c r="H144" i="92"/>
  <c r="H118" i="92"/>
  <c r="H93" i="92"/>
  <c r="H67" i="92"/>
  <c r="H41" i="92"/>
  <c r="H15" i="92"/>
  <c r="G713" i="92"/>
  <c r="G688" i="92"/>
  <c r="G662" i="92"/>
  <c r="G635" i="92"/>
  <c r="G610" i="92"/>
  <c r="G584" i="92"/>
  <c r="G558" i="92"/>
  <c r="G534" i="92"/>
  <c r="G510" i="92"/>
  <c r="G484" i="92"/>
  <c r="G460" i="92"/>
  <c r="G434" i="92"/>
  <c r="G410" i="92"/>
  <c r="G386" i="92"/>
  <c r="G361" i="92"/>
  <c r="G336" i="92"/>
  <c r="G312" i="92"/>
  <c r="G286" i="92"/>
  <c r="G261" i="92"/>
  <c r="G237" i="92"/>
  <c r="G212" i="92"/>
  <c r="G188" i="92"/>
  <c r="G163" i="92"/>
  <c r="G137" i="92"/>
  <c r="G113" i="92"/>
  <c r="G89" i="92"/>
  <c r="G64" i="92"/>
  <c r="G41" i="92"/>
  <c r="G18" i="92"/>
  <c r="F721" i="92"/>
  <c r="F698" i="92"/>
  <c r="F676" i="92"/>
  <c r="F654" i="92"/>
  <c r="F632" i="92"/>
  <c r="F610" i="92"/>
  <c r="F589" i="92"/>
  <c r="F568" i="92"/>
  <c r="F547" i="92"/>
  <c r="F526" i="92"/>
  <c r="F505" i="92"/>
  <c r="F484" i="92"/>
  <c r="F463" i="92"/>
  <c r="F442" i="92"/>
  <c r="F421" i="92"/>
  <c r="F399" i="92"/>
  <c r="F378" i="92"/>
  <c r="F357" i="92"/>
  <c r="F336" i="92"/>
  <c r="F315" i="92"/>
  <c r="F294" i="92"/>
  <c r="F273" i="92"/>
  <c r="F252" i="92"/>
  <c r="F231" i="92"/>
  <c r="F210" i="92"/>
  <c r="F189" i="92"/>
  <c r="F168" i="92"/>
  <c r="F147" i="92"/>
  <c r="F126" i="92"/>
  <c r="F105" i="92"/>
  <c r="F84" i="92"/>
  <c r="F63" i="92"/>
  <c r="F42" i="92"/>
  <c r="F21" i="92"/>
  <c r="L702" i="92"/>
  <c r="L630" i="92"/>
  <c r="L550" i="92"/>
  <c r="L476" i="92"/>
  <c r="L413" i="92"/>
  <c r="L335" i="92"/>
  <c r="L267" i="92"/>
  <c r="L193" i="92"/>
  <c r="L128" i="92"/>
  <c r="L66" i="92"/>
  <c r="K730" i="92"/>
  <c r="K665" i="92"/>
  <c r="K608" i="92"/>
  <c r="K542" i="92"/>
  <c r="K484" i="92"/>
  <c r="K438" i="92"/>
  <c r="K389" i="92"/>
  <c r="K335" i="92"/>
  <c r="K290" i="92"/>
  <c r="K238" i="92"/>
  <c r="K184" i="92"/>
  <c r="K139" i="92"/>
  <c r="K97" i="92"/>
  <c r="K49" i="92"/>
  <c r="J721" i="92"/>
  <c r="J678" i="92"/>
  <c r="J636" i="92"/>
  <c r="J593" i="92"/>
  <c r="J553" i="92"/>
  <c r="J513" i="92"/>
  <c r="J464" i="92"/>
  <c r="J424" i="92"/>
  <c r="J382" i="92"/>
  <c r="J341" i="92"/>
  <c r="J300" i="92"/>
  <c r="J261" i="92"/>
  <c r="J216" i="92"/>
  <c r="J176" i="92"/>
  <c r="J137" i="92"/>
  <c r="J99" i="92"/>
  <c r="J58" i="92"/>
  <c r="J17" i="92"/>
  <c r="I705" i="92"/>
  <c r="I669" i="92"/>
  <c r="I629" i="92"/>
  <c r="I591" i="92"/>
  <c r="I556" i="92"/>
  <c r="I520" i="92"/>
  <c r="I479" i="92"/>
  <c r="I444" i="92"/>
  <c r="I406" i="92"/>
  <c r="I373" i="92"/>
  <c r="I340" i="92"/>
  <c r="I306" i="92"/>
  <c r="I272" i="92"/>
  <c r="I239" i="92"/>
  <c r="I205" i="92"/>
  <c r="I171" i="92"/>
  <c r="I140" i="92"/>
  <c r="I107" i="92"/>
  <c r="I76" i="92"/>
  <c r="I41" i="92"/>
  <c r="I11" i="92"/>
  <c r="H706" i="92"/>
  <c r="H672" i="92"/>
  <c r="H641" i="92"/>
  <c r="H608" i="92"/>
  <c r="H581" i="92"/>
  <c r="H554" i="92"/>
  <c r="H526" i="92"/>
  <c r="H499" i="92"/>
  <c r="H470" i="92"/>
  <c r="H442" i="92"/>
  <c r="H416" i="92"/>
  <c r="H389" i="92"/>
  <c r="H361" i="92"/>
  <c r="H334" i="92"/>
  <c r="H305" i="92"/>
  <c r="H278" i="92"/>
  <c r="H251" i="92"/>
  <c r="L701" i="92"/>
  <c r="L622" i="92"/>
  <c r="L549" i="92"/>
  <c r="L475" i="92"/>
  <c r="L412" i="92"/>
  <c r="L334" i="92"/>
  <c r="L263" i="92"/>
  <c r="L189" i="92"/>
  <c r="L127" i="92"/>
  <c r="L61" i="92"/>
  <c r="K722" i="92"/>
  <c r="K659" i="92"/>
  <c r="K599" i="92"/>
  <c r="K534" i="92"/>
  <c r="K483" i="92"/>
  <c r="K435" i="92"/>
  <c r="K388" i="92"/>
  <c r="K334" i="92"/>
  <c r="K281" i="92"/>
  <c r="K236" i="92"/>
  <c r="K183" i="92"/>
  <c r="K138" i="92"/>
  <c r="K89" i="92"/>
  <c r="K48" i="92"/>
  <c r="J720" i="92"/>
  <c r="J676" i="92"/>
  <c r="J635" i="92"/>
  <c r="J592" i="92"/>
  <c r="J552" i="92"/>
  <c r="J510" i="92"/>
  <c r="J463" i="92"/>
  <c r="J423" i="92"/>
  <c r="J381" i="92"/>
  <c r="J336" i="92"/>
  <c r="J299" i="92"/>
  <c r="J255" i="92"/>
  <c r="J214" i="92"/>
  <c r="J175" i="92"/>
  <c r="J136" i="92"/>
  <c r="J98" i="92"/>
  <c r="J57" i="92"/>
  <c r="J16" i="92"/>
  <c r="I704" i="92"/>
  <c r="I663" i="92"/>
  <c r="I627" i="92"/>
  <c r="I590" i="92"/>
  <c r="I555" i="92"/>
  <c r="I518" i="92"/>
  <c r="I478" i="92"/>
  <c r="I440" i="92"/>
  <c r="I405" i="92"/>
  <c r="I372" i="92"/>
  <c r="I339" i="92"/>
  <c r="I303" i="92"/>
  <c r="I271" i="92"/>
  <c r="I236" i="92"/>
  <c r="I204" i="92"/>
  <c r="I170" i="92"/>
  <c r="I139" i="92"/>
  <c r="I105" i="92"/>
  <c r="I75" i="92"/>
  <c r="I40" i="92"/>
  <c r="I10" i="92"/>
  <c r="H705" i="92"/>
  <c r="H671" i="92"/>
  <c r="H638" i="92"/>
  <c r="H607" i="92"/>
  <c r="H580" i="92"/>
  <c r="H553" i="92"/>
  <c r="H525" i="92"/>
  <c r="H498" i="92"/>
  <c r="H469" i="92"/>
  <c r="H441" i="92"/>
  <c r="H415" i="92"/>
  <c r="H387" i="92"/>
  <c r="H359" i="92"/>
  <c r="H333" i="92"/>
  <c r="H304" i="92"/>
  <c r="H277" i="92"/>
  <c r="H250" i="92"/>
  <c r="H222" i="92"/>
  <c r="H195" i="92"/>
  <c r="H166" i="92"/>
  <c r="H141" i="92"/>
  <c r="H115" i="92"/>
  <c r="H89" i="92"/>
  <c r="H63" i="92"/>
  <c r="H37" i="92"/>
  <c r="H9" i="92"/>
  <c r="G710" i="92"/>
  <c r="G684" i="92"/>
  <c r="G658" i="92"/>
  <c r="G632" i="92"/>
  <c r="G607" i="92"/>
  <c r="G579" i="92"/>
  <c r="G555" i="92"/>
  <c r="G531" i="92"/>
  <c r="G506" i="92"/>
  <c r="G481" i="92"/>
  <c r="G455" i="92"/>
  <c r="G431" i="92"/>
  <c r="G407" i="92"/>
  <c r="G382" i="92"/>
  <c r="G357" i="92"/>
  <c r="G333" i="92"/>
  <c r="G307" i="92"/>
  <c r="G282" i="92"/>
  <c r="G258" i="92"/>
  <c r="G233" i="92"/>
  <c r="G209" i="92"/>
  <c r="G184" i="92"/>
  <c r="G158" i="92"/>
  <c r="G134" i="92"/>
  <c r="G110" i="92"/>
  <c r="G84" i="92"/>
  <c r="G61" i="92"/>
  <c r="G38" i="92"/>
  <c r="G14" i="92"/>
  <c r="F717" i="92"/>
  <c r="F695" i="92"/>
  <c r="F673" i="92"/>
  <c r="F651" i="92"/>
  <c r="F629" i="92"/>
  <c r="F607" i="92"/>
  <c r="F586" i="92"/>
  <c r="F565" i="92"/>
  <c r="F544" i="92"/>
  <c r="F523" i="92"/>
  <c r="F502" i="92"/>
  <c r="F481" i="92"/>
  <c r="F459" i="92"/>
  <c r="F438" i="92"/>
  <c r="F417" i="92"/>
  <c r="F396" i="92"/>
  <c r="F375" i="92"/>
  <c r="F354" i="92"/>
  <c r="F333" i="92"/>
  <c r="F312" i="92"/>
  <c r="F291" i="92"/>
  <c r="F270" i="92"/>
  <c r="F249" i="92"/>
  <c r="F228" i="92"/>
  <c r="F207" i="92"/>
  <c r="F186" i="92"/>
  <c r="F165" i="92"/>
  <c r="F144" i="92"/>
  <c r="F123" i="92"/>
  <c r="F102" i="92"/>
  <c r="F81" i="92"/>
  <c r="F59" i="92"/>
  <c r="F38" i="92"/>
  <c r="F18" i="92"/>
  <c r="L696" i="92"/>
  <c r="L599" i="92"/>
  <c r="L519" i="92"/>
  <c r="L423" i="92"/>
  <c r="L324" i="92"/>
  <c r="L235" i="92"/>
  <c r="L163" i="92"/>
  <c r="L74" i="92"/>
  <c r="K718" i="92"/>
  <c r="K642" i="92"/>
  <c r="K574" i="92"/>
  <c r="K493" i="92"/>
  <c r="K431" i="92"/>
  <c r="K368" i="92"/>
  <c r="K309" i="92"/>
  <c r="K248" i="92"/>
  <c r="K180" i="92"/>
  <c r="K128" i="92"/>
  <c r="K65" i="92"/>
  <c r="K10" i="92"/>
  <c r="J674" i="92"/>
  <c r="J623" i="92"/>
  <c r="J571" i="92"/>
  <c r="J519" i="92"/>
  <c r="J460" i="92"/>
  <c r="J413" i="92"/>
  <c r="J357" i="92"/>
  <c r="J306" i="92"/>
  <c r="J253" i="92"/>
  <c r="J203" i="92"/>
  <c r="J158" i="92"/>
  <c r="J107" i="92"/>
  <c r="J47" i="92"/>
  <c r="I733" i="92"/>
  <c r="I685" i="92"/>
  <c r="I638" i="92"/>
  <c r="I587" i="92"/>
  <c r="I539" i="92"/>
  <c r="I495" i="92"/>
  <c r="I450" i="92"/>
  <c r="I403" i="92"/>
  <c r="I364" i="92"/>
  <c r="I322" i="92"/>
  <c r="I278" i="92"/>
  <c r="I233" i="92"/>
  <c r="I193" i="92"/>
  <c r="I156" i="92"/>
  <c r="I114" i="92"/>
  <c r="I72" i="92"/>
  <c r="I33" i="92"/>
  <c r="H719" i="92"/>
  <c r="H678" i="92"/>
  <c r="H633" i="92"/>
  <c r="H599" i="92"/>
  <c r="H567" i="92"/>
  <c r="H532" i="92"/>
  <c r="H493" i="92"/>
  <c r="H461" i="92"/>
  <c r="H429" i="92"/>
  <c r="H394" i="92"/>
  <c r="H357" i="92"/>
  <c r="H324" i="92"/>
  <c r="H291" i="92"/>
  <c r="H256" i="92"/>
  <c r="H220" i="92"/>
  <c r="H188" i="92"/>
  <c r="H158" i="92"/>
  <c r="H128" i="92"/>
  <c r="H96" i="92"/>
  <c r="H65" i="92"/>
  <c r="H33" i="92"/>
  <c r="G730" i="92"/>
  <c r="G700" i="92"/>
  <c r="G668" i="92"/>
  <c r="G639" i="92"/>
  <c r="G608" i="92"/>
  <c r="G576" i="92"/>
  <c r="G548" i="92"/>
  <c r="G518" i="92"/>
  <c r="G490" i="92"/>
  <c r="G461" i="92"/>
  <c r="G430" i="92"/>
  <c r="G401" i="92"/>
  <c r="G374" i="92"/>
  <c r="G344" i="92"/>
  <c r="G315" i="92"/>
  <c r="G284" i="92"/>
  <c r="G256" i="92"/>
  <c r="G228" i="92"/>
  <c r="G198" i="92"/>
  <c r="G169" i="92"/>
  <c r="G139" i="92"/>
  <c r="G111" i="92"/>
  <c r="G81" i="92"/>
  <c r="G54" i="92"/>
  <c r="G28" i="92"/>
  <c r="F725" i="92"/>
  <c r="F699" i="92"/>
  <c r="F674" i="92"/>
  <c r="F649" i="92"/>
  <c r="F624" i="92"/>
  <c r="F601" i="92"/>
  <c r="F577" i="92"/>
  <c r="F554" i="92"/>
  <c r="F531" i="92"/>
  <c r="F508" i="92"/>
  <c r="F485" i="92"/>
  <c r="F461" i="92"/>
  <c r="F436" i="92"/>
  <c r="F413" i="92"/>
  <c r="F390" i="92"/>
  <c r="F367" i="92"/>
  <c r="F344" i="92"/>
  <c r="F321" i="92"/>
  <c r="F297" i="92"/>
  <c r="F274" i="92"/>
  <c r="F250" i="92"/>
  <c r="F226" i="92"/>
  <c r="F203" i="92"/>
  <c r="F179" i="92"/>
  <c r="F156" i="92"/>
  <c r="F133" i="92"/>
  <c r="F110" i="92"/>
  <c r="F87" i="92"/>
  <c r="F64" i="92"/>
  <c r="F39" i="92"/>
  <c r="F16" i="92"/>
  <c r="L687" i="92"/>
  <c r="L595" i="92"/>
  <c r="L513" i="92"/>
  <c r="L419" i="92"/>
  <c r="L323" i="92"/>
  <c r="L233" i="92"/>
  <c r="L157" i="92"/>
  <c r="L72" i="92"/>
  <c r="K717" i="92"/>
  <c r="K641" i="92"/>
  <c r="K563" i="92"/>
  <c r="K491" i="92"/>
  <c r="K430" i="92"/>
  <c r="K365" i="92"/>
  <c r="K306" i="92"/>
  <c r="K246" i="92"/>
  <c r="K179" i="92"/>
  <c r="K123" i="92"/>
  <c r="K61" i="92"/>
  <c r="J732" i="92"/>
  <c r="J673" i="92"/>
  <c r="J622" i="92"/>
  <c r="J565" i="92"/>
  <c r="J518" i="92"/>
  <c r="J459" i="92"/>
  <c r="J412" i="92"/>
  <c r="J355" i="92"/>
  <c r="J305" i="92"/>
  <c r="J252" i="92"/>
  <c r="J201" i="92"/>
  <c r="J149" i="92"/>
  <c r="J106" i="92"/>
  <c r="J46" i="92"/>
  <c r="I730" i="92"/>
  <c r="I683" i="92"/>
  <c r="I634" i="92"/>
  <c r="I586" i="92"/>
  <c r="I536" i="92"/>
  <c r="I493" i="92"/>
  <c r="I449" i="92"/>
  <c r="I402" i="92"/>
  <c r="I362" i="92"/>
  <c r="I320" i="92"/>
  <c r="I276" i="92"/>
  <c r="I232" i="92"/>
  <c r="I192" i="92"/>
  <c r="I151" i="92"/>
  <c r="I113" i="92"/>
  <c r="I69" i="92"/>
  <c r="I31" i="92"/>
  <c r="H715" i="92"/>
  <c r="H677" i="92"/>
  <c r="H632" i="92"/>
  <c r="H597" i="92"/>
  <c r="H562" i="92"/>
  <c r="H531" i="92"/>
  <c r="H492" i="92"/>
  <c r="H460" i="92"/>
  <c r="H427" i="92"/>
  <c r="H393" i="92"/>
  <c r="H356" i="92"/>
  <c r="H322" i="92"/>
  <c r="H289" i="92"/>
  <c r="H254" i="92"/>
  <c r="H219" i="92"/>
  <c r="H187" i="92"/>
  <c r="H157" i="92"/>
  <c r="H126" i="92"/>
  <c r="H95" i="92"/>
  <c r="H64" i="92"/>
  <c r="H32" i="92"/>
  <c r="G729" i="92"/>
  <c r="G699" i="92"/>
  <c r="G667" i="92"/>
  <c r="G638" i="92"/>
  <c r="G603" i="92"/>
  <c r="G575" i="92"/>
  <c r="G547" i="92"/>
  <c r="G517" i="92"/>
  <c r="G489" i="92"/>
  <c r="G459" i="92"/>
  <c r="G429" i="92"/>
  <c r="G400" i="92"/>
  <c r="G371" i="92"/>
  <c r="G342" i="92"/>
  <c r="G314" i="92"/>
  <c r="G283" i="92"/>
  <c r="G254" i="92"/>
  <c r="G227" i="92"/>
  <c r="G197" i="92"/>
  <c r="G168" i="92"/>
  <c r="G138" i="92"/>
  <c r="G109" i="92"/>
  <c r="G80" i="92"/>
  <c r="G53" i="92"/>
  <c r="G27" i="92"/>
  <c r="F724" i="92"/>
  <c r="F697" i="92"/>
  <c r="F672" i="92"/>
  <c r="F647" i="92"/>
  <c r="F623" i="92"/>
  <c r="F599" i="92"/>
  <c r="F576" i="92"/>
  <c r="F553" i="92"/>
  <c r="F530" i="92"/>
  <c r="F507" i="92"/>
  <c r="F483" i="92"/>
  <c r="F458" i="92"/>
  <c r="F435" i="92"/>
  <c r="F412" i="92"/>
  <c r="F389" i="92"/>
  <c r="F366" i="92"/>
  <c r="F343" i="92"/>
  <c r="F319" i="92"/>
  <c r="F296" i="92"/>
  <c r="F272" i="92"/>
  <c r="F248" i="92"/>
  <c r="F225" i="92"/>
  <c r="F202" i="92"/>
  <c r="F178" i="92"/>
  <c r="F155" i="92"/>
  <c r="F132" i="92"/>
  <c r="F109" i="92"/>
  <c r="F86" i="92"/>
  <c r="F62" i="92"/>
  <c r="F37" i="92"/>
  <c r="F15" i="92"/>
  <c r="L684" i="92"/>
  <c r="L594" i="92"/>
  <c r="L510" i="92"/>
  <c r="L414" i="92"/>
  <c r="L319" i="92"/>
  <c r="L231" i="92"/>
  <c r="L155" i="92"/>
  <c r="L70" i="92"/>
  <c r="K714" i="92"/>
  <c r="K640" i="92"/>
  <c r="K562" i="92"/>
  <c r="K486" i="92"/>
  <c r="K429" i="92"/>
  <c r="K364" i="92"/>
  <c r="K303" i="92"/>
  <c r="K240" i="92"/>
  <c r="K178" i="92"/>
  <c r="K114" i="92"/>
  <c r="K59" i="92"/>
  <c r="J724" i="92"/>
  <c r="J672" i="92"/>
  <c r="J619" i="92"/>
  <c r="J564" i="92"/>
  <c r="J515" i="92"/>
  <c r="J455" i="92"/>
  <c r="J409" i="92"/>
  <c r="J354" i="92"/>
  <c r="J301" i="92"/>
  <c r="J246" i="92"/>
  <c r="J200" i="92"/>
  <c r="J147" i="92"/>
  <c r="J100" i="92"/>
  <c r="J45" i="92"/>
  <c r="I726" i="92"/>
  <c r="I681" i="92"/>
  <c r="I632" i="92"/>
  <c r="I584" i="92"/>
  <c r="I535" i="92"/>
  <c r="I492" i="92"/>
  <c r="I445" i="92"/>
  <c r="I401" i="92"/>
  <c r="I361" i="92"/>
  <c r="I318" i="92"/>
  <c r="I273" i="92"/>
  <c r="I231" i="92"/>
  <c r="I191" i="92"/>
  <c r="I150" i="92"/>
  <c r="I111" i="92"/>
  <c r="I67" i="92"/>
  <c r="I27" i="92"/>
  <c r="H713" i="92"/>
  <c r="H673" i="92"/>
  <c r="H631" i="92"/>
  <c r="H596" i="92"/>
  <c r="H561" i="92"/>
  <c r="H527" i="92"/>
  <c r="H491" i="92"/>
  <c r="H459" i="92"/>
  <c r="H422" i="92"/>
  <c r="H391" i="92"/>
  <c r="H353" i="92"/>
  <c r="H321" i="92"/>
  <c r="H288" i="92"/>
  <c r="H252" i="92"/>
  <c r="H218" i="92"/>
  <c r="H186" i="92"/>
  <c r="L670" i="92"/>
  <c r="L579" i="92"/>
  <c r="L477" i="92"/>
  <c r="L390" i="92"/>
  <c r="L301" i="92"/>
  <c r="L214" i="92"/>
  <c r="L129" i="92"/>
  <c r="L54" i="92"/>
  <c r="K696" i="92"/>
  <c r="K620" i="92"/>
  <c r="K545" i="92"/>
  <c r="K473" i="92"/>
  <c r="K415" i="92"/>
  <c r="K354" i="92"/>
  <c r="K292" i="92"/>
  <c r="K224" i="92"/>
  <c r="K168" i="92"/>
  <c r="K105" i="92"/>
  <c r="K50" i="92"/>
  <c r="J711" i="92"/>
  <c r="J660" i="92"/>
  <c r="J607" i="92"/>
  <c r="J555" i="92"/>
  <c r="J496" i="92"/>
  <c r="J451" i="92"/>
  <c r="J392" i="92"/>
  <c r="J345" i="92"/>
  <c r="J288" i="92"/>
  <c r="J240" i="92"/>
  <c r="J194" i="92"/>
  <c r="J141" i="92"/>
  <c r="J88" i="92"/>
  <c r="J40" i="92"/>
  <c r="I718" i="92"/>
  <c r="I670" i="92"/>
  <c r="I623" i="92"/>
  <c r="I578" i="92"/>
  <c r="I527" i="92"/>
  <c r="I480" i="92"/>
  <c r="I433" i="92"/>
  <c r="I393" i="92"/>
  <c r="I350" i="92"/>
  <c r="I307" i="92"/>
  <c r="I262" i="92"/>
  <c r="I223" i="92"/>
  <c r="I182" i="92"/>
  <c r="I142" i="92"/>
  <c r="I101" i="92"/>
  <c r="I60" i="92"/>
  <c r="I22" i="92"/>
  <c r="H707" i="92"/>
  <c r="H662" i="92"/>
  <c r="H627" i="92"/>
  <c r="H590" i="92"/>
  <c r="H555" i="92"/>
  <c r="H520" i="92"/>
  <c r="H486" i="92"/>
  <c r="H452" i="92"/>
  <c r="H417" i="92"/>
  <c r="H382" i="92"/>
  <c r="H349" i="92"/>
  <c r="H314" i="92"/>
  <c r="H279" i="92"/>
  <c r="H245" i="92"/>
  <c r="H211" i="92"/>
  <c r="H181" i="92"/>
  <c r="H149" i="92"/>
  <c r="H117" i="92"/>
  <c r="H86" i="92"/>
  <c r="H55" i="92"/>
  <c r="H26" i="92"/>
  <c r="G721" i="92"/>
  <c r="G690" i="92"/>
  <c r="G660" i="92"/>
  <c r="G629" i="92"/>
  <c r="G598" i="92"/>
  <c r="G569" i="92"/>
  <c r="G538" i="92"/>
  <c r="G511" i="92"/>
  <c r="G480" i="92"/>
  <c r="G451" i="92"/>
  <c r="G422" i="92"/>
  <c r="G395" i="92"/>
  <c r="G364" i="92"/>
  <c r="G335" i="92"/>
  <c r="G304" i="92"/>
  <c r="G277" i="92"/>
  <c r="G249" i="92"/>
  <c r="G218" i="92"/>
  <c r="G190" i="92"/>
  <c r="G159" i="92"/>
  <c r="G131" i="92"/>
  <c r="G102" i="92"/>
  <c r="G74" i="92"/>
  <c r="G47" i="92"/>
  <c r="G19" i="92"/>
  <c r="F716" i="92"/>
  <c r="F691" i="92"/>
  <c r="F666" i="92"/>
  <c r="F642" i="92"/>
  <c r="F617" i="92"/>
  <c r="F594" i="92"/>
  <c r="F571" i="92"/>
  <c r="F548" i="92"/>
  <c r="F524" i="92"/>
  <c r="F499" i="92"/>
  <c r="F476" i="92"/>
  <c r="F453" i="92"/>
  <c r="F430" i="92"/>
  <c r="F407" i="92"/>
  <c r="F384" i="92"/>
  <c r="F361" i="92"/>
  <c r="F337" i="92"/>
  <c r="F313" i="92"/>
  <c r="F289" i="92"/>
  <c r="F266" i="92"/>
  <c r="F243" i="92"/>
  <c r="F219" i="92"/>
  <c r="F196" i="92"/>
  <c r="F173" i="92"/>
  <c r="F150" i="92"/>
  <c r="F127" i="92"/>
  <c r="F103" i="92"/>
  <c r="F78" i="92"/>
  <c r="F55" i="92"/>
  <c r="F32" i="92"/>
  <c r="F10" i="92"/>
  <c r="L668" i="92"/>
  <c r="L577" i="92"/>
  <c r="L474" i="92"/>
  <c r="L389" i="92"/>
  <c r="L299" i="92"/>
  <c r="L212" i="92"/>
  <c r="L126" i="92"/>
  <c r="L46" i="92"/>
  <c r="K695" i="92"/>
  <c r="K619" i="92"/>
  <c r="K533" i="92"/>
  <c r="K471" i="92"/>
  <c r="K408" i="92"/>
  <c r="K353" i="92"/>
  <c r="K280" i="92"/>
  <c r="K222" i="92"/>
  <c r="K166" i="92"/>
  <c r="K103" i="92"/>
  <c r="K39" i="92"/>
  <c r="J710" i="92"/>
  <c r="J658" i="92"/>
  <c r="J604" i="92"/>
  <c r="J549" i="92"/>
  <c r="J495" i="92"/>
  <c r="J447" i="92"/>
  <c r="J391" i="92"/>
  <c r="J335" i="92"/>
  <c r="J287" i="92"/>
  <c r="J239" i="92"/>
  <c r="J186" i="92"/>
  <c r="J135" i="92"/>
  <c r="J84" i="92"/>
  <c r="J39" i="92"/>
  <c r="I716" i="92"/>
  <c r="I662" i="92"/>
  <c r="I622" i="92"/>
  <c r="I571" i="92"/>
  <c r="I526" i="92"/>
  <c r="I476" i="92"/>
  <c r="I432" i="92"/>
  <c r="I392" i="92"/>
  <c r="I349" i="92"/>
  <c r="I302" i="92"/>
  <c r="I261" i="92"/>
  <c r="I222" i="92"/>
  <c r="I181" i="92"/>
  <c r="I138" i="92"/>
  <c r="I100" i="92"/>
  <c r="I59" i="92"/>
  <c r="I19" i="92"/>
  <c r="H700" i="92"/>
  <c r="H661" i="92"/>
  <c r="H626" i="92"/>
  <c r="H587" i="92"/>
  <c r="H551" i="92"/>
  <c r="H517" i="92"/>
  <c r="H485" i="92"/>
  <c r="H451" i="92"/>
  <c r="H414" i="92"/>
  <c r="H380" i="92"/>
  <c r="H347" i="92"/>
  <c r="H313" i="92"/>
  <c r="H275" i="92"/>
  <c r="H244" i="92"/>
  <c r="H210" i="92"/>
  <c r="H178" i="92"/>
  <c r="H148" i="92"/>
  <c r="H116" i="92"/>
  <c r="H85" i="92"/>
  <c r="H54" i="92"/>
  <c r="H25" i="92"/>
  <c r="G720" i="92"/>
  <c r="G689" i="92"/>
  <c r="G656" i="92"/>
  <c r="G626" i="92"/>
  <c r="G596" i="92"/>
  <c r="G568" i="92"/>
  <c r="G537" i="92"/>
  <c r="G509" i="92"/>
  <c r="G479" i="92"/>
  <c r="G450" i="92"/>
  <c r="G421" i="92"/>
  <c r="G391" i="92"/>
  <c r="G363" i="92"/>
  <c r="G334" i="92"/>
  <c r="G303" i="92"/>
  <c r="G275" i="92"/>
  <c r="G248" i="92"/>
  <c r="G217" i="92"/>
  <c r="G189" i="92"/>
  <c r="G157" i="92"/>
  <c r="G130" i="92"/>
  <c r="G101" i="92"/>
  <c r="G73" i="92"/>
  <c r="G46" i="92"/>
  <c r="G17" i="92"/>
  <c r="F715" i="92"/>
  <c r="F690" i="92"/>
  <c r="F665" i="92"/>
  <c r="F641" i="92"/>
  <c r="F616" i="92"/>
  <c r="F593" i="92"/>
  <c r="F570" i="92"/>
  <c r="F546" i="92"/>
  <c r="F522" i="92"/>
  <c r="F498" i="92"/>
  <c r="F475" i="92"/>
  <c r="F452" i="92"/>
  <c r="F429" i="92"/>
  <c r="F406" i="92"/>
  <c r="F383" i="92"/>
  <c r="F359" i="92"/>
  <c r="F335" i="92"/>
  <c r="F311" i="92"/>
  <c r="F288" i="92"/>
  <c r="F265" i="92"/>
  <c r="F242" i="92"/>
  <c r="F218" i="92"/>
  <c r="F195" i="92"/>
  <c r="F172" i="92"/>
  <c r="F149" i="92"/>
  <c r="F125" i="92"/>
  <c r="F101" i="92"/>
  <c r="F77" i="92"/>
  <c r="F54" i="92"/>
  <c r="F31" i="92"/>
  <c r="F9" i="92"/>
  <c r="L372" i="92"/>
  <c r="K525" i="92"/>
  <c r="K215" i="92"/>
  <c r="J647" i="92"/>
  <c r="J380" i="92"/>
  <c r="J174" i="92"/>
  <c r="I703" i="92"/>
  <c r="I467" i="92"/>
  <c r="I338" i="92"/>
  <c r="I169" i="92"/>
  <c r="I51" i="92"/>
  <c r="H618" i="92"/>
  <c r="H512" i="92"/>
  <c r="H440" i="92"/>
  <c r="H340" i="92"/>
  <c r="H236" i="92"/>
  <c r="H140" i="92"/>
  <c r="H81" i="92"/>
  <c r="H18" i="92"/>
  <c r="G682" i="92"/>
  <c r="G590" i="92"/>
  <c r="G532" i="92"/>
  <c r="G473" i="92"/>
  <c r="G416" i="92"/>
  <c r="G327" i="92"/>
  <c r="G240" i="92"/>
  <c r="G153" i="92"/>
  <c r="G68" i="92"/>
  <c r="G11" i="92"/>
  <c r="F661" i="92"/>
  <c r="F588" i="92"/>
  <c r="F494" i="92"/>
  <c r="F402" i="92"/>
  <c r="F353" i="92"/>
  <c r="F261" i="92"/>
  <c r="F214" i="92"/>
  <c r="F143" i="92"/>
  <c r="F73" i="92"/>
  <c r="L667" i="92"/>
  <c r="L575" i="92"/>
  <c r="L473" i="92"/>
  <c r="L388" i="92"/>
  <c r="L297" i="92"/>
  <c r="L211" i="92"/>
  <c r="L117" i="92"/>
  <c r="L39" i="92"/>
  <c r="K693" i="92"/>
  <c r="K617" i="92"/>
  <c r="K532" i="92"/>
  <c r="K470" i="92"/>
  <c r="K407" i="92"/>
  <c r="K352" i="92"/>
  <c r="K279" i="92"/>
  <c r="K221" i="92"/>
  <c r="K163" i="92"/>
  <c r="K102" i="92"/>
  <c r="K36" i="92"/>
  <c r="J708" i="92"/>
  <c r="J657" i="92"/>
  <c r="J603" i="92"/>
  <c r="J548" i="92"/>
  <c r="J494" i="92"/>
  <c r="J445" i="92"/>
  <c r="J390" i="92"/>
  <c r="J334" i="92"/>
  <c r="J284" i="92"/>
  <c r="J238" i="92"/>
  <c r="J185" i="92"/>
  <c r="J134" i="92"/>
  <c r="J83" i="92"/>
  <c r="J38" i="92"/>
  <c r="I715" i="92"/>
  <c r="I661" i="92"/>
  <c r="I616" i="92"/>
  <c r="I570" i="92"/>
  <c r="I524" i="92"/>
  <c r="I472" i="92"/>
  <c r="I431" i="92"/>
  <c r="I391" i="92"/>
  <c r="I347" i="92"/>
  <c r="I301" i="92"/>
  <c r="I260" i="92"/>
  <c r="I219" i="92"/>
  <c r="I180" i="92"/>
  <c r="I136" i="92"/>
  <c r="I99" i="92"/>
  <c r="I58" i="92"/>
  <c r="I15" i="92"/>
  <c r="H699" i="92"/>
  <c r="H660" i="92"/>
  <c r="H624" i="92"/>
  <c r="H586" i="92"/>
  <c r="H549" i="92"/>
  <c r="H515" i="92"/>
  <c r="H484" i="92"/>
  <c r="H450" i="92"/>
  <c r="H413" i="92"/>
  <c r="H379" i="92"/>
  <c r="H346" i="92"/>
  <c r="H312" i="92"/>
  <c r="H274" i="92"/>
  <c r="H241" i="92"/>
  <c r="H209" i="92"/>
  <c r="H176" i="92"/>
  <c r="H147" i="92"/>
  <c r="H114" i="92"/>
  <c r="H84" i="92"/>
  <c r="H53" i="92"/>
  <c r="H24" i="92"/>
  <c r="G719" i="92"/>
  <c r="G687" i="92"/>
  <c r="G655" i="92"/>
  <c r="G624" i="92"/>
  <c r="G595" i="92"/>
  <c r="G566" i="92"/>
  <c r="G536" i="92"/>
  <c r="G507" i="92"/>
  <c r="G476" i="92"/>
  <c r="G449" i="92"/>
  <c r="G420" i="92"/>
  <c r="G390" i="92"/>
  <c r="G362" i="92"/>
  <c r="G332" i="92"/>
  <c r="G302" i="92"/>
  <c r="G274" i="92"/>
  <c r="G244" i="92"/>
  <c r="G216" i="92"/>
  <c r="G187" i="92"/>
  <c r="G156" i="92"/>
  <c r="G128" i="92"/>
  <c r="G100" i="92"/>
  <c r="G71" i="92"/>
  <c r="G43" i="92"/>
  <c r="G16" i="92"/>
  <c r="F714" i="92"/>
  <c r="F689" i="92"/>
  <c r="F664" i="92"/>
  <c r="F639" i="92"/>
  <c r="F615" i="92"/>
  <c r="F592" i="92"/>
  <c r="F569" i="92"/>
  <c r="F545" i="92"/>
  <c r="F521" i="92"/>
  <c r="F497" i="92"/>
  <c r="F474" i="92"/>
  <c r="F451" i="92"/>
  <c r="F428" i="92"/>
  <c r="F405" i="92"/>
  <c r="F382" i="92"/>
  <c r="F358" i="92"/>
  <c r="F334" i="92"/>
  <c r="F310" i="92"/>
  <c r="F287" i="92"/>
  <c r="F264" i="92"/>
  <c r="F241" i="92"/>
  <c r="F217" i="92"/>
  <c r="F194" i="92"/>
  <c r="F171" i="92"/>
  <c r="F148" i="92"/>
  <c r="F124" i="92"/>
  <c r="F99" i="92"/>
  <c r="F76" i="92"/>
  <c r="F53" i="92"/>
  <c r="F30" i="92"/>
  <c r="F8" i="92"/>
  <c r="H50" i="92"/>
  <c r="F449" i="92"/>
  <c r="L650" i="92"/>
  <c r="L548" i="92"/>
  <c r="L464" i="92"/>
  <c r="L179" i="92"/>
  <c r="L111" i="92"/>
  <c r="L33" i="92"/>
  <c r="K681" i="92"/>
  <c r="K595" i="92"/>
  <c r="K400" i="92"/>
  <c r="K333" i="92"/>
  <c r="K272" i="92"/>
  <c r="K148" i="92"/>
  <c r="K28" i="92"/>
  <c r="J704" i="92"/>
  <c r="J539" i="92"/>
  <c r="J489" i="92"/>
  <c r="J329" i="92"/>
  <c r="J230" i="92"/>
  <c r="J130" i="92"/>
  <c r="J29" i="92"/>
  <c r="I613" i="92"/>
  <c r="I516" i="92"/>
  <c r="I382" i="92"/>
  <c r="I256" i="92"/>
  <c r="I130" i="92"/>
  <c r="I9" i="92"/>
  <c r="H655" i="92"/>
  <c r="H578" i="92"/>
  <c r="H478" i="92"/>
  <c r="H374" i="92"/>
  <c r="H270" i="92"/>
  <c r="H173" i="92"/>
  <c r="H49" i="92"/>
  <c r="G652" i="92"/>
  <c r="G560" i="92"/>
  <c r="G446" i="92"/>
  <c r="G356" i="92"/>
  <c r="G271" i="92"/>
  <c r="G180" i="92"/>
  <c r="G124" i="92"/>
  <c r="G39" i="92"/>
  <c r="F685" i="92"/>
  <c r="F612" i="92"/>
  <c r="F564" i="92"/>
  <c r="F517" i="92"/>
  <c r="F471" i="92"/>
  <c r="F425" i="92"/>
  <c r="F377" i="92"/>
  <c r="F330" i="92"/>
  <c r="F284" i="92"/>
  <c r="F237" i="92"/>
  <c r="F167" i="92"/>
  <c r="F119" i="92"/>
  <c r="F50" i="92"/>
  <c r="L653" i="92"/>
  <c r="L571" i="92"/>
  <c r="L472" i="92"/>
  <c r="L377" i="92"/>
  <c r="L284" i="92"/>
  <c r="L209" i="92"/>
  <c r="L116" i="92"/>
  <c r="L36" i="92"/>
  <c r="K688" i="92"/>
  <c r="K614" i="92"/>
  <c r="K530" i="92"/>
  <c r="K469" i="92"/>
  <c r="K402" i="92"/>
  <c r="K346" i="92"/>
  <c r="K275" i="92"/>
  <c r="K218" i="92"/>
  <c r="K157" i="92"/>
  <c r="K101" i="92"/>
  <c r="K35" i="92"/>
  <c r="J707" i="92"/>
  <c r="J652" i="92"/>
  <c r="J600" i="92"/>
  <c r="J545" i="92"/>
  <c r="J493" i="92"/>
  <c r="J442" i="92"/>
  <c r="J389" i="92"/>
  <c r="J333" i="92"/>
  <c r="J283" i="92"/>
  <c r="J235" i="92"/>
  <c r="J181" i="92"/>
  <c r="J133" i="92"/>
  <c r="J80" i="92"/>
  <c r="J32" i="92"/>
  <c r="I713" i="92"/>
  <c r="I660" i="92"/>
  <c r="I615" i="92"/>
  <c r="I565" i="92"/>
  <c r="I523" i="92"/>
  <c r="I470" i="92"/>
  <c r="I429" i="92"/>
  <c r="I387" i="92"/>
  <c r="I346" i="92"/>
  <c r="I300" i="92"/>
  <c r="I259" i="92"/>
  <c r="I216" i="92"/>
  <c r="I179" i="92"/>
  <c r="I135" i="92"/>
  <c r="I94" i="92"/>
  <c r="I54" i="92"/>
  <c r="I14" i="92"/>
  <c r="H698" i="92"/>
  <c r="H659" i="92"/>
  <c r="H620" i="92"/>
  <c r="H585" i="92"/>
  <c r="H548" i="92"/>
  <c r="H514" i="92"/>
  <c r="H480" i="92"/>
  <c r="H447" i="92"/>
  <c r="H410" i="92"/>
  <c r="H376" i="92"/>
  <c r="H344" i="92"/>
  <c r="H311" i="92"/>
  <c r="H273" i="92"/>
  <c r="H240" i="92"/>
  <c r="H208" i="92"/>
  <c r="H175" i="92"/>
  <c r="H143" i="92"/>
  <c r="H113" i="92"/>
  <c r="H83" i="92"/>
  <c r="H52" i="92"/>
  <c r="H21" i="92"/>
  <c r="G718" i="92"/>
  <c r="G686" i="92"/>
  <c r="G654" i="92"/>
  <c r="G623" i="92"/>
  <c r="G594" i="92"/>
  <c r="G564" i="92"/>
  <c r="G535" i="92"/>
  <c r="G504" i="92"/>
  <c r="G475" i="92"/>
  <c r="G448" i="92"/>
  <c r="G419" i="92"/>
  <c r="G389" i="92"/>
  <c r="G359" i="92"/>
  <c r="G329" i="92"/>
  <c r="G301" i="92"/>
  <c r="G273" i="92"/>
  <c r="G242" i="92"/>
  <c r="G215" i="92"/>
  <c r="G186" i="92"/>
  <c r="G155" i="92"/>
  <c r="G127" i="92"/>
  <c r="G97" i="92"/>
  <c r="G70" i="92"/>
  <c r="G42" i="92"/>
  <c r="G13" i="92"/>
  <c r="F713" i="92"/>
  <c r="F687" i="92"/>
  <c r="F663" i="92"/>
  <c r="F638" i="92"/>
  <c r="F614" i="92"/>
  <c r="F591" i="92"/>
  <c r="F567" i="92"/>
  <c r="F543" i="92"/>
  <c r="F519" i="92"/>
  <c r="F496" i="92"/>
  <c r="F473" i="92"/>
  <c r="F450" i="92"/>
  <c r="F427" i="92"/>
  <c r="F404" i="92"/>
  <c r="F381" i="92"/>
  <c r="F356" i="92"/>
  <c r="F332" i="92"/>
  <c r="F309" i="92"/>
  <c r="F286" i="92"/>
  <c r="F263" i="92"/>
  <c r="F239" i="92"/>
  <c r="F216" i="92"/>
  <c r="F193" i="92"/>
  <c r="F170" i="92"/>
  <c r="F146" i="92"/>
  <c r="F122" i="92"/>
  <c r="F98" i="92"/>
  <c r="F75" i="92"/>
  <c r="F52" i="92"/>
  <c r="F29" i="92"/>
  <c r="L651" i="92"/>
  <c r="L563" i="92"/>
  <c r="L471" i="92"/>
  <c r="L373" i="92"/>
  <c r="L283" i="92"/>
  <c r="L204" i="92"/>
  <c r="L112" i="92"/>
  <c r="L35" i="92"/>
  <c r="K682" i="92"/>
  <c r="K609" i="92"/>
  <c r="K528" i="92"/>
  <c r="K468" i="92"/>
  <c r="K401" i="92"/>
  <c r="K342" i="92"/>
  <c r="K274" i="92"/>
  <c r="K216" i="92"/>
  <c r="K149" i="92"/>
  <c r="K98" i="92"/>
  <c r="K29" i="92"/>
  <c r="J705" i="92"/>
  <c r="J649" i="92"/>
  <c r="J594" i="92"/>
  <c r="J540" i="92"/>
  <c r="J492" i="92"/>
  <c r="J441" i="92"/>
  <c r="J383" i="92"/>
  <c r="J331" i="92"/>
  <c r="J280" i="92"/>
  <c r="J232" i="92"/>
  <c r="J177" i="92"/>
  <c r="J132" i="92"/>
  <c r="J79" i="92"/>
  <c r="J30" i="92"/>
  <c r="I706" i="92"/>
  <c r="I659" i="92"/>
  <c r="I614" i="92"/>
  <c r="I564" i="92"/>
  <c r="I521" i="92"/>
  <c r="I469" i="92"/>
  <c r="I427" i="92"/>
  <c r="I386" i="92"/>
  <c r="I342" i="92"/>
  <c r="I299" i="92"/>
  <c r="I258" i="92"/>
  <c r="I214" i="92"/>
  <c r="I172" i="92"/>
  <c r="I133" i="92"/>
  <c r="I93" i="92"/>
  <c r="I53" i="92"/>
  <c r="I12" i="92"/>
  <c r="H697" i="92"/>
  <c r="H656" i="92"/>
  <c r="H619" i="92"/>
  <c r="H582" i="92"/>
  <c r="H547" i="92"/>
  <c r="H513" i="92"/>
  <c r="H479" i="92"/>
  <c r="H444" i="92"/>
  <c r="H409" i="92"/>
  <c r="H375" i="92"/>
  <c r="H342" i="92"/>
  <c r="H307" i="92"/>
  <c r="H272" i="92"/>
  <c r="H239" i="92"/>
  <c r="H206" i="92"/>
  <c r="H174" i="92"/>
  <c r="H142" i="92"/>
  <c r="H112" i="92"/>
  <c r="H82" i="92"/>
  <c r="H20" i="92"/>
  <c r="G714" i="92"/>
  <c r="G683" i="92"/>
  <c r="G653" i="92"/>
  <c r="G622" i="92"/>
  <c r="G593" i="92"/>
  <c r="G563" i="92"/>
  <c r="G533" i="92"/>
  <c r="G503" i="92"/>
  <c r="G474" i="92"/>
  <c r="G447" i="92"/>
  <c r="G417" i="92"/>
  <c r="G388" i="92"/>
  <c r="G358" i="92"/>
  <c r="G328" i="92"/>
  <c r="G300" i="92"/>
  <c r="G272" i="92"/>
  <c r="G241" i="92"/>
  <c r="G214" i="92"/>
  <c r="G181" i="92"/>
  <c r="G154" i="92"/>
  <c r="G126" i="92"/>
  <c r="G96" i="92"/>
  <c r="G69" i="92"/>
  <c r="G40" i="92"/>
  <c r="G12" i="92"/>
  <c r="F712" i="92"/>
  <c r="F686" i="92"/>
  <c r="F662" i="92"/>
  <c r="F637" i="92"/>
  <c r="F613" i="92"/>
  <c r="F590" i="92"/>
  <c r="F566" i="92"/>
  <c r="F542" i="92"/>
  <c r="F518" i="92"/>
  <c r="F495" i="92"/>
  <c r="F472" i="92"/>
  <c r="F426" i="92"/>
  <c r="F403" i="92"/>
  <c r="F379" i="92"/>
  <c r="F355" i="92"/>
  <c r="F331" i="92"/>
  <c r="F308" i="92"/>
  <c r="F285" i="92"/>
  <c r="F262" i="92"/>
  <c r="F238" i="92"/>
  <c r="F215" i="92"/>
  <c r="F192" i="92"/>
  <c r="F169" i="92"/>
  <c r="F145" i="92"/>
  <c r="F121" i="92"/>
  <c r="F97" i="92"/>
  <c r="F74" i="92"/>
  <c r="F51" i="92"/>
  <c r="F28" i="92"/>
  <c r="L277" i="92"/>
  <c r="K465" i="92"/>
  <c r="K88" i="92"/>
  <c r="J591" i="92"/>
  <c r="J436" i="92"/>
  <c r="J277" i="92"/>
  <c r="J78" i="92"/>
  <c r="I658" i="92"/>
  <c r="I562" i="92"/>
  <c r="I426" i="92"/>
  <c r="I295" i="92"/>
  <c r="I213" i="92"/>
  <c r="I91" i="92"/>
  <c r="H695" i="92"/>
  <c r="H546" i="92"/>
  <c r="H408" i="92"/>
  <c r="H302" i="92"/>
  <c r="H205" i="92"/>
  <c r="H109" i="92"/>
  <c r="G712" i="92"/>
  <c r="G621" i="92"/>
  <c r="G502" i="92"/>
  <c r="G387" i="92"/>
  <c r="G299" i="92"/>
  <c r="G211" i="92"/>
  <c r="G94" i="92"/>
  <c r="F711" i="92"/>
  <c r="F636" i="92"/>
  <c r="F541" i="92"/>
  <c r="F448" i="92"/>
  <c r="F307" i="92"/>
  <c r="F191" i="92"/>
  <c r="F96" i="92"/>
  <c r="L616" i="92"/>
  <c r="L453" i="92"/>
  <c r="L274" i="92"/>
  <c r="L133" i="92"/>
  <c r="K713" i="92"/>
  <c r="K576" i="92"/>
  <c r="K442" i="92"/>
  <c r="K325" i="92"/>
  <c r="K210" i="92"/>
  <c r="K110" i="92"/>
  <c r="K13" i="92"/>
  <c r="J629" i="92"/>
  <c r="J529" i="92"/>
  <c r="J429" i="92"/>
  <c r="J348" i="92"/>
  <c r="J245" i="92"/>
  <c r="J164" i="92"/>
  <c r="J67" i="92"/>
  <c r="I694" i="92"/>
  <c r="I611" i="92"/>
  <c r="I533" i="92"/>
  <c r="I453" i="92"/>
  <c r="I367" i="92"/>
  <c r="I290" i="92"/>
  <c r="I210" i="92"/>
  <c r="I144" i="92"/>
  <c r="I66" i="92"/>
  <c r="H721" i="92"/>
  <c r="H647" i="92"/>
  <c r="H574" i="92"/>
  <c r="H511" i="92"/>
  <c r="H456" i="92"/>
  <c r="H395" i="92"/>
  <c r="H328" i="92"/>
  <c r="H266" i="92"/>
  <c r="H202" i="92"/>
  <c r="H152" i="92"/>
  <c r="H98" i="92"/>
  <c r="H45" i="92"/>
  <c r="G724" i="92"/>
  <c r="G673" i="92"/>
  <c r="G616" i="92"/>
  <c r="G572" i="92"/>
  <c r="G522" i="92"/>
  <c r="G470" i="92"/>
  <c r="G426" i="92"/>
  <c r="G376" i="92"/>
  <c r="G323" i="92"/>
  <c r="G279" i="92"/>
  <c r="G230" i="92"/>
  <c r="G177" i="92"/>
  <c r="G133" i="92"/>
  <c r="G83" i="92"/>
  <c r="G34" i="92"/>
  <c r="F719" i="92"/>
  <c r="F677" i="92"/>
  <c r="F633" i="92"/>
  <c r="F596" i="92"/>
  <c r="F556" i="92"/>
  <c r="F514" i="92"/>
  <c r="F478" i="92"/>
  <c r="F439" i="92"/>
  <c r="F397" i="92"/>
  <c r="F363" i="92"/>
  <c r="F323" i="92"/>
  <c r="F281" i="92"/>
  <c r="F245" i="92"/>
  <c r="F205" i="92"/>
  <c r="F163" i="92"/>
  <c r="F129" i="92"/>
  <c r="F89" i="92"/>
  <c r="F47" i="92"/>
  <c r="F13" i="92"/>
  <c r="L613" i="92"/>
  <c r="L437" i="92"/>
  <c r="L272" i="92"/>
  <c r="L110" i="92"/>
  <c r="K702" i="92"/>
  <c r="K575" i="92"/>
  <c r="K441" i="92"/>
  <c r="K322" i="92"/>
  <c r="K208" i="92"/>
  <c r="K108" i="92"/>
  <c r="J719" i="92"/>
  <c r="J628" i="92"/>
  <c r="J525" i="92"/>
  <c r="J425" i="92"/>
  <c r="J324" i="92"/>
  <c r="J243" i="92"/>
  <c r="J163" i="92"/>
  <c r="J66" i="92"/>
  <c r="I693" i="92"/>
  <c r="I603" i="92"/>
  <c r="I529" i="92"/>
  <c r="I439" i="92"/>
  <c r="I366" i="92"/>
  <c r="I289" i="92"/>
  <c r="I206" i="92"/>
  <c r="I129" i="92"/>
  <c r="I63" i="92"/>
  <c r="H720" i="92"/>
  <c r="H646" i="92"/>
  <c r="H573" i="92"/>
  <c r="H509" i="92"/>
  <c r="H454" i="92"/>
  <c r="H386" i="92"/>
  <c r="H326" i="92"/>
  <c r="H265" i="92"/>
  <c r="H199" i="92"/>
  <c r="H150" i="92"/>
  <c r="H97" i="92"/>
  <c r="H43" i="92"/>
  <c r="G723" i="92"/>
  <c r="G670" i="92"/>
  <c r="G615" i="92"/>
  <c r="G570" i="92"/>
  <c r="G521" i="92"/>
  <c r="G469" i="92"/>
  <c r="G424" i="92"/>
  <c r="G375" i="92"/>
  <c r="G322" i="92"/>
  <c r="G278" i="92"/>
  <c r="G229" i="92"/>
  <c r="G176" i="92"/>
  <c r="G132" i="92"/>
  <c r="G82" i="92"/>
  <c r="G33" i="92"/>
  <c r="F718" i="92"/>
  <c r="F675" i="92"/>
  <c r="F631" i="92"/>
  <c r="F595" i="92"/>
  <c r="F555" i="92"/>
  <c r="F513" i="92"/>
  <c r="F477" i="92"/>
  <c r="F437" i="92"/>
  <c r="F395" i="92"/>
  <c r="F362" i="92"/>
  <c r="F322" i="92"/>
  <c r="F279" i="92"/>
  <c r="F244" i="92"/>
  <c r="F204" i="92"/>
  <c r="F162" i="92"/>
  <c r="F128" i="92"/>
  <c r="F88" i="92"/>
  <c r="F46" i="92"/>
  <c r="F12" i="92"/>
  <c r="L607" i="92"/>
  <c r="L430" i="92"/>
  <c r="L259" i="92"/>
  <c r="L109" i="92"/>
  <c r="K697" i="92"/>
  <c r="K561" i="92"/>
  <c r="K439" i="92"/>
  <c r="K321" i="92"/>
  <c r="K206" i="92"/>
  <c r="K87" i="92"/>
  <c r="J714" i="92"/>
  <c r="J624" i="92"/>
  <c r="J523" i="92"/>
  <c r="J419" i="92"/>
  <c r="J321" i="92"/>
  <c r="J241" i="92"/>
  <c r="J146" i="92"/>
  <c r="J60" i="92"/>
  <c r="I692" i="92"/>
  <c r="I602" i="92"/>
  <c r="I511" i="92"/>
  <c r="I438" i="92"/>
  <c r="I365" i="92"/>
  <c r="I284" i="92"/>
  <c r="I203" i="92"/>
  <c r="I127" i="92"/>
  <c r="I62" i="92"/>
  <c r="H712" i="92"/>
  <c r="H642" i="92"/>
  <c r="H572" i="92"/>
  <c r="H507" i="92"/>
  <c r="H439" i="92"/>
  <c r="H385" i="92"/>
  <c r="H325" i="92"/>
  <c r="H259" i="92"/>
  <c r="H197" i="92"/>
  <c r="H138" i="92"/>
  <c r="H94" i="92"/>
  <c r="H42" i="92"/>
  <c r="G711" i="92"/>
  <c r="G666" i="92"/>
  <c r="G613" i="92"/>
  <c r="G559" i="92"/>
  <c r="G515" i="92"/>
  <c r="G467" i="92"/>
  <c r="G413" i="92"/>
  <c r="G370" i="92"/>
  <c r="G321" i="92"/>
  <c r="G269" i="92"/>
  <c r="G223" i="92"/>
  <c r="G175" i="92"/>
  <c r="G123" i="92"/>
  <c r="G79" i="92"/>
  <c r="G32" i="92"/>
  <c r="F710" i="92"/>
  <c r="F671" i="92"/>
  <c r="F630" i="92"/>
  <c r="F587" i="92"/>
  <c r="F552" i="92"/>
  <c r="F512" i="92"/>
  <c r="F470" i="92"/>
  <c r="F434" i="92"/>
  <c r="F394" i="92"/>
  <c r="F352" i="92"/>
  <c r="F318" i="92"/>
  <c r="F278" i="92"/>
  <c r="F236" i="92"/>
  <c r="F201" i="92"/>
  <c r="F161" i="92"/>
  <c r="F118" i="92"/>
  <c r="F85" i="92"/>
  <c r="F45" i="92"/>
  <c r="F11" i="92"/>
  <c r="L592" i="92"/>
  <c r="L429" i="92"/>
  <c r="L250" i="92"/>
  <c r="L108" i="92"/>
  <c r="K678" i="92"/>
  <c r="K558" i="92"/>
  <c r="K434" i="92"/>
  <c r="K318" i="92"/>
  <c r="K198" i="92"/>
  <c r="K86" i="92"/>
  <c r="J713" i="92"/>
  <c r="J616" i="92"/>
  <c r="J522" i="92"/>
  <c r="J418" i="92"/>
  <c r="J320" i="92"/>
  <c r="J229" i="92"/>
  <c r="J145" i="92"/>
  <c r="J55" i="92"/>
  <c r="I691" i="92"/>
  <c r="I601" i="92"/>
  <c r="I507" i="92"/>
  <c r="I434" i="92"/>
  <c r="I356" i="92"/>
  <c r="I283" i="92"/>
  <c r="I200" i="92"/>
  <c r="I126" i="92"/>
  <c r="I50" i="92"/>
  <c r="H710" i="92"/>
  <c r="H637" i="92"/>
  <c r="H570" i="92"/>
  <c r="H506" i="92"/>
  <c r="H438" i="92"/>
  <c r="H384" i="92"/>
  <c r="H320" i="92"/>
  <c r="H258" i="92"/>
  <c r="H196" i="92"/>
  <c r="H137" i="92"/>
  <c r="H92" i="92"/>
  <c r="H40" i="92"/>
  <c r="G709" i="92"/>
  <c r="G664" i="92"/>
  <c r="G612" i="92"/>
  <c r="G557" i="92"/>
  <c r="G514" i="92"/>
  <c r="G464" i="92"/>
  <c r="G412" i="92"/>
  <c r="G369" i="92"/>
  <c r="G320" i="92"/>
  <c r="G266" i="92"/>
  <c r="G222" i="92"/>
  <c r="G174" i="92"/>
  <c r="G122" i="92"/>
  <c r="G77" i="92"/>
  <c r="G31" i="92"/>
  <c r="F709" i="92"/>
  <c r="F670" i="92"/>
  <c r="F627" i="92"/>
  <c r="F585" i="92"/>
  <c r="F551" i="92"/>
  <c r="F511" i="92"/>
  <c r="F469" i="92"/>
  <c r="F433" i="92"/>
  <c r="F393" i="92"/>
  <c r="F351" i="92"/>
  <c r="F317" i="92"/>
  <c r="F277" i="92"/>
  <c r="F235" i="92"/>
  <c r="F199" i="92"/>
  <c r="F159" i="92"/>
  <c r="F117" i="92"/>
  <c r="F83" i="92"/>
  <c r="F44" i="92"/>
  <c r="L591" i="92"/>
  <c r="L424" i="92"/>
  <c r="L249" i="92"/>
  <c r="L102" i="92"/>
  <c r="K676" i="92"/>
  <c r="K557" i="92"/>
  <c r="K427" i="92"/>
  <c r="K314" i="92"/>
  <c r="K196" i="92"/>
  <c r="K84" i="92"/>
  <c r="J703" i="92"/>
  <c r="J611" i="92"/>
  <c r="J520" i="92"/>
  <c r="J417" i="92"/>
  <c r="J319" i="92"/>
  <c r="J225" i="92"/>
  <c r="J144" i="92"/>
  <c r="J44" i="92"/>
  <c r="I690" i="92"/>
  <c r="I600" i="92"/>
  <c r="I505" i="92"/>
  <c r="I425" i="92"/>
  <c r="I355" i="92"/>
  <c r="I282" i="92"/>
  <c r="I196" i="92"/>
  <c r="I125" i="92"/>
  <c r="I49" i="92"/>
  <c r="H709" i="92"/>
  <c r="H630" i="92"/>
  <c r="H569" i="92"/>
  <c r="H504" i="92"/>
  <c r="H437" i="92"/>
  <c r="H373" i="92"/>
  <c r="H319" i="92"/>
  <c r="H257" i="92"/>
  <c r="H194" i="92"/>
  <c r="H136" i="92"/>
  <c r="H90" i="92"/>
  <c r="H38" i="92"/>
  <c r="G708" i="92"/>
  <c r="G663" i="92"/>
  <c r="G611" i="92"/>
  <c r="G556" i="92"/>
  <c r="G513" i="92"/>
  <c r="G463" i="92"/>
  <c r="G411" i="92"/>
  <c r="G367" i="92"/>
  <c r="G317" i="92"/>
  <c r="G264" i="92"/>
  <c r="G221" i="92"/>
  <c r="G173" i="92"/>
  <c r="G118" i="92"/>
  <c r="G76" i="92"/>
  <c r="G30" i="92"/>
  <c r="F707" i="92"/>
  <c r="F669" i="92"/>
  <c r="F626" i="92"/>
  <c r="F584" i="92"/>
  <c r="F550" i="92"/>
  <c r="F510" i="92"/>
  <c r="F468" i="92"/>
  <c r="F432" i="92"/>
  <c r="F392" i="92"/>
  <c r="F350" i="92"/>
  <c r="F316" i="92"/>
  <c r="F276" i="92"/>
  <c r="F234" i="92"/>
  <c r="F198" i="92"/>
  <c r="F158" i="92"/>
  <c r="F116" i="92"/>
  <c r="F82" i="92"/>
  <c r="F43" i="92"/>
  <c r="L731" i="92"/>
  <c r="L587" i="92"/>
  <c r="L410" i="92"/>
  <c r="L248" i="92"/>
  <c r="L99" i="92"/>
  <c r="K667" i="92"/>
  <c r="K523" i="92"/>
  <c r="K426" i="92"/>
  <c r="K313" i="92"/>
  <c r="K195" i="92"/>
  <c r="K75" i="92"/>
  <c r="J694" i="92"/>
  <c r="J609" i="92"/>
  <c r="J499" i="92"/>
  <c r="J415" i="92"/>
  <c r="J318" i="92"/>
  <c r="J220" i="92"/>
  <c r="J127" i="92"/>
  <c r="J43" i="92"/>
  <c r="I689" i="92"/>
  <c r="I596" i="92"/>
  <c r="I503" i="92"/>
  <c r="I423" i="92"/>
  <c r="I351" i="92"/>
  <c r="I270" i="92"/>
  <c r="I195" i="92"/>
  <c r="I121" i="92"/>
  <c r="I46" i="92"/>
  <c r="H693" i="92"/>
  <c r="H629" i="92"/>
  <c r="H568" i="92"/>
  <c r="H502" i="92"/>
  <c r="H436" i="92"/>
  <c r="H371" i="92"/>
  <c r="H315" i="92"/>
  <c r="H249" i="92"/>
  <c r="H193" i="92"/>
  <c r="H135" i="92"/>
  <c r="H87" i="92"/>
  <c r="H36" i="92"/>
  <c r="G707" i="92"/>
  <c r="G661" i="92"/>
  <c r="G609" i="92"/>
  <c r="G554" i="92"/>
  <c r="G512" i="92"/>
  <c r="G462" i="92"/>
  <c r="G409" i="92"/>
  <c r="G366" i="92"/>
  <c r="G316" i="92"/>
  <c r="G263" i="92"/>
  <c r="G220" i="92"/>
  <c r="G172" i="92"/>
  <c r="G117" i="92"/>
  <c r="G75" i="92"/>
  <c r="G29" i="92"/>
  <c r="F706" i="92"/>
  <c r="F667" i="92"/>
  <c r="F625" i="92"/>
  <c r="F583" i="92"/>
  <c r="F549" i="92"/>
  <c r="F509" i="92"/>
  <c r="F467" i="92"/>
  <c r="F431" i="92"/>
  <c r="F391" i="92"/>
  <c r="F349" i="92"/>
  <c r="F314" i="92"/>
  <c r="F275" i="92"/>
  <c r="F233" i="92"/>
  <c r="F197" i="92"/>
  <c r="F157" i="92"/>
  <c r="F115" i="92"/>
  <c r="F79" i="92"/>
  <c r="F41" i="92"/>
  <c r="J8" i="92"/>
  <c r="H535" i="92"/>
  <c r="H62" i="92"/>
  <c r="G530" i="92"/>
  <c r="G196" i="92"/>
  <c r="F684" i="92"/>
  <c r="F529" i="92"/>
  <c r="F329" i="92"/>
  <c r="F137" i="92"/>
  <c r="L648" i="92"/>
  <c r="L491" i="92"/>
  <c r="L327" i="92"/>
  <c r="L169" i="92"/>
  <c r="K593" i="92"/>
  <c r="K253" i="92"/>
  <c r="K24" i="92"/>
  <c r="J645" i="92"/>
  <c r="J561" i="92"/>
  <c r="J172" i="92"/>
  <c r="J90" i="92"/>
  <c r="I640" i="92"/>
  <c r="I381" i="92"/>
  <c r="I234" i="92"/>
  <c r="I161" i="92"/>
  <c r="H595" i="92"/>
  <c r="H534" i="92"/>
  <c r="H338" i="92"/>
  <c r="H224" i="92"/>
  <c r="H107" i="92"/>
  <c r="H61" i="92"/>
  <c r="G633" i="92"/>
  <c r="G528" i="92"/>
  <c r="G437" i="92"/>
  <c r="G340" i="92"/>
  <c r="G194" i="92"/>
  <c r="G92" i="92"/>
  <c r="F683" i="92"/>
  <c r="F562" i="92"/>
  <c r="F446" i="92"/>
  <c r="L729" i="92"/>
  <c r="L542" i="92"/>
  <c r="L403" i="92"/>
  <c r="L244" i="92"/>
  <c r="L87" i="92"/>
  <c r="K658" i="92"/>
  <c r="K522" i="92"/>
  <c r="K423" i="92"/>
  <c r="K302" i="92"/>
  <c r="K189" i="92"/>
  <c r="K74" i="92"/>
  <c r="J693" i="92"/>
  <c r="J590" i="92"/>
  <c r="J498" i="92"/>
  <c r="J414" i="92"/>
  <c r="J314" i="92"/>
  <c r="J213" i="92"/>
  <c r="J121" i="92"/>
  <c r="J41" i="92"/>
  <c r="I679" i="92"/>
  <c r="I594" i="92"/>
  <c r="I502" i="92"/>
  <c r="I418" i="92"/>
  <c r="I336" i="92"/>
  <c r="I269" i="92"/>
  <c r="I194" i="92"/>
  <c r="I118" i="92"/>
  <c r="I39" i="92"/>
  <c r="H690" i="92"/>
  <c r="H628" i="92"/>
  <c r="H560" i="92"/>
  <c r="H500" i="92"/>
  <c r="H434" i="92"/>
  <c r="H370" i="92"/>
  <c r="H301" i="92"/>
  <c r="H247" i="92"/>
  <c r="H189" i="92"/>
  <c r="H134" i="92"/>
  <c r="H77" i="92"/>
  <c r="H30" i="92"/>
  <c r="G706" i="92"/>
  <c r="G651" i="92"/>
  <c r="G602" i="92"/>
  <c r="G553" i="92"/>
  <c r="G501" i="92"/>
  <c r="G458" i="92"/>
  <c r="G408" i="92"/>
  <c r="G355" i="92"/>
  <c r="G313" i="92"/>
  <c r="G262" i="92"/>
  <c r="G210" i="92"/>
  <c r="G167" i="92"/>
  <c r="G116" i="92"/>
  <c r="G67" i="92"/>
  <c r="G24" i="92"/>
  <c r="F704" i="92"/>
  <c r="F659" i="92"/>
  <c r="F622" i="92"/>
  <c r="F582" i="92"/>
  <c r="F539" i="92"/>
  <c r="F506" i="92"/>
  <c r="F466" i="92"/>
  <c r="F424" i="92"/>
  <c r="F388" i="92"/>
  <c r="F348" i="92"/>
  <c r="F306" i="92"/>
  <c r="F271" i="92"/>
  <c r="F232" i="92"/>
  <c r="F190" i="92"/>
  <c r="F154" i="92"/>
  <c r="F114" i="92"/>
  <c r="F72" i="92"/>
  <c r="F36" i="92"/>
  <c r="L727" i="92"/>
  <c r="L541" i="92"/>
  <c r="L399" i="92"/>
  <c r="L230" i="92"/>
  <c r="L77" i="92"/>
  <c r="K657" i="92"/>
  <c r="K519" i="92"/>
  <c r="K399" i="92"/>
  <c r="K301" i="92"/>
  <c r="K182" i="92"/>
  <c r="K73" i="92"/>
  <c r="J689" i="92"/>
  <c r="J589" i="92"/>
  <c r="J497" i="92"/>
  <c r="J403" i="92"/>
  <c r="J313" i="92"/>
  <c r="J212" i="92"/>
  <c r="J118" i="92"/>
  <c r="J26" i="92"/>
  <c r="I676" i="92"/>
  <c r="I589" i="92"/>
  <c r="I501" i="92"/>
  <c r="I416" i="92"/>
  <c r="I335" i="92"/>
  <c r="I266" i="92"/>
  <c r="I190" i="92"/>
  <c r="I116" i="92"/>
  <c r="I38" i="92"/>
  <c r="H688" i="92"/>
  <c r="H617" i="92"/>
  <c r="H559" i="92"/>
  <c r="H497" i="92"/>
  <c r="H433" i="92"/>
  <c r="H368" i="92"/>
  <c r="H300" i="92"/>
  <c r="H246" i="92"/>
  <c r="H185" i="92"/>
  <c r="H132" i="92"/>
  <c r="H76" i="92"/>
  <c r="H29" i="92"/>
  <c r="G704" i="92"/>
  <c r="G648" i="92"/>
  <c r="G601" i="92"/>
  <c r="G552" i="92"/>
  <c r="G500" i="92"/>
  <c r="G454" i="92"/>
  <c r="G406" i="92"/>
  <c r="G354" i="92"/>
  <c r="G311" i="92"/>
  <c r="G260" i="92"/>
  <c r="G208" i="92"/>
  <c r="G166" i="92"/>
  <c r="G115" i="92"/>
  <c r="G63" i="92"/>
  <c r="G22" i="92"/>
  <c r="F703" i="92"/>
  <c r="F658" i="92"/>
  <c r="F621" i="92"/>
  <c r="F581" i="92"/>
  <c r="F538" i="92"/>
  <c r="F504" i="92"/>
  <c r="F465" i="92"/>
  <c r="F423" i="92"/>
  <c r="F387" i="92"/>
  <c r="F347" i="92"/>
  <c r="F305" i="92"/>
  <c r="F269" i="92"/>
  <c r="F230" i="92"/>
  <c r="F188" i="92"/>
  <c r="F153" i="92"/>
  <c r="F113" i="92"/>
  <c r="F71" i="92"/>
  <c r="F35" i="92"/>
  <c r="I34" i="92"/>
  <c r="G698" i="92"/>
  <c r="G253" i="92"/>
  <c r="F655" i="92"/>
  <c r="F457" i="92"/>
  <c r="F302" i="92"/>
  <c r="F184" i="92"/>
  <c r="F68" i="92"/>
  <c r="L699" i="92"/>
  <c r="L529" i="92"/>
  <c r="L353" i="92"/>
  <c r="L55" i="92"/>
  <c r="K634" i="92"/>
  <c r="K385" i="92"/>
  <c r="K264" i="92"/>
  <c r="K56" i="92"/>
  <c r="J675" i="92"/>
  <c r="J482" i="92"/>
  <c r="J377" i="92"/>
  <c r="J199" i="92"/>
  <c r="J13" i="92"/>
  <c r="I561" i="92"/>
  <c r="I404" i="92"/>
  <c r="I246" i="92"/>
  <c r="I166" i="92"/>
  <c r="I26" i="92"/>
  <c r="H605" i="92"/>
  <c r="H477" i="92"/>
  <c r="H358" i="92"/>
  <c r="H295" i="92"/>
  <c r="H169" i="92"/>
  <c r="H70" i="92"/>
  <c r="G695" i="92"/>
  <c r="G642" i="92"/>
  <c r="G544" i="92"/>
  <c r="G441" i="92"/>
  <c r="G348" i="92"/>
  <c r="G252" i="92"/>
  <c r="G201" i="92"/>
  <c r="G106" i="92"/>
  <c r="G9" i="92"/>
  <c r="F653" i="92"/>
  <c r="F574" i="92"/>
  <c r="F492" i="92"/>
  <c r="F416" i="92"/>
  <c r="F341" i="92"/>
  <c r="F258" i="92"/>
  <c r="F183" i="92"/>
  <c r="F107" i="92"/>
  <c r="F26" i="92"/>
  <c r="L681" i="92"/>
  <c r="L175" i="92"/>
  <c r="K625" i="92"/>
  <c r="K376" i="92"/>
  <c r="K144" i="92"/>
  <c r="J665" i="92"/>
  <c r="J478" i="92"/>
  <c r="J276" i="92"/>
  <c r="J12" i="92"/>
  <c r="I484" i="92"/>
  <c r="I324" i="92"/>
  <c r="I165" i="92"/>
  <c r="I25" i="92"/>
  <c r="H604" i="92"/>
  <c r="H476" i="92"/>
  <c r="H352" i="92"/>
  <c r="H229" i="92"/>
  <c r="H69" i="92"/>
  <c r="G641" i="92"/>
  <c r="G543" i="92"/>
  <c r="G440" i="92"/>
  <c r="G295" i="92"/>
  <c r="G149" i="92"/>
  <c r="G56" i="92"/>
  <c r="F693" i="92"/>
  <c r="F608" i="92"/>
  <c r="F533" i="92"/>
  <c r="F455" i="92"/>
  <c r="F373" i="92"/>
  <c r="F257" i="92"/>
  <c r="F182" i="92"/>
  <c r="F66" i="92"/>
  <c r="L679" i="92"/>
  <c r="L524" i="92"/>
  <c r="L21" i="92"/>
  <c r="K482" i="92"/>
  <c r="K142" i="92"/>
  <c r="J662" i="92"/>
  <c r="J477" i="92"/>
  <c r="J274" i="92"/>
  <c r="J97" i="92"/>
  <c r="I558" i="92"/>
  <c r="I323" i="92"/>
  <c r="I85" i="92"/>
  <c r="H602" i="92"/>
  <c r="H407" i="92"/>
  <c r="H228" i="92"/>
  <c r="H68" i="92"/>
  <c r="G691" i="92"/>
  <c r="G586" i="92"/>
  <c r="G491" i="92"/>
  <c r="G396" i="92"/>
  <c r="G293" i="92"/>
  <c r="G199" i="92"/>
  <c r="G103" i="92"/>
  <c r="F733" i="92"/>
  <c r="F650" i="92"/>
  <c r="F572" i="92"/>
  <c r="F454" i="92"/>
  <c r="F338" i="92"/>
  <c r="F256" i="92"/>
  <c r="F138" i="92"/>
  <c r="F24" i="92"/>
  <c r="K481" i="92"/>
  <c r="J661" i="92"/>
  <c r="J173" i="92"/>
  <c r="I463" i="92"/>
  <c r="I240" i="92"/>
  <c r="H669" i="92"/>
  <c r="H350" i="92"/>
  <c r="H108" i="92"/>
  <c r="G634" i="92"/>
  <c r="G438" i="92"/>
  <c r="G239" i="92"/>
  <c r="G52" i="92"/>
  <c r="F646" i="92"/>
  <c r="F489" i="92"/>
  <c r="F295" i="92"/>
  <c r="F95" i="92"/>
  <c r="K474" i="92"/>
  <c r="J462" i="92"/>
  <c r="I550" i="92"/>
  <c r="I83" i="92"/>
  <c r="H405" i="92"/>
  <c r="G733" i="92"/>
  <c r="G383" i="92"/>
  <c r="G144" i="92"/>
  <c r="F604" i="92"/>
  <c r="L724" i="92"/>
  <c r="L534" i="92"/>
  <c r="L364" i="92"/>
  <c r="L222" i="92"/>
  <c r="L75" i="92"/>
  <c r="K655" i="92"/>
  <c r="K517" i="92"/>
  <c r="K396" i="92"/>
  <c r="K295" i="92"/>
  <c r="K176" i="92"/>
  <c r="K70" i="92"/>
  <c r="J687" i="92"/>
  <c r="J585" i="92"/>
  <c r="J487" i="92"/>
  <c r="J402" i="92"/>
  <c r="J307" i="92"/>
  <c r="J210" i="92"/>
  <c r="J115" i="92"/>
  <c r="J25" i="92"/>
  <c r="I675" i="92"/>
  <c r="I583" i="92"/>
  <c r="I499" i="92"/>
  <c r="I415" i="92"/>
  <c r="I334" i="92"/>
  <c r="I255" i="92"/>
  <c r="I189" i="92"/>
  <c r="I115" i="92"/>
  <c r="I36" i="92"/>
  <c r="H687" i="92"/>
  <c r="H616" i="92"/>
  <c r="H557" i="92"/>
  <c r="H490" i="92"/>
  <c r="H431" i="92"/>
  <c r="H367" i="92"/>
  <c r="H299" i="92"/>
  <c r="H235" i="92"/>
  <c r="H184" i="92"/>
  <c r="H130" i="92"/>
  <c r="H75" i="92"/>
  <c r="H28" i="92"/>
  <c r="G702" i="92"/>
  <c r="G647" i="92"/>
  <c r="G600" i="92"/>
  <c r="G551" i="92"/>
  <c r="G497" i="92"/>
  <c r="G453" i="92"/>
  <c r="G404" i="92"/>
  <c r="G353" i="92"/>
  <c r="G308" i="92"/>
  <c r="G259" i="92"/>
  <c r="G207" i="92"/>
  <c r="G164" i="92"/>
  <c r="G114" i="92"/>
  <c r="G62" i="92"/>
  <c r="G21" i="92"/>
  <c r="F702" i="92"/>
  <c r="F657" i="92"/>
  <c r="F619" i="92"/>
  <c r="F579" i="92"/>
  <c r="F537" i="92"/>
  <c r="F503" i="92"/>
  <c r="F464" i="92"/>
  <c r="F422" i="92"/>
  <c r="F386" i="92"/>
  <c r="F346" i="92"/>
  <c r="F304" i="92"/>
  <c r="F268" i="92"/>
  <c r="F229" i="92"/>
  <c r="F187" i="92"/>
  <c r="F152" i="92"/>
  <c r="F112" i="92"/>
  <c r="F70" i="92"/>
  <c r="F34" i="92"/>
  <c r="L723" i="92"/>
  <c r="L531" i="92"/>
  <c r="L361" i="92"/>
  <c r="L215" i="92"/>
  <c r="L57" i="92"/>
  <c r="K649" i="92"/>
  <c r="K516" i="92"/>
  <c r="K390" i="92"/>
  <c r="K271" i="92"/>
  <c r="K170" i="92"/>
  <c r="K66" i="92"/>
  <c r="J683" i="92"/>
  <c r="J582" i="92"/>
  <c r="J484" i="92"/>
  <c r="J396" i="92"/>
  <c r="J298" i="92"/>
  <c r="J209" i="92"/>
  <c r="J114" i="92"/>
  <c r="J19" i="92"/>
  <c r="I655" i="92"/>
  <c r="I582" i="92"/>
  <c r="I498" i="92"/>
  <c r="I414" i="92"/>
  <c r="I329" i="92"/>
  <c r="I250" i="92"/>
  <c r="I183" i="92"/>
  <c r="I104" i="92"/>
  <c r="I35" i="92"/>
  <c r="H686" i="92"/>
  <c r="H609" i="92"/>
  <c r="H545" i="92"/>
  <c r="H489" i="92"/>
  <c r="H430" i="92"/>
  <c r="H366" i="92"/>
  <c r="H298" i="92"/>
  <c r="H232" i="92"/>
  <c r="H182" i="92"/>
  <c r="H129" i="92"/>
  <c r="H73" i="92"/>
  <c r="H27" i="92"/>
  <c r="G701" i="92"/>
  <c r="G646" i="92"/>
  <c r="G599" i="92"/>
  <c r="G549" i="92"/>
  <c r="G496" i="92"/>
  <c r="G452" i="92"/>
  <c r="G403" i="92"/>
  <c r="G350" i="92"/>
  <c r="G306" i="92"/>
  <c r="G257" i="92"/>
  <c r="G206" i="92"/>
  <c r="G160" i="92"/>
  <c r="G112" i="92"/>
  <c r="G60" i="92"/>
  <c r="G20" i="92"/>
  <c r="F701" i="92"/>
  <c r="F656" i="92"/>
  <c r="F618" i="92"/>
  <c r="F578" i="92"/>
  <c r="F536" i="92"/>
  <c r="F501" i="92"/>
  <c r="F462" i="92"/>
  <c r="F419" i="92"/>
  <c r="F385" i="92"/>
  <c r="F345" i="92"/>
  <c r="F303" i="92"/>
  <c r="F267" i="92"/>
  <c r="F227" i="92"/>
  <c r="F185" i="92"/>
  <c r="F151" i="92"/>
  <c r="F111" i="92"/>
  <c r="F69" i="92"/>
  <c r="F33" i="92"/>
  <c r="L704" i="92"/>
  <c r="L530" i="92"/>
  <c r="L359" i="92"/>
  <c r="L177" i="92"/>
  <c r="L56" i="92"/>
  <c r="K643" i="92"/>
  <c r="K508" i="92"/>
  <c r="K386" i="92"/>
  <c r="K270" i="92"/>
  <c r="K169" i="92"/>
  <c r="K58" i="92"/>
  <c r="J679" i="92"/>
  <c r="J580" i="92"/>
  <c r="J483" i="92"/>
  <c r="J379" i="92"/>
  <c r="J293" i="92"/>
  <c r="J204" i="92"/>
  <c r="J110" i="92"/>
  <c r="J14" i="92"/>
  <c r="I654" i="92"/>
  <c r="I581" i="92"/>
  <c r="I491" i="92"/>
  <c r="I412" i="92"/>
  <c r="I327" i="92"/>
  <c r="I249" i="92"/>
  <c r="I167" i="92"/>
  <c r="I103" i="92"/>
  <c r="H684" i="92"/>
  <c r="H606" i="92"/>
  <c r="H544" i="92"/>
  <c r="H488" i="92"/>
  <c r="H421" i="92"/>
  <c r="H362" i="92"/>
  <c r="H296" i="92"/>
  <c r="H231" i="92"/>
  <c r="H170" i="92"/>
  <c r="H125" i="92"/>
  <c r="H72" i="92"/>
  <c r="H17" i="92"/>
  <c r="G644" i="92"/>
  <c r="G589" i="92"/>
  <c r="G546" i="92"/>
  <c r="G495" i="92"/>
  <c r="G443" i="92"/>
  <c r="G399" i="92"/>
  <c r="G349" i="92"/>
  <c r="G298" i="92"/>
  <c r="G202" i="92"/>
  <c r="G152" i="92"/>
  <c r="G107" i="92"/>
  <c r="G59" i="92"/>
  <c r="G10" i="92"/>
  <c r="F696" i="92"/>
  <c r="F611" i="92"/>
  <c r="F575" i="92"/>
  <c r="F535" i="92"/>
  <c r="F493" i="92"/>
  <c r="F418" i="92"/>
  <c r="F376" i="92"/>
  <c r="F342" i="92"/>
  <c r="F259" i="92"/>
  <c r="F224" i="92"/>
  <c r="F142" i="92"/>
  <c r="F108" i="92"/>
  <c r="F27" i="92"/>
  <c r="L176" i="92"/>
  <c r="K507" i="92"/>
  <c r="K145" i="92"/>
  <c r="J577" i="92"/>
  <c r="J289" i="92"/>
  <c r="J109" i="92"/>
  <c r="I653" i="92"/>
  <c r="I485" i="92"/>
  <c r="I325" i="92"/>
  <c r="I102" i="92"/>
  <c r="H682" i="92"/>
  <c r="H540" i="92"/>
  <c r="H420" i="92"/>
  <c r="H230" i="92"/>
  <c r="H122" i="92"/>
  <c r="H16" i="92"/>
  <c r="G588" i="92"/>
  <c r="G494" i="92"/>
  <c r="G398" i="92"/>
  <c r="G296" i="92"/>
  <c r="G151" i="92"/>
  <c r="G58" i="92"/>
  <c r="F694" i="92"/>
  <c r="F609" i="92"/>
  <c r="F534" i="92"/>
  <c r="F456" i="92"/>
  <c r="F374" i="92"/>
  <c r="F301" i="92"/>
  <c r="F223" i="92"/>
  <c r="F141" i="92"/>
  <c r="F67" i="92"/>
  <c r="L527" i="92"/>
  <c r="L352" i="92"/>
  <c r="L26" i="92"/>
  <c r="K501" i="92"/>
  <c r="K262" i="92"/>
  <c r="K55" i="92"/>
  <c r="J576" i="92"/>
  <c r="J372" i="92"/>
  <c r="J198" i="92"/>
  <c r="J108" i="92"/>
  <c r="I651" i="92"/>
  <c r="I560" i="92"/>
  <c r="I400" i="92"/>
  <c r="I245" i="92"/>
  <c r="I90" i="92"/>
  <c r="H681" i="92"/>
  <c r="H539" i="92"/>
  <c r="H419" i="92"/>
  <c r="H293" i="92"/>
  <c r="H165" i="92"/>
  <c r="H121" i="92"/>
  <c r="H14" i="92"/>
  <c r="G692" i="92"/>
  <c r="G587" i="92"/>
  <c r="G493" i="92"/>
  <c r="G397" i="92"/>
  <c r="G347" i="92"/>
  <c r="G251" i="92"/>
  <c r="G104" i="92"/>
  <c r="G8" i="92"/>
  <c r="F652" i="92"/>
  <c r="F573" i="92"/>
  <c r="F491" i="92"/>
  <c r="F415" i="92"/>
  <c r="F339" i="92"/>
  <c r="F222" i="92"/>
  <c r="F139" i="92"/>
  <c r="F25" i="92"/>
  <c r="L350" i="92"/>
  <c r="K622" i="92"/>
  <c r="K261" i="92"/>
  <c r="J572" i="92"/>
  <c r="J196" i="92"/>
  <c r="I650" i="92"/>
  <c r="I396" i="92"/>
  <c r="I164" i="92"/>
  <c r="H670" i="92"/>
  <c r="H473" i="92"/>
  <c r="H292" i="92"/>
  <c r="H120" i="92"/>
  <c r="G640" i="92"/>
  <c r="G439" i="92"/>
  <c r="G250" i="92"/>
  <c r="G55" i="92"/>
  <c r="F606" i="92"/>
  <c r="F490" i="92"/>
  <c r="F414" i="92"/>
  <c r="F298" i="92"/>
  <c r="F181" i="92"/>
  <c r="F65" i="92"/>
  <c r="L17" i="92"/>
  <c r="K136" i="92"/>
  <c r="J370" i="92"/>
  <c r="I644" i="92"/>
  <c r="I315" i="92"/>
  <c r="H732" i="92"/>
  <c r="H406" i="92"/>
  <c r="H163" i="92"/>
  <c r="G680" i="92"/>
  <c r="G488" i="92"/>
  <c r="G292" i="92"/>
  <c r="G93" i="92"/>
  <c r="F605" i="92"/>
  <c r="F411" i="92"/>
  <c r="F213" i="92"/>
  <c r="F23" i="92"/>
  <c r="K359" i="92"/>
  <c r="J369" i="92"/>
  <c r="I460" i="92"/>
  <c r="H731" i="92"/>
  <c r="H282" i="92"/>
  <c r="G580" i="92"/>
  <c r="G291" i="92"/>
  <c r="F730" i="92"/>
  <c r="G200" i="92"/>
  <c r="F299" i="92"/>
  <c r="F106" i="92"/>
  <c r="L174" i="92"/>
  <c r="K375" i="92"/>
  <c r="K26" i="92"/>
  <c r="J371" i="92"/>
  <c r="J10" i="92"/>
  <c r="I466" i="92"/>
  <c r="I244" i="92"/>
  <c r="I23" i="92"/>
  <c r="H538" i="92"/>
  <c r="H351" i="92"/>
  <c r="H164" i="92"/>
  <c r="H10" i="92"/>
  <c r="G539" i="92"/>
  <c r="G346" i="92"/>
  <c r="G148" i="92"/>
  <c r="F692" i="92"/>
  <c r="F532" i="92"/>
  <c r="F372" i="92"/>
  <c r="F221" i="92"/>
  <c r="F104" i="92"/>
  <c r="L677" i="92"/>
  <c r="L495" i="92"/>
  <c r="L336" i="92"/>
  <c r="L170" i="92"/>
  <c r="K594" i="92"/>
  <c r="K372" i="92"/>
  <c r="K259" i="92"/>
  <c r="K25" i="92"/>
  <c r="J562" i="92"/>
  <c r="J465" i="92"/>
  <c r="J270" i="92"/>
  <c r="J92" i="92"/>
  <c r="I552" i="92"/>
  <c r="I395" i="92"/>
  <c r="I162" i="92"/>
  <c r="I84" i="92"/>
  <c r="H601" i="92"/>
  <c r="H468" i="92"/>
  <c r="H287" i="92"/>
  <c r="H226" i="92"/>
  <c r="H8" i="92"/>
  <c r="G581" i="92"/>
  <c r="G384" i="92"/>
  <c r="G341" i="92"/>
  <c r="G147" i="92"/>
  <c r="F732" i="92"/>
  <c r="F563" i="92"/>
  <c r="F447" i="92"/>
  <c r="F371" i="92"/>
  <c r="F255" i="92"/>
  <c r="F177" i="92"/>
  <c r="F61" i="92"/>
  <c r="L16" i="92"/>
  <c r="K135" i="92"/>
  <c r="J268" i="92"/>
  <c r="I725" i="92"/>
  <c r="I314" i="92"/>
  <c r="H668" i="92"/>
  <c r="H467" i="92"/>
  <c r="H162" i="92"/>
  <c r="G679" i="92"/>
  <c r="G486" i="92"/>
  <c r="G238" i="92"/>
  <c r="G51" i="92"/>
  <c r="F645" i="92"/>
  <c r="F528" i="92"/>
  <c r="L9" i="92"/>
  <c r="K130" i="92"/>
  <c r="J358" i="92"/>
  <c r="I626" i="92"/>
  <c r="I225" i="92"/>
  <c r="H591" i="92"/>
  <c r="H269" i="92"/>
  <c r="G731" i="92"/>
  <c r="G482" i="92"/>
  <c r="G235" i="92"/>
  <c r="F726" i="92"/>
  <c r="F525" i="92"/>
  <c r="F365" i="92"/>
  <c r="F208" i="92"/>
  <c r="F49" i="92"/>
  <c r="K732" i="92"/>
  <c r="K129" i="92"/>
  <c r="J352" i="92"/>
  <c r="I625" i="92"/>
  <c r="I224" i="92"/>
  <c r="H577" i="92"/>
  <c r="H268" i="92"/>
  <c r="G728" i="92"/>
  <c r="G472" i="92"/>
  <c r="G232" i="92"/>
  <c r="F723" i="92"/>
  <c r="F516" i="92"/>
  <c r="F364" i="92"/>
  <c r="F206" i="92"/>
  <c r="F48" i="92"/>
  <c r="K720" i="92"/>
  <c r="K113" i="92"/>
  <c r="J349" i="92"/>
  <c r="I624" i="92"/>
  <c r="I211" i="92"/>
  <c r="H576" i="92"/>
  <c r="H267" i="92"/>
  <c r="G727" i="92"/>
  <c r="G471" i="92"/>
  <c r="G231" i="92"/>
  <c r="F722" i="92"/>
  <c r="F515" i="92"/>
  <c r="F328" i="92"/>
  <c r="F176" i="92"/>
  <c r="F22" i="92"/>
  <c r="L644" i="92"/>
  <c r="K588" i="92"/>
  <c r="K22" i="92"/>
  <c r="J267" i="92"/>
  <c r="I549" i="92"/>
  <c r="I159" i="92"/>
  <c r="H533" i="92"/>
  <c r="H217" i="92"/>
  <c r="G678" i="92"/>
  <c r="G433" i="92"/>
  <c r="G193" i="92"/>
  <c r="F682" i="92"/>
  <c r="F488" i="92"/>
  <c r="F327" i="92"/>
  <c r="F175" i="92"/>
  <c r="F20" i="92"/>
  <c r="L641" i="92"/>
  <c r="K579" i="92"/>
  <c r="K21" i="92"/>
  <c r="J266" i="92"/>
  <c r="I547" i="92"/>
  <c r="I158" i="92"/>
  <c r="H524" i="92"/>
  <c r="H216" i="92"/>
  <c r="G676" i="92"/>
  <c r="G432" i="92"/>
  <c r="G191" i="92"/>
  <c r="F681" i="92"/>
  <c r="F487" i="92"/>
  <c r="F326" i="92"/>
  <c r="F174" i="92"/>
  <c r="F19" i="92"/>
  <c r="L621" i="92"/>
  <c r="K578" i="92"/>
  <c r="K18" i="92"/>
  <c r="J264" i="92"/>
  <c r="I546" i="92"/>
  <c r="I146" i="92"/>
  <c r="H522" i="92"/>
  <c r="H212" i="92"/>
  <c r="G675" i="92"/>
  <c r="G428" i="92"/>
  <c r="G179" i="92"/>
  <c r="F679" i="92"/>
  <c r="F486" i="92"/>
  <c r="F325" i="92"/>
  <c r="F166" i="92"/>
  <c r="F17" i="92"/>
  <c r="J361" i="92"/>
  <c r="H281" i="92"/>
  <c r="G236" i="92"/>
  <c r="F368" i="92"/>
  <c r="L619" i="92"/>
  <c r="K577" i="92"/>
  <c r="K15" i="92"/>
  <c r="J254" i="92"/>
  <c r="I534" i="92"/>
  <c r="I145" i="92"/>
  <c r="H521" i="92"/>
  <c r="H204" i="92"/>
  <c r="G674" i="92"/>
  <c r="G427" i="92"/>
  <c r="G178" i="92"/>
  <c r="F678" i="92"/>
  <c r="F482" i="92"/>
  <c r="F324" i="92"/>
  <c r="F164" i="92"/>
  <c r="F14" i="92"/>
  <c r="L490" i="92"/>
  <c r="K464" i="92"/>
  <c r="J642" i="92"/>
  <c r="J169" i="92"/>
  <c r="I459" i="92"/>
  <c r="I82" i="92"/>
  <c r="H465" i="92"/>
  <c r="H161" i="92"/>
  <c r="G631" i="92"/>
  <c r="G380" i="92"/>
  <c r="G143" i="92"/>
  <c r="F644" i="92"/>
  <c r="F479" i="92"/>
  <c r="F293" i="92"/>
  <c r="F136" i="92"/>
  <c r="H156" i="92"/>
  <c r="F290" i="92"/>
  <c r="J630" i="92"/>
  <c r="I73" i="92"/>
  <c r="G619" i="92"/>
  <c r="G135" i="92"/>
  <c r="F443" i="92"/>
  <c r="F131" i="92"/>
  <c r="L307" i="92"/>
  <c r="K358" i="92"/>
  <c r="I380" i="92"/>
  <c r="H404" i="92"/>
  <c r="G578" i="92"/>
  <c r="G91" i="92"/>
  <c r="F282" i="92"/>
  <c r="J535" i="92"/>
  <c r="H399" i="92"/>
  <c r="G90" i="92"/>
  <c r="F254" i="92"/>
  <c r="K331" i="92"/>
  <c r="I371" i="92"/>
  <c r="H104" i="92"/>
  <c r="G88" i="92"/>
  <c r="F253" i="92"/>
  <c r="K326" i="92"/>
  <c r="I370" i="92"/>
  <c r="H103" i="92"/>
  <c r="G86" i="92"/>
  <c r="F251" i="92"/>
  <c r="K252" i="92"/>
  <c r="I312" i="92"/>
  <c r="H60" i="92"/>
  <c r="G50" i="92"/>
  <c r="F247" i="92"/>
  <c r="I720" i="92"/>
  <c r="H335" i="92"/>
  <c r="G287" i="92"/>
  <c r="F398" i="92"/>
  <c r="J452" i="92"/>
  <c r="H649" i="92"/>
  <c r="G524" i="92"/>
  <c r="F558" i="92"/>
  <c r="F212" i="92"/>
  <c r="I701" i="92"/>
  <c r="H46" i="92"/>
  <c r="F557" i="92"/>
  <c r="F57" i="92"/>
  <c r="L10" i="92"/>
  <c r="H594" i="92"/>
  <c r="F729" i="92"/>
  <c r="F56" i="92"/>
  <c r="L463" i="92"/>
  <c r="K452" i="92"/>
  <c r="J637" i="92"/>
  <c r="J168" i="92"/>
  <c r="I458" i="92"/>
  <c r="I80" i="92"/>
  <c r="H464" i="92"/>
  <c r="H160" i="92"/>
  <c r="G630" i="92"/>
  <c r="G379" i="92"/>
  <c r="G142" i="92"/>
  <c r="F643" i="92"/>
  <c r="F445" i="92"/>
  <c r="F292" i="92"/>
  <c r="F135" i="92"/>
  <c r="L461" i="92"/>
  <c r="J167" i="92"/>
  <c r="I78" i="92"/>
  <c r="H462" i="92"/>
  <c r="G620" i="92"/>
  <c r="G378" i="92"/>
  <c r="F635" i="92"/>
  <c r="F444" i="92"/>
  <c r="F134" i="92"/>
  <c r="L459" i="92"/>
  <c r="K447" i="92"/>
  <c r="J165" i="92"/>
  <c r="I454" i="92"/>
  <c r="H457" i="92"/>
  <c r="H154" i="92"/>
  <c r="G377" i="92"/>
  <c r="F634" i="92"/>
  <c r="F283" i="92"/>
  <c r="J75" i="92"/>
  <c r="H106" i="92"/>
  <c r="F603" i="92"/>
  <c r="F130" i="92"/>
  <c r="I374" i="92"/>
  <c r="G577" i="92"/>
  <c r="F602" i="92"/>
  <c r="F94" i="92"/>
  <c r="H726" i="92"/>
  <c r="G326" i="92"/>
  <c r="F409" i="92"/>
  <c r="J68" i="92"/>
  <c r="H396" i="92"/>
  <c r="G324" i="92"/>
  <c r="F408" i="92"/>
  <c r="I722" i="92"/>
  <c r="H337" i="92"/>
  <c r="G290" i="92"/>
  <c r="F401" i="92"/>
  <c r="K233" i="92"/>
  <c r="I294" i="92"/>
  <c r="H58" i="92"/>
  <c r="G48" i="92"/>
  <c r="F246" i="92"/>
  <c r="I702" i="92"/>
  <c r="H330" i="92"/>
  <c r="G281" i="92"/>
  <c r="F370" i="92"/>
  <c r="K226" i="92"/>
  <c r="H648" i="92"/>
  <c r="G280" i="92"/>
  <c r="F369" i="92"/>
  <c r="I229" i="92"/>
  <c r="G483" i="92"/>
  <c r="F209" i="92"/>
  <c r="K451" i="92"/>
  <c r="J632" i="92"/>
  <c r="I455" i="92"/>
  <c r="G136" i="92"/>
  <c r="J557" i="92"/>
  <c r="H730" i="92"/>
  <c r="G338" i="92"/>
  <c r="F441" i="92"/>
  <c r="L303" i="92"/>
  <c r="K355" i="92"/>
  <c r="J70" i="92"/>
  <c r="H728" i="92"/>
  <c r="H105" i="92"/>
  <c r="G337" i="92"/>
  <c r="F410" i="92"/>
  <c r="L302" i="92"/>
  <c r="J534" i="92"/>
  <c r="J69" i="92"/>
  <c r="H397" i="92"/>
  <c r="G574" i="92"/>
  <c r="F598" i="92"/>
  <c r="F93" i="92"/>
  <c r="L275" i="92"/>
  <c r="J530" i="92"/>
  <c r="H722" i="92"/>
  <c r="G573" i="92"/>
  <c r="F597" i="92"/>
  <c r="F92" i="92"/>
  <c r="L168" i="92"/>
  <c r="J454" i="92"/>
  <c r="H653" i="92"/>
  <c r="G527" i="92"/>
  <c r="F561" i="92"/>
  <c r="F91" i="92"/>
  <c r="L167" i="92"/>
  <c r="J453" i="92"/>
  <c r="H651" i="92"/>
  <c r="G526" i="92"/>
  <c r="F559" i="92"/>
  <c r="F90" i="92"/>
  <c r="L154" i="92"/>
  <c r="K231" i="92"/>
  <c r="I293" i="92"/>
  <c r="H47" i="92"/>
  <c r="G37" i="92"/>
  <c r="F58" i="92"/>
  <c r="L149" i="92"/>
  <c r="J430" i="92"/>
  <c r="I292" i="92"/>
  <c r="H329" i="92"/>
  <c r="G523" i="92"/>
  <c r="G35" i="92"/>
  <c r="F211" i="92"/>
  <c r="K134" i="92"/>
  <c r="I639" i="92"/>
  <c r="G732" i="92"/>
  <c r="F527" i="92"/>
  <c r="E729" i="92"/>
  <c r="E709" i="92"/>
  <c r="E689" i="92"/>
  <c r="E669" i="92"/>
  <c r="E649" i="92"/>
  <c r="E629" i="92"/>
  <c r="E609" i="92"/>
  <c r="E589" i="92"/>
  <c r="E569" i="92"/>
  <c r="E549" i="92"/>
  <c r="E529" i="92"/>
  <c r="E509" i="92"/>
  <c r="E489" i="92"/>
  <c r="E469" i="92"/>
  <c r="E449" i="92"/>
  <c r="E429" i="92"/>
  <c r="E409" i="92"/>
  <c r="E389" i="92"/>
  <c r="E369" i="92"/>
  <c r="E349" i="92"/>
  <c r="E329" i="92"/>
  <c r="E309" i="92"/>
  <c r="E289" i="92"/>
  <c r="E269" i="92"/>
  <c r="E249" i="92"/>
  <c r="E229" i="92"/>
  <c r="E209" i="92"/>
  <c r="E189" i="92"/>
  <c r="E169" i="92"/>
  <c r="E149" i="92"/>
  <c r="E129" i="92"/>
  <c r="E109" i="92"/>
  <c r="E89" i="92"/>
  <c r="E69" i="92"/>
  <c r="E49" i="92"/>
  <c r="E29" i="92"/>
  <c r="E9" i="92"/>
  <c r="E728" i="92"/>
  <c r="E708" i="92"/>
  <c r="E688" i="92"/>
  <c r="E668" i="92"/>
  <c r="E648" i="92"/>
  <c r="E628" i="92"/>
  <c r="E608" i="92"/>
  <c r="E588" i="92"/>
  <c r="E568" i="92"/>
  <c r="E548" i="92"/>
  <c r="E528" i="92"/>
  <c r="E508" i="92"/>
  <c r="E488" i="92"/>
  <c r="E468" i="92"/>
  <c r="E448" i="92"/>
  <c r="E428" i="92"/>
  <c r="E408" i="92"/>
  <c r="E388" i="92"/>
  <c r="E368" i="92"/>
  <c r="E348" i="92"/>
  <c r="E328" i="92"/>
  <c r="E308" i="92"/>
  <c r="E288" i="92"/>
  <c r="E268" i="92"/>
  <c r="E248" i="92"/>
  <c r="E228" i="92"/>
  <c r="E208" i="92"/>
  <c r="E188" i="92"/>
  <c r="E168" i="92"/>
  <c r="E148" i="92"/>
  <c r="E128" i="92"/>
  <c r="E108" i="92"/>
  <c r="E88" i="92"/>
  <c r="E68" i="92"/>
  <c r="E48" i="92"/>
  <c r="E28" i="92"/>
  <c r="E8" i="92"/>
  <c r="E723" i="92"/>
  <c r="E703" i="92"/>
  <c r="E683" i="92"/>
  <c r="E663" i="92"/>
  <c r="E643" i="92"/>
  <c r="E623" i="92"/>
  <c r="E603" i="92"/>
  <c r="E583" i="92"/>
  <c r="E563" i="92"/>
  <c r="E543" i="92"/>
  <c r="E523" i="92"/>
  <c r="E503" i="92"/>
  <c r="E483" i="92"/>
  <c r="E463" i="92"/>
  <c r="E443" i="92"/>
  <c r="E423" i="92"/>
  <c r="E403" i="92"/>
  <c r="E383" i="92"/>
  <c r="E363" i="92"/>
  <c r="E343" i="92"/>
  <c r="E323" i="92"/>
  <c r="E303" i="92"/>
  <c r="E283" i="92"/>
  <c r="E263" i="92"/>
  <c r="E243" i="92"/>
  <c r="E223" i="92"/>
  <c r="E203" i="92"/>
  <c r="E183" i="92"/>
  <c r="E163" i="92"/>
  <c r="E143" i="92"/>
  <c r="E123" i="92"/>
  <c r="E103" i="92"/>
  <c r="E83" i="92"/>
  <c r="E63" i="92"/>
  <c r="E43" i="92"/>
  <c r="E23" i="92"/>
  <c r="G59" i="43"/>
  <c r="E721" i="92"/>
  <c r="E701" i="92"/>
  <c r="E681" i="92"/>
  <c r="E661" i="92"/>
  <c r="E641" i="92"/>
  <c r="E621" i="92"/>
  <c r="E601" i="92"/>
  <c r="E581" i="92"/>
  <c r="E561" i="92"/>
  <c r="E541" i="92"/>
  <c r="E521" i="92"/>
  <c r="E501" i="92"/>
  <c r="E481" i="92"/>
  <c r="E461" i="92"/>
  <c r="E441" i="92"/>
  <c r="E421" i="92"/>
  <c r="E401" i="92"/>
  <c r="E381" i="92"/>
  <c r="E361" i="92"/>
  <c r="E341" i="92"/>
  <c r="E321" i="92"/>
  <c r="E301" i="92"/>
  <c r="E281" i="92"/>
  <c r="E261" i="92"/>
  <c r="E241" i="92"/>
  <c r="E221" i="92"/>
  <c r="E201" i="92"/>
  <c r="E181" i="92"/>
  <c r="E161" i="92"/>
  <c r="E141" i="92"/>
  <c r="E121" i="92"/>
  <c r="E101" i="92"/>
  <c r="E81" i="92"/>
  <c r="E61" i="92"/>
  <c r="E41" i="92"/>
  <c r="E21" i="92"/>
  <c r="E77" i="92"/>
  <c r="E127" i="92"/>
  <c r="E177" i="92"/>
  <c r="E227" i="92"/>
  <c r="E302" i="92"/>
  <c r="E353" i="92"/>
  <c r="E402" i="92"/>
  <c r="E427" i="92"/>
  <c r="E477" i="92"/>
  <c r="E527" i="92"/>
  <c r="E577" i="92"/>
  <c r="E627" i="92"/>
  <c r="E727" i="92"/>
  <c r="E30" i="92"/>
  <c r="E78" i="92"/>
  <c r="E130" i="92"/>
  <c r="E178" i="92"/>
  <c r="E254" i="92"/>
  <c r="E304" i="92"/>
  <c r="E378" i="92"/>
  <c r="E430" i="92"/>
  <c r="E478" i="92"/>
  <c r="E554" i="92"/>
  <c r="E630" i="92"/>
  <c r="E730" i="92"/>
  <c r="G61" i="43"/>
  <c r="E79" i="92"/>
  <c r="E131" i="92"/>
  <c r="E205" i="92"/>
  <c r="E255" i="92"/>
  <c r="E305" i="92"/>
  <c r="E355" i="92"/>
  <c r="E405" i="92"/>
  <c r="E455" i="92"/>
  <c r="E505" i="92"/>
  <c r="E631" i="92"/>
  <c r="E679" i="92"/>
  <c r="E731" i="92"/>
  <c r="E180" i="92"/>
  <c r="E356" i="92"/>
  <c r="E532" i="92"/>
  <c r="E57" i="92"/>
  <c r="E107" i="92"/>
  <c r="E157" i="92"/>
  <c r="E207" i="92"/>
  <c r="E257" i="92"/>
  <c r="E307" i="92"/>
  <c r="E357" i="92"/>
  <c r="E407" i="92"/>
  <c r="E457" i="92"/>
  <c r="E507" i="92"/>
  <c r="E557" i="92"/>
  <c r="E582" i="92"/>
  <c r="E633" i="92"/>
  <c r="E657" i="92"/>
  <c r="E707" i="92"/>
  <c r="E10" i="92"/>
  <c r="E58" i="92"/>
  <c r="E110" i="92"/>
  <c r="E158" i="92"/>
  <c r="E234" i="92"/>
  <c r="E284" i="92"/>
  <c r="E334" i="92"/>
  <c r="E384" i="92"/>
  <c r="E434" i="92"/>
  <c r="E484" i="92"/>
  <c r="E534" i="92"/>
  <c r="E584" i="92"/>
  <c r="E634" i="92"/>
  <c r="E684" i="92"/>
  <c r="E111" i="92"/>
  <c r="E435" i="92"/>
  <c r="E14" i="92"/>
  <c r="E38" i="92"/>
  <c r="E64" i="92"/>
  <c r="E90" i="92"/>
  <c r="E114" i="92"/>
  <c r="E138" i="92"/>
  <c r="E164" i="92"/>
  <c r="E190" i="92"/>
  <c r="E214" i="92"/>
  <c r="E238" i="92"/>
  <c r="E264" i="92"/>
  <c r="E290" i="92"/>
  <c r="E314" i="92"/>
  <c r="E338" i="92"/>
  <c r="E364" i="92"/>
  <c r="E390" i="92"/>
  <c r="E414" i="92"/>
  <c r="E438" i="92"/>
  <c r="E464" i="92"/>
  <c r="E490" i="92"/>
  <c r="E514" i="92"/>
  <c r="E538" i="92"/>
  <c r="E564" i="92"/>
  <c r="E590" i="92"/>
  <c r="E614" i="92"/>
  <c r="E638" i="92"/>
  <c r="E664" i="92"/>
  <c r="E690" i="92"/>
  <c r="E714" i="92"/>
  <c r="E15" i="92"/>
  <c r="E39" i="92"/>
  <c r="E65" i="92"/>
  <c r="E91" i="92"/>
  <c r="E115" i="92"/>
  <c r="E139" i="92"/>
  <c r="E165" i="92"/>
  <c r="E191" i="92"/>
  <c r="E215" i="92"/>
  <c r="E239" i="92"/>
  <c r="E265" i="92"/>
  <c r="E291" i="92"/>
  <c r="E315" i="92"/>
  <c r="E339" i="92"/>
  <c r="E365" i="92"/>
  <c r="E391" i="92"/>
  <c r="E415" i="92"/>
  <c r="E439" i="92"/>
  <c r="E465" i="92"/>
  <c r="E491" i="92"/>
  <c r="E515" i="92"/>
  <c r="E539" i="92"/>
  <c r="E565" i="92"/>
  <c r="E591" i="92"/>
  <c r="E615" i="92"/>
  <c r="E639" i="92"/>
  <c r="E665" i="92"/>
  <c r="E691" i="92"/>
  <c r="E715" i="92"/>
  <c r="E677" i="92"/>
  <c r="E678" i="92"/>
  <c r="E555" i="92"/>
  <c r="E56" i="92"/>
  <c r="E106" i="92"/>
  <c r="E206" i="92"/>
  <c r="E66" i="92"/>
  <c r="E116" i="92"/>
  <c r="E166" i="92"/>
  <c r="E216" i="92"/>
  <c r="E266" i="92"/>
  <c r="E316" i="92"/>
  <c r="E366" i="92"/>
  <c r="E416" i="92"/>
  <c r="E492" i="92"/>
  <c r="E540" i="92"/>
  <c r="E592" i="92"/>
  <c r="E640" i="92"/>
  <c r="E692" i="92"/>
  <c r="E17" i="92"/>
  <c r="E42" i="92"/>
  <c r="E93" i="92"/>
  <c r="E142" i="92"/>
  <c r="E193" i="92"/>
  <c r="E242" i="92"/>
  <c r="E293" i="92"/>
  <c r="E342" i="92"/>
  <c r="E393" i="92"/>
  <c r="E442" i="92"/>
  <c r="E493" i="92"/>
  <c r="E542" i="92"/>
  <c r="E593" i="92"/>
  <c r="E642" i="92"/>
  <c r="E693" i="92"/>
  <c r="E18" i="92"/>
  <c r="E70" i="92"/>
  <c r="E118" i="92"/>
  <c r="E170" i="92"/>
  <c r="E218" i="92"/>
  <c r="E270" i="92"/>
  <c r="E344" i="92"/>
  <c r="E394" i="92"/>
  <c r="E470" i="92"/>
  <c r="E518" i="92"/>
  <c r="E570" i="92"/>
  <c r="E618" i="92"/>
  <c r="E670" i="92"/>
  <c r="E718" i="92"/>
  <c r="E19" i="92"/>
  <c r="E345" i="92"/>
  <c r="E46" i="92"/>
  <c r="E96" i="92"/>
  <c r="E120" i="92"/>
  <c r="E146" i="92"/>
  <c r="E172" i="92"/>
  <c r="E196" i="92"/>
  <c r="E220" i="92"/>
  <c r="E246" i="92"/>
  <c r="E272" i="92"/>
  <c r="E296" i="92"/>
  <c r="E320" i="92"/>
  <c r="E346" i="92"/>
  <c r="E372" i="92"/>
  <c r="E396" i="92"/>
  <c r="E420" i="92"/>
  <c r="E446" i="92"/>
  <c r="E472" i="92"/>
  <c r="E496" i="92"/>
  <c r="E520" i="92"/>
  <c r="E546" i="92"/>
  <c r="E572" i="92"/>
  <c r="E596" i="92"/>
  <c r="E620" i="92"/>
  <c r="E646" i="92"/>
  <c r="E672" i="92"/>
  <c r="E696" i="92"/>
  <c r="E720" i="92"/>
  <c r="E277" i="92"/>
  <c r="E653" i="92"/>
  <c r="E230" i="92"/>
  <c r="E654" i="92"/>
  <c r="E155" i="92"/>
  <c r="E579" i="92"/>
  <c r="E32" i="92"/>
  <c r="E132" i="92"/>
  <c r="E256" i="92"/>
  <c r="E16" i="92"/>
  <c r="E40" i="92"/>
  <c r="E92" i="92"/>
  <c r="E140" i="92"/>
  <c r="E192" i="92"/>
  <c r="E240" i="92"/>
  <c r="E292" i="92"/>
  <c r="E340" i="92"/>
  <c r="E392" i="92"/>
  <c r="E440" i="92"/>
  <c r="E466" i="92"/>
  <c r="E516" i="92"/>
  <c r="E566" i="92"/>
  <c r="E616" i="92"/>
  <c r="E666" i="92"/>
  <c r="E716" i="92"/>
  <c r="E67" i="92"/>
  <c r="E117" i="92"/>
  <c r="E167" i="92"/>
  <c r="E217" i="92"/>
  <c r="E267" i="92"/>
  <c r="E317" i="92"/>
  <c r="E367" i="92"/>
  <c r="E417" i="92"/>
  <c r="E467" i="92"/>
  <c r="E517" i="92"/>
  <c r="E567" i="92"/>
  <c r="E617" i="92"/>
  <c r="E667" i="92"/>
  <c r="E717" i="92"/>
  <c r="E44" i="92"/>
  <c r="E94" i="92"/>
  <c r="E144" i="92"/>
  <c r="E194" i="92"/>
  <c r="E244" i="92"/>
  <c r="E294" i="92"/>
  <c r="E318" i="92"/>
  <c r="E370" i="92"/>
  <c r="E418" i="92"/>
  <c r="E444" i="92"/>
  <c r="E494" i="92"/>
  <c r="E544" i="92"/>
  <c r="E594" i="92"/>
  <c r="E644" i="92"/>
  <c r="E694" i="92"/>
  <c r="E45" i="92"/>
  <c r="E71" i="92"/>
  <c r="E95" i="92"/>
  <c r="E119" i="92"/>
  <c r="E145" i="92"/>
  <c r="E171" i="92"/>
  <c r="E195" i="92"/>
  <c r="E219" i="92"/>
  <c r="E245" i="92"/>
  <c r="E271" i="92"/>
  <c r="E295" i="92"/>
  <c r="E319" i="92"/>
  <c r="E371" i="92"/>
  <c r="E395" i="92"/>
  <c r="E419" i="92"/>
  <c r="E445" i="92"/>
  <c r="E471" i="92"/>
  <c r="E495" i="92"/>
  <c r="E519" i="92"/>
  <c r="E545" i="92"/>
  <c r="E571" i="92"/>
  <c r="E595" i="92"/>
  <c r="E619" i="92"/>
  <c r="E645" i="92"/>
  <c r="E671" i="92"/>
  <c r="E695" i="92"/>
  <c r="E719" i="92"/>
  <c r="E20" i="92"/>
  <c r="E72" i="92"/>
  <c r="E22" i="92"/>
  <c r="E47" i="92"/>
  <c r="E73" i="92"/>
  <c r="E97" i="92"/>
  <c r="E122" i="92"/>
  <c r="E147" i="92"/>
  <c r="E173" i="92"/>
  <c r="E197" i="92"/>
  <c r="E222" i="92"/>
  <c r="E247" i="92"/>
  <c r="E273" i="92"/>
  <c r="E297" i="92"/>
  <c r="E322" i="92"/>
  <c r="E347" i="92"/>
  <c r="E373" i="92"/>
  <c r="E397" i="92"/>
  <c r="E422" i="92"/>
  <c r="E447" i="92"/>
  <c r="E473" i="92"/>
  <c r="E497" i="92"/>
  <c r="E522" i="92"/>
  <c r="E547" i="92"/>
  <c r="E573" i="92"/>
  <c r="E597" i="92"/>
  <c r="E622" i="92"/>
  <c r="E647" i="92"/>
  <c r="E673" i="92"/>
  <c r="E697" i="92"/>
  <c r="E722" i="92"/>
  <c r="E17" i="100"/>
  <c r="E28" i="100"/>
  <c r="E29" i="100"/>
  <c r="D52" i="100" a="1"/>
  <c r="D52" i="100" s="1"/>
  <c r="E60" i="100"/>
  <c r="D83" i="100" a="1"/>
  <c r="D83" i="100" s="1"/>
  <c r="E61" i="100"/>
  <c r="E62" i="100"/>
  <c r="D84" i="100" a="1"/>
  <c r="D84" i="100" s="1"/>
  <c r="E63" i="100"/>
  <c r="D95" i="100" a="1"/>
  <c r="D95" i="100" s="1"/>
  <c r="E64" i="100"/>
  <c r="D115" i="100" a="1"/>
  <c r="D115" i="100" s="1"/>
  <c r="E65" i="100"/>
  <c r="E69" i="100"/>
  <c r="D116" i="100" a="1"/>
  <c r="D116" i="100" s="1"/>
  <c r="E102" i="100"/>
  <c r="E103" i="100"/>
  <c r="E19" i="100"/>
  <c r="D79" i="100" a="1"/>
  <c r="D79" i="100" s="1"/>
  <c r="E59" i="100"/>
  <c r="E116" i="100"/>
  <c r="E58" i="100"/>
  <c r="D63" i="100" a="1"/>
  <c r="D63" i="100" s="1"/>
  <c r="E107" i="100"/>
  <c r="E44" i="100"/>
  <c r="E106" i="100"/>
  <c r="E43" i="100"/>
  <c r="D62" i="100" a="1"/>
  <c r="D62" i="100" s="1"/>
  <c r="E104" i="100"/>
  <c r="E39" i="100"/>
  <c r="E81" i="100"/>
  <c r="E22" i="100"/>
  <c r="D41" i="100" a="1"/>
  <c r="D41" i="100" s="1"/>
  <c r="E88" i="100"/>
  <c r="E26" i="100"/>
  <c r="D37" i="100" a="1"/>
  <c r="D37" i="100" s="1"/>
  <c r="E85" i="100"/>
  <c r="E25" i="100"/>
  <c r="D36" i="100" a="1"/>
  <c r="D36" i="100" s="1"/>
  <c r="E83" i="100"/>
  <c r="E24" i="100"/>
  <c r="D32" i="100" a="1"/>
  <c r="D32" i="100" s="1"/>
  <c r="E82" i="100"/>
  <c r="E23" i="100"/>
  <c r="E79" i="100"/>
  <c r="E21" i="100"/>
  <c r="D113" i="100" a="1"/>
  <c r="D113" i="100" s="1"/>
  <c r="E101" i="100"/>
  <c r="E57" i="100"/>
  <c r="D110" i="100" a="1"/>
  <c r="D110" i="100" s="1"/>
  <c r="D30" i="100" a="1"/>
  <c r="D30" i="100" s="1"/>
  <c r="E97" i="100"/>
  <c r="E47" i="100"/>
  <c r="D106" i="100" a="1"/>
  <c r="D106" i="100" s="1"/>
  <c r="D26" i="100" a="1"/>
  <c r="D26" i="100" s="1"/>
  <c r="E96" i="100"/>
  <c r="E46" i="100"/>
  <c r="E89" i="100"/>
  <c r="E45" i="100"/>
  <c r="D68" i="100" a="1"/>
  <c r="D68" i="100" s="1"/>
  <c r="E80" i="100"/>
  <c r="E27" i="100"/>
  <c r="D114" i="100" a="1"/>
  <c r="D114" i="100" s="1"/>
  <c r="D58" i="100" a="1"/>
  <c r="D58" i="100" s="1"/>
  <c r="E87" i="100"/>
  <c r="E56" i="100"/>
  <c r="E18" i="100"/>
  <c r="E86" i="100"/>
  <c r="E48" i="100"/>
  <c r="E10" i="100"/>
  <c r="E40" i="100"/>
  <c r="E66" i="100"/>
  <c r="E98" i="100"/>
  <c r="D93" i="100" a="1"/>
  <c r="D93" i="100" s="1"/>
  <c r="E16" i="100"/>
  <c r="E68" i="100"/>
  <c r="E100" i="100"/>
  <c r="D57" i="100" a="1"/>
  <c r="D57" i="100" s="1"/>
  <c r="D94" i="100" a="1"/>
  <c r="D94" i="100" s="1"/>
  <c r="E41" i="100"/>
  <c r="E67" i="100"/>
  <c r="E99" i="100"/>
  <c r="D53" i="100" a="1"/>
  <c r="D53" i="100" s="1"/>
  <c r="E42" i="100"/>
  <c r="E38" i="100"/>
  <c r="E76" i="100"/>
  <c r="E105" i="100"/>
  <c r="D29" i="100" a="1"/>
  <c r="D29" i="100" s="1"/>
  <c r="D71" i="100" a="1"/>
  <c r="D71" i="100" s="1"/>
  <c r="E20" i="100"/>
  <c r="E49" i="100"/>
  <c r="E84" i="100"/>
  <c r="D92" i="100" a="1"/>
  <c r="D92" i="100" s="1"/>
  <c r="D89" i="100" a="1"/>
  <c r="D89" i="100" s="1"/>
  <c r="E109" i="100"/>
  <c r="E78" i="100"/>
  <c r="E37" i="100"/>
  <c r="D85" i="100" a="1"/>
  <c r="D85" i="100" s="1"/>
  <c r="D31" i="100" a="1"/>
  <c r="D31" i="100" s="1"/>
  <c r="E108" i="100"/>
  <c r="E77" i="100"/>
  <c r="E36" i="100"/>
  <c r="E55" i="100"/>
  <c r="E54" i="100"/>
  <c r="E13" i="100"/>
  <c r="D100" i="100" a="1"/>
  <c r="D100" i="100" s="1"/>
  <c r="D73" i="100" a="1"/>
  <c r="D73" i="100" s="1"/>
  <c r="D47" i="100" a="1"/>
  <c r="D47" i="100" s="1"/>
  <c r="D11" i="100" a="1"/>
  <c r="D11" i="100" s="1"/>
  <c r="E112" i="100"/>
  <c r="E92" i="100"/>
  <c r="E72" i="100"/>
  <c r="E52" i="100"/>
  <c r="E32" i="100"/>
  <c r="E12" i="100"/>
  <c r="D78" i="100" a="1"/>
  <c r="D78" i="100" s="1"/>
  <c r="D21" i="100" a="1"/>
  <c r="D21" i="100" s="1"/>
  <c r="E35" i="100"/>
  <c r="E34" i="100"/>
  <c r="D50" i="100" a="1"/>
  <c r="D50" i="100" s="1"/>
  <c r="E93" i="100"/>
  <c r="E73" i="100"/>
  <c r="E33" i="100"/>
  <c r="E111" i="100"/>
  <c r="E91" i="100"/>
  <c r="E71" i="100"/>
  <c r="E51" i="100"/>
  <c r="E31" i="100"/>
  <c r="E11" i="100"/>
  <c r="D51" i="100" a="1"/>
  <c r="D51" i="100" s="1"/>
  <c r="E115" i="100"/>
  <c r="E95" i="100"/>
  <c r="E75" i="100"/>
  <c r="E15" i="100"/>
  <c r="D105" i="100" a="1"/>
  <c r="D105" i="100" s="1"/>
  <c r="D74" i="100" a="1"/>
  <c r="D74" i="100" s="1"/>
  <c r="E114" i="100"/>
  <c r="E94" i="100"/>
  <c r="E74" i="100"/>
  <c r="E14" i="100"/>
  <c r="D104" i="100" a="1"/>
  <c r="D104" i="100" s="1"/>
  <c r="D20" i="100" a="1"/>
  <c r="D20" i="100" s="1"/>
  <c r="E113" i="100"/>
  <c r="E53" i="100"/>
  <c r="D99" i="100" a="1"/>
  <c r="D99" i="100" s="1"/>
  <c r="D72" i="100" a="1"/>
  <c r="D72" i="100" s="1"/>
  <c r="D42" i="100" a="1"/>
  <c r="D42" i="100" s="1"/>
  <c r="D10" i="100" a="1"/>
  <c r="D10" i="100" s="1"/>
  <c r="E110" i="100"/>
  <c r="E90" i="100"/>
  <c r="E70" i="100"/>
  <c r="E50" i="100"/>
  <c r="E30" i="100"/>
  <c r="B9" i="100"/>
  <c r="D22" i="100" a="1"/>
  <c r="D22" i="100" s="1"/>
  <c r="D43" i="100" a="1"/>
  <c r="D43" i="100" s="1"/>
  <c r="D64" i="100" a="1"/>
  <c r="D64" i="100" s="1"/>
  <c r="D75" i="100" a="1"/>
  <c r="D75" i="100" s="1"/>
  <c r="D96" i="100" a="1"/>
  <c r="D96" i="100" s="1"/>
  <c r="D23" i="100" a="1"/>
  <c r="D23" i="100" s="1"/>
  <c r="D44" i="100" a="1"/>
  <c r="D44" i="100" s="1"/>
  <c r="D55" i="100" a="1"/>
  <c r="D55" i="100" s="1"/>
  <c r="D76" i="100" a="1"/>
  <c r="D76" i="100" s="1"/>
  <c r="D97" i="100" a="1"/>
  <c r="D97" i="100" s="1"/>
  <c r="D13" i="100" a="1"/>
  <c r="D13" i="100" s="1"/>
  <c r="D34" i="100" a="1"/>
  <c r="D34" i="100" s="1"/>
  <c r="D45" i="100" a="1"/>
  <c r="D45" i="100" s="1"/>
  <c r="D66" i="100" a="1"/>
  <c r="D66" i="100" s="1"/>
  <c r="D87" i="100" a="1"/>
  <c r="D87" i="100" s="1"/>
  <c r="D108" i="100" a="1"/>
  <c r="D108" i="100" s="1"/>
  <c r="D24" i="100" a="1"/>
  <c r="D24" i="100" s="1"/>
  <c r="D35" i="100" a="1"/>
  <c r="D35" i="100" s="1"/>
  <c r="D56" i="100" a="1"/>
  <c r="D56" i="100" s="1"/>
  <c r="D77" i="100" a="1"/>
  <c r="D77" i="100" s="1"/>
  <c r="D98" i="100" a="1"/>
  <c r="D98" i="100" s="1"/>
  <c r="D14" i="100" a="1"/>
  <c r="D14" i="100" s="1"/>
  <c r="D25" i="100" a="1"/>
  <c r="D25" i="100" s="1"/>
  <c r="D46" i="100" a="1"/>
  <c r="D46" i="100" s="1"/>
  <c r="D67" i="100" a="1"/>
  <c r="D67" i="100" s="1"/>
  <c r="D88" i="100" a="1"/>
  <c r="D88" i="100" s="1"/>
  <c r="D109" i="100" a="1"/>
  <c r="D109" i="100" s="1"/>
  <c r="D15" i="100" a="1"/>
  <c r="D15" i="100" s="1"/>
  <c r="D12" i="100" a="1"/>
  <c r="D12" i="100" s="1"/>
  <c r="D33" i="100" a="1"/>
  <c r="D33" i="100" s="1"/>
  <c r="D54" i="100" a="1"/>
  <c r="D54" i="100" s="1"/>
  <c r="D65" i="100" a="1"/>
  <c r="D65" i="100" s="1"/>
  <c r="D86" i="100" a="1"/>
  <c r="D86" i="100" s="1"/>
  <c r="D107" i="100" a="1"/>
  <c r="D107" i="100" s="1"/>
  <c r="D27" i="100" a="1"/>
  <c r="D27" i="100" s="1"/>
  <c r="D48" i="100" a="1"/>
  <c r="D48" i="100" s="1"/>
  <c r="D69" i="100" a="1"/>
  <c r="D69" i="100" s="1"/>
  <c r="D90" i="100" a="1"/>
  <c r="D90" i="100" s="1"/>
  <c r="D111" i="100" a="1"/>
  <c r="D111" i="100" s="1"/>
  <c r="D17" i="100" a="1"/>
  <c r="D17" i="100" s="1"/>
  <c r="D38" i="100" a="1"/>
  <c r="D38" i="100" s="1"/>
  <c r="D59" i="100" a="1"/>
  <c r="D59" i="100" s="1"/>
  <c r="D80" i="100" a="1"/>
  <c r="D80" i="100" s="1"/>
  <c r="D101" i="100" a="1"/>
  <c r="D101" i="100" s="1"/>
  <c r="D28" i="100" a="1"/>
  <c r="D28" i="100" s="1"/>
  <c r="D49" i="100" a="1"/>
  <c r="D49" i="100" s="1"/>
  <c r="D70" i="100" a="1"/>
  <c r="D70" i="100" s="1"/>
  <c r="D91" i="100" a="1"/>
  <c r="D91" i="100" s="1"/>
  <c r="D112" i="100" a="1"/>
  <c r="D112" i="100" s="1"/>
  <c r="D18" i="100" a="1"/>
  <c r="D18" i="100" s="1"/>
  <c r="D39" i="100" a="1"/>
  <c r="D39" i="100" s="1"/>
  <c r="D60" i="100" a="1"/>
  <c r="D60" i="100" s="1"/>
  <c r="D81" i="100" a="1"/>
  <c r="D81" i="100" s="1"/>
  <c r="D102" i="100" a="1"/>
  <c r="D102" i="100" s="1"/>
  <c r="D19" i="100" a="1"/>
  <c r="D19" i="100" s="1"/>
  <c r="D103" i="100" a="1"/>
  <c r="D103" i="100" s="1"/>
  <c r="D82" i="100" a="1"/>
  <c r="D82" i="100" s="1"/>
  <c r="D61" i="100" a="1"/>
  <c r="D61" i="100" s="1"/>
  <c r="D40" i="100" a="1"/>
  <c r="D40" i="100" s="1"/>
  <c r="D16" i="100" a="1"/>
  <c r="D16" i="100" s="1"/>
  <c r="A2" i="107"/>
  <c r="A1" i="107"/>
  <c r="J35" i="100" l="1"/>
  <c r="J89" i="100"/>
  <c r="J67" i="100"/>
  <c r="J70" i="100"/>
  <c r="J99" i="100"/>
  <c r="J64" i="100"/>
  <c r="J53" i="100"/>
  <c r="J33" i="100"/>
  <c r="J104" i="100"/>
  <c r="J78" i="100"/>
  <c r="J32" i="100"/>
  <c r="J75" i="100"/>
  <c r="J18" i="100"/>
  <c r="J101" i="100"/>
  <c r="J96" i="100"/>
  <c r="J55" i="100"/>
  <c r="J111" i="100"/>
  <c r="J34" i="100"/>
  <c r="J90" i="100"/>
  <c r="J50" i="100"/>
  <c r="J103" i="100"/>
  <c r="J83" i="100"/>
  <c r="J77" i="100"/>
  <c r="J72" i="100"/>
  <c r="J42" i="100"/>
  <c r="J22" i="100"/>
  <c r="J69" i="100"/>
  <c r="J81" i="100"/>
  <c r="J76" i="100"/>
  <c r="J15" i="100"/>
  <c r="J91" i="100"/>
  <c r="J66" i="100"/>
  <c r="J49" i="100"/>
  <c r="J86" i="100"/>
  <c r="J85" i="100"/>
  <c r="J30" i="100"/>
  <c r="J47" i="100"/>
  <c r="J19" i="100"/>
  <c r="J98" i="100"/>
  <c r="J92" i="100"/>
  <c r="J82" i="100"/>
  <c r="J52" i="100"/>
  <c r="J12" i="100"/>
  <c r="J48" i="100"/>
  <c r="J61" i="100"/>
  <c r="J56" i="100"/>
  <c r="J114" i="100"/>
  <c r="J71" i="100"/>
  <c r="J108" i="100"/>
  <c r="J110" i="100"/>
  <c r="J26" i="100"/>
  <c r="J65" i="100"/>
  <c r="J88" i="100"/>
  <c r="J79" i="100"/>
  <c r="J84" i="100"/>
  <c r="J106" i="100"/>
  <c r="J46" i="100"/>
  <c r="J45" i="100"/>
  <c r="J115" i="100"/>
  <c r="J17" i="100"/>
  <c r="J28" i="100"/>
  <c r="J21" i="100"/>
  <c r="J36" i="100"/>
  <c r="J94" i="100"/>
  <c r="J51" i="100"/>
  <c r="J68" i="100"/>
  <c r="J20" i="100"/>
  <c r="J25" i="100"/>
  <c r="J73" i="100"/>
  <c r="J44" i="100"/>
  <c r="J13" i="100"/>
  <c r="J23" i="100"/>
  <c r="J57" i="100"/>
  <c r="J37" i="100"/>
  <c r="J95" i="100"/>
  <c r="J116" i="100"/>
  <c r="J87" i="100"/>
  <c r="J100" i="100"/>
  <c r="J16" i="100"/>
  <c r="J74" i="100"/>
  <c r="J31" i="100"/>
  <c r="J60" i="100"/>
  <c r="J14" i="100"/>
  <c r="J113" i="100"/>
  <c r="J93" i="100"/>
  <c r="J107" i="100"/>
  <c r="J10" i="100"/>
  <c r="J24" i="100"/>
  <c r="J43" i="100"/>
  <c r="J102" i="100"/>
  <c r="J63" i="100"/>
  <c r="J97" i="100"/>
  <c r="J105" i="100"/>
  <c r="J112" i="100"/>
  <c r="J59" i="100"/>
  <c r="J62" i="100"/>
  <c r="J58" i="100"/>
  <c r="J109" i="100"/>
  <c r="J27" i="100"/>
  <c r="J80" i="100"/>
  <c r="J29" i="100"/>
  <c r="J54" i="100"/>
  <c r="J11" i="100"/>
  <c r="C9" i="100"/>
  <c r="F17" i="100"/>
  <c r="F13" i="100"/>
  <c r="F60" i="100"/>
  <c r="F58" i="100"/>
  <c r="F116" i="100"/>
  <c r="F39" i="100"/>
  <c r="F99" i="100"/>
  <c r="F71" i="100"/>
  <c r="F54" i="100"/>
  <c r="F97" i="100"/>
  <c r="E9" i="100"/>
  <c r="F75" i="100"/>
  <c r="F36" i="100"/>
  <c r="F83" i="100"/>
  <c r="F59" i="100"/>
  <c r="F12" i="100"/>
  <c r="F84" i="100"/>
  <c r="F44" i="100"/>
  <c r="F28" i="100"/>
  <c r="F62" i="100"/>
  <c r="F82" i="100"/>
  <c r="F49" i="100"/>
  <c r="F104" i="100"/>
  <c r="F19" i="100"/>
  <c r="F113" i="100"/>
  <c r="F63" i="100"/>
  <c r="F20" i="100"/>
  <c r="F23" i="100"/>
  <c r="F25" i="100"/>
  <c r="F29" i="100"/>
  <c r="F43" i="100"/>
  <c r="F103" i="100"/>
  <c r="F100" i="100"/>
  <c r="F61" i="100"/>
  <c r="F90" i="100"/>
  <c r="F52" i="100"/>
  <c r="F32" i="100"/>
  <c r="F24" i="100"/>
  <c r="F79" i="100"/>
  <c r="F65" i="100"/>
  <c r="F57" i="100"/>
  <c r="F64" i="100"/>
  <c r="F95" i="100"/>
  <c r="F69" i="100"/>
  <c r="F115" i="100"/>
  <c r="F37" i="100"/>
  <c r="F110" i="100"/>
  <c r="F102" i="100"/>
  <c r="F22" i="100"/>
  <c r="F21" i="100"/>
  <c r="F108" i="100"/>
  <c r="F27" i="100"/>
  <c r="F87" i="100"/>
  <c r="F107" i="100"/>
  <c r="F18" i="100"/>
  <c r="F26" i="100"/>
  <c r="F106" i="100"/>
  <c r="F81" i="100"/>
  <c r="F41" i="100"/>
  <c r="F88" i="100"/>
  <c r="F101" i="100"/>
  <c r="F85" i="100"/>
  <c r="F47" i="100"/>
  <c r="F45" i="100"/>
  <c r="F86" i="100"/>
  <c r="F67" i="100"/>
  <c r="F96" i="100"/>
  <c r="F46" i="100"/>
  <c r="F94" i="100"/>
  <c r="F80" i="100"/>
  <c r="F68" i="100"/>
  <c r="F35" i="100"/>
  <c r="F109" i="100"/>
  <c r="F31" i="100"/>
  <c r="F53" i="100"/>
  <c r="F76" i="100"/>
  <c r="F38" i="100"/>
  <c r="F89" i="100"/>
  <c r="F30" i="100"/>
  <c r="F48" i="100"/>
  <c r="F92" i="100"/>
  <c r="F93" i="100"/>
  <c r="F105" i="100"/>
  <c r="F40" i="100"/>
  <c r="F74" i="100"/>
  <c r="F16" i="100"/>
  <c r="F111" i="100"/>
  <c r="F78" i="100"/>
  <c r="F66" i="100"/>
  <c r="F10" i="100"/>
  <c r="F33" i="100"/>
  <c r="F114" i="100"/>
  <c r="F14" i="100"/>
  <c r="F98" i="100"/>
  <c r="F77" i="100"/>
  <c r="F56" i="100"/>
  <c r="F42" i="100"/>
  <c r="F51" i="100"/>
  <c r="F50" i="100"/>
  <c r="F34" i="100"/>
  <c r="F72" i="100"/>
  <c r="F112" i="100"/>
  <c r="F91" i="100"/>
  <c r="F55" i="100"/>
  <c r="F73" i="100"/>
  <c r="F11" i="100"/>
  <c r="F15" i="100"/>
  <c r="F70" i="100"/>
  <c r="D9" i="100" a="1"/>
  <c r="D9" i="100" s="1"/>
  <c r="J9" i="100" l="1"/>
  <c r="G6" i="97" a="1"/>
  <c r="G6" i="97" s="1"/>
  <c r="G7" i="97" s="1"/>
  <c r="K37" i="100"/>
  <c r="K26" i="100"/>
  <c r="K82" i="100"/>
  <c r="K113" i="100"/>
  <c r="K112" i="100"/>
  <c r="K10" i="100"/>
  <c r="K110" i="100"/>
  <c r="K115" i="100"/>
  <c r="K111" i="100"/>
  <c r="K23" i="100"/>
  <c r="K9" i="100"/>
  <c r="F9" i="100"/>
  <c r="K97" i="100" l="1"/>
  <c r="K96" i="100"/>
  <c r="K98" i="100"/>
  <c r="K32" i="100"/>
  <c r="K31" i="100"/>
  <c r="K30" i="100"/>
  <c r="K33" i="100"/>
  <c r="K49" i="100"/>
  <c r="K48" i="100"/>
  <c r="K47" i="100"/>
  <c r="K18" i="100"/>
  <c r="K16" i="100"/>
  <c r="K17" i="100"/>
  <c r="K116" i="100"/>
  <c r="K114" i="100"/>
  <c r="K103" i="100"/>
  <c r="K105" i="100"/>
  <c r="K104" i="100"/>
  <c r="K83" i="100"/>
  <c r="K88" i="100"/>
  <c r="K89" i="100"/>
  <c r="K86" i="100"/>
  <c r="K84" i="100"/>
  <c r="K90" i="100"/>
  <c r="K85" i="100"/>
  <c r="K87" i="100"/>
  <c r="K72" i="100"/>
  <c r="K73" i="100"/>
  <c r="K52" i="100"/>
  <c r="K54" i="100"/>
  <c r="K55" i="100"/>
  <c r="K53" i="100"/>
  <c r="K21" i="100"/>
  <c r="K19" i="100"/>
  <c r="K70" i="100"/>
  <c r="K71" i="100"/>
  <c r="K59" i="100"/>
  <c r="K58" i="100"/>
  <c r="K22" i="100"/>
  <c r="K20" i="100"/>
  <c r="K15" i="100"/>
  <c r="K35" i="100"/>
  <c r="K36" i="100"/>
  <c r="K34" i="100"/>
  <c r="K65" i="100"/>
  <c r="K102" i="100"/>
  <c r="K66" i="100"/>
  <c r="K67" i="100"/>
  <c r="K101" i="100"/>
  <c r="K68" i="100"/>
  <c r="K69" i="100"/>
  <c r="K99" i="100"/>
  <c r="K100" i="100"/>
  <c r="K75" i="100"/>
  <c r="K76" i="100"/>
  <c r="K74" i="100"/>
  <c r="K108" i="100"/>
  <c r="K107" i="100"/>
  <c r="K106" i="100"/>
  <c r="K109" i="100"/>
  <c r="K13" i="100"/>
  <c r="K12" i="100"/>
  <c r="K14" i="100"/>
  <c r="K11" i="100"/>
  <c r="K45" i="100"/>
  <c r="K46" i="100"/>
  <c r="K44" i="100"/>
  <c r="K91" i="100"/>
  <c r="K92" i="100"/>
  <c r="K60" i="100"/>
  <c r="K63" i="100"/>
  <c r="K64" i="100"/>
  <c r="K61" i="100"/>
  <c r="K62" i="100"/>
  <c r="K77" i="100"/>
  <c r="K78" i="100"/>
  <c r="K79" i="100"/>
  <c r="K57" i="100"/>
  <c r="K56" i="100"/>
  <c r="K51" i="100"/>
  <c r="K50" i="100"/>
  <c r="K29" i="100"/>
  <c r="K28" i="100"/>
  <c r="K27" i="100"/>
  <c r="K81" i="100"/>
  <c r="K80" i="100"/>
  <c r="K43" i="100"/>
  <c r="K42" i="100"/>
  <c r="K94" i="100"/>
  <c r="K95" i="100"/>
  <c r="K93" i="100"/>
  <c r="K24" i="100"/>
  <c r="K25" i="100"/>
  <c r="K38" i="100"/>
  <c r="K39" i="100"/>
  <c r="K40" i="100"/>
  <c r="K41" i="100"/>
  <c r="Z734" i="107"/>
  <c r="Y734" i="107"/>
  <c r="X734" i="107"/>
  <c r="W734" i="107"/>
  <c r="R734" i="107"/>
  <c r="Q734" i="107"/>
  <c r="P734" i="107"/>
  <c r="O734" i="107"/>
  <c r="Z733" i="107"/>
  <c r="Y733" i="107"/>
  <c r="X733" i="107"/>
  <c r="W733" i="107"/>
  <c r="R733" i="107"/>
  <c r="Q733" i="107"/>
  <c r="P733" i="107"/>
  <c r="O733" i="107"/>
  <c r="Z732" i="107"/>
  <c r="Y732" i="107"/>
  <c r="X732" i="107"/>
  <c r="W732" i="107"/>
  <c r="R732" i="107"/>
  <c r="Q732" i="107"/>
  <c r="P732" i="107"/>
  <c r="O732" i="107"/>
  <c r="Z731" i="107"/>
  <c r="Y731" i="107"/>
  <c r="X731" i="107"/>
  <c r="W731" i="107"/>
  <c r="R731" i="107"/>
  <c r="Q731" i="107"/>
  <c r="P731" i="107"/>
  <c r="O731" i="107"/>
  <c r="Z730" i="107"/>
  <c r="Y730" i="107"/>
  <c r="X730" i="107"/>
  <c r="W730" i="107"/>
  <c r="R730" i="107"/>
  <c r="Q730" i="107"/>
  <c r="P730" i="107"/>
  <c r="O730" i="107"/>
  <c r="Z729" i="107"/>
  <c r="Y729" i="107"/>
  <c r="X729" i="107"/>
  <c r="W729" i="107"/>
  <c r="R729" i="107"/>
  <c r="Q729" i="107"/>
  <c r="P729" i="107"/>
  <c r="O729" i="107"/>
  <c r="Z728" i="107"/>
  <c r="Y728" i="107"/>
  <c r="X728" i="107"/>
  <c r="W728" i="107"/>
  <c r="R728" i="107"/>
  <c r="Q728" i="107"/>
  <c r="P728" i="107"/>
  <c r="O728" i="107"/>
  <c r="Z727" i="107"/>
  <c r="Y727" i="107"/>
  <c r="X727" i="107"/>
  <c r="W727" i="107"/>
  <c r="R727" i="107"/>
  <c r="Q727" i="107"/>
  <c r="P727" i="107"/>
  <c r="O727" i="107"/>
  <c r="Z726" i="107"/>
  <c r="Y726" i="107"/>
  <c r="X726" i="107"/>
  <c r="W726" i="107"/>
  <c r="R726" i="107"/>
  <c r="Q726" i="107"/>
  <c r="P726" i="107"/>
  <c r="O726" i="107"/>
  <c r="Z725" i="107"/>
  <c r="Y725" i="107"/>
  <c r="X725" i="107"/>
  <c r="W725" i="107"/>
  <c r="R725" i="107"/>
  <c r="Q725" i="107"/>
  <c r="P725" i="107"/>
  <c r="O725" i="107"/>
  <c r="Z724" i="107"/>
  <c r="Y724" i="107"/>
  <c r="X724" i="107"/>
  <c r="W724" i="107"/>
  <c r="R724" i="107"/>
  <c r="Q724" i="107"/>
  <c r="P724" i="107"/>
  <c r="O724" i="107"/>
  <c r="Z723" i="107"/>
  <c r="Y723" i="107"/>
  <c r="X723" i="107"/>
  <c r="W723" i="107"/>
  <c r="R723" i="107"/>
  <c r="Q723" i="107"/>
  <c r="P723" i="107"/>
  <c r="O723" i="107"/>
  <c r="Z722" i="107"/>
  <c r="Y722" i="107"/>
  <c r="X722" i="107"/>
  <c r="W722" i="107"/>
  <c r="R722" i="107"/>
  <c r="Q722" i="107"/>
  <c r="P722" i="107"/>
  <c r="O722" i="107"/>
  <c r="Z721" i="107"/>
  <c r="Y721" i="107"/>
  <c r="X721" i="107"/>
  <c r="W721" i="107"/>
  <c r="R721" i="107"/>
  <c r="Q721" i="107"/>
  <c r="P721" i="107"/>
  <c r="O721" i="107"/>
  <c r="Z720" i="107"/>
  <c r="Y720" i="107"/>
  <c r="X720" i="107"/>
  <c r="W720" i="107"/>
  <c r="R720" i="107"/>
  <c r="Q720" i="107"/>
  <c r="P720" i="107"/>
  <c r="O720" i="107"/>
  <c r="Z719" i="107"/>
  <c r="Y719" i="107"/>
  <c r="X719" i="107"/>
  <c r="W719" i="107"/>
  <c r="R719" i="107"/>
  <c r="Q719" i="107"/>
  <c r="P719" i="107"/>
  <c r="O719" i="107"/>
  <c r="Z718" i="107"/>
  <c r="Y718" i="107"/>
  <c r="X718" i="107"/>
  <c r="W718" i="107"/>
  <c r="R718" i="107"/>
  <c r="Q718" i="107"/>
  <c r="P718" i="107"/>
  <c r="O718" i="107"/>
  <c r="Z717" i="107"/>
  <c r="Y717" i="107"/>
  <c r="X717" i="107"/>
  <c r="W717" i="107"/>
  <c r="R717" i="107"/>
  <c r="Q717" i="107"/>
  <c r="P717" i="107"/>
  <c r="O717" i="107"/>
  <c r="Z716" i="107"/>
  <c r="Y716" i="107"/>
  <c r="X716" i="107"/>
  <c r="W716" i="107"/>
  <c r="R716" i="107"/>
  <c r="Q716" i="107"/>
  <c r="P716" i="107"/>
  <c r="O716" i="107"/>
  <c r="Z715" i="107"/>
  <c r="Y715" i="107"/>
  <c r="X715" i="107"/>
  <c r="W715" i="107"/>
  <c r="R715" i="107"/>
  <c r="Q715" i="107"/>
  <c r="P715" i="107"/>
  <c r="O715" i="107"/>
  <c r="Z714" i="107"/>
  <c r="Y714" i="107"/>
  <c r="X714" i="107"/>
  <c r="W714" i="107"/>
  <c r="R714" i="107"/>
  <c r="Q714" i="107"/>
  <c r="P714" i="107"/>
  <c r="O714" i="107"/>
  <c r="Z713" i="107"/>
  <c r="Y713" i="107"/>
  <c r="X713" i="107"/>
  <c r="W713" i="107"/>
  <c r="R713" i="107"/>
  <c r="Q713" i="107"/>
  <c r="P713" i="107"/>
  <c r="O713" i="107"/>
  <c r="Z712" i="107"/>
  <c r="Y712" i="107"/>
  <c r="X712" i="107"/>
  <c r="W712" i="107"/>
  <c r="R712" i="107"/>
  <c r="Q712" i="107"/>
  <c r="P712" i="107"/>
  <c r="O712" i="107"/>
  <c r="Z711" i="107"/>
  <c r="Y711" i="107"/>
  <c r="X711" i="107"/>
  <c r="W711" i="107"/>
  <c r="R711" i="107"/>
  <c r="Q711" i="107"/>
  <c r="P711" i="107"/>
  <c r="O711" i="107"/>
  <c r="Z710" i="107"/>
  <c r="Y710" i="107"/>
  <c r="X710" i="107"/>
  <c r="W710" i="107"/>
  <c r="R710" i="107"/>
  <c r="Q710" i="107"/>
  <c r="P710" i="107"/>
  <c r="O710" i="107"/>
  <c r="Z709" i="107"/>
  <c r="Y709" i="107"/>
  <c r="X709" i="107"/>
  <c r="W709" i="107"/>
  <c r="R709" i="107"/>
  <c r="Q709" i="107"/>
  <c r="P709" i="107"/>
  <c r="O709" i="107"/>
  <c r="Z708" i="107"/>
  <c r="Y708" i="107"/>
  <c r="X708" i="107"/>
  <c r="W708" i="107"/>
  <c r="R708" i="107"/>
  <c r="Q708" i="107"/>
  <c r="P708" i="107"/>
  <c r="O708" i="107"/>
  <c r="Z707" i="107"/>
  <c r="Y707" i="107"/>
  <c r="X707" i="107"/>
  <c r="W707" i="107"/>
  <c r="R707" i="107"/>
  <c r="Q707" i="107"/>
  <c r="P707" i="107"/>
  <c r="O707" i="107"/>
  <c r="Z706" i="107"/>
  <c r="Y706" i="107"/>
  <c r="X706" i="107"/>
  <c r="W706" i="107"/>
  <c r="R706" i="107"/>
  <c r="Q706" i="107"/>
  <c r="P706" i="107"/>
  <c r="O706" i="107"/>
  <c r="Z705" i="107"/>
  <c r="Y705" i="107"/>
  <c r="X705" i="107"/>
  <c r="W705" i="107"/>
  <c r="R705" i="107"/>
  <c r="Q705" i="107"/>
  <c r="P705" i="107"/>
  <c r="O705" i="107"/>
  <c r="Z704" i="107"/>
  <c r="Y704" i="107"/>
  <c r="X704" i="107"/>
  <c r="W704" i="107"/>
  <c r="R704" i="107"/>
  <c r="Q704" i="107"/>
  <c r="P704" i="107"/>
  <c r="O704" i="107"/>
  <c r="Z703" i="107"/>
  <c r="Y703" i="107"/>
  <c r="X703" i="107"/>
  <c r="W703" i="107"/>
  <c r="R703" i="107"/>
  <c r="Q703" i="107"/>
  <c r="P703" i="107"/>
  <c r="O703" i="107"/>
  <c r="Z702" i="107"/>
  <c r="Y702" i="107"/>
  <c r="X702" i="107"/>
  <c r="W702" i="107"/>
  <c r="R702" i="107"/>
  <c r="Q702" i="107"/>
  <c r="P702" i="107"/>
  <c r="O702" i="107"/>
  <c r="Z701" i="107"/>
  <c r="Y701" i="107"/>
  <c r="X701" i="107"/>
  <c r="W701" i="107"/>
  <c r="R701" i="107"/>
  <c r="Q701" i="107"/>
  <c r="P701" i="107"/>
  <c r="O701" i="107"/>
  <c r="Z700" i="107"/>
  <c r="Y700" i="107"/>
  <c r="X700" i="107"/>
  <c r="W700" i="107"/>
  <c r="R700" i="107"/>
  <c r="Q700" i="107"/>
  <c r="P700" i="107"/>
  <c r="O700" i="107"/>
  <c r="Z699" i="107"/>
  <c r="Y699" i="107"/>
  <c r="X699" i="107"/>
  <c r="W699" i="107"/>
  <c r="R699" i="107"/>
  <c r="Q699" i="107"/>
  <c r="P699" i="107"/>
  <c r="O699" i="107"/>
  <c r="Z698" i="107"/>
  <c r="Y698" i="107"/>
  <c r="X698" i="107"/>
  <c r="W698" i="107"/>
  <c r="R698" i="107"/>
  <c r="Q698" i="107"/>
  <c r="P698" i="107"/>
  <c r="O698" i="107"/>
  <c r="Z697" i="107"/>
  <c r="Y697" i="107"/>
  <c r="X697" i="107"/>
  <c r="W697" i="107"/>
  <c r="R697" i="107"/>
  <c r="Q697" i="107"/>
  <c r="P697" i="107"/>
  <c r="O697" i="107"/>
  <c r="Z696" i="107"/>
  <c r="Y696" i="107"/>
  <c r="X696" i="107"/>
  <c r="W696" i="107"/>
  <c r="R696" i="107"/>
  <c r="Q696" i="107"/>
  <c r="P696" i="107"/>
  <c r="O696" i="107"/>
  <c r="Z695" i="107"/>
  <c r="Y695" i="107"/>
  <c r="X695" i="107"/>
  <c r="W695" i="107"/>
  <c r="R695" i="107"/>
  <c r="Q695" i="107"/>
  <c r="P695" i="107"/>
  <c r="O695" i="107"/>
  <c r="Z694" i="107"/>
  <c r="Y694" i="107"/>
  <c r="X694" i="107"/>
  <c r="W694" i="107"/>
  <c r="R694" i="107"/>
  <c r="Q694" i="107"/>
  <c r="P694" i="107"/>
  <c r="O694" i="107"/>
  <c r="Z693" i="107"/>
  <c r="Y693" i="107"/>
  <c r="X693" i="107"/>
  <c r="W693" i="107"/>
  <c r="R693" i="107"/>
  <c r="Q693" i="107"/>
  <c r="P693" i="107"/>
  <c r="O693" i="107"/>
  <c r="Z692" i="107"/>
  <c r="Y692" i="107"/>
  <c r="X692" i="107"/>
  <c r="W692" i="107"/>
  <c r="R692" i="107"/>
  <c r="Q692" i="107"/>
  <c r="P692" i="107"/>
  <c r="O692" i="107"/>
  <c r="Z691" i="107"/>
  <c r="Y691" i="107"/>
  <c r="X691" i="107"/>
  <c r="W691" i="107"/>
  <c r="R691" i="107"/>
  <c r="Q691" i="107"/>
  <c r="P691" i="107"/>
  <c r="O691" i="107"/>
  <c r="Z690" i="107"/>
  <c r="Y690" i="107"/>
  <c r="X690" i="107"/>
  <c r="W690" i="107"/>
  <c r="R690" i="107"/>
  <c r="Q690" i="107"/>
  <c r="P690" i="107"/>
  <c r="O690" i="107"/>
  <c r="Z689" i="107"/>
  <c r="Y689" i="107"/>
  <c r="X689" i="107"/>
  <c r="W689" i="107"/>
  <c r="R689" i="107"/>
  <c r="Q689" i="107"/>
  <c r="P689" i="107"/>
  <c r="O689" i="107"/>
  <c r="Z688" i="107"/>
  <c r="Y688" i="107"/>
  <c r="X688" i="107"/>
  <c r="W688" i="107"/>
  <c r="R688" i="107"/>
  <c r="Q688" i="107"/>
  <c r="P688" i="107"/>
  <c r="O688" i="107"/>
  <c r="Z687" i="107"/>
  <c r="Y687" i="107"/>
  <c r="X687" i="107"/>
  <c r="W687" i="107"/>
  <c r="R687" i="107"/>
  <c r="Q687" i="107"/>
  <c r="P687" i="107"/>
  <c r="O687" i="107"/>
  <c r="Z686" i="107"/>
  <c r="Y686" i="107"/>
  <c r="X686" i="107"/>
  <c r="W686" i="107"/>
  <c r="R686" i="107"/>
  <c r="Q686" i="107"/>
  <c r="P686" i="107"/>
  <c r="O686" i="107"/>
  <c r="Z685" i="107"/>
  <c r="Y685" i="107"/>
  <c r="X685" i="107"/>
  <c r="W685" i="107"/>
  <c r="R685" i="107"/>
  <c r="Q685" i="107"/>
  <c r="P685" i="107"/>
  <c r="O685" i="107"/>
  <c r="Z684" i="107"/>
  <c r="Y684" i="107"/>
  <c r="X684" i="107"/>
  <c r="W684" i="107"/>
  <c r="R684" i="107"/>
  <c r="Q684" i="107"/>
  <c r="P684" i="107"/>
  <c r="O684" i="107"/>
  <c r="Z683" i="107"/>
  <c r="Y683" i="107"/>
  <c r="X683" i="107"/>
  <c r="W683" i="107"/>
  <c r="R683" i="107"/>
  <c r="Q683" i="107"/>
  <c r="P683" i="107"/>
  <c r="O683" i="107"/>
  <c r="Z682" i="107"/>
  <c r="Y682" i="107"/>
  <c r="X682" i="107"/>
  <c r="W682" i="107"/>
  <c r="R682" i="107"/>
  <c r="Q682" i="107"/>
  <c r="P682" i="107"/>
  <c r="O682" i="107"/>
  <c r="Z681" i="107"/>
  <c r="Y681" i="107"/>
  <c r="X681" i="107"/>
  <c r="W681" i="107"/>
  <c r="R681" i="107"/>
  <c r="Q681" i="107"/>
  <c r="P681" i="107"/>
  <c r="O681" i="107"/>
  <c r="Z680" i="107"/>
  <c r="Y680" i="107"/>
  <c r="X680" i="107"/>
  <c r="W680" i="107"/>
  <c r="R680" i="107"/>
  <c r="Q680" i="107"/>
  <c r="P680" i="107"/>
  <c r="O680" i="107"/>
  <c r="Z679" i="107"/>
  <c r="Y679" i="107"/>
  <c r="X679" i="107"/>
  <c r="W679" i="107"/>
  <c r="R679" i="107"/>
  <c r="Q679" i="107"/>
  <c r="P679" i="107"/>
  <c r="O679" i="107"/>
  <c r="Z678" i="107"/>
  <c r="Y678" i="107"/>
  <c r="X678" i="107"/>
  <c r="W678" i="107"/>
  <c r="R678" i="107"/>
  <c r="Q678" i="107"/>
  <c r="P678" i="107"/>
  <c r="O678" i="107"/>
  <c r="Z677" i="107"/>
  <c r="Y677" i="107"/>
  <c r="X677" i="107"/>
  <c r="W677" i="107"/>
  <c r="R677" i="107"/>
  <c r="Q677" i="107"/>
  <c r="P677" i="107"/>
  <c r="O677" i="107"/>
  <c r="Z676" i="107"/>
  <c r="Y676" i="107"/>
  <c r="X676" i="107"/>
  <c r="W676" i="107"/>
  <c r="R676" i="107"/>
  <c r="Q676" i="107"/>
  <c r="P676" i="107"/>
  <c r="O676" i="107"/>
  <c r="Z675" i="107"/>
  <c r="Y675" i="107"/>
  <c r="X675" i="107"/>
  <c r="W675" i="107"/>
  <c r="R675" i="107"/>
  <c r="Q675" i="107"/>
  <c r="P675" i="107"/>
  <c r="O675" i="107"/>
  <c r="Z674" i="107"/>
  <c r="Y674" i="107"/>
  <c r="X674" i="107"/>
  <c r="W674" i="107"/>
  <c r="R674" i="107"/>
  <c r="Q674" i="107"/>
  <c r="P674" i="107"/>
  <c r="O674" i="107"/>
  <c r="Z673" i="107"/>
  <c r="Y673" i="107"/>
  <c r="X673" i="107"/>
  <c r="W673" i="107"/>
  <c r="R673" i="107"/>
  <c r="Q673" i="107"/>
  <c r="P673" i="107"/>
  <c r="O673" i="107"/>
  <c r="Z672" i="107"/>
  <c r="Y672" i="107"/>
  <c r="X672" i="107"/>
  <c r="W672" i="107"/>
  <c r="R672" i="107"/>
  <c r="Q672" i="107"/>
  <c r="P672" i="107"/>
  <c r="O672" i="107"/>
  <c r="Z671" i="107"/>
  <c r="Y671" i="107"/>
  <c r="X671" i="107"/>
  <c r="W671" i="107"/>
  <c r="R671" i="107"/>
  <c r="Q671" i="107"/>
  <c r="P671" i="107"/>
  <c r="O671" i="107"/>
  <c r="Z670" i="107"/>
  <c r="Y670" i="107"/>
  <c r="X670" i="107"/>
  <c r="W670" i="107"/>
  <c r="R670" i="107"/>
  <c r="Q670" i="107"/>
  <c r="P670" i="107"/>
  <c r="O670" i="107"/>
  <c r="Z669" i="107"/>
  <c r="Y669" i="107"/>
  <c r="X669" i="107"/>
  <c r="W669" i="107"/>
  <c r="R669" i="107"/>
  <c r="Q669" i="107"/>
  <c r="P669" i="107"/>
  <c r="O669" i="107"/>
  <c r="Z668" i="107"/>
  <c r="Y668" i="107"/>
  <c r="X668" i="107"/>
  <c r="W668" i="107"/>
  <c r="R668" i="107"/>
  <c r="Q668" i="107"/>
  <c r="P668" i="107"/>
  <c r="O668" i="107"/>
  <c r="Z667" i="107"/>
  <c r="Y667" i="107"/>
  <c r="X667" i="107"/>
  <c r="W667" i="107"/>
  <c r="R667" i="107"/>
  <c r="Q667" i="107"/>
  <c r="P667" i="107"/>
  <c r="O667" i="107"/>
  <c r="Z666" i="107"/>
  <c r="Y666" i="107"/>
  <c r="X666" i="107"/>
  <c r="W666" i="107"/>
  <c r="R666" i="107"/>
  <c r="Q666" i="107"/>
  <c r="P666" i="107"/>
  <c r="O666" i="107"/>
  <c r="Z665" i="107"/>
  <c r="Y665" i="107"/>
  <c r="X665" i="107"/>
  <c r="W665" i="107"/>
  <c r="R665" i="107"/>
  <c r="Q665" i="107"/>
  <c r="P665" i="107"/>
  <c r="O665" i="107"/>
  <c r="Z664" i="107"/>
  <c r="Y664" i="107"/>
  <c r="X664" i="107"/>
  <c r="W664" i="107"/>
  <c r="R664" i="107"/>
  <c r="Q664" i="107"/>
  <c r="P664" i="107"/>
  <c r="O664" i="107"/>
  <c r="Z663" i="107"/>
  <c r="Y663" i="107"/>
  <c r="X663" i="107"/>
  <c r="W663" i="107"/>
  <c r="R663" i="107"/>
  <c r="Q663" i="107"/>
  <c r="P663" i="107"/>
  <c r="O663" i="107"/>
  <c r="Z662" i="107"/>
  <c r="Y662" i="107"/>
  <c r="X662" i="107"/>
  <c r="W662" i="107"/>
  <c r="R662" i="107"/>
  <c r="Q662" i="107"/>
  <c r="P662" i="107"/>
  <c r="O662" i="107"/>
  <c r="Z661" i="107"/>
  <c r="Y661" i="107"/>
  <c r="X661" i="107"/>
  <c r="W661" i="107"/>
  <c r="R661" i="107"/>
  <c r="Q661" i="107"/>
  <c r="P661" i="107"/>
  <c r="O661" i="107"/>
  <c r="Z660" i="107"/>
  <c r="Y660" i="107"/>
  <c r="X660" i="107"/>
  <c r="W660" i="107"/>
  <c r="R660" i="107"/>
  <c r="Q660" i="107"/>
  <c r="P660" i="107"/>
  <c r="O660" i="107"/>
  <c r="Z659" i="107"/>
  <c r="Y659" i="107"/>
  <c r="X659" i="107"/>
  <c r="W659" i="107"/>
  <c r="R659" i="107"/>
  <c r="Q659" i="107"/>
  <c r="P659" i="107"/>
  <c r="O659" i="107"/>
  <c r="Z658" i="107"/>
  <c r="Y658" i="107"/>
  <c r="X658" i="107"/>
  <c r="W658" i="107"/>
  <c r="R658" i="107"/>
  <c r="Q658" i="107"/>
  <c r="P658" i="107"/>
  <c r="O658" i="107"/>
  <c r="Z657" i="107"/>
  <c r="Y657" i="107"/>
  <c r="X657" i="107"/>
  <c r="W657" i="107"/>
  <c r="R657" i="107"/>
  <c r="Q657" i="107"/>
  <c r="P657" i="107"/>
  <c r="O657" i="107"/>
  <c r="Z656" i="107"/>
  <c r="Y656" i="107"/>
  <c r="X656" i="107"/>
  <c r="W656" i="107"/>
  <c r="R656" i="107"/>
  <c r="Q656" i="107"/>
  <c r="P656" i="107"/>
  <c r="O656" i="107"/>
  <c r="Z655" i="107"/>
  <c r="Y655" i="107"/>
  <c r="X655" i="107"/>
  <c r="W655" i="107"/>
  <c r="R655" i="107"/>
  <c r="Q655" i="107"/>
  <c r="P655" i="107"/>
  <c r="O655" i="107"/>
  <c r="Z654" i="107"/>
  <c r="Y654" i="107"/>
  <c r="X654" i="107"/>
  <c r="W654" i="107"/>
  <c r="R654" i="107"/>
  <c r="Q654" i="107"/>
  <c r="P654" i="107"/>
  <c r="O654" i="107"/>
  <c r="Z653" i="107"/>
  <c r="Y653" i="107"/>
  <c r="X653" i="107"/>
  <c r="W653" i="107"/>
  <c r="R653" i="107"/>
  <c r="Q653" i="107"/>
  <c r="P653" i="107"/>
  <c r="O653" i="107"/>
  <c r="Z652" i="107"/>
  <c r="Y652" i="107"/>
  <c r="X652" i="107"/>
  <c r="W652" i="107"/>
  <c r="R652" i="107"/>
  <c r="Q652" i="107"/>
  <c r="P652" i="107"/>
  <c r="O652" i="107"/>
  <c r="Z651" i="107"/>
  <c r="Y651" i="107"/>
  <c r="X651" i="107"/>
  <c r="W651" i="107"/>
  <c r="R651" i="107"/>
  <c r="Q651" i="107"/>
  <c r="P651" i="107"/>
  <c r="O651" i="107"/>
  <c r="Z650" i="107"/>
  <c r="Y650" i="107"/>
  <c r="X650" i="107"/>
  <c r="W650" i="107"/>
  <c r="R650" i="107"/>
  <c r="Q650" i="107"/>
  <c r="P650" i="107"/>
  <c r="O650" i="107"/>
  <c r="Z649" i="107"/>
  <c r="Y649" i="107"/>
  <c r="X649" i="107"/>
  <c r="W649" i="107"/>
  <c r="R649" i="107"/>
  <c r="Q649" i="107"/>
  <c r="P649" i="107"/>
  <c r="O649" i="107"/>
  <c r="Z648" i="107"/>
  <c r="Y648" i="107"/>
  <c r="X648" i="107"/>
  <c r="W648" i="107"/>
  <c r="R648" i="107"/>
  <c r="Q648" i="107"/>
  <c r="P648" i="107"/>
  <c r="O648" i="107"/>
  <c r="Z647" i="107"/>
  <c r="Y647" i="107"/>
  <c r="X647" i="107"/>
  <c r="W647" i="107"/>
  <c r="R647" i="107"/>
  <c r="Q647" i="107"/>
  <c r="P647" i="107"/>
  <c r="O647" i="107"/>
  <c r="Z646" i="107"/>
  <c r="Y646" i="107"/>
  <c r="X646" i="107"/>
  <c r="W646" i="107"/>
  <c r="R646" i="107"/>
  <c r="Q646" i="107"/>
  <c r="P646" i="107"/>
  <c r="O646" i="107"/>
  <c r="Z645" i="107"/>
  <c r="Y645" i="107"/>
  <c r="X645" i="107"/>
  <c r="W645" i="107"/>
  <c r="R645" i="107"/>
  <c r="Q645" i="107"/>
  <c r="P645" i="107"/>
  <c r="O645" i="107"/>
  <c r="Z644" i="107"/>
  <c r="Y644" i="107"/>
  <c r="X644" i="107"/>
  <c r="W644" i="107"/>
  <c r="R644" i="107"/>
  <c r="Q644" i="107"/>
  <c r="P644" i="107"/>
  <c r="O644" i="107"/>
  <c r="Z643" i="107"/>
  <c r="Y643" i="107"/>
  <c r="X643" i="107"/>
  <c r="W643" i="107"/>
  <c r="R643" i="107"/>
  <c r="Q643" i="107"/>
  <c r="P643" i="107"/>
  <c r="O643" i="107"/>
  <c r="Z642" i="107"/>
  <c r="Y642" i="107"/>
  <c r="X642" i="107"/>
  <c r="W642" i="107"/>
  <c r="R642" i="107"/>
  <c r="Q642" i="107"/>
  <c r="P642" i="107"/>
  <c r="O642" i="107"/>
  <c r="Z641" i="107"/>
  <c r="Y641" i="107"/>
  <c r="X641" i="107"/>
  <c r="W641" i="107"/>
  <c r="R641" i="107"/>
  <c r="Q641" i="107"/>
  <c r="P641" i="107"/>
  <c r="O641" i="107"/>
  <c r="Z640" i="107"/>
  <c r="Y640" i="107"/>
  <c r="X640" i="107"/>
  <c r="W640" i="107"/>
  <c r="R640" i="107"/>
  <c r="Q640" i="107"/>
  <c r="P640" i="107"/>
  <c r="O640" i="107"/>
  <c r="Z639" i="107"/>
  <c r="Y639" i="107"/>
  <c r="X639" i="107"/>
  <c r="W639" i="107"/>
  <c r="R639" i="107"/>
  <c r="Q639" i="107"/>
  <c r="P639" i="107"/>
  <c r="O639" i="107"/>
  <c r="Z638" i="107"/>
  <c r="Y638" i="107"/>
  <c r="X638" i="107"/>
  <c r="W638" i="107"/>
  <c r="R638" i="107"/>
  <c r="Q638" i="107"/>
  <c r="P638" i="107"/>
  <c r="O638" i="107"/>
  <c r="Z637" i="107"/>
  <c r="Y637" i="107"/>
  <c r="X637" i="107"/>
  <c r="W637" i="107"/>
  <c r="R637" i="107"/>
  <c r="Q637" i="107"/>
  <c r="P637" i="107"/>
  <c r="O637" i="107"/>
  <c r="Z636" i="107"/>
  <c r="Y636" i="107"/>
  <c r="X636" i="107"/>
  <c r="W636" i="107"/>
  <c r="R636" i="107"/>
  <c r="Q636" i="107"/>
  <c r="P636" i="107"/>
  <c r="O636" i="107"/>
  <c r="Z635" i="107"/>
  <c r="Y635" i="107"/>
  <c r="X635" i="107"/>
  <c r="W635" i="107"/>
  <c r="R635" i="107"/>
  <c r="Q635" i="107"/>
  <c r="P635" i="107"/>
  <c r="O635" i="107"/>
  <c r="Z634" i="107"/>
  <c r="Y634" i="107"/>
  <c r="X634" i="107"/>
  <c r="W634" i="107"/>
  <c r="R634" i="107"/>
  <c r="Q634" i="107"/>
  <c r="P634" i="107"/>
  <c r="O634" i="107"/>
  <c r="Z633" i="107"/>
  <c r="Y633" i="107"/>
  <c r="X633" i="107"/>
  <c r="W633" i="107"/>
  <c r="R633" i="107"/>
  <c r="Q633" i="107"/>
  <c r="P633" i="107"/>
  <c r="O633" i="107"/>
  <c r="Z632" i="107"/>
  <c r="Y632" i="107"/>
  <c r="X632" i="107"/>
  <c r="W632" i="107"/>
  <c r="R632" i="107"/>
  <c r="Q632" i="107"/>
  <c r="P632" i="107"/>
  <c r="O632" i="107"/>
  <c r="Z631" i="107"/>
  <c r="Y631" i="107"/>
  <c r="X631" i="107"/>
  <c r="W631" i="107"/>
  <c r="R631" i="107"/>
  <c r="Q631" i="107"/>
  <c r="P631" i="107"/>
  <c r="O631" i="107"/>
  <c r="Z630" i="107"/>
  <c r="Y630" i="107"/>
  <c r="X630" i="107"/>
  <c r="W630" i="107"/>
  <c r="R630" i="107"/>
  <c r="Q630" i="107"/>
  <c r="P630" i="107"/>
  <c r="O630" i="107"/>
  <c r="Z629" i="107"/>
  <c r="Y629" i="107"/>
  <c r="X629" i="107"/>
  <c r="W629" i="107"/>
  <c r="R629" i="107"/>
  <c r="Q629" i="107"/>
  <c r="P629" i="107"/>
  <c r="O629" i="107"/>
  <c r="Z628" i="107"/>
  <c r="Y628" i="107"/>
  <c r="X628" i="107"/>
  <c r="W628" i="107"/>
  <c r="R628" i="107"/>
  <c r="Q628" i="107"/>
  <c r="P628" i="107"/>
  <c r="O628" i="107"/>
  <c r="Z627" i="107"/>
  <c r="Y627" i="107"/>
  <c r="X627" i="107"/>
  <c r="W627" i="107"/>
  <c r="R627" i="107"/>
  <c r="Q627" i="107"/>
  <c r="P627" i="107"/>
  <c r="O627" i="107"/>
  <c r="Z626" i="107"/>
  <c r="Y626" i="107"/>
  <c r="X626" i="107"/>
  <c r="W626" i="107"/>
  <c r="R626" i="107"/>
  <c r="Q626" i="107"/>
  <c r="P626" i="107"/>
  <c r="O626" i="107"/>
  <c r="Z625" i="107"/>
  <c r="Y625" i="107"/>
  <c r="X625" i="107"/>
  <c r="W625" i="107"/>
  <c r="R625" i="107"/>
  <c r="Q625" i="107"/>
  <c r="P625" i="107"/>
  <c r="O625" i="107"/>
  <c r="Z624" i="107"/>
  <c r="Y624" i="107"/>
  <c r="X624" i="107"/>
  <c r="W624" i="107"/>
  <c r="R624" i="107"/>
  <c r="Q624" i="107"/>
  <c r="P624" i="107"/>
  <c r="O624" i="107"/>
  <c r="Z623" i="107"/>
  <c r="Y623" i="107"/>
  <c r="X623" i="107"/>
  <c r="W623" i="107"/>
  <c r="R623" i="107"/>
  <c r="Q623" i="107"/>
  <c r="P623" i="107"/>
  <c r="O623" i="107"/>
  <c r="Z622" i="107"/>
  <c r="Y622" i="107"/>
  <c r="X622" i="107"/>
  <c r="W622" i="107"/>
  <c r="R622" i="107"/>
  <c r="Q622" i="107"/>
  <c r="P622" i="107"/>
  <c r="O622" i="107"/>
  <c r="Z621" i="107"/>
  <c r="Y621" i="107"/>
  <c r="X621" i="107"/>
  <c r="W621" i="107"/>
  <c r="R621" i="107"/>
  <c r="Q621" i="107"/>
  <c r="P621" i="107"/>
  <c r="O621" i="107"/>
  <c r="Z620" i="107"/>
  <c r="Y620" i="107"/>
  <c r="X620" i="107"/>
  <c r="W620" i="107"/>
  <c r="R620" i="107"/>
  <c r="Q620" i="107"/>
  <c r="P620" i="107"/>
  <c r="O620" i="107"/>
  <c r="Z619" i="107"/>
  <c r="Y619" i="107"/>
  <c r="X619" i="107"/>
  <c r="W619" i="107"/>
  <c r="R619" i="107"/>
  <c r="Q619" i="107"/>
  <c r="P619" i="107"/>
  <c r="O619" i="107"/>
  <c r="Z618" i="107"/>
  <c r="Y618" i="107"/>
  <c r="X618" i="107"/>
  <c r="W618" i="107"/>
  <c r="R618" i="107"/>
  <c r="Q618" i="107"/>
  <c r="P618" i="107"/>
  <c r="O618" i="107"/>
  <c r="Z617" i="107"/>
  <c r="Y617" i="107"/>
  <c r="X617" i="107"/>
  <c r="W617" i="107"/>
  <c r="R617" i="107"/>
  <c r="Q617" i="107"/>
  <c r="P617" i="107"/>
  <c r="O617" i="107"/>
  <c r="Z616" i="107"/>
  <c r="Y616" i="107"/>
  <c r="X616" i="107"/>
  <c r="W616" i="107"/>
  <c r="R616" i="107"/>
  <c r="Q616" i="107"/>
  <c r="P616" i="107"/>
  <c r="O616" i="107"/>
  <c r="Z615" i="107"/>
  <c r="Y615" i="107"/>
  <c r="X615" i="107"/>
  <c r="W615" i="107"/>
  <c r="R615" i="107"/>
  <c r="Q615" i="107"/>
  <c r="P615" i="107"/>
  <c r="O615" i="107"/>
  <c r="Z614" i="107"/>
  <c r="Y614" i="107"/>
  <c r="X614" i="107"/>
  <c r="W614" i="107"/>
  <c r="R614" i="107"/>
  <c r="Q614" i="107"/>
  <c r="P614" i="107"/>
  <c r="O614" i="107"/>
  <c r="Z613" i="107"/>
  <c r="Y613" i="107"/>
  <c r="X613" i="107"/>
  <c r="W613" i="107"/>
  <c r="R613" i="107"/>
  <c r="Q613" i="107"/>
  <c r="P613" i="107"/>
  <c r="O613" i="107"/>
  <c r="S613" i="107" s="1"/>
  <c r="Z612" i="107"/>
  <c r="Y612" i="107"/>
  <c r="X612" i="107"/>
  <c r="W612" i="107"/>
  <c r="R612" i="107"/>
  <c r="Q612" i="107"/>
  <c r="P612" i="107"/>
  <c r="O612" i="107"/>
  <c r="Z611" i="107"/>
  <c r="Y611" i="107"/>
  <c r="X611" i="107"/>
  <c r="W611" i="107"/>
  <c r="R611" i="107"/>
  <c r="Q611" i="107"/>
  <c r="P611" i="107"/>
  <c r="O611" i="107"/>
  <c r="Z610" i="107"/>
  <c r="Y610" i="107"/>
  <c r="X610" i="107"/>
  <c r="W610" i="107"/>
  <c r="R610" i="107"/>
  <c r="Q610" i="107"/>
  <c r="P610" i="107"/>
  <c r="O610" i="107"/>
  <c r="Z609" i="107"/>
  <c r="Y609" i="107"/>
  <c r="X609" i="107"/>
  <c r="W609" i="107"/>
  <c r="R609" i="107"/>
  <c r="Q609" i="107"/>
  <c r="P609" i="107"/>
  <c r="O609" i="107"/>
  <c r="Z608" i="107"/>
  <c r="Y608" i="107"/>
  <c r="X608" i="107"/>
  <c r="W608" i="107"/>
  <c r="R608" i="107"/>
  <c r="Q608" i="107"/>
  <c r="P608" i="107"/>
  <c r="O608" i="107"/>
  <c r="Z607" i="107"/>
  <c r="Y607" i="107"/>
  <c r="X607" i="107"/>
  <c r="W607" i="107"/>
  <c r="R607" i="107"/>
  <c r="Q607" i="107"/>
  <c r="P607" i="107"/>
  <c r="O607" i="107"/>
  <c r="Z606" i="107"/>
  <c r="Y606" i="107"/>
  <c r="X606" i="107"/>
  <c r="W606" i="107"/>
  <c r="R606" i="107"/>
  <c r="Q606" i="107"/>
  <c r="P606" i="107"/>
  <c r="O606" i="107"/>
  <c r="Z605" i="107"/>
  <c r="Y605" i="107"/>
  <c r="X605" i="107"/>
  <c r="W605" i="107"/>
  <c r="R605" i="107"/>
  <c r="Q605" i="107"/>
  <c r="P605" i="107"/>
  <c r="O605" i="107"/>
  <c r="Z604" i="107"/>
  <c r="Y604" i="107"/>
  <c r="X604" i="107"/>
  <c r="W604" i="107"/>
  <c r="R604" i="107"/>
  <c r="Q604" i="107"/>
  <c r="P604" i="107"/>
  <c r="O604" i="107"/>
  <c r="Z603" i="107"/>
  <c r="Y603" i="107"/>
  <c r="X603" i="107"/>
  <c r="W603" i="107"/>
  <c r="R603" i="107"/>
  <c r="Q603" i="107"/>
  <c r="P603" i="107"/>
  <c r="O603" i="107"/>
  <c r="Z602" i="107"/>
  <c r="Y602" i="107"/>
  <c r="X602" i="107"/>
  <c r="W602" i="107"/>
  <c r="R602" i="107"/>
  <c r="Q602" i="107"/>
  <c r="P602" i="107"/>
  <c r="O602" i="107"/>
  <c r="Z601" i="107"/>
  <c r="Y601" i="107"/>
  <c r="X601" i="107"/>
  <c r="W601" i="107"/>
  <c r="R601" i="107"/>
  <c r="Q601" i="107"/>
  <c r="P601" i="107"/>
  <c r="O601" i="107"/>
  <c r="Z600" i="107"/>
  <c r="Y600" i="107"/>
  <c r="X600" i="107"/>
  <c r="W600" i="107"/>
  <c r="R600" i="107"/>
  <c r="Q600" i="107"/>
  <c r="P600" i="107"/>
  <c r="O600" i="107"/>
  <c r="Z599" i="107"/>
  <c r="Y599" i="107"/>
  <c r="X599" i="107"/>
  <c r="W599" i="107"/>
  <c r="R599" i="107"/>
  <c r="Q599" i="107"/>
  <c r="P599" i="107"/>
  <c r="O599" i="107"/>
  <c r="Z598" i="107"/>
  <c r="Y598" i="107"/>
  <c r="X598" i="107"/>
  <c r="W598" i="107"/>
  <c r="R598" i="107"/>
  <c r="Q598" i="107"/>
  <c r="P598" i="107"/>
  <c r="O598" i="107"/>
  <c r="Z597" i="107"/>
  <c r="Y597" i="107"/>
  <c r="X597" i="107"/>
  <c r="W597" i="107"/>
  <c r="R597" i="107"/>
  <c r="Q597" i="107"/>
  <c r="P597" i="107"/>
  <c r="O597" i="107"/>
  <c r="Z596" i="107"/>
  <c r="Y596" i="107"/>
  <c r="X596" i="107"/>
  <c r="W596" i="107"/>
  <c r="R596" i="107"/>
  <c r="Q596" i="107"/>
  <c r="P596" i="107"/>
  <c r="O596" i="107"/>
  <c r="Z595" i="107"/>
  <c r="Y595" i="107"/>
  <c r="X595" i="107"/>
  <c r="W595" i="107"/>
  <c r="R595" i="107"/>
  <c r="Q595" i="107"/>
  <c r="P595" i="107"/>
  <c r="O595" i="107"/>
  <c r="Z594" i="107"/>
  <c r="Y594" i="107"/>
  <c r="X594" i="107"/>
  <c r="W594" i="107"/>
  <c r="R594" i="107"/>
  <c r="Q594" i="107"/>
  <c r="P594" i="107"/>
  <c r="O594" i="107"/>
  <c r="Z593" i="107"/>
  <c r="Y593" i="107"/>
  <c r="X593" i="107"/>
  <c r="W593" i="107"/>
  <c r="R593" i="107"/>
  <c r="Q593" i="107"/>
  <c r="P593" i="107"/>
  <c r="O593" i="107"/>
  <c r="Z592" i="107"/>
  <c r="Y592" i="107"/>
  <c r="X592" i="107"/>
  <c r="W592" i="107"/>
  <c r="R592" i="107"/>
  <c r="Q592" i="107"/>
  <c r="P592" i="107"/>
  <c r="O592" i="107"/>
  <c r="Z591" i="107"/>
  <c r="Y591" i="107"/>
  <c r="X591" i="107"/>
  <c r="W591" i="107"/>
  <c r="R591" i="107"/>
  <c r="Q591" i="107"/>
  <c r="P591" i="107"/>
  <c r="O591" i="107"/>
  <c r="Z590" i="107"/>
  <c r="Y590" i="107"/>
  <c r="X590" i="107"/>
  <c r="W590" i="107"/>
  <c r="R590" i="107"/>
  <c r="Q590" i="107"/>
  <c r="P590" i="107"/>
  <c r="O590" i="107"/>
  <c r="Z589" i="107"/>
  <c r="Y589" i="107"/>
  <c r="X589" i="107"/>
  <c r="W589" i="107"/>
  <c r="R589" i="107"/>
  <c r="Q589" i="107"/>
  <c r="P589" i="107"/>
  <c r="O589" i="107"/>
  <c r="Z588" i="107"/>
  <c r="Y588" i="107"/>
  <c r="X588" i="107"/>
  <c r="W588" i="107"/>
  <c r="R588" i="107"/>
  <c r="Q588" i="107"/>
  <c r="P588" i="107"/>
  <c r="O588" i="107"/>
  <c r="Z587" i="107"/>
  <c r="Y587" i="107"/>
  <c r="X587" i="107"/>
  <c r="W587" i="107"/>
  <c r="R587" i="107"/>
  <c r="Q587" i="107"/>
  <c r="P587" i="107"/>
  <c r="O587" i="107"/>
  <c r="Z586" i="107"/>
  <c r="Y586" i="107"/>
  <c r="X586" i="107"/>
  <c r="W586" i="107"/>
  <c r="R586" i="107"/>
  <c r="Q586" i="107"/>
  <c r="P586" i="107"/>
  <c r="O586" i="107"/>
  <c r="Z585" i="107"/>
  <c r="Y585" i="107"/>
  <c r="X585" i="107"/>
  <c r="W585" i="107"/>
  <c r="R585" i="107"/>
  <c r="Q585" i="107"/>
  <c r="P585" i="107"/>
  <c r="O585" i="107"/>
  <c r="Z584" i="107"/>
  <c r="Y584" i="107"/>
  <c r="X584" i="107"/>
  <c r="W584" i="107"/>
  <c r="R584" i="107"/>
  <c r="Q584" i="107"/>
  <c r="P584" i="107"/>
  <c r="O584" i="107"/>
  <c r="Z583" i="107"/>
  <c r="Y583" i="107"/>
  <c r="X583" i="107"/>
  <c r="W583" i="107"/>
  <c r="R583" i="107"/>
  <c r="Q583" i="107"/>
  <c r="P583" i="107"/>
  <c r="O583" i="107"/>
  <c r="Z582" i="107"/>
  <c r="Y582" i="107"/>
  <c r="X582" i="107"/>
  <c r="W582" i="107"/>
  <c r="R582" i="107"/>
  <c r="Q582" i="107"/>
  <c r="P582" i="107"/>
  <c r="O582" i="107"/>
  <c r="Z581" i="107"/>
  <c r="Y581" i="107"/>
  <c r="X581" i="107"/>
  <c r="W581" i="107"/>
  <c r="R581" i="107"/>
  <c r="Q581" i="107"/>
  <c r="P581" i="107"/>
  <c r="O581" i="107"/>
  <c r="Z580" i="107"/>
  <c r="Y580" i="107"/>
  <c r="X580" i="107"/>
  <c r="W580" i="107"/>
  <c r="R580" i="107"/>
  <c r="Q580" i="107"/>
  <c r="P580" i="107"/>
  <c r="O580" i="107"/>
  <c r="Z579" i="107"/>
  <c r="Y579" i="107"/>
  <c r="X579" i="107"/>
  <c r="W579" i="107"/>
  <c r="R579" i="107"/>
  <c r="Q579" i="107"/>
  <c r="P579" i="107"/>
  <c r="O579" i="107"/>
  <c r="Z578" i="107"/>
  <c r="Y578" i="107"/>
  <c r="X578" i="107"/>
  <c r="W578" i="107"/>
  <c r="R578" i="107"/>
  <c r="Q578" i="107"/>
  <c r="P578" i="107"/>
  <c r="O578" i="107"/>
  <c r="Z577" i="107"/>
  <c r="Y577" i="107"/>
  <c r="X577" i="107"/>
  <c r="W577" i="107"/>
  <c r="R577" i="107"/>
  <c r="Q577" i="107"/>
  <c r="P577" i="107"/>
  <c r="O577" i="107"/>
  <c r="Z576" i="107"/>
  <c r="Y576" i="107"/>
  <c r="X576" i="107"/>
  <c r="W576" i="107"/>
  <c r="R576" i="107"/>
  <c r="Q576" i="107"/>
  <c r="P576" i="107"/>
  <c r="O576" i="107"/>
  <c r="Z575" i="107"/>
  <c r="Y575" i="107"/>
  <c r="X575" i="107"/>
  <c r="W575" i="107"/>
  <c r="R575" i="107"/>
  <c r="Q575" i="107"/>
  <c r="P575" i="107"/>
  <c r="O575" i="107"/>
  <c r="Z574" i="107"/>
  <c r="Y574" i="107"/>
  <c r="X574" i="107"/>
  <c r="W574" i="107"/>
  <c r="R574" i="107"/>
  <c r="Q574" i="107"/>
  <c r="P574" i="107"/>
  <c r="O574" i="107"/>
  <c r="Z573" i="107"/>
  <c r="Y573" i="107"/>
  <c r="X573" i="107"/>
  <c r="W573" i="107"/>
  <c r="R573" i="107"/>
  <c r="Q573" i="107"/>
  <c r="P573" i="107"/>
  <c r="O573" i="107"/>
  <c r="Z572" i="107"/>
  <c r="Y572" i="107"/>
  <c r="X572" i="107"/>
  <c r="W572" i="107"/>
  <c r="R572" i="107"/>
  <c r="Q572" i="107"/>
  <c r="P572" i="107"/>
  <c r="O572" i="107"/>
  <c r="Z571" i="107"/>
  <c r="Y571" i="107"/>
  <c r="X571" i="107"/>
  <c r="W571" i="107"/>
  <c r="R571" i="107"/>
  <c r="Q571" i="107"/>
  <c r="P571" i="107"/>
  <c r="O571" i="107"/>
  <c r="Z570" i="107"/>
  <c r="Y570" i="107"/>
  <c r="X570" i="107"/>
  <c r="W570" i="107"/>
  <c r="AB570" i="107" s="1"/>
  <c r="R570" i="107"/>
  <c r="Q570" i="107"/>
  <c r="P570" i="107"/>
  <c r="O570" i="107"/>
  <c r="Z569" i="107"/>
  <c r="Y569" i="107"/>
  <c r="X569" i="107"/>
  <c r="W569" i="107"/>
  <c r="R569" i="107"/>
  <c r="Q569" i="107"/>
  <c r="P569" i="107"/>
  <c r="O569" i="107"/>
  <c r="Z568" i="107"/>
  <c r="Y568" i="107"/>
  <c r="X568" i="107"/>
  <c r="W568" i="107"/>
  <c r="R568" i="107"/>
  <c r="Q568" i="107"/>
  <c r="P568" i="107"/>
  <c r="O568" i="107"/>
  <c r="S568" i="107" s="1"/>
  <c r="Z567" i="107"/>
  <c r="Y567" i="107"/>
  <c r="X567" i="107"/>
  <c r="W567" i="107"/>
  <c r="R567" i="107"/>
  <c r="Q567" i="107"/>
  <c r="P567" i="107"/>
  <c r="O567" i="107"/>
  <c r="Z566" i="107"/>
  <c r="Y566" i="107"/>
  <c r="X566" i="107"/>
  <c r="W566" i="107"/>
  <c r="R566" i="107"/>
  <c r="Q566" i="107"/>
  <c r="P566" i="107"/>
  <c r="O566" i="107"/>
  <c r="Z565" i="107"/>
  <c r="Y565" i="107"/>
  <c r="X565" i="107"/>
  <c r="W565" i="107"/>
  <c r="R565" i="107"/>
  <c r="Q565" i="107"/>
  <c r="P565" i="107"/>
  <c r="O565" i="107"/>
  <c r="Z564" i="107"/>
  <c r="Y564" i="107"/>
  <c r="X564" i="107"/>
  <c r="W564" i="107"/>
  <c r="R564" i="107"/>
  <c r="Q564" i="107"/>
  <c r="P564" i="107"/>
  <c r="O564" i="107"/>
  <c r="Z563" i="107"/>
  <c r="Y563" i="107"/>
  <c r="X563" i="107"/>
  <c r="W563" i="107"/>
  <c r="R563" i="107"/>
  <c r="Q563" i="107"/>
  <c r="P563" i="107"/>
  <c r="O563" i="107"/>
  <c r="Z562" i="107"/>
  <c r="Y562" i="107"/>
  <c r="X562" i="107"/>
  <c r="W562" i="107"/>
  <c r="R562" i="107"/>
  <c r="Q562" i="107"/>
  <c r="P562" i="107"/>
  <c r="O562" i="107"/>
  <c r="Z561" i="107"/>
  <c r="Y561" i="107"/>
  <c r="X561" i="107"/>
  <c r="W561" i="107"/>
  <c r="R561" i="107"/>
  <c r="Q561" i="107"/>
  <c r="P561" i="107"/>
  <c r="O561" i="107"/>
  <c r="Z560" i="107"/>
  <c r="Y560" i="107"/>
  <c r="X560" i="107"/>
  <c r="W560" i="107"/>
  <c r="R560" i="107"/>
  <c r="Q560" i="107"/>
  <c r="P560" i="107"/>
  <c r="O560" i="107"/>
  <c r="Z559" i="107"/>
  <c r="Y559" i="107"/>
  <c r="X559" i="107"/>
  <c r="W559" i="107"/>
  <c r="R559" i="107"/>
  <c r="Q559" i="107"/>
  <c r="P559" i="107"/>
  <c r="O559" i="107"/>
  <c r="Z558" i="107"/>
  <c r="Y558" i="107"/>
  <c r="X558" i="107"/>
  <c r="W558" i="107"/>
  <c r="R558" i="107"/>
  <c r="Q558" i="107"/>
  <c r="P558" i="107"/>
  <c r="O558" i="107"/>
  <c r="Z557" i="107"/>
  <c r="Y557" i="107"/>
  <c r="X557" i="107"/>
  <c r="W557" i="107"/>
  <c r="R557" i="107"/>
  <c r="Q557" i="107"/>
  <c r="P557" i="107"/>
  <c r="O557" i="107"/>
  <c r="Z556" i="107"/>
  <c r="Y556" i="107"/>
  <c r="X556" i="107"/>
  <c r="W556" i="107"/>
  <c r="R556" i="107"/>
  <c r="Q556" i="107"/>
  <c r="P556" i="107"/>
  <c r="O556" i="107"/>
  <c r="Z555" i="107"/>
  <c r="Y555" i="107"/>
  <c r="X555" i="107"/>
  <c r="W555" i="107"/>
  <c r="AA555" i="107" s="1"/>
  <c r="R555" i="107"/>
  <c r="Q555" i="107"/>
  <c r="P555" i="107"/>
  <c r="O555" i="107"/>
  <c r="Z554" i="107"/>
  <c r="Y554" i="107"/>
  <c r="X554" i="107"/>
  <c r="W554" i="107"/>
  <c r="R554" i="107"/>
  <c r="Q554" i="107"/>
  <c r="P554" i="107"/>
  <c r="O554" i="107"/>
  <c r="Z553" i="107"/>
  <c r="Y553" i="107"/>
  <c r="X553" i="107"/>
  <c r="W553" i="107"/>
  <c r="R553" i="107"/>
  <c r="Q553" i="107"/>
  <c r="P553" i="107"/>
  <c r="O553" i="107"/>
  <c r="Z552" i="107"/>
  <c r="Y552" i="107"/>
  <c r="X552" i="107"/>
  <c r="W552" i="107"/>
  <c r="R552" i="107"/>
  <c r="Q552" i="107"/>
  <c r="P552" i="107"/>
  <c r="O552" i="107"/>
  <c r="Z551" i="107"/>
  <c r="Y551" i="107"/>
  <c r="X551" i="107"/>
  <c r="W551" i="107"/>
  <c r="R551" i="107"/>
  <c r="Q551" i="107"/>
  <c r="P551" i="107"/>
  <c r="O551" i="107"/>
  <c r="Z550" i="107"/>
  <c r="Y550" i="107"/>
  <c r="X550" i="107"/>
  <c r="W550" i="107"/>
  <c r="R550" i="107"/>
  <c r="Q550" i="107"/>
  <c r="P550" i="107"/>
  <c r="O550" i="107"/>
  <c r="Z549" i="107"/>
  <c r="Y549" i="107"/>
  <c r="X549" i="107"/>
  <c r="W549" i="107"/>
  <c r="R549" i="107"/>
  <c r="Q549" i="107"/>
  <c r="P549" i="107"/>
  <c r="O549" i="107"/>
  <c r="Z548" i="107"/>
  <c r="Y548" i="107"/>
  <c r="X548" i="107"/>
  <c r="W548" i="107"/>
  <c r="R548" i="107"/>
  <c r="Q548" i="107"/>
  <c r="P548" i="107"/>
  <c r="O548" i="107"/>
  <c r="Z547" i="107"/>
  <c r="Y547" i="107"/>
  <c r="X547" i="107"/>
  <c r="W547" i="107"/>
  <c r="R547" i="107"/>
  <c r="Q547" i="107"/>
  <c r="P547" i="107"/>
  <c r="O547" i="107"/>
  <c r="Z546" i="107"/>
  <c r="Y546" i="107"/>
  <c r="X546" i="107"/>
  <c r="W546" i="107"/>
  <c r="R546" i="107"/>
  <c r="Q546" i="107"/>
  <c r="P546" i="107"/>
  <c r="O546" i="107"/>
  <c r="Z545" i="107"/>
  <c r="Y545" i="107"/>
  <c r="X545" i="107"/>
  <c r="W545" i="107"/>
  <c r="R545" i="107"/>
  <c r="Q545" i="107"/>
  <c r="P545" i="107"/>
  <c r="O545" i="107"/>
  <c r="Z544" i="107"/>
  <c r="Y544" i="107"/>
  <c r="X544" i="107"/>
  <c r="W544" i="107"/>
  <c r="R544" i="107"/>
  <c r="Q544" i="107"/>
  <c r="P544" i="107"/>
  <c r="O544" i="107"/>
  <c r="Z543" i="107"/>
  <c r="Y543" i="107"/>
  <c r="X543" i="107"/>
  <c r="W543" i="107"/>
  <c r="R543" i="107"/>
  <c r="Q543" i="107"/>
  <c r="P543" i="107"/>
  <c r="O543" i="107"/>
  <c r="Z542" i="107"/>
  <c r="Y542" i="107"/>
  <c r="X542" i="107"/>
  <c r="W542" i="107"/>
  <c r="R542" i="107"/>
  <c r="Q542" i="107"/>
  <c r="P542" i="107"/>
  <c r="O542" i="107"/>
  <c r="Z541" i="107"/>
  <c r="Y541" i="107"/>
  <c r="X541" i="107"/>
  <c r="W541" i="107"/>
  <c r="R541" i="107"/>
  <c r="Q541" i="107"/>
  <c r="P541" i="107"/>
  <c r="O541" i="107"/>
  <c r="Z540" i="107"/>
  <c r="Y540" i="107"/>
  <c r="X540" i="107"/>
  <c r="W540" i="107"/>
  <c r="R540" i="107"/>
  <c r="Q540" i="107"/>
  <c r="P540" i="107"/>
  <c r="O540" i="107"/>
  <c r="Z539" i="107"/>
  <c r="Y539" i="107"/>
  <c r="X539" i="107"/>
  <c r="W539" i="107"/>
  <c r="R539" i="107"/>
  <c r="Q539" i="107"/>
  <c r="P539" i="107"/>
  <c r="O539" i="107"/>
  <c r="Z538" i="107"/>
  <c r="Y538" i="107"/>
  <c r="X538" i="107"/>
  <c r="W538" i="107"/>
  <c r="R538" i="107"/>
  <c r="Q538" i="107"/>
  <c r="P538" i="107"/>
  <c r="O538" i="107"/>
  <c r="Z537" i="107"/>
  <c r="Y537" i="107"/>
  <c r="X537" i="107"/>
  <c r="W537" i="107"/>
  <c r="R537" i="107"/>
  <c r="Q537" i="107"/>
  <c r="P537" i="107"/>
  <c r="O537" i="107"/>
  <c r="Z536" i="107"/>
  <c r="Y536" i="107"/>
  <c r="X536" i="107"/>
  <c r="W536" i="107"/>
  <c r="R536" i="107"/>
  <c r="Q536" i="107"/>
  <c r="P536" i="107"/>
  <c r="O536" i="107"/>
  <c r="Z535" i="107"/>
  <c r="Y535" i="107"/>
  <c r="X535" i="107"/>
  <c r="W535" i="107"/>
  <c r="R535" i="107"/>
  <c r="Q535" i="107"/>
  <c r="P535" i="107"/>
  <c r="O535" i="107"/>
  <c r="Z534" i="107"/>
  <c r="Y534" i="107"/>
  <c r="X534" i="107"/>
  <c r="W534" i="107"/>
  <c r="R534" i="107"/>
  <c r="Q534" i="107"/>
  <c r="P534" i="107"/>
  <c r="O534" i="107"/>
  <c r="Z533" i="107"/>
  <c r="Y533" i="107"/>
  <c r="X533" i="107"/>
  <c r="W533" i="107"/>
  <c r="R533" i="107"/>
  <c r="Q533" i="107"/>
  <c r="P533" i="107"/>
  <c r="O533" i="107"/>
  <c r="Z532" i="107"/>
  <c r="Y532" i="107"/>
  <c r="X532" i="107"/>
  <c r="W532" i="107"/>
  <c r="R532" i="107"/>
  <c r="Q532" i="107"/>
  <c r="P532" i="107"/>
  <c r="O532" i="107"/>
  <c r="Z531" i="107"/>
  <c r="Y531" i="107"/>
  <c r="X531" i="107"/>
  <c r="W531" i="107"/>
  <c r="R531" i="107"/>
  <c r="Q531" i="107"/>
  <c r="P531" i="107"/>
  <c r="O531" i="107"/>
  <c r="Z530" i="107"/>
  <c r="Y530" i="107"/>
  <c r="X530" i="107"/>
  <c r="W530" i="107"/>
  <c r="R530" i="107"/>
  <c r="Q530" i="107"/>
  <c r="P530" i="107"/>
  <c r="O530" i="107"/>
  <c r="Z529" i="107"/>
  <c r="Y529" i="107"/>
  <c r="X529" i="107"/>
  <c r="W529" i="107"/>
  <c r="R529" i="107"/>
  <c r="Q529" i="107"/>
  <c r="P529" i="107"/>
  <c r="O529" i="107"/>
  <c r="Z528" i="107"/>
  <c r="Y528" i="107"/>
  <c r="X528" i="107"/>
  <c r="W528" i="107"/>
  <c r="R528" i="107"/>
  <c r="Q528" i="107"/>
  <c r="P528" i="107"/>
  <c r="O528" i="107"/>
  <c r="Z527" i="107"/>
  <c r="Y527" i="107"/>
  <c r="X527" i="107"/>
  <c r="W527" i="107"/>
  <c r="R527" i="107"/>
  <c r="Q527" i="107"/>
  <c r="P527" i="107"/>
  <c r="O527" i="107"/>
  <c r="Z526" i="107"/>
  <c r="Y526" i="107"/>
  <c r="X526" i="107"/>
  <c r="W526" i="107"/>
  <c r="R526" i="107"/>
  <c r="Q526" i="107"/>
  <c r="P526" i="107"/>
  <c r="O526" i="107"/>
  <c r="Z525" i="107"/>
  <c r="Y525" i="107"/>
  <c r="X525" i="107"/>
  <c r="W525" i="107"/>
  <c r="R525" i="107"/>
  <c r="Q525" i="107"/>
  <c r="P525" i="107"/>
  <c r="O525" i="107"/>
  <c r="Z524" i="107"/>
  <c r="Y524" i="107"/>
  <c r="X524" i="107"/>
  <c r="W524" i="107"/>
  <c r="R524" i="107"/>
  <c r="Q524" i="107"/>
  <c r="P524" i="107"/>
  <c r="O524" i="107"/>
  <c r="Z523" i="107"/>
  <c r="Y523" i="107"/>
  <c r="X523" i="107"/>
  <c r="W523" i="107"/>
  <c r="R523" i="107"/>
  <c r="Q523" i="107"/>
  <c r="P523" i="107"/>
  <c r="O523" i="107"/>
  <c r="Z522" i="107"/>
  <c r="Y522" i="107"/>
  <c r="X522" i="107"/>
  <c r="W522" i="107"/>
  <c r="R522" i="107"/>
  <c r="Q522" i="107"/>
  <c r="P522" i="107"/>
  <c r="O522" i="107"/>
  <c r="Z521" i="107"/>
  <c r="Y521" i="107"/>
  <c r="X521" i="107"/>
  <c r="W521" i="107"/>
  <c r="R521" i="107"/>
  <c r="Q521" i="107"/>
  <c r="P521" i="107"/>
  <c r="O521" i="107"/>
  <c r="Z520" i="107"/>
  <c r="Y520" i="107"/>
  <c r="X520" i="107"/>
  <c r="W520" i="107"/>
  <c r="R520" i="107"/>
  <c r="Q520" i="107"/>
  <c r="P520" i="107"/>
  <c r="O520" i="107"/>
  <c r="Z519" i="107"/>
  <c r="Y519" i="107"/>
  <c r="X519" i="107"/>
  <c r="W519" i="107"/>
  <c r="R519" i="107"/>
  <c r="Q519" i="107"/>
  <c r="P519" i="107"/>
  <c r="O519" i="107"/>
  <c r="Z518" i="107"/>
  <c r="Y518" i="107"/>
  <c r="X518" i="107"/>
  <c r="W518" i="107"/>
  <c r="R518" i="107"/>
  <c r="Q518" i="107"/>
  <c r="P518" i="107"/>
  <c r="O518" i="107"/>
  <c r="Z517" i="107"/>
  <c r="Y517" i="107"/>
  <c r="X517" i="107"/>
  <c r="W517" i="107"/>
  <c r="R517" i="107"/>
  <c r="Q517" i="107"/>
  <c r="P517" i="107"/>
  <c r="O517" i="107"/>
  <c r="Z516" i="107"/>
  <c r="Y516" i="107"/>
  <c r="X516" i="107"/>
  <c r="W516" i="107"/>
  <c r="R516" i="107"/>
  <c r="Q516" i="107"/>
  <c r="P516" i="107"/>
  <c r="O516" i="107"/>
  <c r="Z515" i="107"/>
  <c r="Y515" i="107"/>
  <c r="X515" i="107"/>
  <c r="W515" i="107"/>
  <c r="R515" i="107"/>
  <c r="Q515" i="107"/>
  <c r="P515" i="107"/>
  <c r="O515" i="107"/>
  <c r="Z514" i="107"/>
  <c r="Y514" i="107"/>
  <c r="X514" i="107"/>
  <c r="W514" i="107"/>
  <c r="R514" i="107"/>
  <c r="Q514" i="107"/>
  <c r="P514" i="107"/>
  <c r="O514" i="107"/>
  <c r="Z513" i="107"/>
  <c r="Y513" i="107"/>
  <c r="X513" i="107"/>
  <c r="W513" i="107"/>
  <c r="R513" i="107"/>
  <c r="Q513" i="107"/>
  <c r="P513" i="107"/>
  <c r="O513" i="107"/>
  <c r="Z512" i="107"/>
  <c r="Y512" i="107"/>
  <c r="X512" i="107"/>
  <c r="W512" i="107"/>
  <c r="R512" i="107"/>
  <c r="Q512" i="107"/>
  <c r="P512" i="107"/>
  <c r="O512" i="107"/>
  <c r="Z511" i="107"/>
  <c r="Y511" i="107"/>
  <c r="X511" i="107"/>
  <c r="W511" i="107"/>
  <c r="R511" i="107"/>
  <c r="Q511" i="107"/>
  <c r="P511" i="107"/>
  <c r="O511" i="107"/>
  <c r="Z510" i="107"/>
  <c r="Y510" i="107"/>
  <c r="X510" i="107"/>
  <c r="W510" i="107"/>
  <c r="R510" i="107"/>
  <c r="Q510" i="107"/>
  <c r="P510" i="107"/>
  <c r="O510" i="107"/>
  <c r="Z509" i="107"/>
  <c r="Y509" i="107"/>
  <c r="X509" i="107"/>
  <c r="W509" i="107"/>
  <c r="R509" i="107"/>
  <c r="Q509" i="107"/>
  <c r="P509" i="107"/>
  <c r="O509" i="107"/>
  <c r="Z508" i="107"/>
  <c r="Y508" i="107"/>
  <c r="X508" i="107"/>
  <c r="W508" i="107"/>
  <c r="R508" i="107"/>
  <c r="Q508" i="107"/>
  <c r="P508" i="107"/>
  <c r="O508" i="107"/>
  <c r="Z507" i="107"/>
  <c r="Y507" i="107"/>
  <c r="X507" i="107"/>
  <c r="W507" i="107"/>
  <c r="R507" i="107"/>
  <c r="Q507" i="107"/>
  <c r="P507" i="107"/>
  <c r="O507" i="107"/>
  <c r="Z506" i="107"/>
  <c r="Y506" i="107"/>
  <c r="X506" i="107"/>
  <c r="W506" i="107"/>
  <c r="R506" i="107"/>
  <c r="Q506" i="107"/>
  <c r="P506" i="107"/>
  <c r="O506" i="107"/>
  <c r="Z505" i="107"/>
  <c r="Y505" i="107"/>
  <c r="X505" i="107"/>
  <c r="W505" i="107"/>
  <c r="R505" i="107"/>
  <c r="Q505" i="107"/>
  <c r="P505" i="107"/>
  <c r="O505" i="107"/>
  <c r="Z504" i="107"/>
  <c r="Y504" i="107"/>
  <c r="X504" i="107"/>
  <c r="W504" i="107"/>
  <c r="R504" i="107"/>
  <c r="Q504" i="107"/>
  <c r="P504" i="107"/>
  <c r="O504" i="107"/>
  <c r="Z503" i="107"/>
  <c r="Y503" i="107"/>
  <c r="X503" i="107"/>
  <c r="W503" i="107"/>
  <c r="R503" i="107"/>
  <c r="Q503" i="107"/>
  <c r="P503" i="107"/>
  <c r="O503" i="107"/>
  <c r="Z502" i="107"/>
  <c r="Y502" i="107"/>
  <c r="X502" i="107"/>
  <c r="W502" i="107"/>
  <c r="R502" i="107"/>
  <c r="Q502" i="107"/>
  <c r="P502" i="107"/>
  <c r="O502" i="107"/>
  <c r="Z501" i="107"/>
  <c r="Y501" i="107"/>
  <c r="X501" i="107"/>
  <c r="W501" i="107"/>
  <c r="R501" i="107"/>
  <c r="Q501" i="107"/>
  <c r="P501" i="107"/>
  <c r="O501" i="107"/>
  <c r="Z500" i="107"/>
  <c r="Y500" i="107"/>
  <c r="X500" i="107"/>
  <c r="W500" i="107"/>
  <c r="R500" i="107"/>
  <c r="Q500" i="107"/>
  <c r="P500" i="107"/>
  <c r="O500" i="107"/>
  <c r="Z499" i="107"/>
  <c r="Y499" i="107"/>
  <c r="X499" i="107"/>
  <c r="W499" i="107"/>
  <c r="R499" i="107"/>
  <c r="Q499" i="107"/>
  <c r="P499" i="107"/>
  <c r="O499" i="107"/>
  <c r="Z498" i="107"/>
  <c r="Y498" i="107"/>
  <c r="X498" i="107"/>
  <c r="W498" i="107"/>
  <c r="R498" i="107"/>
  <c r="Q498" i="107"/>
  <c r="P498" i="107"/>
  <c r="O498" i="107"/>
  <c r="Z497" i="107"/>
  <c r="Y497" i="107"/>
  <c r="X497" i="107"/>
  <c r="W497" i="107"/>
  <c r="R497" i="107"/>
  <c r="Q497" i="107"/>
  <c r="P497" i="107"/>
  <c r="O497" i="107"/>
  <c r="Z496" i="107"/>
  <c r="Y496" i="107"/>
  <c r="X496" i="107"/>
  <c r="W496" i="107"/>
  <c r="R496" i="107"/>
  <c r="Q496" i="107"/>
  <c r="P496" i="107"/>
  <c r="O496" i="107"/>
  <c r="Z495" i="107"/>
  <c r="Y495" i="107"/>
  <c r="X495" i="107"/>
  <c r="W495" i="107"/>
  <c r="R495" i="107"/>
  <c r="Q495" i="107"/>
  <c r="P495" i="107"/>
  <c r="O495" i="107"/>
  <c r="Z494" i="107"/>
  <c r="Y494" i="107"/>
  <c r="X494" i="107"/>
  <c r="W494" i="107"/>
  <c r="R494" i="107"/>
  <c r="Q494" i="107"/>
  <c r="P494" i="107"/>
  <c r="O494" i="107"/>
  <c r="Z493" i="107"/>
  <c r="Y493" i="107"/>
  <c r="X493" i="107"/>
  <c r="W493" i="107"/>
  <c r="R493" i="107"/>
  <c r="Q493" i="107"/>
  <c r="P493" i="107"/>
  <c r="O493" i="107"/>
  <c r="Z492" i="107"/>
  <c r="Y492" i="107"/>
  <c r="X492" i="107"/>
  <c r="W492" i="107"/>
  <c r="R492" i="107"/>
  <c r="Q492" i="107"/>
  <c r="P492" i="107"/>
  <c r="O492" i="107"/>
  <c r="Z491" i="107"/>
  <c r="Y491" i="107"/>
  <c r="X491" i="107"/>
  <c r="W491" i="107"/>
  <c r="R491" i="107"/>
  <c r="Q491" i="107"/>
  <c r="P491" i="107"/>
  <c r="O491" i="107"/>
  <c r="Z490" i="107"/>
  <c r="Y490" i="107"/>
  <c r="X490" i="107"/>
  <c r="W490" i="107"/>
  <c r="R490" i="107"/>
  <c r="Q490" i="107"/>
  <c r="P490" i="107"/>
  <c r="O490" i="107"/>
  <c r="Z489" i="107"/>
  <c r="Y489" i="107"/>
  <c r="X489" i="107"/>
  <c r="W489" i="107"/>
  <c r="R489" i="107"/>
  <c r="Q489" i="107"/>
  <c r="P489" i="107"/>
  <c r="O489" i="107"/>
  <c r="Z488" i="107"/>
  <c r="Y488" i="107"/>
  <c r="X488" i="107"/>
  <c r="W488" i="107"/>
  <c r="R488" i="107"/>
  <c r="Q488" i="107"/>
  <c r="P488" i="107"/>
  <c r="O488" i="107"/>
  <c r="Z487" i="107"/>
  <c r="Y487" i="107"/>
  <c r="X487" i="107"/>
  <c r="W487" i="107"/>
  <c r="R487" i="107"/>
  <c r="Q487" i="107"/>
  <c r="P487" i="107"/>
  <c r="O487" i="107"/>
  <c r="Z486" i="107"/>
  <c r="Y486" i="107"/>
  <c r="X486" i="107"/>
  <c r="W486" i="107"/>
  <c r="R486" i="107"/>
  <c r="Q486" i="107"/>
  <c r="P486" i="107"/>
  <c r="O486" i="107"/>
  <c r="Z485" i="107"/>
  <c r="Y485" i="107"/>
  <c r="X485" i="107"/>
  <c r="W485" i="107"/>
  <c r="R485" i="107"/>
  <c r="Q485" i="107"/>
  <c r="P485" i="107"/>
  <c r="O485" i="107"/>
  <c r="Z484" i="107"/>
  <c r="Y484" i="107"/>
  <c r="X484" i="107"/>
  <c r="W484" i="107"/>
  <c r="R484" i="107"/>
  <c r="Q484" i="107"/>
  <c r="P484" i="107"/>
  <c r="O484" i="107"/>
  <c r="Z483" i="107"/>
  <c r="Y483" i="107"/>
  <c r="X483" i="107"/>
  <c r="W483" i="107"/>
  <c r="R483" i="107"/>
  <c r="Q483" i="107"/>
  <c r="P483" i="107"/>
  <c r="O483" i="107"/>
  <c r="Z482" i="107"/>
  <c r="Y482" i="107"/>
  <c r="X482" i="107"/>
  <c r="W482" i="107"/>
  <c r="R482" i="107"/>
  <c r="Q482" i="107"/>
  <c r="P482" i="107"/>
  <c r="O482" i="107"/>
  <c r="Z481" i="107"/>
  <c r="Y481" i="107"/>
  <c r="X481" i="107"/>
  <c r="W481" i="107"/>
  <c r="R481" i="107"/>
  <c r="Q481" i="107"/>
  <c r="P481" i="107"/>
  <c r="O481" i="107"/>
  <c r="Z480" i="107"/>
  <c r="Y480" i="107"/>
  <c r="X480" i="107"/>
  <c r="W480" i="107"/>
  <c r="R480" i="107"/>
  <c r="Q480" i="107"/>
  <c r="P480" i="107"/>
  <c r="O480" i="107"/>
  <c r="Z479" i="107"/>
  <c r="Y479" i="107"/>
  <c r="X479" i="107"/>
  <c r="W479" i="107"/>
  <c r="R479" i="107"/>
  <c r="Q479" i="107"/>
  <c r="P479" i="107"/>
  <c r="O479" i="107"/>
  <c r="Z478" i="107"/>
  <c r="Y478" i="107"/>
  <c r="X478" i="107"/>
  <c r="W478" i="107"/>
  <c r="R478" i="107"/>
  <c r="Q478" i="107"/>
  <c r="P478" i="107"/>
  <c r="O478" i="107"/>
  <c r="Z477" i="107"/>
  <c r="Y477" i="107"/>
  <c r="X477" i="107"/>
  <c r="W477" i="107"/>
  <c r="R477" i="107"/>
  <c r="Q477" i="107"/>
  <c r="P477" i="107"/>
  <c r="O477" i="107"/>
  <c r="Z476" i="107"/>
  <c r="Y476" i="107"/>
  <c r="X476" i="107"/>
  <c r="W476" i="107"/>
  <c r="R476" i="107"/>
  <c r="Q476" i="107"/>
  <c r="P476" i="107"/>
  <c r="O476" i="107"/>
  <c r="Z475" i="107"/>
  <c r="Y475" i="107"/>
  <c r="X475" i="107"/>
  <c r="W475" i="107"/>
  <c r="R475" i="107"/>
  <c r="Q475" i="107"/>
  <c r="P475" i="107"/>
  <c r="O475" i="107"/>
  <c r="Z474" i="107"/>
  <c r="Y474" i="107"/>
  <c r="X474" i="107"/>
  <c r="W474" i="107"/>
  <c r="R474" i="107"/>
  <c r="Q474" i="107"/>
  <c r="P474" i="107"/>
  <c r="O474" i="107"/>
  <c r="Z473" i="107"/>
  <c r="Y473" i="107"/>
  <c r="X473" i="107"/>
  <c r="W473" i="107"/>
  <c r="R473" i="107"/>
  <c r="Q473" i="107"/>
  <c r="P473" i="107"/>
  <c r="O473" i="107"/>
  <c r="Z472" i="107"/>
  <c r="Y472" i="107"/>
  <c r="X472" i="107"/>
  <c r="W472" i="107"/>
  <c r="R472" i="107"/>
  <c r="Q472" i="107"/>
  <c r="P472" i="107"/>
  <c r="O472" i="107"/>
  <c r="Z471" i="107"/>
  <c r="Y471" i="107"/>
  <c r="X471" i="107"/>
  <c r="W471" i="107"/>
  <c r="R471" i="107"/>
  <c r="Q471" i="107"/>
  <c r="P471" i="107"/>
  <c r="O471" i="107"/>
  <c r="Z470" i="107"/>
  <c r="Y470" i="107"/>
  <c r="X470" i="107"/>
  <c r="W470" i="107"/>
  <c r="R470" i="107"/>
  <c r="Q470" i="107"/>
  <c r="P470" i="107"/>
  <c r="O470" i="107"/>
  <c r="Z469" i="107"/>
  <c r="Y469" i="107"/>
  <c r="X469" i="107"/>
  <c r="W469" i="107"/>
  <c r="R469" i="107"/>
  <c r="Q469" i="107"/>
  <c r="P469" i="107"/>
  <c r="O469" i="107"/>
  <c r="Z468" i="107"/>
  <c r="Y468" i="107"/>
  <c r="X468" i="107"/>
  <c r="W468" i="107"/>
  <c r="R468" i="107"/>
  <c r="Q468" i="107"/>
  <c r="P468" i="107"/>
  <c r="O468" i="107"/>
  <c r="Z467" i="107"/>
  <c r="Y467" i="107"/>
  <c r="X467" i="107"/>
  <c r="W467" i="107"/>
  <c r="R467" i="107"/>
  <c r="Q467" i="107"/>
  <c r="P467" i="107"/>
  <c r="O467" i="107"/>
  <c r="Z466" i="107"/>
  <c r="Y466" i="107"/>
  <c r="X466" i="107"/>
  <c r="W466" i="107"/>
  <c r="R466" i="107"/>
  <c r="Q466" i="107"/>
  <c r="P466" i="107"/>
  <c r="O466" i="107"/>
  <c r="Z465" i="107"/>
  <c r="Y465" i="107"/>
  <c r="X465" i="107"/>
  <c r="W465" i="107"/>
  <c r="R465" i="107"/>
  <c r="Q465" i="107"/>
  <c r="P465" i="107"/>
  <c r="O465" i="107"/>
  <c r="Z464" i="107"/>
  <c r="Y464" i="107"/>
  <c r="X464" i="107"/>
  <c r="W464" i="107"/>
  <c r="R464" i="107"/>
  <c r="Q464" i="107"/>
  <c r="P464" i="107"/>
  <c r="O464" i="107"/>
  <c r="Z463" i="107"/>
  <c r="Y463" i="107"/>
  <c r="X463" i="107"/>
  <c r="W463" i="107"/>
  <c r="R463" i="107"/>
  <c r="Q463" i="107"/>
  <c r="P463" i="107"/>
  <c r="O463" i="107"/>
  <c r="Z462" i="107"/>
  <c r="Y462" i="107"/>
  <c r="X462" i="107"/>
  <c r="W462" i="107"/>
  <c r="R462" i="107"/>
  <c r="Q462" i="107"/>
  <c r="P462" i="107"/>
  <c r="O462" i="107"/>
  <c r="Z461" i="107"/>
  <c r="Y461" i="107"/>
  <c r="X461" i="107"/>
  <c r="W461" i="107"/>
  <c r="R461" i="107"/>
  <c r="Q461" i="107"/>
  <c r="P461" i="107"/>
  <c r="O461" i="107"/>
  <c r="Z460" i="107"/>
  <c r="Y460" i="107"/>
  <c r="X460" i="107"/>
  <c r="W460" i="107"/>
  <c r="R460" i="107"/>
  <c r="Q460" i="107"/>
  <c r="P460" i="107"/>
  <c r="O460" i="107"/>
  <c r="Z459" i="107"/>
  <c r="Y459" i="107"/>
  <c r="X459" i="107"/>
  <c r="W459" i="107"/>
  <c r="R459" i="107"/>
  <c r="Q459" i="107"/>
  <c r="P459" i="107"/>
  <c r="O459" i="107"/>
  <c r="Z458" i="107"/>
  <c r="Y458" i="107"/>
  <c r="X458" i="107"/>
  <c r="W458" i="107"/>
  <c r="R458" i="107"/>
  <c r="Q458" i="107"/>
  <c r="P458" i="107"/>
  <c r="O458" i="107"/>
  <c r="Z457" i="107"/>
  <c r="Y457" i="107"/>
  <c r="X457" i="107"/>
  <c r="W457" i="107"/>
  <c r="R457" i="107"/>
  <c r="Q457" i="107"/>
  <c r="P457" i="107"/>
  <c r="O457" i="107"/>
  <c r="Z456" i="107"/>
  <c r="Y456" i="107"/>
  <c r="X456" i="107"/>
  <c r="W456" i="107"/>
  <c r="R456" i="107"/>
  <c r="Q456" i="107"/>
  <c r="P456" i="107"/>
  <c r="O456" i="107"/>
  <c r="Z455" i="107"/>
  <c r="Y455" i="107"/>
  <c r="X455" i="107"/>
  <c r="W455" i="107"/>
  <c r="R455" i="107"/>
  <c r="Q455" i="107"/>
  <c r="P455" i="107"/>
  <c r="O455" i="107"/>
  <c r="Z454" i="107"/>
  <c r="Y454" i="107"/>
  <c r="X454" i="107"/>
  <c r="W454" i="107"/>
  <c r="R454" i="107"/>
  <c r="Q454" i="107"/>
  <c r="P454" i="107"/>
  <c r="O454" i="107"/>
  <c r="Z453" i="107"/>
  <c r="Y453" i="107"/>
  <c r="X453" i="107"/>
  <c r="W453" i="107"/>
  <c r="R453" i="107"/>
  <c r="Q453" i="107"/>
  <c r="P453" i="107"/>
  <c r="O453" i="107"/>
  <c r="Z452" i="107"/>
  <c r="Y452" i="107"/>
  <c r="X452" i="107"/>
  <c r="W452" i="107"/>
  <c r="R452" i="107"/>
  <c r="Q452" i="107"/>
  <c r="P452" i="107"/>
  <c r="O452" i="107"/>
  <c r="Z451" i="107"/>
  <c r="Y451" i="107"/>
  <c r="X451" i="107"/>
  <c r="W451" i="107"/>
  <c r="R451" i="107"/>
  <c r="Q451" i="107"/>
  <c r="P451" i="107"/>
  <c r="O451" i="107"/>
  <c r="Z450" i="107"/>
  <c r="Y450" i="107"/>
  <c r="X450" i="107"/>
  <c r="W450" i="107"/>
  <c r="R450" i="107"/>
  <c r="Q450" i="107"/>
  <c r="P450" i="107"/>
  <c r="O450" i="107"/>
  <c r="Z449" i="107"/>
  <c r="Y449" i="107"/>
  <c r="X449" i="107"/>
  <c r="W449" i="107"/>
  <c r="R449" i="107"/>
  <c r="Q449" i="107"/>
  <c r="P449" i="107"/>
  <c r="O449" i="107"/>
  <c r="Z448" i="107"/>
  <c r="Y448" i="107"/>
  <c r="X448" i="107"/>
  <c r="W448" i="107"/>
  <c r="R448" i="107"/>
  <c r="Q448" i="107"/>
  <c r="P448" i="107"/>
  <c r="O448" i="107"/>
  <c r="Z447" i="107"/>
  <c r="Y447" i="107"/>
  <c r="X447" i="107"/>
  <c r="W447" i="107"/>
  <c r="R447" i="107"/>
  <c r="Q447" i="107"/>
  <c r="P447" i="107"/>
  <c r="O447" i="107"/>
  <c r="Z446" i="107"/>
  <c r="Y446" i="107"/>
  <c r="X446" i="107"/>
  <c r="W446" i="107"/>
  <c r="R446" i="107"/>
  <c r="Q446" i="107"/>
  <c r="P446" i="107"/>
  <c r="O446" i="107"/>
  <c r="Z445" i="107"/>
  <c r="Y445" i="107"/>
  <c r="X445" i="107"/>
  <c r="W445" i="107"/>
  <c r="R445" i="107"/>
  <c r="Q445" i="107"/>
  <c r="P445" i="107"/>
  <c r="O445" i="107"/>
  <c r="Z444" i="107"/>
  <c r="Y444" i="107"/>
  <c r="X444" i="107"/>
  <c r="W444" i="107"/>
  <c r="R444" i="107"/>
  <c r="Q444" i="107"/>
  <c r="P444" i="107"/>
  <c r="O444" i="107"/>
  <c r="Z443" i="107"/>
  <c r="Y443" i="107"/>
  <c r="X443" i="107"/>
  <c r="W443" i="107"/>
  <c r="R443" i="107"/>
  <c r="Q443" i="107"/>
  <c r="P443" i="107"/>
  <c r="O443" i="107"/>
  <c r="Z442" i="107"/>
  <c r="Y442" i="107"/>
  <c r="X442" i="107"/>
  <c r="W442" i="107"/>
  <c r="R442" i="107"/>
  <c r="Q442" i="107"/>
  <c r="P442" i="107"/>
  <c r="O442" i="107"/>
  <c r="Z441" i="107"/>
  <c r="Y441" i="107"/>
  <c r="X441" i="107"/>
  <c r="W441" i="107"/>
  <c r="R441" i="107"/>
  <c r="Q441" i="107"/>
  <c r="P441" i="107"/>
  <c r="O441" i="107"/>
  <c r="Z440" i="107"/>
  <c r="Y440" i="107"/>
  <c r="X440" i="107"/>
  <c r="W440" i="107"/>
  <c r="R440" i="107"/>
  <c r="Q440" i="107"/>
  <c r="P440" i="107"/>
  <c r="O440" i="107"/>
  <c r="Z439" i="107"/>
  <c r="Y439" i="107"/>
  <c r="X439" i="107"/>
  <c r="W439" i="107"/>
  <c r="R439" i="107"/>
  <c r="Q439" i="107"/>
  <c r="P439" i="107"/>
  <c r="O439" i="107"/>
  <c r="Z438" i="107"/>
  <c r="Y438" i="107"/>
  <c r="X438" i="107"/>
  <c r="W438" i="107"/>
  <c r="R438" i="107"/>
  <c r="Q438" i="107"/>
  <c r="P438" i="107"/>
  <c r="O438" i="107"/>
  <c r="Z437" i="107"/>
  <c r="Y437" i="107"/>
  <c r="X437" i="107"/>
  <c r="W437" i="107"/>
  <c r="R437" i="107"/>
  <c r="Q437" i="107"/>
  <c r="P437" i="107"/>
  <c r="O437" i="107"/>
  <c r="Z436" i="107"/>
  <c r="Y436" i="107"/>
  <c r="X436" i="107"/>
  <c r="W436" i="107"/>
  <c r="R436" i="107"/>
  <c r="Q436" i="107"/>
  <c r="P436" i="107"/>
  <c r="O436" i="107"/>
  <c r="Z435" i="107"/>
  <c r="Y435" i="107"/>
  <c r="X435" i="107"/>
  <c r="W435" i="107"/>
  <c r="R435" i="107"/>
  <c r="Q435" i="107"/>
  <c r="P435" i="107"/>
  <c r="O435" i="107"/>
  <c r="Z434" i="107"/>
  <c r="Y434" i="107"/>
  <c r="X434" i="107"/>
  <c r="W434" i="107"/>
  <c r="R434" i="107"/>
  <c r="Q434" i="107"/>
  <c r="P434" i="107"/>
  <c r="O434" i="107"/>
  <c r="Z433" i="107"/>
  <c r="Y433" i="107"/>
  <c r="X433" i="107"/>
  <c r="W433" i="107"/>
  <c r="R433" i="107"/>
  <c r="Q433" i="107"/>
  <c r="P433" i="107"/>
  <c r="O433" i="107"/>
  <c r="Z432" i="107"/>
  <c r="Y432" i="107"/>
  <c r="X432" i="107"/>
  <c r="W432" i="107"/>
  <c r="R432" i="107"/>
  <c r="Q432" i="107"/>
  <c r="P432" i="107"/>
  <c r="O432" i="107"/>
  <c r="Z431" i="107"/>
  <c r="Y431" i="107"/>
  <c r="X431" i="107"/>
  <c r="W431" i="107"/>
  <c r="R431" i="107"/>
  <c r="Q431" i="107"/>
  <c r="P431" i="107"/>
  <c r="O431" i="107"/>
  <c r="Z430" i="107"/>
  <c r="Y430" i="107"/>
  <c r="X430" i="107"/>
  <c r="W430" i="107"/>
  <c r="R430" i="107"/>
  <c r="Q430" i="107"/>
  <c r="P430" i="107"/>
  <c r="O430" i="107"/>
  <c r="Z429" i="107"/>
  <c r="Y429" i="107"/>
  <c r="X429" i="107"/>
  <c r="W429" i="107"/>
  <c r="R429" i="107"/>
  <c r="Q429" i="107"/>
  <c r="P429" i="107"/>
  <c r="O429" i="107"/>
  <c r="Z428" i="107"/>
  <c r="Y428" i="107"/>
  <c r="X428" i="107"/>
  <c r="W428" i="107"/>
  <c r="R428" i="107"/>
  <c r="Q428" i="107"/>
  <c r="P428" i="107"/>
  <c r="O428" i="107"/>
  <c r="Z427" i="107"/>
  <c r="Y427" i="107"/>
  <c r="X427" i="107"/>
  <c r="W427" i="107"/>
  <c r="R427" i="107"/>
  <c r="Q427" i="107"/>
  <c r="P427" i="107"/>
  <c r="O427" i="107"/>
  <c r="Z426" i="107"/>
  <c r="Y426" i="107"/>
  <c r="X426" i="107"/>
  <c r="W426" i="107"/>
  <c r="R426" i="107"/>
  <c r="Q426" i="107"/>
  <c r="P426" i="107"/>
  <c r="O426" i="107"/>
  <c r="Z425" i="107"/>
  <c r="Y425" i="107"/>
  <c r="X425" i="107"/>
  <c r="W425" i="107"/>
  <c r="R425" i="107"/>
  <c r="Q425" i="107"/>
  <c r="P425" i="107"/>
  <c r="O425" i="107"/>
  <c r="Z424" i="107"/>
  <c r="Y424" i="107"/>
  <c r="X424" i="107"/>
  <c r="W424" i="107"/>
  <c r="R424" i="107"/>
  <c r="Q424" i="107"/>
  <c r="P424" i="107"/>
  <c r="O424" i="107"/>
  <c r="Z423" i="107"/>
  <c r="Y423" i="107"/>
  <c r="X423" i="107"/>
  <c r="W423" i="107"/>
  <c r="R423" i="107"/>
  <c r="Q423" i="107"/>
  <c r="P423" i="107"/>
  <c r="O423" i="107"/>
  <c r="Z422" i="107"/>
  <c r="Y422" i="107"/>
  <c r="X422" i="107"/>
  <c r="W422" i="107"/>
  <c r="R422" i="107"/>
  <c r="Q422" i="107"/>
  <c r="P422" i="107"/>
  <c r="O422" i="107"/>
  <c r="Z421" i="107"/>
  <c r="Y421" i="107"/>
  <c r="X421" i="107"/>
  <c r="W421" i="107"/>
  <c r="R421" i="107"/>
  <c r="Q421" i="107"/>
  <c r="P421" i="107"/>
  <c r="O421" i="107"/>
  <c r="Z420" i="107"/>
  <c r="Y420" i="107"/>
  <c r="X420" i="107"/>
  <c r="W420" i="107"/>
  <c r="R420" i="107"/>
  <c r="Q420" i="107"/>
  <c r="P420" i="107"/>
  <c r="O420" i="107"/>
  <c r="Z419" i="107"/>
  <c r="Y419" i="107"/>
  <c r="X419" i="107"/>
  <c r="W419" i="107"/>
  <c r="R419" i="107"/>
  <c r="Q419" i="107"/>
  <c r="P419" i="107"/>
  <c r="O419" i="107"/>
  <c r="Z418" i="107"/>
  <c r="Y418" i="107"/>
  <c r="X418" i="107"/>
  <c r="W418" i="107"/>
  <c r="R418" i="107"/>
  <c r="Q418" i="107"/>
  <c r="P418" i="107"/>
  <c r="O418" i="107"/>
  <c r="Z417" i="107"/>
  <c r="Y417" i="107"/>
  <c r="X417" i="107"/>
  <c r="W417" i="107"/>
  <c r="R417" i="107"/>
  <c r="Q417" i="107"/>
  <c r="P417" i="107"/>
  <c r="O417" i="107"/>
  <c r="Z416" i="107"/>
  <c r="Y416" i="107"/>
  <c r="X416" i="107"/>
  <c r="W416" i="107"/>
  <c r="R416" i="107"/>
  <c r="Q416" i="107"/>
  <c r="P416" i="107"/>
  <c r="O416" i="107"/>
  <c r="Z415" i="107"/>
  <c r="Y415" i="107"/>
  <c r="X415" i="107"/>
  <c r="W415" i="107"/>
  <c r="R415" i="107"/>
  <c r="Q415" i="107"/>
  <c r="P415" i="107"/>
  <c r="O415" i="107"/>
  <c r="Z414" i="107"/>
  <c r="Y414" i="107"/>
  <c r="X414" i="107"/>
  <c r="W414" i="107"/>
  <c r="R414" i="107"/>
  <c r="Q414" i="107"/>
  <c r="P414" i="107"/>
  <c r="O414" i="107"/>
  <c r="Z413" i="107"/>
  <c r="Y413" i="107"/>
  <c r="X413" i="107"/>
  <c r="W413" i="107"/>
  <c r="R413" i="107"/>
  <c r="Q413" i="107"/>
  <c r="P413" i="107"/>
  <c r="O413" i="107"/>
  <c r="Z412" i="107"/>
  <c r="Y412" i="107"/>
  <c r="X412" i="107"/>
  <c r="W412" i="107"/>
  <c r="R412" i="107"/>
  <c r="Q412" i="107"/>
  <c r="P412" i="107"/>
  <c r="O412" i="107"/>
  <c r="Z411" i="107"/>
  <c r="Y411" i="107"/>
  <c r="X411" i="107"/>
  <c r="W411" i="107"/>
  <c r="R411" i="107"/>
  <c r="Q411" i="107"/>
  <c r="P411" i="107"/>
  <c r="O411" i="107"/>
  <c r="Z410" i="107"/>
  <c r="Y410" i="107"/>
  <c r="X410" i="107"/>
  <c r="W410" i="107"/>
  <c r="R410" i="107"/>
  <c r="Q410" i="107"/>
  <c r="P410" i="107"/>
  <c r="O410" i="107"/>
  <c r="Z409" i="107"/>
  <c r="Y409" i="107"/>
  <c r="X409" i="107"/>
  <c r="W409" i="107"/>
  <c r="R409" i="107"/>
  <c r="Q409" i="107"/>
  <c r="P409" i="107"/>
  <c r="O409" i="107"/>
  <c r="Z408" i="107"/>
  <c r="Y408" i="107"/>
  <c r="X408" i="107"/>
  <c r="W408" i="107"/>
  <c r="R408" i="107"/>
  <c r="Q408" i="107"/>
  <c r="P408" i="107"/>
  <c r="O408" i="107"/>
  <c r="Z407" i="107"/>
  <c r="Y407" i="107"/>
  <c r="X407" i="107"/>
  <c r="W407" i="107"/>
  <c r="R407" i="107"/>
  <c r="Q407" i="107"/>
  <c r="P407" i="107"/>
  <c r="O407" i="107"/>
  <c r="Z406" i="107"/>
  <c r="Y406" i="107"/>
  <c r="X406" i="107"/>
  <c r="W406" i="107"/>
  <c r="R406" i="107"/>
  <c r="Q406" i="107"/>
  <c r="P406" i="107"/>
  <c r="O406" i="107"/>
  <c r="Z405" i="107"/>
  <c r="Y405" i="107"/>
  <c r="X405" i="107"/>
  <c r="W405" i="107"/>
  <c r="R405" i="107"/>
  <c r="Q405" i="107"/>
  <c r="P405" i="107"/>
  <c r="O405" i="107"/>
  <c r="Z404" i="107"/>
  <c r="Y404" i="107"/>
  <c r="X404" i="107"/>
  <c r="W404" i="107"/>
  <c r="R404" i="107"/>
  <c r="Q404" i="107"/>
  <c r="P404" i="107"/>
  <c r="O404" i="107"/>
  <c r="Z403" i="107"/>
  <c r="Y403" i="107"/>
  <c r="X403" i="107"/>
  <c r="W403" i="107"/>
  <c r="R403" i="107"/>
  <c r="Q403" i="107"/>
  <c r="P403" i="107"/>
  <c r="O403" i="107"/>
  <c r="Z402" i="107"/>
  <c r="Y402" i="107"/>
  <c r="X402" i="107"/>
  <c r="W402" i="107"/>
  <c r="R402" i="107"/>
  <c r="Q402" i="107"/>
  <c r="P402" i="107"/>
  <c r="O402" i="107"/>
  <c r="Z401" i="107"/>
  <c r="Y401" i="107"/>
  <c r="X401" i="107"/>
  <c r="W401" i="107"/>
  <c r="R401" i="107"/>
  <c r="Q401" i="107"/>
  <c r="P401" i="107"/>
  <c r="O401" i="107"/>
  <c r="Z400" i="107"/>
  <c r="Y400" i="107"/>
  <c r="X400" i="107"/>
  <c r="W400" i="107"/>
  <c r="R400" i="107"/>
  <c r="Q400" i="107"/>
  <c r="P400" i="107"/>
  <c r="O400" i="107"/>
  <c r="Z399" i="107"/>
  <c r="Y399" i="107"/>
  <c r="X399" i="107"/>
  <c r="W399" i="107"/>
  <c r="R399" i="107"/>
  <c r="Q399" i="107"/>
  <c r="P399" i="107"/>
  <c r="O399" i="107"/>
  <c r="Z398" i="107"/>
  <c r="Y398" i="107"/>
  <c r="X398" i="107"/>
  <c r="W398" i="107"/>
  <c r="R398" i="107"/>
  <c r="Q398" i="107"/>
  <c r="P398" i="107"/>
  <c r="O398" i="107"/>
  <c r="Z397" i="107"/>
  <c r="Y397" i="107"/>
  <c r="X397" i="107"/>
  <c r="W397" i="107"/>
  <c r="R397" i="107"/>
  <c r="Q397" i="107"/>
  <c r="P397" i="107"/>
  <c r="O397" i="107"/>
  <c r="Z396" i="107"/>
  <c r="Y396" i="107"/>
  <c r="X396" i="107"/>
  <c r="W396" i="107"/>
  <c r="R396" i="107"/>
  <c r="Q396" i="107"/>
  <c r="P396" i="107"/>
  <c r="O396" i="107"/>
  <c r="Z395" i="107"/>
  <c r="Y395" i="107"/>
  <c r="X395" i="107"/>
  <c r="W395" i="107"/>
  <c r="R395" i="107"/>
  <c r="Q395" i="107"/>
  <c r="P395" i="107"/>
  <c r="O395" i="107"/>
  <c r="Z394" i="107"/>
  <c r="Y394" i="107"/>
  <c r="X394" i="107"/>
  <c r="W394" i="107"/>
  <c r="R394" i="107"/>
  <c r="Q394" i="107"/>
  <c r="P394" i="107"/>
  <c r="O394" i="107"/>
  <c r="Z393" i="107"/>
  <c r="Y393" i="107"/>
  <c r="X393" i="107"/>
  <c r="W393" i="107"/>
  <c r="R393" i="107"/>
  <c r="Q393" i="107"/>
  <c r="P393" i="107"/>
  <c r="O393" i="107"/>
  <c r="Z392" i="107"/>
  <c r="Y392" i="107"/>
  <c r="X392" i="107"/>
  <c r="W392" i="107"/>
  <c r="R392" i="107"/>
  <c r="Q392" i="107"/>
  <c r="P392" i="107"/>
  <c r="O392" i="107"/>
  <c r="Z391" i="107"/>
  <c r="Y391" i="107"/>
  <c r="X391" i="107"/>
  <c r="W391" i="107"/>
  <c r="R391" i="107"/>
  <c r="Q391" i="107"/>
  <c r="P391" i="107"/>
  <c r="O391" i="107"/>
  <c r="Z390" i="107"/>
  <c r="Y390" i="107"/>
  <c r="X390" i="107"/>
  <c r="W390" i="107"/>
  <c r="R390" i="107"/>
  <c r="Q390" i="107"/>
  <c r="P390" i="107"/>
  <c r="O390" i="107"/>
  <c r="Z389" i="107"/>
  <c r="Y389" i="107"/>
  <c r="X389" i="107"/>
  <c r="W389" i="107"/>
  <c r="R389" i="107"/>
  <c r="Q389" i="107"/>
  <c r="P389" i="107"/>
  <c r="O389" i="107"/>
  <c r="Z388" i="107"/>
  <c r="Y388" i="107"/>
  <c r="X388" i="107"/>
  <c r="W388" i="107"/>
  <c r="R388" i="107"/>
  <c r="Q388" i="107"/>
  <c r="P388" i="107"/>
  <c r="O388" i="107"/>
  <c r="Z387" i="107"/>
  <c r="Y387" i="107"/>
  <c r="X387" i="107"/>
  <c r="W387" i="107"/>
  <c r="R387" i="107"/>
  <c r="Q387" i="107"/>
  <c r="P387" i="107"/>
  <c r="O387" i="107"/>
  <c r="Z386" i="107"/>
  <c r="Y386" i="107"/>
  <c r="X386" i="107"/>
  <c r="W386" i="107"/>
  <c r="R386" i="107"/>
  <c r="Q386" i="107"/>
  <c r="P386" i="107"/>
  <c r="O386" i="107"/>
  <c r="Z385" i="107"/>
  <c r="Y385" i="107"/>
  <c r="X385" i="107"/>
  <c r="W385" i="107"/>
  <c r="R385" i="107"/>
  <c r="Q385" i="107"/>
  <c r="P385" i="107"/>
  <c r="O385" i="107"/>
  <c r="Z384" i="107"/>
  <c r="Y384" i="107"/>
  <c r="X384" i="107"/>
  <c r="W384" i="107"/>
  <c r="R384" i="107"/>
  <c r="Q384" i="107"/>
  <c r="P384" i="107"/>
  <c r="O384" i="107"/>
  <c r="Z383" i="107"/>
  <c r="Y383" i="107"/>
  <c r="X383" i="107"/>
  <c r="W383" i="107"/>
  <c r="R383" i="107"/>
  <c r="Q383" i="107"/>
  <c r="P383" i="107"/>
  <c r="O383" i="107"/>
  <c r="Z382" i="107"/>
  <c r="Y382" i="107"/>
  <c r="X382" i="107"/>
  <c r="W382" i="107"/>
  <c r="R382" i="107"/>
  <c r="Q382" i="107"/>
  <c r="P382" i="107"/>
  <c r="O382" i="107"/>
  <c r="Z381" i="107"/>
  <c r="Y381" i="107"/>
  <c r="X381" i="107"/>
  <c r="W381" i="107"/>
  <c r="R381" i="107"/>
  <c r="Q381" i="107"/>
  <c r="P381" i="107"/>
  <c r="O381" i="107"/>
  <c r="Z380" i="107"/>
  <c r="Y380" i="107"/>
  <c r="X380" i="107"/>
  <c r="W380" i="107"/>
  <c r="R380" i="107"/>
  <c r="Q380" i="107"/>
  <c r="P380" i="107"/>
  <c r="O380" i="107"/>
  <c r="Z379" i="107"/>
  <c r="Y379" i="107"/>
  <c r="X379" i="107"/>
  <c r="W379" i="107"/>
  <c r="R379" i="107"/>
  <c r="Q379" i="107"/>
  <c r="P379" i="107"/>
  <c r="O379" i="107"/>
  <c r="Z378" i="107"/>
  <c r="Y378" i="107"/>
  <c r="X378" i="107"/>
  <c r="W378" i="107"/>
  <c r="R378" i="107"/>
  <c r="Q378" i="107"/>
  <c r="P378" i="107"/>
  <c r="O378" i="107"/>
  <c r="Z377" i="107"/>
  <c r="Y377" i="107"/>
  <c r="X377" i="107"/>
  <c r="W377" i="107"/>
  <c r="R377" i="107"/>
  <c r="Q377" i="107"/>
  <c r="P377" i="107"/>
  <c r="O377" i="107"/>
  <c r="Z376" i="107"/>
  <c r="Y376" i="107"/>
  <c r="X376" i="107"/>
  <c r="W376" i="107"/>
  <c r="R376" i="107"/>
  <c r="Q376" i="107"/>
  <c r="P376" i="107"/>
  <c r="O376" i="107"/>
  <c r="Z375" i="107"/>
  <c r="Y375" i="107"/>
  <c r="X375" i="107"/>
  <c r="W375" i="107"/>
  <c r="R375" i="107"/>
  <c r="Q375" i="107"/>
  <c r="P375" i="107"/>
  <c r="O375" i="107"/>
  <c r="Z374" i="107"/>
  <c r="Y374" i="107"/>
  <c r="X374" i="107"/>
  <c r="W374" i="107"/>
  <c r="R374" i="107"/>
  <c r="Q374" i="107"/>
  <c r="P374" i="107"/>
  <c r="O374" i="107"/>
  <c r="Z373" i="107"/>
  <c r="Y373" i="107"/>
  <c r="X373" i="107"/>
  <c r="W373" i="107"/>
  <c r="R373" i="107"/>
  <c r="Q373" i="107"/>
  <c r="P373" i="107"/>
  <c r="O373" i="107"/>
  <c r="Z372" i="107"/>
  <c r="Y372" i="107"/>
  <c r="X372" i="107"/>
  <c r="W372" i="107"/>
  <c r="R372" i="107"/>
  <c r="Q372" i="107"/>
  <c r="P372" i="107"/>
  <c r="O372" i="107"/>
  <c r="Z371" i="107"/>
  <c r="Y371" i="107"/>
  <c r="X371" i="107"/>
  <c r="W371" i="107"/>
  <c r="R371" i="107"/>
  <c r="Q371" i="107"/>
  <c r="P371" i="107"/>
  <c r="O371" i="107"/>
  <c r="Z370" i="107"/>
  <c r="Y370" i="107"/>
  <c r="X370" i="107"/>
  <c r="W370" i="107"/>
  <c r="R370" i="107"/>
  <c r="Q370" i="107"/>
  <c r="P370" i="107"/>
  <c r="O370" i="107"/>
  <c r="Z369" i="107"/>
  <c r="Y369" i="107"/>
  <c r="X369" i="107"/>
  <c r="W369" i="107"/>
  <c r="R369" i="107"/>
  <c r="Q369" i="107"/>
  <c r="P369" i="107"/>
  <c r="O369" i="107"/>
  <c r="Z368" i="107"/>
  <c r="Y368" i="107"/>
  <c r="X368" i="107"/>
  <c r="W368" i="107"/>
  <c r="R368" i="107"/>
  <c r="Q368" i="107"/>
  <c r="P368" i="107"/>
  <c r="O368" i="107"/>
  <c r="Z367" i="107"/>
  <c r="Y367" i="107"/>
  <c r="X367" i="107"/>
  <c r="W367" i="107"/>
  <c r="R367" i="107"/>
  <c r="Q367" i="107"/>
  <c r="P367" i="107"/>
  <c r="O367" i="107"/>
  <c r="Z366" i="107"/>
  <c r="Y366" i="107"/>
  <c r="X366" i="107"/>
  <c r="W366" i="107"/>
  <c r="R366" i="107"/>
  <c r="Q366" i="107"/>
  <c r="P366" i="107"/>
  <c r="O366" i="107"/>
  <c r="Z365" i="107"/>
  <c r="Y365" i="107"/>
  <c r="X365" i="107"/>
  <c r="W365" i="107"/>
  <c r="R365" i="107"/>
  <c r="Q365" i="107"/>
  <c r="P365" i="107"/>
  <c r="O365" i="107"/>
  <c r="Z364" i="107"/>
  <c r="Y364" i="107"/>
  <c r="X364" i="107"/>
  <c r="W364" i="107"/>
  <c r="R364" i="107"/>
  <c r="Q364" i="107"/>
  <c r="P364" i="107"/>
  <c r="O364" i="107"/>
  <c r="Z363" i="107"/>
  <c r="Y363" i="107"/>
  <c r="X363" i="107"/>
  <c r="W363" i="107"/>
  <c r="R363" i="107"/>
  <c r="Q363" i="107"/>
  <c r="P363" i="107"/>
  <c r="O363" i="107"/>
  <c r="Z362" i="107"/>
  <c r="Y362" i="107"/>
  <c r="X362" i="107"/>
  <c r="W362" i="107"/>
  <c r="R362" i="107"/>
  <c r="Q362" i="107"/>
  <c r="P362" i="107"/>
  <c r="O362" i="107"/>
  <c r="Z361" i="107"/>
  <c r="Y361" i="107"/>
  <c r="X361" i="107"/>
  <c r="W361" i="107"/>
  <c r="R361" i="107"/>
  <c r="Q361" i="107"/>
  <c r="P361" i="107"/>
  <c r="O361" i="107"/>
  <c r="Z360" i="107"/>
  <c r="Y360" i="107"/>
  <c r="X360" i="107"/>
  <c r="W360" i="107"/>
  <c r="R360" i="107"/>
  <c r="Q360" i="107"/>
  <c r="P360" i="107"/>
  <c r="O360" i="107"/>
  <c r="Z359" i="107"/>
  <c r="Y359" i="107"/>
  <c r="X359" i="107"/>
  <c r="W359" i="107"/>
  <c r="R359" i="107"/>
  <c r="Q359" i="107"/>
  <c r="P359" i="107"/>
  <c r="O359" i="107"/>
  <c r="Z358" i="107"/>
  <c r="Y358" i="107"/>
  <c r="X358" i="107"/>
  <c r="W358" i="107"/>
  <c r="R358" i="107"/>
  <c r="Q358" i="107"/>
  <c r="P358" i="107"/>
  <c r="O358" i="107"/>
  <c r="Z357" i="107"/>
  <c r="Y357" i="107"/>
  <c r="X357" i="107"/>
  <c r="W357" i="107"/>
  <c r="R357" i="107"/>
  <c r="Q357" i="107"/>
  <c r="P357" i="107"/>
  <c r="O357" i="107"/>
  <c r="Z356" i="107"/>
  <c r="Y356" i="107"/>
  <c r="X356" i="107"/>
  <c r="W356" i="107"/>
  <c r="R356" i="107"/>
  <c r="Q356" i="107"/>
  <c r="P356" i="107"/>
  <c r="O356" i="107"/>
  <c r="Z355" i="107"/>
  <c r="Y355" i="107"/>
  <c r="X355" i="107"/>
  <c r="W355" i="107"/>
  <c r="R355" i="107"/>
  <c r="Q355" i="107"/>
  <c r="P355" i="107"/>
  <c r="O355" i="107"/>
  <c r="Z354" i="107"/>
  <c r="Y354" i="107"/>
  <c r="X354" i="107"/>
  <c r="W354" i="107"/>
  <c r="R354" i="107"/>
  <c r="Q354" i="107"/>
  <c r="P354" i="107"/>
  <c r="O354" i="107"/>
  <c r="Z353" i="107"/>
  <c r="Y353" i="107"/>
  <c r="X353" i="107"/>
  <c r="W353" i="107"/>
  <c r="R353" i="107"/>
  <c r="Q353" i="107"/>
  <c r="P353" i="107"/>
  <c r="O353" i="107"/>
  <c r="Z352" i="107"/>
  <c r="Y352" i="107"/>
  <c r="X352" i="107"/>
  <c r="W352" i="107"/>
  <c r="R352" i="107"/>
  <c r="Q352" i="107"/>
  <c r="P352" i="107"/>
  <c r="O352" i="107"/>
  <c r="Z351" i="107"/>
  <c r="Y351" i="107"/>
  <c r="X351" i="107"/>
  <c r="W351" i="107"/>
  <c r="R351" i="107"/>
  <c r="Q351" i="107"/>
  <c r="P351" i="107"/>
  <c r="O351" i="107"/>
  <c r="Z350" i="107"/>
  <c r="Y350" i="107"/>
  <c r="X350" i="107"/>
  <c r="W350" i="107"/>
  <c r="R350" i="107"/>
  <c r="Q350" i="107"/>
  <c r="P350" i="107"/>
  <c r="O350" i="107"/>
  <c r="Z349" i="107"/>
  <c r="Y349" i="107"/>
  <c r="X349" i="107"/>
  <c r="W349" i="107"/>
  <c r="R349" i="107"/>
  <c r="Q349" i="107"/>
  <c r="P349" i="107"/>
  <c r="O349" i="107"/>
  <c r="Z348" i="107"/>
  <c r="Y348" i="107"/>
  <c r="X348" i="107"/>
  <c r="W348" i="107"/>
  <c r="R348" i="107"/>
  <c r="Q348" i="107"/>
  <c r="P348" i="107"/>
  <c r="O348" i="107"/>
  <c r="Z347" i="107"/>
  <c r="Y347" i="107"/>
  <c r="X347" i="107"/>
  <c r="W347" i="107"/>
  <c r="R347" i="107"/>
  <c r="Q347" i="107"/>
  <c r="P347" i="107"/>
  <c r="O347" i="107"/>
  <c r="Z346" i="107"/>
  <c r="Y346" i="107"/>
  <c r="X346" i="107"/>
  <c r="W346" i="107"/>
  <c r="R346" i="107"/>
  <c r="Q346" i="107"/>
  <c r="P346" i="107"/>
  <c r="O346" i="107"/>
  <c r="Z345" i="107"/>
  <c r="Y345" i="107"/>
  <c r="X345" i="107"/>
  <c r="W345" i="107"/>
  <c r="R345" i="107"/>
  <c r="Q345" i="107"/>
  <c r="P345" i="107"/>
  <c r="O345" i="107"/>
  <c r="Z344" i="107"/>
  <c r="Y344" i="107"/>
  <c r="X344" i="107"/>
  <c r="W344" i="107"/>
  <c r="R344" i="107"/>
  <c r="Q344" i="107"/>
  <c r="P344" i="107"/>
  <c r="O344" i="107"/>
  <c r="Z343" i="107"/>
  <c r="Y343" i="107"/>
  <c r="X343" i="107"/>
  <c r="W343" i="107"/>
  <c r="R343" i="107"/>
  <c r="Q343" i="107"/>
  <c r="P343" i="107"/>
  <c r="O343" i="107"/>
  <c r="Z342" i="107"/>
  <c r="Y342" i="107"/>
  <c r="X342" i="107"/>
  <c r="W342" i="107"/>
  <c r="R342" i="107"/>
  <c r="Q342" i="107"/>
  <c r="P342" i="107"/>
  <c r="O342" i="107"/>
  <c r="Z341" i="107"/>
  <c r="Y341" i="107"/>
  <c r="X341" i="107"/>
  <c r="W341" i="107"/>
  <c r="R341" i="107"/>
  <c r="Q341" i="107"/>
  <c r="P341" i="107"/>
  <c r="O341" i="107"/>
  <c r="Z340" i="107"/>
  <c r="Y340" i="107"/>
  <c r="X340" i="107"/>
  <c r="W340" i="107"/>
  <c r="R340" i="107"/>
  <c r="Q340" i="107"/>
  <c r="P340" i="107"/>
  <c r="O340" i="107"/>
  <c r="Z339" i="107"/>
  <c r="Y339" i="107"/>
  <c r="X339" i="107"/>
  <c r="W339" i="107"/>
  <c r="R339" i="107"/>
  <c r="Q339" i="107"/>
  <c r="P339" i="107"/>
  <c r="O339" i="107"/>
  <c r="Z338" i="107"/>
  <c r="Y338" i="107"/>
  <c r="X338" i="107"/>
  <c r="W338" i="107"/>
  <c r="R338" i="107"/>
  <c r="Q338" i="107"/>
  <c r="P338" i="107"/>
  <c r="O338" i="107"/>
  <c r="Z337" i="107"/>
  <c r="Y337" i="107"/>
  <c r="X337" i="107"/>
  <c r="W337" i="107"/>
  <c r="R337" i="107"/>
  <c r="Q337" i="107"/>
  <c r="P337" i="107"/>
  <c r="O337" i="107"/>
  <c r="Z336" i="107"/>
  <c r="Y336" i="107"/>
  <c r="X336" i="107"/>
  <c r="W336" i="107"/>
  <c r="R336" i="107"/>
  <c r="Q336" i="107"/>
  <c r="P336" i="107"/>
  <c r="O336" i="107"/>
  <c r="Z335" i="107"/>
  <c r="Y335" i="107"/>
  <c r="X335" i="107"/>
  <c r="W335" i="107"/>
  <c r="R335" i="107"/>
  <c r="Q335" i="107"/>
  <c r="P335" i="107"/>
  <c r="O335" i="107"/>
  <c r="Z334" i="107"/>
  <c r="Y334" i="107"/>
  <c r="X334" i="107"/>
  <c r="W334" i="107"/>
  <c r="R334" i="107"/>
  <c r="Q334" i="107"/>
  <c r="P334" i="107"/>
  <c r="O334" i="107"/>
  <c r="Z333" i="107"/>
  <c r="Y333" i="107"/>
  <c r="X333" i="107"/>
  <c r="W333" i="107"/>
  <c r="R333" i="107"/>
  <c r="Q333" i="107"/>
  <c r="P333" i="107"/>
  <c r="O333" i="107"/>
  <c r="Z332" i="107"/>
  <c r="Y332" i="107"/>
  <c r="X332" i="107"/>
  <c r="W332" i="107"/>
  <c r="R332" i="107"/>
  <c r="Q332" i="107"/>
  <c r="P332" i="107"/>
  <c r="O332" i="107"/>
  <c r="Z331" i="107"/>
  <c r="Y331" i="107"/>
  <c r="X331" i="107"/>
  <c r="W331" i="107"/>
  <c r="R331" i="107"/>
  <c r="Q331" i="107"/>
  <c r="P331" i="107"/>
  <c r="O331" i="107"/>
  <c r="Z330" i="107"/>
  <c r="Y330" i="107"/>
  <c r="X330" i="107"/>
  <c r="W330" i="107"/>
  <c r="R330" i="107"/>
  <c r="Q330" i="107"/>
  <c r="P330" i="107"/>
  <c r="O330" i="107"/>
  <c r="Z329" i="107"/>
  <c r="Y329" i="107"/>
  <c r="X329" i="107"/>
  <c r="W329" i="107"/>
  <c r="R329" i="107"/>
  <c r="Q329" i="107"/>
  <c r="P329" i="107"/>
  <c r="O329" i="107"/>
  <c r="Z328" i="107"/>
  <c r="Y328" i="107"/>
  <c r="X328" i="107"/>
  <c r="W328" i="107"/>
  <c r="R328" i="107"/>
  <c r="Q328" i="107"/>
  <c r="P328" i="107"/>
  <c r="O328" i="107"/>
  <c r="Z327" i="107"/>
  <c r="Y327" i="107"/>
  <c r="X327" i="107"/>
  <c r="W327" i="107"/>
  <c r="R327" i="107"/>
  <c r="Q327" i="107"/>
  <c r="P327" i="107"/>
  <c r="O327" i="107"/>
  <c r="Z326" i="107"/>
  <c r="Y326" i="107"/>
  <c r="X326" i="107"/>
  <c r="W326" i="107"/>
  <c r="R326" i="107"/>
  <c r="Q326" i="107"/>
  <c r="P326" i="107"/>
  <c r="O326" i="107"/>
  <c r="Z325" i="107"/>
  <c r="Y325" i="107"/>
  <c r="X325" i="107"/>
  <c r="W325" i="107"/>
  <c r="R325" i="107"/>
  <c r="Q325" i="107"/>
  <c r="P325" i="107"/>
  <c r="O325" i="107"/>
  <c r="Z324" i="107"/>
  <c r="Y324" i="107"/>
  <c r="X324" i="107"/>
  <c r="W324" i="107"/>
  <c r="R324" i="107"/>
  <c r="Q324" i="107"/>
  <c r="P324" i="107"/>
  <c r="O324" i="107"/>
  <c r="Z323" i="107"/>
  <c r="Y323" i="107"/>
  <c r="X323" i="107"/>
  <c r="W323" i="107"/>
  <c r="R323" i="107"/>
  <c r="Q323" i="107"/>
  <c r="P323" i="107"/>
  <c r="O323" i="107"/>
  <c r="Z322" i="107"/>
  <c r="Y322" i="107"/>
  <c r="X322" i="107"/>
  <c r="W322" i="107"/>
  <c r="R322" i="107"/>
  <c r="Q322" i="107"/>
  <c r="P322" i="107"/>
  <c r="O322" i="107"/>
  <c r="Z321" i="107"/>
  <c r="Y321" i="107"/>
  <c r="X321" i="107"/>
  <c r="W321" i="107"/>
  <c r="R321" i="107"/>
  <c r="Q321" i="107"/>
  <c r="P321" i="107"/>
  <c r="O321" i="107"/>
  <c r="Z320" i="107"/>
  <c r="Y320" i="107"/>
  <c r="X320" i="107"/>
  <c r="W320" i="107"/>
  <c r="R320" i="107"/>
  <c r="Q320" i="107"/>
  <c r="P320" i="107"/>
  <c r="O320" i="107"/>
  <c r="Z319" i="107"/>
  <c r="Y319" i="107"/>
  <c r="X319" i="107"/>
  <c r="W319" i="107"/>
  <c r="R319" i="107"/>
  <c r="Q319" i="107"/>
  <c r="P319" i="107"/>
  <c r="O319" i="107"/>
  <c r="Z318" i="107"/>
  <c r="Y318" i="107"/>
  <c r="X318" i="107"/>
  <c r="W318" i="107"/>
  <c r="R318" i="107"/>
  <c r="Q318" i="107"/>
  <c r="P318" i="107"/>
  <c r="O318" i="107"/>
  <c r="Z317" i="107"/>
  <c r="Y317" i="107"/>
  <c r="X317" i="107"/>
  <c r="W317" i="107"/>
  <c r="R317" i="107"/>
  <c r="Q317" i="107"/>
  <c r="P317" i="107"/>
  <c r="O317" i="107"/>
  <c r="Z316" i="107"/>
  <c r="Y316" i="107"/>
  <c r="X316" i="107"/>
  <c r="W316" i="107"/>
  <c r="R316" i="107"/>
  <c r="Q316" i="107"/>
  <c r="P316" i="107"/>
  <c r="O316" i="107"/>
  <c r="Z315" i="107"/>
  <c r="Y315" i="107"/>
  <c r="X315" i="107"/>
  <c r="W315" i="107"/>
  <c r="R315" i="107"/>
  <c r="Q315" i="107"/>
  <c r="P315" i="107"/>
  <c r="O315" i="107"/>
  <c r="Z314" i="107"/>
  <c r="Y314" i="107"/>
  <c r="X314" i="107"/>
  <c r="W314" i="107"/>
  <c r="R314" i="107"/>
  <c r="Q314" i="107"/>
  <c r="P314" i="107"/>
  <c r="O314" i="107"/>
  <c r="Z313" i="107"/>
  <c r="Y313" i="107"/>
  <c r="X313" i="107"/>
  <c r="W313" i="107"/>
  <c r="R313" i="107"/>
  <c r="Q313" i="107"/>
  <c r="P313" i="107"/>
  <c r="O313" i="107"/>
  <c r="Z312" i="107"/>
  <c r="Y312" i="107"/>
  <c r="X312" i="107"/>
  <c r="W312" i="107"/>
  <c r="R312" i="107"/>
  <c r="Q312" i="107"/>
  <c r="P312" i="107"/>
  <c r="O312" i="107"/>
  <c r="Z311" i="107"/>
  <c r="Y311" i="107"/>
  <c r="X311" i="107"/>
  <c r="W311" i="107"/>
  <c r="R311" i="107"/>
  <c r="Q311" i="107"/>
  <c r="P311" i="107"/>
  <c r="O311" i="107"/>
  <c r="Z310" i="107"/>
  <c r="Y310" i="107"/>
  <c r="X310" i="107"/>
  <c r="W310" i="107"/>
  <c r="R310" i="107"/>
  <c r="Q310" i="107"/>
  <c r="P310" i="107"/>
  <c r="O310" i="107"/>
  <c r="Z309" i="107"/>
  <c r="Y309" i="107"/>
  <c r="X309" i="107"/>
  <c r="W309" i="107"/>
  <c r="R309" i="107"/>
  <c r="Q309" i="107"/>
  <c r="P309" i="107"/>
  <c r="O309" i="107"/>
  <c r="Z308" i="107"/>
  <c r="Y308" i="107"/>
  <c r="X308" i="107"/>
  <c r="W308" i="107"/>
  <c r="R308" i="107"/>
  <c r="Q308" i="107"/>
  <c r="P308" i="107"/>
  <c r="O308" i="107"/>
  <c r="Z307" i="107"/>
  <c r="Y307" i="107"/>
  <c r="X307" i="107"/>
  <c r="W307" i="107"/>
  <c r="R307" i="107"/>
  <c r="Q307" i="107"/>
  <c r="P307" i="107"/>
  <c r="O307" i="107"/>
  <c r="Z306" i="107"/>
  <c r="Y306" i="107"/>
  <c r="X306" i="107"/>
  <c r="W306" i="107"/>
  <c r="R306" i="107"/>
  <c r="Q306" i="107"/>
  <c r="P306" i="107"/>
  <c r="O306" i="107"/>
  <c r="Z305" i="107"/>
  <c r="Y305" i="107"/>
  <c r="X305" i="107"/>
  <c r="W305" i="107"/>
  <c r="R305" i="107"/>
  <c r="Q305" i="107"/>
  <c r="P305" i="107"/>
  <c r="O305" i="107"/>
  <c r="Z304" i="107"/>
  <c r="Y304" i="107"/>
  <c r="X304" i="107"/>
  <c r="W304" i="107"/>
  <c r="R304" i="107"/>
  <c r="Q304" i="107"/>
  <c r="P304" i="107"/>
  <c r="O304" i="107"/>
  <c r="Z303" i="107"/>
  <c r="Y303" i="107"/>
  <c r="X303" i="107"/>
  <c r="W303" i="107"/>
  <c r="R303" i="107"/>
  <c r="Q303" i="107"/>
  <c r="P303" i="107"/>
  <c r="O303" i="107"/>
  <c r="Z302" i="107"/>
  <c r="Y302" i="107"/>
  <c r="X302" i="107"/>
  <c r="W302" i="107"/>
  <c r="R302" i="107"/>
  <c r="Q302" i="107"/>
  <c r="P302" i="107"/>
  <c r="O302" i="107"/>
  <c r="Z301" i="107"/>
  <c r="Y301" i="107"/>
  <c r="X301" i="107"/>
  <c r="W301" i="107"/>
  <c r="R301" i="107"/>
  <c r="Q301" i="107"/>
  <c r="P301" i="107"/>
  <c r="O301" i="107"/>
  <c r="Z300" i="107"/>
  <c r="Y300" i="107"/>
  <c r="X300" i="107"/>
  <c r="W300" i="107"/>
  <c r="R300" i="107"/>
  <c r="Q300" i="107"/>
  <c r="P300" i="107"/>
  <c r="O300" i="107"/>
  <c r="Z299" i="107"/>
  <c r="Y299" i="107"/>
  <c r="X299" i="107"/>
  <c r="W299" i="107"/>
  <c r="R299" i="107"/>
  <c r="Q299" i="107"/>
  <c r="P299" i="107"/>
  <c r="O299" i="107"/>
  <c r="Z298" i="107"/>
  <c r="Y298" i="107"/>
  <c r="X298" i="107"/>
  <c r="W298" i="107"/>
  <c r="R298" i="107"/>
  <c r="Q298" i="107"/>
  <c r="P298" i="107"/>
  <c r="O298" i="107"/>
  <c r="Z297" i="107"/>
  <c r="Y297" i="107"/>
  <c r="X297" i="107"/>
  <c r="W297" i="107"/>
  <c r="R297" i="107"/>
  <c r="Q297" i="107"/>
  <c r="P297" i="107"/>
  <c r="O297" i="107"/>
  <c r="Z296" i="107"/>
  <c r="Y296" i="107"/>
  <c r="X296" i="107"/>
  <c r="W296" i="107"/>
  <c r="R296" i="107"/>
  <c r="Q296" i="107"/>
  <c r="P296" i="107"/>
  <c r="O296" i="107"/>
  <c r="Z295" i="107"/>
  <c r="Y295" i="107"/>
  <c r="X295" i="107"/>
  <c r="W295" i="107"/>
  <c r="R295" i="107"/>
  <c r="Q295" i="107"/>
  <c r="P295" i="107"/>
  <c r="O295" i="107"/>
  <c r="Z294" i="107"/>
  <c r="Y294" i="107"/>
  <c r="X294" i="107"/>
  <c r="W294" i="107"/>
  <c r="R294" i="107"/>
  <c r="Q294" i="107"/>
  <c r="P294" i="107"/>
  <c r="O294" i="107"/>
  <c r="Z293" i="107"/>
  <c r="Y293" i="107"/>
  <c r="X293" i="107"/>
  <c r="W293" i="107"/>
  <c r="R293" i="107"/>
  <c r="Q293" i="107"/>
  <c r="P293" i="107"/>
  <c r="O293" i="107"/>
  <c r="Z292" i="107"/>
  <c r="Y292" i="107"/>
  <c r="X292" i="107"/>
  <c r="W292" i="107"/>
  <c r="R292" i="107"/>
  <c r="Q292" i="107"/>
  <c r="P292" i="107"/>
  <c r="O292" i="107"/>
  <c r="Z291" i="107"/>
  <c r="Y291" i="107"/>
  <c r="X291" i="107"/>
  <c r="W291" i="107"/>
  <c r="R291" i="107"/>
  <c r="Q291" i="107"/>
  <c r="P291" i="107"/>
  <c r="O291" i="107"/>
  <c r="Z290" i="107"/>
  <c r="Y290" i="107"/>
  <c r="X290" i="107"/>
  <c r="W290" i="107"/>
  <c r="R290" i="107"/>
  <c r="Q290" i="107"/>
  <c r="P290" i="107"/>
  <c r="O290" i="107"/>
  <c r="Z289" i="107"/>
  <c r="Y289" i="107"/>
  <c r="X289" i="107"/>
  <c r="W289" i="107"/>
  <c r="R289" i="107"/>
  <c r="Q289" i="107"/>
  <c r="P289" i="107"/>
  <c r="O289" i="107"/>
  <c r="Z288" i="107"/>
  <c r="Y288" i="107"/>
  <c r="X288" i="107"/>
  <c r="W288" i="107"/>
  <c r="R288" i="107"/>
  <c r="Q288" i="107"/>
  <c r="P288" i="107"/>
  <c r="O288" i="107"/>
  <c r="Z287" i="107"/>
  <c r="Y287" i="107"/>
  <c r="X287" i="107"/>
  <c r="W287" i="107"/>
  <c r="R287" i="107"/>
  <c r="Q287" i="107"/>
  <c r="P287" i="107"/>
  <c r="O287" i="107"/>
  <c r="Z286" i="107"/>
  <c r="Y286" i="107"/>
  <c r="X286" i="107"/>
  <c r="W286" i="107"/>
  <c r="R286" i="107"/>
  <c r="Q286" i="107"/>
  <c r="P286" i="107"/>
  <c r="O286" i="107"/>
  <c r="Z285" i="107"/>
  <c r="Y285" i="107"/>
  <c r="X285" i="107"/>
  <c r="W285" i="107"/>
  <c r="R285" i="107"/>
  <c r="Q285" i="107"/>
  <c r="P285" i="107"/>
  <c r="O285" i="107"/>
  <c r="Z284" i="107"/>
  <c r="Y284" i="107"/>
  <c r="X284" i="107"/>
  <c r="W284" i="107"/>
  <c r="R284" i="107"/>
  <c r="Q284" i="107"/>
  <c r="P284" i="107"/>
  <c r="O284" i="107"/>
  <c r="Z283" i="107"/>
  <c r="Y283" i="107"/>
  <c r="X283" i="107"/>
  <c r="W283" i="107"/>
  <c r="R283" i="107"/>
  <c r="Q283" i="107"/>
  <c r="P283" i="107"/>
  <c r="O283" i="107"/>
  <c r="Z282" i="107"/>
  <c r="Y282" i="107"/>
  <c r="X282" i="107"/>
  <c r="W282" i="107"/>
  <c r="R282" i="107"/>
  <c r="Q282" i="107"/>
  <c r="P282" i="107"/>
  <c r="O282" i="107"/>
  <c r="Z281" i="107"/>
  <c r="Y281" i="107"/>
  <c r="X281" i="107"/>
  <c r="W281" i="107"/>
  <c r="R281" i="107"/>
  <c r="Q281" i="107"/>
  <c r="P281" i="107"/>
  <c r="O281" i="107"/>
  <c r="Z280" i="107"/>
  <c r="Y280" i="107"/>
  <c r="X280" i="107"/>
  <c r="W280" i="107"/>
  <c r="R280" i="107"/>
  <c r="Q280" i="107"/>
  <c r="P280" i="107"/>
  <c r="O280" i="107"/>
  <c r="Z279" i="107"/>
  <c r="Y279" i="107"/>
  <c r="X279" i="107"/>
  <c r="W279" i="107"/>
  <c r="R279" i="107"/>
  <c r="Q279" i="107"/>
  <c r="P279" i="107"/>
  <c r="O279" i="107"/>
  <c r="Z278" i="107"/>
  <c r="Y278" i="107"/>
  <c r="X278" i="107"/>
  <c r="W278" i="107"/>
  <c r="R278" i="107"/>
  <c r="Q278" i="107"/>
  <c r="P278" i="107"/>
  <c r="O278" i="107"/>
  <c r="Z277" i="107"/>
  <c r="Y277" i="107"/>
  <c r="X277" i="107"/>
  <c r="W277" i="107"/>
  <c r="R277" i="107"/>
  <c r="Q277" i="107"/>
  <c r="P277" i="107"/>
  <c r="O277" i="107"/>
  <c r="Z276" i="107"/>
  <c r="Y276" i="107"/>
  <c r="X276" i="107"/>
  <c r="W276" i="107"/>
  <c r="R276" i="107"/>
  <c r="Q276" i="107"/>
  <c r="P276" i="107"/>
  <c r="O276" i="107"/>
  <c r="Z275" i="107"/>
  <c r="Y275" i="107"/>
  <c r="X275" i="107"/>
  <c r="W275" i="107"/>
  <c r="R275" i="107"/>
  <c r="Q275" i="107"/>
  <c r="P275" i="107"/>
  <c r="O275" i="107"/>
  <c r="Z274" i="107"/>
  <c r="Y274" i="107"/>
  <c r="X274" i="107"/>
  <c r="W274" i="107"/>
  <c r="R274" i="107"/>
  <c r="Q274" i="107"/>
  <c r="P274" i="107"/>
  <c r="O274" i="107"/>
  <c r="Z273" i="107"/>
  <c r="Y273" i="107"/>
  <c r="X273" i="107"/>
  <c r="W273" i="107"/>
  <c r="R273" i="107"/>
  <c r="Q273" i="107"/>
  <c r="P273" i="107"/>
  <c r="O273" i="107"/>
  <c r="Z272" i="107"/>
  <c r="Y272" i="107"/>
  <c r="X272" i="107"/>
  <c r="W272" i="107"/>
  <c r="R272" i="107"/>
  <c r="Q272" i="107"/>
  <c r="P272" i="107"/>
  <c r="O272" i="107"/>
  <c r="Z271" i="107"/>
  <c r="Y271" i="107"/>
  <c r="X271" i="107"/>
  <c r="W271" i="107"/>
  <c r="R271" i="107"/>
  <c r="Q271" i="107"/>
  <c r="P271" i="107"/>
  <c r="O271" i="107"/>
  <c r="Z270" i="107"/>
  <c r="Y270" i="107"/>
  <c r="X270" i="107"/>
  <c r="W270" i="107"/>
  <c r="R270" i="107"/>
  <c r="Q270" i="107"/>
  <c r="P270" i="107"/>
  <c r="O270" i="107"/>
  <c r="Z269" i="107"/>
  <c r="Y269" i="107"/>
  <c r="X269" i="107"/>
  <c r="W269" i="107"/>
  <c r="R269" i="107"/>
  <c r="Q269" i="107"/>
  <c r="P269" i="107"/>
  <c r="O269" i="107"/>
  <c r="Z268" i="107"/>
  <c r="Y268" i="107"/>
  <c r="X268" i="107"/>
  <c r="W268" i="107"/>
  <c r="R268" i="107"/>
  <c r="Q268" i="107"/>
  <c r="P268" i="107"/>
  <c r="O268" i="107"/>
  <c r="Z267" i="107"/>
  <c r="Y267" i="107"/>
  <c r="X267" i="107"/>
  <c r="W267" i="107"/>
  <c r="R267" i="107"/>
  <c r="Q267" i="107"/>
  <c r="P267" i="107"/>
  <c r="O267" i="107"/>
  <c r="Z266" i="107"/>
  <c r="Y266" i="107"/>
  <c r="X266" i="107"/>
  <c r="W266" i="107"/>
  <c r="R266" i="107"/>
  <c r="Q266" i="107"/>
  <c r="P266" i="107"/>
  <c r="O266" i="107"/>
  <c r="Z265" i="107"/>
  <c r="Y265" i="107"/>
  <c r="X265" i="107"/>
  <c r="W265" i="107"/>
  <c r="R265" i="107"/>
  <c r="Q265" i="107"/>
  <c r="P265" i="107"/>
  <c r="O265" i="107"/>
  <c r="Z264" i="107"/>
  <c r="Y264" i="107"/>
  <c r="X264" i="107"/>
  <c r="W264" i="107"/>
  <c r="R264" i="107"/>
  <c r="Q264" i="107"/>
  <c r="P264" i="107"/>
  <c r="O264" i="107"/>
  <c r="Z263" i="107"/>
  <c r="Y263" i="107"/>
  <c r="X263" i="107"/>
  <c r="W263" i="107"/>
  <c r="R263" i="107"/>
  <c r="Q263" i="107"/>
  <c r="P263" i="107"/>
  <c r="O263" i="107"/>
  <c r="Z262" i="107"/>
  <c r="Y262" i="107"/>
  <c r="X262" i="107"/>
  <c r="W262" i="107"/>
  <c r="R262" i="107"/>
  <c r="Q262" i="107"/>
  <c r="P262" i="107"/>
  <c r="O262" i="107"/>
  <c r="Z261" i="107"/>
  <c r="Y261" i="107"/>
  <c r="X261" i="107"/>
  <c r="W261" i="107"/>
  <c r="R261" i="107"/>
  <c r="Q261" i="107"/>
  <c r="P261" i="107"/>
  <c r="O261" i="107"/>
  <c r="Z260" i="107"/>
  <c r="Y260" i="107"/>
  <c r="X260" i="107"/>
  <c r="W260" i="107"/>
  <c r="R260" i="107"/>
  <c r="Q260" i="107"/>
  <c r="P260" i="107"/>
  <c r="O260" i="107"/>
  <c r="Z259" i="107"/>
  <c r="Y259" i="107"/>
  <c r="X259" i="107"/>
  <c r="W259" i="107"/>
  <c r="R259" i="107"/>
  <c r="Q259" i="107"/>
  <c r="P259" i="107"/>
  <c r="O259" i="107"/>
  <c r="Z258" i="107"/>
  <c r="Y258" i="107"/>
  <c r="X258" i="107"/>
  <c r="W258" i="107"/>
  <c r="R258" i="107"/>
  <c r="Q258" i="107"/>
  <c r="P258" i="107"/>
  <c r="O258" i="107"/>
  <c r="Z257" i="107"/>
  <c r="Y257" i="107"/>
  <c r="X257" i="107"/>
  <c r="W257" i="107"/>
  <c r="R257" i="107"/>
  <c r="Q257" i="107"/>
  <c r="P257" i="107"/>
  <c r="O257" i="107"/>
  <c r="Z256" i="107"/>
  <c r="Y256" i="107"/>
  <c r="X256" i="107"/>
  <c r="W256" i="107"/>
  <c r="R256" i="107"/>
  <c r="Q256" i="107"/>
  <c r="P256" i="107"/>
  <c r="O256" i="107"/>
  <c r="Z255" i="107"/>
  <c r="Y255" i="107"/>
  <c r="X255" i="107"/>
  <c r="W255" i="107"/>
  <c r="R255" i="107"/>
  <c r="Q255" i="107"/>
  <c r="P255" i="107"/>
  <c r="O255" i="107"/>
  <c r="Z254" i="107"/>
  <c r="Y254" i="107"/>
  <c r="X254" i="107"/>
  <c r="W254" i="107"/>
  <c r="R254" i="107"/>
  <c r="Q254" i="107"/>
  <c r="P254" i="107"/>
  <c r="O254" i="107"/>
  <c r="Z253" i="107"/>
  <c r="Y253" i="107"/>
  <c r="X253" i="107"/>
  <c r="W253" i="107"/>
  <c r="R253" i="107"/>
  <c r="Q253" i="107"/>
  <c r="P253" i="107"/>
  <c r="O253" i="107"/>
  <c r="Z252" i="107"/>
  <c r="Y252" i="107"/>
  <c r="X252" i="107"/>
  <c r="W252" i="107"/>
  <c r="R252" i="107"/>
  <c r="Q252" i="107"/>
  <c r="P252" i="107"/>
  <c r="O252" i="107"/>
  <c r="Z251" i="107"/>
  <c r="Y251" i="107"/>
  <c r="X251" i="107"/>
  <c r="W251" i="107"/>
  <c r="R251" i="107"/>
  <c r="Q251" i="107"/>
  <c r="P251" i="107"/>
  <c r="O251" i="107"/>
  <c r="Z250" i="107"/>
  <c r="Y250" i="107"/>
  <c r="X250" i="107"/>
  <c r="W250" i="107"/>
  <c r="R250" i="107"/>
  <c r="Q250" i="107"/>
  <c r="P250" i="107"/>
  <c r="O250" i="107"/>
  <c r="Z249" i="107"/>
  <c r="Y249" i="107"/>
  <c r="X249" i="107"/>
  <c r="W249" i="107"/>
  <c r="R249" i="107"/>
  <c r="Q249" i="107"/>
  <c r="P249" i="107"/>
  <c r="O249" i="107"/>
  <c r="Z248" i="107"/>
  <c r="Y248" i="107"/>
  <c r="X248" i="107"/>
  <c r="W248" i="107"/>
  <c r="R248" i="107"/>
  <c r="Q248" i="107"/>
  <c r="P248" i="107"/>
  <c r="O248" i="107"/>
  <c r="Z247" i="107"/>
  <c r="Y247" i="107"/>
  <c r="X247" i="107"/>
  <c r="W247" i="107"/>
  <c r="R247" i="107"/>
  <c r="Q247" i="107"/>
  <c r="P247" i="107"/>
  <c r="O247" i="107"/>
  <c r="Z246" i="107"/>
  <c r="Y246" i="107"/>
  <c r="X246" i="107"/>
  <c r="W246" i="107"/>
  <c r="R246" i="107"/>
  <c r="Q246" i="107"/>
  <c r="P246" i="107"/>
  <c r="O246" i="107"/>
  <c r="Z245" i="107"/>
  <c r="Y245" i="107"/>
  <c r="X245" i="107"/>
  <c r="W245" i="107"/>
  <c r="R245" i="107"/>
  <c r="Q245" i="107"/>
  <c r="P245" i="107"/>
  <c r="O245" i="107"/>
  <c r="Z244" i="107"/>
  <c r="Y244" i="107"/>
  <c r="X244" i="107"/>
  <c r="W244" i="107"/>
  <c r="R244" i="107"/>
  <c r="Q244" i="107"/>
  <c r="P244" i="107"/>
  <c r="O244" i="107"/>
  <c r="Z243" i="107"/>
  <c r="Y243" i="107"/>
  <c r="X243" i="107"/>
  <c r="W243" i="107"/>
  <c r="R243" i="107"/>
  <c r="Q243" i="107"/>
  <c r="P243" i="107"/>
  <c r="O243" i="107"/>
  <c r="Z242" i="107"/>
  <c r="Y242" i="107"/>
  <c r="X242" i="107"/>
  <c r="W242" i="107"/>
  <c r="R242" i="107"/>
  <c r="Q242" i="107"/>
  <c r="P242" i="107"/>
  <c r="O242" i="107"/>
  <c r="Z241" i="107"/>
  <c r="Y241" i="107"/>
  <c r="X241" i="107"/>
  <c r="W241" i="107"/>
  <c r="R241" i="107"/>
  <c r="Q241" i="107"/>
  <c r="P241" i="107"/>
  <c r="O241" i="107"/>
  <c r="Z240" i="107"/>
  <c r="Y240" i="107"/>
  <c r="X240" i="107"/>
  <c r="W240" i="107"/>
  <c r="R240" i="107"/>
  <c r="Q240" i="107"/>
  <c r="P240" i="107"/>
  <c r="O240" i="107"/>
  <c r="Z239" i="107"/>
  <c r="Y239" i="107"/>
  <c r="X239" i="107"/>
  <c r="W239" i="107"/>
  <c r="R239" i="107"/>
  <c r="Q239" i="107"/>
  <c r="P239" i="107"/>
  <c r="O239" i="107"/>
  <c r="Z238" i="107"/>
  <c r="Y238" i="107"/>
  <c r="X238" i="107"/>
  <c r="W238" i="107"/>
  <c r="R238" i="107"/>
  <c r="Q238" i="107"/>
  <c r="P238" i="107"/>
  <c r="O238" i="107"/>
  <c r="Z237" i="107"/>
  <c r="Y237" i="107"/>
  <c r="X237" i="107"/>
  <c r="W237" i="107"/>
  <c r="R237" i="107"/>
  <c r="Q237" i="107"/>
  <c r="P237" i="107"/>
  <c r="O237" i="107"/>
  <c r="Z236" i="107"/>
  <c r="Y236" i="107"/>
  <c r="X236" i="107"/>
  <c r="W236" i="107"/>
  <c r="R236" i="107"/>
  <c r="Q236" i="107"/>
  <c r="P236" i="107"/>
  <c r="O236" i="107"/>
  <c r="Z235" i="107"/>
  <c r="Y235" i="107"/>
  <c r="X235" i="107"/>
  <c r="W235" i="107"/>
  <c r="R235" i="107"/>
  <c r="Q235" i="107"/>
  <c r="P235" i="107"/>
  <c r="O235" i="107"/>
  <c r="Z234" i="107"/>
  <c r="Y234" i="107"/>
  <c r="X234" i="107"/>
  <c r="W234" i="107"/>
  <c r="R234" i="107"/>
  <c r="Q234" i="107"/>
  <c r="P234" i="107"/>
  <c r="O234" i="107"/>
  <c r="Z233" i="107"/>
  <c r="Y233" i="107"/>
  <c r="X233" i="107"/>
  <c r="W233" i="107"/>
  <c r="R233" i="107"/>
  <c r="Q233" i="107"/>
  <c r="P233" i="107"/>
  <c r="O233" i="107"/>
  <c r="Z232" i="107"/>
  <c r="Y232" i="107"/>
  <c r="X232" i="107"/>
  <c r="W232" i="107"/>
  <c r="R232" i="107"/>
  <c r="Q232" i="107"/>
  <c r="P232" i="107"/>
  <c r="O232" i="107"/>
  <c r="Z231" i="107"/>
  <c r="Y231" i="107"/>
  <c r="X231" i="107"/>
  <c r="W231" i="107"/>
  <c r="R231" i="107"/>
  <c r="Q231" i="107"/>
  <c r="P231" i="107"/>
  <c r="O231" i="107"/>
  <c r="Z230" i="107"/>
  <c r="Y230" i="107"/>
  <c r="X230" i="107"/>
  <c r="W230" i="107"/>
  <c r="R230" i="107"/>
  <c r="Q230" i="107"/>
  <c r="P230" i="107"/>
  <c r="O230" i="107"/>
  <c r="Z229" i="107"/>
  <c r="Y229" i="107"/>
  <c r="X229" i="107"/>
  <c r="W229" i="107"/>
  <c r="R229" i="107"/>
  <c r="Q229" i="107"/>
  <c r="P229" i="107"/>
  <c r="O229" i="107"/>
  <c r="Z228" i="107"/>
  <c r="Y228" i="107"/>
  <c r="X228" i="107"/>
  <c r="W228" i="107"/>
  <c r="R228" i="107"/>
  <c r="Q228" i="107"/>
  <c r="P228" i="107"/>
  <c r="O228" i="107"/>
  <c r="Z227" i="107"/>
  <c r="Y227" i="107"/>
  <c r="X227" i="107"/>
  <c r="W227" i="107"/>
  <c r="R227" i="107"/>
  <c r="Q227" i="107"/>
  <c r="P227" i="107"/>
  <c r="O227" i="107"/>
  <c r="Z226" i="107"/>
  <c r="Y226" i="107"/>
  <c r="X226" i="107"/>
  <c r="W226" i="107"/>
  <c r="R226" i="107"/>
  <c r="Q226" i="107"/>
  <c r="P226" i="107"/>
  <c r="O226" i="107"/>
  <c r="Z225" i="107"/>
  <c r="Y225" i="107"/>
  <c r="X225" i="107"/>
  <c r="W225" i="107"/>
  <c r="R225" i="107"/>
  <c r="Q225" i="107"/>
  <c r="P225" i="107"/>
  <c r="O225" i="107"/>
  <c r="Z224" i="107"/>
  <c r="Y224" i="107"/>
  <c r="X224" i="107"/>
  <c r="W224" i="107"/>
  <c r="R224" i="107"/>
  <c r="Q224" i="107"/>
  <c r="P224" i="107"/>
  <c r="O224" i="107"/>
  <c r="Z223" i="107"/>
  <c r="Y223" i="107"/>
  <c r="X223" i="107"/>
  <c r="W223" i="107"/>
  <c r="R223" i="107"/>
  <c r="Q223" i="107"/>
  <c r="P223" i="107"/>
  <c r="O223" i="107"/>
  <c r="Z222" i="107"/>
  <c r="Y222" i="107"/>
  <c r="X222" i="107"/>
  <c r="W222" i="107"/>
  <c r="R222" i="107"/>
  <c r="Q222" i="107"/>
  <c r="P222" i="107"/>
  <c r="O222" i="107"/>
  <c r="Z221" i="107"/>
  <c r="Y221" i="107"/>
  <c r="X221" i="107"/>
  <c r="W221" i="107"/>
  <c r="R221" i="107"/>
  <c r="Q221" i="107"/>
  <c r="P221" i="107"/>
  <c r="O221" i="107"/>
  <c r="Z220" i="107"/>
  <c r="Y220" i="107"/>
  <c r="X220" i="107"/>
  <c r="W220" i="107"/>
  <c r="R220" i="107"/>
  <c r="Q220" i="107"/>
  <c r="P220" i="107"/>
  <c r="O220" i="107"/>
  <c r="Z219" i="107"/>
  <c r="Y219" i="107"/>
  <c r="X219" i="107"/>
  <c r="W219" i="107"/>
  <c r="R219" i="107"/>
  <c r="Q219" i="107"/>
  <c r="P219" i="107"/>
  <c r="O219" i="107"/>
  <c r="Z218" i="107"/>
  <c r="Y218" i="107"/>
  <c r="X218" i="107"/>
  <c r="W218" i="107"/>
  <c r="R218" i="107"/>
  <c r="Q218" i="107"/>
  <c r="P218" i="107"/>
  <c r="O218" i="107"/>
  <c r="Z217" i="107"/>
  <c r="Y217" i="107"/>
  <c r="X217" i="107"/>
  <c r="W217" i="107"/>
  <c r="R217" i="107"/>
  <c r="Q217" i="107"/>
  <c r="P217" i="107"/>
  <c r="O217" i="107"/>
  <c r="Z216" i="107"/>
  <c r="Y216" i="107"/>
  <c r="X216" i="107"/>
  <c r="W216" i="107"/>
  <c r="R216" i="107"/>
  <c r="Q216" i="107"/>
  <c r="P216" i="107"/>
  <c r="O216" i="107"/>
  <c r="Z215" i="107"/>
  <c r="Y215" i="107"/>
  <c r="X215" i="107"/>
  <c r="W215" i="107"/>
  <c r="R215" i="107"/>
  <c r="Q215" i="107"/>
  <c r="P215" i="107"/>
  <c r="O215" i="107"/>
  <c r="Z214" i="107"/>
  <c r="Y214" i="107"/>
  <c r="X214" i="107"/>
  <c r="W214" i="107"/>
  <c r="R214" i="107"/>
  <c r="Q214" i="107"/>
  <c r="P214" i="107"/>
  <c r="O214" i="107"/>
  <c r="Z213" i="107"/>
  <c r="Y213" i="107"/>
  <c r="X213" i="107"/>
  <c r="W213" i="107"/>
  <c r="R213" i="107"/>
  <c r="Q213" i="107"/>
  <c r="P213" i="107"/>
  <c r="O213" i="107"/>
  <c r="Z212" i="107"/>
  <c r="Y212" i="107"/>
  <c r="X212" i="107"/>
  <c r="W212" i="107"/>
  <c r="R212" i="107"/>
  <c r="Q212" i="107"/>
  <c r="P212" i="107"/>
  <c r="O212" i="107"/>
  <c r="Z211" i="107"/>
  <c r="Y211" i="107"/>
  <c r="X211" i="107"/>
  <c r="W211" i="107"/>
  <c r="R211" i="107"/>
  <c r="Q211" i="107"/>
  <c r="P211" i="107"/>
  <c r="O211" i="107"/>
  <c r="Z210" i="107"/>
  <c r="Y210" i="107"/>
  <c r="X210" i="107"/>
  <c r="W210" i="107"/>
  <c r="R210" i="107"/>
  <c r="Q210" i="107"/>
  <c r="P210" i="107"/>
  <c r="O210" i="107"/>
  <c r="Z209" i="107"/>
  <c r="Y209" i="107"/>
  <c r="X209" i="107"/>
  <c r="W209" i="107"/>
  <c r="R209" i="107"/>
  <c r="Q209" i="107"/>
  <c r="P209" i="107"/>
  <c r="O209" i="107"/>
  <c r="Z208" i="107"/>
  <c r="Y208" i="107"/>
  <c r="X208" i="107"/>
  <c r="W208" i="107"/>
  <c r="R208" i="107"/>
  <c r="Q208" i="107"/>
  <c r="P208" i="107"/>
  <c r="O208" i="107"/>
  <c r="Z207" i="107"/>
  <c r="Y207" i="107"/>
  <c r="X207" i="107"/>
  <c r="W207" i="107"/>
  <c r="R207" i="107"/>
  <c r="Q207" i="107"/>
  <c r="P207" i="107"/>
  <c r="O207" i="107"/>
  <c r="Z206" i="107"/>
  <c r="Y206" i="107"/>
  <c r="X206" i="107"/>
  <c r="W206" i="107"/>
  <c r="R206" i="107"/>
  <c r="Q206" i="107"/>
  <c r="P206" i="107"/>
  <c r="O206" i="107"/>
  <c r="Z205" i="107"/>
  <c r="Y205" i="107"/>
  <c r="X205" i="107"/>
  <c r="W205" i="107"/>
  <c r="R205" i="107"/>
  <c r="Q205" i="107"/>
  <c r="P205" i="107"/>
  <c r="O205" i="107"/>
  <c r="Z204" i="107"/>
  <c r="Y204" i="107"/>
  <c r="X204" i="107"/>
  <c r="W204" i="107"/>
  <c r="R204" i="107"/>
  <c r="Q204" i="107"/>
  <c r="P204" i="107"/>
  <c r="O204" i="107"/>
  <c r="Z203" i="107"/>
  <c r="Y203" i="107"/>
  <c r="X203" i="107"/>
  <c r="W203" i="107"/>
  <c r="R203" i="107"/>
  <c r="Q203" i="107"/>
  <c r="P203" i="107"/>
  <c r="O203" i="107"/>
  <c r="Z202" i="107"/>
  <c r="Y202" i="107"/>
  <c r="X202" i="107"/>
  <c r="W202" i="107"/>
  <c r="R202" i="107"/>
  <c r="Q202" i="107"/>
  <c r="P202" i="107"/>
  <c r="O202" i="107"/>
  <c r="Z201" i="107"/>
  <c r="Y201" i="107"/>
  <c r="X201" i="107"/>
  <c r="W201" i="107"/>
  <c r="R201" i="107"/>
  <c r="Q201" i="107"/>
  <c r="P201" i="107"/>
  <c r="O201" i="107"/>
  <c r="Z200" i="107"/>
  <c r="Y200" i="107"/>
  <c r="X200" i="107"/>
  <c r="W200" i="107"/>
  <c r="R200" i="107"/>
  <c r="Q200" i="107"/>
  <c r="P200" i="107"/>
  <c r="O200" i="107"/>
  <c r="Z199" i="107"/>
  <c r="Y199" i="107"/>
  <c r="X199" i="107"/>
  <c r="W199" i="107"/>
  <c r="R199" i="107"/>
  <c r="Q199" i="107"/>
  <c r="P199" i="107"/>
  <c r="O199" i="107"/>
  <c r="Z198" i="107"/>
  <c r="Y198" i="107"/>
  <c r="X198" i="107"/>
  <c r="W198" i="107"/>
  <c r="R198" i="107"/>
  <c r="Q198" i="107"/>
  <c r="P198" i="107"/>
  <c r="O198" i="107"/>
  <c r="Z197" i="107"/>
  <c r="Y197" i="107"/>
  <c r="X197" i="107"/>
  <c r="W197" i="107"/>
  <c r="R197" i="107"/>
  <c r="Q197" i="107"/>
  <c r="P197" i="107"/>
  <c r="O197" i="107"/>
  <c r="Z196" i="107"/>
  <c r="Y196" i="107"/>
  <c r="X196" i="107"/>
  <c r="W196" i="107"/>
  <c r="R196" i="107"/>
  <c r="Q196" i="107"/>
  <c r="P196" i="107"/>
  <c r="O196" i="107"/>
  <c r="Z195" i="107"/>
  <c r="Y195" i="107"/>
  <c r="X195" i="107"/>
  <c r="W195" i="107"/>
  <c r="R195" i="107"/>
  <c r="Q195" i="107"/>
  <c r="P195" i="107"/>
  <c r="O195" i="107"/>
  <c r="Z194" i="107"/>
  <c r="Y194" i="107"/>
  <c r="X194" i="107"/>
  <c r="W194" i="107"/>
  <c r="R194" i="107"/>
  <c r="Q194" i="107"/>
  <c r="P194" i="107"/>
  <c r="O194" i="107"/>
  <c r="Z193" i="107"/>
  <c r="Y193" i="107"/>
  <c r="X193" i="107"/>
  <c r="W193" i="107"/>
  <c r="R193" i="107"/>
  <c r="Q193" i="107"/>
  <c r="P193" i="107"/>
  <c r="O193" i="107"/>
  <c r="Z192" i="107"/>
  <c r="Y192" i="107"/>
  <c r="X192" i="107"/>
  <c r="W192" i="107"/>
  <c r="R192" i="107"/>
  <c r="Q192" i="107"/>
  <c r="P192" i="107"/>
  <c r="O192" i="107"/>
  <c r="Z191" i="107"/>
  <c r="Y191" i="107"/>
  <c r="X191" i="107"/>
  <c r="W191" i="107"/>
  <c r="R191" i="107"/>
  <c r="Q191" i="107"/>
  <c r="P191" i="107"/>
  <c r="O191" i="107"/>
  <c r="Z190" i="107"/>
  <c r="Y190" i="107"/>
  <c r="X190" i="107"/>
  <c r="W190" i="107"/>
  <c r="R190" i="107"/>
  <c r="Q190" i="107"/>
  <c r="P190" i="107"/>
  <c r="O190" i="107"/>
  <c r="Z189" i="107"/>
  <c r="Y189" i="107"/>
  <c r="X189" i="107"/>
  <c r="W189" i="107"/>
  <c r="R189" i="107"/>
  <c r="Q189" i="107"/>
  <c r="P189" i="107"/>
  <c r="O189" i="107"/>
  <c r="Z188" i="107"/>
  <c r="Y188" i="107"/>
  <c r="X188" i="107"/>
  <c r="W188" i="107"/>
  <c r="R188" i="107"/>
  <c r="Q188" i="107"/>
  <c r="P188" i="107"/>
  <c r="O188" i="107"/>
  <c r="Z187" i="107"/>
  <c r="Y187" i="107"/>
  <c r="X187" i="107"/>
  <c r="W187" i="107"/>
  <c r="R187" i="107"/>
  <c r="Q187" i="107"/>
  <c r="P187" i="107"/>
  <c r="O187" i="107"/>
  <c r="Z186" i="107"/>
  <c r="Y186" i="107"/>
  <c r="X186" i="107"/>
  <c r="W186" i="107"/>
  <c r="R186" i="107"/>
  <c r="Q186" i="107"/>
  <c r="P186" i="107"/>
  <c r="O186" i="107"/>
  <c r="Z185" i="107"/>
  <c r="Y185" i="107"/>
  <c r="X185" i="107"/>
  <c r="W185" i="107"/>
  <c r="R185" i="107"/>
  <c r="Q185" i="107"/>
  <c r="P185" i="107"/>
  <c r="O185" i="107"/>
  <c r="Z184" i="107"/>
  <c r="Y184" i="107"/>
  <c r="X184" i="107"/>
  <c r="W184" i="107"/>
  <c r="R184" i="107"/>
  <c r="Q184" i="107"/>
  <c r="P184" i="107"/>
  <c r="O184" i="107"/>
  <c r="Z183" i="107"/>
  <c r="Y183" i="107"/>
  <c r="X183" i="107"/>
  <c r="W183" i="107"/>
  <c r="R183" i="107"/>
  <c r="Q183" i="107"/>
  <c r="P183" i="107"/>
  <c r="O183" i="107"/>
  <c r="Z182" i="107"/>
  <c r="Y182" i="107"/>
  <c r="X182" i="107"/>
  <c r="W182" i="107"/>
  <c r="R182" i="107"/>
  <c r="Q182" i="107"/>
  <c r="P182" i="107"/>
  <c r="O182" i="107"/>
  <c r="Z181" i="107"/>
  <c r="Y181" i="107"/>
  <c r="X181" i="107"/>
  <c r="W181" i="107"/>
  <c r="R181" i="107"/>
  <c r="Q181" i="107"/>
  <c r="P181" i="107"/>
  <c r="O181" i="107"/>
  <c r="Z180" i="107"/>
  <c r="Y180" i="107"/>
  <c r="X180" i="107"/>
  <c r="W180" i="107"/>
  <c r="R180" i="107"/>
  <c r="Q180" i="107"/>
  <c r="P180" i="107"/>
  <c r="O180" i="107"/>
  <c r="Z179" i="107"/>
  <c r="Y179" i="107"/>
  <c r="X179" i="107"/>
  <c r="W179" i="107"/>
  <c r="R179" i="107"/>
  <c r="Q179" i="107"/>
  <c r="P179" i="107"/>
  <c r="O179" i="107"/>
  <c r="Z178" i="107"/>
  <c r="Y178" i="107"/>
  <c r="X178" i="107"/>
  <c r="W178" i="107"/>
  <c r="R178" i="107"/>
  <c r="Q178" i="107"/>
  <c r="P178" i="107"/>
  <c r="O178" i="107"/>
  <c r="Z177" i="107"/>
  <c r="Y177" i="107"/>
  <c r="X177" i="107"/>
  <c r="W177" i="107"/>
  <c r="R177" i="107"/>
  <c r="Q177" i="107"/>
  <c r="P177" i="107"/>
  <c r="O177" i="107"/>
  <c r="Z176" i="107"/>
  <c r="Y176" i="107"/>
  <c r="X176" i="107"/>
  <c r="W176" i="107"/>
  <c r="R176" i="107"/>
  <c r="Q176" i="107"/>
  <c r="P176" i="107"/>
  <c r="O176" i="107"/>
  <c r="Z175" i="107"/>
  <c r="Y175" i="107"/>
  <c r="X175" i="107"/>
  <c r="W175" i="107"/>
  <c r="R175" i="107"/>
  <c r="Q175" i="107"/>
  <c r="P175" i="107"/>
  <c r="O175" i="107"/>
  <c r="Z174" i="107"/>
  <c r="Y174" i="107"/>
  <c r="X174" i="107"/>
  <c r="W174" i="107"/>
  <c r="R174" i="107"/>
  <c r="Q174" i="107"/>
  <c r="P174" i="107"/>
  <c r="O174" i="107"/>
  <c r="Z173" i="107"/>
  <c r="Y173" i="107"/>
  <c r="X173" i="107"/>
  <c r="W173" i="107"/>
  <c r="R173" i="107"/>
  <c r="Q173" i="107"/>
  <c r="P173" i="107"/>
  <c r="O173" i="107"/>
  <c r="Z172" i="107"/>
  <c r="Y172" i="107"/>
  <c r="X172" i="107"/>
  <c r="W172" i="107"/>
  <c r="R172" i="107"/>
  <c r="Q172" i="107"/>
  <c r="P172" i="107"/>
  <c r="O172" i="107"/>
  <c r="Z171" i="107"/>
  <c r="Y171" i="107"/>
  <c r="X171" i="107"/>
  <c r="W171" i="107"/>
  <c r="R171" i="107"/>
  <c r="Q171" i="107"/>
  <c r="P171" i="107"/>
  <c r="O171" i="107"/>
  <c r="Z170" i="107"/>
  <c r="Y170" i="107"/>
  <c r="X170" i="107"/>
  <c r="W170" i="107"/>
  <c r="R170" i="107"/>
  <c r="Q170" i="107"/>
  <c r="P170" i="107"/>
  <c r="O170" i="107"/>
  <c r="Z169" i="107"/>
  <c r="Y169" i="107"/>
  <c r="X169" i="107"/>
  <c r="W169" i="107"/>
  <c r="R169" i="107"/>
  <c r="Q169" i="107"/>
  <c r="P169" i="107"/>
  <c r="O169" i="107"/>
  <c r="Z168" i="107"/>
  <c r="Y168" i="107"/>
  <c r="X168" i="107"/>
  <c r="W168" i="107"/>
  <c r="R168" i="107"/>
  <c r="Q168" i="107"/>
  <c r="P168" i="107"/>
  <c r="O168" i="107"/>
  <c r="Z167" i="107"/>
  <c r="Y167" i="107"/>
  <c r="X167" i="107"/>
  <c r="W167" i="107"/>
  <c r="R167" i="107"/>
  <c r="Q167" i="107"/>
  <c r="P167" i="107"/>
  <c r="O167" i="107"/>
  <c r="Z166" i="107"/>
  <c r="Y166" i="107"/>
  <c r="X166" i="107"/>
  <c r="W166" i="107"/>
  <c r="R166" i="107"/>
  <c r="Q166" i="107"/>
  <c r="P166" i="107"/>
  <c r="O166" i="107"/>
  <c r="Z165" i="107"/>
  <c r="Y165" i="107"/>
  <c r="X165" i="107"/>
  <c r="W165" i="107"/>
  <c r="R165" i="107"/>
  <c r="Q165" i="107"/>
  <c r="P165" i="107"/>
  <c r="O165" i="107"/>
  <c r="Z164" i="107"/>
  <c r="Y164" i="107"/>
  <c r="X164" i="107"/>
  <c r="W164" i="107"/>
  <c r="R164" i="107"/>
  <c r="Q164" i="107"/>
  <c r="P164" i="107"/>
  <c r="O164" i="107"/>
  <c r="Z163" i="107"/>
  <c r="Y163" i="107"/>
  <c r="X163" i="107"/>
  <c r="W163" i="107"/>
  <c r="R163" i="107"/>
  <c r="Q163" i="107"/>
  <c r="P163" i="107"/>
  <c r="O163" i="107"/>
  <c r="Z162" i="107"/>
  <c r="Y162" i="107"/>
  <c r="X162" i="107"/>
  <c r="W162" i="107"/>
  <c r="R162" i="107"/>
  <c r="Q162" i="107"/>
  <c r="P162" i="107"/>
  <c r="O162" i="107"/>
  <c r="Z161" i="107"/>
  <c r="Y161" i="107"/>
  <c r="X161" i="107"/>
  <c r="W161" i="107"/>
  <c r="R161" i="107"/>
  <c r="Q161" i="107"/>
  <c r="P161" i="107"/>
  <c r="O161" i="107"/>
  <c r="Z160" i="107"/>
  <c r="Y160" i="107"/>
  <c r="X160" i="107"/>
  <c r="W160" i="107"/>
  <c r="R160" i="107"/>
  <c r="Q160" i="107"/>
  <c r="P160" i="107"/>
  <c r="O160" i="107"/>
  <c r="Z159" i="107"/>
  <c r="Y159" i="107"/>
  <c r="X159" i="107"/>
  <c r="W159" i="107"/>
  <c r="R159" i="107"/>
  <c r="Q159" i="107"/>
  <c r="P159" i="107"/>
  <c r="O159" i="107"/>
  <c r="Z158" i="107"/>
  <c r="Y158" i="107"/>
  <c r="X158" i="107"/>
  <c r="W158" i="107"/>
  <c r="R158" i="107"/>
  <c r="Q158" i="107"/>
  <c r="P158" i="107"/>
  <c r="O158" i="107"/>
  <c r="Z157" i="107"/>
  <c r="Y157" i="107"/>
  <c r="X157" i="107"/>
  <c r="W157" i="107"/>
  <c r="R157" i="107"/>
  <c r="Q157" i="107"/>
  <c r="P157" i="107"/>
  <c r="O157" i="107"/>
  <c r="Z156" i="107"/>
  <c r="Y156" i="107"/>
  <c r="X156" i="107"/>
  <c r="W156" i="107"/>
  <c r="R156" i="107"/>
  <c r="Q156" i="107"/>
  <c r="P156" i="107"/>
  <c r="O156" i="107"/>
  <c r="Z155" i="107"/>
  <c r="Y155" i="107"/>
  <c r="X155" i="107"/>
  <c r="W155" i="107"/>
  <c r="R155" i="107"/>
  <c r="Q155" i="107"/>
  <c r="P155" i="107"/>
  <c r="O155" i="107"/>
  <c r="Z154" i="107"/>
  <c r="Y154" i="107"/>
  <c r="X154" i="107"/>
  <c r="W154" i="107"/>
  <c r="R154" i="107"/>
  <c r="Q154" i="107"/>
  <c r="P154" i="107"/>
  <c r="O154" i="107"/>
  <c r="Z153" i="107"/>
  <c r="Y153" i="107"/>
  <c r="X153" i="107"/>
  <c r="W153" i="107"/>
  <c r="R153" i="107"/>
  <c r="Q153" i="107"/>
  <c r="P153" i="107"/>
  <c r="O153" i="107"/>
  <c r="Z152" i="107"/>
  <c r="Y152" i="107"/>
  <c r="X152" i="107"/>
  <c r="W152" i="107"/>
  <c r="R152" i="107"/>
  <c r="Q152" i="107"/>
  <c r="P152" i="107"/>
  <c r="O152" i="107"/>
  <c r="Z151" i="107"/>
  <c r="Y151" i="107"/>
  <c r="X151" i="107"/>
  <c r="W151" i="107"/>
  <c r="R151" i="107"/>
  <c r="Q151" i="107"/>
  <c r="P151" i="107"/>
  <c r="O151" i="107"/>
  <c r="Z150" i="107"/>
  <c r="Y150" i="107"/>
  <c r="X150" i="107"/>
  <c r="W150" i="107"/>
  <c r="R150" i="107"/>
  <c r="Q150" i="107"/>
  <c r="P150" i="107"/>
  <c r="O150" i="107"/>
  <c r="Z149" i="107"/>
  <c r="Y149" i="107"/>
  <c r="X149" i="107"/>
  <c r="W149" i="107"/>
  <c r="R149" i="107"/>
  <c r="Q149" i="107"/>
  <c r="P149" i="107"/>
  <c r="O149" i="107"/>
  <c r="Z148" i="107"/>
  <c r="Y148" i="107"/>
  <c r="X148" i="107"/>
  <c r="W148" i="107"/>
  <c r="R148" i="107"/>
  <c r="Q148" i="107"/>
  <c r="P148" i="107"/>
  <c r="O148" i="107"/>
  <c r="Z147" i="107"/>
  <c r="Y147" i="107"/>
  <c r="X147" i="107"/>
  <c r="W147" i="107"/>
  <c r="R147" i="107"/>
  <c r="Q147" i="107"/>
  <c r="P147" i="107"/>
  <c r="O147" i="107"/>
  <c r="Z146" i="107"/>
  <c r="Y146" i="107"/>
  <c r="X146" i="107"/>
  <c r="W146" i="107"/>
  <c r="R146" i="107"/>
  <c r="Q146" i="107"/>
  <c r="P146" i="107"/>
  <c r="O146" i="107"/>
  <c r="Z145" i="107"/>
  <c r="Y145" i="107"/>
  <c r="X145" i="107"/>
  <c r="W145" i="107"/>
  <c r="R145" i="107"/>
  <c r="Q145" i="107"/>
  <c r="P145" i="107"/>
  <c r="O145" i="107"/>
  <c r="Z144" i="107"/>
  <c r="Y144" i="107"/>
  <c r="X144" i="107"/>
  <c r="W144" i="107"/>
  <c r="R144" i="107"/>
  <c r="Q144" i="107"/>
  <c r="P144" i="107"/>
  <c r="O144" i="107"/>
  <c r="Z143" i="107"/>
  <c r="Y143" i="107"/>
  <c r="X143" i="107"/>
  <c r="W143" i="107"/>
  <c r="R143" i="107"/>
  <c r="Q143" i="107"/>
  <c r="P143" i="107"/>
  <c r="O143" i="107"/>
  <c r="Z142" i="107"/>
  <c r="Y142" i="107"/>
  <c r="X142" i="107"/>
  <c r="W142" i="107"/>
  <c r="R142" i="107"/>
  <c r="Q142" i="107"/>
  <c r="P142" i="107"/>
  <c r="O142" i="107"/>
  <c r="Z141" i="107"/>
  <c r="Y141" i="107"/>
  <c r="X141" i="107"/>
  <c r="W141" i="107"/>
  <c r="R141" i="107"/>
  <c r="Q141" i="107"/>
  <c r="P141" i="107"/>
  <c r="O141" i="107"/>
  <c r="Z140" i="107"/>
  <c r="Y140" i="107"/>
  <c r="X140" i="107"/>
  <c r="W140" i="107"/>
  <c r="R140" i="107"/>
  <c r="Q140" i="107"/>
  <c r="P140" i="107"/>
  <c r="O140" i="107"/>
  <c r="Z139" i="107"/>
  <c r="Y139" i="107"/>
  <c r="X139" i="107"/>
  <c r="W139" i="107"/>
  <c r="R139" i="107"/>
  <c r="Q139" i="107"/>
  <c r="P139" i="107"/>
  <c r="O139" i="107"/>
  <c r="Z138" i="107"/>
  <c r="Y138" i="107"/>
  <c r="X138" i="107"/>
  <c r="W138" i="107"/>
  <c r="R138" i="107"/>
  <c r="Q138" i="107"/>
  <c r="P138" i="107"/>
  <c r="O138" i="107"/>
  <c r="Z137" i="107"/>
  <c r="Y137" i="107"/>
  <c r="X137" i="107"/>
  <c r="W137" i="107"/>
  <c r="R137" i="107"/>
  <c r="Q137" i="107"/>
  <c r="P137" i="107"/>
  <c r="O137" i="107"/>
  <c r="Z136" i="107"/>
  <c r="Y136" i="107"/>
  <c r="X136" i="107"/>
  <c r="W136" i="107"/>
  <c r="R136" i="107"/>
  <c r="Q136" i="107"/>
  <c r="P136" i="107"/>
  <c r="O136" i="107"/>
  <c r="Z135" i="107"/>
  <c r="Y135" i="107"/>
  <c r="X135" i="107"/>
  <c r="W135" i="107"/>
  <c r="R135" i="107"/>
  <c r="Q135" i="107"/>
  <c r="P135" i="107"/>
  <c r="O135" i="107"/>
  <c r="Z134" i="107"/>
  <c r="Y134" i="107"/>
  <c r="X134" i="107"/>
  <c r="W134" i="107"/>
  <c r="R134" i="107"/>
  <c r="Q134" i="107"/>
  <c r="P134" i="107"/>
  <c r="O134" i="107"/>
  <c r="Z133" i="107"/>
  <c r="Y133" i="107"/>
  <c r="X133" i="107"/>
  <c r="W133" i="107"/>
  <c r="R133" i="107"/>
  <c r="Q133" i="107"/>
  <c r="P133" i="107"/>
  <c r="O133" i="107"/>
  <c r="Z132" i="107"/>
  <c r="Y132" i="107"/>
  <c r="X132" i="107"/>
  <c r="W132" i="107"/>
  <c r="R132" i="107"/>
  <c r="Q132" i="107"/>
  <c r="P132" i="107"/>
  <c r="O132" i="107"/>
  <c r="Z131" i="107"/>
  <c r="Y131" i="107"/>
  <c r="X131" i="107"/>
  <c r="W131" i="107"/>
  <c r="R131" i="107"/>
  <c r="Q131" i="107"/>
  <c r="P131" i="107"/>
  <c r="O131" i="107"/>
  <c r="Z130" i="107"/>
  <c r="Y130" i="107"/>
  <c r="X130" i="107"/>
  <c r="W130" i="107"/>
  <c r="R130" i="107"/>
  <c r="Q130" i="107"/>
  <c r="P130" i="107"/>
  <c r="O130" i="107"/>
  <c r="Z129" i="107"/>
  <c r="Y129" i="107"/>
  <c r="X129" i="107"/>
  <c r="W129" i="107"/>
  <c r="R129" i="107"/>
  <c r="Q129" i="107"/>
  <c r="P129" i="107"/>
  <c r="O129" i="107"/>
  <c r="Z128" i="107"/>
  <c r="Y128" i="107"/>
  <c r="X128" i="107"/>
  <c r="W128" i="107"/>
  <c r="R128" i="107"/>
  <c r="Q128" i="107"/>
  <c r="P128" i="107"/>
  <c r="O128" i="107"/>
  <c r="Z127" i="107"/>
  <c r="Y127" i="107"/>
  <c r="X127" i="107"/>
  <c r="W127" i="107"/>
  <c r="R127" i="107"/>
  <c r="Q127" i="107"/>
  <c r="P127" i="107"/>
  <c r="O127" i="107"/>
  <c r="Z126" i="107"/>
  <c r="Y126" i="107"/>
  <c r="X126" i="107"/>
  <c r="W126" i="107"/>
  <c r="R126" i="107"/>
  <c r="Q126" i="107"/>
  <c r="P126" i="107"/>
  <c r="O126" i="107"/>
  <c r="Z125" i="107"/>
  <c r="Y125" i="107"/>
  <c r="X125" i="107"/>
  <c r="W125" i="107"/>
  <c r="R125" i="107"/>
  <c r="Q125" i="107"/>
  <c r="P125" i="107"/>
  <c r="O125" i="107"/>
  <c r="Z124" i="107"/>
  <c r="Y124" i="107"/>
  <c r="X124" i="107"/>
  <c r="W124" i="107"/>
  <c r="R124" i="107"/>
  <c r="Q124" i="107"/>
  <c r="P124" i="107"/>
  <c r="O124" i="107"/>
  <c r="Z123" i="107"/>
  <c r="Y123" i="107"/>
  <c r="X123" i="107"/>
  <c r="W123" i="107"/>
  <c r="R123" i="107"/>
  <c r="Q123" i="107"/>
  <c r="P123" i="107"/>
  <c r="O123" i="107"/>
  <c r="Z122" i="107"/>
  <c r="Y122" i="107"/>
  <c r="X122" i="107"/>
  <c r="W122" i="107"/>
  <c r="R122" i="107"/>
  <c r="Q122" i="107"/>
  <c r="P122" i="107"/>
  <c r="O122" i="107"/>
  <c r="Z121" i="107"/>
  <c r="Y121" i="107"/>
  <c r="X121" i="107"/>
  <c r="W121" i="107"/>
  <c r="R121" i="107"/>
  <c r="Q121" i="107"/>
  <c r="P121" i="107"/>
  <c r="O121" i="107"/>
  <c r="Z120" i="107"/>
  <c r="Y120" i="107"/>
  <c r="X120" i="107"/>
  <c r="W120" i="107"/>
  <c r="R120" i="107"/>
  <c r="Q120" i="107"/>
  <c r="P120" i="107"/>
  <c r="O120" i="107"/>
  <c r="Z119" i="107"/>
  <c r="Y119" i="107"/>
  <c r="X119" i="107"/>
  <c r="W119" i="107"/>
  <c r="R119" i="107"/>
  <c r="Q119" i="107"/>
  <c r="P119" i="107"/>
  <c r="O119" i="107"/>
  <c r="Z118" i="107"/>
  <c r="Y118" i="107"/>
  <c r="X118" i="107"/>
  <c r="W118" i="107"/>
  <c r="R118" i="107"/>
  <c r="Q118" i="107"/>
  <c r="P118" i="107"/>
  <c r="O118" i="107"/>
  <c r="Z117" i="107"/>
  <c r="Y117" i="107"/>
  <c r="X117" i="107"/>
  <c r="W117" i="107"/>
  <c r="R117" i="107"/>
  <c r="Q117" i="107"/>
  <c r="P117" i="107"/>
  <c r="O117" i="107"/>
  <c r="Z116" i="107"/>
  <c r="Y116" i="107"/>
  <c r="X116" i="107"/>
  <c r="W116" i="107"/>
  <c r="R116" i="107"/>
  <c r="Q116" i="107"/>
  <c r="P116" i="107"/>
  <c r="O116" i="107"/>
  <c r="Z115" i="107"/>
  <c r="Y115" i="107"/>
  <c r="X115" i="107"/>
  <c r="W115" i="107"/>
  <c r="R115" i="107"/>
  <c r="Q115" i="107"/>
  <c r="P115" i="107"/>
  <c r="O115" i="107"/>
  <c r="Z114" i="107"/>
  <c r="Y114" i="107"/>
  <c r="X114" i="107"/>
  <c r="W114" i="107"/>
  <c r="R114" i="107"/>
  <c r="Q114" i="107"/>
  <c r="P114" i="107"/>
  <c r="O114" i="107"/>
  <c r="Z113" i="107"/>
  <c r="Y113" i="107"/>
  <c r="X113" i="107"/>
  <c r="W113" i="107"/>
  <c r="R113" i="107"/>
  <c r="Q113" i="107"/>
  <c r="P113" i="107"/>
  <c r="O113" i="107"/>
  <c r="Z112" i="107"/>
  <c r="Y112" i="107"/>
  <c r="X112" i="107"/>
  <c r="W112" i="107"/>
  <c r="R112" i="107"/>
  <c r="Q112" i="107"/>
  <c r="P112" i="107"/>
  <c r="O112" i="107"/>
  <c r="Z111" i="107"/>
  <c r="Y111" i="107"/>
  <c r="X111" i="107"/>
  <c r="W111" i="107"/>
  <c r="R111" i="107"/>
  <c r="Q111" i="107"/>
  <c r="P111" i="107"/>
  <c r="O111" i="107"/>
  <c r="Z110" i="107"/>
  <c r="Y110" i="107"/>
  <c r="X110" i="107"/>
  <c r="W110" i="107"/>
  <c r="R110" i="107"/>
  <c r="Q110" i="107"/>
  <c r="P110" i="107"/>
  <c r="O110" i="107"/>
  <c r="Z109" i="107"/>
  <c r="Y109" i="107"/>
  <c r="X109" i="107"/>
  <c r="W109" i="107"/>
  <c r="R109" i="107"/>
  <c r="Q109" i="107"/>
  <c r="P109" i="107"/>
  <c r="O109" i="107"/>
  <c r="Z108" i="107"/>
  <c r="Y108" i="107"/>
  <c r="X108" i="107"/>
  <c r="W108" i="107"/>
  <c r="R108" i="107"/>
  <c r="Q108" i="107"/>
  <c r="P108" i="107"/>
  <c r="O108" i="107"/>
  <c r="Z107" i="107"/>
  <c r="Y107" i="107"/>
  <c r="X107" i="107"/>
  <c r="W107" i="107"/>
  <c r="R107" i="107"/>
  <c r="Q107" i="107"/>
  <c r="P107" i="107"/>
  <c r="O107" i="107"/>
  <c r="Z106" i="107"/>
  <c r="Y106" i="107"/>
  <c r="X106" i="107"/>
  <c r="W106" i="107"/>
  <c r="R106" i="107"/>
  <c r="Q106" i="107"/>
  <c r="P106" i="107"/>
  <c r="O106" i="107"/>
  <c r="Z105" i="107"/>
  <c r="Y105" i="107"/>
  <c r="X105" i="107"/>
  <c r="W105" i="107"/>
  <c r="R105" i="107"/>
  <c r="Q105" i="107"/>
  <c r="P105" i="107"/>
  <c r="O105" i="107"/>
  <c r="Z104" i="107"/>
  <c r="Y104" i="107"/>
  <c r="X104" i="107"/>
  <c r="W104" i="107"/>
  <c r="R104" i="107"/>
  <c r="Q104" i="107"/>
  <c r="P104" i="107"/>
  <c r="O104" i="107"/>
  <c r="Z103" i="107"/>
  <c r="Y103" i="107"/>
  <c r="X103" i="107"/>
  <c r="W103" i="107"/>
  <c r="R103" i="107"/>
  <c r="Q103" i="107"/>
  <c r="P103" i="107"/>
  <c r="O103" i="107"/>
  <c r="Z102" i="107"/>
  <c r="Y102" i="107"/>
  <c r="X102" i="107"/>
  <c r="W102" i="107"/>
  <c r="R102" i="107"/>
  <c r="Q102" i="107"/>
  <c r="P102" i="107"/>
  <c r="O102" i="107"/>
  <c r="Z101" i="107"/>
  <c r="Y101" i="107"/>
  <c r="X101" i="107"/>
  <c r="W101" i="107"/>
  <c r="R101" i="107"/>
  <c r="Q101" i="107"/>
  <c r="P101" i="107"/>
  <c r="O101" i="107"/>
  <c r="Z100" i="107"/>
  <c r="Y100" i="107"/>
  <c r="X100" i="107"/>
  <c r="W100" i="107"/>
  <c r="R100" i="107"/>
  <c r="Q100" i="107"/>
  <c r="P100" i="107"/>
  <c r="O100" i="107"/>
  <c r="Z99" i="107"/>
  <c r="Y99" i="107"/>
  <c r="X99" i="107"/>
  <c r="W99" i="107"/>
  <c r="R99" i="107"/>
  <c r="Q99" i="107"/>
  <c r="P99" i="107"/>
  <c r="O99" i="107"/>
  <c r="Z98" i="107"/>
  <c r="Y98" i="107"/>
  <c r="X98" i="107"/>
  <c r="W98" i="107"/>
  <c r="R98" i="107"/>
  <c r="Q98" i="107"/>
  <c r="P98" i="107"/>
  <c r="O98" i="107"/>
  <c r="Z97" i="107"/>
  <c r="Y97" i="107"/>
  <c r="X97" i="107"/>
  <c r="W97" i="107"/>
  <c r="R97" i="107"/>
  <c r="Q97" i="107"/>
  <c r="P97" i="107"/>
  <c r="O97" i="107"/>
  <c r="Z96" i="107"/>
  <c r="Y96" i="107"/>
  <c r="X96" i="107"/>
  <c r="W96" i="107"/>
  <c r="R96" i="107"/>
  <c r="Q96" i="107"/>
  <c r="P96" i="107"/>
  <c r="O96" i="107"/>
  <c r="Z95" i="107"/>
  <c r="Y95" i="107"/>
  <c r="X95" i="107"/>
  <c r="W95" i="107"/>
  <c r="R95" i="107"/>
  <c r="Q95" i="107"/>
  <c r="P95" i="107"/>
  <c r="O95" i="107"/>
  <c r="Z94" i="107"/>
  <c r="Y94" i="107"/>
  <c r="X94" i="107"/>
  <c r="W94" i="107"/>
  <c r="R94" i="107"/>
  <c r="Q94" i="107"/>
  <c r="P94" i="107"/>
  <c r="O94" i="107"/>
  <c r="Z93" i="107"/>
  <c r="Y93" i="107"/>
  <c r="X93" i="107"/>
  <c r="W93" i="107"/>
  <c r="R93" i="107"/>
  <c r="Q93" i="107"/>
  <c r="P93" i="107"/>
  <c r="O93" i="107"/>
  <c r="Z92" i="107"/>
  <c r="Y92" i="107"/>
  <c r="X92" i="107"/>
  <c r="W92" i="107"/>
  <c r="R92" i="107"/>
  <c r="Q92" i="107"/>
  <c r="P92" i="107"/>
  <c r="O92" i="107"/>
  <c r="Z91" i="107"/>
  <c r="Y91" i="107"/>
  <c r="X91" i="107"/>
  <c r="W91" i="107"/>
  <c r="R91" i="107"/>
  <c r="Q91" i="107"/>
  <c r="P91" i="107"/>
  <c r="O91" i="107"/>
  <c r="Z90" i="107"/>
  <c r="Y90" i="107"/>
  <c r="X90" i="107"/>
  <c r="W90" i="107"/>
  <c r="R90" i="107"/>
  <c r="Q90" i="107"/>
  <c r="P90" i="107"/>
  <c r="O90" i="107"/>
  <c r="Z89" i="107"/>
  <c r="Y89" i="107"/>
  <c r="X89" i="107"/>
  <c r="W89" i="107"/>
  <c r="R89" i="107"/>
  <c r="Q89" i="107"/>
  <c r="P89" i="107"/>
  <c r="O89" i="107"/>
  <c r="Z88" i="107"/>
  <c r="Y88" i="107"/>
  <c r="X88" i="107"/>
  <c r="W88" i="107"/>
  <c r="R88" i="107"/>
  <c r="Q88" i="107"/>
  <c r="P88" i="107"/>
  <c r="O88" i="107"/>
  <c r="Z87" i="107"/>
  <c r="Y87" i="107"/>
  <c r="X87" i="107"/>
  <c r="W87" i="107"/>
  <c r="R87" i="107"/>
  <c r="Q87" i="107"/>
  <c r="P87" i="107"/>
  <c r="O87" i="107"/>
  <c r="Z86" i="107"/>
  <c r="Y86" i="107"/>
  <c r="X86" i="107"/>
  <c r="W86" i="107"/>
  <c r="R86" i="107"/>
  <c r="Q86" i="107"/>
  <c r="P86" i="107"/>
  <c r="O86" i="107"/>
  <c r="Z85" i="107"/>
  <c r="Y85" i="107"/>
  <c r="X85" i="107"/>
  <c r="W85" i="107"/>
  <c r="R85" i="107"/>
  <c r="Q85" i="107"/>
  <c r="P85" i="107"/>
  <c r="O85" i="107"/>
  <c r="Z84" i="107"/>
  <c r="Y84" i="107"/>
  <c r="X84" i="107"/>
  <c r="W84" i="107"/>
  <c r="R84" i="107"/>
  <c r="Q84" i="107"/>
  <c r="P84" i="107"/>
  <c r="O84" i="107"/>
  <c r="Z83" i="107"/>
  <c r="Y83" i="107"/>
  <c r="X83" i="107"/>
  <c r="W83" i="107"/>
  <c r="R83" i="107"/>
  <c r="Q83" i="107"/>
  <c r="P83" i="107"/>
  <c r="O83" i="107"/>
  <c r="Z82" i="107"/>
  <c r="Y82" i="107"/>
  <c r="X82" i="107"/>
  <c r="W82" i="107"/>
  <c r="R82" i="107"/>
  <c r="Q82" i="107"/>
  <c r="P82" i="107"/>
  <c r="O82" i="107"/>
  <c r="Z81" i="107"/>
  <c r="Y81" i="107"/>
  <c r="X81" i="107"/>
  <c r="W81" i="107"/>
  <c r="R81" i="107"/>
  <c r="Q81" i="107"/>
  <c r="P81" i="107"/>
  <c r="O81" i="107"/>
  <c r="Z80" i="107"/>
  <c r="Y80" i="107"/>
  <c r="X80" i="107"/>
  <c r="W80" i="107"/>
  <c r="R80" i="107"/>
  <c r="Q80" i="107"/>
  <c r="P80" i="107"/>
  <c r="O80" i="107"/>
  <c r="Z79" i="107"/>
  <c r="Y79" i="107"/>
  <c r="X79" i="107"/>
  <c r="W79" i="107"/>
  <c r="R79" i="107"/>
  <c r="Q79" i="107"/>
  <c r="P79" i="107"/>
  <c r="O79" i="107"/>
  <c r="Z78" i="107"/>
  <c r="Y78" i="107"/>
  <c r="X78" i="107"/>
  <c r="W78" i="107"/>
  <c r="R78" i="107"/>
  <c r="Q78" i="107"/>
  <c r="P78" i="107"/>
  <c r="O78" i="107"/>
  <c r="Z77" i="107"/>
  <c r="Y77" i="107"/>
  <c r="X77" i="107"/>
  <c r="W77" i="107"/>
  <c r="R77" i="107"/>
  <c r="Q77" i="107"/>
  <c r="P77" i="107"/>
  <c r="O77" i="107"/>
  <c r="Z76" i="107"/>
  <c r="Y76" i="107"/>
  <c r="X76" i="107"/>
  <c r="W76" i="107"/>
  <c r="R76" i="107"/>
  <c r="Q76" i="107"/>
  <c r="P76" i="107"/>
  <c r="O76" i="107"/>
  <c r="Z75" i="107"/>
  <c r="Y75" i="107"/>
  <c r="X75" i="107"/>
  <c r="W75" i="107"/>
  <c r="R75" i="107"/>
  <c r="Q75" i="107"/>
  <c r="P75" i="107"/>
  <c r="O75" i="107"/>
  <c r="Z74" i="107"/>
  <c r="Y74" i="107"/>
  <c r="X74" i="107"/>
  <c r="W74" i="107"/>
  <c r="R74" i="107"/>
  <c r="Q74" i="107"/>
  <c r="P74" i="107"/>
  <c r="O74" i="107"/>
  <c r="Z73" i="107"/>
  <c r="Y73" i="107"/>
  <c r="X73" i="107"/>
  <c r="W73" i="107"/>
  <c r="R73" i="107"/>
  <c r="Q73" i="107"/>
  <c r="P73" i="107"/>
  <c r="O73" i="107"/>
  <c r="Z72" i="107"/>
  <c r="Y72" i="107"/>
  <c r="X72" i="107"/>
  <c r="W72" i="107"/>
  <c r="R72" i="107"/>
  <c r="Q72" i="107"/>
  <c r="P72" i="107"/>
  <c r="O72" i="107"/>
  <c r="Z71" i="107"/>
  <c r="Y71" i="107"/>
  <c r="X71" i="107"/>
  <c r="W71" i="107"/>
  <c r="R71" i="107"/>
  <c r="Q71" i="107"/>
  <c r="P71" i="107"/>
  <c r="O71" i="107"/>
  <c r="Z70" i="107"/>
  <c r="Y70" i="107"/>
  <c r="X70" i="107"/>
  <c r="W70" i="107"/>
  <c r="R70" i="107"/>
  <c r="Q70" i="107"/>
  <c r="P70" i="107"/>
  <c r="O70" i="107"/>
  <c r="Z69" i="107"/>
  <c r="Y69" i="107"/>
  <c r="X69" i="107"/>
  <c r="W69" i="107"/>
  <c r="R69" i="107"/>
  <c r="Q69" i="107"/>
  <c r="P69" i="107"/>
  <c r="O69" i="107"/>
  <c r="Z68" i="107"/>
  <c r="Y68" i="107"/>
  <c r="X68" i="107"/>
  <c r="W68" i="107"/>
  <c r="R68" i="107"/>
  <c r="Q68" i="107"/>
  <c r="P68" i="107"/>
  <c r="O68" i="107"/>
  <c r="Z67" i="107"/>
  <c r="Y67" i="107"/>
  <c r="X67" i="107"/>
  <c r="W67" i="107"/>
  <c r="R67" i="107"/>
  <c r="Q67" i="107"/>
  <c r="P67" i="107"/>
  <c r="O67" i="107"/>
  <c r="Z66" i="107"/>
  <c r="Y66" i="107"/>
  <c r="X66" i="107"/>
  <c r="W66" i="107"/>
  <c r="R66" i="107"/>
  <c r="Q66" i="107"/>
  <c r="P66" i="107"/>
  <c r="O66" i="107"/>
  <c r="Z65" i="107"/>
  <c r="Y65" i="107"/>
  <c r="X65" i="107"/>
  <c r="W65" i="107"/>
  <c r="R65" i="107"/>
  <c r="Q65" i="107"/>
  <c r="P65" i="107"/>
  <c r="O65" i="107"/>
  <c r="Z64" i="107"/>
  <c r="Y64" i="107"/>
  <c r="X64" i="107"/>
  <c r="W64" i="107"/>
  <c r="R64" i="107"/>
  <c r="Q64" i="107"/>
  <c r="P64" i="107"/>
  <c r="O64" i="107"/>
  <c r="Z63" i="107"/>
  <c r="Y63" i="107"/>
  <c r="X63" i="107"/>
  <c r="W63" i="107"/>
  <c r="R63" i="107"/>
  <c r="Q63" i="107"/>
  <c r="P63" i="107"/>
  <c r="O63" i="107"/>
  <c r="Z62" i="107"/>
  <c r="Y62" i="107"/>
  <c r="X62" i="107"/>
  <c r="W62" i="107"/>
  <c r="R62" i="107"/>
  <c r="Q62" i="107"/>
  <c r="P62" i="107"/>
  <c r="O62" i="107"/>
  <c r="Z61" i="107"/>
  <c r="Y61" i="107"/>
  <c r="X61" i="107"/>
  <c r="W61" i="107"/>
  <c r="R61" i="107"/>
  <c r="Q61" i="107"/>
  <c r="P61" i="107"/>
  <c r="O61" i="107"/>
  <c r="Z60" i="107"/>
  <c r="Y60" i="107"/>
  <c r="X60" i="107"/>
  <c r="W60" i="107"/>
  <c r="R60" i="107"/>
  <c r="Q60" i="107"/>
  <c r="P60" i="107"/>
  <c r="O60" i="107"/>
  <c r="Z59" i="107"/>
  <c r="Y59" i="107"/>
  <c r="X59" i="107"/>
  <c r="W59" i="107"/>
  <c r="R59" i="107"/>
  <c r="Q59" i="107"/>
  <c r="P59" i="107"/>
  <c r="O59" i="107"/>
  <c r="Z58" i="107"/>
  <c r="Y58" i="107"/>
  <c r="X58" i="107"/>
  <c r="W58" i="107"/>
  <c r="R58" i="107"/>
  <c r="Q58" i="107"/>
  <c r="P58" i="107"/>
  <c r="O58" i="107"/>
  <c r="Z57" i="107"/>
  <c r="Y57" i="107"/>
  <c r="X57" i="107"/>
  <c r="W57" i="107"/>
  <c r="R57" i="107"/>
  <c r="Q57" i="107"/>
  <c r="P57" i="107"/>
  <c r="O57" i="107"/>
  <c r="Z56" i="107"/>
  <c r="Y56" i="107"/>
  <c r="X56" i="107"/>
  <c r="W56" i="107"/>
  <c r="R56" i="107"/>
  <c r="Q56" i="107"/>
  <c r="P56" i="107"/>
  <c r="O56" i="107"/>
  <c r="Z55" i="107"/>
  <c r="Y55" i="107"/>
  <c r="X55" i="107"/>
  <c r="W55" i="107"/>
  <c r="R55" i="107"/>
  <c r="Q55" i="107"/>
  <c r="P55" i="107"/>
  <c r="O55" i="107"/>
  <c r="Z54" i="107"/>
  <c r="Y54" i="107"/>
  <c r="X54" i="107"/>
  <c r="W54" i="107"/>
  <c r="R54" i="107"/>
  <c r="Q54" i="107"/>
  <c r="P54" i="107"/>
  <c r="O54" i="107"/>
  <c r="Z53" i="107"/>
  <c r="Y53" i="107"/>
  <c r="X53" i="107"/>
  <c r="W53" i="107"/>
  <c r="R53" i="107"/>
  <c r="Q53" i="107"/>
  <c r="P53" i="107"/>
  <c r="O53" i="107"/>
  <c r="Z52" i="107"/>
  <c r="Y52" i="107"/>
  <c r="X52" i="107"/>
  <c r="W52" i="107"/>
  <c r="R52" i="107"/>
  <c r="Q52" i="107"/>
  <c r="P52" i="107"/>
  <c r="O52" i="107"/>
  <c r="Z51" i="107"/>
  <c r="Y51" i="107"/>
  <c r="X51" i="107"/>
  <c r="W51" i="107"/>
  <c r="R51" i="107"/>
  <c r="Q51" i="107"/>
  <c r="P51" i="107"/>
  <c r="O51" i="107"/>
  <c r="Z50" i="107"/>
  <c r="Y50" i="107"/>
  <c r="X50" i="107"/>
  <c r="W50" i="107"/>
  <c r="R50" i="107"/>
  <c r="Q50" i="107"/>
  <c r="P50" i="107"/>
  <c r="O50" i="107"/>
  <c r="Z49" i="107"/>
  <c r="Y49" i="107"/>
  <c r="X49" i="107"/>
  <c r="W49" i="107"/>
  <c r="R49" i="107"/>
  <c r="Q49" i="107"/>
  <c r="P49" i="107"/>
  <c r="O49" i="107"/>
  <c r="Z48" i="107"/>
  <c r="Y48" i="107"/>
  <c r="X48" i="107"/>
  <c r="W48" i="107"/>
  <c r="R48" i="107"/>
  <c r="Q48" i="107"/>
  <c r="P48" i="107"/>
  <c r="O48" i="107"/>
  <c r="Z47" i="107"/>
  <c r="Y47" i="107"/>
  <c r="X47" i="107"/>
  <c r="W47" i="107"/>
  <c r="R47" i="107"/>
  <c r="Q47" i="107"/>
  <c r="P47" i="107"/>
  <c r="O47" i="107"/>
  <c r="Z46" i="107"/>
  <c r="Y46" i="107"/>
  <c r="X46" i="107"/>
  <c r="W46" i="107"/>
  <c r="R46" i="107"/>
  <c r="Q46" i="107"/>
  <c r="P46" i="107"/>
  <c r="O46" i="107"/>
  <c r="Z45" i="107"/>
  <c r="Y45" i="107"/>
  <c r="X45" i="107"/>
  <c r="W45" i="107"/>
  <c r="R45" i="107"/>
  <c r="Q45" i="107"/>
  <c r="P45" i="107"/>
  <c r="O45" i="107"/>
  <c r="Z44" i="107"/>
  <c r="Y44" i="107"/>
  <c r="X44" i="107"/>
  <c r="W44" i="107"/>
  <c r="R44" i="107"/>
  <c r="Q44" i="107"/>
  <c r="P44" i="107"/>
  <c r="O44" i="107"/>
  <c r="Z43" i="107"/>
  <c r="Y43" i="107"/>
  <c r="X43" i="107"/>
  <c r="W43" i="107"/>
  <c r="R43" i="107"/>
  <c r="Q43" i="107"/>
  <c r="P43" i="107"/>
  <c r="O43" i="107"/>
  <c r="Z42" i="107"/>
  <c r="Y42" i="107"/>
  <c r="X42" i="107"/>
  <c r="W42" i="107"/>
  <c r="R42" i="107"/>
  <c r="Q42" i="107"/>
  <c r="P42" i="107"/>
  <c r="O42" i="107"/>
  <c r="Z41" i="107"/>
  <c r="Y41" i="107"/>
  <c r="X41" i="107"/>
  <c r="W41" i="107"/>
  <c r="R41" i="107"/>
  <c r="Q41" i="107"/>
  <c r="P41" i="107"/>
  <c r="O41" i="107"/>
  <c r="Z40" i="107"/>
  <c r="Y40" i="107"/>
  <c r="X40" i="107"/>
  <c r="W40" i="107"/>
  <c r="R40" i="107"/>
  <c r="Q40" i="107"/>
  <c r="P40" i="107"/>
  <c r="O40" i="107"/>
  <c r="Z39" i="107"/>
  <c r="Y39" i="107"/>
  <c r="X39" i="107"/>
  <c r="W39" i="107"/>
  <c r="R39" i="107"/>
  <c r="Q39" i="107"/>
  <c r="P39" i="107"/>
  <c r="O39" i="107"/>
  <c r="Z38" i="107"/>
  <c r="Y38" i="107"/>
  <c r="X38" i="107"/>
  <c r="W38" i="107"/>
  <c r="R38" i="107"/>
  <c r="Q38" i="107"/>
  <c r="P38" i="107"/>
  <c r="O38" i="107"/>
  <c r="Z37" i="107"/>
  <c r="Y37" i="107"/>
  <c r="X37" i="107"/>
  <c r="W37" i="107"/>
  <c r="R37" i="107"/>
  <c r="Q37" i="107"/>
  <c r="P37" i="107"/>
  <c r="O37" i="107"/>
  <c r="Z36" i="107"/>
  <c r="Y36" i="107"/>
  <c r="X36" i="107"/>
  <c r="W36" i="107"/>
  <c r="R36" i="107"/>
  <c r="Q36" i="107"/>
  <c r="P36" i="107"/>
  <c r="O36" i="107"/>
  <c r="Z35" i="107"/>
  <c r="Y35" i="107"/>
  <c r="X35" i="107"/>
  <c r="W35" i="107"/>
  <c r="R35" i="107"/>
  <c r="Q35" i="107"/>
  <c r="P35" i="107"/>
  <c r="O35" i="107"/>
  <c r="Z34" i="107"/>
  <c r="Y34" i="107"/>
  <c r="X34" i="107"/>
  <c r="W34" i="107"/>
  <c r="R34" i="107"/>
  <c r="Q34" i="107"/>
  <c r="P34" i="107"/>
  <c r="O34" i="107"/>
  <c r="Z33" i="107"/>
  <c r="Y33" i="107"/>
  <c r="X33" i="107"/>
  <c r="W33" i="107"/>
  <c r="R33" i="107"/>
  <c r="Q33" i="107"/>
  <c r="P33" i="107"/>
  <c r="O33" i="107"/>
  <c r="Z32" i="107"/>
  <c r="Y32" i="107"/>
  <c r="X32" i="107"/>
  <c r="W32" i="107"/>
  <c r="R32" i="107"/>
  <c r="Q32" i="107"/>
  <c r="P32" i="107"/>
  <c r="O32" i="107"/>
  <c r="Z31" i="107"/>
  <c r="Y31" i="107"/>
  <c r="X31" i="107"/>
  <c r="W31" i="107"/>
  <c r="R31" i="107"/>
  <c r="Q31" i="107"/>
  <c r="P31" i="107"/>
  <c r="O31" i="107"/>
  <c r="Z30" i="107"/>
  <c r="Y30" i="107"/>
  <c r="X30" i="107"/>
  <c r="W30" i="107"/>
  <c r="R30" i="107"/>
  <c r="Q30" i="107"/>
  <c r="P30" i="107"/>
  <c r="O30" i="107"/>
  <c r="Z29" i="107"/>
  <c r="Y29" i="107"/>
  <c r="X29" i="107"/>
  <c r="W29" i="107"/>
  <c r="R29" i="107"/>
  <c r="Q29" i="107"/>
  <c r="P29" i="107"/>
  <c r="O29" i="107"/>
  <c r="Z28" i="107"/>
  <c r="Y28" i="107"/>
  <c r="X28" i="107"/>
  <c r="W28" i="107"/>
  <c r="R28" i="107"/>
  <c r="Q28" i="107"/>
  <c r="P28" i="107"/>
  <c r="O28" i="107"/>
  <c r="Z27" i="107"/>
  <c r="Y27" i="107"/>
  <c r="X27" i="107"/>
  <c r="W27" i="107"/>
  <c r="R27" i="107"/>
  <c r="Q27" i="107"/>
  <c r="P27" i="107"/>
  <c r="O27" i="107"/>
  <c r="Z26" i="107"/>
  <c r="Y26" i="107"/>
  <c r="X26" i="107"/>
  <c r="W26" i="107"/>
  <c r="R26" i="107"/>
  <c r="Q26" i="107"/>
  <c r="P26" i="107"/>
  <c r="O26" i="107"/>
  <c r="Z25" i="107"/>
  <c r="Y25" i="107"/>
  <c r="X25" i="107"/>
  <c r="W25" i="107"/>
  <c r="R25" i="107"/>
  <c r="Q25" i="107"/>
  <c r="P25" i="107"/>
  <c r="O25" i="107"/>
  <c r="Z24" i="107"/>
  <c r="Y24" i="107"/>
  <c r="X24" i="107"/>
  <c r="W24" i="107"/>
  <c r="R24" i="107"/>
  <c r="Q24" i="107"/>
  <c r="P24" i="107"/>
  <c r="O24" i="107"/>
  <c r="Z23" i="107"/>
  <c r="Y23" i="107"/>
  <c r="X23" i="107"/>
  <c r="W23" i="107"/>
  <c r="R23" i="107"/>
  <c r="Q23" i="107"/>
  <c r="P23" i="107"/>
  <c r="O23" i="107"/>
  <c r="Z22" i="107"/>
  <c r="Y22" i="107"/>
  <c r="X22" i="107"/>
  <c r="W22" i="107"/>
  <c r="R22" i="107"/>
  <c r="Q22" i="107"/>
  <c r="P22" i="107"/>
  <c r="O22" i="107"/>
  <c r="Z21" i="107"/>
  <c r="Y21" i="107"/>
  <c r="X21" i="107"/>
  <c r="W21" i="107"/>
  <c r="R21" i="107"/>
  <c r="Q21" i="107"/>
  <c r="P21" i="107"/>
  <c r="O21" i="107"/>
  <c r="Z20" i="107"/>
  <c r="Y20" i="107"/>
  <c r="X20" i="107"/>
  <c r="W20" i="107"/>
  <c r="R20" i="107"/>
  <c r="Q20" i="107"/>
  <c r="P20" i="107"/>
  <c r="O20" i="107"/>
  <c r="Z19" i="107"/>
  <c r="Y19" i="107"/>
  <c r="X19" i="107"/>
  <c r="W19" i="107"/>
  <c r="R19" i="107"/>
  <c r="Q19" i="107"/>
  <c r="P19" i="107"/>
  <c r="O19" i="107"/>
  <c r="Z18" i="107"/>
  <c r="Y18" i="107"/>
  <c r="X18" i="107"/>
  <c r="W18" i="107"/>
  <c r="R18" i="107"/>
  <c r="Q18" i="107"/>
  <c r="P18" i="107"/>
  <c r="O18" i="107"/>
  <c r="Z17" i="107"/>
  <c r="Y17" i="107"/>
  <c r="X17" i="107"/>
  <c r="W17" i="107"/>
  <c r="R17" i="107"/>
  <c r="Q17" i="107"/>
  <c r="P17" i="107"/>
  <c r="O17" i="107"/>
  <c r="Z16" i="107"/>
  <c r="Y16" i="107"/>
  <c r="X16" i="107"/>
  <c r="W16" i="107"/>
  <c r="R16" i="107"/>
  <c r="Q16" i="107"/>
  <c r="P16" i="107"/>
  <c r="O16" i="107"/>
  <c r="Z15" i="107"/>
  <c r="Y15" i="107"/>
  <c r="X15" i="107"/>
  <c r="W15" i="107"/>
  <c r="R15" i="107"/>
  <c r="Q15" i="107"/>
  <c r="P15" i="107"/>
  <c r="O15" i="107"/>
  <c r="Z14" i="107"/>
  <c r="Y14" i="107"/>
  <c r="X14" i="107"/>
  <c r="W14" i="107"/>
  <c r="R14" i="107"/>
  <c r="Q14" i="107"/>
  <c r="P14" i="107"/>
  <c r="O14" i="107"/>
  <c r="Z13" i="107"/>
  <c r="Y13" i="107"/>
  <c r="X13" i="107"/>
  <c r="W13" i="107"/>
  <c r="R13" i="107"/>
  <c r="Q13" i="107"/>
  <c r="P13" i="107"/>
  <c r="O13" i="107"/>
  <c r="Z12" i="107"/>
  <c r="Y12" i="107"/>
  <c r="X12" i="107"/>
  <c r="W12" i="107"/>
  <c r="R12" i="107"/>
  <c r="Q12" i="107"/>
  <c r="P12" i="107"/>
  <c r="O12" i="107"/>
  <c r="Z11" i="107"/>
  <c r="Y11" i="107"/>
  <c r="X11" i="107"/>
  <c r="W11" i="107"/>
  <c r="R11" i="107"/>
  <c r="Q11" i="107"/>
  <c r="P11" i="107"/>
  <c r="O11" i="107"/>
  <c r="Z10" i="107"/>
  <c r="Y10" i="107"/>
  <c r="X10" i="107"/>
  <c r="W10" i="107"/>
  <c r="R10" i="107"/>
  <c r="Q10" i="107"/>
  <c r="P10" i="107"/>
  <c r="O10" i="107"/>
  <c r="Z9" i="107"/>
  <c r="Y9" i="107"/>
  <c r="X9" i="107"/>
  <c r="W9" i="107"/>
  <c r="R9" i="107"/>
  <c r="Q9" i="107"/>
  <c r="P9" i="107"/>
  <c r="O9" i="107"/>
  <c r="A2" i="106"/>
  <c r="A1" i="106"/>
  <c r="T187" i="107" l="1"/>
  <c r="S637" i="107"/>
  <c r="AA436" i="107"/>
  <c r="S454" i="107"/>
  <c r="AA456" i="107"/>
  <c r="AA496" i="107"/>
  <c r="AB541" i="107"/>
  <c r="S544" i="107"/>
  <c r="AB327" i="107"/>
  <c r="AA10" i="107"/>
  <c r="T321" i="107"/>
  <c r="T365" i="107"/>
  <c r="AB16" i="107"/>
  <c r="AA193" i="107"/>
  <c r="T721" i="107"/>
  <c r="T14" i="107"/>
  <c r="S139" i="107"/>
  <c r="T398" i="107"/>
  <c r="AB703" i="107"/>
  <c r="S62" i="107"/>
  <c r="T157" i="107"/>
  <c r="AA249" i="107"/>
  <c r="AA254" i="107"/>
  <c r="T471" i="107"/>
  <c r="AB513" i="107"/>
  <c r="T516" i="107"/>
  <c r="S555" i="107"/>
  <c r="T610" i="107"/>
  <c r="AB612" i="107"/>
  <c r="AB676" i="107"/>
  <c r="AA549" i="107"/>
  <c r="AB428" i="107"/>
  <c r="AB232" i="107"/>
  <c r="AA30" i="107"/>
  <c r="AB75" i="107"/>
  <c r="T78" i="107"/>
  <c r="T200" i="107"/>
  <c r="S268" i="107"/>
  <c r="AB280" i="107"/>
  <c r="AA295" i="107"/>
  <c r="S313" i="107"/>
  <c r="AB325" i="107"/>
  <c r="AB340" i="107"/>
  <c r="AB399" i="107"/>
  <c r="S427" i="107"/>
  <c r="S398" i="107"/>
  <c r="AB584" i="107"/>
  <c r="S562" i="107"/>
  <c r="AA403" i="107"/>
  <c r="AB474" i="107"/>
  <c r="S542" i="107"/>
  <c r="T161" i="107"/>
  <c r="AA172" i="107"/>
  <c r="AA253" i="107"/>
  <c r="AA278" i="107"/>
  <c r="S683" i="107"/>
  <c r="AB700" i="107"/>
  <c r="T500" i="107"/>
  <c r="AB133" i="107"/>
  <c r="AA398" i="107"/>
  <c r="S671" i="107"/>
  <c r="AB227" i="107"/>
  <c r="AA277" i="107"/>
  <c r="S34" i="107"/>
  <c r="AB172" i="107"/>
  <c r="AB411" i="107"/>
  <c r="T353" i="107"/>
  <c r="S714" i="107"/>
  <c r="T348" i="107"/>
  <c r="T452" i="107"/>
  <c r="AA499" i="107"/>
  <c r="S112" i="107"/>
  <c r="AA213" i="107"/>
  <c r="AB231" i="107"/>
  <c r="AB454" i="107"/>
  <c r="T677" i="107"/>
  <c r="S697" i="107"/>
  <c r="S71" i="107"/>
  <c r="S401" i="107"/>
  <c r="AA247" i="107"/>
  <c r="AB443" i="107"/>
  <c r="S711" i="107"/>
  <c r="T501" i="107"/>
  <c r="T570" i="107"/>
  <c r="AB498" i="107"/>
  <c r="T188" i="107"/>
  <c r="AB590" i="107"/>
  <c r="AA144" i="107"/>
  <c r="AA228" i="107"/>
  <c r="T707" i="107"/>
  <c r="T120" i="107"/>
  <c r="AB193" i="107"/>
  <c r="T249" i="107"/>
  <c r="AA323" i="107"/>
  <c r="T596" i="107"/>
  <c r="AB598" i="107"/>
  <c r="AB662" i="107"/>
  <c r="T665" i="107"/>
  <c r="AA694" i="107"/>
  <c r="AA196" i="107"/>
  <c r="S430" i="107"/>
  <c r="AB432" i="107"/>
  <c r="AA642" i="107"/>
  <c r="S695" i="107"/>
  <c r="AA152" i="107"/>
  <c r="S162" i="107"/>
  <c r="AB370" i="107"/>
  <c r="S383" i="107"/>
  <c r="S388" i="107"/>
  <c r="AB487" i="107"/>
  <c r="S490" i="107"/>
  <c r="S535" i="107"/>
  <c r="S540" i="107"/>
  <c r="AA637" i="107"/>
  <c r="S640" i="107"/>
  <c r="AB717" i="107"/>
  <c r="T66" i="107"/>
  <c r="AA311" i="107"/>
  <c r="T445" i="107"/>
  <c r="AB115" i="107"/>
  <c r="T123" i="107"/>
  <c r="S43" i="107"/>
  <c r="T342" i="107"/>
  <c r="AA576" i="107"/>
  <c r="T604" i="107"/>
  <c r="AB650" i="107"/>
  <c r="AB110" i="107"/>
  <c r="S572" i="107"/>
  <c r="AB574" i="107"/>
  <c r="AA31" i="107"/>
  <c r="T314" i="107"/>
  <c r="AA45" i="107"/>
  <c r="AA304" i="107"/>
  <c r="AB329" i="107"/>
  <c r="AB344" i="107"/>
  <c r="AB490" i="107"/>
  <c r="AB525" i="107"/>
  <c r="AB630" i="107"/>
  <c r="AB128" i="107"/>
  <c r="AB254" i="107"/>
  <c r="T262" i="107"/>
  <c r="AA264" i="107"/>
  <c r="AA393" i="107"/>
  <c r="AB423" i="107"/>
  <c r="T458" i="107"/>
  <c r="AB633" i="107"/>
  <c r="T641" i="107"/>
  <c r="T683" i="107"/>
  <c r="AB685" i="107"/>
  <c r="AA248" i="107"/>
  <c r="T618" i="107"/>
  <c r="AA580" i="107"/>
  <c r="AA377" i="107"/>
  <c r="AB55" i="107"/>
  <c r="AB90" i="107"/>
  <c r="T160" i="107"/>
  <c r="AB351" i="107"/>
  <c r="AA563" i="107"/>
  <c r="AA568" i="107"/>
  <c r="AB568" i="107"/>
  <c r="T632" i="107"/>
  <c r="S632" i="107"/>
  <c r="S216" i="107"/>
  <c r="AA130" i="107"/>
  <c r="S107" i="107"/>
  <c r="AB260" i="107"/>
  <c r="AA151" i="107"/>
  <c r="AB13" i="107"/>
  <c r="AA110" i="107"/>
  <c r="S297" i="107"/>
  <c r="T297" i="107"/>
  <c r="AA98" i="107"/>
  <c r="AA707" i="107"/>
  <c r="AB707" i="107"/>
  <c r="AC707" i="107" s="1"/>
  <c r="AB83" i="107"/>
  <c r="AB91" i="107"/>
  <c r="AA91" i="107"/>
  <c r="AA41" i="107"/>
  <c r="AB418" i="107"/>
  <c r="AA418" i="107"/>
  <c r="AA19" i="107"/>
  <c r="AA24" i="107"/>
  <c r="S463" i="107"/>
  <c r="AA470" i="107"/>
  <c r="AB688" i="107"/>
  <c r="AA688" i="107"/>
  <c r="T13" i="107"/>
  <c r="AB121" i="107"/>
  <c r="S182" i="107"/>
  <c r="T212" i="107"/>
  <c r="T333" i="107"/>
  <c r="T511" i="107"/>
  <c r="T635" i="107"/>
  <c r="S670" i="107"/>
  <c r="S677" i="107"/>
  <c r="AB114" i="107"/>
  <c r="AB131" i="107"/>
  <c r="AA177" i="107"/>
  <c r="AB182" i="107"/>
  <c r="S240" i="107"/>
  <c r="AA271" i="107"/>
  <c r="S321" i="107"/>
  <c r="T364" i="107"/>
  <c r="AA432" i="107"/>
  <c r="S501" i="107"/>
  <c r="T506" i="107"/>
  <c r="AB528" i="107"/>
  <c r="AB97" i="107"/>
  <c r="T134" i="107"/>
  <c r="AB185" i="107"/>
  <c r="T269" i="107"/>
  <c r="AB311" i="107"/>
  <c r="S353" i="107"/>
  <c r="AA405" i="107"/>
  <c r="AB452" i="107"/>
  <c r="AB628" i="107"/>
  <c r="T633" i="107"/>
  <c r="T648" i="107"/>
  <c r="T675" i="107"/>
  <c r="AB677" i="107"/>
  <c r="AB701" i="107"/>
  <c r="AA55" i="107"/>
  <c r="AA212" i="107"/>
  <c r="T215" i="107"/>
  <c r="S220" i="107"/>
  <c r="T277" i="107"/>
  <c r="S336" i="107"/>
  <c r="T411" i="107"/>
  <c r="T435" i="107"/>
  <c r="S504" i="107"/>
  <c r="AA614" i="107"/>
  <c r="AA195" i="107"/>
  <c r="T267" i="107"/>
  <c r="AB354" i="107"/>
  <c r="S443" i="107"/>
  <c r="T631" i="107"/>
  <c r="S26" i="107"/>
  <c r="AA85" i="107"/>
  <c r="T255" i="107"/>
  <c r="S272" i="107"/>
  <c r="AB294" i="107"/>
  <c r="AB396" i="107"/>
  <c r="AA435" i="107"/>
  <c r="AA516" i="107"/>
  <c r="S641" i="107"/>
  <c r="AA655" i="107"/>
  <c r="AA675" i="107"/>
  <c r="AB33" i="107"/>
  <c r="S83" i="107"/>
  <c r="S166" i="107"/>
  <c r="T312" i="107"/>
  <c r="S314" i="107"/>
  <c r="AB369" i="107"/>
  <c r="AA487" i="107"/>
  <c r="AB504" i="107"/>
  <c r="AB509" i="107"/>
  <c r="AB592" i="107"/>
  <c r="AA607" i="107"/>
  <c r="AB653" i="107"/>
  <c r="S656" i="107"/>
  <c r="S661" i="107"/>
  <c r="S19" i="107"/>
  <c r="AB48" i="107"/>
  <c r="T56" i="107"/>
  <c r="S103" i="107"/>
  <c r="T130" i="107"/>
  <c r="AB309" i="107"/>
  <c r="AB326" i="107"/>
  <c r="T392" i="107"/>
  <c r="T397" i="107"/>
  <c r="AB548" i="107"/>
  <c r="AB626" i="107"/>
  <c r="AA653" i="107"/>
  <c r="S690" i="107"/>
  <c r="S24" i="107"/>
  <c r="AB68" i="107"/>
  <c r="T206" i="107"/>
  <c r="T211" i="107"/>
  <c r="AB255" i="107"/>
  <c r="T355" i="107"/>
  <c r="AA389" i="107"/>
  <c r="AB438" i="107"/>
  <c r="S473" i="107"/>
  <c r="S495" i="107"/>
  <c r="AB497" i="107"/>
  <c r="AB539" i="107"/>
  <c r="T603" i="107"/>
  <c r="S629" i="107"/>
  <c r="AA690" i="107"/>
  <c r="S693" i="107"/>
  <c r="AA22" i="107"/>
  <c r="T167" i="107"/>
  <c r="AA244" i="107"/>
  <c r="T264" i="107"/>
  <c r="S464" i="107"/>
  <c r="AA481" i="107"/>
  <c r="T518" i="107"/>
  <c r="T533" i="107"/>
  <c r="T589" i="107"/>
  <c r="AA622" i="107"/>
  <c r="AA649" i="107"/>
  <c r="T718" i="107"/>
  <c r="S184" i="107"/>
  <c r="AA275" i="107"/>
  <c r="AA480" i="107"/>
  <c r="S483" i="107"/>
  <c r="AB517" i="107"/>
  <c r="S593" i="107"/>
  <c r="AA615" i="107"/>
  <c r="S730" i="107"/>
  <c r="AB14" i="107"/>
  <c r="T59" i="107"/>
  <c r="S64" i="107"/>
  <c r="AA399" i="107"/>
  <c r="AB421" i="107"/>
  <c r="AB453" i="107"/>
  <c r="AA522" i="107"/>
  <c r="S525" i="107"/>
  <c r="AA605" i="107"/>
  <c r="AB656" i="107"/>
  <c r="AA666" i="107"/>
  <c r="T27" i="107"/>
  <c r="T179" i="107"/>
  <c r="S234" i="107"/>
  <c r="AA290" i="107"/>
  <c r="T383" i="107"/>
  <c r="AB409" i="107"/>
  <c r="S510" i="107"/>
  <c r="T549" i="107"/>
  <c r="AB566" i="107"/>
  <c r="S601" i="107"/>
  <c r="AB671" i="107"/>
  <c r="S703" i="107"/>
  <c r="AB140" i="107"/>
  <c r="AA145" i="107"/>
  <c r="AA280" i="107"/>
  <c r="T373" i="107"/>
  <c r="S444" i="107"/>
  <c r="AA573" i="107"/>
  <c r="S679" i="107"/>
  <c r="AB693" i="107"/>
  <c r="S10" i="107"/>
  <c r="T42" i="107"/>
  <c r="T47" i="107"/>
  <c r="T99" i="107"/>
  <c r="T131" i="107"/>
  <c r="S219" i="107"/>
  <c r="T256" i="107"/>
  <c r="AA344" i="107"/>
  <c r="AB473" i="107"/>
  <c r="AA498" i="107"/>
  <c r="S547" i="107"/>
  <c r="AA554" i="107"/>
  <c r="S672" i="107"/>
  <c r="AB32" i="107"/>
  <c r="S45" i="107"/>
  <c r="AA74" i="107"/>
  <c r="AA99" i="107"/>
  <c r="S163" i="107"/>
  <c r="S202" i="107"/>
  <c r="AA234" i="107"/>
  <c r="T405" i="107"/>
  <c r="S579" i="107"/>
  <c r="AA664" i="107"/>
  <c r="AA713" i="107"/>
  <c r="AA18" i="107"/>
  <c r="AB18" i="107"/>
  <c r="AB64" i="107"/>
  <c r="AA64" i="107"/>
  <c r="T226" i="107"/>
  <c r="S226" i="107"/>
  <c r="S60" i="107"/>
  <c r="T75" i="107"/>
  <c r="S75" i="107"/>
  <c r="AA477" i="107"/>
  <c r="AA104" i="107"/>
  <c r="T414" i="107"/>
  <c r="T451" i="107"/>
  <c r="S451" i="107"/>
  <c r="S468" i="107"/>
  <c r="T468" i="107"/>
  <c r="AB665" i="107"/>
  <c r="AA665" i="107"/>
  <c r="T719" i="107"/>
  <c r="S719" i="107"/>
  <c r="AA67" i="107"/>
  <c r="AB293" i="107"/>
  <c r="AA293" i="107"/>
  <c r="AB295" i="107"/>
  <c r="S298" i="107"/>
  <c r="AB300" i="107"/>
  <c r="AB575" i="107"/>
  <c r="AA575" i="107"/>
  <c r="S702" i="107"/>
  <c r="T702" i="107"/>
  <c r="T24" i="107"/>
  <c r="AA75" i="107"/>
  <c r="AB100" i="107"/>
  <c r="AA100" i="107"/>
  <c r="T110" i="107"/>
  <c r="T112" i="107"/>
  <c r="S284" i="107"/>
  <c r="AB412" i="107"/>
  <c r="AA412" i="107"/>
  <c r="S591" i="107"/>
  <c r="T137" i="107"/>
  <c r="S137" i="107"/>
  <c r="AA182" i="107"/>
  <c r="T279" i="107"/>
  <c r="S371" i="107"/>
  <c r="T371" i="107"/>
  <c r="S596" i="107"/>
  <c r="AB187" i="107"/>
  <c r="AA187" i="107"/>
  <c r="AB332" i="107"/>
  <c r="AA332" i="107"/>
  <c r="S422" i="107"/>
  <c r="T422" i="107"/>
  <c r="AB729" i="107"/>
  <c r="AB12" i="107"/>
  <c r="AA12" i="107"/>
  <c r="AB222" i="107"/>
  <c r="AA222" i="107"/>
  <c r="AA149" i="107"/>
  <c r="AB156" i="107"/>
  <c r="S479" i="107"/>
  <c r="T479" i="107"/>
  <c r="T178" i="107"/>
  <c r="S178" i="107"/>
  <c r="AA366" i="107"/>
  <c r="AB366" i="107"/>
  <c r="S369" i="107"/>
  <c r="S474" i="107"/>
  <c r="T474" i="107"/>
  <c r="AA627" i="107"/>
  <c r="T242" i="107"/>
  <c r="S242" i="107"/>
  <c r="S171" i="107"/>
  <c r="T171" i="107"/>
  <c r="T403" i="107"/>
  <c r="S403" i="107"/>
  <c r="AB49" i="107"/>
  <c r="AA49" i="107"/>
  <c r="T52" i="107"/>
  <c r="S52" i="107"/>
  <c r="U52" i="107" s="1"/>
  <c r="AE52" i="107" s="1"/>
  <c r="AA108" i="107"/>
  <c r="AB108" i="107"/>
  <c r="AB142" i="107"/>
  <c r="AA142" i="107"/>
  <c r="AB168" i="107"/>
  <c r="AA245" i="107"/>
  <c r="S546" i="107"/>
  <c r="T546" i="107"/>
  <c r="AB245" i="107"/>
  <c r="AA408" i="107"/>
  <c r="AB408" i="107"/>
  <c r="AA547" i="107"/>
  <c r="AB25" i="107"/>
  <c r="AA25" i="107"/>
  <c r="T40" i="107"/>
  <c r="S40" i="107"/>
  <c r="AA101" i="107"/>
  <c r="AB243" i="107"/>
  <c r="AA243" i="107"/>
  <c r="S699" i="107"/>
  <c r="T699" i="107"/>
  <c r="T645" i="107"/>
  <c r="AB233" i="107"/>
  <c r="T305" i="107"/>
  <c r="AA309" i="107"/>
  <c r="AB604" i="107"/>
  <c r="AA604" i="107"/>
  <c r="S626" i="107"/>
  <c r="S194" i="107"/>
  <c r="T194" i="107"/>
  <c r="T257" i="107"/>
  <c r="S257" i="107"/>
  <c r="T274" i="107"/>
  <c r="S274" i="107"/>
  <c r="T727" i="107"/>
  <c r="AA27" i="107"/>
  <c r="AB27" i="107"/>
  <c r="AB89" i="107"/>
  <c r="S142" i="107"/>
  <c r="S206" i="107"/>
  <c r="AA288" i="107"/>
  <c r="T492" i="107"/>
  <c r="AA520" i="107"/>
  <c r="AA590" i="107"/>
  <c r="AA645" i="107"/>
  <c r="AB645" i="107"/>
  <c r="T715" i="107"/>
  <c r="T11" i="107"/>
  <c r="AA113" i="107"/>
  <c r="T142" i="107"/>
  <c r="AB177" i="107"/>
  <c r="T180" i="107"/>
  <c r="S187" i="107"/>
  <c r="U187" i="107" s="1"/>
  <c r="AE187" i="107" s="1"/>
  <c r="AA322" i="107"/>
  <c r="AA396" i="107"/>
  <c r="S425" i="107"/>
  <c r="S487" i="107"/>
  <c r="S506" i="107"/>
  <c r="T598" i="107"/>
  <c r="S615" i="107"/>
  <c r="T629" i="107"/>
  <c r="T33" i="107"/>
  <c r="S33" i="107"/>
  <c r="S260" i="107"/>
  <c r="S423" i="107"/>
  <c r="T423" i="107"/>
  <c r="S461" i="107"/>
  <c r="T461" i="107"/>
  <c r="T524" i="107"/>
  <c r="S524" i="107"/>
  <c r="AB720" i="107"/>
  <c r="AA720" i="107"/>
  <c r="S14" i="107"/>
  <c r="AA42" i="107"/>
  <c r="AA54" i="107"/>
  <c r="AB85" i="107"/>
  <c r="AB274" i="107"/>
  <c r="S277" i="107"/>
  <c r="AA382" i="107"/>
  <c r="AB392" i="107"/>
  <c r="AA392" i="107"/>
  <c r="T646" i="107"/>
  <c r="S78" i="107"/>
  <c r="T95" i="107"/>
  <c r="AA128" i="107"/>
  <c r="AA150" i="107"/>
  <c r="AB150" i="107"/>
  <c r="AA231" i="107"/>
  <c r="AA255" i="107"/>
  <c r="S316" i="107"/>
  <c r="T316" i="107"/>
  <c r="AA363" i="107"/>
  <c r="S452" i="107"/>
  <c r="AB492" i="107"/>
  <c r="AA620" i="107"/>
  <c r="T685" i="107"/>
  <c r="AB687" i="107"/>
  <c r="AA699" i="107"/>
  <c r="T733" i="107"/>
  <c r="T129" i="107"/>
  <c r="S129" i="107"/>
  <c r="AA185" i="107"/>
  <c r="AB236" i="107"/>
  <c r="AA236" i="107"/>
  <c r="T493" i="107"/>
  <c r="AB680" i="107"/>
  <c r="AA680" i="107"/>
  <c r="T26" i="107"/>
  <c r="AA68" i="107"/>
  <c r="AA83" i="107"/>
  <c r="T169" i="107"/>
  <c r="S169" i="107"/>
  <c r="S181" i="107"/>
  <c r="AB335" i="107"/>
  <c r="T388" i="107"/>
  <c r="AB390" i="107"/>
  <c r="AA390" i="107"/>
  <c r="T459" i="107"/>
  <c r="AB611" i="107"/>
  <c r="AA611" i="107"/>
  <c r="T649" i="107"/>
  <c r="S678" i="107"/>
  <c r="AB28" i="107"/>
  <c r="AB52" i="107"/>
  <c r="AA95" i="107"/>
  <c r="AB126" i="107"/>
  <c r="AA131" i="107"/>
  <c r="T186" i="107"/>
  <c r="S186" i="107"/>
  <c r="S215" i="107"/>
  <c r="S227" i="107"/>
  <c r="AB323" i="107"/>
  <c r="T443" i="107"/>
  <c r="S445" i="107"/>
  <c r="AA478" i="107"/>
  <c r="T609" i="107"/>
  <c r="AB141" i="107"/>
  <c r="AA141" i="107"/>
  <c r="AB195" i="107"/>
  <c r="T273" i="107"/>
  <c r="T407" i="107"/>
  <c r="T441" i="107"/>
  <c r="S441" i="107"/>
  <c r="AA452" i="107"/>
  <c r="T590" i="107"/>
  <c r="S590" i="107"/>
  <c r="AB621" i="107"/>
  <c r="AB683" i="107"/>
  <c r="S67" i="107"/>
  <c r="AA69" i="107"/>
  <c r="AB69" i="107"/>
  <c r="S72" i="107"/>
  <c r="AB81" i="107"/>
  <c r="AA127" i="107"/>
  <c r="AB127" i="107"/>
  <c r="S161" i="107"/>
  <c r="AB167" i="107"/>
  <c r="T362" i="107"/>
  <c r="S362" i="107"/>
  <c r="AA369" i="107"/>
  <c r="AA388" i="107"/>
  <c r="S391" i="107"/>
  <c r="T391" i="107"/>
  <c r="AB469" i="107"/>
  <c r="AA469" i="107"/>
  <c r="T693" i="107"/>
  <c r="T15" i="107"/>
  <c r="S15" i="107"/>
  <c r="AA237" i="107"/>
  <c r="T247" i="107"/>
  <c r="S303" i="107"/>
  <c r="AB341" i="107"/>
  <c r="AA341" i="107"/>
  <c r="AA433" i="107"/>
  <c r="T436" i="107"/>
  <c r="AA621" i="107"/>
  <c r="S645" i="107"/>
  <c r="AB647" i="107"/>
  <c r="T25" i="107"/>
  <c r="T60" i="107"/>
  <c r="T105" i="107"/>
  <c r="S105" i="107"/>
  <c r="T107" i="107"/>
  <c r="S131" i="107"/>
  <c r="AB184" i="107"/>
  <c r="AB186" i="107"/>
  <c r="S208" i="107"/>
  <c r="S267" i="107"/>
  <c r="T272" i="107"/>
  <c r="AA286" i="107"/>
  <c r="AB286" i="107"/>
  <c r="T378" i="107"/>
  <c r="S378" i="107"/>
  <c r="S392" i="107"/>
  <c r="AA410" i="107"/>
  <c r="S462" i="107"/>
  <c r="T476" i="107"/>
  <c r="AA502" i="107"/>
  <c r="AB502" i="107"/>
  <c r="AA514" i="107"/>
  <c r="T550" i="107"/>
  <c r="S550" i="107"/>
  <c r="AA630" i="107"/>
  <c r="AB697" i="107"/>
  <c r="S704" i="107"/>
  <c r="S709" i="107"/>
  <c r="T89" i="107"/>
  <c r="S89" i="107"/>
  <c r="AA133" i="107"/>
  <c r="AA189" i="107"/>
  <c r="AB248" i="107"/>
  <c r="S332" i="107"/>
  <c r="S344" i="107"/>
  <c r="AA385" i="107"/>
  <c r="T425" i="107"/>
  <c r="T432" i="107"/>
  <c r="AA434" i="107"/>
  <c r="T455" i="107"/>
  <c r="S467" i="107"/>
  <c r="AA517" i="107"/>
  <c r="S608" i="107"/>
  <c r="AB635" i="107"/>
  <c r="AA647" i="107"/>
  <c r="T37" i="107"/>
  <c r="AA39" i="107"/>
  <c r="S70" i="107"/>
  <c r="T70" i="107"/>
  <c r="AA79" i="107"/>
  <c r="AA155" i="107"/>
  <c r="AA175" i="107"/>
  <c r="T216" i="107"/>
  <c r="S367" i="107"/>
  <c r="T376" i="107"/>
  <c r="T381" i="107"/>
  <c r="AB406" i="107"/>
  <c r="AB420" i="107"/>
  <c r="T453" i="107"/>
  <c r="AA455" i="107"/>
  <c r="AB455" i="107"/>
  <c r="AA491" i="107"/>
  <c r="AB491" i="107"/>
  <c r="AA548" i="107"/>
  <c r="T568" i="107"/>
  <c r="U568" i="107" s="1"/>
  <c r="AE568" i="107" s="1"/>
  <c r="AA596" i="107"/>
  <c r="AB652" i="107"/>
  <c r="AB51" i="107"/>
  <c r="S120" i="107"/>
  <c r="AB155" i="107"/>
  <c r="AB292" i="107"/>
  <c r="T330" i="107"/>
  <c r="AB472" i="107"/>
  <c r="AA472" i="107"/>
  <c r="AA542" i="107"/>
  <c r="AA577" i="107"/>
  <c r="AA635" i="107"/>
  <c r="T703" i="107"/>
  <c r="T729" i="107"/>
  <c r="S99" i="107"/>
  <c r="S190" i="107"/>
  <c r="T190" i="107"/>
  <c r="AB204" i="107"/>
  <c r="T280" i="107"/>
  <c r="T285" i="107"/>
  <c r="AB349" i="107"/>
  <c r="AA351" i="107"/>
  <c r="AB395" i="107"/>
  <c r="AA508" i="107"/>
  <c r="T556" i="107"/>
  <c r="T587" i="107"/>
  <c r="S618" i="107"/>
  <c r="T682" i="107"/>
  <c r="S682" i="107"/>
  <c r="S710" i="107"/>
  <c r="T71" i="107"/>
  <c r="S128" i="107"/>
  <c r="AB174" i="107"/>
  <c r="AA174" i="107"/>
  <c r="S179" i="107"/>
  <c r="T219" i="107"/>
  <c r="AA221" i="107"/>
  <c r="T233" i="107"/>
  <c r="T240" i="107"/>
  <c r="S264" i="107"/>
  <c r="T300" i="107"/>
  <c r="AB374" i="107"/>
  <c r="T377" i="107"/>
  <c r="S377" i="107"/>
  <c r="T412" i="107"/>
  <c r="AA421" i="107"/>
  <c r="S426" i="107"/>
  <c r="T456" i="107"/>
  <c r="AB458" i="107"/>
  <c r="AB475" i="107"/>
  <c r="S57" i="107"/>
  <c r="AB87" i="107"/>
  <c r="T128" i="107"/>
  <c r="T154" i="107"/>
  <c r="S159" i="107"/>
  <c r="T159" i="107"/>
  <c r="T238" i="107"/>
  <c r="AA312" i="107"/>
  <c r="S412" i="107"/>
  <c r="S424" i="107"/>
  <c r="S471" i="107"/>
  <c r="T473" i="107"/>
  <c r="AB533" i="107"/>
  <c r="AB559" i="107"/>
  <c r="AB597" i="107"/>
  <c r="T619" i="107"/>
  <c r="S619" i="107"/>
  <c r="S649" i="107"/>
  <c r="T711" i="107"/>
  <c r="T49" i="107"/>
  <c r="S56" i="107"/>
  <c r="AB67" i="107"/>
  <c r="AB71" i="107"/>
  <c r="AB130" i="107"/>
  <c r="AB213" i="107"/>
  <c r="AB238" i="107"/>
  <c r="T298" i="107"/>
  <c r="T303" i="107"/>
  <c r="T319" i="107"/>
  <c r="S326" i="107"/>
  <c r="S347" i="107"/>
  <c r="T352" i="107"/>
  <c r="AB362" i="107"/>
  <c r="S381" i="107"/>
  <c r="T483" i="107"/>
  <c r="AB499" i="107"/>
  <c r="AA535" i="107"/>
  <c r="T547" i="107"/>
  <c r="AA566" i="107"/>
  <c r="S573" i="107"/>
  <c r="AA703" i="107"/>
  <c r="S713" i="107"/>
  <c r="S727" i="107"/>
  <c r="T43" i="107"/>
  <c r="AB63" i="107"/>
  <c r="T177" i="107"/>
  <c r="AA291" i="107"/>
  <c r="AA413" i="107"/>
  <c r="T428" i="107"/>
  <c r="T440" i="107"/>
  <c r="S440" i="107"/>
  <c r="AA453" i="107"/>
  <c r="S465" i="107"/>
  <c r="AA500" i="107"/>
  <c r="AB500" i="107"/>
  <c r="AA585" i="107"/>
  <c r="AB602" i="107"/>
  <c r="AB618" i="107"/>
  <c r="AA633" i="107"/>
  <c r="AB24" i="107"/>
  <c r="AA140" i="107"/>
  <c r="S152" i="107"/>
  <c r="AA154" i="107"/>
  <c r="T214" i="107"/>
  <c r="T313" i="107"/>
  <c r="T320" i="107"/>
  <c r="T329" i="107"/>
  <c r="AA370" i="107"/>
  <c r="AA557" i="107"/>
  <c r="T616" i="107"/>
  <c r="S636" i="107"/>
  <c r="AA638" i="107"/>
  <c r="T653" i="107"/>
  <c r="S653" i="107"/>
  <c r="AA725" i="107"/>
  <c r="AA26" i="107"/>
  <c r="S38" i="107"/>
  <c r="AB45" i="107"/>
  <c r="AA165" i="107"/>
  <c r="T184" i="107"/>
  <c r="S188" i="107"/>
  <c r="T268" i="107"/>
  <c r="S9" i="107"/>
  <c r="AB15" i="107"/>
  <c r="AB22" i="107"/>
  <c r="S27" i="107"/>
  <c r="T57" i="107"/>
  <c r="T82" i="107"/>
  <c r="AA105" i="107"/>
  <c r="T138" i="107"/>
  <c r="AB190" i="107"/>
  <c r="S200" i="107"/>
  <c r="AA223" i="107"/>
  <c r="S256" i="107"/>
  <c r="AB284" i="107"/>
  <c r="AA308" i="107"/>
  <c r="AB322" i="107"/>
  <c r="S414" i="107"/>
  <c r="AB430" i="107"/>
  <c r="AA430" i="107"/>
  <c r="T463" i="107"/>
  <c r="AB493" i="107"/>
  <c r="AA524" i="107"/>
  <c r="S532" i="107"/>
  <c r="AA600" i="107"/>
  <c r="AB600" i="107"/>
  <c r="T612" i="107"/>
  <c r="AA716" i="107"/>
  <c r="T72" i="107"/>
  <c r="T81" i="107"/>
  <c r="AB99" i="107"/>
  <c r="AB104" i="107"/>
  <c r="S157" i="107"/>
  <c r="AB228" i="107"/>
  <c r="S324" i="107"/>
  <c r="T358" i="107"/>
  <c r="AB371" i="107"/>
  <c r="T374" i="107"/>
  <c r="T401" i="107"/>
  <c r="S408" i="107"/>
  <c r="T408" i="107"/>
  <c r="AA428" i="107"/>
  <c r="T465" i="107"/>
  <c r="T504" i="107"/>
  <c r="AA511" i="107"/>
  <c r="S516" i="107"/>
  <c r="AB523" i="107"/>
  <c r="T545" i="107"/>
  <c r="AB558" i="107"/>
  <c r="T577" i="107"/>
  <c r="S603" i="107"/>
  <c r="S610" i="107"/>
  <c r="AB648" i="107"/>
  <c r="AA648" i="107"/>
  <c r="AA662" i="107"/>
  <c r="S686" i="107"/>
  <c r="T732" i="107"/>
  <c r="AA16" i="107"/>
  <c r="T34" i="107"/>
  <c r="AA76" i="107"/>
  <c r="AB120" i="107"/>
  <c r="T162" i="107"/>
  <c r="S177" i="107"/>
  <c r="T199" i="107"/>
  <c r="T227" i="107"/>
  <c r="AB240" i="107"/>
  <c r="AB275" i="107"/>
  <c r="S329" i="107"/>
  <c r="T356" i="107"/>
  <c r="T395" i="107"/>
  <c r="AB410" i="107"/>
  <c r="AA474" i="107"/>
  <c r="T491" i="107"/>
  <c r="S491" i="107"/>
  <c r="T543" i="107"/>
  <c r="T573" i="107"/>
  <c r="T644" i="107"/>
  <c r="S675" i="107"/>
  <c r="AB711" i="107"/>
  <c r="T714" i="107"/>
  <c r="AB39" i="107"/>
  <c r="T62" i="107"/>
  <c r="AB79" i="107"/>
  <c r="T84" i="107"/>
  <c r="T103" i="107"/>
  <c r="AA162" i="107"/>
  <c r="T164" i="107"/>
  <c r="AA211" i="107"/>
  <c r="AA227" i="107"/>
  <c r="AA329" i="107"/>
  <c r="AA354" i="107"/>
  <c r="S364" i="107"/>
  <c r="AB393" i="107"/>
  <c r="T427" i="107"/>
  <c r="AB436" i="107"/>
  <c r="T496" i="107"/>
  <c r="AA526" i="107"/>
  <c r="AB543" i="107"/>
  <c r="AB573" i="107"/>
  <c r="AB608" i="107"/>
  <c r="AA658" i="107"/>
  <c r="T661" i="107"/>
  <c r="S666" i="107"/>
  <c r="AA668" i="107"/>
  <c r="AA693" i="107"/>
  <c r="AA32" i="107"/>
  <c r="AB41" i="107"/>
  <c r="S82" i="107"/>
  <c r="AB116" i="107"/>
  <c r="AA132" i="107"/>
  <c r="T144" i="107"/>
  <c r="T158" i="107"/>
  <c r="T182" i="107"/>
  <c r="AB264" i="107"/>
  <c r="S346" i="107"/>
  <c r="AA359" i="107"/>
  <c r="AB389" i="107"/>
  <c r="AA391" i="107"/>
  <c r="AB391" i="107"/>
  <c r="AA461" i="107"/>
  <c r="S475" i="107"/>
  <c r="AB477" i="107"/>
  <c r="S482" i="107"/>
  <c r="AA564" i="107"/>
  <c r="S567" i="107"/>
  <c r="T583" i="107"/>
  <c r="S583" i="107"/>
  <c r="AA594" i="107"/>
  <c r="AA656" i="107"/>
  <c r="AB668" i="107"/>
  <c r="T671" i="107"/>
  <c r="AA682" i="107"/>
  <c r="AB723" i="107"/>
  <c r="T239" i="107"/>
  <c r="T294" i="107"/>
  <c r="T308" i="107"/>
  <c r="T347" i="107"/>
  <c r="S373" i="107"/>
  <c r="AB379" i="107"/>
  <c r="S406" i="107"/>
  <c r="S428" i="107"/>
  <c r="T430" i="107"/>
  <c r="AB450" i="107"/>
  <c r="S459" i="107"/>
  <c r="AB463" i="107"/>
  <c r="AB515" i="107"/>
  <c r="T525" i="107"/>
  <c r="T562" i="107"/>
  <c r="S580" i="107"/>
  <c r="AB638" i="107"/>
  <c r="S680" i="107"/>
  <c r="AA700" i="107"/>
  <c r="AA709" i="107"/>
  <c r="T728" i="107"/>
  <c r="S733" i="107"/>
  <c r="T278" i="107"/>
  <c r="AA296" i="107"/>
  <c r="AA349" i="107"/>
  <c r="AA395" i="107"/>
  <c r="AB414" i="107"/>
  <c r="AB448" i="107"/>
  <c r="T457" i="107"/>
  <c r="AB461" i="107"/>
  <c r="T498" i="107"/>
  <c r="AA539" i="107"/>
  <c r="T617" i="107"/>
  <c r="AA659" i="107"/>
  <c r="T676" i="107"/>
  <c r="AB682" i="107"/>
  <c r="AB691" i="107"/>
  <c r="S721" i="107"/>
  <c r="AB196" i="107"/>
  <c r="AA219" i="107"/>
  <c r="AA269" i="107"/>
  <c r="AB290" i="107"/>
  <c r="S318" i="107"/>
  <c r="AB331" i="107"/>
  <c r="T336" i="107"/>
  <c r="S348" i="107"/>
  <c r="AB360" i="107"/>
  <c r="S411" i="107"/>
  <c r="T460" i="107"/>
  <c r="AB496" i="107"/>
  <c r="S521" i="107"/>
  <c r="AA530" i="107"/>
  <c r="T540" i="107"/>
  <c r="S570" i="107"/>
  <c r="T572" i="107"/>
  <c r="AB576" i="107"/>
  <c r="T597" i="107"/>
  <c r="S604" i="107"/>
  <c r="T613" i="107"/>
  <c r="U613" i="107" s="1"/>
  <c r="AE613" i="107" s="1"/>
  <c r="AA617" i="107"/>
  <c r="AB632" i="107"/>
  <c r="T692" i="107"/>
  <c r="T697" i="107"/>
  <c r="AA717" i="107"/>
  <c r="S729" i="107"/>
  <c r="T254" i="107"/>
  <c r="AB278" i="107"/>
  <c r="AB283" i="107"/>
  <c r="AA299" i="107"/>
  <c r="AB304" i="107"/>
  <c r="T350" i="107"/>
  <c r="AB385" i="107"/>
  <c r="S407" i="107"/>
  <c r="T415" i="107"/>
  <c r="AA442" i="107"/>
  <c r="S494" i="107"/>
  <c r="AA623" i="107"/>
  <c r="S635" i="107"/>
  <c r="T637" i="107"/>
  <c r="U637" i="107" s="1"/>
  <c r="AE637" i="107" s="1"/>
  <c r="AB655" i="107"/>
  <c r="T672" i="107"/>
  <c r="AA674" i="107"/>
  <c r="T679" i="107"/>
  <c r="AA685" i="107"/>
  <c r="S706" i="107"/>
  <c r="T537" i="107"/>
  <c r="S537" i="107"/>
  <c r="AA705" i="107"/>
  <c r="AB705" i="107"/>
  <c r="T708" i="107"/>
  <c r="S708" i="107"/>
  <c r="T724" i="107"/>
  <c r="S724" i="107"/>
  <c r="AA726" i="107"/>
  <c r="AB726" i="107"/>
  <c r="AB730" i="107"/>
  <c r="AA730" i="107"/>
  <c r="AA256" i="107"/>
  <c r="AB256" i="107"/>
  <c r="AA258" i="107"/>
  <c r="AB258" i="107"/>
  <c r="S275" i="107"/>
  <c r="T275" i="107"/>
  <c r="T232" i="107"/>
  <c r="S232" i="107"/>
  <c r="AA66" i="107"/>
  <c r="S218" i="107"/>
  <c r="T218" i="107"/>
  <c r="S31" i="107"/>
  <c r="T31" i="107"/>
  <c r="T58" i="107"/>
  <c r="S58" i="107"/>
  <c r="AA62" i="107"/>
  <c r="AB62" i="107"/>
  <c r="AB40" i="107"/>
  <c r="AA40" i="107"/>
  <c r="S12" i="107"/>
  <c r="AB35" i="107"/>
  <c r="AA35" i="107"/>
  <c r="T54" i="107"/>
  <c r="S54" i="107"/>
  <c r="T145" i="107"/>
  <c r="S145" i="107"/>
  <c r="AA156" i="107"/>
  <c r="T143" i="107"/>
  <c r="S143" i="107"/>
  <c r="T150" i="107"/>
  <c r="S150" i="107"/>
  <c r="T172" i="107"/>
  <c r="S172" i="107"/>
  <c r="T79" i="107"/>
  <c r="S79" i="107"/>
  <c r="T148" i="107"/>
  <c r="S148" i="107"/>
  <c r="AB161" i="107"/>
  <c r="AA161" i="107"/>
  <c r="AB198" i="107"/>
  <c r="AA198" i="107"/>
  <c r="T141" i="107"/>
  <c r="S141" i="107"/>
  <c r="AB76" i="107"/>
  <c r="S95" i="107"/>
  <c r="T102" i="107"/>
  <c r="S102" i="107"/>
  <c r="T118" i="107"/>
  <c r="S118" i="107"/>
  <c r="AA50" i="107"/>
  <c r="AB50" i="107"/>
  <c r="AB579" i="107"/>
  <c r="AA579" i="107"/>
  <c r="S276" i="107"/>
  <c r="T276" i="107"/>
  <c r="AB287" i="107"/>
  <c r="AA287" i="107"/>
  <c r="T345" i="107"/>
  <c r="S345" i="107"/>
  <c r="AA176" i="107"/>
  <c r="AB176" i="107"/>
  <c r="AB422" i="107"/>
  <c r="AA422" i="107"/>
  <c r="T77" i="107"/>
  <c r="S77" i="107"/>
  <c r="T116" i="107"/>
  <c r="S116" i="107"/>
  <c r="T253" i="107"/>
  <c r="S253" i="107"/>
  <c r="T292" i="107"/>
  <c r="S292" i="107"/>
  <c r="AB303" i="107"/>
  <c r="AA303" i="107"/>
  <c r="T20" i="107"/>
  <c r="S20" i="107"/>
  <c r="AB66" i="107"/>
  <c r="AB70" i="107"/>
  <c r="AA70" i="107"/>
  <c r="T98" i="107"/>
  <c r="S98" i="107"/>
  <c r="AB38" i="107"/>
  <c r="AA38" i="107"/>
  <c r="AA285" i="107"/>
  <c r="AB285" i="107"/>
  <c r="AB380" i="107"/>
  <c r="AA380" i="107"/>
  <c r="T402" i="107"/>
  <c r="S402" i="107"/>
  <c r="T652" i="107"/>
  <c r="S652" i="107"/>
  <c r="T734" i="107"/>
  <c r="S734" i="107"/>
  <c r="T90" i="107"/>
  <c r="S90" i="107"/>
  <c r="AA158" i="107"/>
  <c r="AB158" i="107"/>
  <c r="T163" i="107"/>
  <c r="AB251" i="107"/>
  <c r="AA251" i="107"/>
  <c r="AB267" i="107"/>
  <c r="AA267" i="107"/>
  <c r="AB616" i="107"/>
  <c r="AA616" i="107"/>
  <c r="AB129" i="107"/>
  <c r="AA129" i="107"/>
  <c r="AB163" i="107"/>
  <c r="AA163" i="107"/>
  <c r="AB188" i="107"/>
  <c r="AA188" i="107"/>
  <c r="AB318" i="107"/>
  <c r="AA318" i="107"/>
  <c r="T323" i="107"/>
  <c r="S323" i="107"/>
  <c r="AB609" i="107"/>
  <c r="AA609" i="107"/>
  <c r="S49" i="107"/>
  <c r="S114" i="107"/>
  <c r="T114" i="107"/>
  <c r="T168" i="107"/>
  <c r="S168" i="107"/>
  <c r="AA214" i="107"/>
  <c r="AB214" i="107"/>
  <c r="S327" i="107"/>
  <c r="T327" i="107"/>
  <c r="T417" i="107"/>
  <c r="S417" i="107"/>
  <c r="T688" i="107"/>
  <c r="S688" i="107"/>
  <c r="T117" i="107"/>
  <c r="S117" i="107"/>
  <c r="AB307" i="107"/>
  <c r="AA307" i="107"/>
  <c r="AB376" i="107"/>
  <c r="AA376" i="107"/>
  <c r="AB589" i="107"/>
  <c r="AA589" i="107"/>
  <c r="AB591" i="107"/>
  <c r="AA591" i="107"/>
  <c r="T650" i="107"/>
  <c r="S650" i="107"/>
  <c r="S654" i="107"/>
  <c r="T673" i="107"/>
  <c r="S673" i="107"/>
  <c r="AA21" i="107"/>
  <c r="AB21" i="107"/>
  <c r="AA114" i="107"/>
  <c r="S337" i="107"/>
  <c r="T337" i="107"/>
  <c r="T359" i="107"/>
  <c r="S359" i="107"/>
  <c r="AB365" i="107"/>
  <c r="AA365" i="107"/>
  <c r="T569" i="107"/>
  <c r="S569" i="107"/>
  <c r="T335" i="107"/>
  <c r="S335" i="107"/>
  <c r="AB587" i="107"/>
  <c r="AA587" i="107"/>
  <c r="AB305" i="107"/>
  <c r="AA305" i="107"/>
  <c r="T530" i="107"/>
  <c r="S530" i="107"/>
  <c r="T119" i="107"/>
  <c r="S119" i="107"/>
  <c r="AB134" i="107"/>
  <c r="AA134" i="107"/>
  <c r="T146" i="107"/>
  <c r="S146" i="107"/>
  <c r="AA242" i="107"/>
  <c r="AB242" i="107"/>
  <c r="AA289" i="107"/>
  <c r="T301" i="107"/>
  <c r="S301" i="107"/>
  <c r="AA719" i="107"/>
  <c r="S265" i="107"/>
  <c r="T265" i="107"/>
  <c r="AB357" i="107"/>
  <c r="AA357" i="107"/>
  <c r="T431" i="107"/>
  <c r="S431" i="107"/>
  <c r="AA460" i="107"/>
  <c r="AB460" i="107"/>
  <c r="AA532" i="107"/>
  <c r="AB532" i="107"/>
  <c r="S565" i="107"/>
  <c r="T565" i="107"/>
  <c r="S628" i="107"/>
  <c r="T628" i="107"/>
  <c r="AA80" i="107"/>
  <c r="AB80" i="107"/>
  <c r="T97" i="107"/>
  <c r="S97" i="107"/>
  <c r="AA112" i="107"/>
  <c r="AB462" i="107"/>
  <c r="AA462" i="107"/>
  <c r="S115" i="107"/>
  <c r="T263" i="107"/>
  <c r="S263" i="107"/>
  <c r="AB342" i="107"/>
  <c r="AA342" i="107"/>
  <c r="S395" i="107"/>
  <c r="T35" i="107"/>
  <c r="S35" i="107"/>
  <c r="AA37" i="107"/>
  <c r="AB37" i="107"/>
  <c r="AB181" i="107"/>
  <c r="AA181" i="107"/>
  <c r="T17" i="107"/>
  <c r="S17" i="107"/>
  <c r="AA224" i="107"/>
  <c r="AB224" i="107"/>
  <c r="AA226" i="107"/>
  <c r="AB226" i="107"/>
  <c r="T237" i="107"/>
  <c r="S237" i="107"/>
  <c r="S244" i="107"/>
  <c r="T244" i="107"/>
  <c r="AA345" i="107"/>
  <c r="AB345" i="107"/>
  <c r="S393" i="107"/>
  <c r="T393" i="107"/>
  <c r="AB695" i="107"/>
  <c r="AA695" i="107"/>
  <c r="AB36" i="107"/>
  <c r="AA36" i="107"/>
  <c r="AA43" i="107"/>
  <c r="AB43" i="107"/>
  <c r="T65" i="107"/>
  <c r="S65" i="107"/>
  <c r="T121" i="107"/>
  <c r="AB123" i="107"/>
  <c r="AA123" i="107"/>
  <c r="AA169" i="107"/>
  <c r="AB169" i="107"/>
  <c r="T231" i="107"/>
  <c r="S231" i="107"/>
  <c r="S233" i="107"/>
  <c r="T341" i="107"/>
  <c r="S341" i="107"/>
  <c r="T497" i="107"/>
  <c r="S497" i="107"/>
  <c r="S508" i="107"/>
  <c r="T508" i="107"/>
  <c r="T510" i="107"/>
  <c r="AB56" i="107"/>
  <c r="AA56" i="107"/>
  <c r="S108" i="107"/>
  <c r="T108" i="107"/>
  <c r="AB206" i="107"/>
  <c r="S209" i="107"/>
  <c r="T209" i="107"/>
  <c r="AB387" i="107"/>
  <c r="AA387" i="107"/>
  <c r="T515" i="107"/>
  <c r="S515" i="107"/>
  <c r="AB47" i="107"/>
  <c r="AA47" i="107"/>
  <c r="T73" i="107"/>
  <c r="S73" i="107"/>
  <c r="S91" i="107"/>
  <c r="T91" i="107"/>
  <c r="T127" i="107"/>
  <c r="S127" i="107"/>
  <c r="S304" i="107"/>
  <c r="T304" i="107"/>
  <c r="AB317" i="107"/>
  <c r="AA317" i="107"/>
  <c r="T420" i="107"/>
  <c r="S420" i="107"/>
  <c r="T449" i="107"/>
  <c r="S449" i="107"/>
  <c r="T484" i="107"/>
  <c r="S484" i="107"/>
  <c r="T489" i="107"/>
  <c r="S489" i="107"/>
  <c r="T531" i="107"/>
  <c r="S531" i="107"/>
  <c r="AB540" i="107"/>
  <c r="AA540" i="107"/>
  <c r="T669" i="107"/>
  <c r="S669" i="107"/>
  <c r="AB722" i="107"/>
  <c r="AA722" i="107"/>
  <c r="AB9" i="107"/>
  <c r="AA9" i="107"/>
  <c r="T93" i="107"/>
  <c r="S93" i="107"/>
  <c r="S164" i="107"/>
  <c r="T205" i="107"/>
  <c r="S205" i="107"/>
  <c r="T235" i="107"/>
  <c r="S235" i="107"/>
  <c r="T281" i="107"/>
  <c r="S281" i="107"/>
  <c r="T322" i="107"/>
  <c r="S322" i="107"/>
  <c r="AA330" i="107"/>
  <c r="AB330" i="107"/>
  <c r="AB479" i="107"/>
  <c r="AA479" i="107"/>
  <c r="S698" i="107"/>
  <c r="T698" i="107"/>
  <c r="AB30" i="107"/>
  <c r="AB160" i="107"/>
  <c r="AA160" i="107"/>
  <c r="AA272" i="107"/>
  <c r="AB272" i="107"/>
  <c r="AA353" i="107"/>
  <c r="AB353" i="107"/>
  <c r="T366" i="107"/>
  <c r="S366" i="107"/>
  <c r="T368" i="107"/>
  <c r="S368" i="107"/>
  <c r="T469" i="107"/>
  <c r="S469" i="107"/>
  <c r="AB484" i="107"/>
  <c r="AA484" i="107"/>
  <c r="S563" i="107"/>
  <c r="T563" i="107"/>
  <c r="T16" i="107"/>
  <c r="S16" i="107"/>
  <c r="T63" i="107"/>
  <c r="S63" i="107"/>
  <c r="T67" i="107"/>
  <c r="T80" i="107"/>
  <c r="S80" i="107"/>
  <c r="T166" i="107"/>
  <c r="T259" i="107"/>
  <c r="AB265" i="107"/>
  <c r="AA265" i="107"/>
  <c r="S293" i="107"/>
  <c r="T293" i="107"/>
  <c r="T302" i="107"/>
  <c r="S302" i="107"/>
  <c r="AB381" i="107"/>
  <c r="AA381" i="107"/>
  <c r="AB457" i="107"/>
  <c r="AA464" i="107"/>
  <c r="AB464" i="107"/>
  <c r="T520" i="107"/>
  <c r="S520" i="107"/>
  <c r="AB61" i="107"/>
  <c r="AA61" i="107"/>
  <c r="T109" i="107"/>
  <c r="S109" i="107"/>
  <c r="AB122" i="107"/>
  <c r="AA122" i="107"/>
  <c r="AB139" i="107"/>
  <c r="T153" i="107"/>
  <c r="S153" i="107"/>
  <c r="S195" i="107"/>
  <c r="T195" i="107"/>
  <c r="T197" i="107"/>
  <c r="S197" i="107"/>
  <c r="T295" i="107"/>
  <c r="S295" i="107"/>
  <c r="AA356" i="107"/>
  <c r="AB356" i="107"/>
  <c r="S478" i="107"/>
  <c r="T478" i="107"/>
  <c r="AB489" i="107"/>
  <c r="AA489" i="107"/>
  <c r="T55" i="107"/>
  <c r="S55" i="107"/>
  <c r="AB82" i="107"/>
  <c r="AA82" i="107"/>
  <c r="T87" i="107"/>
  <c r="S87" i="107"/>
  <c r="AA148" i="107"/>
  <c r="AB148" i="107"/>
  <c r="AA337" i="107"/>
  <c r="AB337" i="107"/>
  <c r="AB581" i="107"/>
  <c r="AA581" i="107"/>
  <c r="T586" i="107"/>
  <c r="S586" i="107"/>
  <c r="T22" i="107"/>
  <c r="S22" i="107"/>
  <c r="S32" i="107"/>
  <c r="T32" i="107"/>
  <c r="S53" i="107"/>
  <c r="T53" i="107"/>
  <c r="AB93" i="107"/>
  <c r="AA93" i="107"/>
  <c r="T125" i="107"/>
  <c r="S125" i="107"/>
  <c r="AA186" i="107"/>
  <c r="T282" i="107"/>
  <c r="S282" i="107"/>
  <c r="T307" i="107"/>
  <c r="S307" i="107"/>
  <c r="T51" i="107"/>
  <c r="S51" i="107"/>
  <c r="T185" i="107"/>
  <c r="S185" i="107"/>
  <c r="T228" i="107"/>
  <c r="S228" i="107"/>
  <c r="AA238" i="107"/>
  <c r="T252" i="107"/>
  <c r="S252" i="107"/>
  <c r="T318" i="107"/>
  <c r="AB324" i="107"/>
  <c r="AA324" i="107"/>
  <c r="S331" i="107"/>
  <c r="T331" i="107"/>
  <c r="AB383" i="107"/>
  <c r="AA383" i="107"/>
  <c r="AB426" i="107"/>
  <c r="AA426" i="107"/>
  <c r="T442" i="107"/>
  <c r="S442" i="107"/>
  <c r="T472" i="107"/>
  <c r="S472" i="107"/>
  <c r="AB78" i="107"/>
  <c r="AA78" i="107"/>
  <c r="S85" i="107"/>
  <c r="T85" i="107"/>
  <c r="T296" i="107"/>
  <c r="S296" i="107"/>
  <c r="S310" i="107"/>
  <c r="T310" i="107"/>
  <c r="AB316" i="107"/>
  <c r="AA316" i="107"/>
  <c r="AA340" i="107"/>
  <c r="S648" i="107"/>
  <c r="T684" i="107"/>
  <c r="S684" i="107"/>
  <c r="T29" i="107"/>
  <c r="S29" i="107"/>
  <c r="T101" i="107"/>
  <c r="S101" i="107"/>
  <c r="AA167" i="107"/>
  <c r="AB171" i="107"/>
  <c r="AA171" i="107"/>
  <c r="T221" i="107"/>
  <c r="T290" i="107"/>
  <c r="S290" i="107"/>
  <c r="AA334" i="107"/>
  <c r="AA336" i="107"/>
  <c r="AB336" i="107"/>
  <c r="T433" i="107"/>
  <c r="S433" i="107"/>
  <c r="AA454" i="107"/>
  <c r="T624" i="107"/>
  <c r="S624" i="107"/>
  <c r="AB639" i="107"/>
  <c r="AA639" i="107"/>
  <c r="T667" i="107"/>
  <c r="S667" i="107"/>
  <c r="T689" i="107"/>
  <c r="S689" i="107"/>
  <c r="AA11" i="107"/>
  <c r="AB11" i="107"/>
  <c r="AB23" i="107"/>
  <c r="AA23" i="107"/>
  <c r="T46" i="107"/>
  <c r="S46" i="107"/>
  <c r="AB58" i="107"/>
  <c r="AA58" i="107"/>
  <c r="S69" i="107"/>
  <c r="T69" i="107"/>
  <c r="T147" i="107"/>
  <c r="S147" i="107"/>
  <c r="AB153" i="107"/>
  <c r="AA153" i="107"/>
  <c r="T174" i="107"/>
  <c r="S174" i="107"/>
  <c r="T176" i="107"/>
  <c r="S176" i="107"/>
  <c r="T193" i="107"/>
  <c r="S193" i="107"/>
  <c r="AB210" i="107"/>
  <c r="T243" i="107"/>
  <c r="S243" i="107"/>
  <c r="AB247" i="107"/>
  <c r="AA270" i="107"/>
  <c r="AB270" i="107"/>
  <c r="AA283" i="107"/>
  <c r="S320" i="107"/>
  <c r="S429" i="107"/>
  <c r="T429" i="107"/>
  <c r="T575" i="107"/>
  <c r="S575" i="107"/>
  <c r="T18" i="107"/>
  <c r="S18" i="107"/>
  <c r="S42" i="107"/>
  <c r="T44" i="107"/>
  <c r="AB54" i="107"/>
  <c r="AA60" i="107"/>
  <c r="AB60" i="107"/>
  <c r="AA96" i="107"/>
  <c r="AB96" i="107"/>
  <c r="AB164" i="107"/>
  <c r="AA164" i="107"/>
  <c r="AA166" i="107"/>
  <c r="AB166" i="107"/>
  <c r="T241" i="107"/>
  <c r="S241" i="107"/>
  <c r="AB249" i="107"/>
  <c r="AB259" i="107"/>
  <c r="AA259" i="107"/>
  <c r="AB261" i="107"/>
  <c r="AA261" i="107"/>
  <c r="S334" i="107"/>
  <c r="T349" i="107"/>
  <c r="S349" i="107"/>
  <c r="T370" i="107"/>
  <c r="S370" i="107"/>
  <c r="T404" i="107"/>
  <c r="S404" i="107"/>
  <c r="AA570" i="107"/>
  <c r="AC570" i="107" s="1"/>
  <c r="T620" i="107"/>
  <c r="S620" i="107"/>
  <c r="T664" i="107"/>
  <c r="S664" i="107"/>
  <c r="T720" i="107"/>
  <c r="S720" i="107"/>
  <c r="AB92" i="107"/>
  <c r="AA92" i="107"/>
  <c r="AA116" i="107"/>
  <c r="AB125" i="107"/>
  <c r="AA125" i="107"/>
  <c r="AB135" i="107"/>
  <c r="AA135" i="107"/>
  <c r="AA146" i="107"/>
  <c r="AB146" i="107"/>
  <c r="T192" i="107"/>
  <c r="S192" i="107"/>
  <c r="T203" i="107"/>
  <c r="S203" i="107"/>
  <c r="T207" i="107"/>
  <c r="S207" i="107"/>
  <c r="S250" i="107"/>
  <c r="T250" i="107"/>
  <c r="AB328" i="107"/>
  <c r="AA328" i="107"/>
  <c r="T339" i="107"/>
  <c r="S339" i="107"/>
  <c r="T437" i="107"/>
  <c r="S437" i="107"/>
  <c r="S517" i="107"/>
  <c r="T517" i="107"/>
  <c r="AB544" i="107"/>
  <c r="AA544" i="107"/>
  <c r="T642" i="107"/>
  <c r="S642" i="107"/>
  <c r="AB644" i="107"/>
  <c r="AA644" i="107"/>
  <c r="T21" i="107"/>
  <c r="AB59" i="107"/>
  <c r="AA59" i="107"/>
  <c r="AB65" i="107"/>
  <c r="AA65" i="107"/>
  <c r="S104" i="107"/>
  <c r="T104" i="107"/>
  <c r="AB179" i="107"/>
  <c r="AA179" i="107"/>
  <c r="S201" i="107"/>
  <c r="T201" i="107"/>
  <c r="T225" i="107"/>
  <c r="S225" i="107"/>
  <c r="S229" i="107"/>
  <c r="T229" i="107"/>
  <c r="AA320" i="107"/>
  <c r="AB320" i="107"/>
  <c r="AB343" i="107"/>
  <c r="AA343" i="107"/>
  <c r="AA445" i="107"/>
  <c r="AB445" i="107"/>
  <c r="AB471" i="107"/>
  <c r="AA471" i="107"/>
  <c r="T594" i="107"/>
  <c r="S594" i="107"/>
  <c r="T30" i="107"/>
  <c r="S30" i="107"/>
  <c r="AA102" i="107"/>
  <c r="T113" i="107"/>
  <c r="S113" i="107"/>
  <c r="T140" i="107"/>
  <c r="S140" i="107"/>
  <c r="AB159" i="107"/>
  <c r="AA159" i="107"/>
  <c r="AB191" i="107"/>
  <c r="AA191" i="107"/>
  <c r="AA204" i="107"/>
  <c r="AB208" i="107"/>
  <c r="AA208" i="107"/>
  <c r="AA218" i="107"/>
  <c r="AB218" i="107"/>
  <c r="S248" i="107"/>
  <c r="T248" i="107"/>
  <c r="AB281" i="107"/>
  <c r="AA281" i="107"/>
  <c r="T286" i="107"/>
  <c r="S286" i="107"/>
  <c r="S288" i="107"/>
  <c r="T288" i="107"/>
  <c r="AB312" i="107"/>
  <c r="T386" i="107"/>
  <c r="AA400" i="107"/>
  <c r="AB400" i="107"/>
  <c r="S419" i="107"/>
  <c r="T419" i="107"/>
  <c r="AB427" i="107"/>
  <c r="AA427" i="107"/>
  <c r="T532" i="107"/>
  <c r="S36" i="107"/>
  <c r="T36" i="107"/>
  <c r="T86" i="107"/>
  <c r="S86" i="107"/>
  <c r="AB94" i="107"/>
  <c r="AA94" i="107"/>
  <c r="S111" i="107"/>
  <c r="T111" i="107"/>
  <c r="AA157" i="107"/>
  <c r="AB157" i="107"/>
  <c r="AB220" i="107"/>
  <c r="AA220" i="107"/>
  <c r="T223" i="107"/>
  <c r="S223" i="107"/>
  <c r="AB271" i="107"/>
  <c r="AB273" i="107"/>
  <c r="AA273" i="107"/>
  <c r="AB277" i="107"/>
  <c r="AB364" i="107"/>
  <c r="AA364" i="107"/>
  <c r="T384" i="107"/>
  <c r="S384" i="107"/>
  <c r="T421" i="107"/>
  <c r="S421" i="107"/>
  <c r="S592" i="107"/>
  <c r="T592" i="107"/>
  <c r="AA20" i="107"/>
  <c r="AB20" i="107"/>
  <c r="T28" i="107"/>
  <c r="AB53" i="107"/>
  <c r="AA53" i="107"/>
  <c r="AB57" i="107"/>
  <c r="AA57" i="107"/>
  <c r="S84" i="107"/>
  <c r="AA126" i="107"/>
  <c r="S130" i="107"/>
  <c r="T151" i="107"/>
  <c r="S151" i="107"/>
  <c r="AB189" i="107"/>
  <c r="AA206" i="107"/>
  <c r="S211" i="107"/>
  <c r="T246" i="107"/>
  <c r="S246" i="107"/>
  <c r="AB279" i="107"/>
  <c r="AA279" i="107"/>
  <c r="AA314" i="107"/>
  <c r="AB314" i="107"/>
  <c r="T351" i="107"/>
  <c r="S351" i="107"/>
  <c r="AB358" i="107"/>
  <c r="AA358" i="107"/>
  <c r="AA362" i="107"/>
  <c r="T382" i="107"/>
  <c r="S382" i="107"/>
  <c r="S436" i="107"/>
  <c r="AB507" i="107"/>
  <c r="AA507" i="107"/>
  <c r="AA518" i="107"/>
  <c r="AB518" i="107"/>
  <c r="AB583" i="107"/>
  <c r="AA583" i="107"/>
  <c r="T588" i="107"/>
  <c r="S588" i="107"/>
  <c r="T74" i="107"/>
  <c r="AB98" i="107"/>
  <c r="AA107" i="107"/>
  <c r="AB107" i="107"/>
  <c r="T122" i="107"/>
  <c r="S122" i="107"/>
  <c r="AA136" i="107"/>
  <c r="AB136" i="107"/>
  <c r="AB138" i="107"/>
  <c r="AA138" i="107"/>
  <c r="AB202" i="107"/>
  <c r="AA202" i="107"/>
  <c r="T213" i="107"/>
  <c r="S213" i="107"/>
  <c r="AB216" i="107"/>
  <c r="AA216" i="107"/>
  <c r="AA225" i="107"/>
  <c r="AB225" i="107"/>
  <c r="T338" i="107"/>
  <c r="S338" i="107"/>
  <c r="AB346" i="107"/>
  <c r="T409" i="107"/>
  <c r="T486" i="107"/>
  <c r="S486" i="107"/>
  <c r="S499" i="107"/>
  <c r="T499" i="107"/>
  <c r="AB534" i="107"/>
  <c r="AA534" i="107"/>
  <c r="AA601" i="107"/>
  <c r="AB601" i="107"/>
  <c r="AA14" i="107"/>
  <c r="AB103" i="107"/>
  <c r="S124" i="107"/>
  <c r="T124" i="107"/>
  <c r="AA217" i="107"/>
  <c r="AB217" i="107"/>
  <c r="AB257" i="107"/>
  <c r="AA257" i="107"/>
  <c r="AB297" i="107"/>
  <c r="AA297" i="107"/>
  <c r="S372" i="107"/>
  <c r="T372" i="107"/>
  <c r="AB417" i="107"/>
  <c r="AA417" i="107"/>
  <c r="AB425" i="107"/>
  <c r="AA425" i="107"/>
  <c r="S466" i="107"/>
  <c r="T466" i="107"/>
  <c r="T470" i="107"/>
  <c r="S470" i="107"/>
  <c r="S584" i="107"/>
  <c r="T584" i="107"/>
  <c r="AB660" i="107"/>
  <c r="AA660" i="107"/>
  <c r="AA678" i="107"/>
  <c r="AB678" i="107"/>
  <c r="S687" i="107"/>
  <c r="T687" i="107"/>
  <c r="AB29" i="107"/>
  <c r="AA29" i="107"/>
  <c r="AA33" i="107"/>
  <c r="T45" i="107"/>
  <c r="AB101" i="107"/>
  <c r="AB109" i="107"/>
  <c r="AA109" i="107"/>
  <c r="AA117" i="107"/>
  <c r="AB117" i="107"/>
  <c r="T156" i="107"/>
  <c r="S156" i="107"/>
  <c r="AB203" i="107"/>
  <c r="AA203" i="107"/>
  <c r="AB207" i="107"/>
  <c r="AA207" i="107"/>
  <c r="AB352" i="107"/>
  <c r="AA352" i="107"/>
  <c r="AA360" i="107"/>
  <c r="AA415" i="107"/>
  <c r="AB415" i="107"/>
  <c r="S558" i="107"/>
  <c r="AB569" i="107"/>
  <c r="AA569" i="107"/>
  <c r="AA571" i="107"/>
  <c r="AB571" i="107"/>
  <c r="T582" i="107"/>
  <c r="S582" i="107"/>
  <c r="T595" i="107"/>
  <c r="T638" i="107"/>
  <c r="S638" i="107"/>
  <c r="S11" i="107"/>
  <c r="AA52" i="107"/>
  <c r="T64" i="107"/>
  <c r="AA103" i="107"/>
  <c r="AA139" i="107"/>
  <c r="T175" i="107"/>
  <c r="S175" i="107"/>
  <c r="T189" i="107"/>
  <c r="S189" i="107"/>
  <c r="S199" i="107"/>
  <c r="T230" i="107"/>
  <c r="S230" i="107"/>
  <c r="AB244" i="107"/>
  <c r="AB266" i="107"/>
  <c r="AA266" i="107"/>
  <c r="S342" i="107"/>
  <c r="AB405" i="107"/>
  <c r="AA407" i="107"/>
  <c r="S439" i="107"/>
  <c r="T439" i="107"/>
  <c r="S505" i="107"/>
  <c r="T505" i="107"/>
  <c r="AB560" i="107"/>
  <c r="AA560" i="107"/>
  <c r="AB599" i="107"/>
  <c r="AA599" i="107"/>
  <c r="AB629" i="107"/>
  <c r="AA629" i="107"/>
  <c r="S13" i="107"/>
  <c r="S47" i="107"/>
  <c r="T88" i="107"/>
  <c r="S88" i="107"/>
  <c r="AB105" i="107"/>
  <c r="S138" i="107"/>
  <c r="S173" i="107"/>
  <c r="T173" i="107"/>
  <c r="AB183" i="107"/>
  <c r="AA183" i="107"/>
  <c r="AB197" i="107"/>
  <c r="AA197" i="107"/>
  <c r="T220" i="107"/>
  <c r="S285" i="107"/>
  <c r="AA306" i="107"/>
  <c r="AB306" i="107"/>
  <c r="T309" i="107"/>
  <c r="S309" i="107"/>
  <c r="S311" i="107"/>
  <c r="T311" i="107"/>
  <c r="AB348" i="107"/>
  <c r="AA348" i="107"/>
  <c r="AB368" i="107"/>
  <c r="AA368" i="107"/>
  <c r="AB401" i="107"/>
  <c r="AA401" i="107"/>
  <c r="T527" i="107"/>
  <c r="S527" i="107"/>
  <c r="T558" i="107"/>
  <c r="S595" i="107"/>
  <c r="AA15" i="107"/>
  <c r="AB17" i="107"/>
  <c r="AA17" i="107"/>
  <c r="S48" i="107"/>
  <c r="T50" i="107"/>
  <c r="S50" i="107"/>
  <c r="AB111" i="107"/>
  <c r="AA111" i="107"/>
  <c r="AB144" i="107"/>
  <c r="AB170" i="107"/>
  <c r="AA170" i="107"/>
  <c r="AB237" i="107"/>
  <c r="AB246" i="107"/>
  <c r="AA246" i="107"/>
  <c r="AA262" i="107"/>
  <c r="AB262" i="107"/>
  <c r="AA268" i="107"/>
  <c r="AA298" i="107"/>
  <c r="S315" i="107"/>
  <c r="T315" i="107"/>
  <c r="AB355" i="107"/>
  <c r="AA355" i="107"/>
  <c r="AB367" i="107"/>
  <c r="AA367" i="107"/>
  <c r="AB373" i="107"/>
  <c r="AA373" i="107"/>
  <c r="S380" i="107"/>
  <c r="T394" i="107"/>
  <c r="S394" i="107"/>
  <c r="S400" i="107"/>
  <c r="T400" i="107"/>
  <c r="AA416" i="107"/>
  <c r="AB416" i="107"/>
  <c r="AA420" i="107"/>
  <c r="AB449" i="107"/>
  <c r="AA449" i="107"/>
  <c r="S539" i="107"/>
  <c r="T554" i="107"/>
  <c r="S554" i="107"/>
  <c r="T561" i="107"/>
  <c r="S561" i="107"/>
  <c r="AB567" i="107"/>
  <c r="AA567" i="107"/>
  <c r="T625" i="107"/>
  <c r="S625" i="107"/>
  <c r="S658" i="107"/>
  <c r="S665" i="107"/>
  <c r="AB669" i="107"/>
  <c r="AA669" i="107"/>
  <c r="T39" i="107"/>
  <c r="S39" i="107"/>
  <c r="AB44" i="107"/>
  <c r="AA44" i="107"/>
  <c r="AA71" i="107"/>
  <c r="AA73" i="107"/>
  <c r="AB73" i="107"/>
  <c r="T100" i="107"/>
  <c r="S100" i="107"/>
  <c r="AB178" i="107"/>
  <c r="AA178" i="107"/>
  <c r="S196" i="107"/>
  <c r="T196" i="107"/>
  <c r="AB199" i="107"/>
  <c r="AA199" i="107"/>
  <c r="AB201" i="107"/>
  <c r="AA201" i="107"/>
  <c r="AA274" i="107"/>
  <c r="AB386" i="107"/>
  <c r="AA386" i="107"/>
  <c r="AA443" i="107"/>
  <c r="AB447" i="107"/>
  <c r="AA447" i="107"/>
  <c r="T681" i="107"/>
  <c r="S681" i="107"/>
  <c r="T23" i="107"/>
  <c r="S23" i="107"/>
  <c r="S25" i="107"/>
  <c r="S37" i="107"/>
  <c r="AB46" i="107"/>
  <c r="AA46" i="107"/>
  <c r="S68" i="107"/>
  <c r="T68" i="107"/>
  <c r="AA87" i="107"/>
  <c r="AA89" i="107"/>
  <c r="T133" i="107"/>
  <c r="S133" i="107"/>
  <c r="T135" i="107"/>
  <c r="S135" i="107"/>
  <c r="S158" i="107"/>
  <c r="T165" i="107"/>
  <c r="S165" i="107"/>
  <c r="AA180" i="107"/>
  <c r="AB180" i="107"/>
  <c r="S222" i="107"/>
  <c r="T222" i="107"/>
  <c r="S224" i="107"/>
  <c r="T224" i="107"/>
  <c r="AA233" i="107"/>
  <c r="AB239" i="107"/>
  <c r="AA239" i="107"/>
  <c r="AB241" i="107"/>
  <c r="AA241" i="107"/>
  <c r="AB268" i="107"/>
  <c r="AA282" i="107"/>
  <c r="AB282" i="107"/>
  <c r="AB298" i="107"/>
  <c r="S305" i="107"/>
  <c r="T380" i="107"/>
  <c r="AB459" i="107"/>
  <c r="AA459" i="107"/>
  <c r="AA485" i="107"/>
  <c r="AA504" i="107"/>
  <c r="AA528" i="107"/>
  <c r="T539" i="107"/>
  <c r="AA556" i="107"/>
  <c r="AB556" i="107"/>
  <c r="AB625" i="107"/>
  <c r="AA625" i="107"/>
  <c r="T634" i="107"/>
  <c r="S634" i="107"/>
  <c r="T658" i="107"/>
  <c r="T663" i="107"/>
  <c r="S663" i="107"/>
  <c r="AA28" i="107"/>
  <c r="S41" i="107"/>
  <c r="T41" i="107"/>
  <c r="S59" i="107"/>
  <c r="AA81" i="107"/>
  <c r="AB106" i="107"/>
  <c r="AA106" i="107"/>
  <c r="S160" i="107"/>
  <c r="T208" i="107"/>
  <c r="AB229" i="107"/>
  <c r="AA229" i="107"/>
  <c r="S273" i="107"/>
  <c r="AA276" i="107"/>
  <c r="AB276" i="107"/>
  <c r="AB319" i="107"/>
  <c r="AA319" i="107"/>
  <c r="AB350" i="107"/>
  <c r="AA350" i="107"/>
  <c r="AB437" i="107"/>
  <c r="AA437" i="107"/>
  <c r="AA451" i="107"/>
  <c r="AB451" i="107"/>
  <c r="AA457" i="107"/>
  <c r="S513" i="107"/>
  <c r="T513" i="107"/>
  <c r="AA519" i="107"/>
  <c r="AB519" i="107"/>
  <c r="S522" i="107"/>
  <c r="AB627" i="107"/>
  <c r="AB10" i="107"/>
  <c r="T19" i="107"/>
  <c r="AB86" i="107"/>
  <c r="AA86" i="107"/>
  <c r="AB143" i="107"/>
  <c r="AB149" i="107"/>
  <c r="T155" i="107"/>
  <c r="S155" i="107"/>
  <c r="AA192" i="107"/>
  <c r="AB192" i="107"/>
  <c r="AA194" i="107"/>
  <c r="AB194" i="107"/>
  <c r="AA209" i="107"/>
  <c r="T234" i="107"/>
  <c r="T236" i="107"/>
  <c r="S236" i="107"/>
  <c r="S238" i="107"/>
  <c r="T245" i="107"/>
  <c r="T270" i="107"/>
  <c r="S270" i="107"/>
  <c r="AA325" i="107"/>
  <c r="AB333" i="107"/>
  <c r="AA333" i="107"/>
  <c r="AB339" i="107"/>
  <c r="AA339" i="107"/>
  <c r="S357" i="107"/>
  <c r="T357" i="107"/>
  <c r="T361" i="107"/>
  <c r="S361" i="107"/>
  <c r="AB378" i="107"/>
  <c r="AA378" i="107"/>
  <c r="T410" i="107"/>
  <c r="S410" i="107"/>
  <c r="AB546" i="107"/>
  <c r="AA546" i="107"/>
  <c r="S627" i="107"/>
  <c r="T627" i="107"/>
  <c r="AB84" i="107"/>
  <c r="AA84" i="107"/>
  <c r="AB88" i="107"/>
  <c r="AA88" i="107"/>
  <c r="AB119" i="107"/>
  <c r="AA119" i="107"/>
  <c r="T198" i="107"/>
  <c r="S198" i="107"/>
  <c r="AA215" i="107"/>
  <c r="AB215" i="107"/>
  <c r="AB321" i="107"/>
  <c r="AA321" i="107"/>
  <c r="AA327" i="107"/>
  <c r="AA394" i="107"/>
  <c r="AB394" i="107"/>
  <c r="AB398" i="107"/>
  <c r="AB402" i="107"/>
  <c r="AA402" i="107"/>
  <c r="T446" i="107"/>
  <c r="S446" i="107"/>
  <c r="AA450" i="107"/>
  <c r="T454" i="107"/>
  <c r="S552" i="107"/>
  <c r="T552" i="107"/>
  <c r="T611" i="107"/>
  <c r="S611" i="107"/>
  <c r="AA670" i="107"/>
  <c r="AB670" i="107"/>
  <c r="AB696" i="107"/>
  <c r="AA696" i="107"/>
  <c r="AB34" i="107"/>
  <c r="AA34" i="107"/>
  <c r="AA63" i="107"/>
  <c r="AA77" i="107"/>
  <c r="AB77" i="107"/>
  <c r="S81" i="107"/>
  <c r="S92" i="107"/>
  <c r="T92" i="107"/>
  <c r="T96" i="107"/>
  <c r="S96" i="107"/>
  <c r="S110" i="107"/>
  <c r="AB113" i="107"/>
  <c r="AA143" i="107"/>
  <c r="AB151" i="107"/>
  <c r="AB165" i="107"/>
  <c r="S180" i="107"/>
  <c r="AA190" i="107"/>
  <c r="T204" i="107"/>
  <c r="T210" i="107"/>
  <c r="S210" i="107"/>
  <c r="S214" i="107"/>
  <c r="AB221" i="107"/>
  <c r="AB230" i="107"/>
  <c r="AA230" i="107"/>
  <c r="S247" i="107"/>
  <c r="T260" i="107"/>
  <c r="T283" i="107"/>
  <c r="S283" i="107"/>
  <c r="AA468" i="107"/>
  <c r="AB468" i="107"/>
  <c r="AA501" i="107"/>
  <c r="AB501" i="107"/>
  <c r="T512" i="107"/>
  <c r="S512" i="107"/>
  <c r="T529" i="107"/>
  <c r="S529" i="107"/>
  <c r="T548" i="107"/>
  <c r="S548" i="107"/>
  <c r="AA631" i="107"/>
  <c r="AB631" i="107"/>
  <c r="AB637" i="107"/>
  <c r="T659" i="107"/>
  <c r="S659" i="107"/>
  <c r="T9" i="107"/>
  <c r="T38" i="107"/>
  <c r="T202" i="107"/>
  <c r="S212" i="107"/>
  <c r="AB223" i="107"/>
  <c r="T251" i="107"/>
  <c r="S251" i="107"/>
  <c r="S258" i="107"/>
  <c r="T258" i="107"/>
  <c r="S279" i="107"/>
  <c r="AB288" i="107"/>
  <c r="S294" i="107"/>
  <c r="AB296" i="107"/>
  <c r="T306" i="107"/>
  <c r="S306" i="107"/>
  <c r="S308" i="107"/>
  <c r="S379" i="107"/>
  <c r="T379" i="107"/>
  <c r="T385" i="107"/>
  <c r="T389" i="107"/>
  <c r="S416" i="107"/>
  <c r="T416" i="107"/>
  <c r="T418" i="107"/>
  <c r="S418" i="107"/>
  <c r="T481" i="107"/>
  <c r="S481" i="107"/>
  <c r="AA495" i="107"/>
  <c r="S514" i="107"/>
  <c r="T514" i="107"/>
  <c r="T712" i="107"/>
  <c r="S712" i="107"/>
  <c r="AA260" i="107"/>
  <c r="T266" i="107"/>
  <c r="S266" i="107"/>
  <c r="S278" i="107"/>
  <c r="S289" i="107"/>
  <c r="T289" i="107"/>
  <c r="AA294" i="107"/>
  <c r="T343" i="107"/>
  <c r="S343" i="107"/>
  <c r="T390" i="107"/>
  <c r="S390" i="107"/>
  <c r="AB466" i="107"/>
  <c r="AA466" i="107"/>
  <c r="AB482" i="107"/>
  <c r="AA482" i="107"/>
  <c r="T495" i="107"/>
  <c r="AA510" i="107"/>
  <c r="AA551" i="107"/>
  <c r="AB551" i="107"/>
  <c r="AB623" i="107"/>
  <c r="T630" i="107"/>
  <c r="S630" i="107"/>
  <c r="AA640" i="107"/>
  <c r="AB640" i="107"/>
  <c r="T694" i="107"/>
  <c r="S694" i="107"/>
  <c r="S722" i="107"/>
  <c r="T722" i="107"/>
  <c r="AB724" i="107"/>
  <c r="AA724" i="107"/>
  <c r="AB733" i="107"/>
  <c r="AA733" i="107"/>
  <c r="T10" i="107"/>
  <c r="T83" i="107"/>
  <c r="AA120" i="107"/>
  <c r="AB175" i="107"/>
  <c r="AB205" i="107"/>
  <c r="AA205" i="107"/>
  <c r="AB209" i="107"/>
  <c r="AB289" i="107"/>
  <c r="AA300" i="107"/>
  <c r="S319" i="107"/>
  <c r="S358" i="107"/>
  <c r="S375" i="107"/>
  <c r="T375" i="107"/>
  <c r="S409" i="107"/>
  <c r="S432" i="107"/>
  <c r="T438" i="107"/>
  <c r="T477" i="107"/>
  <c r="S477" i="107"/>
  <c r="AB495" i="107"/>
  <c r="T503" i="107"/>
  <c r="S503" i="107"/>
  <c r="S528" i="107"/>
  <c r="T528" i="107"/>
  <c r="AB538" i="107"/>
  <c r="AA538" i="107"/>
  <c r="AB595" i="107"/>
  <c r="AA595" i="107"/>
  <c r="T606" i="107"/>
  <c r="S606" i="107"/>
  <c r="AA651" i="107"/>
  <c r="AB651" i="107"/>
  <c r="AA657" i="107"/>
  <c r="AB657" i="107"/>
  <c r="AB26" i="107"/>
  <c r="S28" i="107"/>
  <c r="AB31" i="107"/>
  <c r="T48" i="107"/>
  <c r="AA51" i="107"/>
  <c r="T61" i="107"/>
  <c r="S61" i="107"/>
  <c r="AB72" i="107"/>
  <c r="AA72" i="107"/>
  <c r="T115" i="107"/>
  <c r="AB118" i="107"/>
  <c r="AA118" i="107"/>
  <c r="T170" i="107"/>
  <c r="S170" i="107"/>
  <c r="S191" i="107"/>
  <c r="T191" i="107"/>
  <c r="AB234" i="107"/>
  <c r="T261" i="107"/>
  <c r="S261" i="107"/>
  <c r="AB291" i="107"/>
  <c r="AB302" i="107"/>
  <c r="AA302" i="107"/>
  <c r="AB313" i="107"/>
  <c r="AA313" i="107"/>
  <c r="AB315" i="107"/>
  <c r="AA315" i="107"/>
  <c r="AB347" i="107"/>
  <c r="AA347" i="107"/>
  <c r="AB384" i="107"/>
  <c r="AA384" i="107"/>
  <c r="S396" i="107"/>
  <c r="T424" i="107"/>
  <c r="T434" i="107"/>
  <c r="S434" i="107"/>
  <c r="T444" i="107"/>
  <c r="T448" i="107"/>
  <c r="S448" i="107"/>
  <c r="T475" i="107"/>
  <c r="AA521" i="107"/>
  <c r="AB521" i="107"/>
  <c r="AB561" i="107"/>
  <c r="AA561" i="107"/>
  <c r="T593" i="107"/>
  <c r="T600" i="107"/>
  <c r="S600" i="107"/>
  <c r="AA610" i="107"/>
  <c r="AB610" i="107"/>
  <c r="T621" i="107"/>
  <c r="S621" i="107"/>
  <c r="T710" i="107"/>
  <c r="T181" i="107"/>
  <c r="S183" i="107"/>
  <c r="T183" i="107"/>
  <c r="S204" i="107"/>
  <c r="AA250" i="107"/>
  <c r="AB250" i="107"/>
  <c r="AA284" i="107"/>
  <c r="S299" i="107"/>
  <c r="T299" i="107"/>
  <c r="T325" i="107"/>
  <c r="S325" i="107"/>
  <c r="AB334" i="107"/>
  <c r="AA371" i="107"/>
  <c r="S387" i="107"/>
  <c r="AB407" i="107"/>
  <c r="S413" i="107"/>
  <c r="T413" i="107"/>
  <c r="AA424" i="107"/>
  <c r="AB424" i="107"/>
  <c r="AB440" i="107"/>
  <c r="AA440" i="107"/>
  <c r="AA503" i="107"/>
  <c r="AB503" i="107"/>
  <c r="AA505" i="107"/>
  <c r="AB505" i="107"/>
  <c r="AB536" i="107"/>
  <c r="AA536" i="107"/>
  <c r="AA550" i="107"/>
  <c r="AB550" i="107"/>
  <c r="T581" i="107"/>
  <c r="S581" i="107"/>
  <c r="AB606" i="107"/>
  <c r="AA606" i="107"/>
  <c r="AB643" i="107"/>
  <c r="AA643" i="107"/>
  <c r="AB673" i="107"/>
  <c r="AA673" i="107"/>
  <c r="AA115" i="107"/>
  <c r="T132" i="107"/>
  <c r="T139" i="107"/>
  <c r="AB152" i="107"/>
  <c r="AA168" i="107"/>
  <c r="T217" i="107"/>
  <c r="S239" i="107"/>
  <c r="AB263" i="107"/>
  <c r="T284" i="107"/>
  <c r="S287" i="107"/>
  <c r="T328" i="107"/>
  <c r="T363" i="107"/>
  <c r="S363" i="107"/>
  <c r="S399" i="107"/>
  <c r="T399" i="107"/>
  <c r="T406" i="107"/>
  <c r="AA423" i="107"/>
  <c r="AB431" i="107"/>
  <c r="AA431" i="107"/>
  <c r="S455" i="107"/>
  <c r="T551" i="107"/>
  <c r="S551" i="107"/>
  <c r="S553" i="107"/>
  <c r="T578" i="107"/>
  <c r="S578" i="107"/>
  <c r="AB642" i="107"/>
  <c r="AB672" i="107"/>
  <c r="AA672" i="107"/>
  <c r="T706" i="107"/>
  <c r="AB404" i="107"/>
  <c r="T426" i="107"/>
  <c r="AB470" i="107"/>
  <c r="T490" i="107"/>
  <c r="S492" i="107"/>
  <c r="T519" i="107"/>
  <c r="S519" i="107"/>
  <c r="AA527" i="107"/>
  <c r="AB527" i="107"/>
  <c r="S607" i="107"/>
  <c r="AB617" i="107"/>
  <c r="AB636" i="107"/>
  <c r="AA636" i="107"/>
  <c r="S657" i="107"/>
  <c r="T657" i="107"/>
  <c r="T700" i="107"/>
  <c r="AB708" i="107"/>
  <c r="AA708" i="107"/>
  <c r="AA710" i="107"/>
  <c r="AB710" i="107"/>
  <c r="S21" i="107"/>
  <c r="S66" i="107"/>
  <c r="S94" i="107"/>
  <c r="T94" i="107"/>
  <c r="AB102" i="107"/>
  <c r="S132" i="107"/>
  <c r="AA137" i="107"/>
  <c r="AB137" i="107"/>
  <c r="AB154" i="107"/>
  <c r="S167" i="107"/>
  <c r="AA210" i="107"/>
  <c r="S217" i="107"/>
  <c r="AA240" i="107"/>
  <c r="S245" i="107"/>
  <c r="S255" i="107"/>
  <c r="S262" i="107"/>
  <c r="AA263" i="107"/>
  <c r="T287" i="107"/>
  <c r="AB299" i="107"/>
  <c r="AA326" i="107"/>
  <c r="S328" i="107"/>
  <c r="T332" i="107"/>
  <c r="T354" i="107"/>
  <c r="S354" i="107"/>
  <c r="AB359" i="107"/>
  <c r="T367" i="107"/>
  <c r="AA379" i="107"/>
  <c r="AB429" i="107"/>
  <c r="AA429" i="107"/>
  <c r="AB435" i="107"/>
  <c r="AA444" i="107"/>
  <c r="AB444" i="107"/>
  <c r="AA446" i="107"/>
  <c r="AB446" i="107"/>
  <c r="AB486" i="107"/>
  <c r="AA486" i="107"/>
  <c r="AA531" i="107"/>
  <c r="AB531" i="107"/>
  <c r="AB535" i="107"/>
  <c r="T542" i="107"/>
  <c r="T553" i="107"/>
  <c r="T566" i="107"/>
  <c r="S566" i="107"/>
  <c r="AA619" i="107"/>
  <c r="AB619" i="107"/>
  <c r="T639" i="107"/>
  <c r="S639" i="107"/>
  <c r="T655" i="107"/>
  <c r="S655" i="107"/>
  <c r="AA681" i="107"/>
  <c r="AB681" i="107"/>
  <c r="AB712" i="107"/>
  <c r="AA712" i="107"/>
  <c r="T12" i="107"/>
  <c r="AA13" i="107"/>
  <c r="AB19" i="107"/>
  <c r="AB42" i="107"/>
  <c r="S44" i="107"/>
  <c r="AA48" i="107"/>
  <c r="T106" i="107"/>
  <c r="S106" i="107"/>
  <c r="S121" i="107"/>
  <c r="AB124" i="107"/>
  <c r="AA124" i="107"/>
  <c r="AB132" i="107"/>
  <c r="S144" i="107"/>
  <c r="AA147" i="107"/>
  <c r="AB147" i="107"/>
  <c r="AB212" i="107"/>
  <c r="AB235" i="107"/>
  <c r="AA235" i="107"/>
  <c r="AB253" i="107"/>
  <c r="T291" i="107"/>
  <c r="S291" i="107"/>
  <c r="AB301" i="107"/>
  <c r="AA301" i="107"/>
  <c r="T346" i="107"/>
  <c r="S350" i="107"/>
  <c r="S374" i="107"/>
  <c r="S385" i="107"/>
  <c r="AA404" i="107"/>
  <c r="S476" i="107"/>
  <c r="T502" i="107"/>
  <c r="S502" i="107"/>
  <c r="AB511" i="107"/>
  <c r="AA525" i="107"/>
  <c r="AA553" i="107"/>
  <c r="AB553" i="107"/>
  <c r="AB557" i="107"/>
  <c r="T560" i="107"/>
  <c r="S560" i="107"/>
  <c r="T580" i="107"/>
  <c r="S605" i="107"/>
  <c r="T605" i="107"/>
  <c r="S609" i="107"/>
  <c r="AB659" i="107"/>
  <c r="S700" i="107"/>
  <c r="T704" i="107"/>
  <c r="AB706" i="107"/>
  <c r="AA706" i="107"/>
  <c r="AA512" i="107"/>
  <c r="AB512" i="107"/>
  <c r="AB529" i="107"/>
  <c r="AA529" i="107"/>
  <c r="S574" i="107"/>
  <c r="AB646" i="107"/>
  <c r="AA646" i="107"/>
  <c r="T686" i="107"/>
  <c r="AB702" i="107"/>
  <c r="AA90" i="107"/>
  <c r="AB95" i="107"/>
  <c r="S123" i="107"/>
  <c r="T136" i="107"/>
  <c r="S136" i="107"/>
  <c r="S154" i="107"/>
  <c r="AA200" i="107"/>
  <c r="S249" i="107"/>
  <c r="S254" i="107"/>
  <c r="AB308" i="107"/>
  <c r="S312" i="107"/>
  <c r="T324" i="107"/>
  <c r="S333" i="107"/>
  <c r="S340" i="107"/>
  <c r="T340" i="107"/>
  <c r="S352" i="107"/>
  <c r="AB361" i="107"/>
  <c r="AA361" i="107"/>
  <c r="AA375" i="107"/>
  <c r="AA414" i="107"/>
  <c r="AB419" i="107"/>
  <c r="AA439" i="107"/>
  <c r="AB488" i="107"/>
  <c r="AA488" i="107"/>
  <c r="S507" i="107"/>
  <c r="AA533" i="107"/>
  <c r="AB586" i="107"/>
  <c r="AA586" i="107"/>
  <c r="AB596" i="107"/>
  <c r="S598" i="107"/>
  <c r="AA612" i="107"/>
  <c r="AB654" i="107"/>
  <c r="AA654" i="107"/>
  <c r="AA121" i="107"/>
  <c r="AB145" i="107"/>
  <c r="T149" i="107"/>
  <c r="S149" i="107"/>
  <c r="T152" i="107"/>
  <c r="AB173" i="107"/>
  <c r="AA173" i="107"/>
  <c r="AB200" i="107"/>
  <c r="AA252" i="107"/>
  <c r="AB252" i="107"/>
  <c r="S259" i="107"/>
  <c r="S280" i="107"/>
  <c r="S300" i="107"/>
  <c r="AB310" i="107"/>
  <c r="AA310" i="107"/>
  <c r="T326" i="107"/>
  <c r="AB338" i="107"/>
  <c r="AA338" i="107"/>
  <c r="T360" i="107"/>
  <c r="S360" i="107"/>
  <c r="AB375" i="107"/>
  <c r="AA419" i="107"/>
  <c r="AB441" i="107"/>
  <c r="AA441" i="107"/>
  <c r="AA475" i="107"/>
  <c r="AB481" i="107"/>
  <c r="T485" i="107"/>
  <c r="S485" i="107"/>
  <c r="T494" i="107"/>
  <c r="T507" i="107"/>
  <c r="T509" i="107"/>
  <c r="S509" i="107"/>
  <c r="AB514" i="107"/>
  <c r="AB516" i="107"/>
  <c r="AA562" i="107"/>
  <c r="AB562" i="107"/>
  <c r="AA584" i="107"/>
  <c r="AB614" i="107"/>
  <c r="T647" i="107"/>
  <c r="S647" i="107"/>
  <c r="T668" i="107"/>
  <c r="S668" i="107"/>
  <c r="AB684" i="107"/>
  <c r="AA684" i="107"/>
  <c r="AB382" i="107"/>
  <c r="AC382" i="107" s="1"/>
  <c r="T396" i="107"/>
  <c r="S457" i="107"/>
  <c r="AA492" i="107"/>
  <c r="T526" i="107"/>
  <c r="S526" i="107"/>
  <c r="AB537" i="107"/>
  <c r="AA537" i="107"/>
  <c r="AA541" i="107"/>
  <c r="AC541" i="107" s="1"/>
  <c r="AB554" i="107"/>
  <c r="T574" i="107"/>
  <c r="AB594" i="107"/>
  <c r="T651" i="107"/>
  <c r="S651" i="107"/>
  <c r="T701" i="107"/>
  <c r="S701" i="107"/>
  <c r="AA702" i="107"/>
  <c r="AB732" i="107"/>
  <c r="AA732" i="107"/>
  <c r="S74" i="107"/>
  <c r="T126" i="107"/>
  <c r="S126" i="107"/>
  <c r="AB162" i="107"/>
  <c r="AB211" i="107"/>
  <c r="AA232" i="107"/>
  <c r="S269" i="107"/>
  <c r="S330" i="107"/>
  <c r="AA331" i="107"/>
  <c r="S389" i="107"/>
  <c r="S397" i="107"/>
  <c r="AA411" i="107"/>
  <c r="AB434" i="107"/>
  <c r="AB439" i="107"/>
  <c r="S453" i="107"/>
  <c r="S456" i="107"/>
  <c r="AA515" i="107"/>
  <c r="AB520" i="107"/>
  <c r="AB522" i="107"/>
  <c r="S543" i="107"/>
  <c r="S545" i="107"/>
  <c r="AB549" i="107"/>
  <c r="T557" i="107"/>
  <c r="AA572" i="107"/>
  <c r="AB572" i="107"/>
  <c r="AB607" i="107"/>
  <c r="AB613" i="107"/>
  <c r="AA613" i="107"/>
  <c r="S622" i="107"/>
  <c r="T622" i="107"/>
  <c r="T626" i="107"/>
  <c r="AA641" i="107"/>
  <c r="S707" i="107"/>
  <c r="AA727" i="107"/>
  <c r="AB727" i="107"/>
  <c r="T76" i="107"/>
  <c r="S76" i="107"/>
  <c r="AB112" i="107"/>
  <c r="AA184" i="107"/>
  <c r="S221" i="107"/>
  <c r="T271" i="107"/>
  <c r="S271" i="107"/>
  <c r="AA346" i="107"/>
  <c r="AB372" i="107"/>
  <c r="AA372" i="107"/>
  <c r="AA374" i="107"/>
  <c r="S386" i="107"/>
  <c r="AA458" i="107"/>
  <c r="S460" i="107"/>
  <c r="AB476" i="107"/>
  <c r="AA476" i="107"/>
  <c r="AB545" i="107"/>
  <c r="AA545" i="107"/>
  <c r="AB563" i="107"/>
  <c r="T571" i="107"/>
  <c r="S571" i="107"/>
  <c r="T614" i="107"/>
  <c r="S614" i="107"/>
  <c r="S616" i="107"/>
  <c r="AA632" i="107"/>
  <c r="T636" i="107"/>
  <c r="AB675" i="107"/>
  <c r="AB74" i="107"/>
  <c r="AA97" i="107"/>
  <c r="S134" i="107"/>
  <c r="AB219" i="107"/>
  <c r="AB269" i="107"/>
  <c r="AA292" i="107"/>
  <c r="T317" i="107"/>
  <c r="S317" i="107"/>
  <c r="AB397" i="107"/>
  <c r="AA397" i="107"/>
  <c r="S435" i="107"/>
  <c r="AA438" i="107"/>
  <c r="S450" i="107"/>
  <c r="T450" i="107"/>
  <c r="AB465" i="107"/>
  <c r="AA465" i="107"/>
  <c r="AB467" i="107"/>
  <c r="AA467" i="107"/>
  <c r="AB478" i="107"/>
  <c r="AB480" i="107"/>
  <c r="S500" i="107"/>
  <c r="AB510" i="107"/>
  <c r="AB530" i="107"/>
  <c r="T534" i="107"/>
  <c r="S534" i="107"/>
  <c r="AB565" i="107"/>
  <c r="AA565" i="107"/>
  <c r="T579" i="107"/>
  <c r="AA661" i="107"/>
  <c r="AB661" i="107"/>
  <c r="AB679" i="107"/>
  <c r="S718" i="107"/>
  <c r="T344" i="107"/>
  <c r="T369" i="107"/>
  <c r="AA406" i="107"/>
  <c r="AA409" i="107"/>
  <c r="AB442" i="107"/>
  <c r="S447" i="107"/>
  <c r="AA463" i="107"/>
  <c r="T467" i="107"/>
  <c r="S488" i="107"/>
  <c r="T488" i="107"/>
  <c r="AA493" i="107"/>
  <c r="AB508" i="107"/>
  <c r="T522" i="107"/>
  <c r="S538" i="107"/>
  <c r="T538" i="107"/>
  <c r="AA578" i="107"/>
  <c r="AB578" i="107"/>
  <c r="AB593" i="107"/>
  <c r="AA593" i="107"/>
  <c r="AB624" i="107"/>
  <c r="AA624" i="107"/>
  <c r="T643" i="107"/>
  <c r="S643" i="107"/>
  <c r="AB698" i="107"/>
  <c r="AA698" i="107"/>
  <c r="T716" i="107"/>
  <c r="S726" i="107"/>
  <c r="S728" i="107"/>
  <c r="AB689" i="107"/>
  <c r="AA689" i="107"/>
  <c r="AB704" i="107"/>
  <c r="AA704" i="107"/>
  <c r="AA728" i="107"/>
  <c r="AA335" i="107"/>
  <c r="S356" i="107"/>
  <c r="AB377" i="107"/>
  <c r="AB388" i="107"/>
  <c r="T464" i="107"/>
  <c r="T480" i="107"/>
  <c r="S480" i="107"/>
  <c r="S496" i="107"/>
  <c r="AB555" i="107"/>
  <c r="AC555" i="107" s="1"/>
  <c r="S559" i="107"/>
  <c r="T559" i="107"/>
  <c r="AB577" i="107"/>
  <c r="AA603" i="107"/>
  <c r="AB603" i="107"/>
  <c r="AB664" i="107"/>
  <c r="T674" i="107"/>
  <c r="S674" i="107"/>
  <c r="AB699" i="107"/>
  <c r="T717" i="107"/>
  <c r="S717" i="107"/>
  <c r="T334" i="107"/>
  <c r="S376" i="107"/>
  <c r="T387" i="107"/>
  <c r="AB433" i="107"/>
  <c r="AB485" i="107"/>
  <c r="AA490" i="107"/>
  <c r="S511" i="107"/>
  <c r="T521" i="107"/>
  <c r="T585" i="107"/>
  <c r="S585" i="107"/>
  <c r="S631" i="107"/>
  <c r="AB634" i="107"/>
  <c r="AA634" i="107"/>
  <c r="AB649" i="107"/>
  <c r="AB666" i="107"/>
  <c r="T709" i="107"/>
  <c r="S715" i="107"/>
  <c r="AB728" i="107"/>
  <c r="AB413" i="107"/>
  <c r="S415" i="107"/>
  <c r="T462" i="107"/>
  <c r="AA473" i="107"/>
  <c r="AB506" i="107"/>
  <c r="AA506" i="107"/>
  <c r="AA509" i="107"/>
  <c r="T536" i="107"/>
  <c r="S536" i="107"/>
  <c r="T555" i="107"/>
  <c r="S557" i="107"/>
  <c r="AA558" i="107"/>
  <c r="AA652" i="107"/>
  <c r="AA679" i="107"/>
  <c r="AB690" i="107"/>
  <c r="AA701" i="107"/>
  <c r="T705" i="107"/>
  <c r="S705" i="107"/>
  <c r="T726" i="107"/>
  <c r="S732" i="107"/>
  <c r="AB363" i="107"/>
  <c r="S365" i="107"/>
  <c r="AB403" i="107"/>
  <c r="S405" i="107"/>
  <c r="S438" i="107"/>
  <c r="AA497" i="107"/>
  <c r="S518" i="107"/>
  <c r="AB524" i="107"/>
  <c r="S533" i="107"/>
  <c r="AA588" i="107"/>
  <c r="AB588" i="107"/>
  <c r="AA626" i="107"/>
  <c r="T660" i="107"/>
  <c r="S660" i="107"/>
  <c r="T691" i="107"/>
  <c r="S691" i="107"/>
  <c r="T695" i="107"/>
  <c r="AB709" i="107"/>
  <c r="AA711" i="107"/>
  <c r="AB564" i="107"/>
  <c r="AA574" i="107"/>
  <c r="T608" i="107"/>
  <c r="T615" i="107"/>
  <c r="AA618" i="107"/>
  <c r="S644" i="107"/>
  <c r="S646" i="107"/>
  <c r="S723" i="107"/>
  <c r="T723" i="107"/>
  <c r="T725" i="107"/>
  <c r="S725" i="107"/>
  <c r="S355" i="107"/>
  <c r="AA513" i="107"/>
  <c r="S523" i="107"/>
  <c r="T523" i="107"/>
  <c r="T535" i="107"/>
  <c r="AA543" i="107"/>
  <c r="AA552" i="107"/>
  <c r="AB552" i="107"/>
  <c r="S556" i="107"/>
  <c r="AB585" i="107"/>
  <c r="S589" i="107"/>
  <c r="S617" i="107"/>
  <c r="AB620" i="107"/>
  <c r="AB658" i="107"/>
  <c r="AA667" i="107"/>
  <c r="AB667" i="107"/>
  <c r="AA683" i="107"/>
  <c r="AA687" i="107"/>
  <c r="AB713" i="107"/>
  <c r="AA715" i="107"/>
  <c r="AB715" i="107"/>
  <c r="AB719" i="107"/>
  <c r="AA483" i="107"/>
  <c r="AA494" i="107"/>
  <c r="T541" i="107"/>
  <c r="T544" i="107"/>
  <c r="S564" i="107"/>
  <c r="S577" i="107"/>
  <c r="S597" i="107"/>
  <c r="AA598" i="107"/>
  <c r="S602" i="107"/>
  <c r="T623" i="107"/>
  <c r="AB686" i="107"/>
  <c r="AA686" i="107"/>
  <c r="AB714" i="107"/>
  <c r="AB721" i="107"/>
  <c r="AA721" i="107"/>
  <c r="T482" i="107"/>
  <c r="S493" i="107"/>
  <c r="AA523" i="107"/>
  <c r="AB542" i="107"/>
  <c r="AB580" i="107"/>
  <c r="S612" i="107"/>
  <c r="AB615" i="107"/>
  <c r="AB641" i="107"/>
  <c r="T662" i="107"/>
  <c r="S662" i="107"/>
  <c r="T678" i="107"/>
  <c r="AB716" i="107"/>
  <c r="AB725" i="107"/>
  <c r="T447" i="107"/>
  <c r="AA448" i="107"/>
  <c r="AB483" i="107"/>
  <c r="T487" i="107"/>
  <c r="AB494" i="107"/>
  <c r="S498" i="107"/>
  <c r="S541" i="107"/>
  <c r="AA559" i="107"/>
  <c r="T564" i="107"/>
  <c r="AA582" i="107"/>
  <c r="AB582" i="107"/>
  <c r="AA592" i="107"/>
  <c r="S599" i="107"/>
  <c r="T599" i="107"/>
  <c r="T602" i="107"/>
  <c r="S623" i="107"/>
  <c r="AA628" i="107"/>
  <c r="AA650" i="107"/>
  <c r="T654" i="107"/>
  <c r="AA676" i="107"/>
  <c r="S692" i="107"/>
  <c r="T713" i="107"/>
  <c r="AA714" i="107"/>
  <c r="S633" i="107"/>
  <c r="AB663" i="107"/>
  <c r="AA663" i="107"/>
  <c r="T680" i="107"/>
  <c r="S685" i="107"/>
  <c r="AB718" i="107"/>
  <c r="AA718" i="107"/>
  <c r="AA723" i="107"/>
  <c r="AB526" i="107"/>
  <c r="AB547" i="107"/>
  <c r="S549" i="107"/>
  <c r="T576" i="107"/>
  <c r="S576" i="107"/>
  <c r="T591" i="107"/>
  <c r="AA597" i="107"/>
  <c r="T607" i="107"/>
  <c r="T640" i="107"/>
  <c r="T731" i="107"/>
  <c r="S731" i="107"/>
  <c r="AB622" i="107"/>
  <c r="T666" i="107"/>
  <c r="AB692" i="107"/>
  <c r="AA692" i="107"/>
  <c r="S696" i="107"/>
  <c r="AA729" i="107"/>
  <c r="T656" i="107"/>
  <c r="S676" i="107"/>
  <c r="T567" i="107"/>
  <c r="S587" i="107"/>
  <c r="T670" i="107"/>
  <c r="AA671" i="107"/>
  <c r="AB674" i="107"/>
  <c r="AA677" i="107"/>
  <c r="AB734" i="107"/>
  <c r="AA734" i="107"/>
  <c r="T690" i="107"/>
  <c r="AA691" i="107"/>
  <c r="AB694" i="107"/>
  <c r="AA697" i="107"/>
  <c r="AB731" i="107"/>
  <c r="AA731" i="107"/>
  <c r="AB456" i="107"/>
  <c r="AC456" i="107" s="1"/>
  <c r="S458" i="107"/>
  <c r="T601" i="107"/>
  <c r="AA602" i="107"/>
  <c r="AB605" i="107"/>
  <c r="AA608" i="107"/>
  <c r="T696" i="107"/>
  <c r="S716" i="107"/>
  <c r="T730" i="107"/>
  <c r="U365" i="107" l="1"/>
  <c r="AE365" i="107" s="1"/>
  <c r="AC327" i="107"/>
  <c r="AC496" i="107"/>
  <c r="AC10" i="107"/>
  <c r="U687" i="107"/>
  <c r="AE687" i="107" s="1"/>
  <c r="U492" i="107"/>
  <c r="AE492" i="107" s="1"/>
  <c r="AC487" i="107"/>
  <c r="U454" i="107"/>
  <c r="AE454" i="107" s="1"/>
  <c r="AC436" i="107"/>
  <c r="U544" i="107"/>
  <c r="AE544" i="107" s="1"/>
  <c r="AC676" i="107"/>
  <c r="U505" i="107"/>
  <c r="AE505" i="107" s="1"/>
  <c r="AC286" i="107"/>
  <c r="U316" i="107"/>
  <c r="AE316" i="107" s="1"/>
  <c r="U321" i="107"/>
  <c r="AE321" i="107" s="1"/>
  <c r="AC96" i="107"/>
  <c r="U506" i="107"/>
  <c r="AE506" i="107" s="1"/>
  <c r="U32" i="107"/>
  <c r="AE32" i="107" s="1"/>
  <c r="U478" i="107"/>
  <c r="AE478" i="107" s="1"/>
  <c r="U696" i="107"/>
  <c r="AE696" i="107" s="1"/>
  <c r="AC192" i="107"/>
  <c r="U383" i="107"/>
  <c r="AE383" i="107" s="1"/>
  <c r="U542" i="107"/>
  <c r="AE542" i="107" s="1"/>
  <c r="AC280" i="107"/>
  <c r="AC443" i="107"/>
  <c r="U523" i="107"/>
  <c r="AE523" i="107" s="1"/>
  <c r="U488" i="107"/>
  <c r="AE488" i="107" s="1"/>
  <c r="U314" i="107"/>
  <c r="AE314" i="107" s="1"/>
  <c r="U584" i="107"/>
  <c r="AE584" i="107" s="1"/>
  <c r="U91" i="107"/>
  <c r="AE91" i="107" s="1"/>
  <c r="U450" i="107"/>
  <c r="AE450" i="107" s="1"/>
  <c r="AC115" i="107"/>
  <c r="AC681" i="107"/>
  <c r="U244" i="107"/>
  <c r="AE244" i="107" s="1"/>
  <c r="U178" i="107"/>
  <c r="AE178" i="107" s="1"/>
  <c r="U297" i="107"/>
  <c r="AE297" i="107" s="1"/>
  <c r="U191" i="107"/>
  <c r="AE191" i="107" s="1"/>
  <c r="AC574" i="107"/>
  <c r="AC73" i="107"/>
  <c r="U538" i="107"/>
  <c r="AE538" i="107" s="1"/>
  <c r="AC398" i="107"/>
  <c r="U340" i="107"/>
  <c r="AE340" i="107" s="1"/>
  <c r="U94" i="107"/>
  <c r="AE94" i="107" s="1"/>
  <c r="AC282" i="107"/>
  <c r="U517" i="107"/>
  <c r="AE517" i="107" s="1"/>
  <c r="U452" i="107"/>
  <c r="AE452" i="107" s="1"/>
  <c r="AC503" i="107"/>
  <c r="U423" i="107"/>
  <c r="AE423" i="107" s="1"/>
  <c r="AC645" i="107"/>
  <c r="AC366" i="107"/>
  <c r="AC424" i="107"/>
  <c r="U33" i="107"/>
  <c r="AE33" i="107" s="1"/>
  <c r="AC690" i="107"/>
  <c r="U195" i="107"/>
  <c r="AE195" i="107" s="1"/>
  <c r="AC615" i="107"/>
  <c r="U179" i="107"/>
  <c r="AE179" i="107" s="1"/>
  <c r="AC172" i="107"/>
  <c r="U398" i="107"/>
  <c r="AE398" i="107" s="1"/>
  <c r="U535" i="107"/>
  <c r="AE535" i="107" s="1"/>
  <c r="AC553" i="107"/>
  <c r="U62" i="107"/>
  <c r="AE62" i="107" s="1"/>
  <c r="AC390" i="107"/>
  <c r="AC432" i="107"/>
  <c r="U549" i="107"/>
  <c r="AE549" i="107" s="1"/>
  <c r="U730" i="107"/>
  <c r="AE730" i="107" s="1"/>
  <c r="U567" i="107"/>
  <c r="AE567" i="107" s="1"/>
  <c r="U436" i="107"/>
  <c r="AE436" i="107" s="1"/>
  <c r="U722" i="107"/>
  <c r="AE722" i="107" s="1"/>
  <c r="AC703" i="107"/>
  <c r="U451" i="107"/>
  <c r="AE451" i="107" s="1"/>
  <c r="AC133" i="107"/>
  <c r="U255" i="107"/>
  <c r="AE255" i="107" s="1"/>
  <c r="U471" i="107"/>
  <c r="AE471" i="107" s="1"/>
  <c r="AC193" i="107"/>
  <c r="AC580" i="107"/>
  <c r="U500" i="107"/>
  <c r="AE500" i="107" s="1"/>
  <c r="U78" i="107"/>
  <c r="AE78" i="107" s="1"/>
  <c r="U26" i="107"/>
  <c r="AE26" i="107" s="1"/>
  <c r="U12" i="107"/>
  <c r="AE12" i="107" s="1"/>
  <c r="AC232" i="107"/>
  <c r="U157" i="107"/>
  <c r="AE157" i="107" s="1"/>
  <c r="U627" i="107"/>
  <c r="AE627" i="107" s="1"/>
  <c r="U400" i="107"/>
  <c r="AE400" i="107" s="1"/>
  <c r="U31" i="107"/>
  <c r="AE31" i="107" s="1"/>
  <c r="AC491" i="107"/>
  <c r="U129" i="107"/>
  <c r="AE129" i="107" s="1"/>
  <c r="U219" i="107"/>
  <c r="AE219" i="107" s="1"/>
  <c r="U200" i="107"/>
  <c r="AE200" i="107" s="1"/>
  <c r="AC481" i="107"/>
  <c r="U211" i="107"/>
  <c r="AE211" i="107" s="1"/>
  <c r="U41" i="107"/>
  <c r="AE41" i="107" s="1"/>
  <c r="AC518" i="107"/>
  <c r="U268" i="107"/>
  <c r="AE268" i="107" s="1"/>
  <c r="U342" i="107"/>
  <c r="AE342" i="107" s="1"/>
  <c r="AC637" i="107"/>
  <c r="U373" i="107"/>
  <c r="AE373" i="107" s="1"/>
  <c r="AC16" i="107"/>
  <c r="U401" i="107"/>
  <c r="AE401" i="107" s="1"/>
  <c r="U71" i="107"/>
  <c r="AE71" i="107" s="1"/>
  <c r="U381" i="107"/>
  <c r="AE381" i="107" s="1"/>
  <c r="AC717" i="107"/>
  <c r="U347" i="107"/>
  <c r="AE347" i="107" s="1"/>
  <c r="U275" i="107"/>
  <c r="AE275" i="107" s="1"/>
  <c r="U697" i="107"/>
  <c r="AE697" i="107" s="1"/>
  <c r="AC568" i="107"/>
  <c r="AC612" i="107"/>
  <c r="U184" i="107"/>
  <c r="AE184" i="107" s="1"/>
  <c r="U679" i="107"/>
  <c r="AE679" i="107" s="1"/>
  <c r="U711" i="107"/>
  <c r="AE711" i="107" s="1"/>
  <c r="AC323" i="107"/>
  <c r="U14" i="107"/>
  <c r="AE14" i="107" s="1"/>
  <c r="U546" i="107"/>
  <c r="AE546" i="107" s="1"/>
  <c r="AC549" i="107"/>
  <c r="AC513" i="107"/>
  <c r="U540" i="107"/>
  <c r="AE540" i="107" s="1"/>
  <c r="U516" i="107"/>
  <c r="AE516" i="107" s="1"/>
  <c r="U723" i="107"/>
  <c r="AE723" i="107" s="1"/>
  <c r="U555" i="107"/>
  <c r="AE555" i="107" s="1"/>
  <c r="U399" i="107"/>
  <c r="AE399" i="107" s="1"/>
  <c r="U532" i="107"/>
  <c r="AE532" i="107" s="1"/>
  <c r="AC146" i="107"/>
  <c r="AC224" i="107"/>
  <c r="U34" i="107"/>
  <c r="AE34" i="107" s="1"/>
  <c r="U683" i="107"/>
  <c r="AE683" i="107" s="1"/>
  <c r="U521" i="107"/>
  <c r="AE521" i="107" s="1"/>
  <c r="U369" i="107"/>
  <c r="AE369" i="107" s="1"/>
  <c r="U490" i="107"/>
  <c r="AE490" i="107" s="1"/>
  <c r="AC428" i="107"/>
  <c r="U645" i="107"/>
  <c r="AE645" i="107" s="1"/>
  <c r="AC167" i="107"/>
  <c r="U641" i="107"/>
  <c r="AE641" i="107" s="1"/>
  <c r="U703" i="107"/>
  <c r="AE703" i="107" s="1"/>
  <c r="U161" i="107"/>
  <c r="AE161" i="107" s="1"/>
  <c r="U609" i="107"/>
  <c r="AE609" i="107" s="1"/>
  <c r="U685" i="107"/>
  <c r="AE685" i="107" s="1"/>
  <c r="AC27" i="107"/>
  <c r="AC249" i="107"/>
  <c r="U249" i="107"/>
  <c r="AE249" i="107" s="1"/>
  <c r="AC499" i="107"/>
  <c r="U272" i="107"/>
  <c r="AE272" i="107" s="1"/>
  <c r="AC75" i="107"/>
  <c r="U254" i="107"/>
  <c r="AE254" i="107" s="1"/>
  <c r="U397" i="107"/>
  <c r="AE397" i="107" s="1"/>
  <c r="U726" i="107"/>
  <c r="AE726" i="107" s="1"/>
  <c r="U715" i="107"/>
  <c r="AE715" i="107" s="1"/>
  <c r="AC556" i="107"/>
  <c r="U173" i="107"/>
  <c r="AE173" i="107" s="1"/>
  <c r="U104" i="107"/>
  <c r="AE104" i="107" s="1"/>
  <c r="AC166" i="107"/>
  <c r="AC196" i="107"/>
  <c r="U610" i="107"/>
  <c r="AE610" i="107" s="1"/>
  <c r="AC30" i="107"/>
  <c r="AC45" i="107"/>
  <c r="AC248" i="107"/>
  <c r="U618" i="107"/>
  <c r="AE618" i="107" s="1"/>
  <c r="AC254" i="107"/>
  <c r="U541" i="107"/>
  <c r="AE541" i="107" s="1"/>
  <c r="U709" i="107"/>
  <c r="AE709" i="107" s="1"/>
  <c r="U139" i="107"/>
  <c r="AE139" i="107" s="1"/>
  <c r="U721" i="107"/>
  <c r="AE721" i="107" s="1"/>
  <c r="U671" i="107"/>
  <c r="AE671" i="107" s="1"/>
  <c r="AC91" i="107"/>
  <c r="AC578" i="107"/>
  <c r="U68" i="107"/>
  <c r="AE68" i="107" s="1"/>
  <c r="AC705" i="107"/>
  <c r="U430" i="107"/>
  <c r="AE430" i="107" s="1"/>
  <c r="AC573" i="107"/>
  <c r="AC368" i="107"/>
  <c r="U265" i="107"/>
  <c r="AE265" i="107" s="1"/>
  <c r="AC393" i="107"/>
  <c r="AC264" i="107"/>
  <c r="U427" i="107"/>
  <c r="AE427" i="107" s="1"/>
  <c r="AC414" i="107"/>
  <c r="AC154" i="107"/>
  <c r="AC527" i="107"/>
  <c r="U47" i="107"/>
  <c r="AE47" i="107" s="1"/>
  <c r="AC415" i="107"/>
  <c r="AC218" i="107"/>
  <c r="AC11" i="107"/>
  <c r="U276" i="107"/>
  <c r="AE276" i="107" s="1"/>
  <c r="AC700" i="107"/>
  <c r="AC597" i="107"/>
  <c r="U336" i="107"/>
  <c r="AE336" i="107" s="1"/>
  <c r="AC331" i="107"/>
  <c r="U294" i="107"/>
  <c r="AE294" i="107" s="1"/>
  <c r="U234" i="107"/>
  <c r="AE234" i="107" s="1"/>
  <c r="AC189" i="107"/>
  <c r="U596" i="107"/>
  <c r="AE596" i="107" s="1"/>
  <c r="AC454" i="107"/>
  <c r="U9" i="107"/>
  <c r="AE9" i="107" s="1"/>
  <c r="AC277" i="107"/>
  <c r="U138" i="107"/>
  <c r="AE138" i="107" s="1"/>
  <c r="AC633" i="107"/>
  <c r="U518" i="107"/>
  <c r="AE518" i="107" s="1"/>
  <c r="AC112" i="107"/>
  <c r="AC121" i="107"/>
  <c r="U247" i="107"/>
  <c r="AE247" i="107" s="1"/>
  <c r="AC77" i="107"/>
  <c r="AC306" i="107"/>
  <c r="U124" i="107"/>
  <c r="AE124" i="107" s="1"/>
  <c r="U550" i="107"/>
  <c r="AE550" i="107" s="1"/>
  <c r="U391" i="107"/>
  <c r="AE391" i="107" s="1"/>
  <c r="U441" i="107"/>
  <c r="AE441" i="107" s="1"/>
  <c r="U128" i="107"/>
  <c r="AE128" i="107" s="1"/>
  <c r="U501" i="107"/>
  <c r="AE501" i="107" s="1"/>
  <c r="U406" i="107"/>
  <c r="AE406" i="107" s="1"/>
  <c r="AC497" i="107"/>
  <c r="U375" i="107"/>
  <c r="AE375" i="107" s="1"/>
  <c r="AC688" i="107"/>
  <c r="U13" i="107"/>
  <c r="AE13" i="107" s="1"/>
  <c r="U84" i="107"/>
  <c r="AE84" i="107" s="1"/>
  <c r="U329" i="107"/>
  <c r="AE329" i="107" s="1"/>
  <c r="U190" i="107"/>
  <c r="AE190" i="107" s="1"/>
  <c r="U411" i="107"/>
  <c r="AE411" i="107" s="1"/>
  <c r="U573" i="107"/>
  <c r="AE573" i="107" s="1"/>
  <c r="U453" i="107"/>
  <c r="AE453" i="107" s="1"/>
  <c r="U475" i="107"/>
  <c r="AE475" i="107" s="1"/>
  <c r="AC640" i="107"/>
  <c r="AC631" i="107"/>
  <c r="AC461" i="107"/>
  <c r="AC455" i="107"/>
  <c r="AC502" i="107"/>
  <c r="AC290" i="107"/>
  <c r="U188" i="107"/>
  <c r="AE188" i="107" s="1"/>
  <c r="AC685" i="107"/>
  <c r="U388" i="107"/>
  <c r="AE388" i="107" s="1"/>
  <c r="AC655" i="107"/>
  <c r="U182" i="107"/>
  <c r="AE182" i="107" s="1"/>
  <c r="AC228" i="107"/>
  <c r="AC474" i="107"/>
  <c r="AC13" i="107"/>
  <c r="U262" i="107"/>
  <c r="AE262" i="107" s="1"/>
  <c r="AC642" i="107"/>
  <c r="AC227" i="107"/>
  <c r="U589" i="107"/>
  <c r="AE589" i="107" s="1"/>
  <c r="U220" i="107"/>
  <c r="AE220" i="107" s="1"/>
  <c r="AC116" i="107"/>
  <c r="U572" i="107"/>
  <c r="AE572" i="107" s="1"/>
  <c r="U562" i="107"/>
  <c r="AE562" i="107" s="1"/>
  <c r="AC671" i="107"/>
  <c r="U599" i="107"/>
  <c r="AE599" i="107" s="1"/>
  <c r="AC152" i="107"/>
  <c r="U331" i="107"/>
  <c r="AE331" i="107" s="1"/>
  <c r="U337" i="107"/>
  <c r="AE337" i="107" s="1"/>
  <c r="AC275" i="107"/>
  <c r="AC680" i="107"/>
  <c r="AC245" i="107"/>
  <c r="U474" i="107"/>
  <c r="AE474" i="107" s="1"/>
  <c r="U702" i="107"/>
  <c r="AE702" i="107" s="1"/>
  <c r="U579" i="107"/>
  <c r="AE579" i="107" s="1"/>
  <c r="U42" i="107"/>
  <c r="AE42" i="107" s="1"/>
  <c r="AC335" i="107"/>
  <c r="U130" i="107"/>
  <c r="AE130" i="107" s="1"/>
  <c r="U632" i="107"/>
  <c r="AE632" i="107" s="1"/>
  <c r="U695" i="107"/>
  <c r="AE695" i="107" s="1"/>
  <c r="AC547" i="107"/>
  <c r="U123" i="107"/>
  <c r="AE123" i="107" s="1"/>
  <c r="AC253" i="107"/>
  <c r="AC340" i="107"/>
  <c r="AC156" i="107"/>
  <c r="U587" i="107"/>
  <c r="AE587" i="107" s="1"/>
  <c r="AC719" i="107"/>
  <c r="AC664" i="107"/>
  <c r="U494" i="107"/>
  <c r="AE494" i="107" s="1"/>
  <c r="AC623" i="107"/>
  <c r="AC276" i="107"/>
  <c r="U315" i="107"/>
  <c r="AE315" i="107" s="1"/>
  <c r="U466" i="107"/>
  <c r="AE466" i="107" s="1"/>
  <c r="AC136" i="107"/>
  <c r="U288" i="107"/>
  <c r="AE288" i="107" s="1"/>
  <c r="AC539" i="107"/>
  <c r="U103" i="107"/>
  <c r="AE103" i="107" s="1"/>
  <c r="U240" i="107"/>
  <c r="AE240" i="107" s="1"/>
  <c r="AC399" i="107"/>
  <c r="AC598" i="107"/>
  <c r="U677" i="107"/>
  <c r="AE677" i="107" s="1"/>
  <c r="AC584" i="107"/>
  <c r="U403" i="107"/>
  <c r="AE403" i="107" s="1"/>
  <c r="AC411" i="107"/>
  <c r="U604" i="107"/>
  <c r="AE604" i="107" s="1"/>
  <c r="AC668" i="107"/>
  <c r="AC713" i="107"/>
  <c r="U396" i="107"/>
  <c r="AE396" i="107" s="1"/>
  <c r="AC498" i="107"/>
  <c r="AC588" i="107"/>
  <c r="U495" i="107"/>
  <c r="AE495" i="107" s="1"/>
  <c r="AC325" i="107"/>
  <c r="AC247" i="107"/>
  <c r="U393" i="107"/>
  <c r="AE393" i="107" s="1"/>
  <c r="U313" i="107"/>
  <c r="AE313" i="107" s="1"/>
  <c r="AC182" i="107"/>
  <c r="AC295" i="107"/>
  <c r="U511" i="107"/>
  <c r="AE511" i="107" s="1"/>
  <c r="U706" i="107"/>
  <c r="AE706" i="107" s="1"/>
  <c r="AC472" i="107"/>
  <c r="AC480" i="107"/>
  <c r="U656" i="107"/>
  <c r="AE656" i="107" s="1"/>
  <c r="AC558" i="107"/>
  <c r="AC423" i="107"/>
  <c r="U208" i="107"/>
  <c r="AE208" i="107" s="1"/>
  <c r="U563" i="107"/>
  <c r="AE563" i="107" s="1"/>
  <c r="AC278" i="107"/>
  <c r="U714" i="107"/>
  <c r="AE714" i="107" s="1"/>
  <c r="U43" i="107"/>
  <c r="AE43" i="107" s="1"/>
  <c r="AC108" i="107"/>
  <c r="U479" i="107"/>
  <c r="AE479" i="107" s="1"/>
  <c r="U312" i="107"/>
  <c r="AE312" i="107" s="1"/>
  <c r="U333" i="107"/>
  <c r="AE333" i="107" s="1"/>
  <c r="AC110" i="107"/>
  <c r="AC144" i="107"/>
  <c r="AC403" i="107"/>
  <c r="U353" i="107"/>
  <c r="AE353" i="107" s="1"/>
  <c r="AC511" i="107"/>
  <c r="U372" i="107"/>
  <c r="AE372" i="107" s="1"/>
  <c r="AC330" i="107"/>
  <c r="AC256" i="107"/>
  <c r="U348" i="107"/>
  <c r="AE348" i="107" s="1"/>
  <c r="U459" i="107"/>
  <c r="AE459" i="107" s="1"/>
  <c r="U277" i="107"/>
  <c r="AE277" i="107" s="1"/>
  <c r="U392" i="107"/>
  <c r="AE392" i="107" s="1"/>
  <c r="U504" i="107"/>
  <c r="AE504" i="107" s="1"/>
  <c r="U158" i="107"/>
  <c r="AE158" i="107" s="1"/>
  <c r="U631" i="107"/>
  <c r="AE631" i="107" s="1"/>
  <c r="AC463" i="107"/>
  <c r="U181" i="107"/>
  <c r="AE181" i="107" s="1"/>
  <c r="AC329" i="107"/>
  <c r="U267" i="107"/>
  <c r="AE267" i="107" s="1"/>
  <c r="U710" i="107"/>
  <c r="AE710" i="107" s="1"/>
  <c r="AC576" i="107"/>
  <c r="U653" i="107"/>
  <c r="AE653" i="107" s="1"/>
  <c r="U120" i="107"/>
  <c r="AE120" i="107" s="1"/>
  <c r="U458" i="107"/>
  <c r="AE458" i="107" s="1"/>
  <c r="AC683" i="107"/>
  <c r="AC475" i="107"/>
  <c r="U279" i="107"/>
  <c r="AE279" i="107" s="1"/>
  <c r="U352" i="107"/>
  <c r="AE352" i="107" s="1"/>
  <c r="U693" i="107"/>
  <c r="AE693" i="107" s="1"/>
  <c r="AC231" i="107"/>
  <c r="U670" i="107"/>
  <c r="AE670" i="107" s="1"/>
  <c r="U665" i="107"/>
  <c r="AE665" i="107" s="1"/>
  <c r="U672" i="107"/>
  <c r="AE672" i="107" s="1"/>
  <c r="AC344" i="107"/>
  <c r="AC296" i="107"/>
  <c r="AC354" i="107"/>
  <c r="AC149" i="107"/>
  <c r="U131" i="107"/>
  <c r="AE131" i="107" s="1"/>
  <c r="U601" i="107"/>
  <c r="AE601" i="107" s="1"/>
  <c r="AC687" i="107"/>
  <c r="U557" i="107"/>
  <c r="AE557" i="107" s="1"/>
  <c r="U686" i="107"/>
  <c r="AE686" i="107" s="1"/>
  <c r="U424" i="107"/>
  <c r="AE424" i="107" s="1"/>
  <c r="U285" i="107"/>
  <c r="AE285" i="107" s="1"/>
  <c r="U64" i="107"/>
  <c r="AE64" i="107" s="1"/>
  <c r="U689" i="107"/>
  <c r="AE689" i="107" s="1"/>
  <c r="AC409" i="107"/>
  <c r="AC525" i="107"/>
  <c r="U413" i="107"/>
  <c r="AE413" i="107" s="1"/>
  <c r="U528" i="107"/>
  <c r="AE528" i="107" s="1"/>
  <c r="U514" i="107"/>
  <c r="AE514" i="107" s="1"/>
  <c r="U258" i="107"/>
  <c r="AE258" i="107" s="1"/>
  <c r="U439" i="107"/>
  <c r="AE439" i="107" s="1"/>
  <c r="AC148" i="107"/>
  <c r="U209" i="107"/>
  <c r="AE209" i="107" s="1"/>
  <c r="U570" i="107"/>
  <c r="AE570" i="107" s="1"/>
  <c r="U525" i="107"/>
  <c r="AE525" i="107" s="1"/>
  <c r="U164" i="107"/>
  <c r="AE164" i="107" s="1"/>
  <c r="U72" i="107"/>
  <c r="AE72" i="107" s="1"/>
  <c r="U590" i="107"/>
  <c r="AE590" i="107" s="1"/>
  <c r="U242" i="107"/>
  <c r="AE242" i="107" s="1"/>
  <c r="U422" i="107"/>
  <c r="AE422" i="107" s="1"/>
  <c r="U112" i="107"/>
  <c r="AE112" i="107" s="1"/>
  <c r="U468" i="107"/>
  <c r="AE468" i="107" s="1"/>
  <c r="AC662" i="107"/>
  <c r="U658" i="107"/>
  <c r="AE658" i="107" s="1"/>
  <c r="U644" i="107"/>
  <c r="AE644" i="107" s="1"/>
  <c r="AC490" i="107"/>
  <c r="U447" i="107"/>
  <c r="AE447" i="107" s="1"/>
  <c r="U464" i="107"/>
  <c r="AE464" i="107" s="1"/>
  <c r="U66" i="107"/>
  <c r="AE66" i="107" s="1"/>
  <c r="U27" i="107"/>
  <c r="AE27" i="107" s="1"/>
  <c r="AC185" i="107"/>
  <c r="U24" i="107"/>
  <c r="AE24" i="107" s="1"/>
  <c r="U690" i="107"/>
  <c r="AE690" i="107" s="1"/>
  <c r="U640" i="107"/>
  <c r="AE640" i="107" s="1"/>
  <c r="AC614" i="107"/>
  <c r="AC266" i="107"/>
  <c r="AC213" i="107"/>
  <c r="U649" i="107"/>
  <c r="AE649" i="107" s="1"/>
  <c r="AC653" i="107"/>
  <c r="U547" i="107"/>
  <c r="AE547" i="107" s="1"/>
  <c r="AC311" i="107"/>
  <c r="AC406" i="107"/>
  <c r="AC359" i="107"/>
  <c r="AC630" i="107"/>
  <c r="AC452" i="107"/>
  <c r="AC128" i="107"/>
  <c r="AC405" i="107"/>
  <c r="U10" i="107"/>
  <c r="AE10" i="107" s="1"/>
  <c r="U166" i="107"/>
  <c r="AE166" i="107" s="1"/>
  <c r="AC590" i="107"/>
  <c r="U692" i="107"/>
  <c r="AE692" i="107" s="1"/>
  <c r="U332" i="107"/>
  <c r="AE332" i="107" s="1"/>
  <c r="U110" i="107"/>
  <c r="AE110" i="107" s="1"/>
  <c r="U556" i="107"/>
  <c r="AE556" i="107" s="1"/>
  <c r="U598" i="107"/>
  <c r="AE598" i="107" s="1"/>
  <c r="AC710" i="107"/>
  <c r="AC31" i="107"/>
  <c r="U513" i="107"/>
  <c r="AE513" i="107" s="1"/>
  <c r="AC105" i="107"/>
  <c r="AC244" i="107"/>
  <c r="AC107" i="107"/>
  <c r="AC314" i="107"/>
  <c r="U69" i="107"/>
  <c r="AE69" i="107" s="1"/>
  <c r="U510" i="107"/>
  <c r="AE510" i="107" s="1"/>
  <c r="AC37" i="107"/>
  <c r="U408" i="107"/>
  <c r="AE408" i="107" s="1"/>
  <c r="AC274" i="107"/>
  <c r="U445" i="107"/>
  <c r="AE445" i="107" s="1"/>
  <c r="U443" i="107"/>
  <c r="AE443" i="107" s="1"/>
  <c r="U264" i="107"/>
  <c r="AE264" i="107" s="1"/>
  <c r="AC509" i="107"/>
  <c r="U386" i="107"/>
  <c r="AE386" i="107" s="1"/>
  <c r="U344" i="107"/>
  <c r="AE344" i="107" s="1"/>
  <c r="U558" i="107"/>
  <c r="AE558" i="107" s="1"/>
  <c r="AC370" i="107"/>
  <c r="U303" i="107"/>
  <c r="AE303" i="107" s="1"/>
  <c r="AC24" i="107"/>
  <c r="AC694" i="107"/>
  <c r="AC304" i="107"/>
  <c r="AC204" i="107"/>
  <c r="AC309" i="107"/>
  <c r="U405" i="107"/>
  <c r="AE405" i="107" s="1"/>
  <c r="U212" i="107"/>
  <c r="AE212" i="107" s="1"/>
  <c r="U661" i="107"/>
  <c r="AE661" i="107" s="1"/>
  <c r="U162" i="107"/>
  <c r="AE162" i="107" s="1"/>
  <c r="U60" i="107"/>
  <c r="AE60" i="107" s="1"/>
  <c r="AC677" i="107"/>
  <c r="U597" i="107"/>
  <c r="AE597" i="107" s="1"/>
  <c r="AC650" i="107"/>
  <c r="AC552" i="107"/>
  <c r="U707" i="107"/>
  <c r="AE707" i="107" s="1"/>
  <c r="AC562" i="107"/>
  <c r="U326" i="107"/>
  <c r="AE326" i="107" s="1"/>
  <c r="AC596" i="107"/>
  <c r="U92" i="107"/>
  <c r="AE92" i="107" s="1"/>
  <c r="U59" i="107"/>
  <c r="AE59" i="107" s="1"/>
  <c r="U380" i="107"/>
  <c r="AE380" i="107" s="1"/>
  <c r="U592" i="107"/>
  <c r="AE592" i="107" s="1"/>
  <c r="AC270" i="107"/>
  <c r="AC336" i="107"/>
  <c r="U310" i="107"/>
  <c r="AE310" i="107" s="1"/>
  <c r="U318" i="107"/>
  <c r="AE318" i="107" s="1"/>
  <c r="U53" i="107"/>
  <c r="AE53" i="107" s="1"/>
  <c r="U508" i="107"/>
  <c r="AE508" i="107" s="1"/>
  <c r="AC114" i="107"/>
  <c r="U218" i="107"/>
  <c r="AE218" i="107" s="1"/>
  <c r="AC391" i="107"/>
  <c r="U699" i="107"/>
  <c r="AE699" i="107" s="1"/>
  <c r="AC142" i="107"/>
  <c r="U371" i="107"/>
  <c r="AE371" i="107" s="1"/>
  <c r="AC32" i="107"/>
  <c r="AC421" i="107"/>
  <c r="AC68" i="107"/>
  <c r="U633" i="107"/>
  <c r="AE633" i="107" s="1"/>
  <c r="AC131" i="107"/>
  <c r="AC250" i="107"/>
  <c r="AC43" i="107"/>
  <c r="AC661" i="107"/>
  <c r="AC320" i="107"/>
  <c r="AC127" i="107"/>
  <c r="AC89" i="107"/>
  <c r="AC337" i="107"/>
  <c r="AC473" i="107"/>
  <c r="AC467" i="107"/>
  <c r="AC221" i="107"/>
  <c r="AC389" i="107"/>
  <c r="AC140" i="107"/>
  <c r="AC367" i="107"/>
  <c r="AC628" i="107"/>
  <c r="AC711" i="107"/>
  <c r="AC563" i="107"/>
  <c r="AC504" i="107"/>
  <c r="AC543" i="107"/>
  <c r="AC258" i="107"/>
  <c r="AC500" i="107"/>
  <c r="AC64" i="107"/>
  <c r="AC260" i="107"/>
  <c r="AC448" i="107"/>
  <c r="AC699" i="107"/>
  <c r="AC554" i="107"/>
  <c r="AC519" i="107"/>
  <c r="AC71" i="107"/>
  <c r="AC176" i="107"/>
  <c r="AC18" i="107"/>
  <c r="AC326" i="107"/>
  <c r="AC238" i="107"/>
  <c r="AC168" i="107"/>
  <c r="AC15" i="107"/>
  <c r="AC526" i="107"/>
  <c r="AC592" i="107"/>
  <c r="AC666" i="107"/>
  <c r="AC514" i="107"/>
  <c r="AC262" i="107"/>
  <c r="AC83" i="107"/>
  <c r="AC517" i="107"/>
  <c r="AC658" i="107"/>
  <c r="AC360" i="107"/>
  <c r="AC342" i="107"/>
  <c r="AC608" i="107"/>
  <c r="AC582" i="107"/>
  <c r="AC701" i="107"/>
  <c r="AC312" i="107"/>
  <c r="AC376" i="107"/>
  <c r="AC41" i="107"/>
  <c r="AC453" i="107"/>
  <c r="AC374" i="107"/>
  <c r="AC395" i="107"/>
  <c r="AC412" i="107"/>
  <c r="AC120" i="107"/>
  <c r="AC85" i="107"/>
  <c r="AC52" i="107"/>
  <c r="AC715" i="107"/>
  <c r="AC521" i="107"/>
  <c r="AC117" i="107"/>
  <c r="AC157" i="107"/>
  <c r="AC272" i="107"/>
  <c r="AC515" i="107"/>
  <c r="AC351" i="107"/>
  <c r="AC39" i="107"/>
  <c r="AC524" i="107"/>
  <c r="AC603" i="107"/>
  <c r="AC252" i="107"/>
  <c r="AC505" i="107"/>
  <c r="AC291" i="107"/>
  <c r="AC657" i="107"/>
  <c r="AC571" i="107"/>
  <c r="AC385" i="107"/>
  <c r="AC469" i="107"/>
  <c r="AC150" i="107"/>
  <c r="U248" i="107"/>
  <c r="AE248" i="107" s="1"/>
  <c r="AC100" i="107"/>
  <c r="U224" i="107"/>
  <c r="AE224" i="107" s="1"/>
  <c r="U554" i="107"/>
  <c r="AE554" i="107" s="1"/>
  <c r="U160" i="107"/>
  <c r="AE160" i="107" s="1"/>
  <c r="U215" i="107"/>
  <c r="AE215" i="107" s="1"/>
  <c r="U169" i="107"/>
  <c r="AE169" i="107" s="1"/>
  <c r="U70" i="107"/>
  <c r="AE70" i="107" s="1"/>
  <c r="U15" i="107"/>
  <c r="AE15" i="107" s="1"/>
  <c r="AC62" i="107"/>
  <c r="U473" i="107"/>
  <c r="AE473" i="107" s="1"/>
  <c r="AC528" i="107"/>
  <c r="U186" i="107"/>
  <c r="AE186" i="107" s="1"/>
  <c r="AC332" i="107"/>
  <c r="AC649" i="107"/>
  <c r="AC693" i="107"/>
  <c r="U612" i="107"/>
  <c r="AE612" i="107" s="1"/>
  <c r="AC516" i="107"/>
  <c r="AC187" i="107"/>
  <c r="U355" i="107"/>
  <c r="AE355" i="107" s="1"/>
  <c r="AC626" i="107"/>
  <c r="AC548" i="107"/>
  <c r="U107" i="107"/>
  <c r="AE107" i="107" s="1"/>
  <c r="AC470" i="107"/>
  <c r="AC255" i="107"/>
  <c r="AC418" i="107"/>
  <c r="U269" i="107"/>
  <c r="AE269" i="107" s="1"/>
  <c r="U67" i="107"/>
  <c r="AE67" i="107" s="1"/>
  <c r="AC177" i="107"/>
  <c r="AC575" i="107"/>
  <c r="U75" i="107"/>
  <c r="AE75" i="107" s="1"/>
  <c r="AC97" i="107"/>
  <c r="AC607" i="107"/>
  <c r="U346" i="107"/>
  <c r="AE346" i="107" s="1"/>
  <c r="AC299" i="107"/>
  <c r="AC14" i="107"/>
  <c r="AC271" i="107"/>
  <c r="AC22" i="107"/>
  <c r="AC63" i="107"/>
  <c r="U142" i="107"/>
  <c r="AE142" i="107" s="1"/>
  <c r="AC49" i="107"/>
  <c r="U666" i="107"/>
  <c r="AE666" i="107" s="1"/>
  <c r="AC74" i="107"/>
  <c r="AC492" i="107"/>
  <c r="AC95" i="107"/>
  <c r="AC42" i="107"/>
  <c r="AC531" i="107"/>
  <c r="U287" i="107"/>
  <c r="AE287" i="107" s="1"/>
  <c r="U593" i="107"/>
  <c r="AE593" i="107" s="1"/>
  <c r="AC51" i="107"/>
  <c r="AC190" i="107"/>
  <c r="AC28" i="107"/>
  <c r="AC601" i="107"/>
  <c r="AC356" i="107"/>
  <c r="U463" i="107"/>
  <c r="AE463" i="107" s="1"/>
  <c r="AC130" i="107"/>
  <c r="U99" i="107"/>
  <c r="AE99" i="107" s="1"/>
  <c r="AC369" i="107"/>
  <c r="U273" i="107"/>
  <c r="AE273" i="107" s="1"/>
  <c r="U524" i="107"/>
  <c r="AE524" i="107" s="1"/>
  <c r="U676" i="107"/>
  <c r="AE676" i="107" s="1"/>
  <c r="AC59" i="107"/>
  <c r="AC396" i="107"/>
  <c r="AC605" i="107"/>
  <c r="AC523" i="107"/>
  <c r="U252" i="107"/>
  <c r="AE252" i="107" s="1"/>
  <c r="U55" i="107"/>
  <c r="AE55" i="107" s="1"/>
  <c r="U374" i="107"/>
  <c r="AE374" i="107" s="1"/>
  <c r="U460" i="107"/>
  <c r="AE460" i="107" s="1"/>
  <c r="U465" i="107"/>
  <c r="AE465" i="107" s="1"/>
  <c r="U134" i="107"/>
  <c r="AE134" i="107" s="1"/>
  <c r="AC659" i="107"/>
  <c r="U350" i="107"/>
  <c r="AE350" i="107" s="1"/>
  <c r="AC48" i="107"/>
  <c r="U83" i="107"/>
  <c r="AE83" i="107" s="1"/>
  <c r="AC126" i="107"/>
  <c r="U274" i="107"/>
  <c r="AE274" i="107" s="1"/>
  <c r="U498" i="107"/>
  <c r="AE498" i="107" s="1"/>
  <c r="AC371" i="107"/>
  <c r="AC493" i="107"/>
  <c r="U407" i="107"/>
  <c r="AE407" i="107" s="1"/>
  <c r="U493" i="107"/>
  <c r="AE493" i="107" s="1"/>
  <c r="AC622" i="107"/>
  <c r="U646" i="107"/>
  <c r="AE646" i="107" s="1"/>
  <c r="U533" i="107"/>
  <c r="AE533" i="107" s="1"/>
  <c r="AC675" i="107"/>
  <c r="U457" i="107"/>
  <c r="AE457" i="107" s="1"/>
  <c r="AC200" i="107"/>
  <c r="AC419" i="107"/>
  <c r="AC90" i="107"/>
  <c r="U605" i="107"/>
  <c r="AE605" i="107" s="1"/>
  <c r="AC19" i="107"/>
  <c r="U180" i="107"/>
  <c r="AE180" i="107" s="1"/>
  <c r="U305" i="107"/>
  <c r="AE305" i="107" s="1"/>
  <c r="AC416" i="107"/>
  <c r="U229" i="107"/>
  <c r="AE229" i="107" s="1"/>
  <c r="U49" i="107"/>
  <c r="AE49" i="107" s="1"/>
  <c r="AC285" i="107"/>
  <c r="U675" i="107"/>
  <c r="AE675" i="107" s="1"/>
  <c r="AC647" i="107"/>
  <c r="AC195" i="107"/>
  <c r="U461" i="107"/>
  <c r="AE461" i="107" s="1"/>
  <c r="U194" i="107"/>
  <c r="AE194" i="107" s="1"/>
  <c r="U137" i="107"/>
  <c r="AE137" i="107" s="1"/>
  <c r="U713" i="107"/>
  <c r="AE713" i="107" s="1"/>
  <c r="AC620" i="107"/>
  <c r="U636" i="107"/>
  <c r="AE636" i="107" s="1"/>
  <c r="U202" i="107"/>
  <c r="AE202" i="107" s="1"/>
  <c r="AC141" i="107"/>
  <c r="U496" i="107"/>
  <c r="AE496" i="107" s="1"/>
  <c r="U425" i="107"/>
  <c r="AE425" i="107" s="1"/>
  <c r="AC67" i="107"/>
  <c r="U616" i="107"/>
  <c r="AE616" i="107" s="1"/>
  <c r="U543" i="107"/>
  <c r="AE543" i="107" s="1"/>
  <c r="AC294" i="107"/>
  <c r="AC433" i="107"/>
  <c r="AC522" i="107"/>
  <c r="AC450" i="107"/>
  <c r="AC87" i="107"/>
  <c r="AC639" i="107"/>
  <c r="AC322" i="107"/>
  <c r="AC557" i="107"/>
  <c r="U358" i="107"/>
  <c r="AE358" i="107" s="1"/>
  <c r="AC101" i="107"/>
  <c r="U163" i="107"/>
  <c r="AE163" i="107" s="1"/>
  <c r="U216" i="107"/>
  <c r="AE216" i="107" s="1"/>
  <c r="U378" i="107"/>
  <c r="AE378" i="107" s="1"/>
  <c r="U733" i="107"/>
  <c r="AE733" i="107" s="1"/>
  <c r="U415" i="107"/>
  <c r="AE415" i="107" s="1"/>
  <c r="AC212" i="107"/>
  <c r="AC435" i="107"/>
  <c r="AC234" i="107"/>
  <c r="AC98" i="107"/>
  <c r="U635" i="107"/>
  <c r="AE635" i="107" s="1"/>
  <c r="AC410" i="107"/>
  <c r="U629" i="107"/>
  <c r="AE629" i="107" s="1"/>
  <c r="AC413" i="107"/>
  <c r="U444" i="107"/>
  <c r="AE444" i="107" s="1"/>
  <c r="U245" i="107"/>
  <c r="AE245" i="107" s="1"/>
  <c r="AC627" i="107"/>
  <c r="AC33" i="107"/>
  <c r="AC346" i="107"/>
  <c r="U320" i="107"/>
  <c r="AE320" i="107" s="1"/>
  <c r="U648" i="107"/>
  <c r="AE648" i="107" s="1"/>
  <c r="AC691" i="107"/>
  <c r="AC638" i="107"/>
  <c r="U395" i="107"/>
  <c r="AE395" i="107" s="1"/>
  <c r="U256" i="107"/>
  <c r="AE256" i="107" s="1"/>
  <c r="U483" i="107"/>
  <c r="AE483" i="107" s="1"/>
  <c r="U412" i="107"/>
  <c r="AE412" i="107" s="1"/>
  <c r="AC151" i="107"/>
  <c r="U56" i="107"/>
  <c r="AE56" i="107" s="1"/>
  <c r="U545" i="107"/>
  <c r="AE545" i="107" s="1"/>
  <c r="U152" i="107"/>
  <c r="AE152" i="107" s="1"/>
  <c r="AC184" i="107"/>
  <c r="AC240" i="107"/>
  <c r="AC566" i="107"/>
  <c r="AC458" i="107"/>
  <c r="AC55" i="107"/>
  <c r="U718" i="107"/>
  <c r="AE718" i="107" s="1"/>
  <c r="U19" i="107"/>
  <c r="AE19" i="107" s="1"/>
  <c r="U199" i="107"/>
  <c r="AE199" i="107" s="1"/>
  <c r="AC564" i="107"/>
  <c r="U462" i="107"/>
  <c r="AE462" i="107" s="1"/>
  <c r="AC679" i="107"/>
  <c r="AC438" i="107"/>
  <c r="AC520" i="107"/>
  <c r="AC145" i="107"/>
  <c r="U364" i="107"/>
  <c r="AE364" i="107" s="1"/>
  <c r="U682" i="107"/>
  <c r="AE682" i="107" s="1"/>
  <c r="AC81" i="107"/>
  <c r="U591" i="107"/>
  <c r="AE591" i="107" s="1"/>
  <c r="U376" i="107"/>
  <c r="AE376" i="107" s="1"/>
  <c r="U435" i="107"/>
  <c r="AE435" i="107" s="1"/>
  <c r="U167" i="107"/>
  <c r="AE167" i="107" s="1"/>
  <c r="U319" i="107"/>
  <c r="AE319" i="107" s="1"/>
  <c r="U278" i="107"/>
  <c r="AE278" i="107" s="1"/>
  <c r="U45" i="107"/>
  <c r="AE45" i="107" s="1"/>
  <c r="AC153" i="107"/>
  <c r="AC40" i="107"/>
  <c r="U603" i="107"/>
  <c r="AE603" i="107" s="1"/>
  <c r="AC284" i="107"/>
  <c r="AC674" i="107"/>
  <c r="AC363" i="107"/>
  <c r="U334" i="107"/>
  <c r="AE334" i="107" s="1"/>
  <c r="AC377" i="107"/>
  <c r="U602" i="107"/>
  <c r="AE602" i="107" s="1"/>
  <c r="AC641" i="107"/>
  <c r="U732" i="107"/>
  <c r="AE732" i="107" s="1"/>
  <c r="AC728" i="107"/>
  <c r="AC727" i="107"/>
  <c r="AC137" i="107"/>
  <c r="U183" i="107"/>
  <c r="AE183" i="107" s="1"/>
  <c r="U308" i="107"/>
  <c r="AE308" i="107" s="1"/>
  <c r="AC233" i="107"/>
  <c r="U664" i="107"/>
  <c r="AE664" i="107" s="1"/>
  <c r="AC283" i="107"/>
  <c r="U153" i="107"/>
  <c r="AE153" i="107" s="1"/>
  <c r="U293" i="107"/>
  <c r="AE293" i="107" s="1"/>
  <c r="AC345" i="107"/>
  <c r="AC21" i="107"/>
  <c r="AC682" i="107"/>
  <c r="AC656" i="107"/>
  <c r="AC99" i="107"/>
  <c r="AC155" i="107"/>
  <c r="U206" i="107"/>
  <c r="AE206" i="107" s="1"/>
  <c r="U662" i="107"/>
  <c r="AE662" i="107" s="1"/>
  <c r="U50" i="107"/>
  <c r="AE50" i="107" s="1"/>
  <c r="U577" i="107"/>
  <c r="AE577" i="107" s="1"/>
  <c r="AC104" i="107"/>
  <c r="AC243" i="107"/>
  <c r="AC300" i="107"/>
  <c r="U25" i="107"/>
  <c r="AE25" i="107" s="1"/>
  <c r="U359" i="107"/>
  <c r="AE359" i="107" s="1"/>
  <c r="U491" i="107"/>
  <c r="AE491" i="107" s="1"/>
  <c r="AC648" i="107"/>
  <c r="U23" i="107"/>
  <c r="AE23" i="107" s="1"/>
  <c r="AC343" i="107"/>
  <c r="AC119" i="107"/>
  <c r="U619" i="107"/>
  <c r="AE619" i="107" s="1"/>
  <c r="U362" i="107"/>
  <c r="AE362" i="107" s="1"/>
  <c r="AC279" i="107"/>
  <c r="AC236" i="107"/>
  <c r="U257" i="107"/>
  <c r="AE257" i="107" s="1"/>
  <c r="U426" i="107"/>
  <c r="AE426" i="107" s="1"/>
  <c r="U266" i="107"/>
  <c r="AE266" i="107" s="1"/>
  <c r="U40" i="107"/>
  <c r="AE40" i="107" s="1"/>
  <c r="U246" i="107"/>
  <c r="AE246" i="107" s="1"/>
  <c r="U121" i="107"/>
  <c r="AE121" i="107" s="1"/>
  <c r="U150" i="107"/>
  <c r="AE150" i="107" s="1"/>
  <c r="U377" i="107"/>
  <c r="AE377" i="107" s="1"/>
  <c r="AC293" i="107"/>
  <c r="AC542" i="107"/>
  <c r="U580" i="107"/>
  <c r="AE580" i="107" s="1"/>
  <c r="U363" i="107"/>
  <c r="AE363" i="107" s="1"/>
  <c r="AC25" i="107"/>
  <c r="AC72" i="107"/>
  <c r="AC420" i="107"/>
  <c r="U11" i="107"/>
  <c r="AE11" i="107" s="1"/>
  <c r="AC207" i="107"/>
  <c r="AC583" i="107"/>
  <c r="AC186" i="107"/>
  <c r="U295" i="107"/>
  <c r="AE295" i="107" s="1"/>
  <c r="U583" i="107"/>
  <c r="AE583" i="107" s="1"/>
  <c r="AC341" i="107"/>
  <c r="U226" i="107"/>
  <c r="AE226" i="107" s="1"/>
  <c r="AC559" i="107"/>
  <c r="U581" i="107"/>
  <c r="AE581" i="107" s="1"/>
  <c r="AC722" i="107"/>
  <c r="U537" i="107"/>
  <c r="AE537" i="107" s="1"/>
  <c r="U227" i="107"/>
  <c r="AE227" i="107" s="1"/>
  <c r="U440" i="107"/>
  <c r="AE440" i="107" s="1"/>
  <c r="AC349" i="107"/>
  <c r="AC392" i="107"/>
  <c r="AC604" i="107"/>
  <c r="U680" i="107"/>
  <c r="AE680" i="107" s="1"/>
  <c r="U482" i="107"/>
  <c r="AE482" i="107" s="1"/>
  <c r="AC652" i="107"/>
  <c r="AC434" i="107"/>
  <c r="AC446" i="107"/>
  <c r="AC672" i="107"/>
  <c r="U284" i="107"/>
  <c r="AE284" i="107" s="1"/>
  <c r="AC550" i="107"/>
  <c r="AC334" i="107"/>
  <c r="AC495" i="107"/>
  <c r="U260" i="107"/>
  <c r="AE260" i="107" s="1"/>
  <c r="U36" i="107"/>
  <c r="AE36" i="107" s="1"/>
  <c r="U201" i="107"/>
  <c r="AE201" i="107" s="1"/>
  <c r="AC60" i="107"/>
  <c r="AC210" i="107"/>
  <c r="U87" i="107"/>
  <c r="AE87" i="107" s="1"/>
  <c r="U197" i="107"/>
  <c r="AE197" i="107" s="1"/>
  <c r="AC479" i="107"/>
  <c r="U102" i="107"/>
  <c r="AE102" i="107" s="1"/>
  <c r="AC600" i="107"/>
  <c r="U428" i="107"/>
  <c r="AE428" i="107" s="1"/>
  <c r="AC69" i="107"/>
  <c r="AC408" i="107"/>
  <c r="U719" i="107"/>
  <c r="AE719" i="107" s="1"/>
  <c r="AC12" i="107"/>
  <c r="AC632" i="107"/>
  <c r="AC165" i="107"/>
  <c r="U100" i="107"/>
  <c r="AE100" i="107" s="1"/>
  <c r="AC644" i="107"/>
  <c r="U79" i="107"/>
  <c r="AE79" i="107" s="1"/>
  <c r="U724" i="107"/>
  <c r="AE724" i="107" s="1"/>
  <c r="AC535" i="107"/>
  <c r="AC538" i="107"/>
  <c r="U338" i="107"/>
  <c r="AE338" i="107" s="1"/>
  <c r="AC123" i="107"/>
  <c r="AC611" i="107"/>
  <c r="AC352" i="107"/>
  <c r="U456" i="107"/>
  <c r="AE456" i="107" s="1"/>
  <c r="AC175" i="107"/>
  <c r="AC347" i="107"/>
  <c r="AC292" i="107"/>
  <c r="U324" i="107"/>
  <c r="AE324" i="107" s="1"/>
  <c r="AC263" i="107"/>
  <c r="U81" i="107"/>
  <c r="AE81" i="107" s="1"/>
  <c r="AC103" i="107"/>
  <c r="U95" i="107"/>
  <c r="AE95" i="107" s="1"/>
  <c r="AC79" i="107"/>
  <c r="U82" i="107"/>
  <c r="AE82" i="107" s="1"/>
  <c r="AC697" i="107"/>
  <c r="AC508" i="107"/>
  <c r="AC269" i="107"/>
  <c r="U626" i="107"/>
  <c r="AE626" i="107" s="1"/>
  <c r="AC594" i="107"/>
  <c r="U239" i="107"/>
  <c r="AE239" i="107" s="1"/>
  <c r="AC54" i="107"/>
  <c r="AC82" i="107"/>
  <c r="U469" i="107"/>
  <c r="AE469" i="107" s="1"/>
  <c r="U98" i="107"/>
  <c r="AE98" i="107" s="1"/>
  <c r="AC76" i="107"/>
  <c r="AC477" i="107"/>
  <c r="U298" i="107"/>
  <c r="AE298" i="107" s="1"/>
  <c r="U89" i="107"/>
  <c r="AE89" i="107" s="1"/>
  <c r="U171" i="107"/>
  <c r="AE171" i="107" s="1"/>
  <c r="AC665" i="107"/>
  <c r="U487" i="107"/>
  <c r="AE487" i="107" s="1"/>
  <c r="AC714" i="107"/>
  <c r="AC667" i="107"/>
  <c r="AC577" i="107"/>
  <c r="AC530" i="107"/>
  <c r="AC219" i="107"/>
  <c r="U622" i="107"/>
  <c r="AE622" i="107" s="1"/>
  <c r="AC308" i="107"/>
  <c r="AC512" i="107"/>
  <c r="AC617" i="107"/>
  <c r="U217" i="107"/>
  <c r="AE217" i="107" s="1"/>
  <c r="U299" i="107"/>
  <c r="AE299" i="107" s="1"/>
  <c r="U438" i="107"/>
  <c r="AE438" i="107" s="1"/>
  <c r="AC288" i="107"/>
  <c r="AC394" i="107"/>
  <c r="U238" i="107"/>
  <c r="AE238" i="107" s="1"/>
  <c r="AC237" i="107"/>
  <c r="U85" i="107"/>
  <c r="AE85" i="107" s="1"/>
  <c r="U302" i="107"/>
  <c r="AE302" i="107" s="1"/>
  <c r="AC80" i="107"/>
  <c r="AC163" i="107"/>
  <c r="U177" i="107"/>
  <c r="AE177" i="107" s="1"/>
  <c r="U159" i="107"/>
  <c r="AE159" i="107" s="1"/>
  <c r="U576" i="107"/>
  <c r="AE576" i="107" s="1"/>
  <c r="AC709" i="107"/>
  <c r="AC159" i="107"/>
  <c r="U620" i="107"/>
  <c r="AE620" i="107" s="1"/>
  <c r="AC388" i="107"/>
  <c r="U420" i="107"/>
  <c r="AE420" i="107" s="1"/>
  <c r="AC602" i="107"/>
  <c r="AC723" i="107"/>
  <c r="U356" i="107"/>
  <c r="AE356" i="107" s="1"/>
  <c r="AC621" i="107"/>
  <c r="U330" i="107"/>
  <c r="AE330" i="107" s="1"/>
  <c r="U655" i="107"/>
  <c r="AE655" i="107" s="1"/>
  <c r="AC586" i="107"/>
  <c r="AC706" i="107"/>
  <c r="U144" i="107"/>
  <c r="AE144" i="107" s="1"/>
  <c r="U214" i="107"/>
  <c r="AE214" i="107" s="1"/>
  <c r="U88" i="107"/>
  <c r="AE88" i="107" s="1"/>
  <c r="U18" i="107"/>
  <c r="AE18" i="107" s="1"/>
  <c r="AC78" i="107"/>
  <c r="U734" i="107"/>
  <c r="AE734" i="107" s="1"/>
  <c r="AC174" i="107"/>
  <c r="U617" i="107"/>
  <c r="AE617" i="107" s="1"/>
  <c r="U300" i="107"/>
  <c r="AE300" i="107" s="1"/>
  <c r="U154" i="107"/>
  <c r="AE154" i="107" s="1"/>
  <c r="AC328" i="107"/>
  <c r="AC716" i="107"/>
  <c r="U608" i="107"/>
  <c r="AE608" i="107" s="1"/>
  <c r="AC478" i="107"/>
  <c r="AC211" i="107"/>
  <c r="AC537" i="107"/>
  <c r="U280" i="107"/>
  <c r="AE280" i="107" s="1"/>
  <c r="U476" i="107"/>
  <c r="AE476" i="107" s="1"/>
  <c r="AC619" i="107"/>
  <c r="U367" i="107"/>
  <c r="AE367" i="107" s="1"/>
  <c r="AC651" i="107"/>
  <c r="AC215" i="107"/>
  <c r="AC194" i="107"/>
  <c r="U499" i="107"/>
  <c r="AE499" i="107" s="1"/>
  <c r="AC353" i="107"/>
  <c r="U233" i="107"/>
  <c r="AE233" i="107" s="1"/>
  <c r="AC616" i="107"/>
  <c r="AC35" i="107"/>
  <c r="U57" i="107"/>
  <c r="AE57" i="107" s="1"/>
  <c r="AC222" i="107"/>
  <c r="AC134" i="107"/>
  <c r="AC595" i="107"/>
  <c r="U155" i="107"/>
  <c r="AE155" i="107" s="1"/>
  <c r="U203" i="107"/>
  <c r="AE203" i="107" s="1"/>
  <c r="U38" i="107"/>
  <c r="AE38" i="107" s="1"/>
  <c r="U708" i="107"/>
  <c r="AE708" i="107" s="1"/>
  <c r="AC205" i="107"/>
  <c r="AC113" i="107"/>
  <c r="AC729" i="107"/>
  <c r="U728" i="107"/>
  <c r="AE728" i="107" s="1"/>
  <c r="U432" i="107"/>
  <c r="AE432" i="107" s="1"/>
  <c r="AC26" i="107"/>
  <c r="AC139" i="107"/>
  <c r="AC129" i="107"/>
  <c r="AC66" i="107"/>
  <c r="AC618" i="107"/>
  <c r="U467" i="107"/>
  <c r="AE467" i="107" s="1"/>
  <c r="AC613" i="107"/>
  <c r="AC362" i="107"/>
  <c r="U176" i="107"/>
  <c r="AE176" i="107" s="1"/>
  <c r="U185" i="107"/>
  <c r="AE185" i="107" s="1"/>
  <c r="U232" i="107"/>
  <c r="AE232" i="107" s="1"/>
  <c r="AC635" i="107"/>
  <c r="AC725" i="107"/>
  <c r="U623" i="107"/>
  <c r="AE623" i="107" s="1"/>
  <c r="U615" i="107"/>
  <c r="AE615" i="107" s="1"/>
  <c r="AC533" i="107"/>
  <c r="U704" i="107"/>
  <c r="AE704" i="107" s="1"/>
  <c r="AC132" i="107"/>
  <c r="AC379" i="107"/>
  <c r="U720" i="107"/>
  <c r="AE720" i="107" s="1"/>
  <c r="U569" i="107"/>
  <c r="AE569" i="107" s="1"/>
  <c r="AC430" i="107"/>
  <c r="U729" i="107"/>
  <c r="AE729" i="107" s="1"/>
  <c r="U678" i="107"/>
  <c r="AE678" i="107" s="1"/>
  <c r="AC585" i="107"/>
  <c r="AC442" i="107"/>
  <c r="AC162" i="107"/>
  <c r="U455" i="107"/>
  <c r="AE455" i="107" s="1"/>
  <c r="AC223" i="107"/>
  <c r="AC501" i="107"/>
  <c r="U222" i="107"/>
  <c r="AE222" i="107" s="1"/>
  <c r="U37" i="107"/>
  <c r="AE37" i="107" s="1"/>
  <c r="U419" i="107"/>
  <c r="AE419" i="107" s="1"/>
  <c r="AC445" i="107"/>
  <c r="AC532" i="107"/>
  <c r="AC726" i="107"/>
  <c r="U105" i="107"/>
  <c r="AE105" i="107" s="1"/>
  <c r="AC720" i="107"/>
  <c r="U727" i="107"/>
  <c r="AE727" i="107" s="1"/>
  <c r="U414" i="107"/>
  <c r="AE414" i="107" s="1"/>
  <c r="U135" i="107"/>
  <c r="AE135" i="107" s="1"/>
  <c r="U470" i="107"/>
  <c r="AE470" i="107" s="1"/>
  <c r="AC426" i="107"/>
  <c r="AC302" i="107"/>
  <c r="AC58" i="107"/>
  <c r="AC305" i="107"/>
  <c r="U354" i="107"/>
  <c r="AE354" i="107" s="1"/>
  <c r="U39" i="107"/>
  <c r="AE39" i="107" s="1"/>
  <c r="U58" i="107"/>
  <c r="AE58" i="107" s="1"/>
  <c r="AC730" i="107"/>
  <c r="U725" i="107"/>
  <c r="AE725" i="107" s="1"/>
  <c r="U529" i="107"/>
  <c r="AE529" i="107" s="1"/>
  <c r="AC57" i="107"/>
  <c r="U193" i="107"/>
  <c r="AE193" i="107" s="1"/>
  <c r="AC476" i="107"/>
  <c r="AC34" i="107"/>
  <c r="AC239" i="107"/>
  <c r="AC183" i="107"/>
  <c r="U122" i="107"/>
  <c r="AE122" i="107" s="1"/>
  <c r="U339" i="107"/>
  <c r="AE339" i="107" s="1"/>
  <c r="AC261" i="107"/>
  <c r="U221" i="107"/>
  <c r="AE221" i="107" s="1"/>
  <c r="U125" i="107"/>
  <c r="AE125" i="107" s="1"/>
  <c r="AC464" i="107"/>
  <c r="U16" i="107"/>
  <c r="AE16" i="107" s="1"/>
  <c r="U449" i="107"/>
  <c r="AE449" i="107" s="1"/>
  <c r="U231" i="107"/>
  <c r="AE231" i="107" s="1"/>
  <c r="U628" i="107"/>
  <c r="AE628" i="107" s="1"/>
  <c r="U650" i="107"/>
  <c r="AE650" i="107" s="1"/>
  <c r="U327" i="107"/>
  <c r="AE327" i="107" s="1"/>
  <c r="U253" i="107"/>
  <c r="AE253" i="107" s="1"/>
  <c r="AC579" i="107"/>
  <c r="U526" i="107"/>
  <c r="AE526" i="107" s="1"/>
  <c r="AC339" i="107"/>
  <c r="AC429" i="107"/>
  <c r="U712" i="107"/>
  <c r="AE712" i="107" s="1"/>
  <c r="U309" i="107"/>
  <c r="AE309" i="107" s="1"/>
  <c r="U147" i="107"/>
  <c r="AE147" i="107" s="1"/>
  <c r="U368" i="107"/>
  <c r="AE368" i="107" s="1"/>
  <c r="AC56" i="107"/>
  <c r="AC422" i="107"/>
  <c r="U117" i="107"/>
  <c r="AE117" i="107" s="1"/>
  <c r="U76" i="107"/>
  <c r="AE76" i="107" s="1"/>
  <c r="U551" i="107"/>
  <c r="AE551" i="107" s="1"/>
  <c r="AC466" i="107"/>
  <c r="U382" i="107"/>
  <c r="AE382" i="107" s="1"/>
  <c r="AC383" i="107"/>
  <c r="U553" i="107"/>
  <c r="AE553" i="107" s="1"/>
  <c r="U634" i="107"/>
  <c r="AE634" i="107" s="1"/>
  <c r="AC138" i="107"/>
  <c r="AC281" i="107"/>
  <c r="U46" i="107"/>
  <c r="AE46" i="107" s="1"/>
  <c r="AC161" i="107"/>
  <c r="AC201" i="107"/>
  <c r="U694" i="107"/>
  <c r="AE694" i="107" s="1"/>
  <c r="U409" i="107"/>
  <c r="AE409" i="107" s="1"/>
  <c r="U691" i="107"/>
  <c r="AE691" i="107" s="1"/>
  <c r="AC313" i="107"/>
  <c r="U306" i="107"/>
  <c r="AE306" i="107" s="1"/>
  <c r="AC629" i="107"/>
  <c r="U404" i="107"/>
  <c r="AE404" i="107" s="1"/>
  <c r="AC265" i="107"/>
  <c r="AC540" i="107"/>
  <c r="U17" i="107"/>
  <c r="AE17" i="107" s="1"/>
  <c r="U141" i="107"/>
  <c r="AE141" i="107" s="1"/>
  <c r="U663" i="107"/>
  <c r="AE663" i="107" s="1"/>
  <c r="AC569" i="107"/>
  <c r="U151" i="107"/>
  <c r="AE151" i="107" s="1"/>
  <c r="U307" i="107"/>
  <c r="AE307" i="107" s="1"/>
  <c r="U109" i="107"/>
  <c r="AE109" i="107" s="1"/>
  <c r="AC357" i="107"/>
  <c r="AC609" i="107"/>
  <c r="U652" i="107"/>
  <c r="AE652" i="107" s="1"/>
  <c r="AC593" i="107"/>
  <c r="AC173" i="107"/>
  <c r="AC202" i="107"/>
  <c r="U370" i="107"/>
  <c r="AE370" i="107" s="1"/>
  <c r="U235" i="107"/>
  <c r="AE235" i="107" s="1"/>
  <c r="AC494" i="107"/>
  <c r="AC634" i="107"/>
  <c r="AC545" i="107"/>
  <c r="U390" i="107"/>
  <c r="AE390" i="107" s="1"/>
  <c r="U97" i="107"/>
  <c r="AE97" i="107" s="1"/>
  <c r="U673" i="107"/>
  <c r="AE673" i="107" s="1"/>
  <c r="U44" i="107"/>
  <c r="AE44" i="107" s="1"/>
  <c r="U417" i="107"/>
  <c r="AE417" i="107" s="1"/>
  <c r="U534" i="107"/>
  <c r="AE534" i="107" s="1"/>
  <c r="AC301" i="107"/>
  <c r="U251" i="107"/>
  <c r="AE251" i="107" s="1"/>
  <c r="U486" i="107"/>
  <c r="AE486" i="107" s="1"/>
  <c r="U647" i="107"/>
  <c r="AE647" i="107" s="1"/>
  <c r="U360" i="107"/>
  <c r="AE360" i="107" s="1"/>
  <c r="U434" i="107"/>
  <c r="AE434" i="107" s="1"/>
  <c r="U343" i="107"/>
  <c r="AE343" i="107" s="1"/>
  <c r="U223" i="107"/>
  <c r="AE223" i="107" s="1"/>
  <c r="AC404" i="107"/>
  <c r="AC401" i="107"/>
  <c r="AC734" i="107"/>
  <c r="U585" i="107"/>
  <c r="AE585" i="107" s="1"/>
  <c r="U559" i="107"/>
  <c r="AE559" i="107" s="1"/>
  <c r="U716" i="107"/>
  <c r="AE716" i="107" s="1"/>
  <c r="AC510" i="107"/>
  <c r="AC338" i="107"/>
  <c r="AC529" i="107"/>
  <c r="AC712" i="107"/>
  <c r="AC486" i="107"/>
  <c r="U657" i="107"/>
  <c r="AE657" i="107" s="1"/>
  <c r="U170" i="107"/>
  <c r="AE170" i="107" s="1"/>
  <c r="AC289" i="107"/>
  <c r="U289" i="107"/>
  <c r="AE289" i="107" s="1"/>
  <c r="U416" i="107"/>
  <c r="AE416" i="107" s="1"/>
  <c r="AC468" i="107"/>
  <c r="U204" i="107"/>
  <c r="AE204" i="107" s="1"/>
  <c r="AC670" i="107"/>
  <c r="AC378" i="107"/>
  <c r="AC451" i="107"/>
  <c r="AC46" i="107"/>
  <c r="U196" i="107"/>
  <c r="AE196" i="107" s="1"/>
  <c r="AC567" i="107"/>
  <c r="AC170" i="107"/>
  <c r="AC29" i="107"/>
  <c r="AC297" i="107"/>
  <c r="AC20" i="107"/>
  <c r="AC220" i="107"/>
  <c r="U250" i="107"/>
  <c r="AE250" i="107" s="1"/>
  <c r="AC259" i="107"/>
  <c r="U296" i="107"/>
  <c r="AE296" i="107" s="1"/>
  <c r="AC93" i="107"/>
  <c r="AC457" i="107"/>
  <c r="U698" i="107"/>
  <c r="AE698" i="107" s="1"/>
  <c r="U93" i="107"/>
  <c r="AE93" i="107" s="1"/>
  <c r="AC387" i="107"/>
  <c r="AC169" i="107"/>
  <c r="U565" i="107"/>
  <c r="AE565" i="107" s="1"/>
  <c r="AC242" i="107"/>
  <c r="AC591" i="107"/>
  <c r="AC214" i="107"/>
  <c r="AC158" i="107"/>
  <c r="AC38" i="107"/>
  <c r="U116" i="107"/>
  <c r="AE116" i="107" s="1"/>
  <c r="AC50" i="107"/>
  <c r="U643" i="107"/>
  <c r="AE643" i="107" s="1"/>
  <c r="U600" i="107"/>
  <c r="AE600" i="107" s="1"/>
  <c r="U165" i="107"/>
  <c r="AE165" i="107" s="1"/>
  <c r="U472" i="107"/>
  <c r="AE472" i="107" s="1"/>
  <c r="AC70" i="107"/>
  <c r="U507" i="107"/>
  <c r="AE507" i="107" s="1"/>
  <c r="AC94" i="107"/>
  <c r="U192" i="107"/>
  <c r="AE192" i="107" s="1"/>
  <c r="U119" i="107"/>
  <c r="AE119" i="107" s="1"/>
  <c r="U230" i="107"/>
  <c r="AE230" i="107" s="1"/>
  <c r="AC544" i="107"/>
  <c r="U442" i="107"/>
  <c r="AE442" i="107" s="1"/>
  <c r="AC561" i="107"/>
  <c r="AC447" i="107"/>
  <c r="U433" i="107"/>
  <c r="AE433" i="107" s="1"/>
  <c r="AC718" i="107"/>
  <c r="AC449" i="107"/>
  <c r="AC599" i="107"/>
  <c r="U225" i="107"/>
  <c r="AE225" i="107" s="1"/>
  <c r="U243" i="107"/>
  <c r="AE243" i="107" s="1"/>
  <c r="AC402" i="107"/>
  <c r="AC364" i="107"/>
  <c r="AC135" i="107"/>
  <c r="AC489" i="107"/>
  <c r="U402" i="107"/>
  <c r="AE402" i="107" s="1"/>
  <c r="AC397" i="107"/>
  <c r="AC268" i="107"/>
  <c r="AC560" i="107"/>
  <c r="AC534" i="107"/>
  <c r="U349" i="107"/>
  <c r="AE349" i="107" s="1"/>
  <c r="U80" i="107"/>
  <c r="AE80" i="107" s="1"/>
  <c r="AC695" i="107"/>
  <c r="AC587" i="107"/>
  <c r="U651" i="107"/>
  <c r="AE651" i="107" s="1"/>
  <c r="AC441" i="107"/>
  <c r="U261" i="107"/>
  <c r="AE261" i="107" s="1"/>
  <c r="AC724" i="107"/>
  <c r="U527" i="107"/>
  <c r="AE527" i="107" s="1"/>
  <c r="AC303" i="107"/>
  <c r="AC565" i="107"/>
  <c r="AC241" i="107"/>
  <c r="AC197" i="107"/>
  <c r="U437" i="107"/>
  <c r="AE437" i="107" s="1"/>
  <c r="AC267" i="107"/>
  <c r="U522" i="107"/>
  <c r="AE522" i="107" s="1"/>
  <c r="AC324" i="107"/>
  <c r="U484" i="107"/>
  <c r="AE484" i="107" s="1"/>
  <c r="U148" i="107"/>
  <c r="AE148" i="107" s="1"/>
  <c r="U387" i="107"/>
  <c r="AE387" i="107" s="1"/>
  <c r="U509" i="107"/>
  <c r="AE509" i="107" s="1"/>
  <c r="AC88" i="107"/>
  <c r="U582" i="107"/>
  <c r="AE582" i="107" s="1"/>
  <c r="U642" i="107"/>
  <c r="AE642" i="107" s="1"/>
  <c r="U51" i="107"/>
  <c r="AE51" i="107" s="1"/>
  <c r="AC307" i="107"/>
  <c r="U143" i="107"/>
  <c r="AE143" i="107" s="1"/>
  <c r="AC465" i="107"/>
  <c r="U61" i="107"/>
  <c r="AE61" i="107" s="1"/>
  <c r="U431" i="107"/>
  <c r="AE431" i="107" s="1"/>
  <c r="AC86" i="107"/>
  <c r="U29" i="107"/>
  <c r="AE29" i="107" s="1"/>
  <c r="AC122" i="107"/>
  <c r="AC732" i="107"/>
  <c r="U519" i="107"/>
  <c r="AE519" i="107" s="1"/>
  <c r="AC536" i="107"/>
  <c r="U48" i="107"/>
  <c r="AE48" i="107" s="1"/>
  <c r="AC350" i="107"/>
  <c r="U384" i="107"/>
  <c r="AE384" i="107" s="1"/>
  <c r="AC164" i="107"/>
  <c r="U366" i="107"/>
  <c r="AE366" i="107" s="1"/>
  <c r="U614" i="107"/>
  <c r="AE614" i="107" s="1"/>
  <c r="U586" i="107"/>
  <c r="AE586" i="107" s="1"/>
  <c r="AC36" i="107"/>
  <c r="AC692" i="107"/>
  <c r="U701" i="107"/>
  <c r="AE701" i="107" s="1"/>
  <c r="U106" i="107"/>
  <c r="AE106" i="107" s="1"/>
  <c r="AC581" i="107"/>
  <c r="U73" i="107"/>
  <c r="AE73" i="107" s="1"/>
  <c r="U345" i="107"/>
  <c r="AE345" i="107" s="1"/>
  <c r="AC684" i="107"/>
  <c r="U175" i="107"/>
  <c r="AE175" i="107" s="1"/>
  <c r="U323" i="107"/>
  <c r="AE323" i="107" s="1"/>
  <c r="U145" i="107"/>
  <c r="AE145" i="107" s="1"/>
  <c r="AC721" i="107"/>
  <c r="AC646" i="107"/>
  <c r="U448" i="107"/>
  <c r="AE448" i="107" s="1"/>
  <c r="AC625" i="107"/>
  <c r="AC109" i="107"/>
  <c r="AC273" i="107"/>
  <c r="AC47" i="107"/>
  <c r="U54" i="107"/>
  <c r="AE54" i="107" s="1"/>
  <c r="AC546" i="107"/>
  <c r="U290" i="107"/>
  <c r="AE290" i="107" s="1"/>
  <c r="U63" i="107"/>
  <c r="AE63" i="107" s="1"/>
  <c r="U292" i="107"/>
  <c r="AE292" i="107" s="1"/>
  <c r="U512" i="107"/>
  <c r="AE512" i="107" s="1"/>
  <c r="U35" i="107"/>
  <c r="AE35" i="107" s="1"/>
  <c r="AC251" i="107"/>
  <c r="AC654" i="107"/>
  <c r="AC708" i="107"/>
  <c r="AC321" i="107"/>
  <c r="U574" i="107"/>
  <c r="AE574" i="107" s="1"/>
  <c r="U560" i="107"/>
  <c r="AE560" i="107" s="1"/>
  <c r="U210" i="107"/>
  <c r="AE210" i="107" s="1"/>
  <c r="U394" i="107"/>
  <c r="AE394" i="107" s="1"/>
  <c r="AC208" i="107"/>
  <c r="U654" i="107"/>
  <c r="AE654" i="107" s="1"/>
  <c r="AC506" i="107"/>
  <c r="U621" i="107"/>
  <c r="AE621" i="107" s="1"/>
  <c r="AC209" i="107"/>
  <c r="U389" i="107"/>
  <c r="AE389" i="107" s="1"/>
  <c r="U561" i="107"/>
  <c r="AE561" i="107" s="1"/>
  <c r="U638" i="107"/>
  <c r="AE638" i="107" s="1"/>
  <c r="AC257" i="107"/>
  <c r="AC191" i="107"/>
  <c r="U21" i="107"/>
  <c r="AE21" i="107" s="1"/>
  <c r="U575" i="107"/>
  <c r="AE575" i="107" s="1"/>
  <c r="AC171" i="107"/>
  <c r="U228" i="107"/>
  <c r="AE228" i="107" s="1"/>
  <c r="AC381" i="107"/>
  <c r="AC484" i="107"/>
  <c r="U237" i="107"/>
  <c r="AE237" i="107" s="1"/>
  <c r="AC589" i="107"/>
  <c r="U172" i="107"/>
  <c r="AE172" i="107" s="1"/>
  <c r="U126" i="107"/>
  <c r="AE126" i="107" s="1"/>
  <c r="U502" i="107"/>
  <c r="AE502" i="107" s="1"/>
  <c r="AC143" i="107"/>
  <c r="AC355" i="107"/>
  <c r="AC203" i="107"/>
  <c r="U421" i="107"/>
  <c r="AE421" i="107" s="1"/>
  <c r="U624" i="107"/>
  <c r="AE624" i="107" s="1"/>
  <c r="U669" i="107"/>
  <c r="AE669" i="107" s="1"/>
  <c r="U65" i="107"/>
  <c r="AE65" i="107" s="1"/>
  <c r="AC488" i="107"/>
  <c r="U503" i="107"/>
  <c r="AE503" i="107" s="1"/>
  <c r="U659" i="107"/>
  <c r="AE659" i="107" s="1"/>
  <c r="AC333" i="107"/>
  <c r="AC17" i="107"/>
  <c r="U113" i="107"/>
  <c r="AE113" i="107" s="1"/>
  <c r="U22" i="107"/>
  <c r="AE22" i="107" s="1"/>
  <c r="U325" i="107"/>
  <c r="AE325" i="107" s="1"/>
  <c r="U96" i="107"/>
  <c r="AE96" i="107" s="1"/>
  <c r="AC507" i="107"/>
  <c r="U322" i="107"/>
  <c r="AE322" i="107" s="1"/>
  <c r="U530" i="107"/>
  <c r="AE530" i="107" s="1"/>
  <c r="U20" i="107"/>
  <c r="AE20" i="107" s="1"/>
  <c r="U717" i="107"/>
  <c r="AE717" i="107" s="1"/>
  <c r="AC482" i="107"/>
  <c r="U283" i="107"/>
  <c r="AE283" i="107" s="1"/>
  <c r="AC44" i="107"/>
  <c r="AC319" i="107"/>
  <c r="U189" i="107"/>
  <c r="AE189" i="107" s="1"/>
  <c r="U660" i="107"/>
  <c r="AE660" i="107" s="1"/>
  <c r="U497" i="107"/>
  <c r="AE497" i="107" s="1"/>
  <c r="U674" i="107"/>
  <c r="AE674" i="107" s="1"/>
  <c r="U688" i="107"/>
  <c r="AE688" i="107" s="1"/>
  <c r="AC731" i="107"/>
  <c r="AC704" i="107"/>
  <c r="AC439" i="107"/>
  <c r="AC361" i="107"/>
  <c r="AC669" i="107"/>
  <c r="AC425" i="107"/>
  <c r="AC125" i="107"/>
  <c r="U489" i="107"/>
  <c r="AE489" i="107" s="1"/>
  <c r="AC380" i="107"/>
  <c r="AC287" i="107"/>
  <c r="AC673" i="107"/>
  <c r="AC230" i="107"/>
  <c r="AC358" i="107"/>
  <c r="AC179" i="107"/>
  <c r="AC160" i="107"/>
  <c r="U341" i="107"/>
  <c r="AE341" i="107" s="1"/>
  <c r="U335" i="107"/>
  <c r="AE335" i="107" s="1"/>
  <c r="AC318" i="107"/>
  <c r="AC375" i="107"/>
  <c r="AC417" i="107"/>
  <c r="AC316" i="107"/>
  <c r="AC483" i="107"/>
  <c r="U351" i="107"/>
  <c r="AE351" i="107" s="1"/>
  <c r="AC92" i="107"/>
  <c r="U515" i="107"/>
  <c r="AE515" i="107" s="1"/>
  <c r="AC188" i="107"/>
  <c r="AC686" i="107"/>
  <c r="AC229" i="107"/>
  <c r="AC53" i="107"/>
  <c r="U606" i="107"/>
  <c r="AE606" i="107" s="1"/>
  <c r="U418" i="107"/>
  <c r="AE418" i="107" s="1"/>
  <c r="AC696" i="107"/>
  <c r="AC199" i="107"/>
  <c r="AC471" i="107"/>
  <c r="U74" i="107"/>
  <c r="AE74" i="107" s="1"/>
  <c r="AC235" i="107"/>
  <c r="U328" i="107"/>
  <c r="AE328" i="107" s="1"/>
  <c r="AC606" i="107"/>
  <c r="AC118" i="107"/>
  <c r="U630" i="107"/>
  <c r="AE630" i="107" s="1"/>
  <c r="U198" i="107"/>
  <c r="AE198" i="107" s="1"/>
  <c r="U361" i="107"/>
  <c r="AE361" i="107" s="1"/>
  <c r="AC106" i="107"/>
  <c r="AC373" i="107"/>
  <c r="AC698" i="107"/>
  <c r="AC372" i="107"/>
  <c r="AC572" i="107"/>
  <c r="AC310" i="107"/>
  <c r="AC444" i="107"/>
  <c r="AC636" i="107"/>
  <c r="AC407" i="107"/>
  <c r="AC610" i="107"/>
  <c r="AC384" i="107"/>
  <c r="U115" i="107"/>
  <c r="AE115" i="107" s="1"/>
  <c r="U385" i="107"/>
  <c r="AE385" i="107" s="1"/>
  <c r="U611" i="107"/>
  <c r="AE611" i="107" s="1"/>
  <c r="U357" i="107"/>
  <c r="AE357" i="107" s="1"/>
  <c r="AC437" i="107"/>
  <c r="AC459" i="107"/>
  <c r="AC180" i="107"/>
  <c r="AC178" i="107"/>
  <c r="AC111" i="107"/>
  <c r="AC348" i="107"/>
  <c r="AC678" i="107"/>
  <c r="AC217" i="107"/>
  <c r="U588" i="107"/>
  <c r="AE588" i="107" s="1"/>
  <c r="U207" i="107"/>
  <c r="AE207" i="107" s="1"/>
  <c r="U241" i="107"/>
  <c r="AE241" i="107" s="1"/>
  <c r="U429" i="107"/>
  <c r="AE429" i="107" s="1"/>
  <c r="U174" i="107"/>
  <c r="AE174" i="107" s="1"/>
  <c r="U667" i="107"/>
  <c r="AE667" i="107" s="1"/>
  <c r="AC9" i="107"/>
  <c r="AC317" i="107"/>
  <c r="AC206" i="107"/>
  <c r="AC226" i="107"/>
  <c r="U263" i="107"/>
  <c r="AE263" i="107" s="1"/>
  <c r="U146" i="107"/>
  <c r="AE146" i="107" s="1"/>
  <c r="AC365" i="107"/>
  <c r="U168" i="107"/>
  <c r="AE168" i="107" s="1"/>
  <c r="U90" i="107"/>
  <c r="AE90" i="107" s="1"/>
  <c r="U77" i="107"/>
  <c r="AE77" i="107" s="1"/>
  <c r="U118" i="107"/>
  <c r="AE118" i="107" s="1"/>
  <c r="U480" i="107"/>
  <c r="AE480" i="107" s="1"/>
  <c r="U271" i="107"/>
  <c r="AE271" i="107" s="1"/>
  <c r="AC660" i="107"/>
  <c r="U140" i="107"/>
  <c r="AE140" i="107" s="1"/>
  <c r="U101" i="107"/>
  <c r="AE101" i="107" s="1"/>
  <c r="U136" i="107"/>
  <c r="AE136" i="107" s="1"/>
  <c r="U639" i="107"/>
  <c r="AE639" i="107" s="1"/>
  <c r="AC315" i="107"/>
  <c r="U681" i="107"/>
  <c r="AE681" i="107" s="1"/>
  <c r="AC216" i="107"/>
  <c r="AC624" i="107"/>
  <c r="AC84" i="107"/>
  <c r="U127" i="107"/>
  <c r="AE127" i="107" s="1"/>
  <c r="AC124" i="107"/>
  <c r="U578" i="107"/>
  <c r="AE578" i="107" s="1"/>
  <c r="U213" i="107"/>
  <c r="AE213" i="107" s="1"/>
  <c r="U86" i="107"/>
  <c r="AE86" i="107" s="1"/>
  <c r="AC462" i="107"/>
  <c r="U705" i="107"/>
  <c r="AE705" i="107" s="1"/>
  <c r="U485" i="107"/>
  <c r="AE485" i="107" s="1"/>
  <c r="AC102" i="107"/>
  <c r="U446" i="107"/>
  <c r="AE446" i="107" s="1"/>
  <c r="AC298" i="107"/>
  <c r="U156" i="107"/>
  <c r="AE156" i="107" s="1"/>
  <c r="U684" i="107"/>
  <c r="AE684" i="107" s="1"/>
  <c r="U259" i="107"/>
  <c r="AE259" i="107" s="1"/>
  <c r="U564" i="107"/>
  <c r="AE564" i="107" s="1"/>
  <c r="AC702" i="107"/>
  <c r="U566" i="107"/>
  <c r="AE566" i="107" s="1"/>
  <c r="U132" i="107"/>
  <c r="AE132" i="107" s="1"/>
  <c r="U477" i="107"/>
  <c r="AE477" i="107" s="1"/>
  <c r="U286" i="107"/>
  <c r="AE286" i="107" s="1"/>
  <c r="U531" i="107"/>
  <c r="AE531" i="107" s="1"/>
  <c r="U571" i="107"/>
  <c r="AE571" i="107" s="1"/>
  <c r="AC733" i="107"/>
  <c r="U270" i="107"/>
  <c r="AE270" i="107" s="1"/>
  <c r="U133" i="107"/>
  <c r="AE133" i="107" s="1"/>
  <c r="U282" i="107"/>
  <c r="AE282" i="107" s="1"/>
  <c r="U281" i="107"/>
  <c r="AE281" i="107" s="1"/>
  <c r="AC181" i="107"/>
  <c r="AC198" i="107"/>
  <c r="U548" i="107"/>
  <c r="AE548" i="107" s="1"/>
  <c r="AC386" i="107"/>
  <c r="U30" i="107"/>
  <c r="AE30" i="107" s="1"/>
  <c r="AC61" i="107"/>
  <c r="U149" i="107"/>
  <c r="AE149" i="107" s="1"/>
  <c r="AC663" i="107"/>
  <c r="U317" i="107"/>
  <c r="AE317" i="107" s="1"/>
  <c r="U668" i="107"/>
  <c r="AE668" i="107" s="1"/>
  <c r="AC431" i="107"/>
  <c r="AC23" i="107"/>
  <c r="U481" i="107"/>
  <c r="AE481" i="107" s="1"/>
  <c r="U236" i="107"/>
  <c r="AE236" i="107" s="1"/>
  <c r="AC246" i="107"/>
  <c r="U594" i="107"/>
  <c r="AE594" i="107" s="1"/>
  <c r="U520" i="107"/>
  <c r="AE520" i="107" s="1"/>
  <c r="AC689" i="107"/>
  <c r="AC643" i="107"/>
  <c r="U205" i="107"/>
  <c r="AE205" i="107" s="1"/>
  <c r="U301" i="107"/>
  <c r="AE301" i="107" s="1"/>
  <c r="U731" i="107"/>
  <c r="AE731" i="107" s="1"/>
  <c r="AC440" i="107"/>
  <c r="U410" i="107"/>
  <c r="AE410" i="107" s="1"/>
  <c r="U539" i="107"/>
  <c r="AE539" i="107" s="1"/>
  <c r="U625" i="107"/>
  <c r="AE625" i="107" s="1"/>
  <c r="U536" i="107"/>
  <c r="AE536" i="107" s="1"/>
  <c r="U291" i="107"/>
  <c r="AE291" i="107" s="1"/>
  <c r="U700" i="107"/>
  <c r="AE700" i="107" s="1"/>
  <c r="U28" i="107"/>
  <c r="AE28" i="107" s="1"/>
  <c r="AC427" i="107"/>
  <c r="AC65" i="107"/>
  <c r="U607" i="107"/>
  <c r="AE607" i="107" s="1"/>
  <c r="AC485" i="107"/>
  <c r="AC147" i="107"/>
  <c r="AC551" i="107"/>
  <c r="U379" i="107"/>
  <c r="AE379" i="107" s="1"/>
  <c r="U552" i="107"/>
  <c r="AE552" i="107" s="1"/>
  <c r="U311" i="107"/>
  <c r="AE311" i="107" s="1"/>
  <c r="U595" i="107"/>
  <c r="AE595" i="107" s="1"/>
  <c r="AC225" i="107"/>
  <c r="U111" i="107"/>
  <c r="AE111" i="107" s="1"/>
  <c r="AC400" i="107"/>
  <c r="U304" i="107"/>
  <c r="AE304" i="107" s="1"/>
  <c r="U108" i="107"/>
  <c r="AE108" i="107" s="1"/>
  <c r="AC460" i="107"/>
  <c r="U114" i="107"/>
  <c r="AE114" i="107" s="1"/>
  <c r="F26" i="62"/>
  <c r="F29" i="62"/>
  <c r="J38" i="100" l="1"/>
  <c r="J39" i="100"/>
  <c r="J40" i="100"/>
  <c r="J41" i="100"/>
  <c r="A2" i="100"/>
  <c r="A1" i="100"/>
  <c r="K8" i="33"/>
  <c r="D10" i="33"/>
  <c r="C26" i="33" s="1"/>
  <c r="D9" i="33"/>
  <c r="A2" i="97"/>
  <c r="A1" i="97"/>
  <c r="G26" i="62" l="1"/>
  <c r="H26" i="62" s="1"/>
  <c r="I26" i="62" s="1"/>
  <c r="J26" i="62" s="1"/>
  <c r="K26" i="62" s="1"/>
  <c r="H30" i="62"/>
  <c r="H29" i="62"/>
  <c r="I29" i="62" l="1"/>
  <c r="J29" i="62" s="1"/>
  <c r="K29" i="62" s="1"/>
  <c r="L29" i="62" l="1"/>
  <c r="L26" i="62"/>
  <c r="M26" i="62" s="1"/>
  <c r="M29" i="62" l="1"/>
  <c r="N29" i="62" l="1"/>
  <c r="N26" i="62"/>
  <c r="O26" i="62" s="1"/>
  <c r="O29" i="62" l="1"/>
  <c r="P29" i="62" l="1"/>
  <c r="P26" i="62"/>
  <c r="Q26" i="62" s="1"/>
  <c r="Q29" i="62" l="1"/>
  <c r="R29" i="62" l="1"/>
  <c r="R26" i="62"/>
  <c r="S26" i="62" s="1"/>
  <c r="S29" i="62" l="1"/>
  <c r="T29" i="62" l="1"/>
  <c r="T26" i="62"/>
  <c r="U26" i="62" s="1"/>
  <c r="U29" i="62" l="1"/>
  <c r="V26" i="62"/>
  <c r="V29" i="62" l="1"/>
  <c r="W29" i="62" l="1"/>
  <c r="W26" i="62"/>
  <c r="X26" i="62" s="1"/>
  <c r="X29" i="62" l="1"/>
  <c r="A2" i="92"/>
  <c r="A1" i="92"/>
  <c r="Y29" i="62" l="1"/>
  <c r="Y26" i="62"/>
  <c r="Z26" i="62" s="1"/>
  <c r="C21" i="62"/>
  <c r="Z29" i="62" l="1"/>
  <c r="E15" i="33"/>
  <c r="I8" i="33"/>
  <c r="H8" i="33"/>
  <c r="DQ80" i="100" l="1" a="1"/>
  <c r="DQ80" i="100" s="1"/>
  <c r="G80" i="109" s="1"/>
  <c r="DQ62" i="100" a="1"/>
  <c r="DQ62" i="100" s="1"/>
  <c r="G62" i="109" s="1"/>
  <c r="DQ25" i="100" a="1"/>
  <c r="DQ25" i="100" s="1"/>
  <c r="G25" i="109" s="1"/>
  <c r="DQ86" i="100" a="1"/>
  <c r="DQ86" i="100" s="1"/>
  <c r="G86" i="109" s="1"/>
  <c r="DQ79" i="100" a="1"/>
  <c r="DQ79" i="100" s="1"/>
  <c r="G79" i="109" s="1"/>
  <c r="DQ55" i="100" a="1"/>
  <c r="DQ55" i="100" s="1"/>
  <c r="G55" i="109" s="1"/>
  <c r="DQ114" i="100" a="1"/>
  <c r="DQ114" i="100" s="1"/>
  <c r="G114" i="109" s="1"/>
  <c r="DQ108" i="100" a="1"/>
  <c r="DQ108" i="100" s="1"/>
  <c r="G108" i="109" s="1"/>
  <c r="DQ22" i="100" a="1"/>
  <c r="DQ22" i="100" s="1"/>
  <c r="G22" i="109" s="1"/>
  <c r="DQ82" i="100" a="1"/>
  <c r="DQ82" i="100" s="1"/>
  <c r="G82" i="109" s="1"/>
  <c r="DQ96" i="100" a="1"/>
  <c r="DQ96" i="100" s="1"/>
  <c r="G96" i="109" s="1"/>
  <c r="DQ11" i="100" a="1"/>
  <c r="DQ11" i="100" s="1"/>
  <c r="G11" i="109" s="1"/>
  <c r="DQ18" i="100" a="1"/>
  <c r="DQ18" i="100" s="1"/>
  <c r="G18" i="109" s="1"/>
  <c r="DQ101" i="100" a="1"/>
  <c r="DQ101" i="100" s="1"/>
  <c r="G101" i="109" s="1"/>
  <c r="DQ24" i="100" a="1"/>
  <c r="DQ24" i="100" s="1"/>
  <c r="G24" i="109" s="1"/>
  <c r="DQ92" i="100" a="1"/>
  <c r="DQ92" i="100" s="1"/>
  <c r="G92" i="109" s="1"/>
  <c r="DQ29" i="100" a="1"/>
  <c r="DQ29" i="100" s="1"/>
  <c r="G29" i="109" s="1"/>
  <c r="DQ19" i="100" a="1"/>
  <c r="DQ19" i="100" s="1"/>
  <c r="G19" i="109" s="1"/>
  <c r="DQ70" i="100" a="1"/>
  <c r="DQ70" i="100" s="1"/>
  <c r="G70" i="109" s="1"/>
  <c r="DQ47" i="100" a="1"/>
  <c r="DQ47" i="100" s="1"/>
  <c r="G47" i="109" s="1"/>
  <c r="DQ97" i="100" a="1"/>
  <c r="DQ97" i="100" s="1"/>
  <c r="G97" i="109" s="1"/>
  <c r="DQ87" i="100" a="1"/>
  <c r="DQ87" i="100" s="1"/>
  <c r="G87" i="109" s="1"/>
  <c r="DQ20" i="100" a="1"/>
  <c r="DQ20" i="100" s="1"/>
  <c r="G20" i="109" s="1"/>
  <c r="DQ93" i="100" a="1"/>
  <c r="DQ93" i="100" s="1"/>
  <c r="G93" i="109" s="1"/>
  <c r="DQ73" i="100" a="1"/>
  <c r="DQ73" i="100" s="1"/>
  <c r="G73" i="109" s="1"/>
  <c r="DQ94" i="100" a="1"/>
  <c r="DQ94" i="100" s="1"/>
  <c r="G94" i="109" s="1"/>
  <c r="DQ54" i="100" a="1"/>
  <c r="DQ54" i="100" s="1"/>
  <c r="G54" i="109" s="1"/>
  <c r="DQ68" i="100" a="1"/>
  <c r="DQ68" i="100" s="1"/>
  <c r="G68" i="109" s="1"/>
  <c r="DQ104" i="100" a="1"/>
  <c r="DQ104" i="100" s="1"/>
  <c r="G104" i="109" s="1"/>
  <c r="DQ83" i="100" a="1"/>
  <c r="DQ83" i="100" s="1"/>
  <c r="G83" i="109" s="1"/>
  <c r="DQ71" i="100" a="1"/>
  <c r="DQ71" i="100" s="1"/>
  <c r="G71" i="109" s="1"/>
  <c r="DQ33" i="100" a="1"/>
  <c r="DQ33" i="100" s="1"/>
  <c r="G33" i="109" s="1"/>
  <c r="DQ88" i="100" a="1"/>
  <c r="DQ88" i="100" s="1"/>
  <c r="G88" i="109" s="1"/>
  <c r="DQ44" i="100" a="1"/>
  <c r="DQ44" i="100" s="1"/>
  <c r="G44" i="109" s="1"/>
  <c r="DQ115" i="100" a="1"/>
  <c r="DQ115" i="100" s="1"/>
  <c r="G115" i="109" s="1"/>
  <c r="DQ61" i="100" a="1"/>
  <c r="DQ61" i="100" s="1"/>
  <c r="G61" i="109" s="1"/>
  <c r="DQ43" i="100" a="1"/>
  <c r="DQ43" i="100" s="1"/>
  <c r="G43" i="109" s="1"/>
  <c r="DQ49" i="100" a="1"/>
  <c r="DQ49" i="100" s="1"/>
  <c r="G49" i="109" s="1"/>
  <c r="DQ89" i="100" a="1"/>
  <c r="DQ89" i="100" s="1"/>
  <c r="G89" i="109" s="1"/>
  <c r="DQ67" i="100" a="1"/>
  <c r="DQ67" i="100" s="1"/>
  <c r="G67" i="109" s="1"/>
  <c r="DQ74" i="100" a="1"/>
  <c r="DQ74" i="100" s="1"/>
  <c r="G74" i="109" s="1"/>
  <c r="DQ109" i="100" a="1"/>
  <c r="DQ109" i="100" s="1"/>
  <c r="G109" i="109" s="1"/>
  <c r="DQ65" i="100" a="1"/>
  <c r="DQ65" i="100" s="1"/>
  <c r="G65" i="109" s="1"/>
  <c r="DQ91" i="100" a="1"/>
  <c r="DQ91" i="100" s="1"/>
  <c r="G91" i="109" s="1"/>
  <c r="DQ103" i="100" a="1"/>
  <c r="DQ103" i="100" s="1"/>
  <c r="G103" i="109" s="1"/>
  <c r="DQ72" i="100" a="1"/>
  <c r="DQ72" i="100" s="1"/>
  <c r="G72" i="109" s="1"/>
  <c r="DQ78" i="100" a="1"/>
  <c r="DQ78" i="100" s="1"/>
  <c r="G78" i="109" s="1"/>
  <c r="DQ106" i="100" a="1"/>
  <c r="DQ106" i="100" s="1"/>
  <c r="G106" i="109" s="1"/>
  <c r="DQ27" i="100" a="1"/>
  <c r="DQ27" i="100" s="1"/>
  <c r="G27" i="109" s="1"/>
  <c r="DQ40" i="100" a="1"/>
  <c r="DQ40" i="100" s="1"/>
  <c r="G40" i="109" s="1"/>
  <c r="DQ41" i="100" a="1"/>
  <c r="DQ41" i="100" s="1"/>
  <c r="G41" i="109" s="1"/>
  <c r="DQ77" i="100" a="1"/>
  <c r="DQ77" i="100" s="1"/>
  <c r="G77" i="109" s="1"/>
  <c r="DQ12" i="100" a="1"/>
  <c r="DQ12" i="100" s="1"/>
  <c r="G12" i="109" s="1"/>
  <c r="DQ37" i="100" a="1"/>
  <c r="DQ37" i="100" s="1"/>
  <c r="G37" i="109" s="1"/>
  <c r="DQ17" i="100" a="1"/>
  <c r="DQ17" i="100" s="1"/>
  <c r="G17" i="109" s="1"/>
  <c r="DQ15" i="100" a="1"/>
  <c r="DQ15" i="100" s="1"/>
  <c r="G15" i="109" s="1"/>
  <c r="DQ50" i="100" a="1"/>
  <c r="DQ50" i="100" s="1"/>
  <c r="G50" i="109" s="1"/>
  <c r="DQ105" i="100" a="1"/>
  <c r="DQ105" i="100" s="1"/>
  <c r="G105" i="109" s="1"/>
  <c r="DQ28" i="100" a="1"/>
  <c r="DQ28" i="100" s="1"/>
  <c r="G28" i="109" s="1"/>
  <c r="DQ26" i="100" a="1"/>
  <c r="DQ26" i="100" s="1"/>
  <c r="G26" i="109" s="1"/>
  <c r="DQ64" i="100" a="1"/>
  <c r="DQ64" i="100" s="1"/>
  <c r="G64" i="109" s="1"/>
  <c r="DQ38" i="100" a="1"/>
  <c r="DQ38" i="100" s="1"/>
  <c r="G38" i="109" s="1"/>
  <c r="DQ10" i="100" a="1"/>
  <c r="DQ10" i="100" s="1"/>
  <c r="G10" i="109" s="1"/>
  <c r="DQ30" i="100" a="1"/>
  <c r="DQ30" i="100" s="1"/>
  <c r="G30" i="109" s="1"/>
  <c r="DQ116" i="100" a="1"/>
  <c r="DQ116" i="100" s="1"/>
  <c r="G116" i="109" s="1"/>
  <c r="DQ56" i="100" a="1"/>
  <c r="DQ56" i="100" s="1"/>
  <c r="G56" i="109" s="1"/>
  <c r="DQ57" i="100" a="1"/>
  <c r="DQ57" i="100" s="1"/>
  <c r="G57" i="109" s="1"/>
  <c r="DQ63" i="100" a="1"/>
  <c r="DQ63" i="100" s="1"/>
  <c r="G63" i="109" s="1"/>
  <c r="DQ21" i="100" a="1"/>
  <c r="DQ21" i="100" s="1"/>
  <c r="G21" i="109" s="1"/>
  <c r="DQ99" i="100" a="1"/>
  <c r="DQ99" i="100" s="1"/>
  <c r="G99" i="109" s="1"/>
  <c r="DQ42" i="100" a="1"/>
  <c r="DQ42" i="100" s="1"/>
  <c r="G42" i="109" s="1"/>
  <c r="DQ31" i="100" a="1"/>
  <c r="DQ31" i="100" s="1"/>
  <c r="G31" i="109" s="1"/>
  <c r="DQ23" i="100" a="1"/>
  <c r="DQ23" i="100" s="1"/>
  <c r="G23" i="109" s="1"/>
  <c r="DQ85" i="100" a="1"/>
  <c r="DQ85" i="100" s="1"/>
  <c r="G85" i="109" s="1"/>
  <c r="DQ111" i="100" a="1"/>
  <c r="DQ111" i="100" s="1"/>
  <c r="G111" i="109" s="1"/>
  <c r="DQ84" i="100" a="1"/>
  <c r="DQ84" i="100" s="1"/>
  <c r="G84" i="109" s="1"/>
  <c r="DQ58" i="100" a="1"/>
  <c r="DQ58" i="100" s="1"/>
  <c r="G58" i="109" s="1"/>
  <c r="DQ52" i="100" a="1"/>
  <c r="DQ52" i="100" s="1"/>
  <c r="G52" i="109" s="1"/>
  <c r="DQ46" i="100" a="1"/>
  <c r="DQ46" i="100" s="1"/>
  <c r="G46" i="109" s="1"/>
  <c r="DQ16" i="100" a="1"/>
  <c r="DQ16" i="100" s="1"/>
  <c r="G16" i="109" s="1"/>
  <c r="DQ66" i="100" a="1"/>
  <c r="DQ66" i="100" s="1"/>
  <c r="G66" i="109" s="1"/>
  <c r="DQ76" i="100" a="1"/>
  <c r="DQ76" i="100" s="1"/>
  <c r="G76" i="109" s="1"/>
  <c r="DQ110" i="100" a="1"/>
  <c r="DQ110" i="100" s="1"/>
  <c r="G110" i="109" s="1"/>
  <c r="DQ51" i="100" a="1"/>
  <c r="DQ51" i="100" s="1"/>
  <c r="G51" i="109" s="1"/>
  <c r="DQ113" i="100" a="1"/>
  <c r="DQ113" i="100" s="1"/>
  <c r="G113" i="109" s="1"/>
  <c r="DQ48" i="100" a="1"/>
  <c r="DQ48" i="100" s="1"/>
  <c r="G48" i="109" s="1"/>
  <c r="DQ69" i="100" a="1"/>
  <c r="DQ69" i="100" s="1"/>
  <c r="G69" i="109" s="1"/>
  <c r="DQ90" i="100" a="1"/>
  <c r="DQ90" i="100" s="1"/>
  <c r="G90" i="109" s="1"/>
  <c r="DQ14" i="100" a="1"/>
  <c r="DQ14" i="100" s="1"/>
  <c r="G14" i="109" s="1"/>
  <c r="DQ36" i="100" a="1"/>
  <c r="DQ36" i="100" s="1"/>
  <c r="G36" i="109" s="1"/>
  <c r="DQ13" i="100" a="1"/>
  <c r="DQ13" i="100" s="1"/>
  <c r="G13" i="109" s="1"/>
  <c r="DQ32" i="100" a="1"/>
  <c r="DQ32" i="100" s="1"/>
  <c r="G32" i="109" s="1"/>
  <c r="DQ9" i="100" a="1"/>
  <c r="DQ9" i="100" s="1"/>
  <c r="G9" i="109" s="1"/>
  <c r="DQ100" i="100" a="1"/>
  <c r="DQ100" i="100" s="1"/>
  <c r="G100" i="109" s="1"/>
  <c r="DQ34" i="100" a="1"/>
  <c r="DQ34" i="100" s="1"/>
  <c r="G34" i="109" s="1"/>
  <c r="DQ107" i="100" a="1"/>
  <c r="DQ107" i="100" s="1"/>
  <c r="G107" i="109" s="1"/>
  <c r="DQ81" i="100" a="1"/>
  <c r="DQ81" i="100" s="1"/>
  <c r="G81" i="109" s="1"/>
  <c r="DQ95" i="100" a="1"/>
  <c r="DQ95" i="100" s="1"/>
  <c r="G95" i="109" s="1"/>
  <c r="DQ35" i="100" a="1"/>
  <c r="DQ35" i="100" s="1"/>
  <c r="G35" i="109" s="1"/>
  <c r="DQ45" i="100" a="1"/>
  <c r="DQ45" i="100" s="1"/>
  <c r="G45" i="109" s="1"/>
  <c r="DQ53" i="100" a="1"/>
  <c r="DQ53" i="100" s="1"/>
  <c r="G53" i="109" s="1"/>
  <c r="DQ75" i="100" a="1"/>
  <c r="DQ75" i="100" s="1"/>
  <c r="G75" i="109" s="1"/>
  <c r="DQ60" i="100" a="1"/>
  <c r="DQ60" i="100" s="1"/>
  <c r="G60" i="109" s="1"/>
  <c r="DQ98" i="100" a="1"/>
  <c r="DQ98" i="100" s="1"/>
  <c r="G98" i="109" s="1"/>
  <c r="DQ102" i="100" a="1"/>
  <c r="DQ102" i="100" s="1"/>
  <c r="G102" i="109" s="1"/>
  <c r="DQ112" i="100" a="1"/>
  <c r="DQ112" i="100" s="1"/>
  <c r="G112" i="109" s="1"/>
  <c r="DQ59" i="100" a="1"/>
  <c r="DQ59" i="100" s="1"/>
  <c r="G59" i="109" s="1"/>
  <c r="DQ39" i="100" a="1"/>
  <c r="DQ39" i="100" s="1"/>
  <c r="G39" i="109" s="1"/>
  <c r="C74" i="43"/>
  <c r="G83" i="43"/>
  <c r="G82" i="43"/>
  <c r="G81" i="43"/>
  <c r="G80" i="43"/>
  <c r="G79" i="43"/>
  <c r="E27" i="106" s="1"/>
  <c r="G78" i="43"/>
  <c r="G77" i="43"/>
  <c r="G76" i="43"/>
  <c r="G75" i="43"/>
  <c r="C76" i="43"/>
  <c r="C77" i="43"/>
  <c r="C78" i="43"/>
  <c r="C79" i="43"/>
  <c r="C80" i="43"/>
  <c r="C81" i="43"/>
  <c r="C82" i="43"/>
  <c r="C83" i="43"/>
  <c r="C75" i="43"/>
  <c r="AF52" i="107" l="1"/>
  <c r="AG52" i="107" s="1"/>
  <c r="AH52" i="107" s="1"/>
  <c r="AI52" i="107" s="1"/>
  <c r="AJ52" i="107" s="1"/>
  <c r="AK52" i="107" s="1"/>
  <c r="AL52" i="107" s="1"/>
  <c r="AM52" i="107" s="1"/>
  <c r="AN52" i="107" s="1"/>
  <c r="AO52" i="107" s="1"/>
  <c r="AP52" i="107" s="1"/>
  <c r="AQ52" i="107" s="1"/>
  <c r="AR52" i="107" s="1"/>
  <c r="AS52" i="107" s="1"/>
  <c r="AT52" i="107" s="1"/>
  <c r="AU52" i="107" s="1"/>
  <c r="AV52" i="107" s="1"/>
  <c r="AW52" i="107" s="1"/>
  <c r="AX52" i="107" s="1"/>
  <c r="AY52" i="107" s="1"/>
  <c r="AF365" i="107"/>
  <c r="AG365" i="107" s="1"/>
  <c r="AH365" i="107" s="1"/>
  <c r="AI365" i="107" s="1"/>
  <c r="AJ365" i="107" s="1"/>
  <c r="AK365" i="107" s="1"/>
  <c r="AL365" i="107" s="1"/>
  <c r="AM365" i="107" s="1"/>
  <c r="AN365" i="107" s="1"/>
  <c r="AO365" i="107" s="1"/>
  <c r="AP365" i="107" s="1"/>
  <c r="AQ365" i="107" s="1"/>
  <c r="AR365" i="107" s="1"/>
  <c r="AS365" i="107" s="1"/>
  <c r="AT365" i="107" s="1"/>
  <c r="AU365" i="107" s="1"/>
  <c r="AV365" i="107" s="1"/>
  <c r="AW365" i="107" s="1"/>
  <c r="AX365" i="107" s="1"/>
  <c r="AY365" i="107" s="1"/>
  <c r="AF637" i="107"/>
  <c r="AG637" i="107" s="1"/>
  <c r="AH637" i="107" s="1"/>
  <c r="AI637" i="107" s="1"/>
  <c r="AJ637" i="107" s="1"/>
  <c r="AK637" i="107" s="1"/>
  <c r="AL637" i="107" s="1"/>
  <c r="AM637" i="107" s="1"/>
  <c r="AN637" i="107" s="1"/>
  <c r="AO637" i="107" s="1"/>
  <c r="AP637" i="107" s="1"/>
  <c r="AQ637" i="107" s="1"/>
  <c r="AR637" i="107" s="1"/>
  <c r="AS637" i="107" s="1"/>
  <c r="AT637" i="107" s="1"/>
  <c r="AU637" i="107" s="1"/>
  <c r="AV637" i="107" s="1"/>
  <c r="AW637" i="107" s="1"/>
  <c r="AX637" i="107" s="1"/>
  <c r="AY637" i="107" s="1"/>
  <c r="AF568" i="107"/>
  <c r="AG568" i="107" s="1"/>
  <c r="AH568" i="107" s="1"/>
  <c r="AI568" i="107" s="1"/>
  <c r="AJ568" i="107" s="1"/>
  <c r="AK568" i="107" s="1"/>
  <c r="AL568" i="107" s="1"/>
  <c r="AM568" i="107" s="1"/>
  <c r="AN568" i="107" s="1"/>
  <c r="AO568" i="107" s="1"/>
  <c r="AP568" i="107" s="1"/>
  <c r="AQ568" i="107" s="1"/>
  <c r="AR568" i="107" s="1"/>
  <c r="AS568" i="107" s="1"/>
  <c r="AT568" i="107" s="1"/>
  <c r="AU568" i="107" s="1"/>
  <c r="AV568" i="107" s="1"/>
  <c r="AW568" i="107" s="1"/>
  <c r="AX568" i="107" s="1"/>
  <c r="AY568" i="107" s="1"/>
  <c r="AF187" i="107"/>
  <c r="AG187" i="107" s="1"/>
  <c r="AH187" i="107" s="1"/>
  <c r="AI187" i="107" s="1"/>
  <c r="AJ187" i="107" s="1"/>
  <c r="AK187" i="107" s="1"/>
  <c r="AL187" i="107" s="1"/>
  <c r="AM187" i="107" s="1"/>
  <c r="AN187" i="107" s="1"/>
  <c r="AO187" i="107" s="1"/>
  <c r="AP187" i="107" s="1"/>
  <c r="AQ187" i="107" s="1"/>
  <c r="AR187" i="107" s="1"/>
  <c r="AS187" i="107" s="1"/>
  <c r="AT187" i="107" s="1"/>
  <c r="AU187" i="107" s="1"/>
  <c r="AV187" i="107" s="1"/>
  <c r="AW187" i="107" s="1"/>
  <c r="AX187" i="107" s="1"/>
  <c r="AY187" i="107" s="1"/>
  <c r="AF613" i="107"/>
  <c r="AG613" i="107" s="1"/>
  <c r="AH613" i="107" s="1"/>
  <c r="AI613" i="107" s="1"/>
  <c r="AJ613" i="107" s="1"/>
  <c r="AK613" i="107" s="1"/>
  <c r="AL613" i="107" s="1"/>
  <c r="AM613" i="107" s="1"/>
  <c r="AN613" i="107" s="1"/>
  <c r="AO613" i="107" s="1"/>
  <c r="AP613" i="107" s="1"/>
  <c r="AQ613" i="107" s="1"/>
  <c r="AR613" i="107" s="1"/>
  <c r="AS613" i="107" s="1"/>
  <c r="AT613" i="107" s="1"/>
  <c r="AU613" i="107" s="1"/>
  <c r="AV613" i="107" s="1"/>
  <c r="AW613" i="107" s="1"/>
  <c r="AX613" i="107" s="1"/>
  <c r="AY613" i="107" s="1"/>
  <c r="AF642" i="107"/>
  <c r="AG642" i="107" s="1"/>
  <c r="AH642" i="107" s="1"/>
  <c r="AI642" i="107" s="1"/>
  <c r="AJ642" i="107" s="1"/>
  <c r="AK642" i="107" s="1"/>
  <c r="AL642" i="107" s="1"/>
  <c r="AM642" i="107" s="1"/>
  <c r="AN642" i="107" s="1"/>
  <c r="AO642" i="107" s="1"/>
  <c r="AP642" i="107" s="1"/>
  <c r="AQ642" i="107" s="1"/>
  <c r="AR642" i="107" s="1"/>
  <c r="AS642" i="107" s="1"/>
  <c r="AT642" i="107" s="1"/>
  <c r="AU642" i="107" s="1"/>
  <c r="AV642" i="107" s="1"/>
  <c r="AW642" i="107" s="1"/>
  <c r="AX642" i="107" s="1"/>
  <c r="AY642" i="107" s="1"/>
  <c r="AF51" i="107"/>
  <c r="AG51" i="107" s="1"/>
  <c r="AH51" i="107" s="1"/>
  <c r="AI51" i="107" s="1"/>
  <c r="AJ51" i="107" s="1"/>
  <c r="AK51" i="107" s="1"/>
  <c r="AL51" i="107" s="1"/>
  <c r="AM51" i="107" s="1"/>
  <c r="AN51" i="107" s="1"/>
  <c r="AO51" i="107" s="1"/>
  <c r="AP51" i="107" s="1"/>
  <c r="AQ51" i="107" s="1"/>
  <c r="AR51" i="107" s="1"/>
  <c r="AS51" i="107" s="1"/>
  <c r="AT51" i="107" s="1"/>
  <c r="AU51" i="107" s="1"/>
  <c r="AV51" i="107" s="1"/>
  <c r="AW51" i="107" s="1"/>
  <c r="AX51" i="107" s="1"/>
  <c r="AY51" i="107" s="1"/>
  <c r="AF14" i="107"/>
  <c r="AG14" i="107" s="1"/>
  <c r="AH14" i="107" s="1"/>
  <c r="AI14" i="107" s="1"/>
  <c r="AJ14" i="107" s="1"/>
  <c r="AK14" i="107" s="1"/>
  <c r="AL14" i="107" s="1"/>
  <c r="AM14" i="107" s="1"/>
  <c r="AN14" i="107" s="1"/>
  <c r="AO14" i="107" s="1"/>
  <c r="AP14" i="107" s="1"/>
  <c r="AQ14" i="107" s="1"/>
  <c r="AR14" i="107" s="1"/>
  <c r="AS14" i="107" s="1"/>
  <c r="AT14" i="107" s="1"/>
  <c r="AU14" i="107" s="1"/>
  <c r="AV14" i="107" s="1"/>
  <c r="AW14" i="107" s="1"/>
  <c r="AX14" i="107" s="1"/>
  <c r="AY14" i="107" s="1"/>
  <c r="AF645" i="107"/>
  <c r="AG645" i="107" s="1"/>
  <c r="AH645" i="107" s="1"/>
  <c r="AI645" i="107" s="1"/>
  <c r="AJ645" i="107" s="1"/>
  <c r="AK645" i="107" s="1"/>
  <c r="AL645" i="107" s="1"/>
  <c r="AM645" i="107" s="1"/>
  <c r="AN645" i="107" s="1"/>
  <c r="AO645" i="107" s="1"/>
  <c r="AP645" i="107" s="1"/>
  <c r="AQ645" i="107" s="1"/>
  <c r="AR645" i="107" s="1"/>
  <c r="AS645" i="107" s="1"/>
  <c r="AT645" i="107" s="1"/>
  <c r="AU645" i="107" s="1"/>
  <c r="AV645" i="107" s="1"/>
  <c r="AW645" i="107" s="1"/>
  <c r="AX645" i="107" s="1"/>
  <c r="AY645" i="107" s="1"/>
  <c r="AF121" i="107"/>
  <c r="AG121" i="107" s="1"/>
  <c r="AH121" i="107" s="1"/>
  <c r="AI121" i="107" s="1"/>
  <c r="AJ121" i="107" s="1"/>
  <c r="AK121" i="107" s="1"/>
  <c r="AL121" i="107" s="1"/>
  <c r="AM121" i="107" s="1"/>
  <c r="AN121" i="107" s="1"/>
  <c r="AO121" i="107" s="1"/>
  <c r="AP121" i="107" s="1"/>
  <c r="AQ121" i="107" s="1"/>
  <c r="AR121" i="107" s="1"/>
  <c r="AS121" i="107" s="1"/>
  <c r="AT121" i="107" s="1"/>
  <c r="AU121" i="107" s="1"/>
  <c r="AV121" i="107" s="1"/>
  <c r="AW121" i="107" s="1"/>
  <c r="AX121" i="107" s="1"/>
  <c r="AY121" i="107" s="1"/>
  <c r="AF104" i="107"/>
  <c r="AG104" i="107" s="1"/>
  <c r="AH104" i="107" s="1"/>
  <c r="AI104" i="107" s="1"/>
  <c r="AJ104" i="107" s="1"/>
  <c r="AK104" i="107" s="1"/>
  <c r="AL104" i="107" s="1"/>
  <c r="AM104" i="107" s="1"/>
  <c r="AN104" i="107" s="1"/>
  <c r="AO104" i="107" s="1"/>
  <c r="AP104" i="107" s="1"/>
  <c r="AQ104" i="107" s="1"/>
  <c r="AR104" i="107" s="1"/>
  <c r="AS104" i="107" s="1"/>
  <c r="AT104" i="107" s="1"/>
  <c r="AU104" i="107" s="1"/>
  <c r="AV104" i="107" s="1"/>
  <c r="AW104" i="107" s="1"/>
  <c r="AX104" i="107" s="1"/>
  <c r="AY104" i="107" s="1"/>
  <c r="AF253" i="107"/>
  <c r="AG253" i="107" s="1"/>
  <c r="AH253" i="107" s="1"/>
  <c r="AI253" i="107" s="1"/>
  <c r="AJ253" i="107" s="1"/>
  <c r="AK253" i="107" s="1"/>
  <c r="AL253" i="107" s="1"/>
  <c r="AM253" i="107" s="1"/>
  <c r="AN253" i="107" s="1"/>
  <c r="AO253" i="107" s="1"/>
  <c r="AP253" i="107" s="1"/>
  <c r="AQ253" i="107" s="1"/>
  <c r="AR253" i="107" s="1"/>
  <c r="AS253" i="107" s="1"/>
  <c r="AT253" i="107" s="1"/>
  <c r="AU253" i="107" s="1"/>
  <c r="AV253" i="107" s="1"/>
  <c r="AW253" i="107" s="1"/>
  <c r="AX253" i="107" s="1"/>
  <c r="AY253" i="107" s="1"/>
  <c r="AF525" i="107"/>
  <c r="AG525" i="107" s="1"/>
  <c r="AH525" i="107" s="1"/>
  <c r="AI525" i="107" s="1"/>
  <c r="AJ525" i="107" s="1"/>
  <c r="AK525" i="107" s="1"/>
  <c r="AL525" i="107" s="1"/>
  <c r="AM525" i="107" s="1"/>
  <c r="AN525" i="107" s="1"/>
  <c r="AO525" i="107" s="1"/>
  <c r="AP525" i="107" s="1"/>
  <c r="AQ525" i="107" s="1"/>
  <c r="AR525" i="107" s="1"/>
  <c r="AS525" i="107" s="1"/>
  <c r="AT525" i="107" s="1"/>
  <c r="AU525" i="107" s="1"/>
  <c r="AV525" i="107" s="1"/>
  <c r="AW525" i="107" s="1"/>
  <c r="AX525" i="107" s="1"/>
  <c r="AY525" i="107" s="1"/>
  <c r="AF128" i="107"/>
  <c r="AG128" i="107" s="1"/>
  <c r="AH128" i="107" s="1"/>
  <c r="AI128" i="107" s="1"/>
  <c r="AJ128" i="107" s="1"/>
  <c r="AK128" i="107" s="1"/>
  <c r="AL128" i="107" s="1"/>
  <c r="AM128" i="107" s="1"/>
  <c r="AN128" i="107" s="1"/>
  <c r="AO128" i="107" s="1"/>
  <c r="AP128" i="107" s="1"/>
  <c r="AQ128" i="107" s="1"/>
  <c r="AR128" i="107" s="1"/>
  <c r="AS128" i="107" s="1"/>
  <c r="AT128" i="107" s="1"/>
  <c r="AU128" i="107" s="1"/>
  <c r="AV128" i="107" s="1"/>
  <c r="AW128" i="107" s="1"/>
  <c r="AX128" i="107" s="1"/>
  <c r="AY128" i="107" s="1"/>
  <c r="AF386" i="107"/>
  <c r="AG386" i="107" s="1"/>
  <c r="AH386" i="107" s="1"/>
  <c r="AI386" i="107" s="1"/>
  <c r="AJ386" i="107" s="1"/>
  <c r="AK386" i="107" s="1"/>
  <c r="AL386" i="107" s="1"/>
  <c r="AM386" i="107" s="1"/>
  <c r="AN386" i="107" s="1"/>
  <c r="AO386" i="107" s="1"/>
  <c r="AP386" i="107" s="1"/>
  <c r="AQ386" i="107" s="1"/>
  <c r="AR386" i="107" s="1"/>
  <c r="AS386" i="107" s="1"/>
  <c r="AT386" i="107" s="1"/>
  <c r="AU386" i="107" s="1"/>
  <c r="AV386" i="107" s="1"/>
  <c r="AW386" i="107" s="1"/>
  <c r="AX386" i="107" s="1"/>
  <c r="AY386" i="107" s="1"/>
  <c r="AF380" i="107"/>
  <c r="AG380" i="107" s="1"/>
  <c r="AH380" i="107" s="1"/>
  <c r="AI380" i="107" s="1"/>
  <c r="AJ380" i="107" s="1"/>
  <c r="AK380" i="107" s="1"/>
  <c r="AL380" i="107" s="1"/>
  <c r="AM380" i="107" s="1"/>
  <c r="AN380" i="107" s="1"/>
  <c r="AO380" i="107" s="1"/>
  <c r="AP380" i="107" s="1"/>
  <c r="AQ380" i="107" s="1"/>
  <c r="AR380" i="107" s="1"/>
  <c r="AS380" i="107" s="1"/>
  <c r="AT380" i="107" s="1"/>
  <c r="AU380" i="107" s="1"/>
  <c r="AV380" i="107" s="1"/>
  <c r="AW380" i="107" s="1"/>
  <c r="AX380" i="107" s="1"/>
  <c r="AY380" i="107" s="1"/>
  <c r="AF58" i="107"/>
  <c r="AG58" i="107" s="1"/>
  <c r="AH58" i="107" s="1"/>
  <c r="AI58" i="107" s="1"/>
  <c r="AJ58" i="107" s="1"/>
  <c r="AK58" i="107" s="1"/>
  <c r="AL58" i="107" s="1"/>
  <c r="AM58" i="107" s="1"/>
  <c r="AN58" i="107" s="1"/>
  <c r="AO58" i="107" s="1"/>
  <c r="AP58" i="107" s="1"/>
  <c r="AQ58" i="107" s="1"/>
  <c r="AR58" i="107" s="1"/>
  <c r="AS58" i="107" s="1"/>
  <c r="AT58" i="107" s="1"/>
  <c r="AU58" i="107" s="1"/>
  <c r="AV58" i="107" s="1"/>
  <c r="AW58" i="107" s="1"/>
  <c r="AX58" i="107" s="1"/>
  <c r="AY58" i="107" s="1"/>
  <c r="AF533" i="107"/>
  <c r="AG533" i="107" s="1"/>
  <c r="AH533" i="107" s="1"/>
  <c r="AI533" i="107" s="1"/>
  <c r="AJ533" i="107" s="1"/>
  <c r="AK533" i="107" s="1"/>
  <c r="AL533" i="107" s="1"/>
  <c r="AM533" i="107" s="1"/>
  <c r="AN533" i="107" s="1"/>
  <c r="AO533" i="107" s="1"/>
  <c r="AP533" i="107" s="1"/>
  <c r="AQ533" i="107" s="1"/>
  <c r="AR533" i="107" s="1"/>
  <c r="AS533" i="107" s="1"/>
  <c r="AT533" i="107" s="1"/>
  <c r="AU533" i="107" s="1"/>
  <c r="AV533" i="107" s="1"/>
  <c r="AW533" i="107" s="1"/>
  <c r="AX533" i="107" s="1"/>
  <c r="AY533" i="107" s="1"/>
  <c r="AF583" i="107"/>
  <c r="AG583" i="107" s="1"/>
  <c r="AH583" i="107" s="1"/>
  <c r="AI583" i="107" s="1"/>
  <c r="AJ583" i="107" s="1"/>
  <c r="AK583" i="107" s="1"/>
  <c r="AL583" i="107" s="1"/>
  <c r="AM583" i="107" s="1"/>
  <c r="AN583" i="107" s="1"/>
  <c r="AO583" i="107" s="1"/>
  <c r="AP583" i="107" s="1"/>
  <c r="AQ583" i="107" s="1"/>
  <c r="AR583" i="107" s="1"/>
  <c r="AS583" i="107" s="1"/>
  <c r="AT583" i="107" s="1"/>
  <c r="AU583" i="107" s="1"/>
  <c r="AV583" i="107" s="1"/>
  <c r="AW583" i="107" s="1"/>
  <c r="AX583" i="107" s="1"/>
  <c r="AY583" i="107" s="1"/>
  <c r="AF542" i="107"/>
  <c r="AG542" i="107" s="1"/>
  <c r="AH542" i="107" s="1"/>
  <c r="AI542" i="107" s="1"/>
  <c r="AJ542" i="107" s="1"/>
  <c r="AK542" i="107" s="1"/>
  <c r="AL542" i="107" s="1"/>
  <c r="AM542" i="107" s="1"/>
  <c r="AN542" i="107" s="1"/>
  <c r="AO542" i="107" s="1"/>
  <c r="AP542" i="107" s="1"/>
  <c r="AQ542" i="107" s="1"/>
  <c r="AR542" i="107" s="1"/>
  <c r="AS542" i="107" s="1"/>
  <c r="AT542" i="107" s="1"/>
  <c r="AU542" i="107" s="1"/>
  <c r="AV542" i="107" s="1"/>
  <c r="AW542" i="107" s="1"/>
  <c r="AX542" i="107" s="1"/>
  <c r="AY542" i="107" s="1"/>
  <c r="AF136" i="107"/>
  <c r="AG136" i="107" s="1"/>
  <c r="AH136" i="107" s="1"/>
  <c r="AI136" i="107" s="1"/>
  <c r="AJ136" i="107" s="1"/>
  <c r="AK136" i="107" s="1"/>
  <c r="AL136" i="107" s="1"/>
  <c r="AM136" i="107" s="1"/>
  <c r="AN136" i="107" s="1"/>
  <c r="AO136" i="107" s="1"/>
  <c r="AP136" i="107" s="1"/>
  <c r="AQ136" i="107" s="1"/>
  <c r="AR136" i="107" s="1"/>
  <c r="AS136" i="107" s="1"/>
  <c r="AT136" i="107" s="1"/>
  <c r="AU136" i="107" s="1"/>
  <c r="AV136" i="107" s="1"/>
  <c r="AW136" i="107" s="1"/>
  <c r="AX136" i="107" s="1"/>
  <c r="AY136" i="107" s="1"/>
  <c r="AF707" i="107"/>
  <c r="AG707" i="107" s="1"/>
  <c r="AH707" i="107" s="1"/>
  <c r="AI707" i="107" s="1"/>
  <c r="AJ707" i="107" s="1"/>
  <c r="AK707" i="107" s="1"/>
  <c r="AL707" i="107" s="1"/>
  <c r="AM707" i="107" s="1"/>
  <c r="AN707" i="107" s="1"/>
  <c r="AO707" i="107" s="1"/>
  <c r="AP707" i="107" s="1"/>
  <c r="AQ707" i="107" s="1"/>
  <c r="AR707" i="107" s="1"/>
  <c r="AS707" i="107" s="1"/>
  <c r="AT707" i="107" s="1"/>
  <c r="AU707" i="107" s="1"/>
  <c r="AV707" i="107" s="1"/>
  <c r="AW707" i="107" s="1"/>
  <c r="AX707" i="107" s="1"/>
  <c r="AY707" i="107" s="1"/>
  <c r="AF265" i="107"/>
  <c r="AG265" i="107" s="1"/>
  <c r="AH265" i="107" s="1"/>
  <c r="AI265" i="107" s="1"/>
  <c r="AJ265" i="107" s="1"/>
  <c r="AK265" i="107" s="1"/>
  <c r="AL265" i="107" s="1"/>
  <c r="AM265" i="107" s="1"/>
  <c r="AN265" i="107" s="1"/>
  <c r="AO265" i="107" s="1"/>
  <c r="AP265" i="107" s="1"/>
  <c r="AQ265" i="107" s="1"/>
  <c r="AR265" i="107" s="1"/>
  <c r="AS265" i="107" s="1"/>
  <c r="AT265" i="107" s="1"/>
  <c r="AU265" i="107" s="1"/>
  <c r="AV265" i="107" s="1"/>
  <c r="AW265" i="107" s="1"/>
  <c r="AX265" i="107" s="1"/>
  <c r="AY265" i="107" s="1"/>
  <c r="AF95" i="107"/>
  <c r="AG95" i="107" s="1"/>
  <c r="AH95" i="107" s="1"/>
  <c r="AI95" i="107" s="1"/>
  <c r="AJ95" i="107" s="1"/>
  <c r="AK95" i="107" s="1"/>
  <c r="AL95" i="107" s="1"/>
  <c r="AM95" i="107" s="1"/>
  <c r="AN95" i="107" s="1"/>
  <c r="AO95" i="107" s="1"/>
  <c r="AP95" i="107" s="1"/>
  <c r="AQ95" i="107" s="1"/>
  <c r="AR95" i="107" s="1"/>
  <c r="AS95" i="107" s="1"/>
  <c r="AT95" i="107" s="1"/>
  <c r="AU95" i="107" s="1"/>
  <c r="AV95" i="107" s="1"/>
  <c r="AW95" i="107" s="1"/>
  <c r="AX95" i="107" s="1"/>
  <c r="AY95" i="107" s="1"/>
  <c r="AF422" i="107"/>
  <c r="AG422" i="107" s="1"/>
  <c r="AH422" i="107" s="1"/>
  <c r="AI422" i="107" s="1"/>
  <c r="AJ422" i="107" s="1"/>
  <c r="AK422" i="107" s="1"/>
  <c r="AL422" i="107" s="1"/>
  <c r="AM422" i="107" s="1"/>
  <c r="AN422" i="107" s="1"/>
  <c r="AO422" i="107" s="1"/>
  <c r="AP422" i="107" s="1"/>
  <c r="AQ422" i="107" s="1"/>
  <c r="AR422" i="107" s="1"/>
  <c r="AS422" i="107" s="1"/>
  <c r="AT422" i="107" s="1"/>
  <c r="AU422" i="107" s="1"/>
  <c r="AV422" i="107" s="1"/>
  <c r="AW422" i="107" s="1"/>
  <c r="AX422" i="107" s="1"/>
  <c r="AY422" i="107" s="1"/>
  <c r="AF473" i="107"/>
  <c r="AG473" i="107" s="1"/>
  <c r="AH473" i="107" s="1"/>
  <c r="AI473" i="107" s="1"/>
  <c r="AJ473" i="107" s="1"/>
  <c r="AK473" i="107" s="1"/>
  <c r="AL473" i="107" s="1"/>
  <c r="AM473" i="107" s="1"/>
  <c r="AN473" i="107" s="1"/>
  <c r="AO473" i="107" s="1"/>
  <c r="AP473" i="107" s="1"/>
  <c r="AQ473" i="107" s="1"/>
  <c r="AR473" i="107" s="1"/>
  <c r="AS473" i="107" s="1"/>
  <c r="AT473" i="107" s="1"/>
  <c r="AU473" i="107" s="1"/>
  <c r="AV473" i="107" s="1"/>
  <c r="AW473" i="107" s="1"/>
  <c r="AX473" i="107" s="1"/>
  <c r="AY473" i="107" s="1"/>
  <c r="AF207" i="107"/>
  <c r="AG207" i="107" s="1"/>
  <c r="AH207" i="107" s="1"/>
  <c r="AI207" i="107" s="1"/>
  <c r="AJ207" i="107" s="1"/>
  <c r="AK207" i="107" s="1"/>
  <c r="AL207" i="107" s="1"/>
  <c r="AM207" i="107" s="1"/>
  <c r="AN207" i="107" s="1"/>
  <c r="AO207" i="107" s="1"/>
  <c r="AP207" i="107" s="1"/>
  <c r="AQ207" i="107" s="1"/>
  <c r="AR207" i="107" s="1"/>
  <c r="AS207" i="107" s="1"/>
  <c r="AT207" i="107" s="1"/>
  <c r="AU207" i="107" s="1"/>
  <c r="AV207" i="107" s="1"/>
  <c r="AW207" i="107" s="1"/>
  <c r="AX207" i="107" s="1"/>
  <c r="AY207" i="107" s="1"/>
  <c r="AF406" i="107"/>
  <c r="AG406" i="107" s="1"/>
  <c r="AH406" i="107" s="1"/>
  <c r="AI406" i="107" s="1"/>
  <c r="AJ406" i="107" s="1"/>
  <c r="AK406" i="107" s="1"/>
  <c r="AL406" i="107" s="1"/>
  <c r="AM406" i="107" s="1"/>
  <c r="AN406" i="107" s="1"/>
  <c r="AO406" i="107" s="1"/>
  <c r="AP406" i="107" s="1"/>
  <c r="AQ406" i="107" s="1"/>
  <c r="AR406" i="107" s="1"/>
  <c r="AS406" i="107" s="1"/>
  <c r="AT406" i="107" s="1"/>
  <c r="AU406" i="107" s="1"/>
  <c r="AV406" i="107" s="1"/>
  <c r="AW406" i="107" s="1"/>
  <c r="AX406" i="107" s="1"/>
  <c r="AY406" i="107" s="1"/>
  <c r="AF443" i="107"/>
  <c r="AG443" i="107" s="1"/>
  <c r="AH443" i="107" s="1"/>
  <c r="AI443" i="107" s="1"/>
  <c r="AJ443" i="107" s="1"/>
  <c r="AK443" i="107" s="1"/>
  <c r="AL443" i="107" s="1"/>
  <c r="AM443" i="107" s="1"/>
  <c r="AN443" i="107" s="1"/>
  <c r="AO443" i="107" s="1"/>
  <c r="AP443" i="107" s="1"/>
  <c r="AQ443" i="107" s="1"/>
  <c r="AR443" i="107" s="1"/>
  <c r="AS443" i="107" s="1"/>
  <c r="AT443" i="107" s="1"/>
  <c r="AU443" i="107" s="1"/>
  <c r="AV443" i="107" s="1"/>
  <c r="AW443" i="107" s="1"/>
  <c r="AX443" i="107" s="1"/>
  <c r="AY443" i="107" s="1"/>
  <c r="AF446" i="107"/>
  <c r="AG446" i="107" s="1"/>
  <c r="AH446" i="107" s="1"/>
  <c r="AI446" i="107" s="1"/>
  <c r="AJ446" i="107" s="1"/>
  <c r="AK446" i="107" s="1"/>
  <c r="AL446" i="107" s="1"/>
  <c r="AM446" i="107" s="1"/>
  <c r="AN446" i="107" s="1"/>
  <c r="AO446" i="107" s="1"/>
  <c r="AP446" i="107" s="1"/>
  <c r="AQ446" i="107" s="1"/>
  <c r="AR446" i="107" s="1"/>
  <c r="AS446" i="107" s="1"/>
  <c r="AT446" i="107" s="1"/>
  <c r="AU446" i="107" s="1"/>
  <c r="AV446" i="107" s="1"/>
  <c r="AW446" i="107" s="1"/>
  <c r="AX446" i="107" s="1"/>
  <c r="AY446" i="107" s="1"/>
  <c r="AF475" i="107"/>
  <c r="AG475" i="107" s="1"/>
  <c r="AH475" i="107" s="1"/>
  <c r="AI475" i="107" s="1"/>
  <c r="AJ475" i="107" s="1"/>
  <c r="AK475" i="107" s="1"/>
  <c r="AL475" i="107" s="1"/>
  <c r="AM475" i="107" s="1"/>
  <c r="AN475" i="107" s="1"/>
  <c r="AO475" i="107" s="1"/>
  <c r="AP475" i="107" s="1"/>
  <c r="AQ475" i="107" s="1"/>
  <c r="AR475" i="107" s="1"/>
  <c r="AS475" i="107" s="1"/>
  <c r="AT475" i="107" s="1"/>
  <c r="AU475" i="107" s="1"/>
  <c r="AV475" i="107" s="1"/>
  <c r="AW475" i="107" s="1"/>
  <c r="AX475" i="107" s="1"/>
  <c r="AY475" i="107" s="1"/>
  <c r="AF355" i="107"/>
  <c r="AG355" i="107" s="1"/>
  <c r="AH355" i="107" s="1"/>
  <c r="AI355" i="107" s="1"/>
  <c r="AJ355" i="107" s="1"/>
  <c r="AK355" i="107" s="1"/>
  <c r="AL355" i="107" s="1"/>
  <c r="AM355" i="107" s="1"/>
  <c r="AN355" i="107" s="1"/>
  <c r="AO355" i="107" s="1"/>
  <c r="AP355" i="107" s="1"/>
  <c r="AQ355" i="107" s="1"/>
  <c r="AR355" i="107" s="1"/>
  <c r="AS355" i="107" s="1"/>
  <c r="AT355" i="107" s="1"/>
  <c r="AU355" i="107" s="1"/>
  <c r="AV355" i="107" s="1"/>
  <c r="AW355" i="107" s="1"/>
  <c r="AX355" i="107" s="1"/>
  <c r="AY355" i="107" s="1"/>
  <c r="AF528" i="107"/>
  <c r="AG528" i="107" s="1"/>
  <c r="AH528" i="107" s="1"/>
  <c r="AI528" i="107" s="1"/>
  <c r="AJ528" i="107" s="1"/>
  <c r="AK528" i="107" s="1"/>
  <c r="AL528" i="107" s="1"/>
  <c r="AM528" i="107" s="1"/>
  <c r="AN528" i="107" s="1"/>
  <c r="AO528" i="107" s="1"/>
  <c r="AP528" i="107" s="1"/>
  <c r="AQ528" i="107" s="1"/>
  <c r="AR528" i="107" s="1"/>
  <c r="AS528" i="107" s="1"/>
  <c r="AT528" i="107" s="1"/>
  <c r="AU528" i="107" s="1"/>
  <c r="AV528" i="107" s="1"/>
  <c r="AW528" i="107" s="1"/>
  <c r="AX528" i="107" s="1"/>
  <c r="AY528" i="107" s="1"/>
  <c r="AF225" i="107"/>
  <c r="AG225" i="107" s="1"/>
  <c r="AH225" i="107" s="1"/>
  <c r="AI225" i="107" s="1"/>
  <c r="AJ225" i="107" s="1"/>
  <c r="AK225" i="107" s="1"/>
  <c r="AL225" i="107" s="1"/>
  <c r="AM225" i="107" s="1"/>
  <c r="AN225" i="107" s="1"/>
  <c r="AO225" i="107" s="1"/>
  <c r="AP225" i="107" s="1"/>
  <c r="AQ225" i="107" s="1"/>
  <c r="AR225" i="107" s="1"/>
  <c r="AS225" i="107" s="1"/>
  <c r="AT225" i="107" s="1"/>
  <c r="AU225" i="107" s="1"/>
  <c r="AV225" i="107" s="1"/>
  <c r="AW225" i="107" s="1"/>
  <c r="AX225" i="107" s="1"/>
  <c r="AY225" i="107" s="1"/>
  <c r="AF408" i="107"/>
  <c r="AG408" i="107" s="1"/>
  <c r="AH408" i="107" s="1"/>
  <c r="AI408" i="107" s="1"/>
  <c r="AJ408" i="107" s="1"/>
  <c r="AK408" i="107" s="1"/>
  <c r="AL408" i="107" s="1"/>
  <c r="AM408" i="107" s="1"/>
  <c r="AN408" i="107" s="1"/>
  <c r="AO408" i="107" s="1"/>
  <c r="AP408" i="107" s="1"/>
  <c r="AQ408" i="107" s="1"/>
  <c r="AR408" i="107" s="1"/>
  <c r="AS408" i="107" s="1"/>
  <c r="AT408" i="107" s="1"/>
  <c r="AU408" i="107" s="1"/>
  <c r="AV408" i="107" s="1"/>
  <c r="AW408" i="107" s="1"/>
  <c r="AX408" i="107" s="1"/>
  <c r="AY408" i="107" s="1"/>
  <c r="AF122" i="107"/>
  <c r="AG122" i="107" s="1"/>
  <c r="AH122" i="107" s="1"/>
  <c r="AI122" i="107" s="1"/>
  <c r="AJ122" i="107" s="1"/>
  <c r="AK122" i="107" s="1"/>
  <c r="AL122" i="107" s="1"/>
  <c r="AM122" i="107" s="1"/>
  <c r="AN122" i="107" s="1"/>
  <c r="AO122" i="107" s="1"/>
  <c r="AP122" i="107" s="1"/>
  <c r="AQ122" i="107" s="1"/>
  <c r="AR122" i="107" s="1"/>
  <c r="AS122" i="107" s="1"/>
  <c r="AT122" i="107" s="1"/>
  <c r="AU122" i="107" s="1"/>
  <c r="AV122" i="107" s="1"/>
  <c r="AW122" i="107" s="1"/>
  <c r="AX122" i="107" s="1"/>
  <c r="AY122" i="107" s="1"/>
  <c r="AF178" i="107"/>
  <c r="AG178" i="107" s="1"/>
  <c r="AH178" i="107" s="1"/>
  <c r="AI178" i="107" s="1"/>
  <c r="AJ178" i="107" s="1"/>
  <c r="AK178" i="107" s="1"/>
  <c r="AL178" i="107" s="1"/>
  <c r="AM178" i="107" s="1"/>
  <c r="AN178" i="107" s="1"/>
  <c r="AO178" i="107" s="1"/>
  <c r="AP178" i="107" s="1"/>
  <c r="AQ178" i="107" s="1"/>
  <c r="AR178" i="107" s="1"/>
  <c r="AS178" i="107" s="1"/>
  <c r="AT178" i="107" s="1"/>
  <c r="AU178" i="107" s="1"/>
  <c r="AV178" i="107" s="1"/>
  <c r="AW178" i="107" s="1"/>
  <c r="AX178" i="107" s="1"/>
  <c r="AY178" i="107" s="1"/>
  <c r="AF609" i="107"/>
  <c r="AG609" i="107" s="1"/>
  <c r="AH609" i="107" s="1"/>
  <c r="AI609" i="107" s="1"/>
  <c r="AJ609" i="107" s="1"/>
  <c r="AK609" i="107" s="1"/>
  <c r="AL609" i="107" s="1"/>
  <c r="AM609" i="107" s="1"/>
  <c r="AN609" i="107" s="1"/>
  <c r="AO609" i="107" s="1"/>
  <c r="AP609" i="107" s="1"/>
  <c r="AQ609" i="107" s="1"/>
  <c r="AR609" i="107" s="1"/>
  <c r="AS609" i="107" s="1"/>
  <c r="AT609" i="107" s="1"/>
  <c r="AU609" i="107" s="1"/>
  <c r="AV609" i="107" s="1"/>
  <c r="AW609" i="107" s="1"/>
  <c r="AX609" i="107" s="1"/>
  <c r="AY609" i="107" s="1"/>
  <c r="AF476" i="107"/>
  <c r="AG476" i="107" s="1"/>
  <c r="AH476" i="107" s="1"/>
  <c r="AI476" i="107" s="1"/>
  <c r="AJ476" i="107" s="1"/>
  <c r="AK476" i="107" s="1"/>
  <c r="AL476" i="107" s="1"/>
  <c r="AM476" i="107" s="1"/>
  <c r="AN476" i="107" s="1"/>
  <c r="AO476" i="107" s="1"/>
  <c r="AP476" i="107" s="1"/>
  <c r="AQ476" i="107" s="1"/>
  <c r="AR476" i="107" s="1"/>
  <c r="AS476" i="107" s="1"/>
  <c r="AT476" i="107" s="1"/>
  <c r="AU476" i="107" s="1"/>
  <c r="AV476" i="107" s="1"/>
  <c r="AW476" i="107" s="1"/>
  <c r="AX476" i="107" s="1"/>
  <c r="AY476" i="107" s="1"/>
  <c r="AF161" i="107"/>
  <c r="AG161" i="107" s="1"/>
  <c r="AH161" i="107" s="1"/>
  <c r="AI161" i="107" s="1"/>
  <c r="AJ161" i="107" s="1"/>
  <c r="AK161" i="107" s="1"/>
  <c r="AL161" i="107" s="1"/>
  <c r="AM161" i="107" s="1"/>
  <c r="AN161" i="107" s="1"/>
  <c r="AO161" i="107" s="1"/>
  <c r="AP161" i="107" s="1"/>
  <c r="AQ161" i="107" s="1"/>
  <c r="AR161" i="107" s="1"/>
  <c r="AS161" i="107" s="1"/>
  <c r="AT161" i="107" s="1"/>
  <c r="AU161" i="107" s="1"/>
  <c r="AV161" i="107" s="1"/>
  <c r="AW161" i="107" s="1"/>
  <c r="AX161" i="107" s="1"/>
  <c r="AY161" i="107" s="1"/>
  <c r="AF545" i="107"/>
  <c r="AG545" i="107" s="1"/>
  <c r="AH545" i="107" s="1"/>
  <c r="AI545" i="107" s="1"/>
  <c r="AJ545" i="107" s="1"/>
  <c r="AK545" i="107" s="1"/>
  <c r="AL545" i="107" s="1"/>
  <c r="AM545" i="107" s="1"/>
  <c r="AN545" i="107" s="1"/>
  <c r="AO545" i="107" s="1"/>
  <c r="AP545" i="107" s="1"/>
  <c r="AQ545" i="107" s="1"/>
  <c r="AR545" i="107" s="1"/>
  <c r="AS545" i="107" s="1"/>
  <c r="AT545" i="107" s="1"/>
  <c r="AU545" i="107" s="1"/>
  <c r="AV545" i="107" s="1"/>
  <c r="AW545" i="107" s="1"/>
  <c r="AX545" i="107" s="1"/>
  <c r="AY545" i="107" s="1"/>
  <c r="AF152" i="107"/>
  <c r="AG152" i="107" s="1"/>
  <c r="AH152" i="107" s="1"/>
  <c r="AI152" i="107" s="1"/>
  <c r="AJ152" i="107" s="1"/>
  <c r="AK152" i="107" s="1"/>
  <c r="AL152" i="107" s="1"/>
  <c r="AM152" i="107" s="1"/>
  <c r="AN152" i="107" s="1"/>
  <c r="AO152" i="107" s="1"/>
  <c r="AP152" i="107" s="1"/>
  <c r="AQ152" i="107" s="1"/>
  <c r="AR152" i="107" s="1"/>
  <c r="AS152" i="107" s="1"/>
  <c r="AT152" i="107" s="1"/>
  <c r="AU152" i="107" s="1"/>
  <c r="AV152" i="107" s="1"/>
  <c r="AW152" i="107" s="1"/>
  <c r="AX152" i="107" s="1"/>
  <c r="AY152" i="107" s="1"/>
  <c r="AF389" i="107"/>
  <c r="AG389" i="107" s="1"/>
  <c r="AH389" i="107" s="1"/>
  <c r="AI389" i="107" s="1"/>
  <c r="AJ389" i="107" s="1"/>
  <c r="AK389" i="107" s="1"/>
  <c r="AL389" i="107" s="1"/>
  <c r="AM389" i="107" s="1"/>
  <c r="AN389" i="107" s="1"/>
  <c r="AO389" i="107" s="1"/>
  <c r="AP389" i="107" s="1"/>
  <c r="AQ389" i="107" s="1"/>
  <c r="AR389" i="107" s="1"/>
  <c r="AS389" i="107" s="1"/>
  <c r="AT389" i="107" s="1"/>
  <c r="AU389" i="107" s="1"/>
  <c r="AV389" i="107" s="1"/>
  <c r="AW389" i="107" s="1"/>
  <c r="AX389" i="107" s="1"/>
  <c r="AY389" i="107" s="1"/>
  <c r="AF690" i="107"/>
  <c r="AG690" i="107" s="1"/>
  <c r="AH690" i="107" s="1"/>
  <c r="AI690" i="107" s="1"/>
  <c r="AJ690" i="107" s="1"/>
  <c r="AK690" i="107" s="1"/>
  <c r="AL690" i="107" s="1"/>
  <c r="AM690" i="107" s="1"/>
  <c r="AN690" i="107" s="1"/>
  <c r="AO690" i="107" s="1"/>
  <c r="AP690" i="107" s="1"/>
  <c r="AQ690" i="107" s="1"/>
  <c r="AR690" i="107" s="1"/>
  <c r="AS690" i="107" s="1"/>
  <c r="AT690" i="107" s="1"/>
  <c r="AU690" i="107" s="1"/>
  <c r="AV690" i="107" s="1"/>
  <c r="AW690" i="107" s="1"/>
  <c r="AX690" i="107" s="1"/>
  <c r="AY690" i="107" s="1"/>
  <c r="AF217" i="107"/>
  <c r="AG217" i="107" s="1"/>
  <c r="AH217" i="107" s="1"/>
  <c r="AI217" i="107" s="1"/>
  <c r="AJ217" i="107" s="1"/>
  <c r="AK217" i="107" s="1"/>
  <c r="AL217" i="107" s="1"/>
  <c r="AM217" i="107" s="1"/>
  <c r="AN217" i="107" s="1"/>
  <c r="AO217" i="107" s="1"/>
  <c r="AP217" i="107" s="1"/>
  <c r="AQ217" i="107" s="1"/>
  <c r="AR217" i="107" s="1"/>
  <c r="AS217" i="107" s="1"/>
  <c r="AT217" i="107" s="1"/>
  <c r="AU217" i="107" s="1"/>
  <c r="AV217" i="107" s="1"/>
  <c r="AW217" i="107" s="1"/>
  <c r="AX217" i="107" s="1"/>
  <c r="AY217" i="107" s="1"/>
  <c r="AF500" i="107"/>
  <c r="AG500" i="107" s="1"/>
  <c r="AH500" i="107" s="1"/>
  <c r="AI500" i="107" s="1"/>
  <c r="AJ500" i="107" s="1"/>
  <c r="AK500" i="107" s="1"/>
  <c r="AL500" i="107" s="1"/>
  <c r="AM500" i="107" s="1"/>
  <c r="AN500" i="107" s="1"/>
  <c r="AO500" i="107" s="1"/>
  <c r="AP500" i="107" s="1"/>
  <c r="AQ500" i="107" s="1"/>
  <c r="AR500" i="107" s="1"/>
  <c r="AS500" i="107" s="1"/>
  <c r="AT500" i="107" s="1"/>
  <c r="AU500" i="107" s="1"/>
  <c r="AV500" i="107" s="1"/>
  <c r="AW500" i="107" s="1"/>
  <c r="AX500" i="107" s="1"/>
  <c r="AY500" i="107" s="1"/>
  <c r="AF285" i="107"/>
  <c r="AG285" i="107" s="1"/>
  <c r="AH285" i="107" s="1"/>
  <c r="AI285" i="107" s="1"/>
  <c r="AJ285" i="107" s="1"/>
  <c r="AK285" i="107" s="1"/>
  <c r="AL285" i="107" s="1"/>
  <c r="AM285" i="107" s="1"/>
  <c r="AN285" i="107" s="1"/>
  <c r="AO285" i="107" s="1"/>
  <c r="AP285" i="107" s="1"/>
  <c r="AQ285" i="107" s="1"/>
  <c r="AR285" i="107" s="1"/>
  <c r="AS285" i="107" s="1"/>
  <c r="AT285" i="107" s="1"/>
  <c r="AU285" i="107" s="1"/>
  <c r="AV285" i="107" s="1"/>
  <c r="AW285" i="107" s="1"/>
  <c r="AX285" i="107" s="1"/>
  <c r="AY285" i="107" s="1"/>
  <c r="AF623" i="107"/>
  <c r="AG623" i="107" s="1"/>
  <c r="AH623" i="107" s="1"/>
  <c r="AI623" i="107" s="1"/>
  <c r="AJ623" i="107" s="1"/>
  <c r="AK623" i="107" s="1"/>
  <c r="AL623" i="107" s="1"/>
  <c r="AM623" i="107" s="1"/>
  <c r="AN623" i="107" s="1"/>
  <c r="AO623" i="107" s="1"/>
  <c r="AP623" i="107" s="1"/>
  <c r="AQ623" i="107" s="1"/>
  <c r="AR623" i="107" s="1"/>
  <c r="AS623" i="107" s="1"/>
  <c r="AT623" i="107" s="1"/>
  <c r="AU623" i="107" s="1"/>
  <c r="AV623" i="107" s="1"/>
  <c r="AW623" i="107" s="1"/>
  <c r="AX623" i="107" s="1"/>
  <c r="AY623" i="107" s="1"/>
  <c r="AF440" i="107"/>
  <c r="AG440" i="107" s="1"/>
  <c r="AH440" i="107" s="1"/>
  <c r="AI440" i="107" s="1"/>
  <c r="AJ440" i="107" s="1"/>
  <c r="AK440" i="107" s="1"/>
  <c r="AL440" i="107" s="1"/>
  <c r="AM440" i="107" s="1"/>
  <c r="AN440" i="107" s="1"/>
  <c r="AO440" i="107" s="1"/>
  <c r="AP440" i="107" s="1"/>
  <c r="AQ440" i="107" s="1"/>
  <c r="AR440" i="107" s="1"/>
  <c r="AS440" i="107" s="1"/>
  <c r="AT440" i="107" s="1"/>
  <c r="AU440" i="107" s="1"/>
  <c r="AV440" i="107" s="1"/>
  <c r="AW440" i="107" s="1"/>
  <c r="AX440" i="107" s="1"/>
  <c r="AY440" i="107" s="1"/>
  <c r="AF660" i="107"/>
  <c r="AG660" i="107" s="1"/>
  <c r="AH660" i="107" s="1"/>
  <c r="AI660" i="107" s="1"/>
  <c r="AJ660" i="107" s="1"/>
  <c r="AK660" i="107" s="1"/>
  <c r="AL660" i="107" s="1"/>
  <c r="AM660" i="107" s="1"/>
  <c r="AN660" i="107" s="1"/>
  <c r="AO660" i="107" s="1"/>
  <c r="AP660" i="107" s="1"/>
  <c r="AQ660" i="107" s="1"/>
  <c r="AR660" i="107" s="1"/>
  <c r="AS660" i="107" s="1"/>
  <c r="AT660" i="107" s="1"/>
  <c r="AU660" i="107" s="1"/>
  <c r="AV660" i="107" s="1"/>
  <c r="AW660" i="107" s="1"/>
  <c r="AX660" i="107" s="1"/>
  <c r="AY660" i="107" s="1"/>
  <c r="AF54" i="107"/>
  <c r="AG54" i="107" s="1"/>
  <c r="AH54" i="107" s="1"/>
  <c r="AI54" i="107" s="1"/>
  <c r="AJ54" i="107" s="1"/>
  <c r="AK54" i="107" s="1"/>
  <c r="AL54" i="107" s="1"/>
  <c r="AM54" i="107" s="1"/>
  <c r="AN54" i="107" s="1"/>
  <c r="AO54" i="107" s="1"/>
  <c r="AP54" i="107" s="1"/>
  <c r="AQ54" i="107" s="1"/>
  <c r="AR54" i="107" s="1"/>
  <c r="AS54" i="107" s="1"/>
  <c r="AT54" i="107" s="1"/>
  <c r="AU54" i="107" s="1"/>
  <c r="AV54" i="107" s="1"/>
  <c r="AW54" i="107" s="1"/>
  <c r="AX54" i="107" s="1"/>
  <c r="AY54" i="107" s="1"/>
  <c r="AF592" i="107"/>
  <c r="AG592" i="107" s="1"/>
  <c r="AH592" i="107" s="1"/>
  <c r="AI592" i="107" s="1"/>
  <c r="AJ592" i="107" s="1"/>
  <c r="AK592" i="107" s="1"/>
  <c r="AL592" i="107" s="1"/>
  <c r="AM592" i="107" s="1"/>
  <c r="AN592" i="107" s="1"/>
  <c r="AO592" i="107" s="1"/>
  <c r="AP592" i="107" s="1"/>
  <c r="AQ592" i="107" s="1"/>
  <c r="AR592" i="107" s="1"/>
  <c r="AS592" i="107" s="1"/>
  <c r="AT592" i="107" s="1"/>
  <c r="AU592" i="107" s="1"/>
  <c r="AV592" i="107" s="1"/>
  <c r="AW592" i="107" s="1"/>
  <c r="AX592" i="107" s="1"/>
  <c r="AY592" i="107" s="1"/>
  <c r="AF686" i="107"/>
  <c r="AG686" i="107" s="1"/>
  <c r="AH686" i="107" s="1"/>
  <c r="AI686" i="107" s="1"/>
  <c r="AJ686" i="107" s="1"/>
  <c r="AK686" i="107" s="1"/>
  <c r="AL686" i="107" s="1"/>
  <c r="AM686" i="107" s="1"/>
  <c r="AN686" i="107" s="1"/>
  <c r="AO686" i="107" s="1"/>
  <c r="AP686" i="107" s="1"/>
  <c r="AQ686" i="107" s="1"/>
  <c r="AR686" i="107" s="1"/>
  <c r="AS686" i="107" s="1"/>
  <c r="AT686" i="107" s="1"/>
  <c r="AU686" i="107" s="1"/>
  <c r="AV686" i="107" s="1"/>
  <c r="AW686" i="107" s="1"/>
  <c r="AX686" i="107" s="1"/>
  <c r="AY686" i="107" s="1"/>
  <c r="AF131" i="107"/>
  <c r="AG131" i="107" s="1"/>
  <c r="AH131" i="107" s="1"/>
  <c r="AI131" i="107" s="1"/>
  <c r="AJ131" i="107" s="1"/>
  <c r="AK131" i="107" s="1"/>
  <c r="AL131" i="107" s="1"/>
  <c r="AM131" i="107" s="1"/>
  <c r="AN131" i="107" s="1"/>
  <c r="AO131" i="107" s="1"/>
  <c r="AP131" i="107" s="1"/>
  <c r="AQ131" i="107" s="1"/>
  <c r="AR131" i="107" s="1"/>
  <c r="AS131" i="107" s="1"/>
  <c r="AT131" i="107" s="1"/>
  <c r="AU131" i="107" s="1"/>
  <c r="AV131" i="107" s="1"/>
  <c r="AW131" i="107" s="1"/>
  <c r="AX131" i="107" s="1"/>
  <c r="AY131" i="107" s="1"/>
  <c r="AF170" i="107"/>
  <c r="AG170" i="107" s="1"/>
  <c r="AH170" i="107" s="1"/>
  <c r="AI170" i="107" s="1"/>
  <c r="AJ170" i="107" s="1"/>
  <c r="AK170" i="107" s="1"/>
  <c r="AL170" i="107" s="1"/>
  <c r="AM170" i="107" s="1"/>
  <c r="AN170" i="107" s="1"/>
  <c r="AO170" i="107" s="1"/>
  <c r="AP170" i="107" s="1"/>
  <c r="AQ170" i="107" s="1"/>
  <c r="AR170" i="107" s="1"/>
  <c r="AS170" i="107" s="1"/>
  <c r="AT170" i="107" s="1"/>
  <c r="AU170" i="107" s="1"/>
  <c r="AV170" i="107" s="1"/>
  <c r="AW170" i="107" s="1"/>
  <c r="AX170" i="107" s="1"/>
  <c r="AY170" i="107" s="1"/>
  <c r="AF137" i="107"/>
  <c r="AG137" i="107" s="1"/>
  <c r="AH137" i="107" s="1"/>
  <c r="AI137" i="107" s="1"/>
  <c r="AJ137" i="107" s="1"/>
  <c r="AK137" i="107" s="1"/>
  <c r="AL137" i="107" s="1"/>
  <c r="AM137" i="107" s="1"/>
  <c r="AN137" i="107" s="1"/>
  <c r="AO137" i="107" s="1"/>
  <c r="AP137" i="107" s="1"/>
  <c r="AQ137" i="107" s="1"/>
  <c r="AR137" i="107" s="1"/>
  <c r="AS137" i="107" s="1"/>
  <c r="AT137" i="107" s="1"/>
  <c r="AU137" i="107" s="1"/>
  <c r="AV137" i="107" s="1"/>
  <c r="AW137" i="107" s="1"/>
  <c r="AX137" i="107" s="1"/>
  <c r="AY137" i="107" s="1"/>
  <c r="AF383" i="107"/>
  <c r="AG383" i="107" s="1"/>
  <c r="AH383" i="107" s="1"/>
  <c r="AI383" i="107" s="1"/>
  <c r="AJ383" i="107" s="1"/>
  <c r="AK383" i="107" s="1"/>
  <c r="AL383" i="107" s="1"/>
  <c r="AM383" i="107" s="1"/>
  <c r="AN383" i="107" s="1"/>
  <c r="AO383" i="107" s="1"/>
  <c r="AP383" i="107" s="1"/>
  <c r="AQ383" i="107" s="1"/>
  <c r="AR383" i="107" s="1"/>
  <c r="AS383" i="107" s="1"/>
  <c r="AT383" i="107" s="1"/>
  <c r="AU383" i="107" s="1"/>
  <c r="AV383" i="107" s="1"/>
  <c r="AW383" i="107" s="1"/>
  <c r="AX383" i="107" s="1"/>
  <c r="AY383" i="107" s="1"/>
  <c r="AF164" i="107"/>
  <c r="AG164" i="107" s="1"/>
  <c r="AH164" i="107" s="1"/>
  <c r="AI164" i="107" s="1"/>
  <c r="AJ164" i="107" s="1"/>
  <c r="AK164" i="107" s="1"/>
  <c r="AL164" i="107" s="1"/>
  <c r="AM164" i="107" s="1"/>
  <c r="AN164" i="107" s="1"/>
  <c r="AO164" i="107" s="1"/>
  <c r="AP164" i="107" s="1"/>
  <c r="AQ164" i="107" s="1"/>
  <c r="AR164" i="107" s="1"/>
  <c r="AS164" i="107" s="1"/>
  <c r="AT164" i="107" s="1"/>
  <c r="AU164" i="107" s="1"/>
  <c r="AV164" i="107" s="1"/>
  <c r="AW164" i="107" s="1"/>
  <c r="AX164" i="107" s="1"/>
  <c r="AY164" i="107" s="1"/>
  <c r="AF730" i="107"/>
  <c r="AG730" i="107" s="1"/>
  <c r="AH730" i="107" s="1"/>
  <c r="AI730" i="107" s="1"/>
  <c r="AJ730" i="107" s="1"/>
  <c r="AK730" i="107" s="1"/>
  <c r="AL730" i="107" s="1"/>
  <c r="AM730" i="107" s="1"/>
  <c r="AN730" i="107" s="1"/>
  <c r="AO730" i="107" s="1"/>
  <c r="AP730" i="107" s="1"/>
  <c r="AQ730" i="107" s="1"/>
  <c r="AR730" i="107" s="1"/>
  <c r="AS730" i="107" s="1"/>
  <c r="AT730" i="107" s="1"/>
  <c r="AU730" i="107" s="1"/>
  <c r="AV730" i="107" s="1"/>
  <c r="AW730" i="107" s="1"/>
  <c r="AX730" i="107" s="1"/>
  <c r="AY730" i="107" s="1"/>
  <c r="AF549" i="107"/>
  <c r="AG549" i="107" s="1"/>
  <c r="AH549" i="107" s="1"/>
  <c r="AI549" i="107" s="1"/>
  <c r="AJ549" i="107" s="1"/>
  <c r="AK549" i="107" s="1"/>
  <c r="AL549" i="107" s="1"/>
  <c r="AM549" i="107" s="1"/>
  <c r="AN549" i="107" s="1"/>
  <c r="AO549" i="107" s="1"/>
  <c r="AP549" i="107" s="1"/>
  <c r="AQ549" i="107" s="1"/>
  <c r="AR549" i="107" s="1"/>
  <c r="AS549" i="107" s="1"/>
  <c r="AT549" i="107" s="1"/>
  <c r="AU549" i="107" s="1"/>
  <c r="AV549" i="107" s="1"/>
  <c r="AW549" i="107" s="1"/>
  <c r="AX549" i="107" s="1"/>
  <c r="AY549" i="107" s="1"/>
  <c r="AF209" i="107"/>
  <c r="AG209" i="107" s="1"/>
  <c r="AH209" i="107" s="1"/>
  <c r="AI209" i="107" s="1"/>
  <c r="AJ209" i="107" s="1"/>
  <c r="AK209" i="107" s="1"/>
  <c r="AL209" i="107" s="1"/>
  <c r="AM209" i="107" s="1"/>
  <c r="AN209" i="107" s="1"/>
  <c r="AO209" i="107" s="1"/>
  <c r="AP209" i="107" s="1"/>
  <c r="AQ209" i="107" s="1"/>
  <c r="AR209" i="107" s="1"/>
  <c r="AS209" i="107" s="1"/>
  <c r="AT209" i="107" s="1"/>
  <c r="AU209" i="107" s="1"/>
  <c r="AV209" i="107" s="1"/>
  <c r="AW209" i="107" s="1"/>
  <c r="AX209" i="107" s="1"/>
  <c r="AY209" i="107" s="1"/>
  <c r="AF417" i="107"/>
  <c r="AG417" i="107" s="1"/>
  <c r="AH417" i="107" s="1"/>
  <c r="AI417" i="107" s="1"/>
  <c r="AJ417" i="107" s="1"/>
  <c r="AK417" i="107" s="1"/>
  <c r="AL417" i="107" s="1"/>
  <c r="AM417" i="107" s="1"/>
  <c r="AN417" i="107" s="1"/>
  <c r="AO417" i="107" s="1"/>
  <c r="AP417" i="107" s="1"/>
  <c r="AQ417" i="107" s="1"/>
  <c r="AR417" i="107" s="1"/>
  <c r="AS417" i="107" s="1"/>
  <c r="AT417" i="107" s="1"/>
  <c r="AU417" i="107" s="1"/>
  <c r="AV417" i="107" s="1"/>
  <c r="AW417" i="107" s="1"/>
  <c r="AX417" i="107" s="1"/>
  <c r="AY417" i="107" s="1"/>
  <c r="AF44" i="107"/>
  <c r="AG44" i="107" s="1"/>
  <c r="AH44" i="107" s="1"/>
  <c r="AI44" i="107" s="1"/>
  <c r="AJ44" i="107" s="1"/>
  <c r="AK44" i="107" s="1"/>
  <c r="AL44" i="107" s="1"/>
  <c r="AM44" i="107" s="1"/>
  <c r="AN44" i="107" s="1"/>
  <c r="AO44" i="107" s="1"/>
  <c r="AP44" i="107" s="1"/>
  <c r="AQ44" i="107" s="1"/>
  <c r="AR44" i="107" s="1"/>
  <c r="AS44" i="107" s="1"/>
  <c r="AT44" i="107" s="1"/>
  <c r="AU44" i="107" s="1"/>
  <c r="AV44" i="107" s="1"/>
  <c r="AW44" i="107" s="1"/>
  <c r="AX44" i="107" s="1"/>
  <c r="AY44" i="107" s="1"/>
  <c r="AF671" i="107"/>
  <c r="AG671" i="107" s="1"/>
  <c r="AH671" i="107" s="1"/>
  <c r="AI671" i="107" s="1"/>
  <c r="AJ671" i="107" s="1"/>
  <c r="AK671" i="107" s="1"/>
  <c r="AL671" i="107" s="1"/>
  <c r="AM671" i="107" s="1"/>
  <c r="AN671" i="107" s="1"/>
  <c r="AO671" i="107" s="1"/>
  <c r="AP671" i="107" s="1"/>
  <c r="AQ671" i="107" s="1"/>
  <c r="AR671" i="107" s="1"/>
  <c r="AS671" i="107" s="1"/>
  <c r="AT671" i="107" s="1"/>
  <c r="AU671" i="107" s="1"/>
  <c r="AV671" i="107" s="1"/>
  <c r="AW671" i="107" s="1"/>
  <c r="AX671" i="107" s="1"/>
  <c r="AY671" i="107" s="1"/>
  <c r="AF395" i="107"/>
  <c r="AG395" i="107" s="1"/>
  <c r="AH395" i="107" s="1"/>
  <c r="AI395" i="107" s="1"/>
  <c r="AJ395" i="107" s="1"/>
  <c r="AK395" i="107" s="1"/>
  <c r="AL395" i="107" s="1"/>
  <c r="AM395" i="107" s="1"/>
  <c r="AN395" i="107" s="1"/>
  <c r="AO395" i="107" s="1"/>
  <c r="AP395" i="107" s="1"/>
  <c r="AQ395" i="107" s="1"/>
  <c r="AR395" i="107" s="1"/>
  <c r="AS395" i="107" s="1"/>
  <c r="AT395" i="107" s="1"/>
  <c r="AU395" i="107" s="1"/>
  <c r="AV395" i="107" s="1"/>
  <c r="AW395" i="107" s="1"/>
  <c r="AX395" i="107" s="1"/>
  <c r="AY395" i="107" s="1"/>
  <c r="AF27" i="107"/>
  <c r="AG27" i="107" s="1"/>
  <c r="AH27" i="107" s="1"/>
  <c r="AI27" i="107" s="1"/>
  <c r="AJ27" i="107" s="1"/>
  <c r="AK27" i="107" s="1"/>
  <c r="AL27" i="107" s="1"/>
  <c r="AM27" i="107" s="1"/>
  <c r="AN27" i="107" s="1"/>
  <c r="AO27" i="107" s="1"/>
  <c r="AP27" i="107" s="1"/>
  <c r="AQ27" i="107" s="1"/>
  <c r="AR27" i="107" s="1"/>
  <c r="AS27" i="107" s="1"/>
  <c r="AT27" i="107" s="1"/>
  <c r="AU27" i="107" s="1"/>
  <c r="AV27" i="107" s="1"/>
  <c r="AW27" i="107" s="1"/>
  <c r="AX27" i="107" s="1"/>
  <c r="AY27" i="107" s="1"/>
  <c r="AF581" i="107"/>
  <c r="AG581" i="107" s="1"/>
  <c r="AH581" i="107" s="1"/>
  <c r="AI581" i="107" s="1"/>
  <c r="AJ581" i="107" s="1"/>
  <c r="AK581" i="107" s="1"/>
  <c r="AL581" i="107" s="1"/>
  <c r="AM581" i="107" s="1"/>
  <c r="AN581" i="107" s="1"/>
  <c r="AO581" i="107" s="1"/>
  <c r="AP581" i="107" s="1"/>
  <c r="AQ581" i="107" s="1"/>
  <c r="AR581" i="107" s="1"/>
  <c r="AS581" i="107" s="1"/>
  <c r="AT581" i="107" s="1"/>
  <c r="AU581" i="107" s="1"/>
  <c r="AV581" i="107" s="1"/>
  <c r="AW581" i="107" s="1"/>
  <c r="AX581" i="107" s="1"/>
  <c r="AY581" i="107" s="1"/>
  <c r="AF50" i="107"/>
  <c r="AG50" i="107" s="1"/>
  <c r="AH50" i="107" s="1"/>
  <c r="AI50" i="107" s="1"/>
  <c r="AJ50" i="107" s="1"/>
  <c r="AK50" i="107" s="1"/>
  <c r="AL50" i="107" s="1"/>
  <c r="AM50" i="107" s="1"/>
  <c r="AN50" i="107" s="1"/>
  <c r="AO50" i="107" s="1"/>
  <c r="AP50" i="107" s="1"/>
  <c r="AQ50" i="107" s="1"/>
  <c r="AR50" i="107" s="1"/>
  <c r="AS50" i="107" s="1"/>
  <c r="AT50" i="107" s="1"/>
  <c r="AU50" i="107" s="1"/>
  <c r="AV50" i="107" s="1"/>
  <c r="AW50" i="107" s="1"/>
  <c r="AX50" i="107" s="1"/>
  <c r="AY50" i="107" s="1"/>
  <c r="AF496" i="107"/>
  <c r="AG496" i="107" s="1"/>
  <c r="AH496" i="107" s="1"/>
  <c r="AI496" i="107" s="1"/>
  <c r="AJ496" i="107" s="1"/>
  <c r="AK496" i="107" s="1"/>
  <c r="AL496" i="107" s="1"/>
  <c r="AM496" i="107" s="1"/>
  <c r="AN496" i="107" s="1"/>
  <c r="AO496" i="107" s="1"/>
  <c r="AP496" i="107" s="1"/>
  <c r="AQ496" i="107" s="1"/>
  <c r="AR496" i="107" s="1"/>
  <c r="AS496" i="107" s="1"/>
  <c r="AT496" i="107" s="1"/>
  <c r="AU496" i="107" s="1"/>
  <c r="AV496" i="107" s="1"/>
  <c r="AW496" i="107" s="1"/>
  <c r="AX496" i="107" s="1"/>
  <c r="AY496" i="107" s="1"/>
  <c r="AF30" i="107"/>
  <c r="AG30" i="107" s="1"/>
  <c r="AH30" i="107" s="1"/>
  <c r="AI30" i="107" s="1"/>
  <c r="AJ30" i="107" s="1"/>
  <c r="AK30" i="107" s="1"/>
  <c r="AL30" i="107" s="1"/>
  <c r="AM30" i="107" s="1"/>
  <c r="AN30" i="107" s="1"/>
  <c r="AO30" i="107" s="1"/>
  <c r="AP30" i="107" s="1"/>
  <c r="AQ30" i="107" s="1"/>
  <c r="AR30" i="107" s="1"/>
  <c r="AS30" i="107" s="1"/>
  <c r="AT30" i="107" s="1"/>
  <c r="AU30" i="107" s="1"/>
  <c r="AV30" i="107" s="1"/>
  <c r="AW30" i="107" s="1"/>
  <c r="AX30" i="107" s="1"/>
  <c r="AY30" i="107" s="1"/>
  <c r="AF38" i="107"/>
  <c r="AG38" i="107" s="1"/>
  <c r="AH38" i="107" s="1"/>
  <c r="AI38" i="107" s="1"/>
  <c r="AJ38" i="107" s="1"/>
  <c r="AK38" i="107" s="1"/>
  <c r="AL38" i="107" s="1"/>
  <c r="AM38" i="107" s="1"/>
  <c r="AN38" i="107" s="1"/>
  <c r="AO38" i="107" s="1"/>
  <c r="AP38" i="107" s="1"/>
  <c r="AQ38" i="107" s="1"/>
  <c r="AR38" i="107" s="1"/>
  <c r="AS38" i="107" s="1"/>
  <c r="AT38" i="107" s="1"/>
  <c r="AU38" i="107" s="1"/>
  <c r="AV38" i="107" s="1"/>
  <c r="AW38" i="107" s="1"/>
  <c r="AX38" i="107" s="1"/>
  <c r="AY38" i="107" s="1"/>
  <c r="AF651" i="107"/>
  <c r="AG651" i="107" s="1"/>
  <c r="AH651" i="107" s="1"/>
  <c r="AI651" i="107" s="1"/>
  <c r="AJ651" i="107" s="1"/>
  <c r="AK651" i="107" s="1"/>
  <c r="AL651" i="107" s="1"/>
  <c r="AM651" i="107" s="1"/>
  <c r="AN651" i="107" s="1"/>
  <c r="AO651" i="107" s="1"/>
  <c r="AP651" i="107" s="1"/>
  <c r="AQ651" i="107" s="1"/>
  <c r="AR651" i="107" s="1"/>
  <c r="AS651" i="107" s="1"/>
  <c r="AT651" i="107" s="1"/>
  <c r="AU651" i="107" s="1"/>
  <c r="AV651" i="107" s="1"/>
  <c r="AW651" i="107" s="1"/>
  <c r="AX651" i="107" s="1"/>
  <c r="AY651" i="107" s="1"/>
  <c r="AF41" i="107"/>
  <c r="AG41" i="107" s="1"/>
  <c r="AH41" i="107" s="1"/>
  <c r="AI41" i="107" s="1"/>
  <c r="AJ41" i="107" s="1"/>
  <c r="AK41" i="107" s="1"/>
  <c r="AL41" i="107" s="1"/>
  <c r="AM41" i="107" s="1"/>
  <c r="AN41" i="107" s="1"/>
  <c r="AO41" i="107" s="1"/>
  <c r="AP41" i="107" s="1"/>
  <c r="AQ41" i="107" s="1"/>
  <c r="AR41" i="107" s="1"/>
  <c r="AS41" i="107" s="1"/>
  <c r="AT41" i="107" s="1"/>
  <c r="AU41" i="107" s="1"/>
  <c r="AV41" i="107" s="1"/>
  <c r="AW41" i="107" s="1"/>
  <c r="AX41" i="107" s="1"/>
  <c r="AY41" i="107" s="1"/>
  <c r="AF584" i="107"/>
  <c r="AG584" i="107" s="1"/>
  <c r="AH584" i="107" s="1"/>
  <c r="AI584" i="107" s="1"/>
  <c r="AJ584" i="107" s="1"/>
  <c r="AK584" i="107" s="1"/>
  <c r="AL584" i="107" s="1"/>
  <c r="AM584" i="107" s="1"/>
  <c r="AN584" i="107" s="1"/>
  <c r="AO584" i="107" s="1"/>
  <c r="AP584" i="107" s="1"/>
  <c r="AQ584" i="107" s="1"/>
  <c r="AR584" i="107" s="1"/>
  <c r="AS584" i="107" s="1"/>
  <c r="AT584" i="107" s="1"/>
  <c r="AU584" i="107" s="1"/>
  <c r="AV584" i="107" s="1"/>
  <c r="AW584" i="107" s="1"/>
  <c r="AX584" i="107" s="1"/>
  <c r="AY584" i="107" s="1"/>
  <c r="AF577" i="107"/>
  <c r="AG577" i="107" s="1"/>
  <c r="AH577" i="107" s="1"/>
  <c r="AI577" i="107" s="1"/>
  <c r="AJ577" i="107" s="1"/>
  <c r="AK577" i="107" s="1"/>
  <c r="AL577" i="107" s="1"/>
  <c r="AM577" i="107" s="1"/>
  <c r="AN577" i="107" s="1"/>
  <c r="AO577" i="107" s="1"/>
  <c r="AP577" i="107" s="1"/>
  <c r="AQ577" i="107" s="1"/>
  <c r="AR577" i="107" s="1"/>
  <c r="AS577" i="107" s="1"/>
  <c r="AT577" i="107" s="1"/>
  <c r="AU577" i="107" s="1"/>
  <c r="AV577" i="107" s="1"/>
  <c r="AW577" i="107" s="1"/>
  <c r="AX577" i="107" s="1"/>
  <c r="AY577" i="107" s="1"/>
  <c r="AF679" i="107"/>
  <c r="AG679" i="107" s="1"/>
  <c r="AH679" i="107" s="1"/>
  <c r="AI679" i="107" s="1"/>
  <c r="AJ679" i="107" s="1"/>
  <c r="AK679" i="107" s="1"/>
  <c r="AL679" i="107" s="1"/>
  <c r="AM679" i="107" s="1"/>
  <c r="AN679" i="107" s="1"/>
  <c r="AO679" i="107" s="1"/>
  <c r="AP679" i="107" s="1"/>
  <c r="AQ679" i="107" s="1"/>
  <c r="AR679" i="107" s="1"/>
  <c r="AS679" i="107" s="1"/>
  <c r="AT679" i="107" s="1"/>
  <c r="AU679" i="107" s="1"/>
  <c r="AV679" i="107" s="1"/>
  <c r="AW679" i="107" s="1"/>
  <c r="AX679" i="107" s="1"/>
  <c r="AY679" i="107" s="1"/>
  <c r="AF287" i="107"/>
  <c r="AG287" i="107" s="1"/>
  <c r="AH287" i="107" s="1"/>
  <c r="AI287" i="107" s="1"/>
  <c r="AJ287" i="107" s="1"/>
  <c r="AK287" i="107" s="1"/>
  <c r="AL287" i="107" s="1"/>
  <c r="AM287" i="107" s="1"/>
  <c r="AN287" i="107" s="1"/>
  <c r="AO287" i="107" s="1"/>
  <c r="AP287" i="107" s="1"/>
  <c r="AQ287" i="107" s="1"/>
  <c r="AR287" i="107" s="1"/>
  <c r="AS287" i="107" s="1"/>
  <c r="AT287" i="107" s="1"/>
  <c r="AU287" i="107" s="1"/>
  <c r="AV287" i="107" s="1"/>
  <c r="AW287" i="107" s="1"/>
  <c r="AX287" i="107" s="1"/>
  <c r="AY287" i="107" s="1"/>
  <c r="AF181" i="107"/>
  <c r="AG181" i="107" s="1"/>
  <c r="AH181" i="107" s="1"/>
  <c r="AI181" i="107" s="1"/>
  <c r="AJ181" i="107" s="1"/>
  <c r="AK181" i="107" s="1"/>
  <c r="AL181" i="107" s="1"/>
  <c r="AM181" i="107" s="1"/>
  <c r="AN181" i="107" s="1"/>
  <c r="AO181" i="107" s="1"/>
  <c r="AP181" i="107" s="1"/>
  <c r="AQ181" i="107" s="1"/>
  <c r="AR181" i="107" s="1"/>
  <c r="AS181" i="107" s="1"/>
  <c r="AT181" i="107" s="1"/>
  <c r="AU181" i="107" s="1"/>
  <c r="AV181" i="107" s="1"/>
  <c r="AW181" i="107" s="1"/>
  <c r="AX181" i="107" s="1"/>
  <c r="AY181" i="107" s="1"/>
  <c r="AF726" i="107"/>
  <c r="AG726" i="107" s="1"/>
  <c r="AH726" i="107" s="1"/>
  <c r="AI726" i="107" s="1"/>
  <c r="AJ726" i="107" s="1"/>
  <c r="AK726" i="107" s="1"/>
  <c r="AL726" i="107" s="1"/>
  <c r="AM726" i="107" s="1"/>
  <c r="AN726" i="107" s="1"/>
  <c r="AO726" i="107" s="1"/>
  <c r="AP726" i="107" s="1"/>
  <c r="AQ726" i="107" s="1"/>
  <c r="AR726" i="107" s="1"/>
  <c r="AS726" i="107" s="1"/>
  <c r="AT726" i="107" s="1"/>
  <c r="AU726" i="107" s="1"/>
  <c r="AV726" i="107" s="1"/>
  <c r="AW726" i="107" s="1"/>
  <c r="AX726" i="107" s="1"/>
  <c r="AY726" i="107" s="1"/>
  <c r="AF332" i="107"/>
  <c r="AG332" i="107" s="1"/>
  <c r="AH332" i="107" s="1"/>
  <c r="AI332" i="107" s="1"/>
  <c r="AJ332" i="107" s="1"/>
  <c r="AK332" i="107" s="1"/>
  <c r="AL332" i="107" s="1"/>
  <c r="AM332" i="107" s="1"/>
  <c r="AN332" i="107" s="1"/>
  <c r="AO332" i="107" s="1"/>
  <c r="AP332" i="107" s="1"/>
  <c r="AQ332" i="107" s="1"/>
  <c r="AR332" i="107" s="1"/>
  <c r="AS332" i="107" s="1"/>
  <c r="AT332" i="107" s="1"/>
  <c r="AU332" i="107" s="1"/>
  <c r="AV332" i="107" s="1"/>
  <c r="AW332" i="107" s="1"/>
  <c r="AX332" i="107" s="1"/>
  <c r="AY332" i="107" s="1"/>
  <c r="AF173" i="107"/>
  <c r="AG173" i="107" s="1"/>
  <c r="AH173" i="107" s="1"/>
  <c r="AI173" i="107" s="1"/>
  <c r="AJ173" i="107" s="1"/>
  <c r="AK173" i="107" s="1"/>
  <c r="AL173" i="107" s="1"/>
  <c r="AM173" i="107" s="1"/>
  <c r="AN173" i="107" s="1"/>
  <c r="AO173" i="107" s="1"/>
  <c r="AP173" i="107" s="1"/>
  <c r="AQ173" i="107" s="1"/>
  <c r="AR173" i="107" s="1"/>
  <c r="AS173" i="107" s="1"/>
  <c r="AT173" i="107" s="1"/>
  <c r="AU173" i="107" s="1"/>
  <c r="AV173" i="107" s="1"/>
  <c r="AW173" i="107" s="1"/>
  <c r="AX173" i="107" s="1"/>
  <c r="AY173" i="107" s="1"/>
  <c r="AF176" i="107"/>
  <c r="AG176" i="107" s="1"/>
  <c r="AH176" i="107" s="1"/>
  <c r="AI176" i="107" s="1"/>
  <c r="AJ176" i="107" s="1"/>
  <c r="AK176" i="107" s="1"/>
  <c r="AL176" i="107" s="1"/>
  <c r="AM176" i="107" s="1"/>
  <c r="AN176" i="107" s="1"/>
  <c r="AO176" i="107" s="1"/>
  <c r="AP176" i="107" s="1"/>
  <c r="AQ176" i="107" s="1"/>
  <c r="AR176" i="107" s="1"/>
  <c r="AS176" i="107" s="1"/>
  <c r="AT176" i="107" s="1"/>
  <c r="AU176" i="107" s="1"/>
  <c r="AV176" i="107" s="1"/>
  <c r="AW176" i="107" s="1"/>
  <c r="AX176" i="107" s="1"/>
  <c r="AY176" i="107" s="1"/>
  <c r="AF160" i="107"/>
  <c r="AG160" i="107" s="1"/>
  <c r="AH160" i="107" s="1"/>
  <c r="AI160" i="107" s="1"/>
  <c r="AJ160" i="107" s="1"/>
  <c r="AK160" i="107" s="1"/>
  <c r="AL160" i="107" s="1"/>
  <c r="AM160" i="107" s="1"/>
  <c r="AN160" i="107" s="1"/>
  <c r="AO160" i="107" s="1"/>
  <c r="AP160" i="107" s="1"/>
  <c r="AQ160" i="107" s="1"/>
  <c r="AR160" i="107" s="1"/>
  <c r="AS160" i="107" s="1"/>
  <c r="AT160" i="107" s="1"/>
  <c r="AU160" i="107" s="1"/>
  <c r="AV160" i="107" s="1"/>
  <c r="AW160" i="107" s="1"/>
  <c r="AX160" i="107" s="1"/>
  <c r="AY160" i="107" s="1"/>
  <c r="AF257" i="107"/>
  <c r="AG257" i="107" s="1"/>
  <c r="AH257" i="107" s="1"/>
  <c r="AI257" i="107" s="1"/>
  <c r="AJ257" i="107" s="1"/>
  <c r="AK257" i="107" s="1"/>
  <c r="AL257" i="107" s="1"/>
  <c r="AM257" i="107" s="1"/>
  <c r="AN257" i="107" s="1"/>
  <c r="AO257" i="107" s="1"/>
  <c r="AP257" i="107" s="1"/>
  <c r="AQ257" i="107" s="1"/>
  <c r="AR257" i="107" s="1"/>
  <c r="AS257" i="107" s="1"/>
  <c r="AT257" i="107" s="1"/>
  <c r="AU257" i="107" s="1"/>
  <c r="AV257" i="107" s="1"/>
  <c r="AW257" i="107" s="1"/>
  <c r="AX257" i="107" s="1"/>
  <c r="AY257" i="107" s="1"/>
  <c r="AF291" i="107"/>
  <c r="AG291" i="107" s="1"/>
  <c r="AH291" i="107" s="1"/>
  <c r="AI291" i="107" s="1"/>
  <c r="AJ291" i="107" s="1"/>
  <c r="AK291" i="107" s="1"/>
  <c r="AL291" i="107" s="1"/>
  <c r="AM291" i="107" s="1"/>
  <c r="AN291" i="107" s="1"/>
  <c r="AO291" i="107" s="1"/>
  <c r="AP291" i="107" s="1"/>
  <c r="AQ291" i="107" s="1"/>
  <c r="AR291" i="107" s="1"/>
  <c r="AS291" i="107" s="1"/>
  <c r="AT291" i="107" s="1"/>
  <c r="AU291" i="107" s="1"/>
  <c r="AV291" i="107" s="1"/>
  <c r="AW291" i="107" s="1"/>
  <c r="AX291" i="107" s="1"/>
  <c r="AY291" i="107" s="1"/>
  <c r="AF241" i="107"/>
  <c r="AG241" i="107" s="1"/>
  <c r="AH241" i="107" s="1"/>
  <c r="AI241" i="107" s="1"/>
  <c r="AJ241" i="107" s="1"/>
  <c r="AK241" i="107" s="1"/>
  <c r="AL241" i="107" s="1"/>
  <c r="AM241" i="107" s="1"/>
  <c r="AN241" i="107" s="1"/>
  <c r="AO241" i="107" s="1"/>
  <c r="AP241" i="107" s="1"/>
  <c r="AQ241" i="107" s="1"/>
  <c r="AR241" i="107" s="1"/>
  <c r="AS241" i="107" s="1"/>
  <c r="AT241" i="107" s="1"/>
  <c r="AU241" i="107" s="1"/>
  <c r="AV241" i="107" s="1"/>
  <c r="AW241" i="107" s="1"/>
  <c r="AX241" i="107" s="1"/>
  <c r="AY241" i="107" s="1"/>
  <c r="AF692" i="107"/>
  <c r="AG692" i="107" s="1"/>
  <c r="AH692" i="107" s="1"/>
  <c r="AI692" i="107" s="1"/>
  <c r="AJ692" i="107" s="1"/>
  <c r="AK692" i="107" s="1"/>
  <c r="AL692" i="107" s="1"/>
  <c r="AM692" i="107" s="1"/>
  <c r="AN692" i="107" s="1"/>
  <c r="AO692" i="107" s="1"/>
  <c r="AP692" i="107" s="1"/>
  <c r="AQ692" i="107" s="1"/>
  <c r="AR692" i="107" s="1"/>
  <c r="AS692" i="107" s="1"/>
  <c r="AT692" i="107" s="1"/>
  <c r="AU692" i="107" s="1"/>
  <c r="AV692" i="107" s="1"/>
  <c r="AW692" i="107" s="1"/>
  <c r="AX692" i="107" s="1"/>
  <c r="AY692" i="107" s="1"/>
  <c r="AF509" i="107"/>
  <c r="AG509" i="107" s="1"/>
  <c r="AH509" i="107" s="1"/>
  <c r="AI509" i="107" s="1"/>
  <c r="AJ509" i="107" s="1"/>
  <c r="AK509" i="107" s="1"/>
  <c r="AL509" i="107" s="1"/>
  <c r="AM509" i="107" s="1"/>
  <c r="AN509" i="107" s="1"/>
  <c r="AO509" i="107" s="1"/>
  <c r="AP509" i="107" s="1"/>
  <c r="AQ509" i="107" s="1"/>
  <c r="AR509" i="107" s="1"/>
  <c r="AS509" i="107" s="1"/>
  <c r="AT509" i="107" s="1"/>
  <c r="AU509" i="107" s="1"/>
  <c r="AV509" i="107" s="1"/>
  <c r="AW509" i="107" s="1"/>
  <c r="AX509" i="107" s="1"/>
  <c r="AY509" i="107" s="1"/>
  <c r="AF362" i="107"/>
  <c r="AG362" i="107" s="1"/>
  <c r="AH362" i="107" s="1"/>
  <c r="AI362" i="107" s="1"/>
  <c r="AJ362" i="107" s="1"/>
  <c r="AK362" i="107" s="1"/>
  <c r="AL362" i="107" s="1"/>
  <c r="AM362" i="107" s="1"/>
  <c r="AN362" i="107" s="1"/>
  <c r="AO362" i="107" s="1"/>
  <c r="AP362" i="107" s="1"/>
  <c r="AQ362" i="107" s="1"/>
  <c r="AR362" i="107" s="1"/>
  <c r="AS362" i="107" s="1"/>
  <c r="AT362" i="107" s="1"/>
  <c r="AU362" i="107" s="1"/>
  <c r="AV362" i="107" s="1"/>
  <c r="AW362" i="107" s="1"/>
  <c r="AX362" i="107" s="1"/>
  <c r="AY362" i="107" s="1"/>
  <c r="AF9" i="107"/>
  <c r="AF653" i="107"/>
  <c r="AG653" i="107" s="1"/>
  <c r="AH653" i="107" s="1"/>
  <c r="AI653" i="107" s="1"/>
  <c r="AJ653" i="107" s="1"/>
  <c r="AK653" i="107" s="1"/>
  <c r="AL653" i="107" s="1"/>
  <c r="AM653" i="107" s="1"/>
  <c r="AN653" i="107" s="1"/>
  <c r="AO653" i="107" s="1"/>
  <c r="AP653" i="107" s="1"/>
  <c r="AQ653" i="107" s="1"/>
  <c r="AR653" i="107" s="1"/>
  <c r="AS653" i="107" s="1"/>
  <c r="AT653" i="107" s="1"/>
  <c r="AU653" i="107" s="1"/>
  <c r="AV653" i="107" s="1"/>
  <c r="AW653" i="107" s="1"/>
  <c r="AX653" i="107" s="1"/>
  <c r="AY653" i="107" s="1"/>
  <c r="AF560" i="107"/>
  <c r="AG560" i="107" s="1"/>
  <c r="AH560" i="107" s="1"/>
  <c r="AI560" i="107" s="1"/>
  <c r="AJ560" i="107" s="1"/>
  <c r="AK560" i="107" s="1"/>
  <c r="AL560" i="107" s="1"/>
  <c r="AM560" i="107" s="1"/>
  <c r="AN560" i="107" s="1"/>
  <c r="AO560" i="107" s="1"/>
  <c r="AP560" i="107" s="1"/>
  <c r="AQ560" i="107" s="1"/>
  <c r="AR560" i="107" s="1"/>
  <c r="AS560" i="107" s="1"/>
  <c r="AT560" i="107" s="1"/>
  <c r="AU560" i="107" s="1"/>
  <c r="AV560" i="107" s="1"/>
  <c r="AW560" i="107" s="1"/>
  <c r="AX560" i="107" s="1"/>
  <c r="AY560" i="107" s="1"/>
  <c r="AF226" i="107"/>
  <c r="AG226" i="107" s="1"/>
  <c r="AH226" i="107" s="1"/>
  <c r="AI226" i="107" s="1"/>
  <c r="AJ226" i="107" s="1"/>
  <c r="AK226" i="107" s="1"/>
  <c r="AL226" i="107" s="1"/>
  <c r="AM226" i="107" s="1"/>
  <c r="AN226" i="107" s="1"/>
  <c r="AO226" i="107" s="1"/>
  <c r="AP226" i="107" s="1"/>
  <c r="AQ226" i="107" s="1"/>
  <c r="AR226" i="107" s="1"/>
  <c r="AS226" i="107" s="1"/>
  <c r="AT226" i="107" s="1"/>
  <c r="AU226" i="107" s="1"/>
  <c r="AV226" i="107" s="1"/>
  <c r="AW226" i="107" s="1"/>
  <c r="AX226" i="107" s="1"/>
  <c r="AY226" i="107" s="1"/>
  <c r="AF66" i="107"/>
  <c r="AG66" i="107" s="1"/>
  <c r="AH66" i="107" s="1"/>
  <c r="AI66" i="107" s="1"/>
  <c r="AJ66" i="107" s="1"/>
  <c r="AK66" i="107" s="1"/>
  <c r="AL66" i="107" s="1"/>
  <c r="AM66" i="107" s="1"/>
  <c r="AN66" i="107" s="1"/>
  <c r="AO66" i="107" s="1"/>
  <c r="AP66" i="107" s="1"/>
  <c r="AQ66" i="107" s="1"/>
  <c r="AR66" i="107" s="1"/>
  <c r="AS66" i="107" s="1"/>
  <c r="AT66" i="107" s="1"/>
  <c r="AU66" i="107" s="1"/>
  <c r="AV66" i="107" s="1"/>
  <c r="AW66" i="107" s="1"/>
  <c r="AX66" i="107" s="1"/>
  <c r="AY66" i="107" s="1"/>
  <c r="AF22" i="107"/>
  <c r="AG22" i="107" s="1"/>
  <c r="AH22" i="107" s="1"/>
  <c r="AI22" i="107" s="1"/>
  <c r="AJ22" i="107" s="1"/>
  <c r="AK22" i="107" s="1"/>
  <c r="AL22" i="107" s="1"/>
  <c r="AM22" i="107" s="1"/>
  <c r="AN22" i="107" s="1"/>
  <c r="AO22" i="107" s="1"/>
  <c r="AP22" i="107" s="1"/>
  <c r="AQ22" i="107" s="1"/>
  <c r="AR22" i="107" s="1"/>
  <c r="AS22" i="107" s="1"/>
  <c r="AT22" i="107" s="1"/>
  <c r="AU22" i="107" s="1"/>
  <c r="AV22" i="107" s="1"/>
  <c r="AW22" i="107" s="1"/>
  <c r="AX22" i="107" s="1"/>
  <c r="AY22" i="107" s="1"/>
  <c r="AF247" i="107"/>
  <c r="AG247" i="107" s="1"/>
  <c r="AH247" i="107" s="1"/>
  <c r="AI247" i="107" s="1"/>
  <c r="AJ247" i="107" s="1"/>
  <c r="AK247" i="107" s="1"/>
  <c r="AL247" i="107" s="1"/>
  <c r="AM247" i="107" s="1"/>
  <c r="AN247" i="107" s="1"/>
  <c r="AO247" i="107" s="1"/>
  <c r="AP247" i="107" s="1"/>
  <c r="AQ247" i="107" s="1"/>
  <c r="AR247" i="107" s="1"/>
  <c r="AS247" i="107" s="1"/>
  <c r="AT247" i="107" s="1"/>
  <c r="AU247" i="107" s="1"/>
  <c r="AV247" i="107" s="1"/>
  <c r="AW247" i="107" s="1"/>
  <c r="AX247" i="107" s="1"/>
  <c r="AY247" i="107" s="1"/>
  <c r="AF166" i="107"/>
  <c r="AG166" i="107" s="1"/>
  <c r="AH166" i="107" s="1"/>
  <c r="AI166" i="107" s="1"/>
  <c r="AJ166" i="107" s="1"/>
  <c r="AK166" i="107" s="1"/>
  <c r="AL166" i="107" s="1"/>
  <c r="AM166" i="107" s="1"/>
  <c r="AN166" i="107" s="1"/>
  <c r="AO166" i="107" s="1"/>
  <c r="AP166" i="107" s="1"/>
  <c r="AQ166" i="107" s="1"/>
  <c r="AR166" i="107" s="1"/>
  <c r="AS166" i="107" s="1"/>
  <c r="AT166" i="107" s="1"/>
  <c r="AU166" i="107" s="1"/>
  <c r="AV166" i="107" s="1"/>
  <c r="AW166" i="107" s="1"/>
  <c r="AX166" i="107" s="1"/>
  <c r="AY166" i="107" s="1"/>
  <c r="AF459" i="107"/>
  <c r="AG459" i="107" s="1"/>
  <c r="AH459" i="107" s="1"/>
  <c r="AI459" i="107" s="1"/>
  <c r="AJ459" i="107" s="1"/>
  <c r="AK459" i="107" s="1"/>
  <c r="AL459" i="107" s="1"/>
  <c r="AM459" i="107" s="1"/>
  <c r="AN459" i="107" s="1"/>
  <c r="AO459" i="107" s="1"/>
  <c r="AP459" i="107" s="1"/>
  <c r="AQ459" i="107" s="1"/>
  <c r="AR459" i="107" s="1"/>
  <c r="AS459" i="107" s="1"/>
  <c r="AT459" i="107" s="1"/>
  <c r="AU459" i="107" s="1"/>
  <c r="AV459" i="107" s="1"/>
  <c r="AW459" i="107" s="1"/>
  <c r="AX459" i="107" s="1"/>
  <c r="AY459" i="107" s="1"/>
  <c r="AF116" i="107"/>
  <c r="AG116" i="107" s="1"/>
  <c r="AH116" i="107" s="1"/>
  <c r="AI116" i="107" s="1"/>
  <c r="AJ116" i="107" s="1"/>
  <c r="AK116" i="107" s="1"/>
  <c r="AL116" i="107" s="1"/>
  <c r="AM116" i="107" s="1"/>
  <c r="AN116" i="107" s="1"/>
  <c r="AO116" i="107" s="1"/>
  <c r="AP116" i="107" s="1"/>
  <c r="AQ116" i="107" s="1"/>
  <c r="AR116" i="107" s="1"/>
  <c r="AS116" i="107" s="1"/>
  <c r="AT116" i="107" s="1"/>
  <c r="AU116" i="107" s="1"/>
  <c r="AV116" i="107" s="1"/>
  <c r="AW116" i="107" s="1"/>
  <c r="AX116" i="107" s="1"/>
  <c r="AY116" i="107" s="1"/>
  <c r="AF352" i="107"/>
  <c r="AG352" i="107" s="1"/>
  <c r="AH352" i="107" s="1"/>
  <c r="AI352" i="107" s="1"/>
  <c r="AJ352" i="107" s="1"/>
  <c r="AK352" i="107" s="1"/>
  <c r="AL352" i="107" s="1"/>
  <c r="AM352" i="107" s="1"/>
  <c r="AN352" i="107" s="1"/>
  <c r="AO352" i="107" s="1"/>
  <c r="AP352" i="107" s="1"/>
  <c r="AQ352" i="107" s="1"/>
  <c r="AR352" i="107" s="1"/>
  <c r="AS352" i="107" s="1"/>
  <c r="AT352" i="107" s="1"/>
  <c r="AU352" i="107" s="1"/>
  <c r="AV352" i="107" s="1"/>
  <c r="AW352" i="107" s="1"/>
  <c r="AX352" i="107" s="1"/>
  <c r="AY352" i="107" s="1"/>
  <c r="AF727" i="107"/>
  <c r="AG727" i="107" s="1"/>
  <c r="AH727" i="107" s="1"/>
  <c r="AI727" i="107" s="1"/>
  <c r="AJ727" i="107" s="1"/>
  <c r="AK727" i="107" s="1"/>
  <c r="AL727" i="107" s="1"/>
  <c r="AM727" i="107" s="1"/>
  <c r="AN727" i="107" s="1"/>
  <c r="AO727" i="107" s="1"/>
  <c r="AP727" i="107" s="1"/>
  <c r="AQ727" i="107" s="1"/>
  <c r="AR727" i="107" s="1"/>
  <c r="AS727" i="107" s="1"/>
  <c r="AT727" i="107" s="1"/>
  <c r="AU727" i="107" s="1"/>
  <c r="AV727" i="107" s="1"/>
  <c r="AW727" i="107" s="1"/>
  <c r="AX727" i="107" s="1"/>
  <c r="AY727" i="107" s="1"/>
  <c r="AF321" i="107"/>
  <c r="AG321" i="107" s="1"/>
  <c r="AH321" i="107" s="1"/>
  <c r="AI321" i="107" s="1"/>
  <c r="AJ321" i="107" s="1"/>
  <c r="AK321" i="107" s="1"/>
  <c r="AL321" i="107" s="1"/>
  <c r="AM321" i="107" s="1"/>
  <c r="AN321" i="107" s="1"/>
  <c r="AO321" i="107" s="1"/>
  <c r="AP321" i="107" s="1"/>
  <c r="AQ321" i="107" s="1"/>
  <c r="AR321" i="107" s="1"/>
  <c r="AS321" i="107" s="1"/>
  <c r="AT321" i="107" s="1"/>
  <c r="AU321" i="107" s="1"/>
  <c r="AV321" i="107" s="1"/>
  <c r="AW321" i="107" s="1"/>
  <c r="AX321" i="107" s="1"/>
  <c r="AY321" i="107" s="1"/>
  <c r="AF342" i="107"/>
  <c r="AG342" i="107" s="1"/>
  <c r="AH342" i="107" s="1"/>
  <c r="AI342" i="107" s="1"/>
  <c r="AJ342" i="107" s="1"/>
  <c r="AK342" i="107" s="1"/>
  <c r="AL342" i="107" s="1"/>
  <c r="AM342" i="107" s="1"/>
  <c r="AN342" i="107" s="1"/>
  <c r="AO342" i="107" s="1"/>
  <c r="AP342" i="107" s="1"/>
  <c r="AQ342" i="107" s="1"/>
  <c r="AR342" i="107" s="1"/>
  <c r="AS342" i="107" s="1"/>
  <c r="AT342" i="107" s="1"/>
  <c r="AU342" i="107" s="1"/>
  <c r="AV342" i="107" s="1"/>
  <c r="AW342" i="107" s="1"/>
  <c r="AX342" i="107" s="1"/>
  <c r="AY342" i="107" s="1"/>
  <c r="AF655" i="107"/>
  <c r="AG655" i="107" s="1"/>
  <c r="AH655" i="107" s="1"/>
  <c r="AI655" i="107" s="1"/>
  <c r="AJ655" i="107" s="1"/>
  <c r="AK655" i="107" s="1"/>
  <c r="AL655" i="107" s="1"/>
  <c r="AM655" i="107" s="1"/>
  <c r="AN655" i="107" s="1"/>
  <c r="AO655" i="107" s="1"/>
  <c r="AP655" i="107" s="1"/>
  <c r="AQ655" i="107" s="1"/>
  <c r="AR655" i="107" s="1"/>
  <c r="AS655" i="107" s="1"/>
  <c r="AT655" i="107" s="1"/>
  <c r="AU655" i="107" s="1"/>
  <c r="AV655" i="107" s="1"/>
  <c r="AW655" i="107" s="1"/>
  <c r="AX655" i="107" s="1"/>
  <c r="AY655" i="107" s="1"/>
  <c r="AF268" i="107"/>
  <c r="AG268" i="107" s="1"/>
  <c r="AH268" i="107" s="1"/>
  <c r="AI268" i="107" s="1"/>
  <c r="AJ268" i="107" s="1"/>
  <c r="AK268" i="107" s="1"/>
  <c r="AL268" i="107" s="1"/>
  <c r="AM268" i="107" s="1"/>
  <c r="AN268" i="107" s="1"/>
  <c r="AO268" i="107" s="1"/>
  <c r="AP268" i="107" s="1"/>
  <c r="AQ268" i="107" s="1"/>
  <c r="AR268" i="107" s="1"/>
  <c r="AS268" i="107" s="1"/>
  <c r="AT268" i="107" s="1"/>
  <c r="AU268" i="107" s="1"/>
  <c r="AV268" i="107" s="1"/>
  <c r="AW268" i="107" s="1"/>
  <c r="AX268" i="107" s="1"/>
  <c r="AY268" i="107" s="1"/>
  <c r="AF616" i="107"/>
  <c r="AG616" i="107" s="1"/>
  <c r="AH616" i="107" s="1"/>
  <c r="AI616" i="107" s="1"/>
  <c r="AJ616" i="107" s="1"/>
  <c r="AK616" i="107" s="1"/>
  <c r="AL616" i="107" s="1"/>
  <c r="AM616" i="107" s="1"/>
  <c r="AN616" i="107" s="1"/>
  <c r="AO616" i="107" s="1"/>
  <c r="AP616" i="107" s="1"/>
  <c r="AQ616" i="107" s="1"/>
  <c r="AR616" i="107" s="1"/>
  <c r="AS616" i="107" s="1"/>
  <c r="AT616" i="107" s="1"/>
  <c r="AU616" i="107" s="1"/>
  <c r="AV616" i="107" s="1"/>
  <c r="AW616" i="107" s="1"/>
  <c r="AX616" i="107" s="1"/>
  <c r="AY616" i="107" s="1"/>
  <c r="AF503" i="107"/>
  <c r="AG503" i="107" s="1"/>
  <c r="AH503" i="107" s="1"/>
  <c r="AI503" i="107" s="1"/>
  <c r="AJ503" i="107" s="1"/>
  <c r="AK503" i="107" s="1"/>
  <c r="AL503" i="107" s="1"/>
  <c r="AM503" i="107" s="1"/>
  <c r="AN503" i="107" s="1"/>
  <c r="AO503" i="107" s="1"/>
  <c r="AP503" i="107" s="1"/>
  <c r="AQ503" i="107" s="1"/>
  <c r="AR503" i="107" s="1"/>
  <c r="AS503" i="107" s="1"/>
  <c r="AT503" i="107" s="1"/>
  <c r="AU503" i="107" s="1"/>
  <c r="AV503" i="107" s="1"/>
  <c r="AW503" i="107" s="1"/>
  <c r="AX503" i="107" s="1"/>
  <c r="AY503" i="107" s="1"/>
  <c r="AF15" i="107"/>
  <c r="AG15" i="107" s="1"/>
  <c r="AH15" i="107" s="1"/>
  <c r="AI15" i="107" s="1"/>
  <c r="AJ15" i="107" s="1"/>
  <c r="AK15" i="107" s="1"/>
  <c r="AL15" i="107" s="1"/>
  <c r="AM15" i="107" s="1"/>
  <c r="AN15" i="107" s="1"/>
  <c r="AO15" i="107" s="1"/>
  <c r="AP15" i="107" s="1"/>
  <c r="AQ15" i="107" s="1"/>
  <c r="AR15" i="107" s="1"/>
  <c r="AS15" i="107" s="1"/>
  <c r="AT15" i="107" s="1"/>
  <c r="AU15" i="107" s="1"/>
  <c r="AV15" i="107" s="1"/>
  <c r="AW15" i="107" s="1"/>
  <c r="AX15" i="107" s="1"/>
  <c r="AY15" i="107" s="1"/>
  <c r="AF40" i="107"/>
  <c r="AG40" i="107" s="1"/>
  <c r="AH40" i="107" s="1"/>
  <c r="AI40" i="107" s="1"/>
  <c r="AJ40" i="107" s="1"/>
  <c r="AK40" i="107" s="1"/>
  <c r="AL40" i="107" s="1"/>
  <c r="AM40" i="107" s="1"/>
  <c r="AN40" i="107" s="1"/>
  <c r="AO40" i="107" s="1"/>
  <c r="AP40" i="107" s="1"/>
  <c r="AQ40" i="107" s="1"/>
  <c r="AR40" i="107" s="1"/>
  <c r="AS40" i="107" s="1"/>
  <c r="AT40" i="107" s="1"/>
  <c r="AU40" i="107" s="1"/>
  <c r="AV40" i="107" s="1"/>
  <c r="AW40" i="107" s="1"/>
  <c r="AX40" i="107" s="1"/>
  <c r="AY40" i="107" s="1"/>
  <c r="AF687" i="107"/>
  <c r="AG687" i="107" s="1"/>
  <c r="AH687" i="107" s="1"/>
  <c r="AI687" i="107" s="1"/>
  <c r="AJ687" i="107" s="1"/>
  <c r="AK687" i="107" s="1"/>
  <c r="AL687" i="107" s="1"/>
  <c r="AM687" i="107" s="1"/>
  <c r="AN687" i="107" s="1"/>
  <c r="AO687" i="107" s="1"/>
  <c r="AP687" i="107" s="1"/>
  <c r="AQ687" i="107" s="1"/>
  <c r="AR687" i="107" s="1"/>
  <c r="AS687" i="107" s="1"/>
  <c r="AT687" i="107" s="1"/>
  <c r="AU687" i="107" s="1"/>
  <c r="AV687" i="107" s="1"/>
  <c r="AW687" i="107" s="1"/>
  <c r="AX687" i="107" s="1"/>
  <c r="AY687" i="107" s="1"/>
  <c r="AF635" i="107"/>
  <c r="AG635" i="107" s="1"/>
  <c r="AH635" i="107" s="1"/>
  <c r="AI635" i="107" s="1"/>
  <c r="AJ635" i="107" s="1"/>
  <c r="AK635" i="107" s="1"/>
  <c r="AL635" i="107" s="1"/>
  <c r="AM635" i="107" s="1"/>
  <c r="AN635" i="107" s="1"/>
  <c r="AO635" i="107" s="1"/>
  <c r="AP635" i="107" s="1"/>
  <c r="AQ635" i="107" s="1"/>
  <c r="AR635" i="107" s="1"/>
  <c r="AS635" i="107" s="1"/>
  <c r="AT635" i="107" s="1"/>
  <c r="AU635" i="107" s="1"/>
  <c r="AV635" i="107" s="1"/>
  <c r="AW635" i="107" s="1"/>
  <c r="AX635" i="107" s="1"/>
  <c r="AY635" i="107" s="1"/>
  <c r="AF565" i="107"/>
  <c r="AG565" i="107" s="1"/>
  <c r="AH565" i="107" s="1"/>
  <c r="AI565" i="107" s="1"/>
  <c r="AJ565" i="107" s="1"/>
  <c r="AK565" i="107" s="1"/>
  <c r="AL565" i="107" s="1"/>
  <c r="AM565" i="107" s="1"/>
  <c r="AN565" i="107" s="1"/>
  <c r="AO565" i="107" s="1"/>
  <c r="AP565" i="107" s="1"/>
  <c r="AQ565" i="107" s="1"/>
  <c r="AR565" i="107" s="1"/>
  <c r="AS565" i="107" s="1"/>
  <c r="AT565" i="107" s="1"/>
  <c r="AU565" i="107" s="1"/>
  <c r="AV565" i="107" s="1"/>
  <c r="AW565" i="107" s="1"/>
  <c r="AX565" i="107" s="1"/>
  <c r="AY565" i="107" s="1"/>
  <c r="AF223" i="107"/>
  <c r="AG223" i="107" s="1"/>
  <c r="AH223" i="107" s="1"/>
  <c r="AI223" i="107" s="1"/>
  <c r="AJ223" i="107" s="1"/>
  <c r="AK223" i="107" s="1"/>
  <c r="AL223" i="107" s="1"/>
  <c r="AM223" i="107" s="1"/>
  <c r="AN223" i="107" s="1"/>
  <c r="AO223" i="107" s="1"/>
  <c r="AP223" i="107" s="1"/>
  <c r="AQ223" i="107" s="1"/>
  <c r="AR223" i="107" s="1"/>
  <c r="AS223" i="107" s="1"/>
  <c r="AT223" i="107" s="1"/>
  <c r="AU223" i="107" s="1"/>
  <c r="AV223" i="107" s="1"/>
  <c r="AW223" i="107" s="1"/>
  <c r="AX223" i="107" s="1"/>
  <c r="AY223" i="107" s="1"/>
  <c r="AF450" i="107"/>
  <c r="AG450" i="107" s="1"/>
  <c r="AH450" i="107" s="1"/>
  <c r="AI450" i="107" s="1"/>
  <c r="AJ450" i="107" s="1"/>
  <c r="AK450" i="107" s="1"/>
  <c r="AL450" i="107" s="1"/>
  <c r="AM450" i="107" s="1"/>
  <c r="AN450" i="107" s="1"/>
  <c r="AO450" i="107" s="1"/>
  <c r="AP450" i="107" s="1"/>
  <c r="AQ450" i="107" s="1"/>
  <c r="AR450" i="107" s="1"/>
  <c r="AS450" i="107" s="1"/>
  <c r="AT450" i="107" s="1"/>
  <c r="AU450" i="107" s="1"/>
  <c r="AV450" i="107" s="1"/>
  <c r="AW450" i="107" s="1"/>
  <c r="AX450" i="107" s="1"/>
  <c r="AY450" i="107" s="1"/>
  <c r="AF236" i="107"/>
  <c r="AG236" i="107" s="1"/>
  <c r="AH236" i="107" s="1"/>
  <c r="AI236" i="107" s="1"/>
  <c r="AJ236" i="107" s="1"/>
  <c r="AK236" i="107" s="1"/>
  <c r="AL236" i="107" s="1"/>
  <c r="AM236" i="107" s="1"/>
  <c r="AN236" i="107" s="1"/>
  <c r="AO236" i="107" s="1"/>
  <c r="AP236" i="107" s="1"/>
  <c r="AQ236" i="107" s="1"/>
  <c r="AR236" i="107" s="1"/>
  <c r="AS236" i="107" s="1"/>
  <c r="AT236" i="107" s="1"/>
  <c r="AU236" i="107" s="1"/>
  <c r="AV236" i="107" s="1"/>
  <c r="AW236" i="107" s="1"/>
  <c r="AX236" i="107" s="1"/>
  <c r="AY236" i="107" s="1"/>
  <c r="AF732" i="107"/>
  <c r="AG732" i="107" s="1"/>
  <c r="AH732" i="107" s="1"/>
  <c r="AI732" i="107" s="1"/>
  <c r="AJ732" i="107" s="1"/>
  <c r="AK732" i="107" s="1"/>
  <c r="AL732" i="107" s="1"/>
  <c r="AM732" i="107" s="1"/>
  <c r="AN732" i="107" s="1"/>
  <c r="AO732" i="107" s="1"/>
  <c r="AP732" i="107" s="1"/>
  <c r="AQ732" i="107" s="1"/>
  <c r="AR732" i="107" s="1"/>
  <c r="AS732" i="107" s="1"/>
  <c r="AT732" i="107" s="1"/>
  <c r="AU732" i="107" s="1"/>
  <c r="AV732" i="107" s="1"/>
  <c r="AW732" i="107" s="1"/>
  <c r="AX732" i="107" s="1"/>
  <c r="AY732" i="107" s="1"/>
  <c r="AF200" i="107"/>
  <c r="AG200" i="107" s="1"/>
  <c r="AH200" i="107" s="1"/>
  <c r="AI200" i="107" s="1"/>
  <c r="AJ200" i="107" s="1"/>
  <c r="AK200" i="107" s="1"/>
  <c r="AL200" i="107" s="1"/>
  <c r="AM200" i="107" s="1"/>
  <c r="AN200" i="107" s="1"/>
  <c r="AO200" i="107" s="1"/>
  <c r="AP200" i="107" s="1"/>
  <c r="AQ200" i="107" s="1"/>
  <c r="AR200" i="107" s="1"/>
  <c r="AS200" i="107" s="1"/>
  <c r="AT200" i="107" s="1"/>
  <c r="AU200" i="107" s="1"/>
  <c r="AV200" i="107" s="1"/>
  <c r="AW200" i="107" s="1"/>
  <c r="AX200" i="107" s="1"/>
  <c r="AY200" i="107" s="1"/>
  <c r="AF436" i="107"/>
  <c r="AG436" i="107" s="1"/>
  <c r="AH436" i="107" s="1"/>
  <c r="AI436" i="107" s="1"/>
  <c r="AJ436" i="107" s="1"/>
  <c r="AK436" i="107" s="1"/>
  <c r="AL436" i="107" s="1"/>
  <c r="AM436" i="107" s="1"/>
  <c r="AN436" i="107" s="1"/>
  <c r="AO436" i="107" s="1"/>
  <c r="AP436" i="107" s="1"/>
  <c r="AQ436" i="107" s="1"/>
  <c r="AR436" i="107" s="1"/>
  <c r="AS436" i="107" s="1"/>
  <c r="AT436" i="107" s="1"/>
  <c r="AU436" i="107" s="1"/>
  <c r="AV436" i="107" s="1"/>
  <c r="AW436" i="107" s="1"/>
  <c r="AX436" i="107" s="1"/>
  <c r="AY436" i="107" s="1"/>
  <c r="AF501" i="107"/>
  <c r="AG501" i="107" s="1"/>
  <c r="AH501" i="107" s="1"/>
  <c r="AI501" i="107" s="1"/>
  <c r="AJ501" i="107" s="1"/>
  <c r="AK501" i="107" s="1"/>
  <c r="AL501" i="107" s="1"/>
  <c r="AM501" i="107" s="1"/>
  <c r="AN501" i="107" s="1"/>
  <c r="AO501" i="107" s="1"/>
  <c r="AP501" i="107" s="1"/>
  <c r="AQ501" i="107" s="1"/>
  <c r="AR501" i="107" s="1"/>
  <c r="AS501" i="107" s="1"/>
  <c r="AT501" i="107" s="1"/>
  <c r="AU501" i="107" s="1"/>
  <c r="AV501" i="107" s="1"/>
  <c r="AW501" i="107" s="1"/>
  <c r="AX501" i="107" s="1"/>
  <c r="AY501" i="107" s="1"/>
  <c r="AF31" i="107"/>
  <c r="AG31" i="107" s="1"/>
  <c r="AH31" i="107" s="1"/>
  <c r="AI31" i="107" s="1"/>
  <c r="AJ31" i="107" s="1"/>
  <c r="AK31" i="107" s="1"/>
  <c r="AL31" i="107" s="1"/>
  <c r="AM31" i="107" s="1"/>
  <c r="AN31" i="107" s="1"/>
  <c r="AO31" i="107" s="1"/>
  <c r="AP31" i="107" s="1"/>
  <c r="AQ31" i="107" s="1"/>
  <c r="AR31" i="107" s="1"/>
  <c r="AS31" i="107" s="1"/>
  <c r="AT31" i="107" s="1"/>
  <c r="AU31" i="107" s="1"/>
  <c r="AV31" i="107" s="1"/>
  <c r="AW31" i="107" s="1"/>
  <c r="AX31" i="107" s="1"/>
  <c r="AY31" i="107" s="1"/>
  <c r="AF24" i="107"/>
  <c r="AG24" i="107" s="1"/>
  <c r="AH24" i="107" s="1"/>
  <c r="AI24" i="107" s="1"/>
  <c r="AJ24" i="107" s="1"/>
  <c r="AK24" i="107" s="1"/>
  <c r="AL24" i="107" s="1"/>
  <c r="AM24" i="107" s="1"/>
  <c r="AN24" i="107" s="1"/>
  <c r="AO24" i="107" s="1"/>
  <c r="AP24" i="107" s="1"/>
  <c r="AQ24" i="107" s="1"/>
  <c r="AR24" i="107" s="1"/>
  <c r="AS24" i="107" s="1"/>
  <c r="AT24" i="107" s="1"/>
  <c r="AU24" i="107" s="1"/>
  <c r="AV24" i="107" s="1"/>
  <c r="AW24" i="107" s="1"/>
  <c r="AX24" i="107" s="1"/>
  <c r="AY24" i="107" s="1"/>
  <c r="AF219" i="107"/>
  <c r="AG219" i="107" s="1"/>
  <c r="AH219" i="107" s="1"/>
  <c r="AI219" i="107" s="1"/>
  <c r="AJ219" i="107" s="1"/>
  <c r="AK219" i="107" s="1"/>
  <c r="AL219" i="107" s="1"/>
  <c r="AM219" i="107" s="1"/>
  <c r="AN219" i="107" s="1"/>
  <c r="AO219" i="107" s="1"/>
  <c r="AP219" i="107" s="1"/>
  <c r="AQ219" i="107" s="1"/>
  <c r="AR219" i="107" s="1"/>
  <c r="AS219" i="107" s="1"/>
  <c r="AT219" i="107" s="1"/>
  <c r="AU219" i="107" s="1"/>
  <c r="AV219" i="107" s="1"/>
  <c r="AW219" i="107" s="1"/>
  <c r="AX219" i="107" s="1"/>
  <c r="AY219" i="107" s="1"/>
  <c r="AF620" i="107"/>
  <c r="AG620" i="107" s="1"/>
  <c r="AH620" i="107" s="1"/>
  <c r="AI620" i="107" s="1"/>
  <c r="AJ620" i="107" s="1"/>
  <c r="AK620" i="107" s="1"/>
  <c r="AL620" i="107" s="1"/>
  <c r="AM620" i="107" s="1"/>
  <c r="AN620" i="107" s="1"/>
  <c r="AO620" i="107" s="1"/>
  <c r="AP620" i="107" s="1"/>
  <c r="AQ620" i="107" s="1"/>
  <c r="AR620" i="107" s="1"/>
  <c r="AS620" i="107" s="1"/>
  <c r="AT620" i="107" s="1"/>
  <c r="AU620" i="107" s="1"/>
  <c r="AV620" i="107" s="1"/>
  <c r="AW620" i="107" s="1"/>
  <c r="AX620" i="107" s="1"/>
  <c r="AY620" i="107" s="1"/>
  <c r="AF556" i="107"/>
  <c r="AG556" i="107" s="1"/>
  <c r="AH556" i="107" s="1"/>
  <c r="AI556" i="107" s="1"/>
  <c r="AJ556" i="107" s="1"/>
  <c r="AK556" i="107" s="1"/>
  <c r="AL556" i="107" s="1"/>
  <c r="AM556" i="107" s="1"/>
  <c r="AN556" i="107" s="1"/>
  <c r="AO556" i="107" s="1"/>
  <c r="AP556" i="107" s="1"/>
  <c r="AQ556" i="107" s="1"/>
  <c r="AR556" i="107" s="1"/>
  <c r="AS556" i="107" s="1"/>
  <c r="AT556" i="107" s="1"/>
  <c r="AU556" i="107" s="1"/>
  <c r="AV556" i="107" s="1"/>
  <c r="AW556" i="107" s="1"/>
  <c r="AX556" i="107" s="1"/>
  <c r="AY556" i="107" s="1"/>
  <c r="AF462" i="107"/>
  <c r="AG462" i="107" s="1"/>
  <c r="AH462" i="107" s="1"/>
  <c r="AI462" i="107" s="1"/>
  <c r="AJ462" i="107" s="1"/>
  <c r="AK462" i="107" s="1"/>
  <c r="AL462" i="107" s="1"/>
  <c r="AM462" i="107" s="1"/>
  <c r="AN462" i="107" s="1"/>
  <c r="AO462" i="107" s="1"/>
  <c r="AP462" i="107" s="1"/>
  <c r="AQ462" i="107" s="1"/>
  <c r="AR462" i="107" s="1"/>
  <c r="AS462" i="107" s="1"/>
  <c r="AT462" i="107" s="1"/>
  <c r="AU462" i="107" s="1"/>
  <c r="AV462" i="107" s="1"/>
  <c r="AW462" i="107" s="1"/>
  <c r="AX462" i="107" s="1"/>
  <c r="AY462" i="107" s="1"/>
  <c r="AF639" i="107"/>
  <c r="AG639" i="107" s="1"/>
  <c r="AH639" i="107" s="1"/>
  <c r="AI639" i="107" s="1"/>
  <c r="AJ639" i="107" s="1"/>
  <c r="AK639" i="107" s="1"/>
  <c r="AL639" i="107" s="1"/>
  <c r="AM639" i="107" s="1"/>
  <c r="AN639" i="107" s="1"/>
  <c r="AO639" i="107" s="1"/>
  <c r="AP639" i="107" s="1"/>
  <c r="AQ639" i="107" s="1"/>
  <c r="AR639" i="107" s="1"/>
  <c r="AS639" i="107" s="1"/>
  <c r="AT639" i="107" s="1"/>
  <c r="AU639" i="107" s="1"/>
  <c r="AV639" i="107" s="1"/>
  <c r="AW639" i="107" s="1"/>
  <c r="AX639" i="107" s="1"/>
  <c r="AY639" i="107" s="1"/>
  <c r="AF489" i="107"/>
  <c r="AG489" i="107" s="1"/>
  <c r="AH489" i="107" s="1"/>
  <c r="AI489" i="107" s="1"/>
  <c r="AJ489" i="107" s="1"/>
  <c r="AK489" i="107" s="1"/>
  <c r="AL489" i="107" s="1"/>
  <c r="AM489" i="107" s="1"/>
  <c r="AN489" i="107" s="1"/>
  <c r="AO489" i="107" s="1"/>
  <c r="AP489" i="107" s="1"/>
  <c r="AQ489" i="107" s="1"/>
  <c r="AR489" i="107" s="1"/>
  <c r="AS489" i="107" s="1"/>
  <c r="AT489" i="107" s="1"/>
  <c r="AU489" i="107" s="1"/>
  <c r="AV489" i="107" s="1"/>
  <c r="AW489" i="107" s="1"/>
  <c r="AX489" i="107" s="1"/>
  <c r="AY489" i="107" s="1"/>
  <c r="AF439" i="107"/>
  <c r="AG439" i="107" s="1"/>
  <c r="AH439" i="107" s="1"/>
  <c r="AI439" i="107" s="1"/>
  <c r="AJ439" i="107" s="1"/>
  <c r="AK439" i="107" s="1"/>
  <c r="AL439" i="107" s="1"/>
  <c r="AM439" i="107" s="1"/>
  <c r="AN439" i="107" s="1"/>
  <c r="AO439" i="107" s="1"/>
  <c r="AP439" i="107" s="1"/>
  <c r="AQ439" i="107" s="1"/>
  <c r="AR439" i="107" s="1"/>
  <c r="AS439" i="107" s="1"/>
  <c r="AT439" i="107" s="1"/>
  <c r="AU439" i="107" s="1"/>
  <c r="AV439" i="107" s="1"/>
  <c r="AW439" i="107" s="1"/>
  <c r="AX439" i="107" s="1"/>
  <c r="AY439" i="107" s="1"/>
  <c r="AF246" i="107"/>
  <c r="AG246" i="107" s="1"/>
  <c r="AH246" i="107" s="1"/>
  <c r="AI246" i="107" s="1"/>
  <c r="AJ246" i="107" s="1"/>
  <c r="AK246" i="107" s="1"/>
  <c r="AL246" i="107" s="1"/>
  <c r="AM246" i="107" s="1"/>
  <c r="AN246" i="107" s="1"/>
  <c r="AO246" i="107" s="1"/>
  <c r="AP246" i="107" s="1"/>
  <c r="AQ246" i="107" s="1"/>
  <c r="AR246" i="107" s="1"/>
  <c r="AS246" i="107" s="1"/>
  <c r="AT246" i="107" s="1"/>
  <c r="AU246" i="107" s="1"/>
  <c r="AV246" i="107" s="1"/>
  <c r="AW246" i="107" s="1"/>
  <c r="AX246" i="107" s="1"/>
  <c r="AY246" i="107" s="1"/>
  <c r="AF603" i="107"/>
  <c r="AG603" i="107" s="1"/>
  <c r="AH603" i="107" s="1"/>
  <c r="AI603" i="107" s="1"/>
  <c r="AJ603" i="107" s="1"/>
  <c r="AK603" i="107" s="1"/>
  <c r="AL603" i="107" s="1"/>
  <c r="AM603" i="107" s="1"/>
  <c r="AN603" i="107" s="1"/>
  <c r="AO603" i="107" s="1"/>
  <c r="AP603" i="107" s="1"/>
  <c r="AQ603" i="107" s="1"/>
  <c r="AR603" i="107" s="1"/>
  <c r="AS603" i="107" s="1"/>
  <c r="AT603" i="107" s="1"/>
  <c r="AU603" i="107" s="1"/>
  <c r="AV603" i="107" s="1"/>
  <c r="AW603" i="107" s="1"/>
  <c r="AX603" i="107" s="1"/>
  <c r="AY603" i="107" s="1"/>
  <c r="AF561" i="107"/>
  <c r="AG561" i="107" s="1"/>
  <c r="AH561" i="107" s="1"/>
  <c r="AI561" i="107" s="1"/>
  <c r="AJ561" i="107" s="1"/>
  <c r="AK561" i="107" s="1"/>
  <c r="AL561" i="107" s="1"/>
  <c r="AM561" i="107" s="1"/>
  <c r="AN561" i="107" s="1"/>
  <c r="AO561" i="107" s="1"/>
  <c r="AP561" i="107" s="1"/>
  <c r="AQ561" i="107" s="1"/>
  <c r="AR561" i="107" s="1"/>
  <c r="AS561" i="107" s="1"/>
  <c r="AT561" i="107" s="1"/>
  <c r="AU561" i="107" s="1"/>
  <c r="AV561" i="107" s="1"/>
  <c r="AW561" i="107" s="1"/>
  <c r="AX561" i="107" s="1"/>
  <c r="AY561" i="107" s="1"/>
  <c r="AF571" i="107"/>
  <c r="AG571" i="107" s="1"/>
  <c r="AH571" i="107" s="1"/>
  <c r="AI571" i="107" s="1"/>
  <c r="AJ571" i="107" s="1"/>
  <c r="AK571" i="107" s="1"/>
  <c r="AL571" i="107" s="1"/>
  <c r="AM571" i="107" s="1"/>
  <c r="AN571" i="107" s="1"/>
  <c r="AO571" i="107" s="1"/>
  <c r="AP571" i="107" s="1"/>
  <c r="AQ571" i="107" s="1"/>
  <c r="AR571" i="107" s="1"/>
  <c r="AS571" i="107" s="1"/>
  <c r="AT571" i="107" s="1"/>
  <c r="AU571" i="107" s="1"/>
  <c r="AV571" i="107" s="1"/>
  <c r="AW571" i="107" s="1"/>
  <c r="AX571" i="107" s="1"/>
  <c r="AY571" i="107" s="1"/>
  <c r="AF673" i="107"/>
  <c r="AG673" i="107" s="1"/>
  <c r="AH673" i="107" s="1"/>
  <c r="AI673" i="107" s="1"/>
  <c r="AJ673" i="107" s="1"/>
  <c r="AK673" i="107" s="1"/>
  <c r="AL673" i="107" s="1"/>
  <c r="AM673" i="107" s="1"/>
  <c r="AN673" i="107" s="1"/>
  <c r="AO673" i="107" s="1"/>
  <c r="AP673" i="107" s="1"/>
  <c r="AQ673" i="107" s="1"/>
  <c r="AR673" i="107" s="1"/>
  <c r="AS673" i="107" s="1"/>
  <c r="AT673" i="107" s="1"/>
  <c r="AU673" i="107" s="1"/>
  <c r="AV673" i="107" s="1"/>
  <c r="AW673" i="107" s="1"/>
  <c r="AX673" i="107" s="1"/>
  <c r="AY673" i="107" s="1"/>
  <c r="AF79" i="107"/>
  <c r="AG79" i="107" s="1"/>
  <c r="AH79" i="107" s="1"/>
  <c r="AI79" i="107" s="1"/>
  <c r="AJ79" i="107" s="1"/>
  <c r="AK79" i="107" s="1"/>
  <c r="AL79" i="107" s="1"/>
  <c r="AM79" i="107" s="1"/>
  <c r="AN79" i="107" s="1"/>
  <c r="AO79" i="107" s="1"/>
  <c r="AP79" i="107" s="1"/>
  <c r="AQ79" i="107" s="1"/>
  <c r="AR79" i="107" s="1"/>
  <c r="AS79" i="107" s="1"/>
  <c r="AT79" i="107" s="1"/>
  <c r="AU79" i="107" s="1"/>
  <c r="AV79" i="107" s="1"/>
  <c r="AW79" i="107" s="1"/>
  <c r="AX79" i="107" s="1"/>
  <c r="AY79" i="107" s="1"/>
  <c r="AF277" i="107"/>
  <c r="AG277" i="107" s="1"/>
  <c r="AH277" i="107" s="1"/>
  <c r="AI277" i="107" s="1"/>
  <c r="AJ277" i="107" s="1"/>
  <c r="AK277" i="107" s="1"/>
  <c r="AL277" i="107" s="1"/>
  <c r="AM277" i="107" s="1"/>
  <c r="AN277" i="107" s="1"/>
  <c r="AO277" i="107" s="1"/>
  <c r="AP277" i="107" s="1"/>
  <c r="AQ277" i="107" s="1"/>
  <c r="AR277" i="107" s="1"/>
  <c r="AS277" i="107" s="1"/>
  <c r="AT277" i="107" s="1"/>
  <c r="AU277" i="107" s="1"/>
  <c r="AV277" i="107" s="1"/>
  <c r="AW277" i="107" s="1"/>
  <c r="AX277" i="107" s="1"/>
  <c r="AY277" i="107" s="1"/>
  <c r="AF243" i="107"/>
  <c r="AG243" i="107" s="1"/>
  <c r="AH243" i="107" s="1"/>
  <c r="AI243" i="107" s="1"/>
  <c r="AJ243" i="107" s="1"/>
  <c r="AK243" i="107" s="1"/>
  <c r="AL243" i="107" s="1"/>
  <c r="AM243" i="107" s="1"/>
  <c r="AN243" i="107" s="1"/>
  <c r="AO243" i="107" s="1"/>
  <c r="AP243" i="107" s="1"/>
  <c r="AQ243" i="107" s="1"/>
  <c r="AR243" i="107" s="1"/>
  <c r="AS243" i="107" s="1"/>
  <c r="AT243" i="107" s="1"/>
  <c r="AU243" i="107" s="1"/>
  <c r="AV243" i="107" s="1"/>
  <c r="AW243" i="107" s="1"/>
  <c r="AX243" i="107" s="1"/>
  <c r="AY243" i="107" s="1"/>
  <c r="AF541" i="107"/>
  <c r="AG541" i="107" s="1"/>
  <c r="AH541" i="107" s="1"/>
  <c r="AI541" i="107" s="1"/>
  <c r="AJ541" i="107" s="1"/>
  <c r="AK541" i="107" s="1"/>
  <c r="AL541" i="107" s="1"/>
  <c r="AM541" i="107" s="1"/>
  <c r="AN541" i="107" s="1"/>
  <c r="AO541" i="107" s="1"/>
  <c r="AP541" i="107" s="1"/>
  <c r="AQ541" i="107" s="1"/>
  <c r="AR541" i="107" s="1"/>
  <c r="AS541" i="107" s="1"/>
  <c r="AT541" i="107" s="1"/>
  <c r="AU541" i="107" s="1"/>
  <c r="AV541" i="107" s="1"/>
  <c r="AW541" i="107" s="1"/>
  <c r="AX541" i="107" s="1"/>
  <c r="AY541" i="107" s="1"/>
  <c r="AF514" i="107"/>
  <c r="AG514" i="107" s="1"/>
  <c r="AH514" i="107" s="1"/>
  <c r="AI514" i="107" s="1"/>
  <c r="AJ514" i="107" s="1"/>
  <c r="AK514" i="107" s="1"/>
  <c r="AL514" i="107" s="1"/>
  <c r="AM514" i="107" s="1"/>
  <c r="AN514" i="107" s="1"/>
  <c r="AO514" i="107" s="1"/>
  <c r="AP514" i="107" s="1"/>
  <c r="AQ514" i="107" s="1"/>
  <c r="AR514" i="107" s="1"/>
  <c r="AS514" i="107" s="1"/>
  <c r="AT514" i="107" s="1"/>
  <c r="AU514" i="107" s="1"/>
  <c r="AV514" i="107" s="1"/>
  <c r="AW514" i="107" s="1"/>
  <c r="AX514" i="107" s="1"/>
  <c r="AY514" i="107" s="1"/>
  <c r="AF403" i="107"/>
  <c r="AG403" i="107" s="1"/>
  <c r="AH403" i="107" s="1"/>
  <c r="AI403" i="107" s="1"/>
  <c r="AJ403" i="107" s="1"/>
  <c r="AK403" i="107" s="1"/>
  <c r="AL403" i="107" s="1"/>
  <c r="AM403" i="107" s="1"/>
  <c r="AN403" i="107" s="1"/>
  <c r="AO403" i="107" s="1"/>
  <c r="AP403" i="107" s="1"/>
  <c r="AQ403" i="107" s="1"/>
  <c r="AR403" i="107" s="1"/>
  <c r="AS403" i="107" s="1"/>
  <c r="AT403" i="107" s="1"/>
  <c r="AU403" i="107" s="1"/>
  <c r="AV403" i="107" s="1"/>
  <c r="AW403" i="107" s="1"/>
  <c r="AX403" i="107" s="1"/>
  <c r="AY403" i="107" s="1"/>
  <c r="AF559" i="107"/>
  <c r="AG559" i="107" s="1"/>
  <c r="AH559" i="107" s="1"/>
  <c r="AI559" i="107" s="1"/>
  <c r="AJ559" i="107" s="1"/>
  <c r="AK559" i="107" s="1"/>
  <c r="AL559" i="107" s="1"/>
  <c r="AM559" i="107" s="1"/>
  <c r="AN559" i="107" s="1"/>
  <c r="AO559" i="107" s="1"/>
  <c r="AP559" i="107" s="1"/>
  <c r="AQ559" i="107" s="1"/>
  <c r="AR559" i="107" s="1"/>
  <c r="AS559" i="107" s="1"/>
  <c r="AT559" i="107" s="1"/>
  <c r="AU559" i="107" s="1"/>
  <c r="AV559" i="107" s="1"/>
  <c r="AW559" i="107" s="1"/>
  <c r="AX559" i="107" s="1"/>
  <c r="AY559" i="107" s="1"/>
  <c r="AF677" i="107"/>
  <c r="AG677" i="107" s="1"/>
  <c r="AH677" i="107" s="1"/>
  <c r="AI677" i="107" s="1"/>
  <c r="AJ677" i="107" s="1"/>
  <c r="AK677" i="107" s="1"/>
  <c r="AL677" i="107" s="1"/>
  <c r="AM677" i="107" s="1"/>
  <c r="AN677" i="107" s="1"/>
  <c r="AO677" i="107" s="1"/>
  <c r="AP677" i="107" s="1"/>
  <c r="AQ677" i="107" s="1"/>
  <c r="AR677" i="107" s="1"/>
  <c r="AS677" i="107" s="1"/>
  <c r="AT677" i="107" s="1"/>
  <c r="AU677" i="107" s="1"/>
  <c r="AV677" i="107" s="1"/>
  <c r="AW677" i="107" s="1"/>
  <c r="AX677" i="107" s="1"/>
  <c r="AY677" i="107" s="1"/>
  <c r="AF728" i="107"/>
  <c r="AG728" i="107" s="1"/>
  <c r="AH728" i="107" s="1"/>
  <c r="AI728" i="107" s="1"/>
  <c r="AJ728" i="107" s="1"/>
  <c r="AK728" i="107" s="1"/>
  <c r="AL728" i="107" s="1"/>
  <c r="AM728" i="107" s="1"/>
  <c r="AN728" i="107" s="1"/>
  <c r="AO728" i="107" s="1"/>
  <c r="AP728" i="107" s="1"/>
  <c r="AQ728" i="107" s="1"/>
  <c r="AR728" i="107" s="1"/>
  <c r="AS728" i="107" s="1"/>
  <c r="AT728" i="107" s="1"/>
  <c r="AU728" i="107" s="1"/>
  <c r="AV728" i="107" s="1"/>
  <c r="AW728" i="107" s="1"/>
  <c r="AX728" i="107" s="1"/>
  <c r="AY728" i="107" s="1"/>
  <c r="AF235" i="107"/>
  <c r="AG235" i="107" s="1"/>
  <c r="AH235" i="107" s="1"/>
  <c r="AI235" i="107" s="1"/>
  <c r="AJ235" i="107" s="1"/>
  <c r="AK235" i="107" s="1"/>
  <c r="AL235" i="107" s="1"/>
  <c r="AM235" i="107" s="1"/>
  <c r="AN235" i="107" s="1"/>
  <c r="AO235" i="107" s="1"/>
  <c r="AP235" i="107" s="1"/>
  <c r="AQ235" i="107" s="1"/>
  <c r="AR235" i="107" s="1"/>
  <c r="AS235" i="107" s="1"/>
  <c r="AT235" i="107" s="1"/>
  <c r="AU235" i="107" s="1"/>
  <c r="AV235" i="107" s="1"/>
  <c r="AW235" i="107" s="1"/>
  <c r="AX235" i="107" s="1"/>
  <c r="AY235" i="107" s="1"/>
  <c r="AF195" i="107"/>
  <c r="AG195" i="107" s="1"/>
  <c r="AH195" i="107" s="1"/>
  <c r="AI195" i="107" s="1"/>
  <c r="AJ195" i="107" s="1"/>
  <c r="AK195" i="107" s="1"/>
  <c r="AL195" i="107" s="1"/>
  <c r="AM195" i="107" s="1"/>
  <c r="AN195" i="107" s="1"/>
  <c r="AO195" i="107" s="1"/>
  <c r="AP195" i="107" s="1"/>
  <c r="AQ195" i="107" s="1"/>
  <c r="AR195" i="107" s="1"/>
  <c r="AS195" i="107" s="1"/>
  <c r="AT195" i="107" s="1"/>
  <c r="AU195" i="107" s="1"/>
  <c r="AV195" i="107" s="1"/>
  <c r="AW195" i="107" s="1"/>
  <c r="AX195" i="107" s="1"/>
  <c r="AY195" i="107" s="1"/>
  <c r="AF102" i="107"/>
  <c r="AG102" i="107" s="1"/>
  <c r="AH102" i="107" s="1"/>
  <c r="AI102" i="107" s="1"/>
  <c r="AJ102" i="107" s="1"/>
  <c r="AK102" i="107" s="1"/>
  <c r="AL102" i="107" s="1"/>
  <c r="AM102" i="107" s="1"/>
  <c r="AN102" i="107" s="1"/>
  <c r="AO102" i="107" s="1"/>
  <c r="AP102" i="107" s="1"/>
  <c r="AQ102" i="107" s="1"/>
  <c r="AR102" i="107" s="1"/>
  <c r="AS102" i="107" s="1"/>
  <c r="AT102" i="107" s="1"/>
  <c r="AU102" i="107" s="1"/>
  <c r="AV102" i="107" s="1"/>
  <c r="AW102" i="107" s="1"/>
  <c r="AX102" i="107" s="1"/>
  <c r="AY102" i="107" s="1"/>
  <c r="AF471" i="107"/>
  <c r="AG471" i="107" s="1"/>
  <c r="AH471" i="107" s="1"/>
  <c r="AI471" i="107" s="1"/>
  <c r="AJ471" i="107" s="1"/>
  <c r="AK471" i="107" s="1"/>
  <c r="AL471" i="107" s="1"/>
  <c r="AM471" i="107" s="1"/>
  <c r="AN471" i="107" s="1"/>
  <c r="AO471" i="107" s="1"/>
  <c r="AP471" i="107" s="1"/>
  <c r="AQ471" i="107" s="1"/>
  <c r="AR471" i="107" s="1"/>
  <c r="AS471" i="107" s="1"/>
  <c r="AT471" i="107" s="1"/>
  <c r="AU471" i="107" s="1"/>
  <c r="AV471" i="107" s="1"/>
  <c r="AW471" i="107" s="1"/>
  <c r="AX471" i="107" s="1"/>
  <c r="AY471" i="107" s="1"/>
  <c r="AF180" i="107"/>
  <c r="AG180" i="107" s="1"/>
  <c r="AH180" i="107" s="1"/>
  <c r="AI180" i="107" s="1"/>
  <c r="AJ180" i="107" s="1"/>
  <c r="AK180" i="107" s="1"/>
  <c r="AL180" i="107" s="1"/>
  <c r="AM180" i="107" s="1"/>
  <c r="AN180" i="107" s="1"/>
  <c r="AO180" i="107" s="1"/>
  <c r="AP180" i="107" s="1"/>
  <c r="AQ180" i="107" s="1"/>
  <c r="AR180" i="107" s="1"/>
  <c r="AS180" i="107" s="1"/>
  <c r="AT180" i="107" s="1"/>
  <c r="AU180" i="107" s="1"/>
  <c r="AV180" i="107" s="1"/>
  <c r="AW180" i="107" s="1"/>
  <c r="AX180" i="107" s="1"/>
  <c r="AY180" i="107" s="1"/>
  <c r="AF630" i="107"/>
  <c r="AG630" i="107" s="1"/>
  <c r="AH630" i="107" s="1"/>
  <c r="AI630" i="107" s="1"/>
  <c r="AJ630" i="107" s="1"/>
  <c r="AK630" i="107" s="1"/>
  <c r="AL630" i="107" s="1"/>
  <c r="AM630" i="107" s="1"/>
  <c r="AN630" i="107" s="1"/>
  <c r="AO630" i="107" s="1"/>
  <c r="AP630" i="107" s="1"/>
  <c r="AQ630" i="107" s="1"/>
  <c r="AR630" i="107" s="1"/>
  <c r="AS630" i="107" s="1"/>
  <c r="AT630" i="107" s="1"/>
  <c r="AU630" i="107" s="1"/>
  <c r="AV630" i="107" s="1"/>
  <c r="AW630" i="107" s="1"/>
  <c r="AX630" i="107" s="1"/>
  <c r="AY630" i="107" s="1"/>
  <c r="AF335" i="107"/>
  <c r="AG335" i="107" s="1"/>
  <c r="AH335" i="107" s="1"/>
  <c r="AI335" i="107" s="1"/>
  <c r="AJ335" i="107" s="1"/>
  <c r="AK335" i="107" s="1"/>
  <c r="AL335" i="107" s="1"/>
  <c r="AM335" i="107" s="1"/>
  <c r="AN335" i="107" s="1"/>
  <c r="AO335" i="107" s="1"/>
  <c r="AP335" i="107" s="1"/>
  <c r="AQ335" i="107" s="1"/>
  <c r="AR335" i="107" s="1"/>
  <c r="AS335" i="107" s="1"/>
  <c r="AT335" i="107" s="1"/>
  <c r="AU335" i="107" s="1"/>
  <c r="AV335" i="107" s="1"/>
  <c r="AW335" i="107" s="1"/>
  <c r="AX335" i="107" s="1"/>
  <c r="AY335" i="107" s="1"/>
  <c r="AF457" i="107"/>
  <c r="AG457" i="107" s="1"/>
  <c r="AH457" i="107" s="1"/>
  <c r="AI457" i="107" s="1"/>
  <c r="AJ457" i="107" s="1"/>
  <c r="AK457" i="107" s="1"/>
  <c r="AL457" i="107" s="1"/>
  <c r="AM457" i="107" s="1"/>
  <c r="AN457" i="107" s="1"/>
  <c r="AO457" i="107" s="1"/>
  <c r="AP457" i="107" s="1"/>
  <c r="AQ457" i="107" s="1"/>
  <c r="AR457" i="107" s="1"/>
  <c r="AS457" i="107" s="1"/>
  <c r="AT457" i="107" s="1"/>
  <c r="AU457" i="107" s="1"/>
  <c r="AV457" i="107" s="1"/>
  <c r="AW457" i="107" s="1"/>
  <c r="AX457" i="107" s="1"/>
  <c r="AY457" i="107" s="1"/>
  <c r="AF231" i="107"/>
  <c r="AG231" i="107" s="1"/>
  <c r="AH231" i="107" s="1"/>
  <c r="AI231" i="107" s="1"/>
  <c r="AJ231" i="107" s="1"/>
  <c r="AK231" i="107" s="1"/>
  <c r="AL231" i="107" s="1"/>
  <c r="AM231" i="107" s="1"/>
  <c r="AN231" i="107" s="1"/>
  <c r="AO231" i="107" s="1"/>
  <c r="AP231" i="107" s="1"/>
  <c r="AQ231" i="107" s="1"/>
  <c r="AR231" i="107" s="1"/>
  <c r="AS231" i="107" s="1"/>
  <c r="AT231" i="107" s="1"/>
  <c r="AU231" i="107" s="1"/>
  <c r="AV231" i="107" s="1"/>
  <c r="AW231" i="107" s="1"/>
  <c r="AX231" i="107" s="1"/>
  <c r="AY231" i="107" s="1"/>
  <c r="AF340" i="107"/>
  <c r="AG340" i="107" s="1"/>
  <c r="AH340" i="107" s="1"/>
  <c r="AI340" i="107" s="1"/>
  <c r="AJ340" i="107" s="1"/>
  <c r="AK340" i="107" s="1"/>
  <c r="AL340" i="107" s="1"/>
  <c r="AM340" i="107" s="1"/>
  <c r="AN340" i="107" s="1"/>
  <c r="AO340" i="107" s="1"/>
  <c r="AP340" i="107" s="1"/>
  <c r="AQ340" i="107" s="1"/>
  <c r="AR340" i="107" s="1"/>
  <c r="AS340" i="107" s="1"/>
  <c r="AT340" i="107" s="1"/>
  <c r="AU340" i="107" s="1"/>
  <c r="AV340" i="107" s="1"/>
  <c r="AW340" i="107" s="1"/>
  <c r="AX340" i="107" s="1"/>
  <c r="AY340" i="107" s="1"/>
  <c r="AF303" i="107"/>
  <c r="AG303" i="107" s="1"/>
  <c r="AH303" i="107" s="1"/>
  <c r="AI303" i="107" s="1"/>
  <c r="AJ303" i="107" s="1"/>
  <c r="AK303" i="107" s="1"/>
  <c r="AL303" i="107" s="1"/>
  <c r="AM303" i="107" s="1"/>
  <c r="AN303" i="107" s="1"/>
  <c r="AO303" i="107" s="1"/>
  <c r="AP303" i="107" s="1"/>
  <c r="AQ303" i="107" s="1"/>
  <c r="AR303" i="107" s="1"/>
  <c r="AS303" i="107" s="1"/>
  <c r="AT303" i="107" s="1"/>
  <c r="AU303" i="107" s="1"/>
  <c r="AV303" i="107" s="1"/>
  <c r="AW303" i="107" s="1"/>
  <c r="AX303" i="107" s="1"/>
  <c r="AY303" i="107" s="1"/>
  <c r="AF697" i="107"/>
  <c r="AG697" i="107" s="1"/>
  <c r="AH697" i="107" s="1"/>
  <c r="AI697" i="107" s="1"/>
  <c r="AJ697" i="107" s="1"/>
  <c r="AK697" i="107" s="1"/>
  <c r="AL697" i="107" s="1"/>
  <c r="AM697" i="107" s="1"/>
  <c r="AN697" i="107" s="1"/>
  <c r="AO697" i="107" s="1"/>
  <c r="AP697" i="107" s="1"/>
  <c r="AQ697" i="107" s="1"/>
  <c r="AR697" i="107" s="1"/>
  <c r="AS697" i="107" s="1"/>
  <c r="AT697" i="107" s="1"/>
  <c r="AU697" i="107" s="1"/>
  <c r="AV697" i="107" s="1"/>
  <c r="AW697" i="107" s="1"/>
  <c r="AX697" i="107" s="1"/>
  <c r="AY697" i="107" s="1"/>
  <c r="AF250" i="107"/>
  <c r="AG250" i="107" s="1"/>
  <c r="AH250" i="107" s="1"/>
  <c r="AI250" i="107" s="1"/>
  <c r="AJ250" i="107" s="1"/>
  <c r="AK250" i="107" s="1"/>
  <c r="AL250" i="107" s="1"/>
  <c r="AM250" i="107" s="1"/>
  <c r="AN250" i="107" s="1"/>
  <c r="AO250" i="107" s="1"/>
  <c r="AP250" i="107" s="1"/>
  <c r="AQ250" i="107" s="1"/>
  <c r="AR250" i="107" s="1"/>
  <c r="AS250" i="107" s="1"/>
  <c r="AT250" i="107" s="1"/>
  <c r="AU250" i="107" s="1"/>
  <c r="AV250" i="107" s="1"/>
  <c r="AW250" i="107" s="1"/>
  <c r="AX250" i="107" s="1"/>
  <c r="AY250" i="107" s="1"/>
  <c r="AF222" i="107"/>
  <c r="AG222" i="107" s="1"/>
  <c r="AH222" i="107" s="1"/>
  <c r="AI222" i="107" s="1"/>
  <c r="AJ222" i="107" s="1"/>
  <c r="AK222" i="107" s="1"/>
  <c r="AL222" i="107" s="1"/>
  <c r="AM222" i="107" s="1"/>
  <c r="AN222" i="107" s="1"/>
  <c r="AO222" i="107" s="1"/>
  <c r="AP222" i="107" s="1"/>
  <c r="AQ222" i="107" s="1"/>
  <c r="AR222" i="107" s="1"/>
  <c r="AS222" i="107" s="1"/>
  <c r="AT222" i="107" s="1"/>
  <c r="AU222" i="107" s="1"/>
  <c r="AV222" i="107" s="1"/>
  <c r="AW222" i="107" s="1"/>
  <c r="AX222" i="107" s="1"/>
  <c r="AY222" i="107" s="1"/>
  <c r="AF108" i="107"/>
  <c r="AG108" i="107" s="1"/>
  <c r="AH108" i="107" s="1"/>
  <c r="AI108" i="107" s="1"/>
  <c r="AJ108" i="107" s="1"/>
  <c r="AK108" i="107" s="1"/>
  <c r="AL108" i="107" s="1"/>
  <c r="AM108" i="107" s="1"/>
  <c r="AN108" i="107" s="1"/>
  <c r="AO108" i="107" s="1"/>
  <c r="AP108" i="107" s="1"/>
  <c r="AQ108" i="107" s="1"/>
  <c r="AR108" i="107" s="1"/>
  <c r="AS108" i="107" s="1"/>
  <c r="AT108" i="107" s="1"/>
  <c r="AU108" i="107" s="1"/>
  <c r="AV108" i="107" s="1"/>
  <c r="AW108" i="107" s="1"/>
  <c r="AX108" i="107" s="1"/>
  <c r="AY108" i="107" s="1"/>
  <c r="AF538" i="107"/>
  <c r="AG538" i="107" s="1"/>
  <c r="AH538" i="107" s="1"/>
  <c r="AI538" i="107" s="1"/>
  <c r="AJ538" i="107" s="1"/>
  <c r="AK538" i="107" s="1"/>
  <c r="AL538" i="107" s="1"/>
  <c r="AM538" i="107" s="1"/>
  <c r="AN538" i="107" s="1"/>
  <c r="AO538" i="107" s="1"/>
  <c r="AP538" i="107" s="1"/>
  <c r="AQ538" i="107" s="1"/>
  <c r="AR538" i="107" s="1"/>
  <c r="AS538" i="107" s="1"/>
  <c r="AT538" i="107" s="1"/>
  <c r="AU538" i="107" s="1"/>
  <c r="AV538" i="107" s="1"/>
  <c r="AW538" i="107" s="1"/>
  <c r="AX538" i="107" s="1"/>
  <c r="AY538" i="107" s="1"/>
  <c r="AF319" i="107"/>
  <c r="AG319" i="107" s="1"/>
  <c r="AH319" i="107" s="1"/>
  <c r="AI319" i="107" s="1"/>
  <c r="AJ319" i="107" s="1"/>
  <c r="AK319" i="107" s="1"/>
  <c r="AL319" i="107" s="1"/>
  <c r="AM319" i="107" s="1"/>
  <c r="AN319" i="107" s="1"/>
  <c r="AO319" i="107" s="1"/>
  <c r="AP319" i="107" s="1"/>
  <c r="AQ319" i="107" s="1"/>
  <c r="AR319" i="107" s="1"/>
  <c r="AS319" i="107" s="1"/>
  <c r="AT319" i="107" s="1"/>
  <c r="AU319" i="107" s="1"/>
  <c r="AV319" i="107" s="1"/>
  <c r="AW319" i="107" s="1"/>
  <c r="AX319" i="107" s="1"/>
  <c r="AY319" i="107" s="1"/>
  <c r="AF292" i="107"/>
  <c r="AG292" i="107" s="1"/>
  <c r="AH292" i="107" s="1"/>
  <c r="AI292" i="107" s="1"/>
  <c r="AJ292" i="107" s="1"/>
  <c r="AK292" i="107" s="1"/>
  <c r="AL292" i="107" s="1"/>
  <c r="AM292" i="107" s="1"/>
  <c r="AN292" i="107" s="1"/>
  <c r="AO292" i="107" s="1"/>
  <c r="AP292" i="107" s="1"/>
  <c r="AQ292" i="107" s="1"/>
  <c r="AR292" i="107" s="1"/>
  <c r="AS292" i="107" s="1"/>
  <c r="AT292" i="107" s="1"/>
  <c r="AU292" i="107" s="1"/>
  <c r="AV292" i="107" s="1"/>
  <c r="AW292" i="107" s="1"/>
  <c r="AX292" i="107" s="1"/>
  <c r="AY292" i="107" s="1"/>
  <c r="AF343" i="107"/>
  <c r="AG343" i="107" s="1"/>
  <c r="AH343" i="107" s="1"/>
  <c r="AI343" i="107" s="1"/>
  <c r="AJ343" i="107" s="1"/>
  <c r="AK343" i="107" s="1"/>
  <c r="AL343" i="107" s="1"/>
  <c r="AM343" i="107" s="1"/>
  <c r="AN343" i="107" s="1"/>
  <c r="AO343" i="107" s="1"/>
  <c r="AP343" i="107" s="1"/>
  <c r="AQ343" i="107" s="1"/>
  <c r="AR343" i="107" s="1"/>
  <c r="AS343" i="107" s="1"/>
  <c r="AT343" i="107" s="1"/>
  <c r="AU343" i="107" s="1"/>
  <c r="AV343" i="107" s="1"/>
  <c r="AW343" i="107" s="1"/>
  <c r="AX343" i="107" s="1"/>
  <c r="AY343" i="107" s="1"/>
  <c r="AF694" i="107"/>
  <c r="AG694" i="107" s="1"/>
  <c r="AH694" i="107" s="1"/>
  <c r="AI694" i="107" s="1"/>
  <c r="AJ694" i="107" s="1"/>
  <c r="AK694" i="107" s="1"/>
  <c r="AL694" i="107" s="1"/>
  <c r="AM694" i="107" s="1"/>
  <c r="AN694" i="107" s="1"/>
  <c r="AO694" i="107" s="1"/>
  <c r="AP694" i="107" s="1"/>
  <c r="AQ694" i="107" s="1"/>
  <c r="AR694" i="107" s="1"/>
  <c r="AS694" i="107" s="1"/>
  <c r="AT694" i="107" s="1"/>
  <c r="AU694" i="107" s="1"/>
  <c r="AV694" i="107" s="1"/>
  <c r="AW694" i="107" s="1"/>
  <c r="AX694" i="107" s="1"/>
  <c r="AY694" i="107" s="1"/>
  <c r="AF594" i="107"/>
  <c r="AG594" i="107" s="1"/>
  <c r="AH594" i="107" s="1"/>
  <c r="AI594" i="107" s="1"/>
  <c r="AJ594" i="107" s="1"/>
  <c r="AK594" i="107" s="1"/>
  <c r="AL594" i="107" s="1"/>
  <c r="AM594" i="107" s="1"/>
  <c r="AN594" i="107" s="1"/>
  <c r="AO594" i="107" s="1"/>
  <c r="AP594" i="107" s="1"/>
  <c r="AQ594" i="107" s="1"/>
  <c r="AR594" i="107" s="1"/>
  <c r="AS594" i="107" s="1"/>
  <c r="AT594" i="107" s="1"/>
  <c r="AU594" i="107" s="1"/>
  <c r="AV594" i="107" s="1"/>
  <c r="AW594" i="107" s="1"/>
  <c r="AX594" i="107" s="1"/>
  <c r="AY594" i="107" s="1"/>
  <c r="AF531" i="107"/>
  <c r="AG531" i="107" s="1"/>
  <c r="AH531" i="107" s="1"/>
  <c r="AI531" i="107" s="1"/>
  <c r="AJ531" i="107" s="1"/>
  <c r="AK531" i="107" s="1"/>
  <c r="AL531" i="107" s="1"/>
  <c r="AM531" i="107" s="1"/>
  <c r="AN531" i="107" s="1"/>
  <c r="AO531" i="107" s="1"/>
  <c r="AP531" i="107" s="1"/>
  <c r="AQ531" i="107" s="1"/>
  <c r="AR531" i="107" s="1"/>
  <c r="AS531" i="107" s="1"/>
  <c r="AT531" i="107" s="1"/>
  <c r="AU531" i="107" s="1"/>
  <c r="AV531" i="107" s="1"/>
  <c r="AW531" i="107" s="1"/>
  <c r="AX531" i="107" s="1"/>
  <c r="AY531" i="107" s="1"/>
  <c r="AF364" i="107"/>
  <c r="AG364" i="107" s="1"/>
  <c r="AH364" i="107" s="1"/>
  <c r="AI364" i="107" s="1"/>
  <c r="AJ364" i="107" s="1"/>
  <c r="AK364" i="107" s="1"/>
  <c r="AL364" i="107" s="1"/>
  <c r="AM364" i="107" s="1"/>
  <c r="AN364" i="107" s="1"/>
  <c r="AO364" i="107" s="1"/>
  <c r="AP364" i="107" s="1"/>
  <c r="AQ364" i="107" s="1"/>
  <c r="AR364" i="107" s="1"/>
  <c r="AS364" i="107" s="1"/>
  <c r="AT364" i="107" s="1"/>
  <c r="AU364" i="107" s="1"/>
  <c r="AV364" i="107" s="1"/>
  <c r="AW364" i="107" s="1"/>
  <c r="AX364" i="107" s="1"/>
  <c r="AY364" i="107" s="1"/>
  <c r="AF722" i="107"/>
  <c r="AG722" i="107" s="1"/>
  <c r="AH722" i="107" s="1"/>
  <c r="AI722" i="107" s="1"/>
  <c r="AJ722" i="107" s="1"/>
  <c r="AK722" i="107" s="1"/>
  <c r="AL722" i="107" s="1"/>
  <c r="AM722" i="107" s="1"/>
  <c r="AN722" i="107" s="1"/>
  <c r="AO722" i="107" s="1"/>
  <c r="AP722" i="107" s="1"/>
  <c r="AQ722" i="107" s="1"/>
  <c r="AR722" i="107" s="1"/>
  <c r="AS722" i="107" s="1"/>
  <c r="AT722" i="107" s="1"/>
  <c r="AU722" i="107" s="1"/>
  <c r="AV722" i="107" s="1"/>
  <c r="AW722" i="107" s="1"/>
  <c r="AX722" i="107" s="1"/>
  <c r="AY722" i="107" s="1"/>
  <c r="AF477" i="107"/>
  <c r="AG477" i="107" s="1"/>
  <c r="AH477" i="107" s="1"/>
  <c r="AI477" i="107" s="1"/>
  <c r="AJ477" i="107" s="1"/>
  <c r="AK477" i="107" s="1"/>
  <c r="AL477" i="107" s="1"/>
  <c r="AM477" i="107" s="1"/>
  <c r="AN477" i="107" s="1"/>
  <c r="AO477" i="107" s="1"/>
  <c r="AP477" i="107" s="1"/>
  <c r="AQ477" i="107" s="1"/>
  <c r="AR477" i="107" s="1"/>
  <c r="AS477" i="107" s="1"/>
  <c r="AT477" i="107" s="1"/>
  <c r="AU477" i="107" s="1"/>
  <c r="AV477" i="107" s="1"/>
  <c r="AW477" i="107" s="1"/>
  <c r="AX477" i="107" s="1"/>
  <c r="AY477" i="107" s="1"/>
  <c r="AF715" i="107"/>
  <c r="AG715" i="107" s="1"/>
  <c r="AH715" i="107" s="1"/>
  <c r="AI715" i="107" s="1"/>
  <c r="AJ715" i="107" s="1"/>
  <c r="AK715" i="107" s="1"/>
  <c r="AL715" i="107" s="1"/>
  <c r="AM715" i="107" s="1"/>
  <c r="AN715" i="107" s="1"/>
  <c r="AO715" i="107" s="1"/>
  <c r="AP715" i="107" s="1"/>
  <c r="AQ715" i="107" s="1"/>
  <c r="AR715" i="107" s="1"/>
  <c r="AS715" i="107" s="1"/>
  <c r="AT715" i="107" s="1"/>
  <c r="AU715" i="107" s="1"/>
  <c r="AV715" i="107" s="1"/>
  <c r="AW715" i="107" s="1"/>
  <c r="AX715" i="107" s="1"/>
  <c r="AY715" i="107" s="1"/>
  <c r="AF544" i="107"/>
  <c r="AG544" i="107" s="1"/>
  <c r="AH544" i="107" s="1"/>
  <c r="AI544" i="107" s="1"/>
  <c r="AJ544" i="107" s="1"/>
  <c r="AK544" i="107" s="1"/>
  <c r="AL544" i="107" s="1"/>
  <c r="AM544" i="107" s="1"/>
  <c r="AN544" i="107" s="1"/>
  <c r="AO544" i="107" s="1"/>
  <c r="AP544" i="107" s="1"/>
  <c r="AQ544" i="107" s="1"/>
  <c r="AR544" i="107" s="1"/>
  <c r="AS544" i="107" s="1"/>
  <c r="AT544" i="107" s="1"/>
  <c r="AU544" i="107" s="1"/>
  <c r="AV544" i="107" s="1"/>
  <c r="AW544" i="107" s="1"/>
  <c r="AX544" i="107" s="1"/>
  <c r="AY544" i="107" s="1"/>
  <c r="AF158" i="107"/>
  <c r="AG158" i="107" s="1"/>
  <c r="AH158" i="107" s="1"/>
  <c r="AI158" i="107" s="1"/>
  <c r="AJ158" i="107" s="1"/>
  <c r="AK158" i="107" s="1"/>
  <c r="AL158" i="107" s="1"/>
  <c r="AM158" i="107" s="1"/>
  <c r="AN158" i="107" s="1"/>
  <c r="AO158" i="107" s="1"/>
  <c r="AP158" i="107" s="1"/>
  <c r="AQ158" i="107" s="1"/>
  <c r="AR158" i="107" s="1"/>
  <c r="AS158" i="107" s="1"/>
  <c r="AT158" i="107" s="1"/>
  <c r="AU158" i="107" s="1"/>
  <c r="AV158" i="107" s="1"/>
  <c r="AW158" i="107" s="1"/>
  <c r="AX158" i="107" s="1"/>
  <c r="AY158" i="107" s="1"/>
  <c r="AF486" i="107"/>
  <c r="AG486" i="107" s="1"/>
  <c r="AH486" i="107" s="1"/>
  <c r="AI486" i="107" s="1"/>
  <c r="AJ486" i="107" s="1"/>
  <c r="AK486" i="107" s="1"/>
  <c r="AL486" i="107" s="1"/>
  <c r="AM486" i="107" s="1"/>
  <c r="AN486" i="107" s="1"/>
  <c r="AO486" i="107" s="1"/>
  <c r="AP486" i="107" s="1"/>
  <c r="AQ486" i="107" s="1"/>
  <c r="AR486" i="107" s="1"/>
  <c r="AS486" i="107" s="1"/>
  <c r="AT486" i="107" s="1"/>
  <c r="AU486" i="107" s="1"/>
  <c r="AV486" i="107" s="1"/>
  <c r="AW486" i="107" s="1"/>
  <c r="AX486" i="107" s="1"/>
  <c r="AY486" i="107" s="1"/>
  <c r="AF260" i="107"/>
  <c r="AG260" i="107" s="1"/>
  <c r="AH260" i="107" s="1"/>
  <c r="AI260" i="107" s="1"/>
  <c r="AJ260" i="107" s="1"/>
  <c r="AK260" i="107" s="1"/>
  <c r="AL260" i="107" s="1"/>
  <c r="AM260" i="107" s="1"/>
  <c r="AN260" i="107" s="1"/>
  <c r="AO260" i="107" s="1"/>
  <c r="AP260" i="107" s="1"/>
  <c r="AQ260" i="107" s="1"/>
  <c r="AR260" i="107" s="1"/>
  <c r="AS260" i="107" s="1"/>
  <c r="AT260" i="107" s="1"/>
  <c r="AU260" i="107" s="1"/>
  <c r="AV260" i="107" s="1"/>
  <c r="AW260" i="107" s="1"/>
  <c r="AX260" i="107" s="1"/>
  <c r="AY260" i="107" s="1"/>
  <c r="AF570" i="107"/>
  <c r="AG570" i="107" s="1"/>
  <c r="AH570" i="107" s="1"/>
  <c r="AI570" i="107" s="1"/>
  <c r="AJ570" i="107" s="1"/>
  <c r="AK570" i="107" s="1"/>
  <c r="AL570" i="107" s="1"/>
  <c r="AM570" i="107" s="1"/>
  <c r="AN570" i="107" s="1"/>
  <c r="AO570" i="107" s="1"/>
  <c r="AP570" i="107" s="1"/>
  <c r="AQ570" i="107" s="1"/>
  <c r="AR570" i="107" s="1"/>
  <c r="AS570" i="107" s="1"/>
  <c r="AT570" i="107" s="1"/>
  <c r="AU570" i="107" s="1"/>
  <c r="AV570" i="107" s="1"/>
  <c r="AW570" i="107" s="1"/>
  <c r="AX570" i="107" s="1"/>
  <c r="AY570" i="107" s="1"/>
  <c r="AF648" i="107"/>
  <c r="AG648" i="107" s="1"/>
  <c r="AH648" i="107" s="1"/>
  <c r="AI648" i="107" s="1"/>
  <c r="AJ648" i="107" s="1"/>
  <c r="AK648" i="107" s="1"/>
  <c r="AL648" i="107" s="1"/>
  <c r="AM648" i="107" s="1"/>
  <c r="AN648" i="107" s="1"/>
  <c r="AO648" i="107" s="1"/>
  <c r="AP648" i="107" s="1"/>
  <c r="AQ648" i="107" s="1"/>
  <c r="AR648" i="107" s="1"/>
  <c r="AS648" i="107" s="1"/>
  <c r="AT648" i="107" s="1"/>
  <c r="AU648" i="107" s="1"/>
  <c r="AV648" i="107" s="1"/>
  <c r="AW648" i="107" s="1"/>
  <c r="AX648" i="107" s="1"/>
  <c r="AY648" i="107" s="1"/>
  <c r="AF429" i="107"/>
  <c r="AG429" i="107" s="1"/>
  <c r="AH429" i="107" s="1"/>
  <c r="AI429" i="107" s="1"/>
  <c r="AJ429" i="107" s="1"/>
  <c r="AK429" i="107" s="1"/>
  <c r="AL429" i="107" s="1"/>
  <c r="AM429" i="107" s="1"/>
  <c r="AN429" i="107" s="1"/>
  <c r="AO429" i="107" s="1"/>
  <c r="AP429" i="107" s="1"/>
  <c r="AQ429" i="107" s="1"/>
  <c r="AR429" i="107" s="1"/>
  <c r="AS429" i="107" s="1"/>
  <c r="AT429" i="107" s="1"/>
  <c r="AU429" i="107" s="1"/>
  <c r="AV429" i="107" s="1"/>
  <c r="AW429" i="107" s="1"/>
  <c r="AX429" i="107" s="1"/>
  <c r="AY429" i="107" s="1"/>
  <c r="AF322" i="107"/>
  <c r="AG322" i="107" s="1"/>
  <c r="AH322" i="107" s="1"/>
  <c r="AI322" i="107" s="1"/>
  <c r="AJ322" i="107" s="1"/>
  <c r="AK322" i="107" s="1"/>
  <c r="AL322" i="107" s="1"/>
  <c r="AM322" i="107" s="1"/>
  <c r="AN322" i="107" s="1"/>
  <c r="AO322" i="107" s="1"/>
  <c r="AP322" i="107" s="1"/>
  <c r="AQ322" i="107" s="1"/>
  <c r="AR322" i="107" s="1"/>
  <c r="AS322" i="107" s="1"/>
  <c r="AT322" i="107" s="1"/>
  <c r="AU322" i="107" s="1"/>
  <c r="AV322" i="107" s="1"/>
  <c r="AW322" i="107" s="1"/>
  <c r="AX322" i="107" s="1"/>
  <c r="AY322" i="107" s="1"/>
  <c r="AF672" i="107"/>
  <c r="AG672" i="107" s="1"/>
  <c r="AH672" i="107" s="1"/>
  <c r="AI672" i="107" s="1"/>
  <c r="AJ672" i="107" s="1"/>
  <c r="AK672" i="107" s="1"/>
  <c r="AL672" i="107" s="1"/>
  <c r="AM672" i="107" s="1"/>
  <c r="AN672" i="107" s="1"/>
  <c r="AO672" i="107" s="1"/>
  <c r="AP672" i="107" s="1"/>
  <c r="AQ672" i="107" s="1"/>
  <c r="AR672" i="107" s="1"/>
  <c r="AS672" i="107" s="1"/>
  <c r="AT672" i="107" s="1"/>
  <c r="AU672" i="107" s="1"/>
  <c r="AV672" i="107" s="1"/>
  <c r="AW672" i="107" s="1"/>
  <c r="AX672" i="107" s="1"/>
  <c r="AY672" i="107" s="1"/>
  <c r="AF374" i="107"/>
  <c r="AG374" i="107" s="1"/>
  <c r="AH374" i="107" s="1"/>
  <c r="AI374" i="107" s="1"/>
  <c r="AJ374" i="107" s="1"/>
  <c r="AK374" i="107" s="1"/>
  <c r="AL374" i="107" s="1"/>
  <c r="AM374" i="107" s="1"/>
  <c r="AN374" i="107" s="1"/>
  <c r="AO374" i="107" s="1"/>
  <c r="AP374" i="107" s="1"/>
  <c r="AQ374" i="107" s="1"/>
  <c r="AR374" i="107" s="1"/>
  <c r="AS374" i="107" s="1"/>
  <c r="AT374" i="107" s="1"/>
  <c r="AU374" i="107" s="1"/>
  <c r="AV374" i="107" s="1"/>
  <c r="AW374" i="107" s="1"/>
  <c r="AX374" i="107" s="1"/>
  <c r="AY374" i="107" s="1"/>
  <c r="AF19" i="107"/>
  <c r="AG19" i="107" s="1"/>
  <c r="AH19" i="107" s="1"/>
  <c r="AI19" i="107" s="1"/>
  <c r="AJ19" i="107" s="1"/>
  <c r="AK19" i="107" s="1"/>
  <c r="AL19" i="107" s="1"/>
  <c r="AM19" i="107" s="1"/>
  <c r="AN19" i="107" s="1"/>
  <c r="AO19" i="107" s="1"/>
  <c r="AP19" i="107" s="1"/>
  <c r="AQ19" i="107" s="1"/>
  <c r="AR19" i="107" s="1"/>
  <c r="AS19" i="107" s="1"/>
  <c r="AT19" i="107" s="1"/>
  <c r="AU19" i="107" s="1"/>
  <c r="AV19" i="107" s="1"/>
  <c r="AW19" i="107" s="1"/>
  <c r="AX19" i="107" s="1"/>
  <c r="AY19" i="107" s="1"/>
  <c r="AF204" i="107"/>
  <c r="AG204" i="107" s="1"/>
  <c r="AH204" i="107" s="1"/>
  <c r="AI204" i="107" s="1"/>
  <c r="AJ204" i="107" s="1"/>
  <c r="AK204" i="107" s="1"/>
  <c r="AL204" i="107" s="1"/>
  <c r="AM204" i="107" s="1"/>
  <c r="AN204" i="107" s="1"/>
  <c r="AO204" i="107" s="1"/>
  <c r="AP204" i="107" s="1"/>
  <c r="AQ204" i="107" s="1"/>
  <c r="AR204" i="107" s="1"/>
  <c r="AS204" i="107" s="1"/>
  <c r="AT204" i="107" s="1"/>
  <c r="AU204" i="107" s="1"/>
  <c r="AV204" i="107" s="1"/>
  <c r="AW204" i="107" s="1"/>
  <c r="AX204" i="107" s="1"/>
  <c r="AY204" i="107" s="1"/>
  <c r="AF669" i="107"/>
  <c r="AG669" i="107" s="1"/>
  <c r="AH669" i="107" s="1"/>
  <c r="AI669" i="107" s="1"/>
  <c r="AJ669" i="107" s="1"/>
  <c r="AK669" i="107" s="1"/>
  <c r="AL669" i="107" s="1"/>
  <c r="AM669" i="107" s="1"/>
  <c r="AN669" i="107" s="1"/>
  <c r="AO669" i="107" s="1"/>
  <c r="AP669" i="107" s="1"/>
  <c r="AQ669" i="107" s="1"/>
  <c r="AR669" i="107" s="1"/>
  <c r="AS669" i="107" s="1"/>
  <c r="AT669" i="107" s="1"/>
  <c r="AU669" i="107" s="1"/>
  <c r="AV669" i="107" s="1"/>
  <c r="AW669" i="107" s="1"/>
  <c r="AX669" i="107" s="1"/>
  <c r="AY669" i="107" s="1"/>
  <c r="AF547" i="107"/>
  <c r="AG547" i="107" s="1"/>
  <c r="AH547" i="107" s="1"/>
  <c r="AI547" i="107" s="1"/>
  <c r="AJ547" i="107" s="1"/>
  <c r="AK547" i="107" s="1"/>
  <c r="AL547" i="107" s="1"/>
  <c r="AM547" i="107" s="1"/>
  <c r="AN547" i="107" s="1"/>
  <c r="AO547" i="107" s="1"/>
  <c r="AP547" i="107" s="1"/>
  <c r="AQ547" i="107" s="1"/>
  <c r="AR547" i="107" s="1"/>
  <c r="AS547" i="107" s="1"/>
  <c r="AT547" i="107" s="1"/>
  <c r="AU547" i="107" s="1"/>
  <c r="AV547" i="107" s="1"/>
  <c r="AW547" i="107" s="1"/>
  <c r="AX547" i="107" s="1"/>
  <c r="AY547" i="107" s="1"/>
  <c r="AF505" i="107"/>
  <c r="AG505" i="107" s="1"/>
  <c r="AH505" i="107" s="1"/>
  <c r="AI505" i="107" s="1"/>
  <c r="AJ505" i="107" s="1"/>
  <c r="AK505" i="107" s="1"/>
  <c r="AL505" i="107" s="1"/>
  <c r="AM505" i="107" s="1"/>
  <c r="AN505" i="107" s="1"/>
  <c r="AO505" i="107" s="1"/>
  <c r="AP505" i="107" s="1"/>
  <c r="AQ505" i="107" s="1"/>
  <c r="AR505" i="107" s="1"/>
  <c r="AS505" i="107" s="1"/>
  <c r="AT505" i="107" s="1"/>
  <c r="AU505" i="107" s="1"/>
  <c r="AV505" i="107" s="1"/>
  <c r="AW505" i="107" s="1"/>
  <c r="AX505" i="107" s="1"/>
  <c r="AY505" i="107" s="1"/>
  <c r="AF562" i="107"/>
  <c r="AG562" i="107" s="1"/>
  <c r="AH562" i="107" s="1"/>
  <c r="AI562" i="107" s="1"/>
  <c r="AJ562" i="107" s="1"/>
  <c r="AK562" i="107" s="1"/>
  <c r="AL562" i="107" s="1"/>
  <c r="AM562" i="107" s="1"/>
  <c r="AN562" i="107" s="1"/>
  <c r="AO562" i="107" s="1"/>
  <c r="AP562" i="107" s="1"/>
  <c r="AQ562" i="107" s="1"/>
  <c r="AR562" i="107" s="1"/>
  <c r="AS562" i="107" s="1"/>
  <c r="AT562" i="107" s="1"/>
  <c r="AU562" i="107" s="1"/>
  <c r="AV562" i="107" s="1"/>
  <c r="AW562" i="107" s="1"/>
  <c r="AX562" i="107" s="1"/>
  <c r="AY562" i="107" s="1"/>
  <c r="AF716" i="107"/>
  <c r="AG716" i="107" s="1"/>
  <c r="AH716" i="107" s="1"/>
  <c r="AI716" i="107" s="1"/>
  <c r="AJ716" i="107" s="1"/>
  <c r="AK716" i="107" s="1"/>
  <c r="AL716" i="107" s="1"/>
  <c r="AM716" i="107" s="1"/>
  <c r="AN716" i="107" s="1"/>
  <c r="AO716" i="107" s="1"/>
  <c r="AP716" i="107" s="1"/>
  <c r="AQ716" i="107" s="1"/>
  <c r="AR716" i="107" s="1"/>
  <c r="AS716" i="107" s="1"/>
  <c r="AT716" i="107" s="1"/>
  <c r="AU716" i="107" s="1"/>
  <c r="AV716" i="107" s="1"/>
  <c r="AW716" i="107" s="1"/>
  <c r="AX716" i="107" s="1"/>
  <c r="AY716" i="107" s="1"/>
  <c r="AF723" i="107"/>
  <c r="AG723" i="107" s="1"/>
  <c r="AH723" i="107" s="1"/>
  <c r="AI723" i="107" s="1"/>
  <c r="AJ723" i="107" s="1"/>
  <c r="AK723" i="107" s="1"/>
  <c r="AL723" i="107" s="1"/>
  <c r="AM723" i="107" s="1"/>
  <c r="AN723" i="107" s="1"/>
  <c r="AO723" i="107" s="1"/>
  <c r="AP723" i="107" s="1"/>
  <c r="AQ723" i="107" s="1"/>
  <c r="AR723" i="107" s="1"/>
  <c r="AS723" i="107" s="1"/>
  <c r="AT723" i="107" s="1"/>
  <c r="AU723" i="107" s="1"/>
  <c r="AV723" i="107" s="1"/>
  <c r="AW723" i="107" s="1"/>
  <c r="AX723" i="107" s="1"/>
  <c r="AY723" i="107" s="1"/>
  <c r="AF670" i="107"/>
  <c r="AG670" i="107" s="1"/>
  <c r="AH670" i="107" s="1"/>
  <c r="AI670" i="107" s="1"/>
  <c r="AJ670" i="107" s="1"/>
  <c r="AK670" i="107" s="1"/>
  <c r="AL670" i="107" s="1"/>
  <c r="AM670" i="107" s="1"/>
  <c r="AN670" i="107" s="1"/>
  <c r="AO670" i="107" s="1"/>
  <c r="AP670" i="107" s="1"/>
  <c r="AQ670" i="107" s="1"/>
  <c r="AR670" i="107" s="1"/>
  <c r="AS670" i="107" s="1"/>
  <c r="AT670" i="107" s="1"/>
  <c r="AU670" i="107" s="1"/>
  <c r="AV670" i="107" s="1"/>
  <c r="AW670" i="107" s="1"/>
  <c r="AX670" i="107" s="1"/>
  <c r="AY670" i="107" s="1"/>
  <c r="AF572" i="107"/>
  <c r="AG572" i="107" s="1"/>
  <c r="AH572" i="107" s="1"/>
  <c r="AI572" i="107" s="1"/>
  <c r="AJ572" i="107" s="1"/>
  <c r="AK572" i="107" s="1"/>
  <c r="AL572" i="107" s="1"/>
  <c r="AM572" i="107" s="1"/>
  <c r="AN572" i="107" s="1"/>
  <c r="AO572" i="107" s="1"/>
  <c r="AP572" i="107" s="1"/>
  <c r="AQ572" i="107" s="1"/>
  <c r="AR572" i="107" s="1"/>
  <c r="AS572" i="107" s="1"/>
  <c r="AT572" i="107" s="1"/>
  <c r="AU572" i="107" s="1"/>
  <c r="AV572" i="107" s="1"/>
  <c r="AW572" i="107" s="1"/>
  <c r="AX572" i="107" s="1"/>
  <c r="AY572" i="107" s="1"/>
  <c r="AF339" i="107"/>
  <c r="AG339" i="107" s="1"/>
  <c r="AH339" i="107" s="1"/>
  <c r="AI339" i="107" s="1"/>
  <c r="AJ339" i="107" s="1"/>
  <c r="AK339" i="107" s="1"/>
  <c r="AL339" i="107" s="1"/>
  <c r="AM339" i="107" s="1"/>
  <c r="AN339" i="107" s="1"/>
  <c r="AO339" i="107" s="1"/>
  <c r="AP339" i="107" s="1"/>
  <c r="AQ339" i="107" s="1"/>
  <c r="AR339" i="107" s="1"/>
  <c r="AS339" i="107" s="1"/>
  <c r="AT339" i="107" s="1"/>
  <c r="AU339" i="107" s="1"/>
  <c r="AV339" i="107" s="1"/>
  <c r="AW339" i="107" s="1"/>
  <c r="AX339" i="107" s="1"/>
  <c r="AY339" i="107" s="1"/>
  <c r="AF220" i="107"/>
  <c r="AG220" i="107" s="1"/>
  <c r="AH220" i="107" s="1"/>
  <c r="AI220" i="107" s="1"/>
  <c r="AJ220" i="107" s="1"/>
  <c r="AK220" i="107" s="1"/>
  <c r="AL220" i="107" s="1"/>
  <c r="AM220" i="107" s="1"/>
  <c r="AN220" i="107" s="1"/>
  <c r="AO220" i="107" s="1"/>
  <c r="AP220" i="107" s="1"/>
  <c r="AQ220" i="107" s="1"/>
  <c r="AR220" i="107" s="1"/>
  <c r="AS220" i="107" s="1"/>
  <c r="AT220" i="107" s="1"/>
  <c r="AU220" i="107" s="1"/>
  <c r="AV220" i="107" s="1"/>
  <c r="AW220" i="107" s="1"/>
  <c r="AX220" i="107" s="1"/>
  <c r="AY220" i="107" s="1"/>
  <c r="AF367" i="107"/>
  <c r="AG367" i="107" s="1"/>
  <c r="AH367" i="107" s="1"/>
  <c r="AI367" i="107" s="1"/>
  <c r="AJ367" i="107" s="1"/>
  <c r="AK367" i="107" s="1"/>
  <c r="AL367" i="107" s="1"/>
  <c r="AM367" i="107" s="1"/>
  <c r="AN367" i="107" s="1"/>
  <c r="AO367" i="107" s="1"/>
  <c r="AP367" i="107" s="1"/>
  <c r="AQ367" i="107" s="1"/>
  <c r="AR367" i="107" s="1"/>
  <c r="AS367" i="107" s="1"/>
  <c r="AT367" i="107" s="1"/>
  <c r="AU367" i="107" s="1"/>
  <c r="AV367" i="107" s="1"/>
  <c r="AW367" i="107" s="1"/>
  <c r="AX367" i="107" s="1"/>
  <c r="AY367" i="107" s="1"/>
  <c r="AF147" i="107"/>
  <c r="AG147" i="107" s="1"/>
  <c r="AH147" i="107" s="1"/>
  <c r="AI147" i="107" s="1"/>
  <c r="AJ147" i="107" s="1"/>
  <c r="AK147" i="107" s="1"/>
  <c r="AL147" i="107" s="1"/>
  <c r="AM147" i="107" s="1"/>
  <c r="AN147" i="107" s="1"/>
  <c r="AO147" i="107" s="1"/>
  <c r="AP147" i="107" s="1"/>
  <c r="AQ147" i="107" s="1"/>
  <c r="AR147" i="107" s="1"/>
  <c r="AS147" i="107" s="1"/>
  <c r="AT147" i="107" s="1"/>
  <c r="AU147" i="107" s="1"/>
  <c r="AV147" i="107" s="1"/>
  <c r="AW147" i="107" s="1"/>
  <c r="AX147" i="107" s="1"/>
  <c r="AY147" i="107" s="1"/>
  <c r="AF244" i="107"/>
  <c r="AG244" i="107" s="1"/>
  <c r="AH244" i="107" s="1"/>
  <c r="AI244" i="107" s="1"/>
  <c r="AJ244" i="107" s="1"/>
  <c r="AK244" i="107" s="1"/>
  <c r="AL244" i="107" s="1"/>
  <c r="AM244" i="107" s="1"/>
  <c r="AN244" i="107" s="1"/>
  <c r="AO244" i="107" s="1"/>
  <c r="AP244" i="107" s="1"/>
  <c r="AQ244" i="107" s="1"/>
  <c r="AR244" i="107" s="1"/>
  <c r="AS244" i="107" s="1"/>
  <c r="AT244" i="107" s="1"/>
  <c r="AU244" i="107" s="1"/>
  <c r="AV244" i="107" s="1"/>
  <c r="AW244" i="107" s="1"/>
  <c r="AX244" i="107" s="1"/>
  <c r="AY244" i="107" s="1"/>
  <c r="AF580" i="107"/>
  <c r="AG580" i="107" s="1"/>
  <c r="AH580" i="107" s="1"/>
  <c r="AI580" i="107" s="1"/>
  <c r="AJ580" i="107" s="1"/>
  <c r="AK580" i="107" s="1"/>
  <c r="AL580" i="107" s="1"/>
  <c r="AM580" i="107" s="1"/>
  <c r="AN580" i="107" s="1"/>
  <c r="AO580" i="107" s="1"/>
  <c r="AP580" i="107" s="1"/>
  <c r="AQ580" i="107" s="1"/>
  <c r="AR580" i="107" s="1"/>
  <c r="AS580" i="107" s="1"/>
  <c r="AT580" i="107" s="1"/>
  <c r="AU580" i="107" s="1"/>
  <c r="AV580" i="107" s="1"/>
  <c r="AW580" i="107" s="1"/>
  <c r="AX580" i="107" s="1"/>
  <c r="AY580" i="107" s="1"/>
  <c r="AF133" i="107"/>
  <c r="AG133" i="107" s="1"/>
  <c r="AH133" i="107" s="1"/>
  <c r="AI133" i="107" s="1"/>
  <c r="AJ133" i="107" s="1"/>
  <c r="AK133" i="107" s="1"/>
  <c r="AL133" i="107" s="1"/>
  <c r="AM133" i="107" s="1"/>
  <c r="AN133" i="107" s="1"/>
  <c r="AO133" i="107" s="1"/>
  <c r="AP133" i="107" s="1"/>
  <c r="AQ133" i="107" s="1"/>
  <c r="AR133" i="107" s="1"/>
  <c r="AS133" i="107" s="1"/>
  <c r="AT133" i="107" s="1"/>
  <c r="AU133" i="107" s="1"/>
  <c r="AV133" i="107" s="1"/>
  <c r="AW133" i="107" s="1"/>
  <c r="AX133" i="107" s="1"/>
  <c r="AY133" i="107" s="1"/>
  <c r="AF350" i="107"/>
  <c r="AG350" i="107" s="1"/>
  <c r="AH350" i="107" s="1"/>
  <c r="AI350" i="107" s="1"/>
  <c r="AJ350" i="107" s="1"/>
  <c r="AK350" i="107" s="1"/>
  <c r="AL350" i="107" s="1"/>
  <c r="AM350" i="107" s="1"/>
  <c r="AN350" i="107" s="1"/>
  <c r="AO350" i="107" s="1"/>
  <c r="AP350" i="107" s="1"/>
  <c r="AQ350" i="107" s="1"/>
  <c r="AR350" i="107" s="1"/>
  <c r="AS350" i="107" s="1"/>
  <c r="AT350" i="107" s="1"/>
  <c r="AU350" i="107" s="1"/>
  <c r="AV350" i="107" s="1"/>
  <c r="AW350" i="107" s="1"/>
  <c r="AX350" i="107" s="1"/>
  <c r="AY350" i="107" s="1"/>
  <c r="AF605" i="107"/>
  <c r="AG605" i="107" s="1"/>
  <c r="AH605" i="107" s="1"/>
  <c r="AI605" i="107" s="1"/>
  <c r="AJ605" i="107" s="1"/>
  <c r="AK605" i="107" s="1"/>
  <c r="AL605" i="107" s="1"/>
  <c r="AM605" i="107" s="1"/>
  <c r="AN605" i="107" s="1"/>
  <c r="AO605" i="107" s="1"/>
  <c r="AP605" i="107" s="1"/>
  <c r="AQ605" i="107" s="1"/>
  <c r="AR605" i="107" s="1"/>
  <c r="AS605" i="107" s="1"/>
  <c r="AT605" i="107" s="1"/>
  <c r="AU605" i="107" s="1"/>
  <c r="AV605" i="107" s="1"/>
  <c r="AW605" i="107" s="1"/>
  <c r="AX605" i="107" s="1"/>
  <c r="AY605" i="107" s="1"/>
  <c r="AF264" i="107"/>
  <c r="AG264" i="107" s="1"/>
  <c r="AH264" i="107" s="1"/>
  <c r="AI264" i="107" s="1"/>
  <c r="AJ264" i="107" s="1"/>
  <c r="AK264" i="107" s="1"/>
  <c r="AL264" i="107" s="1"/>
  <c r="AM264" i="107" s="1"/>
  <c r="AN264" i="107" s="1"/>
  <c r="AO264" i="107" s="1"/>
  <c r="AP264" i="107" s="1"/>
  <c r="AQ264" i="107" s="1"/>
  <c r="AR264" i="107" s="1"/>
  <c r="AS264" i="107" s="1"/>
  <c r="AT264" i="107" s="1"/>
  <c r="AU264" i="107" s="1"/>
  <c r="AV264" i="107" s="1"/>
  <c r="AW264" i="107" s="1"/>
  <c r="AX264" i="107" s="1"/>
  <c r="AY264" i="107" s="1"/>
  <c r="AF85" i="107"/>
  <c r="AG85" i="107" s="1"/>
  <c r="AH85" i="107" s="1"/>
  <c r="AI85" i="107" s="1"/>
  <c r="AJ85" i="107" s="1"/>
  <c r="AK85" i="107" s="1"/>
  <c r="AL85" i="107" s="1"/>
  <c r="AM85" i="107" s="1"/>
  <c r="AN85" i="107" s="1"/>
  <c r="AO85" i="107" s="1"/>
  <c r="AP85" i="107" s="1"/>
  <c r="AQ85" i="107" s="1"/>
  <c r="AR85" i="107" s="1"/>
  <c r="AS85" i="107" s="1"/>
  <c r="AT85" i="107" s="1"/>
  <c r="AU85" i="107" s="1"/>
  <c r="AV85" i="107" s="1"/>
  <c r="AW85" i="107" s="1"/>
  <c r="AX85" i="107" s="1"/>
  <c r="AY85" i="107" s="1"/>
  <c r="AF301" i="107"/>
  <c r="AG301" i="107" s="1"/>
  <c r="AH301" i="107" s="1"/>
  <c r="AI301" i="107" s="1"/>
  <c r="AJ301" i="107" s="1"/>
  <c r="AK301" i="107" s="1"/>
  <c r="AL301" i="107" s="1"/>
  <c r="AM301" i="107" s="1"/>
  <c r="AN301" i="107" s="1"/>
  <c r="AO301" i="107" s="1"/>
  <c r="AP301" i="107" s="1"/>
  <c r="AQ301" i="107" s="1"/>
  <c r="AR301" i="107" s="1"/>
  <c r="AS301" i="107" s="1"/>
  <c r="AT301" i="107" s="1"/>
  <c r="AU301" i="107" s="1"/>
  <c r="AV301" i="107" s="1"/>
  <c r="AW301" i="107" s="1"/>
  <c r="AX301" i="107" s="1"/>
  <c r="AY301" i="107" s="1"/>
  <c r="AF615" i="107"/>
  <c r="AG615" i="107" s="1"/>
  <c r="AH615" i="107" s="1"/>
  <c r="AI615" i="107" s="1"/>
  <c r="AJ615" i="107" s="1"/>
  <c r="AK615" i="107" s="1"/>
  <c r="AL615" i="107" s="1"/>
  <c r="AM615" i="107" s="1"/>
  <c r="AN615" i="107" s="1"/>
  <c r="AO615" i="107" s="1"/>
  <c r="AP615" i="107" s="1"/>
  <c r="AQ615" i="107" s="1"/>
  <c r="AR615" i="107" s="1"/>
  <c r="AS615" i="107" s="1"/>
  <c r="AT615" i="107" s="1"/>
  <c r="AU615" i="107" s="1"/>
  <c r="AV615" i="107" s="1"/>
  <c r="AW615" i="107" s="1"/>
  <c r="AX615" i="107" s="1"/>
  <c r="AY615" i="107" s="1"/>
  <c r="AF578" i="107"/>
  <c r="AG578" i="107" s="1"/>
  <c r="AH578" i="107" s="1"/>
  <c r="AI578" i="107" s="1"/>
  <c r="AJ578" i="107" s="1"/>
  <c r="AK578" i="107" s="1"/>
  <c r="AL578" i="107" s="1"/>
  <c r="AM578" i="107" s="1"/>
  <c r="AN578" i="107" s="1"/>
  <c r="AO578" i="107" s="1"/>
  <c r="AP578" i="107" s="1"/>
  <c r="AQ578" i="107" s="1"/>
  <c r="AR578" i="107" s="1"/>
  <c r="AS578" i="107" s="1"/>
  <c r="AT578" i="107" s="1"/>
  <c r="AU578" i="107" s="1"/>
  <c r="AV578" i="107" s="1"/>
  <c r="AW578" i="107" s="1"/>
  <c r="AX578" i="107" s="1"/>
  <c r="AY578" i="107" s="1"/>
  <c r="AF127" i="107"/>
  <c r="AG127" i="107" s="1"/>
  <c r="AH127" i="107" s="1"/>
  <c r="AI127" i="107" s="1"/>
  <c r="AJ127" i="107" s="1"/>
  <c r="AK127" i="107" s="1"/>
  <c r="AL127" i="107" s="1"/>
  <c r="AM127" i="107" s="1"/>
  <c r="AN127" i="107" s="1"/>
  <c r="AO127" i="107" s="1"/>
  <c r="AP127" i="107" s="1"/>
  <c r="AQ127" i="107" s="1"/>
  <c r="AR127" i="107" s="1"/>
  <c r="AS127" i="107" s="1"/>
  <c r="AT127" i="107" s="1"/>
  <c r="AU127" i="107" s="1"/>
  <c r="AV127" i="107" s="1"/>
  <c r="AW127" i="107" s="1"/>
  <c r="AX127" i="107" s="1"/>
  <c r="AY127" i="107" s="1"/>
  <c r="AF483" i="107"/>
  <c r="AG483" i="107" s="1"/>
  <c r="AH483" i="107" s="1"/>
  <c r="AI483" i="107" s="1"/>
  <c r="AJ483" i="107" s="1"/>
  <c r="AK483" i="107" s="1"/>
  <c r="AL483" i="107" s="1"/>
  <c r="AM483" i="107" s="1"/>
  <c r="AN483" i="107" s="1"/>
  <c r="AO483" i="107" s="1"/>
  <c r="AP483" i="107" s="1"/>
  <c r="AQ483" i="107" s="1"/>
  <c r="AR483" i="107" s="1"/>
  <c r="AS483" i="107" s="1"/>
  <c r="AT483" i="107" s="1"/>
  <c r="AU483" i="107" s="1"/>
  <c r="AV483" i="107" s="1"/>
  <c r="AW483" i="107" s="1"/>
  <c r="AX483" i="107" s="1"/>
  <c r="AY483" i="107" s="1"/>
  <c r="AF423" i="107"/>
  <c r="AG423" i="107" s="1"/>
  <c r="AH423" i="107" s="1"/>
  <c r="AI423" i="107" s="1"/>
  <c r="AJ423" i="107" s="1"/>
  <c r="AK423" i="107" s="1"/>
  <c r="AL423" i="107" s="1"/>
  <c r="AM423" i="107" s="1"/>
  <c r="AN423" i="107" s="1"/>
  <c r="AO423" i="107" s="1"/>
  <c r="AP423" i="107" s="1"/>
  <c r="AQ423" i="107" s="1"/>
  <c r="AR423" i="107" s="1"/>
  <c r="AS423" i="107" s="1"/>
  <c r="AT423" i="107" s="1"/>
  <c r="AU423" i="107" s="1"/>
  <c r="AV423" i="107" s="1"/>
  <c r="AW423" i="107" s="1"/>
  <c r="AX423" i="107" s="1"/>
  <c r="AY423" i="107" s="1"/>
  <c r="AF621" i="107"/>
  <c r="AG621" i="107" s="1"/>
  <c r="AH621" i="107" s="1"/>
  <c r="AI621" i="107" s="1"/>
  <c r="AJ621" i="107" s="1"/>
  <c r="AK621" i="107" s="1"/>
  <c r="AL621" i="107" s="1"/>
  <c r="AM621" i="107" s="1"/>
  <c r="AN621" i="107" s="1"/>
  <c r="AO621" i="107" s="1"/>
  <c r="AP621" i="107" s="1"/>
  <c r="AQ621" i="107" s="1"/>
  <c r="AR621" i="107" s="1"/>
  <c r="AS621" i="107" s="1"/>
  <c r="AT621" i="107" s="1"/>
  <c r="AU621" i="107" s="1"/>
  <c r="AV621" i="107" s="1"/>
  <c r="AW621" i="107" s="1"/>
  <c r="AX621" i="107" s="1"/>
  <c r="AY621" i="107" s="1"/>
  <c r="AF517" i="107"/>
  <c r="AG517" i="107" s="1"/>
  <c r="AH517" i="107" s="1"/>
  <c r="AI517" i="107" s="1"/>
  <c r="AJ517" i="107" s="1"/>
  <c r="AK517" i="107" s="1"/>
  <c r="AL517" i="107" s="1"/>
  <c r="AM517" i="107" s="1"/>
  <c r="AN517" i="107" s="1"/>
  <c r="AO517" i="107" s="1"/>
  <c r="AP517" i="107" s="1"/>
  <c r="AQ517" i="107" s="1"/>
  <c r="AR517" i="107" s="1"/>
  <c r="AS517" i="107" s="1"/>
  <c r="AT517" i="107" s="1"/>
  <c r="AU517" i="107" s="1"/>
  <c r="AV517" i="107" s="1"/>
  <c r="AW517" i="107" s="1"/>
  <c r="AX517" i="107" s="1"/>
  <c r="AY517" i="107" s="1"/>
  <c r="AF700" i="107"/>
  <c r="AG700" i="107" s="1"/>
  <c r="AH700" i="107" s="1"/>
  <c r="AI700" i="107" s="1"/>
  <c r="AJ700" i="107" s="1"/>
  <c r="AK700" i="107" s="1"/>
  <c r="AL700" i="107" s="1"/>
  <c r="AM700" i="107" s="1"/>
  <c r="AN700" i="107" s="1"/>
  <c r="AO700" i="107" s="1"/>
  <c r="AP700" i="107" s="1"/>
  <c r="AQ700" i="107" s="1"/>
  <c r="AR700" i="107" s="1"/>
  <c r="AS700" i="107" s="1"/>
  <c r="AT700" i="107" s="1"/>
  <c r="AU700" i="107" s="1"/>
  <c r="AV700" i="107" s="1"/>
  <c r="AW700" i="107" s="1"/>
  <c r="AX700" i="107" s="1"/>
  <c r="AY700" i="107" s="1"/>
  <c r="AF391" i="107"/>
  <c r="AG391" i="107" s="1"/>
  <c r="AH391" i="107" s="1"/>
  <c r="AI391" i="107" s="1"/>
  <c r="AJ391" i="107" s="1"/>
  <c r="AK391" i="107" s="1"/>
  <c r="AL391" i="107" s="1"/>
  <c r="AM391" i="107" s="1"/>
  <c r="AN391" i="107" s="1"/>
  <c r="AO391" i="107" s="1"/>
  <c r="AP391" i="107" s="1"/>
  <c r="AQ391" i="107" s="1"/>
  <c r="AR391" i="107" s="1"/>
  <c r="AS391" i="107" s="1"/>
  <c r="AT391" i="107" s="1"/>
  <c r="AU391" i="107" s="1"/>
  <c r="AV391" i="107" s="1"/>
  <c r="AW391" i="107" s="1"/>
  <c r="AX391" i="107" s="1"/>
  <c r="AY391" i="107" s="1"/>
  <c r="AF327" i="107"/>
  <c r="AG327" i="107" s="1"/>
  <c r="AH327" i="107" s="1"/>
  <c r="AI327" i="107" s="1"/>
  <c r="AJ327" i="107" s="1"/>
  <c r="AK327" i="107" s="1"/>
  <c r="AL327" i="107" s="1"/>
  <c r="AM327" i="107" s="1"/>
  <c r="AN327" i="107" s="1"/>
  <c r="AO327" i="107" s="1"/>
  <c r="AP327" i="107" s="1"/>
  <c r="AQ327" i="107" s="1"/>
  <c r="AR327" i="107" s="1"/>
  <c r="AS327" i="107" s="1"/>
  <c r="AT327" i="107" s="1"/>
  <c r="AU327" i="107" s="1"/>
  <c r="AV327" i="107" s="1"/>
  <c r="AW327" i="107" s="1"/>
  <c r="AX327" i="107" s="1"/>
  <c r="AY327" i="107" s="1"/>
  <c r="AF206" i="107"/>
  <c r="AG206" i="107" s="1"/>
  <c r="AH206" i="107" s="1"/>
  <c r="AI206" i="107" s="1"/>
  <c r="AJ206" i="107" s="1"/>
  <c r="AK206" i="107" s="1"/>
  <c r="AL206" i="107" s="1"/>
  <c r="AM206" i="107" s="1"/>
  <c r="AN206" i="107" s="1"/>
  <c r="AO206" i="107" s="1"/>
  <c r="AP206" i="107" s="1"/>
  <c r="AQ206" i="107" s="1"/>
  <c r="AR206" i="107" s="1"/>
  <c r="AS206" i="107" s="1"/>
  <c r="AT206" i="107" s="1"/>
  <c r="AU206" i="107" s="1"/>
  <c r="AV206" i="107" s="1"/>
  <c r="AW206" i="107" s="1"/>
  <c r="AX206" i="107" s="1"/>
  <c r="AY206" i="107" s="1"/>
  <c r="AF494" i="107"/>
  <c r="AG494" i="107" s="1"/>
  <c r="AH494" i="107" s="1"/>
  <c r="AI494" i="107" s="1"/>
  <c r="AJ494" i="107" s="1"/>
  <c r="AK494" i="107" s="1"/>
  <c r="AL494" i="107" s="1"/>
  <c r="AM494" i="107" s="1"/>
  <c r="AN494" i="107" s="1"/>
  <c r="AO494" i="107" s="1"/>
  <c r="AP494" i="107" s="1"/>
  <c r="AQ494" i="107" s="1"/>
  <c r="AR494" i="107" s="1"/>
  <c r="AS494" i="107" s="1"/>
  <c r="AT494" i="107" s="1"/>
  <c r="AU494" i="107" s="1"/>
  <c r="AV494" i="107" s="1"/>
  <c r="AW494" i="107" s="1"/>
  <c r="AX494" i="107" s="1"/>
  <c r="AY494" i="107" s="1"/>
  <c r="AF646" i="107"/>
  <c r="AG646" i="107" s="1"/>
  <c r="AH646" i="107" s="1"/>
  <c r="AI646" i="107" s="1"/>
  <c r="AJ646" i="107" s="1"/>
  <c r="AK646" i="107" s="1"/>
  <c r="AL646" i="107" s="1"/>
  <c r="AM646" i="107" s="1"/>
  <c r="AN646" i="107" s="1"/>
  <c r="AO646" i="107" s="1"/>
  <c r="AP646" i="107" s="1"/>
  <c r="AQ646" i="107" s="1"/>
  <c r="AR646" i="107" s="1"/>
  <c r="AS646" i="107" s="1"/>
  <c r="AT646" i="107" s="1"/>
  <c r="AU646" i="107" s="1"/>
  <c r="AV646" i="107" s="1"/>
  <c r="AW646" i="107" s="1"/>
  <c r="AX646" i="107" s="1"/>
  <c r="AY646" i="107" s="1"/>
  <c r="AF530" i="107"/>
  <c r="AG530" i="107" s="1"/>
  <c r="AH530" i="107" s="1"/>
  <c r="AI530" i="107" s="1"/>
  <c r="AJ530" i="107" s="1"/>
  <c r="AK530" i="107" s="1"/>
  <c r="AL530" i="107" s="1"/>
  <c r="AM530" i="107" s="1"/>
  <c r="AN530" i="107" s="1"/>
  <c r="AO530" i="107" s="1"/>
  <c r="AP530" i="107" s="1"/>
  <c r="AQ530" i="107" s="1"/>
  <c r="AR530" i="107" s="1"/>
  <c r="AS530" i="107" s="1"/>
  <c r="AT530" i="107" s="1"/>
  <c r="AU530" i="107" s="1"/>
  <c r="AV530" i="107" s="1"/>
  <c r="AW530" i="107" s="1"/>
  <c r="AX530" i="107" s="1"/>
  <c r="AY530" i="107" s="1"/>
  <c r="AF172" i="107"/>
  <c r="AG172" i="107" s="1"/>
  <c r="AH172" i="107" s="1"/>
  <c r="AI172" i="107" s="1"/>
  <c r="AJ172" i="107" s="1"/>
  <c r="AK172" i="107" s="1"/>
  <c r="AL172" i="107" s="1"/>
  <c r="AM172" i="107" s="1"/>
  <c r="AN172" i="107" s="1"/>
  <c r="AO172" i="107" s="1"/>
  <c r="AP172" i="107" s="1"/>
  <c r="AQ172" i="107" s="1"/>
  <c r="AR172" i="107" s="1"/>
  <c r="AS172" i="107" s="1"/>
  <c r="AT172" i="107" s="1"/>
  <c r="AU172" i="107" s="1"/>
  <c r="AV172" i="107" s="1"/>
  <c r="AW172" i="107" s="1"/>
  <c r="AX172" i="107" s="1"/>
  <c r="AY172" i="107" s="1"/>
  <c r="AF504" i="107"/>
  <c r="AG504" i="107" s="1"/>
  <c r="AH504" i="107" s="1"/>
  <c r="AI504" i="107" s="1"/>
  <c r="AJ504" i="107" s="1"/>
  <c r="AK504" i="107" s="1"/>
  <c r="AL504" i="107" s="1"/>
  <c r="AM504" i="107" s="1"/>
  <c r="AN504" i="107" s="1"/>
  <c r="AO504" i="107" s="1"/>
  <c r="AP504" i="107" s="1"/>
  <c r="AQ504" i="107" s="1"/>
  <c r="AR504" i="107" s="1"/>
  <c r="AS504" i="107" s="1"/>
  <c r="AT504" i="107" s="1"/>
  <c r="AU504" i="107" s="1"/>
  <c r="AV504" i="107" s="1"/>
  <c r="AW504" i="107" s="1"/>
  <c r="AX504" i="107" s="1"/>
  <c r="AY504" i="107" s="1"/>
  <c r="AF312" i="107"/>
  <c r="AG312" i="107" s="1"/>
  <c r="AH312" i="107" s="1"/>
  <c r="AI312" i="107" s="1"/>
  <c r="AJ312" i="107" s="1"/>
  <c r="AK312" i="107" s="1"/>
  <c r="AL312" i="107" s="1"/>
  <c r="AM312" i="107" s="1"/>
  <c r="AN312" i="107" s="1"/>
  <c r="AO312" i="107" s="1"/>
  <c r="AP312" i="107" s="1"/>
  <c r="AQ312" i="107" s="1"/>
  <c r="AR312" i="107" s="1"/>
  <c r="AS312" i="107" s="1"/>
  <c r="AT312" i="107" s="1"/>
  <c r="AU312" i="107" s="1"/>
  <c r="AV312" i="107" s="1"/>
  <c r="AW312" i="107" s="1"/>
  <c r="AX312" i="107" s="1"/>
  <c r="AY312" i="107" s="1"/>
  <c r="AF407" i="107"/>
  <c r="AG407" i="107" s="1"/>
  <c r="AH407" i="107" s="1"/>
  <c r="AI407" i="107" s="1"/>
  <c r="AJ407" i="107" s="1"/>
  <c r="AK407" i="107" s="1"/>
  <c r="AL407" i="107" s="1"/>
  <c r="AM407" i="107" s="1"/>
  <c r="AN407" i="107" s="1"/>
  <c r="AO407" i="107" s="1"/>
  <c r="AP407" i="107" s="1"/>
  <c r="AQ407" i="107" s="1"/>
  <c r="AR407" i="107" s="1"/>
  <c r="AS407" i="107" s="1"/>
  <c r="AT407" i="107" s="1"/>
  <c r="AU407" i="107" s="1"/>
  <c r="AV407" i="107" s="1"/>
  <c r="AW407" i="107" s="1"/>
  <c r="AX407" i="107" s="1"/>
  <c r="AY407" i="107" s="1"/>
  <c r="AF537" i="107"/>
  <c r="AG537" i="107" s="1"/>
  <c r="AH537" i="107" s="1"/>
  <c r="AI537" i="107" s="1"/>
  <c r="AJ537" i="107" s="1"/>
  <c r="AK537" i="107" s="1"/>
  <c r="AL537" i="107" s="1"/>
  <c r="AM537" i="107" s="1"/>
  <c r="AN537" i="107" s="1"/>
  <c r="AO537" i="107" s="1"/>
  <c r="AP537" i="107" s="1"/>
  <c r="AQ537" i="107" s="1"/>
  <c r="AR537" i="107" s="1"/>
  <c r="AS537" i="107" s="1"/>
  <c r="AT537" i="107" s="1"/>
  <c r="AU537" i="107" s="1"/>
  <c r="AV537" i="107" s="1"/>
  <c r="AW537" i="107" s="1"/>
  <c r="AX537" i="107" s="1"/>
  <c r="AY537" i="107" s="1"/>
  <c r="AF607" i="107"/>
  <c r="AG607" i="107" s="1"/>
  <c r="AH607" i="107" s="1"/>
  <c r="AI607" i="107" s="1"/>
  <c r="AJ607" i="107" s="1"/>
  <c r="AK607" i="107" s="1"/>
  <c r="AL607" i="107" s="1"/>
  <c r="AM607" i="107" s="1"/>
  <c r="AN607" i="107" s="1"/>
  <c r="AO607" i="107" s="1"/>
  <c r="AP607" i="107" s="1"/>
  <c r="AQ607" i="107" s="1"/>
  <c r="AR607" i="107" s="1"/>
  <c r="AS607" i="107" s="1"/>
  <c r="AT607" i="107" s="1"/>
  <c r="AU607" i="107" s="1"/>
  <c r="AV607" i="107" s="1"/>
  <c r="AW607" i="107" s="1"/>
  <c r="AX607" i="107" s="1"/>
  <c r="AY607" i="107" s="1"/>
  <c r="AF263" i="107"/>
  <c r="AG263" i="107" s="1"/>
  <c r="AH263" i="107" s="1"/>
  <c r="AI263" i="107" s="1"/>
  <c r="AJ263" i="107" s="1"/>
  <c r="AK263" i="107" s="1"/>
  <c r="AL263" i="107" s="1"/>
  <c r="AM263" i="107" s="1"/>
  <c r="AN263" i="107" s="1"/>
  <c r="AO263" i="107" s="1"/>
  <c r="AP263" i="107" s="1"/>
  <c r="AQ263" i="107" s="1"/>
  <c r="AR263" i="107" s="1"/>
  <c r="AS263" i="107" s="1"/>
  <c r="AT263" i="107" s="1"/>
  <c r="AU263" i="107" s="1"/>
  <c r="AV263" i="107" s="1"/>
  <c r="AW263" i="107" s="1"/>
  <c r="AX263" i="107" s="1"/>
  <c r="AY263" i="107" s="1"/>
  <c r="AF276" i="107"/>
  <c r="AG276" i="107" s="1"/>
  <c r="AH276" i="107" s="1"/>
  <c r="AI276" i="107" s="1"/>
  <c r="AJ276" i="107" s="1"/>
  <c r="AK276" i="107" s="1"/>
  <c r="AL276" i="107" s="1"/>
  <c r="AM276" i="107" s="1"/>
  <c r="AN276" i="107" s="1"/>
  <c r="AO276" i="107" s="1"/>
  <c r="AP276" i="107" s="1"/>
  <c r="AQ276" i="107" s="1"/>
  <c r="AR276" i="107" s="1"/>
  <c r="AS276" i="107" s="1"/>
  <c r="AT276" i="107" s="1"/>
  <c r="AU276" i="107" s="1"/>
  <c r="AV276" i="107" s="1"/>
  <c r="AW276" i="107" s="1"/>
  <c r="AX276" i="107" s="1"/>
  <c r="AY276" i="107" s="1"/>
  <c r="AF71" i="107"/>
  <c r="AG71" i="107" s="1"/>
  <c r="AH71" i="107" s="1"/>
  <c r="AI71" i="107" s="1"/>
  <c r="AJ71" i="107" s="1"/>
  <c r="AK71" i="107" s="1"/>
  <c r="AL71" i="107" s="1"/>
  <c r="AM71" i="107" s="1"/>
  <c r="AN71" i="107" s="1"/>
  <c r="AO71" i="107" s="1"/>
  <c r="AP71" i="107" s="1"/>
  <c r="AQ71" i="107" s="1"/>
  <c r="AR71" i="107" s="1"/>
  <c r="AS71" i="107" s="1"/>
  <c r="AT71" i="107" s="1"/>
  <c r="AU71" i="107" s="1"/>
  <c r="AV71" i="107" s="1"/>
  <c r="AW71" i="107" s="1"/>
  <c r="AX71" i="107" s="1"/>
  <c r="AY71" i="107" s="1"/>
  <c r="AF404" i="107"/>
  <c r="AG404" i="107" s="1"/>
  <c r="AH404" i="107" s="1"/>
  <c r="AI404" i="107" s="1"/>
  <c r="AJ404" i="107" s="1"/>
  <c r="AK404" i="107" s="1"/>
  <c r="AL404" i="107" s="1"/>
  <c r="AM404" i="107" s="1"/>
  <c r="AN404" i="107" s="1"/>
  <c r="AO404" i="107" s="1"/>
  <c r="AP404" i="107" s="1"/>
  <c r="AQ404" i="107" s="1"/>
  <c r="AR404" i="107" s="1"/>
  <c r="AS404" i="107" s="1"/>
  <c r="AT404" i="107" s="1"/>
  <c r="AU404" i="107" s="1"/>
  <c r="AV404" i="107" s="1"/>
  <c r="AW404" i="107" s="1"/>
  <c r="AX404" i="107" s="1"/>
  <c r="AY404" i="107" s="1"/>
  <c r="AF78" i="107"/>
  <c r="AG78" i="107" s="1"/>
  <c r="AH78" i="107" s="1"/>
  <c r="AI78" i="107" s="1"/>
  <c r="AJ78" i="107" s="1"/>
  <c r="AK78" i="107" s="1"/>
  <c r="AL78" i="107" s="1"/>
  <c r="AM78" i="107" s="1"/>
  <c r="AN78" i="107" s="1"/>
  <c r="AO78" i="107" s="1"/>
  <c r="AP78" i="107" s="1"/>
  <c r="AQ78" i="107" s="1"/>
  <c r="AR78" i="107" s="1"/>
  <c r="AS78" i="107" s="1"/>
  <c r="AT78" i="107" s="1"/>
  <c r="AU78" i="107" s="1"/>
  <c r="AV78" i="107" s="1"/>
  <c r="AW78" i="107" s="1"/>
  <c r="AX78" i="107" s="1"/>
  <c r="AY78" i="107" s="1"/>
  <c r="AF139" i="107"/>
  <c r="AG139" i="107" s="1"/>
  <c r="AH139" i="107" s="1"/>
  <c r="AI139" i="107" s="1"/>
  <c r="AJ139" i="107" s="1"/>
  <c r="AK139" i="107" s="1"/>
  <c r="AL139" i="107" s="1"/>
  <c r="AM139" i="107" s="1"/>
  <c r="AN139" i="107" s="1"/>
  <c r="AO139" i="107" s="1"/>
  <c r="AP139" i="107" s="1"/>
  <c r="AQ139" i="107" s="1"/>
  <c r="AR139" i="107" s="1"/>
  <c r="AS139" i="107" s="1"/>
  <c r="AT139" i="107" s="1"/>
  <c r="AU139" i="107" s="1"/>
  <c r="AV139" i="107" s="1"/>
  <c r="AW139" i="107" s="1"/>
  <c r="AX139" i="107" s="1"/>
  <c r="AY139" i="107" s="1"/>
  <c r="AF709" i="107"/>
  <c r="AG709" i="107" s="1"/>
  <c r="AH709" i="107" s="1"/>
  <c r="AI709" i="107" s="1"/>
  <c r="AJ709" i="107" s="1"/>
  <c r="AK709" i="107" s="1"/>
  <c r="AL709" i="107" s="1"/>
  <c r="AM709" i="107" s="1"/>
  <c r="AN709" i="107" s="1"/>
  <c r="AO709" i="107" s="1"/>
  <c r="AP709" i="107" s="1"/>
  <c r="AQ709" i="107" s="1"/>
  <c r="AR709" i="107" s="1"/>
  <c r="AS709" i="107" s="1"/>
  <c r="AT709" i="107" s="1"/>
  <c r="AU709" i="107" s="1"/>
  <c r="AV709" i="107" s="1"/>
  <c r="AW709" i="107" s="1"/>
  <c r="AX709" i="107" s="1"/>
  <c r="AY709" i="107" s="1"/>
  <c r="AF414" i="107"/>
  <c r="AG414" i="107" s="1"/>
  <c r="AH414" i="107" s="1"/>
  <c r="AI414" i="107" s="1"/>
  <c r="AJ414" i="107" s="1"/>
  <c r="AK414" i="107" s="1"/>
  <c r="AL414" i="107" s="1"/>
  <c r="AM414" i="107" s="1"/>
  <c r="AN414" i="107" s="1"/>
  <c r="AO414" i="107" s="1"/>
  <c r="AP414" i="107" s="1"/>
  <c r="AQ414" i="107" s="1"/>
  <c r="AR414" i="107" s="1"/>
  <c r="AS414" i="107" s="1"/>
  <c r="AT414" i="107" s="1"/>
  <c r="AU414" i="107" s="1"/>
  <c r="AV414" i="107" s="1"/>
  <c r="AW414" i="107" s="1"/>
  <c r="AX414" i="107" s="1"/>
  <c r="AY414" i="107" s="1"/>
  <c r="AF453" i="107"/>
  <c r="AG453" i="107" s="1"/>
  <c r="AH453" i="107" s="1"/>
  <c r="AI453" i="107" s="1"/>
  <c r="AJ453" i="107" s="1"/>
  <c r="AK453" i="107" s="1"/>
  <c r="AL453" i="107" s="1"/>
  <c r="AM453" i="107" s="1"/>
  <c r="AN453" i="107" s="1"/>
  <c r="AO453" i="107" s="1"/>
  <c r="AP453" i="107" s="1"/>
  <c r="AQ453" i="107" s="1"/>
  <c r="AR453" i="107" s="1"/>
  <c r="AS453" i="107" s="1"/>
  <c r="AT453" i="107" s="1"/>
  <c r="AU453" i="107" s="1"/>
  <c r="AV453" i="107" s="1"/>
  <c r="AW453" i="107" s="1"/>
  <c r="AX453" i="107" s="1"/>
  <c r="AY453" i="107" s="1"/>
  <c r="AF298" i="107"/>
  <c r="AG298" i="107" s="1"/>
  <c r="AH298" i="107" s="1"/>
  <c r="AI298" i="107" s="1"/>
  <c r="AJ298" i="107" s="1"/>
  <c r="AK298" i="107" s="1"/>
  <c r="AL298" i="107" s="1"/>
  <c r="AM298" i="107" s="1"/>
  <c r="AN298" i="107" s="1"/>
  <c r="AO298" i="107" s="1"/>
  <c r="AP298" i="107" s="1"/>
  <c r="AQ298" i="107" s="1"/>
  <c r="AR298" i="107" s="1"/>
  <c r="AS298" i="107" s="1"/>
  <c r="AT298" i="107" s="1"/>
  <c r="AU298" i="107" s="1"/>
  <c r="AV298" i="107" s="1"/>
  <c r="AW298" i="107" s="1"/>
  <c r="AX298" i="107" s="1"/>
  <c r="AY298" i="107" s="1"/>
  <c r="AF238" i="107"/>
  <c r="AG238" i="107" s="1"/>
  <c r="AH238" i="107" s="1"/>
  <c r="AI238" i="107" s="1"/>
  <c r="AJ238" i="107" s="1"/>
  <c r="AK238" i="107" s="1"/>
  <c r="AL238" i="107" s="1"/>
  <c r="AM238" i="107" s="1"/>
  <c r="AN238" i="107" s="1"/>
  <c r="AO238" i="107" s="1"/>
  <c r="AP238" i="107" s="1"/>
  <c r="AQ238" i="107" s="1"/>
  <c r="AR238" i="107" s="1"/>
  <c r="AS238" i="107" s="1"/>
  <c r="AT238" i="107" s="1"/>
  <c r="AU238" i="107" s="1"/>
  <c r="AV238" i="107" s="1"/>
  <c r="AW238" i="107" s="1"/>
  <c r="AX238" i="107" s="1"/>
  <c r="AY238" i="107" s="1"/>
  <c r="AF316" i="107"/>
  <c r="AG316" i="107" s="1"/>
  <c r="AH316" i="107" s="1"/>
  <c r="AI316" i="107" s="1"/>
  <c r="AJ316" i="107" s="1"/>
  <c r="AK316" i="107" s="1"/>
  <c r="AL316" i="107" s="1"/>
  <c r="AM316" i="107" s="1"/>
  <c r="AN316" i="107" s="1"/>
  <c r="AO316" i="107" s="1"/>
  <c r="AP316" i="107" s="1"/>
  <c r="AQ316" i="107" s="1"/>
  <c r="AR316" i="107" s="1"/>
  <c r="AS316" i="107" s="1"/>
  <c r="AT316" i="107" s="1"/>
  <c r="AU316" i="107" s="1"/>
  <c r="AV316" i="107" s="1"/>
  <c r="AW316" i="107" s="1"/>
  <c r="AX316" i="107" s="1"/>
  <c r="AY316" i="107" s="1"/>
  <c r="AF359" i="107"/>
  <c r="AG359" i="107" s="1"/>
  <c r="AH359" i="107" s="1"/>
  <c r="AI359" i="107" s="1"/>
  <c r="AJ359" i="107" s="1"/>
  <c r="AK359" i="107" s="1"/>
  <c r="AL359" i="107" s="1"/>
  <c r="AM359" i="107" s="1"/>
  <c r="AN359" i="107" s="1"/>
  <c r="AO359" i="107" s="1"/>
  <c r="AP359" i="107" s="1"/>
  <c r="AQ359" i="107" s="1"/>
  <c r="AR359" i="107" s="1"/>
  <c r="AS359" i="107" s="1"/>
  <c r="AT359" i="107" s="1"/>
  <c r="AU359" i="107" s="1"/>
  <c r="AV359" i="107" s="1"/>
  <c r="AW359" i="107" s="1"/>
  <c r="AX359" i="107" s="1"/>
  <c r="AY359" i="107" s="1"/>
  <c r="AF86" i="107"/>
  <c r="AG86" i="107" s="1"/>
  <c r="AH86" i="107" s="1"/>
  <c r="AI86" i="107" s="1"/>
  <c r="AJ86" i="107" s="1"/>
  <c r="AK86" i="107" s="1"/>
  <c r="AL86" i="107" s="1"/>
  <c r="AM86" i="107" s="1"/>
  <c r="AN86" i="107" s="1"/>
  <c r="AO86" i="107" s="1"/>
  <c r="AP86" i="107" s="1"/>
  <c r="AQ86" i="107" s="1"/>
  <c r="AR86" i="107" s="1"/>
  <c r="AS86" i="107" s="1"/>
  <c r="AT86" i="107" s="1"/>
  <c r="AU86" i="107" s="1"/>
  <c r="AV86" i="107" s="1"/>
  <c r="AW86" i="107" s="1"/>
  <c r="AX86" i="107" s="1"/>
  <c r="AY86" i="107" s="1"/>
  <c r="AF186" i="107"/>
  <c r="AG186" i="107" s="1"/>
  <c r="AH186" i="107" s="1"/>
  <c r="AI186" i="107" s="1"/>
  <c r="AJ186" i="107" s="1"/>
  <c r="AK186" i="107" s="1"/>
  <c r="AL186" i="107" s="1"/>
  <c r="AM186" i="107" s="1"/>
  <c r="AN186" i="107" s="1"/>
  <c r="AO186" i="107" s="1"/>
  <c r="AP186" i="107" s="1"/>
  <c r="AQ186" i="107" s="1"/>
  <c r="AR186" i="107" s="1"/>
  <c r="AS186" i="107" s="1"/>
  <c r="AT186" i="107" s="1"/>
  <c r="AU186" i="107" s="1"/>
  <c r="AV186" i="107" s="1"/>
  <c r="AW186" i="107" s="1"/>
  <c r="AX186" i="107" s="1"/>
  <c r="AY186" i="107" s="1"/>
  <c r="AF35" i="107"/>
  <c r="AG35" i="107" s="1"/>
  <c r="AH35" i="107" s="1"/>
  <c r="AI35" i="107" s="1"/>
  <c r="AJ35" i="107" s="1"/>
  <c r="AK35" i="107" s="1"/>
  <c r="AL35" i="107" s="1"/>
  <c r="AM35" i="107" s="1"/>
  <c r="AN35" i="107" s="1"/>
  <c r="AO35" i="107" s="1"/>
  <c r="AP35" i="107" s="1"/>
  <c r="AQ35" i="107" s="1"/>
  <c r="AR35" i="107" s="1"/>
  <c r="AS35" i="107" s="1"/>
  <c r="AT35" i="107" s="1"/>
  <c r="AU35" i="107" s="1"/>
  <c r="AV35" i="107" s="1"/>
  <c r="AW35" i="107" s="1"/>
  <c r="AX35" i="107" s="1"/>
  <c r="AY35" i="107" s="1"/>
  <c r="AF357" i="107"/>
  <c r="AG357" i="107" s="1"/>
  <c r="AH357" i="107" s="1"/>
  <c r="AI357" i="107" s="1"/>
  <c r="AJ357" i="107" s="1"/>
  <c r="AK357" i="107" s="1"/>
  <c r="AL357" i="107" s="1"/>
  <c r="AM357" i="107" s="1"/>
  <c r="AN357" i="107" s="1"/>
  <c r="AO357" i="107" s="1"/>
  <c r="AP357" i="107" s="1"/>
  <c r="AQ357" i="107" s="1"/>
  <c r="AR357" i="107" s="1"/>
  <c r="AS357" i="107" s="1"/>
  <c r="AT357" i="107" s="1"/>
  <c r="AU357" i="107" s="1"/>
  <c r="AV357" i="107" s="1"/>
  <c r="AW357" i="107" s="1"/>
  <c r="AX357" i="107" s="1"/>
  <c r="AY357" i="107" s="1"/>
  <c r="AF74" i="107"/>
  <c r="AG74" i="107" s="1"/>
  <c r="AH74" i="107" s="1"/>
  <c r="AI74" i="107" s="1"/>
  <c r="AJ74" i="107" s="1"/>
  <c r="AK74" i="107" s="1"/>
  <c r="AL74" i="107" s="1"/>
  <c r="AM74" i="107" s="1"/>
  <c r="AN74" i="107" s="1"/>
  <c r="AO74" i="107" s="1"/>
  <c r="AP74" i="107" s="1"/>
  <c r="AQ74" i="107" s="1"/>
  <c r="AR74" i="107" s="1"/>
  <c r="AS74" i="107" s="1"/>
  <c r="AT74" i="107" s="1"/>
  <c r="AU74" i="107" s="1"/>
  <c r="AV74" i="107" s="1"/>
  <c r="AW74" i="107" s="1"/>
  <c r="AX74" i="107" s="1"/>
  <c r="AY74" i="107" s="1"/>
  <c r="AF460" i="107"/>
  <c r="AG460" i="107" s="1"/>
  <c r="AH460" i="107" s="1"/>
  <c r="AI460" i="107" s="1"/>
  <c r="AJ460" i="107" s="1"/>
  <c r="AK460" i="107" s="1"/>
  <c r="AL460" i="107" s="1"/>
  <c r="AM460" i="107" s="1"/>
  <c r="AN460" i="107" s="1"/>
  <c r="AO460" i="107" s="1"/>
  <c r="AP460" i="107" s="1"/>
  <c r="AQ460" i="107" s="1"/>
  <c r="AR460" i="107" s="1"/>
  <c r="AS460" i="107" s="1"/>
  <c r="AT460" i="107" s="1"/>
  <c r="AU460" i="107" s="1"/>
  <c r="AV460" i="107" s="1"/>
  <c r="AW460" i="107" s="1"/>
  <c r="AX460" i="107" s="1"/>
  <c r="AY460" i="107" s="1"/>
  <c r="AF299" i="107"/>
  <c r="AG299" i="107" s="1"/>
  <c r="AH299" i="107" s="1"/>
  <c r="AI299" i="107" s="1"/>
  <c r="AJ299" i="107" s="1"/>
  <c r="AK299" i="107" s="1"/>
  <c r="AL299" i="107" s="1"/>
  <c r="AM299" i="107" s="1"/>
  <c r="AN299" i="107" s="1"/>
  <c r="AO299" i="107" s="1"/>
  <c r="AP299" i="107" s="1"/>
  <c r="AQ299" i="107" s="1"/>
  <c r="AR299" i="107" s="1"/>
  <c r="AS299" i="107" s="1"/>
  <c r="AT299" i="107" s="1"/>
  <c r="AU299" i="107" s="1"/>
  <c r="AV299" i="107" s="1"/>
  <c r="AW299" i="107" s="1"/>
  <c r="AX299" i="107" s="1"/>
  <c r="AY299" i="107" s="1"/>
  <c r="AF626" i="107"/>
  <c r="AG626" i="107" s="1"/>
  <c r="AH626" i="107" s="1"/>
  <c r="AI626" i="107" s="1"/>
  <c r="AJ626" i="107" s="1"/>
  <c r="AK626" i="107" s="1"/>
  <c r="AL626" i="107" s="1"/>
  <c r="AM626" i="107" s="1"/>
  <c r="AN626" i="107" s="1"/>
  <c r="AO626" i="107" s="1"/>
  <c r="AP626" i="107" s="1"/>
  <c r="AQ626" i="107" s="1"/>
  <c r="AR626" i="107" s="1"/>
  <c r="AS626" i="107" s="1"/>
  <c r="AT626" i="107" s="1"/>
  <c r="AU626" i="107" s="1"/>
  <c r="AV626" i="107" s="1"/>
  <c r="AW626" i="107" s="1"/>
  <c r="AX626" i="107" s="1"/>
  <c r="AY626" i="107" s="1"/>
  <c r="AF566" i="107"/>
  <c r="AG566" i="107" s="1"/>
  <c r="AH566" i="107" s="1"/>
  <c r="AI566" i="107" s="1"/>
  <c r="AJ566" i="107" s="1"/>
  <c r="AK566" i="107" s="1"/>
  <c r="AL566" i="107" s="1"/>
  <c r="AM566" i="107" s="1"/>
  <c r="AN566" i="107" s="1"/>
  <c r="AO566" i="107" s="1"/>
  <c r="AP566" i="107" s="1"/>
  <c r="AQ566" i="107" s="1"/>
  <c r="AR566" i="107" s="1"/>
  <c r="AS566" i="107" s="1"/>
  <c r="AT566" i="107" s="1"/>
  <c r="AU566" i="107" s="1"/>
  <c r="AV566" i="107" s="1"/>
  <c r="AW566" i="107" s="1"/>
  <c r="AX566" i="107" s="1"/>
  <c r="AY566" i="107" s="1"/>
  <c r="AF48" i="107"/>
  <c r="AG48" i="107" s="1"/>
  <c r="AH48" i="107" s="1"/>
  <c r="AI48" i="107" s="1"/>
  <c r="AJ48" i="107" s="1"/>
  <c r="AK48" i="107" s="1"/>
  <c r="AL48" i="107" s="1"/>
  <c r="AM48" i="107" s="1"/>
  <c r="AN48" i="107" s="1"/>
  <c r="AO48" i="107" s="1"/>
  <c r="AP48" i="107" s="1"/>
  <c r="AQ48" i="107" s="1"/>
  <c r="AR48" i="107" s="1"/>
  <c r="AS48" i="107" s="1"/>
  <c r="AT48" i="107" s="1"/>
  <c r="AU48" i="107" s="1"/>
  <c r="AV48" i="107" s="1"/>
  <c r="AW48" i="107" s="1"/>
  <c r="AX48" i="107" s="1"/>
  <c r="AY48" i="107" s="1"/>
  <c r="AF55" i="107"/>
  <c r="AG55" i="107" s="1"/>
  <c r="AH55" i="107" s="1"/>
  <c r="AI55" i="107" s="1"/>
  <c r="AJ55" i="107" s="1"/>
  <c r="AK55" i="107" s="1"/>
  <c r="AL55" i="107" s="1"/>
  <c r="AM55" i="107" s="1"/>
  <c r="AN55" i="107" s="1"/>
  <c r="AO55" i="107" s="1"/>
  <c r="AP55" i="107" s="1"/>
  <c r="AQ55" i="107" s="1"/>
  <c r="AR55" i="107" s="1"/>
  <c r="AS55" i="107" s="1"/>
  <c r="AT55" i="107" s="1"/>
  <c r="AU55" i="107" s="1"/>
  <c r="AV55" i="107" s="1"/>
  <c r="AW55" i="107" s="1"/>
  <c r="AX55" i="107" s="1"/>
  <c r="AY55" i="107" s="1"/>
  <c r="AF598" i="107"/>
  <c r="AG598" i="107" s="1"/>
  <c r="AH598" i="107" s="1"/>
  <c r="AI598" i="107" s="1"/>
  <c r="AJ598" i="107" s="1"/>
  <c r="AK598" i="107" s="1"/>
  <c r="AL598" i="107" s="1"/>
  <c r="AM598" i="107" s="1"/>
  <c r="AN598" i="107" s="1"/>
  <c r="AO598" i="107" s="1"/>
  <c r="AP598" i="107" s="1"/>
  <c r="AQ598" i="107" s="1"/>
  <c r="AR598" i="107" s="1"/>
  <c r="AS598" i="107" s="1"/>
  <c r="AT598" i="107" s="1"/>
  <c r="AU598" i="107" s="1"/>
  <c r="AV598" i="107" s="1"/>
  <c r="AW598" i="107" s="1"/>
  <c r="AX598" i="107" s="1"/>
  <c r="AY598" i="107" s="1"/>
  <c r="AF68" i="107"/>
  <c r="AG68" i="107" s="1"/>
  <c r="AH68" i="107" s="1"/>
  <c r="AI68" i="107" s="1"/>
  <c r="AJ68" i="107" s="1"/>
  <c r="AK68" i="107" s="1"/>
  <c r="AL68" i="107" s="1"/>
  <c r="AM68" i="107" s="1"/>
  <c r="AN68" i="107" s="1"/>
  <c r="AO68" i="107" s="1"/>
  <c r="AP68" i="107" s="1"/>
  <c r="AQ68" i="107" s="1"/>
  <c r="AR68" i="107" s="1"/>
  <c r="AS68" i="107" s="1"/>
  <c r="AT68" i="107" s="1"/>
  <c r="AU68" i="107" s="1"/>
  <c r="AV68" i="107" s="1"/>
  <c r="AW68" i="107" s="1"/>
  <c r="AX68" i="107" s="1"/>
  <c r="AY68" i="107" s="1"/>
  <c r="AF326" i="107"/>
  <c r="AG326" i="107" s="1"/>
  <c r="AH326" i="107" s="1"/>
  <c r="AI326" i="107" s="1"/>
  <c r="AJ326" i="107" s="1"/>
  <c r="AK326" i="107" s="1"/>
  <c r="AL326" i="107" s="1"/>
  <c r="AM326" i="107" s="1"/>
  <c r="AN326" i="107" s="1"/>
  <c r="AO326" i="107" s="1"/>
  <c r="AP326" i="107" s="1"/>
  <c r="AQ326" i="107" s="1"/>
  <c r="AR326" i="107" s="1"/>
  <c r="AS326" i="107" s="1"/>
  <c r="AT326" i="107" s="1"/>
  <c r="AU326" i="107" s="1"/>
  <c r="AV326" i="107" s="1"/>
  <c r="AW326" i="107" s="1"/>
  <c r="AX326" i="107" s="1"/>
  <c r="AY326" i="107" s="1"/>
  <c r="AF519" i="107"/>
  <c r="AG519" i="107" s="1"/>
  <c r="AH519" i="107" s="1"/>
  <c r="AI519" i="107" s="1"/>
  <c r="AJ519" i="107" s="1"/>
  <c r="AK519" i="107" s="1"/>
  <c r="AL519" i="107" s="1"/>
  <c r="AM519" i="107" s="1"/>
  <c r="AN519" i="107" s="1"/>
  <c r="AO519" i="107" s="1"/>
  <c r="AP519" i="107" s="1"/>
  <c r="AQ519" i="107" s="1"/>
  <c r="AR519" i="107" s="1"/>
  <c r="AS519" i="107" s="1"/>
  <c r="AT519" i="107" s="1"/>
  <c r="AU519" i="107" s="1"/>
  <c r="AV519" i="107" s="1"/>
  <c r="AW519" i="107" s="1"/>
  <c r="AX519" i="107" s="1"/>
  <c r="AY519" i="107" s="1"/>
  <c r="AF387" i="107"/>
  <c r="AG387" i="107" s="1"/>
  <c r="AH387" i="107" s="1"/>
  <c r="AI387" i="107" s="1"/>
  <c r="AJ387" i="107" s="1"/>
  <c r="AK387" i="107" s="1"/>
  <c r="AL387" i="107" s="1"/>
  <c r="AM387" i="107" s="1"/>
  <c r="AN387" i="107" s="1"/>
  <c r="AO387" i="107" s="1"/>
  <c r="AP387" i="107" s="1"/>
  <c r="AQ387" i="107" s="1"/>
  <c r="AR387" i="107" s="1"/>
  <c r="AS387" i="107" s="1"/>
  <c r="AT387" i="107" s="1"/>
  <c r="AU387" i="107" s="1"/>
  <c r="AV387" i="107" s="1"/>
  <c r="AW387" i="107" s="1"/>
  <c r="AX387" i="107" s="1"/>
  <c r="AY387" i="107" s="1"/>
  <c r="AF248" i="107"/>
  <c r="AG248" i="107" s="1"/>
  <c r="AH248" i="107" s="1"/>
  <c r="AI248" i="107" s="1"/>
  <c r="AJ248" i="107" s="1"/>
  <c r="AK248" i="107" s="1"/>
  <c r="AL248" i="107" s="1"/>
  <c r="AM248" i="107" s="1"/>
  <c r="AN248" i="107" s="1"/>
  <c r="AO248" i="107" s="1"/>
  <c r="AP248" i="107" s="1"/>
  <c r="AQ248" i="107" s="1"/>
  <c r="AR248" i="107" s="1"/>
  <c r="AS248" i="107" s="1"/>
  <c r="AT248" i="107" s="1"/>
  <c r="AU248" i="107" s="1"/>
  <c r="AV248" i="107" s="1"/>
  <c r="AW248" i="107" s="1"/>
  <c r="AX248" i="107" s="1"/>
  <c r="AY248" i="107" s="1"/>
  <c r="AF416" i="107"/>
  <c r="AG416" i="107" s="1"/>
  <c r="AH416" i="107" s="1"/>
  <c r="AI416" i="107" s="1"/>
  <c r="AJ416" i="107" s="1"/>
  <c r="AK416" i="107" s="1"/>
  <c r="AL416" i="107" s="1"/>
  <c r="AM416" i="107" s="1"/>
  <c r="AN416" i="107" s="1"/>
  <c r="AO416" i="107" s="1"/>
  <c r="AP416" i="107" s="1"/>
  <c r="AQ416" i="107" s="1"/>
  <c r="AR416" i="107" s="1"/>
  <c r="AS416" i="107" s="1"/>
  <c r="AT416" i="107" s="1"/>
  <c r="AU416" i="107" s="1"/>
  <c r="AV416" i="107" s="1"/>
  <c r="AW416" i="107" s="1"/>
  <c r="AX416" i="107" s="1"/>
  <c r="AY416" i="107" s="1"/>
  <c r="AF442" i="107"/>
  <c r="AG442" i="107" s="1"/>
  <c r="AH442" i="107" s="1"/>
  <c r="AI442" i="107" s="1"/>
  <c r="AJ442" i="107" s="1"/>
  <c r="AK442" i="107" s="1"/>
  <c r="AL442" i="107" s="1"/>
  <c r="AM442" i="107" s="1"/>
  <c r="AN442" i="107" s="1"/>
  <c r="AO442" i="107" s="1"/>
  <c r="AP442" i="107" s="1"/>
  <c r="AQ442" i="107" s="1"/>
  <c r="AR442" i="107" s="1"/>
  <c r="AS442" i="107" s="1"/>
  <c r="AT442" i="107" s="1"/>
  <c r="AU442" i="107" s="1"/>
  <c r="AV442" i="107" s="1"/>
  <c r="AW442" i="107" s="1"/>
  <c r="AX442" i="107" s="1"/>
  <c r="AY442" i="107" s="1"/>
  <c r="AF304" i="107"/>
  <c r="AG304" i="107" s="1"/>
  <c r="AH304" i="107" s="1"/>
  <c r="AI304" i="107" s="1"/>
  <c r="AJ304" i="107" s="1"/>
  <c r="AK304" i="107" s="1"/>
  <c r="AL304" i="107" s="1"/>
  <c r="AM304" i="107" s="1"/>
  <c r="AN304" i="107" s="1"/>
  <c r="AO304" i="107" s="1"/>
  <c r="AP304" i="107" s="1"/>
  <c r="AQ304" i="107" s="1"/>
  <c r="AR304" i="107" s="1"/>
  <c r="AS304" i="107" s="1"/>
  <c r="AT304" i="107" s="1"/>
  <c r="AU304" i="107" s="1"/>
  <c r="AV304" i="107" s="1"/>
  <c r="AW304" i="107" s="1"/>
  <c r="AX304" i="107" s="1"/>
  <c r="AY304" i="107" s="1"/>
  <c r="AF506" i="107"/>
  <c r="AG506" i="107" s="1"/>
  <c r="AH506" i="107" s="1"/>
  <c r="AI506" i="107" s="1"/>
  <c r="AJ506" i="107" s="1"/>
  <c r="AK506" i="107" s="1"/>
  <c r="AL506" i="107" s="1"/>
  <c r="AM506" i="107" s="1"/>
  <c r="AN506" i="107" s="1"/>
  <c r="AO506" i="107" s="1"/>
  <c r="AP506" i="107" s="1"/>
  <c r="AQ506" i="107" s="1"/>
  <c r="AR506" i="107" s="1"/>
  <c r="AS506" i="107" s="1"/>
  <c r="AT506" i="107" s="1"/>
  <c r="AU506" i="107" s="1"/>
  <c r="AV506" i="107" s="1"/>
  <c r="AW506" i="107" s="1"/>
  <c r="AX506" i="107" s="1"/>
  <c r="AY506" i="107" s="1"/>
  <c r="AF555" i="107"/>
  <c r="AG555" i="107" s="1"/>
  <c r="AH555" i="107" s="1"/>
  <c r="AI555" i="107" s="1"/>
  <c r="AJ555" i="107" s="1"/>
  <c r="AK555" i="107" s="1"/>
  <c r="AL555" i="107" s="1"/>
  <c r="AM555" i="107" s="1"/>
  <c r="AN555" i="107" s="1"/>
  <c r="AO555" i="107" s="1"/>
  <c r="AP555" i="107" s="1"/>
  <c r="AQ555" i="107" s="1"/>
  <c r="AR555" i="107" s="1"/>
  <c r="AS555" i="107" s="1"/>
  <c r="AT555" i="107" s="1"/>
  <c r="AU555" i="107" s="1"/>
  <c r="AV555" i="107" s="1"/>
  <c r="AW555" i="107" s="1"/>
  <c r="AX555" i="107" s="1"/>
  <c r="AY555" i="107" s="1"/>
  <c r="AF516" i="107"/>
  <c r="AG516" i="107" s="1"/>
  <c r="AH516" i="107" s="1"/>
  <c r="AI516" i="107" s="1"/>
  <c r="AJ516" i="107" s="1"/>
  <c r="AK516" i="107" s="1"/>
  <c r="AL516" i="107" s="1"/>
  <c r="AM516" i="107" s="1"/>
  <c r="AN516" i="107" s="1"/>
  <c r="AO516" i="107" s="1"/>
  <c r="AP516" i="107" s="1"/>
  <c r="AQ516" i="107" s="1"/>
  <c r="AR516" i="107" s="1"/>
  <c r="AS516" i="107" s="1"/>
  <c r="AT516" i="107" s="1"/>
  <c r="AU516" i="107" s="1"/>
  <c r="AV516" i="107" s="1"/>
  <c r="AW516" i="107" s="1"/>
  <c r="AX516" i="107" s="1"/>
  <c r="AY516" i="107" s="1"/>
  <c r="AF491" i="107"/>
  <c r="AG491" i="107" s="1"/>
  <c r="AH491" i="107" s="1"/>
  <c r="AI491" i="107" s="1"/>
  <c r="AJ491" i="107" s="1"/>
  <c r="AK491" i="107" s="1"/>
  <c r="AL491" i="107" s="1"/>
  <c r="AM491" i="107" s="1"/>
  <c r="AN491" i="107" s="1"/>
  <c r="AO491" i="107" s="1"/>
  <c r="AP491" i="107" s="1"/>
  <c r="AQ491" i="107" s="1"/>
  <c r="AR491" i="107" s="1"/>
  <c r="AS491" i="107" s="1"/>
  <c r="AT491" i="107" s="1"/>
  <c r="AU491" i="107" s="1"/>
  <c r="AV491" i="107" s="1"/>
  <c r="AW491" i="107" s="1"/>
  <c r="AX491" i="107" s="1"/>
  <c r="AY491" i="107" s="1"/>
  <c r="AF435" i="107"/>
  <c r="AG435" i="107" s="1"/>
  <c r="AH435" i="107" s="1"/>
  <c r="AI435" i="107" s="1"/>
  <c r="AJ435" i="107" s="1"/>
  <c r="AK435" i="107" s="1"/>
  <c r="AL435" i="107" s="1"/>
  <c r="AM435" i="107" s="1"/>
  <c r="AN435" i="107" s="1"/>
  <c r="AO435" i="107" s="1"/>
  <c r="AP435" i="107" s="1"/>
  <c r="AQ435" i="107" s="1"/>
  <c r="AR435" i="107" s="1"/>
  <c r="AS435" i="107" s="1"/>
  <c r="AT435" i="107" s="1"/>
  <c r="AU435" i="107" s="1"/>
  <c r="AV435" i="107" s="1"/>
  <c r="AW435" i="107" s="1"/>
  <c r="AX435" i="107" s="1"/>
  <c r="AY435" i="107" s="1"/>
  <c r="AF405" i="107"/>
  <c r="AG405" i="107" s="1"/>
  <c r="AH405" i="107" s="1"/>
  <c r="AI405" i="107" s="1"/>
  <c r="AJ405" i="107" s="1"/>
  <c r="AK405" i="107" s="1"/>
  <c r="AL405" i="107" s="1"/>
  <c r="AM405" i="107" s="1"/>
  <c r="AN405" i="107" s="1"/>
  <c r="AO405" i="107" s="1"/>
  <c r="AP405" i="107" s="1"/>
  <c r="AQ405" i="107" s="1"/>
  <c r="AR405" i="107" s="1"/>
  <c r="AS405" i="107" s="1"/>
  <c r="AT405" i="107" s="1"/>
  <c r="AU405" i="107" s="1"/>
  <c r="AV405" i="107" s="1"/>
  <c r="AW405" i="107" s="1"/>
  <c r="AX405" i="107" s="1"/>
  <c r="AY405" i="107" s="1"/>
  <c r="AF469" i="107"/>
  <c r="AG469" i="107" s="1"/>
  <c r="AH469" i="107" s="1"/>
  <c r="AI469" i="107" s="1"/>
  <c r="AJ469" i="107" s="1"/>
  <c r="AK469" i="107" s="1"/>
  <c r="AL469" i="107" s="1"/>
  <c r="AM469" i="107" s="1"/>
  <c r="AN469" i="107" s="1"/>
  <c r="AO469" i="107" s="1"/>
  <c r="AP469" i="107" s="1"/>
  <c r="AQ469" i="107" s="1"/>
  <c r="AR469" i="107" s="1"/>
  <c r="AS469" i="107" s="1"/>
  <c r="AT469" i="107" s="1"/>
  <c r="AU469" i="107" s="1"/>
  <c r="AV469" i="107" s="1"/>
  <c r="AW469" i="107" s="1"/>
  <c r="AX469" i="107" s="1"/>
  <c r="AY469" i="107" s="1"/>
  <c r="AF328" i="107"/>
  <c r="AG328" i="107" s="1"/>
  <c r="AH328" i="107" s="1"/>
  <c r="AI328" i="107" s="1"/>
  <c r="AJ328" i="107" s="1"/>
  <c r="AK328" i="107" s="1"/>
  <c r="AL328" i="107" s="1"/>
  <c r="AM328" i="107" s="1"/>
  <c r="AN328" i="107" s="1"/>
  <c r="AO328" i="107" s="1"/>
  <c r="AP328" i="107" s="1"/>
  <c r="AQ328" i="107" s="1"/>
  <c r="AR328" i="107" s="1"/>
  <c r="AS328" i="107" s="1"/>
  <c r="AT328" i="107" s="1"/>
  <c r="AU328" i="107" s="1"/>
  <c r="AV328" i="107" s="1"/>
  <c r="AW328" i="107" s="1"/>
  <c r="AX328" i="107" s="1"/>
  <c r="AY328" i="107" s="1"/>
  <c r="AF624" i="107"/>
  <c r="AG624" i="107" s="1"/>
  <c r="AH624" i="107" s="1"/>
  <c r="AI624" i="107" s="1"/>
  <c r="AJ624" i="107" s="1"/>
  <c r="AK624" i="107" s="1"/>
  <c r="AL624" i="107" s="1"/>
  <c r="AM624" i="107" s="1"/>
  <c r="AN624" i="107" s="1"/>
  <c r="AO624" i="107" s="1"/>
  <c r="AP624" i="107" s="1"/>
  <c r="AQ624" i="107" s="1"/>
  <c r="AR624" i="107" s="1"/>
  <c r="AS624" i="107" s="1"/>
  <c r="AT624" i="107" s="1"/>
  <c r="AU624" i="107" s="1"/>
  <c r="AV624" i="107" s="1"/>
  <c r="AW624" i="107" s="1"/>
  <c r="AX624" i="107" s="1"/>
  <c r="AY624" i="107" s="1"/>
  <c r="AF227" i="107"/>
  <c r="AG227" i="107" s="1"/>
  <c r="AH227" i="107" s="1"/>
  <c r="AI227" i="107" s="1"/>
  <c r="AJ227" i="107" s="1"/>
  <c r="AK227" i="107" s="1"/>
  <c r="AL227" i="107" s="1"/>
  <c r="AM227" i="107" s="1"/>
  <c r="AN227" i="107" s="1"/>
  <c r="AO227" i="107" s="1"/>
  <c r="AP227" i="107" s="1"/>
  <c r="AQ227" i="107" s="1"/>
  <c r="AR227" i="107" s="1"/>
  <c r="AS227" i="107" s="1"/>
  <c r="AT227" i="107" s="1"/>
  <c r="AU227" i="107" s="1"/>
  <c r="AV227" i="107" s="1"/>
  <c r="AW227" i="107" s="1"/>
  <c r="AX227" i="107" s="1"/>
  <c r="AY227" i="107" s="1"/>
  <c r="AF602" i="107"/>
  <c r="AG602" i="107" s="1"/>
  <c r="AH602" i="107" s="1"/>
  <c r="AI602" i="107" s="1"/>
  <c r="AJ602" i="107" s="1"/>
  <c r="AK602" i="107" s="1"/>
  <c r="AL602" i="107" s="1"/>
  <c r="AM602" i="107" s="1"/>
  <c r="AN602" i="107" s="1"/>
  <c r="AO602" i="107" s="1"/>
  <c r="AP602" i="107" s="1"/>
  <c r="AQ602" i="107" s="1"/>
  <c r="AR602" i="107" s="1"/>
  <c r="AS602" i="107" s="1"/>
  <c r="AT602" i="107" s="1"/>
  <c r="AU602" i="107" s="1"/>
  <c r="AV602" i="107" s="1"/>
  <c r="AW602" i="107" s="1"/>
  <c r="AX602" i="107" s="1"/>
  <c r="AY602" i="107" s="1"/>
  <c r="AF296" i="107"/>
  <c r="AG296" i="107" s="1"/>
  <c r="AH296" i="107" s="1"/>
  <c r="AI296" i="107" s="1"/>
  <c r="AJ296" i="107" s="1"/>
  <c r="AK296" i="107" s="1"/>
  <c r="AL296" i="107" s="1"/>
  <c r="AM296" i="107" s="1"/>
  <c r="AN296" i="107" s="1"/>
  <c r="AO296" i="107" s="1"/>
  <c r="AP296" i="107" s="1"/>
  <c r="AQ296" i="107" s="1"/>
  <c r="AR296" i="107" s="1"/>
  <c r="AS296" i="107" s="1"/>
  <c r="AT296" i="107" s="1"/>
  <c r="AU296" i="107" s="1"/>
  <c r="AV296" i="107" s="1"/>
  <c r="AW296" i="107" s="1"/>
  <c r="AX296" i="107" s="1"/>
  <c r="AY296" i="107" s="1"/>
  <c r="AF627" i="107"/>
  <c r="AG627" i="107" s="1"/>
  <c r="AH627" i="107" s="1"/>
  <c r="AI627" i="107" s="1"/>
  <c r="AJ627" i="107" s="1"/>
  <c r="AK627" i="107" s="1"/>
  <c r="AL627" i="107" s="1"/>
  <c r="AM627" i="107" s="1"/>
  <c r="AN627" i="107" s="1"/>
  <c r="AO627" i="107" s="1"/>
  <c r="AP627" i="107" s="1"/>
  <c r="AQ627" i="107" s="1"/>
  <c r="AR627" i="107" s="1"/>
  <c r="AS627" i="107" s="1"/>
  <c r="AT627" i="107" s="1"/>
  <c r="AU627" i="107" s="1"/>
  <c r="AV627" i="107" s="1"/>
  <c r="AW627" i="107" s="1"/>
  <c r="AX627" i="107" s="1"/>
  <c r="AY627" i="107" s="1"/>
  <c r="AF294" i="107"/>
  <c r="AG294" i="107" s="1"/>
  <c r="AH294" i="107" s="1"/>
  <c r="AI294" i="107" s="1"/>
  <c r="AJ294" i="107" s="1"/>
  <c r="AK294" i="107" s="1"/>
  <c r="AL294" i="107" s="1"/>
  <c r="AM294" i="107" s="1"/>
  <c r="AN294" i="107" s="1"/>
  <c r="AO294" i="107" s="1"/>
  <c r="AP294" i="107" s="1"/>
  <c r="AQ294" i="107" s="1"/>
  <c r="AR294" i="107" s="1"/>
  <c r="AS294" i="107" s="1"/>
  <c r="AT294" i="107" s="1"/>
  <c r="AU294" i="107" s="1"/>
  <c r="AV294" i="107" s="1"/>
  <c r="AW294" i="107" s="1"/>
  <c r="AX294" i="107" s="1"/>
  <c r="AY294" i="107" s="1"/>
  <c r="AF683" i="107"/>
  <c r="AG683" i="107" s="1"/>
  <c r="AH683" i="107" s="1"/>
  <c r="AI683" i="107" s="1"/>
  <c r="AJ683" i="107" s="1"/>
  <c r="AK683" i="107" s="1"/>
  <c r="AL683" i="107" s="1"/>
  <c r="AM683" i="107" s="1"/>
  <c r="AN683" i="107" s="1"/>
  <c r="AO683" i="107" s="1"/>
  <c r="AP683" i="107" s="1"/>
  <c r="AQ683" i="107" s="1"/>
  <c r="AR683" i="107" s="1"/>
  <c r="AS683" i="107" s="1"/>
  <c r="AT683" i="107" s="1"/>
  <c r="AU683" i="107" s="1"/>
  <c r="AV683" i="107" s="1"/>
  <c r="AW683" i="107" s="1"/>
  <c r="AX683" i="107" s="1"/>
  <c r="AY683" i="107" s="1"/>
  <c r="AF472" i="107"/>
  <c r="AG472" i="107" s="1"/>
  <c r="AH472" i="107" s="1"/>
  <c r="AI472" i="107" s="1"/>
  <c r="AJ472" i="107" s="1"/>
  <c r="AK472" i="107" s="1"/>
  <c r="AL472" i="107" s="1"/>
  <c r="AM472" i="107" s="1"/>
  <c r="AN472" i="107" s="1"/>
  <c r="AO472" i="107" s="1"/>
  <c r="AP472" i="107" s="1"/>
  <c r="AQ472" i="107" s="1"/>
  <c r="AR472" i="107" s="1"/>
  <c r="AS472" i="107" s="1"/>
  <c r="AT472" i="107" s="1"/>
  <c r="AU472" i="107" s="1"/>
  <c r="AV472" i="107" s="1"/>
  <c r="AW472" i="107" s="1"/>
  <c r="AX472" i="107" s="1"/>
  <c r="AY472" i="107" s="1"/>
  <c r="AF109" i="107"/>
  <c r="AG109" i="107" s="1"/>
  <c r="AH109" i="107" s="1"/>
  <c r="AI109" i="107" s="1"/>
  <c r="AJ109" i="107" s="1"/>
  <c r="AK109" i="107" s="1"/>
  <c r="AL109" i="107" s="1"/>
  <c r="AM109" i="107" s="1"/>
  <c r="AN109" i="107" s="1"/>
  <c r="AO109" i="107" s="1"/>
  <c r="AP109" i="107" s="1"/>
  <c r="AQ109" i="107" s="1"/>
  <c r="AR109" i="107" s="1"/>
  <c r="AS109" i="107" s="1"/>
  <c r="AT109" i="107" s="1"/>
  <c r="AU109" i="107" s="1"/>
  <c r="AV109" i="107" s="1"/>
  <c r="AW109" i="107" s="1"/>
  <c r="AX109" i="107" s="1"/>
  <c r="AY109" i="107" s="1"/>
  <c r="AF230" i="107"/>
  <c r="AG230" i="107" s="1"/>
  <c r="AH230" i="107" s="1"/>
  <c r="AI230" i="107" s="1"/>
  <c r="AJ230" i="107" s="1"/>
  <c r="AK230" i="107" s="1"/>
  <c r="AL230" i="107" s="1"/>
  <c r="AM230" i="107" s="1"/>
  <c r="AN230" i="107" s="1"/>
  <c r="AO230" i="107" s="1"/>
  <c r="AP230" i="107" s="1"/>
  <c r="AQ230" i="107" s="1"/>
  <c r="AR230" i="107" s="1"/>
  <c r="AS230" i="107" s="1"/>
  <c r="AT230" i="107" s="1"/>
  <c r="AU230" i="107" s="1"/>
  <c r="AV230" i="107" s="1"/>
  <c r="AW230" i="107" s="1"/>
  <c r="AX230" i="107" s="1"/>
  <c r="AY230" i="107" s="1"/>
  <c r="AF203" i="107"/>
  <c r="AG203" i="107" s="1"/>
  <c r="AH203" i="107" s="1"/>
  <c r="AI203" i="107" s="1"/>
  <c r="AJ203" i="107" s="1"/>
  <c r="AK203" i="107" s="1"/>
  <c r="AL203" i="107" s="1"/>
  <c r="AM203" i="107" s="1"/>
  <c r="AN203" i="107" s="1"/>
  <c r="AO203" i="107" s="1"/>
  <c r="AP203" i="107" s="1"/>
  <c r="AQ203" i="107" s="1"/>
  <c r="AR203" i="107" s="1"/>
  <c r="AS203" i="107" s="1"/>
  <c r="AT203" i="107" s="1"/>
  <c r="AU203" i="107" s="1"/>
  <c r="AV203" i="107" s="1"/>
  <c r="AW203" i="107" s="1"/>
  <c r="AX203" i="107" s="1"/>
  <c r="AY203" i="107" s="1"/>
  <c r="AF325" i="107"/>
  <c r="AG325" i="107" s="1"/>
  <c r="AH325" i="107" s="1"/>
  <c r="AI325" i="107" s="1"/>
  <c r="AJ325" i="107" s="1"/>
  <c r="AK325" i="107" s="1"/>
  <c r="AL325" i="107" s="1"/>
  <c r="AM325" i="107" s="1"/>
  <c r="AN325" i="107" s="1"/>
  <c r="AO325" i="107" s="1"/>
  <c r="AP325" i="107" s="1"/>
  <c r="AQ325" i="107" s="1"/>
  <c r="AR325" i="107" s="1"/>
  <c r="AS325" i="107" s="1"/>
  <c r="AT325" i="107" s="1"/>
  <c r="AU325" i="107" s="1"/>
  <c r="AV325" i="107" s="1"/>
  <c r="AW325" i="107" s="1"/>
  <c r="AX325" i="107" s="1"/>
  <c r="AY325" i="107" s="1"/>
  <c r="AF532" i="107"/>
  <c r="AG532" i="107" s="1"/>
  <c r="AH532" i="107" s="1"/>
  <c r="AI532" i="107" s="1"/>
  <c r="AJ532" i="107" s="1"/>
  <c r="AK532" i="107" s="1"/>
  <c r="AL532" i="107" s="1"/>
  <c r="AM532" i="107" s="1"/>
  <c r="AN532" i="107" s="1"/>
  <c r="AO532" i="107" s="1"/>
  <c r="AP532" i="107" s="1"/>
  <c r="AQ532" i="107" s="1"/>
  <c r="AR532" i="107" s="1"/>
  <c r="AS532" i="107" s="1"/>
  <c r="AT532" i="107" s="1"/>
  <c r="AU532" i="107" s="1"/>
  <c r="AV532" i="107" s="1"/>
  <c r="AW532" i="107" s="1"/>
  <c r="AX532" i="107" s="1"/>
  <c r="AY532" i="107" s="1"/>
  <c r="AF401" i="107"/>
  <c r="AG401" i="107" s="1"/>
  <c r="AH401" i="107" s="1"/>
  <c r="AI401" i="107" s="1"/>
  <c r="AJ401" i="107" s="1"/>
  <c r="AK401" i="107" s="1"/>
  <c r="AL401" i="107" s="1"/>
  <c r="AM401" i="107" s="1"/>
  <c r="AN401" i="107" s="1"/>
  <c r="AO401" i="107" s="1"/>
  <c r="AP401" i="107" s="1"/>
  <c r="AQ401" i="107" s="1"/>
  <c r="AR401" i="107" s="1"/>
  <c r="AS401" i="107" s="1"/>
  <c r="AT401" i="107" s="1"/>
  <c r="AU401" i="107" s="1"/>
  <c r="AV401" i="107" s="1"/>
  <c r="AW401" i="107" s="1"/>
  <c r="AX401" i="107" s="1"/>
  <c r="AY401" i="107" s="1"/>
  <c r="AF373" i="107"/>
  <c r="AG373" i="107" s="1"/>
  <c r="AH373" i="107" s="1"/>
  <c r="AI373" i="107" s="1"/>
  <c r="AJ373" i="107" s="1"/>
  <c r="AK373" i="107" s="1"/>
  <c r="AL373" i="107" s="1"/>
  <c r="AM373" i="107" s="1"/>
  <c r="AN373" i="107" s="1"/>
  <c r="AO373" i="107" s="1"/>
  <c r="AP373" i="107" s="1"/>
  <c r="AQ373" i="107" s="1"/>
  <c r="AR373" i="107" s="1"/>
  <c r="AS373" i="107" s="1"/>
  <c r="AT373" i="107" s="1"/>
  <c r="AU373" i="107" s="1"/>
  <c r="AV373" i="107" s="1"/>
  <c r="AW373" i="107" s="1"/>
  <c r="AX373" i="107" s="1"/>
  <c r="AY373" i="107" s="1"/>
  <c r="AF167" i="107"/>
  <c r="AG167" i="107" s="1"/>
  <c r="AH167" i="107" s="1"/>
  <c r="AI167" i="107" s="1"/>
  <c r="AJ167" i="107" s="1"/>
  <c r="AK167" i="107" s="1"/>
  <c r="AL167" i="107" s="1"/>
  <c r="AM167" i="107" s="1"/>
  <c r="AN167" i="107" s="1"/>
  <c r="AO167" i="107" s="1"/>
  <c r="AP167" i="107" s="1"/>
  <c r="AQ167" i="107" s="1"/>
  <c r="AR167" i="107" s="1"/>
  <c r="AS167" i="107" s="1"/>
  <c r="AT167" i="107" s="1"/>
  <c r="AU167" i="107" s="1"/>
  <c r="AV167" i="107" s="1"/>
  <c r="AW167" i="107" s="1"/>
  <c r="AX167" i="107" s="1"/>
  <c r="AY167" i="107" s="1"/>
  <c r="AF197" i="107"/>
  <c r="AG197" i="107" s="1"/>
  <c r="AH197" i="107" s="1"/>
  <c r="AI197" i="107" s="1"/>
  <c r="AJ197" i="107" s="1"/>
  <c r="AK197" i="107" s="1"/>
  <c r="AL197" i="107" s="1"/>
  <c r="AM197" i="107" s="1"/>
  <c r="AN197" i="107" s="1"/>
  <c r="AO197" i="107" s="1"/>
  <c r="AP197" i="107" s="1"/>
  <c r="AQ197" i="107" s="1"/>
  <c r="AR197" i="107" s="1"/>
  <c r="AS197" i="107" s="1"/>
  <c r="AT197" i="107" s="1"/>
  <c r="AU197" i="107" s="1"/>
  <c r="AV197" i="107" s="1"/>
  <c r="AW197" i="107" s="1"/>
  <c r="AX197" i="107" s="1"/>
  <c r="AY197" i="107" s="1"/>
  <c r="AF717" i="107"/>
  <c r="AG717" i="107" s="1"/>
  <c r="AH717" i="107" s="1"/>
  <c r="AI717" i="107" s="1"/>
  <c r="AJ717" i="107" s="1"/>
  <c r="AK717" i="107" s="1"/>
  <c r="AL717" i="107" s="1"/>
  <c r="AM717" i="107" s="1"/>
  <c r="AN717" i="107" s="1"/>
  <c r="AO717" i="107" s="1"/>
  <c r="AP717" i="107" s="1"/>
  <c r="AQ717" i="107" s="1"/>
  <c r="AR717" i="107" s="1"/>
  <c r="AS717" i="107" s="1"/>
  <c r="AT717" i="107" s="1"/>
  <c r="AU717" i="107" s="1"/>
  <c r="AV717" i="107" s="1"/>
  <c r="AW717" i="107" s="1"/>
  <c r="AX717" i="107" s="1"/>
  <c r="AY717" i="107" s="1"/>
  <c r="AF521" i="107"/>
  <c r="AG521" i="107" s="1"/>
  <c r="AH521" i="107" s="1"/>
  <c r="AI521" i="107" s="1"/>
  <c r="AJ521" i="107" s="1"/>
  <c r="AK521" i="107" s="1"/>
  <c r="AL521" i="107" s="1"/>
  <c r="AM521" i="107" s="1"/>
  <c r="AN521" i="107" s="1"/>
  <c r="AO521" i="107" s="1"/>
  <c r="AP521" i="107" s="1"/>
  <c r="AQ521" i="107" s="1"/>
  <c r="AR521" i="107" s="1"/>
  <c r="AS521" i="107" s="1"/>
  <c r="AT521" i="107" s="1"/>
  <c r="AU521" i="107" s="1"/>
  <c r="AV521" i="107" s="1"/>
  <c r="AW521" i="107" s="1"/>
  <c r="AX521" i="107" s="1"/>
  <c r="AY521" i="107" s="1"/>
  <c r="AF550" i="107"/>
  <c r="AG550" i="107" s="1"/>
  <c r="AH550" i="107" s="1"/>
  <c r="AI550" i="107" s="1"/>
  <c r="AJ550" i="107" s="1"/>
  <c r="AK550" i="107" s="1"/>
  <c r="AL550" i="107" s="1"/>
  <c r="AM550" i="107" s="1"/>
  <c r="AN550" i="107" s="1"/>
  <c r="AO550" i="107" s="1"/>
  <c r="AP550" i="107" s="1"/>
  <c r="AQ550" i="107" s="1"/>
  <c r="AR550" i="107" s="1"/>
  <c r="AS550" i="107" s="1"/>
  <c r="AT550" i="107" s="1"/>
  <c r="AU550" i="107" s="1"/>
  <c r="AV550" i="107" s="1"/>
  <c r="AW550" i="107" s="1"/>
  <c r="AX550" i="107" s="1"/>
  <c r="AY550" i="107" s="1"/>
  <c r="AF420" i="107"/>
  <c r="AG420" i="107" s="1"/>
  <c r="AH420" i="107" s="1"/>
  <c r="AI420" i="107" s="1"/>
  <c r="AJ420" i="107" s="1"/>
  <c r="AK420" i="107" s="1"/>
  <c r="AL420" i="107" s="1"/>
  <c r="AM420" i="107" s="1"/>
  <c r="AN420" i="107" s="1"/>
  <c r="AO420" i="107" s="1"/>
  <c r="AP420" i="107" s="1"/>
  <c r="AQ420" i="107" s="1"/>
  <c r="AR420" i="107" s="1"/>
  <c r="AS420" i="107" s="1"/>
  <c r="AT420" i="107" s="1"/>
  <c r="AU420" i="107" s="1"/>
  <c r="AV420" i="107" s="1"/>
  <c r="AW420" i="107" s="1"/>
  <c r="AX420" i="107" s="1"/>
  <c r="AY420" i="107" s="1"/>
  <c r="AF175" i="107"/>
  <c r="AG175" i="107" s="1"/>
  <c r="AH175" i="107" s="1"/>
  <c r="AI175" i="107" s="1"/>
  <c r="AJ175" i="107" s="1"/>
  <c r="AK175" i="107" s="1"/>
  <c r="AL175" i="107" s="1"/>
  <c r="AM175" i="107" s="1"/>
  <c r="AN175" i="107" s="1"/>
  <c r="AO175" i="107" s="1"/>
  <c r="AP175" i="107" s="1"/>
  <c r="AQ175" i="107" s="1"/>
  <c r="AR175" i="107" s="1"/>
  <c r="AS175" i="107" s="1"/>
  <c r="AT175" i="107" s="1"/>
  <c r="AU175" i="107" s="1"/>
  <c r="AV175" i="107" s="1"/>
  <c r="AW175" i="107" s="1"/>
  <c r="AX175" i="107" s="1"/>
  <c r="AY175" i="107" s="1"/>
  <c r="AF398" i="107"/>
  <c r="AG398" i="107" s="1"/>
  <c r="AH398" i="107" s="1"/>
  <c r="AI398" i="107" s="1"/>
  <c r="AJ398" i="107" s="1"/>
  <c r="AK398" i="107" s="1"/>
  <c r="AL398" i="107" s="1"/>
  <c r="AM398" i="107" s="1"/>
  <c r="AN398" i="107" s="1"/>
  <c r="AO398" i="107" s="1"/>
  <c r="AP398" i="107" s="1"/>
  <c r="AQ398" i="107" s="1"/>
  <c r="AR398" i="107" s="1"/>
  <c r="AS398" i="107" s="1"/>
  <c r="AT398" i="107" s="1"/>
  <c r="AU398" i="107" s="1"/>
  <c r="AV398" i="107" s="1"/>
  <c r="AW398" i="107" s="1"/>
  <c r="AX398" i="107" s="1"/>
  <c r="AY398" i="107" s="1"/>
  <c r="AF83" i="107"/>
  <c r="AG83" i="107" s="1"/>
  <c r="AH83" i="107" s="1"/>
  <c r="AI83" i="107" s="1"/>
  <c r="AJ83" i="107" s="1"/>
  <c r="AK83" i="107" s="1"/>
  <c r="AL83" i="107" s="1"/>
  <c r="AM83" i="107" s="1"/>
  <c r="AN83" i="107" s="1"/>
  <c r="AO83" i="107" s="1"/>
  <c r="AP83" i="107" s="1"/>
  <c r="AQ83" i="107" s="1"/>
  <c r="AR83" i="107" s="1"/>
  <c r="AS83" i="107" s="1"/>
  <c r="AT83" i="107" s="1"/>
  <c r="AU83" i="107" s="1"/>
  <c r="AV83" i="107" s="1"/>
  <c r="AW83" i="107" s="1"/>
  <c r="AX83" i="107" s="1"/>
  <c r="AY83" i="107" s="1"/>
  <c r="AF281" i="107"/>
  <c r="AG281" i="107" s="1"/>
  <c r="AH281" i="107" s="1"/>
  <c r="AI281" i="107" s="1"/>
  <c r="AJ281" i="107" s="1"/>
  <c r="AK281" i="107" s="1"/>
  <c r="AL281" i="107" s="1"/>
  <c r="AM281" i="107" s="1"/>
  <c r="AN281" i="107" s="1"/>
  <c r="AO281" i="107" s="1"/>
  <c r="AP281" i="107" s="1"/>
  <c r="AQ281" i="107" s="1"/>
  <c r="AR281" i="107" s="1"/>
  <c r="AS281" i="107" s="1"/>
  <c r="AT281" i="107" s="1"/>
  <c r="AU281" i="107" s="1"/>
  <c r="AV281" i="107" s="1"/>
  <c r="AW281" i="107" s="1"/>
  <c r="AX281" i="107" s="1"/>
  <c r="AY281" i="107" s="1"/>
  <c r="AF708" i="107"/>
  <c r="AG708" i="107" s="1"/>
  <c r="AH708" i="107" s="1"/>
  <c r="AI708" i="107" s="1"/>
  <c r="AJ708" i="107" s="1"/>
  <c r="AK708" i="107" s="1"/>
  <c r="AL708" i="107" s="1"/>
  <c r="AM708" i="107" s="1"/>
  <c r="AN708" i="107" s="1"/>
  <c r="AO708" i="107" s="1"/>
  <c r="AP708" i="107" s="1"/>
  <c r="AQ708" i="107" s="1"/>
  <c r="AR708" i="107" s="1"/>
  <c r="AS708" i="107" s="1"/>
  <c r="AT708" i="107" s="1"/>
  <c r="AU708" i="107" s="1"/>
  <c r="AV708" i="107" s="1"/>
  <c r="AW708" i="107" s="1"/>
  <c r="AX708" i="107" s="1"/>
  <c r="AY708" i="107" s="1"/>
  <c r="AF146" i="107"/>
  <c r="AG146" i="107" s="1"/>
  <c r="AH146" i="107" s="1"/>
  <c r="AI146" i="107" s="1"/>
  <c r="AJ146" i="107" s="1"/>
  <c r="AK146" i="107" s="1"/>
  <c r="AL146" i="107" s="1"/>
  <c r="AM146" i="107" s="1"/>
  <c r="AN146" i="107" s="1"/>
  <c r="AO146" i="107" s="1"/>
  <c r="AP146" i="107" s="1"/>
  <c r="AQ146" i="107" s="1"/>
  <c r="AR146" i="107" s="1"/>
  <c r="AS146" i="107" s="1"/>
  <c r="AT146" i="107" s="1"/>
  <c r="AU146" i="107" s="1"/>
  <c r="AV146" i="107" s="1"/>
  <c r="AW146" i="107" s="1"/>
  <c r="AX146" i="107" s="1"/>
  <c r="AY146" i="107" s="1"/>
  <c r="AF385" i="107"/>
  <c r="AG385" i="107" s="1"/>
  <c r="AH385" i="107" s="1"/>
  <c r="AI385" i="107" s="1"/>
  <c r="AJ385" i="107" s="1"/>
  <c r="AK385" i="107" s="1"/>
  <c r="AL385" i="107" s="1"/>
  <c r="AM385" i="107" s="1"/>
  <c r="AN385" i="107" s="1"/>
  <c r="AO385" i="107" s="1"/>
  <c r="AP385" i="107" s="1"/>
  <c r="AQ385" i="107" s="1"/>
  <c r="AR385" i="107" s="1"/>
  <c r="AS385" i="107" s="1"/>
  <c r="AT385" i="107" s="1"/>
  <c r="AU385" i="107" s="1"/>
  <c r="AV385" i="107" s="1"/>
  <c r="AW385" i="107" s="1"/>
  <c r="AX385" i="107" s="1"/>
  <c r="AY385" i="107" s="1"/>
  <c r="AF415" i="107"/>
  <c r="AG415" i="107" s="1"/>
  <c r="AH415" i="107" s="1"/>
  <c r="AI415" i="107" s="1"/>
  <c r="AJ415" i="107" s="1"/>
  <c r="AK415" i="107" s="1"/>
  <c r="AL415" i="107" s="1"/>
  <c r="AM415" i="107" s="1"/>
  <c r="AN415" i="107" s="1"/>
  <c r="AO415" i="107" s="1"/>
  <c r="AP415" i="107" s="1"/>
  <c r="AQ415" i="107" s="1"/>
  <c r="AR415" i="107" s="1"/>
  <c r="AS415" i="107" s="1"/>
  <c r="AT415" i="107" s="1"/>
  <c r="AU415" i="107" s="1"/>
  <c r="AV415" i="107" s="1"/>
  <c r="AW415" i="107" s="1"/>
  <c r="AX415" i="107" s="1"/>
  <c r="AY415" i="107" s="1"/>
  <c r="AF314" i="107"/>
  <c r="AG314" i="107" s="1"/>
  <c r="AH314" i="107" s="1"/>
  <c r="AI314" i="107" s="1"/>
  <c r="AJ314" i="107" s="1"/>
  <c r="AK314" i="107" s="1"/>
  <c r="AL314" i="107" s="1"/>
  <c r="AM314" i="107" s="1"/>
  <c r="AN314" i="107" s="1"/>
  <c r="AO314" i="107" s="1"/>
  <c r="AP314" i="107" s="1"/>
  <c r="AQ314" i="107" s="1"/>
  <c r="AR314" i="107" s="1"/>
  <c r="AS314" i="107" s="1"/>
  <c r="AT314" i="107" s="1"/>
  <c r="AU314" i="107" s="1"/>
  <c r="AV314" i="107" s="1"/>
  <c r="AW314" i="107" s="1"/>
  <c r="AX314" i="107" s="1"/>
  <c r="AY314" i="107" s="1"/>
  <c r="AF698" i="107"/>
  <c r="AG698" i="107" s="1"/>
  <c r="AH698" i="107" s="1"/>
  <c r="AI698" i="107" s="1"/>
  <c r="AJ698" i="107" s="1"/>
  <c r="AK698" i="107" s="1"/>
  <c r="AL698" i="107" s="1"/>
  <c r="AM698" i="107" s="1"/>
  <c r="AN698" i="107" s="1"/>
  <c r="AO698" i="107" s="1"/>
  <c r="AP698" i="107" s="1"/>
  <c r="AQ698" i="107" s="1"/>
  <c r="AR698" i="107" s="1"/>
  <c r="AS698" i="107" s="1"/>
  <c r="AT698" i="107" s="1"/>
  <c r="AU698" i="107" s="1"/>
  <c r="AV698" i="107" s="1"/>
  <c r="AW698" i="107" s="1"/>
  <c r="AX698" i="107" s="1"/>
  <c r="AY698" i="107" s="1"/>
  <c r="AF668" i="107"/>
  <c r="AG668" i="107" s="1"/>
  <c r="AH668" i="107" s="1"/>
  <c r="AI668" i="107" s="1"/>
  <c r="AJ668" i="107" s="1"/>
  <c r="AK668" i="107" s="1"/>
  <c r="AL668" i="107" s="1"/>
  <c r="AM668" i="107" s="1"/>
  <c r="AN668" i="107" s="1"/>
  <c r="AO668" i="107" s="1"/>
  <c r="AP668" i="107" s="1"/>
  <c r="AQ668" i="107" s="1"/>
  <c r="AR668" i="107" s="1"/>
  <c r="AS668" i="107" s="1"/>
  <c r="AT668" i="107" s="1"/>
  <c r="AU668" i="107" s="1"/>
  <c r="AV668" i="107" s="1"/>
  <c r="AW668" i="107" s="1"/>
  <c r="AX668" i="107" s="1"/>
  <c r="AY668" i="107" s="1"/>
  <c r="AF20" i="107"/>
  <c r="AG20" i="107" s="1"/>
  <c r="AH20" i="107" s="1"/>
  <c r="AI20" i="107" s="1"/>
  <c r="AJ20" i="107" s="1"/>
  <c r="AK20" i="107" s="1"/>
  <c r="AL20" i="107" s="1"/>
  <c r="AM20" i="107" s="1"/>
  <c r="AN20" i="107" s="1"/>
  <c r="AO20" i="107" s="1"/>
  <c r="AP20" i="107" s="1"/>
  <c r="AQ20" i="107" s="1"/>
  <c r="AR20" i="107" s="1"/>
  <c r="AS20" i="107" s="1"/>
  <c r="AT20" i="107" s="1"/>
  <c r="AU20" i="107" s="1"/>
  <c r="AV20" i="107" s="1"/>
  <c r="AW20" i="107" s="1"/>
  <c r="AX20" i="107" s="1"/>
  <c r="AY20" i="107" s="1"/>
  <c r="AF254" i="107"/>
  <c r="AG254" i="107" s="1"/>
  <c r="AH254" i="107" s="1"/>
  <c r="AI254" i="107" s="1"/>
  <c r="AJ254" i="107" s="1"/>
  <c r="AK254" i="107" s="1"/>
  <c r="AL254" i="107" s="1"/>
  <c r="AM254" i="107" s="1"/>
  <c r="AN254" i="107" s="1"/>
  <c r="AO254" i="107" s="1"/>
  <c r="AP254" i="107" s="1"/>
  <c r="AQ254" i="107" s="1"/>
  <c r="AR254" i="107" s="1"/>
  <c r="AS254" i="107" s="1"/>
  <c r="AT254" i="107" s="1"/>
  <c r="AU254" i="107" s="1"/>
  <c r="AV254" i="107" s="1"/>
  <c r="AW254" i="107" s="1"/>
  <c r="AX254" i="107" s="1"/>
  <c r="AY254" i="107" s="1"/>
  <c r="AF185" i="107"/>
  <c r="AG185" i="107" s="1"/>
  <c r="AH185" i="107" s="1"/>
  <c r="AI185" i="107" s="1"/>
  <c r="AJ185" i="107" s="1"/>
  <c r="AK185" i="107" s="1"/>
  <c r="AL185" i="107" s="1"/>
  <c r="AM185" i="107" s="1"/>
  <c r="AN185" i="107" s="1"/>
  <c r="AO185" i="107" s="1"/>
  <c r="AP185" i="107" s="1"/>
  <c r="AQ185" i="107" s="1"/>
  <c r="AR185" i="107" s="1"/>
  <c r="AS185" i="107" s="1"/>
  <c r="AT185" i="107" s="1"/>
  <c r="AU185" i="107" s="1"/>
  <c r="AV185" i="107" s="1"/>
  <c r="AW185" i="107" s="1"/>
  <c r="AX185" i="107" s="1"/>
  <c r="AY185" i="107" s="1"/>
  <c r="AF92" i="107"/>
  <c r="AG92" i="107" s="1"/>
  <c r="AH92" i="107" s="1"/>
  <c r="AI92" i="107" s="1"/>
  <c r="AJ92" i="107" s="1"/>
  <c r="AK92" i="107" s="1"/>
  <c r="AL92" i="107" s="1"/>
  <c r="AM92" i="107" s="1"/>
  <c r="AN92" i="107" s="1"/>
  <c r="AO92" i="107" s="1"/>
  <c r="AP92" i="107" s="1"/>
  <c r="AQ92" i="107" s="1"/>
  <c r="AR92" i="107" s="1"/>
  <c r="AS92" i="107" s="1"/>
  <c r="AT92" i="107" s="1"/>
  <c r="AU92" i="107" s="1"/>
  <c r="AV92" i="107" s="1"/>
  <c r="AW92" i="107" s="1"/>
  <c r="AX92" i="107" s="1"/>
  <c r="AY92" i="107" s="1"/>
  <c r="AF188" i="107"/>
  <c r="AG188" i="107" s="1"/>
  <c r="AH188" i="107" s="1"/>
  <c r="AI188" i="107" s="1"/>
  <c r="AJ188" i="107" s="1"/>
  <c r="AK188" i="107" s="1"/>
  <c r="AL188" i="107" s="1"/>
  <c r="AM188" i="107" s="1"/>
  <c r="AN188" i="107" s="1"/>
  <c r="AO188" i="107" s="1"/>
  <c r="AP188" i="107" s="1"/>
  <c r="AQ188" i="107" s="1"/>
  <c r="AR188" i="107" s="1"/>
  <c r="AS188" i="107" s="1"/>
  <c r="AT188" i="107" s="1"/>
  <c r="AU188" i="107" s="1"/>
  <c r="AV188" i="107" s="1"/>
  <c r="AW188" i="107" s="1"/>
  <c r="AX188" i="107" s="1"/>
  <c r="AY188" i="107" s="1"/>
  <c r="AF554" i="107"/>
  <c r="AG554" i="107" s="1"/>
  <c r="AH554" i="107" s="1"/>
  <c r="AI554" i="107" s="1"/>
  <c r="AJ554" i="107" s="1"/>
  <c r="AK554" i="107" s="1"/>
  <c r="AL554" i="107" s="1"/>
  <c r="AM554" i="107" s="1"/>
  <c r="AN554" i="107" s="1"/>
  <c r="AO554" i="107" s="1"/>
  <c r="AP554" i="107" s="1"/>
  <c r="AQ554" i="107" s="1"/>
  <c r="AR554" i="107" s="1"/>
  <c r="AS554" i="107" s="1"/>
  <c r="AT554" i="107" s="1"/>
  <c r="AU554" i="107" s="1"/>
  <c r="AV554" i="107" s="1"/>
  <c r="AW554" i="107" s="1"/>
  <c r="AX554" i="107" s="1"/>
  <c r="AY554" i="107" s="1"/>
  <c r="AF126" i="107"/>
  <c r="AG126" i="107" s="1"/>
  <c r="AH126" i="107" s="1"/>
  <c r="AI126" i="107" s="1"/>
  <c r="AJ126" i="107" s="1"/>
  <c r="AK126" i="107" s="1"/>
  <c r="AL126" i="107" s="1"/>
  <c r="AM126" i="107" s="1"/>
  <c r="AN126" i="107" s="1"/>
  <c r="AO126" i="107" s="1"/>
  <c r="AP126" i="107" s="1"/>
  <c r="AQ126" i="107" s="1"/>
  <c r="AR126" i="107" s="1"/>
  <c r="AS126" i="107" s="1"/>
  <c r="AT126" i="107" s="1"/>
  <c r="AU126" i="107" s="1"/>
  <c r="AV126" i="107" s="1"/>
  <c r="AW126" i="107" s="1"/>
  <c r="AX126" i="107" s="1"/>
  <c r="AY126" i="107" s="1"/>
  <c r="AF210" i="107"/>
  <c r="AG210" i="107" s="1"/>
  <c r="AH210" i="107" s="1"/>
  <c r="AI210" i="107" s="1"/>
  <c r="AJ210" i="107" s="1"/>
  <c r="AK210" i="107" s="1"/>
  <c r="AL210" i="107" s="1"/>
  <c r="AM210" i="107" s="1"/>
  <c r="AN210" i="107" s="1"/>
  <c r="AO210" i="107" s="1"/>
  <c r="AP210" i="107" s="1"/>
  <c r="AQ210" i="107" s="1"/>
  <c r="AR210" i="107" s="1"/>
  <c r="AS210" i="107" s="1"/>
  <c r="AT210" i="107" s="1"/>
  <c r="AU210" i="107" s="1"/>
  <c r="AV210" i="107" s="1"/>
  <c r="AW210" i="107" s="1"/>
  <c r="AX210" i="107" s="1"/>
  <c r="AY210" i="107" s="1"/>
  <c r="AF563" i="107"/>
  <c r="AG563" i="107" s="1"/>
  <c r="AH563" i="107" s="1"/>
  <c r="AI563" i="107" s="1"/>
  <c r="AJ563" i="107" s="1"/>
  <c r="AK563" i="107" s="1"/>
  <c r="AL563" i="107" s="1"/>
  <c r="AM563" i="107" s="1"/>
  <c r="AN563" i="107" s="1"/>
  <c r="AO563" i="107" s="1"/>
  <c r="AP563" i="107" s="1"/>
  <c r="AQ563" i="107" s="1"/>
  <c r="AR563" i="107" s="1"/>
  <c r="AS563" i="107" s="1"/>
  <c r="AT563" i="107" s="1"/>
  <c r="AU563" i="107" s="1"/>
  <c r="AV563" i="107" s="1"/>
  <c r="AW563" i="107" s="1"/>
  <c r="AX563" i="107" s="1"/>
  <c r="AY563" i="107" s="1"/>
  <c r="AF283" i="107"/>
  <c r="AG283" i="107" s="1"/>
  <c r="AH283" i="107" s="1"/>
  <c r="AI283" i="107" s="1"/>
  <c r="AJ283" i="107" s="1"/>
  <c r="AK283" i="107" s="1"/>
  <c r="AL283" i="107" s="1"/>
  <c r="AM283" i="107" s="1"/>
  <c r="AN283" i="107" s="1"/>
  <c r="AO283" i="107" s="1"/>
  <c r="AP283" i="107" s="1"/>
  <c r="AQ283" i="107" s="1"/>
  <c r="AR283" i="107" s="1"/>
  <c r="AS283" i="107" s="1"/>
  <c r="AT283" i="107" s="1"/>
  <c r="AU283" i="107" s="1"/>
  <c r="AV283" i="107" s="1"/>
  <c r="AW283" i="107" s="1"/>
  <c r="AX283" i="107" s="1"/>
  <c r="AY283" i="107" s="1"/>
  <c r="AF676" i="107"/>
  <c r="AG676" i="107" s="1"/>
  <c r="AH676" i="107" s="1"/>
  <c r="AI676" i="107" s="1"/>
  <c r="AJ676" i="107" s="1"/>
  <c r="AK676" i="107" s="1"/>
  <c r="AL676" i="107" s="1"/>
  <c r="AM676" i="107" s="1"/>
  <c r="AN676" i="107" s="1"/>
  <c r="AO676" i="107" s="1"/>
  <c r="AP676" i="107" s="1"/>
  <c r="AQ676" i="107" s="1"/>
  <c r="AR676" i="107" s="1"/>
  <c r="AS676" i="107" s="1"/>
  <c r="AT676" i="107" s="1"/>
  <c r="AU676" i="107" s="1"/>
  <c r="AV676" i="107" s="1"/>
  <c r="AW676" i="107" s="1"/>
  <c r="AX676" i="107" s="1"/>
  <c r="AY676" i="107" s="1"/>
  <c r="AF481" i="107"/>
  <c r="AG481" i="107" s="1"/>
  <c r="AH481" i="107" s="1"/>
  <c r="AI481" i="107" s="1"/>
  <c r="AJ481" i="107" s="1"/>
  <c r="AK481" i="107" s="1"/>
  <c r="AL481" i="107" s="1"/>
  <c r="AM481" i="107" s="1"/>
  <c r="AN481" i="107" s="1"/>
  <c r="AO481" i="107" s="1"/>
  <c r="AP481" i="107" s="1"/>
  <c r="AQ481" i="107" s="1"/>
  <c r="AR481" i="107" s="1"/>
  <c r="AS481" i="107" s="1"/>
  <c r="AT481" i="107" s="1"/>
  <c r="AU481" i="107" s="1"/>
  <c r="AV481" i="107" s="1"/>
  <c r="AW481" i="107" s="1"/>
  <c r="AX481" i="107" s="1"/>
  <c r="AY481" i="107" s="1"/>
  <c r="AF366" i="107"/>
  <c r="AG366" i="107" s="1"/>
  <c r="AH366" i="107" s="1"/>
  <c r="AI366" i="107" s="1"/>
  <c r="AJ366" i="107" s="1"/>
  <c r="AK366" i="107" s="1"/>
  <c r="AL366" i="107" s="1"/>
  <c r="AM366" i="107" s="1"/>
  <c r="AN366" i="107" s="1"/>
  <c r="AO366" i="107" s="1"/>
  <c r="AP366" i="107" s="1"/>
  <c r="AQ366" i="107" s="1"/>
  <c r="AR366" i="107" s="1"/>
  <c r="AS366" i="107" s="1"/>
  <c r="AT366" i="107" s="1"/>
  <c r="AU366" i="107" s="1"/>
  <c r="AV366" i="107" s="1"/>
  <c r="AW366" i="107" s="1"/>
  <c r="AX366" i="107" s="1"/>
  <c r="AY366" i="107" s="1"/>
  <c r="AF189" i="107"/>
  <c r="AG189" i="107" s="1"/>
  <c r="AH189" i="107" s="1"/>
  <c r="AI189" i="107" s="1"/>
  <c r="AJ189" i="107" s="1"/>
  <c r="AK189" i="107" s="1"/>
  <c r="AL189" i="107" s="1"/>
  <c r="AM189" i="107" s="1"/>
  <c r="AN189" i="107" s="1"/>
  <c r="AO189" i="107" s="1"/>
  <c r="AP189" i="107" s="1"/>
  <c r="AQ189" i="107" s="1"/>
  <c r="AR189" i="107" s="1"/>
  <c r="AS189" i="107" s="1"/>
  <c r="AT189" i="107" s="1"/>
  <c r="AU189" i="107" s="1"/>
  <c r="AV189" i="107" s="1"/>
  <c r="AW189" i="107" s="1"/>
  <c r="AX189" i="107" s="1"/>
  <c r="AY189" i="107" s="1"/>
  <c r="AF272" i="107"/>
  <c r="AG272" i="107" s="1"/>
  <c r="AH272" i="107" s="1"/>
  <c r="AI272" i="107" s="1"/>
  <c r="AJ272" i="107" s="1"/>
  <c r="AK272" i="107" s="1"/>
  <c r="AL272" i="107" s="1"/>
  <c r="AM272" i="107" s="1"/>
  <c r="AN272" i="107" s="1"/>
  <c r="AO272" i="107" s="1"/>
  <c r="AP272" i="107" s="1"/>
  <c r="AQ272" i="107" s="1"/>
  <c r="AR272" i="107" s="1"/>
  <c r="AS272" i="107" s="1"/>
  <c r="AT272" i="107" s="1"/>
  <c r="AU272" i="107" s="1"/>
  <c r="AV272" i="107" s="1"/>
  <c r="AW272" i="107" s="1"/>
  <c r="AX272" i="107" s="1"/>
  <c r="AY272" i="107" s="1"/>
  <c r="AF535" i="107"/>
  <c r="AG535" i="107" s="1"/>
  <c r="AH535" i="107" s="1"/>
  <c r="AI535" i="107" s="1"/>
  <c r="AJ535" i="107" s="1"/>
  <c r="AK535" i="107" s="1"/>
  <c r="AL535" i="107" s="1"/>
  <c r="AM535" i="107" s="1"/>
  <c r="AN535" i="107" s="1"/>
  <c r="AO535" i="107" s="1"/>
  <c r="AP535" i="107" s="1"/>
  <c r="AQ535" i="107" s="1"/>
  <c r="AR535" i="107" s="1"/>
  <c r="AS535" i="107" s="1"/>
  <c r="AT535" i="107" s="1"/>
  <c r="AU535" i="107" s="1"/>
  <c r="AV535" i="107" s="1"/>
  <c r="AW535" i="107" s="1"/>
  <c r="AX535" i="107" s="1"/>
  <c r="AY535" i="107" s="1"/>
  <c r="AF135" i="107"/>
  <c r="AG135" i="107" s="1"/>
  <c r="AH135" i="107" s="1"/>
  <c r="AI135" i="107" s="1"/>
  <c r="AJ135" i="107" s="1"/>
  <c r="AK135" i="107" s="1"/>
  <c r="AL135" i="107" s="1"/>
  <c r="AM135" i="107" s="1"/>
  <c r="AN135" i="107" s="1"/>
  <c r="AO135" i="107" s="1"/>
  <c r="AP135" i="107" s="1"/>
  <c r="AQ135" i="107" s="1"/>
  <c r="AR135" i="107" s="1"/>
  <c r="AS135" i="107" s="1"/>
  <c r="AT135" i="107" s="1"/>
  <c r="AU135" i="107" s="1"/>
  <c r="AV135" i="107" s="1"/>
  <c r="AW135" i="107" s="1"/>
  <c r="AX135" i="107" s="1"/>
  <c r="AY135" i="107" s="1"/>
  <c r="AF191" i="107"/>
  <c r="AG191" i="107" s="1"/>
  <c r="AH191" i="107" s="1"/>
  <c r="AI191" i="107" s="1"/>
  <c r="AJ191" i="107" s="1"/>
  <c r="AK191" i="107" s="1"/>
  <c r="AL191" i="107" s="1"/>
  <c r="AM191" i="107" s="1"/>
  <c r="AN191" i="107" s="1"/>
  <c r="AO191" i="107" s="1"/>
  <c r="AP191" i="107" s="1"/>
  <c r="AQ191" i="107" s="1"/>
  <c r="AR191" i="107" s="1"/>
  <c r="AS191" i="107" s="1"/>
  <c r="AT191" i="107" s="1"/>
  <c r="AU191" i="107" s="1"/>
  <c r="AV191" i="107" s="1"/>
  <c r="AW191" i="107" s="1"/>
  <c r="AX191" i="107" s="1"/>
  <c r="AY191" i="107" s="1"/>
  <c r="AF399" i="107"/>
  <c r="AG399" i="107" s="1"/>
  <c r="AH399" i="107" s="1"/>
  <c r="AI399" i="107" s="1"/>
  <c r="AJ399" i="107" s="1"/>
  <c r="AK399" i="107" s="1"/>
  <c r="AL399" i="107" s="1"/>
  <c r="AM399" i="107" s="1"/>
  <c r="AN399" i="107" s="1"/>
  <c r="AO399" i="107" s="1"/>
  <c r="AP399" i="107" s="1"/>
  <c r="AQ399" i="107" s="1"/>
  <c r="AR399" i="107" s="1"/>
  <c r="AS399" i="107" s="1"/>
  <c r="AT399" i="107" s="1"/>
  <c r="AU399" i="107" s="1"/>
  <c r="AV399" i="107" s="1"/>
  <c r="AW399" i="107" s="1"/>
  <c r="AX399" i="107" s="1"/>
  <c r="AY399" i="107" s="1"/>
  <c r="AF249" i="107"/>
  <c r="AG249" i="107" s="1"/>
  <c r="AH249" i="107" s="1"/>
  <c r="AI249" i="107" s="1"/>
  <c r="AJ249" i="107" s="1"/>
  <c r="AK249" i="107" s="1"/>
  <c r="AL249" i="107" s="1"/>
  <c r="AM249" i="107" s="1"/>
  <c r="AN249" i="107" s="1"/>
  <c r="AO249" i="107" s="1"/>
  <c r="AP249" i="107" s="1"/>
  <c r="AQ249" i="107" s="1"/>
  <c r="AR249" i="107" s="1"/>
  <c r="AS249" i="107" s="1"/>
  <c r="AT249" i="107" s="1"/>
  <c r="AU249" i="107" s="1"/>
  <c r="AV249" i="107" s="1"/>
  <c r="AW249" i="107" s="1"/>
  <c r="AX249" i="107" s="1"/>
  <c r="AY249" i="107" s="1"/>
  <c r="AF720" i="107"/>
  <c r="AG720" i="107" s="1"/>
  <c r="AH720" i="107" s="1"/>
  <c r="AI720" i="107" s="1"/>
  <c r="AJ720" i="107" s="1"/>
  <c r="AK720" i="107" s="1"/>
  <c r="AL720" i="107" s="1"/>
  <c r="AM720" i="107" s="1"/>
  <c r="AN720" i="107" s="1"/>
  <c r="AO720" i="107" s="1"/>
  <c r="AP720" i="107" s="1"/>
  <c r="AQ720" i="107" s="1"/>
  <c r="AR720" i="107" s="1"/>
  <c r="AS720" i="107" s="1"/>
  <c r="AT720" i="107" s="1"/>
  <c r="AU720" i="107" s="1"/>
  <c r="AV720" i="107" s="1"/>
  <c r="AW720" i="107" s="1"/>
  <c r="AX720" i="107" s="1"/>
  <c r="AY720" i="107" s="1"/>
  <c r="AF47" i="107"/>
  <c r="AG47" i="107" s="1"/>
  <c r="AH47" i="107" s="1"/>
  <c r="AI47" i="107" s="1"/>
  <c r="AJ47" i="107" s="1"/>
  <c r="AK47" i="107" s="1"/>
  <c r="AL47" i="107" s="1"/>
  <c r="AM47" i="107" s="1"/>
  <c r="AN47" i="107" s="1"/>
  <c r="AO47" i="107" s="1"/>
  <c r="AP47" i="107" s="1"/>
  <c r="AQ47" i="107" s="1"/>
  <c r="AR47" i="107" s="1"/>
  <c r="AS47" i="107" s="1"/>
  <c r="AT47" i="107" s="1"/>
  <c r="AU47" i="107" s="1"/>
  <c r="AV47" i="107" s="1"/>
  <c r="AW47" i="107" s="1"/>
  <c r="AX47" i="107" s="1"/>
  <c r="AY47" i="107" s="1"/>
  <c r="AF428" i="107"/>
  <c r="AG428" i="107" s="1"/>
  <c r="AH428" i="107" s="1"/>
  <c r="AI428" i="107" s="1"/>
  <c r="AJ428" i="107" s="1"/>
  <c r="AK428" i="107" s="1"/>
  <c r="AL428" i="107" s="1"/>
  <c r="AM428" i="107" s="1"/>
  <c r="AN428" i="107" s="1"/>
  <c r="AO428" i="107" s="1"/>
  <c r="AP428" i="107" s="1"/>
  <c r="AQ428" i="107" s="1"/>
  <c r="AR428" i="107" s="1"/>
  <c r="AS428" i="107" s="1"/>
  <c r="AT428" i="107" s="1"/>
  <c r="AU428" i="107" s="1"/>
  <c r="AV428" i="107" s="1"/>
  <c r="AW428" i="107" s="1"/>
  <c r="AX428" i="107" s="1"/>
  <c r="AY428" i="107" s="1"/>
  <c r="AF363" i="107"/>
  <c r="AG363" i="107" s="1"/>
  <c r="AH363" i="107" s="1"/>
  <c r="AI363" i="107" s="1"/>
  <c r="AJ363" i="107" s="1"/>
  <c r="AK363" i="107" s="1"/>
  <c r="AL363" i="107" s="1"/>
  <c r="AM363" i="107" s="1"/>
  <c r="AN363" i="107" s="1"/>
  <c r="AO363" i="107" s="1"/>
  <c r="AP363" i="107" s="1"/>
  <c r="AQ363" i="107" s="1"/>
  <c r="AR363" i="107" s="1"/>
  <c r="AS363" i="107" s="1"/>
  <c r="AT363" i="107" s="1"/>
  <c r="AU363" i="107" s="1"/>
  <c r="AV363" i="107" s="1"/>
  <c r="AW363" i="107" s="1"/>
  <c r="AX363" i="107" s="1"/>
  <c r="AY363" i="107" s="1"/>
  <c r="AF282" i="107"/>
  <c r="AG282" i="107" s="1"/>
  <c r="AH282" i="107" s="1"/>
  <c r="AI282" i="107" s="1"/>
  <c r="AJ282" i="107" s="1"/>
  <c r="AK282" i="107" s="1"/>
  <c r="AL282" i="107" s="1"/>
  <c r="AM282" i="107" s="1"/>
  <c r="AN282" i="107" s="1"/>
  <c r="AO282" i="107" s="1"/>
  <c r="AP282" i="107" s="1"/>
  <c r="AQ282" i="107" s="1"/>
  <c r="AR282" i="107" s="1"/>
  <c r="AS282" i="107" s="1"/>
  <c r="AT282" i="107" s="1"/>
  <c r="AU282" i="107" s="1"/>
  <c r="AV282" i="107" s="1"/>
  <c r="AW282" i="107" s="1"/>
  <c r="AX282" i="107" s="1"/>
  <c r="AY282" i="107" s="1"/>
  <c r="AF308" i="107"/>
  <c r="AG308" i="107" s="1"/>
  <c r="AH308" i="107" s="1"/>
  <c r="AI308" i="107" s="1"/>
  <c r="AJ308" i="107" s="1"/>
  <c r="AK308" i="107" s="1"/>
  <c r="AL308" i="107" s="1"/>
  <c r="AM308" i="107" s="1"/>
  <c r="AN308" i="107" s="1"/>
  <c r="AO308" i="107" s="1"/>
  <c r="AP308" i="107" s="1"/>
  <c r="AQ308" i="107" s="1"/>
  <c r="AR308" i="107" s="1"/>
  <c r="AS308" i="107" s="1"/>
  <c r="AT308" i="107" s="1"/>
  <c r="AU308" i="107" s="1"/>
  <c r="AV308" i="107" s="1"/>
  <c r="AW308" i="107" s="1"/>
  <c r="AX308" i="107" s="1"/>
  <c r="AY308" i="107" s="1"/>
  <c r="AF168" i="107"/>
  <c r="AG168" i="107" s="1"/>
  <c r="AH168" i="107" s="1"/>
  <c r="AI168" i="107" s="1"/>
  <c r="AJ168" i="107" s="1"/>
  <c r="AK168" i="107" s="1"/>
  <c r="AL168" i="107" s="1"/>
  <c r="AM168" i="107" s="1"/>
  <c r="AN168" i="107" s="1"/>
  <c r="AO168" i="107" s="1"/>
  <c r="AP168" i="107" s="1"/>
  <c r="AQ168" i="107" s="1"/>
  <c r="AR168" i="107" s="1"/>
  <c r="AS168" i="107" s="1"/>
  <c r="AT168" i="107" s="1"/>
  <c r="AU168" i="107" s="1"/>
  <c r="AV168" i="107" s="1"/>
  <c r="AW168" i="107" s="1"/>
  <c r="AX168" i="107" s="1"/>
  <c r="AY168" i="107" s="1"/>
  <c r="AF318" i="107"/>
  <c r="AG318" i="107" s="1"/>
  <c r="AH318" i="107" s="1"/>
  <c r="AI318" i="107" s="1"/>
  <c r="AJ318" i="107" s="1"/>
  <c r="AK318" i="107" s="1"/>
  <c r="AL318" i="107" s="1"/>
  <c r="AM318" i="107" s="1"/>
  <c r="AN318" i="107" s="1"/>
  <c r="AO318" i="107" s="1"/>
  <c r="AP318" i="107" s="1"/>
  <c r="AQ318" i="107" s="1"/>
  <c r="AR318" i="107" s="1"/>
  <c r="AS318" i="107" s="1"/>
  <c r="AT318" i="107" s="1"/>
  <c r="AU318" i="107" s="1"/>
  <c r="AV318" i="107" s="1"/>
  <c r="AW318" i="107" s="1"/>
  <c r="AX318" i="107" s="1"/>
  <c r="AY318" i="107" s="1"/>
  <c r="AF438" i="107"/>
  <c r="AG438" i="107" s="1"/>
  <c r="AH438" i="107" s="1"/>
  <c r="AI438" i="107" s="1"/>
  <c r="AJ438" i="107" s="1"/>
  <c r="AK438" i="107" s="1"/>
  <c r="AL438" i="107" s="1"/>
  <c r="AM438" i="107" s="1"/>
  <c r="AN438" i="107" s="1"/>
  <c r="AO438" i="107" s="1"/>
  <c r="AP438" i="107" s="1"/>
  <c r="AQ438" i="107" s="1"/>
  <c r="AR438" i="107" s="1"/>
  <c r="AS438" i="107" s="1"/>
  <c r="AT438" i="107" s="1"/>
  <c r="AU438" i="107" s="1"/>
  <c r="AV438" i="107" s="1"/>
  <c r="AW438" i="107" s="1"/>
  <c r="AX438" i="107" s="1"/>
  <c r="AY438" i="107" s="1"/>
  <c r="AF347" i="107"/>
  <c r="AG347" i="107" s="1"/>
  <c r="AH347" i="107" s="1"/>
  <c r="AI347" i="107" s="1"/>
  <c r="AJ347" i="107" s="1"/>
  <c r="AK347" i="107" s="1"/>
  <c r="AL347" i="107" s="1"/>
  <c r="AM347" i="107" s="1"/>
  <c r="AN347" i="107" s="1"/>
  <c r="AO347" i="107" s="1"/>
  <c r="AP347" i="107" s="1"/>
  <c r="AQ347" i="107" s="1"/>
  <c r="AR347" i="107" s="1"/>
  <c r="AS347" i="107" s="1"/>
  <c r="AT347" i="107" s="1"/>
  <c r="AU347" i="107" s="1"/>
  <c r="AV347" i="107" s="1"/>
  <c r="AW347" i="107" s="1"/>
  <c r="AX347" i="107" s="1"/>
  <c r="AY347" i="107" s="1"/>
  <c r="AF394" i="107"/>
  <c r="AG394" i="107" s="1"/>
  <c r="AH394" i="107" s="1"/>
  <c r="AI394" i="107" s="1"/>
  <c r="AJ394" i="107" s="1"/>
  <c r="AK394" i="107" s="1"/>
  <c r="AL394" i="107" s="1"/>
  <c r="AM394" i="107" s="1"/>
  <c r="AN394" i="107" s="1"/>
  <c r="AO394" i="107" s="1"/>
  <c r="AP394" i="107" s="1"/>
  <c r="AQ394" i="107" s="1"/>
  <c r="AR394" i="107" s="1"/>
  <c r="AS394" i="107" s="1"/>
  <c r="AT394" i="107" s="1"/>
  <c r="AU394" i="107" s="1"/>
  <c r="AV394" i="107" s="1"/>
  <c r="AW394" i="107" s="1"/>
  <c r="AX394" i="107" s="1"/>
  <c r="AY394" i="107" s="1"/>
  <c r="AF587" i="107"/>
  <c r="AG587" i="107" s="1"/>
  <c r="AH587" i="107" s="1"/>
  <c r="AI587" i="107" s="1"/>
  <c r="AJ587" i="107" s="1"/>
  <c r="AK587" i="107" s="1"/>
  <c r="AL587" i="107" s="1"/>
  <c r="AM587" i="107" s="1"/>
  <c r="AN587" i="107" s="1"/>
  <c r="AO587" i="107" s="1"/>
  <c r="AP587" i="107" s="1"/>
  <c r="AQ587" i="107" s="1"/>
  <c r="AR587" i="107" s="1"/>
  <c r="AS587" i="107" s="1"/>
  <c r="AT587" i="107" s="1"/>
  <c r="AU587" i="107" s="1"/>
  <c r="AV587" i="107" s="1"/>
  <c r="AW587" i="107" s="1"/>
  <c r="AX587" i="107" s="1"/>
  <c r="AY587" i="107" s="1"/>
  <c r="AF421" i="107"/>
  <c r="AG421" i="107" s="1"/>
  <c r="AH421" i="107" s="1"/>
  <c r="AI421" i="107" s="1"/>
  <c r="AJ421" i="107" s="1"/>
  <c r="AK421" i="107" s="1"/>
  <c r="AL421" i="107" s="1"/>
  <c r="AM421" i="107" s="1"/>
  <c r="AN421" i="107" s="1"/>
  <c r="AO421" i="107" s="1"/>
  <c r="AP421" i="107" s="1"/>
  <c r="AQ421" i="107" s="1"/>
  <c r="AR421" i="107" s="1"/>
  <c r="AS421" i="107" s="1"/>
  <c r="AT421" i="107" s="1"/>
  <c r="AU421" i="107" s="1"/>
  <c r="AV421" i="107" s="1"/>
  <c r="AW421" i="107" s="1"/>
  <c r="AX421" i="107" s="1"/>
  <c r="AY421" i="107" s="1"/>
  <c r="AF381" i="107"/>
  <c r="AG381" i="107" s="1"/>
  <c r="AH381" i="107" s="1"/>
  <c r="AI381" i="107" s="1"/>
  <c r="AJ381" i="107" s="1"/>
  <c r="AK381" i="107" s="1"/>
  <c r="AL381" i="107" s="1"/>
  <c r="AM381" i="107" s="1"/>
  <c r="AN381" i="107" s="1"/>
  <c r="AO381" i="107" s="1"/>
  <c r="AP381" i="107" s="1"/>
  <c r="AQ381" i="107" s="1"/>
  <c r="AR381" i="107" s="1"/>
  <c r="AS381" i="107" s="1"/>
  <c r="AT381" i="107" s="1"/>
  <c r="AU381" i="107" s="1"/>
  <c r="AV381" i="107" s="1"/>
  <c r="AW381" i="107" s="1"/>
  <c r="AX381" i="107" s="1"/>
  <c r="AY381" i="107" s="1"/>
  <c r="AF569" i="107"/>
  <c r="AG569" i="107" s="1"/>
  <c r="AH569" i="107" s="1"/>
  <c r="AI569" i="107" s="1"/>
  <c r="AJ569" i="107" s="1"/>
  <c r="AK569" i="107" s="1"/>
  <c r="AL569" i="107" s="1"/>
  <c r="AM569" i="107" s="1"/>
  <c r="AN569" i="107" s="1"/>
  <c r="AO569" i="107" s="1"/>
  <c r="AP569" i="107" s="1"/>
  <c r="AQ569" i="107" s="1"/>
  <c r="AR569" i="107" s="1"/>
  <c r="AS569" i="107" s="1"/>
  <c r="AT569" i="107" s="1"/>
  <c r="AU569" i="107" s="1"/>
  <c r="AV569" i="107" s="1"/>
  <c r="AW569" i="107" s="1"/>
  <c r="AX569" i="107" s="1"/>
  <c r="AY569" i="107" s="1"/>
  <c r="AF12" i="107"/>
  <c r="AG12" i="107" s="1"/>
  <c r="AH12" i="107" s="1"/>
  <c r="AI12" i="107" s="1"/>
  <c r="AJ12" i="107" s="1"/>
  <c r="AK12" i="107" s="1"/>
  <c r="AL12" i="107" s="1"/>
  <c r="AM12" i="107" s="1"/>
  <c r="AN12" i="107" s="1"/>
  <c r="AO12" i="107" s="1"/>
  <c r="AP12" i="107" s="1"/>
  <c r="AQ12" i="107" s="1"/>
  <c r="AR12" i="107" s="1"/>
  <c r="AS12" i="107" s="1"/>
  <c r="AT12" i="107" s="1"/>
  <c r="AU12" i="107" s="1"/>
  <c r="AV12" i="107" s="1"/>
  <c r="AW12" i="107" s="1"/>
  <c r="AX12" i="107" s="1"/>
  <c r="AY12" i="107" s="1"/>
  <c r="AF432" i="107"/>
  <c r="AG432" i="107" s="1"/>
  <c r="AH432" i="107" s="1"/>
  <c r="AI432" i="107" s="1"/>
  <c r="AJ432" i="107" s="1"/>
  <c r="AK432" i="107" s="1"/>
  <c r="AL432" i="107" s="1"/>
  <c r="AM432" i="107" s="1"/>
  <c r="AN432" i="107" s="1"/>
  <c r="AO432" i="107" s="1"/>
  <c r="AP432" i="107" s="1"/>
  <c r="AQ432" i="107" s="1"/>
  <c r="AR432" i="107" s="1"/>
  <c r="AS432" i="107" s="1"/>
  <c r="AT432" i="107" s="1"/>
  <c r="AU432" i="107" s="1"/>
  <c r="AV432" i="107" s="1"/>
  <c r="AW432" i="107" s="1"/>
  <c r="AX432" i="107" s="1"/>
  <c r="AY432" i="107" s="1"/>
  <c r="AF680" i="107"/>
  <c r="AG680" i="107" s="1"/>
  <c r="AH680" i="107" s="1"/>
  <c r="AI680" i="107" s="1"/>
  <c r="AJ680" i="107" s="1"/>
  <c r="AK680" i="107" s="1"/>
  <c r="AL680" i="107" s="1"/>
  <c r="AM680" i="107" s="1"/>
  <c r="AN680" i="107" s="1"/>
  <c r="AO680" i="107" s="1"/>
  <c r="AP680" i="107" s="1"/>
  <c r="AQ680" i="107" s="1"/>
  <c r="AR680" i="107" s="1"/>
  <c r="AS680" i="107" s="1"/>
  <c r="AT680" i="107" s="1"/>
  <c r="AU680" i="107" s="1"/>
  <c r="AV680" i="107" s="1"/>
  <c r="AW680" i="107" s="1"/>
  <c r="AX680" i="107" s="1"/>
  <c r="AY680" i="107" s="1"/>
  <c r="AF90" i="107"/>
  <c r="AG90" i="107" s="1"/>
  <c r="AH90" i="107" s="1"/>
  <c r="AI90" i="107" s="1"/>
  <c r="AJ90" i="107" s="1"/>
  <c r="AK90" i="107" s="1"/>
  <c r="AL90" i="107" s="1"/>
  <c r="AM90" i="107" s="1"/>
  <c r="AN90" i="107" s="1"/>
  <c r="AO90" i="107" s="1"/>
  <c r="AP90" i="107" s="1"/>
  <c r="AQ90" i="107" s="1"/>
  <c r="AR90" i="107" s="1"/>
  <c r="AS90" i="107" s="1"/>
  <c r="AT90" i="107" s="1"/>
  <c r="AU90" i="107" s="1"/>
  <c r="AV90" i="107" s="1"/>
  <c r="AW90" i="107" s="1"/>
  <c r="AX90" i="107" s="1"/>
  <c r="AY90" i="107" s="1"/>
  <c r="AF674" i="107"/>
  <c r="AG674" i="107" s="1"/>
  <c r="AH674" i="107" s="1"/>
  <c r="AI674" i="107" s="1"/>
  <c r="AJ674" i="107" s="1"/>
  <c r="AK674" i="107" s="1"/>
  <c r="AL674" i="107" s="1"/>
  <c r="AM674" i="107" s="1"/>
  <c r="AN674" i="107" s="1"/>
  <c r="AO674" i="107" s="1"/>
  <c r="AP674" i="107" s="1"/>
  <c r="AQ674" i="107" s="1"/>
  <c r="AR674" i="107" s="1"/>
  <c r="AS674" i="107" s="1"/>
  <c r="AT674" i="107" s="1"/>
  <c r="AU674" i="107" s="1"/>
  <c r="AV674" i="107" s="1"/>
  <c r="AW674" i="107" s="1"/>
  <c r="AX674" i="107" s="1"/>
  <c r="AY674" i="107" s="1"/>
  <c r="AF196" i="107"/>
  <c r="AG196" i="107" s="1"/>
  <c r="AH196" i="107" s="1"/>
  <c r="AI196" i="107" s="1"/>
  <c r="AJ196" i="107" s="1"/>
  <c r="AK196" i="107" s="1"/>
  <c r="AL196" i="107" s="1"/>
  <c r="AM196" i="107" s="1"/>
  <c r="AN196" i="107" s="1"/>
  <c r="AO196" i="107" s="1"/>
  <c r="AP196" i="107" s="1"/>
  <c r="AQ196" i="107" s="1"/>
  <c r="AR196" i="107" s="1"/>
  <c r="AS196" i="107" s="1"/>
  <c r="AT196" i="107" s="1"/>
  <c r="AU196" i="107" s="1"/>
  <c r="AV196" i="107" s="1"/>
  <c r="AW196" i="107" s="1"/>
  <c r="AX196" i="107" s="1"/>
  <c r="AY196" i="107" s="1"/>
  <c r="AF593" i="107"/>
  <c r="AG593" i="107" s="1"/>
  <c r="AH593" i="107" s="1"/>
  <c r="AI593" i="107" s="1"/>
  <c r="AJ593" i="107" s="1"/>
  <c r="AK593" i="107" s="1"/>
  <c r="AL593" i="107" s="1"/>
  <c r="AM593" i="107" s="1"/>
  <c r="AN593" i="107" s="1"/>
  <c r="AO593" i="107" s="1"/>
  <c r="AP593" i="107" s="1"/>
  <c r="AQ593" i="107" s="1"/>
  <c r="AR593" i="107" s="1"/>
  <c r="AS593" i="107" s="1"/>
  <c r="AT593" i="107" s="1"/>
  <c r="AU593" i="107" s="1"/>
  <c r="AV593" i="107" s="1"/>
  <c r="AW593" i="107" s="1"/>
  <c r="AX593" i="107" s="1"/>
  <c r="AY593" i="107" s="1"/>
  <c r="AF667" i="107"/>
  <c r="AG667" i="107" s="1"/>
  <c r="AH667" i="107" s="1"/>
  <c r="AI667" i="107" s="1"/>
  <c r="AJ667" i="107" s="1"/>
  <c r="AK667" i="107" s="1"/>
  <c r="AL667" i="107" s="1"/>
  <c r="AM667" i="107" s="1"/>
  <c r="AN667" i="107" s="1"/>
  <c r="AO667" i="107" s="1"/>
  <c r="AP667" i="107" s="1"/>
  <c r="AQ667" i="107" s="1"/>
  <c r="AR667" i="107" s="1"/>
  <c r="AS667" i="107" s="1"/>
  <c r="AT667" i="107" s="1"/>
  <c r="AU667" i="107" s="1"/>
  <c r="AV667" i="107" s="1"/>
  <c r="AW667" i="107" s="1"/>
  <c r="AX667" i="107" s="1"/>
  <c r="AY667" i="107" s="1"/>
  <c r="AF269" i="107"/>
  <c r="AG269" i="107" s="1"/>
  <c r="AH269" i="107" s="1"/>
  <c r="AI269" i="107" s="1"/>
  <c r="AJ269" i="107" s="1"/>
  <c r="AK269" i="107" s="1"/>
  <c r="AL269" i="107" s="1"/>
  <c r="AM269" i="107" s="1"/>
  <c r="AN269" i="107" s="1"/>
  <c r="AO269" i="107" s="1"/>
  <c r="AP269" i="107" s="1"/>
  <c r="AQ269" i="107" s="1"/>
  <c r="AR269" i="107" s="1"/>
  <c r="AS269" i="107" s="1"/>
  <c r="AT269" i="107" s="1"/>
  <c r="AU269" i="107" s="1"/>
  <c r="AV269" i="107" s="1"/>
  <c r="AW269" i="107" s="1"/>
  <c r="AX269" i="107" s="1"/>
  <c r="AY269" i="107" s="1"/>
  <c r="AF110" i="107"/>
  <c r="AG110" i="107" s="1"/>
  <c r="AH110" i="107" s="1"/>
  <c r="AI110" i="107" s="1"/>
  <c r="AJ110" i="107" s="1"/>
  <c r="AK110" i="107" s="1"/>
  <c r="AL110" i="107" s="1"/>
  <c r="AM110" i="107" s="1"/>
  <c r="AN110" i="107" s="1"/>
  <c r="AO110" i="107" s="1"/>
  <c r="AP110" i="107" s="1"/>
  <c r="AQ110" i="107" s="1"/>
  <c r="AR110" i="107" s="1"/>
  <c r="AS110" i="107" s="1"/>
  <c r="AT110" i="107" s="1"/>
  <c r="AU110" i="107" s="1"/>
  <c r="AV110" i="107" s="1"/>
  <c r="AW110" i="107" s="1"/>
  <c r="AX110" i="107" s="1"/>
  <c r="AY110" i="107" s="1"/>
  <c r="AF522" i="107"/>
  <c r="AG522" i="107" s="1"/>
  <c r="AH522" i="107" s="1"/>
  <c r="AI522" i="107" s="1"/>
  <c r="AJ522" i="107" s="1"/>
  <c r="AK522" i="107" s="1"/>
  <c r="AL522" i="107" s="1"/>
  <c r="AM522" i="107" s="1"/>
  <c r="AN522" i="107" s="1"/>
  <c r="AO522" i="107" s="1"/>
  <c r="AP522" i="107" s="1"/>
  <c r="AQ522" i="107" s="1"/>
  <c r="AR522" i="107" s="1"/>
  <c r="AS522" i="107" s="1"/>
  <c r="AT522" i="107" s="1"/>
  <c r="AU522" i="107" s="1"/>
  <c r="AV522" i="107" s="1"/>
  <c r="AW522" i="107" s="1"/>
  <c r="AX522" i="107" s="1"/>
  <c r="AY522" i="107" s="1"/>
  <c r="AF599" i="107"/>
  <c r="AG599" i="107" s="1"/>
  <c r="AH599" i="107" s="1"/>
  <c r="AI599" i="107" s="1"/>
  <c r="AJ599" i="107" s="1"/>
  <c r="AK599" i="107" s="1"/>
  <c r="AL599" i="107" s="1"/>
  <c r="AM599" i="107" s="1"/>
  <c r="AN599" i="107" s="1"/>
  <c r="AO599" i="107" s="1"/>
  <c r="AP599" i="107" s="1"/>
  <c r="AQ599" i="107" s="1"/>
  <c r="AR599" i="107" s="1"/>
  <c r="AS599" i="107" s="1"/>
  <c r="AT599" i="107" s="1"/>
  <c r="AU599" i="107" s="1"/>
  <c r="AV599" i="107" s="1"/>
  <c r="AW599" i="107" s="1"/>
  <c r="AX599" i="107" s="1"/>
  <c r="AY599" i="107" s="1"/>
  <c r="AF371" i="107"/>
  <c r="AG371" i="107" s="1"/>
  <c r="AH371" i="107" s="1"/>
  <c r="AI371" i="107" s="1"/>
  <c r="AJ371" i="107" s="1"/>
  <c r="AK371" i="107" s="1"/>
  <c r="AL371" i="107" s="1"/>
  <c r="AM371" i="107" s="1"/>
  <c r="AN371" i="107" s="1"/>
  <c r="AO371" i="107" s="1"/>
  <c r="AP371" i="107" s="1"/>
  <c r="AQ371" i="107" s="1"/>
  <c r="AR371" i="107" s="1"/>
  <c r="AS371" i="107" s="1"/>
  <c r="AT371" i="107" s="1"/>
  <c r="AU371" i="107" s="1"/>
  <c r="AV371" i="107" s="1"/>
  <c r="AW371" i="107" s="1"/>
  <c r="AX371" i="107" s="1"/>
  <c r="AY371" i="107" s="1"/>
  <c r="AF725" i="107"/>
  <c r="AG725" i="107" s="1"/>
  <c r="AH725" i="107" s="1"/>
  <c r="AI725" i="107" s="1"/>
  <c r="AJ725" i="107" s="1"/>
  <c r="AK725" i="107" s="1"/>
  <c r="AL725" i="107" s="1"/>
  <c r="AM725" i="107" s="1"/>
  <c r="AN725" i="107" s="1"/>
  <c r="AO725" i="107" s="1"/>
  <c r="AP725" i="107" s="1"/>
  <c r="AQ725" i="107" s="1"/>
  <c r="AR725" i="107" s="1"/>
  <c r="AS725" i="107" s="1"/>
  <c r="AT725" i="107" s="1"/>
  <c r="AU725" i="107" s="1"/>
  <c r="AV725" i="107" s="1"/>
  <c r="AW725" i="107" s="1"/>
  <c r="AX725" i="107" s="1"/>
  <c r="AY725" i="107" s="1"/>
  <c r="AF696" i="107"/>
  <c r="AG696" i="107" s="1"/>
  <c r="AH696" i="107" s="1"/>
  <c r="AI696" i="107" s="1"/>
  <c r="AJ696" i="107" s="1"/>
  <c r="AK696" i="107" s="1"/>
  <c r="AL696" i="107" s="1"/>
  <c r="AM696" i="107" s="1"/>
  <c r="AN696" i="107" s="1"/>
  <c r="AO696" i="107" s="1"/>
  <c r="AP696" i="107" s="1"/>
  <c r="AQ696" i="107" s="1"/>
  <c r="AR696" i="107" s="1"/>
  <c r="AS696" i="107" s="1"/>
  <c r="AT696" i="107" s="1"/>
  <c r="AU696" i="107" s="1"/>
  <c r="AV696" i="107" s="1"/>
  <c r="AW696" i="107" s="1"/>
  <c r="AX696" i="107" s="1"/>
  <c r="AY696" i="107" s="1"/>
  <c r="AF214" i="107"/>
  <c r="AG214" i="107" s="1"/>
  <c r="AH214" i="107" s="1"/>
  <c r="AI214" i="107" s="1"/>
  <c r="AJ214" i="107" s="1"/>
  <c r="AK214" i="107" s="1"/>
  <c r="AL214" i="107" s="1"/>
  <c r="AM214" i="107" s="1"/>
  <c r="AN214" i="107" s="1"/>
  <c r="AO214" i="107" s="1"/>
  <c r="AP214" i="107" s="1"/>
  <c r="AQ214" i="107" s="1"/>
  <c r="AR214" i="107" s="1"/>
  <c r="AS214" i="107" s="1"/>
  <c r="AT214" i="107" s="1"/>
  <c r="AU214" i="107" s="1"/>
  <c r="AV214" i="107" s="1"/>
  <c r="AW214" i="107" s="1"/>
  <c r="AX214" i="107" s="1"/>
  <c r="AY214" i="107" s="1"/>
  <c r="AF478" i="107"/>
  <c r="AG478" i="107" s="1"/>
  <c r="AH478" i="107" s="1"/>
  <c r="AI478" i="107" s="1"/>
  <c r="AJ478" i="107" s="1"/>
  <c r="AK478" i="107" s="1"/>
  <c r="AL478" i="107" s="1"/>
  <c r="AM478" i="107" s="1"/>
  <c r="AN478" i="107" s="1"/>
  <c r="AO478" i="107" s="1"/>
  <c r="AP478" i="107" s="1"/>
  <c r="AQ478" i="107" s="1"/>
  <c r="AR478" i="107" s="1"/>
  <c r="AS478" i="107" s="1"/>
  <c r="AT478" i="107" s="1"/>
  <c r="AU478" i="107" s="1"/>
  <c r="AV478" i="107" s="1"/>
  <c r="AW478" i="107" s="1"/>
  <c r="AX478" i="107" s="1"/>
  <c r="AY478" i="107" s="1"/>
  <c r="AF144" i="107"/>
  <c r="AG144" i="107" s="1"/>
  <c r="AH144" i="107" s="1"/>
  <c r="AI144" i="107" s="1"/>
  <c r="AJ144" i="107" s="1"/>
  <c r="AK144" i="107" s="1"/>
  <c r="AL144" i="107" s="1"/>
  <c r="AM144" i="107" s="1"/>
  <c r="AN144" i="107" s="1"/>
  <c r="AO144" i="107" s="1"/>
  <c r="AP144" i="107" s="1"/>
  <c r="AQ144" i="107" s="1"/>
  <c r="AR144" i="107" s="1"/>
  <c r="AS144" i="107" s="1"/>
  <c r="AT144" i="107" s="1"/>
  <c r="AU144" i="107" s="1"/>
  <c r="AV144" i="107" s="1"/>
  <c r="AW144" i="107" s="1"/>
  <c r="AX144" i="107" s="1"/>
  <c r="AY144" i="107" s="1"/>
  <c r="AF664" i="107"/>
  <c r="AG664" i="107" s="1"/>
  <c r="AH664" i="107" s="1"/>
  <c r="AI664" i="107" s="1"/>
  <c r="AJ664" i="107" s="1"/>
  <c r="AK664" i="107" s="1"/>
  <c r="AL664" i="107" s="1"/>
  <c r="AM664" i="107" s="1"/>
  <c r="AN664" i="107" s="1"/>
  <c r="AO664" i="107" s="1"/>
  <c r="AP664" i="107" s="1"/>
  <c r="AQ664" i="107" s="1"/>
  <c r="AR664" i="107" s="1"/>
  <c r="AS664" i="107" s="1"/>
  <c r="AT664" i="107" s="1"/>
  <c r="AU664" i="107" s="1"/>
  <c r="AV664" i="107" s="1"/>
  <c r="AW664" i="107" s="1"/>
  <c r="AX664" i="107" s="1"/>
  <c r="AY664" i="107" s="1"/>
  <c r="AF468" i="107"/>
  <c r="AG468" i="107" s="1"/>
  <c r="AH468" i="107" s="1"/>
  <c r="AI468" i="107" s="1"/>
  <c r="AJ468" i="107" s="1"/>
  <c r="AK468" i="107" s="1"/>
  <c r="AL468" i="107" s="1"/>
  <c r="AM468" i="107" s="1"/>
  <c r="AN468" i="107" s="1"/>
  <c r="AO468" i="107" s="1"/>
  <c r="AP468" i="107" s="1"/>
  <c r="AQ468" i="107" s="1"/>
  <c r="AR468" i="107" s="1"/>
  <c r="AS468" i="107" s="1"/>
  <c r="AT468" i="107" s="1"/>
  <c r="AU468" i="107" s="1"/>
  <c r="AV468" i="107" s="1"/>
  <c r="AW468" i="107" s="1"/>
  <c r="AX468" i="107" s="1"/>
  <c r="AY468" i="107" s="1"/>
  <c r="AF638" i="107"/>
  <c r="AG638" i="107" s="1"/>
  <c r="AH638" i="107" s="1"/>
  <c r="AI638" i="107" s="1"/>
  <c r="AJ638" i="107" s="1"/>
  <c r="AK638" i="107" s="1"/>
  <c r="AL638" i="107" s="1"/>
  <c r="AM638" i="107" s="1"/>
  <c r="AN638" i="107" s="1"/>
  <c r="AO638" i="107" s="1"/>
  <c r="AP638" i="107" s="1"/>
  <c r="AQ638" i="107" s="1"/>
  <c r="AR638" i="107" s="1"/>
  <c r="AS638" i="107" s="1"/>
  <c r="AT638" i="107" s="1"/>
  <c r="AU638" i="107" s="1"/>
  <c r="AV638" i="107" s="1"/>
  <c r="AW638" i="107" s="1"/>
  <c r="AX638" i="107" s="1"/>
  <c r="AY638" i="107" s="1"/>
  <c r="AF402" i="107"/>
  <c r="AG402" i="107" s="1"/>
  <c r="AH402" i="107" s="1"/>
  <c r="AI402" i="107" s="1"/>
  <c r="AJ402" i="107" s="1"/>
  <c r="AK402" i="107" s="1"/>
  <c r="AL402" i="107" s="1"/>
  <c r="AM402" i="107" s="1"/>
  <c r="AN402" i="107" s="1"/>
  <c r="AO402" i="107" s="1"/>
  <c r="AP402" i="107" s="1"/>
  <c r="AQ402" i="107" s="1"/>
  <c r="AR402" i="107" s="1"/>
  <c r="AS402" i="107" s="1"/>
  <c r="AT402" i="107" s="1"/>
  <c r="AU402" i="107" s="1"/>
  <c r="AV402" i="107" s="1"/>
  <c r="AW402" i="107" s="1"/>
  <c r="AX402" i="107" s="1"/>
  <c r="AY402" i="107" s="1"/>
  <c r="AF302" i="107"/>
  <c r="AG302" i="107" s="1"/>
  <c r="AH302" i="107" s="1"/>
  <c r="AI302" i="107" s="1"/>
  <c r="AJ302" i="107" s="1"/>
  <c r="AK302" i="107" s="1"/>
  <c r="AL302" i="107" s="1"/>
  <c r="AM302" i="107" s="1"/>
  <c r="AN302" i="107" s="1"/>
  <c r="AO302" i="107" s="1"/>
  <c r="AP302" i="107" s="1"/>
  <c r="AQ302" i="107" s="1"/>
  <c r="AR302" i="107" s="1"/>
  <c r="AS302" i="107" s="1"/>
  <c r="AT302" i="107" s="1"/>
  <c r="AU302" i="107" s="1"/>
  <c r="AV302" i="107" s="1"/>
  <c r="AW302" i="107" s="1"/>
  <c r="AX302" i="107" s="1"/>
  <c r="AY302" i="107" s="1"/>
  <c r="AF688" i="107"/>
  <c r="AG688" i="107" s="1"/>
  <c r="AH688" i="107" s="1"/>
  <c r="AI688" i="107" s="1"/>
  <c r="AJ688" i="107" s="1"/>
  <c r="AK688" i="107" s="1"/>
  <c r="AL688" i="107" s="1"/>
  <c r="AM688" i="107" s="1"/>
  <c r="AN688" i="107" s="1"/>
  <c r="AO688" i="107" s="1"/>
  <c r="AP688" i="107" s="1"/>
  <c r="AQ688" i="107" s="1"/>
  <c r="AR688" i="107" s="1"/>
  <c r="AS688" i="107" s="1"/>
  <c r="AT688" i="107" s="1"/>
  <c r="AU688" i="107" s="1"/>
  <c r="AV688" i="107" s="1"/>
  <c r="AW688" i="107" s="1"/>
  <c r="AX688" i="107" s="1"/>
  <c r="AY688" i="107" s="1"/>
  <c r="AF705" i="107"/>
  <c r="AG705" i="107" s="1"/>
  <c r="AH705" i="107" s="1"/>
  <c r="AI705" i="107" s="1"/>
  <c r="AJ705" i="107" s="1"/>
  <c r="AK705" i="107" s="1"/>
  <c r="AL705" i="107" s="1"/>
  <c r="AM705" i="107" s="1"/>
  <c r="AN705" i="107" s="1"/>
  <c r="AO705" i="107" s="1"/>
  <c r="AP705" i="107" s="1"/>
  <c r="AQ705" i="107" s="1"/>
  <c r="AR705" i="107" s="1"/>
  <c r="AS705" i="107" s="1"/>
  <c r="AT705" i="107" s="1"/>
  <c r="AU705" i="107" s="1"/>
  <c r="AV705" i="107" s="1"/>
  <c r="AW705" i="107" s="1"/>
  <c r="AX705" i="107" s="1"/>
  <c r="AY705" i="107" s="1"/>
  <c r="AF56" i="107"/>
  <c r="AG56" i="107" s="1"/>
  <c r="AH56" i="107" s="1"/>
  <c r="AI56" i="107" s="1"/>
  <c r="AJ56" i="107" s="1"/>
  <c r="AK56" i="107" s="1"/>
  <c r="AL56" i="107" s="1"/>
  <c r="AM56" i="107" s="1"/>
  <c r="AN56" i="107" s="1"/>
  <c r="AO56" i="107" s="1"/>
  <c r="AP56" i="107" s="1"/>
  <c r="AQ56" i="107" s="1"/>
  <c r="AR56" i="107" s="1"/>
  <c r="AS56" i="107" s="1"/>
  <c r="AT56" i="107" s="1"/>
  <c r="AU56" i="107" s="1"/>
  <c r="AV56" i="107" s="1"/>
  <c r="AW56" i="107" s="1"/>
  <c r="AX56" i="107" s="1"/>
  <c r="AY56" i="107" s="1"/>
  <c r="AF290" i="107"/>
  <c r="AG290" i="107" s="1"/>
  <c r="AH290" i="107" s="1"/>
  <c r="AI290" i="107" s="1"/>
  <c r="AJ290" i="107" s="1"/>
  <c r="AK290" i="107" s="1"/>
  <c r="AL290" i="107" s="1"/>
  <c r="AM290" i="107" s="1"/>
  <c r="AN290" i="107" s="1"/>
  <c r="AO290" i="107" s="1"/>
  <c r="AP290" i="107" s="1"/>
  <c r="AQ290" i="107" s="1"/>
  <c r="AR290" i="107" s="1"/>
  <c r="AS290" i="107" s="1"/>
  <c r="AT290" i="107" s="1"/>
  <c r="AU290" i="107" s="1"/>
  <c r="AV290" i="107" s="1"/>
  <c r="AW290" i="107" s="1"/>
  <c r="AX290" i="107" s="1"/>
  <c r="AY290" i="107" s="1"/>
  <c r="AF80" i="107"/>
  <c r="AG80" i="107" s="1"/>
  <c r="AH80" i="107" s="1"/>
  <c r="AI80" i="107" s="1"/>
  <c r="AJ80" i="107" s="1"/>
  <c r="AK80" i="107" s="1"/>
  <c r="AL80" i="107" s="1"/>
  <c r="AM80" i="107" s="1"/>
  <c r="AN80" i="107" s="1"/>
  <c r="AO80" i="107" s="1"/>
  <c r="AP80" i="107" s="1"/>
  <c r="AQ80" i="107" s="1"/>
  <c r="AR80" i="107" s="1"/>
  <c r="AS80" i="107" s="1"/>
  <c r="AT80" i="107" s="1"/>
  <c r="AU80" i="107" s="1"/>
  <c r="AV80" i="107" s="1"/>
  <c r="AW80" i="107" s="1"/>
  <c r="AX80" i="107" s="1"/>
  <c r="AY80" i="107" s="1"/>
  <c r="AF649" i="107"/>
  <c r="AG649" i="107" s="1"/>
  <c r="AH649" i="107" s="1"/>
  <c r="AI649" i="107" s="1"/>
  <c r="AJ649" i="107" s="1"/>
  <c r="AK649" i="107" s="1"/>
  <c r="AL649" i="107" s="1"/>
  <c r="AM649" i="107" s="1"/>
  <c r="AN649" i="107" s="1"/>
  <c r="AO649" i="107" s="1"/>
  <c r="AP649" i="107" s="1"/>
  <c r="AQ649" i="107" s="1"/>
  <c r="AR649" i="107" s="1"/>
  <c r="AS649" i="107" s="1"/>
  <c r="AT649" i="107" s="1"/>
  <c r="AU649" i="107" s="1"/>
  <c r="AV649" i="107" s="1"/>
  <c r="AW649" i="107" s="1"/>
  <c r="AX649" i="107" s="1"/>
  <c r="AY649" i="107" s="1"/>
  <c r="AF579" i="107"/>
  <c r="AG579" i="107" s="1"/>
  <c r="AH579" i="107" s="1"/>
  <c r="AI579" i="107" s="1"/>
  <c r="AJ579" i="107" s="1"/>
  <c r="AK579" i="107" s="1"/>
  <c r="AL579" i="107" s="1"/>
  <c r="AM579" i="107" s="1"/>
  <c r="AN579" i="107" s="1"/>
  <c r="AO579" i="107" s="1"/>
  <c r="AP579" i="107" s="1"/>
  <c r="AQ579" i="107" s="1"/>
  <c r="AR579" i="107" s="1"/>
  <c r="AS579" i="107" s="1"/>
  <c r="AT579" i="107" s="1"/>
  <c r="AU579" i="107" s="1"/>
  <c r="AV579" i="107" s="1"/>
  <c r="AW579" i="107" s="1"/>
  <c r="AX579" i="107" s="1"/>
  <c r="AY579" i="107" s="1"/>
  <c r="AF148" i="107"/>
  <c r="AG148" i="107" s="1"/>
  <c r="AH148" i="107" s="1"/>
  <c r="AI148" i="107" s="1"/>
  <c r="AJ148" i="107" s="1"/>
  <c r="AK148" i="107" s="1"/>
  <c r="AL148" i="107" s="1"/>
  <c r="AM148" i="107" s="1"/>
  <c r="AN148" i="107" s="1"/>
  <c r="AO148" i="107" s="1"/>
  <c r="AP148" i="107" s="1"/>
  <c r="AQ148" i="107" s="1"/>
  <c r="AR148" i="107" s="1"/>
  <c r="AS148" i="107" s="1"/>
  <c r="AT148" i="107" s="1"/>
  <c r="AU148" i="107" s="1"/>
  <c r="AV148" i="107" s="1"/>
  <c r="AW148" i="107" s="1"/>
  <c r="AX148" i="107" s="1"/>
  <c r="AY148" i="107" s="1"/>
  <c r="AF455" i="107"/>
  <c r="AG455" i="107" s="1"/>
  <c r="AH455" i="107" s="1"/>
  <c r="AI455" i="107" s="1"/>
  <c r="AJ455" i="107" s="1"/>
  <c r="AK455" i="107" s="1"/>
  <c r="AL455" i="107" s="1"/>
  <c r="AM455" i="107" s="1"/>
  <c r="AN455" i="107" s="1"/>
  <c r="AO455" i="107" s="1"/>
  <c r="AP455" i="107" s="1"/>
  <c r="AQ455" i="107" s="1"/>
  <c r="AR455" i="107" s="1"/>
  <c r="AS455" i="107" s="1"/>
  <c r="AT455" i="107" s="1"/>
  <c r="AU455" i="107" s="1"/>
  <c r="AV455" i="107" s="1"/>
  <c r="AW455" i="107" s="1"/>
  <c r="AX455" i="107" s="1"/>
  <c r="AY455" i="107" s="1"/>
  <c r="AF34" i="107"/>
  <c r="AG34" i="107" s="1"/>
  <c r="AH34" i="107" s="1"/>
  <c r="AI34" i="107" s="1"/>
  <c r="AJ34" i="107" s="1"/>
  <c r="AK34" i="107" s="1"/>
  <c r="AL34" i="107" s="1"/>
  <c r="AM34" i="107" s="1"/>
  <c r="AN34" i="107" s="1"/>
  <c r="AO34" i="107" s="1"/>
  <c r="AP34" i="107" s="1"/>
  <c r="AQ34" i="107" s="1"/>
  <c r="AR34" i="107" s="1"/>
  <c r="AS34" i="107" s="1"/>
  <c r="AT34" i="107" s="1"/>
  <c r="AU34" i="107" s="1"/>
  <c r="AV34" i="107" s="1"/>
  <c r="AW34" i="107" s="1"/>
  <c r="AX34" i="107" s="1"/>
  <c r="AY34" i="107" s="1"/>
  <c r="AF75" i="107"/>
  <c r="AG75" i="107" s="1"/>
  <c r="AH75" i="107" s="1"/>
  <c r="AI75" i="107" s="1"/>
  <c r="AJ75" i="107" s="1"/>
  <c r="AK75" i="107" s="1"/>
  <c r="AL75" i="107" s="1"/>
  <c r="AM75" i="107" s="1"/>
  <c r="AN75" i="107" s="1"/>
  <c r="AO75" i="107" s="1"/>
  <c r="AP75" i="107" s="1"/>
  <c r="AQ75" i="107" s="1"/>
  <c r="AR75" i="107" s="1"/>
  <c r="AS75" i="107" s="1"/>
  <c r="AT75" i="107" s="1"/>
  <c r="AU75" i="107" s="1"/>
  <c r="AV75" i="107" s="1"/>
  <c r="AW75" i="107" s="1"/>
  <c r="AX75" i="107" s="1"/>
  <c r="AY75" i="107" s="1"/>
  <c r="AF388" i="107"/>
  <c r="AG388" i="107" s="1"/>
  <c r="AH388" i="107" s="1"/>
  <c r="AI388" i="107" s="1"/>
  <c r="AJ388" i="107" s="1"/>
  <c r="AK388" i="107" s="1"/>
  <c r="AL388" i="107" s="1"/>
  <c r="AM388" i="107" s="1"/>
  <c r="AN388" i="107" s="1"/>
  <c r="AO388" i="107" s="1"/>
  <c r="AP388" i="107" s="1"/>
  <c r="AQ388" i="107" s="1"/>
  <c r="AR388" i="107" s="1"/>
  <c r="AS388" i="107" s="1"/>
  <c r="AT388" i="107" s="1"/>
  <c r="AU388" i="107" s="1"/>
  <c r="AV388" i="107" s="1"/>
  <c r="AW388" i="107" s="1"/>
  <c r="AX388" i="107" s="1"/>
  <c r="AY388" i="107" s="1"/>
  <c r="AF681" i="107"/>
  <c r="AG681" i="107" s="1"/>
  <c r="AH681" i="107" s="1"/>
  <c r="AI681" i="107" s="1"/>
  <c r="AJ681" i="107" s="1"/>
  <c r="AK681" i="107" s="1"/>
  <c r="AL681" i="107" s="1"/>
  <c r="AM681" i="107" s="1"/>
  <c r="AN681" i="107" s="1"/>
  <c r="AO681" i="107" s="1"/>
  <c r="AP681" i="107" s="1"/>
  <c r="AQ681" i="107" s="1"/>
  <c r="AR681" i="107" s="1"/>
  <c r="AS681" i="107" s="1"/>
  <c r="AT681" i="107" s="1"/>
  <c r="AU681" i="107" s="1"/>
  <c r="AV681" i="107" s="1"/>
  <c r="AW681" i="107" s="1"/>
  <c r="AX681" i="107" s="1"/>
  <c r="AY681" i="107" s="1"/>
  <c r="AF174" i="107"/>
  <c r="AG174" i="107" s="1"/>
  <c r="AH174" i="107" s="1"/>
  <c r="AI174" i="107" s="1"/>
  <c r="AJ174" i="107" s="1"/>
  <c r="AK174" i="107" s="1"/>
  <c r="AL174" i="107" s="1"/>
  <c r="AM174" i="107" s="1"/>
  <c r="AN174" i="107" s="1"/>
  <c r="AO174" i="107" s="1"/>
  <c r="AP174" i="107" s="1"/>
  <c r="AQ174" i="107" s="1"/>
  <c r="AR174" i="107" s="1"/>
  <c r="AS174" i="107" s="1"/>
  <c r="AT174" i="107" s="1"/>
  <c r="AU174" i="107" s="1"/>
  <c r="AV174" i="107" s="1"/>
  <c r="AW174" i="107" s="1"/>
  <c r="AX174" i="107" s="1"/>
  <c r="AY174" i="107" s="1"/>
  <c r="AF714" i="107"/>
  <c r="AG714" i="107" s="1"/>
  <c r="AH714" i="107" s="1"/>
  <c r="AI714" i="107" s="1"/>
  <c r="AJ714" i="107" s="1"/>
  <c r="AK714" i="107" s="1"/>
  <c r="AL714" i="107" s="1"/>
  <c r="AM714" i="107" s="1"/>
  <c r="AN714" i="107" s="1"/>
  <c r="AO714" i="107" s="1"/>
  <c r="AP714" i="107" s="1"/>
  <c r="AQ714" i="107" s="1"/>
  <c r="AR714" i="107" s="1"/>
  <c r="AS714" i="107" s="1"/>
  <c r="AT714" i="107" s="1"/>
  <c r="AU714" i="107" s="1"/>
  <c r="AV714" i="107" s="1"/>
  <c r="AW714" i="107" s="1"/>
  <c r="AX714" i="107" s="1"/>
  <c r="AY714" i="107" s="1"/>
  <c r="AF449" i="107"/>
  <c r="AG449" i="107" s="1"/>
  <c r="AH449" i="107" s="1"/>
  <c r="AI449" i="107" s="1"/>
  <c r="AJ449" i="107" s="1"/>
  <c r="AK449" i="107" s="1"/>
  <c r="AL449" i="107" s="1"/>
  <c r="AM449" i="107" s="1"/>
  <c r="AN449" i="107" s="1"/>
  <c r="AO449" i="107" s="1"/>
  <c r="AP449" i="107" s="1"/>
  <c r="AQ449" i="107" s="1"/>
  <c r="AR449" i="107" s="1"/>
  <c r="AS449" i="107" s="1"/>
  <c r="AT449" i="107" s="1"/>
  <c r="AU449" i="107" s="1"/>
  <c r="AV449" i="107" s="1"/>
  <c r="AW449" i="107" s="1"/>
  <c r="AX449" i="107" s="1"/>
  <c r="AY449" i="107" s="1"/>
  <c r="AF16" i="107"/>
  <c r="AG16" i="107" s="1"/>
  <c r="AH16" i="107" s="1"/>
  <c r="AI16" i="107" s="1"/>
  <c r="AJ16" i="107" s="1"/>
  <c r="AK16" i="107" s="1"/>
  <c r="AL16" i="107" s="1"/>
  <c r="AM16" i="107" s="1"/>
  <c r="AN16" i="107" s="1"/>
  <c r="AO16" i="107" s="1"/>
  <c r="AP16" i="107" s="1"/>
  <c r="AQ16" i="107" s="1"/>
  <c r="AR16" i="107" s="1"/>
  <c r="AS16" i="107" s="1"/>
  <c r="AT16" i="107" s="1"/>
  <c r="AU16" i="107" s="1"/>
  <c r="AV16" i="107" s="1"/>
  <c r="AW16" i="107" s="1"/>
  <c r="AX16" i="107" s="1"/>
  <c r="AY16" i="107" s="1"/>
  <c r="AF62" i="107"/>
  <c r="AG62" i="107" s="1"/>
  <c r="AH62" i="107" s="1"/>
  <c r="AI62" i="107" s="1"/>
  <c r="AJ62" i="107" s="1"/>
  <c r="AK62" i="107" s="1"/>
  <c r="AL62" i="107" s="1"/>
  <c r="AM62" i="107" s="1"/>
  <c r="AN62" i="107" s="1"/>
  <c r="AO62" i="107" s="1"/>
  <c r="AP62" i="107" s="1"/>
  <c r="AQ62" i="107" s="1"/>
  <c r="AR62" i="107" s="1"/>
  <c r="AS62" i="107" s="1"/>
  <c r="AT62" i="107" s="1"/>
  <c r="AU62" i="107" s="1"/>
  <c r="AV62" i="107" s="1"/>
  <c r="AW62" i="107" s="1"/>
  <c r="AX62" i="107" s="1"/>
  <c r="AY62" i="107" s="1"/>
  <c r="AF369" i="107"/>
  <c r="AG369" i="107" s="1"/>
  <c r="AH369" i="107" s="1"/>
  <c r="AI369" i="107" s="1"/>
  <c r="AJ369" i="107" s="1"/>
  <c r="AK369" i="107" s="1"/>
  <c r="AL369" i="107" s="1"/>
  <c r="AM369" i="107" s="1"/>
  <c r="AN369" i="107" s="1"/>
  <c r="AO369" i="107" s="1"/>
  <c r="AP369" i="107" s="1"/>
  <c r="AQ369" i="107" s="1"/>
  <c r="AR369" i="107" s="1"/>
  <c r="AS369" i="107" s="1"/>
  <c r="AT369" i="107" s="1"/>
  <c r="AU369" i="107" s="1"/>
  <c r="AV369" i="107" s="1"/>
  <c r="AW369" i="107" s="1"/>
  <c r="AX369" i="107" s="1"/>
  <c r="AY369" i="107" s="1"/>
  <c r="AF665" i="107"/>
  <c r="AG665" i="107" s="1"/>
  <c r="AH665" i="107" s="1"/>
  <c r="AI665" i="107" s="1"/>
  <c r="AJ665" i="107" s="1"/>
  <c r="AK665" i="107" s="1"/>
  <c r="AL665" i="107" s="1"/>
  <c r="AM665" i="107" s="1"/>
  <c r="AN665" i="107" s="1"/>
  <c r="AO665" i="107" s="1"/>
  <c r="AP665" i="107" s="1"/>
  <c r="AQ665" i="107" s="1"/>
  <c r="AR665" i="107" s="1"/>
  <c r="AS665" i="107" s="1"/>
  <c r="AT665" i="107" s="1"/>
  <c r="AU665" i="107" s="1"/>
  <c r="AV665" i="107" s="1"/>
  <c r="AW665" i="107" s="1"/>
  <c r="AX665" i="107" s="1"/>
  <c r="AY665" i="107" s="1"/>
  <c r="AF72" i="107"/>
  <c r="AG72" i="107" s="1"/>
  <c r="AH72" i="107" s="1"/>
  <c r="AI72" i="107" s="1"/>
  <c r="AJ72" i="107" s="1"/>
  <c r="AK72" i="107" s="1"/>
  <c r="AL72" i="107" s="1"/>
  <c r="AM72" i="107" s="1"/>
  <c r="AN72" i="107" s="1"/>
  <c r="AO72" i="107" s="1"/>
  <c r="AP72" i="107" s="1"/>
  <c r="AQ72" i="107" s="1"/>
  <c r="AR72" i="107" s="1"/>
  <c r="AS72" i="107" s="1"/>
  <c r="AT72" i="107" s="1"/>
  <c r="AU72" i="107" s="1"/>
  <c r="AV72" i="107" s="1"/>
  <c r="AW72" i="107" s="1"/>
  <c r="AX72" i="107" s="1"/>
  <c r="AY72" i="107" s="1"/>
  <c r="AF601" i="107"/>
  <c r="AG601" i="107" s="1"/>
  <c r="AH601" i="107" s="1"/>
  <c r="AI601" i="107" s="1"/>
  <c r="AJ601" i="107" s="1"/>
  <c r="AK601" i="107" s="1"/>
  <c r="AL601" i="107" s="1"/>
  <c r="AM601" i="107" s="1"/>
  <c r="AN601" i="107" s="1"/>
  <c r="AO601" i="107" s="1"/>
  <c r="AP601" i="107" s="1"/>
  <c r="AQ601" i="107" s="1"/>
  <c r="AR601" i="107" s="1"/>
  <c r="AS601" i="107" s="1"/>
  <c r="AT601" i="107" s="1"/>
  <c r="AU601" i="107" s="1"/>
  <c r="AV601" i="107" s="1"/>
  <c r="AW601" i="107" s="1"/>
  <c r="AX601" i="107" s="1"/>
  <c r="AY601" i="107" s="1"/>
  <c r="AF393" i="107"/>
  <c r="AG393" i="107" s="1"/>
  <c r="AH393" i="107" s="1"/>
  <c r="AI393" i="107" s="1"/>
  <c r="AJ393" i="107" s="1"/>
  <c r="AK393" i="107" s="1"/>
  <c r="AL393" i="107" s="1"/>
  <c r="AM393" i="107" s="1"/>
  <c r="AN393" i="107" s="1"/>
  <c r="AO393" i="107" s="1"/>
  <c r="AP393" i="107" s="1"/>
  <c r="AQ393" i="107" s="1"/>
  <c r="AR393" i="107" s="1"/>
  <c r="AS393" i="107" s="1"/>
  <c r="AT393" i="107" s="1"/>
  <c r="AU393" i="107" s="1"/>
  <c r="AV393" i="107" s="1"/>
  <c r="AW393" i="107" s="1"/>
  <c r="AX393" i="107" s="1"/>
  <c r="AY393" i="107" s="1"/>
  <c r="AF96" i="107"/>
  <c r="AG96" i="107" s="1"/>
  <c r="AH96" i="107" s="1"/>
  <c r="AI96" i="107" s="1"/>
  <c r="AJ96" i="107" s="1"/>
  <c r="AK96" i="107" s="1"/>
  <c r="AL96" i="107" s="1"/>
  <c r="AM96" i="107" s="1"/>
  <c r="AN96" i="107" s="1"/>
  <c r="AO96" i="107" s="1"/>
  <c r="AP96" i="107" s="1"/>
  <c r="AQ96" i="107" s="1"/>
  <c r="AR96" i="107" s="1"/>
  <c r="AS96" i="107" s="1"/>
  <c r="AT96" i="107" s="1"/>
  <c r="AU96" i="107" s="1"/>
  <c r="AV96" i="107" s="1"/>
  <c r="AW96" i="107" s="1"/>
  <c r="AX96" i="107" s="1"/>
  <c r="AY96" i="107" s="1"/>
  <c r="AF88" i="107"/>
  <c r="AG88" i="107" s="1"/>
  <c r="AH88" i="107" s="1"/>
  <c r="AI88" i="107" s="1"/>
  <c r="AJ88" i="107" s="1"/>
  <c r="AK88" i="107" s="1"/>
  <c r="AL88" i="107" s="1"/>
  <c r="AM88" i="107" s="1"/>
  <c r="AN88" i="107" s="1"/>
  <c r="AO88" i="107" s="1"/>
  <c r="AP88" i="107" s="1"/>
  <c r="AQ88" i="107" s="1"/>
  <c r="AR88" i="107" s="1"/>
  <c r="AS88" i="107" s="1"/>
  <c r="AT88" i="107" s="1"/>
  <c r="AU88" i="107" s="1"/>
  <c r="AV88" i="107" s="1"/>
  <c r="AW88" i="107" s="1"/>
  <c r="AX88" i="107" s="1"/>
  <c r="AY88" i="107" s="1"/>
  <c r="AF45" i="107"/>
  <c r="AG45" i="107" s="1"/>
  <c r="AH45" i="107" s="1"/>
  <c r="AI45" i="107" s="1"/>
  <c r="AJ45" i="107" s="1"/>
  <c r="AK45" i="107" s="1"/>
  <c r="AL45" i="107" s="1"/>
  <c r="AM45" i="107" s="1"/>
  <c r="AN45" i="107" s="1"/>
  <c r="AO45" i="107" s="1"/>
  <c r="AP45" i="107" s="1"/>
  <c r="AQ45" i="107" s="1"/>
  <c r="AR45" i="107" s="1"/>
  <c r="AS45" i="107" s="1"/>
  <c r="AT45" i="107" s="1"/>
  <c r="AU45" i="107" s="1"/>
  <c r="AV45" i="107" s="1"/>
  <c r="AW45" i="107" s="1"/>
  <c r="AX45" i="107" s="1"/>
  <c r="AY45" i="107" s="1"/>
  <c r="AF156" i="107"/>
  <c r="AG156" i="107" s="1"/>
  <c r="AH156" i="107" s="1"/>
  <c r="AI156" i="107" s="1"/>
  <c r="AJ156" i="107" s="1"/>
  <c r="AK156" i="107" s="1"/>
  <c r="AL156" i="107" s="1"/>
  <c r="AM156" i="107" s="1"/>
  <c r="AN156" i="107" s="1"/>
  <c r="AO156" i="107" s="1"/>
  <c r="AP156" i="107" s="1"/>
  <c r="AQ156" i="107" s="1"/>
  <c r="AR156" i="107" s="1"/>
  <c r="AS156" i="107" s="1"/>
  <c r="AT156" i="107" s="1"/>
  <c r="AU156" i="107" s="1"/>
  <c r="AV156" i="107" s="1"/>
  <c r="AW156" i="107" s="1"/>
  <c r="AX156" i="107" s="1"/>
  <c r="AY156" i="107" s="1"/>
  <c r="AF29" i="107"/>
  <c r="AG29" i="107" s="1"/>
  <c r="AH29" i="107" s="1"/>
  <c r="AI29" i="107" s="1"/>
  <c r="AJ29" i="107" s="1"/>
  <c r="AK29" i="107" s="1"/>
  <c r="AL29" i="107" s="1"/>
  <c r="AM29" i="107" s="1"/>
  <c r="AN29" i="107" s="1"/>
  <c r="AO29" i="107" s="1"/>
  <c r="AP29" i="107" s="1"/>
  <c r="AQ29" i="107" s="1"/>
  <c r="AR29" i="107" s="1"/>
  <c r="AS29" i="107" s="1"/>
  <c r="AT29" i="107" s="1"/>
  <c r="AU29" i="107" s="1"/>
  <c r="AV29" i="107" s="1"/>
  <c r="AW29" i="107" s="1"/>
  <c r="AX29" i="107" s="1"/>
  <c r="AY29" i="107" s="1"/>
  <c r="AF271" i="107"/>
  <c r="AG271" i="107" s="1"/>
  <c r="AH271" i="107" s="1"/>
  <c r="AI271" i="107" s="1"/>
  <c r="AJ271" i="107" s="1"/>
  <c r="AK271" i="107" s="1"/>
  <c r="AL271" i="107" s="1"/>
  <c r="AM271" i="107" s="1"/>
  <c r="AN271" i="107" s="1"/>
  <c r="AO271" i="107" s="1"/>
  <c r="AP271" i="107" s="1"/>
  <c r="AQ271" i="107" s="1"/>
  <c r="AR271" i="107" s="1"/>
  <c r="AS271" i="107" s="1"/>
  <c r="AT271" i="107" s="1"/>
  <c r="AU271" i="107" s="1"/>
  <c r="AV271" i="107" s="1"/>
  <c r="AW271" i="107" s="1"/>
  <c r="AX271" i="107" s="1"/>
  <c r="AY271" i="107" s="1"/>
  <c r="AF482" i="107"/>
  <c r="AG482" i="107" s="1"/>
  <c r="AH482" i="107" s="1"/>
  <c r="AI482" i="107" s="1"/>
  <c r="AJ482" i="107" s="1"/>
  <c r="AK482" i="107" s="1"/>
  <c r="AL482" i="107" s="1"/>
  <c r="AM482" i="107" s="1"/>
  <c r="AN482" i="107" s="1"/>
  <c r="AO482" i="107" s="1"/>
  <c r="AP482" i="107" s="1"/>
  <c r="AQ482" i="107" s="1"/>
  <c r="AR482" i="107" s="1"/>
  <c r="AS482" i="107" s="1"/>
  <c r="AT482" i="107" s="1"/>
  <c r="AU482" i="107" s="1"/>
  <c r="AV482" i="107" s="1"/>
  <c r="AW482" i="107" s="1"/>
  <c r="AX482" i="107" s="1"/>
  <c r="AY482" i="107" s="1"/>
  <c r="AF485" i="107"/>
  <c r="AG485" i="107" s="1"/>
  <c r="AH485" i="107" s="1"/>
  <c r="AI485" i="107" s="1"/>
  <c r="AJ485" i="107" s="1"/>
  <c r="AK485" i="107" s="1"/>
  <c r="AL485" i="107" s="1"/>
  <c r="AM485" i="107" s="1"/>
  <c r="AN485" i="107" s="1"/>
  <c r="AO485" i="107" s="1"/>
  <c r="AP485" i="107" s="1"/>
  <c r="AQ485" i="107" s="1"/>
  <c r="AR485" i="107" s="1"/>
  <c r="AS485" i="107" s="1"/>
  <c r="AT485" i="107" s="1"/>
  <c r="AU485" i="107" s="1"/>
  <c r="AV485" i="107" s="1"/>
  <c r="AW485" i="107" s="1"/>
  <c r="AX485" i="107" s="1"/>
  <c r="AY485" i="107" s="1"/>
  <c r="AF162" i="107"/>
  <c r="AG162" i="107" s="1"/>
  <c r="AH162" i="107" s="1"/>
  <c r="AI162" i="107" s="1"/>
  <c r="AJ162" i="107" s="1"/>
  <c r="AK162" i="107" s="1"/>
  <c r="AL162" i="107" s="1"/>
  <c r="AM162" i="107" s="1"/>
  <c r="AN162" i="107" s="1"/>
  <c r="AO162" i="107" s="1"/>
  <c r="AP162" i="107" s="1"/>
  <c r="AQ162" i="107" s="1"/>
  <c r="AR162" i="107" s="1"/>
  <c r="AS162" i="107" s="1"/>
  <c r="AT162" i="107" s="1"/>
  <c r="AU162" i="107" s="1"/>
  <c r="AV162" i="107" s="1"/>
  <c r="AW162" i="107" s="1"/>
  <c r="AX162" i="107" s="1"/>
  <c r="AY162" i="107" s="1"/>
  <c r="AF661" i="107"/>
  <c r="AG661" i="107" s="1"/>
  <c r="AH661" i="107" s="1"/>
  <c r="AI661" i="107" s="1"/>
  <c r="AJ661" i="107" s="1"/>
  <c r="AK661" i="107" s="1"/>
  <c r="AL661" i="107" s="1"/>
  <c r="AM661" i="107" s="1"/>
  <c r="AN661" i="107" s="1"/>
  <c r="AO661" i="107" s="1"/>
  <c r="AP661" i="107" s="1"/>
  <c r="AQ661" i="107" s="1"/>
  <c r="AR661" i="107" s="1"/>
  <c r="AS661" i="107" s="1"/>
  <c r="AT661" i="107" s="1"/>
  <c r="AU661" i="107" s="1"/>
  <c r="AV661" i="107" s="1"/>
  <c r="AW661" i="107" s="1"/>
  <c r="AX661" i="107" s="1"/>
  <c r="AY661" i="107" s="1"/>
  <c r="AF512" i="107"/>
  <c r="AG512" i="107" s="1"/>
  <c r="AH512" i="107" s="1"/>
  <c r="AI512" i="107" s="1"/>
  <c r="AJ512" i="107" s="1"/>
  <c r="AK512" i="107" s="1"/>
  <c r="AL512" i="107" s="1"/>
  <c r="AM512" i="107" s="1"/>
  <c r="AN512" i="107" s="1"/>
  <c r="AO512" i="107" s="1"/>
  <c r="AP512" i="107" s="1"/>
  <c r="AQ512" i="107" s="1"/>
  <c r="AR512" i="107" s="1"/>
  <c r="AS512" i="107" s="1"/>
  <c r="AT512" i="107" s="1"/>
  <c r="AU512" i="107" s="1"/>
  <c r="AV512" i="107" s="1"/>
  <c r="AW512" i="107" s="1"/>
  <c r="AX512" i="107" s="1"/>
  <c r="AY512" i="107" s="1"/>
  <c r="AF346" i="107"/>
  <c r="AG346" i="107" s="1"/>
  <c r="AH346" i="107" s="1"/>
  <c r="AI346" i="107" s="1"/>
  <c r="AJ346" i="107" s="1"/>
  <c r="AK346" i="107" s="1"/>
  <c r="AL346" i="107" s="1"/>
  <c r="AM346" i="107" s="1"/>
  <c r="AN346" i="107" s="1"/>
  <c r="AO346" i="107" s="1"/>
  <c r="AP346" i="107" s="1"/>
  <c r="AQ346" i="107" s="1"/>
  <c r="AR346" i="107" s="1"/>
  <c r="AS346" i="107" s="1"/>
  <c r="AT346" i="107" s="1"/>
  <c r="AU346" i="107" s="1"/>
  <c r="AV346" i="107" s="1"/>
  <c r="AW346" i="107" s="1"/>
  <c r="AX346" i="107" s="1"/>
  <c r="AY346" i="107" s="1"/>
  <c r="AF409" i="107"/>
  <c r="AG409" i="107" s="1"/>
  <c r="AH409" i="107" s="1"/>
  <c r="AI409" i="107" s="1"/>
  <c r="AJ409" i="107" s="1"/>
  <c r="AK409" i="107" s="1"/>
  <c r="AL409" i="107" s="1"/>
  <c r="AM409" i="107" s="1"/>
  <c r="AN409" i="107" s="1"/>
  <c r="AO409" i="107" s="1"/>
  <c r="AP409" i="107" s="1"/>
  <c r="AQ409" i="107" s="1"/>
  <c r="AR409" i="107" s="1"/>
  <c r="AS409" i="107" s="1"/>
  <c r="AT409" i="107" s="1"/>
  <c r="AU409" i="107" s="1"/>
  <c r="AV409" i="107" s="1"/>
  <c r="AW409" i="107" s="1"/>
  <c r="AX409" i="107" s="1"/>
  <c r="AY409" i="107" s="1"/>
  <c r="AF103" i="107"/>
  <c r="AG103" i="107" s="1"/>
  <c r="AH103" i="107" s="1"/>
  <c r="AI103" i="107" s="1"/>
  <c r="AJ103" i="107" s="1"/>
  <c r="AK103" i="107" s="1"/>
  <c r="AL103" i="107" s="1"/>
  <c r="AM103" i="107" s="1"/>
  <c r="AN103" i="107" s="1"/>
  <c r="AO103" i="107" s="1"/>
  <c r="AP103" i="107" s="1"/>
  <c r="AQ103" i="107" s="1"/>
  <c r="AR103" i="107" s="1"/>
  <c r="AS103" i="107" s="1"/>
  <c r="AT103" i="107" s="1"/>
  <c r="AU103" i="107" s="1"/>
  <c r="AV103" i="107" s="1"/>
  <c r="AW103" i="107" s="1"/>
  <c r="AX103" i="107" s="1"/>
  <c r="AY103" i="107" s="1"/>
  <c r="AF205" i="107"/>
  <c r="AG205" i="107" s="1"/>
  <c r="AH205" i="107" s="1"/>
  <c r="AI205" i="107" s="1"/>
  <c r="AJ205" i="107" s="1"/>
  <c r="AK205" i="107" s="1"/>
  <c r="AL205" i="107" s="1"/>
  <c r="AM205" i="107" s="1"/>
  <c r="AN205" i="107" s="1"/>
  <c r="AO205" i="107" s="1"/>
  <c r="AP205" i="107" s="1"/>
  <c r="AQ205" i="107" s="1"/>
  <c r="AR205" i="107" s="1"/>
  <c r="AS205" i="107" s="1"/>
  <c r="AT205" i="107" s="1"/>
  <c r="AU205" i="107" s="1"/>
  <c r="AV205" i="107" s="1"/>
  <c r="AW205" i="107" s="1"/>
  <c r="AX205" i="107" s="1"/>
  <c r="AY205" i="107" s="1"/>
  <c r="AF193" i="107"/>
  <c r="AG193" i="107" s="1"/>
  <c r="AH193" i="107" s="1"/>
  <c r="AI193" i="107" s="1"/>
  <c r="AJ193" i="107" s="1"/>
  <c r="AK193" i="107" s="1"/>
  <c r="AL193" i="107" s="1"/>
  <c r="AM193" i="107" s="1"/>
  <c r="AN193" i="107" s="1"/>
  <c r="AO193" i="107" s="1"/>
  <c r="AP193" i="107" s="1"/>
  <c r="AQ193" i="107" s="1"/>
  <c r="AR193" i="107" s="1"/>
  <c r="AS193" i="107" s="1"/>
  <c r="AT193" i="107" s="1"/>
  <c r="AU193" i="107" s="1"/>
  <c r="AV193" i="107" s="1"/>
  <c r="AW193" i="107" s="1"/>
  <c r="AX193" i="107" s="1"/>
  <c r="AY193" i="107" s="1"/>
  <c r="AF466" i="107"/>
  <c r="AG466" i="107" s="1"/>
  <c r="AH466" i="107" s="1"/>
  <c r="AI466" i="107" s="1"/>
  <c r="AJ466" i="107" s="1"/>
  <c r="AK466" i="107" s="1"/>
  <c r="AL466" i="107" s="1"/>
  <c r="AM466" i="107" s="1"/>
  <c r="AN466" i="107" s="1"/>
  <c r="AO466" i="107" s="1"/>
  <c r="AP466" i="107" s="1"/>
  <c r="AQ466" i="107" s="1"/>
  <c r="AR466" i="107" s="1"/>
  <c r="AS466" i="107" s="1"/>
  <c r="AT466" i="107" s="1"/>
  <c r="AU466" i="107" s="1"/>
  <c r="AV466" i="107" s="1"/>
  <c r="AW466" i="107" s="1"/>
  <c r="AX466" i="107" s="1"/>
  <c r="AY466" i="107" s="1"/>
  <c r="AF266" i="107"/>
  <c r="AG266" i="107" s="1"/>
  <c r="AH266" i="107" s="1"/>
  <c r="AI266" i="107" s="1"/>
  <c r="AJ266" i="107" s="1"/>
  <c r="AK266" i="107" s="1"/>
  <c r="AL266" i="107" s="1"/>
  <c r="AM266" i="107" s="1"/>
  <c r="AN266" i="107" s="1"/>
  <c r="AO266" i="107" s="1"/>
  <c r="AP266" i="107" s="1"/>
  <c r="AQ266" i="107" s="1"/>
  <c r="AR266" i="107" s="1"/>
  <c r="AS266" i="107" s="1"/>
  <c r="AT266" i="107" s="1"/>
  <c r="AU266" i="107" s="1"/>
  <c r="AV266" i="107" s="1"/>
  <c r="AW266" i="107" s="1"/>
  <c r="AX266" i="107" s="1"/>
  <c r="AY266" i="107" s="1"/>
  <c r="AF224" i="107"/>
  <c r="AG224" i="107" s="1"/>
  <c r="AH224" i="107" s="1"/>
  <c r="AI224" i="107" s="1"/>
  <c r="AJ224" i="107" s="1"/>
  <c r="AK224" i="107" s="1"/>
  <c r="AL224" i="107" s="1"/>
  <c r="AM224" i="107" s="1"/>
  <c r="AN224" i="107" s="1"/>
  <c r="AO224" i="107" s="1"/>
  <c r="AP224" i="107" s="1"/>
  <c r="AQ224" i="107" s="1"/>
  <c r="AR224" i="107" s="1"/>
  <c r="AS224" i="107" s="1"/>
  <c r="AT224" i="107" s="1"/>
  <c r="AU224" i="107" s="1"/>
  <c r="AV224" i="107" s="1"/>
  <c r="AW224" i="107" s="1"/>
  <c r="AX224" i="107" s="1"/>
  <c r="AY224" i="107" s="1"/>
  <c r="AF418" i="107"/>
  <c r="AG418" i="107" s="1"/>
  <c r="AH418" i="107" s="1"/>
  <c r="AI418" i="107" s="1"/>
  <c r="AJ418" i="107" s="1"/>
  <c r="AK418" i="107" s="1"/>
  <c r="AL418" i="107" s="1"/>
  <c r="AM418" i="107" s="1"/>
  <c r="AN418" i="107" s="1"/>
  <c r="AO418" i="107" s="1"/>
  <c r="AP418" i="107" s="1"/>
  <c r="AQ418" i="107" s="1"/>
  <c r="AR418" i="107" s="1"/>
  <c r="AS418" i="107" s="1"/>
  <c r="AT418" i="107" s="1"/>
  <c r="AU418" i="107" s="1"/>
  <c r="AV418" i="107" s="1"/>
  <c r="AW418" i="107" s="1"/>
  <c r="AX418" i="107" s="1"/>
  <c r="AY418" i="107" s="1"/>
  <c r="AF441" i="107"/>
  <c r="AG441" i="107" s="1"/>
  <c r="AH441" i="107" s="1"/>
  <c r="AI441" i="107" s="1"/>
  <c r="AJ441" i="107" s="1"/>
  <c r="AK441" i="107" s="1"/>
  <c r="AL441" i="107" s="1"/>
  <c r="AM441" i="107" s="1"/>
  <c r="AN441" i="107" s="1"/>
  <c r="AO441" i="107" s="1"/>
  <c r="AP441" i="107" s="1"/>
  <c r="AQ441" i="107" s="1"/>
  <c r="AR441" i="107" s="1"/>
  <c r="AS441" i="107" s="1"/>
  <c r="AT441" i="107" s="1"/>
  <c r="AU441" i="107" s="1"/>
  <c r="AV441" i="107" s="1"/>
  <c r="AW441" i="107" s="1"/>
  <c r="AX441" i="107" s="1"/>
  <c r="AY441" i="107" s="1"/>
  <c r="AF199" i="107"/>
  <c r="AG199" i="107" s="1"/>
  <c r="AH199" i="107" s="1"/>
  <c r="AI199" i="107" s="1"/>
  <c r="AJ199" i="107" s="1"/>
  <c r="AK199" i="107" s="1"/>
  <c r="AL199" i="107" s="1"/>
  <c r="AM199" i="107" s="1"/>
  <c r="AN199" i="107" s="1"/>
  <c r="AO199" i="107" s="1"/>
  <c r="AP199" i="107" s="1"/>
  <c r="AQ199" i="107" s="1"/>
  <c r="AR199" i="107" s="1"/>
  <c r="AS199" i="107" s="1"/>
  <c r="AT199" i="107" s="1"/>
  <c r="AU199" i="107" s="1"/>
  <c r="AV199" i="107" s="1"/>
  <c r="AW199" i="107" s="1"/>
  <c r="AX199" i="107" s="1"/>
  <c r="AY199" i="107" s="1"/>
  <c r="AF678" i="107"/>
  <c r="AG678" i="107" s="1"/>
  <c r="AH678" i="107" s="1"/>
  <c r="AI678" i="107" s="1"/>
  <c r="AJ678" i="107" s="1"/>
  <c r="AK678" i="107" s="1"/>
  <c r="AL678" i="107" s="1"/>
  <c r="AM678" i="107" s="1"/>
  <c r="AN678" i="107" s="1"/>
  <c r="AO678" i="107" s="1"/>
  <c r="AP678" i="107" s="1"/>
  <c r="AQ678" i="107" s="1"/>
  <c r="AR678" i="107" s="1"/>
  <c r="AS678" i="107" s="1"/>
  <c r="AT678" i="107" s="1"/>
  <c r="AU678" i="107" s="1"/>
  <c r="AV678" i="107" s="1"/>
  <c r="AW678" i="107" s="1"/>
  <c r="AX678" i="107" s="1"/>
  <c r="AY678" i="107" s="1"/>
  <c r="AF70" i="107"/>
  <c r="AG70" i="107" s="1"/>
  <c r="AH70" i="107" s="1"/>
  <c r="AI70" i="107" s="1"/>
  <c r="AJ70" i="107" s="1"/>
  <c r="AK70" i="107" s="1"/>
  <c r="AL70" i="107" s="1"/>
  <c r="AM70" i="107" s="1"/>
  <c r="AN70" i="107" s="1"/>
  <c r="AO70" i="107" s="1"/>
  <c r="AP70" i="107" s="1"/>
  <c r="AQ70" i="107" s="1"/>
  <c r="AR70" i="107" s="1"/>
  <c r="AS70" i="107" s="1"/>
  <c r="AT70" i="107" s="1"/>
  <c r="AU70" i="107" s="1"/>
  <c r="AV70" i="107" s="1"/>
  <c r="AW70" i="107" s="1"/>
  <c r="AX70" i="107" s="1"/>
  <c r="AY70" i="107" s="1"/>
  <c r="AF600" i="107"/>
  <c r="AG600" i="107" s="1"/>
  <c r="AH600" i="107" s="1"/>
  <c r="AI600" i="107" s="1"/>
  <c r="AJ600" i="107" s="1"/>
  <c r="AK600" i="107" s="1"/>
  <c r="AL600" i="107" s="1"/>
  <c r="AM600" i="107" s="1"/>
  <c r="AN600" i="107" s="1"/>
  <c r="AO600" i="107" s="1"/>
  <c r="AP600" i="107" s="1"/>
  <c r="AQ600" i="107" s="1"/>
  <c r="AR600" i="107" s="1"/>
  <c r="AS600" i="107" s="1"/>
  <c r="AT600" i="107" s="1"/>
  <c r="AU600" i="107" s="1"/>
  <c r="AV600" i="107" s="1"/>
  <c r="AW600" i="107" s="1"/>
  <c r="AX600" i="107" s="1"/>
  <c r="AY600" i="107" s="1"/>
  <c r="AF498" i="107"/>
  <c r="AG498" i="107" s="1"/>
  <c r="AH498" i="107" s="1"/>
  <c r="AI498" i="107" s="1"/>
  <c r="AJ498" i="107" s="1"/>
  <c r="AK498" i="107" s="1"/>
  <c r="AL498" i="107" s="1"/>
  <c r="AM498" i="107" s="1"/>
  <c r="AN498" i="107" s="1"/>
  <c r="AO498" i="107" s="1"/>
  <c r="AP498" i="107" s="1"/>
  <c r="AQ498" i="107" s="1"/>
  <c r="AR498" i="107" s="1"/>
  <c r="AS498" i="107" s="1"/>
  <c r="AT498" i="107" s="1"/>
  <c r="AU498" i="107" s="1"/>
  <c r="AV498" i="107" s="1"/>
  <c r="AW498" i="107" s="1"/>
  <c r="AX498" i="107" s="1"/>
  <c r="AY498" i="107" s="1"/>
  <c r="AF117" i="107"/>
  <c r="AG117" i="107" s="1"/>
  <c r="AH117" i="107" s="1"/>
  <c r="AI117" i="107" s="1"/>
  <c r="AJ117" i="107" s="1"/>
  <c r="AK117" i="107" s="1"/>
  <c r="AL117" i="107" s="1"/>
  <c r="AM117" i="107" s="1"/>
  <c r="AN117" i="107" s="1"/>
  <c r="AO117" i="107" s="1"/>
  <c r="AP117" i="107" s="1"/>
  <c r="AQ117" i="107" s="1"/>
  <c r="AR117" i="107" s="1"/>
  <c r="AS117" i="107" s="1"/>
  <c r="AT117" i="107" s="1"/>
  <c r="AU117" i="107" s="1"/>
  <c r="AV117" i="107" s="1"/>
  <c r="AW117" i="107" s="1"/>
  <c r="AX117" i="107" s="1"/>
  <c r="AY117" i="107" s="1"/>
  <c r="AF278" i="107"/>
  <c r="AG278" i="107" s="1"/>
  <c r="AH278" i="107" s="1"/>
  <c r="AI278" i="107" s="1"/>
  <c r="AJ278" i="107" s="1"/>
  <c r="AK278" i="107" s="1"/>
  <c r="AL278" i="107" s="1"/>
  <c r="AM278" i="107" s="1"/>
  <c r="AN278" i="107" s="1"/>
  <c r="AO278" i="107" s="1"/>
  <c r="AP278" i="107" s="1"/>
  <c r="AQ278" i="107" s="1"/>
  <c r="AR278" i="107" s="1"/>
  <c r="AS278" i="107" s="1"/>
  <c r="AT278" i="107" s="1"/>
  <c r="AU278" i="107" s="1"/>
  <c r="AV278" i="107" s="1"/>
  <c r="AW278" i="107" s="1"/>
  <c r="AX278" i="107" s="1"/>
  <c r="AY278" i="107" s="1"/>
  <c r="AF279" i="107"/>
  <c r="AG279" i="107" s="1"/>
  <c r="AH279" i="107" s="1"/>
  <c r="AI279" i="107" s="1"/>
  <c r="AJ279" i="107" s="1"/>
  <c r="AK279" i="107" s="1"/>
  <c r="AL279" i="107" s="1"/>
  <c r="AM279" i="107" s="1"/>
  <c r="AN279" i="107" s="1"/>
  <c r="AO279" i="107" s="1"/>
  <c r="AP279" i="107" s="1"/>
  <c r="AQ279" i="107" s="1"/>
  <c r="AR279" i="107" s="1"/>
  <c r="AS279" i="107" s="1"/>
  <c r="AT279" i="107" s="1"/>
  <c r="AU279" i="107" s="1"/>
  <c r="AV279" i="107" s="1"/>
  <c r="AW279" i="107" s="1"/>
  <c r="AX279" i="107" s="1"/>
  <c r="AY279" i="107" s="1"/>
  <c r="AF143" i="107"/>
  <c r="AG143" i="107" s="1"/>
  <c r="AH143" i="107" s="1"/>
  <c r="AI143" i="107" s="1"/>
  <c r="AJ143" i="107" s="1"/>
  <c r="AK143" i="107" s="1"/>
  <c r="AL143" i="107" s="1"/>
  <c r="AM143" i="107" s="1"/>
  <c r="AN143" i="107" s="1"/>
  <c r="AO143" i="107" s="1"/>
  <c r="AP143" i="107" s="1"/>
  <c r="AQ143" i="107" s="1"/>
  <c r="AR143" i="107" s="1"/>
  <c r="AS143" i="107" s="1"/>
  <c r="AT143" i="107" s="1"/>
  <c r="AU143" i="107" s="1"/>
  <c r="AV143" i="107" s="1"/>
  <c r="AW143" i="107" s="1"/>
  <c r="AX143" i="107" s="1"/>
  <c r="AY143" i="107" s="1"/>
  <c r="AF280" i="107"/>
  <c r="AG280" i="107" s="1"/>
  <c r="AH280" i="107" s="1"/>
  <c r="AI280" i="107" s="1"/>
  <c r="AJ280" i="107" s="1"/>
  <c r="AK280" i="107" s="1"/>
  <c r="AL280" i="107" s="1"/>
  <c r="AM280" i="107" s="1"/>
  <c r="AN280" i="107" s="1"/>
  <c r="AO280" i="107" s="1"/>
  <c r="AP280" i="107" s="1"/>
  <c r="AQ280" i="107" s="1"/>
  <c r="AR280" i="107" s="1"/>
  <c r="AS280" i="107" s="1"/>
  <c r="AT280" i="107" s="1"/>
  <c r="AU280" i="107" s="1"/>
  <c r="AV280" i="107" s="1"/>
  <c r="AW280" i="107" s="1"/>
  <c r="AX280" i="107" s="1"/>
  <c r="AY280" i="107" s="1"/>
  <c r="AF633" i="107"/>
  <c r="AG633" i="107" s="1"/>
  <c r="AH633" i="107" s="1"/>
  <c r="AI633" i="107" s="1"/>
  <c r="AJ633" i="107" s="1"/>
  <c r="AK633" i="107" s="1"/>
  <c r="AL633" i="107" s="1"/>
  <c r="AM633" i="107" s="1"/>
  <c r="AN633" i="107" s="1"/>
  <c r="AO633" i="107" s="1"/>
  <c r="AP633" i="107" s="1"/>
  <c r="AQ633" i="107" s="1"/>
  <c r="AR633" i="107" s="1"/>
  <c r="AS633" i="107" s="1"/>
  <c r="AT633" i="107" s="1"/>
  <c r="AU633" i="107" s="1"/>
  <c r="AV633" i="107" s="1"/>
  <c r="AW633" i="107" s="1"/>
  <c r="AX633" i="107" s="1"/>
  <c r="AY633" i="107" s="1"/>
  <c r="AF163" i="107"/>
  <c r="AG163" i="107" s="1"/>
  <c r="AH163" i="107" s="1"/>
  <c r="AI163" i="107" s="1"/>
  <c r="AJ163" i="107" s="1"/>
  <c r="AK163" i="107" s="1"/>
  <c r="AL163" i="107" s="1"/>
  <c r="AM163" i="107" s="1"/>
  <c r="AN163" i="107" s="1"/>
  <c r="AO163" i="107" s="1"/>
  <c r="AP163" i="107" s="1"/>
  <c r="AQ163" i="107" s="1"/>
  <c r="AR163" i="107" s="1"/>
  <c r="AS163" i="107" s="1"/>
  <c r="AT163" i="107" s="1"/>
  <c r="AU163" i="107" s="1"/>
  <c r="AV163" i="107" s="1"/>
  <c r="AW163" i="107" s="1"/>
  <c r="AX163" i="107" s="1"/>
  <c r="AY163" i="107" s="1"/>
  <c r="AF467" i="107"/>
  <c r="AG467" i="107" s="1"/>
  <c r="AH467" i="107" s="1"/>
  <c r="AI467" i="107" s="1"/>
  <c r="AJ467" i="107" s="1"/>
  <c r="AK467" i="107" s="1"/>
  <c r="AL467" i="107" s="1"/>
  <c r="AM467" i="107" s="1"/>
  <c r="AN467" i="107" s="1"/>
  <c r="AO467" i="107" s="1"/>
  <c r="AP467" i="107" s="1"/>
  <c r="AQ467" i="107" s="1"/>
  <c r="AR467" i="107" s="1"/>
  <c r="AS467" i="107" s="1"/>
  <c r="AT467" i="107" s="1"/>
  <c r="AU467" i="107" s="1"/>
  <c r="AV467" i="107" s="1"/>
  <c r="AW467" i="107" s="1"/>
  <c r="AX467" i="107" s="1"/>
  <c r="AY467" i="107" s="1"/>
  <c r="AF586" i="107"/>
  <c r="AG586" i="107" s="1"/>
  <c r="AH586" i="107" s="1"/>
  <c r="AI586" i="107" s="1"/>
  <c r="AJ586" i="107" s="1"/>
  <c r="AK586" i="107" s="1"/>
  <c r="AL586" i="107" s="1"/>
  <c r="AM586" i="107" s="1"/>
  <c r="AN586" i="107" s="1"/>
  <c r="AO586" i="107" s="1"/>
  <c r="AP586" i="107" s="1"/>
  <c r="AQ586" i="107" s="1"/>
  <c r="AR586" i="107" s="1"/>
  <c r="AS586" i="107" s="1"/>
  <c r="AT586" i="107" s="1"/>
  <c r="AU586" i="107" s="1"/>
  <c r="AV586" i="107" s="1"/>
  <c r="AW586" i="107" s="1"/>
  <c r="AX586" i="107" s="1"/>
  <c r="AY586" i="107" s="1"/>
  <c r="AF59" i="107"/>
  <c r="AG59" i="107" s="1"/>
  <c r="AH59" i="107" s="1"/>
  <c r="AI59" i="107" s="1"/>
  <c r="AJ59" i="107" s="1"/>
  <c r="AK59" i="107" s="1"/>
  <c r="AL59" i="107" s="1"/>
  <c r="AM59" i="107" s="1"/>
  <c r="AN59" i="107" s="1"/>
  <c r="AO59" i="107" s="1"/>
  <c r="AP59" i="107" s="1"/>
  <c r="AQ59" i="107" s="1"/>
  <c r="AR59" i="107" s="1"/>
  <c r="AS59" i="107" s="1"/>
  <c r="AT59" i="107" s="1"/>
  <c r="AU59" i="107" s="1"/>
  <c r="AV59" i="107" s="1"/>
  <c r="AW59" i="107" s="1"/>
  <c r="AX59" i="107" s="1"/>
  <c r="AY59" i="107" s="1"/>
  <c r="AF32" i="107"/>
  <c r="AG32" i="107" s="1"/>
  <c r="AH32" i="107" s="1"/>
  <c r="AI32" i="107" s="1"/>
  <c r="AJ32" i="107" s="1"/>
  <c r="AK32" i="107" s="1"/>
  <c r="AL32" i="107" s="1"/>
  <c r="AM32" i="107" s="1"/>
  <c r="AN32" i="107" s="1"/>
  <c r="AO32" i="107" s="1"/>
  <c r="AP32" i="107" s="1"/>
  <c r="AQ32" i="107" s="1"/>
  <c r="AR32" i="107" s="1"/>
  <c r="AS32" i="107" s="1"/>
  <c r="AT32" i="107" s="1"/>
  <c r="AU32" i="107" s="1"/>
  <c r="AV32" i="107" s="1"/>
  <c r="AW32" i="107" s="1"/>
  <c r="AX32" i="107" s="1"/>
  <c r="AY32" i="107" s="1"/>
  <c r="AF179" i="107"/>
  <c r="AG179" i="107" s="1"/>
  <c r="AH179" i="107" s="1"/>
  <c r="AI179" i="107" s="1"/>
  <c r="AJ179" i="107" s="1"/>
  <c r="AK179" i="107" s="1"/>
  <c r="AL179" i="107" s="1"/>
  <c r="AM179" i="107" s="1"/>
  <c r="AN179" i="107" s="1"/>
  <c r="AO179" i="107" s="1"/>
  <c r="AP179" i="107" s="1"/>
  <c r="AQ179" i="107" s="1"/>
  <c r="AR179" i="107" s="1"/>
  <c r="AS179" i="107" s="1"/>
  <c r="AT179" i="107" s="1"/>
  <c r="AU179" i="107" s="1"/>
  <c r="AV179" i="107" s="1"/>
  <c r="AW179" i="107" s="1"/>
  <c r="AX179" i="107" s="1"/>
  <c r="AY179" i="107" s="1"/>
  <c r="AF458" i="107"/>
  <c r="AG458" i="107" s="1"/>
  <c r="AH458" i="107" s="1"/>
  <c r="AI458" i="107" s="1"/>
  <c r="AJ458" i="107" s="1"/>
  <c r="AK458" i="107" s="1"/>
  <c r="AL458" i="107" s="1"/>
  <c r="AM458" i="107" s="1"/>
  <c r="AN458" i="107" s="1"/>
  <c r="AO458" i="107" s="1"/>
  <c r="AP458" i="107" s="1"/>
  <c r="AQ458" i="107" s="1"/>
  <c r="AR458" i="107" s="1"/>
  <c r="AS458" i="107" s="1"/>
  <c r="AT458" i="107" s="1"/>
  <c r="AU458" i="107" s="1"/>
  <c r="AV458" i="107" s="1"/>
  <c r="AW458" i="107" s="1"/>
  <c r="AX458" i="107" s="1"/>
  <c r="AY458" i="107" s="1"/>
  <c r="AF310" i="107"/>
  <c r="AG310" i="107" s="1"/>
  <c r="AH310" i="107" s="1"/>
  <c r="AI310" i="107" s="1"/>
  <c r="AJ310" i="107" s="1"/>
  <c r="AK310" i="107" s="1"/>
  <c r="AL310" i="107" s="1"/>
  <c r="AM310" i="107" s="1"/>
  <c r="AN310" i="107" s="1"/>
  <c r="AO310" i="107" s="1"/>
  <c r="AP310" i="107" s="1"/>
  <c r="AQ310" i="107" s="1"/>
  <c r="AR310" i="107" s="1"/>
  <c r="AS310" i="107" s="1"/>
  <c r="AT310" i="107" s="1"/>
  <c r="AU310" i="107" s="1"/>
  <c r="AV310" i="107" s="1"/>
  <c r="AW310" i="107" s="1"/>
  <c r="AX310" i="107" s="1"/>
  <c r="AY310" i="107" s="1"/>
  <c r="AF582" i="107"/>
  <c r="AG582" i="107" s="1"/>
  <c r="AH582" i="107" s="1"/>
  <c r="AI582" i="107" s="1"/>
  <c r="AJ582" i="107" s="1"/>
  <c r="AK582" i="107" s="1"/>
  <c r="AL582" i="107" s="1"/>
  <c r="AM582" i="107" s="1"/>
  <c r="AN582" i="107" s="1"/>
  <c r="AO582" i="107" s="1"/>
  <c r="AP582" i="107" s="1"/>
  <c r="AQ582" i="107" s="1"/>
  <c r="AR582" i="107" s="1"/>
  <c r="AS582" i="107" s="1"/>
  <c r="AT582" i="107" s="1"/>
  <c r="AU582" i="107" s="1"/>
  <c r="AV582" i="107" s="1"/>
  <c r="AW582" i="107" s="1"/>
  <c r="AX582" i="107" s="1"/>
  <c r="AY582" i="107" s="1"/>
  <c r="AF502" i="107"/>
  <c r="AG502" i="107" s="1"/>
  <c r="AH502" i="107" s="1"/>
  <c r="AI502" i="107" s="1"/>
  <c r="AJ502" i="107" s="1"/>
  <c r="AK502" i="107" s="1"/>
  <c r="AL502" i="107" s="1"/>
  <c r="AM502" i="107" s="1"/>
  <c r="AN502" i="107" s="1"/>
  <c r="AO502" i="107" s="1"/>
  <c r="AP502" i="107" s="1"/>
  <c r="AQ502" i="107" s="1"/>
  <c r="AR502" i="107" s="1"/>
  <c r="AS502" i="107" s="1"/>
  <c r="AT502" i="107" s="1"/>
  <c r="AU502" i="107" s="1"/>
  <c r="AV502" i="107" s="1"/>
  <c r="AW502" i="107" s="1"/>
  <c r="AX502" i="107" s="1"/>
  <c r="AY502" i="107" s="1"/>
  <c r="AF295" i="107"/>
  <c r="AG295" i="107" s="1"/>
  <c r="AH295" i="107" s="1"/>
  <c r="AI295" i="107" s="1"/>
  <c r="AJ295" i="107" s="1"/>
  <c r="AK295" i="107" s="1"/>
  <c r="AL295" i="107" s="1"/>
  <c r="AM295" i="107" s="1"/>
  <c r="AN295" i="107" s="1"/>
  <c r="AO295" i="107" s="1"/>
  <c r="AP295" i="107" s="1"/>
  <c r="AQ295" i="107" s="1"/>
  <c r="AR295" i="107" s="1"/>
  <c r="AS295" i="107" s="1"/>
  <c r="AT295" i="107" s="1"/>
  <c r="AU295" i="107" s="1"/>
  <c r="AV295" i="107" s="1"/>
  <c r="AW295" i="107" s="1"/>
  <c r="AX295" i="107" s="1"/>
  <c r="AY295" i="107" s="1"/>
  <c r="AF134" i="107"/>
  <c r="AG134" i="107" s="1"/>
  <c r="AH134" i="107" s="1"/>
  <c r="AI134" i="107" s="1"/>
  <c r="AJ134" i="107" s="1"/>
  <c r="AK134" i="107" s="1"/>
  <c r="AL134" i="107" s="1"/>
  <c r="AM134" i="107" s="1"/>
  <c r="AN134" i="107" s="1"/>
  <c r="AO134" i="107" s="1"/>
  <c r="AP134" i="107" s="1"/>
  <c r="AQ134" i="107" s="1"/>
  <c r="AR134" i="107" s="1"/>
  <c r="AS134" i="107" s="1"/>
  <c r="AT134" i="107" s="1"/>
  <c r="AU134" i="107" s="1"/>
  <c r="AV134" i="107" s="1"/>
  <c r="AW134" i="107" s="1"/>
  <c r="AX134" i="107" s="1"/>
  <c r="AY134" i="107" s="1"/>
  <c r="AF711" i="107"/>
  <c r="AG711" i="107" s="1"/>
  <c r="AH711" i="107" s="1"/>
  <c r="AI711" i="107" s="1"/>
  <c r="AJ711" i="107" s="1"/>
  <c r="AK711" i="107" s="1"/>
  <c r="AL711" i="107" s="1"/>
  <c r="AM711" i="107" s="1"/>
  <c r="AN711" i="107" s="1"/>
  <c r="AO711" i="107" s="1"/>
  <c r="AP711" i="107" s="1"/>
  <c r="AQ711" i="107" s="1"/>
  <c r="AR711" i="107" s="1"/>
  <c r="AS711" i="107" s="1"/>
  <c r="AT711" i="107" s="1"/>
  <c r="AU711" i="107" s="1"/>
  <c r="AV711" i="107" s="1"/>
  <c r="AW711" i="107" s="1"/>
  <c r="AX711" i="107" s="1"/>
  <c r="AY711" i="107" s="1"/>
  <c r="AF237" i="107"/>
  <c r="AG237" i="107" s="1"/>
  <c r="AH237" i="107" s="1"/>
  <c r="AI237" i="107" s="1"/>
  <c r="AJ237" i="107" s="1"/>
  <c r="AK237" i="107" s="1"/>
  <c r="AL237" i="107" s="1"/>
  <c r="AM237" i="107" s="1"/>
  <c r="AN237" i="107" s="1"/>
  <c r="AO237" i="107" s="1"/>
  <c r="AP237" i="107" s="1"/>
  <c r="AQ237" i="107" s="1"/>
  <c r="AR237" i="107" s="1"/>
  <c r="AS237" i="107" s="1"/>
  <c r="AT237" i="107" s="1"/>
  <c r="AU237" i="107" s="1"/>
  <c r="AV237" i="107" s="1"/>
  <c r="AW237" i="107" s="1"/>
  <c r="AX237" i="107" s="1"/>
  <c r="AY237" i="107" s="1"/>
  <c r="AF361" i="107"/>
  <c r="AG361" i="107" s="1"/>
  <c r="AH361" i="107" s="1"/>
  <c r="AI361" i="107" s="1"/>
  <c r="AJ361" i="107" s="1"/>
  <c r="AK361" i="107" s="1"/>
  <c r="AL361" i="107" s="1"/>
  <c r="AM361" i="107" s="1"/>
  <c r="AN361" i="107" s="1"/>
  <c r="AO361" i="107" s="1"/>
  <c r="AP361" i="107" s="1"/>
  <c r="AQ361" i="107" s="1"/>
  <c r="AR361" i="107" s="1"/>
  <c r="AS361" i="107" s="1"/>
  <c r="AT361" i="107" s="1"/>
  <c r="AU361" i="107" s="1"/>
  <c r="AV361" i="107" s="1"/>
  <c r="AW361" i="107" s="1"/>
  <c r="AX361" i="107" s="1"/>
  <c r="AY361" i="107" s="1"/>
  <c r="AF658" i="107"/>
  <c r="AG658" i="107" s="1"/>
  <c r="AH658" i="107" s="1"/>
  <c r="AI658" i="107" s="1"/>
  <c r="AJ658" i="107" s="1"/>
  <c r="AK658" i="107" s="1"/>
  <c r="AL658" i="107" s="1"/>
  <c r="AM658" i="107" s="1"/>
  <c r="AN658" i="107" s="1"/>
  <c r="AO658" i="107" s="1"/>
  <c r="AP658" i="107" s="1"/>
  <c r="AQ658" i="107" s="1"/>
  <c r="AR658" i="107" s="1"/>
  <c r="AS658" i="107" s="1"/>
  <c r="AT658" i="107" s="1"/>
  <c r="AU658" i="107" s="1"/>
  <c r="AV658" i="107" s="1"/>
  <c r="AW658" i="107" s="1"/>
  <c r="AX658" i="107" s="1"/>
  <c r="AY658" i="107" s="1"/>
  <c r="AF329" i="107"/>
  <c r="AG329" i="107" s="1"/>
  <c r="AH329" i="107" s="1"/>
  <c r="AI329" i="107" s="1"/>
  <c r="AJ329" i="107" s="1"/>
  <c r="AK329" i="107" s="1"/>
  <c r="AL329" i="107" s="1"/>
  <c r="AM329" i="107" s="1"/>
  <c r="AN329" i="107" s="1"/>
  <c r="AO329" i="107" s="1"/>
  <c r="AP329" i="107" s="1"/>
  <c r="AQ329" i="107" s="1"/>
  <c r="AR329" i="107" s="1"/>
  <c r="AS329" i="107" s="1"/>
  <c r="AT329" i="107" s="1"/>
  <c r="AU329" i="107" s="1"/>
  <c r="AV329" i="107" s="1"/>
  <c r="AW329" i="107" s="1"/>
  <c r="AX329" i="107" s="1"/>
  <c r="AY329" i="107" s="1"/>
  <c r="AF42" i="107"/>
  <c r="AG42" i="107" s="1"/>
  <c r="AH42" i="107" s="1"/>
  <c r="AI42" i="107" s="1"/>
  <c r="AJ42" i="107" s="1"/>
  <c r="AK42" i="107" s="1"/>
  <c r="AL42" i="107" s="1"/>
  <c r="AM42" i="107" s="1"/>
  <c r="AN42" i="107" s="1"/>
  <c r="AO42" i="107" s="1"/>
  <c r="AP42" i="107" s="1"/>
  <c r="AQ42" i="107" s="1"/>
  <c r="AR42" i="107" s="1"/>
  <c r="AS42" i="107" s="1"/>
  <c r="AT42" i="107" s="1"/>
  <c r="AU42" i="107" s="1"/>
  <c r="AV42" i="107" s="1"/>
  <c r="AW42" i="107" s="1"/>
  <c r="AX42" i="107" s="1"/>
  <c r="AY42" i="107" s="1"/>
  <c r="AF430" i="107"/>
  <c r="AG430" i="107" s="1"/>
  <c r="AH430" i="107" s="1"/>
  <c r="AI430" i="107" s="1"/>
  <c r="AJ430" i="107" s="1"/>
  <c r="AK430" i="107" s="1"/>
  <c r="AL430" i="107" s="1"/>
  <c r="AM430" i="107" s="1"/>
  <c r="AN430" i="107" s="1"/>
  <c r="AO430" i="107" s="1"/>
  <c r="AP430" i="107" s="1"/>
  <c r="AQ430" i="107" s="1"/>
  <c r="AR430" i="107" s="1"/>
  <c r="AS430" i="107" s="1"/>
  <c r="AT430" i="107" s="1"/>
  <c r="AU430" i="107" s="1"/>
  <c r="AV430" i="107" s="1"/>
  <c r="AW430" i="107" s="1"/>
  <c r="AX430" i="107" s="1"/>
  <c r="AY430" i="107" s="1"/>
  <c r="AF523" i="107"/>
  <c r="AG523" i="107" s="1"/>
  <c r="AH523" i="107" s="1"/>
  <c r="AI523" i="107" s="1"/>
  <c r="AJ523" i="107" s="1"/>
  <c r="AK523" i="107" s="1"/>
  <c r="AL523" i="107" s="1"/>
  <c r="AM523" i="107" s="1"/>
  <c r="AN523" i="107" s="1"/>
  <c r="AO523" i="107" s="1"/>
  <c r="AP523" i="107" s="1"/>
  <c r="AQ523" i="107" s="1"/>
  <c r="AR523" i="107" s="1"/>
  <c r="AS523" i="107" s="1"/>
  <c r="AT523" i="107" s="1"/>
  <c r="AU523" i="107" s="1"/>
  <c r="AV523" i="107" s="1"/>
  <c r="AW523" i="107" s="1"/>
  <c r="AX523" i="107" s="1"/>
  <c r="AY523" i="107" s="1"/>
  <c r="AF259" i="107"/>
  <c r="AG259" i="107" s="1"/>
  <c r="AH259" i="107" s="1"/>
  <c r="AI259" i="107" s="1"/>
  <c r="AJ259" i="107" s="1"/>
  <c r="AK259" i="107" s="1"/>
  <c r="AL259" i="107" s="1"/>
  <c r="AM259" i="107" s="1"/>
  <c r="AN259" i="107" s="1"/>
  <c r="AO259" i="107" s="1"/>
  <c r="AP259" i="107" s="1"/>
  <c r="AQ259" i="107" s="1"/>
  <c r="AR259" i="107" s="1"/>
  <c r="AS259" i="107" s="1"/>
  <c r="AT259" i="107" s="1"/>
  <c r="AU259" i="107" s="1"/>
  <c r="AV259" i="107" s="1"/>
  <c r="AW259" i="107" s="1"/>
  <c r="AX259" i="107" s="1"/>
  <c r="AY259" i="107" s="1"/>
  <c r="AF129" i="107"/>
  <c r="AG129" i="107" s="1"/>
  <c r="AH129" i="107" s="1"/>
  <c r="AI129" i="107" s="1"/>
  <c r="AJ129" i="107" s="1"/>
  <c r="AK129" i="107" s="1"/>
  <c r="AL129" i="107" s="1"/>
  <c r="AM129" i="107" s="1"/>
  <c r="AN129" i="107" s="1"/>
  <c r="AO129" i="107" s="1"/>
  <c r="AP129" i="107" s="1"/>
  <c r="AQ129" i="107" s="1"/>
  <c r="AR129" i="107" s="1"/>
  <c r="AS129" i="107" s="1"/>
  <c r="AT129" i="107" s="1"/>
  <c r="AU129" i="107" s="1"/>
  <c r="AV129" i="107" s="1"/>
  <c r="AW129" i="107" s="1"/>
  <c r="AX129" i="107" s="1"/>
  <c r="AY129" i="107" s="1"/>
  <c r="AF445" i="107"/>
  <c r="AG445" i="107" s="1"/>
  <c r="AH445" i="107" s="1"/>
  <c r="AI445" i="107" s="1"/>
  <c r="AJ445" i="107" s="1"/>
  <c r="AK445" i="107" s="1"/>
  <c r="AL445" i="107" s="1"/>
  <c r="AM445" i="107" s="1"/>
  <c r="AN445" i="107" s="1"/>
  <c r="AO445" i="107" s="1"/>
  <c r="AP445" i="107" s="1"/>
  <c r="AQ445" i="107" s="1"/>
  <c r="AR445" i="107" s="1"/>
  <c r="AS445" i="107" s="1"/>
  <c r="AT445" i="107" s="1"/>
  <c r="AU445" i="107" s="1"/>
  <c r="AV445" i="107" s="1"/>
  <c r="AW445" i="107" s="1"/>
  <c r="AX445" i="107" s="1"/>
  <c r="AY445" i="107" s="1"/>
  <c r="AF228" i="107"/>
  <c r="AG228" i="107" s="1"/>
  <c r="AH228" i="107" s="1"/>
  <c r="AI228" i="107" s="1"/>
  <c r="AJ228" i="107" s="1"/>
  <c r="AK228" i="107" s="1"/>
  <c r="AL228" i="107" s="1"/>
  <c r="AM228" i="107" s="1"/>
  <c r="AN228" i="107" s="1"/>
  <c r="AO228" i="107" s="1"/>
  <c r="AP228" i="107" s="1"/>
  <c r="AQ228" i="107" s="1"/>
  <c r="AR228" i="107" s="1"/>
  <c r="AS228" i="107" s="1"/>
  <c r="AT228" i="107" s="1"/>
  <c r="AU228" i="107" s="1"/>
  <c r="AV228" i="107" s="1"/>
  <c r="AW228" i="107" s="1"/>
  <c r="AX228" i="107" s="1"/>
  <c r="AY228" i="107" s="1"/>
  <c r="AF240" i="107"/>
  <c r="AG240" i="107" s="1"/>
  <c r="AH240" i="107" s="1"/>
  <c r="AI240" i="107" s="1"/>
  <c r="AJ240" i="107" s="1"/>
  <c r="AK240" i="107" s="1"/>
  <c r="AL240" i="107" s="1"/>
  <c r="AM240" i="107" s="1"/>
  <c r="AN240" i="107" s="1"/>
  <c r="AO240" i="107" s="1"/>
  <c r="AP240" i="107" s="1"/>
  <c r="AQ240" i="107" s="1"/>
  <c r="AR240" i="107" s="1"/>
  <c r="AS240" i="107" s="1"/>
  <c r="AT240" i="107" s="1"/>
  <c r="AU240" i="107" s="1"/>
  <c r="AV240" i="107" s="1"/>
  <c r="AW240" i="107" s="1"/>
  <c r="AX240" i="107" s="1"/>
  <c r="AY240" i="107" s="1"/>
  <c r="AF641" i="107"/>
  <c r="AG641" i="107" s="1"/>
  <c r="AH641" i="107" s="1"/>
  <c r="AI641" i="107" s="1"/>
  <c r="AJ641" i="107" s="1"/>
  <c r="AK641" i="107" s="1"/>
  <c r="AL641" i="107" s="1"/>
  <c r="AM641" i="107" s="1"/>
  <c r="AN641" i="107" s="1"/>
  <c r="AO641" i="107" s="1"/>
  <c r="AP641" i="107" s="1"/>
  <c r="AQ641" i="107" s="1"/>
  <c r="AR641" i="107" s="1"/>
  <c r="AS641" i="107" s="1"/>
  <c r="AT641" i="107" s="1"/>
  <c r="AU641" i="107" s="1"/>
  <c r="AV641" i="107" s="1"/>
  <c r="AW641" i="107" s="1"/>
  <c r="AX641" i="107" s="1"/>
  <c r="AY641" i="107" s="1"/>
  <c r="AF358" i="107"/>
  <c r="AG358" i="107" s="1"/>
  <c r="AH358" i="107" s="1"/>
  <c r="AI358" i="107" s="1"/>
  <c r="AJ358" i="107" s="1"/>
  <c r="AK358" i="107" s="1"/>
  <c r="AL358" i="107" s="1"/>
  <c r="AM358" i="107" s="1"/>
  <c r="AN358" i="107" s="1"/>
  <c r="AO358" i="107" s="1"/>
  <c r="AP358" i="107" s="1"/>
  <c r="AQ358" i="107" s="1"/>
  <c r="AR358" i="107" s="1"/>
  <c r="AS358" i="107" s="1"/>
  <c r="AT358" i="107" s="1"/>
  <c r="AU358" i="107" s="1"/>
  <c r="AV358" i="107" s="1"/>
  <c r="AW358" i="107" s="1"/>
  <c r="AX358" i="107" s="1"/>
  <c r="AY358" i="107" s="1"/>
  <c r="AF251" i="107"/>
  <c r="AG251" i="107" s="1"/>
  <c r="AH251" i="107" s="1"/>
  <c r="AI251" i="107" s="1"/>
  <c r="AJ251" i="107" s="1"/>
  <c r="AK251" i="107" s="1"/>
  <c r="AL251" i="107" s="1"/>
  <c r="AM251" i="107" s="1"/>
  <c r="AN251" i="107" s="1"/>
  <c r="AO251" i="107" s="1"/>
  <c r="AP251" i="107" s="1"/>
  <c r="AQ251" i="107" s="1"/>
  <c r="AR251" i="107" s="1"/>
  <c r="AS251" i="107" s="1"/>
  <c r="AT251" i="107" s="1"/>
  <c r="AU251" i="107" s="1"/>
  <c r="AV251" i="107" s="1"/>
  <c r="AW251" i="107" s="1"/>
  <c r="AX251" i="107" s="1"/>
  <c r="AY251" i="107" s="1"/>
  <c r="AF734" i="107"/>
  <c r="AG734" i="107" s="1"/>
  <c r="AH734" i="107" s="1"/>
  <c r="AI734" i="107" s="1"/>
  <c r="AJ734" i="107" s="1"/>
  <c r="AK734" i="107" s="1"/>
  <c r="AL734" i="107" s="1"/>
  <c r="AM734" i="107" s="1"/>
  <c r="AN734" i="107" s="1"/>
  <c r="AO734" i="107" s="1"/>
  <c r="AP734" i="107" s="1"/>
  <c r="AQ734" i="107" s="1"/>
  <c r="AR734" i="107" s="1"/>
  <c r="AS734" i="107" s="1"/>
  <c r="AT734" i="107" s="1"/>
  <c r="AU734" i="107" s="1"/>
  <c r="AV734" i="107" s="1"/>
  <c r="AW734" i="107" s="1"/>
  <c r="AX734" i="107" s="1"/>
  <c r="AY734" i="107" s="1"/>
  <c r="AF437" i="107"/>
  <c r="AG437" i="107" s="1"/>
  <c r="AH437" i="107" s="1"/>
  <c r="AI437" i="107" s="1"/>
  <c r="AJ437" i="107" s="1"/>
  <c r="AK437" i="107" s="1"/>
  <c r="AL437" i="107" s="1"/>
  <c r="AM437" i="107" s="1"/>
  <c r="AN437" i="107" s="1"/>
  <c r="AO437" i="107" s="1"/>
  <c r="AP437" i="107" s="1"/>
  <c r="AQ437" i="107" s="1"/>
  <c r="AR437" i="107" s="1"/>
  <c r="AS437" i="107" s="1"/>
  <c r="AT437" i="107" s="1"/>
  <c r="AU437" i="107" s="1"/>
  <c r="AV437" i="107" s="1"/>
  <c r="AW437" i="107" s="1"/>
  <c r="AX437" i="107" s="1"/>
  <c r="AY437" i="107" s="1"/>
  <c r="AF684" i="107"/>
  <c r="AG684" i="107" s="1"/>
  <c r="AH684" i="107" s="1"/>
  <c r="AI684" i="107" s="1"/>
  <c r="AJ684" i="107" s="1"/>
  <c r="AK684" i="107" s="1"/>
  <c r="AL684" i="107" s="1"/>
  <c r="AM684" i="107" s="1"/>
  <c r="AN684" i="107" s="1"/>
  <c r="AO684" i="107" s="1"/>
  <c r="AP684" i="107" s="1"/>
  <c r="AQ684" i="107" s="1"/>
  <c r="AR684" i="107" s="1"/>
  <c r="AS684" i="107" s="1"/>
  <c r="AT684" i="107" s="1"/>
  <c r="AU684" i="107" s="1"/>
  <c r="AV684" i="107" s="1"/>
  <c r="AW684" i="107" s="1"/>
  <c r="AX684" i="107" s="1"/>
  <c r="AY684" i="107" s="1"/>
  <c r="AF378" i="107"/>
  <c r="AG378" i="107" s="1"/>
  <c r="AH378" i="107" s="1"/>
  <c r="AI378" i="107" s="1"/>
  <c r="AJ378" i="107" s="1"/>
  <c r="AK378" i="107" s="1"/>
  <c r="AL378" i="107" s="1"/>
  <c r="AM378" i="107" s="1"/>
  <c r="AN378" i="107" s="1"/>
  <c r="AO378" i="107" s="1"/>
  <c r="AP378" i="107" s="1"/>
  <c r="AQ378" i="107" s="1"/>
  <c r="AR378" i="107" s="1"/>
  <c r="AS378" i="107" s="1"/>
  <c r="AT378" i="107" s="1"/>
  <c r="AU378" i="107" s="1"/>
  <c r="AV378" i="107" s="1"/>
  <c r="AW378" i="107" s="1"/>
  <c r="AX378" i="107" s="1"/>
  <c r="AY378" i="107" s="1"/>
  <c r="AF410" i="107"/>
  <c r="AG410" i="107" s="1"/>
  <c r="AH410" i="107" s="1"/>
  <c r="AI410" i="107" s="1"/>
  <c r="AJ410" i="107" s="1"/>
  <c r="AK410" i="107" s="1"/>
  <c r="AL410" i="107" s="1"/>
  <c r="AM410" i="107" s="1"/>
  <c r="AN410" i="107" s="1"/>
  <c r="AO410" i="107" s="1"/>
  <c r="AP410" i="107" s="1"/>
  <c r="AQ410" i="107" s="1"/>
  <c r="AR410" i="107" s="1"/>
  <c r="AS410" i="107" s="1"/>
  <c r="AT410" i="107" s="1"/>
  <c r="AU410" i="107" s="1"/>
  <c r="AV410" i="107" s="1"/>
  <c r="AW410" i="107" s="1"/>
  <c r="AX410" i="107" s="1"/>
  <c r="AY410" i="107" s="1"/>
  <c r="AF89" i="107"/>
  <c r="AG89" i="107" s="1"/>
  <c r="AH89" i="107" s="1"/>
  <c r="AI89" i="107" s="1"/>
  <c r="AJ89" i="107" s="1"/>
  <c r="AK89" i="107" s="1"/>
  <c r="AL89" i="107" s="1"/>
  <c r="AM89" i="107" s="1"/>
  <c r="AN89" i="107" s="1"/>
  <c r="AO89" i="107" s="1"/>
  <c r="AP89" i="107" s="1"/>
  <c r="AQ89" i="107" s="1"/>
  <c r="AR89" i="107" s="1"/>
  <c r="AS89" i="107" s="1"/>
  <c r="AT89" i="107" s="1"/>
  <c r="AU89" i="107" s="1"/>
  <c r="AV89" i="107" s="1"/>
  <c r="AW89" i="107" s="1"/>
  <c r="AX89" i="107" s="1"/>
  <c r="AY89" i="107" s="1"/>
  <c r="AF659" i="107"/>
  <c r="AG659" i="107" s="1"/>
  <c r="AH659" i="107" s="1"/>
  <c r="AI659" i="107" s="1"/>
  <c r="AJ659" i="107" s="1"/>
  <c r="AK659" i="107" s="1"/>
  <c r="AL659" i="107" s="1"/>
  <c r="AM659" i="107" s="1"/>
  <c r="AN659" i="107" s="1"/>
  <c r="AO659" i="107" s="1"/>
  <c r="AP659" i="107" s="1"/>
  <c r="AQ659" i="107" s="1"/>
  <c r="AR659" i="107" s="1"/>
  <c r="AS659" i="107" s="1"/>
  <c r="AT659" i="107" s="1"/>
  <c r="AU659" i="107" s="1"/>
  <c r="AV659" i="107" s="1"/>
  <c r="AW659" i="107" s="1"/>
  <c r="AX659" i="107" s="1"/>
  <c r="AY659" i="107" s="1"/>
  <c r="AF701" i="107"/>
  <c r="AG701" i="107" s="1"/>
  <c r="AH701" i="107" s="1"/>
  <c r="AI701" i="107" s="1"/>
  <c r="AJ701" i="107" s="1"/>
  <c r="AK701" i="107" s="1"/>
  <c r="AL701" i="107" s="1"/>
  <c r="AM701" i="107" s="1"/>
  <c r="AN701" i="107" s="1"/>
  <c r="AO701" i="107" s="1"/>
  <c r="AP701" i="107" s="1"/>
  <c r="AQ701" i="107" s="1"/>
  <c r="AR701" i="107" s="1"/>
  <c r="AS701" i="107" s="1"/>
  <c r="AT701" i="107" s="1"/>
  <c r="AU701" i="107" s="1"/>
  <c r="AV701" i="107" s="1"/>
  <c r="AW701" i="107" s="1"/>
  <c r="AX701" i="107" s="1"/>
  <c r="AY701" i="107" s="1"/>
  <c r="AF198" i="107"/>
  <c r="AG198" i="107" s="1"/>
  <c r="AH198" i="107" s="1"/>
  <c r="AI198" i="107" s="1"/>
  <c r="AJ198" i="107" s="1"/>
  <c r="AK198" i="107" s="1"/>
  <c r="AL198" i="107" s="1"/>
  <c r="AM198" i="107" s="1"/>
  <c r="AN198" i="107" s="1"/>
  <c r="AO198" i="107" s="1"/>
  <c r="AP198" i="107" s="1"/>
  <c r="AQ198" i="107" s="1"/>
  <c r="AR198" i="107" s="1"/>
  <c r="AS198" i="107" s="1"/>
  <c r="AT198" i="107" s="1"/>
  <c r="AU198" i="107" s="1"/>
  <c r="AV198" i="107" s="1"/>
  <c r="AW198" i="107" s="1"/>
  <c r="AX198" i="107" s="1"/>
  <c r="AY198" i="107" s="1"/>
  <c r="AF595" i="107"/>
  <c r="AG595" i="107" s="1"/>
  <c r="AH595" i="107" s="1"/>
  <c r="AI595" i="107" s="1"/>
  <c r="AJ595" i="107" s="1"/>
  <c r="AK595" i="107" s="1"/>
  <c r="AL595" i="107" s="1"/>
  <c r="AM595" i="107" s="1"/>
  <c r="AN595" i="107" s="1"/>
  <c r="AO595" i="107" s="1"/>
  <c r="AP595" i="107" s="1"/>
  <c r="AQ595" i="107" s="1"/>
  <c r="AR595" i="107" s="1"/>
  <c r="AS595" i="107" s="1"/>
  <c r="AT595" i="107" s="1"/>
  <c r="AU595" i="107" s="1"/>
  <c r="AV595" i="107" s="1"/>
  <c r="AW595" i="107" s="1"/>
  <c r="AX595" i="107" s="1"/>
  <c r="AY595" i="107" s="1"/>
  <c r="AF474" i="107"/>
  <c r="AG474" i="107" s="1"/>
  <c r="AH474" i="107" s="1"/>
  <c r="AI474" i="107" s="1"/>
  <c r="AJ474" i="107" s="1"/>
  <c r="AK474" i="107" s="1"/>
  <c r="AL474" i="107" s="1"/>
  <c r="AM474" i="107" s="1"/>
  <c r="AN474" i="107" s="1"/>
  <c r="AO474" i="107" s="1"/>
  <c r="AP474" i="107" s="1"/>
  <c r="AQ474" i="107" s="1"/>
  <c r="AR474" i="107" s="1"/>
  <c r="AS474" i="107" s="1"/>
  <c r="AT474" i="107" s="1"/>
  <c r="AU474" i="107" s="1"/>
  <c r="AV474" i="107" s="1"/>
  <c r="AW474" i="107" s="1"/>
  <c r="AX474" i="107" s="1"/>
  <c r="AY474" i="107" s="1"/>
  <c r="AF252" i="107"/>
  <c r="AG252" i="107" s="1"/>
  <c r="AH252" i="107" s="1"/>
  <c r="AI252" i="107" s="1"/>
  <c r="AJ252" i="107" s="1"/>
  <c r="AK252" i="107" s="1"/>
  <c r="AL252" i="107" s="1"/>
  <c r="AM252" i="107" s="1"/>
  <c r="AN252" i="107" s="1"/>
  <c r="AO252" i="107" s="1"/>
  <c r="AP252" i="107" s="1"/>
  <c r="AQ252" i="107" s="1"/>
  <c r="AR252" i="107" s="1"/>
  <c r="AS252" i="107" s="1"/>
  <c r="AT252" i="107" s="1"/>
  <c r="AU252" i="107" s="1"/>
  <c r="AV252" i="107" s="1"/>
  <c r="AW252" i="107" s="1"/>
  <c r="AX252" i="107" s="1"/>
  <c r="AY252" i="107" s="1"/>
  <c r="AF454" i="107"/>
  <c r="AG454" i="107" s="1"/>
  <c r="AH454" i="107" s="1"/>
  <c r="AI454" i="107" s="1"/>
  <c r="AJ454" i="107" s="1"/>
  <c r="AK454" i="107" s="1"/>
  <c r="AL454" i="107" s="1"/>
  <c r="AM454" i="107" s="1"/>
  <c r="AN454" i="107" s="1"/>
  <c r="AO454" i="107" s="1"/>
  <c r="AP454" i="107" s="1"/>
  <c r="AQ454" i="107" s="1"/>
  <c r="AR454" i="107" s="1"/>
  <c r="AS454" i="107" s="1"/>
  <c r="AT454" i="107" s="1"/>
  <c r="AU454" i="107" s="1"/>
  <c r="AV454" i="107" s="1"/>
  <c r="AW454" i="107" s="1"/>
  <c r="AX454" i="107" s="1"/>
  <c r="AY454" i="107" s="1"/>
  <c r="AF654" i="107"/>
  <c r="AG654" i="107" s="1"/>
  <c r="AH654" i="107" s="1"/>
  <c r="AI654" i="107" s="1"/>
  <c r="AJ654" i="107" s="1"/>
  <c r="AK654" i="107" s="1"/>
  <c r="AL654" i="107" s="1"/>
  <c r="AM654" i="107" s="1"/>
  <c r="AN654" i="107" s="1"/>
  <c r="AO654" i="107" s="1"/>
  <c r="AP654" i="107" s="1"/>
  <c r="AQ654" i="107" s="1"/>
  <c r="AR654" i="107" s="1"/>
  <c r="AS654" i="107" s="1"/>
  <c r="AT654" i="107" s="1"/>
  <c r="AU654" i="107" s="1"/>
  <c r="AV654" i="107" s="1"/>
  <c r="AW654" i="107" s="1"/>
  <c r="AX654" i="107" s="1"/>
  <c r="AY654" i="107" s="1"/>
  <c r="AF336" i="107"/>
  <c r="AG336" i="107" s="1"/>
  <c r="AH336" i="107" s="1"/>
  <c r="AI336" i="107" s="1"/>
  <c r="AJ336" i="107" s="1"/>
  <c r="AK336" i="107" s="1"/>
  <c r="AL336" i="107" s="1"/>
  <c r="AM336" i="107" s="1"/>
  <c r="AN336" i="107" s="1"/>
  <c r="AO336" i="107" s="1"/>
  <c r="AP336" i="107" s="1"/>
  <c r="AQ336" i="107" s="1"/>
  <c r="AR336" i="107" s="1"/>
  <c r="AS336" i="107" s="1"/>
  <c r="AT336" i="107" s="1"/>
  <c r="AU336" i="107" s="1"/>
  <c r="AV336" i="107" s="1"/>
  <c r="AW336" i="107" s="1"/>
  <c r="AX336" i="107" s="1"/>
  <c r="AY336" i="107" s="1"/>
  <c r="AF461" i="107"/>
  <c r="AG461" i="107" s="1"/>
  <c r="AH461" i="107" s="1"/>
  <c r="AI461" i="107" s="1"/>
  <c r="AJ461" i="107" s="1"/>
  <c r="AK461" i="107" s="1"/>
  <c r="AL461" i="107" s="1"/>
  <c r="AM461" i="107" s="1"/>
  <c r="AN461" i="107" s="1"/>
  <c r="AO461" i="107" s="1"/>
  <c r="AP461" i="107" s="1"/>
  <c r="AQ461" i="107" s="1"/>
  <c r="AR461" i="107" s="1"/>
  <c r="AS461" i="107" s="1"/>
  <c r="AT461" i="107" s="1"/>
  <c r="AU461" i="107" s="1"/>
  <c r="AV461" i="107" s="1"/>
  <c r="AW461" i="107" s="1"/>
  <c r="AX461" i="107" s="1"/>
  <c r="AY461" i="107" s="1"/>
  <c r="AF177" i="107"/>
  <c r="AG177" i="107" s="1"/>
  <c r="AH177" i="107" s="1"/>
  <c r="AI177" i="107" s="1"/>
  <c r="AJ177" i="107" s="1"/>
  <c r="AK177" i="107" s="1"/>
  <c r="AL177" i="107" s="1"/>
  <c r="AM177" i="107" s="1"/>
  <c r="AN177" i="107" s="1"/>
  <c r="AO177" i="107" s="1"/>
  <c r="AP177" i="107" s="1"/>
  <c r="AQ177" i="107" s="1"/>
  <c r="AR177" i="107" s="1"/>
  <c r="AS177" i="107" s="1"/>
  <c r="AT177" i="107" s="1"/>
  <c r="AU177" i="107" s="1"/>
  <c r="AV177" i="107" s="1"/>
  <c r="AW177" i="107" s="1"/>
  <c r="AX177" i="107" s="1"/>
  <c r="AY177" i="107" s="1"/>
  <c r="AF315" i="107"/>
  <c r="AG315" i="107" s="1"/>
  <c r="AH315" i="107" s="1"/>
  <c r="AI315" i="107" s="1"/>
  <c r="AJ315" i="107" s="1"/>
  <c r="AK315" i="107" s="1"/>
  <c r="AL315" i="107" s="1"/>
  <c r="AM315" i="107" s="1"/>
  <c r="AN315" i="107" s="1"/>
  <c r="AO315" i="107" s="1"/>
  <c r="AP315" i="107" s="1"/>
  <c r="AQ315" i="107" s="1"/>
  <c r="AR315" i="107" s="1"/>
  <c r="AS315" i="107" s="1"/>
  <c r="AT315" i="107" s="1"/>
  <c r="AU315" i="107" s="1"/>
  <c r="AV315" i="107" s="1"/>
  <c r="AW315" i="107" s="1"/>
  <c r="AX315" i="107" s="1"/>
  <c r="AY315" i="107" s="1"/>
  <c r="AF76" i="107"/>
  <c r="AG76" i="107" s="1"/>
  <c r="AH76" i="107" s="1"/>
  <c r="AI76" i="107" s="1"/>
  <c r="AJ76" i="107" s="1"/>
  <c r="AK76" i="107" s="1"/>
  <c r="AL76" i="107" s="1"/>
  <c r="AM76" i="107" s="1"/>
  <c r="AN76" i="107" s="1"/>
  <c r="AO76" i="107" s="1"/>
  <c r="AP76" i="107" s="1"/>
  <c r="AQ76" i="107" s="1"/>
  <c r="AR76" i="107" s="1"/>
  <c r="AS76" i="107" s="1"/>
  <c r="AT76" i="107" s="1"/>
  <c r="AU76" i="107" s="1"/>
  <c r="AV76" i="107" s="1"/>
  <c r="AW76" i="107" s="1"/>
  <c r="AX76" i="107" s="1"/>
  <c r="AY76" i="107" s="1"/>
  <c r="AF447" i="107"/>
  <c r="AG447" i="107" s="1"/>
  <c r="AH447" i="107" s="1"/>
  <c r="AI447" i="107" s="1"/>
  <c r="AJ447" i="107" s="1"/>
  <c r="AK447" i="107" s="1"/>
  <c r="AL447" i="107" s="1"/>
  <c r="AM447" i="107" s="1"/>
  <c r="AN447" i="107" s="1"/>
  <c r="AO447" i="107" s="1"/>
  <c r="AP447" i="107" s="1"/>
  <c r="AQ447" i="107" s="1"/>
  <c r="AR447" i="107" s="1"/>
  <c r="AS447" i="107" s="1"/>
  <c r="AT447" i="107" s="1"/>
  <c r="AU447" i="107" s="1"/>
  <c r="AV447" i="107" s="1"/>
  <c r="AW447" i="107" s="1"/>
  <c r="AX447" i="107" s="1"/>
  <c r="AY447" i="107" s="1"/>
  <c r="AF470" i="107"/>
  <c r="AG470" i="107" s="1"/>
  <c r="AH470" i="107" s="1"/>
  <c r="AI470" i="107" s="1"/>
  <c r="AJ470" i="107" s="1"/>
  <c r="AK470" i="107" s="1"/>
  <c r="AL470" i="107" s="1"/>
  <c r="AM470" i="107" s="1"/>
  <c r="AN470" i="107" s="1"/>
  <c r="AO470" i="107" s="1"/>
  <c r="AP470" i="107" s="1"/>
  <c r="AQ470" i="107" s="1"/>
  <c r="AR470" i="107" s="1"/>
  <c r="AS470" i="107" s="1"/>
  <c r="AT470" i="107" s="1"/>
  <c r="AU470" i="107" s="1"/>
  <c r="AV470" i="107" s="1"/>
  <c r="AW470" i="107" s="1"/>
  <c r="AX470" i="107" s="1"/>
  <c r="AY470" i="107" s="1"/>
  <c r="AF49" i="107"/>
  <c r="AG49" i="107" s="1"/>
  <c r="AH49" i="107" s="1"/>
  <c r="AI49" i="107" s="1"/>
  <c r="AJ49" i="107" s="1"/>
  <c r="AK49" i="107" s="1"/>
  <c r="AL49" i="107" s="1"/>
  <c r="AM49" i="107" s="1"/>
  <c r="AN49" i="107" s="1"/>
  <c r="AO49" i="107" s="1"/>
  <c r="AP49" i="107" s="1"/>
  <c r="AQ49" i="107" s="1"/>
  <c r="AR49" i="107" s="1"/>
  <c r="AS49" i="107" s="1"/>
  <c r="AT49" i="107" s="1"/>
  <c r="AU49" i="107" s="1"/>
  <c r="AV49" i="107" s="1"/>
  <c r="AW49" i="107" s="1"/>
  <c r="AX49" i="107" s="1"/>
  <c r="AY49" i="107" s="1"/>
  <c r="AF695" i="107"/>
  <c r="AG695" i="107" s="1"/>
  <c r="AH695" i="107" s="1"/>
  <c r="AI695" i="107" s="1"/>
  <c r="AJ695" i="107" s="1"/>
  <c r="AK695" i="107" s="1"/>
  <c r="AL695" i="107" s="1"/>
  <c r="AM695" i="107" s="1"/>
  <c r="AN695" i="107" s="1"/>
  <c r="AO695" i="107" s="1"/>
  <c r="AP695" i="107" s="1"/>
  <c r="AQ695" i="107" s="1"/>
  <c r="AR695" i="107" s="1"/>
  <c r="AS695" i="107" s="1"/>
  <c r="AT695" i="107" s="1"/>
  <c r="AU695" i="107" s="1"/>
  <c r="AV695" i="107" s="1"/>
  <c r="AW695" i="107" s="1"/>
  <c r="AX695" i="107" s="1"/>
  <c r="AY695" i="107" s="1"/>
  <c r="AF261" i="107"/>
  <c r="AG261" i="107" s="1"/>
  <c r="AH261" i="107" s="1"/>
  <c r="AI261" i="107" s="1"/>
  <c r="AJ261" i="107" s="1"/>
  <c r="AK261" i="107" s="1"/>
  <c r="AL261" i="107" s="1"/>
  <c r="AM261" i="107" s="1"/>
  <c r="AN261" i="107" s="1"/>
  <c r="AO261" i="107" s="1"/>
  <c r="AP261" i="107" s="1"/>
  <c r="AQ261" i="107" s="1"/>
  <c r="AR261" i="107" s="1"/>
  <c r="AS261" i="107" s="1"/>
  <c r="AT261" i="107" s="1"/>
  <c r="AU261" i="107" s="1"/>
  <c r="AV261" i="107" s="1"/>
  <c r="AW261" i="107" s="1"/>
  <c r="AX261" i="107" s="1"/>
  <c r="AY261" i="107" s="1"/>
  <c r="AF330" i="107"/>
  <c r="AG330" i="107" s="1"/>
  <c r="AH330" i="107" s="1"/>
  <c r="AI330" i="107" s="1"/>
  <c r="AJ330" i="107" s="1"/>
  <c r="AK330" i="107" s="1"/>
  <c r="AL330" i="107" s="1"/>
  <c r="AM330" i="107" s="1"/>
  <c r="AN330" i="107" s="1"/>
  <c r="AO330" i="107" s="1"/>
  <c r="AP330" i="107" s="1"/>
  <c r="AQ330" i="107" s="1"/>
  <c r="AR330" i="107" s="1"/>
  <c r="AS330" i="107" s="1"/>
  <c r="AT330" i="107" s="1"/>
  <c r="AU330" i="107" s="1"/>
  <c r="AV330" i="107" s="1"/>
  <c r="AW330" i="107" s="1"/>
  <c r="AX330" i="107" s="1"/>
  <c r="AY330" i="107" s="1"/>
  <c r="AF211" i="107"/>
  <c r="AG211" i="107" s="1"/>
  <c r="AH211" i="107" s="1"/>
  <c r="AI211" i="107" s="1"/>
  <c r="AJ211" i="107" s="1"/>
  <c r="AK211" i="107" s="1"/>
  <c r="AL211" i="107" s="1"/>
  <c r="AM211" i="107" s="1"/>
  <c r="AN211" i="107" s="1"/>
  <c r="AO211" i="107" s="1"/>
  <c r="AP211" i="107" s="1"/>
  <c r="AQ211" i="107" s="1"/>
  <c r="AR211" i="107" s="1"/>
  <c r="AS211" i="107" s="1"/>
  <c r="AT211" i="107" s="1"/>
  <c r="AU211" i="107" s="1"/>
  <c r="AV211" i="107" s="1"/>
  <c r="AW211" i="107" s="1"/>
  <c r="AX211" i="107" s="1"/>
  <c r="AY211" i="107" s="1"/>
  <c r="AF721" i="107"/>
  <c r="AG721" i="107" s="1"/>
  <c r="AH721" i="107" s="1"/>
  <c r="AI721" i="107" s="1"/>
  <c r="AJ721" i="107" s="1"/>
  <c r="AK721" i="107" s="1"/>
  <c r="AL721" i="107" s="1"/>
  <c r="AM721" i="107" s="1"/>
  <c r="AN721" i="107" s="1"/>
  <c r="AO721" i="107" s="1"/>
  <c r="AP721" i="107" s="1"/>
  <c r="AQ721" i="107" s="1"/>
  <c r="AR721" i="107" s="1"/>
  <c r="AS721" i="107" s="1"/>
  <c r="AT721" i="107" s="1"/>
  <c r="AU721" i="107" s="1"/>
  <c r="AV721" i="107" s="1"/>
  <c r="AW721" i="107" s="1"/>
  <c r="AX721" i="107" s="1"/>
  <c r="AY721" i="107" s="1"/>
  <c r="AF463" i="107"/>
  <c r="AG463" i="107" s="1"/>
  <c r="AH463" i="107" s="1"/>
  <c r="AI463" i="107" s="1"/>
  <c r="AJ463" i="107" s="1"/>
  <c r="AK463" i="107" s="1"/>
  <c r="AL463" i="107" s="1"/>
  <c r="AM463" i="107" s="1"/>
  <c r="AN463" i="107" s="1"/>
  <c r="AO463" i="107" s="1"/>
  <c r="AP463" i="107" s="1"/>
  <c r="AQ463" i="107" s="1"/>
  <c r="AR463" i="107" s="1"/>
  <c r="AS463" i="107" s="1"/>
  <c r="AT463" i="107" s="1"/>
  <c r="AU463" i="107" s="1"/>
  <c r="AV463" i="107" s="1"/>
  <c r="AW463" i="107" s="1"/>
  <c r="AX463" i="107" s="1"/>
  <c r="AY463" i="107" s="1"/>
  <c r="AF360" i="107"/>
  <c r="AG360" i="107" s="1"/>
  <c r="AH360" i="107" s="1"/>
  <c r="AI360" i="107" s="1"/>
  <c r="AJ360" i="107" s="1"/>
  <c r="AK360" i="107" s="1"/>
  <c r="AL360" i="107" s="1"/>
  <c r="AM360" i="107" s="1"/>
  <c r="AN360" i="107" s="1"/>
  <c r="AO360" i="107" s="1"/>
  <c r="AP360" i="107" s="1"/>
  <c r="AQ360" i="107" s="1"/>
  <c r="AR360" i="107" s="1"/>
  <c r="AS360" i="107" s="1"/>
  <c r="AT360" i="107" s="1"/>
  <c r="AU360" i="107" s="1"/>
  <c r="AV360" i="107" s="1"/>
  <c r="AW360" i="107" s="1"/>
  <c r="AX360" i="107" s="1"/>
  <c r="AY360" i="107" s="1"/>
  <c r="AF558" i="107"/>
  <c r="AG558" i="107" s="1"/>
  <c r="AH558" i="107" s="1"/>
  <c r="AI558" i="107" s="1"/>
  <c r="AJ558" i="107" s="1"/>
  <c r="AK558" i="107" s="1"/>
  <c r="AL558" i="107" s="1"/>
  <c r="AM558" i="107" s="1"/>
  <c r="AN558" i="107" s="1"/>
  <c r="AO558" i="107" s="1"/>
  <c r="AP558" i="107" s="1"/>
  <c r="AQ558" i="107" s="1"/>
  <c r="AR558" i="107" s="1"/>
  <c r="AS558" i="107" s="1"/>
  <c r="AT558" i="107" s="1"/>
  <c r="AU558" i="107" s="1"/>
  <c r="AV558" i="107" s="1"/>
  <c r="AW558" i="107" s="1"/>
  <c r="AX558" i="107" s="1"/>
  <c r="AY558" i="107" s="1"/>
  <c r="AF317" i="107"/>
  <c r="AG317" i="107" s="1"/>
  <c r="AH317" i="107" s="1"/>
  <c r="AI317" i="107" s="1"/>
  <c r="AJ317" i="107" s="1"/>
  <c r="AK317" i="107" s="1"/>
  <c r="AL317" i="107" s="1"/>
  <c r="AM317" i="107" s="1"/>
  <c r="AN317" i="107" s="1"/>
  <c r="AO317" i="107" s="1"/>
  <c r="AP317" i="107" s="1"/>
  <c r="AQ317" i="107" s="1"/>
  <c r="AR317" i="107" s="1"/>
  <c r="AS317" i="107" s="1"/>
  <c r="AT317" i="107" s="1"/>
  <c r="AU317" i="107" s="1"/>
  <c r="AV317" i="107" s="1"/>
  <c r="AW317" i="107" s="1"/>
  <c r="AX317" i="107" s="1"/>
  <c r="AY317" i="107" s="1"/>
  <c r="AF356" i="107"/>
  <c r="AG356" i="107" s="1"/>
  <c r="AH356" i="107" s="1"/>
  <c r="AI356" i="107" s="1"/>
  <c r="AJ356" i="107" s="1"/>
  <c r="AK356" i="107" s="1"/>
  <c r="AL356" i="107" s="1"/>
  <c r="AM356" i="107" s="1"/>
  <c r="AN356" i="107" s="1"/>
  <c r="AO356" i="107" s="1"/>
  <c r="AP356" i="107" s="1"/>
  <c r="AQ356" i="107" s="1"/>
  <c r="AR356" i="107" s="1"/>
  <c r="AS356" i="107" s="1"/>
  <c r="AT356" i="107" s="1"/>
  <c r="AU356" i="107" s="1"/>
  <c r="AV356" i="107" s="1"/>
  <c r="AW356" i="107" s="1"/>
  <c r="AX356" i="107" s="1"/>
  <c r="AY356" i="107" s="1"/>
  <c r="AF221" i="107"/>
  <c r="AG221" i="107" s="1"/>
  <c r="AH221" i="107" s="1"/>
  <c r="AI221" i="107" s="1"/>
  <c r="AJ221" i="107" s="1"/>
  <c r="AK221" i="107" s="1"/>
  <c r="AL221" i="107" s="1"/>
  <c r="AM221" i="107" s="1"/>
  <c r="AN221" i="107" s="1"/>
  <c r="AO221" i="107" s="1"/>
  <c r="AP221" i="107" s="1"/>
  <c r="AQ221" i="107" s="1"/>
  <c r="AR221" i="107" s="1"/>
  <c r="AS221" i="107" s="1"/>
  <c r="AT221" i="107" s="1"/>
  <c r="AU221" i="107" s="1"/>
  <c r="AV221" i="107" s="1"/>
  <c r="AW221" i="107" s="1"/>
  <c r="AX221" i="107" s="1"/>
  <c r="AY221" i="107" s="1"/>
  <c r="AF297" i="107"/>
  <c r="AG297" i="107" s="1"/>
  <c r="AH297" i="107" s="1"/>
  <c r="AI297" i="107" s="1"/>
  <c r="AJ297" i="107" s="1"/>
  <c r="AK297" i="107" s="1"/>
  <c r="AL297" i="107" s="1"/>
  <c r="AM297" i="107" s="1"/>
  <c r="AN297" i="107" s="1"/>
  <c r="AO297" i="107" s="1"/>
  <c r="AP297" i="107" s="1"/>
  <c r="AQ297" i="107" s="1"/>
  <c r="AR297" i="107" s="1"/>
  <c r="AS297" i="107" s="1"/>
  <c r="AT297" i="107" s="1"/>
  <c r="AU297" i="107" s="1"/>
  <c r="AV297" i="107" s="1"/>
  <c r="AW297" i="107" s="1"/>
  <c r="AX297" i="107" s="1"/>
  <c r="AY297" i="107" s="1"/>
  <c r="AF305" i="107"/>
  <c r="AG305" i="107" s="1"/>
  <c r="AH305" i="107" s="1"/>
  <c r="AI305" i="107" s="1"/>
  <c r="AJ305" i="107" s="1"/>
  <c r="AK305" i="107" s="1"/>
  <c r="AL305" i="107" s="1"/>
  <c r="AM305" i="107" s="1"/>
  <c r="AN305" i="107" s="1"/>
  <c r="AO305" i="107" s="1"/>
  <c r="AP305" i="107" s="1"/>
  <c r="AQ305" i="107" s="1"/>
  <c r="AR305" i="107" s="1"/>
  <c r="AS305" i="107" s="1"/>
  <c r="AT305" i="107" s="1"/>
  <c r="AU305" i="107" s="1"/>
  <c r="AV305" i="107" s="1"/>
  <c r="AW305" i="107" s="1"/>
  <c r="AX305" i="107" s="1"/>
  <c r="AY305" i="107" s="1"/>
  <c r="AF43" i="107"/>
  <c r="AG43" i="107" s="1"/>
  <c r="AH43" i="107" s="1"/>
  <c r="AI43" i="107" s="1"/>
  <c r="AJ43" i="107" s="1"/>
  <c r="AK43" i="107" s="1"/>
  <c r="AL43" i="107" s="1"/>
  <c r="AM43" i="107" s="1"/>
  <c r="AN43" i="107" s="1"/>
  <c r="AO43" i="107" s="1"/>
  <c r="AP43" i="107" s="1"/>
  <c r="AQ43" i="107" s="1"/>
  <c r="AR43" i="107" s="1"/>
  <c r="AS43" i="107" s="1"/>
  <c r="AT43" i="107" s="1"/>
  <c r="AU43" i="107" s="1"/>
  <c r="AV43" i="107" s="1"/>
  <c r="AW43" i="107" s="1"/>
  <c r="AX43" i="107" s="1"/>
  <c r="AY43" i="107" s="1"/>
  <c r="AF242" i="107"/>
  <c r="AG242" i="107" s="1"/>
  <c r="AH242" i="107" s="1"/>
  <c r="AI242" i="107" s="1"/>
  <c r="AJ242" i="107" s="1"/>
  <c r="AK242" i="107" s="1"/>
  <c r="AL242" i="107" s="1"/>
  <c r="AM242" i="107" s="1"/>
  <c r="AN242" i="107" s="1"/>
  <c r="AO242" i="107" s="1"/>
  <c r="AP242" i="107" s="1"/>
  <c r="AQ242" i="107" s="1"/>
  <c r="AR242" i="107" s="1"/>
  <c r="AS242" i="107" s="1"/>
  <c r="AT242" i="107" s="1"/>
  <c r="AU242" i="107" s="1"/>
  <c r="AV242" i="107" s="1"/>
  <c r="AW242" i="107" s="1"/>
  <c r="AX242" i="107" s="1"/>
  <c r="AY242" i="107" s="1"/>
  <c r="AF567" i="107"/>
  <c r="AG567" i="107" s="1"/>
  <c r="AH567" i="107" s="1"/>
  <c r="AI567" i="107" s="1"/>
  <c r="AJ567" i="107" s="1"/>
  <c r="AK567" i="107" s="1"/>
  <c r="AL567" i="107" s="1"/>
  <c r="AM567" i="107" s="1"/>
  <c r="AN567" i="107" s="1"/>
  <c r="AO567" i="107" s="1"/>
  <c r="AP567" i="107" s="1"/>
  <c r="AQ567" i="107" s="1"/>
  <c r="AR567" i="107" s="1"/>
  <c r="AS567" i="107" s="1"/>
  <c r="AT567" i="107" s="1"/>
  <c r="AU567" i="107" s="1"/>
  <c r="AV567" i="107" s="1"/>
  <c r="AW567" i="107" s="1"/>
  <c r="AX567" i="107" s="1"/>
  <c r="AY567" i="107" s="1"/>
  <c r="AF536" i="107"/>
  <c r="AG536" i="107" s="1"/>
  <c r="AH536" i="107" s="1"/>
  <c r="AI536" i="107" s="1"/>
  <c r="AJ536" i="107" s="1"/>
  <c r="AK536" i="107" s="1"/>
  <c r="AL536" i="107" s="1"/>
  <c r="AM536" i="107" s="1"/>
  <c r="AN536" i="107" s="1"/>
  <c r="AO536" i="107" s="1"/>
  <c r="AP536" i="107" s="1"/>
  <c r="AQ536" i="107" s="1"/>
  <c r="AR536" i="107" s="1"/>
  <c r="AS536" i="107" s="1"/>
  <c r="AT536" i="107" s="1"/>
  <c r="AU536" i="107" s="1"/>
  <c r="AV536" i="107" s="1"/>
  <c r="AW536" i="107" s="1"/>
  <c r="AX536" i="107" s="1"/>
  <c r="AY536" i="107" s="1"/>
  <c r="AF349" i="107"/>
  <c r="AG349" i="107" s="1"/>
  <c r="AH349" i="107" s="1"/>
  <c r="AI349" i="107" s="1"/>
  <c r="AJ349" i="107" s="1"/>
  <c r="AK349" i="107" s="1"/>
  <c r="AL349" i="107" s="1"/>
  <c r="AM349" i="107" s="1"/>
  <c r="AN349" i="107" s="1"/>
  <c r="AO349" i="107" s="1"/>
  <c r="AP349" i="107" s="1"/>
  <c r="AQ349" i="107" s="1"/>
  <c r="AR349" i="107" s="1"/>
  <c r="AS349" i="107" s="1"/>
  <c r="AT349" i="107" s="1"/>
  <c r="AU349" i="107" s="1"/>
  <c r="AV349" i="107" s="1"/>
  <c r="AW349" i="107" s="1"/>
  <c r="AX349" i="107" s="1"/>
  <c r="AY349" i="107" s="1"/>
  <c r="AF351" i="107"/>
  <c r="AG351" i="107" s="1"/>
  <c r="AH351" i="107" s="1"/>
  <c r="AI351" i="107" s="1"/>
  <c r="AJ351" i="107" s="1"/>
  <c r="AK351" i="107" s="1"/>
  <c r="AL351" i="107" s="1"/>
  <c r="AM351" i="107" s="1"/>
  <c r="AN351" i="107" s="1"/>
  <c r="AO351" i="107" s="1"/>
  <c r="AP351" i="107" s="1"/>
  <c r="AQ351" i="107" s="1"/>
  <c r="AR351" i="107" s="1"/>
  <c r="AS351" i="107" s="1"/>
  <c r="AT351" i="107" s="1"/>
  <c r="AU351" i="107" s="1"/>
  <c r="AV351" i="107" s="1"/>
  <c r="AW351" i="107" s="1"/>
  <c r="AX351" i="107" s="1"/>
  <c r="AY351" i="107" s="1"/>
  <c r="AF64" i="107"/>
  <c r="AG64" i="107" s="1"/>
  <c r="AH64" i="107" s="1"/>
  <c r="AI64" i="107" s="1"/>
  <c r="AJ64" i="107" s="1"/>
  <c r="AK64" i="107" s="1"/>
  <c r="AL64" i="107" s="1"/>
  <c r="AM64" i="107" s="1"/>
  <c r="AN64" i="107" s="1"/>
  <c r="AO64" i="107" s="1"/>
  <c r="AP64" i="107" s="1"/>
  <c r="AQ64" i="107" s="1"/>
  <c r="AR64" i="107" s="1"/>
  <c r="AS64" i="107" s="1"/>
  <c r="AT64" i="107" s="1"/>
  <c r="AU64" i="107" s="1"/>
  <c r="AV64" i="107" s="1"/>
  <c r="AW64" i="107" s="1"/>
  <c r="AX64" i="107" s="1"/>
  <c r="AY64" i="107" s="1"/>
  <c r="AF84" i="107"/>
  <c r="AG84" i="107" s="1"/>
  <c r="AH84" i="107" s="1"/>
  <c r="AI84" i="107" s="1"/>
  <c r="AJ84" i="107" s="1"/>
  <c r="AK84" i="107" s="1"/>
  <c r="AL84" i="107" s="1"/>
  <c r="AM84" i="107" s="1"/>
  <c r="AN84" i="107" s="1"/>
  <c r="AO84" i="107" s="1"/>
  <c r="AP84" i="107" s="1"/>
  <c r="AQ84" i="107" s="1"/>
  <c r="AR84" i="107" s="1"/>
  <c r="AS84" i="107" s="1"/>
  <c r="AT84" i="107" s="1"/>
  <c r="AU84" i="107" s="1"/>
  <c r="AV84" i="107" s="1"/>
  <c r="AW84" i="107" s="1"/>
  <c r="AX84" i="107" s="1"/>
  <c r="AY84" i="107" s="1"/>
  <c r="AF82" i="107"/>
  <c r="AG82" i="107" s="1"/>
  <c r="AH82" i="107" s="1"/>
  <c r="AI82" i="107" s="1"/>
  <c r="AJ82" i="107" s="1"/>
  <c r="AK82" i="107" s="1"/>
  <c r="AL82" i="107" s="1"/>
  <c r="AM82" i="107" s="1"/>
  <c r="AN82" i="107" s="1"/>
  <c r="AO82" i="107" s="1"/>
  <c r="AP82" i="107" s="1"/>
  <c r="AQ82" i="107" s="1"/>
  <c r="AR82" i="107" s="1"/>
  <c r="AS82" i="107" s="1"/>
  <c r="AT82" i="107" s="1"/>
  <c r="AU82" i="107" s="1"/>
  <c r="AV82" i="107" s="1"/>
  <c r="AW82" i="107" s="1"/>
  <c r="AX82" i="107" s="1"/>
  <c r="AY82" i="107" s="1"/>
  <c r="AF384" i="107"/>
  <c r="AG384" i="107" s="1"/>
  <c r="AH384" i="107" s="1"/>
  <c r="AI384" i="107" s="1"/>
  <c r="AJ384" i="107" s="1"/>
  <c r="AK384" i="107" s="1"/>
  <c r="AL384" i="107" s="1"/>
  <c r="AM384" i="107" s="1"/>
  <c r="AN384" i="107" s="1"/>
  <c r="AO384" i="107" s="1"/>
  <c r="AP384" i="107" s="1"/>
  <c r="AQ384" i="107" s="1"/>
  <c r="AR384" i="107" s="1"/>
  <c r="AS384" i="107" s="1"/>
  <c r="AT384" i="107" s="1"/>
  <c r="AU384" i="107" s="1"/>
  <c r="AV384" i="107" s="1"/>
  <c r="AW384" i="107" s="1"/>
  <c r="AX384" i="107" s="1"/>
  <c r="AY384" i="107" s="1"/>
  <c r="AF354" i="107"/>
  <c r="AG354" i="107" s="1"/>
  <c r="AH354" i="107" s="1"/>
  <c r="AI354" i="107" s="1"/>
  <c r="AJ354" i="107" s="1"/>
  <c r="AK354" i="107" s="1"/>
  <c r="AL354" i="107" s="1"/>
  <c r="AM354" i="107" s="1"/>
  <c r="AN354" i="107" s="1"/>
  <c r="AO354" i="107" s="1"/>
  <c r="AP354" i="107" s="1"/>
  <c r="AQ354" i="107" s="1"/>
  <c r="AR354" i="107" s="1"/>
  <c r="AS354" i="107" s="1"/>
  <c r="AT354" i="107" s="1"/>
  <c r="AU354" i="107" s="1"/>
  <c r="AV354" i="107" s="1"/>
  <c r="AW354" i="107" s="1"/>
  <c r="AX354" i="107" s="1"/>
  <c r="AY354" i="107" s="1"/>
  <c r="AF141" i="107"/>
  <c r="AG141" i="107" s="1"/>
  <c r="AH141" i="107" s="1"/>
  <c r="AI141" i="107" s="1"/>
  <c r="AJ141" i="107" s="1"/>
  <c r="AK141" i="107" s="1"/>
  <c r="AL141" i="107" s="1"/>
  <c r="AM141" i="107" s="1"/>
  <c r="AN141" i="107" s="1"/>
  <c r="AO141" i="107" s="1"/>
  <c r="AP141" i="107" s="1"/>
  <c r="AQ141" i="107" s="1"/>
  <c r="AR141" i="107" s="1"/>
  <c r="AS141" i="107" s="1"/>
  <c r="AT141" i="107" s="1"/>
  <c r="AU141" i="107" s="1"/>
  <c r="AV141" i="107" s="1"/>
  <c r="AW141" i="107" s="1"/>
  <c r="AX141" i="107" s="1"/>
  <c r="AY141" i="107" s="1"/>
  <c r="AF101" i="107"/>
  <c r="AG101" i="107" s="1"/>
  <c r="AH101" i="107" s="1"/>
  <c r="AI101" i="107" s="1"/>
  <c r="AJ101" i="107" s="1"/>
  <c r="AK101" i="107" s="1"/>
  <c r="AL101" i="107" s="1"/>
  <c r="AM101" i="107" s="1"/>
  <c r="AN101" i="107" s="1"/>
  <c r="AO101" i="107" s="1"/>
  <c r="AP101" i="107" s="1"/>
  <c r="AQ101" i="107" s="1"/>
  <c r="AR101" i="107" s="1"/>
  <c r="AS101" i="107" s="1"/>
  <c r="AT101" i="107" s="1"/>
  <c r="AU101" i="107" s="1"/>
  <c r="AV101" i="107" s="1"/>
  <c r="AW101" i="107" s="1"/>
  <c r="AX101" i="107" s="1"/>
  <c r="AY101" i="107" s="1"/>
  <c r="AF132" i="107"/>
  <c r="AG132" i="107" s="1"/>
  <c r="AH132" i="107" s="1"/>
  <c r="AI132" i="107" s="1"/>
  <c r="AJ132" i="107" s="1"/>
  <c r="AK132" i="107" s="1"/>
  <c r="AL132" i="107" s="1"/>
  <c r="AM132" i="107" s="1"/>
  <c r="AN132" i="107" s="1"/>
  <c r="AO132" i="107" s="1"/>
  <c r="AP132" i="107" s="1"/>
  <c r="AQ132" i="107" s="1"/>
  <c r="AR132" i="107" s="1"/>
  <c r="AS132" i="107" s="1"/>
  <c r="AT132" i="107" s="1"/>
  <c r="AU132" i="107" s="1"/>
  <c r="AV132" i="107" s="1"/>
  <c r="AW132" i="107" s="1"/>
  <c r="AX132" i="107" s="1"/>
  <c r="AY132" i="107" s="1"/>
  <c r="AF490" i="107"/>
  <c r="AG490" i="107" s="1"/>
  <c r="AH490" i="107" s="1"/>
  <c r="AI490" i="107" s="1"/>
  <c r="AJ490" i="107" s="1"/>
  <c r="AK490" i="107" s="1"/>
  <c r="AL490" i="107" s="1"/>
  <c r="AM490" i="107" s="1"/>
  <c r="AN490" i="107" s="1"/>
  <c r="AO490" i="107" s="1"/>
  <c r="AP490" i="107" s="1"/>
  <c r="AQ490" i="107" s="1"/>
  <c r="AR490" i="107" s="1"/>
  <c r="AS490" i="107" s="1"/>
  <c r="AT490" i="107" s="1"/>
  <c r="AU490" i="107" s="1"/>
  <c r="AV490" i="107" s="1"/>
  <c r="AW490" i="107" s="1"/>
  <c r="AX490" i="107" s="1"/>
  <c r="AY490" i="107" s="1"/>
  <c r="AF464" i="107"/>
  <c r="AG464" i="107" s="1"/>
  <c r="AH464" i="107" s="1"/>
  <c r="AI464" i="107" s="1"/>
  <c r="AJ464" i="107" s="1"/>
  <c r="AK464" i="107" s="1"/>
  <c r="AL464" i="107" s="1"/>
  <c r="AM464" i="107" s="1"/>
  <c r="AN464" i="107" s="1"/>
  <c r="AO464" i="107" s="1"/>
  <c r="AP464" i="107" s="1"/>
  <c r="AQ464" i="107" s="1"/>
  <c r="AR464" i="107" s="1"/>
  <c r="AS464" i="107" s="1"/>
  <c r="AT464" i="107" s="1"/>
  <c r="AU464" i="107" s="1"/>
  <c r="AV464" i="107" s="1"/>
  <c r="AW464" i="107" s="1"/>
  <c r="AX464" i="107" s="1"/>
  <c r="AY464" i="107" s="1"/>
  <c r="AF487" i="107"/>
  <c r="AG487" i="107" s="1"/>
  <c r="AH487" i="107" s="1"/>
  <c r="AI487" i="107" s="1"/>
  <c r="AJ487" i="107" s="1"/>
  <c r="AK487" i="107" s="1"/>
  <c r="AL487" i="107" s="1"/>
  <c r="AM487" i="107" s="1"/>
  <c r="AN487" i="107" s="1"/>
  <c r="AO487" i="107" s="1"/>
  <c r="AP487" i="107" s="1"/>
  <c r="AQ487" i="107" s="1"/>
  <c r="AR487" i="107" s="1"/>
  <c r="AS487" i="107" s="1"/>
  <c r="AT487" i="107" s="1"/>
  <c r="AU487" i="107" s="1"/>
  <c r="AV487" i="107" s="1"/>
  <c r="AW487" i="107" s="1"/>
  <c r="AX487" i="107" s="1"/>
  <c r="AY487" i="107" s="1"/>
  <c r="AF345" i="107"/>
  <c r="AG345" i="107" s="1"/>
  <c r="AH345" i="107" s="1"/>
  <c r="AI345" i="107" s="1"/>
  <c r="AJ345" i="107" s="1"/>
  <c r="AK345" i="107" s="1"/>
  <c r="AL345" i="107" s="1"/>
  <c r="AM345" i="107" s="1"/>
  <c r="AN345" i="107" s="1"/>
  <c r="AO345" i="107" s="1"/>
  <c r="AP345" i="107" s="1"/>
  <c r="AQ345" i="107" s="1"/>
  <c r="AR345" i="107" s="1"/>
  <c r="AS345" i="107" s="1"/>
  <c r="AT345" i="107" s="1"/>
  <c r="AU345" i="107" s="1"/>
  <c r="AV345" i="107" s="1"/>
  <c r="AW345" i="107" s="1"/>
  <c r="AX345" i="107" s="1"/>
  <c r="AY345" i="107" s="1"/>
  <c r="AF411" i="107"/>
  <c r="AG411" i="107" s="1"/>
  <c r="AH411" i="107" s="1"/>
  <c r="AI411" i="107" s="1"/>
  <c r="AJ411" i="107" s="1"/>
  <c r="AK411" i="107" s="1"/>
  <c r="AL411" i="107" s="1"/>
  <c r="AM411" i="107" s="1"/>
  <c r="AN411" i="107" s="1"/>
  <c r="AO411" i="107" s="1"/>
  <c r="AP411" i="107" s="1"/>
  <c r="AQ411" i="107" s="1"/>
  <c r="AR411" i="107" s="1"/>
  <c r="AS411" i="107" s="1"/>
  <c r="AT411" i="107" s="1"/>
  <c r="AU411" i="107" s="1"/>
  <c r="AV411" i="107" s="1"/>
  <c r="AW411" i="107" s="1"/>
  <c r="AX411" i="107" s="1"/>
  <c r="AY411" i="107" s="1"/>
  <c r="AF130" i="107"/>
  <c r="AG130" i="107" s="1"/>
  <c r="AH130" i="107" s="1"/>
  <c r="AI130" i="107" s="1"/>
  <c r="AJ130" i="107" s="1"/>
  <c r="AK130" i="107" s="1"/>
  <c r="AL130" i="107" s="1"/>
  <c r="AM130" i="107" s="1"/>
  <c r="AN130" i="107" s="1"/>
  <c r="AO130" i="107" s="1"/>
  <c r="AP130" i="107" s="1"/>
  <c r="AQ130" i="107" s="1"/>
  <c r="AR130" i="107" s="1"/>
  <c r="AS130" i="107" s="1"/>
  <c r="AT130" i="107" s="1"/>
  <c r="AU130" i="107" s="1"/>
  <c r="AV130" i="107" s="1"/>
  <c r="AW130" i="107" s="1"/>
  <c r="AX130" i="107" s="1"/>
  <c r="AY130" i="107" s="1"/>
  <c r="AF255" i="107"/>
  <c r="AG255" i="107" s="1"/>
  <c r="AH255" i="107" s="1"/>
  <c r="AI255" i="107" s="1"/>
  <c r="AJ255" i="107" s="1"/>
  <c r="AK255" i="107" s="1"/>
  <c r="AL255" i="107" s="1"/>
  <c r="AM255" i="107" s="1"/>
  <c r="AN255" i="107" s="1"/>
  <c r="AO255" i="107" s="1"/>
  <c r="AP255" i="107" s="1"/>
  <c r="AQ255" i="107" s="1"/>
  <c r="AR255" i="107" s="1"/>
  <c r="AS255" i="107" s="1"/>
  <c r="AT255" i="107" s="1"/>
  <c r="AU255" i="107" s="1"/>
  <c r="AV255" i="107" s="1"/>
  <c r="AW255" i="107" s="1"/>
  <c r="AX255" i="107" s="1"/>
  <c r="AY255" i="107" s="1"/>
  <c r="AF710" i="107"/>
  <c r="AG710" i="107" s="1"/>
  <c r="AH710" i="107" s="1"/>
  <c r="AI710" i="107" s="1"/>
  <c r="AJ710" i="107" s="1"/>
  <c r="AK710" i="107" s="1"/>
  <c r="AL710" i="107" s="1"/>
  <c r="AM710" i="107" s="1"/>
  <c r="AN710" i="107" s="1"/>
  <c r="AO710" i="107" s="1"/>
  <c r="AP710" i="107" s="1"/>
  <c r="AQ710" i="107" s="1"/>
  <c r="AR710" i="107" s="1"/>
  <c r="AS710" i="107" s="1"/>
  <c r="AT710" i="107" s="1"/>
  <c r="AU710" i="107" s="1"/>
  <c r="AV710" i="107" s="1"/>
  <c r="AW710" i="107" s="1"/>
  <c r="AX710" i="107" s="1"/>
  <c r="AY710" i="107" s="1"/>
  <c r="AF634" i="107"/>
  <c r="AG634" i="107" s="1"/>
  <c r="AH634" i="107" s="1"/>
  <c r="AI634" i="107" s="1"/>
  <c r="AJ634" i="107" s="1"/>
  <c r="AK634" i="107" s="1"/>
  <c r="AL634" i="107" s="1"/>
  <c r="AM634" i="107" s="1"/>
  <c r="AN634" i="107" s="1"/>
  <c r="AO634" i="107" s="1"/>
  <c r="AP634" i="107" s="1"/>
  <c r="AQ634" i="107" s="1"/>
  <c r="AR634" i="107" s="1"/>
  <c r="AS634" i="107" s="1"/>
  <c r="AT634" i="107" s="1"/>
  <c r="AU634" i="107" s="1"/>
  <c r="AV634" i="107" s="1"/>
  <c r="AW634" i="107" s="1"/>
  <c r="AX634" i="107" s="1"/>
  <c r="AY634" i="107" s="1"/>
  <c r="AF159" i="107"/>
  <c r="AG159" i="107" s="1"/>
  <c r="AH159" i="107" s="1"/>
  <c r="AI159" i="107" s="1"/>
  <c r="AJ159" i="107" s="1"/>
  <c r="AK159" i="107" s="1"/>
  <c r="AL159" i="107" s="1"/>
  <c r="AM159" i="107" s="1"/>
  <c r="AN159" i="107" s="1"/>
  <c r="AO159" i="107" s="1"/>
  <c r="AP159" i="107" s="1"/>
  <c r="AQ159" i="107" s="1"/>
  <c r="AR159" i="107" s="1"/>
  <c r="AS159" i="107" s="1"/>
  <c r="AT159" i="107" s="1"/>
  <c r="AU159" i="107" s="1"/>
  <c r="AV159" i="107" s="1"/>
  <c r="AW159" i="107" s="1"/>
  <c r="AX159" i="107" s="1"/>
  <c r="AY159" i="107" s="1"/>
  <c r="AF588" i="107"/>
  <c r="AG588" i="107" s="1"/>
  <c r="AH588" i="107" s="1"/>
  <c r="AI588" i="107" s="1"/>
  <c r="AJ588" i="107" s="1"/>
  <c r="AK588" i="107" s="1"/>
  <c r="AL588" i="107" s="1"/>
  <c r="AM588" i="107" s="1"/>
  <c r="AN588" i="107" s="1"/>
  <c r="AO588" i="107" s="1"/>
  <c r="AP588" i="107" s="1"/>
  <c r="AQ588" i="107" s="1"/>
  <c r="AR588" i="107" s="1"/>
  <c r="AS588" i="107" s="1"/>
  <c r="AT588" i="107" s="1"/>
  <c r="AU588" i="107" s="1"/>
  <c r="AV588" i="107" s="1"/>
  <c r="AW588" i="107" s="1"/>
  <c r="AX588" i="107" s="1"/>
  <c r="AY588" i="107" s="1"/>
  <c r="AF515" i="107"/>
  <c r="AG515" i="107" s="1"/>
  <c r="AH515" i="107" s="1"/>
  <c r="AI515" i="107" s="1"/>
  <c r="AJ515" i="107" s="1"/>
  <c r="AK515" i="107" s="1"/>
  <c r="AL515" i="107" s="1"/>
  <c r="AM515" i="107" s="1"/>
  <c r="AN515" i="107" s="1"/>
  <c r="AO515" i="107" s="1"/>
  <c r="AP515" i="107" s="1"/>
  <c r="AQ515" i="107" s="1"/>
  <c r="AR515" i="107" s="1"/>
  <c r="AS515" i="107" s="1"/>
  <c r="AT515" i="107" s="1"/>
  <c r="AU515" i="107" s="1"/>
  <c r="AV515" i="107" s="1"/>
  <c r="AW515" i="107" s="1"/>
  <c r="AX515" i="107" s="1"/>
  <c r="AY515" i="107" s="1"/>
  <c r="AF229" i="107"/>
  <c r="AG229" i="107" s="1"/>
  <c r="AH229" i="107" s="1"/>
  <c r="AI229" i="107" s="1"/>
  <c r="AJ229" i="107" s="1"/>
  <c r="AK229" i="107" s="1"/>
  <c r="AL229" i="107" s="1"/>
  <c r="AM229" i="107" s="1"/>
  <c r="AN229" i="107" s="1"/>
  <c r="AO229" i="107" s="1"/>
  <c r="AP229" i="107" s="1"/>
  <c r="AQ229" i="107" s="1"/>
  <c r="AR229" i="107" s="1"/>
  <c r="AS229" i="107" s="1"/>
  <c r="AT229" i="107" s="1"/>
  <c r="AU229" i="107" s="1"/>
  <c r="AV229" i="107" s="1"/>
  <c r="AW229" i="107" s="1"/>
  <c r="AX229" i="107" s="1"/>
  <c r="AY229" i="107" s="1"/>
  <c r="AF433" i="107"/>
  <c r="AG433" i="107" s="1"/>
  <c r="AH433" i="107" s="1"/>
  <c r="AI433" i="107" s="1"/>
  <c r="AJ433" i="107" s="1"/>
  <c r="AK433" i="107" s="1"/>
  <c r="AL433" i="107" s="1"/>
  <c r="AM433" i="107" s="1"/>
  <c r="AN433" i="107" s="1"/>
  <c r="AO433" i="107" s="1"/>
  <c r="AP433" i="107" s="1"/>
  <c r="AQ433" i="107" s="1"/>
  <c r="AR433" i="107" s="1"/>
  <c r="AS433" i="107" s="1"/>
  <c r="AT433" i="107" s="1"/>
  <c r="AU433" i="107" s="1"/>
  <c r="AV433" i="107" s="1"/>
  <c r="AW433" i="107" s="1"/>
  <c r="AX433" i="107" s="1"/>
  <c r="AY433" i="107" s="1"/>
  <c r="AF575" i="107"/>
  <c r="AG575" i="107" s="1"/>
  <c r="AH575" i="107" s="1"/>
  <c r="AI575" i="107" s="1"/>
  <c r="AJ575" i="107" s="1"/>
  <c r="AK575" i="107" s="1"/>
  <c r="AL575" i="107" s="1"/>
  <c r="AM575" i="107" s="1"/>
  <c r="AN575" i="107" s="1"/>
  <c r="AO575" i="107" s="1"/>
  <c r="AP575" i="107" s="1"/>
  <c r="AQ575" i="107" s="1"/>
  <c r="AR575" i="107" s="1"/>
  <c r="AS575" i="107" s="1"/>
  <c r="AT575" i="107" s="1"/>
  <c r="AU575" i="107" s="1"/>
  <c r="AV575" i="107" s="1"/>
  <c r="AW575" i="107" s="1"/>
  <c r="AX575" i="107" s="1"/>
  <c r="AY575" i="107" s="1"/>
  <c r="AF77" i="107"/>
  <c r="AG77" i="107" s="1"/>
  <c r="AH77" i="107" s="1"/>
  <c r="AI77" i="107" s="1"/>
  <c r="AJ77" i="107" s="1"/>
  <c r="AK77" i="107" s="1"/>
  <c r="AL77" i="107" s="1"/>
  <c r="AM77" i="107" s="1"/>
  <c r="AN77" i="107" s="1"/>
  <c r="AO77" i="107" s="1"/>
  <c r="AP77" i="107" s="1"/>
  <c r="AQ77" i="107" s="1"/>
  <c r="AR77" i="107" s="1"/>
  <c r="AS77" i="107" s="1"/>
  <c r="AT77" i="107" s="1"/>
  <c r="AU77" i="107" s="1"/>
  <c r="AV77" i="107" s="1"/>
  <c r="AW77" i="107" s="1"/>
  <c r="AX77" i="107" s="1"/>
  <c r="AY77" i="107" s="1"/>
  <c r="AF182" i="107"/>
  <c r="AG182" i="107" s="1"/>
  <c r="AH182" i="107" s="1"/>
  <c r="AI182" i="107" s="1"/>
  <c r="AJ182" i="107" s="1"/>
  <c r="AK182" i="107" s="1"/>
  <c r="AL182" i="107" s="1"/>
  <c r="AM182" i="107" s="1"/>
  <c r="AN182" i="107" s="1"/>
  <c r="AO182" i="107" s="1"/>
  <c r="AP182" i="107" s="1"/>
  <c r="AQ182" i="107" s="1"/>
  <c r="AR182" i="107" s="1"/>
  <c r="AS182" i="107" s="1"/>
  <c r="AT182" i="107" s="1"/>
  <c r="AU182" i="107" s="1"/>
  <c r="AV182" i="107" s="1"/>
  <c r="AW182" i="107" s="1"/>
  <c r="AX182" i="107" s="1"/>
  <c r="AY182" i="107" s="1"/>
  <c r="AF215" i="107"/>
  <c r="AG215" i="107" s="1"/>
  <c r="AH215" i="107" s="1"/>
  <c r="AI215" i="107" s="1"/>
  <c r="AJ215" i="107" s="1"/>
  <c r="AK215" i="107" s="1"/>
  <c r="AL215" i="107" s="1"/>
  <c r="AM215" i="107" s="1"/>
  <c r="AN215" i="107" s="1"/>
  <c r="AO215" i="107" s="1"/>
  <c r="AP215" i="107" s="1"/>
  <c r="AQ215" i="107" s="1"/>
  <c r="AR215" i="107" s="1"/>
  <c r="AS215" i="107" s="1"/>
  <c r="AT215" i="107" s="1"/>
  <c r="AU215" i="107" s="1"/>
  <c r="AV215" i="107" s="1"/>
  <c r="AW215" i="107" s="1"/>
  <c r="AX215" i="107" s="1"/>
  <c r="AY215" i="107" s="1"/>
  <c r="AF451" i="107"/>
  <c r="AG451" i="107" s="1"/>
  <c r="AH451" i="107" s="1"/>
  <c r="AI451" i="107" s="1"/>
  <c r="AJ451" i="107" s="1"/>
  <c r="AK451" i="107" s="1"/>
  <c r="AL451" i="107" s="1"/>
  <c r="AM451" i="107" s="1"/>
  <c r="AN451" i="107" s="1"/>
  <c r="AO451" i="107" s="1"/>
  <c r="AP451" i="107" s="1"/>
  <c r="AQ451" i="107" s="1"/>
  <c r="AR451" i="107" s="1"/>
  <c r="AS451" i="107" s="1"/>
  <c r="AT451" i="107" s="1"/>
  <c r="AU451" i="107" s="1"/>
  <c r="AV451" i="107" s="1"/>
  <c r="AW451" i="107" s="1"/>
  <c r="AX451" i="107" s="1"/>
  <c r="AY451" i="107" s="1"/>
  <c r="AF484" i="107"/>
  <c r="AG484" i="107" s="1"/>
  <c r="AH484" i="107" s="1"/>
  <c r="AI484" i="107" s="1"/>
  <c r="AJ484" i="107" s="1"/>
  <c r="AK484" i="107" s="1"/>
  <c r="AL484" i="107" s="1"/>
  <c r="AM484" i="107" s="1"/>
  <c r="AN484" i="107" s="1"/>
  <c r="AO484" i="107" s="1"/>
  <c r="AP484" i="107" s="1"/>
  <c r="AQ484" i="107" s="1"/>
  <c r="AR484" i="107" s="1"/>
  <c r="AS484" i="107" s="1"/>
  <c r="AT484" i="107" s="1"/>
  <c r="AU484" i="107" s="1"/>
  <c r="AV484" i="107" s="1"/>
  <c r="AW484" i="107" s="1"/>
  <c r="AX484" i="107" s="1"/>
  <c r="AY484" i="107" s="1"/>
  <c r="AF397" i="107"/>
  <c r="AG397" i="107" s="1"/>
  <c r="AH397" i="107" s="1"/>
  <c r="AI397" i="107" s="1"/>
  <c r="AJ397" i="107" s="1"/>
  <c r="AK397" i="107" s="1"/>
  <c r="AL397" i="107" s="1"/>
  <c r="AM397" i="107" s="1"/>
  <c r="AN397" i="107" s="1"/>
  <c r="AO397" i="107" s="1"/>
  <c r="AP397" i="107" s="1"/>
  <c r="AQ397" i="107" s="1"/>
  <c r="AR397" i="107" s="1"/>
  <c r="AS397" i="107" s="1"/>
  <c r="AT397" i="107" s="1"/>
  <c r="AU397" i="107" s="1"/>
  <c r="AV397" i="107" s="1"/>
  <c r="AW397" i="107" s="1"/>
  <c r="AX397" i="107" s="1"/>
  <c r="AY397" i="107" s="1"/>
  <c r="AF493" i="107"/>
  <c r="AG493" i="107" s="1"/>
  <c r="AH493" i="107" s="1"/>
  <c r="AI493" i="107" s="1"/>
  <c r="AJ493" i="107" s="1"/>
  <c r="AK493" i="107" s="1"/>
  <c r="AL493" i="107" s="1"/>
  <c r="AM493" i="107" s="1"/>
  <c r="AN493" i="107" s="1"/>
  <c r="AO493" i="107" s="1"/>
  <c r="AP493" i="107" s="1"/>
  <c r="AQ493" i="107" s="1"/>
  <c r="AR493" i="107" s="1"/>
  <c r="AS493" i="107" s="1"/>
  <c r="AT493" i="107" s="1"/>
  <c r="AU493" i="107" s="1"/>
  <c r="AV493" i="107" s="1"/>
  <c r="AW493" i="107" s="1"/>
  <c r="AX493" i="107" s="1"/>
  <c r="AY493" i="107" s="1"/>
  <c r="AF258" i="107"/>
  <c r="AG258" i="107" s="1"/>
  <c r="AH258" i="107" s="1"/>
  <c r="AI258" i="107" s="1"/>
  <c r="AJ258" i="107" s="1"/>
  <c r="AK258" i="107" s="1"/>
  <c r="AL258" i="107" s="1"/>
  <c r="AM258" i="107" s="1"/>
  <c r="AN258" i="107" s="1"/>
  <c r="AO258" i="107" s="1"/>
  <c r="AP258" i="107" s="1"/>
  <c r="AQ258" i="107" s="1"/>
  <c r="AR258" i="107" s="1"/>
  <c r="AS258" i="107" s="1"/>
  <c r="AT258" i="107" s="1"/>
  <c r="AU258" i="107" s="1"/>
  <c r="AV258" i="107" s="1"/>
  <c r="AW258" i="107" s="1"/>
  <c r="AX258" i="107" s="1"/>
  <c r="AY258" i="107" s="1"/>
  <c r="AF184" i="107"/>
  <c r="AG184" i="107" s="1"/>
  <c r="AH184" i="107" s="1"/>
  <c r="AI184" i="107" s="1"/>
  <c r="AJ184" i="107" s="1"/>
  <c r="AK184" i="107" s="1"/>
  <c r="AL184" i="107" s="1"/>
  <c r="AM184" i="107" s="1"/>
  <c r="AN184" i="107" s="1"/>
  <c r="AO184" i="107" s="1"/>
  <c r="AP184" i="107" s="1"/>
  <c r="AQ184" i="107" s="1"/>
  <c r="AR184" i="107" s="1"/>
  <c r="AS184" i="107" s="1"/>
  <c r="AT184" i="107" s="1"/>
  <c r="AU184" i="107" s="1"/>
  <c r="AV184" i="107" s="1"/>
  <c r="AW184" i="107" s="1"/>
  <c r="AX184" i="107" s="1"/>
  <c r="AY184" i="107" s="1"/>
  <c r="AF729" i="107"/>
  <c r="AG729" i="107" s="1"/>
  <c r="AH729" i="107" s="1"/>
  <c r="AI729" i="107" s="1"/>
  <c r="AJ729" i="107" s="1"/>
  <c r="AK729" i="107" s="1"/>
  <c r="AL729" i="107" s="1"/>
  <c r="AM729" i="107" s="1"/>
  <c r="AN729" i="107" s="1"/>
  <c r="AO729" i="107" s="1"/>
  <c r="AP729" i="107" s="1"/>
  <c r="AQ729" i="107" s="1"/>
  <c r="AR729" i="107" s="1"/>
  <c r="AS729" i="107" s="1"/>
  <c r="AT729" i="107" s="1"/>
  <c r="AU729" i="107" s="1"/>
  <c r="AV729" i="107" s="1"/>
  <c r="AW729" i="107" s="1"/>
  <c r="AX729" i="107" s="1"/>
  <c r="AY729" i="107" s="1"/>
  <c r="AF413" i="107"/>
  <c r="AG413" i="107" s="1"/>
  <c r="AH413" i="107" s="1"/>
  <c r="AI413" i="107" s="1"/>
  <c r="AJ413" i="107" s="1"/>
  <c r="AK413" i="107" s="1"/>
  <c r="AL413" i="107" s="1"/>
  <c r="AM413" i="107" s="1"/>
  <c r="AN413" i="107" s="1"/>
  <c r="AO413" i="107" s="1"/>
  <c r="AP413" i="107" s="1"/>
  <c r="AQ413" i="107" s="1"/>
  <c r="AR413" i="107" s="1"/>
  <c r="AS413" i="107" s="1"/>
  <c r="AT413" i="107" s="1"/>
  <c r="AU413" i="107" s="1"/>
  <c r="AV413" i="107" s="1"/>
  <c r="AW413" i="107" s="1"/>
  <c r="AX413" i="107" s="1"/>
  <c r="AY413" i="107" s="1"/>
  <c r="AF719" i="107"/>
  <c r="AG719" i="107" s="1"/>
  <c r="AH719" i="107" s="1"/>
  <c r="AI719" i="107" s="1"/>
  <c r="AJ719" i="107" s="1"/>
  <c r="AK719" i="107" s="1"/>
  <c r="AL719" i="107" s="1"/>
  <c r="AM719" i="107" s="1"/>
  <c r="AN719" i="107" s="1"/>
  <c r="AO719" i="107" s="1"/>
  <c r="AP719" i="107" s="1"/>
  <c r="AQ719" i="107" s="1"/>
  <c r="AR719" i="107" s="1"/>
  <c r="AS719" i="107" s="1"/>
  <c r="AT719" i="107" s="1"/>
  <c r="AU719" i="107" s="1"/>
  <c r="AV719" i="107" s="1"/>
  <c r="AW719" i="107" s="1"/>
  <c r="AX719" i="107" s="1"/>
  <c r="AY719" i="107" s="1"/>
  <c r="AF274" i="107"/>
  <c r="AG274" i="107" s="1"/>
  <c r="AH274" i="107" s="1"/>
  <c r="AI274" i="107" s="1"/>
  <c r="AJ274" i="107" s="1"/>
  <c r="AK274" i="107" s="1"/>
  <c r="AL274" i="107" s="1"/>
  <c r="AM274" i="107" s="1"/>
  <c r="AN274" i="107" s="1"/>
  <c r="AO274" i="107" s="1"/>
  <c r="AP274" i="107" s="1"/>
  <c r="AQ274" i="107" s="1"/>
  <c r="AR274" i="107" s="1"/>
  <c r="AS274" i="107" s="1"/>
  <c r="AT274" i="107" s="1"/>
  <c r="AU274" i="107" s="1"/>
  <c r="AV274" i="107" s="1"/>
  <c r="AW274" i="107" s="1"/>
  <c r="AX274" i="107" s="1"/>
  <c r="AY274" i="107" s="1"/>
  <c r="AF589" i="107"/>
  <c r="AG589" i="107" s="1"/>
  <c r="AH589" i="107" s="1"/>
  <c r="AI589" i="107" s="1"/>
  <c r="AJ589" i="107" s="1"/>
  <c r="AK589" i="107" s="1"/>
  <c r="AL589" i="107" s="1"/>
  <c r="AM589" i="107" s="1"/>
  <c r="AN589" i="107" s="1"/>
  <c r="AO589" i="107" s="1"/>
  <c r="AP589" i="107" s="1"/>
  <c r="AQ589" i="107" s="1"/>
  <c r="AR589" i="107" s="1"/>
  <c r="AS589" i="107" s="1"/>
  <c r="AT589" i="107" s="1"/>
  <c r="AU589" i="107" s="1"/>
  <c r="AV589" i="107" s="1"/>
  <c r="AW589" i="107" s="1"/>
  <c r="AX589" i="107" s="1"/>
  <c r="AY589" i="107" s="1"/>
  <c r="AF370" i="107"/>
  <c r="AG370" i="107" s="1"/>
  <c r="AH370" i="107" s="1"/>
  <c r="AI370" i="107" s="1"/>
  <c r="AJ370" i="107" s="1"/>
  <c r="AK370" i="107" s="1"/>
  <c r="AL370" i="107" s="1"/>
  <c r="AM370" i="107" s="1"/>
  <c r="AN370" i="107" s="1"/>
  <c r="AO370" i="107" s="1"/>
  <c r="AP370" i="107" s="1"/>
  <c r="AQ370" i="107" s="1"/>
  <c r="AR370" i="107" s="1"/>
  <c r="AS370" i="107" s="1"/>
  <c r="AT370" i="107" s="1"/>
  <c r="AU370" i="107" s="1"/>
  <c r="AV370" i="107" s="1"/>
  <c r="AW370" i="107" s="1"/>
  <c r="AX370" i="107" s="1"/>
  <c r="AY370" i="107" s="1"/>
  <c r="AF98" i="107"/>
  <c r="AG98" i="107" s="1"/>
  <c r="AH98" i="107" s="1"/>
  <c r="AI98" i="107" s="1"/>
  <c r="AJ98" i="107" s="1"/>
  <c r="AK98" i="107" s="1"/>
  <c r="AL98" i="107" s="1"/>
  <c r="AM98" i="107" s="1"/>
  <c r="AN98" i="107" s="1"/>
  <c r="AO98" i="107" s="1"/>
  <c r="AP98" i="107" s="1"/>
  <c r="AQ98" i="107" s="1"/>
  <c r="AR98" i="107" s="1"/>
  <c r="AS98" i="107" s="1"/>
  <c r="AT98" i="107" s="1"/>
  <c r="AU98" i="107" s="1"/>
  <c r="AV98" i="107" s="1"/>
  <c r="AW98" i="107" s="1"/>
  <c r="AX98" i="107" s="1"/>
  <c r="AY98" i="107" s="1"/>
  <c r="AF497" i="107"/>
  <c r="AG497" i="107" s="1"/>
  <c r="AH497" i="107" s="1"/>
  <c r="AI497" i="107" s="1"/>
  <c r="AJ497" i="107" s="1"/>
  <c r="AK497" i="107" s="1"/>
  <c r="AL497" i="107" s="1"/>
  <c r="AM497" i="107" s="1"/>
  <c r="AN497" i="107" s="1"/>
  <c r="AO497" i="107" s="1"/>
  <c r="AP497" i="107" s="1"/>
  <c r="AQ497" i="107" s="1"/>
  <c r="AR497" i="107" s="1"/>
  <c r="AS497" i="107" s="1"/>
  <c r="AT497" i="107" s="1"/>
  <c r="AU497" i="107" s="1"/>
  <c r="AV497" i="107" s="1"/>
  <c r="AW497" i="107" s="1"/>
  <c r="AX497" i="107" s="1"/>
  <c r="AY497" i="107" s="1"/>
  <c r="AF91" i="107"/>
  <c r="AG91" i="107" s="1"/>
  <c r="AH91" i="107" s="1"/>
  <c r="AI91" i="107" s="1"/>
  <c r="AJ91" i="107" s="1"/>
  <c r="AK91" i="107" s="1"/>
  <c r="AL91" i="107" s="1"/>
  <c r="AM91" i="107" s="1"/>
  <c r="AN91" i="107" s="1"/>
  <c r="AO91" i="107" s="1"/>
  <c r="AP91" i="107" s="1"/>
  <c r="AQ91" i="107" s="1"/>
  <c r="AR91" i="107" s="1"/>
  <c r="AS91" i="107" s="1"/>
  <c r="AT91" i="107" s="1"/>
  <c r="AU91" i="107" s="1"/>
  <c r="AV91" i="107" s="1"/>
  <c r="AW91" i="107" s="1"/>
  <c r="AX91" i="107" s="1"/>
  <c r="AY91" i="107" s="1"/>
  <c r="AF576" i="107"/>
  <c r="AG576" i="107" s="1"/>
  <c r="AH576" i="107" s="1"/>
  <c r="AI576" i="107" s="1"/>
  <c r="AJ576" i="107" s="1"/>
  <c r="AK576" i="107" s="1"/>
  <c r="AL576" i="107" s="1"/>
  <c r="AM576" i="107" s="1"/>
  <c r="AN576" i="107" s="1"/>
  <c r="AO576" i="107" s="1"/>
  <c r="AP576" i="107" s="1"/>
  <c r="AQ576" i="107" s="1"/>
  <c r="AR576" i="107" s="1"/>
  <c r="AS576" i="107" s="1"/>
  <c r="AT576" i="107" s="1"/>
  <c r="AU576" i="107" s="1"/>
  <c r="AV576" i="107" s="1"/>
  <c r="AW576" i="107" s="1"/>
  <c r="AX576" i="107" s="1"/>
  <c r="AY576" i="107" s="1"/>
  <c r="AF625" i="107"/>
  <c r="AG625" i="107" s="1"/>
  <c r="AH625" i="107" s="1"/>
  <c r="AI625" i="107" s="1"/>
  <c r="AJ625" i="107" s="1"/>
  <c r="AK625" i="107" s="1"/>
  <c r="AL625" i="107" s="1"/>
  <c r="AM625" i="107" s="1"/>
  <c r="AN625" i="107" s="1"/>
  <c r="AO625" i="107" s="1"/>
  <c r="AP625" i="107" s="1"/>
  <c r="AQ625" i="107" s="1"/>
  <c r="AR625" i="107" s="1"/>
  <c r="AS625" i="107" s="1"/>
  <c r="AT625" i="107" s="1"/>
  <c r="AU625" i="107" s="1"/>
  <c r="AV625" i="107" s="1"/>
  <c r="AW625" i="107" s="1"/>
  <c r="AX625" i="107" s="1"/>
  <c r="AY625" i="107" s="1"/>
  <c r="AF548" i="107"/>
  <c r="AG548" i="107" s="1"/>
  <c r="AH548" i="107" s="1"/>
  <c r="AI548" i="107" s="1"/>
  <c r="AJ548" i="107" s="1"/>
  <c r="AK548" i="107" s="1"/>
  <c r="AL548" i="107" s="1"/>
  <c r="AM548" i="107" s="1"/>
  <c r="AN548" i="107" s="1"/>
  <c r="AO548" i="107" s="1"/>
  <c r="AP548" i="107" s="1"/>
  <c r="AQ548" i="107" s="1"/>
  <c r="AR548" i="107" s="1"/>
  <c r="AS548" i="107" s="1"/>
  <c r="AT548" i="107" s="1"/>
  <c r="AU548" i="107" s="1"/>
  <c r="AV548" i="107" s="1"/>
  <c r="AW548" i="107" s="1"/>
  <c r="AX548" i="107" s="1"/>
  <c r="AY548" i="107" s="1"/>
  <c r="AF353" i="107"/>
  <c r="AG353" i="107" s="1"/>
  <c r="AH353" i="107" s="1"/>
  <c r="AI353" i="107" s="1"/>
  <c r="AJ353" i="107" s="1"/>
  <c r="AK353" i="107" s="1"/>
  <c r="AL353" i="107" s="1"/>
  <c r="AM353" i="107" s="1"/>
  <c r="AN353" i="107" s="1"/>
  <c r="AO353" i="107" s="1"/>
  <c r="AP353" i="107" s="1"/>
  <c r="AQ353" i="107" s="1"/>
  <c r="AR353" i="107" s="1"/>
  <c r="AS353" i="107" s="1"/>
  <c r="AT353" i="107" s="1"/>
  <c r="AU353" i="107" s="1"/>
  <c r="AV353" i="107" s="1"/>
  <c r="AW353" i="107" s="1"/>
  <c r="AX353" i="107" s="1"/>
  <c r="AY353" i="107" s="1"/>
  <c r="AF591" i="107"/>
  <c r="AG591" i="107" s="1"/>
  <c r="AH591" i="107" s="1"/>
  <c r="AI591" i="107" s="1"/>
  <c r="AJ591" i="107" s="1"/>
  <c r="AK591" i="107" s="1"/>
  <c r="AL591" i="107" s="1"/>
  <c r="AM591" i="107" s="1"/>
  <c r="AN591" i="107" s="1"/>
  <c r="AO591" i="107" s="1"/>
  <c r="AP591" i="107" s="1"/>
  <c r="AQ591" i="107" s="1"/>
  <c r="AR591" i="107" s="1"/>
  <c r="AS591" i="107" s="1"/>
  <c r="AT591" i="107" s="1"/>
  <c r="AU591" i="107" s="1"/>
  <c r="AV591" i="107" s="1"/>
  <c r="AW591" i="107" s="1"/>
  <c r="AX591" i="107" s="1"/>
  <c r="AY591" i="107" s="1"/>
  <c r="AF341" i="107"/>
  <c r="AG341" i="107" s="1"/>
  <c r="AH341" i="107" s="1"/>
  <c r="AI341" i="107" s="1"/>
  <c r="AJ341" i="107" s="1"/>
  <c r="AK341" i="107" s="1"/>
  <c r="AL341" i="107" s="1"/>
  <c r="AM341" i="107" s="1"/>
  <c r="AN341" i="107" s="1"/>
  <c r="AO341" i="107" s="1"/>
  <c r="AP341" i="107" s="1"/>
  <c r="AQ341" i="107" s="1"/>
  <c r="AR341" i="107" s="1"/>
  <c r="AS341" i="107" s="1"/>
  <c r="AT341" i="107" s="1"/>
  <c r="AU341" i="107" s="1"/>
  <c r="AV341" i="107" s="1"/>
  <c r="AW341" i="107" s="1"/>
  <c r="AX341" i="107" s="1"/>
  <c r="AY341" i="107" s="1"/>
  <c r="AF640" i="107"/>
  <c r="AG640" i="107" s="1"/>
  <c r="AH640" i="107" s="1"/>
  <c r="AI640" i="107" s="1"/>
  <c r="AJ640" i="107" s="1"/>
  <c r="AK640" i="107" s="1"/>
  <c r="AL640" i="107" s="1"/>
  <c r="AM640" i="107" s="1"/>
  <c r="AN640" i="107" s="1"/>
  <c r="AO640" i="107" s="1"/>
  <c r="AP640" i="107" s="1"/>
  <c r="AQ640" i="107" s="1"/>
  <c r="AR640" i="107" s="1"/>
  <c r="AS640" i="107" s="1"/>
  <c r="AT640" i="107" s="1"/>
  <c r="AU640" i="107" s="1"/>
  <c r="AV640" i="107" s="1"/>
  <c r="AW640" i="107" s="1"/>
  <c r="AX640" i="107" s="1"/>
  <c r="AY640" i="107" s="1"/>
  <c r="AF67" i="107"/>
  <c r="AG67" i="107" s="1"/>
  <c r="AH67" i="107" s="1"/>
  <c r="AI67" i="107" s="1"/>
  <c r="AJ67" i="107" s="1"/>
  <c r="AK67" i="107" s="1"/>
  <c r="AL67" i="107" s="1"/>
  <c r="AM67" i="107" s="1"/>
  <c r="AN67" i="107" s="1"/>
  <c r="AO67" i="107" s="1"/>
  <c r="AP67" i="107" s="1"/>
  <c r="AQ67" i="107" s="1"/>
  <c r="AR67" i="107" s="1"/>
  <c r="AS67" i="107" s="1"/>
  <c r="AT67" i="107" s="1"/>
  <c r="AU67" i="107" s="1"/>
  <c r="AV67" i="107" s="1"/>
  <c r="AW67" i="107" s="1"/>
  <c r="AX67" i="107" s="1"/>
  <c r="AY67" i="107" s="1"/>
  <c r="AF606" i="107"/>
  <c r="AG606" i="107" s="1"/>
  <c r="AH606" i="107" s="1"/>
  <c r="AI606" i="107" s="1"/>
  <c r="AJ606" i="107" s="1"/>
  <c r="AK606" i="107" s="1"/>
  <c r="AL606" i="107" s="1"/>
  <c r="AM606" i="107" s="1"/>
  <c r="AN606" i="107" s="1"/>
  <c r="AO606" i="107" s="1"/>
  <c r="AP606" i="107" s="1"/>
  <c r="AQ606" i="107" s="1"/>
  <c r="AR606" i="107" s="1"/>
  <c r="AS606" i="107" s="1"/>
  <c r="AT606" i="107" s="1"/>
  <c r="AU606" i="107" s="1"/>
  <c r="AV606" i="107" s="1"/>
  <c r="AW606" i="107" s="1"/>
  <c r="AX606" i="107" s="1"/>
  <c r="AY606" i="107" s="1"/>
  <c r="AF100" i="107"/>
  <c r="AG100" i="107" s="1"/>
  <c r="AH100" i="107" s="1"/>
  <c r="AI100" i="107" s="1"/>
  <c r="AJ100" i="107" s="1"/>
  <c r="AK100" i="107" s="1"/>
  <c r="AL100" i="107" s="1"/>
  <c r="AM100" i="107" s="1"/>
  <c r="AN100" i="107" s="1"/>
  <c r="AO100" i="107" s="1"/>
  <c r="AP100" i="107" s="1"/>
  <c r="AQ100" i="107" s="1"/>
  <c r="AR100" i="107" s="1"/>
  <c r="AS100" i="107" s="1"/>
  <c r="AT100" i="107" s="1"/>
  <c r="AU100" i="107" s="1"/>
  <c r="AV100" i="107" s="1"/>
  <c r="AW100" i="107" s="1"/>
  <c r="AX100" i="107" s="1"/>
  <c r="AY100" i="107" s="1"/>
  <c r="AF419" i="107"/>
  <c r="AG419" i="107" s="1"/>
  <c r="AH419" i="107" s="1"/>
  <c r="AI419" i="107" s="1"/>
  <c r="AJ419" i="107" s="1"/>
  <c r="AK419" i="107" s="1"/>
  <c r="AL419" i="107" s="1"/>
  <c r="AM419" i="107" s="1"/>
  <c r="AN419" i="107" s="1"/>
  <c r="AO419" i="107" s="1"/>
  <c r="AP419" i="107" s="1"/>
  <c r="AQ419" i="107" s="1"/>
  <c r="AR419" i="107" s="1"/>
  <c r="AS419" i="107" s="1"/>
  <c r="AT419" i="107" s="1"/>
  <c r="AU419" i="107" s="1"/>
  <c r="AV419" i="107" s="1"/>
  <c r="AW419" i="107" s="1"/>
  <c r="AX419" i="107" s="1"/>
  <c r="AY419" i="107" s="1"/>
  <c r="AF557" i="107"/>
  <c r="AG557" i="107" s="1"/>
  <c r="AH557" i="107" s="1"/>
  <c r="AI557" i="107" s="1"/>
  <c r="AJ557" i="107" s="1"/>
  <c r="AK557" i="107" s="1"/>
  <c r="AL557" i="107" s="1"/>
  <c r="AM557" i="107" s="1"/>
  <c r="AN557" i="107" s="1"/>
  <c r="AO557" i="107" s="1"/>
  <c r="AP557" i="107" s="1"/>
  <c r="AQ557" i="107" s="1"/>
  <c r="AR557" i="107" s="1"/>
  <c r="AS557" i="107" s="1"/>
  <c r="AT557" i="107" s="1"/>
  <c r="AU557" i="107" s="1"/>
  <c r="AV557" i="107" s="1"/>
  <c r="AW557" i="107" s="1"/>
  <c r="AX557" i="107" s="1"/>
  <c r="AY557" i="107" s="1"/>
  <c r="AF81" i="107"/>
  <c r="AG81" i="107" s="1"/>
  <c r="AH81" i="107" s="1"/>
  <c r="AI81" i="107" s="1"/>
  <c r="AJ81" i="107" s="1"/>
  <c r="AK81" i="107" s="1"/>
  <c r="AL81" i="107" s="1"/>
  <c r="AM81" i="107" s="1"/>
  <c r="AN81" i="107" s="1"/>
  <c r="AO81" i="107" s="1"/>
  <c r="AP81" i="107" s="1"/>
  <c r="AQ81" i="107" s="1"/>
  <c r="AR81" i="107" s="1"/>
  <c r="AS81" i="107" s="1"/>
  <c r="AT81" i="107" s="1"/>
  <c r="AU81" i="107" s="1"/>
  <c r="AV81" i="107" s="1"/>
  <c r="AW81" i="107" s="1"/>
  <c r="AX81" i="107" s="1"/>
  <c r="AY81" i="107" s="1"/>
  <c r="AF140" i="107"/>
  <c r="AG140" i="107" s="1"/>
  <c r="AH140" i="107" s="1"/>
  <c r="AI140" i="107" s="1"/>
  <c r="AJ140" i="107" s="1"/>
  <c r="AK140" i="107" s="1"/>
  <c r="AL140" i="107" s="1"/>
  <c r="AM140" i="107" s="1"/>
  <c r="AN140" i="107" s="1"/>
  <c r="AO140" i="107" s="1"/>
  <c r="AP140" i="107" s="1"/>
  <c r="AQ140" i="107" s="1"/>
  <c r="AR140" i="107" s="1"/>
  <c r="AS140" i="107" s="1"/>
  <c r="AT140" i="107" s="1"/>
  <c r="AU140" i="107" s="1"/>
  <c r="AV140" i="107" s="1"/>
  <c r="AW140" i="107" s="1"/>
  <c r="AX140" i="107" s="1"/>
  <c r="AY140" i="107" s="1"/>
  <c r="AF118" i="107"/>
  <c r="AG118" i="107" s="1"/>
  <c r="AH118" i="107" s="1"/>
  <c r="AI118" i="107" s="1"/>
  <c r="AJ118" i="107" s="1"/>
  <c r="AK118" i="107" s="1"/>
  <c r="AL118" i="107" s="1"/>
  <c r="AM118" i="107" s="1"/>
  <c r="AN118" i="107" s="1"/>
  <c r="AO118" i="107" s="1"/>
  <c r="AP118" i="107" s="1"/>
  <c r="AQ118" i="107" s="1"/>
  <c r="AR118" i="107" s="1"/>
  <c r="AS118" i="107" s="1"/>
  <c r="AT118" i="107" s="1"/>
  <c r="AU118" i="107" s="1"/>
  <c r="AV118" i="107" s="1"/>
  <c r="AW118" i="107" s="1"/>
  <c r="AX118" i="107" s="1"/>
  <c r="AY118" i="107" s="1"/>
  <c r="AF510" i="107"/>
  <c r="AG510" i="107" s="1"/>
  <c r="AH510" i="107" s="1"/>
  <c r="AI510" i="107" s="1"/>
  <c r="AJ510" i="107" s="1"/>
  <c r="AK510" i="107" s="1"/>
  <c r="AL510" i="107" s="1"/>
  <c r="AM510" i="107" s="1"/>
  <c r="AN510" i="107" s="1"/>
  <c r="AO510" i="107" s="1"/>
  <c r="AP510" i="107" s="1"/>
  <c r="AQ510" i="107" s="1"/>
  <c r="AR510" i="107" s="1"/>
  <c r="AS510" i="107" s="1"/>
  <c r="AT510" i="107" s="1"/>
  <c r="AU510" i="107" s="1"/>
  <c r="AV510" i="107" s="1"/>
  <c r="AW510" i="107" s="1"/>
  <c r="AX510" i="107" s="1"/>
  <c r="AY510" i="107" s="1"/>
  <c r="AF262" i="107"/>
  <c r="AG262" i="107" s="1"/>
  <c r="AH262" i="107" s="1"/>
  <c r="AI262" i="107" s="1"/>
  <c r="AJ262" i="107" s="1"/>
  <c r="AK262" i="107" s="1"/>
  <c r="AL262" i="107" s="1"/>
  <c r="AM262" i="107" s="1"/>
  <c r="AN262" i="107" s="1"/>
  <c r="AO262" i="107" s="1"/>
  <c r="AP262" i="107" s="1"/>
  <c r="AQ262" i="107" s="1"/>
  <c r="AR262" i="107" s="1"/>
  <c r="AS262" i="107" s="1"/>
  <c r="AT262" i="107" s="1"/>
  <c r="AU262" i="107" s="1"/>
  <c r="AV262" i="107" s="1"/>
  <c r="AW262" i="107" s="1"/>
  <c r="AX262" i="107" s="1"/>
  <c r="AY262" i="107" s="1"/>
  <c r="AF155" i="107"/>
  <c r="AG155" i="107" s="1"/>
  <c r="AH155" i="107" s="1"/>
  <c r="AI155" i="107" s="1"/>
  <c r="AJ155" i="107" s="1"/>
  <c r="AK155" i="107" s="1"/>
  <c r="AL155" i="107" s="1"/>
  <c r="AM155" i="107" s="1"/>
  <c r="AN155" i="107" s="1"/>
  <c r="AO155" i="107" s="1"/>
  <c r="AP155" i="107" s="1"/>
  <c r="AQ155" i="107" s="1"/>
  <c r="AR155" i="107" s="1"/>
  <c r="AS155" i="107" s="1"/>
  <c r="AT155" i="107" s="1"/>
  <c r="AU155" i="107" s="1"/>
  <c r="AV155" i="107" s="1"/>
  <c r="AW155" i="107" s="1"/>
  <c r="AX155" i="107" s="1"/>
  <c r="AY155" i="107" s="1"/>
  <c r="AF507" i="107"/>
  <c r="AG507" i="107" s="1"/>
  <c r="AH507" i="107" s="1"/>
  <c r="AI507" i="107" s="1"/>
  <c r="AJ507" i="107" s="1"/>
  <c r="AK507" i="107" s="1"/>
  <c r="AL507" i="107" s="1"/>
  <c r="AM507" i="107" s="1"/>
  <c r="AN507" i="107" s="1"/>
  <c r="AO507" i="107" s="1"/>
  <c r="AP507" i="107" s="1"/>
  <c r="AQ507" i="107" s="1"/>
  <c r="AR507" i="107" s="1"/>
  <c r="AS507" i="107" s="1"/>
  <c r="AT507" i="107" s="1"/>
  <c r="AU507" i="107" s="1"/>
  <c r="AV507" i="107" s="1"/>
  <c r="AW507" i="107" s="1"/>
  <c r="AX507" i="107" s="1"/>
  <c r="AY507" i="107" s="1"/>
  <c r="AF119" i="107"/>
  <c r="AG119" i="107" s="1"/>
  <c r="AH119" i="107" s="1"/>
  <c r="AI119" i="107" s="1"/>
  <c r="AJ119" i="107" s="1"/>
  <c r="AK119" i="107" s="1"/>
  <c r="AL119" i="107" s="1"/>
  <c r="AM119" i="107" s="1"/>
  <c r="AN119" i="107" s="1"/>
  <c r="AO119" i="107" s="1"/>
  <c r="AP119" i="107" s="1"/>
  <c r="AQ119" i="107" s="1"/>
  <c r="AR119" i="107" s="1"/>
  <c r="AS119" i="107" s="1"/>
  <c r="AT119" i="107" s="1"/>
  <c r="AU119" i="107" s="1"/>
  <c r="AV119" i="107" s="1"/>
  <c r="AW119" i="107" s="1"/>
  <c r="AX119" i="107" s="1"/>
  <c r="AY119" i="107" s="1"/>
  <c r="AF97" i="107"/>
  <c r="AG97" i="107" s="1"/>
  <c r="AH97" i="107" s="1"/>
  <c r="AI97" i="107" s="1"/>
  <c r="AJ97" i="107" s="1"/>
  <c r="AK97" i="107" s="1"/>
  <c r="AL97" i="107" s="1"/>
  <c r="AM97" i="107" s="1"/>
  <c r="AN97" i="107" s="1"/>
  <c r="AO97" i="107" s="1"/>
  <c r="AP97" i="107" s="1"/>
  <c r="AQ97" i="107" s="1"/>
  <c r="AR97" i="107" s="1"/>
  <c r="AS97" i="107" s="1"/>
  <c r="AT97" i="107" s="1"/>
  <c r="AU97" i="107" s="1"/>
  <c r="AV97" i="107" s="1"/>
  <c r="AW97" i="107" s="1"/>
  <c r="AX97" i="107" s="1"/>
  <c r="AY97" i="107" s="1"/>
  <c r="AF61" i="107"/>
  <c r="AG61" i="107" s="1"/>
  <c r="AH61" i="107" s="1"/>
  <c r="AI61" i="107" s="1"/>
  <c r="AJ61" i="107" s="1"/>
  <c r="AK61" i="107" s="1"/>
  <c r="AL61" i="107" s="1"/>
  <c r="AM61" i="107" s="1"/>
  <c r="AN61" i="107" s="1"/>
  <c r="AO61" i="107" s="1"/>
  <c r="AP61" i="107" s="1"/>
  <c r="AQ61" i="107" s="1"/>
  <c r="AR61" i="107" s="1"/>
  <c r="AS61" i="107" s="1"/>
  <c r="AT61" i="107" s="1"/>
  <c r="AU61" i="107" s="1"/>
  <c r="AV61" i="107" s="1"/>
  <c r="AW61" i="107" s="1"/>
  <c r="AX61" i="107" s="1"/>
  <c r="AY61" i="107" s="1"/>
  <c r="AF307" i="107"/>
  <c r="AG307" i="107" s="1"/>
  <c r="AH307" i="107" s="1"/>
  <c r="AI307" i="107" s="1"/>
  <c r="AJ307" i="107" s="1"/>
  <c r="AK307" i="107" s="1"/>
  <c r="AL307" i="107" s="1"/>
  <c r="AM307" i="107" s="1"/>
  <c r="AN307" i="107" s="1"/>
  <c r="AO307" i="107" s="1"/>
  <c r="AP307" i="107" s="1"/>
  <c r="AQ307" i="107" s="1"/>
  <c r="AR307" i="107" s="1"/>
  <c r="AS307" i="107" s="1"/>
  <c r="AT307" i="107" s="1"/>
  <c r="AU307" i="107" s="1"/>
  <c r="AV307" i="107" s="1"/>
  <c r="AW307" i="107" s="1"/>
  <c r="AX307" i="107" s="1"/>
  <c r="AY307" i="107" s="1"/>
  <c r="AF306" i="107"/>
  <c r="AG306" i="107" s="1"/>
  <c r="AH306" i="107" s="1"/>
  <c r="AI306" i="107" s="1"/>
  <c r="AJ306" i="107" s="1"/>
  <c r="AK306" i="107" s="1"/>
  <c r="AL306" i="107" s="1"/>
  <c r="AM306" i="107" s="1"/>
  <c r="AN306" i="107" s="1"/>
  <c r="AO306" i="107" s="1"/>
  <c r="AP306" i="107" s="1"/>
  <c r="AQ306" i="107" s="1"/>
  <c r="AR306" i="107" s="1"/>
  <c r="AS306" i="107" s="1"/>
  <c r="AT306" i="107" s="1"/>
  <c r="AU306" i="107" s="1"/>
  <c r="AV306" i="107" s="1"/>
  <c r="AW306" i="107" s="1"/>
  <c r="AX306" i="107" s="1"/>
  <c r="AY306" i="107" s="1"/>
  <c r="AF65" i="107"/>
  <c r="AG65" i="107" s="1"/>
  <c r="AH65" i="107" s="1"/>
  <c r="AI65" i="107" s="1"/>
  <c r="AJ65" i="107" s="1"/>
  <c r="AK65" i="107" s="1"/>
  <c r="AL65" i="107" s="1"/>
  <c r="AM65" i="107" s="1"/>
  <c r="AN65" i="107" s="1"/>
  <c r="AO65" i="107" s="1"/>
  <c r="AP65" i="107" s="1"/>
  <c r="AQ65" i="107" s="1"/>
  <c r="AR65" i="107" s="1"/>
  <c r="AS65" i="107" s="1"/>
  <c r="AT65" i="107" s="1"/>
  <c r="AU65" i="107" s="1"/>
  <c r="AV65" i="107" s="1"/>
  <c r="AW65" i="107" s="1"/>
  <c r="AX65" i="107" s="1"/>
  <c r="AY65" i="107" s="1"/>
  <c r="AF622" i="107"/>
  <c r="AG622" i="107" s="1"/>
  <c r="AH622" i="107" s="1"/>
  <c r="AI622" i="107" s="1"/>
  <c r="AJ622" i="107" s="1"/>
  <c r="AK622" i="107" s="1"/>
  <c r="AL622" i="107" s="1"/>
  <c r="AM622" i="107" s="1"/>
  <c r="AN622" i="107" s="1"/>
  <c r="AO622" i="107" s="1"/>
  <c r="AP622" i="107" s="1"/>
  <c r="AQ622" i="107" s="1"/>
  <c r="AR622" i="107" s="1"/>
  <c r="AS622" i="107" s="1"/>
  <c r="AT622" i="107" s="1"/>
  <c r="AU622" i="107" s="1"/>
  <c r="AV622" i="107" s="1"/>
  <c r="AW622" i="107" s="1"/>
  <c r="AX622" i="107" s="1"/>
  <c r="AY622" i="107" s="1"/>
  <c r="AF194" i="107"/>
  <c r="AG194" i="107" s="1"/>
  <c r="AH194" i="107" s="1"/>
  <c r="AI194" i="107" s="1"/>
  <c r="AJ194" i="107" s="1"/>
  <c r="AK194" i="107" s="1"/>
  <c r="AL194" i="107" s="1"/>
  <c r="AM194" i="107" s="1"/>
  <c r="AN194" i="107" s="1"/>
  <c r="AO194" i="107" s="1"/>
  <c r="AP194" i="107" s="1"/>
  <c r="AQ194" i="107" s="1"/>
  <c r="AR194" i="107" s="1"/>
  <c r="AS194" i="107" s="1"/>
  <c r="AT194" i="107" s="1"/>
  <c r="AU194" i="107" s="1"/>
  <c r="AV194" i="107" s="1"/>
  <c r="AW194" i="107" s="1"/>
  <c r="AX194" i="107" s="1"/>
  <c r="AY194" i="107" s="1"/>
  <c r="AF396" i="107"/>
  <c r="AG396" i="107" s="1"/>
  <c r="AH396" i="107" s="1"/>
  <c r="AI396" i="107" s="1"/>
  <c r="AJ396" i="107" s="1"/>
  <c r="AK396" i="107" s="1"/>
  <c r="AL396" i="107" s="1"/>
  <c r="AM396" i="107" s="1"/>
  <c r="AN396" i="107" s="1"/>
  <c r="AO396" i="107" s="1"/>
  <c r="AP396" i="107" s="1"/>
  <c r="AQ396" i="107" s="1"/>
  <c r="AR396" i="107" s="1"/>
  <c r="AS396" i="107" s="1"/>
  <c r="AT396" i="107" s="1"/>
  <c r="AU396" i="107" s="1"/>
  <c r="AV396" i="107" s="1"/>
  <c r="AW396" i="107" s="1"/>
  <c r="AX396" i="107" s="1"/>
  <c r="AY396" i="107" s="1"/>
  <c r="AF17" i="107"/>
  <c r="AG17" i="107" s="1"/>
  <c r="AH17" i="107" s="1"/>
  <c r="AI17" i="107" s="1"/>
  <c r="AJ17" i="107" s="1"/>
  <c r="AK17" i="107" s="1"/>
  <c r="AL17" i="107" s="1"/>
  <c r="AM17" i="107" s="1"/>
  <c r="AN17" i="107" s="1"/>
  <c r="AO17" i="107" s="1"/>
  <c r="AP17" i="107" s="1"/>
  <c r="AQ17" i="107" s="1"/>
  <c r="AR17" i="107" s="1"/>
  <c r="AS17" i="107" s="1"/>
  <c r="AT17" i="107" s="1"/>
  <c r="AU17" i="107" s="1"/>
  <c r="AV17" i="107" s="1"/>
  <c r="AW17" i="107" s="1"/>
  <c r="AX17" i="107" s="1"/>
  <c r="AY17" i="107" s="1"/>
  <c r="AF165" i="107"/>
  <c r="AG165" i="107" s="1"/>
  <c r="AH165" i="107" s="1"/>
  <c r="AI165" i="107" s="1"/>
  <c r="AJ165" i="107" s="1"/>
  <c r="AK165" i="107" s="1"/>
  <c r="AL165" i="107" s="1"/>
  <c r="AM165" i="107" s="1"/>
  <c r="AN165" i="107" s="1"/>
  <c r="AO165" i="107" s="1"/>
  <c r="AP165" i="107" s="1"/>
  <c r="AQ165" i="107" s="1"/>
  <c r="AR165" i="107" s="1"/>
  <c r="AS165" i="107" s="1"/>
  <c r="AT165" i="107" s="1"/>
  <c r="AU165" i="107" s="1"/>
  <c r="AV165" i="107" s="1"/>
  <c r="AW165" i="107" s="1"/>
  <c r="AX165" i="107" s="1"/>
  <c r="AY165" i="107" s="1"/>
  <c r="AF153" i="107"/>
  <c r="AG153" i="107" s="1"/>
  <c r="AH153" i="107" s="1"/>
  <c r="AI153" i="107" s="1"/>
  <c r="AJ153" i="107" s="1"/>
  <c r="AK153" i="107" s="1"/>
  <c r="AL153" i="107" s="1"/>
  <c r="AM153" i="107" s="1"/>
  <c r="AN153" i="107" s="1"/>
  <c r="AO153" i="107" s="1"/>
  <c r="AP153" i="107" s="1"/>
  <c r="AQ153" i="107" s="1"/>
  <c r="AR153" i="107" s="1"/>
  <c r="AS153" i="107" s="1"/>
  <c r="AT153" i="107" s="1"/>
  <c r="AU153" i="107" s="1"/>
  <c r="AV153" i="107" s="1"/>
  <c r="AW153" i="107" s="1"/>
  <c r="AX153" i="107" s="1"/>
  <c r="AY153" i="107" s="1"/>
  <c r="AF324" i="107"/>
  <c r="AG324" i="107" s="1"/>
  <c r="AH324" i="107" s="1"/>
  <c r="AI324" i="107" s="1"/>
  <c r="AJ324" i="107" s="1"/>
  <c r="AK324" i="107" s="1"/>
  <c r="AL324" i="107" s="1"/>
  <c r="AM324" i="107" s="1"/>
  <c r="AN324" i="107" s="1"/>
  <c r="AO324" i="107" s="1"/>
  <c r="AP324" i="107" s="1"/>
  <c r="AQ324" i="107" s="1"/>
  <c r="AR324" i="107" s="1"/>
  <c r="AS324" i="107" s="1"/>
  <c r="AT324" i="107" s="1"/>
  <c r="AU324" i="107" s="1"/>
  <c r="AV324" i="107" s="1"/>
  <c r="AW324" i="107" s="1"/>
  <c r="AX324" i="107" s="1"/>
  <c r="AY324" i="107" s="1"/>
  <c r="AF21" i="107"/>
  <c r="AG21" i="107" s="1"/>
  <c r="AH21" i="107" s="1"/>
  <c r="AI21" i="107" s="1"/>
  <c r="AJ21" i="107" s="1"/>
  <c r="AK21" i="107" s="1"/>
  <c r="AL21" i="107" s="1"/>
  <c r="AM21" i="107" s="1"/>
  <c r="AN21" i="107" s="1"/>
  <c r="AO21" i="107" s="1"/>
  <c r="AP21" i="107" s="1"/>
  <c r="AQ21" i="107" s="1"/>
  <c r="AR21" i="107" s="1"/>
  <c r="AS21" i="107" s="1"/>
  <c r="AT21" i="107" s="1"/>
  <c r="AU21" i="107" s="1"/>
  <c r="AV21" i="107" s="1"/>
  <c r="AW21" i="107" s="1"/>
  <c r="AX21" i="107" s="1"/>
  <c r="AY21" i="107" s="1"/>
  <c r="AF552" i="107"/>
  <c r="AG552" i="107" s="1"/>
  <c r="AH552" i="107" s="1"/>
  <c r="AI552" i="107" s="1"/>
  <c r="AJ552" i="107" s="1"/>
  <c r="AK552" i="107" s="1"/>
  <c r="AL552" i="107" s="1"/>
  <c r="AM552" i="107" s="1"/>
  <c r="AN552" i="107" s="1"/>
  <c r="AO552" i="107" s="1"/>
  <c r="AP552" i="107" s="1"/>
  <c r="AQ552" i="107" s="1"/>
  <c r="AR552" i="107" s="1"/>
  <c r="AS552" i="107" s="1"/>
  <c r="AT552" i="107" s="1"/>
  <c r="AU552" i="107" s="1"/>
  <c r="AV552" i="107" s="1"/>
  <c r="AW552" i="107" s="1"/>
  <c r="AX552" i="107" s="1"/>
  <c r="AY552" i="107" s="1"/>
  <c r="AF270" i="107"/>
  <c r="AG270" i="107" s="1"/>
  <c r="AH270" i="107" s="1"/>
  <c r="AI270" i="107" s="1"/>
  <c r="AJ270" i="107" s="1"/>
  <c r="AK270" i="107" s="1"/>
  <c r="AL270" i="107" s="1"/>
  <c r="AM270" i="107" s="1"/>
  <c r="AN270" i="107" s="1"/>
  <c r="AO270" i="107" s="1"/>
  <c r="AP270" i="107" s="1"/>
  <c r="AQ270" i="107" s="1"/>
  <c r="AR270" i="107" s="1"/>
  <c r="AS270" i="107" s="1"/>
  <c r="AT270" i="107" s="1"/>
  <c r="AU270" i="107" s="1"/>
  <c r="AV270" i="107" s="1"/>
  <c r="AW270" i="107" s="1"/>
  <c r="AX270" i="107" s="1"/>
  <c r="AY270" i="107" s="1"/>
  <c r="AF375" i="107"/>
  <c r="AG375" i="107" s="1"/>
  <c r="AH375" i="107" s="1"/>
  <c r="AI375" i="107" s="1"/>
  <c r="AJ375" i="107" s="1"/>
  <c r="AK375" i="107" s="1"/>
  <c r="AL375" i="107" s="1"/>
  <c r="AM375" i="107" s="1"/>
  <c r="AN375" i="107" s="1"/>
  <c r="AO375" i="107" s="1"/>
  <c r="AP375" i="107" s="1"/>
  <c r="AQ375" i="107" s="1"/>
  <c r="AR375" i="107" s="1"/>
  <c r="AS375" i="107" s="1"/>
  <c r="AT375" i="107" s="1"/>
  <c r="AU375" i="107" s="1"/>
  <c r="AV375" i="107" s="1"/>
  <c r="AW375" i="107" s="1"/>
  <c r="AX375" i="107" s="1"/>
  <c r="AY375" i="107" s="1"/>
  <c r="AF553" i="107"/>
  <c r="AG553" i="107" s="1"/>
  <c r="AH553" i="107" s="1"/>
  <c r="AI553" i="107" s="1"/>
  <c r="AJ553" i="107" s="1"/>
  <c r="AK553" i="107" s="1"/>
  <c r="AL553" i="107" s="1"/>
  <c r="AM553" i="107" s="1"/>
  <c r="AN553" i="107" s="1"/>
  <c r="AO553" i="107" s="1"/>
  <c r="AP553" i="107" s="1"/>
  <c r="AQ553" i="107" s="1"/>
  <c r="AR553" i="107" s="1"/>
  <c r="AS553" i="107" s="1"/>
  <c r="AT553" i="107" s="1"/>
  <c r="AU553" i="107" s="1"/>
  <c r="AV553" i="107" s="1"/>
  <c r="AW553" i="107" s="1"/>
  <c r="AX553" i="107" s="1"/>
  <c r="AY553" i="107" s="1"/>
  <c r="AF611" i="107"/>
  <c r="AG611" i="107" s="1"/>
  <c r="AH611" i="107" s="1"/>
  <c r="AI611" i="107" s="1"/>
  <c r="AJ611" i="107" s="1"/>
  <c r="AK611" i="107" s="1"/>
  <c r="AL611" i="107" s="1"/>
  <c r="AM611" i="107" s="1"/>
  <c r="AN611" i="107" s="1"/>
  <c r="AO611" i="107" s="1"/>
  <c r="AP611" i="107" s="1"/>
  <c r="AQ611" i="107" s="1"/>
  <c r="AR611" i="107" s="1"/>
  <c r="AS611" i="107" s="1"/>
  <c r="AT611" i="107" s="1"/>
  <c r="AU611" i="107" s="1"/>
  <c r="AV611" i="107" s="1"/>
  <c r="AW611" i="107" s="1"/>
  <c r="AX611" i="107" s="1"/>
  <c r="AY611" i="107" s="1"/>
  <c r="AF151" i="107"/>
  <c r="AG151" i="107" s="1"/>
  <c r="AH151" i="107" s="1"/>
  <c r="AI151" i="107" s="1"/>
  <c r="AJ151" i="107" s="1"/>
  <c r="AK151" i="107" s="1"/>
  <c r="AL151" i="107" s="1"/>
  <c r="AM151" i="107" s="1"/>
  <c r="AN151" i="107" s="1"/>
  <c r="AO151" i="107" s="1"/>
  <c r="AP151" i="107" s="1"/>
  <c r="AQ151" i="107" s="1"/>
  <c r="AR151" i="107" s="1"/>
  <c r="AS151" i="107" s="1"/>
  <c r="AT151" i="107" s="1"/>
  <c r="AU151" i="107" s="1"/>
  <c r="AV151" i="107" s="1"/>
  <c r="AW151" i="107" s="1"/>
  <c r="AX151" i="107" s="1"/>
  <c r="AY151" i="107" s="1"/>
  <c r="AF275" i="107"/>
  <c r="AG275" i="107" s="1"/>
  <c r="AH275" i="107" s="1"/>
  <c r="AI275" i="107" s="1"/>
  <c r="AJ275" i="107" s="1"/>
  <c r="AK275" i="107" s="1"/>
  <c r="AL275" i="107" s="1"/>
  <c r="AM275" i="107" s="1"/>
  <c r="AN275" i="107" s="1"/>
  <c r="AO275" i="107" s="1"/>
  <c r="AP275" i="107" s="1"/>
  <c r="AQ275" i="107" s="1"/>
  <c r="AR275" i="107" s="1"/>
  <c r="AS275" i="107" s="1"/>
  <c r="AT275" i="107" s="1"/>
  <c r="AU275" i="107" s="1"/>
  <c r="AV275" i="107" s="1"/>
  <c r="AW275" i="107" s="1"/>
  <c r="AX275" i="107" s="1"/>
  <c r="AY275" i="107" s="1"/>
  <c r="AF666" i="107"/>
  <c r="AG666" i="107" s="1"/>
  <c r="AH666" i="107" s="1"/>
  <c r="AI666" i="107" s="1"/>
  <c r="AJ666" i="107" s="1"/>
  <c r="AK666" i="107" s="1"/>
  <c r="AL666" i="107" s="1"/>
  <c r="AM666" i="107" s="1"/>
  <c r="AN666" i="107" s="1"/>
  <c r="AO666" i="107" s="1"/>
  <c r="AP666" i="107" s="1"/>
  <c r="AQ666" i="107" s="1"/>
  <c r="AR666" i="107" s="1"/>
  <c r="AS666" i="107" s="1"/>
  <c r="AT666" i="107" s="1"/>
  <c r="AU666" i="107" s="1"/>
  <c r="AV666" i="107" s="1"/>
  <c r="AW666" i="107" s="1"/>
  <c r="AX666" i="107" s="1"/>
  <c r="AY666" i="107" s="1"/>
  <c r="AF392" i="107"/>
  <c r="AG392" i="107" s="1"/>
  <c r="AH392" i="107" s="1"/>
  <c r="AI392" i="107" s="1"/>
  <c r="AJ392" i="107" s="1"/>
  <c r="AK392" i="107" s="1"/>
  <c r="AL392" i="107" s="1"/>
  <c r="AM392" i="107" s="1"/>
  <c r="AN392" i="107" s="1"/>
  <c r="AO392" i="107" s="1"/>
  <c r="AP392" i="107" s="1"/>
  <c r="AQ392" i="107" s="1"/>
  <c r="AR392" i="107" s="1"/>
  <c r="AS392" i="107" s="1"/>
  <c r="AT392" i="107" s="1"/>
  <c r="AU392" i="107" s="1"/>
  <c r="AV392" i="107" s="1"/>
  <c r="AW392" i="107" s="1"/>
  <c r="AX392" i="107" s="1"/>
  <c r="AY392" i="107" s="1"/>
  <c r="AF488" i="107"/>
  <c r="AG488" i="107" s="1"/>
  <c r="AH488" i="107" s="1"/>
  <c r="AI488" i="107" s="1"/>
  <c r="AJ488" i="107" s="1"/>
  <c r="AK488" i="107" s="1"/>
  <c r="AL488" i="107" s="1"/>
  <c r="AM488" i="107" s="1"/>
  <c r="AN488" i="107" s="1"/>
  <c r="AO488" i="107" s="1"/>
  <c r="AP488" i="107" s="1"/>
  <c r="AQ488" i="107" s="1"/>
  <c r="AR488" i="107" s="1"/>
  <c r="AS488" i="107" s="1"/>
  <c r="AT488" i="107" s="1"/>
  <c r="AU488" i="107" s="1"/>
  <c r="AV488" i="107" s="1"/>
  <c r="AW488" i="107" s="1"/>
  <c r="AX488" i="107" s="1"/>
  <c r="AY488" i="107" s="1"/>
  <c r="AF499" i="107"/>
  <c r="AG499" i="107" s="1"/>
  <c r="AH499" i="107" s="1"/>
  <c r="AI499" i="107" s="1"/>
  <c r="AJ499" i="107" s="1"/>
  <c r="AK499" i="107" s="1"/>
  <c r="AL499" i="107" s="1"/>
  <c r="AM499" i="107" s="1"/>
  <c r="AN499" i="107" s="1"/>
  <c r="AO499" i="107" s="1"/>
  <c r="AP499" i="107" s="1"/>
  <c r="AQ499" i="107" s="1"/>
  <c r="AR499" i="107" s="1"/>
  <c r="AS499" i="107" s="1"/>
  <c r="AT499" i="107" s="1"/>
  <c r="AU499" i="107" s="1"/>
  <c r="AV499" i="107" s="1"/>
  <c r="AW499" i="107" s="1"/>
  <c r="AX499" i="107" s="1"/>
  <c r="AY499" i="107" s="1"/>
  <c r="AF693" i="107"/>
  <c r="AG693" i="107" s="1"/>
  <c r="AH693" i="107" s="1"/>
  <c r="AI693" i="107" s="1"/>
  <c r="AJ693" i="107" s="1"/>
  <c r="AK693" i="107" s="1"/>
  <c r="AL693" i="107" s="1"/>
  <c r="AM693" i="107" s="1"/>
  <c r="AN693" i="107" s="1"/>
  <c r="AO693" i="107" s="1"/>
  <c r="AP693" i="107" s="1"/>
  <c r="AQ693" i="107" s="1"/>
  <c r="AR693" i="107" s="1"/>
  <c r="AS693" i="107" s="1"/>
  <c r="AT693" i="107" s="1"/>
  <c r="AU693" i="107" s="1"/>
  <c r="AV693" i="107" s="1"/>
  <c r="AW693" i="107" s="1"/>
  <c r="AX693" i="107" s="1"/>
  <c r="AY693" i="107" s="1"/>
  <c r="AF11" i="107"/>
  <c r="AG11" i="107" s="1"/>
  <c r="AH11" i="107" s="1"/>
  <c r="AI11" i="107" s="1"/>
  <c r="AJ11" i="107" s="1"/>
  <c r="AK11" i="107" s="1"/>
  <c r="AL11" i="107" s="1"/>
  <c r="AM11" i="107" s="1"/>
  <c r="AN11" i="107" s="1"/>
  <c r="AO11" i="107" s="1"/>
  <c r="AP11" i="107" s="1"/>
  <c r="AQ11" i="107" s="1"/>
  <c r="AR11" i="107" s="1"/>
  <c r="AS11" i="107" s="1"/>
  <c r="AT11" i="107" s="1"/>
  <c r="AU11" i="107" s="1"/>
  <c r="AV11" i="107" s="1"/>
  <c r="AW11" i="107" s="1"/>
  <c r="AX11" i="107" s="1"/>
  <c r="AY11" i="107" s="1"/>
  <c r="AF99" i="107"/>
  <c r="AG99" i="107" s="1"/>
  <c r="AH99" i="107" s="1"/>
  <c r="AI99" i="107" s="1"/>
  <c r="AJ99" i="107" s="1"/>
  <c r="AK99" i="107" s="1"/>
  <c r="AL99" i="107" s="1"/>
  <c r="AM99" i="107" s="1"/>
  <c r="AN99" i="107" s="1"/>
  <c r="AO99" i="107" s="1"/>
  <c r="AP99" i="107" s="1"/>
  <c r="AQ99" i="107" s="1"/>
  <c r="AR99" i="107" s="1"/>
  <c r="AS99" i="107" s="1"/>
  <c r="AT99" i="107" s="1"/>
  <c r="AU99" i="107" s="1"/>
  <c r="AV99" i="107" s="1"/>
  <c r="AW99" i="107" s="1"/>
  <c r="AX99" i="107" s="1"/>
  <c r="AY99" i="107" s="1"/>
  <c r="AF573" i="107"/>
  <c r="AG573" i="107" s="1"/>
  <c r="AH573" i="107" s="1"/>
  <c r="AI573" i="107" s="1"/>
  <c r="AJ573" i="107" s="1"/>
  <c r="AK573" i="107" s="1"/>
  <c r="AL573" i="107" s="1"/>
  <c r="AM573" i="107" s="1"/>
  <c r="AN573" i="107" s="1"/>
  <c r="AO573" i="107" s="1"/>
  <c r="AP573" i="107" s="1"/>
  <c r="AQ573" i="107" s="1"/>
  <c r="AR573" i="107" s="1"/>
  <c r="AS573" i="107" s="1"/>
  <c r="AT573" i="107" s="1"/>
  <c r="AU573" i="107" s="1"/>
  <c r="AV573" i="107" s="1"/>
  <c r="AW573" i="107" s="1"/>
  <c r="AX573" i="107" s="1"/>
  <c r="AY573" i="107" s="1"/>
  <c r="AF691" i="107"/>
  <c r="AG691" i="107" s="1"/>
  <c r="AH691" i="107" s="1"/>
  <c r="AI691" i="107" s="1"/>
  <c r="AJ691" i="107" s="1"/>
  <c r="AK691" i="107" s="1"/>
  <c r="AL691" i="107" s="1"/>
  <c r="AM691" i="107" s="1"/>
  <c r="AN691" i="107" s="1"/>
  <c r="AO691" i="107" s="1"/>
  <c r="AP691" i="107" s="1"/>
  <c r="AQ691" i="107" s="1"/>
  <c r="AR691" i="107" s="1"/>
  <c r="AS691" i="107" s="1"/>
  <c r="AT691" i="107" s="1"/>
  <c r="AU691" i="107" s="1"/>
  <c r="AV691" i="107" s="1"/>
  <c r="AW691" i="107" s="1"/>
  <c r="AX691" i="107" s="1"/>
  <c r="AY691" i="107" s="1"/>
  <c r="AF456" i="107"/>
  <c r="AG456" i="107" s="1"/>
  <c r="AH456" i="107" s="1"/>
  <c r="AI456" i="107" s="1"/>
  <c r="AJ456" i="107" s="1"/>
  <c r="AK456" i="107" s="1"/>
  <c r="AL456" i="107" s="1"/>
  <c r="AM456" i="107" s="1"/>
  <c r="AN456" i="107" s="1"/>
  <c r="AO456" i="107" s="1"/>
  <c r="AP456" i="107" s="1"/>
  <c r="AQ456" i="107" s="1"/>
  <c r="AR456" i="107" s="1"/>
  <c r="AS456" i="107" s="1"/>
  <c r="AT456" i="107" s="1"/>
  <c r="AU456" i="107" s="1"/>
  <c r="AV456" i="107" s="1"/>
  <c r="AW456" i="107" s="1"/>
  <c r="AX456" i="107" s="1"/>
  <c r="AY456" i="107" s="1"/>
  <c r="AF614" i="107"/>
  <c r="AG614" i="107" s="1"/>
  <c r="AH614" i="107" s="1"/>
  <c r="AI614" i="107" s="1"/>
  <c r="AJ614" i="107" s="1"/>
  <c r="AK614" i="107" s="1"/>
  <c r="AL614" i="107" s="1"/>
  <c r="AM614" i="107" s="1"/>
  <c r="AN614" i="107" s="1"/>
  <c r="AO614" i="107" s="1"/>
  <c r="AP614" i="107" s="1"/>
  <c r="AQ614" i="107" s="1"/>
  <c r="AR614" i="107" s="1"/>
  <c r="AS614" i="107" s="1"/>
  <c r="AT614" i="107" s="1"/>
  <c r="AU614" i="107" s="1"/>
  <c r="AV614" i="107" s="1"/>
  <c r="AW614" i="107" s="1"/>
  <c r="AX614" i="107" s="1"/>
  <c r="AY614" i="107" s="1"/>
  <c r="AF492" i="107"/>
  <c r="AG492" i="107" s="1"/>
  <c r="AH492" i="107" s="1"/>
  <c r="AI492" i="107" s="1"/>
  <c r="AJ492" i="107" s="1"/>
  <c r="AK492" i="107" s="1"/>
  <c r="AL492" i="107" s="1"/>
  <c r="AM492" i="107" s="1"/>
  <c r="AN492" i="107" s="1"/>
  <c r="AO492" i="107" s="1"/>
  <c r="AP492" i="107" s="1"/>
  <c r="AQ492" i="107" s="1"/>
  <c r="AR492" i="107" s="1"/>
  <c r="AS492" i="107" s="1"/>
  <c r="AT492" i="107" s="1"/>
  <c r="AU492" i="107" s="1"/>
  <c r="AV492" i="107" s="1"/>
  <c r="AW492" i="107" s="1"/>
  <c r="AX492" i="107" s="1"/>
  <c r="AY492" i="107" s="1"/>
  <c r="AF529" i="107"/>
  <c r="AG529" i="107" s="1"/>
  <c r="AH529" i="107" s="1"/>
  <c r="AI529" i="107" s="1"/>
  <c r="AJ529" i="107" s="1"/>
  <c r="AK529" i="107" s="1"/>
  <c r="AL529" i="107" s="1"/>
  <c r="AM529" i="107" s="1"/>
  <c r="AN529" i="107" s="1"/>
  <c r="AO529" i="107" s="1"/>
  <c r="AP529" i="107" s="1"/>
  <c r="AQ529" i="107" s="1"/>
  <c r="AR529" i="107" s="1"/>
  <c r="AS529" i="107" s="1"/>
  <c r="AT529" i="107" s="1"/>
  <c r="AU529" i="107" s="1"/>
  <c r="AV529" i="107" s="1"/>
  <c r="AW529" i="107" s="1"/>
  <c r="AX529" i="107" s="1"/>
  <c r="AY529" i="107" s="1"/>
  <c r="AF150" i="107"/>
  <c r="AG150" i="107" s="1"/>
  <c r="AH150" i="107" s="1"/>
  <c r="AI150" i="107" s="1"/>
  <c r="AJ150" i="107" s="1"/>
  <c r="AK150" i="107" s="1"/>
  <c r="AL150" i="107" s="1"/>
  <c r="AM150" i="107" s="1"/>
  <c r="AN150" i="107" s="1"/>
  <c r="AO150" i="107" s="1"/>
  <c r="AP150" i="107" s="1"/>
  <c r="AQ150" i="107" s="1"/>
  <c r="AR150" i="107" s="1"/>
  <c r="AS150" i="107" s="1"/>
  <c r="AT150" i="107" s="1"/>
  <c r="AU150" i="107" s="1"/>
  <c r="AV150" i="107" s="1"/>
  <c r="AW150" i="107" s="1"/>
  <c r="AX150" i="107" s="1"/>
  <c r="AY150" i="107" s="1"/>
  <c r="AF293" i="107"/>
  <c r="AG293" i="107" s="1"/>
  <c r="AH293" i="107" s="1"/>
  <c r="AI293" i="107" s="1"/>
  <c r="AJ293" i="107" s="1"/>
  <c r="AK293" i="107" s="1"/>
  <c r="AL293" i="107" s="1"/>
  <c r="AM293" i="107" s="1"/>
  <c r="AN293" i="107" s="1"/>
  <c r="AO293" i="107" s="1"/>
  <c r="AP293" i="107" s="1"/>
  <c r="AQ293" i="107" s="1"/>
  <c r="AR293" i="107" s="1"/>
  <c r="AS293" i="107" s="1"/>
  <c r="AT293" i="107" s="1"/>
  <c r="AU293" i="107" s="1"/>
  <c r="AV293" i="107" s="1"/>
  <c r="AW293" i="107" s="1"/>
  <c r="AX293" i="107" s="1"/>
  <c r="AY293" i="107" s="1"/>
  <c r="AF731" i="107"/>
  <c r="AG731" i="107" s="1"/>
  <c r="AH731" i="107" s="1"/>
  <c r="AI731" i="107" s="1"/>
  <c r="AJ731" i="107" s="1"/>
  <c r="AK731" i="107" s="1"/>
  <c r="AL731" i="107" s="1"/>
  <c r="AM731" i="107" s="1"/>
  <c r="AN731" i="107" s="1"/>
  <c r="AO731" i="107" s="1"/>
  <c r="AP731" i="107" s="1"/>
  <c r="AQ731" i="107" s="1"/>
  <c r="AR731" i="107" s="1"/>
  <c r="AS731" i="107" s="1"/>
  <c r="AT731" i="107" s="1"/>
  <c r="AU731" i="107" s="1"/>
  <c r="AV731" i="107" s="1"/>
  <c r="AW731" i="107" s="1"/>
  <c r="AX731" i="107" s="1"/>
  <c r="AY731" i="107" s="1"/>
  <c r="AF212" i="107"/>
  <c r="AG212" i="107" s="1"/>
  <c r="AH212" i="107" s="1"/>
  <c r="AI212" i="107" s="1"/>
  <c r="AJ212" i="107" s="1"/>
  <c r="AK212" i="107" s="1"/>
  <c r="AL212" i="107" s="1"/>
  <c r="AM212" i="107" s="1"/>
  <c r="AN212" i="107" s="1"/>
  <c r="AO212" i="107" s="1"/>
  <c r="AP212" i="107" s="1"/>
  <c r="AQ212" i="107" s="1"/>
  <c r="AR212" i="107" s="1"/>
  <c r="AS212" i="107" s="1"/>
  <c r="AT212" i="107" s="1"/>
  <c r="AU212" i="107" s="1"/>
  <c r="AV212" i="107" s="1"/>
  <c r="AW212" i="107" s="1"/>
  <c r="AX212" i="107" s="1"/>
  <c r="AY212" i="107" s="1"/>
  <c r="AF239" i="107"/>
  <c r="AG239" i="107" s="1"/>
  <c r="AH239" i="107" s="1"/>
  <c r="AI239" i="107" s="1"/>
  <c r="AJ239" i="107" s="1"/>
  <c r="AK239" i="107" s="1"/>
  <c r="AL239" i="107" s="1"/>
  <c r="AM239" i="107" s="1"/>
  <c r="AN239" i="107" s="1"/>
  <c r="AO239" i="107" s="1"/>
  <c r="AP239" i="107" s="1"/>
  <c r="AQ239" i="107" s="1"/>
  <c r="AR239" i="107" s="1"/>
  <c r="AS239" i="107" s="1"/>
  <c r="AT239" i="107" s="1"/>
  <c r="AU239" i="107" s="1"/>
  <c r="AV239" i="107" s="1"/>
  <c r="AW239" i="107" s="1"/>
  <c r="AX239" i="107" s="1"/>
  <c r="AY239" i="107" s="1"/>
  <c r="AF663" i="107"/>
  <c r="AG663" i="107" s="1"/>
  <c r="AH663" i="107" s="1"/>
  <c r="AI663" i="107" s="1"/>
  <c r="AJ663" i="107" s="1"/>
  <c r="AK663" i="107" s="1"/>
  <c r="AL663" i="107" s="1"/>
  <c r="AM663" i="107" s="1"/>
  <c r="AN663" i="107" s="1"/>
  <c r="AO663" i="107" s="1"/>
  <c r="AP663" i="107" s="1"/>
  <c r="AQ663" i="107" s="1"/>
  <c r="AR663" i="107" s="1"/>
  <c r="AS663" i="107" s="1"/>
  <c r="AT663" i="107" s="1"/>
  <c r="AU663" i="107" s="1"/>
  <c r="AV663" i="107" s="1"/>
  <c r="AW663" i="107" s="1"/>
  <c r="AX663" i="107" s="1"/>
  <c r="AY663" i="107" s="1"/>
  <c r="AF534" i="107"/>
  <c r="AG534" i="107" s="1"/>
  <c r="AH534" i="107" s="1"/>
  <c r="AI534" i="107" s="1"/>
  <c r="AJ534" i="107" s="1"/>
  <c r="AK534" i="107" s="1"/>
  <c r="AL534" i="107" s="1"/>
  <c r="AM534" i="107" s="1"/>
  <c r="AN534" i="107" s="1"/>
  <c r="AO534" i="107" s="1"/>
  <c r="AP534" i="107" s="1"/>
  <c r="AQ534" i="107" s="1"/>
  <c r="AR534" i="107" s="1"/>
  <c r="AS534" i="107" s="1"/>
  <c r="AT534" i="107" s="1"/>
  <c r="AU534" i="107" s="1"/>
  <c r="AV534" i="107" s="1"/>
  <c r="AW534" i="107" s="1"/>
  <c r="AX534" i="107" s="1"/>
  <c r="AY534" i="107" s="1"/>
  <c r="AF39" i="107"/>
  <c r="AG39" i="107" s="1"/>
  <c r="AH39" i="107" s="1"/>
  <c r="AI39" i="107" s="1"/>
  <c r="AJ39" i="107" s="1"/>
  <c r="AK39" i="107" s="1"/>
  <c r="AL39" i="107" s="1"/>
  <c r="AM39" i="107" s="1"/>
  <c r="AN39" i="107" s="1"/>
  <c r="AO39" i="107" s="1"/>
  <c r="AP39" i="107" s="1"/>
  <c r="AQ39" i="107" s="1"/>
  <c r="AR39" i="107" s="1"/>
  <c r="AS39" i="107" s="1"/>
  <c r="AT39" i="107" s="1"/>
  <c r="AU39" i="107" s="1"/>
  <c r="AV39" i="107" s="1"/>
  <c r="AW39" i="107" s="1"/>
  <c r="AX39" i="107" s="1"/>
  <c r="AY39" i="107" s="1"/>
  <c r="AF267" i="107"/>
  <c r="AG267" i="107" s="1"/>
  <c r="AH267" i="107" s="1"/>
  <c r="AI267" i="107" s="1"/>
  <c r="AJ267" i="107" s="1"/>
  <c r="AK267" i="107" s="1"/>
  <c r="AL267" i="107" s="1"/>
  <c r="AM267" i="107" s="1"/>
  <c r="AN267" i="107" s="1"/>
  <c r="AO267" i="107" s="1"/>
  <c r="AP267" i="107" s="1"/>
  <c r="AQ267" i="107" s="1"/>
  <c r="AR267" i="107" s="1"/>
  <c r="AS267" i="107" s="1"/>
  <c r="AT267" i="107" s="1"/>
  <c r="AU267" i="107" s="1"/>
  <c r="AV267" i="107" s="1"/>
  <c r="AW267" i="107" s="1"/>
  <c r="AX267" i="107" s="1"/>
  <c r="AY267" i="107" s="1"/>
  <c r="AF18" i="107"/>
  <c r="AG18" i="107" s="1"/>
  <c r="AH18" i="107" s="1"/>
  <c r="AI18" i="107" s="1"/>
  <c r="AJ18" i="107" s="1"/>
  <c r="AK18" i="107" s="1"/>
  <c r="AL18" i="107" s="1"/>
  <c r="AM18" i="107" s="1"/>
  <c r="AN18" i="107" s="1"/>
  <c r="AO18" i="107" s="1"/>
  <c r="AP18" i="107" s="1"/>
  <c r="AQ18" i="107" s="1"/>
  <c r="AR18" i="107" s="1"/>
  <c r="AS18" i="107" s="1"/>
  <c r="AT18" i="107" s="1"/>
  <c r="AU18" i="107" s="1"/>
  <c r="AV18" i="107" s="1"/>
  <c r="AW18" i="107" s="1"/>
  <c r="AX18" i="107" s="1"/>
  <c r="AY18" i="107" s="1"/>
  <c r="AF585" i="107"/>
  <c r="AG585" i="107" s="1"/>
  <c r="AH585" i="107" s="1"/>
  <c r="AI585" i="107" s="1"/>
  <c r="AJ585" i="107" s="1"/>
  <c r="AK585" i="107" s="1"/>
  <c r="AL585" i="107" s="1"/>
  <c r="AM585" i="107" s="1"/>
  <c r="AN585" i="107" s="1"/>
  <c r="AO585" i="107" s="1"/>
  <c r="AP585" i="107" s="1"/>
  <c r="AQ585" i="107" s="1"/>
  <c r="AR585" i="107" s="1"/>
  <c r="AS585" i="107" s="1"/>
  <c r="AT585" i="107" s="1"/>
  <c r="AU585" i="107" s="1"/>
  <c r="AV585" i="107" s="1"/>
  <c r="AW585" i="107" s="1"/>
  <c r="AX585" i="107" s="1"/>
  <c r="AY585" i="107" s="1"/>
  <c r="AF546" i="107"/>
  <c r="AG546" i="107" s="1"/>
  <c r="AH546" i="107" s="1"/>
  <c r="AI546" i="107" s="1"/>
  <c r="AJ546" i="107" s="1"/>
  <c r="AK546" i="107" s="1"/>
  <c r="AL546" i="107" s="1"/>
  <c r="AM546" i="107" s="1"/>
  <c r="AN546" i="107" s="1"/>
  <c r="AO546" i="107" s="1"/>
  <c r="AP546" i="107" s="1"/>
  <c r="AQ546" i="107" s="1"/>
  <c r="AR546" i="107" s="1"/>
  <c r="AS546" i="107" s="1"/>
  <c r="AT546" i="107" s="1"/>
  <c r="AU546" i="107" s="1"/>
  <c r="AV546" i="107" s="1"/>
  <c r="AW546" i="107" s="1"/>
  <c r="AX546" i="107" s="1"/>
  <c r="AY546" i="107" s="1"/>
  <c r="AF590" i="107"/>
  <c r="AG590" i="107" s="1"/>
  <c r="AH590" i="107" s="1"/>
  <c r="AI590" i="107" s="1"/>
  <c r="AJ590" i="107" s="1"/>
  <c r="AK590" i="107" s="1"/>
  <c r="AL590" i="107" s="1"/>
  <c r="AM590" i="107" s="1"/>
  <c r="AN590" i="107" s="1"/>
  <c r="AO590" i="107" s="1"/>
  <c r="AP590" i="107" s="1"/>
  <c r="AQ590" i="107" s="1"/>
  <c r="AR590" i="107" s="1"/>
  <c r="AS590" i="107" s="1"/>
  <c r="AT590" i="107" s="1"/>
  <c r="AU590" i="107" s="1"/>
  <c r="AV590" i="107" s="1"/>
  <c r="AW590" i="107" s="1"/>
  <c r="AX590" i="107" s="1"/>
  <c r="AY590" i="107" s="1"/>
  <c r="AF631" i="107"/>
  <c r="AG631" i="107" s="1"/>
  <c r="AH631" i="107" s="1"/>
  <c r="AI631" i="107" s="1"/>
  <c r="AJ631" i="107" s="1"/>
  <c r="AK631" i="107" s="1"/>
  <c r="AL631" i="107" s="1"/>
  <c r="AM631" i="107" s="1"/>
  <c r="AN631" i="107" s="1"/>
  <c r="AO631" i="107" s="1"/>
  <c r="AP631" i="107" s="1"/>
  <c r="AQ631" i="107" s="1"/>
  <c r="AR631" i="107" s="1"/>
  <c r="AS631" i="107" s="1"/>
  <c r="AT631" i="107" s="1"/>
  <c r="AU631" i="107" s="1"/>
  <c r="AV631" i="107" s="1"/>
  <c r="AW631" i="107" s="1"/>
  <c r="AX631" i="107" s="1"/>
  <c r="AY631" i="107" s="1"/>
  <c r="AF171" i="107"/>
  <c r="AG171" i="107" s="1"/>
  <c r="AH171" i="107" s="1"/>
  <c r="AI171" i="107" s="1"/>
  <c r="AJ171" i="107" s="1"/>
  <c r="AK171" i="107" s="1"/>
  <c r="AL171" i="107" s="1"/>
  <c r="AM171" i="107" s="1"/>
  <c r="AN171" i="107" s="1"/>
  <c r="AO171" i="107" s="1"/>
  <c r="AP171" i="107" s="1"/>
  <c r="AQ171" i="107" s="1"/>
  <c r="AR171" i="107" s="1"/>
  <c r="AS171" i="107" s="1"/>
  <c r="AT171" i="107" s="1"/>
  <c r="AU171" i="107" s="1"/>
  <c r="AV171" i="107" s="1"/>
  <c r="AW171" i="107" s="1"/>
  <c r="AX171" i="107" s="1"/>
  <c r="AY171" i="107" s="1"/>
  <c r="AF629" i="107"/>
  <c r="AG629" i="107" s="1"/>
  <c r="AH629" i="107" s="1"/>
  <c r="AI629" i="107" s="1"/>
  <c r="AJ629" i="107" s="1"/>
  <c r="AK629" i="107" s="1"/>
  <c r="AL629" i="107" s="1"/>
  <c r="AM629" i="107" s="1"/>
  <c r="AN629" i="107" s="1"/>
  <c r="AO629" i="107" s="1"/>
  <c r="AP629" i="107" s="1"/>
  <c r="AQ629" i="107" s="1"/>
  <c r="AR629" i="107" s="1"/>
  <c r="AS629" i="107" s="1"/>
  <c r="AT629" i="107" s="1"/>
  <c r="AU629" i="107" s="1"/>
  <c r="AV629" i="107" s="1"/>
  <c r="AW629" i="107" s="1"/>
  <c r="AX629" i="107" s="1"/>
  <c r="AY629" i="107" s="1"/>
  <c r="AF379" i="107"/>
  <c r="AG379" i="107" s="1"/>
  <c r="AH379" i="107" s="1"/>
  <c r="AI379" i="107" s="1"/>
  <c r="AJ379" i="107" s="1"/>
  <c r="AK379" i="107" s="1"/>
  <c r="AL379" i="107" s="1"/>
  <c r="AM379" i="107" s="1"/>
  <c r="AN379" i="107" s="1"/>
  <c r="AO379" i="107" s="1"/>
  <c r="AP379" i="107" s="1"/>
  <c r="AQ379" i="107" s="1"/>
  <c r="AR379" i="107" s="1"/>
  <c r="AS379" i="107" s="1"/>
  <c r="AT379" i="107" s="1"/>
  <c r="AU379" i="107" s="1"/>
  <c r="AV379" i="107" s="1"/>
  <c r="AW379" i="107" s="1"/>
  <c r="AX379" i="107" s="1"/>
  <c r="AY379" i="107" s="1"/>
  <c r="AF652" i="107"/>
  <c r="AG652" i="107" s="1"/>
  <c r="AH652" i="107" s="1"/>
  <c r="AI652" i="107" s="1"/>
  <c r="AJ652" i="107" s="1"/>
  <c r="AK652" i="107" s="1"/>
  <c r="AL652" i="107" s="1"/>
  <c r="AM652" i="107" s="1"/>
  <c r="AN652" i="107" s="1"/>
  <c r="AO652" i="107" s="1"/>
  <c r="AP652" i="107" s="1"/>
  <c r="AQ652" i="107" s="1"/>
  <c r="AR652" i="107" s="1"/>
  <c r="AS652" i="107" s="1"/>
  <c r="AT652" i="107" s="1"/>
  <c r="AU652" i="107" s="1"/>
  <c r="AV652" i="107" s="1"/>
  <c r="AW652" i="107" s="1"/>
  <c r="AX652" i="107" s="1"/>
  <c r="AY652" i="107" s="1"/>
  <c r="AF596" i="107"/>
  <c r="AG596" i="107" s="1"/>
  <c r="AH596" i="107" s="1"/>
  <c r="AI596" i="107" s="1"/>
  <c r="AJ596" i="107" s="1"/>
  <c r="AK596" i="107" s="1"/>
  <c r="AL596" i="107" s="1"/>
  <c r="AM596" i="107" s="1"/>
  <c r="AN596" i="107" s="1"/>
  <c r="AO596" i="107" s="1"/>
  <c r="AP596" i="107" s="1"/>
  <c r="AQ596" i="107" s="1"/>
  <c r="AR596" i="107" s="1"/>
  <c r="AS596" i="107" s="1"/>
  <c r="AT596" i="107" s="1"/>
  <c r="AU596" i="107" s="1"/>
  <c r="AV596" i="107" s="1"/>
  <c r="AW596" i="107" s="1"/>
  <c r="AX596" i="107" s="1"/>
  <c r="AY596" i="107" s="1"/>
  <c r="AF300" i="107"/>
  <c r="AG300" i="107" s="1"/>
  <c r="AH300" i="107" s="1"/>
  <c r="AI300" i="107" s="1"/>
  <c r="AJ300" i="107" s="1"/>
  <c r="AK300" i="107" s="1"/>
  <c r="AL300" i="107" s="1"/>
  <c r="AM300" i="107" s="1"/>
  <c r="AN300" i="107" s="1"/>
  <c r="AO300" i="107" s="1"/>
  <c r="AP300" i="107" s="1"/>
  <c r="AQ300" i="107" s="1"/>
  <c r="AR300" i="107" s="1"/>
  <c r="AS300" i="107" s="1"/>
  <c r="AT300" i="107" s="1"/>
  <c r="AU300" i="107" s="1"/>
  <c r="AV300" i="107" s="1"/>
  <c r="AW300" i="107" s="1"/>
  <c r="AX300" i="107" s="1"/>
  <c r="AY300" i="107" s="1"/>
  <c r="AF115" i="107"/>
  <c r="AG115" i="107" s="1"/>
  <c r="AH115" i="107" s="1"/>
  <c r="AI115" i="107" s="1"/>
  <c r="AJ115" i="107" s="1"/>
  <c r="AK115" i="107" s="1"/>
  <c r="AL115" i="107" s="1"/>
  <c r="AM115" i="107" s="1"/>
  <c r="AN115" i="107" s="1"/>
  <c r="AO115" i="107" s="1"/>
  <c r="AP115" i="107" s="1"/>
  <c r="AQ115" i="107" s="1"/>
  <c r="AR115" i="107" s="1"/>
  <c r="AS115" i="107" s="1"/>
  <c r="AT115" i="107" s="1"/>
  <c r="AU115" i="107" s="1"/>
  <c r="AV115" i="107" s="1"/>
  <c r="AW115" i="107" s="1"/>
  <c r="AX115" i="107" s="1"/>
  <c r="AY115" i="107" s="1"/>
  <c r="AF628" i="107"/>
  <c r="AG628" i="107" s="1"/>
  <c r="AH628" i="107" s="1"/>
  <c r="AI628" i="107" s="1"/>
  <c r="AJ628" i="107" s="1"/>
  <c r="AK628" i="107" s="1"/>
  <c r="AL628" i="107" s="1"/>
  <c r="AM628" i="107" s="1"/>
  <c r="AN628" i="107" s="1"/>
  <c r="AO628" i="107" s="1"/>
  <c r="AP628" i="107" s="1"/>
  <c r="AQ628" i="107" s="1"/>
  <c r="AR628" i="107" s="1"/>
  <c r="AS628" i="107" s="1"/>
  <c r="AT628" i="107" s="1"/>
  <c r="AU628" i="107" s="1"/>
  <c r="AV628" i="107" s="1"/>
  <c r="AW628" i="107" s="1"/>
  <c r="AX628" i="107" s="1"/>
  <c r="AY628" i="107" s="1"/>
  <c r="AF400" i="107"/>
  <c r="AG400" i="107" s="1"/>
  <c r="AH400" i="107" s="1"/>
  <c r="AI400" i="107" s="1"/>
  <c r="AJ400" i="107" s="1"/>
  <c r="AK400" i="107" s="1"/>
  <c r="AL400" i="107" s="1"/>
  <c r="AM400" i="107" s="1"/>
  <c r="AN400" i="107" s="1"/>
  <c r="AO400" i="107" s="1"/>
  <c r="AP400" i="107" s="1"/>
  <c r="AQ400" i="107" s="1"/>
  <c r="AR400" i="107" s="1"/>
  <c r="AS400" i="107" s="1"/>
  <c r="AT400" i="107" s="1"/>
  <c r="AU400" i="107" s="1"/>
  <c r="AV400" i="107" s="1"/>
  <c r="AW400" i="107" s="1"/>
  <c r="AX400" i="107" s="1"/>
  <c r="AY400" i="107" s="1"/>
  <c r="AF157" i="107"/>
  <c r="AG157" i="107" s="1"/>
  <c r="AH157" i="107" s="1"/>
  <c r="AI157" i="107" s="1"/>
  <c r="AJ157" i="107" s="1"/>
  <c r="AK157" i="107" s="1"/>
  <c r="AL157" i="107" s="1"/>
  <c r="AM157" i="107" s="1"/>
  <c r="AN157" i="107" s="1"/>
  <c r="AO157" i="107" s="1"/>
  <c r="AP157" i="107" s="1"/>
  <c r="AQ157" i="107" s="1"/>
  <c r="AR157" i="107" s="1"/>
  <c r="AS157" i="107" s="1"/>
  <c r="AT157" i="107" s="1"/>
  <c r="AU157" i="107" s="1"/>
  <c r="AV157" i="107" s="1"/>
  <c r="AW157" i="107" s="1"/>
  <c r="AX157" i="107" s="1"/>
  <c r="AY157" i="107" s="1"/>
  <c r="AF208" i="107"/>
  <c r="AG208" i="107" s="1"/>
  <c r="AH208" i="107" s="1"/>
  <c r="AI208" i="107" s="1"/>
  <c r="AJ208" i="107" s="1"/>
  <c r="AK208" i="107" s="1"/>
  <c r="AL208" i="107" s="1"/>
  <c r="AM208" i="107" s="1"/>
  <c r="AN208" i="107" s="1"/>
  <c r="AO208" i="107" s="1"/>
  <c r="AP208" i="107" s="1"/>
  <c r="AQ208" i="107" s="1"/>
  <c r="AR208" i="107" s="1"/>
  <c r="AS208" i="107" s="1"/>
  <c r="AT208" i="107" s="1"/>
  <c r="AU208" i="107" s="1"/>
  <c r="AV208" i="107" s="1"/>
  <c r="AW208" i="107" s="1"/>
  <c r="AX208" i="107" s="1"/>
  <c r="AY208" i="107" s="1"/>
  <c r="AF662" i="107"/>
  <c r="AG662" i="107" s="1"/>
  <c r="AH662" i="107" s="1"/>
  <c r="AI662" i="107" s="1"/>
  <c r="AJ662" i="107" s="1"/>
  <c r="AK662" i="107" s="1"/>
  <c r="AL662" i="107" s="1"/>
  <c r="AM662" i="107" s="1"/>
  <c r="AN662" i="107" s="1"/>
  <c r="AO662" i="107" s="1"/>
  <c r="AP662" i="107" s="1"/>
  <c r="AQ662" i="107" s="1"/>
  <c r="AR662" i="107" s="1"/>
  <c r="AS662" i="107" s="1"/>
  <c r="AT662" i="107" s="1"/>
  <c r="AU662" i="107" s="1"/>
  <c r="AV662" i="107" s="1"/>
  <c r="AW662" i="107" s="1"/>
  <c r="AX662" i="107" s="1"/>
  <c r="AY662" i="107" s="1"/>
  <c r="AF619" i="107"/>
  <c r="AG619" i="107" s="1"/>
  <c r="AH619" i="107" s="1"/>
  <c r="AI619" i="107" s="1"/>
  <c r="AJ619" i="107" s="1"/>
  <c r="AK619" i="107" s="1"/>
  <c r="AL619" i="107" s="1"/>
  <c r="AM619" i="107" s="1"/>
  <c r="AN619" i="107" s="1"/>
  <c r="AO619" i="107" s="1"/>
  <c r="AP619" i="107" s="1"/>
  <c r="AQ619" i="107" s="1"/>
  <c r="AR619" i="107" s="1"/>
  <c r="AS619" i="107" s="1"/>
  <c r="AT619" i="107" s="1"/>
  <c r="AU619" i="107" s="1"/>
  <c r="AV619" i="107" s="1"/>
  <c r="AW619" i="107" s="1"/>
  <c r="AX619" i="107" s="1"/>
  <c r="AY619" i="107" s="1"/>
  <c r="AF348" i="107"/>
  <c r="AG348" i="107" s="1"/>
  <c r="AH348" i="107" s="1"/>
  <c r="AI348" i="107" s="1"/>
  <c r="AJ348" i="107" s="1"/>
  <c r="AK348" i="107" s="1"/>
  <c r="AL348" i="107" s="1"/>
  <c r="AM348" i="107" s="1"/>
  <c r="AN348" i="107" s="1"/>
  <c r="AO348" i="107" s="1"/>
  <c r="AP348" i="107" s="1"/>
  <c r="AQ348" i="107" s="1"/>
  <c r="AR348" i="107" s="1"/>
  <c r="AS348" i="107" s="1"/>
  <c r="AT348" i="107" s="1"/>
  <c r="AU348" i="107" s="1"/>
  <c r="AV348" i="107" s="1"/>
  <c r="AW348" i="107" s="1"/>
  <c r="AX348" i="107" s="1"/>
  <c r="AY348" i="107" s="1"/>
  <c r="AF273" i="107"/>
  <c r="AG273" i="107" s="1"/>
  <c r="AH273" i="107" s="1"/>
  <c r="AI273" i="107" s="1"/>
  <c r="AJ273" i="107" s="1"/>
  <c r="AK273" i="107" s="1"/>
  <c r="AL273" i="107" s="1"/>
  <c r="AM273" i="107" s="1"/>
  <c r="AN273" i="107" s="1"/>
  <c r="AO273" i="107" s="1"/>
  <c r="AP273" i="107" s="1"/>
  <c r="AQ273" i="107" s="1"/>
  <c r="AR273" i="107" s="1"/>
  <c r="AS273" i="107" s="1"/>
  <c r="AT273" i="107" s="1"/>
  <c r="AU273" i="107" s="1"/>
  <c r="AV273" i="107" s="1"/>
  <c r="AW273" i="107" s="1"/>
  <c r="AX273" i="107" s="1"/>
  <c r="AY273" i="107" s="1"/>
  <c r="AF612" i="107"/>
  <c r="AG612" i="107" s="1"/>
  <c r="AH612" i="107" s="1"/>
  <c r="AI612" i="107" s="1"/>
  <c r="AJ612" i="107" s="1"/>
  <c r="AK612" i="107" s="1"/>
  <c r="AL612" i="107" s="1"/>
  <c r="AM612" i="107" s="1"/>
  <c r="AN612" i="107" s="1"/>
  <c r="AO612" i="107" s="1"/>
  <c r="AP612" i="107" s="1"/>
  <c r="AQ612" i="107" s="1"/>
  <c r="AR612" i="107" s="1"/>
  <c r="AS612" i="107" s="1"/>
  <c r="AT612" i="107" s="1"/>
  <c r="AU612" i="107" s="1"/>
  <c r="AV612" i="107" s="1"/>
  <c r="AW612" i="107" s="1"/>
  <c r="AX612" i="107" s="1"/>
  <c r="AY612" i="107" s="1"/>
  <c r="AF618" i="107"/>
  <c r="AG618" i="107" s="1"/>
  <c r="AH618" i="107" s="1"/>
  <c r="AI618" i="107" s="1"/>
  <c r="AJ618" i="107" s="1"/>
  <c r="AK618" i="107" s="1"/>
  <c r="AL618" i="107" s="1"/>
  <c r="AM618" i="107" s="1"/>
  <c r="AN618" i="107" s="1"/>
  <c r="AO618" i="107" s="1"/>
  <c r="AP618" i="107" s="1"/>
  <c r="AQ618" i="107" s="1"/>
  <c r="AR618" i="107" s="1"/>
  <c r="AS618" i="107" s="1"/>
  <c r="AT618" i="107" s="1"/>
  <c r="AU618" i="107" s="1"/>
  <c r="AV618" i="107" s="1"/>
  <c r="AW618" i="107" s="1"/>
  <c r="AX618" i="107" s="1"/>
  <c r="AY618" i="107" s="1"/>
  <c r="AF309" i="107"/>
  <c r="AG309" i="107" s="1"/>
  <c r="AH309" i="107" s="1"/>
  <c r="AI309" i="107" s="1"/>
  <c r="AJ309" i="107" s="1"/>
  <c r="AK309" i="107" s="1"/>
  <c r="AL309" i="107" s="1"/>
  <c r="AM309" i="107" s="1"/>
  <c r="AN309" i="107" s="1"/>
  <c r="AO309" i="107" s="1"/>
  <c r="AP309" i="107" s="1"/>
  <c r="AQ309" i="107" s="1"/>
  <c r="AR309" i="107" s="1"/>
  <c r="AS309" i="107" s="1"/>
  <c r="AT309" i="107" s="1"/>
  <c r="AU309" i="107" s="1"/>
  <c r="AV309" i="107" s="1"/>
  <c r="AW309" i="107" s="1"/>
  <c r="AX309" i="107" s="1"/>
  <c r="AY309" i="107" s="1"/>
  <c r="AF25" i="107"/>
  <c r="AG25" i="107" s="1"/>
  <c r="AH25" i="107" s="1"/>
  <c r="AI25" i="107" s="1"/>
  <c r="AJ25" i="107" s="1"/>
  <c r="AK25" i="107" s="1"/>
  <c r="AL25" i="107" s="1"/>
  <c r="AM25" i="107" s="1"/>
  <c r="AN25" i="107" s="1"/>
  <c r="AO25" i="107" s="1"/>
  <c r="AP25" i="107" s="1"/>
  <c r="AQ25" i="107" s="1"/>
  <c r="AR25" i="107" s="1"/>
  <c r="AS25" i="107" s="1"/>
  <c r="AT25" i="107" s="1"/>
  <c r="AU25" i="107" s="1"/>
  <c r="AV25" i="107" s="1"/>
  <c r="AW25" i="107" s="1"/>
  <c r="AX25" i="107" s="1"/>
  <c r="AY25" i="107" s="1"/>
  <c r="AF213" i="107"/>
  <c r="AG213" i="107" s="1"/>
  <c r="AH213" i="107" s="1"/>
  <c r="AI213" i="107" s="1"/>
  <c r="AJ213" i="107" s="1"/>
  <c r="AK213" i="107" s="1"/>
  <c r="AL213" i="107" s="1"/>
  <c r="AM213" i="107" s="1"/>
  <c r="AN213" i="107" s="1"/>
  <c r="AO213" i="107" s="1"/>
  <c r="AP213" i="107" s="1"/>
  <c r="AQ213" i="107" s="1"/>
  <c r="AR213" i="107" s="1"/>
  <c r="AS213" i="107" s="1"/>
  <c r="AT213" i="107" s="1"/>
  <c r="AU213" i="107" s="1"/>
  <c r="AV213" i="107" s="1"/>
  <c r="AW213" i="107" s="1"/>
  <c r="AX213" i="107" s="1"/>
  <c r="AY213" i="107" s="1"/>
  <c r="AF702" i="107"/>
  <c r="AG702" i="107" s="1"/>
  <c r="AH702" i="107" s="1"/>
  <c r="AI702" i="107" s="1"/>
  <c r="AJ702" i="107" s="1"/>
  <c r="AK702" i="107" s="1"/>
  <c r="AL702" i="107" s="1"/>
  <c r="AM702" i="107" s="1"/>
  <c r="AN702" i="107" s="1"/>
  <c r="AO702" i="107" s="1"/>
  <c r="AP702" i="107" s="1"/>
  <c r="AQ702" i="107" s="1"/>
  <c r="AR702" i="107" s="1"/>
  <c r="AS702" i="107" s="1"/>
  <c r="AT702" i="107" s="1"/>
  <c r="AU702" i="107" s="1"/>
  <c r="AV702" i="107" s="1"/>
  <c r="AW702" i="107" s="1"/>
  <c r="AX702" i="107" s="1"/>
  <c r="AY702" i="107" s="1"/>
  <c r="AF13" i="107"/>
  <c r="AG13" i="107" s="1"/>
  <c r="AH13" i="107" s="1"/>
  <c r="AI13" i="107" s="1"/>
  <c r="AJ13" i="107" s="1"/>
  <c r="AK13" i="107" s="1"/>
  <c r="AL13" i="107" s="1"/>
  <c r="AM13" i="107" s="1"/>
  <c r="AN13" i="107" s="1"/>
  <c r="AO13" i="107" s="1"/>
  <c r="AP13" i="107" s="1"/>
  <c r="AQ13" i="107" s="1"/>
  <c r="AR13" i="107" s="1"/>
  <c r="AS13" i="107" s="1"/>
  <c r="AT13" i="107" s="1"/>
  <c r="AU13" i="107" s="1"/>
  <c r="AV13" i="107" s="1"/>
  <c r="AW13" i="107" s="1"/>
  <c r="AX13" i="107" s="1"/>
  <c r="AY13" i="107" s="1"/>
  <c r="AF713" i="107"/>
  <c r="AG713" i="107" s="1"/>
  <c r="AH713" i="107" s="1"/>
  <c r="AI713" i="107" s="1"/>
  <c r="AJ713" i="107" s="1"/>
  <c r="AK713" i="107" s="1"/>
  <c r="AL713" i="107" s="1"/>
  <c r="AM713" i="107" s="1"/>
  <c r="AN713" i="107" s="1"/>
  <c r="AO713" i="107" s="1"/>
  <c r="AP713" i="107" s="1"/>
  <c r="AQ713" i="107" s="1"/>
  <c r="AR713" i="107" s="1"/>
  <c r="AS713" i="107" s="1"/>
  <c r="AT713" i="107" s="1"/>
  <c r="AU713" i="107" s="1"/>
  <c r="AV713" i="107" s="1"/>
  <c r="AW713" i="107" s="1"/>
  <c r="AX713" i="107" s="1"/>
  <c r="AY713" i="107" s="1"/>
  <c r="AF232" i="107"/>
  <c r="AG232" i="107" s="1"/>
  <c r="AH232" i="107" s="1"/>
  <c r="AI232" i="107" s="1"/>
  <c r="AJ232" i="107" s="1"/>
  <c r="AK232" i="107" s="1"/>
  <c r="AL232" i="107" s="1"/>
  <c r="AM232" i="107" s="1"/>
  <c r="AN232" i="107" s="1"/>
  <c r="AO232" i="107" s="1"/>
  <c r="AP232" i="107" s="1"/>
  <c r="AQ232" i="107" s="1"/>
  <c r="AR232" i="107" s="1"/>
  <c r="AS232" i="107" s="1"/>
  <c r="AT232" i="107" s="1"/>
  <c r="AU232" i="107" s="1"/>
  <c r="AV232" i="107" s="1"/>
  <c r="AW232" i="107" s="1"/>
  <c r="AX232" i="107" s="1"/>
  <c r="AY232" i="107" s="1"/>
  <c r="AF334" i="107"/>
  <c r="AG334" i="107" s="1"/>
  <c r="AH334" i="107" s="1"/>
  <c r="AI334" i="107" s="1"/>
  <c r="AJ334" i="107" s="1"/>
  <c r="AK334" i="107" s="1"/>
  <c r="AL334" i="107" s="1"/>
  <c r="AM334" i="107" s="1"/>
  <c r="AN334" i="107" s="1"/>
  <c r="AO334" i="107" s="1"/>
  <c r="AP334" i="107" s="1"/>
  <c r="AQ334" i="107" s="1"/>
  <c r="AR334" i="107" s="1"/>
  <c r="AS334" i="107" s="1"/>
  <c r="AT334" i="107" s="1"/>
  <c r="AU334" i="107" s="1"/>
  <c r="AV334" i="107" s="1"/>
  <c r="AW334" i="107" s="1"/>
  <c r="AX334" i="107" s="1"/>
  <c r="AY334" i="107" s="1"/>
  <c r="AF382" i="107"/>
  <c r="AG382" i="107" s="1"/>
  <c r="AH382" i="107" s="1"/>
  <c r="AI382" i="107" s="1"/>
  <c r="AJ382" i="107" s="1"/>
  <c r="AK382" i="107" s="1"/>
  <c r="AL382" i="107" s="1"/>
  <c r="AM382" i="107" s="1"/>
  <c r="AN382" i="107" s="1"/>
  <c r="AO382" i="107" s="1"/>
  <c r="AP382" i="107" s="1"/>
  <c r="AQ382" i="107" s="1"/>
  <c r="AR382" i="107" s="1"/>
  <c r="AS382" i="107" s="1"/>
  <c r="AT382" i="107" s="1"/>
  <c r="AU382" i="107" s="1"/>
  <c r="AV382" i="107" s="1"/>
  <c r="AW382" i="107" s="1"/>
  <c r="AX382" i="107" s="1"/>
  <c r="AY382" i="107" s="1"/>
  <c r="AF313" i="107"/>
  <c r="AG313" i="107" s="1"/>
  <c r="AH313" i="107" s="1"/>
  <c r="AI313" i="107" s="1"/>
  <c r="AJ313" i="107" s="1"/>
  <c r="AK313" i="107" s="1"/>
  <c r="AL313" i="107" s="1"/>
  <c r="AM313" i="107" s="1"/>
  <c r="AN313" i="107" s="1"/>
  <c r="AO313" i="107" s="1"/>
  <c r="AP313" i="107" s="1"/>
  <c r="AQ313" i="107" s="1"/>
  <c r="AR313" i="107" s="1"/>
  <c r="AS313" i="107" s="1"/>
  <c r="AT313" i="107" s="1"/>
  <c r="AU313" i="107" s="1"/>
  <c r="AV313" i="107" s="1"/>
  <c r="AW313" i="107" s="1"/>
  <c r="AX313" i="107" s="1"/>
  <c r="AY313" i="107" s="1"/>
  <c r="AF124" i="107"/>
  <c r="AG124" i="107" s="1"/>
  <c r="AH124" i="107" s="1"/>
  <c r="AI124" i="107" s="1"/>
  <c r="AJ124" i="107" s="1"/>
  <c r="AK124" i="107" s="1"/>
  <c r="AL124" i="107" s="1"/>
  <c r="AM124" i="107" s="1"/>
  <c r="AN124" i="107" s="1"/>
  <c r="AO124" i="107" s="1"/>
  <c r="AP124" i="107" s="1"/>
  <c r="AQ124" i="107" s="1"/>
  <c r="AR124" i="107" s="1"/>
  <c r="AS124" i="107" s="1"/>
  <c r="AT124" i="107" s="1"/>
  <c r="AU124" i="107" s="1"/>
  <c r="AV124" i="107" s="1"/>
  <c r="AW124" i="107" s="1"/>
  <c r="AX124" i="107" s="1"/>
  <c r="AY124" i="107" s="1"/>
  <c r="AF169" i="107"/>
  <c r="AG169" i="107" s="1"/>
  <c r="AH169" i="107" s="1"/>
  <c r="AI169" i="107" s="1"/>
  <c r="AJ169" i="107" s="1"/>
  <c r="AK169" i="107" s="1"/>
  <c r="AL169" i="107" s="1"/>
  <c r="AM169" i="107" s="1"/>
  <c r="AN169" i="107" s="1"/>
  <c r="AO169" i="107" s="1"/>
  <c r="AP169" i="107" s="1"/>
  <c r="AQ169" i="107" s="1"/>
  <c r="AR169" i="107" s="1"/>
  <c r="AS169" i="107" s="1"/>
  <c r="AT169" i="107" s="1"/>
  <c r="AU169" i="107" s="1"/>
  <c r="AV169" i="107" s="1"/>
  <c r="AW169" i="107" s="1"/>
  <c r="AX169" i="107" s="1"/>
  <c r="AY169" i="107" s="1"/>
  <c r="AF142" i="107"/>
  <c r="AG142" i="107" s="1"/>
  <c r="AH142" i="107" s="1"/>
  <c r="AI142" i="107" s="1"/>
  <c r="AJ142" i="107" s="1"/>
  <c r="AK142" i="107" s="1"/>
  <c r="AL142" i="107" s="1"/>
  <c r="AM142" i="107" s="1"/>
  <c r="AN142" i="107" s="1"/>
  <c r="AO142" i="107" s="1"/>
  <c r="AP142" i="107" s="1"/>
  <c r="AQ142" i="107" s="1"/>
  <c r="AR142" i="107" s="1"/>
  <c r="AS142" i="107" s="1"/>
  <c r="AT142" i="107" s="1"/>
  <c r="AU142" i="107" s="1"/>
  <c r="AV142" i="107" s="1"/>
  <c r="AW142" i="107" s="1"/>
  <c r="AX142" i="107" s="1"/>
  <c r="AY142" i="107" s="1"/>
  <c r="AF123" i="107"/>
  <c r="AG123" i="107" s="1"/>
  <c r="AH123" i="107" s="1"/>
  <c r="AI123" i="107" s="1"/>
  <c r="AJ123" i="107" s="1"/>
  <c r="AK123" i="107" s="1"/>
  <c r="AL123" i="107" s="1"/>
  <c r="AM123" i="107" s="1"/>
  <c r="AN123" i="107" s="1"/>
  <c r="AO123" i="107" s="1"/>
  <c r="AP123" i="107" s="1"/>
  <c r="AQ123" i="107" s="1"/>
  <c r="AR123" i="107" s="1"/>
  <c r="AS123" i="107" s="1"/>
  <c r="AT123" i="107" s="1"/>
  <c r="AU123" i="107" s="1"/>
  <c r="AV123" i="107" s="1"/>
  <c r="AW123" i="107" s="1"/>
  <c r="AX123" i="107" s="1"/>
  <c r="AY123" i="107" s="1"/>
  <c r="AF10" i="107"/>
  <c r="AG10" i="107" s="1"/>
  <c r="AH10" i="107" s="1"/>
  <c r="AI10" i="107" s="1"/>
  <c r="AJ10" i="107" s="1"/>
  <c r="AK10" i="107" s="1"/>
  <c r="AL10" i="107" s="1"/>
  <c r="AM10" i="107" s="1"/>
  <c r="AN10" i="107" s="1"/>
  <c r="AO10" i="107" s="1"/>
  <c r="AP10" i="107" s="1"/>
  <c r="AQ10" i="107" s="1"/>
  <c r="AR10" i="107" s="1"/>
  <c r="AS10" i="107" s="1"/>
  <c r="AT10" i="107" s="1"/>
  <c r="AU10" i="107" s="1"/>
  <c r="AV10" i="107" s="1"/>
  <c r="AW10" i="107" s="1"/>
  <c r="AX10" i="107" s="1"/>
  <c r="AY10" i="107" s="1"/>
  <c r="AF60" i="107"/>
  <c r="AG60" i="107" s="1"/>
  <c r="AH60" i="107" s="1"/>
  <c r="AI60" i="107" s="1"/>
  <c r="AJ60" i="107" s="1"/>
  <c r="AK60" i="107" s="1"/>
  <c r="AL60" i="107" s="1"/>
  <c r="AM60" i="107" s="1"/>
  <c r="AN60" i="107" s="1"/>
  <c r="AO60" i="107" s="1"/>
  <c r="AP60" i="107" s="1"/>
  <c r="AQ60" i="107" s="1"/>
  <c r="AR60" i="107" s="1"/>
  <c r="AS60" i="107" s="1"/>
  <c r="AT60" i="107" s="1"/>
  <c r="AU60" i="107" s="1"/>
  <c r="AV60" i="107" s="1"/>
  <c r="AW60" i="107" s="1"/>
  <c r="AX60" i="107" s="1"/>
  <c r="AY60" i="107" s="1"/>
  <c r="AF540" i="107"/>
  <c r="AG540" i="107" s="1"/>
  <c r="AH540" i="107" s="1"/>
  <c r="AI540" i="107" s="1"/>
  <c r="AJ540" i="107" s="1"/>
  <c r="AK540" i="107" s="1"/>
  <c r="AL540" i="107" s="1"/>
  <c r="AM540" i="107" s="1"/>
  <c r="AN540" i="107" s="1"/>
  <c r="AO540" i="107" s="1"/>
  <c r="AP540" i="107" s="1"/>
  <c r="AQ540" i="107" s="1"/>
  <c r="AR540" i="107" s="1"/>
  <c r="AS540" i="107" s="1"/>
  <c r="AT540" i="107" s="1"/>
  <c r="AU540" i="107" s="1"/>
  <c r="AV540" i="107" s="1"/>
  <c r="AW540" i="107" s="1"/>
  <c r="AX540" i="107" s="1"/>
  <c r="AY540" i="107" s="1"/>
  <c r="AF704" i="107"/>
  <c r="AG704" i="107" s="1"/>
  <c r="AH704" i="107" s="1"/>
  <c r="AI704" i="107" s="1"/>
  <c r="AJ704" i="107" s="1"/>
  <c r="AK704" i="107" s="1"/>
  <c r="AL704" i="107" s="1"/>
  <c r="AM704" i="107" s="1"/>
  <c r="AN704" i="107" s="1"/>
  <c r="AO704" i="107" s="1"/>
  <c r="AP704" i="107" s="1"/>
  <c r="AQ704" i="107" s="1"/>
  <c r="AR704" i="107" s="1"/>
  <c r="AS704" i="107" s="1"/>
  <c r="AT704" i="107" s="1"/>
  <c r="AU704" i="107" s="1"/>
  <c r="AV704" i="107" s="1"/>
  <c r="AW704" i="107" s="1"/>
  <c r="AX704" i="107" s="1"/>
  <c r="AY704" i="107" s="1"/>
  <c r="AF376" i="107"/>
  <c r="AG376" i="107" s="1"/>
  <c r="AH376" i="107" s="1"/>
  <c r="AI376" i="107" s="1"/>
  <c r="AJ376" i="107" s="1"/>
  <c r="AK376" i="107" s="1"/>
  <c r="AL376" i="107" s="1"/>
  <c r="AM376" i="107" s="1"/>
  <c r="AN376" i="107" s="1"/>
  <c r="AO376" i="107" s="1"/>
  <c r="AP376" i="107" s="1"/>
  <c r="AQ376" i="107" s="1"/>
  <c r="AR376" i="107" s="1"/>
  <c r="AS376" i="107" s="1"/>
  <c r="AT376" i="107" s="1"/>
  <c r="AU376" i="107" s="1"/>
  <c r="AV376" i="107" s="1"/>
  <c r="AW376" i="107" s="1"/>
  <c r="AX376" i="107" s="1"/>
  <c r="AY376" i="107" s="1"/>
  <c r="AF46" i="107"/>
  <c r="AG46" i="107" s="1"/>
  <c r="AH46" i="107" s="1"/>
  <c r="AI46" i="107" s="1"/>
  <c r="AJ46" i="107" s="1"/>
  <c r="AK46" i="107" s="1"/>
  <c r="AL46" i="107" s="1"/>
  <c r="AM46" i="107" s="1"/>
  <c r="AN46" i="107" s="1"/>
  <c r="AO46" i="107" s="1"/>
  <c r="AP46" i="107" s="1"/>
  <c r="AQ46" i="107" s="1"/>
  <c r="AR46" i="107" s="1"/>
  <c r="AS46" i="107" s="1"/>
  <c r="AT46" i="107" s="1"/>
  <c r="AU46" i="107" s="1"/>
  <c r="AV46" i="107" s="1"/>
  <c r="AW46" i="107" s="1"/>
  <c r="AX46" i="107" s="1"/>
  <c r="AY46" i="107" s="1"/>
  <c r="AF87" i="107"/>
  <c r="AG87" i="107" s="1"/>
  <c r="AH87" i="107" s="1"/>
  <c r="AI87" i="107" s="1"/>
  <c r="AJ87" i="107" s="1"/>
  <c r="AK87" i="107" s="1"/>
  <c r="AL87" i="107" s="1"/>
  <c r="AM87" i="107" s="1"/>
  <c r="AN87" i="107" s="1"/>
  <c r="AO87" i="107" s="1"/>
  <c r="AP87" i="107" s="1"/>
  <c r="AQ87" i="107" s="1"/>
  <c r="AR87" i="107" s="1"/>
  <c r="AS87" i="107" s="1"/>
  <c r="AT87" i="107" s="1"/>
  <c r="AU87" i="107" s="1"/>
  <c r="AV87" i="107" s="1"/>
  <c r="AW87" i="107" s="1"/>
  <c r="AX87" i="107" s="1"/>
  <c r="AY87" i="107" s="1"/>
  <c r="AF111" i="107"/>
  <c r="AG111" i="107" s="1"/>
  <c r="AH111" i="107" s="1"/>
  <c r="AI111" i="107" s="1"/>
  <c r="AJ111" i="107" s="1"/>
  <c r="AK111" i="107" s="1"/>
  <c r="AL111" i="107" s="1"/>
  <c r="AM111" i="107" s="1"/>
  <c r="AN111" i="107" s="1"/>
  <c r="AO111" i="107" s="1"/>
  <c r="AP111" i="107" s="1"/>
  <c r="AQ111" i="107" s="1"/>
  <c r="AR111" i="107" s="1"/>
  <c r="AS111" i="107" s="1"/>
  <c r="AT111" i="107" s="1"/>
  <c r="AU111" i="107" s="1"/>
  <c r="AV111" i="107" s="1"/>
  <c r="AW111" i="107" s="1"/>
  <c r="AX111" i="107" s="1"/>
  <c r="AY111" i="107" s="1"/>
  <c r="AF53" i="107"/>
  <c r="AG53" i="107" s="1"/>
  <c r="AH53" i="107" s="1"/>
  <c r="AI53" i="107" s="1"/>
  <c r="AJ53" i="107" s="1"/>
  <c r="AK53" i="107" s="1"/>
  <c r="AL53" i="107" s="1"/>
  <c r="AM53" i="107" s="1"/>
  <c r="AN53" i="107" s="1"/>
  <c r="AO53" i="107" s="1"/>
  <c r="AP53" i="107" s="1"/>
  <c r="AQ53" i="107" s="1"/>
  <c r="AR53" i="107" s="1"/>
  <c r="AS53" i="107" s="1"/>
  <c r="AT53" i="107" s="1"/>
  <c r="AU53" i="107" s="1"/>
  <c r="AV53" i="107" s="1"/>
  <c r="AW53" i="107" s="1"/>
  <c r="AX53" i="107" s="1"/>
  <c r="AY53" i="107" s="1"/>
  <c r="AF344" i="107"/>
  <c r="AG344" i="107" s="1"/>
  <c r="AH344" i="107" s="1"/>
  <c r="AI344" i="107" s="1"/>
  <c r="AJ344" i="107" s="1"/>
  <c r="AK344" i="107" s="1"/>
  <c r="AL344" i="107" s="1"/>
  <c r="AM344" i="107" s="1"/>
  <c r="AN344" i="107" s="1"/>
  <c r="AO344" i="107" s="1"/>
  <c r="AP344" i="107" s="1"/>
  <c r="AQ344" i="107" s="1"/>
  <c r="AR344" i="107" s="1"/>
  <c r="AS344" i="107" s="1"/>
  <c r="AT344" i="107" s="1"/>
  <c r="AU344" i="107" s="1"/>
  <c r="AV344" i="107" s="1"/>
  <c r="AW344" i="107" s="1"/>
  <c r="AX344" i="107" s="1"/>
  <c r="AY344" i="107" s="1"/>
  <c r="AF675" i="107"/>
  <c r="AG675" i="107" s="1"/>
  <c r="AH675" i="107" s="1"/>
  <c r="AI675" i="107" s="1"/>
  <c r="AJ675" i="107" s="1"/>
  <c r="AK675" i="107" s="1"/>
  <c r="AL675" i="107" s="1"/>
  <c r="AM675" i="107" s="1"/>
  <c r="AN675" i="107" s="1"/>
  <c r="AO675" i="107" s="1"/>
  <c r="AP675" i="107" s="1"/>
  <c r="AQ675" i="107" s="1"/>
  <c r="AR675" i="107" s="1"/>
  <c r="AS675" i="107" s="1"/>
  <c r="AT675" i="107" s="1"/>
  <c r="AU675" i="107" s="1"/>
  <c r="AV675" i="107" s="1"/>
  <c r="AW675" i="107" s="1"/>
  <c r="AX675" i="107" s="1"/>
  <c r="AY675" i="107" s="1"/>
  <c r="AF427" i="107"/>
  <c r="AG427" i="107" s="1"/>
  <c r="AH427" i="107" s="1"/>
  <c r="AI427" i="107" s="1"/>
  <c r="AJ427" i="107" s="1"/>
  <c r="AK427" i="107" s="1"/>
  <c r="AL427" i="107" s="1"/>
  <c r="AM427" i="107" s="1"/>
  <c r="AN427" i="107" s="1"/>
  <c r="AO427" i="107" s="1"/>
  <c r="AP427" i="107" s="1"/>
  <c r="AQ427" i="107" s="1"/>
  <c r="AR427" i="107" s="1"/>
  <c r="AS427" i="107" s="1"/>
  <c r="AT427" i="107" s="1"/>
  <c r="AU427" i="107" s="1"/>
  <c r="AV427" i="107" s="1"/>
  <c r="AW427" i="107" s="1"/>
  <c r="AX427" i="107" s="1"/>
  <c r="AY427" i="107" s="1"/>
  <c r="AF120" i="107"/>
  <c r="AG120" i="107" s="1"/>
  <c r="AH120" i="107" s="1"/>
  <c r="AI120" i="107" s="1"/>
  <c r="AJ120" i="107" s="1"/>
  <c r="AK120" i="107" s="1"/>
  <c r="AL120" i="107" s="1"/>
  <c r="AM120" i="107" s="1"/>
  <c r="AN120" i="107" s="1"/>
  <c r="AO120" i="107" s="1"/>
  <c r="AP120" i="107" s="1"/>
  <c r="AQ120" i="107" s="1"/>
  <c r="AR120" i="107" s="1"/>
  <c r="AS120" i="107" s="1"/>
  <c r="AT120" i="107" s="1"/>
  <c r="AU120" i="107" s="1"/>
  <c r="AV120" i="107" s="1"/>
  <c r="AW120" i="107" s="1"/>
  <c r="AX120" i="107" s="1"/>
  <c r="AY120" i="107" s="1"/>
  <c r="AF93" i="107"/>
  <c r="AG93" i="107" s="1"/>
  <c r="AH93" i="107" s="1"/>
  <c r="AI93" i="107" s="1"/>
  <c r="AJ93" i="107" s="1"/>
  <c r="AK93" i="107" s="1"/>
  <c r="AL93" i="107" s="1"/>
  <c r="AM93" i="107" s="1"/>
  <c r="AN93" i="107" s="1"/>
  <c r="AO93" i="107" s="1"/>
  <c r="AP93" i="107" s="1"/>
  <c r="AQ93" i="107" s="1"/>
  <c r="AR93" i="107" s="1"/>
  <c r="AS93" i="107" s="1"/>
  <c r="AT93" i="107" s="1"/>
  <c r="AU93" i="107" s="1"/>
  <c r="AV93" i="107" s="1"/>
  <c r="AW93" i="107" s="1"/>
  <c r="AX93" i="107" s="1"/>
  <c r="AY93" i="107" s="1"/>
  <c r="AF564" i="107"/>
  <c r="AG564" i="107" s="1"/>
  <c r="AH564" i="107" s="1"/>
  <c r="AI564" i="107" s="1"/>
  <c r="AJ564" i="107" s="1"/>
  <c r="AK564" i="107" s="1"/>
  <c r="AL564" i="107" s="1"/>
  <c r="AM564" i="107" s="1"/>
  <c r="AN564" i="107" s="1"/>
  <c r="AO564" i="107" s="1"/>
  <c r="AP564" i="107" s="1"/>
  <c r="AQ564" i="107" s="1"/>
  <c r="AR564" i="107" s="1"/>
  <c r="AS564" i="107" s="1"/>
  <c r="AT564" i="107" s="1"/>
  <c r="AU564" i="107" s="1"/>
  <c r="AV564" i="107" s="1"/>
  <c r="AW564" i="107" s="1"/>
  <c r="AX564" i="107" s="1"/>
  <c r="AY564" i="107" s="1"/>
  <c r="AF452" i="107"/>
  <c r="AG452" i="107" s="1"/>
  <c r="AH452" i="107" s="1"/>
  <c r="AI452" i="107" s="1"/>
  <c r="AJ452" i="107" s="1"/>
  <c r="AK452" i="107" s="1"/>
  <c r="AL452" i="107" s="1"/>
  <c r="AM452" i="107" s="1"/>
  <c r="AN452" i="107" s="1"/>
  <c r="AO452" i="107" s="1"/>
  <c r="AP452" i="107" s="1"/>
  <c r="AQ452" i="107" s="1"/>
  <c r="AR452" i="107" s="1"/>
  <c r="AS452" i="107" s="1"/>
  <c r="AT452" i="107" s="1"/>
  <c r="AU452" i="107" s="1"/>
  <c r="AV452" i="107" s="1"/>
  <c r="AW452" i="107" s="1"/>
  <c r="AX452" i="107" s="1"/>
  <c r="AY452" i="107" s="1"/>
  <c r="AF657" i="107"/>
  <c r="AG657" i="107" s="1"/>
  <c r="AH657" i="107" s="1"/>
  <c r="AI657" i="107" s="1"/>
  <c r="AJ657" i="107" s="1"/>
  <c r="AK657" i="107" s="1"/>
  <c r="AL657" i="107" s="1"/>
  <c r="AM657" i="107" s="1"/>
  <c r="AN657" i="107" s="1"/>
  <c r="AO657" i="107" s="1"/>
  <c r="AP657" i="107" s="1"/>
  <c r="AQ657" i="107" s="1"/>
  <c r="AR657" i="107" s="1"/>
  <c r="AS657" i="107" s="1"/>
  <c r="AT657" i="107" s="1"/>
  <c r="AU657" i="107" s="1"/>
  <c r="AV657" i="107" s="1"/>
  <c r="AW657" i="107" s="1"/>
  <c r="AX657" i="107" s="1"/>
  <c r="AY657" i="107" s="1"/>
  <c r="AF149" i="107"/>
  <c r="AG149" i="107" s="1"/>
  <c r="AH149" i="107" s="1"/>
  <c r="AI149" i="107" s="1"/>
  <c r="AJ149" i="107" s="1"/>
  <c r="AK149" i="107" s="1"/>
  <c r="AL149" i="107" s="1"/>
  <c r="AM149" i="107" s="1"/>
  <c r="AN149" i="107" s="1"/>
  <c r="AO149" i="107" s="1"/>
  <c r="AP149" i="107" s="1"/>
  <c r="AQ149" i="107" s="1"/>
  <c r="AR149" i="107" s="1"/>
  <c r="AS149" i="107" s="1"/>
  <c r="AT149" i="107" s="1"/>
  <c r="AU149" i="107" s="1"/>
  <c r="AV149" i="107" s="1"/>
  <c r="AW149" i="107" s="1"/>
  <c r="AX149" i="107" s="1"/>
  <c r="AY149" i="107" s="1"/>
  <c r="AF495" i="107"/>
  <c r="AG495" i="107" s="1"/>
  <c r="AH495" i="107" s="1"/>
  <c r="AI495" i="107" s="1"/>
  <c r="AJ495" i="107" s="1"/>
  <c r="AK495" i="107" s="1"/>
  <c r="AL495" i="107" s="1"/>
  <c r="AM495" i="107" s="1"/>
  <c r="AN495" i="107" s="1"/>
  <c r="AO495" i="107" s="1"/>
  <c r="AP495" i="107" s="1"/>
  <c r="AQ495" i="107" s="1"/>
  <c r="AR495" i="107" s="1"/>
  <c r="AS495" i="107" s="1"/>
  <c r="AT495" i="107" s="1"/>
  <c r="AU495" i="107" s="1"/>
  <c r="AV495" i="107" s="1"/>
  <c r="AW495" i="107" s="1"/>
  <c r="AX495" i="107" s="1"/>
  <c r="AY495" i="107" s="1"/>
  <c r="AF36" i="107"/>
  <c r="AG36" i="107" s="1"/>
  <c r="AH36" i="107" s="1"/>
  <c r="AI36" i="107" s="1"/>
  <c r="AJ36" i="107" s="1"/>
  <c r="AK36" i="107" s="1"/>
  <c r="AL36" i="107" s="1"/>
  <c r="AM36" i="107" s="1"/>
  <c r="AN36" i="107" s="1"/>
  <c r="AO36" i="107" s="1"/>
  <c r="AP36" i="107" s="1"/>
  <c r="AQ36" i="107" s="1"/>
  <c r="AR36" i="107" s="1"/>
  <c r="AS36" i="107" s="1"/>
  <c r="AT36" i="107" s="1"/>
  <c r="AU36" i="107" s="1"/>
  <c r="AV36" i="107" s="1"/>
  <c r="AW36" i="107" s="1"/>
  <c r="AX36" i="107" s="1"/>
  <c r="AY36" i="107" s="1"/>
  <c r="AF733" i="107"/>
  <c r="AG733" i="107" s="1"/>
  <c r="AH733" i="107" s="1"/>
  <c r="AI733" i="107" s="1"/>
  <c r="AJ733" i="107" s="1"/>
  <c r="AK733" i="107" s="1"/>
  <c r="AL733" i="107" s="1"/>
  <c r="AM733" i="107" s="1"/>
  <c r="AN733" i="107" s="1"/>
  <c r="AO733" i="107" s="1"/>
  <c r="AP733" i="107" s="1"/>
  <c r="AQ733" i="107" s="1"/>
  <c r="AR733" i="107" s="1"/>
  <c r="AS733" i="107" s="1"/>
  <c r="AT733" i="107" s="1"/>
  <c r="AU733" i="107" s="1"/>
  <c r="AV733" i="107" s="1"/>
  <c r="AW733" i="107" s="1"/>
  <c r="AX733" i="107" s="1"/>
  <c r="AY733" i="107" s="1"/>
  <c r="AF699" i="107"/>
  <c r="AG699" i="107" s="1"/>
  <c r="AH699" i="107" s="1"/>
  <c r="AI699" i="107" s="1"/>
  <c r="AJ699" i="107" s="1"/>
  <c r="AK699" i="107" s="1"/>
  <c r="AL699" i="107" s="1"/>
  <c r="AM699" i="107" s="1"/>
  <c r="AN699" i="107" s="1"/>
  <c r="AO699" i="107" s="1"/>
  <c r="AP699" i="107" s="1"/>
  <c r="AQ699" i="107" s="1"/>
  <c r="AR699" i="107" s="1"/>
  <c r="AS699" i="107" s="1"/>
  <c r="AT699" i="107" s="1"/>
  <c r="AU699" i="107" s="1"/>
  <c r="AV699" i="107" s="1"/>
  <c r="AW699" i="107" s="1"/>
  <c r="AX699" i="107" s="1"/>
  <c r="AY699" i="107" s="1"/>
  <c r="AF125" i="107"/>
  <c r="AG125" i="107" s="1"/>
  <c r="AH125" i="107" s="1"/>
  <c r="AI125" i="107" s="1"/>
  <c r="AJ125" i="107" s="1"/>
  <c r="AK125" i="107" s="1"/>
  <c r="AL125" i="107" s="1"/>
  <c r="AM125" i="107" s="1"/>
  <c r="AN125" i="107" s="1"/>
  <c r="AO125" i="107" s="1"/>
  <c r="AP125" i="107" s="1"/>
  <c r="AQ125" i="107" s="1"/>
  <c r="AR125" i="107" s="1"/>
  <c r="AS125" i="107" s="1"/>
  <c r="AT125" i="107" s="1"/>
  <c r="AU125" i="107" s="1"/>
  <c r="AV125" i="107" s="1"/>
  <c r="AW125" i="107" s="1"/>
  <c r="AX125" i="107" s="1"/>
  <c r="AY125" i="107" s="1"/>
  <c r="AF113" i="107"/>
  <c r="AG113" i="107" s="1"/>
  <c r="AH113" i="107" s="1"/>
  <c r="AI113" i="107" s="1"/>
  <c r="AJ113" i="107" s="1"/>
  <c r="AK113" i="107" s="1"/>
  <c r="AL113" i="107" s="1"/>
  <c r="AM113" i="107" s="1"/>
  <c r="AN113" i="107" s="1"/>
  <c r="AO113" i="107" s="1"/>
  <c r="AP113" i="107" s="1"/>
  <c r="AQ113" i="107" s="1"/>
  <c r="AR113" i="107" s="1"/>
  <c r="AS113" i="107" s="1"/>
  <c r="AT113" i="107" s="1"/>
  <c r="AU113" i="107" s="1"/>
  <c r="AV113" i="107" s="1"/>
  <c r="AW113" i="107" s="1"/>
  <c r="AX113" i="107" s="1"/>
  <c r="AY113" i="107" s="1"/>
  <c r="AF527" i="107"/>
  <c r="AG527" i="107" s="1"/>
  <c r="AH527" i="107" s="1"/>
  <c r="AI527" i="107" s="1"/>
  <c r="AJ527" i="107" s="1"/>
  <c r="AK527" i="107" s="1"/>
  <c r="AL527" i="107" s="1"/>
  <c r="AM527" i="107" s="1"/>
  <c r="AN527" i="107" s="1"/>
  <c r="AO527" i="107" s="1"/>
  <c r="AP527" i="107" s="1"/>
  <c r="AQ527" i="107" s="1"/>
  <c r="AR527" i="107" s="1"/>
  <c r="AS527" i="107" s="1"/>
  <c r="AT527" i="107" s="1"/>
  <c r="AU527" i="107" s="1"/>
  <c r="AV527" i="107" s="1"/>
  <c r="AW527" i="107" s="1"/>
  <c r="AX527" i="107" s="1"/>
  <c r="AY527" i="107" s="1"/>
  <c r="AF706" i="107"/>
  <c r="AG706" i="107" s="1"/>
  <c r="AH706" i="107" s="1"/>
  <c r="AI706" i="107" s="1"/>
  <c r="AJ706" i="107" s="1"/>
  <c r="AK706" i="107" s="1"/>
  <c r="AL706" i="107" s="1"/>
  <c r="AM706" i="107" s="1"/>
  <c r="AN706" i="107" s="1"/>
  <c r="AO706" i="107" s="1"/>
  <c r="AP706" i="107" s="1"/>
  <c r="AQ706" i="107" s="1"/>
  <c r="AR706" i="107" s="1"/>
  <c r="AS706" i="107" s="1"/>
  <c r="AT706" i="107" s="1"/>
  <c r="AU706" i="107" s="1"/>
  <c r="AV706" i="107" s="1"/>
  <c r="AW706" i="107" s="1"/>
  <c r="AX706" i="107" s="1"/>
  <c r="AY706" i="107" s="1"/>
  <c r="AF511" i="107"/>
  <c r="AG511" i="107" s="1"/>
  <c r="AH511" i="107" s="1"/>
  <c r="AI511" i="107" s="1"/>
  <c r="AJ511" i="107" s="1"/>
  <c r="AK511" i="107" s="1"/>
  <c r="AL511" i="107" s="1"/>
  <c r="AM511" i="107" s="1"/>
  <c r="AN511" i="107" s="1"/>
  <c r="AO511" i="107" s="1"/>
  <c r="AP511" i="107" s="1"/>
  <c r="AQ511" i="107" s="1"/>
  <c r="AR511" i="107" s="1"/>
  <c r="AS511" i="107" s="1"/>
  <c r="AT511" i="107" s="1"/>
  <c r="AU511" i="107" s="1"/>
  <c r="AV511" i="107" s="1"/>
  <c r="AW511" i="107" s="1"/>
  <c r="AX511" i="107" s="1"/>
  <c r="AY511" i="107" s="1"/>
  <c r="AF703" i="107"/>
  <c r="AG703" i="107" s="1"/>
  <c r="AH703" i="107" s="1"/>
  <c r="AI703" i="107" s="1"/>
  <c r="AJ703" i="107" s="1"/>
  <c r="AK703" i="107" s="1"/>
  <c r="AL703" i="107" s="1"/>
  <c r="AM703" i="107" s="1"/>
  <c r="AN703" i="107" s="1"/>
  <c r="AO703" i="107" s="1"/>
  <c r="AP703" i="107" s="1"/>
  <c r="AQ703" i="107" s="1"/>
  <c r="AR703" i="107" s="1"/>
  <c r="AS703" i="107" s="1"/>
  <c r="AT703" i="107" s="1"/>
  <c r="AU703" i="107" s="1"/>
  <c r="AV703" i="107" s="1"/>
  <c r="AW703" i="107" s="1"/>
  <c r="AX703" i="107" s="1"/>
  <c r="AY703" i="107" s="1"/>
  <c r="AF610" i="107"/>
  <c r="AG610" i="107" s="1"/>
  <c r="AH610" i="107" s="1"/>
  <c r="AI610" i="107" s="1"/>
  <c r="AJ610" i="107" s="1"/>
  <c r="AK610" i="107" s="1"/>
  <c r="AL610" i="107" s="1"/>
  <c r="AM610" i="107" s="1"/>
  <c r="AN610" i="107" s="1"/>
  <c r="AO610" i="107" s="1"/>
  <c r="AP610" i="107" s="1"/>
  <c r="AQ610" i="107" s="1"/>
  <c r="AR610" i="107" s="1"/>
  <c r="AS610" i="107" s="1"/>
  <c r="AT610" i="107" s="1"/>
  <c r="AU610" i="107" s="1"/>
  <c r="AV610" i="107" s="1"/>
  <c r="AW610" i="107" s="1"/>
  <c r="AX610" i="107" s="1"/>
  <c r="AY610" i="107" s="1"/>
  <c r="AF650" i="107"/>
  <c r="AG650" i="107" s="1"/>
  <c r="AH650" i="107" s="1"/>
  <c r="AI650" i="107" s="1"/>
  <c r="AJ650" i="107" s="1"/>
  <c r="AK650" i="107" s="1"/>
  <c r="AL650" i="107" s="1"/>
  <c r="AM650" i="107" s="1"/>
  <c r="AN650" i="107" s="1"/>
  <c r="AO650" i="107" s="1"/>
  <c r="AP650" i="107" s="1"/>
  <c r="AQ650" i="107" s="1"/>
  <c r="AR650" i="107" s="1"/>
  <c r="AS650" i="107" s="1"/>
  <c r="AT650" i="107" s="1"/>
  <c r="AU650" i="107" s="1"/>
  <c r="AV650" i="107" s="1"/>
  <c r="AW650" i="107" s="1"/>
  <c r="AX650" i="107" s="1"/>
  <c r="AY650" i="107" s="1"/>
  <c r="AF320" i="107"/>
  <c r="AG320" i="107" s="1"/>
  <c r="AH320" i="107" s="1"/>
  <c r="AI320" i="107" s="1"/>
  <c r="AJ320" i="107" s="1"/>
  <c r="AK320" i="107" s="1"/>
  <c r="AL320" i="107" s="1"/>
  <c r="AM320" i="107" s="1"/>
  <c r="AN320" i="107" s="1"/>
  <c r="AO320" i="107" s="1"/>
  <c r="AP320" i="107" s="1"/>
  <c r="AQ320" i="107" s="1"/>
  <c r="AR320" i="107" s="1"/>
  <c r="AS320" i="107" s="1"/>
  <c r="AT320" i="107" s="1"/>
  <c r="AU320" i="107" s="1"/>
  <c r="AV320" i="107" s="1"/>
  <c r="AW320" i="107" s="1"/>
  <c r="AX320" i="107" s="1"/>
  <c r="AY320" i="107" s="1"/>
  <c r="AF192" i="107"/>
  <c r="AG192" i="107" s="1"/>
  <c r="AH192" i="107" s="1"/>
  <c r="AI192" i="107" s="1"/>
  <c r="AJ192" i="107" s="1"/>
  <c r="AK192" i="107" s="1"/>
  <c r="AL192" i="107" s="1"/>
  <c r="AM192" i="107" s="1"/>
  <c r="AN192" i="107" s="1"/>
  <c r="AO192" i="107" s="1"/>
  <c r="AP192" i="107" s="1"/>
  <c r="AQ192" i="107" s="1"/>
  <c r="AR192" i="107" s="1"/>
  <c r="AS192" i="107" s="1"/>
  <c r="AT192" i="107" s="1"/>
  <c r="AU192" i="107" s="1"/>
  <c r="AV192" i="107" s="1"/>
  <c r="AW192" i="107" s="1"/>
  <c r="AX192" i="107" s="1"/>
  <c r="AY192" i="107" s="1"/>
  <c r="AF617" i="107"/>
  <c r="AG617" i="107" s="1"/>
  <c r="AH617" i="107" s="1"/>
  <c r="AI617" i="107" s="1"/>
  <c r="AJ617" i="107" s="1"/>
  <c r="AK617" i="107" s="1"/>
  <c r="AL617" i="107" s="1"/>
  <c r="AM617" i="107" s="1"/>
  <c r="AN617" i="107" s="1"/>
  <c r="AO617" i="107" s="1"/>
  <c r="AP617" i="107" s="1"/>
  <c r="AQ617" i="107" s="1"/>
  <c r="AR617" i="107" s="1"/>
  <c r="AS617" i="107" s="1"/>
  <c r="AT617" i="107" s="1"/>
  <c r="AU617" i="107" s="1"/>
  <c r="AV617" i="107" s="1"/>
  <c r="AW617" i="107" s="1"/>
  <c r="AX617" i="107" s="1"/>
  <c r="AY617" i="107" s="1"/>
  <c r="AF233" i="107"/>
  <c r="AG233" i="107" s="1"/>
  <c r="AH233" i="107" s="1"/>
  <c r="AI233" i="107" s="1"/>
  <c r="AJ233" i="107" s="1"/>
  <c r="AK233" i="107" s="1"/>
  <c r="AL233" i="107" s="1"/>
  <c r="AM233" i="107" s="1"/>
  <c r="AN233" i="107" s="1"/>
  <c r="AO233" i="107" s="1"/>
  <c r="AP233" i="107" s="1"/>
  <c r="AQ233" i="107" s="1"/>
  <c r="AR233" i="107" s="1"/>
  <c r="AS233" i="107" s="1"/>
  <c r="AT233" i="107" s="1"/>
  <c r="AU233" i="107" s="1"/>
  <c r="AV233" i="107" s="1"/>
  <c r="AW233" i="107" s="1"/>
  <c r="AX233" i="107" s="1"/>
  <c r="AY233" i="107" s="1"/>
  <c r="AF216" i="107"/>
  <c r="AG216" i="107" s="1"/>
  <c r="AH216" i="107" s="1"/>
  <c r="AI216" i="107" s="1"/>
  <c r="AJ216" i="107" s="1"/>
  <c r="AK216" i="107" s="1"/>
  <c r="AL216" i="107" s="1"/>
  <c r="AM216" i="107" s="1"/>
  <c r="AN216" i="107" s="1"/>
  <c r="AO216" i="107" s="1"/>
  <c r="AP216" i="107" s="1"/>
  <c r="AQ216" i="107" s="1"/>
  <c r="AR216" i="107" s="1"/>
  <c r="AS216" i="107" s="1"/>
  <c r="AT216" i="107" s="1"/>
  <c r="AU216" i="107" s="1"/>
  <c r="AV216" i="107" s="1"/>
  <c r="AW216" i="107" s="1"/>
  <c r="AX216" i="107" s="1"/>
  <c r="AY216" i="107" s="1"/>
  <c r="AF289" i="107"/>
  <c r="AG289" i="107" s="1"/>
  <c r="AH289" i="107" s="1"/>
  <c r="AI289" i="107" s="1"/>
  <c r="AJ289" i="107" s="1"/>
  <c r="AK289" i="107" s="1"/>
  <c r="AL289" i="107" s="1"/>
  <c r="AM289" i="107" s="1"/>
  <c r="AN289" i="107" s="1"/>
  <c r="AO289" i="107" s="1"/>
  <c r="AP289" i="107" s="1"/>
  <c r="AQ289" i="107" s="1"/>
  <c r="AR289" i="107" s="1"/>
  <c r="AS289" i="107" s="1"/>
  <c r="AT289" i="107" s="1"/>
  <c r="AU289" i="107" s="1"/>
  <c r="AV289" i="107" s="1"/>
  <c r="AW289" i="107" s="1"/>
  <c r="AX289" i="107" s="1"/>
  <c r="AY289" i="107" s="1"/>
  <c r="AF26" i="107"/>
  <c r="AG26" i="107" s="1"/>
  <c r="AH26" i="107" s="1"/>
  <c r="AI26" i="107" s="1"/>
  <c r="AJ26" i="107" s="1"/>
  <c r="AK26" i="107" s="1"/>
  <c r="AL26" i="107" s="1"/>
  <c r="AM26" i="107" s="1"/>
  <c r="AN26" i="107" s="1"/>
  <c r="AO26" i="107" s="1"/>
  <c r="AP26" i="107" s="1"/>
  <c r="AQ26" i="107" s="1"/>
  <c r="AR26" i="107" s="1"/>
  <c r="AS26" i="107" s="1"/>
  <c r="AT26" i="107" s="1"/>
  <c r="AU26" i="107" s="1"/>
  <c r="AV26" i="107" s="1"/>
  <c r="AW26" i="107" s="1"/>
  <c r="AX26" i="107" s="1"/>
  <c r="AY26" i="107" s="1"/>
  <c r="AF524" i="107"/>
  <c r="AG524" i="107" s="1"/>
  <c r="AH524" i="107" s="1"/>
  <c r="AI524" i="107" s="1"/>
  <c r="AJ524" i="107" s="1"/>
  <c r="AK524" i="107" s="1"/>
  <c r="AL524" i="107" s="1"/>
  <c r="AM524" i="107" s="1"/>
  <c r="AN524" i="107" s="1"/>
  <c r="AO524" i="107" s="1"/>
  <c r="AP524" i="107" s="1"/>
  <c r="AQ524" i="107" s="1"/>
  <c r="AR524" i="107" s="1"/>
  <c r="AS524" i="107" s="1"/>
  <c r="AT524" i="107" s="1"/>
  <c r="AU524" i="107" s="1"/>
  <c r="AV524" i="107" s="1"/>
  <c r="AW524" i="107" s="1"/>
  <c r="AX524" i="107" s="1"/>
  <c r="AY524" i="107" s="1"/>
  <c r="AF431" i="107"/>
  <c r="AG431" i="107" s="1"/>
  <c r="AH431" i="107" s="1"/>
  <c r="AI431" i="107" s="1"/>
  <c r="AJ431" i="107" s="1"/>
  <c r="AK431" i="107" s="1"/>
  <c r="AL431" i="107" s="1"/>
  <c r="AM431" i="107" s="1"/>
  <c r="AN431" i="107" s="1"/>
  <c r="AO431" i="107" s="1"/>
  <c r="AP431" i="107" s="1"/>
  <c r="AQ431" i="107" s="1"/>
  <c r="AR431" i="107" s="1"/>
  <c r="AS431" i="107" s="1"/>
  <c r="AT431" i="107" s="1"/>
  <c r="AU431" i="107" s="1"/>
  <c r="AV431" i="107" s="1"/>
  <c r="AW431" i="107" s="1"/>
  <c r="AX431" i="107" s="1"/>
  <c r="AY431" i="107" s="1"/>
  <c r="AF368" i="107"/>
  <c r="AG368" i="107" s="1"/>
  <c r="AH368" i="107" s="1"/>
  <c r="AI368" i="107" s="1"/>
  <c r="AJ368" i="107" s="1"/>
  <c r="AK368" i="107" s="1"/>
  <c r="AL368" i="107" s="1"/>
  <c r="AM368" i="107" s="1"/>
  <c r="AN368" i="107" s="1"/>
  <c r="AO368" i="107" s="1"/>
  <c r="AP368" i="107" s="1"/>
  <c r="AQ368" i="107" s="1"/>
  <c r="AR368" i="107" s="1"/>
  <c r="AS368" i="107" s="1"/>
  <c r="AT368" i="107" s="1"/>
  <c r="AU368" i="107" s="1"/>
  <c r="AV368" i="107" s="1"/>
  <c r="AW368" i="107" s="1"/>
  <c r="AX368" i="107" s="1"/>
  <c r="AY368" i="107" s="1"/>
  <c r="AF518" i="107"/>
  <c r="AG518" i="107" s="1"/>
  <c r="AH518" i="107" s="1"/>
  <c r="AI518" i="107" s="1"/>
  <c r="AJ518" i="107" s="1"/>
  <c r="AK518" i="107" s="1"/>
  <c r="AL518" i="107" s="1"/>
  <c r="AM518" i="107" s="1"/>
  <c r="AN518" i="107" s="1"/>
  <c r="AO518" i="107" s="1"/>
  <c r="AP518" i="107" s="1"/>
  <c r="AQ518" i="107" s="1"/>
  <c r="AR518" i="107" s="1"/>
  <c r="AS518" i="107" s="1"/>
  <c r="AT518" i="107" s="1"/>
  <c r="AU518" i="107" s="1"/>
  <c r="AV518" i="107" s="1"/>
  <c r="AW518" i="107" s="1"/>
  <c r="AX518" i="107" s="1"/>
  <c r="AY518" i="107" s="1"/>
  <c r="AF190" i="107"/>
  <c r="AG190" i="107" s="1"/>
  <c r="AH190" i="107" s="1"/>
  <c r="AI190" i="107" s="1"/>
  <c r="AJ190" i="107" s="1"/>
  <c r="AK190" i="107" s="1"/>
  <c r="AL190" i="107" s="1"/>
  <c r="AM190" i="107" s="1"/>
  <c r="AN190" i="107" s="1"/>
  <c r="AO190" i="107" s="1"/>
  <c r="AP190" i="107" s="1"/>
  <c r="AQ190" i="107" s="1"/>
  <c r="AR190" i="107" s="1"/>
  <c r="AS190" i="107" s="1"/>
  <c r="AT190" i="107" s="1"/>
  <c r="AU190" i="107" s="1"/>
  <c r="AV190" i="107" s="1"/>
  <c r="AW190" i="107" s="1"/>
  <c r="AX190" i="107" s="1"/>
  <c r="AY190" i="107" s="1"/>
  <c r="AF33" i="107"/>
  <c r="AG33" i="107" s="1"/>
  <c r="AH33" i="107" s="1"/>
  <c r="AI33" i="107" s="1"/>
  <c r="AJ33" i="107" s="1"/>
  <c r="AK33" i="107" s="1"/>
  <c r="AL33" i="107" s="1"/>
  <c r="AM33" i="107" s="1"/>
  <c r="AN33" i="107" s="1"/>
  <c r="AO33" i="107" s="1"/>
  <c r="AP33" i="107" s="1"/>
  <c r="AQ33" i="107" s="1"/>
  <c r="AR33" i="107" s="1"/>
  <c r="AS33" i="107" s="1"/>
  <c r="AT33" i="107" s="1"/>
  <c r="AU33" i="107" s="1"/>
  <c r="AV33" i="107" s="1"/>
  <c r="AW33" i="107" s="1"/>
  <c r="AX33" i="107" s="1"/>
  <c r="AY33" i="107" s="1"/>
  <c r="AF520" i="107"/>
  <c r="AG520" i="107" s="1"/>
  <c r="AH520" i="107" s="1"/>
  <c r="AI520" i="107" s="1"/>
  <c r="AJ520" i="107" s="1"/>
  <c r="AK520" i="107" s="1"/>
  <c r="AL520" i="107" s="1"/>
  <c r="AM520" i="107" s="1"/>
  <c r="AN520" i="107" s="1"/>
  <c r="AO520" i="107" s="1"/>
  <c r="AP520" i="107" s="1"/>
  <c r="AQ520" i="107" s="1"/>
  <c r="AR520" i="107" s="1"/>
  <c r="AS520" i="107" s="1"/>
  <c r="AT520" i="107" s="1"/>
  <c r="AU520" i="107" s="1"/>
  <c r="AV520" i="107" s="1"/>
  <c r="AW520" i="107" s="1"/>
  <c r="AX520" i="107" s="1"/>
  <c r="AY520" i="107" s="1"/>
  <c r="AF682" i="107"/>
  <c r="AG682" i="107" s="1"/>
  <c r="AH682" i="107" s="1"/>
  <c r="AI682" i="107" s="1"/>
  <c r="AJ682" i="107" s="1"/>
  <c r="AK682" i="107" s="1"/>
  <c r="AL682" i="107" s="1"/>
  <c r="AM682" i="107" s="1"/>
  <c r="AN682" i="107" s="1"/>
  <c r="AO682" i="107" s="1"/>
  <c r="AP682" i="107" s="1"/>
  <c r="AQ682" i="107" s="1"/>
  <c r="AR682" i="107" s="1"/>
  <c r="AS682" i="107" s="1"/>
  <c r="AT682" i="107" s="1"/>
  <c r="AU682" i="107" s="1"/>
  <c r="AV682" i="107" s="1"/>
  <c r="AW682" i="107" s="1"/>
  <c r="AX682" i="107" s="1"/>
  <c r="AY682" i="107" s="1"/>
  <c r="AF288" i="107"/>
  <c r="AG288" i="107" s="1"/>
  <c r="AH288" i="107" s="1"/>
  <c r="AI288" i="107" s="1"/>
  <c r="AJ288" i="107" s="1"/>
  <c r="AK288" i="107" s="1"/>
  <c r="AL288" i="107" s="1"/>
  <c r="AM288" i="107" s="1"/>
  <c r="AN288" i="107" s="1"/>
  <c r="AO288" i="107" s="1"/>
  <c r="AP288" i="107" s="1"/>
  <c r="AQ288" i="107" s="1"/>
  <c r="AR288" i="107" s="1"/>
  <c r="AS288" i="107" s="1"/>
  <c r="AT288" i="107" s="1"/>
  <c r="AU288" i="107" s="1"/>
  <c r="AV288" i="107" s="1"/>
  <c r="AW288" i="107" s="1"/>
  <c r="AX288" i="107" s="1"/>
  <c r="AY288" i="107" s="1"/>
  <c r="AF426" i="107"/>
  <c r="AG426" i="107" s="1"/>
  <c r="AH426" i="107" s="1"/>
  <c r="AI426" i="107" s="1"/>
  <c r="AJ426" i="107" s="1"/>
  <c r="AK426" i="107" s="1"/>
  <c r="AL426" i="107" s="1"/>
  <c r="AM426" i="107" s="1"/>
  <c r="AN426" i="107" s="1"/>
  <c r="AO426" i="107" s="1"/>
  <c r="AP426" i="107" s="1"/>
  <c r="AQ426" i="107" s="1"/>
  <c r="AR426" i="107" s="1"/>
  <c r="AS426" i="107" s="1"/>
  <c r="AT426" i="107" s="1"/>
  <c r="AU426" i="107" s="1"/>
  <c r="AV426" i="107" s="1"/>
  <c r="AW426" i="107" s="1"/>
  <c r="AX426" i="107" s="1"/>
  <c r="AY426" i="107" s="1"/>
  <c r="AF647" i="107"/>
  <c r="AG647" i="107" s="1"/>
  <c r="AH647" i="107" s="1"/>
  <c r="AI647" i="107" s="1"/>
  <c r="AJ647" i="107" s="1"/>
  <c r="AK647" i="107" s="1"/>
  <c r="AL647" i="107" s="1"/>
  <c r="AM647" i="107" s="1"/>
  <c r="AN647" i="107" s="1"/>
  <c r="AO647" i="107" s="1"/>
  <c r="AP647" i="107" s="1"/>
  <c r="AQ647" i="107" s="1"/>
  <c r="AR647" i="107" s="1"/>
  <c r="AS647" i="107" s="1"/>
  <c r="AT647" i="107" s="1"/>
  <c r="AU647" i="107" s="1"/>
  <c r="AV647" i="107" s="1"/>
  <c r="AW647" i="107" s="1"/>
  <c r="AX647" i="107" s="1"/>
  <c r="AY647" i="107" s="1"/>
  <c r="AF57" i="107"/>
  <c r="AG57" i="107" s="1"/>
  <c r="AH57" i="107" s="1"/>
  <c r="AI57" i="107" s="1"/>
  <c r="AJ57" i="107" s="1"/>
  <c r="AK57" i="107" s="1"/>
  <c r="AL57" i="107" s="1"/>
  <c r="AM57" i="107" s="1"/>
  <c r="AN57" i="107" s="1"/>
  <c r="AO57" i="107" s="1"/>
  <c r="AP57" i="107" s="1"/>
  <c r="AQ57" i="107" s="1"/>
  <c r="AR57" i="107" s="1"/>
  <c r="AS57" i="107" s="1"/>
  <c r="AT57" i="107" s="1"/>
  <c r="AU57" i="107" s="1"/>
  <c r="AV57" i="107" s="1"/>
  <c r="AW57" i="107" s="1"/>
  <c r="AX57" i="107" s="1"/>
  <c r="AY57" i="107" s="1"/>
  <c r="AF94" i="107"/>
  <c r="AG94" i="107" s="1"/>
  <c r="AH94" i="107" s="1"/>
  <c r="AI94" i="107" s="1"/>
  <c r="AJ94" i="107" s="1"/>
  <c r="AK94" i="107" s="1"/>
  <c r="AL94" i="107" s="1"/>
  <c r="AM94" i="107" s="1"/>
  <c r="AN94" i="107" s="1"/>
  <c r="AO94" i="107" s="1"/>
  <c r="AP94" i="107" s="1"/>
  <c r="AQ94" i="107" s="1"/>
  <c r="AR94" i="107" s="1"/>
  <c r="AS94" i="107" s="1"/>
  <c r="AT94" i="107" s="1"/>
  <c r="AU94" i="107" s="1"/>
  <c r="AV94" i="107" s="1"/>
  <c r="AW94" i="107" s="1"/>
  <c r="AX94" i="107" s="1"/>
  <c r="AY94" i="107" s="1"/>
  <c r="AF425" i="107"/>
  <c r="AG425" i="107" s="1"/>
  <c r="AH425" i="107" s="1"/>
  <c r="AI425" i="107" s="1"/>
  <c r="AJ425" i="107" s="1"/>
  <c r="AK425" i="107" s="1"/>
  <c r="AL425" i="107" s="1"/>
  <c r="AM425" i="107" s="1"/>
  <c r="AN425" i="107" s="1"/>
  <c r="AO425" i="107" s="1"/>
  <c r="AP425" i="107" s="1"/>
  <c r="AQ425" i="107" s="1"/>
  <c r="AR425" i="107" s="1"/>
  <c r="AS425" i="107" s="1"/>
  <c r="AT425" i="107" s="1"/>
  <c r="AU425" i="107" s="1"/>
  <c r="AV425" i="107" s="1"/>
  <c r="AW425" i="107" s="1"/>
  <c r="AX425" i="107" s="1"/>
  <c r="AY425" i="107" s="1"/>
  <c r="AF604" i="107"/>
  <c r="AG604" i="107" s="1"/>
  <c r="AH604" i="107" s="1"/>
  <c r="AI604" i="107" s="1"/>
  <c r="AJ604" i="107" s="1"/>
  <c r="AK604" i="107" s="1"/>
  <c r="AL604" i="107" s="1"/>
  <c r="AM604" i="107" s="1"/>
  <c r="AN604" i="107" s="1"/>
  <c r="AO604" i="107" s="1"/>
  <c r="AP604" i="107" s="1"/>
  <c r="AQ604" i="107" s="1"/>
  <c r="AR604" i="107" s="1"/>
  <c r="AS604" i="107" s="1"/>
  <c r="AT604" i="107" s="1"/>
  <c r="AU604" i="107" s="1"/>
  <c r="AV604" i="107" s="1"/>
  <c r="AW604" i="107" s="1"/>
  <c r="AX604" i="107" s="1"/>
  <c r="AY604" i="107" s="1"/>
  <c r="AF636" i="107"/>
  <c r="AG636" i="107" s="1"/>
  <c r="AH636" i="107" s="1"/>
  <c r="AI636" i="107" s="1"/>
  <c r="AJ636" i="107" s="1"/>
  <c r="AK636" i="107" s="1"/>
  <c r="AL636" i="107" s="1"/>
  <c r="AM636" i="107" s="1"/>
  <c r="AN636" i="107" s="1"/>
  <c r="AO636" i="107" s="1"/>
  <c r="AP636" i="107" s="1"/>
  <c r="AQ636" i="107" s="1"/>
  <c r="AR636" i="107" s="1"/>
  <c r="AS636" i="107" s="1"/>
  <c r="AT636" i="107" s="1"/>
  <c r="AU636" i="107" s="1"/>
  <c r="AV636" i="107" s="1"/>
  <c r="AW636" i="107" s="1"/>
  <c r="AX636" i="107" s="1"/>
  <c r="AY636" i="107" s="1"/>
  <c r="AF718" i="107"/>
  <c r="AG718" i="107" s="1"/>
  <c r="AH718" i="107" s="1"/>
  <c r="AI718" i="107" s="1"/>
  <c r="AJ718" i="107" s="1"/>
  <c r="AK718" i="107" s="1"/>
  <c r="AL718" i="107" s="1"/>
  <c r="AM718" i="107" s="1"/>
  <c r="AN718" i="107" s="1"/>
  <c r="AO718" i="107" s="1"/>
  <c r="AP718" i="107" s="1"/>
  <c r="AQ718" i="107" s="1"/>
  <c r="AR718" i="107" s="1"/>
  <c r="AS718" i="107" s="1"/>
  <c r="AT718" i="107" s="1"/>
  <c r="AU718" i="107" s="1"/>
  <c r="AV718" i="107" s="1"/>
  <c r="AW718" i="107" s="1"/>
  <c r="AX718" i="107" s="1"/>
  <c r="AY718" i="107" s="1"/>
  <c r="AF656" i="107"/>
  <c r="AG656" i="107" s="1"/>
  <c r="AH656" i="107" s="1"/>
  <c r="AI656" i="107" s="1"/>
  <c r="AJ656" i="107" s="1"/>
  <c r="AK656" i="107" s="1"/>
  <c r="AL656" i="107" s="1"/>
  <c r="AM656" i="107" s="1"/>
  <c r="AN656" i="107" s="1"/>
  <c r="AO656" i="107" s="1"/>
  <c r="AP656" i="107" s="1"/>
  <c r="AQ656" i="107" s="1"/>
  <c r="AR656" i="107" s="1"/>
  <c r="AS656" i="107" s="1"/>
  <c r="AT656" i="107" s="1"/>
  <c r="AU656" i="107" s="1"/>
  <c r="AV656" i="107" s="1"/>
  <c r="AW656" i="107" s="1"/>
  <c r="AX656" i="107" s="1"/>
  <c r="AY656" i="107" s="1"/>
  <c r="AF597" i="107"/>
  <c r="AG597" i="107" s="1"/>
  <c r="AH597" i="107" s="1"/>
  <c r="AI597" i="107" s="1"/>
  <c r="AJ597" i="107" s="1"/>
  <c r="AK597" i="107" s="1"/>
  <c r="AL597" i="107" s="1"/>
  <c r="AM597" i="107" s="1"/>
  <c r="AN597" i="107" s="1"/>
  <c r="AO597" i="107" s="1"/>
  <c r="AP597" i="107" s="1"/>
  <c r="AQ597" i="107" s="1"/>
  <c r="AR597" i="107" s="1"/>
  <c r="AS597" i="107" s="1"/>
  <c r="AT597" i="107" s="1"/>
  <c r="AU597" i="107" s="1"/>
  <c r="AV597" i="107" s="1"/>
  <c r="AW597" i="107" s="1"/>
  <c r="AX597" i="107" s="1"/>
  <c r="AY597" i="107" s="1"/>
  <c r="AF218" i="107"/>
  <c r="AG218" i="107" s="1"/>
  <c r="AH218" i="107" s="1"/>
  <c r="AI218" i="107" s="1"/>
  <c r="AJ218" i="107" s="1"/>
  <c r="AK218" i="107" s="1"/>
  <c r="AL218" i="107" s="1"/>
  <c r="AM218" i="107" s="1"/>
  <c r="AN218" i="107" s="1"/>
  <c r="AO218" i="107" s="1"/>
  <c r="AP218" i="107" s="1"/>
  <c r="AQ218" i="107" s="1"/>
  <c r="AR218" i="107" s="1"/>
  <c r="AS218" i="107" s="1"/>
  <c r="AT218" i="107" s="1"/>
  <c r="AU218" i="107" s="1"/>
  <c r="AV218" i="107" s="1"/>
  <c r="AW218" i="107" s="1"/>
  <c r="AX218" i="107" s="1"/>
  <c r="AY218" i="107" s="1"/>
  <c r="AF685" i="107"/>
  <c r="AG685" i="107" s="1"/>
  <c r="AH685" i="107" s="1"/>
  <c r="AI685" i="107" s="1"/>
  <c r="AJ685" i="107" s="1"/>
  <c r="AK685" i="107" s="1"/>
  <c r="AL685" i="107" s="1"/>
  <c r="AM685" i="107" s="1"/>
  <c r="AN685" i="107" s="1"/>
  <c r="AO685" i="107" s="1"/>
  <c r="AP685" i="107" s="1"/>
  <c r="AQ685" i="107" s="1"/>
  <c r="AR685" i="107" s="1"/>
  <c r="AS685" i="107" s="1"/>
  <c r="AT685" i="107" s="1"/>
  <c r="AU685" i="107" s="1"/>
  <c r="AV685" i="107" s="1"/>
  <c r="AW685" i="107" s="1"/>
  <c r="AX685" i="107" s="1"/>
  <c r="AY685" i="107" s="1"/>
  <c r="AF105" i="107"/>
  <c r="AG105" i="107" s="1"/>
  <c r="AH105" i="107" s="1"/>
  <c r="AI105" i="107" s="1"/>
  <c r="AJ105" i="107" s="1"/>
  <c r="AK105" i="107" s="1"/>
  <c r="AL105" i="107" s="1"/>
  <c r="AM105" i="107" s="1"/>
  <c r="AN105" i="107" s="1"/>
  <c r="AO105" i="107" s="1"/>
  <c r="AP105" i="107" s="1"/>
  <c r="AQ105" i="107" s="1"/>
  <c r="AR105" i="107" s="1"/>
  <c r="AS105" i="107" s="1"/>
  <c r="AT105" i="107" s="1"/>
  <c r="AU105" i="107" s="1"/>
  <c r="AV105" i="107" s="1"/>
  <c r="AW105" i="107" s="1"/>
  <c r="AX105" i="107" s="1"/>
  <c r="AY105" i="107" s="1"/>
  <c r="AF183" i="107"/>
  <c r="AG183" i="107" s="1"/>
  <c r="AH183" i="107" s="1"/>
  <c r="AI183" i="107" s="1"/>
  <c r="AJ183" i="107" s="1"/>
  <c r="AK183" i="107" s="1"/>
  <c r="AL183" i="107" s="1"/>
  <c r="AM183" i="107" s="1"/>
  <c r="AN183" i="107" s="1"/>
  <c r="AO183" i="107" s="1"/>
  <c r="AP183" i="107" s="1"/>
  <c r="AQ183" i="107" s="1"/>
  <c r="AR183" i="107" s="1"/>
  <c r="AS183" i="107" s="1"/>
  <c r="AT183" i="107" s="1"/>
  <c r="AU183" i="107" s="1"/>
  <c r="AV183" i="107" s="1"/>
  <c r="AW183" i="107" s="1"/>
  <c r="AX183" i="107" s="1"/>
  <c r="AY183" i="107" s="1"/>
  <c r="AF201" i="107"/>
  <c r="AG201" i="107" s="1"/>
  <c r="AH201" i="107" s="1"/>
  <c r="AI201" i="107" s="1"/>
  <c r="AJ201" i="107" s="1"/>
  <c r="AK201" i="107" s="1"/>
  <c r="AL201" i="107" s="1"/>
  <c r="AM201" i="107" s="1"/>
  <c r="AN201" i="107" s="1"/>
  <c r="AO201" i="107" s="1"/>
  <c r="AP201" i="107" s="1"/>
  <c r="AQ201" i="107" s="1"/>
  <c r="AR201" i="107" s="1"/>
  <c r="AS201" i="107" s="1"/>
  <c r="AT201" i="107" s="1"/>
  <c r="AU201" i="107" s="1"/>
  <c r="AV201" i="107" s="1"/>
  <c r="AW201" i="107" s="1"/>
  <c r="AX201" i="107" s="1"/>
  <c r="AY201" i="107" s="1"/>
  <c r="AF390" i="107"/>
  <c r="AG390" i="107" s="1"/>
  <c r="AH390" i="107" s="1"/>
  <c r="AI390" i="107" s="1"/>
  <c r="AJ390" i="107" s="1"/>
  <c r="AK390" i="107" s="1"/>
  <c r="AL390" i="107" s="1"/>
  <c r="AM390" i="107" s="1"/>
  <c r="AN390" i="107" s="1"/>
  <c r="AO390" i="107" s="1"/>
  <c r="AP390" i="107" s="1"/>
  <c r="AQ390" i="107" s="1"/>
  <c r="AR390" i="107" s="1"/>
  <c r="AS390" i="107" s="1"/>
  <c r="AT390" i="107" s="1"/>
  <c r="AU390" i="107" s="1"/>
  <c r="AV390" i="107" s="1"/>
  <c r="AW390" i="107" s="1"/>
  <c r="AX390" i="107" s="1"/>
  <c r="AY390" i="107" s="1"/>
  <c r="AF543" i="107"/>
  <c r="AG543" i="107" s="1"/>
  <c r="AH543" i="107" s="1"/>
  <c r="AI543" i="107" s="1"/>
  <c r="AJ543" i="107" s="1"/>
  <c r="AK543" i="107" s="1"/>
  <c r="AL543" i="107" s="1"/>
  <c r="AM543" i="107" s="1"/>
  <c r="AN543" i="107" s="1"/>
  <c r="AO543" i="107" s="1"/>
  <c r="AP543" i="107" s="1"/>
  <c r="AQ543" i="107" s="1"/>
  <c r="AR543" i="107" s="1"/>
  <c r="AS543" i="107" s="1"/>
  <c r="AT543" i="107" s="1"/>
  <c r="AU543" i="107" s="1"/>
  <c r="AV543" i="107" s="1"/>
  <c r="AW543" i="107" s="1"/>
  <c r="AX543" i="107" s="1"/>
  <c r="AY543" i="107" s="1"/>
  <c r="AF63" i="107"/>
  <c r="AG63" i="107" s="1"/>
  <c r="AH63" i="107" s="1"/>
  <c r="AI63" i="107" s="1"/>
  <c r="AJ63" i="107" s="1"/>
  <c r="AK63" i="107" s="1"/>
  <c r="AL63" i="107" s="1"/>
  <c r="AM63" i="107" s="1"/>
  <c r="AN63" i="107" s="1"/>
  <c r="AO63" i="107" s="1"/>
  <c r="AP63" i="107" s="1"/>
  <c r="AQ63" i="107" s="1"/>
  <c r="AR63" i="107" s="1"/>
  <c r="AS63" i="107" s="1"/>
  <c r="AT63" i="107" s="1"/>
  <c r="AU63" i="107" s="1"/>
  <c r="AV63" i="107" s="1"/>
  <c r="AW63" i="107" s="1"/>
  <c r="AX63" i="107" s="1"/>
  <c r="AY63" i="107" s="1"/>
  <c r="AF256" i="107"/>
  <c r="AG256" i="107" s="1"/>
  <c r="AH256" i="107" s="1"/>
  <c r="AI256" i="107" s="1"/>
  <c r="AJ256" i="107" s="1"/>
  <c r="AK256" i="107" s="1"/>
  <c r="AL256" i="107" s="1"/>
  <c r="AM256" i="107" s="1"/>
  <c r="AN256" i="107" s="1"/>
  <c r="AO256" i="107" s="1"/>
  <c r="AP256" i="107" s="1"/>
  <c r="AQ256" i="107" s="1"/>
  <c r="AR256" i="107" s="1"/>
  <c r="AS256" i="107" s="1"/>
  <c r="AT256" i="107" s="1"/>
  <c r="AU256" i="107" s="1"/>
  <c r="AV256" i="107" s="1"/>
  <c r="AW256" i="107" s="1"/>
  <c r="AX256" i="107" s="1"/>
  <c r="AY256" i="107" s="1"/>
  <c r="AF434" i="107"/>
  <c r="AG434" i="107" s="1"/>
  <c r="AH434" i="107" s="1"/>
  <c r="AI434" i="107" s="1"/>
  <c r="AJ434" i="107" s="1"/>
  <c r="AK434" i="107" s="1"/>
  <c r="AL434" i="107" s="1"/>
  <c r="AM434" i="107" s="1"/>
  <c r="AN434" i="107" s="1"/>
  <c r="AO434" i="107" s="1"/>
  <c r="AP434" i="107" s="1"/>
  <c r="AQ434" i="107" s="1"/>
  <c r="AR434" i="107" s="1"/>
  <c r="AS434" i="107" s="1"/>
  <c r="AT434" i="107" s="1"/>
  <c r="AU434" i="107" s="1"/>
  <c r="AV434" i="107" s="1"/>
  <c r="AW434" i="107" s="1"/>
  <c r="AX434" i="107" s="1"/>
  <c r="AY434" i="107" s="1"/>
  <c r="AF539" i="107"/>
  <c r="AG539" i="107" s="1"/>
  <c r="AH539" i="107" s="1"/>
  <c r="AI539" i="107" s="1"/>
  <c r="AJ539" i="107" s="1"/>
  <c r="AK539" i="107" s="1"/>
  <c r="AL539" i="107" s="1"/>
  <c r="AM539" i="107" s="1"/>
  <c r="AN539" i="107" s="1"/>
  <c r="AO539" i="107" s="1"/>
  <c r="AP539" i="107" s="1"/>
  <c r="AQ539" i="107" s="1"/>
  <c r="AR539" i="107" s="1"/>
  <c r="AS539" i="107" s="1"/>
  <c r="AT539" i="107" s="1"/>
  <c r="AU539" i="107" s="1"/>
  <c r="AV539" i="107" s="1"/>
  <c r="AW539" i="107" s="1"/>
  <c r="AX539" i="107" s="1"/>
  <c r="AY539" i="107" s="1"/>
  <c r="AF508" i="107"/>
  <c r="AG508" i="107" s="1"/>
  <c r="AH508" i="107" s="1"/>
  <c r="AI508" i="107" s="1"/>
  <c r="AJ508" i="107" s="1"/>
  <c r="AK508" i="107" s="1"/>
  <c r="AL508" i="107" s="1"/>
  <c r="AM508" i="107" s="1"/>
  <c r="AN508" i="107" s="1"/>
  <c r="AO508" i="107" s="1"/>
  <c r="AP508" i="107" s="1"/>
  <c r="AQ508" i="107" s="1"/>
  <c r="AR508" i="107" s="1"/>
  <c r="AS508" i="107" s="1"/>
  <c r="AT508" i="107" s="1"/>
  <c r="AU508" i="107" s="1"/>
  <c r="AV508" i="107" s="1"/>
  <c r="AW508" i="107" s="1"/>
  <c r="AX508" i="107" s="1"/>
  <c r="AY508" i="107" s="1"/>
  <c r="AF479" i="107"/>
  <c r="AG479" i="107" s="1"/>
  <c r="AH479" i="107" s="1"/>
  <c r="AI479" i="107" s="1"/>
  <c r="AJ479" i="107" s="1"/>
  <c r="AK479" i="107" s="1"/>
  <c r="AL479" i="107" s="1"/>
  <c r="AM479" i="107" s="1"/>
  <c r="AN479" i="107" s="1"/>
  <c r="AO479" i="107" s="1"/>
  <c r="AP479" i="107" s="1"/>
  <c r="AQ479" i="107" s="1"/>
  <c r="AR479" i="107" s="1"/>
  <c r="AS479" i="107" s="1"/>
  <c r="AT479" i="107" s="1"/>
  <c r="AU479" i="107" s="1"/>
  <c r="AV479" i="107" s="1"/>
  <c r="AW479" i="107" s="1"/>
  <c r="AX479" i="107" s="1"/>
  <c r="AY479" i="107" s="1"/>
  <c r="AF424" i="107"/>
  <c r="AG424" i="107" s="1"/>
  <c r="AH424" i="107" s="1"/>
  <c r="AI424" i="107" s="1"/>
  <c r="AJ424" i="107" s="1"/>
  <c r="AK424" i="107" s="1"/>
  <c r="AL424" i="107" s="1"/>
  <c r="AM424" i="107" s="1"/>
  <c r="AN424" i="107" s="1"/>
  <c r="AO424" i="107" s="1"/>
  <c r="AP424" i="107" s="1"/>
  <c r="AQ424" i="107" s="1"/>
  <c r="AR424" i="107" s="1"/>
  <c r="AS424" i="107" s="1"/>
  <c r="AT424" i="107" s="1"/>
  <c r="AU424" i="107" s="1"/>
  <c r="AV424" i="107" s="1"/>
  <c r="AW424" i="107" s="1"/>
  <c r="AX424" i="107" s="1"/>
  <c r="AY424" i="107" s="1"/>
  <c r="AF465" i="107"/>
  <c r="AG465" i="107" s="1"/>
  <c r="AH465" i="107" s="1"/>
  <c r="AI465" i="107" s="1"/>
  <c r="AJ465" i="107" s="1"/>
  <c r="AK465" i="107" s="1"/>
  <c r="AL465" i="107" s="1"/>
  <c r="AM465" i="107" s="1"/>
  <c r="AN465" i="107" s="1"/>
  <c r="AO465" i="107" s="1"/>
  <c r="AP465" i="107" s="1"/>
  <c r="AQ465" i="107" s="1"/>
  <c r="AR465" i="107" s="1"/>
  <c r="AS465" i="107" s="1"/>
  <c r="AT465" i="107" s="1"/>
  <c r="AU465" i="107" s="1"/>
  <c r="AV465" i="107" s="1"/>
  <c r="AW465" i="107" s="1"/>
  <c r="AX465" i="107" s="1"/>
  <c r="AY465" i="107" s="1"/>
  <c r="AF372" i="107"/>
  <c r="AG372" i="107" s="1"/>
  <c r="AH372" i="107" s="1"/>
  <c r="AI372" i="107" s="1"/>
  <c r="AJ372" i="107" s="1"/>
  <c r="AK372" i="107" s="1"/>
  <c r="AL372" i="107" s="1"/>
  <c r="AM372" i="107" s="1"/>
  <c r="AN372" i="107" s="1"/>
  <c r="AO372" i="107" s="1"/>
  <c r="AP372" i="107" s="1"/>
  <c r="AQ372" i="107" s="1"/>
  <c r="AR372" i="107" s="1"/>
  <c r="AS372" i="107" s="1"/>
  <c r="AT372" i="107" s="1"/>
  <c r="AU372" i="107" s="1"/>
  <c r="AV372" i="107" s="1"/>
  <c r="AW372" i="107" s="1"/>
  <c r="AX372" i="107" s="1"/>
  <c r="AY372" i="107" s="1"/>
  <c r="AF145" i="107"/>
  <c r="AG145" i="107" s="1"/>
  <c r="AH145" i="107" s="1"/>
  <c r="AI145" i="107" s="1"/>
  <c r="AJ145" i="107" s="1"/>
  <c r="AK145" i="107" s="1"/>
  <c r="AL145" i="107" s="1"/>
  <c r="AM145" i="107" s="1"/>
  <c r="AN145" i="107" s="1"/>
  <c r="AO145" i="107" s="1"/>
  <c r="AP145" i="107" s="1"/>
  <c r="AQ145" i="107" s="1"/>
  <c r="AR145" i="107" s="1"/>
  <c r="AS145" i="107" s="1"/>
  <c r="AT145" i="107" s="1"/>
  <c r="AU145" i="107" s="1"/>
  <c r="AV145" i="107" s="1"/>
  <c r="AW145" i="107" s="1"/>
  <c r="AX145" i="107" s="1"/>
  <c r="AY145" i="107" s="1"/>
  <c r="AF311" i="107"/>
  <c r="AG311" i="107" s="1"/>
  <c r="AH311" i="107" s="1"/>
  <c r="AI311" i="107" s="1"/>
  <c r="AJ311" i="107" s="1"/>
  <c r="AK311" i="107" s="1"/>
  <c r="AL311" i="107" s="1"/>
  <c r="AM311" i="107" s="1"/>
  <c r="AN311" i="107" s="1"/>
  <c r="AO311" i="107" s="1"/>
  <c r="AP311" i="107" s="1"/>
  <c r="AQ311" i="107" s="1"/>
  <c r="AR311" i="107" s="1"/>
  <c r="AS311" i="107" s="1"/>
  <c r="AT311" i="107" s="1"/>
  <c r="AU311" i="107" s="1"/>
  <c r="AV311" i="107" s="1"/>
  <c r="AW311" i="107" s="1"/>
  <c r="AX311" i="107" s="1"/>
  <c r="AY311" i="107" s="1"/>
  <c r="AF333" i="107"/>
  <c r="AG333" i="107" s="1"/>
  <c r="AH333" i="107" s="1"/>
  <c r="AI333" i="107" s="1"/>
  <c r="AJ333" i="107" s="1"/>
  <c r="AK333" i="107" s="1"/>
  <c r="AL333" i="107" s="1"/>
  <c r="AM333" i="107" s="1"/>
  <c r="AN333" i="107" s="1"/>
  <c r="AO333" i="107" s="1"/>
  <c r="AP333" i="107" s="1"/>
  <c r="AQ333" i="107" s="1"/>
  <c r="AR333" i="107" s="1"/>
  <c r="AS333" i="107" s="1"/>
  <c r="AT333" i="107" s="1"/>
  <c r="AU333" i="107" s="1"/>
  <c r="AV333" i="107" s="1"/>
  <c r="AW333" i="107" s="1"/>
  <c r="AX333" i="107" s="1"/>
  <c r="AY333" i="107" s="1"/>
  <c r="AF724" i="107"/>
  <c r="AG724" i="107" s="1"/>
  <c r="AH724" i="107" s="1"/>
  <c r="AI724" i="107" s="1"/>
  <c r="AJ724" i="107" s="1"/>
  <c r="AK724" i="107" s="1"/>
  <c r="AL724" i="107" s="1"/>
  <c r="AM724" i="107" s="1"/>
  <c r="AN724" i="107" s="1"/>
  <c r="AO724" i="107" s="1"/>
  <c r="AP724" i="107" s="1"/>
  <c r="AQ724" i="107" s="1"/>
  <c r="AR724" i="107" s="1"/>
  <c r="AS724" i="107" s="1"/>
  <c r="AT724" i="107" s="1"/>
  <c r="AU724" i="107" s="1"/>
  <c r="AV724" i="107" s="1"/>
  <c r="AW724" i="107" s="1"/>
  <c r="AX724" i="107" s="1"/>
  <c r="AY724" i="107" s="1"/>
  <c r="AF107" i="107"/>
  <c r="AG107" i="107" s="1"/>
  <c r="AH107" i="107" s="1"/>
  <c r="AI107" i="107" s="1"/>
  <c r="AJ107" i="107" s="1"/>
  <c r="AK107" i="107" s="1"/>
  <c r="AL107" i="107" s="1"/>
  <c r="AM107" i="107" s="1"/>
  <c r="AN107" i="107" s="1"/>
  <c r="AO107" i="107" s="1"/>
  <c r="AP107" i="107" s="1"/>
  <c r="AQ107" i="107" s="1"/>
  <c r="AR107" i="107" s="1"/>
  <c r="AS107" i="107" s="1"/>
  <c r="AT107" i="107" s="1"/>
  <c r="AU107" i="107" s="1"/>
  <c r="AV107" i="107" s="1"/>
  <c r="AW107" i="107" s="1"/>
  <c r="AX107" i="107" s="1"/>
  <c r="AY107" i="107" s="1"/>
  <c r="AF28" i="107"/>
  <c r="AG28" i="107" s="1"/>
  <c r="AH28" i="107" s="1"/>
  <c r="AI28" i="107" s="1"/>
  <c r="AJ28" i="107" s="1"/>
  <c r="AK28" i="107" s="1"/>
  <c r="AL28" i="107" s="1"/>
  <c r="AM28" i="107" s="1"/>
  <c r="AN28" i="107" s="1"/>
  <c r="AO28" i="107" s="1"/>
  <c r="AP28" i="107" s="1"/>
  <c r="AQ28" i="107" s="1"/>
  <c r="AR28" i="107" s="1"/>
  <c r="AS28" i="107" s="1"/>
  <c r="AT28" i="107" s="1"/>
  <c r="AU28" i="107" s="1"/>
  <c r="AV28" i="107" s="1"/>
  <c r="AW28" i="107" s="1"/>
  <c r="AX28" i="107" s="1"/>
  <c r="AY28" i="107" s="1"/>
  <c r="AF331" i="107"/>
  <c r="AG331" i="107" s="1"/>
  <c r="AH331" i="107" s="1"/>
  <c r="AI331" i="107" s="1"/>
  <c r="AJ331" i="107" s="1"/>
  <c r="AK331" i="107" s="1"/>
  <c r="AL331" i="107" s="1"/>
  <c r="AM331" i="107" s="1"/>
  <c r="AN331" i="107" s="1"/>
  <c r="AO331" i="107" s="1"/>
  <c r="AP331" i="107" s="1"/>
  <c r="AQ331" i="107" s="1"/>
  <c r="AR331" i="107" s="1"/>
  <c r="AS331" i="107" s="1"/>
  <c r="AT331" i="107" s="1"/>
  <c r="AU331" i="107" s="1"/>
  <c r="AV331" i="107" s="1"/>
  <c r="AW331" i="107" s="1"/>
  <c r="AX331" i="107" s="1"/>
  <c r="AY331" i="107" s="1"/>
  <c r="AF284" i="107"/>
  <c r="AG284" i="107" s="1"/>
  <c r="AH284" i="107" s="1"/>
  <c r="AI284" i="107" s="1"/>
  <c r="AJ284" i="107" s="1"/>
  <c r="AK284" i="107" s="1"/>
  <c r="AL284" i="107" s="1"/>
  <c r="AM284" i="107" s="1"/>
  <c r="AN284" i="107" s="1"/>
  <c r="AO284" i="107" s="1"/>
  <c r="AP284" i="107" s="1"/>
  <c r="AQ284" i="107" s="1"/>
  <c r="AR284" i="107" s="1"/>
  <c r="AS284" i="107" s="1"/>
  <c r="AT284" i="107" s="1"/>
  <c r="AU284" i="107" s="1"/>
  <c r="AV284" i="107" s="1"/>
  <c r="AW284" i="107" s="1"/>
  <c r="AX284" i="107" s="1"/>
  <c r="AY284" i="107" s="1"/>
  <c r="AF551" i="107"/>
  <c r="AG551" i="107" s="1"/>
  <c r="AH551" i="107" s="1"/>
  <c r="AI551" i="107" s="1"/>
  <c r="AJ551" i="107" s="1"/>
  <c r="AK551" i="107" s="1"/>
  <c r="AL551" i="107" s="1"/>
  <c r="AM551" i="107" s="1"/>
  <c r="AN551" i="107" s="1"/>
  <c r="AO551" i="107" s="1"/>
  <c r="AP551" i="107" s="1"/>
  <c r="AQ551" i="107" s="1"/>
  <c r="AR551" i="107" s="1"/>
  <c r="AS551" i="107" s="1"/>
  <c r="AT551" i="107" s="1"/>
  <c r="AU551" i="107" s="1"/>
  <c r="AV551" i="107" s="1"/>
  <c r="AW551" i="107" s="1"/>
  <c r="AX551" i="107" s="1"/>
  <c r="AY551" i="107" s="1"/>
  <c r="AF377" i="107"/>
  <c r="AG377" i="107" s="1"/>
  <c r="AH377" i="107" s="1"/>
  <c r="AI377" i="107" s="1"/>
  <c r="AJ377" i="107" s="1"/>
  <c r="AK377" i="107" s="1"/>
  <c r="AL377" i="107" s="1"/>
  <c r="AM377" i="107" s="1"/>
  <c r="AN377" i="107" s="1"/>
  <c r="AO377" i="107" s="1"/>
  <c r="AP377" i="107" s="1"/>
  <c r="AQ377" i="107" s="1"/>
  <c r="AR377" i="107" s="1"/>
  <c r="AS377" i="107" s="1"/>
  <c r="AT377" i="107" s="1"/>
  <c r="AU377" i="107" s="1"/>
  <c r="AV377" i="107" s="1"/>
  <c r="AW377" i="107" s="1"/>
  <c r="AX377" i="107" s="1"/>
  <c r="AY377" i="107" s="1"/>
  <c r="AF323" i="107"/>
  <c r="AG323" i="107" s="1"/>
  <c r="AH323" i="107" s="1"/>
  <c r="AI323" i="107" s="1"/>
  <c r="AJ323" i="107" s="1"/>
  <c r="AK323" i="107" s="1"/>
  <c r="AL323" i="107" s="1"/>
  <c r="AM323" i="107" s="1"/>
  <c r="AN323" i="107" s="1"/>
  <c r="AO323" i="107" s="1"/>
  <c r="AP323" i="107" s="1"/>
  <c r="AQ323" i="107" s="1"/>
  <c r="AR323" i="107" s="1"/>
  <c r="AS323" i="107" s="1"/>
  <c r="AT323" i="107" s="1"/>
  <c r="AU323" i="107" s="1"/>
  <c r="AV323" i="107" s="1"/>
  <c r="AW323" i="107" s="1"/>
  <c r="AX323" i="107" s="1"/>
  <c r="AY323" i="107" s="1"/>
  <c r="AF444" i="107"/>
  <c r="AG444" i="107" s="1"/>
  <c r="AH444" i="107" s="1"/>
  <c r="AI444" i="107" s="1"/>
  <c r="AJ444" i="107" s="1"/>
  <c r="AK444" i="107" s="1"/>
  <c r="AL444" i="107" s="1"/>
  <c r="AM444" i="107" s="1"/>
  <c r="AN444" i="107" s="1"/>
  <c r="AO444" i="107" s="1"/>
  <c r="AP444" i="107" s="1"/>
  <c r="AQ444" i="107" s="1"/>
  <c r="AR444" i="107" s="1"/>
  <c r="AS444" i="107" s="1"/>
  <c r="AT444" i="107" s="1"/>
  <c r="AU444" i="107" s="1"/>
  <c r="AV444" i="107" s="1"/>
  <c r="AW444" i="107" s="1"/>
  <c r="AX444" i="107" s="1"/>
  <c r="AY444" i="107" s="1"/>
  <c r="AF643" i="107"/>
  <c r="AG643" i="107" s="1"/>
  <c r="AH643" i="107" s="1"/>
  <c r="AI643" i="107" s="1"/>
  <c r="AJ643" i="107" s="1"/>
  <c r="AK643" i="107" s="1"/>
  <c r="AL643" i="107" s="1"/>
  <c r="AM643" i="107" s="1"/>
  <c r="AN643" i="107" s="1"/>
  <c r="AO643" i="107" s="1"/>
  <c r="AP643" i="107" s="1"/>
  <c r="AQ643" i="107" s="1"/>
  <c r="AR643" i="107" s="1"/>
  <c r="AS643" i="107" s="1"/>
  <c r="AT643" i="107" s="1"/>
  <c r="AU643" i="107" s="1"/>
  <c r="AV643" i="107" s="1"/>
  <c r="AW643" i="107" s="1"/>
  <c r="AX643" i="107" s="1"/>
  <c r="AY643" i="107" s="1"/>
  <c r="AF23" i="107"/>
  <c r="AG23" i="107" s="1"/>
  <c r="AH23" i="107" s="1"/>
  <c r="AI23" i="107" s="1"/>
  <c r="AJ23" i="107" s="1"/>
  <c r="AK23" i="107" s="1"/>
  <c r="AL23" i="107" s="1"/>
  <c r="AM23" i="107" s="1"/>
  <c r="AN23" i="107" s="1"/>
  <c r="AO23" i="107" s="1"/>
  <c r="AP23" i="107" s="1"/>
  <c r="AQ23" i="107" s="1"/>
  <c r="AR23" i="107" s="1"/>
  <c r="AS23" i="107" s="1"/>
  <c r="AT23" i="107" s="1"/>
  <c r="AU23" i="107" s="1"/>
  <c r="AV23" i="107" s="1"/>
  <c r="AW23" i="107" s="1"/>
  <c r="AX23" i="107" s="1"/>
  <c r="AY23" i="107" s="1"/>
  <c r="AF644" i="107"/>
  <c r="AG644" i="107" s="1"/>
  <c r="AH644" i="107" s="1"/>
  <c r="AI644" i="107" s="1"/>
  <c r="AJ644" i="107" s="1"/>
  <c r="AK644" i="107" s="1"/>
  <c r="AL644" i="107" s="1"/>
  <c r="AM644" i="107" s="1"/>
  <c r="AN644" i="107" s="1"/>
  <c r="AO644" i="107" s="1"/>
  <c r="AP644" i="107" s="1"/>
  <c r="AQ644" i="107" s="1"/>
  <c r="AR644" i="107" s="1"/>
  <c r="AS644" i="107" s="1"/>
  <c r="AT644" i="107" s="1"/>
  <c r="AU644" i="107" s="1"/>
  <c r="AV644" i="107" s="1"/>
  <c r="AW644" i="107" s="1"/>
  <c r="AX644" i="107" s="1"/>
  <c r="AY644" i="107" s="1"/>
  <c r="AF106" i="107"/>
  <c r="AG106" i="107" s="1"/>
  <c r="AH106" i="107" s="1"/>
  <c r="AI106" i="107" s="1"/>
  <c r="AJ106" i="107" s="1"/>
  <c r="AK106" i="107" s="1"/>
  <c r="AL106" i="107" s="1"/>
  <c r="AM106" i="107" s="1"/>
  <c r="AN106" i="107" s="1"/>
  <c r="AO106" i="107" s="1"/>
  <c r="AP106" i="107" s="1"/>
  <c r="AQ106" i="107" s="1"/>
  <c r="AR106" i="107" s="1"/>
  <c r="AS106" i="107" s="1"/>
  <c r="AT106" i="107" s="1"/>
  <c r="AU106" i="107" s="1"/>
  <c r="AV106" i="107" s="1"/>
  <c r="AW106" i="107" s="1"/>
  <c r="AX106" i="107" s="1"/>
  <c r="AY106" i="107" s="1"/>
  <c r="AF712" i="107"/>
  <c r="AG712" i="107" s="1"/>
  <c r="AH712" i="107" s="1"/>
  <c r="AI712" i="107" s="1"/>
  <c r="AJ712" i="107" s="1"/>
  <c r="AK712" i="107" s="1"/>
  <c r="AL712" i="107" s="1"/>
  <c r="AM712" i="107" s="1"/>
  <c r="AN712" i="107" s="1"/>
  <c r="AO712" i="107" s="1"/>
  <c r="AP712" i="107" s="1"/>
  <c r="AQ712" i="107" s="1"/>
  <c r="AR712" i="107" s="1"/>
  <c r="AS712" i="107" s="1"/>
  <c r="AT712" i="107" s="1"/>
  <c r="AU712" i="107" s="1"/>
  <c r="AV712" i="107" s="1"/>
  <c r="AW712" i="107" s="1"/>
  <c r="AX712" i="107" s="1"/>
  <c r="AY712" i="107" s="1"/>
  <c r="AF112" i="107"/>
  <c r="AG112" i="107" s="1"/>
  <c r="AH112" i="107" s="1"/>
  <c r="AI112" i="107" s="1"/>
  <c r="AJ112" i="107" s="1"/>
  <c r="AK112" i="107" s="1"/>
  <c r="AL112" i="107" s="1"/>
  <c r="AM112" i="107" s="1"/>
  <c r="AN112" i="107" s="1"/>
  <c r="AO112" i="107" s="1"/>
  <c r="AP112" i="107" s="1"/>
  <c r="AQ112" i="107" s="1"/>
  <c r="AR112" i="107" s="1"/>
  <c r="AS112" i="107" s="1"/>
  <c r="AT112" i="107" s="1"/>
  <c r="AU112" i="107" s="1"/>
  <c r="AV112" i="107" s="1"/>
  <c r="AW112" i="107" s="1"/>
  <c r="AX112" i="107" s="1"/>
  <c r="AY112" i="107" s="1"/>
  <c r="AF37" i="107"/>
  <c r="AG37" i="107" s="1"/>
  <c r="AH37" i="107" s="1"/>
  <c r="AI37" i="107" s="1"/>
  <c r="AJ37" i="107" s="1"/>
  <c r="AK37" i="107" s="1"/>
  <c r="AL37" i="107" s="1"/>
  <c r="AM37" i="107" s="1"/>
  <c r="AN37" i="107" s="1"/>
  <c r="AO37" i="107" s="1"/>
  <c r="AP37" i="107" s="1"/>
  <c r="AQ37" i="107" s="1"/>
  <c r="AR37" i="107" s="1"/>
  <c r="AS37" i="107" s="1"/>
  <c r="AT37" i="107" s="1"/>
  <c r="AU37" i="107" s="1"/>
  <c r="AV37" i="107" s="1"/>
  <c r="AW37" i="107" s="1"/>
  <c r="AX37" i="107" s="1"/>
  <c r="AY37" i="107" s="1"/>
  <c r="AF526" i="107"/>
  <c r="AG526" i="107" s="1"/>
  <c r="AH526" i="107" s="1"/>
  <c r="AI526" i="107" s="1"/>
  <c r="AJ526" i="107" s="1"/>
  <c r="AK526" i="107" s="1"/>
  <c r="AL526" i="107" s="1"/>
  <c r="AM526" i="107" s="1"/>
  <c r="AN526" i="107" s="1"/>
  <c r="AO526" i="107" s="1"/>
  <c r="AP526" i="107" s="1"/>
  <c r="AQ526" i="107" s="1"/>
  <c r="AR526" i="107" s="1"/>
  <c r="AS526" i="107" s="1"/>
  <c r="AT526" i="107" s="1"/>
  <c r="AU526" i="107" s="1"/>
  <c r="AV526" i="107" s="1"/>
  <c r="AW526" i="107" s="1"/>
  <c r="AX526" i="107" s="1"/>
  <c r="AY526" i="107" s="1"/>
  <c r="AF337" i="107"/>
  <c r="AG337" i="107" s="1"/>
  <c r="AH337" i="107" s="1"/>
  <c r="AI337" i="107" s="1"/>
  <c r="AJ337" i="107" s="1"/>
  <c r="AK337" i="107" s="1"/>
  <c r="AL337" i="107" s="1"/>
  <c r="AM337" i="107" s="1"/>
  <c r="AN337" i="107" s="1"/>
  <c r="AO337" i="107" s="1"/>
  <c r="AP337" i="107" s="1"/>
  <c r="AQ337" i="107" s="1"/>
  <c r="AR337" i="107" s="1"/>
  <c r="AS337" i="107" s="1"/>
  <c r="AT337" i="107" s="1"/>
  <c r="AU337" i="107" s="1"/>
  <c r="AV337" i="107" s="1"/>
  <c r="AW337" i="107" s="1"/>
  <c r="AX337" i="107" s="1"/>
  <c r="AY337" i="107" s="1"/>
  <c r="AF234" i="107"/>
  <c r="AG234" i="107" s="1"/>
  <c r="AH234" i="107" s="1"/>
  <c r="AI234" i="107" s="1"/>
  <c r="AJ234" i="107" s="1"/>
  <c r="AK234" i="107" s="1"/>
  <c r="AL234" i="107" s="1"/>
  <c r="AM234" i="107" s="1"/>
  <c r="AN234" i="107" s="1"/>
  <c r="AO234" i="107" s="1"/>
  <c r="AP234" i="107" s="1"/>
  <c r="AQ234" i="107" s="1"/>
  <c r="AR234" i="107" s="1"/>
  <c r="AS234" i="107" s="1"/>
  <c r="AT234" i="107" s="1"/>
  <c r="AU234" i="107" s="1"/>
  <c r="AV234" i="107" s="1"/>
  <c r="AW234" i="107" s="1"/>
  <c r="AX234" i="107" s="1"/>
  <c r="AY234" i="107" s="1"/>
  <c r="AF448" i="107"/>
  <c r="AG448" i="107" s="1"/>
  <c r="AH448" i="107" s="1"/>
  <c r="AI448" i="107" s="1"/>
  <c r="AJ448" i="107" s="1"/>
  <c r="AK448" i="107" s="1"/>
  <c r="AL448" i="107" s="1"/>
  <c r="AM448" i="107" s="1"/>
  <c r="AN448" i="107" s="1"/>
  <c r="AO448" i="107" s="1"/>
  <c r="AP448" i="107" s="1"/>
  <c r="AQ448" i="107" s="1"/>
  <c r="AR448" i="107" s="1"/>
  <c r="AS448" i="107" s="1"/>
  <c r="AT448" i="107" s="1"/>
  <c r="AU448" i="107" s="1"/>
  <c r="AV448" i="107" s="1"/>
  <c r="AW448" i="107" s="1"/>
  <c r="AX448" i="107" s="1"/>
  <c r="AY448" i="107" s="1"/>
  <c r="AF114" i="107"/>
  <c r="AG114" i="107" s="1"/>
  <c r="AH114" i="107" s="1"/>
  <c r="AI114" i="107" s="1"/>
  <c r="AJ114" i="107" s="1"/>
  <c r="AK114" i="107" s="1"/>
  <c r="AL114" i="107" s="1"/>
  <c r="AM114" i="107" s="1"/>
  <c r="AN114" i="107" s="1"/>
  <c r="AO114" i="107" s="1"/>
  <c r="AP114" i="107" s="1"/>
  <c r="AQ114" i="107" s="1"/>
  <c r="AR114" i="107" s="1"/>
  <c r="AS114" i="107" s="1"/>
  <c r="AT114" i="107" s="1"/>
  <c r="AU114" i="107" s="1"/>
  <c r="AV114" i="107" s="1"/>
  <c r="AW114" i="107" s="1"/>
  <c r="AX114" i="107" s="1"/>
  <c r="AY114" i="107" s="1"/>
  <c r="AF412" i="107"/>
  <c r="AG412" i="107" s="1"/>
  <c r="AH412" i="107" s="1"/>
  <c r="AI412" i="107" s="1"/>
  <c r="AJ412" i="107" s="1"/>
  <c r="AK412" i="107" s="1"/>
  <c r="AL412" i="107" s="1"/>
  <c r="AM412" i="107" s="1"/>
  <c r="AN412" i="107" s="1"/>
  <c r="AO412" i="107" s="1"/>
  <c r="AP412" i="107" s="1"/>
  <c r="AQ412" i="107" s="1"/>
  <c r="AR412" i="107" s="1"/>
  <c r="AS412" i="107" s="1"/>
  <c r="AT412" i="107" s="1"/>
  <c r="AU412" i="107" s="1"/>
  <c r="AV412" i="107" s="1"/>
  <c r="AW412" i="107" s="1"/>
  <c r="AX412" i="107" s="1"/>
  <c r="AY412" i="107" s="1"/>
  <c r="AF202" i="107"/>
  <c r="AG202" i="107" s="1"/>
  <c r="AH202" i="107" s="1"/>
  <c r="AI202" i="107" s="1"/>
  <c r="AJ202" i="107" s="1"/>
  <c r="AK202" i="107" s="1"/>
  <c r="AL202" i="107" s="1"/>
  <c r="AM202" i="107" s="1"/>
  <c r="AN202" i="107" s="1"/>
  <c r="AO202" i="107" s="1"/>
  <c r="AP202" i="107" s="1"/>
  <c r="AQ202" i="107" s="1"/>
  <c r="AR202" i="107" s="1"/>
  <c r="AS202" i="107" s="1"/>
  <c r="AT202" i="107" s="1"/>
  <c r="AU202" i="107" s="1"/>
  <c r="AV202" i="107" s="1"/>
  <c r="AW202" i="107" s="1"/>
  <c r="AX202" i="107" s="1"/>
  <c r="AY202" i="107" s="1"/>
  <c r="AF286" i="107"/>
  <c r="AG286" i="107" s="1"/>
  <c r="AH286" i="107" s="1"/>
  <c r="AI286" i="107" s="1"/>
  <c r="AJ286" i="107" s="1"/>
  <c r="AK286" i="107" s="1"/>
  <c r="AL286" i="107" s="1"/>
  <c r="AM286" i="107" s="1"/>
  <c r="AN286" i="107" s="1"/>
  <c r="AO286" i="107" s="1"/>
  <c r="AP286" i="107" s="1"/>
  <c r="AQ286" i="107" s="1"/>
  <c r="AR286" i="107" s="1"/>
  <c r="AS286" i="107" s="1"/>
  <c r="AT286" i="107" s="1"/>
  <c r="AU286" i="107" s="1"/>
  <c r="AV286" i="107" s="1"/>
  <c r="AW286" i="107" s="1"/>
  <c r="AX286" i="107" s="1"/>
  <c r="AY286" i="107" s="1"/>
  <c r="AF245" i="107"/>
  <c r="AG245" i="107" s="1"/>
  <c r="AH245" i="107" s="1"/>
  <c r="AI245" i="107" s="1"/>
  <c r="AJ245" i="107" s="1"/>
  <c r="AK245" i="107" s="1"/>
  <c r="AL245" i="107" s="1"/>
  <c r="AM245" i="107" s="1"/>
  <c r="AN245" i="107" s="1"/>
  <c r="AO245" i="107" s="1"/>
  <c r="AP245" i="107" s="1"/>
  <c r="AQ245" i="107" s="1"/>
  <c r="AR245" i="107" s="1"/>
  <c r="AS245" i="107" s="1"/>
  <c r="AT245" i="107" s="1"/>
  <c r="AU245" i="107" s="1"/>
  <c r="AV245" i="107" s="1"/>
  <c r="AW245" i="107" s="1"/>
  <c r="AX245" i="107" s="1"/>
  <c r="AY245" i="107" s="1"/>
  <c r="AF574" i="107"/>
  <c r="AG574" i="107" s="1"/>
  <c r="AH574" i="107" s="1"/>
  <c r="AI574" i="107" s="1"/>
  <c r="AJ574" i="107" s="1"/>
  <c r="AK574" i="107" s="1"/>
  <c r="AL574" i="107" s="1"/>
  <c r="AM574" i="107" s="1"/>
  <c r="AN574" i="107" s="1"/>
  <c r="AO574" i="107" s="1"/>
  <c r="AP574" i="107" s="1"/>
  <c r="AQ574" i="107" s="1"/>
  <c r="AR574" i="107" s="1"/>
  <c r="AS574" i="107" s="1"/>
  <c r="AT574" i="107" s="1"/>
  <c r="AU574" i="107" s="1"/>
  <c r="AV574" i="107" s="1"/>
  <c r="AW574" i="107" s="1"/>
  <c r="AX574" i="107" s="1"/>
  <c r="AY574" i="107" s="1"/>
  <c r="AF480" i="107"/>
  <c r="AG480" i="107" s="1"/>
  <c r="AH480" i="107" s="1"/>
  <c r="AI480" i="107" s="1"/>
  <c r="AJ480" i="107" s="1"/>
  <c r="AK480" i="107" s="1"/>
  <c r="AL480" i="107" s="1"/>
  <c r="AM480" i="107" s="1"/>
  <c r="AN480" i="107" s="1"/>
  <c r="AO480" i="107" s="1"/>
  <c r="AP480" i="107" s="1"/>
  <c r="AQ480" i="107" s="1"/>
  <c r="AR480" i="107" s="1"/>
  <c r="AS480" i="107" s="1"/>
  <c r="AT480" i="107" s="1"/>
  <c r="AU480" i="107" s="1"/>
  <c r="AV480" i="107" s="1"/>
  <c r="AW480" i="107" s="1"/>
  <c r="AX480" i="107" s="1"/>
  <c r="AY480" i="107" s="1"/>
  <c r="AF73" i="107"/>
  <c r="AG73" i="107" s="1"/>
  <c r="AH73" i="107" s="1"/>
  <c r="AI73" i="107" s="1"/>
  <c r="AJ73" i="107" s="1"/>
  <c r="AK73" i="107" s="1"/>
  <c r="AL73" i="107" s="1"/>
  <c r="AM73" i="107" s="1"/>
  <c r="AN73" i="107" s="1"/>
  <c r="AO73" i="107" s="1"/>
  <c r="AP73" i="107" s="1"/>
  <c r="AQ73" i="107" s="1"/>
  <c r="AR73" i="107" s="1"/>
  <c r="AS73" i="107" s="1"/>
  <c r="AT73" i="107" s="1"/>
  <c r="AU73" i="107" s="1"/>
  <c r="AV73" i="107" s="1"/>
  <c r="AW73" i="107" s="1"/>
  <c r="AX73" i="107" s="1"/>
  <c r="AY73" i="107" s="1"/>
  <c r="AF689" i="107"/>
  <c r="AG689" i="107" s="1"/>
  <c r="AH689" i="107" s="1"/>
  <c r="AI689" i="107" s="1"/>
  <c r="AJ689" i="107" s="1"/>
  <c r="AK689" i="107" s="1"/>
  <c r="AL689" i="107" s="1"/>
  <c r="AM689" i="107" s="1"/>
  <c r="AN689" i="107" s="1"/>
  <c r="AO689" i="107" s="1"/>
  <c r="AP689" i="107" s="1"/>
  <c r="AQ689" i="107" s="1"/>
  <c r="AR689" i="107" s="1"/>
  <c r="AS689" i="107" s="1"/>
  <c r="AT689" i="107" s="1"/>
  <c r="AU689" i="107" s="1"/>
  <c r="AV689" i="107" s="1"/>
  <c r="AW689" i="107" s="1"/>
  <c r="AX689" i="107" s="1"/>
  <c r="AY689" i="107" s="1"/>
  <c r="AF69" i="107"/>
  <c r="AG69" i="107" s="1"/>
  <c r="AH69" i="107" s="1"/>
  <c r="AI69" i="107" s="1"/>
  <c r="AJ69" i="107" s="1"/>
  <c r="AK69" i="107" s="1"/>
  <c r="AL69" i="107" s="1"/>
  <c r="AM69" i="107" s="1"/>
  <c r="AN69" i="107" s="1"/>
  <c r="AO69" i="107" s="1"/>
  <c r="AP69" i="107" s="1"/>
  <c r="AQ69" i="107" s="1"/>
  <c r="AR69" i="107" s="1"/>
  <c r="AS69" i="107" s="1"/>
  <c r="AT69" i="107" s="1"/>
  <c r="AU69" i="107" s="1"/>
  <c r="AV69" i="107" s="1"/>
  <c r="AW69" i="107" s="1"/>
  <c r="AX69" i="107" s="1"/>
  <c r="AY69" i="107" s="1"/>
  <c r="AF138" i="107"/>
  <c r="AG138" i="107" s="1"/>
  <c r="AH138" i="107" s="1"/>
  <c r="AI138" i="107" s="1"/>
  <c r="AJ138" i="107" s="1"/>
  <c r="AK138" i="107" s="1"/>
  <c r="AL138" i="107" s="1"/>
  <c r="AM138" i="107" s="1"/>
  <c r="AN138" i="107" s="1"/>
  <c r="AO138" i="107" s="1"/>
  <c r="AP138" i="107" s="1"/>
  <c r="AQ138" i="107" s="1"/>
  <c r="AR138" i="107" s="1"/>
  <c r="AS138" i="107" s="1"/>
  <c r="AT138" i="107" s="1"/>
  <c r="AU138" i="107" s="1"/>
  <c r="AV138" i="107" s="1"/>
  <c r="AW138" i="107" s="1"/>
  <c r="AX138" i="107" s="1"/>
  <c r="AY138" i="107" s="1"/>
  <c r="AF608" i="107"/>
  <c r="AG608" i="107" s="1"/>
  <c r="AH608" i="107" s="1"/>
  <c r="AI608" i="107" s="1"/>
  <c r="AJ608" i="107" s="1"/>
  <c r="AK608" i="107" s="1"/>
  <c r="AL608" i="107" s="1"/>
  <c r="AM608" i="107" s="1"/>
  <c r="AN608" i="107" s="1"/>
  <c r="AO608" i="107" s="1"/>
  <c r="AP608" i="107" s="1"/>
  <c r="AQ608" i="107" s="1"/>
  <c r="AR608" i="107" s="1"/>
  <c r="AS608" i="107" s="1"/>
  <c r="AT608" i="107" s="1"/>
  <c r="AU608" i="107" s="1"/>
  <c r="AV608" i="107" s="1"/>
  <c r="AW608" i="107" s="1"/>
  <c r="AX608" i="107" s="1"/>
  <c r="AY608" i="107" s="1"/>
  <c r="AF632" i="107"/>
  <c r="AG632" i="107" s="1"/>
  <c r="AH632" i="107" s="1"/>
  <c r="AI632" i="107" s="1"/>
  <c r="AJ632" i="107" s="1"/>
  <c r="AK632" i="107" s="1"/>
  <c r="AL632" i="107" s="1"/>
  <c r="AM632" i="107" s="1"/>
  <c r="AN632" i="107" s="1"/>
  <c r="AO632" i="107" s="1"/>
  <c r="AP632" i="107" s="1"/>
  <c r="AQ632" i="107" s="1"/>
  <c r="AR632" i="107" s="1"/>
  <c r="AS632" i="107" s="1"/>
  <c r="AT632" i="107" s="1"/>
  <c r="AU632" i="107" s="1"/>
  <c r="AV632" i="107" s="1"/>
  <c r="AW632" i="107" s="1"/>
  <c r="AX632" i="107" s="1"/>
  <c r="AY632" i="107" s="1"/>
  <c r="AF338" i="107"/>
  <c r="AG338" i="107" s="1"/>
  <c r="AH338" i="107" s="1"/>
  <c r="AI338" i="107" s="1"/>
  <c r="AJ338" i="107" s="1"/>
  <c r="AK338" i="107" s="1"/>
  <c r="AL338" i="107" s="1"/>
  <c r="AM338" i="107" s="1"/>
  <c r="AN338" i="107" s="1"/>
  <c r="AO338" i="107" s="1"/>
  <c r="AP338" i="107" s="1"/>
  <c r="AQ338" i="107" s="1"/>
  <c r="AR338" i="107" s="1"/>
  <c r="AS338" i="107" s="1"/>
  <c r="AT338" i="107" s="1"/>
  <c r="AU338" i="107" s="1"/>
  <c r="AV338" i="107" s="1"/>
  <c r="AW338" i="107" s="1"/>
  <c r="AX338" i="107" s="1"/>
  <c r="AY338" i="107" s="1"/>
  <c r="AF513" i="107"/>
  <c r="AG513" i="107" s="1"/>
  <c r="AH513" i="107" s="1"/>
  <c r="AI513" i="107" s="1"/>
  <c r="AJ513" i="107" s="1"/>
  <c r="AK513" i="107" s="1"/>
  <c r="AL513" i="107" s="1"/>
  <c r="AM513" i="107" s="1"/>
  <c r="AN513" i="107" s="1"/>
  <c r="AO513" i="107" s="1"/>
  <c r="AP513" i="107" s="1"/>
  <c r="AQ513" i="107" s="1"/>
  <c r="AR513" i="107" s="1"/>
  <c r="AS513" i="107" s="1"/>
  <c r="AT513" i="107" s="1"/>
  <c r="AU513" i="107" s="1"/>
  <c r="AV513" i="107" s="1"/>
  <c r="AW513" i="107" s="1"/>
  <c r="AX513" i="107" s="1"/>
  <c r="AY513" i="107" s="1"/>
  <c r="AF154" i="107"/>
  <c r="AG154" i="107" s="1"/>
  <c r="AH154" i="107" s="1"/>
  <c r="AI154" i="107" s="1"/>
  <c r="AJ154" i="107" s="1"/>
  <c r="AK154" i="107" s="1"/>
  <c r="AL154" i="107" s="1"/>
  <c r="AM154" i="107" s="1"/>
  <c r="AN154" i="107" s="1"/>
  <c r="AO154" i="107" s="1"/>
  <c r="AP154" i="107" s="1"/>
  <c r="AQ154" i="107" s="1"/>
  <c r="AR154" i="107" s="1"/>
  <c r="AS154" i="107" s="1"/>
  <c r="AT154" i="107" s="1"/>
  <c r="AU154" i="107" s="1"/>
  <c r="AV154" i="107" s="1"/>
  <c r="AW154" i="107" s="1"/>
  <c r="AX154" i="107" s="1"/>
  <c r="AY154" i="107" s="1"/>
  <c r="A17" i="47"/>
  <c r="A18" i="47" s="1"/>
  <c r="A19" i="47" s="1"/>
  <c r="A20" i="47" s="1"/>
  <c r="A21" i="47" s="1"/>
  <c r="A22" i="47" s="1"/>
  <c r="A23" i="47" s="1"/>
  <c r="A24" i="47" s="1"/>
  <c r="A25" i="47" s="1"/>
  <c r="A26" i="47" s="1"/>
  <c r="A27" i="47" s="1"/>
  <c r="A28" i="47" s="1"/>
  <c r="M115" i="100" l="1" a="1"/>
  <c r="M115" i="100" s="1"/>
  <c r="M77" i="100" a="1"/>
  <c r="M77" i="100" s="1"/>
  <c r="M75" i="100" a="1"/>
  <c r="M75" i="100" s="1"/>
  <c r="M48" i="100" a="1"/>
  <c r="M48" i="100" s="1"/>
  <c r="M17" i="100" a="1"/>
  <c r="M17" i="100" s="1"/>
  <c r="M39" i="100" a="1"/>
  <c r="M39" i="100" s="1"/>
  <c r="M87" i="100" a="1"/>
  <c r="M87" i="100" s="1"/>
  <c r="M27" i="100" a="1"/>
  <c r="M27" i="100" s="1"/>
  <c r="M94" i="100" a="1"/>
  <c r="M94" i="100" s="1"/>
  <c r="M64" i="100" a="1"/>
  <c r="M64" i="100" s="1"/>
  <c r="M36" i="100" a="1"/>
  <c r="M36" i="100" s="1"/>
  <c r="M71" i="100" a="1"/>
  <c r="M71" i="100" s="1"/>
  <c r="M16" i="100" a="1"/>
  <c r="M16" i="100" s="1"/>
  <c r="M35" i="100" a="1"/>
  <c r="M35" i="100" s="1"/>
  <c r="M85" i="100" a="1"/>
  <c r="M85" i="100" s="1"/>
  <c r="M79" i="100" a="1"/>
  <c r="M79" i="100" s="1"/>
  <c r="M69" i="100" a="1"/>
  <c r="M69" i="100" s="1"/>
  <c r="M73" i="100" a="1"/>
  <c r="M73" i="100" s="1"/>
  <c r="M51" i="100" a="1"/>
  <c r="M51" i="100" s="1"/>
  <c r="M100" i="100" a="1"/>
  <c r="M100" i="100" s="1"/>
  <c r="M109" i="100" a="1"/>
  <c r="M109" i="100" s="1"/>
  <c r="M59" i="100" a="1"/>
  <c r="M59" i="100" s="1"/>
  <c r="M67" i="100" a="1"/>
  <c r="M67" i="100" s="1"/>
  <c r="M81" i="100" a="1"/>
  <c r="M81" i="100" s="1"/>
  <c r="M111" i="100" a="1"/>
  <c r="M111" i="100" s="1"/>
  <c r="M14" i="100" a="1"/>
  <c r="M14" i="100" s="1"/>
  <c r="M52" i="100" a="1"/>
  <c r="M52" i="100" s="1"/>
  <c r="M38" i="100" a="1"/>
  <c r="M38" i="100" s="1"/>
  <c r="M110" i="100" a="1"/>
  <c r="M110" i="100" s="1"/>
  <c r="M84" i="100" a="1"/>
  <c r="M84" i="100" s="1"/>
  <c r="M58" i="100" a="1"/>
  <c r="M58" i="100" s="1"/>
  <c r="M65" i="100" a="1"/>
  <c r="M65" i="100" s="1"/>
  <c r="M40" i="100" a="1"/>
  <c r="M40" i="100" s="1"/>
  <c r="M53" i="100" a="1"/>
  <c r="M53" i="100" s="1"/>
  <c r="M88" i="100" a="1"/>
  <c r="M88" i="100" s="1"/>
  <c r="M31" i="100" a="1"/>
  <c r="M31" i="100" s="1"/>
  <c r="M11" i="100" a="1"/>
  <c r="M11" i="100" s="1"/>
  <c r="M42" i="100" a="1"/>
  <c r="M42" i="100" s="1"/>
  <c r="M108" i="100" a="1"/>
  <c r="M108" i="100" s="1"/>
  <c r="M43" i="100" a="1"/>
  <c r="M43" i="100" s="1"/>
  <c r="M12" i="100" a="1"/>
  <c r="M12" i="100" s="1"/>
  <c r="M63" i="100" a="1"/>
  <c r="M63" i="100" s="1"/>
  <c r="M91" i="100" a="1"/>
  <c r="M91" i="100" s="1"/>
  <c r="M70" i="100" a="1"/>
  <c r="M70" i="100" s="1"/>
  <c r="M20" i="100" a="1"/>
  <c r="M20" i="100" s="1"/>
  <c r="M114" i="100" a="1"/>
  <c r="M114" i="100" s="1"/>
  <c r="M25" i="100" a="1"/>
  <c r="M25" i="100" s="1"/>
  <c r="M55" i="100" a="1"/>
  <c r="M55" i="100" s="1"/>
  <c r="M41" i="100" a="1"/>
  <c r="M41" i="100" s="1"/>
  <c r="M90" i="100" a="1"/>
  <c r="M90" i="100" s="1"/>
  <c r="M112" i="100" a="1"/>
  <c r="M112" i="100" s="1"/>
  <c r="M37" i="100" a="1"/>
  <c r="M37" i="100" s="1"/>
  <c r="M82" i="100" a="1"/>
  <c r="M82" i="100" s="1"/>
  <c r="M80" i="100" a="1"/>
  <c r="M80" i="100" s="1"/>
  <c r="M113" i="100" a="1"/>
  <c r="M113" i="100" s="1"/>
  <c r="M98" i="100" a="1"/>
  <c r="M98" i="100" s="1"/>
  <c r="M105" i="100" a="1"/>
  <c r="M105" i="100" s="1"/>
  <c r="M106" i="100" a="1"/>
  <c r="M106" i="100" s="1"/>
  <c r="M45" i="100" a="1"/>
  <c r="M45" i="100" s="1"/>
  <c r="M26" i="100" a="1"/>
  <c r="M26" i="100" s="1"/>
  <c r="M96" i="100" a="1"/>
  <c r="M96" i="100" s="1"/>
  <c r="M62" i="100" a="1"/>
  <c r="M62" i="100" s="1"/>
  <c r="M47" i="100" a="1"/>
  <c r="M47" i="100" s="1"/>
  <c r="M101" i="100" a="1"/>
  <c r="M101" i="100" s="1"/>
  <c r="M83" i="100" a="1"/>
  <c r="M83" i="100" s="1"/>
  <c r="M61" i="100" a="1"/>
  <c r="M61" i="100" s="1"/>
  <c r="M9" i="100" a="1"/>
  <c r="M9" i="100" s="1"/>
  <c r="M30" i="100" a="1"/>
  <c r="M30" i="100" s="1"/>
  <c r="M54" i="100" a="1"/>
  <c r="M54" i="100" s="1"/>
  <c r="M23" i="100" a="1"/>
  <c r="M23" i="100" s="1"/>
  <c r="AG9" i="107"/>
  <c r="M44" i="100" a="1"/>
  <c r="M44" i="100" s="1"/>
  <c r="M50" i="100" a="1"/>
  <c r="M50" i="100" s="1"/>
  <c r="M46" i="100" a="1"/>
  <c r="M46" i="100" s="1"/>
  <c r="M103" i="100" a="1"/>
  <c r="M103" i="100" s="1"/>
  <c r="M95" i="100" a="1"/>
  <c r="M95" i="100" s="1"/>
  <c r="M86" i="100" a="1"/>
  <c r="M86" i="100" s="1"/>
  <c r="M116" i="100" a="1"/>
  <c r="M116" i="100" s="1"/>
  <c r="M76" i="100" a="1"/>
  <c r="M76" i="100" s="1"/>
  <c r="M18" i="100" a="1"/>
  <c r="M18" i="100" s="1"/>
  <c r="M92" i="100" a="1"/>
  <c r="M92" i="100" s="1"/>
  <c r="M68" i="100" a="1"/>
  <c r="M68" i="100" s="1"/>
  <c r="M72" i="100" a="1"/>
  <c r="M72" i="100" s="1"/>
  <c r="M66" i="100" a="1"/>
  <c r="M66" i="100" s="1"/>
  <c r="M107" i="100" a="1"/>
  <c r="M107" i="100" s="1"/>
  <c r="M102" i="100" a="1"/>
  <c r="M102" i="100" s="1"/>
  <c r="M74" i="100" a="1"/>
  <c r="M74" i="100" s="1"/>
  <c r="M49" i="100" a="1"/>
  <c r="M49" i="100" s="1"/>
  <c r="M15" i="100" a="1"/>
  <c r="M15" i="100" s="1"/>
  <c r="M56" i="100" a="1"/>
  <c r="M56" i="100" s="1"/>
  <c r="M93" i="100" a="1"/>
  <c r="M93" i="100" s="1"/>
  <c r="M60" i="100" a="1"/>
  <c r="M60" i="100" s="1"/>
  <c r="M21" i="100" a="1"/>
  <c r="M21" i="100" s="1"/>
  <c r="M13" i="100" a="1"/>
  <c r="M13" i="100" s="1"/>
  <c r="M78" i="100" a="1"/>
  <c r="M78" i="100" s="1"/>
  <c r="M24" i="100" a="1"/>
  <c r="M24" i="100" s="1"/>
  <c r="M10" i="100" a="1"/>
  <c r="M10" i="100" s="1"/>
  <c r="M32" i="100" a="1"/>
  <c r="M32" i="100" s="1"/>
  <c r="M33" i="100" a="1"/>
  <c r="M33" i="100" s="1"/>
  <c r="M28" i="100" a="1"/>
  <c r="M28" i="100" s="1"/>
  <c r="M97" i="100" a="1"/>
  <c r="M97" i="100" s="1"/>
  <c r="M29" i="100" a="1"/>
  <c r="M29" i="100" s="1"/>
  <c r="M22" i="100" a="1"/>
  <c r="M22" i="100" s="1"/>
  <c r="M104" i="100" a="1"/>
  <c r="M104" i="100" s="1"/>
  <c r="M99" i="100" a="1"/>
  <c r="M99" i="100" s="1"/>
  <c r="M57" i="100" a="1"/>
  <c r="M57" i="100" s="1"/>
  <c r="M89" i="100" a="1"/>
  <c r="M89" i="100" s="1"/>
  <c r="M19" i="100" a="1"/>
  <c r="M19" i="100" s="1"/>
  <c r="M34" i="100" a="1"/>
  <c r="M34" i="100" s="1"/>
  <c r="G8" i="33"/>
  <c r="BC43" i="100" l="1"/>
  <c r="AH43" i="100"/>
  <c r="AH24" i="100"/>
  <c r="BC24" i="100"/>
  <c r="BC16" i="100"/>
  <c r="AH16" i="100"/>
  <c r="AH112" i="100"/>
  <c r="BC112" i="100"/>
  <c r="AH58" i="100"/>
  <c r="BC58" i="100"/>
  <c r="BC36" i="100"/>
  <c r="AH36" i="100"/>
  <c r="AH28" i="100"/>
  <c r="BC28" i="100"/>
  <c r="BC86" i="100"/>
  <c r="AH86" i="100"/>
  <c r="AH53" i="100"/>
  <c r="BC53" i="100"/>
  <c r="AH23" i="100"/>
  <c r="BC23" i="100"/>
  <c r="BC90" i="100"/>
  <c r="AH90" i="100"/>
  <c r="BC84" i="100"/>
  <c r="AH84" i="100"/>
  <c r="BC64" i="100"/>
  <c r="AH64" i="100"/>
  <c r="BC26" i="100"/>
  <c r="AH26" i="100"/>
  <c r="BC51" i="100"/>
  <c r="AH51" i="100"/>
  <c r="AH11" i="100"/>
  <c r="BC11" i="100"/>
  <c r="AH78" i="100"/>
  <c r="BC78" i="100"/>
  <c r="BC35" i="100"/>
  <c r="AH35" i="100"/>
  <c r="AH44" i="100"/>
  <c r="BC44" i="100"/>
  <c r="AH54" i="100"/>
  <c r="BC54" i="100"/>
  <c r="BC110" i="100"/>
  <c r="AH110" i="100"/>
  <c r="BC19" i="100"/>
  <c r="AH19" i="100"/>
  <c r="BC49" i="100"/>
  <c r="AH49" i="100"/>
  <c r="BC30" i="100"/>
  <c r="AH30" i="100"/>
  <c r="BC55" i="100"/>
  <c r="AH55" i="100"/>
  <c r="BC38" i="100"/>
  <c r="AH38" i="100"/>
  <c r="BC27" i="100"/>
  <c r="AH27" i="100"/>
  <c r="BC33" i="100"/>
  <c r="AH33" i="100"/>
  <c r="AH106" i="100"/>
  <c r="BC106" i="100"/>
  <c r="AH31" i="100"/>
  <c r="BC31" i="100"/>
  <c r="BC85" i="100"/>
  <c r="AH85" i="100"/>
  <c r="BC40" i="100"/>
  <c r="AH40" i="100"/>
  <c r="AH93" i="100"/>
  <c r="BC93" i="100"/>
  <c r="AH9" i="107"/>
  <c r="N88" i="100" a="1"/>
  <c r="N88" i="100" s="1"/>
  <c r="N13" i="100" a="1"/>
  <c r="N13" i="100" s="1"/>
  <c r="N76" i="100" a="1"/>
  <c r="N76" i="100" s="1"/>
  <c r="N81" i="100" a="1"/>
  <c r="N81" i="100" s="1"/>
  <c r="N31" i="100" a="1"/>
  <c r="N31" i="100" s="1"/>
  <c r="N54" i="100" a="1"/>
  <c r="N54" i="100" s="1"/>
  <c r="N26" i="100" a="1"/>
  <c r="N26" i="100" s="1"/>
  <c r="N38" i="100" a="1"/>
  <c r="N38" i="100" s="1"/>
  <c r="N77" i="100" a="1"/>
  <c r="N77" i="100" s="1"/>
  <c r="N91" i="100" a="1"/>
  <c r="N91" i="100" s="1"/>
  <c r="N19" i="100" a="1"/>
  <c r="N19" i="100" s="1"/>
  <c r="N96" i="100" a="1"/>
  <c r="N96" i="100" s="1"/>
  <c r="N25" i="100" a="1"/>
  <c r="N25" i="100" s="1"/>
  <c r="N116" i="100" a="1"/>
  <c r="N116" i="100" s="1"/>
  <c r="N62" i="100" a="1"/>
  <c r="N62" i="100" s="1"/>
  <c r="N11" i="100" a="1"/>
  <c r="N11" i="100" s="1"/>
  <c r="N102" i="100" a="1"/>
  <c r="N102" i="100" s="1"/>
  <c r="N98" i="100" a="1"/>
  <c r="N98" i="100" s="1"/>
  <c r="N39" i="100" a="1"/>
  <c r="N39" i="100" s="1"/>
  <c r="N12" i="100" a="1"/>
  <c r="N12" i="100" s="1"/>
  <c r="N34" i="100" a="1"/>
  <c r="N34" i="100" s="1"/>
  <c r="N80" i="100" a="1"/>
  <c r="N80" i="100" s="1"/>
  <c r="N21" i="100" a="1"/>
  <c r="N21" i="100" s="1"/>
  <c r="N32" i="100" a="1"/>
  <c r="N32" i="100" s="1"/>
  <c r="N48" i="100" a="1"/>
  <c r="N48" i="100" s="1"/>
  <c r="N79" i="100" a="1"/>
  <c r="N79" i="100" s="1"/>
  <c r="N109" i="100" a="1"/>
  <c r="N109" i="100" s="1"/>
  <c r="N51" i="100" a="1"/>
  <c r="N51" i="100" s="1"/>
  <c r="N73" i="100" a="1"/>
  <c r="N73" i="100" s="1"/>
  <c r="N57" i="100" a="1"/>
  <c r="N57" i="100" s="1"/>
  <c r="N35" i="100" a="1"/>
  <c r="N35" i="100" s="1"/>
  <c r="N93" i="100" a="1"/>
  <c r="N93" i="100" s="1"/>
  <c r="N33" i="100" a="1"/>
  <c r="N33" i="100" s="1"/>
  <c r="N106" i="100" a="1"/>
  <c r="N106" i="100" s="1"/>
  <c r="N99" i="100" a="1"/>
  <c r="N99" i="100" s="1"/>
  <c r="N65" i="100" a="1"/>
  <c r="N65" i="100" s="1"/>
  <c r="N75" i="100" a="1"/>
  <c r="N75" i="100" s="1"/>
  <c r="N20" i="100" a="1"/>
  <c r="N20" i="100" s="1"/>
  <c r="N104" i="100" a="1"/>
  <c r="N104" i="100" s="1"/>
  <c r="N49" i="100" a="1"/>
  <c r="N49" i="100" s="1"/>
  <c r="N52" i="100" a="1"/>
  <c r="N52" i="100" s="1"/>
  <c r="N56" i="100" a="1"/>
  <c r="N56" i="100" s="1"/>
  <c r="N94" i="100" a="1"/>
  <c r="N94" i="100" s="1"/>
  <c r="N29" i="100" a="1"/>
  <c r="N29" i="100" s="1"/>
  <c r="N69" i="100" a="1"/>
  <c r="N69" i="100" s="1"/>
  <c r="N108" i="100" a="1"/>
  <c r="N108" i="100" s="1"/>
  <c r="N112" i="100" a="1"/>
  <c r="N112" i="100" s="1"/>
  <c r="N103" i="100" a="1"/>
  <c r="N103" i="100" s="1"/>
  <c r="N101" i="100" a="1"/>
  <c r="N101" i="100" s="1"/>
  <c r="N110" i="100" a="1"/>
  <c r="N110" i="100" s="1"/>
  <c r="N92" i="100" a="1"/>
  <c r="N92" i="100" s="1"/>
  <c r="N42" i="100" a="1"/>
  <c r="N42" i="100" s="1"/>
  <c r="N28" i="100" a="1"/>
  <c r="N28" i="100" s="1"/>
  <c r="N50" i="100" a="1"/>
  <c r="N50" i="100" s="1"/>
  <c r="N59" i="100" a="1"/>
  <c r="N59" i="100" s="1"/>
  <c r="N89" i="100" a="1"/>
  <c r="N89" i="100" s="1"/>
  <c r="N111" i="100" a="1"/>
  <c r="N111" i="100" s="1"/>
  <c r="N14" i="100" a="1"/>
  <c r="N14" i="100" s="1"/>
  <c r="N114" i="100" a="1"/>
  <c r="N114" i="100" s="1"/>
  <c r="N86" i="100" a="1"/>
  <c r="N86" i="100" s="1"/>
  <c r="N105" i="100" a="1"/>
  <c r="N105" i="100" s="1"/>
  <c r="N37" i="100" a="1"/>
  <c r="N37" i="100" s="1"/>
  <c r="N60" i="100" a="1"/>
  <c r="N60" i="100" s="1"/>
  <c r="N36" i="100" a="1"/>
  <c r="N36" i="100" s="1"/>
  <c r="N30" i="100" a="1"/>
  <c r="N30" i="100" s="1"/>
  <c r="N83" i="100" a="1"/>
  <c r="N83" i="100" s="1"/>
  <c r="N22" i="100" a="1"/>
  <c r="N22" i="100" s="1"/>
  <c r="N71" i="100" a="1"/>
  <c r="N71" i="100" s="1"/>
  <c r="N16" i="100" a="1"/>
  <c r="N16" i="100" s="1"/>
  <c r="N55" i="100" a="1"/>
  <c r="N55" i="100" s="1"/>
  <c r="N84" i="100" a="1"/>
  <c r="N84" i="100" s="1"/>
  <c r="N10" i="100" a="1"/>
  <c r="N10" i="100" s="1"/>
  <c r="N15" i="100" a="1"/>
  <c r="N15" i="100" s="1"/>
  <c r="N97" i="100" a="1"/>
  <c r="N97" i="100" s="1"/>
  <c r="N68" i="100" a="1"/>
  <c r="N68" i="100" s="1"/>
  <c r="N45" i="100" a="1"/>
  <c r="N45" i="100" s="1"/>
  <c r="N64" i="100" a="1"/>
  <c r="N64" i="100" s="1"/>
  <c r="N72" i="100" a="1"/>
  <c r="N72" i="100" s="1"/>
  <c r="N47" i="100" a="1"/>
  <c r="N47" i="100" s="1"/>
  <c r="N41" i="100" a="1"/>
  <c r="N41" i="100" s="1"/>
  <c r="N78" i="100" a="1"/>
  <c r="N78" i="100" s="1"/>
  <c r="N85" i="100" a="1"/>
  <c r="N85" i="100" s="1"/>
  <c r="N95" i="100" a="1"/>
  <c r="N95" i="100" s="1"/>
  <c r="N27" i="100" a="1"/>
  <c r="N27" i="100" s="1"/>
  <c r="N43" i="100" a="1"/>
  <c r="N43" i="100" s="1"/>
  <c r="N87" i="100" a="1"/>
  <c r="N87" i="100" s="1"/>
  <c r="N74" i="100" a="1"/>
  <c r="N74" i="100" s="1"/>
  <c r="N66" i="100" a="1"/>
  <c r="N66" i="100" s="1"/>
  <c r="N90" i="100" a="1"/>
  <c r="N90" i="100" s="1"/>
  <c r="N61" i="100" a="1"/>
  <c r="N61" i="100" s="1"/>
  <c r="N53" i="100" a="1"/>
  <c r="N53" i="100" s="1"/>
  <c r="N113" i="100" a="1"/>
  <c r="N113" i="100" s="1"/>
  <c r="N24" i="100" a="1"/>
  <c r="N24" i="100" s="1"/>
  <c r="N82" i="100" a="1"/>
  <c r="N82" i="100" s="1"/>
  <c r="N23" i="100" a="1"/>
  <c r="N23" i="100" s="1"/>
  <c r="N44" i="100" a="1"/>
  <c r="N44" i="100" s="1"/>
  <c r="N58" i="100" a="1"/>
  <c r="N58" i="100" s="1"/>
  <c r="N100" i="100" a="1"/>
  <c r="N100" i="100" s="1"/>
  <c r="N107" i="100" a="1"/>
  <c r="N107" i="100" s="1"/>
  <c r="N17" i="100" a="1"/>
  <c r="N17" i="100" s="1"/>
  <c r="N115" i="100" a="1"/>
  <c r="N115" i="100" s="1"/>
  <c r="N63" i="100" a="1"/>
  <c r="N63" i="100" s="1"/>
  <c r="N46" i="100" a="1"/>
  <c r="N46" i="100" s="1"/>
  <c r="N67" i="100" a="1"/>
  <c r="N67" i="100" s="1"/>
  <c r="N18" i="100" a="1"/>
  <c r="N18" i="100" s="1"/>
  <c r="N70" i="100" a="1"/>
  <c r="N70" i="100" s="1"/>
  <c r="N9" i="100" a="1"/>
  <c r="N9" i="100" s="1"/>
  <c r="N40" i="100" a="1"/>
  <c r="N40" i="100" s="1"/>
  <c r="BC41" i="100"/>
  <c r="AH41" i="100"/>
  <c r="AH94" i="100"/>
  <c r="BC94" i="100"/>
  <c r="AH89" i="100"/>
  <c r="BC89" i="100"/>
  <c r="BC74" i="100"/>
  <c r="AH74" i="100"/>
  <c r="BC9" i="100"/>
  <c r="AH9" i="100"/>
  <c r="BC25" i="100"/>
  <c r="AH25" i="100"/>
  <c r="AH52" i="100"/>
  <c r="BC52" i="100"/>
  <c r="BC87" i="100"/>
  <c r="AH87" i="100"/>
  <c r="AH73" i="100"/>
  <c r="BC73" i="100"/>
  <c r="BC13" i="100"/>
  <c r="AH13" i="100"/>
  <c r="AH34" i="100"/>
  <c r="BC34" i="100"/>
  <c r="BC114" i="100"/>
  <c r="AH114" i="100"/>
  <c r="AH14" i="100"/>
  <c r="BC14" i="100"/>
  <c r="BC39" i="100"/>
  <c r="AH39" i="100"/>
  <c r="BC10" i="100"/>
  <c r="AH10" i="100"/>
  <c r="AH46" i="100"/>
  <c r="BC46" i="100"/>
  <c r="AH15" i="100"/>
  <c r="BC15" i="100"/>
  <c r="BC20" i="100"/>
  <c r="AH20" i="100"/>
  <c r="AH111" i="100"/>
  <c r="BC111" i="100"/>
  <c r="BC17" i="100"/>
  <c r="AH17" i="100"/>
  <c r="AH45" i="100"/>
  <c r="BC45" i="100"/>
  <c r="AH116" i="100"/>
  <c r="BC116" i="100"/>
  <c r="AH95" i="100"/>
  <c r="BC95" i="100"/>
  <c r="AH88" i="100"/>
  <c r="BC88" i="100"/>
  <c r="AH50" i="100"/>
  <c r="BC50" i="100"/>
  <c r="AH65" i="100"/>
  <c r="BC65" i="100"/>
  <c r="BC102" i="100"/>
  <c r="AH102" i="100"/>
  <c r="BC83" i="100"/>
  <c r="AH83" i="100"/>
  <c r="AH104" i="100"/>
  <c r="BC104" i="100"/>
  <c r="AH66" i="100"/>
  <c r="BC66" i="100"/>
  <c r="BC101" i="100"/>
  <c r="AH101" i="100"/>
  <c r="AH70" i="100"/>
  <c r="BC70" i="100"/>
  <c r="BC81" i="100"/>
  <c r="AH81" i="100"/>
  <c r="BC48" i="100"/>
  <c r="AH48" i="100"/>
  <c r="BC18" i="100"/>
  <c r="AH18" i="100"/>
  <c r="AH108" i="100"/>
  <c r="BC108" i="100"/>
  <c r="AH105" i="100"/>
  <c r="BC105" i="100"/>
  <c r="AH79" i="100"/>
  <c r="BC79" i="100"/>
  <c r="AH80" i="100"/>
  <c r="BC80" i="100"/>
  <c r="AH60" i="100"/>
  <c r="BC60" i="100"/>
  <c r="BC56" i="100"/>
  <c r="AH56" i="100"/>
  <c r="BC99" i="100"/>
  <c r="AH99" i="100"/>
  <c r="AH72" i="100"/>
  <c r="BC72" i="100"/>
  <c r="AH47" i="100"/>
  <c r="BC47" i="100"/>
  <c r="BC91" i="100"/>
  <c r="AH91" i="100"/>
  <c r="BC67" i="100"/>
  <c r="AH67" i="100"/>
  <c r="BC75" i="100"/>
  <c r="AH75" i="100"/>
  <c r="AH100" i="100"/>
  <c r="BC100" i="100"/>
  <c r="BC32" i="100"/>
  <c r="AH32" i="100"/>
  <c r="AH69" i="100"/>
  <c r="BC69" i="100"/>
  <c r="AH103" i="100"/>
  <c r="BC103" i="100"/>
  <c r="AH21" i="100"/>
  <c r="BC21" i="100"/>
  <c r="AH37" i="100"/>
  <c r="BC37" i="100"/>
  <c r="AH57" i="100"/>
  <c r="BC57" i="100"/>
  <c r="AH107" i="100"/>
  <c r="BC107" i="100"/>
  <c r="AH29" i="100"/>
  <c r="BC29" i="100"/>
  <c r="AH68" i="100"/>
  <c r="BC68" i="100"/>
  <c r="AH62" i="100"/>
  <c r="BC62" i="100"/>
  <c r="BC63" i="100"/>
  <c r="AH63" i="100"/>
  <c r="AH59" i="100"/>
  <c r="BC59" i="100"/>
  <c r="AH77" i="100"/>
  <c r="BC77" i="100"/>
  <c r="AH76" i="100"/>
  <c r="BC76" i="100"/>
  <c r="AH42" i="100"/>
  <c r="BC42" i="100"/>
  <c r="AH98" i="100"/>
  <c r="BC98" i="100"/>
  <c r="AH113" i="100"/>
  <c r="BC113" i="100"/>
  <c r="BC82" i="100"/>
  <c r="AH82" i="100"/>
  <c r="AH71" i="100"/>
  <c r="BC71" i="100"/>
  <c r="BC61" i="100"/>
  <c r="AH61" i="100"/>
  <c r="BC22" i="100"/>
  <c r="AH22" i="100"/>
  <c r="AH97" i="100"/>
  <c r="BC97" i="100"/>
  <c r="BC92" i="100"/>
  <c r="AH92" i="100"/>
  <c r="AH96" i="100"/>
  <c r="BC96" i="100"/>
  <c r="AH12" i="100"/>
  <c r="BC12" i="100"/>
  <c r="AH109" i="100"/>
  <c r="BC109" i="100"/>
  <c r="BC115" i="100"/>
  <c r="AH115" i="100"/>
  <c r="G20" i="43"/>
  <c r="H99" i="43"/>
  <c r="C17" i="62"/>
  <c r="H11" i="62"/>
  <c r="I11" i="62" s="1"/>
  <c r="I12" i="62" s="1"/>
  <c r="BD91" i="100" l="1"/>
  <c r="AI91" i="100"/>
  <c r="AI112" i="100"/>
  <c r="BD112" i="100"/>
  <c r="AI24" i="100"/>
  <c r="BD24" i="100"/>
  <c r="AI15" i="100"/>
  <c r="BD15" i="100"/>
  <c r="BD28" i="100"/>
  <c r="AI28" i="100"/>
  <c r="BD33" i="100"/>
  <c r="AI33" i="100"/>
  <c r="AI25" i="100"/>
  <c r="BD25" i="100"/>
  <c r="AI96" i="100"/>
  <c r="BD96" i="100"/>
  <c r="AI19" i="100"/>
  <c r="BD19" i="100"/>
  <c r="AI101" i="100"/>
  <c r="BD101" i="100"/>
  <c r="AI103" i="100"/>
  <c r="BD103" i="100"/>
  <c r="AI70" i="100"/>
  <c r="BD70" i="100"/>
  <c r="AI18" i="100"/>
  <c r="BD18" i="100"/>
  <c r="AI36" i="100"/>
  <c r="BD36" i="100"/>
  <c r="AI60" i="100"/>
  <c r="BD60" i="100"/>
  <c r="AI80" i="100"/>
  <c r="BD80" i="100"/>
  <c r="BD115" i="100"/>
  <c r="AI115" i="100"/>
  <c r="BD78" i="100"/>
  <c r="AI78" i="100"/>
  <c r="BD105" i="100"/>
  <c r="AI105" i="100"/>
  <c r="AI52" i="100"/>
  <c r="BD52" i="100"/>
  <c r="AI34" i="100"/>
  <c r="BD34" i="100"/>
  <c r="AI88" i="100"/>
  <c r="BD88" i="100"/>
  <c r="BD93" i="100"/>
  <c r="AI93" i="100"/>
  <c r="BD35" i="100"/>
  <c r="AI35" i="100"/>
  <c r="BD77" i="100"/>
  <c r="AI77" i="100"/>
  <c r="AI51" i="100"/>
  <c r="BD51" i="100"/>
  <c r="BD87" i="100"/>
  <c r="AI87" i="100"/>
  <c r="AI69" i="100"/>
  <c r="BD69" i="100"/>
  <c r="BD81" i="100"/>
  <c r="AI81" i="100"/>
  <c r="BD76" i="100"/>
  <c r="AI76" i="100"/>
  <c r="AI13" i="100"/>
  <c r="BD13" i="100"/>
  <c r="AI17" i="100"/>
  <c r="BD17" i="100"/>
  <c r="BD41" i="100"/>
  <c r="AI41" i="100"/>
  <c r="AI86" i="100"/>
  <c r="BD86" i="100"/>
  <c r="AI49" i="100"/>
  <c r="BD49" i="100"/>
  <c r="AI12" i="100"/>
  <c r="BD12" i="100"/>
  <c r="AI9" i="107"/>
  <c r="O101" i="100" a="1"/>
  <c r="O101" i="100" s="1"/>
  <c r="O75" i="100" a="1"/>
  <c r="O75" i="100" s="1"/>
  <c r="O39" i="100" a="1"/>
  <c r="O39" i="100" s="1"/>
  <c r="O115" i="100" a="1"/>
  <c r="O115" i="100" s="1"/>
  <c r="O79" i="100" a="1"/>
  <c r="O79" i="100" s="1"/>
  <c r="O114" i="100" a="1"/>
  <c r="O114" i="100" s="1"/>
  <c r="O96" i="100" a="1"/>
  <c r="O96" i="100" s="1"/>
  <c r="O105" i="100" a="1"/>
  <c r="O105" i="100" s="1"/>
  <c r="O78" i="100" a="1"/>
  <c r="O78" i="100" s="1"/>
  <c r="O23" i="100" a="1"/>
  <c r="O23" i="100" s="1"/>
  <c r="O41" i="100" a="1"/>
  <c r="O41" i="100" s="1"/>
  <c r="O108" i="100" a="1"/>
  <c r="O108" i="100" s="1"/>
  <c r="O92" i="100" a="1"/>
  <c r="O92" i="100" s="1"/>
  <c r="O15" i="100" a="1"/>
  <c r="O15" i="100" s="1"/>
  <c r="O113" i="100" a="1"/>
  <c r="O113" i="100" s="1"/>
  <c r="O74" i="100" a="1"/>
  <c r="O74" i="100" s="1"/>
  <c r="O24" i="100" a="1"/>
  <c r="O24" i="100" s="1"/>
  <c r="O80" i="100" a="1"/>
  <c r="O80" i="100" s="1"/>
  <c r="O87" i="100" a="1"/>
  <c r="O87" i="100" s="1"/>
  <c r="O93" i="100" a="1"/>
  <c r="O93" i="100" s="1"/>
  <c r="O33" i="100" a="1"/>
  <c r="O33" i="100" s="1"/>
  <c r="O63" i="100" a="1"/>
  <c r="O63" i="100" s="1"/>
  <c r="O34" i="100" a="1"/>
  <c r="O34" i="100" s="1"/>
  <c r="O52" i="100" a="1"/>
  <c r="O52" i="100" s="1"/>
  <c r="O28" i="100" a="1"/>
  <c r="O28" i="100" s="1"/>
  <c r="O31" i="100" a="1"/>
  <c r="O31" i="100" s="1"/>
  <c r="O44" i="100" a="1"/>
  <c r="O44" i="100" s="1"/>
  <c r="O102" i="100" a="1"/>
  <c r="O102" i="100" s="1"/>
  <c r="O106" i="100" a="1"/>
  <c r="O106" i="100" s="1"/>
  <c r="O21" i="100" a="1"/>
  <c r="O21" i="100" s="1"/>
  <c r="O13" i="100" a="1"/>
  <c r="O13" i="100" s="1"/>
  <c r="O49" i="100" a="1"/>
  <c r="O49" i="100" s="1"/>
  <c r="O109" i="100" a="1"/>
  <c r="O109" i="100" s="1"/>
  <c r="O86" i="100" a="1"/>
  <c r="O86" i="100" s="1"/>
  <c r="O84" i="100" a="1"/>
  <c r="O84" i="100" s="1"/>
  <c r="O82" i="100" a="1"/>
  <c r="O82" i="100" s="1"/>
  <c r="O58" i="100" a="1"/>
  <c r="O58" i="100" s="1"/>
  <c r="O18" i="100" a="1"/>
  <c r="O18" i="100" s="1"/>
  <c r="O103" i="100" a="1"/>
  <c r="O103" i="100" s="1"/>
  <c r="O16" i="100" a="1"/>
  <c r="O16" i="100" s="1"/>
  <c r="O36" i="100" a="1"/>
  <c r="O36" i="100" s="1"/>
  <c r="O98" i="100" a="1"/>
  <c r="O98" i="100" s="1"/>
  <c r="O38" i="100" a="1"/>
  <c r="O38" i="100" s="1"/>
  <c r="O111" i="100" a="1"/>
  <c r="O111" i="100" s="1"/>
  <c r="O91" i="100" a="1"/>
  <c r="O91" i="100" s="1"/>
  <c r="O12" i="100" a="1"/>
  <c r="O12" i="100" s="1"/>
  <c r="O48" i="100" a="1"/>
  <c r="O48" i="100" s="1"/>
  <c r="O46" i="100" a="1"/>
  <c r="O46" i="100" s="1"/>
  <c r="O64" i="100" a="1"/>
  <c r="O64" i="100" s="1"/>
  <c r="O116" i="100" a="1"/>
  <c r="O116" i="100" s="1"/>
  <c r="O112" i="100" a="1"/>
  <c r="O112" i="100" s="1"/>
  <c r="O42" i="100" a="1"/>
  <c r="O42" i="100" s="1"/>
  <c r="O40" i="100" a="1"/>
  <c r="O40" i="100" s="1"/>
  <c r="O94" i="100" a="1"/>
  <c r="O94" i="100" s="1"/>
  <c r="O43" i="100" a="1"/>
  <c r="O43" i="100" s="1"/>
  <c r="O89" i="100" a="1"/>
  <c r="O89" i="100" s="1"/>
  <c r="O85" i="100" a="1"/>
  <c r="O85" i="100" s="1"/>
  <c r="O37" i="100" a="1"/>
  <c r="O37" i="100" s="1"/>
  <c r="O95" i="100" a="1"/>
  <c r="O95" i="100" s="1"/>
  <c r="O71" i="100" a="1"/>
  <c r="O71" i="100" s="1"/>
  <c r="O66" i="100" a="1"/>
  <c r="O66" i="100" s="1"/>
  <c r="O53" i="100" a="1"/>
  <c r="O53" i="100" s="1"/>
  <c r="O26" i="100" a="1"/>
  <c r="O26" i="100" s="1"/>
  <c r="O70" i="100" a="1"/>
  <c r="O70" i="100" s="1"/>
  <c r="O27" i="100" a="1"/>
  <c r="O27" i="100" s="1"/>
  <c r="O9" i="100" a="1"/>
  <c r="O9" i="100" s="1"/>
  <c r="O14" i="100" a="1"/>
  <c r="O14" i="100" s="1"/>
  <c r="O29" i="100" a="1"/>
  <c r="O29" i="100" s="1"/>
  <c r="O100" i="100" a="1"/>
  <c r="O100" i="100" s="1"/>
  <c r="O30" i="100" a="1"/>
  <c r="O30" i="100" s="1"/>
  <c r="O88" i="100" a="1"/>
  <c r="O88" i="100" s="1"/>
  <c r="O73" i="100" a="1"/>
  <c r="O73" i="100" s="1"/>
  <c r="O68" i="100" a="1"/>
  <c r="O68" i="100" s="1"/>
  <c r="O10" i="100" a="1"/>
  <c r="O10" i="100" s="1"/>
  <c r="O62" i="100" a="1"/>
  <c r="O62" i="100" s="1"/>
  <c r="O45" i="100" a="1"/>
  <c r="O45" i="100" s="1"/>
  <c r="O76" i="100" a="1"/>
  <c r="O76" i="100" s="1"/>
  <c r="O83" i="100" a="1"/>
  <c r="O83" i="100" s="1"/>
  <c r="O50" i="100" a="1"/>
  <c r="O50" i="100" s="1"/>
  <c r="O72" i="100" a="1"/>
  <c r="O72" i="100" s="1"/>
  <c r="O54" i="100" a="1"/>
  <c r="O54" i="100" s="1"/>
  <c r="O22" i="100" a="1"/>
  <c r="O22" i="100" s="1"/>
  <c r="O56" i="100" a="1"/>
  <c r="O56" i="100" s="1"/>
  <c r="O107" i="100" a="1"/>
  <c r="O107" i="100" s="1"/>
  <c r="O77" i="100" a="1"/>
  <c r="O77" i="100" s="1"/>
  <c r="O19" i="100" a="1"/>
  <c r="O19" i="100" s="1"/>
  <c r="O81" i="100" a="1"/>
  <c r="O81" i="100" s="1"/>
  <c r="O69" i="100" a="1"/>
  <c r="O69" i="100" s="1"/>
  <c r="O99" i="100" a="1"/>
  <c r="O99" i="100" s="1"/>
  <c r="O59" i="100" a="1"/>
  <c r="O59" i="100" s="1"/>
  <c r="O32" i="100" a="1"/>
  <c r="O32" i="100" s="1"/>
  <c r="O60" i="100" a="1"/>
  <c r="O60" i="100" s="1"/>
  <c r="O110" i="100" a="1"/>
  <c r="O110" i="100" s="1"/>
  <c r="O67" i="100" a="1"/>
  <c r="O67" i="100" s="1"/>
  <c r="O51" i="100" a="1"/>
  <c r="O51" i="100" s="1"/>
  <c r="O97" i="100" a="1"/>
  <c r="O97" i="100" s="1"/>
  <c r="O35" i="100" a="1"/>
  <c r="O35" i="100" s="1"/>
  <c r="O55" i="100" a="1"/>
  <c r="O55" i="100" s="1"/>
  <c r="O104" i="100" a="1"/>
  <c r="O104" i="100" s="1"/>
  <c r="O61" i="100" a="1"/>
  <c r="O61" i="100" s="1"/>
  <c r="O57" i="100" a="1"/>
  <c r="O57" i="100" s="1"/>
  <c r="O11" i="100" a="1"/>
  <c r="O11" i="100" s="1"/>
  <c r="O25" i="100" a="1"/>
  <c r="O25" i="100" s="1"/>
  <c r="O20" i="100" a="1"/>
  <c r="O20" i="100" s="1"/>
  <c r="O47" i="100" a="1"/>
  <c r="O47" i="100" s="1"/>
  <c r="O17" i="100" a="1"/>
  <c r="O17" i="100" s="1"/>
  <c r="O65" i="100" a="1"/>
  <c r="O65" i="100" s="1"/>
  <c r="O90" i="100" a="1"/>
  <c r="O90" i="100" s="1"/>
  <c r="BD55" i="100"/>
  <c r="AI55" i="100"/>
  <c r="AI74" i="100"/>
  <c r="BD74" i="100"/>
  <c r="BD31" i="100"/>
  <c r="AI31" i="100"/>
  <c r="AI37" i="100"/>
  <c r="BD37" i="100"/>
  <c r="AI114" i="100"/>
  <c r="BD114" i="100"/>
  <c r="AI104" i="100"/>
  <c r="BD104" i="100"/>
  <c r="BD39" i="100"/>
  <c r="AI39" i="100"/>
  <c r="AI57" i="100"/>
  <c r="BD57" i="100"/>
  <c r="BD22" i="100"/>
  <c r="AI22" i="100"/>
  <c r="BD48" i="100"/>
  <c r="AI48" i="100"/>
  <c r="AI63" i="100"/>
  <c r="BD63" i="100"/>
  <c r="AI14" i="100"/>
  <c r="BD14" i="100"/>
  <c r="AI20" i="100"/>
  <c r="BD20" i="100"/>
  <c r="AI98" i="100"/>
  <c r="BD98" i="100"/>
  <c r="AI53" i="100"/>
  <c r="BD53" i="100"/>
  <c r="BD110" i="100"/>
  <c r="AI110" i="100"/>
  <c r="BD40" i="100"/>
  <c r="AI40" i="100"/>
  <c r="AI9" i="100"/>
  <c r="BD9" i="100"/>
  <c r="AI83" i="100"/>
  <c r="BD83" i="100"/>
  <c r="AI30" i="100"/>
  <c r="BD30" i="100"/>
  <c r="AI32" i="100"/>
  <c r="BD32" i="100"/>
  <c r="AI21" i="100"/>
  <c r="BD21" i="100"/>
  <c r="BD47" i="100"/>
  <c r="AI47" i="100"/>
  <c r="BD58" i="100"/>
  <c r="AI58" i="100"/>
  <c r="BD64" i="100"/>
  <c r="AI64" i="100"/>
  <c r="BD111" i="100"/>
  <c r="AI111" i="100"/>
  <c r="AI75" i="100"/>
  <c r="BD75" i="100"/>
  <c r="AI102" i="100"/>
  <c r="BD102" i="100"/>
  <c r="AI42" i="100"/>
  <c r="BD42" i="100"/>
  <c r="AI61" i="100"/>
  <c r="BD61" i="100"/>
  <c r="BD73" i="100"/>
  <c r="AI73" i="100"/>
  <c r="BD38" i="100"/>
  <c r="AI38" i="100"/>
  <c r="BD108" i="100"/>
  <c r="AI108" i="100"/>
  <c r="AI43" i="100"/>
  <c r="BD43" i="100"/>
  <c r="AI29" i="100"/>
  <c r="BD29" i="100"/>
  <c r="BD94" i="100"/>
  <c r="AI94" i="100"/>
  <c r="BD107" i="100"/>
  <c r="AI107" i="100"/>
  <c r="AI44" i="100"/>
  <c r="BD44" i="100"/>
  <c r="AI45" i="100"/>
  <c r="BD45" i="100"/>
  <c r="AI89" i="100"/>
  <c r="BD89" i="100"/>
  <c r="AI65" i="100"/>
  <c r="BD65" i="100"/>
  <c r="BD11" i="100"/>
  <c r="AI11" i="100"/>
  <c r="AI113" i="100"/>
  <c r="BD113" i="100"/>
  <c r="BD84" i="100"/>
  <c r="AI84" i="100"/>
  <c r="BD90" i="100"/>
  <c r="AI90" i="100"/>
  <c r="AI66" i="100"/>
  <c r="BD66" i="100"/>
  <c r="BD109" i="100"/>
  <c r="AI109" i="100"/>
  <c r="BD79" i="100"/>
  <c r="AI79" i="100"/>
  <c r="AI67" i="100"/>
  <c r="BD67" i="100"/>
  <c r="BD95" i="100"/>
  <c r="AI95" i="100"/>
  <c r="AI56" i="100"/>
  <c r="BD56" i="100"/>
  <c r="AI100" i="100"/>
  <c r="BD100" i="100"/>
  <c r="AI23" i="100"/>
  <c r="BD23" i="100"/>
  <c r="AI68" i="100"/>
  <c r="BD68" i="100"/>
  <c r="BD59" i="100"/>
  <c r="AI59" i="100"/>
  <c r="BD99" i="100"/>
  <c r="AI99" i="100"/>
  <c r="AI62" i="100"/>
  <c r="BD62" i="100"/>
  <c r="AI10" i="100"/>
  <c r="BD10" i="100"/>
  <c r="AI92" i="100"/>
  <c r="BD92" i="100"/>
  <c r="BD16" i="100"/>
  <c r="AI16" i="100"/>
  <c r="AI71" i="100"/>
  <c r="BD71" i="100"/>
  <c r="AI26" i="100"/>
  <c r="BD26" i="100"/>
  <c r="BD54" i="100"/>
  <c r="AI54" i="100"/>
  <c r="BD27" i="100"/>
  <c r="AI27" i="100"/>
  <c r="AI46" i="100"/>
  <c r="BD46" i="100"/>
  <c r="AI85" i="100"/>
  <c r="BD85" i="100"/>
  <c r="BD72" i="100"/>
  <c r="AI72" i="100"/>
  <c r="AI82" i="100"/>
  <c r="BD82" i="100"/>
  <c r="AI97" i="100"/>
  <c r="BD97" i="100"/>
  <c r="BD50" i="100"/>
  <c r="AI50" i="100"/>
  <c r="AI106" i="100"/>
  <c r="BD106" i="100"/>
  <c r="AI116" i="100"/>
  <c r="BD116" i="100"/>
  <c r="F23" i="97"/>
  <c r="F17" i="97"/>
  <c r="F21" i="97"/>
  <c r="C22" i="62"/>
  <c r="H12" i="62"/>
  <c r="H13" i="62" s="1"/>
  <c r="H72" i="43"/>
  <c r="AJ81" i="100" l="1"/>
  <c r="BE81" i="100"/>
  <c r="AJ19" i="100"/>
  <c r="BE19" i="100"/>
  <c r="BE91" i="100"/>
  <c r="AJ91" i="100"/>
  <c r="AJ111" i="100"/>
  <c r="BE111" i="100"/>
  <c r="BE39" i="100"/>
  <c r="AJ39" i="100"/>
  <c r="AJ75" i="100"/>
  <c r="BE75" i="100"/>
  <c r="BE71" i="100"/>
  <c r="AJ71" i="100"/>
  <c r="BE103" i="100"/>
  <c r="AJ103" i="100"/>
  <c r="BE35" i="100"/>
  <c r="AJ35" i="100"/>
  <c r="AJ45" i="100"/>
  <c r="BE45" i="100"/>
  <c r="AJ74" i="100"/>
  <c r="BE74" i="100"/>
  <c r="BE51" i="100"/>
  <c r="AJ51" i="100"/>
  <c r="AJ62" i="100"/>
  <c r="BE62" i="100"/>
  <c r="AJ43" i="100"/>
  <c r="BE43" i="100"/>
  <c r="AJ84" i="100"/>
  <c r="BE84" i="100"/>
  <c r="BE113" i="100"/>
  <c r="AJ113" i="100"/>
  <c r="AJ48" i="100"/>
  <c r="BE48" i="100"/>
  <c r="BE12" i="100"/>
  <c r="AJ12" i="100"/>
  <c r="BE28" i="100"/>
  <c r="AJ28" i="100"/>
  <c r="BE52" i="100"/>
  <c r="AJ52" i="100"/>
  <c r="AJ11" i="100"/>
  <c r="BE11" i="100"/>
  <c r="BE57" i="100"/>
  <c r="AJ57" i="100"/>
  <c r="BE72" i="100"/>
  <c r="AJ72" i="100"/>
  <c r="AJ95" i="100"/>
  <c r="BE95" i="100"/>
  <c r="BE76" i="100"/>
  <c r="AJ76" i="100"/>
  <c r="AJ89" i="100"/>
  <c r="BE89" i="100"/>
  <c r="BE82" i="100"/>
  <c r="AJ82" i="100"/>
  <c r="AJ67" i="100"/>
  <c r="BE67" i="100"/>
  <c r="BE10" i="100"/>
  <c r="AJ10" i="100"/>
  <c r="AJ94" i="100"/>
  <c r="BE94" i="100"/>
  <c r="BE86" i="100"/>
  <c r="AJ86" i="100"/>
  <c r="AJ15" i="100"/>
  <c r="BE15" i="100"/>
  <c r="BE31" i="100"/>
  <c r="AJ31" i="100"/>
  <c r="BE56" i="100"/>
  <c r="AJ56" i="100"/>
  <c r="AJ36" i="100"/>
  <c r="BE36" i="100"/>
  <c r="AJ83" i="100"/>
  <c r="BE83" i="100"/>
  <c r="BE40" i="100"/>
  <c r="AJ40" i="100"/>
  <c r="BE109" i="100"/>
  <c r="AJ109" i="100"/>
  <c r="AJ92" i="100"/>
  <c r="BE92" i="100"/>
  <c r="AJ47" i="100"/>
  <c r="BE47" i="100"/>
  <c r="AJ26" i="100"/>
  <c r="BE26" i="100"/>
  <c r="AJ33" i="100"/>
  <c r="BE33" i="100"/>
  <c r="AJ37" i="100"/>
  <c r="BE37" i="100"/>
  <c r="AJ60" i="100"/>
  <c r="BE60" i="100"/>
  <c r="BE49" i="100"/>
  <c r="AJ49" i="100"/>
  <c r="BE108" i="100"/>
  <c r="AJ108" i="100"/>
  <c r="BE65" i="100"/>
  <c r="AJ65" i="100"/>
  <c r="BE17" i="100"/>
  <c r="AJ17" i="100"/>
  <c r="AJ27" i="100"/>
  <c r="BE27" i="100"/>
  <c r="AJ70" i="100"/>
  <c r="BE70" i="100"/>
  <c r="AJ34" i="100"/>
  <c r="BE34" i="100"/>
  <c r="BE63" i="100"/>
  <c r="AJ63" i="100"/>
  <c r="AJ61" i="100"/>
  <c r="BE61" i="100"/>
  <c r="BE50" i="100"/>
  <c r="AJ50" i="100"/>
  <c r="AJ18" i="100"/>
  <c r="BE18" i="100"/>
  <c r="BE97" i="100"/>
  <c r="AJ97" i="100"/>
  <c r="AJ42" i="100"/>
  <c r="BE42" i="100"/>
  <c r="BE32" i="100"/>
  <c r="AJ32" i="100"/>
  <c r="BE88" i="100"/>
  <c r="AJ88" i="100"/>
  <c r="AJ112" i="100"/>
  <c r="BE112" i="100"/>
  <c r="BE13" i="100"/>
  <c r="AJ13" i="100"/>
  <c r="BE41" i="100"/>
  <c r="AJ41" i="100"/>
  <c r="BE44" i="100"/>
  <c r="AJ44" i="100"/>
  <c r="AJ114" i="100"/>
  <c r="BE114" i="100"/>
  <c r="AJ20" i="100"/>
  <c r="BE20" i="100"/>
  <c r="AJ25" i="100"/>
  <c r="BE25" i="100"/>
  <c r="BE22" i="100"/>
  <c r="AJ22" i="100"/>
  <c r="BE54" i="100"/>
  <c r="AJ54" i="100"/>
  <c r="BE93" i="100"/>
  <c r="AJ93" i="100"/>
  <c r="AJ9" i="107"/>
  <c r="P67" i="100" a="1"/>
  <c r="P67" i="100" s="1"/>
  <c r="P94" i="100" a="1"/>
  <c r="P94" i="100" s="1"/>
  <c r="P19" i="100" a="1"/>
  <c r="P19" i="100" s="1"/>
  <c r="P60" i="100" a="1"/>
  <c r="P60" i="100" s="1"/>
  <c r="P116" i="100" a="1"/>
  <c r="P116" i="100" s="1"/>
  <c r="P79" i="100" a="1"/>
  <c r="P79" i="100" s="1"/>
  <c r="P111" i="100" a="1"/>
  <c r="P111" i="100" s="1"/>
  <c r="P108" i="100" a="1"/>
  <c r="P108" i="100" s="1"/>
  <c r="P64" i="100" a="1"/>
  <c r="P64" i="100" s="1"/>
  <c r="P113" i="100" a="1"/>
  <c r="P113" i="100" s="1"/>
  <c r="P97" i="100" a="1"/>
  <c r="P97" i="100" s="1"/>
  <c r="P114" i="100" a="1"/>
  <c r="P114" i="100" s="1"/>
  <c r="P89" i="100" a="1"/>
  <c r="P89" i="100" s="1"/>
  <c r="P28" i="100" a="1"/>
  <c r="P28" i="100" s="1"/>
  <c r="P35" i="100" a="1"/>
  <c r="P35" i="100" s="1"/>
  <c r="P55" i="100" a="1"/>
  <c r="P55" i="100" s="1"/>
  <c r="P27" i="100" a="1"/>
  <c r="P27" i="100" s="1"/>
  <c r="P22" i="100" a="1"/>
  <c r="P22" i="100" s="1"/>
  <c r="P26" i="100" a="1"/>
  <c r="P26" i="100" s="1"/>
  <c r="P25" i="100" a="1"/>
  <c r="P25" i="100" s="1"/>
  <c r="P21" i="100" a="1"/>
  <c r="P21" i="100" s="1"/>
  <c r="P14" i="100" a="1"/>
  <c r="P14" i="100" s="1"/>
  <c r="P12" i="100" a="1"/>
  <c r="P12" i="100" s="1"/>
  <c r="P57" i="100" a="1"/>
  <c r="P57" i="100" s="1"/>
  <c r="P109" i="100" a="1"/>
  <c r="P109" i="100" s="1"/>
  <c r="P90" i="100" a="1"/>
  <c r="P90" i="100" s="1"/>
  <c r="P54" i="100" a="1"/>
  <c r="P54" i="100" s="1"/>
  <c r="P112" i="100" a="1"/>
  <c r="P112" i="100" s="1"/>
  <c r="P17" i="100" a="1"/>
  <c r="P17" i="100" s="1"/>
  <c r="P39" i="100" a="1"/>
  <c r="P39" i="100" s="1"/>
  <c r="P43" i="100" a="1"/>
  <c r="P43" i="100" s="1"/>
  <c r="P52" i="100" a="1"/>
  <c r="P52" i="100" s="1"/>
  <c r="P110" i="100" a="1"/>
  <c r="P110" i="100" s="1"/>
  <c r="P32" i="100" a="1"/>
  <c r="P32" i="100" s="1"/>
  <c r="P82" i="100" a="1"/>
  <c r="P82" i="100" s="1"/>
  <c r="P100" i="100" a="1"/>
  <c r="P100" i="100" s="1"/>
  <c r="P23" i="100" a="1"/>
  <c r="P23" i="100" s="1"/>
  <c r="P53" i="100" a="1"/>
  <c r="P53" i="100" s="1"/>
  <c r="P92" i="100" a="1"/>
  <c r="P92" i="100" s="1"/>
  <c r="P88" i="100" a="1"/>
  <c r="P88" i="100" s="1"/>
  <c r="P58" i="100" a="1"/>
  <c r="P58" i="100" s="1"/>
  <c r="P84" i="100" a="1"/>
  <c r="P84" i="100" s="1"/>
  <c r="P101" i="100" a="1"/>
  <c r="P101" i="100" s="1"/>
  <c r="P31" i="100" a="1"/>
  <c r="P31" i="100" s="1"/>
  <c r="P65" i="100" a="1"/>
  <c r="P65" i="100" s="1"/>
  <c r="P44" i="100" a="1"/>
  <c r="P44" i="100" s="1"/>
  <c r="P48" i="100" a="1"/>
  <c r="P48" i="100" s="1"/>
  <c r="P34" i="100" a="1"/>
  <c r="P34" i="100" s="1"/>
  <c r="P66" i="100" a="1"/>
  <c r="P66" i="100" s="1"/>
  <c r="P33" i="100" a="1"/>
  <c r="P33" i="100" s="1"/>
  <c r="P46" i="100" a="1"/>
  <c r="P46" i="100" s="1"/>
  <c r="P9" i="100" a="1"/>
  <c r="P9" i="100" s="1"/>
  <c r="P59" i="100" a="1"/>
  <c r="P59" i="100" s="1"/>
  <c r="P38" i="100" a="1"/>
  <c r="P38" i="100" s="1"/>
  <c r="P68" i="100" a="1"/>
  <c r="P68" i="100" s="1"/>
  <c r="P13" i="100" a="1"/>
  <c r="P13" i="100" s="1"/>
  <c r="P18" i="100" a="1"/>
  <c r="P18" i="100" s="1"/>
  <c r="P37" i="100" a="1"/>
  <c r="P37" i="100" s="1"/>
  <c r="P56" i="100" a="1"/>
  <c r="P56" i="100" s="1"/>
  <c r="P70" i="100" a="1"/>
  <c r="P70" i="100" s="1"/>
  <c r="P42" i="100" a="1"/>
  <c r="P42" i="100" s="1"/>
  <c r="P103" i="100" a="1"/>
  <c r="P103" i="100" s="1"/>
  <c r="P41" i="100" a="1"/>
  <c r="P41" i="100" s="1"/>
  <c r="P86" i="100" a="1"/>
  <c r="P86" i="100" s="1"/>
  <c r="P61" i="100" a="1"/>
  <c r="P61" i="100" s="1"/>
  <c r="P40" i="100" a="1"/>
  <c r="P40" i="100" s="1"/>
  <c r="P71" i="100" a="1"/>
  <c r="P71" i="100" s="1"/>
  <c r="P69" i="100" a="1"/>
  <c r="P69" i="100" s="1"/>
  <c r="P16" i="100" a="1"/>
  <c r="P16" i="100" s="1"/>
  <c r="P74" i="100" a="1"/>
  <c r="P74" i="100" s="1"/>
  <c r="P77" i="100" a="1"/>
  <c r="P77" i="100" s="1"/>
  <c r="P99" i="100" a="1"/>
  <c r="P99" i="100" s="1"/>
  <c r="P50" i="100" a="1"/>
  <c r="P50" i="100" s="1"/>
  <c r="P20" i="100" a="1"/>
  <c r="P20" i="100" s="1"/>
  <c r="P80" i="100" a="1"/>
  <c r="P80" i="100" s="1"/>
  <c r="P73" i="100" a="1"/>
  <c r="P73" i="100" s="1"/>
  <c r="P87" i="100" a="1"/>
  <c r="P87" i="100" s="1"/>
  <c r="P81" i="100" a="1"/>
  <c r="P81" i="100" s="1"/>
  <c r="P62" i="100" a="1"/>
  <c r="P62" i="100" s="1"/>
  <c r="P78" i="100" a="1"/>
  <c r="P78" i="100" s="1"/>
  <c r="P24" i="100" a="1"/>
  <c r="P24" i="100" s="1"/>
  <c r="P98" i="100" a="1"/>
  <c r="P98" i="100" s="1"/>
  <c r="P83" i="100" a="1"/>
  <c r="P83" i="100" s="1"/>
  <c r="P49" i="100" a="1"/>
  <c r="P49" i="100" s="1"/>
  <c r="P29" i="100" a="1"/>
  <c r="P29" i="100" s="1"/>
  <c r="P95" i="100" a="1"/>
  <c r="P95" i="100" s="1"/>
  <c r="P45" i="100" a="1"/>
  <c r="P45" i="100" s="1"/>
  <c r="P115" i="100" a="1"/>
  <c r="P115" i="100" s="1"/>
  <c r="P47" i="100" a="1"/>
  <c r="P47" i="100" s="1"/>
  <c r="P85" i="100" a="1"/>
  <c r="P85" i="100" s="1"/>
  <c r="P63" i="100" a="1"/>
  <c r="P63" i="100" s="1"/>
  <c r="P36" i="100" a="1"/>
  <c r="P36" i="100" s="1"/>
  <c r="P102" i="100" a="1"/>
  <c r="P102" i="100" s="1"/>
  <c r="P105" i="100" a="1"/>
  <c r="P105" i="100" s="1"/>
  <c r="P15" i="100" a="1"/>
  <c r="P15" i="100" s="1"/>
  <c r="P96" i="100" a="1"/>
  <c r="P96" i="100" s="1"/>
  <c r="P75" i="100" a="1"/>
  <c r="P75" i="100" s="1"/>
  <c r="P91" i="100" a="1"/>
  <c r="P91" i="100" s="1"/>
  <c r="P106" i="100" a="1"/>
  <c r="P106" i="100" s="1"/>
  <c r="P72" i="100" a="1"/>
  <c r="P72" i="100" s="1"/>
  <c r="P107" i="100" a="1"/>
  <c r="P107" i="100" s="1"/>
  <c r="P11" i="100" a="1"/>
  <c r="P11" i="100" s="1"/>
  <c r="P30" i="100" a="1"/>
  <c r="P30" i="100" s="1"/>
  <c r="P76" i="100" a="1"/>
  <c r="P76" i="100" s="1"/>
  <c r="P93" i="100" a="1"/>
  <c r="P93" i="100" s="1"/>
  <c r="P51" i="100" a="1"/>
  <c r="P51" i="100" s="1"/>
  <c r="P104" i="100" a="1"/>
  <c r="P104" i="100" s="1"/>
  <c r="P10" i="100" a="1"/>
  <c r="P10" i="100" s="1"/>
  <c r="AJ55" i="100"/>
  <c r="BE55" i="100"/>
  <c r="AJ58" i="100"/>
  <c r="BE58" i="100"/>
  <c r="BE110" i="100"/>
  <c r="AJ110" i="100"/>
  <c r="BE59" i="100"/>
  <c r="AJ59" i="100"/>
  <c r="BE30" i="100"/>
  <c r="AJ30" i="100"/>
  <c r="AJ116" i="100"/>
  <c r="BE116" i="100"/>
  <c r="AJ21" i="100"/>
  <c r="BE21" i="100"/>
  <c r="AJ23" i="100"/>
  <c r="BE23" i="100"/>
  <c r="BE96" i="100"/>
  <c r="AJ96" i="100"/>
  <c r="AJ77" i="100"/>
  <c r="BE77" i="100"/>
  <c r="BE107" i="100"/>
  <c r="AJ107" i="100"/>
  <c r="BE38" i="100"/>
  <c r="AJ38" i="100"/>
  <c r="BE98" i="100"/>
  <c r="AJ98" i="100"/>
  <c r="AJ101" i="100"/>
  <c r="BE101" i="100"/>
  <c r="AJ104" i="100"/>
  <c r="BE104" i="100"/>
  <c r="BE80" i="100"/>
  <c r="AJ80" i="100"/>
  <c r="BE24" i="100"/>
  <c r="AJ24" i="100"/>
  <c r="BE73" i="100"/>
  <c r="AJ73" i="100"/>
  <c r="AJ99" i="100"/>
  <c r="BE99" i="100"/>
  <c r="BE100" i="100"/>
  <c r="AJ100" i="100"/>
  <c r="AJ64" i="100"/>
  <c r="BE64" i="100"/>
  <c r="AJ106" i="100"/>
  <c r="BE106" i="100"/>
  <c r="AJ78" i="100"/>
  <c r="BE78" i="100"/>
  <c r="AJ14" i="100"/>
  <c r="BE14" i="100"/>
  <c r="BE9" i="100"/>
  <c r="AJ9" i="100"/>
  <c r="AJ79" i="100"/>
  <c r="BE79" i="100"/>
  <c r="BE115" i="100"/>
  <c r="AJ115" i="100"/>
  <c r="BE53" i="100"/>
  <c r="AJ53" i="100"/>
  <c r="AJ66" i="100"/>
  <c r="BE66" i="100"/>
  <c r="BE16" i="100"/>
  <c r="AJ16" i="100"/>
  <c r="BE87" i="100"/>
  <c r="AJ87" i="100"/>
  <c r="BE85" i="100"/>
  <c r="AJ85" i="100"/>
  <c r="AJ68" i="100"/>
  <c r="BE68" i="100"/>
  <c r="BE90" i="100"/>
  <c r="AJ90" i="100"/>
  <c r="BE69" i="100"/>
  <c r="AJ69" i="100"/>
  <c r="BE29" i="100"/>
  <c r="AJ29" i="100"/>
  <c r="AJ46" i="100"/>
  <c r="BE46" i="100"/>
  <c r="AJ102" i="100"/>
  <c r="BE102" i="100"/>
  <c r="AJ105" i="100"/>
  <c r="BE105" i="100"/>
  <c r="H104" i="43"/>
  <c r="H105" i="43"/>
  <c r="H106" i="43"/>
  <c r="H107" i="43"/>
  <c r="H108" i="43"/>
  <c r="H109" i="43"/>
  <c r="H103" i="43"/>
  <c r="AK72" i="100" l="1"/>
  <c r="BF72" i="100"/>
  <c r="BF75" i="100"/>
  <c r="AK75" i="100"/>
  <c r="AK105" i="100"/>
  <c r="BF105" i="100"/>
  <c r="AK63" i="100"/>
  <c r="BF63" i="100"/>
  <c r="AK46" i="100"/>
  <c r="BF46" i="100"/>
  <c r="AK43" i="100"/>
  <c r="BF43" i="100"/>
  <c r="AK97" i="100"/>
  <c r="BF97" i="100"/>
  <c r="AK24" i="100"/>
  <c r="BF24" i="100"/>
  <c r="BF25" i="100"/>
  <c r="AK25" i="100"/>
  <c r="AK91" i="100"/>
  <c r="BF91" i="100"/>
  <c r="AK23" i="100"/>
  <c r="BF23" i="100"/>
  <c r="BF100" i="100"/>
  <c r="AK100" i="100"/>
  <c r="BF38" i="100"/>
  <c r="AK38" i="100"/>
  <c r="AK110" i="100"/>
  <c r="BF110" i="100"/>
  <c r="AK85" i="100"/>
  <c r="BF85" i="100"/>
  <c r="AK33" i="100"/>
  <c r="BF33" i="100"/>
  <c r="AK113" i="100"/>
  <c r="BF113" i="100"/>
  <c r="AK47" i="100"/>
  <c r="BF47" i="100"/>
  <c r="AK16" i="100"/>
  <c r="BF16" i="100"/>
  <c r="AK66" i="100"/>
  <c r="BF66" i="100"/>
  <c r="BF17" i="100"/>
  <c r="AK17" i="100"/>
  <c r="BF64" i="100"/>
  <c r="AK64" i="100"/>
  <c r="AK78" i="100"/>
  <c r="BF78" i="100"/>
  <c r="AK92" i="100"/>
  <c r="BF92" i="100"/>
  <c r="AK27" i="100"/>
  <c r="BF27" i="100"/>
  <c r="BF15" i="100"/>
  <c r="AK15" i="100"/>
  <c r="AK32" i="100"/>
  <c r="BF32" i="100"/>
  <c r="AK89" i="100"/>
  <c r="BF89" i="100"/>
  <c r="AK74" i="100"/>
  <c r="BF74" i="100"/>
  <c r="BF39" i="100"/>
  <c r="AK39" i="100"/>
  <c r="BF10" i="100"/>
  <c r="AK10" i="100"/>
  <c r="AK115" i="100"/>
  <c r="BF115" i="100"/>
  <c r="AK69" i="100"/>
  <c r="BF69" i="100"/>
  <c r="AK34" i="100"/>
  <c r="BF34" i="100"/>
  <c r="AK112" i="100"/>
  <c r="BF112" i="100"/>
  <c r="BF108" i="100"/>
  <c r="AK108" i="100"/>
  <c r="AK58" i="100"/>
  <c r="BF58" i="100"/>
  <c r="BF53" i="100"/>
  <c r="AK53" i="100"/>
  <c r="BF68" i="100"/>
  <c r="AK68" i="100"/>
  <c r="BF114" i="100"/>
  <c r="AK114" i="100"/>
  <c r="AK48" i="100"/>
  <c r="BF48" i="100"/>
  <c r="BF54" i="100"/>
  <c r="AK54" i="100"/>
  <c r="AK111" i="100"/>
  <c r="BF111" i="100"/>
  <c r="BF42" i="100"/>
  <c r="AK42" i="100"/>
  <c r="BF22" i="100"/>
  <c r="AK22" i="100"/>
  <c r="AK80" i="100"/>
  <c r="BF80" i="100"/>
  <c r="AK52" i="100"/>
  <c r="BF52" i="100"/>
  <c r="AK44" i="100"/>
  <c r="BF44" i="100"/>
  <c r="AK90" i="100"/>
  <c r="BF90" i="100"/>
  <c r="AK79" i="100"/>
  <c r="BF79" i="100"/>
  <c r="AK21" i="100"/>
  <c r="BF21" i="100"/>
  <c r="BF62" i="100"/>
  <c r="AK62" i="100"/>
  <c r="AK37" i="100"/>
  <c r="BF37" i="100"/>
  <c r="AK73" i="100"/>
  <c r="BF73" i="100"/>
  <c r="AK82" i="100"/>
  <c r="BF82" i="100"/>
  <c r="BF102" i="100"/>
  <c r="AK102" i="100"/>
  <c r="BF99" i="100"/>
  <c r="AK99" i="100"/>
  <c r="BF71" i="100"/>
  <c r="AK71" i="100"/>
  <c r="BF40" i="100"/>
  <c r="AK40" i="100"/>
  <c r="AK93" i="100"/>
  <c r="BF93" i="100"/>
  <c r="AK29" i="100"/>
  <c r="BF29" i="100"/>
  <c r="BF61" i="100"/>
  <c r="AK61" i="100"/>
  <c r="BF65" i="100"/>
  <c r="AK65" i="100"/>
  <c r="AK109" i="100"/>
  <c r="BF109" i="100"/>
  <c r="AK116" i="100"/>
  <c r="BF116" i="100"/>
  <c r="AK70" i="100"/>
  <c r="BF70" i="100"/>
  <c r="Q99" i="100" a="1"/>
  <c r="Q99" i="100" s="1"/>
  <c r="Q24" i="100" a="1"/>
  <c r="Q24" i="100" s="1"/>
  <c r="Q27" i="100" a="1"/>
  <c r="Q27" i="100" s="1"/>
  <c r="Q87" i="100" a="1"/>
  <c r="Q87" i="100" s="1"/>
  <c r="Q10" i="100" a="1"/>
  <c r="Q10" i="100" s="1"/>
  <c r="Q109" i="100" a="1"/>
  <c r="Q109" i="100" s="1"/>
  <c r="Q103" i="100" a="1"/>
  <c r="Q103" i="100" s="1"/>
  <c r="Q33" i="100" a="1"/>
  <c r="Q33" i="100" s="1"/>
  <c r="Q85" i="100" a="1"/>
  <c r="Q85" i="100" s="1"/>
  <c r="Q83" i="100" a="1"/>
  <c r="Q83" i="100" s="1"/>
  <c r="Q29" i="100" a="1"/>
  <c r="Q29" i="100" s="1"/>
  <c r="Q35" i="100" a="1"/>
  <c r="Q35" i="100" s="1"/>
  <c r="Q51" i="100" a="1"/>
  <c r="Q51" i="100" s="1"/>
  <c r="Q19" i="100" a="1"/>
  <c r="Q19" i="100" s="1"/>
  <c r="Q78" i="100" a="1"/>
  <c r="Q78" i="100" s="1"/>
  <c r="Q84" i="100" a="1"/>
  <c r="Q84" i="100" s="1"/>
  <c r="Q13" i="100" a="1"/>
  <c r="Q13" i="100" s="1"/>
  <c r="Q79" i="100" a="1"/>
  <c r="Q79" i="100" s="1"/>
  <c r="Q30" i="100" a="1"/>
  <c r="Q30" i="100" s="1"/>
  <c r="Q61" i="100" a="1"/>
  <c r="Q61" i="100" s="1"/>
  <c r="Q104" i="100" a="1"/>
  <c r="Q104" i="100" s="1"/>
  <c r="Q106" i="100" a="1"/>
  <c r="Q106" i="100" s="1"/>
  <c r="Q77" i="100" a="1"/>
  <c r="Q77" i="100" s="1"/>
  <c r="Q34" i="100" a="1"/>
  <c r="Q34" i="100" s="1"/>
  <c r="Q71" i="100" a="1"/>
  <c r="Q71" i="100" s="1"/>
  <c r="Q45" i="100" a="1"/>
  <c r="Q45" i="100" s="1"/>
  <c r="Q88" i="100" a="1"/>
  <c r="Q88" i="100" s="1"/>
  <c r="Q110" i="100" a="1"/>
  <c r="Q110" i="100" s="1"/>
  <c r="Q53" i="100" a="1"/>
  <c r="Q53" i="100" s="1"/>
  <c r="Q26" i="100" a="1"/>
  <c r="Q26" i="100" s="1"/>
  <c r="Q100" i="100" a="1"/>
  <c r="Q100" i="100" s="1"/>
  <c r="Q92" i="100" a="1"/>
  <c r="Q92" i="100" s="1"/>
  <c r="Q59" i="100" a="1"/>
  <c r="Q59" i="100" s="1"/>
  <c r="Q44" i="100" a="1"/>
  <c r="Q44" i="100" s="1"/>
  <c r="Q64" i="100" a="1"/>
  <c r="Q64" i="100" s="1"/>
  <c r="Q81" i="100" a="1"/>
  <c r="Q81" i="100" s="1"/>
  <c r="Q42" i="100" a="1"/>
  <c r="Q42" i="100" s="1"/>
  <c r="Q72" i="100" a="1"/>
  <c r="Q72" i="100" s="1"/>
  <c r="Q93" i="100" a="1"/>
  <c r="Q93" i="100" s="1"/>
  <c r="Q36" i="100" a="1"/>
  <c r="Q36" i="100" s="1"/>
  <c r="Q76" i="100" a="1"/>
  <c r="Q76" i="100" s="1"/>
  <c r="Q108" i="100" a="1"/>
  <c r="Q108" i="100" s="1"/>
  <c r="Q55" i="100" a="1"/>
  <c r="Q55" i="100" s="1"/>
  <c r="Q43" i="100" a="1"/>
  <c r="Q43" i="100" s="1"/>
  <c r="Q89" i="100" a="1"/>
  <c r="Q89" i="100" s="1"/>
  <c r="Q91" i="100" a="1"/>
  <c r="Q91" i="100" s="1"/>
  <c r="Q74" i="100" a="1"/>
  <c r="Q74" i="100" s="1"/>
  <c r="Q69" i="100" a="1"/>
  <c r="Q69" i="100" s="1"/>
  <c r="Q58" i="100" a="1"/>
  <c r="Q58" i="100" s="1"/>
  <c r="Q23" i="100" a="1"/>
  <c r="Q23" i="100" s="1"/>
  <c r="Q52" i="100" a="1"/>
  <c r="Q52" i="100" s="1"/>
  <c r="Q98" i="100" a="1"/>
  <c r="Q98" i="100" s="1"/>
  <c r="Q90" i="100" a="1"/>
  <c r="Q90" i="100" s="1"/>
  <c r="Q32" i="100" a="1"/>
  <c r="Q32" i="100" s="1"/>
  <c r="Q75" i="100" a="1"/>
  <c r="Q75" i="100" s="1"/>
  <c r="Q94" i="100" a="1"/>
  <c r="Q94" i="100" s="1"/>
  <c r="Q49" i="100" a="1"/>
  <c r="Q49" i="100" s="1"/>
  <c r="Q70" i="100" a="1"/>
  <c r="Q70" i="100" s="1"/>
  <c r="Q16" i="100" a="1"/>
  <c r="Q16" i="100" s="1"/>
  <c r="Q50" i="100" a="1"/>
  <c r="Q50" i="100" s="1"/>
  <c r="Q18" i="100" a="1"/>
  <c r="Q18" i="100" s="1"/>
  <c r="Q39" i="100" a="1"/>
  <c r="Q39" i="100" s="1"/>
  <c r="Q113" i="100" a="1"/>
  <c r="Q113" i="100" s="1"/>
  <c r="Q21" i="100" a="1"/>
  <c r="Q21" i="100" s="1"/>
  <c r="Q9" i="100" a="1"/>
  <c r="Q9" i="100" s="1"/>
  <c r="Q86" i="100" a="1"/>
  <c r="Q86" i="100" s="1"/>
  <c r="Q112" i="100" a="1"/>
  <c r="Q112" i="100" s="1"/>
  <c r="Q56" i="100" a="1"/>
  <c r="Q56" i="100" s="1"/>
  <c r="Q82" i="100" a="1"/>
  <c r="Q82" i="100" s="1"/>
  <c r="Q96" i="100" a="1"/>
  <c r="Q96" i="100" s="1"/>
  <c r="Q12" i="100" a="1"/>
  <c r="Q12" i="100" s="1"/>
  <c r="Q66" i="100" a="1"/>
  <c r="Q66" i="100" s="1"/>
  <c r="Q65" i="100" a="1"/>
  <c r="Q65" i="100" s="1"/>
  <c r="Q14" i="100" a="1"/>
  <c r="Q14" i="100" s="1"/>
  <c r="Q97" i="100" a="1"/>
  <c r="Q97" i="100" s="1"/>
  <c r="Q111" i="100" a="1"/>
  <c r="Q111" i="100" s="1"/>
  <c r="Q67" i="100" a="1"/>
  <c r="Q67" i="100" s="1"/>
  <c r="Q101" i="100" a="1"/>
  <c r="Q101" i="100" s="1"/>
  <c r="Q68" i="100" a="1"/>
  <c r="Q68" i="100" s="1"/>
  <c r="Q114" i="100" a="1"/>
  <c r="Q114" i="100" s="1"/>
  <c r="Q80" i="100" a="1"/>
  <c r="Q80" i="100" s="1"/>
  <c r="Q62" i="100" a="1"/>
  <c r="Q62" i="100" s="1"/>
  <c r="Q54" i="100" a="1"/>
  <c r="Q54" i="100" s="1"/>
  <c r="Q105" i="100" a="1"/>
  <c r="Q105" i="100" s="1"/>
  <c r="Q47" i="100" a="1"/>
  <c r="Q47" i="100" s="1"/>
  <c r="Q37" i="100" a="1"/>
  <c r="Q37" i="100" s="1"/>
  <c r="Q116" i="100" a="1"/>
  <c r="Q116" i="100" s="1"/>
  <c r="Q11" i="100" a="1"/>
  <c r="Q11" i="100" s="1"/>
  <c r="Q63" i="100" a="1"/>
  <c r="Q63" i="100" s="1"/>
  <c r="Q40" i="100" a="1"/>
  <c r="Q40" i="100" s="1"/>
  <c r="Q41" i="100" a="1"/>
  <c r="Q41" i="100" s="1"/>
  <c r="Q31" i="100" a="1"/>
  <c r="Q31" i="100" s="1"/>
  <c r="Q57" i="100" a="1"/>
  <c r="Q57" i="100" s="1"/>
  <c r="Q25" i="100" a="1"/>
  <c r="Q25" i="100" s="1"/>
  <c r="Q15" i="100" a="1"/>
  <c r="Q15" i="100" s="1"/>
  <c r="Q48" i="100" a="1"/>
  <c r="Q48" i="100" s="1"/>
  <c r="Q20" i="100" a="1"/>
  <c r="Q20" i="100" s="1"/>
  <c r="Q60" i="100" a="1"/>
  <c r="Q60" i="100" s="1"/>
  <c r="Q28" i="100" a="1"/>
  <c r="Q28" i="100" s="1"/>
  <c r="Q22" i="100" a="1"/>
  <c r="Q22" i="100" s="1"/>
  <c r="Q102" i="100" a="1"/>
  <c r="Q102" i="100" s="1"/>
  <c r="Q17" i="100" a="1"/>
  <c r="Q17" i="100" s="1"/>
  <c r="Q73" i="100" a="1"/>
  <c r="Q73" i="100" s="1"/>
  <c r="Q115" i="100" a="1"/>
  <c r="Q115" i="100" s="1"/>
  <c r="Q38" i="100" a="1"/>
  <c r="Q38" i="100" s="1"/>
  <c r="Q107" i="100" a="1"/>
  <c r="Q107" i="100" s="1"/>
  <c r="Q95" i="100" a="1"/>
  <c r="Q95" i="100" s="1"/>
  <c r="AK9" i="107"/>
  <c r="Q46" i="100" a="1"/>
  <c r="Q46" i="100" s="1"/>
  <c r="AK56" i="100"/>
  <c r="BF56" i="100"/>
  <c r="AK87" i="100"/>
  <c r="BF87" i="100"/>
  <c r="AK13" i="100"/>
  <c r="BF13" i="100"/>
  <c r="AK20" i="100"/>
  <c r="BF20" i="100"/>
  <c r="AK59" i="100"/>
  <c r="BF59" i="100"/>
  <c r="AK77" i="100"/>
  <c r="BF77" i="100"/>
  <c r="AK51" i="100"/>
  <c r="BF51" i="100"/>
  <c r="AK49" i="100"/>
  <c r="BF49" i="100"/>
  <c r="BF86" i="100"/>
  <c r="AK86" i="100"/>
  <c r="AK31" i="100"/>
  <c r="BF31" i="100"/>
  <c r="BF57" i="100"/>
  <c r="AK57" i="100"/>
  <c r="AK60" i="100"/>
  <c r="BF60" i="100"/>
  <c r="AK107" i="100"/>
  <c r="BF107" i="100"/>
  <c r="BF88" i="100"/>
  <c r="AK88" i="100"/>
  <c r="AK26" i="100"/>
  <c r="BF26" i="100"/>
  <c r="AK18" i="100"/>
  <c r="BF18" i="100"/>
  <c r="AK55" i="100"/>
  <c r="BF55" i="100"/>
  <c r="AK28" i="100"/>
  <c r="BF28" i="100"/>
  <c r="AK36" i="100"/>
  <c r="BF36" i="100"/>
  <c r="AK104" i="100"/>
  <c r="BF104" i="100"/>
  <c r="AK95" i="100"/>
  <c r="BF95" i="100"/>
  <c r="AK30" i="100"/>
  <c r="BF30" i="100"/>
  <c r="BF83" i="100"/>
  <c r="AK83" i="100"/>
  <c r="BF41" i="100"/>
  <c r="AK41" i="100"/>
  <c r="AK101" i="100"/>
  <c r="BF101" i="100"/>
  <c r="AK12" i="100"/>
  <c r="BF12" i="100"/>
  <c r="BF19" i="100"/>
  <c r="AK19" i="100"/>
  <c r="BF67" i="100"/>
  <c r="AK67" i="100"/>
  <c r="BF106" i="100"/>
  <c r="AK106" i="100"/>
  <c r="AK81" i="100"/>
  <c r="BF81" i="100"/>
  <c r="AK96" i="100"/>
  <c r="BF96" i="100"/>
  <c r="BF35" i="100"/>
  <c r="AK35" i="100"/>
  <c r="AK50" i="100"/>
  <c r="BF50" i="100"/>
  <c r="BF9" i="100"/>
  <c r="AK9" i="100"/>
  <c r="AK45" i="100"/>
  <c r="BF45" i="100"/>
  <c r="BF76" i="100"/>
  <c r="AK76" i="100"/>
  <c r="AK11" i="100"/>
  <c r="BF11" i="100"/>
  <c r="AK98" i="100"/>
  <c r="BF98" i="100"/>
  <c r="AK103" i="100"/>
  <c r="BF103" i="100"/>
  <c r="BF84" i="100"/>
  <c r="AK84" i="100"/>
  <c r="BF14" i="100"/>
  <c r="AK14" i="100"/>
  <c r="AK94" i="100"/>
  <c r="BF94" i="100"/>
  <c r="C16" i="62"/>
  <c r="BG116" i="100" l="1"/>
  <c r="AL116" i="100"/>
  <c r="AL71" i="100"/>
  <c r="BG71" i="100"/>
  <c r="BG39" i="100"/>
  <c r="AL39" i="100"/>
  <c r="BG28" i="100"/>
  <c r="AL28" i="100"/>
  <c r="AL67" i="100"/>
  <c r="BG67" i="100"/>
  <c r="AL42" i="100"/>
  <c r="BG42" i="100"/>
  <c r="AL13" i="100"/>
  <c r="BG13" i="100"/>
  <c r="BG56" i="100"/>
  <c r="AL56" i="100"/>
  <c r="AL88" i="100"/>
  <c r="BG88" i="100"/>
  <c r="BG91" i="100"/>
  <c r="AL91" i="100"/>
  <c r="AL105" i="100"/>
  <c r="BG105" i="100"/>
  <c r="AL54" i="100"/>
  <c r="BG54" i="100"/>
  <c r="AL108" i="100"/>
  <c r="BG108" i="100"/>
  <c r="AL76" i="100"/>
  <c r="BG76" i="100"/>
  <c r="AL68" i="100"/>
  <c r="BG68" i="100"/>
  <c r="AL101" i="100"/>
  <c r="BG101" i="100"/>
  <c r="AL20" i="100"/>
  <c r="BG20" i="100"/>
  <c r="AL48" i="100"/>
  <c r="BG48" i="100"/>
  <c r="AL111" i="100"/>
  <c r="BG111" i="100"/>
  <c r="BG94" i="100"/>
  <c r="AL94" i="100"/>
  <c r="AL81" i="100"/>
  <c r="BG81" i="100"/>
  <c r="AL84" i="100"/>
  <c r="BG84" i="100"/>
  <c r="AL95" i="100"/>
  <c r="BG95" i="100"/>
  <c r="BG37" i="100"/>
  <c r="AL37" i="100"/>
  <c r="BG38" i="100"/>
  <c r="AL38" i="100"/>
  <c r="BG43" i="100"/>
  <c r="AL43" i="100"/>
  <c r="AL55" i="100"/>
  <c r="BG55" i="100"/>
  <c r="AL102" i="100"/>
  <c r="BG102" i="100"/>
  <c r="BG22" i="100"/>
  <c r="AL22" i="100"/>
  <c r="BG16" i="100"/>
  <c r="AL16" i="100"/>
  <c r="AL79" i="100"/>
  <c r="BG79" i="100"/>
  <c r="AL49" i="100"/>
  <c r="BG49" i="100"/>
  <c r="AL15" i="100"/>
  <c r="BG15" i="100"/>
  <c r="AL97" i="100"/>
  <c r="BG97" i="100"/>
  <c r="AL75" i="100"/>
  <c r="BG75" i="100"/>
  <c r="BG64" i="100"/>
  <c r="AL64" i="100"/>
  <c r="BG78" i="100"/>
  <c r="AL78" i="100"/>
  <c r="AL110" i="100"/>
  <c r="BG110" i="100"/>
  <c r="AL9" i="100"/>
  <c r="BG9" i="100"/>
  <c r="AL27" i="100"/>
  <c r="BG27" i="100"/>
  <c r="AL36" i="100"/>
  <c r="BG36" i="100"/>
  <c r="AL14" i="100"/>
  <c r="BG14" i="100"/>
  <c r="BG44" i="100"/>
  <c r="AL44" i="100"/>
  <c r="AL19" i="100"/>
  <c r="BG19" i="100"/>
  <c r="R107" i="100" a="1"/>
  <c r="R107" i="100" s="1"/>
  <c r="R53" i="100" a="1"/>
  <c r="R53" i="100" s="1"/>
  <c r="R76" i="100" a="1"/>
  <c r="R76" i="100" s="1"/>
  <c r="R101" i="100" a="1"/>
  <c r="R101" i="100" s="1"/>
  <c r="R57" i="100" a="1"/>
  <c r="R57" i="100" s="1"/>
  <c r="R32" i="100" a="1"/>
  <c r="R32" i="100" s="1"/>
  <c r="R84" i="100" a="1"/>
  <c r="R84" i="100" s="1"/>
  <c r="R29" i="100" a="1"/>
  <c r="R29" i="100" s="1"/>
  <c r="R63" i="100" a="1"/>
  <c r="R63" i="100" s="1"/>
  <c r="R56" i="100" a="1"/>
  <c r="R56" i="100" s="1"/>
  <c r="R41" i="100" a="1"/>
  <c r="R41" i="100" s="1"/>
  <c r="R23" i="100" a="1"/>
  <c r="R23" i="100" s="1"/>
  <c r="R77" i="100" a="1"/>
  <c r="R77" i="100" s="1"/>
  <c r="R27" i="100" a="1"/>
  <c r="R27" i="100" s="1"/>
  <c r="R72" i="100" a="1"/>
  <c r="R72" i="100" s="1"/>
  <c r="R105" i="100" a="1"/>
  <c r="R105" i="100" s="1"/>
  <c r="R112" i="100" a="1"/>
  <c r="R112" i="100" s="1"/>
  <c r="R75" i="100" a="1"/>
  <c r="R75" i="100" s="1"/>
  <c r="R92" i="100" a="1"/>
  <c r="R92" i="100" s="1"/>
  <c r="R49" i="100" a="1"/>
  <c r="R49" i="100" s="1"/>
  <c r="R9" i="100" a="1"/>
  <c r="R9" i="100" s="1"/>
  <c r="R109" i="100" a="1"/>
  <c r="R109" i="100" s="1"/>
  <c r="R14" i="100" a="1"/>
  <c r="R14" i="100" s="1"/>
  <c r="R116" i="100" a="1"/>
  <c r="R116" i="100" s="1"/>
  <c r="R51" i="100" a="1"/>
  <c r="R51" i="100" s="1"/>
  <c r="R108" i="100" a="1"/>
  <c r="R108" i="100" s="1"/>
  <c r="R96" i="100" a="1"/>
  <c r="R96" i="100" s="1"/>
  <c r="R69" i="100" a="1"/>
  <c r="R69" i="100" s="1"/>
  <c r="R34" i="100" a="1"/>
  <c r="R34" i="100" s="1"/>
  <c r="R88" i="100" a="1"/>
  <c r="R88" i="100" s="1"/>
  <c r="R85" i="100" a="1"/>
  <c r="R85" i="100" s="1"/>
  <c r="R66" i="100" a="1"/>
  <c r="R66" i="100" s="1"/>
  <c r="R91" i="100" a="1"/>
  <c r="R91" i="100" s="1"/>
  <c r="R21" i="100" a="1"/>
  <c r="R21" i="100" s="1"/>
  <c r="R30" i="100" a="1"/>
  <c r="R30" i="100" s="1"/>
  <c r="R98" i="100" a="1"/>
  <c r="R98" i="100" s="1"/>
  <c r="R68" i="100" a="1"/>
  <c r="R68" i="100" s="1"/>
  <c r="R36" i="100" a="1"/>
  <c r="R36" i="100" s="1"/>
  <c r="R33" i="100" a="1"/>
  <c r="R33" i="100" s="1"/>
  <c r="R100" i="100" a="1"/>
  <c r="R100" i="100" s="1"/>
  <c r="R25" i="100" a="1"/>
  <c r="R25" i="100" s="1"/>
  <c r="R31" i="100" a="1"/>
  <c r="R31" i="100" s="1"/>
  <c r="R24" i="100" a="1"/>
  <c r="R24" i="100" s="1"/>
  <c r="R86" i="100" a="1"/>
  <c r="R86" i="100" s="1"/>
  <c r="R65" i="100" a="1"/>
  <c r="R65" i="100" s="1"/>
  <c r="R97" i="100" a="1"/>
  <c r="R97" i="100" s="1"/>
  <c r="R54" i="100" a="1"/>
  <c r="R54" i="100" s="1"/>
  <c r="R16" i="100" a="1"/>
  <c r="R16" i="100" s="1"/>
  <c r="R58" i="100" a="1"/>
  <c r="R58" i="100" s="1"/>
  <c r="R39" i="100" a="1"/>
  <c r="R39" i="100" s="1"/>
  <c r="R46" i="100" a="1"/>
  <c r="R46" i="100" s="1"/>
  <c r="R80" i="100" a="1"/>
  <c r="R80" i="100" s="1"/>
  <c r="R113" i="100" a="1"/>
  <c r="R113" i="100" s="1"/>
  <c r="R35" i="100" a="1"/>
  <c r="R35" i="100" s="1"/>
  <c r="R43" i="100" a="1"/>
  <c r="R43" i="100" s="1"/>
  <c r="R93" i="100" a="1"/>
  <c r="R93" i="100" s="1"/>
  <c r="R67" i="100" a="1"/>
  <c r="R67" i="100" s="1"/>
  <c r="R83" i="100" a="1"/>
  <c r="R83" i="100" s="1"/>
  <c r="R19" i="100" a="1"/>
  <c r="R19" i="100" s="1"/>
  <c r="R70" i="100" a="1"/>
  <c r="R70" i="100" s="1"/>
  <c r="R38" i="100" a="1"/>
  <c r="R38" i="100" s="1"/>
  <c r="R82" i="100" a="1"/>
  <c r="R82" i="100" s="1"/>
  <c r="R110" i="100" a="1"/>
  <c r="R110" i="100" s="1"/>
  <c r="R12" i="100" a="1"/>
  <c r="R12" i="100" s="1"/>
  <c r="R17" i="100" a="1"/>
  <c r="R17" i="100" s="1"/>
  <c r="R47" i="100" a="1"/>
  <c r="R47" i="100" s="1"/>
  <c r="R26" i="100" a="1"/>
  <c r="R26" i="100" s="1"/>
  <c r="R99" i="100" a="1"/>
  <c r="R99" i="100" s="1"/>
  <c r="R104" i="100" a="1"/>
  <c r="R104" i="100" s="1"/>
  <c r="R89" i="100" a="1"/>
  <c r="R89" i="100" s="1"/>
  <c r="R71" i="100" a="1"/>
  <c r="R71" i="100" s="1"/>
  <c r="R60" i="100" a="1"/>
  <c r="R60" i="100" s="1"/>
  <c r="R55" i="100" a="1"/>
  <c r="R55" i="100" s="1"/>
  <c r="R115" i="100" a="1"/>
  <c r="R115" i="100" s="1"/>
  <c r="R62" i="100" a="1"/>
  <c r="R62" i="100" s="1"/>
  <c r="R40" i="100" a="1"/>
  <c r="R40" i="100" s="1"/>
  <c r="R73" i="100" a="1"/>
  <c r="R73" i="100" s="1"/>
  <c r="R111" i="100" a="1"/>
  <c r="R111" i="100" s="1"/>
  <c r="R103" i="100" a="1"/>
  <c r="R103" i="100" s="1"/>
  <c r="R37" i="100" a="1"/>
  <c r="R37" i="100" s="1"/>
  <c r="R78" i="100" a="1"/>
  <c r="R78" i="100" s="1"/>
  <c r="R44" i="100" a="1"/>
  <c r="R44" i="100" s="1"/>
  <c r="R11" i="100" a="1"/>
  <c r="R11" i="100" s="1"/>
  <c r="R114" i="100" a="1"/>
  <c r="R114" i="100" s="1"/>
  <c r="R74" i="100" a="1"/>
  <c r="R74" i="100" s="1"/>
  <c r="R52" i="100" a="1"/>
  <c r="R52" i="100" s="1"/>
  <c r="R15" i="100" a="1"/>
  <c r="R15" i="100" s="1"/>
  <c r="R18" i="100" a="1"/>
  <c r="R18" i="100" s="1"/>
  <c r="R61" i="100" a="1"/>
  <c r="R61" i="100" s="1"/>
  <c r="R50" i="100" a="1"/>
  <c r="R50" i="100" s="1"/>
  <c r="R45" i="100" a="1"/>
  <c r="R45" i="100" s="1"/>
  <c r="R106" i="100" a="1"/>
  <c r="R106" i="100" s="1"/>
  <c r="R22" i="100" a="1"/>
  <c r="R22" i="100" s="1"/>
  <c r="R81" i="100" a="1"/>
  <c r="R81" i="100" s="1"/>
  <c r="R102" i="100" a="1"/>
  <c r="R102" i="100" s="1"/>
  <c r="R42" i="100" a="1"/>
  <c r="R42" i="100" s="1"/>
  <c r="R13" i="100" a="1"/>
  <c r="R13" i="100" s="1"/>
  <c r="AL9" i="107"/>
  <c r="R95" i="100" a="1"/>
  <c r="R95" i="100" s="1"/>
  <c r="R94" i="100" a="1"/>
  <c r="R94" i="100" s="1"/>
  <c r="R64" i="100" a="1"/>
  <c r="R64" i="100" s="1"/>
  <c r="R20" i="100" a="1"/>
  <c r="R20" i="100" s="1"/>
  <c r="R10" i="100" a="1"/>
  <c r="R10" i="100" s="1"/>
  <c r="R59" i="100" a="1"/>
  <c r="R59" i="100" s="1"/>
  <c r="R90" i="100" a="1"/>
  <c r="R90" i="100" s="1"/>
  <c r="R28" i="100" a="1"/>
  <c r="R28" i="100" s="1"/>
  <c r="R79" i="100" a="1"/>
  <c r="R79" i="100" s="1"/>
  <c r="R87" i="100" a="1"/>
  <c r="R87" i="100" s="1"/>
  <c r="R48" i="100" a="1"/>
  <c r="R48" i="100" s="1"/>
  <c r="AL112" i="100"/>
  <c r="BG112" i="100"/>
  <c r="BG86" i="100"/>
  <c r="AL86" i="100"/>
  <c r="AL10" i="100"/>
  <c r="BG10" i="100"/>
  <c r="BG87" i="100"/>
  <c r="AL87" i="100"/>
  <c r="BG17" i="100"/>
  <c r="AL17" i="100"/>
  <c r="AL80" i="100"/>
  <c r="BG80" i="100"/>
  <c r="AL114" i="100"/>
  <c r="BG114" i="100"/>
  <c r="AL60" i="100"/>
  <c r="BG60" i="100"/>
  <c r="BG25" i="100"/>
  <c r="AL25" i="100"/>
  <c r="BG57" i="100"/>
  <c r="AL57" i="100"/>
  <c r="BG65" i="100"/>
  <c r="AL65" i="100"/>
  <c r="BG90" i="100"/>
  <c r="AL90" i="100"/>
  <c r="AL59" i="100"/>
  <c r="BG59" i="100"/>
  <c r="AL51" i="100"/>
  <c r="BG51" i="100"/>
  <c r="AL11" i="100"/>
  <c r="BG11" i="100"/>
  <c r="AL103" i="100"/>
  <c r="BG103" i="100"/>
  <c r="BG45" i="100"/>
  <c r="AL45" i="100"/>
  <c r="AL115" i="100"/>
  <c r="BG115" i="100"/>
  <c r="AL73" i="100"/>
  <c r="BG73" i="100"/>
  <c r="AL106" i="100"/>
  <c r="BG106" i="100"/>
  <c r="AL99" i="100"/>
  <c r="BG99" i="100"/>
  <c r="AL30" i="100"/>
  <c r="BG30" i="100"/>
  <c r="BG72" i="100"/>
  <c r="AL72" i="100"/>
  <c r="AL32" i="100"/>
  <c r="BG32" i="100"/>
  <c r="AL31" i="100"/>
  <c r="BG31" i="100"/>
  <c r="BG66" i="100"/>
  <c r="AL66" i="100"/>
  <c r="AL98" i="100"/>
  <c r="BG98" i="100"/>
  <c r="AL92" i="100"/>
  <c r="BG92" i="100"/>
  <c r="AL35" i="100"/>
  <c r="BG35" i="100"/>
  <c r="AL74" i="100"/>
  <c r="BG74" i="100"/>
  <c r="AL109" i="100"/>
  <c r="BG109" i="100"/>
  <c r="AL21" i="100"/>
  <c r="BG21" i="100"/>
  <c r="BG113" i="100"/>
  <c r="AL113" i="100"/>
  <c r="BG24" i="100"/>
  <c r="AL24" i="100"/>
  <c r="BG104" i="100"/>
  <c r="AL104" i="100"/>
  <c r="BG93" i="100"/>
  <c r="AL93" i="100"/>
  <c r="AL70" i="100"/>
  <c r="BG70" i="100"/>
  <c r="BG41" i="100"/>
  <c r="AL41" i="100"/>
  <c r="AL12" i="100"/>
  <c r="BG12" i="100"/>
  <c r="BG52" i="100"/>
  <c r="AL52" i="100"/>
  <c r="AL100" i="100"/>
  <c r="BG100" i="100"/>
  <c r="BG29" i="100"/>
  <c r="AL29" i="100"/>
  <c r="BG69" i="100"/>
  <c r="AL69" i="100"/>
  <c r="BG47" i="100"/>
  <c r="AL47" i="100"/>
  <c r="AL77" i="100"/>
  <c r="BG77" i="100"/>
  <c r="AL50" i="100"/>
  <c r="BG50" i="100"/>
  <c r="AL23" i="100"/>
  <c r="BG23" i="100"/>
  <c r="AL26" i="100"/>
  <c r="BG26" i="100"/>
  <c r="BG83" i="100"/>
  <c r="AL83" i="100"/>
  <c r="AL33" i="100"/>
  <c r="BG33" i="100"/>
  <c r="AL107" i="100"/>
  <c r="BG107" i="100"/>
  <c r="AL89" i="100"/>
  <c r="BG89" i="100"/>
  <c r="BG34" i="100"/>
  <c r="AL34" i="100"/>
  <c r="AL62" i="100"/>
  <c r="BG62" i="100"/>
  <c r="BG18" i="100"/>
  <c r="AL18" i="100"/>
  <c r="AL61" i="100"/>
  <c r="BG61" i="100"/>
  <c r="BG40" i="100"/>
  <c r="AL40" i="100"/>
  <c r="AL96" i="100"/>
  <c r="BG96" i="100"/>
  <c r="AL46" i="100"/>
  <c r="BG46" i="100"/>
  <c r="AL63" i="100"/>
  <c r="BG63" i="100"/>
  <c r="BG82" i="100"/>
  <c r="AL82" i="100"/>
  <c r="AL58" i="100"/>
  <c r="BG58" i="100"/>
  <c r="AL53" i="100"/>
  <c r="BG53" i="100"/>
  <c r="BG85" i="100"/>
  <c r="AL85" i="100"/>
  <c r="A1" i="43"/>
  <c r="A1" i="33"/>
  <c r="AM46" i="100" l="1"/>
  <c r="BH46" i="100"/>
  <c r="AM18" i="100"/>
  <c r="BH18" i="100"/>
  <c r="AM108" i="100"/>
  <c r="BH108" i="100"/>
  <c r="AM11" i="100"/>
  <c r="BH11" i="100"/>
  <c r="AM78" i="100"/>
  <c r="BH78" i="100"/>
  <c r="AM9" i="100"/>
  <c r="BH9" i="100"/>
  <c r="AM107" i="100"/>
  <c r="BH107" i="100"/>
  <c r="AM23" i="100"/>
  <c r="BH23" i="100"/>
  <c r="AM89" i="100"/>
  <c r="BH89" i="100"/>
  <c r="AM58" i="100"/>
  <c r="BH58" i="100"/>
  <c r="BH29" i="100"/>
  <c r="AM29" i="100"/>
  <c r="BH28" i="100"/>
  <c r="AM28" i="100"/>
  <c r="AM65" i="100"/>
  <c r="BH65" i="100"/>
  <c r="AM116" i="100"/>
  <c r="BH116" i="100"/>
  <c r="AM14" i="100"/>
  <c r="BH14" i="100"/>
  <c r="AM53" i="100"/>
  <c r="BH53" i="100"/>
  <c r="BH38" i="100"/>
  <c r="AM38" i="100"/>
  <c r="AM94" i="100"/>
  <c r="BH94" i="100"/>
  <c r="AM37" i="100"/>
  <c r="BH37" i="100"/>
  <c r="BH70" i="100"/>
  <c r="AM70" i="100"/>
  <c r="BH100" i="100"/>
  <c r="AM100" i="100"/>
  <c r="AM49" i="100"/>
  <c r="BH49" i="100"/>
  <c r="AM71" i="100"/>
  <c r="BH71" i="100"/>
  <c r="BH88" i="100"/>
  <c r="AM88" i="100"/>
  <c r="AM63" i="100"/>
  <c r="BH63" i="100"/>
  <c r="BH26" i="100"/>
  <c r="AM26" i="100"/>
  <c r="AM47" i="100"/>
  <c r="BH47" i="100"/>
  <c r="BH17" i="100"/>
  <c r="AM17" i="100"/>
  <c r="AM101" i="100"/>
  <c r="BH101" i="100"/>
  <c r="AM24" i="100"/>
  <c r="BH24" i="100"/>
  <c r="BH109" i="100"/>
  <c r="AM109" i="100"/>
  <c r="AM25" i="100"/>
  <c r="BH25" i="100"/>
  <c r="BH95" i="100"/>
  <c r="AM95" i="100"/>
  <c r="BH103" i="100"/>
  <c r="AM103" i="100"/>
  <c r="AM19" i="100"/>
  <c r="BH19" i="100"/>
  <c r="BH33" i="100"/>
  <c r="AM33" i="100"/>
  <c r="BH92" i="100"/>
  <c r="AM92" i="100"/>
  <c r="AM60" i="100"/>
  <c r="BH60" i="100"/>
  <c r="BH61" i="100"/>
  <c r="AM61" i="100"/>
  <c r="AM84" i="100"/>
  <c r="BH84" i="100"/>
  <c r="AM12" i="100"/>
  <c r="BH12" i="100"/>
  <c r="AM82" i="100"/>
  <c r="BH82" i="100"/>
  <c r="AM36" i="100"/>
  <c r="BH36" i="100"/>
  <c r="AM75" i="100"/>
  <c r="BH75" i="100"/>
  <c r="AM106" i="100"/>
  <c r="BH106" i="100"/>
  <c r="BH85" i="100"/>
  <c r="AM85" i="100"/>
  <c r="AM48" i="100"/>
  <c r="BH48" i="100"/>
  <c r="AM99" i="100"/>
  <c r="BH99" i="100"/>
  <c r="BH54" i="100"/>
  <c r="AM54" i="100"/>
  <c r="BH32" i="100"/>
  <c r="AM32" i="100"/>
  <c r="BH86" i="100"/>
  <c r="AM86" i="100"/>
  <c r="AM44" i="100"/>
  <c r="BH44" i="100"/>
  <c r="AM111" i="100"/>
  <c r="BH111" i="100"/>
  <c r="BH13" i="100"/>
  <c r="AM13" i="100"/>
  <c r="AM73" i="100"/>
  <c r="BH73" i="100"/>
  <c r="AM67" i="100"/>
  <c r="BH67" i="100"/>
  <c r="AM68" i="100"/>
  <c r="BH68" i="100"/>
  <c r="AM112" i="100"/>
  <c r="BH112" i="100"/>
  <c r="BH45" i="100"/>
  <c r="AM45" i="100"/>
  <c r="BH39" i="100"/>
  <c r="AM39" i="100"/>
  <c r="AM34" i="100"/>
  <c r="BH34" i="100"/>
  <c r="AM79" i="100"/>
  <c r="BH79" i="100"/>
  <c r="AM52" i="100"/>
  <c r="BH52" i="100"/>
  <c r="BH51" i="100"/>
  <c r="AM51" i="100"/>
  <c r="AM114" i="100"/>
  <c r="BH114" i="100"/>
  <c r="AM76" i="100"/>
  <c r="BH76" i="100"/>
  <c r="BH31" i="100"/>
  <c r="AM31" i="100"/>
  <c r="AM83" i="100"/>
  <c r="BH83" i="100"/>
  <c r="AM42" i="100"/>
  <c r="BH42" i="100"/>
  <c r="BH40" i="100"/>
  <c r="AM40" i="100"/>
  <c r="AM93" i="100"/>
  <c r="BH93" i="100"/>
  <c r="BH98" i="100"/>
  <c r="AM98" i="100"/>
  <c r="AM105" i="100"/>
  <c r="BH105" i="100"/>
  <c r="AM66" i="100"/>
  <c r="BH66" i="100"/>
  <c r="AM56" i="100"/>
  <c r="BH56" i="100"/>
  <c r="BH87" i="100"/>
  <c r="AM87" i="100"/>
  <c r="BH15" i="100"/>
  <c r="AM15" i="100"/>
  <c r="AM97" i="100"/>
  <c r="BH97" i="100"/>
  <c r="BH57" i="100"/>
  <c r="AM57" i="100"/>
  <c r="AM10" i="100"/>
  <c r="BH10" i="100"/>
  <c r="AM20" i="100"/>
  <c r="BH20" i="100"/>
  <c r="AM64" i="100"/>
  <c r="BH64" i="100"/>
  <c r="S112" i="100" a="1"/>
  <c r="S112" i="100" s="1"/>
  <c r="S109" i="100" a="1"/>
  <c r="S109" i="100" s="1"/>
  <c r="S57" i="100" a="1"/>
  <c r="S57" i="100" s="1"/>
  <c r="S13" i="100" a="1"/>
  <c r="S13" i="100" s="1"/>
  <c r="S102" i="100" a="1"/>
  <c r="S102" i="100" s="1"/>
  <c r="S41" i="100" a="1"/>
  <c r="S41" i="100" s="1"/>
  <c r="S89" i="100" a="1"/>
  <c r="S89" i="100" s="1"/>
  <c r="S37" i="100" a="1"/>
  <c r="S37" i="100" s="1"/>
  <c r="S23" i="100" a="1"/>
  <c r="S23" i="100" s="1"/>
  <c r="S105" i="100" a="1"/>
  <c r="S105" i="100" s="1"/>
  <c r="S110" i="100" a="1"/>
  <c r="S110" i="100" s="1"/>
  <c r="S99" i="100" a="1"/>
  <c r="S99" i="100" s="1"/>
  <c r="S33" i="100" a="1"/>
  <c r="S33" i="100" s="1"/>
  <c r="S114" i="100" a="1"/>
  <c r="S114" i="100" s="1"/>
  <c r="S45" i="100" a="1"/>
  <c r="S45" i="100" s="1"/>
  <c r="S32" i="100" a="1"/>
  <c r="S32" i="100" s="1"/>
  <c r="S104" i="100" a="1"/>
  <c r="S104" i="100" s="1"/>
  <c r="S17" i="100" a="1"/>
  <c r="S17" i="100" s="1"/>
  <c r="S101" i="100" a="1"/>
  <c r="S101" i="100" s="1"/>
  <c r="S43" i="100" a="1"/>
  <c r="S43" i="100" s="1"/>
  <c r="S97" i="100" a="1"/>
  <c r="S97" i="100" s="1"/>
  <c r="S61" i="100" a="1"/>
  <c r="S61" i="100" s="1"/>
  <c r="S31" i="100" a="1"/>
  <c r="S31" i="100" s="1"/>
  <c r="S44" i="100" a="1"/>
  <c r="S44" i="100" s="1"/>
  <c r="S78" i="100" a="1"/>
  <c r="S78" i="100" s="1"/>
  <c r="S88" i="100" a="1"/>
  <c r="S88" i="100" s="1"/>
  <c r="S98" i="100" a="1"/>
  <c r="S98" i="100" s="1"/>
  <c r="S30" i="100" a="1"/>
  <c r="S30" i="100" s="1"/>
  <c r="S92" i="100" a="1"/>
  <c r="S92" i="100" s="1"/>
  <c r="S85" i="100" a="1"/>
  <c r="S85" i="100" s="1"/>
  <c r="S87" i="100" a="1"/>
  <c r="S87" i="100" s="1"/>
  <c r="S16" i="100" a="1"/>
  <c r="S16" i="100" s="1"/>
  <c r="S115" i="100" a="1"/>
  <c r="S115" i="100" s="1"/>
  <c r="S10" i="100" a="1"/>
  <c r="S10" i="100" s="1"/>
  <c r="S70" i="100" a="1"/>
  <c r="S70" i="100" s="1"/>
  <c r="S21" i="100" a="1"/>
  <c r="S21" i="100" s="1"/>
  <c r="S116" i="100" a="1"/>
  <c r="S116" i="100" s="1"/>
  <c r="S19" i="100" a="1"/>
  <c r="S19" i="100" s="1"/>
  <c r="S82" i="100" a="1"/>
  <c r="S82" i="100" s="1"/>
  <c r="S28" i="100" a="1"/>
  <c r="S28" i="100" s="1"/>
  <c r="S14" i="100" a="1"/>
  <c r="S14" i="100" s="1"/>
  <c r="S64" i="100" a="1"/>
  <c r="S64" i="100" s="1"/>
  <c r="S95" i="100" a="1"/>
  <c r="S95" i="100" s="1"/>
  <c r="S91" i="100" a="1"/>
  <c r="S91" i="100" s="1"/>
  <c r="S76" i="100" a="1"/>
  <c r="S76" i="100" s="1"/>
  <c r="S42" i="100" a="1"/>
  <c r="S42" i="100" s="1"/>
  <c r="S39" i="100" a="1"/>
  <c r="S39" i="100" s="1"/>
  <c r="S62" i="100" a="1"/>
  <c r="S62" i="100" s="1"/>
  <c r="S67" i="100" a="1"/>
  <c r="S67" i="100" s="1"/>
  <c r="S71" i="100" a="1"/>
  <c r="S71" i="100" s="1"/>
  <c r="S49" i="100" a="1"/>
  <c r="S49" i="100" s="1"/>
  <c r="S66" i="100" a="1"/>
  <c r="S66" i="100" s="1"/>
  <c r="S48" i="100" a="1"/>
  <c r="S48" i="100" s="1"/>
  <c r="S113" i="100" a="1"/>
  <c r="S113" i="100" s="1"/>
  <c r="S60" i="100" a="1"/>
  <c r="S60" i="100" s="1"/>
  <c r="S12" i="100" a="1"/>
  <c r="S12" i="100" s="1"/>
  <c r="S103" i="100" a="1"/>
  <c r="S103" i="100" s="1"/>
  <c r="S93" i="100" a="1"/>
  <c r="S93" i="100" s="1"/>
  <c r="S50" i="100" a="1"/>
  <c r="S50" i="100" s="1"/>
  <c r="S111" i="100" a="1"/>
  <c r="S111" i="100" s="1"/>
  <c r="S11" i="100" a="1"/>
  <c r="S11" i="100" s="1"/>
  <c r="S24" i="100" a="1"/>
  <c r="S24" i="100" s="1"/>
  <c r="S68" i="100" a="1"/>
  <c r="S68" i="100" s="1"/>
  <c r="S69" i="100" a="1"/>
  <c r="S69" i="100" s="1"/>
  <c r="S36" i="100" a="1"/>
  <c r="S36" i="100" s="1"/>
  <c r="S53" i="100" a="1"/>
  <c r="S53" i="100" s="1"/>
  <c r="S90" i="100" a="1"/>
  <c r="S90" i="100" s="1"/>
  <c r="S75" i="100" a="1"/>
  <c r="S75" i="100" s="1"/>
  <c r="S55" i="100" a="1"/>
  <c r="S55" i="100" s="1"/>
  <c r="S79" i="100" a="1"/>
  <c r="S79" i="100" s="1"/>
  <c r="S40" i="100" a="1"/>
  <c r="S40" i="100" s="1"/>
  <c r="S27" i="100" a="1"/>
  <c r="S27" i="100" s="1"/>
  <c r="S73" i="100" a="1"/>
  <c r="S73" i="100" s="1"/>
  <c r="S96" i="100" a="1"/>
  <c r="S96" i="100" s="1"/>
  <c r="S20" i="100" a="1"/>
  <c r="S20" i="100" s="1"/>
  <c r="S77" i="100" a="1"/>
  <c r="S77" i="100" s="1"/>
  <c r="S52" i="100" a="1"/>
  <c r="S52" i="100" s="1"/>
  <c r="S35" i="100" a="1"/>
  <c r="S35" i="100" s="1"/>
  <c r="S54" i="100" a="1"/>
  <c r="S54" i="100" s="1"/>
  <c r="S94" i="100" a="1"/>
  <c r="S94" i="100" s="1"/>
  <c r="S72" i="100" a="1"/>
  <c r="S72" i="100" s="1"/>
  <c r="S63" i="100" a="1"/>
  <c r="S63" i="100" s="1"/>
  <c r="S18" i="100" a="1"/>
  <c r="S18" i="100" s="1"/>
  <c r="S29" i="100" a="1"/>
  <c r="S29" i="100" s="1"/>
  <c r="AM9" i="107"/>
  <c r="S83" i="100" a="1"/>
  <c r="S83" i="100" s="1"/>
  <c r="S46" i="100" a="1"/>
  <c r="S46" i="100" s="1"/>
  <c r="S106" i="100" a="1"/>
  <c r="S106" i="100" s="1"/>
  <c r="S22" i="100" a="1"/>
  <c r="S22" i="100" s="1"/>
  <c r="S100" i="100" a="1"/>
  <c r="S100" i="100" s="1"/>
  <c r="S47" i="100" a="1"/>
  <c r="S47" i="100" s="1"/>
  <c r="S59" i="100" a="1"/>
  <c r="S59" i="100" s="1"/>
  <c r="S86" i="100" a="1"/>
  <c r="S86" i="100" s="1"/>
  <c r="S26" i="100" a="1"/>
  <c r="S26" i="100" s="1"/>
  <c r="S84" i="100" a="1"/>
  <c r="S84" i="100" s="1"/>
  <c r="S38" i="100" a="1"/>
  <c r="S38" i="100" s="1"/>
  <c r="S81" i="100" a="1"/>
  <c r="S81" i="100" s="1"/>
  <c r="S58" i="100" a="1"/>
  <c r="S58" i="100" s="1"/>
  <c r="S74" i="100" a="1"/>
  <c r="S74" i="100" s="1"/>
  <c r="S34" i="100" a="1"/>
  <c r="S34" i="100" s="1"/>
  <c r="S9" i="100" a="1"/>
  <c r="S9" i="100" s="1"/>
  <c r="S80" i="100" a="1"/>
  <c r="S80" i="100" s="1"/>
  <c r="S108" i="100" a="1"/>
  <c r="S108" i="100" s="1"/>
  <c r="S15" i="100" a="1"/>
  <c r="S15" i="100" s="1"/>
  <c r="S25" i="100" a="1"/>
  <c r="S25" i="100" s="1"/>
  <c r="S56" i="100" a="1"/>
  <c r="S56" i="100" s="1"/>
  <c r="S51" i="100" a="1"/>
  <c r="S51" i="100" s="1"/>
  <c r="S107" i="100" a="1"/>
  <c r="S107" i="100" s="1"/>
  <c r="S65" i="100" a="1"/>
  <c r="S65" i="100" s="1"/>
  <c r="BH102" i="100"/>
  <c r="AM102" i="100"/>
  <c r="BH62" i="100"/>
  <c r="AM62" i="100"/>
  <c r="BH43" i="100"/>
  <c r="AM43" i="100"/>
  <c r="AM30" i="100"/>
  <c r="BH30" i="100"/>
  <c r="AM72" i="100"/>
  <c r="BH72" i="100"/>
  <c r="BH41" i="100"/>
  <c r="AM41" i="100"/>
  <c r="BH69" i="100"/>
  <c r="AM69" i="100"/>
  <c r="BH74" i="100"/>
  <c r="AM74" i="100"/>
  <c r="AM81" i="100"/>
  <c r="BH81" i="100"/>
  <c r="AM35" i="100"/>
  <c r="BH35" i="100"/>
  <c r="BH21" i="100"/>
  <c r="AM21" i="100"/>
  <c r="BH27" i="100"/>
  <c r="AM27" i="100"/>
  <c r="BH80" i="100"/>
  <c r="AM80" i="100"/>
  <c r="AM50" i="100"/>
  <c r="BH50" i="100"/>
  <c r="AM104" i="100"/>
  <c r="BH104" i="100"/>
  <c r="AM16" i="100"/>
  <c r="BH16" i="100"/>
  <c r="BH96" i="100"/>
  <c r="AM96" i="100"/>
  <c r="AM90" i="100"/>
  <c r="BH90" i="100"/>
  <c r="AM59" i="100"/>
  <c r="BH59" i="100"/>
  <c r="AM110" i="100"/>
  <c r="BH110" i="100"/>
  <c r="AM115" i="100"/>
  <c r="BH115" i="100"/>
  <c r="BH22" i="100"/>
  <c r="AM22" i="100"/>
  <c r="AM55" i="100"/>
  <c r="BH55" i="100"/>
  <c r="AM113" i="100"/>
  <c r="BH113" i="100"/>
  <c r="BH91" i="100"/>
  <c r="AM91" i="100"/>
  <c r="AM77" i="100"/>
  <c r="BH77" i="100"/>
  <c r="A2" i="47"/>
  <c r="A1" i="47"/>
  <c r="A2" i="62"/>
  <c r="A1" i="62"/>
  <c r="I6" i="62"/>
  <c r="AN77" i="100" l="1"/>
  <c r="BI77" i="100"/>
  <c r="AN115" i="100"/>
  <c r="BI115" i="100"/>
  <c r="BI105" i="100"/>
  <c r="AN105" i="100"/>
  <c r="AN90" i="100"/>
  <c r="BI90" i="100"/>
  <c r="AN76" i="100"/>
  <c r="BI76" i="100"/>
  <c r="AN78" i="100"/>
  <c r="BI78" i="100"/>
  <c r="BI102" i="100"/>
  <c r="AN102" i="100"/>
  <c r="BI32" i="100"/>
  <c r="AN32" i="100"/>
  <c r="BI45" i="100"/>
  <c r="AN45" i="100"/>
  <c r="BI86" i="100"/>
  <c r="AN86" i="100"/>
  <c r="AN99" i="100"/>
  <c r="BI99" i="100"/>
  <c r="AN100" i="100"/>
  <c r="BI100" i="100"/>
  <c r="AN67" i="100"/>
  <c r="BI67" i="100"/>
  <c r="BI30" i="100"/>
  <c r="AN30" i="100"/>
  <c r="BI56" i="100"/>
  <c r="AN56" i="100"/>
  <c r="BI25" i="100"/>
  <c r="AN25" i="100"/>
  <c r="T93" i="100" a="1"/>
  <c r="T93" i="100" s="1"/>
  <c r="T63" i="100" a="1"/>
  <c r="T63" i="100" s="1"/>
  <c r="T11" i="100" a="1"/>
  <c r="T11" i="100" s="1"/>
  <c r="T110" i="100" a="1"/>
  <c r="T110" i="100" s="1"/>
  <c r="T45" i="100" a="1"/>
  <c r="T45" i="100" s="1"/>
  <c r="T68" i="100" a="1"/>
  <c r="T68" i="100" s="1"/>
  <c r="T65" i="100" a="1"/>
  <c r="T65" i="100" s="1"/>
  <c r="T76" i="100" a="1"/>
  <c r="T76" i="100" s="1"/>
  <c r="T66" i="100" a="1"/>
  <c r="T66" i="100" s="1"/>
  <c r="T107" i="100" a="1"/>
  <c r="T107" i="100" s="1"/>
  <c r="T116" i="100" a="1"/>
  <c r="T116" i="100" s="1"/>
  <c r="T61" i="100" a="1"/>
  <c r="T61" i="100" s="1"/>
  <c r="T113" i="100" a="1"/>
  <c r="T113" i="100" s="1"/>
  <c r="T17" i="100" a="1"/>
  <c r="T17" i="100" s="1"/>
  <c r="T79" i="100" a="1"/>
  <c r="T79" i="100" s="1"/>
  <c r="T111" i="100" a="1"/>
  <c r="T111" i="100" s="1"/>
  <c r="T106" i="100" a="1"/>
  <c r="T106" i="100" s="1"/>
  <c r="T70" i="100" a="1"/>
  <c r="T70" i="100" s="1"/>
  <c r="T75" i="100" a="1"/>
  <c r="T75" i="100" s="1"/>
  <c r="T64" i="100" a="1"/>
  <c r="T64" i="100" s="1"/>
  <c r="T56" i="100" a="1"/>
  <c r="T56" i="100" s="1"/>
  <c r="T44" i="100" a="1"/>
  <c r="T44" i="100" s="1"/>
  <c r="T18" i="100" a="1"/>
  <c r="T18" i="100" s="1"/>
  <c r="T57" i="100" a="1"/>
  <c r="T57" i="100" s="1"/>
  <c r="T16" i="100" a="1"/>
  <c r="T16" i="100" s="1"/>
  <c r="T115" i="100" a="1"/>
  <c r="T115" i="100" s="1"/>
  <c r="T90" i="100" a="1"/>
  <c r="T90" i="100" s="1"/>
  <c r="T71" i="100" a="1"/>
  <c r="T71" i="100" s="1"/>
  <c r="T72" i="100" a="1"/>
  <c r="T72" i="100" s="1"/>
  <c r="T92" i="100" a="1"/>
  <c r="T92" i="100" s="1"/>
  <c r="T62" i="100" a="1"/>
  <c r="T62" i="100" s="1"/>
  <c r="T99" i="100" a="1"/>
  <c r="T99" i="100" s="1"/>
  <c r="T55" i="100" a="1"/>
  <c r="T55" i="100" s="1"/>
  <c r="T32" i="100" a="1"/>
  <c r="T32" i="100" s="1"/>
  <c r="T33" i="100" a="1"/>
  <c r="T33" i="100" s="1"/>
  <c r="T78" i="100" a="1"/>
  <c r="T78" i="100" s="1"/>
  <c r="T81" i="100" a="1"/>
  <c r="T81" i="100" s="1"/>
  <c r="T20" i="100" a="1"/>
  <c r="T20" i="100" s="1"/>
  <c r="T47" i="100" a="1"/>
  <c r="T47" i="100" s="1"/>
  <c r="T34" i="100" a="1"/>
  <c r="T34" i="100" s="1"/>
  <c r="T80" i="100" a="1"/>
  <c r="T80" i="100" s="1"/>
  <c r="T27" i="100" a="1"/>
  <c r="T27" i="100" s="1"/>
  <c r="T100" i="100" a="1"/>
  <c r="T100" i="100" s="1"/>
  <c r="T50" i="100" a="1"/>
  <c r="T50" i="100" s="1"/>
  <c r="T60" i="100" a="1"/>
  <c r="T60" i="100" s="1"/>
  <c r="T73" i="100" a="1"/>
  <c r="T73" i="100" s="1"/>
  <c r="T40" i="100" a="1"/>
  <c r="T40" i="100" s="1"/>
  <c r="T67" i="100" a="1"/>
  <c r="T67" i="100" s="1"/>
  <c r="T23" i="100" a="1"/>
  <c r="T23" i="100" s="1"/>
  <c r="AN9" i="107"/>
  <c r="T59" i="100" a="1"/>
  <c r="T59" i="100" s="1"/>
  <c r="T49" i="100" a="1"/>
  <c r="T49" i="100" s="1"/>
  <c r="T95" i="100" a="1"/>
  <c r="T95" i="100" s="1"/>
  <c r="T112" i="100" a="1"/>
  <c r="T112" i="100" s="1"/>
  <c r="T77" i="100" a="1"/>
  <c r="T77" i="100" s="1"/>
  <c r="T10" i="100" a="1"/>
  <c r="T10" i="100" s="1"/>
  <c r="T84" i="100" a="1"/>
  <c r="T84" i="100" s="1"/>
  <c r="T48" i="100" a="1"/>
  <c r="T48" i="100" s="1"/>
  <c r="T43" i="100" a="1"/>
  <c r="T43" i="100" s="1"/>
  <c r="T26" i="100" a="1"/>
  <c r="T26" i="100" s="1"/>
  <c r="T86" i="100" a="1"/>
  <c r="T86" i="100" s="1"/>
  <c r="T102" i="100" a="1"/>
  <c r="T102" i="100" s="1"/>
  <c r="T21" i="100" a="1"/>
  <c r="T21" i="100" s="1"/>
  <c r="T31" i="100" a="1"/>
  <c r="T31" i="100" s="1"/>
  <c r="T36" i="100" a="1"/>
  <c r="T36" i="100" s="1"/>
  <c r="T53" i="100" a="1"/>
  <c r="T53" i="100" s="1"/>
  <c r="T46" i="100" a="1"/>
  <c r="T46" i="100" s="1"/>
  <c r="T14" i="100" a="1"/>
  <c r="T14" i="100" s="1"/>
  <c r="T28" i="100" a="1"/>
  <c r="T28" i="100" s="1"/>
  <c r="T87" i="100" a="1"/>
  <c r="T87" i="100" s="1"/>
  <c r="T103" i="100" a="1"/>
  <c r="T103" i="100" s="1"/>
  <c r="T30" i="100" a="1"/>
  <c r="T30" i="100" s="1"/>
  <c r="T22" i="100" a="1"/>
  <c r="T22" i="100" s="1"/>
  <c r="T35" i="100" a="1"/>
  <c r="T35" i="100" s="1"/>
  <c r="T104" i="100" a="1"/>
  <c r="T104" i="100" s="1"/>
  <c r="T37" i="100" a="1"/>
  <c r="T37" i="100" s="1"/>
  <c r="T9" i="100" a="1"/>
  <c r="T9" i="100" s="1"/>
  <c r="T109" i="100" a="1"/>
  <c r="T109" i="100" s="1"/>
  <c r="T91" i="100" a="1"/>
  <c r="T91" i="100" s="1"/>
  <c r="T85" i="100" a="1"/>
  <c r="T85" i="100" s="1"/>
  <c r="T98" i="100" a="1"/>
  <c r="T98" i="100" s="1"/>
  <c r="T29" i="100" a="1"/>
  <c r="T29" i="100" s="1"/>
  <c r="T88" i="100" a="1"/>
  <c r="T88" i="100" s="1"/>
  <c r="T41" i="100" a="1"/>
  <c r="T41" i="100" s="1"/>
  <c r="T83" i="100" a="1"/>
  <c r="T83" i="100" s="1"/>
  <c r="T101" i="100" a="1"/>
  <c r="T101" i="100" s="1"/>
  <c r="T13" i="100" a="1"/>
  <c r="T13" i="100" s="1"/>
  <c r="T58" i="100" a="1"/>
  <c r="T58" i="100" s="1"/>
  <c r="T74" i="100" a="1"/>
  <c r="T74" i="100" s="1"/>
  <c r="T52" i="100" a="1"/>
  <c r="T52" i="100" s="1"/>
  <c r="T42" i="100" a="1"/>
  <c r="T42" i="100" s="1"/>
  <c r="T12" i="100" a="1"/>
  <c r="T12" i="100" s="1"/>
  <c r="T114" i="100" a="1"/>
  <c r="T114" i="100" s="1"/>
  <c r="T89" i="100" a="1"/>
  <c r="T89" i="100" s="1"/>
  <c r="T54" i="100" a="1"/>
  <c r="T54" i="100" s="1"/>
  <c r="T19" i="100" a="1"/>
  <c r="T19" i="100" s="1"/>
  <c r="T108" i="100" a="1"/>
  <c r="T108" i="100" s="1"/>
  <c r="T15" i="100" a="1"/>
  <c r="T15" i="100" s="1"/>
  <c r="T97" i="100" a="1"/>
  <c r="T97" i="100" s="1"/>
  <c r="T38" i="100" a="1"/>
  <c r="T38" i="100" s="1"/>
  <c r="T94" i="100" a="1"/>
  <c r="T94" i="100" s="1"/>
  <c r="T96" i="100" a="1"/>
  <c r="T96" i="100" s="1"/>
  <c r="T25" i="100" a="1"/>
  <c r="T25" i="100" s="1"/>
  <c r="T82" i="100" a="1"/>
  <c r="T82" i="100" s="1"/>
  <c r="T69" i="100" a="1"/>
  <c r="T69" i="100" s="1"/>
  <c r="T39" i="100" a="1"/>
  <c r="T39" i="100" s="1"/>
  <c r="T24" i="100" a="1"/>
  <c r="T24" i="100" s="1"/>
  <c r="T51" i="100" a="1"/>
  <c r="T51" i="100" s="1"/>
  <c r="T105" i="100" a="1"/>
  <c r="T105" i="100" s="1"/>
  <c r="AN15" i="100"/>
  <c r="BI15" i="100"/>
  <c r="BI29" i="100"/>
  <c r="AN29" i="100"/>
  <c r="AN69" i="100"/>
  <c r="BI69" i="100"/>
  <c r="AN91" i="100"/>
  <c r="BI91" i="100"/>
  <c r="AN44" i="100"/>
  <c r="BI44" i="100"/>
  <c r="AN13" i="100"/>
  <c r="BI13" i="100"/>
  <c r="AN21" i="100"/>
  <c r="BI21" i="100"/>
  <c r="BI26" i="100"/>
  <c r="AN26" i="100"/>
  <c r="BI33" i="100"/>
  <c r="AN33" i="100"/>
  <c r="AN47" i="100"/>
  <c r="BI47" i="100"/>
  <c r="BI71" i="100"/>
  <c r="AN71" i="100"/>
  <c r="AN23" i="100"/>
  <c r="BI23" i="100"/>
  <c r="AN37" i="100"/>
  <c r="BI37" i="100"/>
  <c r="BI83" i="100"/>
  <c r="AN83" i="100"/>
  <c r="BI36" i="100"/>
  <c r="AN36" i="100"/>
  <c r="AN108" i="100"/>
  <c r="BI108" i="100"/>
  <c r="BI18" i="100"/>
  <c r="AN18" i="100"/>
  <c r="BI68" i="100"/>
  <c r="AN68" i="100"/>
  <c r="AN95" i="100"/>
  <c r="BI95" i="100"/>
  <c r="BI31" i="100"/>
  <c r="AN31" i="100"/>
  <c r="BI57" i="100"/>
  <c r="AN57" i="100"/>
  <c r="AN96" i="100"/>
  <c r="BI96" i="100"/>
  <c r="AN110" i="100"/>
  <c r="BI110" i="100"/>
  <c r="BI62" i="100"/>
  <c r="AN62" i="100"/>
  <c r="BI63" i="100"/>
  <c r="AN63" i="100"/>
  <c r="AN61" i="100"/>
  <c r="BI61" i="100"/>
  <c r="AN109" i="100"/>
  <c r="BI109" i="100"/>
  <c r="BI20" i="100"/>
  <c r="AN20" i="100"/>
  <c r="AN113" i="100"/>
  <c r="BI113" i="100"/>
  <c r="BI59" i="100"/>
  <c r="AN59" i="100"/>
  <c r="AN49" i="100"/>
  <c r="BI49" i="100"/>
  <c r="BI65" i="100"/>
  <c r="AN65" i="100"/>
  <c r="BI75" i="100"/>
  <c r="AN75" i="100"/>
  <c r="AN89" i="100"/>
  <c r="BI89" i="100"/>
  <c r="BI42" i="100"/>
  <c r="AN42" i="100"/>
  <c r="AN64" i="100"/>
  <c r="BI64" i="100"/>
  <c r="AN72" i="100"/>
  <c r="BI72" i="100"/>
  <c r="BI11" i="100"/>
  <c r="AN11" i="100"/>
  <c r="BI14" i="100"/>
  <c r="AN14" i="100"/>
  <c r="BI97" i="100"/>
  <c r="AN97" i="100"/>
  <c r="BI112" i="100"/>
  <c r="AN112" i="100"/>
  <c r="BI60" i="100"/>
  <c r="AN60" i="100"/>
  <c r="AN114" i="100"/>
  <c r="BI114" i="100"/>
  <c r="AN27" i="100"/>
  <c r="BI27" i="100"/>
  <c r="BI40" i="100"/>
  <c r="AN40" i="100"/>
  <c r="BI22" i="100"/>
  <c r="AN22" i="100"/>
  <c r="BI107" i="100"/>
  <c r="AN107" i="100"/>
  <c r="AN98" i="100"/>
  <c r="BI98" i="100"/>
  <c r="AN41" i="100"/>
  <c r="BI41" i="100"/>
  <c r="AN24" i="100"/>
  <c r="BI24" i="100"/>
  <c r="BI9" i="100"/>
  <c r="AN9" i="100"/>
  <c r="BI34" i="100"/>
  <c r="AN34" i="100"/>
  <c r="AN94" i="100"/>
  <c r="BI94" i="100"/>
  <c r="BI111" i="100"/>
  <c r="AN111" i="100"/>
  <c r="BI28" i="100"/>
  <c r="AN28" i="100"/>
  <c r="BI43" i="100"/>
  <c r="AN43" i="100"/>
  <c r="AN12" i="100"/>
  <c r="BI12" i="100"/>
  <c r="AN70" i="100"/>
  <c r="BI70" i="100"/>
  <c r="AN48" i="100"/>
  <c r="BI48" i="100"/>
  <c r="AN16" i="100"/>
  <c r="BI16" i="100"/>
  <c r="AN79" i="100"/>
  <c r="BI79" i="100"/>
  <c r="BI92" i="100"/>
  <c r="AN92" i="100"/>
  <c r="AN51" i="100"/>
  <c r="BI51" i="100"/>
  <c r="BI53" i="100"/>
  <c r="AN53" i="100"/>
  <c r="BI80" i="100"/>
  <c r="AN80" i="100"/>
  <c r="BI74" i="100"/>
  <c r="AN74" i="100"/>
  <c r="BI54" i="100"/>
  <c r="AN54" i="100"/>
  <c r="AN50" i="100"/>
  <c r="BI50" i="100"/>
  <c r="BI82" i="100"/>
  <c r="AN82" i="100"/>
  <c r="BI101" i="100"/>
  <c r="AN101" i="100"/>
  <c r="BI38" i="100"/>
  <c r="AN38" i="100"/>
  <c r="AN73" i="100"/>
  <c r="BI73" i="100"/>
  <c r="AN85" i="100"/>
  <c r="BI85" i="100"/>
  <c r="BI46" i="100"/>
  <c r="AN46" i="100"/>
  <c r="AN35" i="100"/>
  <c r="BI35" i="100"/>
  <c r="AN19" i="100"/>
  <c r="BI19" i="100"/>
  <c r="BI17" i="100"/>
  <c r="AN17" i="100"/>
  <c r="BI84" i="100"/>
  <c r="AN84" i="100"/>
  <c r="AN10" i="100"/>
  <c r="BI10" i="100"/>
  <c r="AN66" i="100"/>
  <c r="BI66" i="100"/>
  <c r="AN87" i="100"/>
  <c r="BI87" i="100"/>
  <c r="BI55" i="100"/>
  <c r="AN55" i="100"/>
  <c r="BI106" i="100"/>
  <c r="AN106" i="100"/>
  <c r="BI39" i="100"/>
  <c r="AN39" i="100"/>
  <c r="AN88" i="100"/>
  <c r="BI88" i="100"/>
  <c r="BI58" i="100"/>
  <c r="AN58" i="100"/>
  <c r="AN93" i="100"/>
  <c r="BI93" i="100"/>
  <c r="AN81" i="100"/>
  <c r="BI81" i="100"/>
  <c r="BI52" i="100"/>
  <c r="AN52" i="100"/>
  <c r="AN103" i="100"/>
  <c r="BI103" i="100"/>
  <c r="AN116" i="100"/>
  <c r="BI116" i="100"/>
  <c r="AN104" i="100"/>
  <c r="BI104" i="100"/>
  <c r="I13" i="62"/>
  <c r="J6" i="62"/>
  <c r="BJ13" i="100" l="1"/>
  <c r="AO13" i="100"/>
  <c r="AO16" i="100"/>
  <c r="BJ16" i="100"/>
  <c r="BJ63" i="100"/>
  <c r="AO63" i="100"/>
  <c r="AO43" i="100"/>
  <c r="BJ43" i="100"/>
  <c r="BJ48" i="100"/>
  <c r="AO48" i="100"/>
  <c r="BJ20" i="100"/>
  <c r="AO20" i="100"/>
  <c r="BJ70" i="100"/>
  <c r="AO70" i="100"/>
  <c r="AO14" i="100"/>
  <c r="BJ14" i="100"/>
  <c r="BJ65" i="100"/>
  <c r="AO65" i="100"/>
  <c r="BJ115" i="100"/>
  <c r="AO115" i="100"/>
  <c r="BJ31" i="100"/>
  <c r="AO31" i="100"/>
  <c r="BJ21" i="100"/>
  <c r="AO21" i="100"/>
  <c r="AO102" i="100"/>
  <c r="BJ102" i="100"/>
  <c r="AO93" i="100"/>
  <c r="BJ93" i="100"/>
  <c r="AO75" i="100"/>
  <c r="BJ75" i="100"/>
  <c r="AO84" i="100"/>
  <c r="BJ84" i="100"/>
  <c r="BJ106" i="100"/>
  <c r="AO106" i="100"/>
  <c r="BJ19" i="100"/>
  <c r="AO19" i="100"/>
  <c r="AO37" i="100"/>
  <c r="BJ37" i="100"/>
  <c r="BJ10" i="100"/>
  <c r="AO10" i="100"/>
  <c r="AO78" i="100"/>
  <c r="BJ78" i="100"/>
  <c r="BJ111" i="100"/>
  <c r="AO111" i="100"/>
  <c r="BJ24" i="100"/>
  <c r="AO24" i="100"/>
  <c r="AO53" i="100"/>
  <c r="BJ53" i="100"/>
  <c r="AO60" i="100"/>
  <c r="BJ60" i="100"/>
  <c r="AO110" i="100"/>
  <c r="BJ110" i="100"/>
  <c r="AO18" i="100"/>
  <c r="BJ18" i="100"/>
  <c r="AO94" i="100"/>
  <c r="BJ94" i="100"/>
  <c r="BJ38" i="100"/>
  <c r="AO38" i="100"/>
  <c r="BJ47" i="100"/>
  <c r="AO47" i="100"/>
  <c r="AO9" i="100"/>
  <c r="BJ9" i="100"/>
  <c r="BJ81" i="100"/>
  <c r="AO81" i="100"/>
  <c r="AO54" i="100"/>
  <c r="BJ54" i="100"/>
  <c r="AO104" i="100"/>
  <c r="BJ104" i="100"/>
  <c r="BJ77" i="100"/>
  <c r="AO77" i="100"/>
  <c r="BJ33" i="100"/>
  <c r="AO33" i="100"/>
  <c r="AO79" i="100"/>
  <c r="BJ79" i="100"/>
  <c r="BJ67" i="100"/>
  <c r="AO67" i="100"/>
  <c r="AO69" i="100"/>
  <c r="BJ69" i="100"/>
  <c r="AO11" i="100"/>
  <c r="BJ11" i="100"/>
  <c r="AO85" i="100"/>
  <c r="BJ85" i="100"/>
  <c r="AO112" i="100"/>
  <c r="BJ112" i="100"/>
  <c r="AO32" i="100"/>
  <c r="BJ32" i="100"/>
  <c r="AO17" i="100"/>
  <c r="BJ17" i="100"/>
  <c r="AO40" i="100"/>
  <c r="BJ40" i="100"/>
  <c r="AO82" i="100"/>
  <c r="BJ82" i="100"/>
  <c r="BJ44" i="100"/>
  <c r="AO44" i="100"/>
  <c r="BJ91" i="100"/>
  <c r="AO91" i="100"/>
  <c r="BJ95" i="100"/>
  <c r="AO95" i="100"/>
  <c r="AO55" i="100"/>
  <c r="BJ55" i="100"/>
  <c r="AO113" i="100"/>
  <c r="BJ113" i="100"/>
  <c r="BJ71" i="100"/>
  <c r="AO71" i="100"/>
  <c r="AO39" i="100"/>
  <c r="BJ39" i="100"/>
  <c r="AO83" i="100"/>
  <c r="BJ83" i="100"/>
  <c r="BJ50" i="100"/>
  <c r="AO50" i="100"/>
  <c r="AO100" i="100"/>
  <c r="BJ100" i="100"/>
  <c r="BJ80" i="100"/>
  <c r="AO80" i="100"/>
  <c r="BJ26" i="100"/>
  <c r="AO26" i="100"/>
  <c r="AO109" i="100"/>
  <c r="BJ109" i="100"/>
  <c r="BJ35" i="100"/>
  <c r="AO35" i="100"/>
  <c r="AO12" i="100"/>
  <c r="BJ12" i="100"/>
  <c r="AO30" i="100"/>
  <c r="BJ30" i="100"/>
  <c r="AO49" i="100"/>
  <c r="BJ49" i="100"/>
  <c r="BJ99" i="100"/>
  <c r="AO99" i="100"/>
  <c r="BJ61" i="100"/>
  <c r="AO61" i="100"/>
  <c r="BJ76" i="100"/>
  <c r="AO76" i="100"/>
  <c r="BJ101" i="100"/>
  <c r="AO101" i="100"/>
  <c r="AO36" i="100"/>
  <c r="BJ36" i="100"/>
  <c r="BJ57" i="100"/>
  <c r="AO57" i="100"/>
  <c r="BJ96" i="100"/>
  <c r="AO96" i="100"/>
  <c r="AO98" i="100"/>
  <c r="BJ98" i="100"/>
  <c r="AO64" i="100"/>
  <c r="BJ64" i="100"/>
  <c r="AO15" i="100"/>
  <c r="BJ15" i="100"/>
  <c r="AO114" i="100"/>
  <c r="BJ114" i="100"/>
  <c r="BJ42" i="100"/>
  <c r="AO42" i="100"/>
  <c r="AO103" i="100"/>
  <c r="BJ103" i="100"/>
  <c r="BJ59" i="100"/>
  <c r="AO59" i="100"/>
  <c r="AO62" i="100"/>
  <c r="BJ62" i="100"/>
  <c r="BJ116" i="100"/>
  <c r="AO116" i="100"/>
  <c r="BJ58" i="100"/>
  <c r="AO58" i="100"/>
  <c r="BJ90" i="100"/>
  <c r="AO90" i="100"/>
  <c r="BJ68" i="100"/>
  <c r="AO68" i="100"/>
  <c r="AO41" i="100"/>
  <c r="BJ41" i="100"/>
  <c r="AO88" i="100"/>
  <c r="BJ88" i="100"/>
  <c r="AO27" i="100"/>
  <c r="BJ27" i="100"/>
  <c r="AO56" i="100"/>
  <c r="BJ56" i="100"/>
  <c r="AO97" i="100"/>
  <c r="BJ97" i="100"/>
  <c r="AO89" i="100"/>
  <c r="BJ89" i="100"/>
  <c r="BJ22" i="100"/>
  <c r="AO22" i="100"/>
  <c r="BJ52" i="100"/>
  <c r="AO52" i="100"/>
  <c r="AO87" i="100"/>
  <c r="BJ87" i="100"/>
  <c r="U52" i="100" a="1"/>
  <c r="U52" i="100" s="1"/>
  <c r="U50" i="100" a="1"/>
  <c r="U50" i="100" s="1"/>
  <c r="U35" i="100" a="1"/>
  <c r="U35" i="100" s="1"/>
  <c r="U109" i="100" a="1"/>
  <c r="U109" i="100" s="1"/>
  <c r="U84" i="100" a="1"/>
  <c r="U84" i="100" s="1"/>
  <c r="U41" i="100" a="1"/>
  <c r="U41" i="100" s="1"/>
  <c r="AO9" i="107"/>
  <c r="U25" i="100" a="1"/>
  <c r="U25" i="100" s="1"/>
  <c r="U17" i="100" a="1"/>
  <c r="U17" i="100" s="1"/>
  <c r="U24" i="100" a="1"/>
  <c r="U24" i="100" s="1"/>
  <c r="U83" i="100" a="1"/>
  <c r="U83" i="100" s="1"/>
  <c r="U111" i="100" a="1"/>
  <c r="U111" i="100" s="1"/>
  <c r="U51" i="100" a="1"/>
  <c r="U51" i="100" s="1"/>
  <c r="U102" i="100" a="1"/>
  <c r="U102" i="100" s="1"/>
  <c r="U67" i="100" a="1"/>
  <c r="U67" i="100" s="1"/>
  <c r="U33" i="100" a="1"/>
  <c r="U33" i="100" s="1"/>
  <c r="U42" i="100" a="1"/>
  <c r="U42" i="100" s="1"/>
  <c r="U32" i="100" a="1"/>
  <c r="U32" i="100" s="1"/>
  <c r="U72" i="100" a="1"/>
  <c r="U72" i="100" s="1"/>
  <c r="U34" i="100" a="1"/>
  <c r="U34" i="100" s="1"/>
  <c r="U47" i="100" a="1"/>
  <c r="U47" i="100" s="1"/>
  <c r="U13" i="100" a="1"/>
  <c r="U13" i="100" s="1"/>
  <c r="U75" i="100" a="1"/>
  <c r="U75" i="100" s="1"/>
  <c r="U18" i="100" a="1"/>
  <c r="U18" i="100" s="1"/>
  <c r="U78" i="100" a="1"/>
  <c r="U78" i="100" s="1"/>
  <c r="U65" i="100" a="1"/>
  <c r="U65" i="100" s="1"/>
  <c r="U20" i="100" a="1"/>
  <c r="U20" i="100" s="1"/>
  <c r="U73" i="100" a="1"/>
  <c r="U73" i="100" s="1"/>
  <c r="U66" i="100" a="1"/>
  <c r="U66" i="100" s="1"/>
  <c r="U91" i="100" a="1"/>
  <c r="U91" i="100" s="1"/>
  <c r="U96" i="100" a="1"/>
  <c r="U96" i="100" s="1"/>
  <c r="U89" i="100" a="1"/>
  <c r="U89" i="100" s="1"/>
  <c r="U9" i="100" a="1"/>
  <c r="U9" i="100" s="1"/>
  <c r="U64" i="100" a="1"/>
  <c r="U64" i="100" s="1"/>
  <c r="U23" i="100" a="1"/>
  <c r="U23" i="100" s="1"/>
  <c r="U95" i="100" a="1"/>
  <c r="U95" i="100" s="1"/>
  <c r="U71" i="100" a="1"/>
  <c r="U71" i="100" s="1"/>
  <c r="U103" i="100" a="1"/>
  <c r="U103" i="100" s="1"/>
  <c r="U104" i="100" a="1"/>
  <c r="U104" i="100" s="1"/>
  <c r="U61" i="100" a="1"/>
  <c r="U61" i="100" s="1"/>
  <c r="U46" i="100" a="1"/>
  <c r="U46" i="100" s="1"/>
  <c r="U31" i="100" a="1"/>
  <c r="U31" i="100" s="1"/>
  <c r="U82" i="100" a="1"/>
  <c r="U82" i="100" s="1"/>
  <c r="U39" i="100" a="1"/>
  <c r="U39" i="100" s="1"/>
  <c r="U80" i="100" a="1"/>
  <c r="U80" i="100" s="1"/>
  <c r="U44" i="100" a="1"/>
  <c r="U44" i="100" s="1"/>
  <c r="U68" i="100" a="1"/>
  <c r="U68" i="100" s="1"/>
  <c r="U76" i="100" a="1"/>
  <c r="U76" i="100" s="1"/>
  <c r="U86" i="100" a="1"/>
  <c r="U86" i="100" s="1"/>
  <c r="U10" i="100" a="1"/>
  <c r="U10" i="100" s="1"/>
  <c r="U58" i="100" a="1"/>
  <c r="U58" i="100" s="1"/>
  <c r="U59" i="100" a="1"/>
  <c r="U59" i="100" s="1"/>
  <c r="U74" i="100" a="1"/>
  <c r="U74" i="100" s="1"/>
  <c r="U60" i="100" a="1"/>
  <c r="U60" i="100" s="1"/>
  <c r="U94" i="100" a="1"/>
  <c r="U94" i="100" s="1"/>
  <c r="U107" i="100" a="1"/>
  <c r="U107" i="100" s="1"/>
  <c r="U112" i="100" a="1"/>
  <c r="U112" i="100" s="1"/>
  <c r="U48" i="100" a="1"/>
  <c r="U48" i="100" s="1"/>
  <c r="U70" i="100" a="1"/>
  <c r="U70" i="100" s="1"/>
  <c r="U16" i="100" a="1"/>
  <c r="U16" i="100" s="1"/>
  <c r="U101" i="100" a="1"/>
  <c r="U101" i="100" s="1"/>
  <c r="U26" i="100" a="1"/>
  <c r="U26" i="100" s="1"/>
  <c r="U81" i="100" a="1"/>
  <c r="U81" i="100" s="1"/>
  <c r="U115" i="100" a="1"/>
  <c r="U115" i="100" s="1"/>
  <c r="U30" i="100" a="1"/>
  <c r="U30" i="100" s="1"/>
  <c r="U56" i="100" a="1"/>
  <c r="U56" i="100" s="1"/>
  <c r="U43" i="100" a="1"/>
  <c r="U43" i="100" s="1"/>
  <c r="U49" i="100" a="1"/>
  <c r="U49" i="100" s="1"/>
  <c r="U36" i="100" a="1"/>
  <c r="U36" i="100" s="1"/>
  <c r="U63" i="100" a="1"/>
  <c r="U63" i="100" s="1"/>
  <c r="U116" i="100" a="1"/>
  <c r="U116" i="100" s="1"/>
  <c r="U85" i="100" a="1"/>
  <c r="U85" i="100" s="1"/>
  <c r="U69" i="100" a="1"/>
  <c r="U69" i="100" s="1"/>
  <c r="U38" i="100" a="1"/>
  <c r="U38" i="100" s="1"/>
  <c r="U77" i="100" a="1"/>
  <c r="U77" i="100" s="1"/>
  <c r="U97" i="100" a="1"/>
  <c r="U97" i="100" s="1"/>
  <c r="U79" i="100" a="1"/>
  <c r="U79" i="100" s="1"/>
  <c r="U113" i="100" a="1"/>
  <c r="U113" i="100" s="1"/>
  <c r="U19" i="100" a="1"/>
  <c r="U19" i="100" s="1"/>
  <c r="U37" i="100" a="1"/>
  <c r="U37" i="100" s="1"/>
  <c r="U100" i="100" a="1"/>
  <c r="U100" i="100" s="1"/>
  <c r="U88" i="100" a="1"/>
  <c r="U88" i="100" s="1"/>
  <c r="U105" i="100" a="1"/>
  <c r="U105" i="100" s="1"/>
  <c r="U87" i="100" a="1"/>
  <c r="U87" i="100" s="1"/>
  <c r="U21" i="100" a="1"/>
  <c r="U21" i="100" s="1"/>
  <c r="U106" i="100" a="1"/>
  <c r="U106" i="100" s="1"/>
  <c r="U92" i="100" a="1"/>
  <c r="U92" i="100" s="1"/>
  <c r="U54" i="100" a="1"/>
  <c r="U54" i="100" s="1"/>
  <c r="U11" i="100" a="1"/>
  <c r="U11" i="100" s="1"/>
  <c r="U55" i="100" a="1"/>
  <c r="U55" i="100" s="1"/>
  <c r="U99" i="100" a="1"/>
  <c r="U99" i="100" s="1"/>
  <c r="U57" i="100" a="1"/>
  <c r="U57" i="100" s="1"/>
  <c r="U45" i="100" a="1"/>
  <c r="U45" i="100" s="1"/>
  <c r="U114" i="100" a="1"/>
  <c r="U114" i="100" s="1"/>
  <c r="U40" i="100" a="1"/>
  <c r="U40" i="100" s="1"/>
  <c r="U98" i="100" a="1"/>
  <c r="U98" i="100" s="1"/>
  <c r="U62" i="100" a="1"/>
  <c r="U62" i="100" s="1"/>
  <c r="U53" i="100" a="1"/>
  <c r="U53" i="100" s="1"/>
  <c r="U93" i="100" a="1"/>
  <c r="U93" i="100" s="1"/>
  <c r="U12" i="100" a="1"/>
  <c r="U12" i="100" s="1"/>
  <c r="U29" i="100" a="1"/>
  <c r="U29" i="100" s="1"/>
  <c r="U110" i="100" a="1"/>
  <c r="U110" i="100" s="1"/>
  <c r="U27" i="100" a="1"/>
  <c r="U27" i="100" s="1"/>
  <c r="U90" i="100" a="1"/>
  <c r="U90" i="100" s="1"/>
  <c r="U15" i="100" a="1"/>
  <c r="U15" i="100" s="1"/>
  <c r="U22" i="100" a="1"/>
  <c r="U22" i="100" s="1"/>
  <c r="U108" i="100" a="1"/>
  <c r="U108" i="100" s="1"/>
  <c r="U28" i="100" a="1"/>
  <c r="U28" i="100" s="1"/>
  <c r="U14" i="100" a="1"/>
  <c r="U14" i="100" s="1"/>
  <c r="AO92" i="100"/>
  <c r="BJ92" i="100"/>
  <c r="BJ107" i="100"/>
  <c r="AO107" i="100"/>
  <c r="AO51" i="100"/>
  <c r="BJ51" i="100"/>
  <c r="AO46" i="100"/>
  <c r="BJ46" i="100"/>
  <c r="BJ73" i="100"/>
  <c r="AO73" i="100"/>
  <c r="BJ45" i="100"/>
  <c r="AO45" i="100"/>
  <c r="AO25" i="100"/>
  <c r="BJ25" i="100"/>
  <c r="AO29" i="100"/>
  <c r="BJ29" i="100"/>
  <c r="AO86" i="100"/>
  <c r="BJ86" i="100"/>
  <c r="BJ34" i="100"/>
  <c r="AO34" i="100"/>
  <c r="AO108" i="100"/>
  <c r="BJ108" i="100"/>
  <c r="AO105" i="100"/>
  <c r="BJ105" i="100"/>
  <c r="BJ74" i="100"/>
  <c r="AO74" i="100"/>
  <c r="AO28" i="100"/>
  <c r="BJ28" i="100"/>
  <c r="AO23" i="100"/>
  <c r="BJ23" i="100"/>
  <c r="BJ72" i="100"/>
  <c r="AO72" i="100"/>
  <c r="BJ66" i="100"/>
  <c r="AO66" i="100"/>
  <c r="J11" i="62"/>
  <c r="K6" i="62"/>
  <c r="BK112" i="100" l="1"/>
  <c r="AP112" i="100"/>
  <c r="BK60" i="100"/>
  <c r="AP60" i="100"/>
  <c r="BK58" i="100"/>
  <c r="AP58" i="100"/>
  <c r="BK49" i="100"/>
  <c r="AP49" i="100"/>
  <c r="BK76" i="100"/>
  <c r="AP76" i="100"/>
  <c r="AP73" i="100"/>
  <c r="BK73" i="100"/>
  <c r="BK25" i="100"/>
  <c r="AP25" i="100"/>
  <c r="AP79" i="100"/>
  <c r="BK79" i="100"/>
  <c r="AP33" i="100"/>
  <c r="BK33" i="100"/>
  <c r="AP38" i="100"/>
  <c r="BK38" i="100"/>
  <c r="AP9" i="100"/>
  <c r="BK9" i="100"/>
  <c r="BK116" i="100"/>
  <c r="AP116" i="100"/>
  <c r="AP91" i="100"/>
  <c r="BK91" i="100"/>
  <c r="AP66" i="100"/>
  <c r="BK66" i="100"/>
  <c r="AP43" i="100"/>
  <c r="BK43" i="100"/>
  <c r="AP20" i="100"/>
  <c r="BK20" i="100"/>
  <c r="V115" i="100" a="1"/>
  <c r="V115" i="100" s="1"/>
  <c r="V15" i="100" a="1"/>
  <c r="V15" i="100" s="1"/>
  <c r="V81" i="100" a="1"/>
  <c r="V81" i="100" s="1"/>
  <c r="V95" i="100" a="1"/>
  <c r="V95" i="100" s="1"/>
  <c r="V19" i="100" a="1"/>
  <c r="V19" i="100" s="1"/>
  <c r="V76" i="100" a="1"/>
  <c r="V76" i="100" s="1"/>
  <c r="V69" i="100" a="1"/>
  <c r="V69" i="100" s="1"/>
  <c r="V12" i="100" a="1"/>
  <c r="V12" i="100" s="1"/>
  <c r="V24" i="100" a="1"/>
  <c r="V24" i="100" s="1"/>
  <c r="V75" i="100" a="1"/>
  <c r="V75" i="100" s="1"/>
  <c r="V53" i="100" a="1"/>
  <c r="V53" i="100" s="1"/>
  <c r="V80" i="100" a="1"/>
  <c r="V80" i="100" s="1"/>
  <c r="V67" i="100" a="1"/>
  <c r="V67" i="100" s="1"/>
  <c r="V103" i="100" a="1"/>
  <c r="V103" i="100" s="1"/>
  <c r="V116" i="100" a="1"/>
  <c r="V116" i="100" s="1"/>
  <c r="V79" i="100" a="1"/>
  <c r="V79" i="100" s="1"/>
  <c r="V48" i="100" a="1"/>
  <c r="V48" i="100" s="1"/>
  <c r="V77" i="100" a="1"/>
  <c r="V77" i="100" s="1"/>
  <c r="V71" i="100" a="1"/>
  <c r="V71" i="100" s="1"/>
  <c r="AP9" i="107"/>
  <c r="V52" i="100" a="1"/>
  <c r="V52" i="100" s="1"/>
  <c r="V37" i="100" a="1"/>
  <c r="V37" i="100" s="1"/>
  <c r="V102" i="100" a="1"/>
  <c r="V102" i="100" s="1"/>
  <c r="V32" i="100" a="1"/>
  <c r="V32" i="100" s="1"/>
  <c r="V23" i="100" a="1"/>
  <c r="V23" i="100" s="1"/>
  <c r="V39" i="100" a="1"/>
  <c r="V39" i="100" s="1"/>
  <c r="V72" i="100" a="1"/>
  <c r="V72" i="100" s="1"/>
  <c r="V70" i="100" a="1"/>
  <c r="V70" i="100" s="1"/>
  <c r="V114" i="100" a="1"/>
  <c r="V114" i="100" s="1"/>
  <c r="V50" i="100" a="1"/>
  <c r="V50" i="100" s="1"/>
  <c r="V110" i="100" a="1"/>
  <c r="V110" i="100" s="1"/>
  <c r="V66" i="100" a="1"/>
  <c r="V66" i="100" s="1"/>
  <c r="V60" i="100" a="1"/>
  <c r="V60" i="100" s="1"/>
  <c r="V88" i="100" a="1"/>
  <c r="V88" i="100" s="1"/>
  <c r="V20" i="100" a="1"/>
  <c r="V20" i="100" s="1"/>
  <c r="V58" i="100" a="1"/>
  <c r="V58" i="100" s="1"/>
  <c r="V18" i="100" a="1"/>
  <c r="V18" i="100" s="1"/>
  <c r="V45" i="100" a="1"/>
  <c r="V45" i="100" s="1"/>
  <c r="V33" i="100" a="1"/>
  <c r="V33" i="100" s="1"/>
  <c r="V93" i="100" a="1"/>
  <c r="V93" i="100" s="1"/>
  <c r="V108" i="100" a="1"/>
  <c r="V108" i="100" s="1"/>
  <c r="V92" i="100" a="1"/>
  <c r="V92" i="100" s="1"/>
  <c r="V90" i="100" a="1"/>
  <c r="V90" i="100" s="1"/>
  <c r="V86" i="100" a="1"/>
  <c r="V86" i="100" s="1"/>
  <c r="V34" i="100" a="1"/>
  <c r="V34" i="100" s="1"/>
  <c r="V46" i="100" a="1"/>
  <c r="V46" i="100" s="1"/>
  <c r="V43" i="100" a="1"/>
  <c r="V43" i="100" s="1"/>
  <c r="V68" i="100" a="1"/>
  <c r="V68" i="100" s="1"/>
  <c r="V84" i="100" a="1"/>
  <c r="V84" i="100" s="1"/>
  <c r="V62" i="100" a="1"/>
  <c r="V62" i="100" s="1"/>
  <c r="V36" i="100" a="1"/>
  <c r="V36" i="100" s="1"/>
  <c r="V17" i="100" a="1"/>
  <c r="V17" i="100" s="1"/>
  <c r="V98" i="100" a="1"/>
  <c r="V98" i="100" s="1"/>
  <c r="V42" i="100" a="1"/>
  <c r="V42" i="100" s="1"/>
  <c r="V83" i="100" a="1"/>
  <c r="V83" i="100" s="1"/>
  <c r="V109" i="100" a="1"/>
  <c r="V109" i="100" s="1"/>
  <c r="V9" i="100" a="1"/>
  <c r="V9" i="100" s="1"/>
  <c r="V27" i="100" a="1"/>
  <c r="V27" i="100" s="1"/>
  <c r="V65" i="100" a="1"/>
  <c r="V65" i="100" s="1"/>
  <c r="V89" i="100" a="1"/>
  <c r="V89" i="100" s="1"/>
  <c r="V55" i="100" a="1"/>
  <c r="V55" i="100" s="1"/>
  <c r="V78" i="100" a="1"/>
  <c r="V78" i="100" s="1"/>
  <c r="V13" i="100" a="1"/>
  <c r="V13" i="100" s="1"/>
  <c r="V14" i="100" a="1"/>
  <c r="V14" i="100" s="1"/>
  <c r="V22" i="100" a="1"/>
  <c r="V22" i="100" s="1"/>
  <c r="V96" i="100" a="1"/>
  <c r="V96" i="100" s="1"/>
  <c r="V91" i="100" a="1"/>
  <c r="V91" i="100" s="1"/>
  <c r="V56" i="100" a="1"/>
  <c r="V56" i="100" s="1"/>
  <c r="V11" i="100" a="1"/>
  <c r="V11" i="100" s="1"/>
  <c r="V82" i="100" a="1"/>
  <c r="V82" i="100" s="1"/>
  <c r="V10" i="100" a="1"/>
  <c r="V10" i="100" s="1"/>
  <c r="V105" i="100" a="1"/>
  <c r="V105" i="100" s="1"/>
  <c r="V85" i="100" a="1"/>
  <c r="V85" i="100" s="1"/>
  <c r="V49" i="100" a="1"/>
  <c r="V49" i="100" s="1"/>
  <c r="V38" i="100" a="1"/>
  <c r="V38" i="100" s="1"/>
  <c r="V106" i="100" a="1"/>
  <c r="V106" i="100" s="1"/>
  <c r="V57" i="100" a="1"/>
  <c r="V57" i="100" s="1"/>
  <c r="V112" i="100" a="1"/>
  <c r="V112" i="100" s="1"/>
  <c r="V63" i="100" a="1"/>
  <c r="V63" i="100" s="1"/>
  <c r="V31" i="100" a="1"/>
  <c r="V31" i="100" s="1"/>
  <c r="V26" i="100" a="1"/>
  <c r="V26" i="100" s="1"/>
  <c r="V16" i="100" a="1"/>
  <c r="V16" i="100" s="1"/>
  <c r="V111" i="100" a="1"/>
  <c r="V111" i="100" s="1"/>
  <c r="V28" i="100" a="1"/>
  <c r="V28" i="100" s="1"/>
  <c r="V113" i="100" a="1"/>
  <c r="V113" i="100" s="1"/>
  <c r="V61" i="100" a="1"/>
  <c r="V61" i="100" s="1"/>
  <c r="V29" i="100" a="1"/>
  <c r="V29" i="100" s="1"/>
  <c r="V101" i="100" a="1"/>
  <c r="V101" i="100" s="1"/>
  <c r="V54" i="100" a="1"/>
  <c r="V54" i="100" s="1"/>
  <c r="V94" i="100" a="1"/>
  <c r="V94" i="100" s="1"/>
  <c r="V41" i="100" a="1"/>
  <c r="V41" i="100" s="1"/>
  <c r="V87" i="100" a="1"/>
  <c r="V87" i="100" s="1"/>
  <c r="V99" i="100" a="1"/>
  <c r="V99" i="100" s="1"/>
  <c r="V35" i="100" a="1"/>
  <c r="V35" i="100" s="1"/>
  <c r="V44" i="100" a="1"/>
  <c r="V44" i="100" s="1"/>
  <c r="V21" i="100" a="1"/>
  <c r="V21" i="100" s="1"/>
  <c r="V74" i="100" a="1"/>
  <c r="V74" i="100" s="1"/>
  <c r="V25" i="100" a="1"/>
  <c r="V25" i="100" s="1"/>
  <c r="V73" i="100" a="1"/>
  <c r="V73" i="100" s="1"/>
  <c r="V104" i="100" a="1"/>
  <c r="V104" i="100" s="1"/>
  <c r="V97" i="100" a="1"/>
  <c r="V97" i="100" s="1"/>
  <c r="V59" i="100" a="1"/>
  <c r="V59" i="100" s="1"/>
  <c r="V40" i="100" a="1"/>
  <c r="V40" i="100" s="1"/>
  <c r="V47" i="100" a="1"/>
  <c r="V47" i="100" s="1"/>
  <c r="V51" i="100" a="1"/>
  <c r="V51" i="100" s="1"/>
  <c r="V107" i="100" a="1"/>
  <c r="V107" i="100" s="1"/>
  <c r="V64" i="100" a="1"/>
  <c r="V64" i="100" s="1"/>
  <c r="V100" i="100" a="1"/>
  <c r="V100" i="100" s="1"/>
  <c r="V30" i="100" a="1"/>
  <c r="V30" i="100" s="1"/>
  <c r="AP22" i="100"/>
  <c r="BK22" i="100"/>
  <c r="AP106" i="100"/>
  <c r="BK106" i="100"/>
  <c r="BK56" i="100"/>
  <c r="AP56" i="100"/>
  <c r="BK44" i="100"/>
  <c r="AP44" i="100"/>
  <c r="BK65" i="100"/>
  <c r="AP65" i="100"/>
  <c r="AP41" i="100"/>
  <c r="BK41" i="100"/>
  <c r="BK53" i="100"/>
  <c r="AP53" i="100"/>
  <c r="BK71" i="100"/>
  <c r="AP71" i="100"/>
  <c r="AP40" i="100"/>
  <c r="BK40" i="100"/>
  <c r="BK64" i="100"/>
  <c r="AP64" i="100"/>
  <c r="AP57" i="100"/>
  <c r="BK57" i="100"/>
  <c r="AP96" i="100"/>
  <c r="BK96" i="100"/>
  <c r="BK11" i="100"/>
  <c r="AP11" i="100"/>
  <c r="AP108" i="100"/>
  <c r="BK108" i="100"/>
  <c r="BK68" i="100"/>
  <c r="AP68" i="100"/>
  <c r="AP15" i="100"/>
  <c r="BK15" i="100"/>
  <c r="BK21" i="100"/>
  <c r="AP21" i="100"/>
  <c r="AP30" i="100"/>
  <c r="BK30" i="100"/>
  <c r="BK80" i="100"/>
  <c r="AP80" i="100"/>
  <c r="BK78" i="100"/>
  <c r="AP78" i="100"/>
  <c r="BK84" i="100"/>
  <c r="AP84" i="100"/>
  <c r="AP48" i="100"/>
  <c r="BK48" i="100"/>
  <c r="BK94" i="100"/>
  <c r="AP94" i="100"/>
  <c r="BK59" i="100"/>
  <c r="AP59" i="100"/>
  <c r="BK86" i="100"/>
  <c r="AP86" i="100"/>
  <c r="AP39" i="100"/>
  <c r="BK39" i="100"/>
  <c r="AP18" i="100"/>
  <c r="BK18" i="100"/>
  <c r="AP109" i="100"/>
  <c r="BK109" i="100"/>
  <c r="BK97" i="100"/>
  <c r="AP97" i="100"/>
  <c r="AP69" i="100"/>
  <c r="BK69" i="100"/>
  <c r="AP55" i="100"/>
  <c r="BK55" i="100"/>
  <c r="AP90" i="100"/>
  <c r="BK90" i="100"/>
  <c r="AP82" i="100"/>
  <c r="BK82" i="100"/>
  <c r="AP75" i="100"/>
  <c r="BK75" i="100"/>
  <c r="AP35" i="100"/>
  <c r="BK35" i="100"/>
  <c r="AP103" i="100"/>
  <c r="BK103" i="100"/>
  <c r="AP98" i="100"/>
  <c r="BK98" i="100"/>
  <c r="BK67" i="100"/>
  <c r="AP67" i="100"/>
  <c r="BK45" i="100"/>
  <c r="AP45" i="100"/>
  <c r="AP89" i="100"/>
  <c r="BK89" i="100"/>
  <c r="BK24" i="100"/>
  <c r="AP24" i="100"/>
  <c r="BK28" i="100"/>
  <c r="AP28" i="100"/>
  <c r="AP115" i="100"/>
  <c r="BK115" i="100"/>
  <c r="AP110" i="100"/>
  <c r="BK110" i="100"/>
  <c r="BK88" i="100"/>
  <c r="AP88" i="100"/>
  <c r="AP26" i="100"/>
  <c r="BK26" i="100"/>
  <c r="BK31" i="100"/>
  <c r="AP31" i="100"/>
  <c r="AP13" i="100"/>
  <c r="BK13" i="100"/>
  <c r="AP50" i="100"/>
  <c r="BK50" i="100"/>
  <c r="AP113" i="100"/>
  <c r="BK113" i="100"/>
  <c r="AP42" i="100"/>
  <c r="BK42" i="100"/>
  <c r="AP77" i="100"/>
  <c r="BK77" i="100"/>
  <c r="AP102" i="100"/>
  <c r="BK102" i="100"/>
  <c r="BK85" i="100"/>
  <c r="AP85" i="100"/>
  <c r="AP83" i="100"/>
  <c r="BK83" i="100"/>
  <c r="AP14" i="100"/>
  <c r="BK14" i="100"/>
  <c r="BK54" i="100"/>
  <c r="AP54" i="100"/>
  <c r="AP27" i="100"/>
  <c r="BK27" i="100"/>
  <c r="AP29" i="100"/>
  <c r="BK29" i="100"/>
  <c r="AP100" i="100"/>
  <c r="BK100" i="100"/>
  <c r="BK101" i="100"/>
  <c r="AP101" i="100"/>
  <c r="BK46" i="100"/>
  <c r="AP46" i="100"/>
  <c r="BK47" i="100"/>
  <c r="AP47" i="100"/>
  <c r="AP52" i="100"/>
  <c r="BK52" i="100"/>
  <c r="BK62" i="100"/>
  <c r="AP62" i="100"/>
  <c r="AP95" i="100"/>
  <c r="BK95" i="100"/>
  <c r="AP114" i="100"/>
  <c r="BK114" i="100"/>
  <c r="AP51" i="100"/>
  <c r="BK51" i="100"/>
  <c r="BK99" i="100"/>
  <c r="AP99" i="100"/>
  <c r="AP10" i="100"/>
  <c r="BK10" i="100"/>
  <c r="AP17" i="100"/>
  <c r="BK17" i="100"/>
  <c r="AP87" i="100"/>
  <c r="BK87" i="100"/>
  <c r="AP81" i="100"/>
  <c r="BK81" i="100"/>
  <c r="AP12" i="100"/>
  <c r="BK12" i="100"/>
  <c r="AP37" i="100"/>
  <c r="BK37" i="100"/>
  <c r="BK16" i="100"/>
  <c r="AP16" i="100"/>
  <c r="AP61" i="100"/>
  <c r="BK61" i="100"/>
  <c r="AP34" i="100"/>
  <c r="BK34" i="100"/>
  <c r="AP32" i="100"/>
  <c r="BK32" i="100"/>
  <c r="AP107" i="100"/>
  <c r="BK107" i="100"/>
  <c r="AP23" i="100"/>
  <c r="BK23" i="100"/>
  <c r="BK74" i="100"/>
  <c r="AP74" i="100"/>
  <c r="BK111" i="100"/>
  <c r="AP111" i="100"/>
  <c r="AP63" i="100"/>
  <c r="BK63" i="100"/>
  <c r="AP36" i="100"/>
  <c r="BK36" i="100"/>
  <c r="AP92" i="100"/>
  <c r="BK92" i="100"/>
  <c r="AP105" i="100"/>
  <c r="BK105" i="100"/>
  <c r="AP93" i="100"/>
  <c r="BK93" i="100"/>
  <c r="AP19" i="100"/>
  <c r="BK19" i="100"/>
  <c r="BK70" i="100"/>
  <c r="AP70" i="100"/>
  <c r="BK104" i="100"/>
  <c r="AP104" i="100"/>
  <c r="AP72" i="100"/>
  <c r="BK72" i="100"/>
  <c r="J12" i="62"/>
  <c r="J13" i="62" s="1"/>
  <c r="I15" i="62"/>
  <c r="K11" i="62"/>
  <c r="K12" i="62" s="1"/>
  <c r="K13" i="62" s="1"/>
  <c r="L6" i="62"/>
  <c r="AQ107" i="100" l="1"/>
  <c r="BL107" i="100"/>
  <c r="AQ86" i="100"/>
  <c r="BL86" i="100"/>
  <c r="BL97" i="100"/>
  <c r="AQ97" i="100"/>
  <c r="AQ25" i="100"/>
  <c r="BL25" i="100"/>
  <c r="AQ9" i="100"/>
  <c r="BL9" i="100"/>
  <c r="BL18" i="100"/>
  <c r="AQ18" i="100"/>
  <c r="AQ48" i="100"/>
  <c r="BL48" i="100"/>
  <c r="BL56" i="100"/>
  <c r="AQ56" i="100"/>
  <c r="AQ43" i="100"/>
  <c r="BL43" i="100"/>
  <c r="AQ46" i="100"/>
  <c r="BL46" i="100"/>
  <c r="BL23" i="100"/>
  <c r="AQ23" i="100"/>
  <c r="AQ40" i="100"/>
  <c r="BL40" i="100"/>
  <c r="AQ78" i="100"/>
  <c r="BL78" i="100"/>
  <c r="AQ52" i="100"/>
  <c r="BL52" i="100"/>
  <c r="AQ73" i="100"/>
  <c r="BL73" i="100"/>
  <c r="AQ45" i="100"/>
  <c r="BL45" i="100"/>
  <c r="AQ74" i="100"/>
  <c r="BL74" i="100"/>
  <c r="AQ21" i="100"/>
  <c r="BL21" i="100"/>
  <c r="AQ106" i="100"/>
  <c r="BL106" i="100"/>
  <c r="BL109" i="100"/>
  <c r="AQ109" i="100"/>
  <c r="AQ58" i="100"/>
  <c r="BL58" i="100"/>
  <c r="AQ79" i="100"/>
  <c r="BL79" i="100"/>
  <c r="AQ101" i="100"/>
  <c r="BL101" i="100"/>
  <c r="AQ69" i="100"/>
  <c r="BL69" i="100"/>
  <c r="BL39" i="100"/>
  <c r="AQ39" i="100"/>
  <c r="AQ28" i="100"/>
  <c r="BL28" i="100"/>
  <c r="AQ13" i="100"/>
  <c r="BL13" i="100"/>
  <c r="AQ92" i="100"/>
  <c r="BL92" i="100"/>
  <c r="AQ104" i="100"/>
  <c r="BL104" i="100"/>
  <c r="AQ33" i="100"/>
  <c r="BL33" i="100"/>
  <c r="AQ77" i="100"/>
  <c r="BL77" i="100"/>
  <c r="AQ57" i="100"/>
  <c r="BL57" i="100"/>
  <c r="AQ44" i="100"/>
  <c r="BL44" i="100"/>
  <c r="AQ38" i="100"/>
  <c r="BL38" i="100"/>
  <c r="AQ83" i="100"/>
  <c r="BL83" i="100"/>
  <c r="AQ20" i="100"/>
  <c r="BL20" i="100"/>
  <c r="AQ116" i="100"/>
  <c r="BL116" i="100"/>
  <c r="BL12" i="100"/>
  <c r="AQ12" i="100"/>
  <c r="AQ113" i="100"/>
  <c r="BL113" i="100"/>
  <c r="BL81" i="100"/>
  <c r="AQ81" i="100"/>
  <c r="AQ31" i="100"/>
  <c r="BL31" i="100"/>
  <c r="BL42" i="100"/>
  <c r="AQ42" i="100"/>
  <c r="AQ88" i="100"/>
  <c r="BL88" i="100"/>
  <c r="AQ103" i="100"/>
  <c r="BL103" i="100"/>
  <c r="BL29" i="100"/>
  <c r="AQ29" i="100"/>
  <c r="AQ19" i="100"/>
  <c r="BL19" i="100"/>
  <c r="AQ15" i="100"/>
  <c r="BL15" i="100"/>
  <c r="AQ63" i="100"/>
  <c r="BL63" i="100"/>
  <c r="AQ98" i="100"/>
  <c r="BL98" i="100"/>
  <c r="AQ60" i="100"/>
  <c r="BL60" i="100"/>
  <c r="AQ67" i="100"/>
  <c r="BL67" i="100"/>
  <c r="BL70" i="100"/>
  <c r="AQ70" i="100"/>
  <c r="BL61" i="100"/>
  <c r="AQ61" i="100"/>
  <c r="AQ22" i="100"/>
  <c r="BL22" i="100"/>
  <c r="AQ32" i="100"/>
  <c r="BL32" i="100"/>
  <c r="AQ102" i="100"/>
  <c r="BL102" i="100"/>
  <c r="BL26" i="100"/>
  <c r="AQ26" i="100"/>
  <c r="AQ89" i="100"/>
  <c r="BL89" i="100"/>
  <c r="BL112" i="100"/>
  <c r="AQ112" i="100"/>
  <c r="AQ99" i="100"/>
  <c r="BL99" i="100"/>
  <c r="AQ87" i="100"/>
  <c r="BL87" i="100"/>
  <c r="AQ105" i="100"/>
  <c r="BL105" i="100"/>
  <c r="AQ17" i="100"/>
  <c r="BL17" i="100"/>
  <c r="AQ66" i="100"/>
  <c r="BL66" i="100"/>
  <c r="AQ80" i="100"/>
  <c r="BL80" i="100"/>
  <c r="AQ68" i="100"/>
  <c r="BL68" i="100"/>
  <c r="BL72" i="100"/>
  <c r="AQ72" i="100"/>
  <c r="AQ51" i="100"/>
  <c r="BL51" i="100"/>
  <c r="AQ14" i="100"/>
  <c r="BL14" i="100"/>
  <c r="BL90" i="100"/>
  <c r="AQ90" i="100"/>
  <c r="BL37" i="100"/>
  <c r="AQ37" i="100"/>
  <c r="AQ115" i="100"/>
  <c r="BL115" i="100"/>
  <c r="AQ71" i="100"/>
  <c r="BL71" i="100"/>
  <c r="AQ35" i="100"/>
  <c r="BL35" i="100"/>
  <c r="BL41" i="100"/>
  <c r="AQ41" i="100"/>
  <c r="BL10" i="100"/>
  <c r="AQ10" i="100"/>
  <c r="AQ36" i="100"/>
  <c r="BL36" i="100"/>
  <c r="BL110" i="100"/>
  <c r="AQ110" i="100"/>
  <c r="AQ53" i="100"/>
  <c r="BL53" i="100"/>
  <c r="AQ100" i="100"/>
  <c r="BL100" i="100"/>
  <c r="AQ91" i="100"/>
  <c r="BL91" i="100"/>
  <c r="AQ76" i="100"/>
  <c r="BL76" i="100"/>
  <c r="AQ47" i="100"/>
  <c r="BL47" i="100"/>
  <c r="AQ111" i="100"/>
  <c r="BL111" i="100"/>
  <c r="AQ16" i="100"/>
  <c r="BL16" i="100"/>
  <c r="BL108" i="100"/>
  <c r="AQ108" i="100"/>
  <c r="AQ65" i="100"/>
  <c r="BL65" i="100"/>
  <c r="AQ49" i="100"/>
  <c r="BL49" i="100"/>
  <c r="AQ94" i="100"/>
  <c r="BL94" i="100"/>
  <c r="AQ82" i="100"/>
  <c r="BL82" i="100"/>
  <c r="BL62" i="100"/>
  <c r="AQ62" i="100"/>
  <c r="BL50" i="100"/>
  <c r="AQ50" i="100"/>
  <c r="AQ75" i="100"/>
  <c r="BL75" i="100"/>
  <c r="BL64" i="100"/>
  <c r="AQ64" i="100"/>
  <c r="AQ96" i="100"/>
  <c r="BL96" i="100"/>
  <c r="AQ34" i="100"/>
  <c r="BL34" i="100"/>
  <c r="AQ95" i="100"/>
  <c r="BL95" i="100"/>
  <c r="AQ59" i="100"/>
  <c r="BL59" i="100"/>
  <c r="AQ55" i="100"/>
  <c r="BL55" i="100"/>
  <c r="BL93" i="100"/>
  <c r="AQ93" i="100"/>
  <c r="W96" i="100" a="1"/>
  <c r="W96" i="100" s="1"/>
  <c r="W60" i="100" a="1"/>
  <c r="W60" i="100" s="1"/>
  <c r="W107" i="100" a="1"/>
  <c r="W107" i="100" s="1"/>
  <c r="W34" i="100" a="1"/>
  <c r="W34" i="100" s="1"/>
  <c r="W111" i="100" a="1"/>
  <c r="W111" i="100" s="1"/>
  <c r="W30" i="100" a="1"/>
  <c r="W30" i="100" s="1"/>
  <c r="W16" i="100" a="1"/>
  <c r="W16" i="100" s="1"/>
  <c r="W10" i="100" a="1"/>
  <c r="W10" i="100" s="1"/>
  <c r="W19" i="100" a="1"/>
  <c r="W19" i="100" s="1"/>
  <c r="W84" i="100" a="1"/>
  <c r="W84" i="100" s="1"/>
  <c r="W23" i="100" a="1"/>
  <c r="W23" i="100" s="1"/>
  <c r="W70" i="100" a="1"/>
  <c r="W70" i="100" s="1"/>
  <c r="W87" i="100" a="1"/>
  <c r="W87" i="100" s="1"/>
  <c r="W104" i="100" a="1"/>
  <c r="W104" i="100" s="1"/>
  <c r="W65" i="100" a="1"/>
  <c r="W65" i="100" s="1"/>
  <c r="W57" i="100" a="1"/>
  <c r="W57" i="100" s="1"/>
  <c r="W81" i="100" a="1"/>
  <c r="W81" i="100" s="1"/>
  <c r="W31" i="100" a="1"/>
  <c r="W31" i="100" s="1"/>
  <c r="W12" i="100" a="1"/>
  <c r="W12" i="100" s="1"/>
  <c r="W48" i="100" a="1"/>
  <c r="W48" i="100" s="1"/>
  <c r="W102" i="100" a="1"/>
  <c r="W102" i="100" s="1"/>
  <c r="W37" i="100" a="1"/>
  <c r="W37" i="100" s="1"/>
  <c r="W66" i="100" a="1"/>
  <c r="W66" i="100" s="1"/>
  <c r="W108" i="100" a="1"/>
  <c r="W108" i="100" s="1"/>
  <c r="W43" i="100" a="1"/>
  <c r="W43" i="100" s="1"/>
  <c r="W91" i="100" a="1"/>
  <c r="W91" i="100" s="1"/>
  <c r="W54" i="100" a="1"/>
  <c r="W54" i="100" s="1"/>
  <c r="W20" i="100" a="1"/>
  <c r="W20" i="100" s="1"/>
  <c r="W80" i="100" a="1"/>
  <c r="W80" i="100" s="1"/>
  <c r="W28" i="100" a="1"/>
  <c r="W28" i="100" s="1"/>
  <c r="W50" i="100" a="1"/>
  <c r="W50" i="100" s="1"/>
  <c r="W67" i="100" a="1"/>
  <c r="W67" i="100" s="1"/>
  <c r="W114" i="100" a="1"/>
  <c r="W114" i="100" s="1"/>
  <c r="W103" i="100" a="1"/>
  <c r="W103" i="100" s="1"/>
  <c r="W113" i="100" a="1"/>
  <c r="W113" i="100" s="1"/>
  <c r="W98" i="100" a="1"/>
  <c r="W98" i="100" s="1"/>
  <c r="W76" i="100" a="1"/>
  <c r="W76" i="100" s="1"/>
  <c r="W22" i="100" a="1"/>
  <c r="W22" i="100" s="1"/>
  <c r="W105" i="100" a="1"/>
  <c r="W105" i="100" s="1"/>
  <c r="W92" i="100" a="1"/>
  <c r="W92" i="100" s="1"/>
  <c r="W106" i="100" a="1"/>
  <c r="W106" i="100" s="1"/>
  <c r="W33" i="100" a="1"/>
  <c r="W33" i="100" s="1"/>
  <c r="W77" i="100" a="1"/>
  <c r="W77" i="100" s="1"/>
  <c r="W115" i="100" a="1"/>
  <c r="W115" i="100" s="1"/>
  <c r="W24" i="100" a="1"/>
  <c r="W24" i="100" s="1"/>
  <c r="W63" i="100" a="1"/>
  <c r="W63" i="100" s="1"/>
  <c r="W64" i="100" a="1"/>
  <c r="W64" i="100" s="1"/>
  <c r="W40" i="100" a="1"/>
  <c r="W40" i="100" s="1"/>
  <c r="W45" i="100" a="1"/>
  <c r="W45" i="100" s="1"/>
  <c r="W69" i="100" a="1"/>
  <c r="W69" i="100" s="1"/>
  <c r="W32" i="100" a="1"/>
  <c r="W32" i="100" s="1"/>
  <c r="W9" i="100" a="1"/>
  <c r="W9" i="100" s="1"/>
  <c r="W17" i="100" a="1"/>
  <c r="W17" i="100" s="1"/>
  <c r="W88" i="100" a="1"/>
  <c r="W88" i="100" s="1"/>
  <c r="W94" i="100" a="1"/>
  <c r="W94" i="100" s="1"/>
  <c r="W116" i="100" a="1"/>
  <c r="W116" i="100" s="1"/>
  <c r="W112" i="100" a="1"/>
  <c r="W112" i="100" s="1"/>
  <c r="W95" i="100" a="1"/>
  <c r="W95" i="100" s="1"/>
  <c r="W21" i="100" a="1"/>
  <c r="W21" i="100" s="1"/>
  <c r="W59" i="100" a="1"/>
  <c r="W59" i="100" s="1"/>
  <c r="W100" i="100" a="1"/>
  <c r="W100" i="100" s="1"/>
  <c r="W44" i="100" a="1"/>
  <c r="W44" i="100" s="1"/>
  <c r="W78" i="100" a="1"/>
  <c r="W78" i="100" s="1"/>
  <c r="W99" i="100" a="1"/>
  <c r="W99" i="100" s="1"/>
  <c r="W101" i="100" a="1"/>
  <c r="W101" i="100" s="1"/>
  <c r="W72" i="100" a="1"/>
  <c r="W72" i="100" s="1"/>
  <c r="W97" i="100" a="1"/>
  <c r="W97" i="100" s="1"/>
  <c r="W68" i="100" a="1"/>
  <c r="W68" i="100" s="1"/>
  <c r="W90" i="100" a="1"/>
  <c r="W90" i="100" s="1"/>
  <c r="W55" i="100" a="1"/>
  <c r="W55" i="100" s="1"/>
  <c r="W93" i="100" a="1"/>
  <c r="W93" i="100" s="1"/>
  <c r="W75" i="100" a="1"/>
  <c r="W75" i="100" s="1"/>
  <c r="W82" i="100" a="1"/>
  <c r="W82" i="100" s="1"/>
  <c r="W38" i="100" a="1"/>
  <c r="W38" i="100" s="1"/>
  <c r="W85" i="100" a="1"/>
  <c r="W85" i="100" s="1"/>
  <c r="W86" i="100" a="1"/>
  <c r="W86" i="100" s="1"/>
  <c r="W71" i="100" a="1"/>
  <c r="W71" i="100" s="1"/>
  <c r="W58" i="100" a="1"/>
  <c r="W58" i="100" s="1"/>
  <c r="W74" i="100" a="1"/>
  <c r="W74" i="100" s="1"/>
  <c r="W49" i="100" a="1"/>
  <c r="W49" i="100" s="1"/>
  <c r="W39" i="100" a="1"/>
  <c r="W39" i="100" s="1"/>
  <c r="W27" i="100" a="1"/>
  <c r="W27" i="100" s="1"/>
  <c r="W14" i="100" a="1"/>
  <c r="W14" i="100" s="1"/>
  <c r="W26" i="100" a="1"/>
  <c r="W26" i="100" s="1"/>
  <c r="AQ9" i="107"/>
  <c r="W62" i="100" a="1"/>
  <c r="W62" i="100" s="1"/>
  <c r="W73" i="100" a="1"/>
  <c r="W73" i="100" s="1"/>
  <c r="W56" i="100" a="1"/>
  <c r="W56" i="100" s="1"/>
  <c r="W47" i="100" a="1"/>
  <c r="W47" i="100" s="1"/>
  <c r="W42" i="100" a="1"/>
  <c r="W42" i="100" s="1"/>
  <c r="W29" i="100" a="1"/>
  <c r="W29" i="100" s="1"/>
  <c r="W52" i="100" a="1"/>
  <c r="W52" i="100" s="1"/>
  <c r="W13" i="100" a="1"/>
  <c r="W13" i="100" s="1"/>
  <c r="W109" i="100" a="1"/>
  <c r="W109" i="100" s="1"/>
  <c r="W11" i="100" a="1"/>
  <c r="W11" i="100" s="1"/>
  <c r="W83" i="100" a="1"/>
  <c r="W83" i="100" s="1"/>
  <c r="W41" i="100" a="1"/>
  <c r="W41" i="100" s="1"/>
  <c r="W15" i="100" a="1"/>
  <c r="W15" i="100" s="1"/>
  <c r="W46" i="100" a="1"/>
  <c r="W46" i="100" s="1"/>
  <c r="W51" i="100" a="1"/>
  <c r="W51" i="100" s="1"/>
  <c r="W18" i="100" a="1"/>
  <c r="W18" i="100" s="1"/>
  <c r="W110" i="100" a="1"/>
  <c r="W110" i="100" s="1"/>
  <c r="W89" i="100" a="1"/>
  <c r="W89" i="100" s="1"/>
  <c r="W53" i="100" a="1"/>
  <c r="W53" i="100" s="1"/>
  <c r="W61" i="100" a="1"/>
  <c r="W61" i="100" s="1"/>
  <c r="W36" i="100" a="1"/>
  <c r="W36" i="100" s="1"/>
  <c r="W35" i="100" a="1"/>
  <c r="W35" i="100" s="1"/>
  <c r="W79" i="100" a="1"/>
  <c r="W79" i="100" s="1"/>
  <c r="W25" i="100" a="1"/>
  <c r="W25" i="100" s="1"/>
  <c r="BL27" i="100"/>
  <c r="AQ27" i="100"/>
  <c r="AQ85" i="100"/>
  <c r="BL85" i="100"/>
  <c r="AQ30" i="100"/>
  <c r="BL30" i="100"/>
  <c r="AQ54" i="100"/>
  <c r="BL54" i="100"/>
  <c r="AQ11" i="100"/>
  <c r="BL11" i="100"/>
  <c r="AQ84" i="100"/>
  <c r="BL84" i="100"/>
  <c r="BL114" i="100"/>
  <c r="AQ114" i="100"/>
  <c r="AQ24" i="100"/>
  <c r="BL24" i="100"/>
  <c r="J15" i="62"/>
  <c r="L11" i="62"/>
  <c r="M6" i="62"/>
  <c r="AR105" i="100" l="1"/>
  <c r="BM105" i="100"/>
  <c r="AR98" i="100"/>
  <c r="BM98" i="100"/>
  <c r="BM17" i="100"/>
  <c r="AR17" i="100"/>
  <c r="AR28" i="100"/>
  <c r="BM28" i="100"/>
  <c r="BM45" i="100"/>
  <c r="AR45" i="100"/>
  <c r="AR80" i="100"/>
  <c r="BM80" i="100"/>
  <c r="AR19" i="100"/>
  <c r="BM19" i="100"/>
  <c r="AR51" i="100"/>
  <c r="BM51" i="100"/>
  <c r="BM12" i="100"/>
  <c r="AR12" i="100"/>
  <c r="AR41" i="100"/>
  <c r="BM41" i="100"/>
  <c r="AR57" i="100"/>
  <c r="BM57" i="100"/>
  <c r="AR109" i="100"/>
  <c r="BM109" i="100"/>
  <c r="AR87" i="100"/>
  <c r="BM87" i="100"/>
  <c r="AR29" i="100"/>
  <c r="BM29" i="100"/>
  <c r="BM84" i="100"/>
  <c r="AR84" i="100"/>
  <c r="BM47" i="100"/>
  <c r="AR47" i="100"/>
  <c r="BM79" i="100"/>
  <c r="AR79" i="100"/>
  <c r="BM56" i="100"/>
  <c r="AR56" i="100"/>
  <c r="AR68" i="100"/>
  <c r="BM68" i="100"/>
  <c r="BM40" i="100"/>
  <c r="AR40" i="100"/>
  <c r="AR20" i="100"/>
  <c r="BM20" i="100"/>
  <c r="BM10" i="100"/>
  <c r="AR10" i="100"/>
  <c r="AR92" i="100"/>
  <c r="BM92" i="100"/>
  <c r="BM95" i="100"/>
  <c r="AR95" i="100"/>
  <c r="AR112" i="100"/>
  <c r="BM112" i="100"/>
  <c r="BM94" i="100"/>
  <c r="AR94" i="100"/>
  <c r="AR103" i="100"/>
  <c r="BM103" i="100"/>
  <c r="BM9" i="100"/>
  <c r="AR9" i="100"/>
  <c r="AR23" i="100"/>
  <c r="BM23" i="100"/>
  <c r="AR25" i="100"/>
  <c r="BM25" i="100"/>
  <c r="AR90" i="100"/>
  <c r="BM90" i="100"/>
  <c r="AR35" i="100"/>
  <c r="BM35" i="100"/>
  <c r="AR73" i="100"/>
  <c r="BM73" i="100"/>
  <c r="BM97" i="100"/>
  <c r="AR97" i="100"/>
  <c r="BM64" i="100"/>
  <c r="AR64" i="100"/>
  <c r="BM54" i="100"/>
  <c r="AR54" i="100"/>
  <c r="BM16" i="100"/>
  <c r="AR16" i="100"/>
  <c r="AR49" i="100"/>
  <c r="BM49" i="100"/>
  <c r="BM71" i="100"/>
  <c r="AR71" i="100"/>
  <c r="BM38" i="100"/>
  <c r="AR38" i="100"/>
  <c r="AR93" i="100"/>
  <c r="BM93" i="100"/>
  <c r="BM63" i="100"/>
  <c r="AR63" i="100"/>
  <c r="BM91" i="100"/>
  <c r="AR91" i="100"/>
  <c r="BM30" i="100"/>
  <c r="AR30" i="100"/>
  <c r="AR21" i="100"/>
  <c r="BM21" i="100"/>
  <c r="AR116" i="100"/>
  <c r="BM116" i="100"/>
  <c r="AR114" i="100"/>
  <c r="BM114" i="100"/>
  <c r="AR69" i="100"/>
  <c r="BM69" i="100"/>
  <c r="AR24" i="100"/>
  <c r="BM24" i="100"/>
  <c r="AR43" i="100"/>
  <c r="BM43" i="100"/>
  <c r="BM111" i="100"/>
  <c r="AR111" i="100"/>
  <c r="BM59" i="100"/>
  <c r="AR59" i="100"/>
  <c r="AR58" i="100"/>
  <c r="BM58" i="100"/>
  <c r="BM81" i="100"/>
  <c r="AR81" i="100"/>
  <c r="BM11" i="100"/>
  <c r="AR11" i="100"/>
  <c r="BM88" i="100"/>
  <c r="AR88" i="100"/>
  <c r="BM75" i="100"/>
  <c r="AR75" i="100"/>
  <c r="AR50" i="100"/>
  <c r="BM50" i="100"/>
  <c r="AR62" i="100"/>
  <c r="BM62" i="100"/>
  <c r="BM53" i="100"/>
  <c r="AR53" i="100"/>
  <c r="AR26" i="100"/>
  <c r="BM26" i="100"/>
  <c r="BM99" i="100"/>
  <c r="AR99" i="100"/>
  <c r="BM115" i="100"/>
  <c r="AR115" i="100"/>
  <c r="AR108" i="100"/>
  <c r="BM108" i="100"/>
  <c r="BM34" i="100"/>
  <c r="AR34" i="100"/>
  <c r="AR48" i="100"/>
  <c r="BM48" i="100"/>
  <c r="BM15" i="100"/>
  <c r="AR15" i="100"/>
  <c r="BM76" i="100"/>
  <c r="AR76" i="100"/>
  <c r="AR85" i="100"/>
  <c r="BM85" i="100"/>
  <c r="AR104" i="100"/>
  <c r="BM104" i="100"/>
  <c r="AR52" i="100"/>
  <c r="BM52" i="100"/>
  <c r="AR32" i="100"/>
  <c r="BM32" i="100"/>
  <c r="BM36" i="100"/>
  <c r="AR36" i="100"/>
  <c r="AR101" i="100"/>
  <c r="BM101" i="100"/>
  <c r="AR14" i="100"/>
  <c r="BM14" i="100"/>
  <c r="BM78" i="100"/>
  <c r="AR78" i="100"/>
  <c r="BM77" i="100"/>
  <c r="AR77" i="100"/>
  <c r="BM66" i="100"/>
  <c r="AR66" i="100"/>
  <c r="AR107" i="100"/>
  <c r="BM107" i="100"/>
  <c r="BM46" i="100"/>
  <c r="AR46" i="100"/>
  <c r="BM31" i="100"/>
  <c r="AR31" i="100"/>
  <c r="BM83" i="100"/>
  <c r="AR83" i="100"/>
  <c r="AR113" i="100"/>
  <c r="BM113" i="100"/>
  <c r="AR13" i="100"/>
  <c r="BM13" i="100"/>
  <c r="BM70" i="100"/>
  <c r="AR70" i="100"/>
  <c r="AR55" i="100"/>
  <c r="BM55" i="100"/>
  <c r="BM61" i="100"/>
  <c r="AR61" i="100"/>
  <c r="X106" i="100" a="1"/>
  <c r="X106" i="100" s="1"/>
  <c r="X109" i="100" a="1"/>
  <c r="X109" i="100" s="1"/>
  <c r="X90" i="100" a="1"/>
  <c r="X90" i="100" s="1"/>
  <c r="X103" i="100" a="1"/>
  <c r="X103" i="100" s="1"/>
  <c r="X47" i="100" a="1"/>
  <c r="X47" i="100" s="1"/>
  <c r="X40" i="100" a="1"/>
  <c r="X40" i="100" s="1"/>
  <c r="X58" i="100" a="1"/>
  <c r="X58" i="100" s="1"/>
  <c r="X100" i="100" a="1"/>
  <c r="X100" i="100" s="1"/>
  <c r="X73" i="100" a="1"/>
  <c r="X73" i="100" s="1"/>
  <c r="X95" i="100" a="1"/>
  <c r="X95" i="100" s="1"/>
  <c r="X12" i="100" a="1"/>
  <c r="X12" i="100" s="1"/>
  <c r="X97" i="100" a="1"/>
  <c r="X97" i="100" s="1"/>
  <c r="X114" i="100" a="1"/>
  <c r="X114" i="100" s="1"/>
  <c r="X99" i="100" a="1"/>
  <c r="X99" i="100" s="1"/>
  <c r="X94" i="100" a="1"/>
  <c r="X94" i="100" s="1"/>
  <c r="X108" i="100" a="1"/>
  <c r="X108" i="100" s="1"/>
  <c r="X57" i="100" a="1"/>
  <c r="X57" i="100" s="1"/>
  <c r="X75" i="100" a="1"/>
  <c r="X75" i="100" s="1"/>
  <c r="X72" i="100" a="1"/>
  <c r="X72" i="100" s="1"/>
  <c r="X102" i="100" a="1"/>
  <c r="X102" i="100" s="1"/>
  <c r="X33" i="100" a="1"/>
  <c r="X33" i="100" s="1"/>
  <c r="X34" i="100" a="1"/>
  <c r="X34" i="100" s="1"/>
  <c r="X113" i="100" a="1"/>
  <c r="X113" i="100" s="1"/>
  <c r="X63" i="100" a="1"/>
  <c r="X63" i="100" s="1"/>
  <c r="X60" i="100" a="1"/>
  <c r="X60" i="100" s="1"/>
  <c r="X26" i="100" a="1"/>
  <c r="X26" i="100" s="1"/>
  <c r="X79" i="100" a="1"/>
  <c r="X79" i="100" s="1"/>
  <c r="X87" i="100" a="1"/>
  <c r="X87" i="100" s="1"/>
  <c r="X89" i="100" a="1"/>
  <c r="X89" i="100" s="1"/>
  <c r="X45" i="100" a="1"/>
  <c r="X45" i="100" s="1"/>
  <c r="X65" i="100" a="1"/>
  <c r="X65" i="100" s="1"/>
  <c r="X64" i="100" a="1"/>
  <c r="X64" i="100" s="1"/>
  <c r="X78" i="100" a="1"/>
  <c r="X78" i="100" s="1"/>
  <c r="X71" i="100" a="1"/>
  <c r="X71" i="100" s="1"/>
  <c r="X9" i="100" a="1"/>
  <c r="X9" i="100" s="1"/>
  <c r="X111" i="100" a="1"/>
  <c r="X111" i="100" s="1"/>
  <c r="X82" i="100" a="1"/>
  <c r="X82" i="100" s="1"/>
  <c r="X66" i="100" a="1"/>
  <c r="X66" i="100" s="1"/>
  <c r="X21" i="100" a="1"/>
  <c r="X21" i="100" s="1"/>
  <c r="X20" i="100" a="1"/>
  <c r="X20" i="100" s="1"/>
  <c r="X31" i="100" a="1"/>
  <c r="X31" i="100" s="1"/>
  <c r="X85" i="100" a="1"/>
  <c r="X85" i="100" s="1"/>
  <c r="X81" i="100" a="1"/>
  <c r="X81" i="100" s="1"/>
  <c r="X42" i="100" a="1"/>
  <c r="X42" i="100" s="1"/>
  <c r="X44" i="100" a="1"/>
  <c r="X44" i="100" s="1"/>
  <c r="X105" i="100" a="1"/>
  <c r="X105" i="100" s="1"/>
  <c r="X14" i="100" a="1"/>
  <c r="X14" i="100" s="1"/>
  <c r="X48" i="100" a="1"/>
  <c r="X48" i="100" s="1"/>
  <c r="X27" i="100" a="1"/>
  <c r="X27" i="100" s="1"/>
  <c r="X54" i="100" a="1"/>
  <c r="X54" i="100" s="1"/>
  <c r="X110" i="100" a="1"/>
  <c r="X110" i="100" s="1"/>
  <c r="AR9" i="107"/>
  <c r="X49" i="100" a="1"/>
  <c r="X49" i="100" s="1"/>
  <c r="X39" i="100" a="1"/>
  <c r="X39" i="100" s="1"/>
  <c r="X25" i="100" a="1"/>
  <c r="X25" i="100" s="1"/>
  <c r="X112" i="100" a="1"/>
  <c r="X112" i="100" s="1"/>
  <c r="X17" i="100" a="1"/>
  <c r="X17" i="100" s="1"/>
  <c r="X98" i="100" a="1"/>
  <c r="X98" i="100" s="1"/>
  <c r="X56" i="100" a="1"/>
  <c r="X56" i="100" s="1"/>
  <c r="X16" i="100" a="1"/>
  <c r="X16" i="100" s="1"/>
  <c r="X24" i="100" a="1"/>
  <c r="X24" i="100" s="1"/>
  <c r="X43" i="100" a="1"/>
  <c r="X43" i="100" s="1"/>
  <c r="X37" i="100" a="1"/>
  <c r="X37" i="100" s="1"/>
  <c r="X11" i="100" a="1"/>
  <c r="X11" i="100" s="1"/>
  <c r="X93" i="100" a="1"/>
  <c r="X93" i="100" s="1"/>
  <c r="X88" i="100" a="1"/>
  <c r="X88" i="100" s="1"/>
  <c r="X38" i="100" a="1"/>
  <c r="X38" i="100" s="1"/>
  <c r="X23" i="100" a="1"/>
  <c r="X23" i="100" s="1"/>
  <c r="X41" i="100" a="1"/>
  <c r="X41" i="100" s="1"/>
  <c r="X50" i="100" a="1"/>
  <c r="X50" i="100" s="1"/>
  <c r="X83" i="100" a="1"/>
  <c r="X83" i="100" s="1"/>
  <c r="X76" i="100" a="1"/>
  <c r="X76" i="100" s="1"/>
  <c r="X29" i="100" a="1"/>
  <c r="X29" i="100" s="1"/>
  <c r="X32" i="100" a="1"/>
  <c r="X32" i="100" s="1"/>
  <c r="X68" i="100" a="1"/>
  <c r="X68" i="100" s="1"/>
  <c r="X10" i="100" a="1"/>
  <c r="X10" i="100" s="1"/>
  <c r="X74" i="100" a="1"/>
  <c r="X74" i="100" s="1"/>
  <c r="X101" i="100" a="1"/>
  <c r="X101" i="100" s="1"/>
  <c r="X22" i="100" a="1"/>
  <c r="X22" i="100" s="1"/>
  <c r="X70" i="100" a="1"/>
  <c r="X70" i="100" s="1"/>
  <c r="X52" i="100" a="1"/>
  <c r="X52" i="100" s="1"/>
  <c r="X92" i="100" a="1"/>
  <c r="X92" i="100" s="1"/>
  <c r="X115" i="100" a="1"/>
  <c r="X115" i="100" s="1"/>
  <c r="X61" i="100" a="1"/>
  <c r="X61" i="100" s="1"/>
  <c r="X30" i="100" a="1"/>
  <c r="X30" i="100" s="1"/>
  <c r="X36" i="100" a="1"/>
  <c r="X36" i="100" s="1"/>
  <c r="X67" i="100" a="1"/>
  <c r="X67" i="100" s="1"/>
  <c r="X116" i="100" a="1"/>
  <c r="X116" i="100" s="1"/>
  <c r="X35" i="100" a="1"/>
  <c r="X35" i="100" s="1"/>
  <c r="X104" i="100" a="1"/>
  <c r="X104" i="100" s="1"/>
  <c r="X96" i="100" a="1"/>
  <c r="X96" i="100" s="1"/>
  <c r="X77" i="100" a="1"/>
  <c r="X77" i="100" s="1"/>
  <c r="X15" i="100" a="1"/>
  <c r="X15" i="100" s="1"/>
  <c r="X107" i="100" a="1"/>
  <c r="X107" i="100" s="1"/>
  <c r="X53" i="100" a="1"/>
  <c r="X53" i="100" s="1"/>
  <c r="X59" i="100" a="1"/>
  <c r="X59" i="100" s="1"/>
  <c r="X28" i="100" a="1"/>
  <c r="X28" i="100" s="1"/>
  <c r="X84" i="100" a="1"/>
  <c r="X84" i="100" s="1"/>
  <c r="X62" i="100" a="1"/>
  <c r="X62" i="100" s="1"/>
  <c r="X91" i="100" a="1"/>
  <c r="X91" i="100" s="1"/>
  <c r="X80" i="100" a="1"/>
  <c r="X80" i="100" s="1"/>
  <c r="X18" i="100" a="1"/>
  <c r="X18" i="100" s="1"/>
  <c r="X55" i="100" a="1"/>
  <c r="X55" i="100" s="1"/>
  <c r="X13" i="100" a="1"/>
  <c r="X13" i="100" s="1"/>
  <c r="X51" i="100" a="1"/>
  <c r="X51" i="100" s="1"/>
  <c r="X19" i="100" a="1"/>
  <c r="X19" i="100" s="1"/>
  <c r="X86" i="100" a="1"/>
  <c r="X86" i="100" s="1"/>
  <c r="X46" i="100" a="1"/>
  <c r="X46" i="100" s="1"/>
  <c r="X69" i="100" a="1"/>
  <c r="X69" i="100" s="1"/>
  <c r="BM110" i="100"/>
  <c r="AR110" i="100"/>
  <c r="BM27" i="100"/>
  <c r="AR27" i="100"/>
  <c r="AR44" i="100"/>
  <c r="BM44" i="100"/>
  <c r="BM33" i="100"/>
  <c r="AR33" i="100"/>
  <c r="AR37" i="100"/>
  <c r="BM37" i="100"/>
  <c r="AR60" i="100"/>
  <c r="BM60" i="100"/>
  <c r="AR74" i="100"/>
  <c r="BM74" i="100"/>
  <c r="AR22" i="100"/>
  <c r="BM22" i="100"/>
  <c r="AR86" i="100"/>
  <c r="BM86" i="100"/>
  <c r="AR65" i="100"/>
  <c r="BM65" i="100"/>
  <c r="BM82" i="100"/>
  <c r="AR82" i="100"/>
  <c r="AR67" i="100"/>
  <c r="BM67" i="100"/>
  <c r="AR42" i="100"/>
  <c r="BM42" i="100"/>
  <c r="AR72" i="100"/>
  <c r="BM72" i="100"/>
  <c r="BM89" i="100"/>
  <c r="AR89" i="100"/>
  <c r="AR18" i="100"/>
  <c r="BM18" i="100"/>
  <c r="AR39" i="100"/>
  <c r="BM39" i="100"/>
  <c r="AR100" i="100"/>
  <c r="BM100" i="100"/>
  <c r="BM106" i="100"/>
  <c r="AR106" i="100"/>
  <c r="BM102" i="100"/>
  <c r="AR102" i="100"/>
  <c r="AR96" i="100"/>
  <c r="BM96" i="100"/>
  <c r="L12" i="62"/>
  <c r="L13" i="62" s="1"/>
  <c r="K15" i="62"/>
  <c r="M11" i="62"/>
  <c r="AS30" i="100" l="1"/>
  <c r="BN30" i="100"/>
  <c r="BN90" i="100"/>
  <c r="AS90" i="100"/>
  <c r="BN20" i="100"/>
  <c r="AS20" i="100"/>
  <c r="AS82" i="100"/>
  <c r="BN82" i="100"/>
  <c r="BN68" i="100"/>
  <c r="AS68" i="100"/>
  <c r="AS9" i="100"/>
  <c r="BN9" i="100"/>
  <c r="BN94" i="100"/>
  <c r="AS94" i="100"/>
  <c r="AS88" i="100"/>
  <c r="BN88" i="100"/>
  <c r="AS60" i="100"/>
  <c r="BN60" i="100"/>
  <c r="BN103" i="100"/>
  <c r="AS103" i="100"/>
  <c r="BN92" i="100"/>
  <c r="AS92" i="100"/>
  <c r="AS52" i="100"/>
  <c r="BN52" i="100"/>
  <c r="BN102" i="100"/>
  <c r="AS102" i="100"/>
  <c r="BN84" i="100"/>
  <c r="AS84" i="100"/>
  <c r="AS57" i="100"/>
  <c r="BN57" i="100"/>
  <c r="AS111" i="100"/>
  <c r="BN111" i="100"/>
  <c r="AS53" i="100"/>
  <c r="BN53" i="100"/>
  <c r="BN107" i="100"/>
  <c r="AS107" i="100"/>
  <c r="AS32" i="100"/>
  <c r="BN32" i="100"/>
  <c r="BN39" i="100"/>
  <c r="AS39" i="100"/>
  <c r="AS71" i="100"/>
  <c r="BN71" i="100"/>
  <c r="BN99" i="100"/>
  <c r="AS99" i="100"/>
  <c r="AS40" i="100"/>
  <c r="BN40" i="100"/>
  <c r="AS61" i="100"/>
  <c r="BN61" i="100"/>
  <c r="AS81" i="100"/>
  <c r="BN81" i="100"/>
  <c r="BN34" i="100"/>
  <c r="AS34" i="100"/>
  <c r="BN106" i="100"/>
  <c r="AS106" i="100"/>
  <c r="AS22" i="100"/>
  <c r="BN22" i="100"/>
  <c r="BN98" i="100"/>
  <c r="AS98" i="100"/>
  <c r="BN59" i="100"/>
  <c r="AS59" i="100"/>
  <c r="AS108" i="100"/>
  <c r="BN108" i="100"/>
  <c r="AS25" i="100"/>
  <c r="BN25" i="100"/>
  <c r="BN15" i="100"/>
  <c r="AS15" i="100"/>
  <c r="BN29" i="100"/>
  <c r="AS29" i="100"/>
  <c r="AS49" i="100"/>
  <c r="BN49" i="100"/>
  <c r="AS78" i="100"/>
  <c r="BN78" i="100"/>
  <c r="AS114" i="100"/>
  <c r="BN114" i="100"/>
  <c r="BN36" i="100"/>
  <c r="AS36" i="100"/>
  <c r="AS63" i="100"/>
  <c r="BN63" i="100"/>
  <c r="AS24" i="100"/>
  <c r="BN24" i="100"/>
  <c r="BN101" i="100"/>
  <c r="AS101" i="100"/>
  <c r="BN76" i="100"/>
  <c r="AS76" i="100"/>
  <c r="Y113" i="100" a="1"/>
  <c r="Y113" i="100" s="1"/>
  <c r="Y108" i="100" a="1"/>
  <c r="Y108" i="100" s="1"/>
  <c r="Y90" i="100" a="1"/>
  <c r="Y90" i="100" s="1"/>
  <c r="Y36" i="100" a="1"/>
  <c r="Y36" i="100" s="1"/>
  <c r="Y45" i="100" a="1"/>
  <c r="Y45" i="100" s="1"/>
  <c r="Y69" i="100" a="1"/>
  <c r="Y69" i="100" s="1"/>
  <c r="Y13" i="100" a="1"/>
  <c r="Y13" i="100" s="1"/>
  <c r="Y10" i="100" a="1"/>
  <c r="Y10" i="100" s="1"/>
  <c r="Y60" i="100" a="1"/>
  <c r="Y60" i="100" s="1"/>
  <c r="Y37" i="100" a="1"/>
  <c r="Y37" i="100" s="1"/>
  <c r="Y107" i="100" a="1"/>
  <c r="Y107" i="100" s="1"/>
  <c r="Y49" i="100" a="1"/>
  <c r="Y49" i="100" s="1"/>
  <c r="Y111" i="100" a="1"/>
  <c r="Y111" i="100" s="1"/>
  <c r="Y98" i="100" a="1"/>
  <c r="Y98" i="100" s="1"/>
  <c r="Y42" i="100" a="1"/>
  <c r="Y42" i="100" s="1"/>
  <c r="Y33" i="100" a="1"/>
  <c r="Y33" i="100" s="1"/>
  <c r="Y86" i="100" a="1"/>
  <c r="Y86" i="100" s="1"/>
  <c r="Y73" i="100" a="1"/>
  <c r="Y73" i="100" s="1"/>
  <c r="Y71" i="100" a="1"/>
  <c r="Y71" i="100" s="1"/>
  <c r="Y95" i="100" a="1"/>
  <c r="Y95" i="100" s="1"/>
  <c r="Y68" i="100" a="1"/>
  <c r="Y68" i="100" s="1"/>
  <c r="Y17" i="100" a="1"/>
  <c r="Y17" i="100" s="1"/>
  <c r="Y83" i="100" a="1"/>
  <c r="Y83" i="100" s="1"/>
  <c r="Y58" i="100" a="1"/>
  <c r="Y58" i="100" s="1"/>
  <c r="Y106" i="100" a="1"/>
  <c r="Y106" i="100" s="1"/>
  <c r="Y109" i="100" a="1"/>
  <c r="Y109" i="100" s="1"/>
  <c r="Y26" i="100" a="1"/>
  <c r="Y26" i="100" s="1"/>
  <c r="Y24" i="100" a="1"/>
  <c r="Y24" i="100" s="1"/>
  <c r="Y93" i="100" a="1"/>
  <c r="Y93" i="100" s="1"/>
  <c r="Y78" i="100" a="1"/>
  <c r="Y78" i="100" s="1"/>
  <c r="Y110" i="100" a="1"/>
  <c r="Y110" i="100" s="1"/>
  <c r="Y114" i="100" a="1"/>
  <c r="Y114" i="100" s="1"/>
  <c r="Y88" i="100" a="1"/>
  <c r="Y88" i="100" s="1"/>
  <c r="Y39" i="100" a="1"/>
  <c r="Y39" i="100" s="1"/>
  <c r="Y102" i="100" a="1"/>
  <c r="Y102" i="100" s="1"/>
  <c r="Y46" i="100" a="1"/>
  <c r="Y46" i="100" s="1"/>
  <c r="Y87" i="100" a="1"/>
  <c r="Y87" i="100" s="1"/>
  <c r="Y103" i="100" a="1"/>
  <c r="Y103" i="100" s="1"/>
  <c r="Y35" i="100" a="1"/>
  <c r="Y35" i="100" s="1"/>
  <c r="Y80" i="100" a="1"/>
  <c r="Y80" i="100" s="1"/>
  <c r="Y41" i="100" a="1"/>
  <c r="Y41" i="100" s="1"/>
  <c r="Y75" i="100" a="1"/>
  <c r="Y75" i="100" s="1"/>
  <c r="Y51" i="100" a="1"/>
  <c r="Y51" i="100" s="1"/>
  <c r="Y94" i="100" a="1"/>
  <c r="Y94" i="100" s="1"/>
  <c r="Y28" i="100" a="1"/>
  <c r="Y28" i="100" s="1"/>
  <c r="Y66" i="100" a="1"/>
  <c r="Y66" i="100" s="1"/>
  <c r="Y63" i="100" a="1"/>
  <c r="Y63" i="100" s="1"/>
  <c r="Y85" i="100" a="1"/>
  <c r="Y85" i="100" s="1"/>
  <c r="Y82" i="100" a="1"/>
  <c r="Y82" i="100" s="1"/>
  <c r="Y92" i="100" a="1"/>
  <c r="Y92" i="100" s="1"/>
  <c r="Y74" i="100" a="1"/>
  <c r="Y74" i="100" s="1"/>
  <c r="Y34" i="100" a="1"/>
  <c r="Y34" i="100" s="1"/>
  <c r="Y20" i="100" a="1"/>
  <c r="Y20" i="100" s="1"/>
  <c r="Y96" i="100" a="1"/>
  <c r="Y96" i="100" s="1"/>
  <c r="Y112" i="100" a="1"/>
  <c r="Y112" i="100" s="1"/>
  <c r="Y56" i="100" a="1"/>
  <c r="Y56" i="100" s="1"/>
  <c r="Y79" i="100" a="1"/>
  <c r="Y79" i="100" s="1"/>
  <c r="Y84" i="100" a="1"/>
  <c r="Y84" i="100" s="1"/>
  <c r="Y67" i="100" a="1"/>
  <c r="Y67" i="100" s="1"/>
  <c r="Y116" i="100" a="1"/>
  <c r="Y116" i="100" s="1"/>
  <c r="Y77" i="100" a="1"/>
  <c r="Y77" i="100" s="1"/>
  <c r="Y11" i="100" a="1"/>
  <c r="Y11" i="100" s="1"/>
  <c r="Y64" i="100" a="1"/>
  <c r="Y64" i="100" s="1"/>
  <c r="Y81" i="100" a="1"/>
  <c r="Y81" i="100" s="1"/>
  <c r="Y18" i="100" a="1"/>
  <c r="Y18" i="100" s="1"/>
  <c r="Y65" i="100" a="1"/>
  <c r="Y65" i="100" s="1"/>
  <c r="Y31" i="100" a="1"/>
  <c r="Y31" i="100" s="1"/>
  <c r="Y104" i="100" a="1"/>
  <c r="Y104" i="100" s="1"/>
  <c r="Y22" i="100" a="1"/>
  <c r="Y22" i="100" s="1"/>
  <c r="Y100" i="100" a="1"/>
  <c r="Y100" i="100" s="1"/>
  <c r="Y44" i="100" a="1"/>
  <c r="Y44" i="100" s="1"/>
  <c r="Y50" i="100" a="1"/>
  <c r="Y50" i="100" s="1"/>
  <c r="Y23" i="100" a="1"/>
  <c r="Y23" i="100" s="1"/>
  <c r="Y76" i="100" a="1"/>
  <c r="Y76" i="100" s="1"/>
  <c r="Y101" i="100" a="1"/>
  <c r="Y101" i="100" s="1"/>
  <c r="Y15" i="100" a="1"/>
  <c r="Y15" i="100" s="1"/>
  <c r="Y91" i="100" a="1"/>
  <c r="Y91" i="100" s="1"/>
  <c r="Y43" i="100" a="1"/>
  <c r="Y43" i="100" s="1"/>
  <c r="Y52" i="100" a="1"/>
  <c r="Y52" i="100" s="1"/>
  <c r="Y25" i="100" a="1"/>
  <c r="Y25" i="100" s="1"/>
  <c r="Y89" i="100" a="1"/>
  <c r="Y89" i="100" s="1"/>
  <c r="Y62" i="100" a="1"/>
  <c r="Y62" i="100" s="1"/>
  <c r="Y32" i="100" a="1"/>
  <c r="Y32" i="100" s="1"/>
  <c r="Y9" i="100" a="1"/>
  <c r="Y9" i="100" s="1"/>
  <c r="Y29" i="100" a="1"/>
  <c r="Y29" i="100" s="1"/>
  <c r="Y72" i="100" a="1"/>
  <c r="Y72" i="100" s="1"/>
  <c r="Y48" i="100" a="1"/>
  <c r="Y48" i="100" s="1"/>
  <c r="Y59" i="100" a="1"/>
  <c r="Y59" i="100" s="1"/>
  <c r="Y53" i="100" a="1"/>
  <c r="Y53" i="100" s="1"/>
  <c r="Y55" i="100" a="1"/>
  <c r="Y55" i="100" s="1"/>
  <c r="Y97" i="100" a="1"/>
  <c r="Y97" i="100" s="1"/>
  <c r="Y27" i="100" a="1"/>
  <c r="Y27" i="100" s="1"/>
  <c r="Y16" i="100" a="1"/>
  <c r="Y16" i="100" s="1"/>
  <c r="AS9" i="107"/>
  <c r="Y12" i="100" a="1"/>
  <c r="Y12" i="100" s="1"/>
  <c r="Y61" i="100" a="1"/>
  <c r="Y61" i="100" s="1"/>
  <c r="Y54" i="100" a="1"/>
  <c r="Y54" i="100" s="1"/>
  <c r="Y40" i="100" a="1"/>
  <c r="Y40" i="100" s="1"/>
  <c r="Y21" i="100" a="1"/>
  <c r="Y21" i="100" s="1"/>
  <c r="Y105" i="100" a="1"/>
  <c r="Y105" i="100" s="1"/>
  <c r="Y47" i="100" a="1"/>
  <c r="Y47" i="100" s="1"/>
  <c r="Y99" i="100" a="1"/>
  <c r="Y99" i="100" s="1"/>
  <c r="Y38" i="100" a="1"/>
  <c r="Y38" i="100" s="1"/>
  <c r="Y14" i="100" a="1"/>
  <c r="Y14" i="100" s="1"/>
  <c r="Y19" i="100" a="1"/>
  <c r="Y19" i="100" s="1"/>
  <c r="Y30" i="100" a="1"/>
  <c r="Y30" i="100" s="1"/>
  <c r="Y57" i="100" a="1"/>
  <c r="Y57" i="100" s="1"/>
  <c r="Y70" i="100" a="1"/>
  <c r="Y70" i="100" s="1"/>
  <c r="Y115" i="100" a="1"/>
  <c r="Y115" i="100" s="1"/>
  <c r="AS64" i="100"/>
  <c r="BN64" i="100"/>
  <c r="BN97" i="100"/>
  <c r="AS97" i="100"/>
  <c r="AS44" i="100"/>
  <c r="BN44" i="100"/>
  <c r="AS18" i="100"/>
  <c r="BN18" i="100"/>
  <c r="AS16" i="100"/>
  <c r="BN16" i="100"/>
  <c r="AS17" i="100"/>
  <c r="BN17" i="100"/>
  <c r="BN110" i="100"/>
  <c r="AS110" i="100"/>
  <c r="AS65" i="100"/>
  <c r="BN65" i="100"/>
  <c r="BN12" i="100"/>
  <c r="AS12" i="100"/>
  <c r="AS26" i="100"/>
  <c r="BN26" i="100"/>
  <c r="BN13" i="100"/>
  <c r="AS13" i="100"/>
  <c r="BN37" i="100"/>
  <c r="AS37" i="100"/>
  <c r="BN85" i="100"/>
  <c r="AS85" i="100"/>
  <c r="AS33" i="100"/>
  <c r="BN33" i="100"/>
  <c r="BN56" i="100"/>
  <c r="AS56" i="100"/>
  <c r="BN66" i="100"/>
  <c r="AS66" i="100"/>
  <c r="AS112" i="100"/>
  <c r="BN112" i="100"/>
  <c r="BN83" i="100"/>
  <c r="AS83" i="100"/>
  <c r="BN104" i="100"/>
  <c r="AS104" i="100"/>
  <c r="BN50" i="100"/>
  <c r="AS50" i="100"/>
  <c r="AS54" i="100"/>
  <c r="BN54" i="100"/>
  <c r="BN45" i="100"/>
  <c r="AS45" i="100"/>
  <c r="AS95" i="100"/>
  <c r="BN95" i="100"/>
  <c r="AS51" i="100"/>
  <c r="BN51" i="100"/>
  <c r="BN11" i="100"/>
  <c r="AS11" i="100"/>
  <c r="AS115" i="100"/>
  <c r="BN115" i="100"/>
  <c r="AS109" i="100"/>
  <c r="BN109" i="100"/>
  <c r="AS91" i="100"/>
  <c r="BN91" i="100"/>
  <c r="BN72" i="100"/>
  <c r="AS72" i="100"/>
  <c r="BN74" i="100"/>
  <c r="AS74" i="100"/>
  <c r="BN96" i="100"/>
  <c r="AS96" i="100"/>
  <c r="BN69" i="100"/>
  <c r="AS69" i="100"/>
  <c r="BN35" i="100"/>
  <c r="AS35" i="100"/>
  <c r="BN41" i="100"/>
  <c r="AS41" i="100"/>
  <c r="AS27" i="100"/>
  <c r="BN27" i="100"/>
  <c r="BN89" i="100"/>
  <c r="AS89" i="100"/>
  <c r="AS73" i="100"/>
  <c r="BN73" i="100"/>
  <c r="BN105" i="100"/>
  <c r="AS105" i="100"/>
  <c r="BN47" i="100"/>
  <c r="AS47" i="100"/>
  <c r="BN55" i="100"/>
  <c r="AS55" i="100"/>
  <c r="AS43" i="100"/>
  <c r="BN43" i="100"/>
  <c r="AS31" i="100"/>
  <c r="BN31" i="100"/>
  <c r="AS62" i="100"/>
  <c r="BN62" i="100"/>
  <c r="BN75" i="100"/>
  <c r="AS75" i="100"/>
  <c r="BN10" i="100"/>
  <c r="AS10" i="100"/>
  <c r="BN46" i="100"/>
  <c r="AS46" i="100"/>
  <c r="AS116" i="100"/>
  <c r="BN116" i="100"/>
  <c r="AS23" i="100"/>
  <c r="BN23" i="100"/>
  <c r="BN48" i="100"/>
  <c r="AS48" i="100"/>
  <c r="AS87" i="100"/>
  <c r="BN87" i="100"/>
  <c r="BN100" i="100"/>
  <c r="AS100" i="100"/>
  <c r="AS19" i="100"/>
  <c r="BN19" i="100"/>
  <c r="AS93" i="100"/>
  <c r="BN93" i="100"/>
  <c r="AS42" i="100"/>
  <c r="BN42" i="100"/>
  <c r="BN113" i="100"/>
  <c r="AS113" i="100"/>
  <c r="AS80" i="100"/>
  <c r="BN80" i="100"/>
  <c r="AS70" i="100"/>
  <c r="BN70" i="100"/>
  <c r="BN21" i="100"/>
  <c r="AS21" i="100"/>
  <c r="AS28" i="100"/>
  <c r="BN28" i="100"/>
  <c r="AS77" i="100"/>
  <c r="BN77" i="100"/>
  <c r="AS86" i="100"/>
  <c r="BN86" i="100"/>
  <c r="AS67" i="100"/>
  <c r="BN67" i="100"/>
  <c r="AS38" i="100"/>
  <c r="BN38" i="100"/>
  <c r="AS14" i="100"/>
  <c r="BN14" i="100"/>
  <c r="AS79" i="100"/>
  <c r="BN79" i="100"/>
  <c r="AS58" i="100"/>
  <c r="BN58" i="100"/>
  <c r="M12" i="62"/>
  <c r="M13" i="62" s="1"/>
  <c r="L15" i="62"/>
  <c r="N11" i="62"/>
  <c r="AT39" i="100" l="1"/>
  <c r="BO39" i="100"/>
  <c r="BO110" i="100"/>
  <c r="AT110" i="100"/>
  <c r="AT59" i="100"/>
  <c r="BO59" i="100"/>
  <c r="AT26" i="100"/>
  <c r="BO26" i="100"/>
  <c r="AT66" i="100"/>
  <c r="BO66" i="100"/>
  <c r="BO109" i="100"/>
  <c r="AT109" i="100"/>
  <c r="AT69" i="100"/>
  <c r="BO69" i="100"/>
  <c r="BO56" i="100"/>
  <c r="AT56" i="100"/>
  <c r="AT112" i="100"/>
  <c r="BO112" i="100"/>
  <c r="AT20" i="100"/>
  <c r="BO20" i="100"/>
  <c r="AT114" i="100"/>
  <c r="BO114" i="100"/>
  <c r="AT100" i="100"/>
  <c r="BO100" i="100"/>
  <c r="BO82" i="100"/>
  <c r="AT82" i="100"/>
  <c r="BO10" i="100"/>
  <c r="AT10" i="100"/>
  <c r="AT63" i="100"/>
  <c r="BO63" i="100"/>
  <c r="BO30" i="100"/>
  <c r="AT30" i="100"/>
  <c r="BO65" i="100"/>
  <c r="AT65" i="100"/>
  <c r="AT19" i="100"/>
  <c r="BO19" i="100"/>
  <c r="BO29" i="100"/>
  <c r="AT29" i="100"/>
  <c r="BO18" i="100"/>
  <c r="AT18" i="100"/>
  <c r="BO28" i="100"/>
  <c r="AT28" i="100"/>
  <c r="AT106" i="100"/>
  <c r="BO106" i="100"/>
  <c r="AT45" i="100"/>
  <c r="BO45" i="100"/>
  <c r="BO61" i="100"/>
  <c r="AT61" i="100"/>
  <c r="AT101" i="100"/>
  <c r="BO101" i="100"/>
  <c r="BO16" i="100"/>
  <c r="AT16" i="100"/>
  <c r="BO34" i="100"/>
  <c r="AT34" i="100"/>
  <c r="AT55" i="100"/>
  <c r="BO55" i="100"/>
  <c r="AT22" i="100"/>
  <c r="BO22" i="100"/>
  <c r="AT24" i="100"/>
  <c r="BO24" i="100"/>
  <c r="AT31" i="100"/>
  <c r="BO31" i="100"/>
  <c r="AT13" i="100"/>
  <c r="BO13" i="100"/>
  <c r="AT72" i="100"/>
  <c r="BO72" i="100"/>
  <c r="AT14" i="100"/>
  <c r="BO14" i="100"/>
  <c r="BO9" i="100"/>
  <c r="AT9" i="100"/>
  <c r="AT81" i="100"/>
  <c r="BO81" i="100"/>
  <c r="AT94" i="100"/>
  <c r="BO94" i="100"/>
  <c r="BO58" i="100"/>
  <c r="AT58" i="100"/>
  <c r="AT36" i="100"/>
  <c r="BO36" i="100"/>
  <c r="BO12" i="100"/>
  <c r="AT12" i="100"/>
  <c r="BO50" i="100"/>
  <c r="AT50" i="100"/>
  <c r="BO53" i="100"/>
  <c r="AT53" i="100"/>
  <c r="AT64" i="100"/>
  <c r="BO64" i="100"/>
  <c r="BO75" i="100"/>
  <c r="AT75" i="100"/>
  <c r="BO17" i="100"/>
  <c r="AT17" i="100"/>
  <c r="AT108" i="100"/>
  <c r="BO108" i="100"/>
  <c r="BO96" i="100"/>
  <c r="AT96" i="100"/>
  <c r="BO44" i="100"/>
  <c r="AT44" i="100"/>
  <c r="AT70" i="100"/>
  <c r="BO70" i="100"/>
  <c r="BO90" i="100"/>
  <c r="AT90" i="100"/>
  <c r="AT41" i="100"/>
  <c r="BO41" i="100"/>
  <c r="BO68" i="100"/>
  <c r="AT68" i="100"/>
  <c r="AT113" i="100"/>
  <c r="BO113" i="100"/>
  <c r="AT46" i="100"/>
  <c r="BO46" i="100"/>
  <c r="AT76" i="100"/>
  <c r="BO76" i="100"/>
  <c r="AT111" i="100"/>
  <c r="BO111" i="100"/>
  <c r="BO74" i="100"/>
  <c r="AT74" i="100"/>
  <c r="AT37" i="100"/>
  <c r="BO37" i="100"/>
  <c r="BO104" i="100"/>
  <c r="AT104" i="100"/>
  <c r="BO38" i="100"/>
  <c r="AT38" i="100"/>
  <c r="AT62" i="100"/>
  <c r="BO62" i="100"/>
  <c r="BO89" i="100"/>
  <c r="AT89" i="100"/>
  <c r="BO105" i="100"/>
  <c r="AT105" i="100"/>
  <c r="BO25" i="100"/>
  <c r="AT25" i="100"/>
  <c r="AT116" i="100"/>
  <c r="BO116" i="100"/>
  <c r="BO80" i="100"/>
  <c r="AT80" i="100"/>
  <c r="AT95" i="100"/>
  <c r="BO95" i="100"/>
  <c r="AT33" i="100"/>
  <c r="BO33" i="100"/>
  <c r="AT98" i="100"/>
  <c r="BO98" i="100"/>
  <c r="AT27" i="100"/>
  <c r="BO27" i="100"/>
  <c r="AT107" i="100"/>
  <c r="BO107" i="100"/>
  <c r="AT115" i="100"/>
  <c r="BO115" i="100"/>
  <c r="AT85" i="100"/>
  <c r="BO85" i="100"/>
  <c r="AT32" i="100"/>
  <c r="BO32" i="100"/>
  <c r="AT99" i="100"/>
  <c r="BO99" i="100"/>
  <c r="BO77" i="100"/>
  <c r="AT77" i="100"/>
  <c r="AT21" i="100"/>
  <c r="BO21" i="100"/>
  <c r="AT52" i="100"/>
  <c r="BO52" i="100"/>
  <c r="AT67" i="100"/>
  <c r="BO67" i="100"/>
  <c r="AT35" i="100"/>
  <c r="BO35" i="100"/>
  <c r="BO71" i="100"/>
  <c r="AT71" i="100"/>
  <c r="BO102" i="100"/>
  <c r="AT102" i="100"/>
  <c r="AT23" i="100"/>
  <c r="BO23" i="100"/>
  <c r="AT49" i="100"/>
  <c r="BO49" i="100"/>
  <c r="AT78" i="100"/>
  <c r="BO78" i="100"/>
  <c r="BO60" i="100"/>
  <c r="AT60" i="100"/>
  <c r="AT48" i="100"/>
  <c r="BO48" i="100"/>
  <c r="AT83" i="100"/>
  <c r="BO83" i="100"/>
  <c r="BO47" i="100"/>
  <c r="AT47" i="100"/>
  <c r="AT40" i="100"/>
  <c r="BO40" i="100"/>
  <c r="BO43" i="100"/>
  <c r="AT43" i="100"/>
  <c r="AT84" i="100"/>
  <c r="BO84" i="100"/>
  <c r="BO103" i="100"/>
  <c r="AT103" i="100"/>
  <c r="BO73" i="100"/>
  <c r="AT73" i="100"/>
  <c r="AT15" i="100"/>
  <c r="BO15" i="100"/>
  <c r="AT42" i="100"/>
  <c r="BO42" i="100"/>
  <c r="Z109" i="100" a="1"/>
  <c r="Z109" i="100" s="1"/>
  <c r="Z80" i="100" a="1"/>
  <c r="Z80" i="100" s="1"/>
  <c r="Z84" i="100" a="1"/>
  <c r="Z84" i="100" s="1"/>
  <c r="Z20" i="100" a="1"/>
  <c r="Z20" i="100" s="1"/>
  <c r="Z14" i="100" a="1"/>
  <c r="Z14" i="100" s="1"/>
  <c r="Z44" i="100" a="1"/>
  <c r="Z44" i="100" s="1"/>
  <c r="Z79" i="100" a="1"/>
  <c r="Z79" i="100" s="1"/>
  <c r="Z107" i="100" a="1"/>
  <c r="Z107" i="100" s="1"/>
  <c r="Z58" i="100" a="1"/>
  <c r="Z58" i="100" s="1"/>
  <c r="Z57" i="100" a="1"/>
  <c r="Z57" i="100" s="1"/>
  <c r="Z56" i="100" a="1"/>
  <c r="Z56" i="100" s="1"/>
  <c r="Z76" i="100" a="1"/>
  <c r="Z76" i="100" s="1"/>
  <c r="Z42" i="100" a="1"/>
  <c r="Z42" i="100" s="1"/>
  <c r="Z16" i="100" a="1"/>
  <c r="Z16" i="100" s="1"/>
  <c r="Z92" i="100" a="1"/>
  <c r="Z92" i="100" s="1"/>
  <c r="Z114" i="100" a="1"/>
  <c r="Z114" i="100" s="1"/>
  <c r="Z41" i="100" a="1"/>
  <c r="Z41" i="100" s="1"/>
  <c r="Z97" i="100" a="1"/>
  <c r="Z97" i="100" s="1"/>
  <c r="Z50" i="100" a="1"/>
  <c r="Z50" i="100" s="1"/>
  <c r="Z106" i="100" a="1"/>
  <c r="Z106" i="100" s="1"/>
  <c r="Z62" i="100" a="1"/>
  <c r="Z62" i="100" s="1"/>
  <c r="Z67" i="100" a="1"/>
  <c r="Z67" i="100" s="1"/>
  <c r="Z17" i="100" a="1"/>
  <c r="Z17" i="100" s="1"/>
  <c r="Z18" i="100" a="1"/>
  <c r="Z18" i="100" s="1"/>
  <c r="Z73" i="100" a="1"/>
  <c r="Z73" i="100" s="1"/>
  <c r="Z32" i="100" a="1"/>
  <c r="Z32" i="100" s="1"/>
  <c r="Z74" i="100" a="1"/>
  <c r="Z74" i="100" s="1"/>
  <c r="Z37" i="100" a="1"/>
  <c r="Z37" i="100" s="1"/>
  <c r="Z43" i="100" a="1"/>
  <c r="Z43" i="100" s="1"/>
  <c r="Z68" i="100" a="1"/>
  <c r="Z68" i="100" s="1"/>
  <c r="Z88" i="100" a="1"/>
  <c r="Z88" i="100" s="1"/>
  <c r="Z23" i="100" a="1"/>
  <c r="Z23" i="100" s="1"/>
  <c r="Z71" i="100" a="1"/>
  <c r="Z71" i="100" s="1"/>
  <c r="Z27" i="100" a="1"/>
  <c r="Z27" i="100" s="1"/>
  <c r="Z110" i="100" a="1"/>
  <c r="Z110" i="100" s="1"/>
  <c r="Z29" i="100" a="1"/>
  <c r="Z29" i="100" s="1"/>
  <c r="Z45" i="100" a="1"/>
  <c r="Z45" i="100" s="1"/>
  <c r="Z99" i="100" a="1"/>
  <c r="Z99" i="100" s="1"/>
  <c r="Z59" i="100" a="1"/>
  <c r="Z59" i="100" s="1"/>
  <c r="Z70" i="100" a="1"/>
  <c r="Z70" i="100" s="1"/>
  <c r="Z36" i="100" a="1"/>
  <c r="Z36" i="100" s="1"/>
  <c r="Z91" i="100" a="1"/>
  <c r="Z91" i="100" s="1"/>
  <c r="Z63" i="100" a="1"/>
  <c r="Z63" i="100" s="1"/>
  <c r="Z83" i="100" a="1"/>
  <c r="Z83" i="100" s="1"/>
  <c r="Z82" i="100" a="1"/>
  <c r="Z82" i="100" s="1"/>
  <c r="Z93" i="100" a="1"/>
  <c r="Z93" i="100" s="1"/>
  <c r="Z60" i="100" a="1"/>
  <c r="Z60" i="100" s="1"/>
  <c r="Z15" i="100" a="1"/>
  <c r="Z15" i="100" s="1"/>
  <c r="Z52" i="100" a="1"/>
  <c r="Z52" i="100" s="1"/>
  <c r="Z47" i="100" a="1"/>
  <c r="Z47" i="100" s="1"/>
  <c r="Z55" i="100" a="1"/>
  <c r="Z55" i="100" s="1"/>
  <c r="Z33" i="100" a="1"/>
  <c r="Z33" i="100" s="1"/>
  <c r="Z90" i="100" a="1"/>
  <c r="Z90" i="100" s="1"/>
  <c r="Z87" i="100" a="1"/>
  <c r="Z87" i="100" s="1"/>
  <c r="Z51" i="100" a="1"/>
  <c r="Z51" i="100" s="1"/>
  <c r="Z66" i="100" a="1"/>
  <c r="Z66" i="100" s="1"/>
  <c r="Z26" i="100" a="1"/>
  <c r="Z26" i="100" s="1"/>
  <c r="Z102" i="100" a="1"/>
  <c r="Z102" i="100" s="1"/>
  <c r="Z81" i="100" a="1"/>
  <c r="Z81" i="100" s="1"/>
  <c r="Z112" i="100" a="1"/>
  <c r="Z112" i="100" s="1"/>
  <c r="Z39" i="100" a="1"/>
  <c r="Z39" i="100" s="1"/>
  <c r="Z96" i="100" a="1"/>
  <c r="Z96" i="100" s="1"/>
  <c r="Z34" i="100" a="1"/>
  <c r="Z34" i="100" s="1"/>
  <c r="Z65" i="100" a="1"/>
  <c r="Z65" i="100" s="1"/>
  <c r="Z100" i="100" a="1"/>
  <c r="Z100" i="100" s="1"/>
  <c r="Z46" i="100" a="1"/>
  <c r="Z46" i="100" s="1"/>
  <c r="Z30" i="100" a="1"/>
  <c r="Z30" i="100" s="1"/>
  <c r="Z86" i="100" a="1"/>
  <c r="Z86" i="100" s="1"/>
  <c r="Z116" i="100" a="1"/>
  <c r="Z116" i="100" s="1"/>
  <c r="Z9" i="100" a="1"/>
  <c r="Z9" i="100" s="1"/>
  <c r="Z95" i="100" a="1"/>
  <c r="Z95" i="100" s="1"/>
  <c r="AT9" i="107"/>
  <c r="Z85" i="100" a="1"/>
  <c r="Z85" i="100" s="1"/>
  <c r="Z69" i="100" a="1"/>
  <c r="Z69" i="100" s="1"/>
  <c r="Z35" i="100" a="1"/>
  <c r="Z35" i="100" s="1"/>
  <c r="Z72" i="100" a="1"/>
  <c r="Z72" i="100" s="1"/>
  <c r="Z28" i="100" a="1"/>
  <c r="Z28" i="100" s="1"/>
  <c r="Z98" i="100" a="1"/>
  <c r="Z98" i="100" s="1"/>
  <c r="Z75" i="100" a="1"/>
  <c r="Z75" i="100" s="1"/>
  <c r="Z64" i="100" a="1"/>
  <c r="Z64" i="100" s="1"/>
  <c r="Z104" i="100" a="1"/>
  <c r="Z104" i="100" s="1"/>
  <c r="Z61" i="100" a="1"/>
  <c r="Z61" i="100" s="1"/>
  <c r="Z11" i="100" a="1"/>
  <c r="Z11" i="100" s="1"/>
  <c r="Z48" i="100" a="1"/>
  <c r="Z48" i="100" s="1"/>
  <c r="Z49" i="100" a="1"/>
  <c r="Z49" i="100" s="1"/>
  <c r="Z101" i="100" a="1"/>
  <c r="Z101" i="100" s="1"/>
  <c r="Z103" i="100" a="1"/>
  <c r="Z103" i="100" s="1"/>
  <c r="Z113" i="100" a="1"/>
  <c r="Z113" i="100" s="1"/>
  <c r="Z78" i="100" a="1"/>
  <c r="Z78" i="100" s="1"/>
  <c r="Z19" i="100" a="1"/>
  <c r="Z19" i="100" s="1"/>
  <c r="Z108" i="100" a="1"/>
  <c r="Z108" i="100" s="1"/>
  <c r="Z12" i="100" a="1"/>
  <c r="Z12" i="100" s="1"/>
  <c r="Z40" i="100" a="1"/>
  <c r="Z40" i="100" s="1"/>
  <c r="Z10" i="100" a="1"/>
  <c r="Z10" i="100" s="1"/>
  <c r="Z105" i="100" a="1"/>
  <c r="Z105" i="100" s="1"/>
  <c r="Z89" i="100" a="1"/>
  <c r="Z89" i="100" s="1"/>
  <c r="Z77" i="100" a="1"/>
  <c r="Z77" i="100" s="1"/>
  <c r="Z111" i="100" a="1"/>
  <c r="Z111" i="100" s="1"/>
  <c r="Z54" i="100" a="1"/>
  <c r="Z54" i="100" s="1"/>
  <c r="Z25" i="100" a="1"/>
  <c r="Z25" i="100" s="1"/>
  <c r="Z21" i="100" a="1"/>
  <c r="Z21" i="100" s="1"/>
  <c r="Z53" i="100" a="1"/>
  <c r="Z53" i="100" s="1"/>
  <c r="Z38" i="100" a="1"/>
  <c r="Z38" i="100" s="1"/>
  <c r="Z94" i="100" a="1"/>
  <c r="Z94" i="100" s="1"/>
  <c r="Z13" i="100" a="1"/>
  <c r="Z13" i="100" s="1"/>
  <c r="Z22" i="100" a="1"/>
  <c r="Z22" i="100" s="1"/>
  <c r="Z31" i="100" a="1"/>
  <c r="Z31" i="100" s="1"/>
  <c r="Z115" i="100" a="1"/>
  <c r="Z115" i="100" s="1"/>
  <c r="Z24" i="100" a="1"/>
  <c r="Z24" i="100" s="1"/>
  <c r="BO88" i="100"/>
  <c r="AT88" i="100"/>
  <c r="AT97" i="100"/>
  <c r="BO97" i="100"/>
  <c r="BO92" i="100"/>
  <c r="AT92" i="100"/>
  <c r="AT93" i="100"/>
  <c r="BO93" i="100"/>
  <c r="BO57" i="100"/>
  <c r="AT57" i="100"/>
  <c r="AT51" i="100"/>
  <c r="BO51" i="100"/>
  <c r="AT11" i="100"/>
  <c r="BO11" i="100"/>
  <c r="AT54" i="100"/>
  <c r="BO54" i="100"/>
  <c r="AT91" i="100"/>
  <c r="BO91" i="100"/>
  <c r="AT79" i="100"/>
  <c r="BO79" i="100"/>
  <c r="BO87" i="100"/>
  <c r="AT87" i="100"/>
  <c r="BO86" i="100"/>
  <c r="AT86" i="100"/>
  <c r="N12" i="62"/>
  <c r="N13" i="62" s="1"/>
  <c r="M15" i="62"/>
  <c r="O11" i="62"/>
  <c r="BP115" i="100" l="1"/>
  <c r="AU115" i="100"/>
  <c r="BP60" i="100"/>
  <c r="AU60" i="100"/>
  <c r="AU93" i="100"/>
  <c r="BP93" i="100"/>
  <c r="AU73" i="100"/>
  <c r="BP73" i="100"/>
  <c r="AU20" i="100"/>
  <c r="BP20" i="100"/>
  <c r="BP53" i="100"/>
  <c r="AU53" i="100"/>
  <c r="BP21" i="100"/>
  <c r="AU21" i="100"/>
  <c r="AU70" i="100"/>
  <c r="BP70" i="100"/>
  <c r="BP59" i="100"/>
  <c r="AU59" i="100"/>
  <c r="BP50" i="100"/>
  <c r="AU50" i="100"/>
  <c r="BP111" i="100"/>
  <c r="AU111" i="100"/>
  <c r="AU98" i="100"/>
  <c r="BP98" i="100"/>
  <c r="AU102" i="100"/>
  <c r="BP102" i="100"/>
  <c r="AU99" i="100"/>
  <c r="BP99" i="100"/>
  <c r="AU97" i="100"/>
  <c r="BP97" i="100"/>
  <c r="AU86" i="100"/>
  <c r="BP86" i="100"/>
  <c r="AU94" i="100"/>
  <c r="BP94" i="100"/>
  <c r="BP96" i="100"/>
  <c r="AU96" i="100"/>
  <c r="AU54" i="100"/>
  <c r="BP54" i="100"/>
  <c r="AU26" i="100"/>
  <c r="BP26" i="100"/>
  <c r="BP45" i="100"/>
  <c r="AU45" i="100"/>
  <c r="AU41" i="100"/>
  <c r="BP41" i="100"/>
  <c r="AU37" i="100"/>
  <c r="BP37" i="100"/>
  <c r="AU74" i="100"/>
  <c r="BP74" i="100"/>
  <c r="AU44" i="100"/>
  <c r="BP44" i="100"/>
  <c r="AU48" i="100"/>
  <c r="BP48" i="100"/>
  <c r="AU34" i="100"/>
  <c r="BP34" i="100"/>
  <c r="AU91" i="100"/>
  <c r="BP91" i="100"/>
  <c r="AU109" i="100"/>
  <c r="BP109" i="100"/>
  <c r="AU81" i="100"/>
  <c r="BP81" i="100"/>
  <c r="AU29" i="100"/>
  <c r="BP29" i="100"/>
  <c r="BP114" i="100"/>
  <c r="AU114" i="100"/>
  <c r="BP105" i="100"/>
  <c r="AU105" i="100"/>
  <c r="AU35" i="100"/>
  <c r="BP35" i="100"/>
  <c r="AU51" i="100"/>
  <c r="BP51" i="100"/>
  <c r="AU110" i="100"/>
  <c r="BP110" i="100"/>
  <c r="AU92" i="100"/>
  <c r="BP92" i="100"/>
  <c r="BP113" i="100"/>
  <c r="AU113" i="100"/>
  <c r="BP32" i="100"/>
  <c r="AU32" i="100"/>
  <c r="BP11" i="100"/>
  <c r="AU11" i="100"/>
  <c r="BP36" i="100"/>
  <c r="AU36" i="100"/>
  <c r="AU72" i="100"/>
  <c r="BP72" i="100"/>
  <c r="AU27" i="100"/>
  <c r="BP27" i="100"/>
  <c r="AU16" i="100"/>
  <c r="BP16" i="100"/>
  <c r="BP15" i="100"/>
  <c r="AU15" i="100"/>
  <c r="AU49" i="100"/>
  <c r="BP49" i="100"/>
  <c r="BP84" i="100"/>
  <c r="AU84" i="100"/>
  <c r="BP106" i="100"/>
  <c r="AU106" i="100"/>
  <c r="AU85" i="100"/>
  <c r="BP85" i="100"/>
  <c r="AU71" i="100"/>
  <c r="BP71" i="100"/>
  <c r="AU42" i="100"/>
  <c r="BP42" i="100"/>
  <c r="BP30" i="100"/>
  <c r="AU30" i="100"/>
  <c r="BP101" i="100"/>
  <c r="AU101" i="100"/>
  <c r="AU14" i="100"/>
  <c r="BP14" i="100"/>
  <c r="AU38" i="100"/>
  <c r="BP38" i="100"/>
  <c r="AU80" i="100"/>
  <c r="BP80" i="100"/>
  <c r="BP25" i="100"/>
  <c r="AU25" i="100"/>
  <c r="AU77" i="100"/>
  <c r="BP77" i="100"/>
  <c r="AU10" i="100"/>
  <c r="BP10" i="100"/>
  <c r="AU90" i="100"/>
  <c r="BP90" i="100"/>
  <c r="AU12" i="100"/>
  <c r="BP12" i="100"/>
  <c r="AA99" i="100" a="1"/>
  <c r="AA99" i="100" s="1"/>
  <c r="AA107" i="100" a="1"/>
  <c r="AA107" i="100" s="1"/>
  <c r="AA48" i="100" a="1"/>
  <c r="AA48" i="100" s="1"/>
  <c r="AA110" i="100" a="1"/>
  <c r="AA110" i="100" s="1"/>
  <c r="AA105" i="100" a="1"/>
  <c r="AA105" i="100" s="1"/>
  <c r="AA16" i="100" a="1"/>
  <c r="AA16" i="100" s="1"/>
  <c r="AA9" i="100" a="1"/>
  <c r="AA9" i="100" s="1"/>
  <c r="AA64" i="100" a="1"/>
  <c r="AA64" i="100" s="1"/>
  <c r="AA81" i="100" a="1"/>
  <c r="AA81" i="100" s="1"/>
  <c r="AA101" i="100" a="1"/>
  <c r="AA101" i="100" s="1"/>
  <c r="AA25" i="100" a="1"/>
  <c r="AA25" i="100" s="1"/>
  <c r="AA75" i="100" a="1"/>
  <c r="AA75" i="100" s="1"/>
  <c r="AA114" i="100" a="1"/>
  <c r="AA114" i="100" s="1"/>
  <c r="AA104" i="100" a="1"/>
  <c r="AA104" i="100" s="1"/>
  <c r="AA19" i="100" a="1"/>
  <c r="AA19" i="100" s="1"/>
  <c r="AA83" i="100" a="1"/>
  <c r="AA83" i="100" s="1"/>
  <c r="AA88" i="100" a="1"/>
  <c r="AA88" i="100" s="1"/>
  <c r="AA109" i="100" a="1"/>
  <c r="AA109" i="100" s="1"/>
  <c r="AA67" i="100" a="1"/>
  <c r="AA67" i="100" s="1"/>
  <c r="AA86" i="100" a="1"/>
  <c r="AA86" i="100" s="1"/>
  <c r="AA31" i="100" a="1"/>
  <c r="AA31" i="100" s="1"/>
  <c r="AA60" i="100" a="1"/>
  <c r="AA60" i="100" s="1"/>
  <c r="AA27" i="100" a="1"/>
  <c r="AA27" i="100" s="1"/>
  <c r="AA68" i="100" a="1"/>
  <c r="AA68" i="100" s="1"/>
  <c r="AA32" i="100" a="1"/>
  <c r="AA32" i="100" s="1"/>
  <c r="AA74" i="100" a="1"/>
  <c r="AA74" i="100" s="1"/>
  <c r="AA95" i="100" a="1"/>
  <c r="AA95" i="100" s="1"/>
  <c r="AA96" i="100" a="1"/>
  <c r="AA96" i="100" s="1"/>
  <c r="AA76" i="100" a="1"/>
  <c r="AA76" i="100" s="1"/>
  <c r="AA71" i="100" a="1"/>
  <c r="AA71" i="100" s="1"/>
  <c r="AA87" i="100" a="1"/>
  <c r="AA87" i="100" s="1"/>
  <c r="AA85" i="100" a="1"/>
  <c r="AA85" i="100" s="1"/>
  <c r="AA52" i="100" a="1"/>
  <c r="AA52" i="100" s="1"/>
  <c r="AA24" i="100" a="1"/>
  <c r="AA24" i="100" s="1"/>
  <c r="AA28" i="100" a="1"/>
  <c r="AA28" i="100" s="1"/>
  <c r="AA37" i="100" a="1"/>
  <c r="AA37" i="100" s="1"/>
  <c r="AA33" i="100" a="1"/>
  <c r="AA33" i="100" s="1"/>
  <c r="AA41" i="100" a="1"/>
  <c r="AA41" i="100" s="1"/>
  <c r="AA59" i="100" a="1"/>
  <c r="AA59" i="100" s="1"/>
  <c r="AA97" i="100" a="1"/>
  <c r="AA97" i="100" s="1"/>
  <c r="AA21" i="100" a="1"/>
  <c r="AA21" i="100" s="1"/>
  <c r="AA116" i="100" a="1"/>
  <c r="AA116" i="100" s="1"/>
  <c r="AA46" i="100" a="1"/>
  <c r="AA46" i="100" s="1"/>
  <c r="AA45" i="100" a="1"/>
  <c r="AA45" i="100" s="1"/>
  <c r="AA63" i="100" a="1"/>
  <c r="AA63" i="100" s="1"/>
  <c r="AA58" i="100" a="1"/>
  <c r="AA58" i="100" s="1"/>
  <c r="AA84" i="100" a="1"/>
  <c r="AA84" i="100" s="1"/>
  <c r="AA30" i="100" a="1"/>
  <c r="AA30" i="100" s="1"/>
  <c r="AA69" i="100" a="1"/>
  <c r="AA69" i="100" s="1"/>
  <c r="AA56" i="100" a="1"/>
  <c r="AA56" i="100" s="1"/>
  <c r="AU9" i="107"/>
  <c r="AA34" i="100" a="1"/>
  <c r="AA34" i="100" s="1"/>
  <c r="AA51" i="100" a="1"/>
  <c r="AA51" i="100" s="1"/>
  <c r="AA72" i="100" a="1"/>
  <c r="AA72" i="100" s="1"/>
  <c r="AA112" i="100" a="1"/>
  <c r="AA112" i="100" s="1"/>
  <c r="AA15" i="100" a="1"/>
  <c r="AA15" i="100" s="1"/>
  <c r="AA22" i="100" a="1"/>
  <c r="AA22" i="100" s="1"/>
  <c r="AA115" i="100" a="1"/>
  <c r="AA115" i="100" s="1"/>
  <c r="AA50" i="100" a="1"/>
  <c r="AA50" i="100" s="1"/>
  <c r="AA100" i="100" a="1"/>
  <c r="AA100" i="100" s="1"/>
  <c r="AA78" i="100" a="1"/>
  <c r="AA78" i="100" s="1"/>
  <c r="AA43" i="100" a="1"/>
  <c r="AA43" i="100" s="1"/>
  <c r="AA49" i="100" a="1"/>
  <c r="AA49" i="100" s="1"/>
  <c r="AA14" i="100" a="1"/>
  <c r="AA14" i="100" s="1"/>
  <c r="AA36" i="100" a="1"/>
  <c r="AA36" i="100" s="1"/>
  <c r="AA40" i="100" a="1"/>
  <c r="AA40" i="100" s="1"/>
  <c r="AA61" i="100" a="1"/>
  <c r="AA61" i="100" s="1"/>
  <c r="AA54" i="100" a="1"/>
  <c r="AA54" i="100" s="1"/>
  <c r="AA113" i="100" a="1"/>
  <c r="AA113" i="100" s="1"/>
  <c r="AA26" i="100" a="1"/>
  <c r="AA26" i="100" s="1"/>
  <c r="AA98" i="100" a="1"/>
  <c r="AA98" i="100" s="1"/>
  <c r="AA38" i="100" a="1"/>
  <c r="AA38" i="100" s="1"/>
  <c r="AA102" i="100" a="1"/>
  <c r="AA102" i="100" s="1"/>
  <c r="AA47" i="100" a="1"/>
  <c r="AA47" i="100" s="1"/>
  <c r="AA66" i="100" a="1"/>
  <c r="AA66" i="100" s="1"/>
  <c r="AA90" i="100" a="1"/>
  <c r="AA90" i="100" s="1"/>
  <c r="AA89" i="100" a="1"/>
  <c r="AA89" i="100" s="1"/>
  <c r="AA18" i="100" a="1"/>
  <c r="AA18" i="100" s="1"/>
  <c r="AA94" i="100" a="1"/>
  <c r="AA94" i="100" s="1"/>
  <c r="AA17" i="100" a="1"/>
  <c r="AA17" i="100" s="1"/>
  <c r="AA39" i="100" a="1"/>
  <c r="AA39" i="100" s="1"/>
  <c r="AA20" i="100" a="1"/>
  <c r="AA20" i="100" s="1"/>
  <c r="AA29" i="100" a="1"/>
  <c r="AA29" i="100" s="1"/>
  <c r="AA73" i="100" a="1"/>
  <c r="AA73" i="100" s="1"/>
  <c r="AA80" i="100" a="1"/>
  <c r="AA80" i="100" s="1"/>
  <c r="AA55" i="100" a="1"/>
  <c r="AA55" i="100" s="1"/>
  <c r="AA92" i="100" a="1"/>
  <c r="AA92" i="100" s="1"/>
  <c r="AA70" i="100" a="1"/>
  <c r="AA70" i="100" s="1"/>
  <c r="AA12" i="100" a="1"/>
  <c r="AA12" i="100" s="1"/>
  <c r="AA62" i="100" a="1"/>
  <c r="AA62" i="100" s="1"/>
  <c r="AA108" i="100" a="1"/>
  <c r="AA108" i="100" s="1"/>
  <c r="AA65" i="100" a="1"/>
  <c r="AA65" i="100" s="1"/>
  <c r="AA42" i="100" a="1"/>
  <c r="AA42" i="100" s="1"/>
  <c r="AA57" i="100" a="1"/>
  <c r="AA57" i="100" s="1"/>
  <c r="AA79" i="100" a="1"/>
  <c r="AA79" i="100" s="1"/>
  <c r="AA23" i="100" a="1"/>
  <c r="AA23" i="100" s="1"/>
  <c r="AA53" i="100" a="1"/>
  <c r="AA53" i="100" s="1"/>
  <c r="AA103" i="100" a="1"/>
  <c r="AA103" i="100" s="1"/>
  <c r="AA10" i="100" a="1"/>
  <c r="AA10" i="100" s="1"/>
  <c r="AA111" i="100" a="1"/>
  <c r="AA111" i="100" s="1"/>
  <c r="AA93" i="100" a="1"/>
  <c r="AA93" i="100" s="1"/>
  <c r="AA91" i="100" a="1"/>
  <c r="AA91" i="100" s="1"/>
  <c r="AA44" i="100" a="1"/>
  <c r="AA44" i="100" s="1"/>
  <c r="AA106" i="100" a="1"/>
  <c r="AA106" i="100" s="1"/>
  <c r="AA82" i="100" a="1"/>
  <c r="AA82" i="100" s="1"/>
  <c r="AA35" i="100" a="1"/>
  <c r="AA35" i="100" s="1"/>
  <c r="AA13" i="100" a="1"/>
  <c r="AA13" i="100" s="1"/>
  <c r="AA11" i="100" a="1"/>
  <c r="AA11" i="100" s="1"/>
  <c r="AA77" i="100" a="1"/>
  <c r="AA77" i="100" s="1"/>
  <c r="AU33" i="100"/>
  <c r="BP33" i="100"/>
  <c r="AU23" i="100"/>
  <c r="BP23" i="100"/>
  <c r="AU76" i="100"/>
  <c r="BP76" i="100"/>
  <c r="AU107" i="100"/>
  <c r="BP107" i="100"/>
  <c r="BP79" i="100"/>
  <c r="AU79" i="100"/>
  <c r="BP13" i="100"/>
  <c r="AU13" i="100"/>
  <c r="AU65" i="100"/>
  <c r="BP65" i="100"/>
  <c r="AU17" i="100"/>
  <c r="BP17" i="100"/>
  <c r="AU39" i="100"/>
  <c r="BP39" i="100"/>
  <c r="BP112" i="100"/>
  <c r="AU112" i="100"/>
  <c r="AU89" i="100"/>
  <c r="BP89" i="100"/>
  <c r="BP69" i="100"/>
  <c r="AU69" i="100"/>
  <c r="AU108" i="100"/>
  <c r="BP108" i="100"/>
  <c r="AU95" i="100"/>
  <c r="BP95" i="100"/>
  <c r="AU55" i="100"/>
  <c r="BP55" i="100"/>
  <c r="BP88" i="100"/>
  <c r="AU88" i="100"/>
  <c r="BP56" i="100"/>
  <c r="AU56" i="100"/>
  <c r="BP31" i="100"/>
  <c r="AU31" i="100"/>
  <c r="BP46" i="100"/>
  <c r="AU46" i="100"/>
  <c r="AU82" i="100"/>
  <c r="BP82" i="100"/>
  <c r="AU18" i="100"/>
  <c r="BP18" i="100"/>
  <c r="AU61" i="100"/>
  <c r="BP61" i="100"/>
  <c r="AU104" i="100"/>
  <c r="BP104" i="100"/>
  <c r="AU64" i="100"/>
  <c r="BP64" i="100"/>
  <c r="AU28" i="100"/>
  <c r="BP28" i="100"/>
  <c r="BP87" i="100"/>
  <c r="AU87" i="100"/>
  <c r="AU19" i="100"/>
  <c r="BP19" i="100"/>
  <c r="BP9" i="100"/>
  <c r="AU9" i="100"/>
  <c r="BP47" i="100"/>
  <c r="AU47" i="100"/>
  <c r="AU68" i="100"/>
  <c r="BP68" i="100"/>
  <c r="AU57" i="100"/>
  <c r="BP57" i="100"/>
  <c r="BP103" i="100"/>
  <c r="AU103" i="100"/>
  <c r="BP22" i="100"/>
  <c r="AU22" i="100"/>
  <c r="AU100" i="100"/>
  <c r="BP100" i="100"/>
  <c r="BP83" i="100"/>
  <c r="AU83" i="100"/>
  <c r="BP63" i="100"/>
  <c r="AU63" i="100"/>
  <c r="AU67" i="100"/>
  <c r="BP67" i="100"/>
  <c r="AU62" i="100"/>
  <c r="BP62" i="100"/>
  <c r="AU75" i="100"/>
  <c r="BP75" i="100"/>
  <c r="AU66" i="100"/>
  <c r="BP66" i="100"/>
  <c r="AU40" i="100"/>
  <c r="BP40" i="100"/>
  <c r="BP24" i="100"/>
  <c r="AU24" i="100"/>
  <c r="AU78" i="100"/>
  <c r="BP78" i="100"/>
  <c r="AU116" i="100"/>
  <c r="BP116" i="100"/>
  <c r="AU52" i="100"/>
  <c r="BP52" i="100"/>
  <c r="AU43" i="100"/>
  <c r="BP43" i="100"/>
  <c r="BP58" i="100"/>
  <c r="AU58" i="100"/>
  <c r="G91" i="43"/>
  <c r="D21" i="62"/>
  <c r="D22" i="62"/>
  <c r="G90" i="43"/>
  <c r="D16" i="62"/>
  <c r="O12" i="62"/>
  <c r="O13" i="62" s="1"/>
  <c r="P11" i="62"/>
  <c r="P12" i="62" s="1"/>
  <c r="P13" i="62" s="1"/>
  <c r="N15" i="62"/>
  <c r="AV89" i="100" l="1"/>
  <c r="BQ89" i="100"/>
  <c r="BQ75" i="100"/>
  <c r="AV75" i="100"/>
  <c r="BQ98" i="100"/>
  <c r="AV98" i="100"/>
  <c r="AB78" i="100" a="1"/>
  <c r="AB78" i="100" s="1"/>
  <c r="AB17" i="100" a="1"/>
  <c r="AB17" i="100" s="1"/>
  <c r="AB25" i="100" a="1"/>
  <c r="AB25" i="100" s="1"/>
  <c r="AB89" i="100" a="1"/>
  <c r="AB89" i="100" s="1"/>
  <c r="AB43" i="100" a="1"/>
  <c r="AB43" i="100" s="1"/>
  <c r="AB61" i="100" a="1"/>
  <c r="AB61" i="100" s="1"/>
  <c r="AB50" i="100" a="1"/>
  <c r="AB50" i="100" s="1"/>
  <c r="AB86" i="100" a="1"/>
  <c r="AB86" i="100" s="1"/>
  <c r="AB93" i="100" a="1"/>
  <c r="AB93" i="100" s="1"/>
  <c r="AB72" i="100" a="1"/>
  <c r="AB72" i="100" s="1"/>
  <c r="AB20" i="100" a="1"/>
  <c r="AB20" i="100" s="1"/>
  <c r="AB110" i="100" a="1"/>
  <c r="AB110" i="100" s="1"/>
  <c r="AB116" i="100" a="1"/>
  <c r="AB116" i="100" s="1"/>
  <c r="AB16" i="100" a="1"/>
  <c r="AB16" i="100" s="1"/>
  <c r="AB44" i="100" a="1"/>
  <c r="AB44" i="100" s="1"/>
  <c r="AB21" i="100" a="1"/>
  <c r="AB21" i="100" s="1"/>
  <c r="AB53" i="100" a="1"/>
  <c r="AB53" i="100" s="1"/>
  <c r="AB70" i="100" a="1"/>
  <c r="AB70" i="100" s="1"/>
  <c r="AB81" i="100" a="1"/>
  <c r="AB81" i="100" s="1"/>
  <c r="AB113" i="100" a="1"/>
  <c r="AB113" i="100" s="1"/>
  <c r="AB102" i="100" a="1"/>
  <c r="AB102" i="100" s="1"/>
  <c r="AB103" i="100" a="1"/>
  <c r="AB103" i="100" s="1"/>
  <c r="AB87" i="100" a="1"/>
  <c r="AB87" i="100" s="1"/>
  <c r="AB40" i="100" a="1"/>
  <c r="AB40" i="100" s="1"/>
  <c r="AB35" i="100" a="1"/>
  <c r="AB35" i="100" s="1"/>
  <c r="AB54" i="100" a="1"/>
  <c r="AB54" i="100" s="1"/>
  <c r="AB82" i="100" a="1"/>
  <c r="AB82" i="100" s="1"/>
  <c r="AB84" i="100" a="1"/>
  <c r="AB84" i="100" s="1"/>
  <c r="AB108" i="100" a="1"/>
  <c r="AB108" i="100" s="1"/>
  <c r="AB45" i="100" a="1"/>
  <c r="AB45" i="100" s="1"/>
  <c r="AB39" i="100" a="1"/>
  <c r="AB39" i="100" s="1"/>
  <c r="AB13" i="100" a="1"/>
  <c r="AB13" i="100" s="1"/>
  <c r="AB98" i="100" a="1"/>
  <c r="AB98" i="100" s="1"/>
  <c r="AB79" i="100" a="1"/>
  <c r="AB79" i="100" s="1"/>
  <c r="AB47" i="100" a="1"/>
  <c r="AB47" i="100" s="1"/>
  <c r="AB76" i="100" a="1"/>
  <c r="AB76" i="100" s="1"/>
  <c r="AB60" i="100" a="1"/>
  <c r="AB60" i="100" s="1"/>
  <c r="AB94" i="100" a="1"/>
  <c r="AB94" i="100" s="1"/>
  <c r="AB73" i="100" a="1"/>
  <c r="AB73" i="100" s="1"/>
  <c r="AB19" i="100" a="1"/>
  <c r="AB19" i="100" s="1"/>
  <c r="AB14" i="100" a="1"/>
  <c r="AB14" i="100" s="1"/>
  <c r="AB11" i="100" a="1"/>
  <c r="AB11" i="100" s="1"/>
  <c r="AB26" i="100" a="1"/>
  <c r="AB26" i="100" s="1"/>
  <c r="AB18" i="100" a="1"/>
  <c r="AB18" i="100" s="1"/>
  <c r="AB114" i="100" a="1"/>
  <c r="AB114" i="100" s="1"/>
  <c r="AB28" i="100" a="1"/>
  <c r="AB28" i="100" s="1"/>
  <c r="AB24" i="100" a="1"/>
  <c r="AB24" i="100" s="1"/>
  <c r="AB95" i="100" a="1"/>
  <c r="AB95" i="100" s="1"/>
  <c r="AB104" i="100" a="1"/>
  <c r="AB104" i="100" s="1"/>
  <c r="AB106" i="100" a="1"/>
  <c r="AB106" i="100" s="1"/>
  <c r="AB109" i="100" a="1"/>
  <c r="AB109" i="100" s="1"/>
  <c r="AB64" i="100" a="1"/>
  <c r="AB64" i="100" s="1"/>
  <c r="AB111" i="100" a="1"/>
  <c r="AB111" i="100" s="1"/>
  <c r="AB51" i="100" a="1"/>
  <c r="AB51" i="100" s="1"/>
  <c r="AB100" i="100" a="1"/>
  <c r="AB100" i="100" s="1"/>
  <c r="AB88" i="100" a="1"/>
  <c r="AB88" i="100" s="1"/>
  <c r="AB69" i="100" a="1"/>
  <c r="AB69" i="100" s="1"/>
  <c r="AB37" i="100" a="1"/>
  <c r="AB37" i="100" s="1"/>
  <c r="AV9" i="107"/>
  <c r="BQ9" i="107" s="1"/>
  <c r="AB9" i="100" a="1"/>
  <c r="AB9" i="100" s="1"/>
  <c r="AB12" i="100" a="1"/>
  <c r="AB12" i="100" s="1"/>
  <c r="AB67" i="100" a="1"/>
  <c r="AB67" i="100" s="1"/>
  <c r="AB48" i="100" a="1"/>
  <c r="AB48" i="100" s="1"/>
  <c r="AB90" i="100" a="1"/>
  <c r="AB90" i="100" s="1"/>
  <c r="AB32" i="100" a="1"/>
  <c r="AB32" i="100" s="1"/>
  <c r="AB29" i="100" a="1"/>
  <c r="AB29" i="100" s="1"/>
  <c r="AB71" i="100" a="1"/>
  <c r="AB71" i="100" s="1"/>
  <c r="AB57" i="100" a="1"/>
  <c r="AB57" i="100" s="1"/>
  <c r="AB55" i="100" a="1"/>
  <c r="AB55" i="100" s="1"/>
  <c r="AB38" i="100" a="1"/>
  <c r="AB38" i="100" s="1"/>
  <c r="AB52" i="100" a="1"/>
  <c r="AB52" i="100" s="1"/>
  <c r="AB15" i="100" a="1"/>
  <c r="AB15" i="100" s="1"/>
  <c r="AB92" i="100" a="1"/>
  <c r="AB92" i="100" s="1"/>
  <c r="AB112" i="100" a="1"/>
  <c r="AB112" i="100" s="1"/>
  <c r="AB68" i="100" a="1"/>
  <c r="AB68" i="100" s="1"/>
  <c r="AB30" i="100" a="1"/>
  <c r="AB30" i="100" s="1"/>
  <c r="AB99" i="100" a="1"/>
  <c r="AB99" i="100" s="1"/>
  <c r="AB77" i="100" a="1"/>
  <c r="AB77" i="100" s="1"/>
  <c r="AB22" i="100" a="1"/>
  <c r="AB22" i="100" s="1"/>
  <c r="AB34" i="100" a="1"/>
  <c r="AB34" i="100" s="1"/>
  <c r="AB97" i="100" a="1"/>
  <c r="AB97" i="100" s="1"/>
  <c r="AB10" i="100" a="1"/>
  <c r="AB10" i="100" s="1"/>
  <c r="AB41" i="100" a="1"/>
  <c r="AB41" i="100" s="1"/>
  <c r="AB33" i="100" a="1"/>
  <c r="AB33" i="100" s="1"/>
  <c r="AB85" i="100" a="1"/>
  <c r="AB85" i="100" s="1"/>
  <c r="AB101" i="100" a="1"/>
  <c r="AB101" i="100" s="1"/>
  <c r="AB74" i="100" a="1"/>
  <c r="AB74" i="100" s="1"/>
  <c r="AB49" i="100" a="1"/>
  <c r="AB49" i="100" s="1"/>
  <c r="AB36" i="100" a="1"/>
  <c r="AB36" i="100" s="1"/>
  <c r="AB115" i="100" a="1"/>
  <c r="AB115" i="100" s="1"/>
  <c r="AB62" i="100" a="1"/>
  <c r="AB62" i="100" s="1"/>
  <c r="AB105" i="100" a="1"/>
  <c r="AB105" i="100" s="1"/>
  <c r="AB23" i="100" a="1"/>
  <c r="AB23" i="100" s="1"/>
  <c r="AB27" i="100" a="1"/>
  <c r="AB27" i="100" s="1"/>
  <c r="AB96" i="100" a="1"/>
  <c r="AB96" i="100" s="1"/>
  <c r="AB58" i="100" a="1"/>
  <c r="AB58" i="100" s="1"/>
  <c r="AB83" i="100" a="1"/>
  <c r="AB83" i="100" s="1"/>
  <c r="AB80" i="100" a="1"/>
  <c r="AB80" i="100" s="1"/>
  <c r="AB65" i="100" a="1"/>
  <c r="AB65" i="100" s="1"/>
  <c r="AB31" i="100" a="1"/>
  <c r="AB31" i="100" s="1"/>
  <c r="AB59" i="100" a="1"/>
  <c r="AB59" i="100" s="1"/>
  <c r="AB63" i="100" a="1"/>
  <c r="AB63" i="100" s="1"/>
  <c r="AB107" i="100" a="1"/>
  <c r="AB107" i="100" s="1"/>
  <c r="AB91" i="100" a="1"/>
  <c r="AB91" i="100" s="1"/>
  <c r="AB66" i="100" a="1"/>
  <c r="AB66" i="100" s="1"/>
  <c r="AB46" i="100" a="1"/>
  <c r="AB46" i="100" s="1"/>
  <c r="AB56" i="100" a="1"/>
  <c r="AB56" i="100" s="1"/>
  <c r="AB75" i="100" a="1"/>
  <c r="AB75" i="100" s="1"/>
  <c r="AB42" i="100" a="1"/>
  <c r="AB42" i="100" s="1"/>
  <c r="BQ87" i="100"/>
  <c r="AV87" i="100"/>
  <c r="AV25" i="100"/>
  <c r="BQ25" i="100"/>
  <c r="AV88" i="100"/>
  <c r="BQ88" i="100"/>
  <c r="AV66" i="100"/>
  <c r="BQ66" i="100"/>
  <c r="AV102" i="100"/>
  <c r="BQ102" i="100"/>
  <c r="AV56" i="100"/>
  <c r="BQ56" i="100"/>
  <c r="AV71" i="100"/>
  <c r="BQ71" i="100"/>
  <c r="BQ101" i="100"/>
  <c r="AV101" i="100"/>
  <c r="BQ23" i="100"/>
  <c r="AV23" i="100"/>
  <c r="BQ65" i="100"/>
  <c r="AV65" i="100"/>
  <c r="BQ69" i="100"/>
  <c r="AV69" i="100"/>
  <c r="BQ76" i="100"/>
  <c r="AV76" i="100"/>
  <c r="AV81" i="100"/>
  <c r="BQ81" i="100"/>
  <c r="AV15" i="100"/>
  <c r="BQ15" i="100"/>
  <c r="BQ38" i="100"/>
  <c r="AV38" i="100"/>
  <c r="BQ54" i="100"/>
  <c r="AV54" i="100"/>
  <c r="BQ30" i="100"/>
  <c r="AV30" i="100"/>
  <c r="AV96" i="100"/>
  <c r="BQ96" i="100"/>
  <c r="BQ64" i="100"/>
  <c r="AV64" i="100"/>
  <c r="AV18" i="100"/>
  <c r="BQ18" i="100"/>
  <c r="AV72" i="100"/>
  <c r="BQ72" i="100"/>
  <c r="AV12" i="100"/>
  <c r="BQ12" i="100"/>
  <c r="BQ84" i="100"/>
  <c r="AV84" i="100"/>
  <c r="BQ95" i="100"/>
  <c r="AV95" i="100"/>
  <c r="BQ9" i="100"/>
  <c r="AV9" i="100"/>
  <c r="BQ109" i="100"/>
  <c r="AV109" i="100"/>
  <c r="AV47" i="100"/>
  <c r="BQ47" i="100"/>
  <c r="AV113" i="100"/>
  <c r="BQ113" i="100"/>
  <c r="AV40" i="100"/>
  <c r="BQ40" i="100"/>
  <c r="BQ74" i="100"/>
  <c r="AV74" i="100"/>
  <c r="AV16" i="100"/>
  <c r="BQ16" i="100"/>
  <c r="BQ41" i="100"/>
  <c r="AV41" i="100"/>
  <c r="AV37" i="100"/>
  <c r="BQ37" i="100"/>
  <c r="BQ57" i="100"/>
  <c r="AV57" i="100"/>
  <c r="AV114" i="100"/>
  <c r="BQ114" i="100"/>
  <c r="BQ77" i="100"/>
  <c r="AV77" i="100"/>
  <c r="BQ35" i="100"/>
  <c r="AV35" i="100"/>
  <c r="AV55" i="100"/>
  <c r="BQ55" i="100"/>
  <c r="AV58" i="100"/>
  <c r="BQ58" i="100"/>
  <c r="BQ82" i="100"/>
  <c r="AV82" i="100"/>
  <c r="BQ80" i="100"/>
  <c r="AV80" i="100"/>
  <c r="BQ36" i="100"/>
  <c r="AV36" i="100"/>
  <c r="BQ63" i="100"/>
  <c r="AV63" i="100"/>
  <c r="AV32" i="100"/>
  <c r="BQ32" i="100"/>
  <c r="BQ105" i="100"/>
  <c r="AV105" i="100"/>
  <c r="BQ83" i="100"/>
  <c r="AV83" i="100"/>
  <c r="AV34" i="100"/>
  <c r="BQ34" i="100"/>
  <c r="BQ73" i="100"/>
  <c r="AV73" i="100"/>
  <c r="AV45" i="100"/>
  <c r="BQ45" i="100"/>
  <c r="BQ68" i="100"/>
  <c r="AV68" i="100"/>
  <c r="BQ110" i="100"/>
  <c r="AV110" i="100"/>
  <c r="BQ115" i="100"/>
  <c r="AV115" i="100"/>
  <c r="AV104" i="100"/>
  <c r="BQ104" i="100"/>
  <c r="AV70" i="100"/>
  <c r="BQ70" i="100"/>
  <c r="BQ46" i="100"/>
  <c r="AV46" i="100"/>
  <c r="AV27" i="100"/>
  <c r="BQ27" i="100"/>
  <c r="BQ48" i="100"/>
  <c r="AV48" i="100"/>
  <c r="BQ33" i="100"/>
  <c r="AV33" i="100"/>
  <c r="AV112" i="100"/>
  <c r="BQ112" i="100"/>
  <c r="BQ42" i="100"/>
  <c r="AV42" i="100"/>
  <c r="BQ108" i="100"/>
  <c r="AV108" i="100"/>
  <c r="BQ13" i="100"/>
  <c r="AV13" i="100"/>
  <c r="BQ44" i="100"/>
  <c r="AV44" i="100"/>
  <c r="AV91" i="100"/>
  <c r="BQ91" i="100"/>
  <c r="BQ20" i="100"/>
  <c r="AV20" i="100"/>
  <c r="AV43" i="100"/>
  <c r="BQ43" i="100"/>
  <c r="BQ116" i="100"/>
  <c r="AV116" i="100"/>
  <c r="AV60" i="100"/>
  <c r="BQ60" i="100"/>
  <c r="AV107" i="100"/>
  <c r="BQ107" i="100"/>
  <c r="BQ103" i="100"/>
  <c r="AV103" i="100"/>
  <c r="AV90" i="100"/>
  <c r="BQ90" i="100"/>
  <c r="BQ19" i="100"/>
  <c r="AV19" i="100"/>
  <c r="AV52" i="100"/>
  <c r="BQ52" i="100"/>
  <c r="BQ26" i="100"/>
  <c r="AV26" i="100"/>
  <c r="AV92" i="100"/>
  <c r="BQ92" i="100"/>
  <c r="AV14" i="100"/>
  <c r="BQ14" i="100"/>
  <c r="AV93" i="100"/>
  <c r="BQ93" i="100"/>
  <c r="BQ39" i="100"/>
  <c r="AV39" i="100"/>
  <c r="AV78" i="100"/>
  <c r="BQ78" i="100"/>
  <c r="BQ21" i="100"/>
  <c r="AV21" i="100"/>
  <c r="BQ31" i="100"/>
  <c r="AV31" i="100"/>
  <c r="AV99" i="100"/>
  <c r="BQ99" i="100"/>
  <c r="BQ53" i="100"/>
  <c r="AV53" i="100"/>
  <c r="AV79" i="100"/>
  <c r="BQ79" i="100"/>
  <c r="BQ24" i="100"/>
  <c r="AV24" i="100"/>
  <c r="AV85" i="100"/>
  <c r="BQ85" i="100"/>
  <c r="BQ11" i="100"/>
  <c r="AV11" i="100"/>
  <c r="BQ106" i="100"/>
  <c r="AV106" i="100"/>
  <c r="BQ49" i="100"/>
  <c r="AV49" i="100"/>
  <c r="BQ111" i="100"/>
  <c r="AV111" i="100"/>
  <c r="AV17" i="100"/>
  <c r="BQ17" i="100"/>
  <c r="BQ100" i="100"/>
  <c r="AV100" i="100"/>
  <c r="BQ97" i="100"/>
  <c r="AV97" i="100"/>
  <c r="AV86" i="100"/>
  <c r="BQ86" i="100"/>
  <c r="BQ22" i="100"/>
  <c r="AV22" i="100"/>
  <c r="AV28" i="100"/>
  <c r="BQ28" i="100"/>
  <c r="BQ51" i="100"/>
  <c r="AV51" i="100"/>
  <c r="AV62" i="100"/>
  <c r="BQ62" i="100"/>
  <c r="BQ61" i="100"/>
  <c r="AV61" i="100"/>
  <c r="BQ29" i="100"/>
  <c r="AV29" i="100"/>
  <c r="AV10" i="100"/>
  <c r="BQ10" i="100"/>
  <c r="AV94" i="100"/>
  <c r="BQ94" i="100"/>
  <c r="BQ50" i="100"/>
  <c r="AV50" i="100"/>
  <c r="AV59" i="100"/>
  <c r="BQ59" i="100"/>
  <c r="BQ67" i="100"/>
  <c r="AV67" i="100"/>
  <c r="BB10" i="107"/>
  <c r="BC11" i="107"/>
  <c r="BD12" i="107"/>
  <c r="BE13" i="107"/>
  <c r="BF14" i="107"/>
  <c r="BG15" i="107"/>
  <c r="BH16" i="107"/>
  <c r="BI17" i="107"/>
  <c r="BJ18" i="107"/>
  <c r="BK19" i="107"/>
  <c r="BL20" i="107"/>
  <c r="BM21" i="107"/>
  <c r="BI9" i="107"/>
  <c r="BJ10" i="107"/>
  <c r="BK11" i="107"/>
  <c r="BH9" i="107"/>
  <c r="BL10" i="107"/>
  <c r="BO11" i="107"/>
  <c r="BQ12" i="107"/>
  <c r="BS13" i="107"/>
  <c r="BB15" i="107"/>
  <c r="BD16" i="107"/>
  <c r="BF17" i="107"/>
  <c r="BH18" i="107"/>
  <c r="BJ19" i="107"/>
  <c r="BM20" i="107"/>
  <c r="BO21" i="107"/>
  <c r="BP22" i="107"/>
  <c r="BQ23" i="107"/>
  <c r="BR24" i="107"/>
  <c r="BS25" i="107"/>
  <c r="BT26" i="107"/>
  <c r="BB28" i="107"/>
  <c r="BC29" i="107"/>
  <c r="BD30" i="107"/>
  <c r="BE31" i="107"/>
  <c r="BF32" i="107"/>
  <c r="BG33" i="107"/>
  <c r="BH34" i="107"/>
  <c r="BI35" i="107"/>
  <c r="BJ36" i="107"/>
  <c r="BK37" i="107"/>
  <c r="BL38" i="107"/>
  <c r="BM39" i="107"/>
  <c r="BN40" i="107"/>
  <c r="BO41" i="107"/>
  <c r="BP42" i="107"/>
  <c r="BQ43" i="107"/>
  <c r="BR44" i="107"/>
  <c r="BS45" i="107"/>
  <c r="BT46" i="107"/>
  <c r="BB48" i="107"/>
  <c r="BC49" i="107"/>
  <c r="BD50" i="107"/>
  <c r="BE51" i="107"/>
  <c r="BF52" i="107"/>
  <c r="BG53" i="107"/>
  <c r="BH54" i="107"/>
  <c r="BI55" i="107"/>
  <c r="BJ56" i="107"/>
  <c r="BK57" i="107"/>
  <c r="BL58" i="107"/>
  <c r="BM59" i="107"/>
  <c r="BN60" i="107"/>
  <c r="BO61" i="107"/>
  <c r="BP62" i="107"/>
  <c r="BQ63" i="107"/>
  <c r="BR64" i="107"/>
  <c r="BS65" i="107"/>
  <c r="BT66" i="107"/>
  <c r="BB68" i="107"/>
  <c r="BC69" i="107"/>
  <c r="BD70" i="107"/>
  <c r="BE71" i="107"/>
  <c r="BF72" i="107"/>
  <c r="BG73" i="107"/>
  <c r="BH74" i="107"/>
  <c r="BI75" i="107"/>
  <c r="BJ76" i="107"/>
  <c r="BK77" i="107"/>
  <c r="BL78" i="107"/>
  <c r="BM79" i="107"/>
  <c r="BN80" i="107"/>
  <c r="BO81" i="107"/>
  <c r="BP82" i="107"/>
  <c r="BQ83" i="107"/>
  <c r="BR84" i="107"/>
  <c r="BS85" i="107"/>
  <c r="BT86" i="107"/>
  <c r="BB88" i="107"/>
  <c r="BC89" i="107"/>
  <c r="BD90" i="107"/>
  <c r="BE91" i="107"/>
  <c r="BF92" i="107"/>
  <c r="BG93" i="107"/>
  <c r="BH94" i="107"/>
  <c r="BI95" i="107"/>
  <c r="BJ96" i="107"/>
  <c r="BK97" i="107"/>
  <c r="BL98" i="107"/>
  <c r="BM99" i="107"/>
  <c r="BN100" i="107"/>
  <c r="BO101" i="107"/>
  <c r="BP102" i="107"/>
  <c r="BQ103" i="107"/>
  <c r="BR104" i="107"/>
  <c r="BS105" i="107"/>
  <c r="BT106" i="107"/>
  <c r="BB108" i="107"/>
  <c r="BC109" i="107"/>
  <c r="BD110" i="107"/>
  <c r="BE111" i="107"/>
  <c r="BF112" i="107"/>
  <c r="BG113" i="107"/>
  <c r="BH114" i="107"/>
  <c r="BO9" i="107"/>
  <c r="BR10" i="107"/>
  <c r="BB12" i="107"/>
  <c r="BD13" i="107"/>
  <c r="BG14" i="107"/>
  <c r="BI15" i="107"/>
  <c r="BK16" i="107"/>
  <c r="BM17" i="107"/>
  <c r="BO18" i="107"/>
  <c r="BQ19" i="107"/>
  <c r="BS20" i="107"/>
  <c r="BB22" i="107"/>
  <c r="BC23" i="107"/>
  <c r="BD24" i="107"/>
  <c r="BE25" i="107"/>
  <c r="BF26" i="107"/>
  <c r="BG27" i="107"/>
  <c r="BH28" i="107"/>
  <c r="BI29" i="107"/>
  <c r="BJ30" i="107"/>
  <c r="BK31" i="107"/>
  <c r="BL32" i="107"/>
  <c r="BM33" i="107"/>
  <c r="BN34" i="107"/>
  <c r="BO35" i="107"/>
  <c r="BP36" i="107"/>
  <c r="BQ37" i="107"/>
  <c r="BR38" i="107"/>
  <c r="BS39" i="107"/>
  <c r="BT40" i="107"/>
  <c r="BB42" i="107"/>
  <c r="BC43" i="107"/>
  <c r="BD44" i="107"/>
  <c r="BE45" i="107"/>
  <c r="BF46" i="107"/>
  <c r="BG47" i="107"/>
  <c r="BH48" i="107"/>
  <c r="BI49" i="107"/>
  <c r="BJ50" i="107"/>
  <c r="BK51" i="107"/>
  <c r="BL52" i="107"/>
  <c r="BM53" i="107"/>
  <c r="BN54" i="107"/>
  <c r="BO55" i="107"/>
  <c r="BP56" i="107"/>
  <c r="BQ57" i="107"/>
  <c r="BR58" i="107"/>
  <c r="BS59" i="107"/>
  <c r="BT60" i="107"/>
  <c r="BB62" i="107"/>
  <c r="BC63" i="107"/>
  <c r="BD64" i="107"/>
  <c r="BE65" i="107"/>
  <c r="BF66" i="107"/>
  <c r="BG67" i="107"/>
  <c r="BH68" i="107"/>
  <c r="BI69" i="107"/>
  <c r="BJ70" i="107"/>
  <c r="BK71" i="107"/>
  <c r="BL72" i="107"/>
  <c r="BM73" i="107"/>
  <c r="BN74" i="107"/>
  <c r="BO75" i="107"/>
  <c r="BP76" i="107"/>
  <c r="BQ77" i="107"/>
  <c r="BR78" i="107"/>
  <c r="BS79" i="107"/>
  <c r="BT80" i="107"/>
  <c r="BB82" i="107"/>
  <c r="BC83" i="107"/>
  <c r="BD84" i="107"/>
  <c r="BE85" i="107"/>
  <c r="BF86" i="107"/>
  <c r="BG87" i="107"/>
  <c r="BH88" i="107"/>
  <c r="BI89" i="107"/>
  <c r="BJ90" i="107"/>
  <c r="BK91" i="107"/>
  <c r="BL92" i="107"/>
  <c r="BM93" i="107"/>
  <c r="BN94" i="107"/>
  <c r="BO95" i="107"/>
  <c r="BP96" i="107"/>
  <c r="BQ97" i="107"/>
  <c r="BR98" i="107"/>
  <c r="BS99" i="107"/>
  <c r="BT100" i="107"/>
  <c r="BB102" i="107"/>
  <c r="BC103" i="107"/>
  <c r="BD104" i="107"/>
  <c r="BE105" i="107"/>
  <c r="BF106" i="107"/>
  <c r="BG107" i="107"/>
  <c r="BH108" i="107"/>
  <c r="BI109" i="107"/>
  <c r="BJ110" i="107"/>
  <c r="BK111" i="107"/>
  <c r="BL112" i="107"/>
  <c r="BM113" i="107"/>
  <c r="BN114" i="107"/>
  <c r="BO115" i="107"/>
  <c r="BF10" i="107"/>
  <c r="BL11" i="107"/>
  <c r="BP12" i="107"/>
  <c r="BB14" i="107"/>
  <c r="BF15" i="107"/>
  <c r="BL16" i="107"/>
  <c r="BP17" i="107"/>
  <c r="BT18" i="107"/>
  <c r="BE20" i="107"/>
  <c r="BI21" i="107"/>
  <c r="BM22" i="107"/>
  <c r="BP23" i="107"/>
  <c r="BT24" i="107"/>
  <c r="BD26" i="107"/>
  <c r="BH27" i="107"/>
  <c r="BK28" i="107"/>
  <c r="BN29" i="107"/>
  <c r="BQ30" i="107"/>
  <c r="BT31" i="107"/>
  <c r="BD33" i="107"/>
  <c r="BG34" i="107"/>
  <c r="BK35" i="107"/>
  <c r="BN36" i="107"/>
  <c r="BR37" i="107"/>
  <c r="BB39" i="107"/>
  <c r="BE40" i="107"/>
  <c r="BH41" i="107"/>
  <c r="BK42" i="107"/>
  <c r="BN43" i="107"/>
  <c r="BQ44" i="107"/>
  <c r="BB46" i="107"/>
  <c r="BE47" i="107"/>
  <c r="BI48" i="107"/>
  <c r="BL49" i="107"/>
  <c r="BO50" i="107"/>
  <c r="BR51" i="107"/>
  <c r="BB53" i="107"/>
  <c r="BE54" i="107"/>
  <c r="BH55" i="107"/>
  <c r="BL56" i="107"/>
  <c r="BO57" i="107"/>
  <c r="BS58" i="107"/>
  <c r="BC60" i="107"/>
  <c r="BF61" i="107"/>
  <c r="BI62" i="107"/>
  <c r="BL63" i="107"/>
  <c r="BO64" i="107"/>
  <c r="BR65" i="107"/>
  <c r="BC67" i="107"/>
  <c r="BF68" i="107"/>
  <c r="BJ69" i="107"/>
  <c r="BM70" i="107"/>
  <c r="BP71" i="107"/>
  <c r="BS72" i="107"/>
  <c r="BC74" i="107"/>
  <c r="BF75" i="107"/>
  <c r="BI76" i="107"/>
  <c r="BM77" i="107"/>
  <c r="BP78" i="107"/>
  <c r="BT79" i="107"/>
  <c r="BD81" i="107"/>
  <c r="BG82" i="107"/>
  <c r="BJ83" i="107"/>
  <c r="BM84" i="107"/>
  <c r="BP85" i="107"/>
  <c r="BS86" i="107"/>
  <c r="BD88" i="107"/>
  <c r="BG89" i="107"/>
  <c r="BK90" i="107"/>
  <c r="BN91" i="107"/>
  <c r="BQ92" i="107"/>
  <c r="BT93" i="107"/>
  <c r="BD95" i="107"/>
  <c r="BB9" i="107"/>
  <c r="BG10" i="107"/>
  <c r="BM11" i="107"/>
  <c r="BR12" i="107"/>
  <c r="BC14" i="107"/>
  <c r="BH15" i="107"/>
  <c r="BM16" i="107"/>
  <c r="BQ17" i="107"/>
  <c r="BB19" i="107"/>
  <c r="BF20" i="107"/>
  <c r="BJ21" i="107"/>
  <c r="BN22" i="107"/>
  <c r="BR23" i="107"/>
  <c r="BB25" i="107"/>
  <c r="BE26" i="107"/>
  <c r="BI27" i="107"/>
  <c r="BL28" i="107"/>
  <c r="BO29" i="107"/>
  <c r="BR30" i="107"/>
  <c r="BB32" i="107"/>
  <c r="BE33" i="107"/>
  <c r="BI34" i="107"/>
  <c r="BL35" i="107"/>
  <c r="BO36" i="107"/>
  <c r="BS37" i="107"/>
  <c r="BC39" i="107"/>
  <c r="BF40" i="107"/>
  <c r="BI41" i="107"/>
  <c r="BL42" i="107"/>
  <c r="BO43" i="107"/>
  <c r="BS44" i="107"/>
  <c r="BC46" i="107"/>
  <c r="BF47" i="107"/>
  <c r="BJ48" i="107"/>
  <c r="BM49" i="107"/>
  <c r="BP50" i="107"/>
  <c r="BS51" i="107"/>
  <c r="BC53" i="107"/>
  <c r="BF54" i="107"/>
  <c r="BJ55" i="107"/>
  <c r="BM56" i="107"/>
  <c r="BP57" i="107"/>
  <c r="BT58" i="107"/>
  <c r="BD60" i="107"/>
  <c r="BG61" i="107"/>
  <c r="BJ62" i="107"/>
  <c r="BM63" i="107"/>
  <c r="BP64" i="107"/>
  <c r="BT65" i="107"/>
  <c r="BD67" i="107"/>
  <c r="BG68" i="107"/>
  <c r="BK69" i="107"/>
  <c r="BN70" i="107"/>
  <c r="BQ71" i="107"/>
  <c r="BT72" i="107"/>
  <c r="BD74" i="107"/>
  <c r="BG75" i="107"/>
  <c r="BK76" i="107"/>
  <c r="BN77" i="107"/>
  <c r="BQ78" i="107"/>
  <c r="BB80" i="107"/>
  <c r="BE81" i="107"/>
  <c r="BH82" i="107"/>
  <c r="BK83" i="107"/>
  <c r="BN84" i="107"/>
  <c r="BQ85" i="107"/>
  <c r="BB87" i="107"/>
  <c r="BE88" i="107"/>
  <c r="BH89" i="107"/>
  <c r="BL90" i="107"/>
  <c r="BO91" i="107"/>
  <c r="BR92" i="107"/>
  <c r="BB94" i="107"/>
  <c r="BE95" i="107"/>
  <c r="BH96" i="107"/>
  <c r="BL97" i="107"/>
  <c r="BO98" i="107"/>
  <c r="BR99" i="107"/>
  <c r="BC101" i="107"/>
  <c r="BF102" i="107"/>
  <c r="BI103" i="107"/>
  <c r="BL104" i="107"/>
  <c r="BO105" i="107"/>
  <c r="BR106" i="107"/>
  <c r="BC108" i="107"/>
  <c r="BF109" i="107"/>
  <c r="BI110" i="107"/>
  <c r="BM111" i="107"/>
  <c r="BP112" i="107"/>
  <c r="BS113" i="107"/>
  <c r="BC115" i="107"/>
  <c r="BE116" i="107"/>
  <c r="BF117" i="107"/>
  <c r="BG118" i="107"/>
  <c r="BH119" i="107"/>
  <c r="BI120" i="107"/>
  <c r="BJ121" i="107"/>
  <c r="BK122" i="107"/>
  <c r="BL123" i="107"/>
  <c r="BM124" i="107"/>
  <c r="BN125" i="107"/>
  <c r="BO126" i="107"/>
  <c r="BP127" i="107"/>
  <c r="BQ128" i="107"/>
  <c r="BR129" i="107"/>
  <c r="BS130" i="107"/>
  <c r="BT131" i="107"/>
  <c r="BB133" i="107"/>
  <c r="BC134" i="107"/>
  <c r="BD135" i="107"/>
  <c r="BE136" i="107"/>
  <c r="BF137" i="107"/>
  <c r="BG138" i="107"/>
  <c r="BC9" i="107"/>
  <c r="BH10" i="107"/>
  <c r="BN11" i="107"/>
  <c r="BS12" i="107"/>
  <c r="BD14" i="107"/>
  <c r="BJ15" i="107"/>
  <c r="BN16" i="107"/>
  <c r="BR17" i="107"/>
  <c r="BC19" i="107"/>
  <c r="BG20" i="107"/>
  <c r="BK21" i="107"/>
  <c r="BO22" i="107"/>
  <c r="BS23" i="107"/>
  <c r="BC25" i="107"/>
  <c r="BG26" i="107"/>
  <c r="BJ27" i="107"/>
  <c r="BM28" i="107"/>
  <c r="BP29" i="107"/>
  <c r="BS30" i="107"/>
  <c r="BC32" i="107"/>
  <c r="BF33" i="107"/>
  <c r="BJ34" i="107"/>
  <c r="BM35" i="107"/>
  <c r="BQ36" i="107"/>
  <c r="BT37" i="107"/>
  <c r="BD39" i="107"/>
  <c r="BG40" i="107"/>
  <c r="BJ41" i="107"/>
  <c r="BM42" i="107"/>
  <c r="BP43" i="107"/>
  <c r="BT44" i="107"/>
  <c r="BD46" i="107"/>
  <c r="BH47" i="107"/>
  <c r="BK48" i="107"/>
  <c r="BN49" i="107"/>
  <c r="BQ50" i="107"/>
  <c r="BT51" i="107"/>
  <c r="BD53" i="107"/>
  <c r="BG54" i="107"/>
  <c r="BK55" i="107"/>
  <c r="BN56" i="107"/>
  <c r="BR57" i="107"/>
  <c r="BB59" i="107"/>
  <c r="BE60" i="107"/>
  <c r="BH61" i="107"/>
  <c r="BK62" i="107"/>
  <c r="BN63" i="107"/>
  <c r="BQ64" i="107"/>
  <c r="BB66" i="107"/>
  <c r="BE67" i="107"/>
  <c r="BI68" i="107"/>
  <c r="BL69" i="107"/>
  <c r="BO70" i="107"/>
  <c r="BR71" i="107"/>
  <c r="BB73" i="107"/>
  <c r="BE74" i="107"/>
  <c r="BH75" i="107"/>
  <c r="BL76" i="107"/>
  <c r="BO77" i="107"/>
  <c r="BS78" i="107"/>
  <c r="BC80" i="107"/>
  <c r="BF81" i="107"/>
  <c r="BI82" i="107"/>
  <c r="BL83" i="107"/>
  <c r="BO84" i="107"/>
  <c r="BR85" i="107"/>
  <c r="BC87" i="107"/>
  <c r="BF88" i="107"/>
  <c r="BJ89" i="107"/>
  <c r="BM90" i="107"/>
  <c r="BP91" i="107"/>
  <c r="BS92" i="107"/>
  <c r="BC94" i="107"/>
  <c r="BF95" i="107"/>
  <c r="BI96" i="107"/>
  <c r="BM97" i="107"/>
  <c r="BP98" i="107"/>
  <c r="BT99" i="107"/>
  <c r="BD101" i="107"/>
  <c r="BG102" i="107"/>
  <c r="BJ103" i="107"/>
  <c r="BM104" i="107"/>
  <c r="BP105" i="107"/>
  <c r="BS106" i="107"/>
  <c r="BD108" i="107"/>
  <c r="BG109" i="107"/>
  <c r="BK110" i="107"/>
  <c r="BN111" i="107"/>
  <c r="BQ112" i="107"/>
  <c r="BT113" i="107"/>
  <c r="BD115" i="107"/>
  <c r="BF116" i="107"/>
  <c r="BG117" i="107"/>
  <c r="BH118" i="107"/>
  <c r="BI119" i="107"/>
  <c r="BJ120" i="107"/>
  <c r="BK121" i="107"/>
  <c r="BL122" i="107"/>
  <c r="BM123" i="107"/>
  <c r="BN124" i="107"/>
  <c r="BO125" i="107"/>
  <c r="BP126" i="107"/>
  <c r="BQ127" i="107"/>
  <c r="BR128" i="107"/>
  <c r="BS129" i="107"/>
  <c r="BT130" i="107"/>
  <c r="BB132" i="107"/>
  <c r="BC133" i="107"/>
  <c r="BD134" i="107"/>
  <c r="BE135" i="107"/>
  <c r="BF136" i="107"/>
  <c r="BG137" i="107"/>
  <c r="BH138" i="107"/>
  <c r="BI139" i="107"/>
  <c r="BJ140" i="107"/>
  <c r="BK141" i="107"/>
  <c r="BL142" i="107"/>
  <c r="BM143" i="107"/>
  <c r="BN144" i="107"/>
  <c r="BO145" i="107"/>
  <c r="BP146" i="107"/>
  <c r="BQ147" i="107"/>
  <c r="BR148" i="107"/>
  <c r="BS149" i="107"/>
  <c r="BT150" i="107"/>
  <c r="BB152" i="107"/>
  <c r="BC153" i="107"/>
  <c r="BD154" i="107"/>
  <c r="BE155" i="107"/>
  <c r="BF156" i="107"/>
  <c r="BG157" i="107"/>
  <c r="BH158" i="107"/>
  <c r="BI159" i="107"/>
  <c r="BJ160" i="107"/>
  <c r="BK161" i="107"/>
  <c r="BL162" i="107"/>
  <c r="BM163" i="107"/>
  <c r="BN164" i="107"/>
  <c r="BO165" i="107"/>
  <c r="BP166" i="107"/>
  <c r="BQ167" i="107"/>
  <c r="BR168" i="107"/>
  <c r="BS169" i="107"/>
  <c r="BT170" i="107"/>
  <c r="BB172" i="107"/>
  <c r="BC173" i="107"/>
  <c r="BD174" i="107"/>
  <c r="BE175" i="107"/>
  <c r="BF176" i="107"/>
  <c r="BG177" i="107"/>
  <c r="BH178" i="107"/>
  <c r="BI179" i="107"/>
  <c r="BJ180" i="107"/>
  <c r="BK181" i="107"/>
  <c r="BL182" i="107"/>
  <c r="BM183" i="107"/>
  <c r="BN184" i="107"/>
  <c r="BO185" i="107"/>
  <c r="BP186" i="107"/>
  <c r="BQ187" i="107"/>
  <c r="BR188" i="107"/>
  <c r="BS189" i="107"/>
  <c r="BT190" i="107"/>
  <c r="BB192" i="107"/>
  <c r="BC193" i="107"/>
  <c r="BD194" i="107"/>
  <c r="BE195" i="107"/>
  <c r="BF196" i="107"/>
  <c r="BG197" i="107"/>
  <c r="BH198" i="107"/>
  <c r="BI199" i="107"/>
  <c r="BJ200" i="107"/>
  <c r="BK201" i="107"/>
  <c r="BL202" i="107"/>
  <c r="BM203" i="107"/>
  <c r="BN204" i="107"/>
  <c r="BO205" i="107"/>
  <c r="BP206" i="107"/>
  <c r="BQ207" i="107"/>
  <c r="BR208" i="107"/>
  <c r="BS209" i="107"/>
  <c r="BT210" i="107"/>
  <c r="BB212" i="107"/>
  <c r="BC213" i="107"/>
  <c r="BD214" i="107"/>
  <c r="BE215" i="107"/>
  <c r="BF216" i="107"/>
  <c r="BG217" i="107"/>
  <c r="BH218" i="107"/>
  <c r="BI219" i="107"/>
  <c r="BJ220" i="107"/>
  <c r="BK221" i="107"/>
  <c r="BL222" i="107"/>
  <c r="BM223" i="107"/>
  <c r="BN224" i="107"/>
  <c r="BO225" i="107"/>
  <c r="BP226" i="107"/>
  <c r="BQ227" i="107"/>
  <c r="BR228" i="107"/>
  <c r="BS229" i="107"/>
  <c r="BT230" i="107"/>
  <c r="BB232" i="107"/>
  <c r="BC233" i="107"/>
  <c r="BD234" i="107"/>
  <c r="BE235" i="107"/>
  <c r="BF236" i="107"/>
  <c r="BG237" i="107"/>
  <c r="BH238" i="107"/>
  <c r="BI239" i="107"/>
  <c r="BJ240" i="107"/>
  <c r="BK241" i="107"/>
  <c r="BL242" i="107"/>
  <c r="BM243" i="107"/>
  <c r="BN244" i="107"/>
  <c r="BO245" i="107"/>
  <c r="BP246" i="107"/>
  <c r="BQ247" i="107"/>
  <c r="BR248" i="107"/>
  <c r="BS249" i="107"/>
  <c r="BT250" i="107"/>
  <c r="BB252" i="107"/>
  <c r="BC253" i="107"/>
  <c r="BD254" i="107"/>
  <c r="BE255" i="107"/>
  <c r="BF256" i="107"/>
  <c r="BG257" i="107"/>
  <c r="BH258" i="107"/>
  <c r="BI259" i="107"/>
  <c r="BJ260" i="107"/>
  <c r="BK261" i="107"/>
  <c r="BL262" i="107"/>
  <c r="BM263" i="107"/>
  <c r="BN264" i="107"/>
  <c r="BO265" i="107"/>
  <c r="BP266" i="107"/>
  <c r="BQ267" i="107"/>
  <c r="BR268" i="107"/>
  <c r="BS269" i="107"/>
  <c r="BT270" i="107"/>
  <c r="BB272" i="107"/>
  <c r="BC273" i="107"/>
  <c r="BD274" i="107"/>
  <c r="BE275" i="107"/>
  <c r="BF276" i="107"/>
  <c r="BG277" i="107"/>
  <c r="BH278" i="107"/>
  <c r="BI279" i="107"/>
  <c r="BJ280" i="107"/>
  <c r="BK281" i="107"/>
  <c r="BL282" i="107"/>
  <c r="BM283" i="107"/>
  <c r="BN284" i="107"/>
  <c r="BO285" i="107"/>
  <c r="BP286" i="107"/>
  <c r="BQ287" i="107"/>
  <c r="BR288" i="107"/>
  <c r="BS289" i="107"/>
  <c r="BT290" i="107"/>
  <c r="BB292" i="107"/>
  <c r="BC293" i="107"/>
  <c r="BD294" i="107"/>
  <c r="BE295" i="107"/>
  <c r="BF296" i="107"/>
  <c r="BG297" i="107"/>
  <c r="BH298" i="107"/>
  <c r="BI299" i="107"/>
  <c r="BJ300" i="107"/>
  <c r="BK301" i="107"/>
  <c r="BL302" i="107"/>
  <c r="BM303" i="107"/>
  <c r="BN304" i="107"/>
  <c r="BK9" i="107"/>
  <c r="BP10" i="107"/>
  <c r="BC12" i="107"/>
  <c r="BH13" i="107"/>
  <c r="BL14" i="107"/>
  <c r="BP15" i="107"/>
  <c r="BT16" i="107"/>
  <c r="BE18" i="107"/>
  <c r="BI19" i="107"/>
  <c r="BO20" i="107"/>
  <c r="BS21" i="107"/>
  <c r="BD23" i="107"/>
  <c r="BG24" i="107"/>
  <c r="BJ25" i="107"/>
  <c r="BM26" i="107"/>
  <c r="BP27" i="107"/>
  <c r="BS28" i="107"/>
  <c r="BC30" i="107"/>
  <c r="BG31" i="107"/>
  <c r="BJ32" i="107"/>
  <c r="BN33" i="107"/>
  <c r="BQ34" i="107"/>
  <c r="BT35" i="107"/>
  <c r="BD37" i="107"/>
  <c r="BG38" i="107"/>
  <c r="BJ39" i="107"/>
  <c r="BM40" i="107"/>
  <c r="BQ41" i="107"/>
  <c r="BT42" i="107"/>
  <c r="BE44" i="107"/>
  <c r="BH45" i="107"/>
  <c r="BK46" i="107"/>
  <c r="BN47" i="107"/>
  <c r="BQ48" i="107"/>
  <c r="BT49" i="107"/>
  <c r="BD51" i="107"/>
  <c r="BH52" i="107"/>
  <c r="BK53" i="107"/>
  <c r="BO54" i="107"/>
  <c r="BR55" i="107"/>
  <c r="BB57" i="107"/>
  <c r="BE58" i="107"/>
  <c r="BH59" i="107"/>
  <c r="BK60" i="107"/>
  <c r="BN61" i="107"/>
  <c r="BR62" i="107"/>
  <c r="BB64" i="107"/>
  <c r="BF65" i="107"/>
  <c r="BI66" i="107"/>
  <c r="BL67" i="107"/>
  <c r="BO68" i="107"/>
  <c r="BR69" i="107"/>
  <c r="BB71" i="107"/>
  <c r="BE72" i="107"/>
  <c r="BI73" i="107"/>
  <c r="BL74" i="107"/>
  <c r="BP75" i="107"/>
  <c r="BS76" i="107"/>
  <c r="BC78" i="107"/>
  <c r="BF79" i="107"/>
  <c r="BI80" i="107"/>
  <c r="BL81" i="107"/>
  <c r="BO82" i="107"/>
  <c r="BS83" i="107"/>
  <c r="BC85" i="107"/>
  <c r="BG86" i="107"/>
  <c r="BJ87" i="107"/>
  <c r="BM88" i="107"/>
  <c r="BP89" i="107"/>
  <c r="BS90" i="107"/>
  <c r="BC92" i="107"/>
  <c r="BF93" i="107"/>
  <c r="BJ94" i="107"/>
  <c r="BM95" i="107"/>
  <c r="BQ96" i="107"/>
  <c r="BT97" i="107"/>
  <c r="BD99" i="107"/>
  <c r="BG100" i="107"/>
  <c r="BJ101" i="107"/>
  <c r="BM102" i="107"/>
  <c r="BP103" i="107"/>
  <c r="BT104" i="107"/>
  <c r="BD106" i="107"/>
  <c r="BH107" i="107"/>
  <c r="BK108" i="107"/>
  <c r="BN109" i="107"/>
  <c r="BQ110" i="107"/>
  <c r="BT111" i="107"/>
  <c r="BD113" i="107"/>
  <c r="BG114" i="107"/>
  <c r="BJ115" i="107"/>
  <c r="BL116" i="107"/>
  <c r="BM117" i="107"/>
  <c r="BN118" i="107"/>
  <c r="BO119" i="107"/>
  <c r="BP120" i="107"/>
  <c r="BQ121" i="107"/>
  <c r="BR122" i="107"/>
  <c r="BS123" i="107"/>
  <c r="BT124" i="107"/>
  <c r="BB126" i="107"/>
  <c r="BC127" i="107"/>
  <c r="BD128" i="107"/>
  <c r="BE129" i="107"/>
  <c r="BF130" i="107"/>
  <c r="BG131" i="107"/>
  <c r="BH132" i="107"/>
  <c r="BI133" i="107"/>
  <c r="BJ134" i="107"/>
  <c r="BK135" i="107"/>
  <c r="BL136" i="107"/>
  <c r="BM137" i="107"/>
  <c r="BN138" i="107"/>
  <c r="BO139" i="107"/>
  <c r="BP140" i="107"/>
  <c r="BQ141" i="107"/>
  <c r="BR142" i="107"/>
  <c r="BS143" i="107"/>
  <c r="BT144" i="107"/>
  <c r="BB146" i="107"/>
  <c r="BC147" i="107"/>
  <c r="BD148" i="107"/>
  <c r="BE149" i="107"/>
  <c r="BF150" i="107"/>
  <c r="BG151" i="107"/>
  <c r="BH152" i="107"/>
  <c r="BI153" i="107"/>
  <c r="BJ154" i="107"/>
  <c r="BK155" i="107"/>
  <c r="BL156" i="107"/>
  <c r="BM157" i="107"/>
  <c r="BN158" i="107"/>
  <c r="BO159" i="107"/>
  <c r="BP160" i="107"/>
  <c r="BQ161" i="107"/>
  <c r="BR162" i="107"/>
  <c r="BS163" i="107"/>
  <c r="BT164" i="107"/>
  <c r="BB166" i="107"/>
  <c r="BC167" i="107"/>
  <c r="BD168" i="107"/>
  <c r="BE169" i="107"/>
  <c r="BF170" i="107"/>
  <c r="BG171" i="107"/>
  <c r="BH172" i="107"/>
  <c r="BI173" i="107"/>
  <c r="BJ174" i="107"/>
  <c r="BK175" i="107"/>
  <c r="BL176" i="107"/>
  <c r="BM177" i="107"/>
  <c r="BN178" i="107"/>
  <c r="BO179" i="107"/>
  <c r="BP180" i="107"/>
  <c r="BQ181" i="107"/>
  <c r="BR182" i="107"/>
  <c r="BS183" i="107"/>
  <c r="BT184" i="107"/>
  <c r="BB186" i="107"/>
  <c r="BC187" i="107"/>
  <c r="BD188" i="107"/>
  <c r="BE189" i="107"/>
  <c r="BF190" i="107"/>
  <c r="BG191" i="107"/>
  <c r="BH192" i="107"/>
  <c r="BI193" i="107"/>
  <c r="BJ194" i="107"/>
  <c r="BK195" i="107"/>
  <c r="BL196" i="107"/>
  <c r="BM197" i="107"/>
  <c r="BN198" i="107"/>
  <c r="BO199" i="107"/>
  <c r="BP200" i="107"/>
  <c r="BQ201" i="107"/>
  <c r="BR202" i="107"/>
  <c r="BS203" i="107"/>
  <c r="BT204" i="107"/>
  <c r="BB206" i="107"/>
  <c r="BC207" i="107"/>
  <c r="BD208" i="107"/>
  <c r="BE209" i="107"/>
  <c r="BF210" i="107"/>
  <c r="BG211" i="107"/>
  <c r="BH212" i="107"/>
  <c r="BI213" i="107"/>
  <c r="BJ214" i="107"/>
  <c r="BK215" i="107"/>
  <c r="BL216" i="107"/>
  <c r="BM217" i="107"/>
  <c r="BN218" i="107"/>
  <c r="BO219" i="107"/>
  <c r="BP220" i="107"/>
  <c r="BQ221" i="107"/>
  <c r="BR222" i="107"/>
  <c r="BS223" i="107"/>
  <c r="BT224" i="107"/>
  <c r="BB226" i="107"/>
  <c r="BC227" i="107"/>
  <c r="BD228" i="107"/>
  <c r="BE229" i="107"/>
  <c r="BF230" i="107"/>
  <c r="BG231" i="107"/>
  <c r="BH232" i="107"/>
  <c r="BI233" i="107"/>
  <c r="BJ234" i="107"/>
  <c r="BK235" i="107"/>
  <c r="BL236" i="107"/>
  <c r="BM237" i="107"/>
  <c r="BN238" i="107"/>
  <c r="BO239" i="107"/>
  <c r="BP240" i="107"/>
  <c r="BQ241" i="107"/>
  <c r="BR242" i="107"/>
  <c r="BS243" i="107"/>
  <c r="BT244" i="107"/>
  <c r="BB246" i="107"/>
  <c r="BC247" i="107"/>
  <c r="BD248" i="107"/>
  <c r="BE249" i="107"/>
  <c r="BF250" i="107"/>
  <c r="BG251" i="107"/>
  <c r="BH252" i="107"/>
  <c r="BI253" i="107"/>
  <c r="BJ254" i="107"/>
  <c r="BK255" i="107"/>
  <c r="BL256" i="107"/>
  <c r="BM257" i="107"/>
  <c r="BN258" i="107"/>
  <c r="BO259" i="107"/>
  <c r="BP260" i="107"/>
  <c r="BQ261" i="107"/>
  <c r="BR262" i="107"/>
  <c r="BS263" i="107"/>
  <c r="BT264" i="107"/>
  <c r="BB266" i="107"/>
  <c r="BC267" i="107"/>
  <c r="BD268" i="107"/>
  <c r="BE269" i="107"/>
  <c r="BF270" i="107"/>
  <c r="BG271" i="107"/>
  <c r="BH272" i="107"/>
  <c r="BI273" i="107"/>
  <c r="BJ274" i="107"/>
  <c r="BK275" i="107"/>
  <c r="BL276" i="107"/>
  <c r="BM277" i="107"/>
  <c r="BN278" i="107"/>
  <c r="BO279" i="107"/>
  <c r="BP280" i="107"/>
  <c r="BQ281" i="107"/>
  <c r="BR282" i="107"/>
  <c r="BS283" i="107"/>
  <c r="BT284" i="107"/>
  <c r="BB286" i="107"/>
  <c r="BC287" i="107"/>
  <c r="BD288" i="107"/>
  <c r="BE289" i="107"/>
  <c r="BF290" i="107"/>
  <c r="BG291" i="107"/>
  <c r="BH292" i="107"/>
  <c r="BI293" i="107"/>
  <c r="BJ294" i="107"/>
  <c r="BK295" i="107"/>
  <c r="BL296" i="107"/>
  <c r="BM297" i="107"/>
  <c r="BN298" i="107"/>
  <c r="BO299" i="107"/>
  <c r="BP300" i="107"/>
  <c r="BQ301" i="107"/>
  <c r="BR302" i="107"/>
  <c r="BS303" i="107"/>
  <c r="BT304" i="107"/>
  <c r="BI11" i="107"/>
  <c r="BC13" i="107"/>
  <c r="BN14" i="107"/>
  <c r="BC16" i="107"/>
  <c r="BN17" i="107"/>
  <c r="BF19" i="107"/>
  <c r="BQ20" i="107"/>
  <c r="BG22" i="107"/>
  <c r="BN23" i="107"/>
  <c r="BG25" i="107"/>
  <c r="BO26" i="107"/>
  <c r="BD28" i="107"/>
  <c r="BL29" i="107"/>
  <c r="BC31" i="107"/>
  <c r="BM32" i="107"/>
  <c r="BT33" i="107"/>
  <c r="BH35" i="107"/>
  <c r="BT36" i="107"/>
  <c r="BI38" i="107"/>
  <c r="BQ39" i="107"/>
  <c r="BF41" i="107"/>
  <c r="BQ42" i="107"/>
  <c r="BG44" i="107"/>
  <c r="BN45" i="107"/>
  <c r="BC47" i="107"/>
  <c r="BN48" i="107"/>
  <c r="BC50" i="107"/>
  <c r="BL51" i="107"/>
  <c r="BS52" i="107"/>
  <c r="BK54" i="107"/>
  <c r="BT55" i="107"/>
  <c r="BH57" i="107"/>
  <c r="BP58" i="107"/>
  <c r="BH60" i="107"/>
  <c r="BQ61" i="107"/>
  <c r="BF63" i="107"/>
  <c r="BM64" i="107"/>
  <c r="BE66" i="107"/>
  <c r="BN67" i="107"/>
  <c r="BB69" i="107"/>
  <c r="BK70" i="107"/>
  <c r="BB72" i="107"/>
  <c r="BK73" i="107"/>
  <c r="BS74" i="107"/>
  <c r="BG76" i="107"/>
  <c r="BS77" i="107"/>
  <c r="BH79" i="107"/>
  <c r="BP80" i="107"/>
  <c r="BE82" i="107"/>
  <c r="BO83" i="107"/>
  <c r="BF85" i="107"/>
  <c r="BM86" i="107"/>
  <c r="BT87" i="107"/>
  <c r="BM89" i="107"/>
  <c r="BB91" i="107"/>
  <c r="BJ92" i="107"/>
  <c r="BR93" i="107"/>
  <c r="BJ95" i="107"/>
  <c r="BR96" i="107"/>
  <c r="BE98" i="107"/>
  <c r="BK99" i="107"/>
  <c r="BR100" i="107"/>
  <c r="BH102" i="107"/>
  <c r="BN103" i="107"/>
  <c r="BC105" i="107"/>
  <c r="BJ106" i="107"/>
  <c r="BP107" i="107"/>
  <c r="BD109" i="107"/>
  <c r="BM110" i="107"/>
  <c r="BS111" i="107"/>
  <c r="BH113" i="107"/>
  <c r="BO114" i="107"/>
  <c r="BT115" i="107"/>
  <c r="BE117" i="107"/>
  <c r="BK118" i="107"/>
  <c r="BP119" i="107"/>
  <c r="BT120" i="107"/>
  <c r="BE122" i="107"/>
  <c r="BI123" i="107"/>
  <c r="BO124" i="107"/>
  <c r="BS125" i="107"/>
  <c r="BE127" i="107"/>
  <c r="BI128" i="107"/>
  <c r="BM129" i="107"/>
  <c r="BQ130" i="107"/>
  <c r="BD132" i="107"/>
  <c r="BH133" i="107"/>
  <c r="BM134" i="107"/>
  <c r="BQ135" i="107"/>
  <c r="BB137" i="107"/>
  <c r="BF138" i="107"/>
  <c r="BK139" i="107"/>
  <c r="BN140" i="107"/>
  <c r="BR141" i="107"/>
  <c r="BB143" i="107"/>
  <c r="BE144" i="107"/>
  <c r="BH145" i="107"/>
  <c r="BK146" i="107"/>
  <c r="BN147" i="107"/>
  <c r="BQ148" i="107"/>
  <c r="BB150" i="107"/>
  <c r="BE151" i="107"/>
  <c r="BI152" i="107"/>
  <c r="BL153" i="107"/>
  <c r="BO154" i="107"/>
  <c r="BR155" i="107"/>
  <c r="BB157" i="107"/>
  <c r="BE158" i="107"/>
  <c r="BH159" i="107"/>
  <c r="BL160" i="107"/>
  <c r="BO161" i="107"/>
  <c r="BS162" i="107"/>
  <c r="BC164" i="107"/>
  <c r="BF165" i="107"/>
  <c r="BI166" i="107"/>
  <c r="BL167" i="107"/>
  <c r="BO168" i="107"/>
  <c r="BR169" i="107"/>
  <c r="BC171" i="107"/>
  <c r="BF172" i="107"/>
  <c r="BJ173" i="107"/>
  <c r="BM174" i="107"/>
  <c r="BM10" i="107"/>
  <c r="BF12" i="107"/>
  <c r="BN13" i="107"/>
  <c r="BD15" i="107"/>
  <c r="BQ16" i="107"/>
  <c r="BG18" i="107"/>
  <c r="BR19" i="107"/>
  <c r="BG21" i="107"/>
  <c r="BS22" i="107"/>
  <c r="BI24" i="107"/>
  <c r="BP25" i="107"/>
  <c r="BE27" i="107"/>
  <c r="BP28" i="107"/>
  <c r="BF30" i="107"/>
  <c r="BN31" i="107"/>
  <c r="BB33" i="107"/>
  <c r="BM34" i="107"/>
  <c r="BC36" i="107"/>
  <c r="BJ37" i="107"/>
  <c r="BS38" i="107"/>
  <c r="BJ40" i="107"/>
  <c r="BS41" i="107"/>
  <c r="BH43" i="107"/>
  <c r="BO44" i="107"/>
  <c r="BH46" i="107"/>
  <c r="BP47" i="107"/>
  <c r="BE49" i="107"/>
  <c r="BM50" i="107"/>
  <c r="BD52" i="107"/>
  <c r="BN53" i="107"/>
  <c r="BB55" i="107"/>
  <c r="BI56" i="107"/>
  <c r="BB58" i="107"/>
  <c r="BJ59" i="107"/>
  <c r="BR60" i="107"/>
  <c r="BG62" i="107"/>
  <c r="BR63" i="107"/>
  <c r="BH65" i="107"/>
  <c r="BO66" i="107"/>
  <c r="BD68" i="107"/>
  <c r="BO69" i="107"/>
  <c r="BD71" i="107"/>
  <c r="BM72" i="107"/>
  <c r="BT73" i="107"/>
  <c r="BL75" i="107"/>
  <c r="BB77" i="107"/>
  <c r="BI78" i="107"/>
  <c r="BQ79" i="107"/>
  <c r="BI81" i="107"/>
  <c r="BR82" i="107"/>
  <c r="BG84" i="107"/>
  <c r="BN85" i="107"/>
  <c r="BF87" i="107"/>
  <c r="BO88" i="107"/>
  <c r="BC90" i="107"/>
  <c r="BL91" i="107"/>
  <c r="BC93" i="107"/>
  <c r="BL94" i="107"/>
  <c r="BT95" i="107"/>
  <c r="BG97" i="107"/>
  <c r="BN98" i="107"/>
  <c r="BD100" i="107"/>
  <c r="BK101" i="107"/>
  <c r="BR102" i="107"/>
  <c r="BF104" i="107"/>
  <c r="BL105" i="107"/>
  <c r="BB107" i="107"/>
  <c r="BI108" i="107"/>
  <c r="BP109" i="107"/>
  <c r="BC111" i="107"/>
  <c r="BJ112" i="107"/>
  <c r="BQ113" i="107"/>
  <c r="BF115" i="107"/>
  <c r="BK116" i="107"/>
  <c r="BP117" i="107"/>
  <c r="BT118" i="107"/>
  <c r="BE120" i="107"/>
  <c r="BI121" i="107"/>
  <c r="BO122" i="107"/>
  <c r="BT123" i="107"/>
  <c r="BE125" i="107"/>
  <c r="BI126" i="107"/>
  <c r="BM127" i="107"/>
  <c r="BS128" i="107"/>
  <c r="BN10" i="107"/>
  <c r="BG12" i="107"/>
  <c r="BO13" i="107"/>
  <c r="BE15" i="107"/>
  <c r="BR16" i="107"/>
  <c r="BI18" i="107"/>
  <c r="BS19" i="107"/>
  <c r="BH21" i="107"/>
  <c r="BT22" i="107"/>
  <c r="BJ24" i="107"/>
  <c r="BQ25" i="107"/>
  <c r="BF27" i="107"/>
  <c r="BQ28" i="107"/>
  <c r="BG30" i="107"/>
  <c r="BO31" i="107"/>
  <c r="BC33" i="107"/>
  <c r="BO34" i="107"/>
  <c r="BD36" i="107"/>
  <c r="BL37" i="107"/>
  <c r="BT38" i="107"/>
  <c r="BK40" i="107"/>
  <c r="BT41" i="107"/>
  <c r="BI43" i="107"/>
  <c r="BP44" i="107"/>
  <c r="BQ10" i="107"/>
  <c r="BL12" i="107"/>
  <c r="BJ14" i="107"/>
  <c r="BE16" i="107"/>
  <c r="BB18" i="107"/>
  <c r="BP19" i="107"/>
  <c r="BP21" i="107"/>
  <c r="BI23" i="107"/>
  <c r="BD25" i="107"/>
  <c r="BQ26" i="107"/>
  <c r="BJ28" i="107"/>
  <c r="BH30" i="107"/>
  <c r="BS31" i="107"/>
  <c r="BP33" i="107"/>
  <c r="BG35" i="107"/>
  <c r="BE37" i="107"/>
  <c r="BP38" i="107"/>
  <c r="BO40" i="107"/>
  <c r="BG42" i="107"/>
  <c r="BB44" i="107"/>
  <c r="BO45" i="107"/>
  <c r="BJ47" i="107"/>
  <c r="BT48" i="107"/>
  <c r="BL50" i="107"/>
  <c r="BG52" i="107"/>
  <c r="BR53" i="107"/>
  <c r="BL55" i="107"/>
  <c r="BD57" i="107"/>
  <c r="BN58" i="107"/>
  <c r="BI60" i="107"/>
  <c r="BT61" i="107"/>
  <c r="BK63" i="107"/>
  <c r="BG65" i="107"/>
  <c r="BQ66" i="107"/>
  <c r="BL68" i="107"/>
  <c r="BC70" i="107"/>
  <c r="BN71" i="107"/>
  <c r="BH73" i="107"/>
  <c r="BT74" i="107"/>
  <c r="BN76" i="107"/>
  <c r="BF78" i="107"/>
  <c r="BP79" i="107"/>
  <c r="BK81" i="107"/>
  <c r="BD83" i="107"/>
  <c r="BP84" i="107"/>
  <c r="BI86" i="107"/>
  <c r="BR87" i="107"/>
  <c r="BN89" i="107"/>
  <c r="BF91" i="107"/>
  <c r="BP92" i="107"/>
  <c r="BK94" i="107"/>
  <c r="BC96" i="107"/>
  <c r="BN97" i="107"/>
  <c r="BE99" i="107"/>
  <c r="BM100" i="107"/>
  <c r="BD102" i="107"/>
  <c r="BO103" i="107"/>
  <c r="BG105" i="107"/>
  <c r="BO106" i="107"/>
  <c r="BG108" i="107"/>
  <c r="BR109" i="107"/>
  <c r="BH111" i="107"/>
  <c r="BS112" i="107"/>
  <c r="BJ114" i="107"/>
  <c r="BR115" i="107"/>
  <c r="BH117" i="107"/>
  <c r="BO118" i="107"/>
  <c r="BB120" i="107"/>
  <c r="BH121" i="107"/>
  <c r="BQ122" i="107"/>
  <c r="BE124" i="107"/>
  <c r="BK125" i="107"/>
  <c r="BS126" i="107"/>
  <c r="BG128" i="107"/>
  <c r="BN129" i="107"/>
  <c r="BB131" i="107"/>
  <c r="BG132" i="107"/>
  <c r="BM133" i="107"/>
  <c r="BR134" i="107"/>
  <c r="BD136" i="107"/>
  <c r="BK137" i="107"/>
  <c r="BQ138" i="107"/>
  <c r="BB140" i="107"/>
  <c r="BF141" i="107"/>
  <c r="BJ142" i="107"/>
  <c r="BO143" i="107"/>
  <c r="BS144" i="107"/>
  <c r="BE146" i="107"/>
  <c r="BI147" i="107"/>
  <c r="BM148" i="107"/>
  <c r="BQ149" i="107"/>
  <c r="BC151" i="107"/>
  <c r="BG152" i="107"/>
  <c r="BM153" i="107"/>
  <c r="BQ154" i="107"/>
  <c r="BB156" i="107"/>
  <c r="BF157" i="107"/>
  <c r="BK158" i="107"/>
  <c r="BP159" i="107"/>
  <c r="BT160" i="107"/>
  <c r="BE162" i="107"/>
  <c r="BI163" i="107"/>
  <c r="BM164" i="107"/>
  <c r="BR165" i="107"/>
  <c r="BD167" i="107"/>
  <c r="BH168" i="107"/>
  <c r="BL169" i="107"/>
  <c r="BP170" i="107"/>
  <c r="BT171" i="107"/>
  <c r="BF173" i="107"/>
  <c r="BK174" i="107"/>
  <c r="BO175" i="107"/>
  <c r="BR176" i="107"/>
  <c r="BB178" i="107"/>
  <c r="BE179" i="107"/>
  <c r="BH180" i="107"/>
  <c r="BL181" i="107"/>
  <c r="BO182" i="107"/>
  <c r="BR183" i="107"/>
  <c r="BC185" i="107"/>
  <c r="BF186" i="107"/>
  <c r="BI187" i="107"/>
  <c r="BL188" i="107"/>
  <c r="BO189" i="107"/>
  <c r="BR190" i="107"/>
  <c r="BC192" i="107"/>
  <c r="BF193" i="107"/>
  <c r="BI194" i="107"/>
  <c r="BM195" i="107"/>
  <c r="BP196" i="107"/>
  <c r="BS197" i="107"/>
  <c r="BC199" i="107"/>
  <c r="BF200" i="107"/>
  <c r="BI201" i="107"/>
  <c r="BM202" i="107"/>
  <c r="BP203" i="107"/>
  <c r="BS204" i="107"/>
  <c r="BD206" i="107"/>
  <c r="BG207" i="107"/>
  <c r="BJ208" i="107"/>
  <c r="BM209" i="107"/>
  <c r="BP210" i="107"/>
  <c r="BS211" i="107"/>
  <c r="BD213" i="107"/>
  <c r="BG214" i="107"/>
  <c r="BJ215" i="107"/>
  <c r="BN216" i="107"/>
  <c r="BQ217" i="107"/>
  <c r="BT218" i="107"/>
  <c r="BD220" i="107"/>
  <c r="BG221" i="107"/>
  <c r="BJ222" i="107"/>
  <c r="BN223" i="107"/>
  <c r="BQ224" i="107"/>
  <c r="BT225" i="107"/>
  <c r="BE227" i="107"/>
  <c r="BH228" i="107"/>
  <c r="BK229" i="107"/>
  <c r="BN230" i="107"/>
  <c r="BQ231" i="107"/>
  <c r="BT232" i="107"/>
  <c r="BE234" i="107"/>
  <c r="BH235" i="107"/>
  <c r="BK236" i="107"/>
  <c r="BO237" i="107"/>
  <c r="BR238" i="107"/>
  <c r="BB240" i="107"/>
  <c r="BE241" i="107"/>
  <c r="BH242" i="107"/>
  <c r="BK243" i="107"/>
  <c r="BO244" i="107"/>
  <c r="BR245" i="107"/>
  <c r="BB247" i="107"/>
  <c r="BF248" i="107"/>
  <c r="BI249" i="107"/>
  <c r="BL250" i="107"/>
  <c r="BO251" i="107"/>
  <c r="BR252" i="107"/>
  <c r="BB254" i="107"/>
  <c r="BF255" i="107"/>
  <c r="BI256" i="107"/>
  <c r="BL257" i="107"/>
  <c r="BP258" i="107"/>
  <c r="BS259" i="107"/>
  <c r="BC261" i="107"/>
  <c r="BF262" i="107"/>
  <c r="BI263" i="107"/>
  <c r="BL264" i="107"/>
  <c r="BP265" i="107"/>
  <c r="BS266" i="107"/>
  <c r="BC268" i="107"/>
  <c r="BG269" i="107"/>
  <c r="BJ270" i="107"/>
  <c r="BM271" i="107"/>
  <c r="BP272" i="107"/>
  <c r="BS273" i="107"/>
  <c r="BC275" i="107"/>
  <c r="BG276" i="107"/>
  <c r="BJ277" i="107"/>
  <c r="BM278" i="107"/>
  <c r="BQ279" i="107"/>
  <c r="BT280" i="107"/>
  <c r="BD282" i="107"/>
  <c r="BG283" i="107"/>
  <c r="BJ284" i="107"/>
  <c r="BM285" i="107"/>
  <c r="BQ286" i="107"/>
  <c r="BT287" i="107"/>
  <c r="BD289" i="107"/>
  <c r="BH290" i="107"/>
  <c r="BK291" i="107"/>
  <c r="BN292" i="107"/>
  <c r="BQ293" i="107"/>
  <c r="BT294" i="107"/>
  <c r="BD296" i="107"/>
  <c r="BH297" i="107"/>
  <c r="BK298" i="107"/>
  <c r="BN299" i="107"/>
  <c r="BR300" i="107"/>
  <c r="BB302" i="107"/>
  <c r="BE303" i="107"/>
  <c r="BH304" i="107"/>
  <c r="BK305" i="107"/>
  <c r="BL306" i="107"/>
  <c r="BM307" i="107"/>
  <c r="BN308" i="107"/>
  <c r="BO309" i="107"/>
  <c r="BP310" i="107"/>
  <c r="BQ311" i="107"/>
  <c r="BR312" i="107"/>
  <c r="BS313" i="107"/>
  <c r="BT314" i="107"/>
  <c r="BB316" i="107"/>
  <c r="BC317" i="107"/>
  <c r="BD318" i="107"/>
  <c r="BE319" i="107"/>
  <c r="BF320" i="107"/>
  <c r="BG321" i="107"/>
  <c r="BH322" i="107"/>
  <c r="BI323" i="107"/>
  <c r="BJ324" i="107"/>
  <c r="BK325" i="107"/>
  <c r="BL326" i="107"/>
  <c r="BM327" i="107"/>
  <c r="BN328" i="107"/>
  <c r="BO329" i="107"/>
  <c r="BP330" i="107"/>
  <c r="BQ331" i="107"/>
  <c r="BR332" i="107"/>
  <c r="BS333" i="107"/>
  <c r="BT334" i="107"/>
  <c r="BB336" i="107"/>
  <c r="BC337" i="107"/>
  <c r="BD338" i="107"/>
  <c r="BE339" i="107"/>
  <c r="BF340" i="107"/>
  <c r="BG341" i="107"/>
  <c r="BH342" i="107"/>
  <c r="BI343" i="107"/>
  <c r="BJ344" i="107"/>
  <c r="BK345" i="107"/>
  <c r="BL346" i="107"/>
  <c r="BM347" i="107"/>
  <c r="BN348" i="107"/>
  <c r="BO349" i="107"/>
  <c r="BP350" i="107"/>
  <c r="BQ351" i="107"/>
  <c r="BR352" i="107"/>
  <c r="BS353" i="107"/>
  <c r="BT354" i="107"/>
  <c r="BB356" i="107"/>
  <c r="BC357" i="107"/>
  <c r="BD358" i="107"/>
  <c r="BE359" i="107"/>
  <c r="BF360" i="107"/>
  <c r="BG361" i="107"/>
  <c r="BH362" i="107"/>
  <c r="BI363" i="107"/>
  <c r="BJ364" i="107"/>
  <c r="BK365" i="107"/>
  <c r="BL366" i="107"/>
  <c r="BM367" i="107"/>
  <c r="BN368" i="107"/>
  <c r="BO369" i="107"/>
  <c r="BP370" i="107"/>
  <c r="BQ371" i="107"/>
  <c r="BR372" i="107"/>
  <c r="BS373" i="107"/>
  <c r="BT374" i="107"/>
  <c r="BB376" i="107"/>
  <c r="BC377" i="107"/>
  <c r="BD378" i="107"/>
  <c r="BE379" i="107"/>
  <c r="BF380" i="107"/>
  <c r="BG381" i="107"/>
  <c r="BH382" i="107"/>
  <c r="BI383" i="107"/>
  <c r="BJ384" i="107"/>
  <c r="BK385" i="107"/>
  <c r="BL386" i="107"/>
  <c r="BM387" i="107"/>
  <c r="BN388" i="107"/>
  <c r="BS10" i="107"/>
  <c r="BM12" i="107"/>
  <c r="BK14" i="107"/>
  <c r="BF16" i="107"/>
  <c r="BC18" i="107"/>
  <c r="BT19" i="107"/>
  <c r="BQ21" i="107"/>
  <c r="BJ23" i="107"/>
  <c r="BF25" i="107"/>
  <c r="BR26" i="107"/>
  <c r="BN28" i="107"/>
  <c r="BI30" i="107"/>
  <c r="BD32" i="107"/>
  <c r="BQ33" i="107"/>
  <c r="BJ35" i="107"/>
  <c r="BF37" i="107"/>
  <c r="BQ38" i="107"/>
  <c r="BP40" i="107"/>
  <c r="BH42" i="107"/>
  <c r="BC44" i="107"/>
  <c r="BP45" i="107"/>
  <c r="BK47" i="107"/>
  <c r="BB49" i="107"/>
  <c r="BN50" i="107"/>
  <c r="BI52" i="107"/>
  <c r="BS53" i="107"/>
  <c r="BM55" i="107"/>
  <c r="BE57" i="107"/>
  <c r="BO58" i="107"/>
  <c r="BJ60" i="107"/>
  <c r="BC62" i="107"/>
  <c r="BO63" i="107"/>
  <c r="BI65" i="107"/>
  <c r="BR66" i="107"/>
  <c r="BM68" i="107"/>
  <c r="BE70" i="107"/>
  <c r="BO71" i="107"/>
  <c r="BJ73" i="107"/>
  <c r="BB75" i="107"/>
  <c r="BO76" i="107"/>
  <c r="BG78" i="107"/>
  <c r="BR79" i="107"/>
  <c r="BM81" i="107"/>
  <c r="BE83" i="107"/>
  <c r="BQ84" i="107"/>
  <c r="BJ86" i="107"/>
  <c r="BS87" i="107"/>
  <c r="BO89" i="107"/>
  <c r="BG91" i="107"/>
  <c r="BT92" i="107"/>
  <c r="BM94" i="107"/>
  <c r="BD96" i="107"/>
  <c r="BO97" i="107"/>
  <c r="BF99" i="107"/>
  <c r="BO100" i="107"/>
  <c r="BE102" i="107"/>
  <c r="BR103" i="107"/>
  <c r="BH105" i="107"/>
  <c r="BP106" i="107"/>
  <c r="BJ108" i="107"/>
  <c r="BS109" i="107"/>
  <c r="BI111" i="107"/>
  <c r="BT112" i="107"/>
  <c r="BK114" i="107"/>
  <c r="BS115" i="107"/>
  <c r="BI117" i="107"/>
  <c r="BP118" i="107"/>
  <c r="BC120" i="107"/>
  <c r="BL121" i="107"/>
  <c r="BS122" i="107"/>
  <c r="BF124" i="107"/>
  <c r="BL125" i="107"/>
  <c r="BT126" i="107"/>
  <c r="BH128" i="107"/>
  <c r="BO129" i="107"/>
  <c r="BC131" i="107"/>
  <c r="BI132" i="107"/>
  <c r="BN133" i="107"/>
  <c r="BS134" i="107"/>
  <c r="BG136" i="107"/>
  <c r="BL137" i="107"/>
  <c r="BR138" i="107"/>
  <c r="BC140" i="107"/>
  <c r="BG141" i="107"/>
  <c r="BK142" i="107"/>
  <c r="BP143" i="107"/>
  <c r="BB145" i="107"/>
  <c r="BF146" i="107"/>
  <c r="BJ147" i="107"/>
  <c r="BN148" i="107"/>
  <c r="BR149" i="107"/>
  <c r="BD151" i="107"/>
  <c r="BJ152" i="107"/>
  <c r="BN153" i="107"/>
  <c r="BR154" i="107"/>
  <c r="BC156" i="107"/>
  <c r="BH157" i="107"/>
  <c r="BL158" i="107"/>
  <c r="BQ159" i="107"/>
  <c r="BB161" i="107"/>
  <c r="BF162" i="107"/>
  <c r="BJ163" i="107"/>
  <c r="BO164" i="107"/>
  <c r="BS165" i="107"/>
  <c r="BE167" i="107"/>
  <c r="BI168" i="107"/>
  <c r="BM169" i="107"/>
  <c r="BQ170" i="107"/>
  <c r="BC172" i="107"/>
  <c r="BG173" i="107"/>
  <c r="BL174" i="107"/>
  <c r="BP175" i="107"/>
  <c r="BS176" i="107"/>
  <c r="BC178" i="107"/>
  <c r="BF179" i="107"/>
  <c r="BI180" i="107"/>
  <c r="BM181" i="107"/>
  <c r="BP182" i="107"/>
  <c r="BT183" i="107"/>
  <c r="BD185" i="107"/>
  <c r="BG186" i="107"/>
  <c r="BJ187" i="107"/>
  <c r="BD9" i="107"/>
  <c r="BT10" i="107"/>
  <c r="BN12" i="107"/>
  <c r="BM14" i="107"/>
  <c r="BG16" i="107"/>
  <c r="BD18" i="107"/>
  <c r="BB20" i="107"/>
  <c r="BR21" i="107"/>
  <c r="BK23" i="107"/>
  <c r="BH25" i="107"/>
  <c r="BS26" i="107"/>
  <c r="BO28" i="107"/>
  <c r="BK30" i="107"/>
  <c r="BE32" i="107"/>
  <c r="BR33" i="107"/>
  <c r="BN35" i="107"/>
  <c r="BG37" i="107"/>
  <c r="BE39" i="107"/>
  <c r="BQ40" i="107"/>
  <c r="BI42" i="107"/>
  <c r="BF44" i="107"/>
  <c r="BQ45" i="107"/>
  <c r="BL47" i="107"/>
  <c r="BD49" i="107"/>
  <c r="BR50" i="107"/>
  <c r="BJ52" i="107"/>
  <c r="BT53" i="107"/>
  <c r="BN55" i="107"/>
  <c r="BF57" i="107"/>
  <c r="BQ58" i="107"/>
  <c r="BL60" i="107"/>
  <c r="BD62" i="107"/>
  <c r="BP63" i="107"/>
  <c r="BJ65" i="107"/>
  <c r="BS66" i="107"/>
  <c r="BN68" i="107"/>
  <c r="BF70" i="107"/>
  <c r="BS71" i="107"/>
  <c r="BL73" i="107"/>
  <c r="BC75" i="107"/>
  <c r="BQ76" i="107"/>
  <c r="BH78" i="107"/>
  <c r="BD80" i="107"/>
  <c r="BN81" i="107"/>
  <c r="BF83" i="107"/>
  <c r="BS84" i="107"/>
  <c r="BK86" i="107"/>
  <c r="BC88" i="107"/>
  <c r="BQ89" i="107"/>
  <c r="BH91" i="107"/>
  <c r="BB93" i="107"/>
  <c r="BO94" i="107"/>
  <c r="BE96" i="107"/>
  <c r="BP97" i="107"/>
  <c r="BG99" i="107"/>
  <c r="BP100" i="107"/>
  <c r="BI102" i="107"/>
  <c r="BS103" i="107"/>
  <c r="BI105" i="107"/>
  <c r="BQ106" i="107"/>
  <c r="BL108" i="107"/>
  <c r="BT109" i="107"/>
  <c r="BJ111" i="107"/>
  <c r="BB113" i="107"/>
  <c r="BL114" i="107"/>
  <c r="BB116" i="107"/>
  <c r="BJ117" i="107"/>
  <c r="BQ118" i="107"/>
  <c r="BD120" i="107"/>
  <c r="BM121" i="107"/>
  <c r="BT122" i="107"/>
  <c r="BG124" i="107"/>
  <c r="BM125" i="107"/>
  <c r="BB127" i="107"/>
  <c r="BJ128" i="107"/>
  <c r="BP129" i="107"/>
  <c r="BD131" i="107"/>
  <c r="BJ132" i="107"/>
  <c r="BO133" i="107"/>
  <c r="BT134" i="107"/>
  <c r="BH136" i="107"/>
  <c r="BN137" i="107"/>
  <c r="BS138" i="107"/>
  <c r="BD140" i="107"/>
  <c r="BH141" i="107"/>
  <c r="BM142" i="107"/>
  <c r="BQ143" i="107"/>
  <c r="BC145" i="107"/>
  <c r="BG146" i="107"/>
  <c r="BK147" i="107"/>
  <c r="BO148" i="107"/>
  <c r="BT149" i="107"/>
  <c r="BF151" i="107"/>
  <c r="BK152" i="107"/>
  <c r="BO153" i="107"/>
  <c r="BS154" i="107"/>
  <c r="BD156" i="107"/>
  <c r="BI157" i="107"/>
  <c r="BM158" i="107"/>
  <c r="BR159" i="107"/>
  <c r="BC161" i="107"/>
  <c r="BG162" i="107"/>
  <c r="BK163" i="107"/>
  <c r="BP164" i="107"/>
  <c r="BT165" i="107"/>
  <c r="BF167" i="107"/>
  <c r="BJ168" i="107"/>
  <c r="BN169" i="107"/>
  <c r="BR170" i="107"/>
  <c r="BD172" i="107"/>
  <c r="BH173" i="107"/>
  <c r="BN174" i="107"/>
  <c r="BQ175" i="107"/>
  <c r="BT176" i="107"/>
  <c r="BD178" i="107"/>
  <c r="BG179" i="107"/>
  <c r="BK180" i="107"/>
  <c r="BN181" i="107"/>
  <c r="BQ182" i="107"/>
  <c r="BB184" i="107"/>
  <c r="BE185" i="107"/>
  <c r="BH186" i="107"/>
  <c r="BK187" i="107"/>
  <c r="BN188" i="107"/>
  <c r="BQ189" i="107"/>
  <c r="BB191" i="107"/>
  <c r="BE192" i="107"/>
  <c r="BH193" i="107"/>
  <c r="BL194" i="107"/>
  <c r="BO195" i="107"/>
  <c r="BR196" i="107"/>
  <c r="BB198" i="107"/>
  <c r="BE199" i="107"/>
  <c r="BH200" i="107"/>
  <c r="BL201" i="107"/>
  <c r="BO202" i="107"/>
  <c r="BR203" i="107"/>
  <c r="BC205" i="107"/>
  <c r="BF206" i="107"/>
  <c r="BI207" i="107"/>
  <c r="BL208" i="107"/>
  <c r="BO209" i="107"/>
  <c r="BR210" i="107"/>
  <c r="BC212" i="107"/>
  <c r="BF213" i="107"/>
  <c r="BI214" i="107"/>
  <c r="BM215" i="107"/>
  <c r="BP216" i="107"/>
  <c r="BS217" i="107"/>
  <c r="BC219" i="107"/>
  <c r="BF220" i="107"/>
  <c r="BI221" i="107"/>
  <c r="BM222" i="107"/>
  <c r="BP223" i="107"/>
  <c r="BS224" i="107"/>
  <c r="BD226" i="107"/>
  <c r="BG227" i="107"/>
  <c r="BJ228" i="107"/>
  <c r="BM229" i="107"/>
  <c r="BP230" i="107"/>
  <c r="BS231" i="107"/>
  <c r="BD233" i="107"/>
  <c r="BG234" i="107"/>
  <c r="BJ235" i="107"/>
  <c r="BN236" i="107"/>
  <c r="BQ237" i="107"/>
  <c r="BT238" i="107"/>
  <c r="BD240" i="107"/>
  <c r="BG241" i="107"/>
  <c r="BJ242" i="107"/>
  <c r="BN243" i="107"/>
  <c r="BQ244" i="107"/>
  <c r="BT245" i="107"/>
  <c r="BE247" i="107"/>
  <c r="BH248" i="107"/>
  <c r="BK249" i="107"/>
  <c r="BN250" i="107"/>
  <c r="BQ251" i="107"/>
  <c r="BT252" i="107"/>
  <c r="BE254" i="107"/>
  <c r="BH255" i="107"/>
  <c r="BK256" i="107"/>
  <c r="BO257" i="107"/>
  <c r="BR258" i="107"/>
  <c r="BB260" i="107"/>
  <c r="BE261" i="107"/>
  <c r="BH262" i="107"/>
  <c r="BK263" i="107"/>
  <c r="BO264" i="107"/>
  <c r="BR265" i="107"/>
  <c r="BB267" i="107"/>
  <c r="BF268" i="107"/>
  <c r="BI269" i="107"/>
  <c r="BL270" i="107"/>
  <c r="BO271" i="107"/>
  <c r="BR272" i="107"/>
  <c r="BB274" i="107"/>
  <c r="BF275" i="107"/>
  <c r="BI276" i="107"/>
  <c r="BL277" i="107"/>
  <c r="BP278" i="107"/>
  <c r="BS279" i="107"/>
  <c r="BC281" i="107"/>
  <c r="BF282" i="107"/>
  <c r="BI283" i="107"/>
  <c r="BL284" i="107"/>
  <c r="BP285" i="107"/>
  <c r="BS286" i="107"/>
  <c r="BC288" i="107"/>
  <c r="BG289" i="107"/>
  <c r="BJ290" i="107"/>
  <c r="BM291" i="107"/>
  <c r="BM9" i="107"/>
  <c r="BH11" i="107"/>
  <c r="BI13" i="107"/>
  <c r="BT14" i="107"/>
  <c r="BB17" i="107"/>
  <c r="BP18" i="107"/>
  <c r="BK20" i="107"/>
  <c r="BH22" i="107"/>
  <c r="BC24" i="107"/>
  <c r="BO25" i="107"/>
  <c r="BM27" i="107"/>
  <c r="BF29" i="107"/>
  <c r="BT30" i="107"/>
  <c r="BO32" i="107"/>
  <c r="BF34" i="107"/>
  <c r="BE36" i="107"/>
  <c r="BP37" i="107"/>
  <c r="BL39" i="107"/>
  <c r="BE41" i="107"/>
  <c r="BB43" i="107"/>
  <c r="BM44" i="107"/>
  <c r="BJ46" i="107"/>
  <c r="BT47" i="107"/>
  <c r="BO49" i="107"/>
  <c r="BG51" i="107"/>
  <c r="BQ52" i="107"/>
  <c r="BL54" i="107"/>
  <c r="BD56" i="107"/>
  <c r="BN57" i="107"/>
  <c r="BI59" i="107"/>
  <c r="BB61" i="107"/>
  <c r="BN62" i="107"/>
  <c r="BG64" i="107"/>
  <c r="BP65" i="107"/>
  <c r="BK67" i="107"/>
  <c r="BD69" i="107"/>
  <c r="BQ70" i="107"/>
  <c r="BI72" i="107"/>
  <c r="BS73" i="107"/>
  <c r="BN75" i="107"/>
  <c r="BF77" i="107"/>
  <c r="BT78" i="107"/>
  <c r="BK80" i="107"/>
  <c r="BC82" i="107"/>
  <c r="BP83" i="107"/>
  <c r="BI85" i="107"/>
  <c r="BR86" i="107"/>
  <c r="BN88" i="107"/>
  <c r="BF90" i="107"/>
  <c r="BS91" i="107"/>
  <c r="BK93" i="107"/>
  <c r="BB95" i="107"/>
  <c r="BN96" i="107"/>
  <c r="BF98" i="107"/>
  <c r="BO99" i="107"/>
  <c r="BG101" i="107"/>
  <c r="BQ102" i="107"/>
  <c r="BH104" i="107"/>
  <c r="BR105" i="107"/>
  <c r="BJ107" i="107"/>
  <c r="BR108" i="107"/>
  <c r="BH110" i="107"/>
  <c r="BB112" i="107"/>
  <c r="BK113" i="107"/>
  <c r="BT114" i="107"/>
  <c r="BJ116" i="107"/>
  <c r="BR117" i="107"/>
  <c r="BE119" i="107"/>
  <c r="BM120" i="107"/>
  <c r="BT121" i="107"/>
  <c r="BG123" i="107"/>
  <c r="BP124" i="107"/>
  <c r="BD126" i="107"/>
  <c r="BJ127" i="107"/>
  <c r="BP128" i="107"/>
  <c r="BE130" i="107"/>
  <c r="BK131" i="107"/>
  <c r="BP132" i="107"/>
  <c r="BB134" i="107"/>
  <c r="BI135" i="107"/>
  <c r="BO136" i="107"/>
  <c r="BT137" i="107"/>
  <c r="BF139" i="107"/>
  <c r="BK140" i="107"/>
  <c r="BO141" i="107"/>
  <c r="BT142" i="107"/>
  <c r="BF144" i="107"/>
  <c r="BJ145" i="107"/>
  <c r="BN146" i="107"/>
  <c r="BS147" i="107"/>
  <c r="BD149" i="107"/>
  <c r="BI150" i="107"/>
  <c r="BM151" i="107"/>
  <c r="BQ152" i="107"/>
  <c r="BB154" i="107"/>
  <c r="BG155" i="107"/>
  <c r="BK156" i="107"/>
  <c r="BP157" i="107"/>
  <c r="BT158" i="107"/>
  <c r="BE160" i="107"/>
  <c r="BI161" i="107"/>
  <c r="BN162" i="107"/>
  <c r="BR163" i="107"/>
  <c r="BD165" i="107"/>
  <c r="BH166" i="107"/>
  <c r="BM167" i="107"/>
  <c r="BQ168" i="107"/>
  <c r="BC170" i="107"/>
  <c r="BH171" i="107"/>
  <c r="BL172" i="107"/>
  <c r="BP173" i="107"/>
  <c r="BT174" i="107"/>
  <c r="BD176" i="107"/>
  <c r="BH177" i="107"/>
  <c r="BK178" i="107"/>
  <c r="BN179" i="107"/>
  <c r="BR180" i="107"/>
  <c r="BB182" i="107"/>
  <c r="BE183" i="107"/>
  <c r="BH184" i="107"/>
  <c r="BK185" i="107"/>
  <c r="BN186" i="107"/>
  <c r="BR187" i="107"/>
  <c r="BB189" i="107"/>
  <c r="BE190" i="107"/>
  <c r="BI191" i="107"/>
  <c r="BL192" i="107"/>
  <c r="BO193" i="107"/>
  <c r="BR194" i="107"/>
  <c r="BB196" i="107"/>
  <c r="BE197" i="107"/>
  <c r="BI198" i="107"/>
  <c r="BL199" i="107"/>
  <c r="BO200" i="107"/>
  <c r="BS201" i="107"/>
  <c r="BC203" i="107"/>
  <c r="BF204" i="107"/>
  <c r="BI205" i="107"/>
  <c r="BL206" i="107"/>
  <c r="BO207" i="107"/>
  <c r="BS208" i="107"/>
  <c r="BC210" i="107"/>
  <c r="BF211" i="107"/>
  <c r="BJ212" i="107"/>
  <c r="BM213" i="107"/>
  <c r="BP214" i="107"/>
  <c r="BS215" i="107"/>
  <c r="BC217" i="107"/>
  <c r="BF218" i="107"/>
  <c r="BJ219" i="107"/>
  <c r="BM220" i="107"/>
  <c r="BP221" i="107"/>
  <c r="BT222" i="107"/>
  <c r="BD224" i="107"/>
  <c r="BG225" i="107"/>
  <c r="BJ226" i="107"/>
  <c r="BM227" i="107"/>
  <c r="BP228" i="107"/>
  <c r="BT229" i="107"/>
  <c r="BD231" i="107"/>
  <c r="BG232" i="107"/>
  <c r="BK233" i="107"/>
  <c r="BN234" i="107"/>
  <c r="BQ235" i="107"/>
  <c r="BT236" i="107"/>
  <c r="BD238" i="107"/>
  <c r="BG239" i="107"/>
  <c r="BK240" i="107"/>
  <c r="BN241" i="107"/>
  <c r="BQ242" i="107"/>
  <c r="BB244" i="107"/>
  <c r="BE245" i="107"/>
  <c r="BH246" i="107"/>
  <c r="BK247" i="107"/>
  <c r="BN248" i="107"/>
  <c r="BQ249" i="107"/>
  <c r="BB251" i="107"/>
  <c r="BE252" i="107"/>
  <c r="BH253" i="107"/>
  <c r="BL254" i="107"/>
  <c r="BO255" i="107"/>
  <c r="BR256" i="107"/>
  <c r="BB258" i="107"/>
  <c r="BE259" i="107"/>
  <c r="BH260" i="107"/>
  <c r="BL261" i="107"/>
  <c r="BO262" i="107"/>
  <c r="BR263" i="107"/>
  <c r="BC265" i="107"/>
  <c r="BF266" i="107"/>
  <c r="BI267" i="107"/>
  <c r="BL268" i="107"/>
  <c r="BO269" i="107"/>
  <c r="BR270" i="107"/>
  <c r="BC272" i="107"/>
  <c r="BF273" i="107"/>
  <c r="BI274" i="107"/>
  <c r="BM275" i="107"/>
  <c r="BP276" i="107"/>
  <c r="BS277" i="107"/>
  <c r="BC279" i="107"/>
  <c r="BF280" i="107"/>
  <c r="BI281" i="107"/>
  <c r="BM282" i="107"/>
  <c r="BP283" i="107"/>
  <c r="BS284" i="107"/>
  <c r="BD286" i="107"/>
  <c r="BD10" i="107"/>
  <c r="BK12" i="107"/>
  <c r="BR14" i="107"/>
  <c r="BE17" i="107"/>
  <c r="BH19" i="107"/>
  <c r="BN21" i="107"/>
  <c r="BT23" i="107"/>
  <c r="BB26" i="107"/>
  <c r="BC28" i="107"/>
  <c r="BE30" i="107"/>
  <c r="BK32" i="107"/>
  <c r="BP34" i="107"/>
  <c r="BM36" i="107"/>
  <c r="BO38" i="107"/>
  <c r="BC41" i="107"/>
  <c r="BF43" i="107"/>
  <c r="BI45" i="107"/>
  <c r="BI47" i="107"/>
  <c r="BJ49" i="107"/>
  <c r="BJ51" i="107"/>
  <c r="BJ53" i="107"/>
  <c r="BG55" i="107"/>
  <c r="BL57" i="107"/>
  <c r="BN59" i="107"/>
  <c r="BL61" i="107"/>
  <c r="BJ63" i="107"/>
  <c r="BN65" i="107"/>
  <c r="BP67" i="107"/>
  <c r="BP69" i="107"/>
  <c r="BM71" i="107"/>
  <c r="BQ73" i="107"/>
  <c r="BS75" i="107"/>
  <c r="BR77" i="107"/>
  <c r="BO79" i="107"/>
  <c r="BS81" i="107"/>
  <c r="BB84" i="107"/>
  <c r="BB86" i="107"/>
  <c r="BQ87" i="107"/>
  <c r="BB90" i="107"/>
  <c r="BD92" i="107"/>
  <c r="BD94" i="107"/>
  <c r="BB96" i="107"/>
  <c r="BC98" i="107"/>
  <c r="BB100" i="107"/>
  <c r="BQ101" i="107"/>
  <c r="BM103" i="107"/>
  <c r="BN105" i="107"/>
  <c r="BM107" i="107"/>
  <c r="BK109" i="107"/>
  <c r="BG111" i="107"/>
  <c r="BI113" i="107"/>
  <c r="BG115" i="107"/>
  <c r="BS116" i="107"/>
  <c r="BM118" i="107"/>
  <c r="BK120" i="107"/>
  <c r="BD122" i="107"/>
  <c r="BQ123" i="107"/>
  <c r="BJ125" i="107"/>
  <c r="BH127" i="107"/>
  <c r="BC129" i="107"/>
  <c r="BM130" i="107"/>
  <c r="BF132" i="107"/>
  <c r="BS133" i="107"/>
  <c r="BM135" i="107"/>
  <c r="BD137" i="107"/>
  <c r="BP138" i="107"/>
  <c r="BH140" i="107"/>
  <c r="BT141" i="107"/>
  <c r="BI143" i="107"/>
  <c r="BR144" i="107"/>
  <c r="BL146" i="107"/>
  <c r="BC148" i="107"/>
  <c r="BL149" i="107"/>
  <c r="BB151" i="107"/>
  <c r="BO152" i="107"/>
  <c r="BF154" i="107"/>
  <c r="BO155" i="107"/>
  <c r="BE157" i="107"/>
  <c r="BR158" i="107"/>
  <c r="BH160" i="107"/>
  <c r="BS161" i="107"/>
  <c r="BH163" i="107"/>
  <c r="BB165" i="107"/>
  <c r="BL166" i="107"/>
  <c r="BB168" i="107"/>
  <c r="BK169" i="107"/>
  <c r="BE171" i="107"/>
  <c r="BO172" i="107"/>
  <c r="BE174" i="107"/>
  <c r="BN175" i="107"/>
  <c r="BE177" i="107"/>
  <c r="BE10" i="107"/>
  <c r="BO12" i="107"/>
  <c r="BS14" i="107"/>
  <c r="BG17" i="107"/>
  <c r="BL19" i="107"/>
  <c r="BT21" i="107"/>
  <c r="BB24" i="107"/>
  <c r="BC26" i="107"/>
  <c r="BE28" i="107"/>
  <c r="BL30" i="107"/>
  <c r="BN32" i="107"/>
  <c r="BR34" i="107"/>
  <c r="BR36" i="107"/>
  <c r="BF39" i="107"/>
  <c r="BD41" i="107"/>
  <c r="BG43" i="107"/>
  <c r="BJ45" i="107"/>
  <c r="BM47" i="107"/>
  <c r="BK49" i="107"/>
  <c r="BM51" i="107"/>
  <c r="BL53" i="107"/>
  <c r="BP55" i="107"/>
  <c r="BM57" i="107"/>
  <c r="BO59" i="107"/>
  <c r="BM61" i="107"/>
  <c r="BS63" i="107"/>
  <c r="BO65" i="107"/>
  <c r="BQ67" i="107"/>
  <c r="BQ69" i="107"/>
  <c r="BT71" i="107"/>
  <c r="BR73" i="107"/>
  <c r="BT75" i="107"/>
  <c r="BT77" i="107"/>
  <c r="BE80" i="107"/>
  <c r="BT81" i="107"/>
  <c r="BC84" i="107"/>
  <c r="BC86" i="107"/>
  <c r="BG88" i="107"/>
  <c r="BE90" i="107"/>
  <c r="BE92" i="107"/>
  <c r="BE94" i="107"/>
  <c r="BF96" i="107"/>
  <c r="BD98" i="107"/>
  <c r="BC100" i="107"/>
  <c r="BR101" i="107"/>
  <c r="BT103" i="107"/>
  <c r="BQ105" i="107"/>
  <c r="BN107" i="107"/>
  <c r="BL109" i="107"/>
  <c r="BL111" i="107"/>
  <c r="BJ113" i="107"/>
  <c r="BH115" i="107"/>
  <c r="BT116" i="107"/>
  <c r="BR118" i="107"/>
  <c r="BL120" i="107"/>
  <c r="BF122" i="107"/>
  <c r="BR123" i="107"/>
  <c r="BP125" i="107"/>
  <c r="BI127" i="107"/>
  <c r="BD129" i="107"/>
  <c r="BN130" i="107"/>
  <c r="BK132" i="107"/>
  <c r="BT133" i="107"/>
  <c r="BN135" i="107"/>
  <c r="BE137" i="107"/>
  <c r="BT138" i="107"/>
  <c r="BI140" i="107"/>
  <c r="BB142" i="107"/>
  <c r="BJ143" i="107"/>
  <c r="BD145" i="107"/>
  <c r="BM146" i="107"/>
  <c r="BE148" i="107"/>
  <c r="BM149" i="107"/>
  <c r="BH151" i="107"/>
  <c r="BP152" i="107"/>
  <c r="BG154" i="107"/>
  <c r="BP155" i="107"/>
  <c r="BJ157" i="107"/>
  <c r="BS158" i="107"/>
  <c r="BI160" i="107"/>
  <c r="BT161" i="107"/>
  <c r="BL163" i="107"/>
  <c r="BC165" i="107"/>
  <c r="BM166" i="107"/>
  <c r="BC168" i="107"/>
  <c r="BO169" i="107"/>
  <c r="BF171" i="107"/>
  <c r="BP172" i="107"/>
  <c r="BF174" i="107"/>
  <c r="BR175" i="107"/>
  <c r="BF177" i="107"/>
  <c r="BP178" i="107"/>
  <c r="BD180" i="107"/>
  <c r="BO181" i="107"/>
  <c r="BD183" i="107"/>
  <c r="BL184" i="107"/>
  <c r="BT185" i="107"/>
  <c r="BL187" i="107"/>
  <c r="BS188" i="107"/>
  <c r="BH190" i="107"/>
  <c r="BN191" i="107"/>
  <c r="BT192" i="107"/>
  <c r="BH194" i="107"/>
  <c r="BQ195" i="107"/>
  <c r="BD197" i="107"/>
  <c r="BL198" i="107"/>
  <c r="BS199" i="107"/>
  <c r="BF201" i="107"/>
  <c r="BN202" i="107"/>
  <c r="BC204" i="107"/>
  <c r="BJ205" i="107"/>
  <c r="BQ206" i="107"/>
  <c r="BE208" i="107"/>
  <c r="BK209" i="107"/>
  <c r="BS210" i="107"/>
  <c r="BG212" i="107"/>
  <c r="BO213" i="107"/>
  <c r="BB215" i="107"/>
  <c r="BI216" i="107"/>
  <c r="BI10" i="107"/>
  <c r="BT12" i="107"/>
  <c r="BC15" i="107"/>
  <c r="BH17" i="107"/>
  <c r="BM19" i="107"/>
  <c r="BC22" i="107"/>
  <c r="BE24" i="107"/>
  <c r="BH26" i="107"/>
  <c r="BF28" i="107"/>
  <c r="BM30" i="107"/>
  <c r="BP32" i="107"/>
  <c r="BS34" i="107"/>
  <c r="BS36" i="107"/>
  <c r="BG39" i="107"/>
  <c r="BG41" i="107"/>
  <c r="BJ43" i="107"/>
  <c r="BK45" i="107"/>
  <c r="BO47" i="107"/>
  <c r="BP49" i="107"/>
  <c r="BN51" i="107"/>
  <c r="BO53" i="107"/>
  <c r="BQ55" i="107"/>
  <c r="BS57" i="107"/>
  <c r="BP59" i="107"/>
  <c r="BP61" i="107"/>
  <c r="BT63" i="107"/>
  <c r="BQ65" i="107"/>
  <c r="BR67" i="107"/>
  <c r="BS69" i="107"/>
  <c r="BC72" i="107"/>
  <c r="BB74" i="107"/>
  <c r="BB76" i="107"/>
  <c r="BB78" i="107"/>
  <c r="BF80" i="107"/>
  <c r="BD82" i="107"/>
  <c r="BE84" i="107"/>
  <c r="BD86" i="107"/>
  <c r="BI88" i="107"/>
  <c r="BG90" i="107"/>
  <c r="BG92" i="107"/>
  <c r="BF94" i="107"/>
  <c r="BG96" i="107"/>
  <c r="BG98" i="107"/>
  <c r="BE100" i="107"/>
  <c r="BS101" i="107"/>
  <c r="BB104" i="107"/>
  <c r="BT105" i="107"/>
  <c r="BO107" i="107"/>
  <c r="BM109" i="107"/>
  <c r="BO111" i="107"/>
  <c r="BL113" i="107"/>
  <c r="BI115" i="107"/>
  <c r="BB117" i="107"/>
  <c r="BS118" i="107"/>
  <c r="BN120" i="107"/>
  <c r="BG122" i="107"/>
  <c r="BB124" i="107"/>
  <c r="BQ125" i="107"/>
  <c r="BK127" i="107"/>
  <c r="BF129" i="107"/>
  <c r="BO130" i="107"/>
  <c r="BL132" i="107"/>
  <c r="BE134" i="107"/>
  <c r="BO135" i="107"/>
  <c r="BH137" i="107"/>
  <c r="BB139" i="107"/>
  <c r="BL140" i="107"/>
  <c r="BC142" i="107"/>
  <c r="BK143" i="107"/>
  <c r="BE145" i="107"/>
  <c r="BO146" i="107"/>
  <c r="BF148" i="107"/>
  <c r="BN149" i="107"/>
  <c r="BI151" i="107"/>
  <c r="BR152" i="107"/>
  <c r="BH154" i="107"/>
  <c r="BQ155" i="107"/>
  <c r="BK157" i="107"/>
  <c r="BB159" i="107"/>
  <c r="BK160" i="107"/>
  <c r="BB162" i="107"/>
  <c r="BN163" i="107"/>
  <c r="BE165" i="107"/>
  <c r="BN166" i="107"/>
  <c r="BE168" i="107"/>
  <c r="BP169" i="107"/>
  <c r="BI171" i="107"/>
  <c r="BQ172" i="107"/>
  <c r="BG174" i="107"/>
  <c r="BS175" i="107"/>
  <c r="BI177" i="107"/>
  <c r="BQ178" i="107"/>
  <c r="BE180" i="107"/>
  <c r="BP181" i="107"/>
  <c r="BF183" i="107"/>
  <c r="BM184" i="107"/>
  <c r="BC186" i="107"/>
  <c r="BM187" i="107"/>
  <c r="BT188" i="107"/>
  <c r="BI190" i="107"/>
  <c r="BO191" i="107"/>
  <c r="BB193" i="107"/>
  <c r="BK194" i="107"/>
  <c r="BR195" i="107"/>
  <c r="BF197" i="107"/>
  <c r="BM198" i="107"/>
  <c r="BT199" i="107"/>
  <c r="BG201" i="107"/>
  <c r="BP202" i="107"/>
  <c r="BD204" i="107"/>
  <c r="BK205" i="107"/>
  <c r="BR206" i="107"/>
  <c r="BF208" i="107"/>
  <c r="BL209" i="107"/>
  <c r="BB211" i="107"/>
  <c r="BI212" i="107"/>
  <c r="BP213" i="107"/>
  <c r="BC215" i="107"/>
  <c r="BJ216" i="107"/>
  <c r="BR217" i="107"/>
  <c r="BF219" i="107"/>
  <c r="BN220" i="107"/>
  <c r="BB222" i="107"/>
  <c r="BH223" i="107"/>
  <c r="BO224" i="107"/>
  <c r="BE226" i="107"/>
  <c r="BK227" i="107"/>
  <c r="BS228" i="107"/>
  <c r="BG230" i="107"/>
  <c r="BM231" i="107"/>
  <c r="BS232" i="107"/>
  <c r="BI234" i="107"/>
  <c r="BP235" i="107"/>
  <c r="BD237" i="107"/>
  <c r="BK238" i="107"/>
  <c r="BR239" i="107"/>
  <c r="BF241" i="107"/>
  <c r="BN242" i="107"/>
  <c r="BC244" i="107"/>
  <c r="BI245" i="107"/>
  <c r="BO246" i="107"/>
  <c r="BC248" i="107"/>
  <c r="BL249" i="107"/>
  <c r="BR250" i="107"/>
  <c r="BG252" i="107"/>
  <c r="BN253" i="107"/>
  <c r="BT254" i="107"/>
  <c r="BH256" i="107"/>
  <c r="BQ257" i="107"/>
  <c r="BD259" i="107"/>
  <c r="BL260" i="107"/>
  <c r="BS261" i="107"/>
  <c r="BF263" i="107"/>
  <c r="BM264" i="107"/>
  <c r="BC266" i="107"/>
  <c r="BJ267" i="107"/>
  <c r="BP268" i="107"/>
  <c r="BD270" i="107"/>
  <c r="BK271" i="107"/>
  <c r="BS272" i="107"/>
  <c r="BG274" i="107"/>
  <c r="BO275" i="107"/>
  <c r="BB277" i="107"/>
  <c r="BI278" i="107"/>
  <c r="BP279" i="107"/>
  <c r="BE281" i="107"/>
  <c r="BK282" i="107"/>
  <c r="BT283" i="107"/>
  <c r="BG285" i="107"/>
  <c r="BM286" i="107"/>
  <c r="BS287" i="107"/>
  <c r="BH289" i="107"/>
  <c r="BM290" i="107"/>
  <c r="BR291" i="107"/>
  <c r="BD293" i="107"/>
  <c r="BH294" i="107"/>
  <c r="BM295" i="107"/>
  <c r="BQ296" i="107"/>
  <c r="BB298" i="107"/>
  <c r="BF299" i="107"/>
  <c r="BK300" i="107"/>
  <c r="BO301" i="107"/>
  <c r="BT302" i="107"/>
  <c r="BE304" i="107"/>
  <c r="BI305" i="107"/>
  <c r="BK306" i="107"/>
  <c r="BN307" i="107"/>
  <c r="BP308" i="107"/>
  <c r="BR309" i="107"/>
  <c r="BT310" i="107"/>
  <c r="BC312" i="107"/>
  <c r="BE313" i="107"/>
  <c r="BG314" i="107"/>
  <c r="BI315" i="107"/>
  <c r="BK316" i="107"/>
  <c r="BM317" i="107"/>
  <c r="BO318" i="107"/>
  <c r="BQ319" i="107"/>
  <c r="BS320" i="107"/>
  <c r="BB322" i="107"/>
  <c r="BD323" i="107"/>
  <c r="BF324" i="107"/>
  <c r="BH325" i="107"/>
  <c r="BJ326" i="107"/>
  <c r="BL327" i="107"/>
  <c r="BO328" i="107"/>
  <c r="BQ329" i="107"/>
  <c r="BS330" i="107"/>
  <c r="BB332" i="107"/>
  <c r="BD333" i="107"/>
  <c r="BF334" i="107"/>
  <c r="BH335" i="107"/>
  <c r="BJ336" i="107"/>
  <c r="BL337" i="107"/>
  <c r="BN338" i="107"/>
  <c r="BP339" i="107"/>
  <c r="BR340" i="107"/>
  <c r="BT341" i="107"/>
  <c r="BC343" i="107"/>
  <c r="BE344" i="107"/>
  <c r="BG345" i="107"/>
  <c r="BI346" i="107"/>
  <c r="BK347" i="107"/>
  <c r="BM348" i="107"/>
  <c r="BP349" i="107"/>
  <c r="BR350" i="107"/>
  <c r="BT351" i="107"/>
  <c r="BC353" i="107"/>
  <c r="BE354" i="107"/>
  <c r="BG355" i="107"/>
  <c r="BI356" i="107"/>
  <c r="BK357" i="107"/>
  <c r="BM358" i="107"/>
  <c r="BO359" i="107"/>
  <c r="BQ360" i="107"/>
  <c r="BS361" i="107"/>
  <c r="BB363" i="107"/>
  <c r="BD364" i="107"/>
  <c r="BF365" i="107"/>
  <c r="BH366" i="107"/>
  <c r="BJ367" i="107"/>
  <c r="BL368" i="107"/>
  <c r="BN369" i="107"/>
  <c r="BQ370" i="107"/>
  <c r="BS371" i="107"/>
  <c r="BB373" i="107"/>
  <c r="BD374" i="107"/>
  <c r="BF375" i="107"/>
  <c r="BH376" i="107"/>
  <c r="BJ377" i="107"/>
  <c r="BL378" i="107"/>
  <c r="BN379" i="107"/>
  <c r="BP380" i="107"/>
  <c r="BR381" i="107"/>
  <c r="BT382" i="107"/>
  <c r="BC384" i="107"/>
  <c r="BE385" i="107"/>
  <c r="BG386" i="107"/>
  <c r="BI387" i="107"/>
  <c r="BK388" i="107"/>
  <c r="BM389" i="107"/>
  <c r="BN390" i="107"/>
  <c r="BO391" i="107"/>
  <c r="BP392" i="107"/>
  <c r="BQ393" i="107"/>
  <c r="BR394" i="107"/>
  <c r="BS395" i="107"/>
  <c r="BT396" i="107"/>
  <c r="BB398" i="107"/>
  <c r="BC399" i="107"/>
  <c r="BD400" i="107"/>
  <c r="BE401" i="107"/>
  <c r="BF402" i="107"/>
  <c r="BG403" i="107"/>
  <c r="BH404" i="107"/>
  <c r="BI405" i="107"/>
  <c r="BJ406" i="107"/>
  <c r="BK407" i="107"/>
  <c r="BL408" i="107"/>
  <c r="BM409" i="107"/>
  <c r="BN410" i="107"/>
  <c r="BO411" i="107"/>
  <c r="BP412" i="107"/>
  <c r="BQ413" i="107"/>
  <c r="BR414" i="107"/>
  <c r="BS415" i="107"/>
  <c r="BT416" i="107"/>
  <c r="BB418" i="107"/>
  <c r="BC419" i="107"/>
  <c r="BD420" i="107"/>
  <c r="BE421" i="107"/>
  <c r="BF422" i="107"/>
  <c r="BG423" i="107"/>
  <c r="BH424" i="107"/>
  <c r="BI425" i="107"/>
  <c r="BJ426" i="107"/>
  <c r="BK427" i="107"/>
  <c r="BL428" i="107"/>
  <c r="BM429" i="107"/>
  <c r="BN430" i="107"/>
  <c r="BO431" i="107"/>
  <c r="BP432" i="107"/>
  <c r="BQ433" i="107"/>
  <c r="BR434" i="107"/>
  <c r="BS435" i="107"/>
  <c r="BT436" i="107"/>
  <c r="BB438" i="107"/>
  <c r="BC439" i="107"/>
  <c r="BD440" i="107"/>
  <c r="BE441" i="107"/>
  <c r="BF442" i="107"/>
  <c r="BF11" i="107"/>
  <c r="BL13" i="107"/>
  <c r="BQ15" i="107"/>
  <c r="BT17" i="107"/>
  <c r="BI20" i="107"/>
  <c r="BK22" i="107"/>
  <c r="BN24" i="107"/>
  <c r="BP26" i="107"/>
  <c r="BD29" i="107"/>
  <c r="BF31" i="107"/>
  <c r="BI33" i="107"/>
  <c r="BF35" i="107"/>
  <c r="BN37" i="107"/>
  <c r="BP39" i="107"/>
  <c r="BR41" i="107"/>
  <c r="BT43" i="107"/>
  <c r="BG46" i="107"/>
  <c r="BE48" i="107"/>
  <c r="BF50" i="107"/>
  <c r="BE52" i="107"/>
  <c r="BI54" i="107"/>
  <c r="BG56" i="107"/>
  <c r="BH58" i="107"/>
  <c r="BG60" i="107"/>
  <c r="BL62" i="107"/>
  <c r="BJ64" i="107"/>
  <c r="BK66" i="107"/>
  <c r="BK68" i="107"/>
  <c r="BL70" i="107"/>
  <c r="BN72" i="107"/>
  <c r="BM74" i="107"/>
  <c r="BM76" i="107"/>
  <c r="BN78" i="107"/>
  <c r="BO80" i="107"/>
  <c r="BN82" i="107"/>
  <c r="BL84" i="107"/>
  <c r="BP86" i="107"/>
  <c r="BR88" i="107"/>
  <c r="BQ90" i="107"/>
  <c r="BO92" i="107"/>
  <c r="BS94" i="107"/>
  <c r="BT96" i="107"/>
  <c r="BQ98" i="107"/>
  <c r="BL100" i="107"/>
  <c r="BN102" i="107"/>
  <c r="BK104" i="107"/>
  <c r="BI106" i="107"/>
  <c r="BF108" i="107"/>
  <c r="BF110" i="107"/>
  <c r="BE112" i="107"/>
  <c r="BC114" i="107"/>
  <c r="BQ115" i="107"/>
  <c r="BO117" i="107"/>
  <c r="BJ119" i="107"/>
  <c r="BC121" i="107"/>
  <c r="BP122" i="107"/>
  <c r="BK124" i="107"/>
  <c r="BG126" i="107"/>
  <c r="BT127" i="107"/>
  <c r="BL129" i="107"/>
  <c r="BI131" i="107"/>
  <c r="BS132" i="107"/>
  <c r="BL134" i="107"/>
  <c r="BC136" i="107"/>
  <c r="BR137" i="107"/>
  <c r="BJ139" i="107"/>
  <c r="BT140" i="107"/>
  <c r="BI142" i="107"/>
  <c r="BC144" i="107"/>
  <c r="BM145" i="107"/>
  <c r="BD147" i="107"/>
  <c r="BL148" i="107"/>
  <c r="BG150" i="107"/>
  <c r="BP151" i="107"/>
  <c r="BF153" i="107"/>
  <c r="BP154" i="107"/>
  <c r="BI156" i="107"/>
  <c r="BS157" i="107"/>
  <c r="BJ159" i="107"/>
  <c r="BS160" i="107"/>
  <c r="BK162" i="107"/>
  <c r="BD164" i="107"/>
  <c r="BL165" i="107"/>
  <c r="BB167" i="107"/>
  <c r="BN168" i="107"/>
  <c r="BG170" i="107"/>
  <c r="BO171" i="107"/>
  <c r="BE173" i="107"/>
  <c r="BR174" i="107"/>
  <c r="BH176" i="107"/>
  <c r="BP177" i="107"/>
  <c r="BD179" i="107"/>
  <c r="BO180" i="107"/>
  <c r="BE182" i="107"/>
  <c r="BL183" i="107"/>
  <c r="BB185" i="107"/>
  <c r="BL186" i="107"/>
  <c r="BB188" i="107"/>
  <c r="BI189" i="107"/>
  <c r="BO190" i="107"/>
  <c r="BD192" i="107"/>
  <c r="BL193" i="107"/>
  <c r="BS194" i="107"/>
  <c r="BG196" i="107"/>
  <c r="BN197" i="107"/>
  <c r="BT198" i="107"/>
  <c r="BI200" i="107"/>
  <c r="BP201" i="107"/>
  <c r="BE203" i="107"/>
  <c r="BK204" i="107"/>
  <c r="BR205" i="107"/>
  <c r="BF207" i="107"/>
  <c r="BN208" i="107"/>
  <c r="BB210" i="107"/>
  <c r="BJ211" i="107"/>
  <c r="BP212" i="107"/>
  <c r="BC214" i="107"/>
  <c r="BL215" i="107"/>
  <c r="BS216" i="107"/>
  <c r="BG218" i="107"/>
  <c r="BN219" i="107"/>
  <c r="BB221" i="107"/>
  <c r="BH222" i="107"/>
  <c r="BQ223" i="107"/>
  <c r="BE225" i="107"/>
  <c r="BL226" i="107"/>
  <c r="BS227" i="107"/>
  <c r="BG229" i="107"/>
  <c r="BM230" i="107"/>
  <c r="BC232" i="107"/>
  <c r="BJ233" i="107"/>
  <c r="BQ234" i="107"/>
  <c r="BD236" i="107"/>
  <c r="BK237" i="107"/>
  <c r="BS238" i="107"/>
  <c r="BG240" i="107"/>
  <c r="BO241" i="107"/>
  <c r="BC243" i="107"/>
  <c r="BI244" i="107"/>
  <c r="BP245" i="107"/>
  <c r="BF247" i="107"/>
  <c r="BL248" i="107"/>
  <c r="BT249" i="107"/>
  <c r="BH251" i="107"/>
  <c r="BN252" i="107"/>
  <c r="BT253" i="107"/>
  <c r="BJ255" i="107"/>
  <c r="BQ256" i="107"/>
  <c r="BE258" i="107"/>
  <c r="BL259" i="107"/>
  <c r="BS260" i="107"/>
  <c r="BG262" i="107"/>
  <c r="BO263" i="107"/>
  <c r="BD265" i="107"/>
  <c r="BJ266" i="107"/>
  <c r="BP267" i="107"/>
  <c r="BD269" i="107"/>
  <c r="BM270" i="107"/>
  <c r="BS271" i="107"/>
  <c r="BH273" i="107"/>
  <c r="BO274" i="107"/>
  <c r="BB276" i="107"/>
  <c r="BI277" i="107"/>
  <c r="BR278" i="107"/>
  <c r="BE280" i="107"/>
  <c r="BM281" i="107"/>
  <c r="BT282" i="107"/>
  <c r="BG284" i="107"/>
  <c r="BN285" i="107"/>
  <c r="BD287" i="107"/>
  <c r="BI288" i="107"/>
  <c r="BN289" i="107"/>
  <c r="BS290" i="107"/>
  <c r="BF292" i="107"/>
  <c r="BK293" i="107"/>
  <c r="BO294" i="107"/>
  <c r="BS295" i="107"/>
  <c r="BD297" i="107"/>
  <c r="BI298" i="107"/>
  <c r="BM299" i="107"/>
  <c r="BS300" i="107"/>
  <c r="BD302" i="107"/>
  <c r="BH303" i="107"/>
  <c r="BL304" i="107"/>
  <c r="BP305" i="107"/>
  <c r="BR306" i="107"/>
  <c r="BT307" i="107"/>
  <c r="BC309" i="107"/>
  <c r="BE310" i="107"/>
  <c r="BG311" i="107"/>
  <c r="BI312" i="107"/>
  <c r="BK313" i="107"/>
  <c r="BM314" i="107"/>
  <c r="BO315" i="107"/>
  <c r="BQ316" i="107"/>
  <c r="BS317" i="107"/>
  <c r="BB319" i="107"/>
  <c r="BD320" i="107"/>
  <c r="BF321" i="107"/>
  <c r="BI322" i="107"/>
  <c r="BK323" i="107"/>
  <c r="BM324" i="107"/>
  <c r="BO325" i="107"/>
  <c r="BQ326" i="107"/>
  <c r="BS327" i="107"/>
  <c r="BB329" i="107"/>
  <c r="BD330" i="107"/>
  <c r="BF331" i="107"/>
  <c r="BH332" i="107"/>
  <c r="BJ333" i="107"/>
  <c r="BL334" i="107"/>
  <c r="BN335" i="107"/>
  <c r="BP336" i="107"/>
  <c r="BR337" i="107"/>
  <c r="BT338" i="107"/>
  <c r="BC340" i="107"/>
  <c r="BE341" i="107"/>
  <c r="BG342" i="107"/>
  <c r="BJ343" i="107"/>
  <c r="BL344" i="107"/>
  <c r="BN345" i="107"/>
  <c r="BP346" i="107"/>
  <c r="BR347" i="107"/>
  <c r="BT348" i="107"/>
  <c r="BC350" i="107"/>
  <c r="BE351" i="107"/>
  <c r="BG352" i="107"/>
  <c r="BI353" i="107"/>
  <c r="BK354" i="107"/>
  <c r="BM355" i="107"/>
  <c r="BO356" i="107"/>
  <c r="BQ357" i="107"/>
  <c r="BS358" i="107"/>
  <c r="BB360" i="107"/>
  <c r="BD361" i="107"/>
  <c r="BF362" i="107"/>
  <c r="BH363" i="107"/>
  <c r="BK364" i="107"/>
  <c r="BM365" i="107"/>
  <c r="BO366" i="107"/>
  <c r="BQ367" i="107"/>
  <c r="BS368" i="107"/>
  <c r="BB370" i="107"/>
  <c r="BD371" i="107"/>
  <c r="BF372" i="107"/>
  <c r="BH373" i="107"/>
  <c r="BJ374" i="107"/>
  <c r="BL375" i="107"/>
  <c r="BN376" i="107"/>
  <c r="BP377" i="107"/>
  <c r="BR378" i="107"/>
  <c r="BT379" i="107"/>
  <c r="BC381" i="107"/>
  <c r="BE382" i="107"/>
  <c r="BG383" i="107"/>
  <c r="BI384" i="107"/>
  <c r="BL385" i="107"/>
  <c r="BN386" i="107"/>
  <c r="BP387" i="107"/>
  <c r="BR388" i="107"/>
  <c r="BS389" i="107"/>
  <c r="BT390" i="107"/>
  <c r="BB392" i="107"/>
  <c r="BC393" i="107"/>
  <c r="BD394" i="107"/>
  <c r="BE395" i="107"/>
  <c r="BF396" i="107"/>
  <c r="BG397" i="107"/>
  <c r="BH398" i="107"/>
  <c r="BI399" i="107"/>
  <c r="BJ400" i="107"/>
  <c r="BK401" i="107"/>
  <c r="BL402" i="107"/>
  <c r="BM403" i="107"/>
  <c r="BN404" i="107"/>
  <c r="BO405" i="107"/>
  <c r="BP406" i="107"/>
  <c r="BQ407" i="107"/>
  <c r="BR408" i="107"/>
  <c r="BS409" i="107"/>
  <c r="BT410" i="107"/>
  <c r="BB412" i="107"/>
  <c r="BC413" i="107"/>
  <c r="BD414" i="107"/>
  <c r="BE415" i="107"/>
  <c r="BF416" i="107"/>
  <c r="BG417" i="107"/>
  <c r="BH418" i="107"/>
  <c r="BI419" i="107"/>
  <c r="BJ420" i="107"/>
  <c r="BK421" i="107"/>
  <c r="BL422" i="107"/>
  <c r="BM423" i="107"/>
  <c r="BN424" i="107"/>
  <c r="BO425" i="107"/>
  <c r="BP426" i="107"/>
  <c r="BQ427" i="107"/>
  <c r="BR428" i="107"/>
  <c r="BS429" i="107"/>
  <c r="BT430" i="107"/>
  <c r="BB432" i="107"/>
  <c r="BC433" i="107"/>
  <c r="BD434" i="107"/>
  <c r="BE435" i="107"/>
  <c r="BF436" i="107"/>
  <c r="BG437" i="107"/>
  <c r="BH438" i="107"/>
  <c r="BI439" i="107"/>
  <c r="BJ440" i="107"/>
  <c r="BK441" i="107"/>
  <c r="BL442" i="107"/>
  <c r="BB13" i="107"/>
  <c r="BO15" i="107"/>
  <c r="BM18" i="107"/>
  <c r="BD21" i="107"/>
  <c r="BF24" i="107"/>
  <c r="BN26" i="107"/>
  <c r="BJ29" i="107"/>
  <c r="BR31" i="107"/>
  <c r="BT34" i="107"/>
  <c r="BM37" i="107"/>
  <c r="BC40" i="107"/>
  <c r="BR42" i="107"/>
  <c r="BL45" i="107"/>
  <c r="BD48" i="107"/>
  <c r="BK50" i="107"/>
  <c r="BE53" i="107"/>
  <c r="BS55" i="107"/>
  <c r="BG58" i="107"/>
  <c r="BQ60" i="107"/>
  <c r="BE63" i="107"/>
  <c r="BC66" i="107"/>
  <c r="BJ68" i="107"/>
  <c r="BT70" i="107"/>
  <c r="BF73" i="107"/>
  <c r="BC76" i="107"/>
  <c r="BM78" i="107"/>
  <c r="BB81" i="107"/>
  <c r="BM83" i="107"/>
  <c r="BE86" i="107"/>
  <c r="BQ88" i="107"/>
  <c r="BD91" i="107"/>
  <c r="BO93" i="107"/>
  <c r="BK96" i="107"/>
  <c r="BM98" i="107"/>
  <c r="BE101" i="107"/>
  <c r="BG103" i="107"/>
  <c r="BB106" i="107"/>
  <c r="BE108" i="107"/>
  <c r="BO110" i="107"/>
  <c r="BR112" i="107"/>
  <c r="BK115" i="107"/>
  <c r="BN117" i="107"/>
  <c r="BN119" i="107"/>
  <c r="BR121" i="107"/>
  <c r="BC124" i="107"/>
  <c r="BF126" i="107"/>
  <c r="BF128" i="107"/>
  <c r="BI130" i="107"/>
  <c r="BM132" i="107"/>
  <c r="BK134" i="107"/>
  <c r="BM136" i="107"/>
  <c r="BK138" i="107"/>
  <c r="BM140" i="107"/>
  <c r="BH142" i="107"/>
  <c r="BI144" i="107"/>
  <c r="BD146" i="107"/>
  <c r="BG148" i="107"/>
  <c r="BE150" i="107"/>
  <c r="BT151" i="107"/>
  <c r="BS153" i="107"/>
  <c r="BS155" i="107"/>
  <c r="BR157" i="107"/>
  <c r="BN159" i="107"/>
  <c r="BM161" i="107"/>
  <c r="BO163" i="107"/>
  <c r="BK165" i="107"/>
  <c r="BJ167" i="107"/>
  <c r="BG169" i="107"/>
  <c r="BJ171" i="107"/>
  <c r="BD173" i="107"/>
  <c r="BD175" i="107"/>
  <c r="BQ176" i="107"/>
  <c r="BO178" i="107"/>
  <c r="BL180" i="107"/>
  <c r="BF182" i="107"/>
  <c r="BQ183" i="107"/>
  <c r="BM185" i="107"/>
  <c r="BF187" i="107"/>
  <c r="BC189" i="107"/>
  <c r="BM190" i="107"/>
  <c r="BG192" i="107"/>
  <c r="BR193" i="107"/>
  <c r="BI195" i="107"/>
  <c r="BB197" i="107"/>
  <c r="BP198" i="107"/>
  <c r="BG200" i="107"/>
  <c r="BB202" i="107"/>
  <c r="BK203" i="107"/>
  <c r="BE205" i="107"/>
  <c r="BO206" i="107"/>
  <c r="BI208" i="107"/>
  <c r="BD210" i="107"/>
  <c r="BN211" i="107"/>
  <c r="BG213" i="107"/>
  <c r="BR214" i="107"/>
  <c r="BK216" i="107"/>
  <c r="BC218" i="107"/>
  <c r="BM219" i="107"/>
  <c r="BD221" i="107"/>
  <c r="BO222" i="107"/>
  <c r="BF224" i="107"/>
  <c r="BN225" i="107"/>
  <c r="BF227" i="107"/>
  <c r="BO228" i="107"/>
  <c r="BH230" i="107"/>
  <c r="BP231" i="107"/>
  <c r="BH233" i="107"/>
  <c r="BS234" i="107"/>
  <c r="BI236" i="107"/>
  <c r="BT237" i="107"/>
  <c r="BK239" i="107"/>
  <c r="BT240" i="107"/>
  <c r="BK242" i="107"/>
  <c r="BD244" i="107"/>
  <c r="BL245" i="107"/>
  <c r="BD247" i="107"/>
  <c r="BO248" i="107"/>
  <c r="BE250" i="107"/>
  <c r="BN251" i="107"/>
  <c r="BF253" i="107"/>
  <c r="BP254" i="107"/>
  <c r="BE256" i="107"/>
  <c r="BR257" i="107"/>
  <c r="BH259" i="107"/>
  <c r="BR260" i="107"/>
  <c r="BJ262" i="107"/>
  <c r="BB264" i="107"/>
  <c r="BJ265" i="107"/>
  <c r="BT266" i="107"/>
  <c r="BK268" i="107"/>
  <c r="BB270" i="107"/>
  <c r="BL271" i="107"/>
  <c r="BD273" i="107"/>
  <c r="BN274" i="107"/>
  <c r="BD276" i="107"/>
  <c r="BP277" i="107"/>
  <c r="BF279" i="107"/>
  <c r="BO280" i="107"/>
  <c r="BG282" i="107"/>
  <c r="BQ283" i="107"/>
  <c r="BH285" i="107"/>
  <c r="BR286" i="107"/>
  <c r="BH288" i="107"/>
  <c r="BP289" i="107"/>
  <c r="BE291" i="107"/>
  <c r="BM292" i="107"/>
  <c r="BT293" i="107"/>
  <c r="BH295" i="107"/>
  <c r="BO296" i="107"/>
  <c r="BC298" i="107"/>
  <c r="BJ299" i="107"/>
  <c r="BQ300" i="107"/>
  <c r="BF302" i="107"/>
  <c r="BL303" i="107"/>
  <c r="BS304" i="107"/>
  <c r="BE306" i="107"/>
  <c r="BI307" i="107"/>
  <c r="BM308" i="107"/>
  <c r="BS309" i="107"/>
  <c r="BD311" i="107"/>
  <c r="BH312" i="107"/>
  <c r="BM313" i="107"/>
  <c r="BQ314" i="107"/>
  <c r="BC316" i="107"/>
  <c r="BG317" i="107"/>
  <c r="BK318" i="107"/>
  <c r="BO319" i="107"/>
  <c r="BT320" i="107"/>
  <c r="BE322" i="107"/>
  <c r="BJ323" i="107"/>
  <c r="BO324" i="107"/>
  <c r="BS325" i="107"/>
  <c r="BD327" i="107"/>
  <c r="BH328" i="107"/>
  <c r="BL329" i="107"/>
  <c r="BQ330" i="107"/>
  <c r="BC332" i="107"/>
  <c r="BG333" i="107"/>
  <c r="BK334" i="107"/>
  <c r="BP335" i="107"/>
  <c r="BT336" i="107"/>
  <c r="BF338" i="107"/>
  <c r="BJ339" i="107"/>
  <c r="BN340" i="107"/>
  <c r="BR341" i="107"/>
  <c r="BD343" i="107"/>
  <c r="BH344" i="107"/>
  <c r="BM345" i="107"/>
  <c r="BR346" i="107"/>
  <c r="BC348" i="107"/>
  <c r="BG349" i="107"/>
  <c r="BK350" i="107"/>
  <c r="BO351" i="107"/>
  <c r="BT352" i="107"/>
  <c r="BF354" i="107"/>
  <c r="BJ355" i="107"/>
  <c r="BN356" i="107"/>
  <c r="BS357" i="107"/>
  <c r="BD359" i="107"/>
  <c r="BI360" i="107"/>
  <c r="BM361" i="107"/>
  <c r="BQ362" i="107"/>
  <c r="BB364" i="107"/>
  <c r="BG365" i="107"/>
  <c r="BK366" i="107"/>
  <c r="BP367" i="107"/>
  <c r="BB369" i="107"/>
  <c r="BF370" i="107"/>
  <c r="BJ371" i="107"/>
  <c r="BN372" i="107"/>
  <c r="BR373" i="107"/>
  <c r="BD375" i="107"/>
  <c r="BI376" i="107"/>
  <c r="BM377" i="107"/>
  <c r="BQ378" i="107"/>
  <c r="BC380" i="107"/>
  <c r="BH381" i="107"/>
  <c r="BL382" i="107"/>
  <c r="BP383" i="107"/>
  <c r="BT384" i="107"/>
  <c r="BE386" i="107"/>
  <c r="BJ387" i="107"/>
  <c r="BO388" i="107"/>
  <c r="BR389" i="107"/>
  <c r="BC391" i="107"/>
  <c r="BF392" i="107"/>
  <c r="BI393" i="107"/>
  <c r="BL394" i="107"/>
  <c r="BO395" i="107"/>
  <c r="BR396" i="107"/>
  <c r="BC398" i="107"/>
  <c r="BF399" i="107"/>
  <c r="BI400" i="107"/>
  <c r="BM401" i="107"/>
  <c r="BP402" i="107"/>
  <c r="BS403" i="107"/>
  <c r="BC405" i="107"/>
  <c r="BF406" i="107"/>
  <c r="BI407" i="107"/>
  <c r="BM408" i="107"/>
  <c r="BP409" i="107"/>
  <c r="BS410" i="107"/>
  <c r="BD412" i="107"/>
  <c r="BG413" i="107"/>
  <c r="BJ414" i="107"/>
  <c r="BM415" i="107"/>
  <c r="BP416" i="107"/>
  <c r="BS417" i="107"/>
  <c r="BD419" i="107"/>
  <c r="BG420" i="107"/>
  <c r="BJ421" i="107"/>
  <c r="BN422" i="107"/>
  <c r="BQ423" i="107"/>
  <c r="BT424" i="107"/>
  <c r="BD426" i="107"/>
  <c r="BG427" i="107"/>
  <c r="BJ428" i="107"/>
  <c r="BN429" i="107"/>
  <c r="BQ430" i="107"/>
  <c r="BT431" i="107"/>
  <c r="BE433" i="107"/>
  <c r="BH434" i="107"/>
  <c r="BK435" i="107"/>
  <c r="BN436" i="107"/>
  <c r="BQ437" i="107"/>
  <c r="BT438" i="107"/>
  <c r="BE440" i="107"/>
  <c r="BH441" i="107"/>
  <c r="BK442" i="107"/>
  <c r="BM443" i="107"/>
  <c r="BN444" i="107"/>
  <c r="BO445" i="107"/>
  <c r="BP446" i="107"/>
  <c r="BQ447" i="107"/>
  <c r="BR448" i="107"/>
  <c r="BS449" i="107"/>
  <c r="BT450" i="107"/>
  <c r="BB452" i="107"/>
  <c r="BC453" i="107"/>
  <c r="BD454" i="107"/>
  <c r="BE455" i="107"/>
  <c r="BF456" i="107"/>
  <c r="BG457" i="107"/>
  <c r="BH458" i="107"/>
  <c r="BI459" i="107"/>
  <c r="BJ460" i="107"/>
  <c r="BK461" i="107"/>
  <c r="BL462" i="107"/>
  <c r="BM463" i="107"/>
  <c r="BN464" i="107"/>
  <c r="BO465" i="107"/>
  <c r="BP466" i="107"/>
  <c r="BQ467" i="107"/>
  <c r="BR468" i="107"/>
  <c r="BS469" i="107"/>
  <c r="BT470" i="107"/>
  <c r="BB472" i="107"/>
  <c r="BC473" i="107"/>
  <c r="BD474" i="107"/>
  <c r="BE475" i="107"/>
  <c r="BF476" i="107"/>
  <c r="BG477" i="107"/>
  <c r="BH478" i="107"/>
  <c r="BI479" i="107"/>
  <c r="BJ480" i="107"/>
  <c r="BK481" i="107"/>
  <c r="BL482" i="107"/>
  <c r="BM483" i="107"/>
  <c r="BN484" i="107"/>
  <c r="BO485" i="107"/>
  <c r="BP486" i="107"/>
  <c r="BQ487" i="107"/>
  <c r="BR488" i="107"/>
  <c r="BS489" i="107"/>
  <c r="BT490" i="107"/>
  <c r="BB492" i="107"/>
  <c r="BC493" i="107"/>
  <c r="BD494" i="107"/>
  <c r="BE495" i="107"/>
  <c r="BF496" i="107"/>
  <c r="BG497" i="107"/>
  <c r="BH498" i="107"/>
  <c r="BI499" i="107"/>
  <c r="BJ500" i="107"/>
  <c r="BK501" i="107"/>
  <c r="BL502" i="107"/>
  <c r="BM503" i="107"/>
  <c r="BN504" i="107"/>
  <c r="BO505" i="107"/>
  <c r="BP506" i="107"/>
  <c r="BQ507" i="107"/>
  <c r="BR508" i="107"/>
  <c r="BS509" i="107"/>
  <c r="BT510" i="107"/>
  <c r="BB512" i="107"/>
  <c r="BC513" i="107"/>
  <c r="BD514" i="107"/>
  <c r="BE515" i="107"/>
  <c r="BF516" i="107"/>
  <c r="BG517" i="107"/>
  <c r="BH518" i="107"/>
  <c r="BI519" i="107"/>
  <c r="BJ520" i="107"/>
  <c r="BK521" i="107"/>
  <c r="BL522" i="107"/>
  <c r="BM523" i="107"/>
  <c r="BN524" i="107"/>
  <c r="BO525" i="107"/>
  <c r="BP526" i="107"/>
  <c r="BQ527" i="107"/>
  <c r="BR528" i="107"/>
  <c r="BS529" i="107"/>
  <c r="BT530" i="107"/>
  <c r="BB532" i="107"/>
  <c r="BC533" i="107"/>
  <c r="BD534" i="107"/>
  <c r="BE535" i="107"/>
  <c r="BF536" i="107"/>
  <c r="BG537" i="107"/>
  <c r="BH538" i="107"/>
  <c r="BI539" i="107"/>
  <c r="BJ540" i="107"/>
  <c r="BK541" i="107"/>
  <c r="BL542" i="107"/>
  <c r="BM543" i="107"/>
  <c r="BN544" i="107"/>
  <c r="BO545" i="107"/>
  <c r="BP546" i="107"/>
  <c r="BQ547" i="107"/>
  <c r="BR548" i="107"/>
  <c r="BS549" i="107"/>
  <c r="BT550" i="107"/>
  <c r="BB552" i="107"/>
  <c r="BC553" i="107"/>
  <c r="BD554" i="107"/>
  <c r="BE555" i="107"/>
  <c r="BF556" i="107"/>
  <c r="BG557" i="107"/>
  <c r="BH558" i="107"/>
  <c r="BI559" i="107"/>
  <c r="BJ560" i="107"/>
  <c r="BK561" i="107"/>
  <c r="BL562" i="107"/>
  <c r="BM563" i="107"/>
  <c r="BN564" i="107"/>
  <c r="BO565" i="107"/>
  <c r="BP566" i="107"/>
  <c r="BQ567" i="107"/>
  <c r="BR568" i="107"/>
  <c r="BS569" i="107"/>
  <c r="BT570" i="107"/>
  <c r="BB572" i="107"/>
  <c r="BC573" i="107"/>
  <c r="BD574" i="107"/>
  <c r="BE575" i="107"/>
  <c r="BF576" i="107"/>
  <c r="BG577" i="107"/>
  <c r="BH578" i="107"/>
  <c r="BI579" i="107"/>
  <c r="BJ580" i="107"/>
  <c r="BK581" i="107"/>
  <c r="BL582" i="107"/>
  <c r="BM583" i="107"/>
  <c r="BN584" i="107"/>
  <c r="BO585" i="107"/>
  <c r="BP586" i="107"/>
  <c r="BQ587" i="107"/>
  <c r="BR588" i="107"/>
  <c r="BS589" i="107"/>
  <c r="BT590" i="107"/>
  <c r="BB592" i="107"/>
  <c r="BC593" i="107"/>
  <c r="BD594" i="107"/>
  <c r="BE595" i="107"/>
  <c r="BF596" i="107"/>
  <c r="BG597" i="107"/>
  <c r="BH598" i="107"/>
  <c r="BI599" i="107"/>
  <c r="BJ600" i="107"/>
  <c r="BK601" i="107"/>
  <c r="BL602" i="107"/>
  <c r="BM603" i="107"/>
  <c r="BN604" i="107"/>
  <c r="BO605" i="107"/>
  <c r="BP606" i="107"/>
  <c r="BQ607" i="107"/>
  <c r="BR608" i="107"/>
  <c r="BS609" i="107"/>
  <c r="BT610" i="107"/>
  <c r="BB612" i="107"/>
  <c r="BC613" i="107"/>
  <c r="BD614" i="107"/>
  <c r="BE615" i="107"/>
  <c r="BF616" i="107"/>
  <c r="BG617" i="107"/>
  <c r="BH618" i="107"/>
  <c r="BI619" i="107"/>
  <c r="BJ620" i="107"/>
  <c r="BK621" i="107"/>
  <c r="BL622" i="107"/>
  <c r="BM623" i="107"/>
  <c r="BN624" i="107"/>
  <c r="BO625" i="107"/>
  <c r="BP626" i="107"/>
  <c r="BQ627" i="107"/>
  <c r="BR628" i="107"/>
  <c r="BS629" i="107"/>
  <c r="BT630" i="107"/>
  <c r="BB632" i="107"/>
  <c r="BC633" i="107"/>
  <c r="BD634" i="107"/>
  <c r="BE635" i="107"/>
  <c r="BF636" i="107"/>
  <c r="BG637" i="107"/>
  <c r="BH638" i="107"/>
  <c r="BI639" i="107"/>
  <c r="BJ640" i="107"/>
  <c r="BK641" i="107"/>
  <c r="BL642" i="107"/>
  <c r="BM643" i="107"/>
  <c r="BN644" i="107"/>
  <c r="BO645" i="107"/>
  <c r="BP646" i="107"/>
  <c r="BQ647" i="107"/>
  <c r="BR648" i="107"/>
  <c r="BS649" i="107"/>
  <c r="BT650" i="107"/>
  <c r="BB652" i="107"/>
  <c r="BC653" i="107"/>
  <c r="BD654" i="107"/>
  <c r="BE655" i="107"/>
  <c r="BF656" i="107"/>
  <c r="BG657" i="107"/>
  <c r="BH658" i="107"/>
  <c r="BI659" i="107"/>
  <c r="BJ660" i="107"/>
  <c r="BK661" i="107"/>
  <c r="BL662" i="107"/>
  <c r="BM663" i="107"/>
  <c r="BN664" i="107"/>
  <c r="BO665" i="107"/>
  <c r="BP666" i="107"/>
  <c r="BQ667" i="107"/>
  <c r="BR668" i="107"/>
  <c r="BS669" i="107"/>
  <c r="BT670" i="107"/>
  <c r="BB672" i="107"/>
  <c r="BC673" i="107"/>
  <c r="BD674" i="107"/>
  <c r="BE675" i="107"/>
  <c r="BF676" i="107"/>
  <c r="BG677" i="107"/>
  <c r="BH678" i="107"/>
  <c r="BI679" i="107"/>
  <c r="BJ680" i="107"/>
  <c r="BK681" i="107"/>
  <c r="BL682" i="107"/>
  <c r="BM683" i="107"/>
  <c r="BN684" i="107"/>
  <c r="BF13" i="107"/>
  <c r="BR15" i="107"/>
  <c r="BN18" i="107"/>
  <c r="BE21" i="107"/>
  <c r="BH24" i="107"/>
  <c r="BB27" i="107"/>
  <c r="BK29" i="107"/>
  <c r="BG32" i="107"/>
  <c r="BB35" i="107"/>
  <c r="BO37" i="107"/>
  <c r="BD40" i="107"/>
  <c r="BS42" i="107"/>
  <c r="BM45" i="107"/>
  <c r="BF48" i="107"/>
  <c r="BS50" i="107"/>
  <c r="BF53" i="107"/>
  <c r="BB56" i="107"/>
  <c r="BI58" i="107"/>
  <c r="BS60" i="107"/>
  <c r="BG63" i="107"/>
  <c r="BD66" i="107"/>
  <c r="BP68" i="107"/>
  <c r="BC71" i="107"/>
  <c r="BN73" i="107"/>
  <c r="BD76" i="107"/>
  <c r="BO78" i="107"/>
  <c r="BC81" i="107"/>
  <c r="BN83" i="107"/>
  <c r="BH86" i="107"/>
  <c r="BS88" i="107"/>
  <c r="BI91" i="107"/>
  <c r="BP93" i="107"/>
  <c r="BL96" i="107"/>
  <c r="BS98" i="107"/>
  <c r="BF101" i="107"/>
  <c r="BH103" i="107"/>
  <c r="BC106" i="107"/>
  <c r="BM108" i="107"/>
  <c r="BP110" i="107"/>
  <c r="BC113" i="107"/>
  <c r="BL115" i="107"/>
  <c r="BQ117" i="107"/>
  <c r="BQ119" i="107"/>
  <c r="BS121" i="107"/>
  <c r="BD124" i="107"/>
  <c r="BH126" i="107"/>
  <c r="BK128" i="107"/>
  <c r="BJ130" i="107"/>
  <c r="BN132" i="107"/>
  <c r="BN134" i="107"/>
  <c r="BN136" i="107"/>
  <c r="BL138" i="107"/>
  <c r="BO140" i="107"/>
  <c r="BN142" i="107"/>
  <c r="BJ144" i="107"/>
  <c r="BH146" i="107"/>
  <c r="BH148" i="107"/>
  <c r="BH150" i="107"/>
  <c r="BC152" i="107"/>
  <c r="BT153" i="107"/>
  <c r="BT155" i="107"/>
  <c r="BT157" i="107"/>
  <c r="BS159" i="107"/>
  <c r="BN161" i="107"/>
  <c r="BP163" i="107"/>
  <c r="BM165" i="107"/>
  <c r="BK167" i="107"/>
  <c r="BH169" i="107"/>
  <c r="BK171" i="107"/>
  <c r="BK173" i="107"/>
  <c r="BF175" i="107"/>
  <c r="BB177" i="107"/>
  <c r="BR178" i="107"/>
  <c r="BM180" i="107"/>
  <c r="BG182" i="107"/>
  <c r="BC184" i="107"/>
  <c r="BN185" i="107"/>
  <c r="BG187" i="107"/>
  <c r="BD189" i="107"/>
  <c r="BN190" i="107"/>
  <c r="BI192" i="107"/>
  <c r="BS193" i="107"/>
  <c r="BJ195" i="107"/>
  <c r="BC197" i="107"/>
  <c r="BQ198" i="107"/>
  <c r="BK200" i="107"/>
  <c r="BC202" i="107"/>
  <c r="BL203" i="107"/>
  <c r="BF205" i="107"/>
  <c r="BS206" i="107"/>
  <c r="BK208" i="107"/>
  <c r="BE210" i="107"/>
  <c r="BO211" i="107"/>
  <c r="BH213" i="107"/>
  <c r="BS214" i="107"/>
  <c r="BM216" i="107"/>
  <c r="BD218" i="107"/>
  <c r="BP219" i="107"/>
  <c r="BE221" i="107"/>
  <c r="BP222" i="107"/>
  <c r="BG224" i="107"/>
  <c r="BP225" i="107"/>
  <c r="BH227" i="107"/>
  <c r="BQ228" i="107"/>
  <c r="BI230" i="107"/>
  <c r="BR231" i="107"/>
  <c r="BL233" i="107"/>
  <c r="BT234" i="107"/>
  <c r="BJ236" i="107"/>
  <c r="BB238" i="107"/>
  <c r="BL239" i="107"/>
  <c r="BB241" i="107"/>
  <c r="BM242" i="107"/>
  <c r="BE244" i="107"/>
  <c r="BM245" i="107"/>
  <c r="BG247" i="107"/>
  <c r="BP248" i="107"/>
  <c r="BG250" i="107"/>
  <c r="BP251" i="107"/>
  <c r="BG253" i="107"/>
  <c r="BQ254" i="107"/>
  <c r="BG256" i="107"/>
  <c r="BS257" i="107"/>
  <c r="BJ259" i="107"/>
  <c r="BT260" i="107"/>
  <c r="BK262" i="107"/>
  <c r="BC264" i="107"/>
  <c r="BK265" i="107"/>
  <c r="BD267" i="107"/>
  <c r="BM268" i="107"/>
  <c r="BC270" i="107"/>
  <c r="BN271" i="107"/>
  <c r="BE273" i="107"/>
  <c r="BP274" i="107"/>
  <c r="BE276" i="107"/>
  <c r="BQ277" i="107"/>
  <c r="BG279" i="107"/>
  <c r="BQ280" i="107"/>
  <c r="BH282" i="107"/>
  <c r="BR283" i="107"/>
  <c r="BI285" i="107"/>
  <c r="BT286" i="107"/>
  <c r="BJ288" i="107"/>
  <c r="BQ289" i="107"/>
  <c r="BF291" i="107"/>
  <c r="BO292" i="107"/>
  <c r="BB294" i="107"/>
  <c r="BI295" i="107"/>
  <c r="BP296" i="107"/>
  <c r="BD298" i="107"/>
  <c r="BK299" i="107"/>
  <c r="BT300" i="107"/>
  <c r="BG302" i="107"/>
  <c r="BN303" i="107"/>
  <c r="BB305" i="107"/>
  <c r="BF306" i="107"/>
  <c r="BJ307" i="107"/>
  <c r="BO308" i="107"/>
  <c r="BT309" i="107"/>
  <c r="BE311" i="107"/>
  <c r="BJ312" i="107"/>
  <c r="BN313" i="107"/>
  <c r="BR314" i="107"/>
  <c r="BD316" i="107"/>
  <c r="BH317" i="107"/>
  <c r="BL318" i="107"/>
  <c r="BP319" i="107"/>
  <c r="BB321" i="107"/>
  <c r="BF322" i="107"/>
  <c r="BL323" i="107"/>
  <c r="BP324" i="107"/>
  <c r="BT325" i="107"/>
  <c r="BE327" i="107"/>
  <c r="BI328" i="107"/>
  <c r="BM329" i="107"/>
  <c r="BR330" i="107"/>
  <c r="BD332" i="107"/>
  <c r="BH333" i="107"/>
  <c r="BM334" i="107"/>
  <c r="BQ335" i="107"/>
  <c r="BB337" i="107"/>
  <c r="BG338" i="107"/>
  <c r="BK339" i="107"/>
  <c r="BO340" i="107"/>
  <c r="BS341" i="107"/>
  <c r="BE343" i="107"/>
  <c r="BI344" i="107"/>
  <c r="BO345" i="107"/>
  <c r="BS346" i="107"/>
  <c r="BD348" i="107"/>
  <c r="BH349" i="107"/>
  <c r="BL350" i="107"/>
  <c r="BP351" i="107"/>
  <c r="BB353" i="107"/>
  <c r="BG354" i="107"/>
  <c r="BK355" i="107"/>
  <c r="BP356" i="107"/>
  <c r="BT357" i="107"/>
  <c r="BF359" i="107"/>
  <c r="BJ360" i="107"/>
  <c r="BN361" i="107"/>
  <c r="BR362" i="107"/>
  <c r="BC364" i="107"/>
  <c r="BH365" i="107"/>
  <c r="BM366" i="107"/>
  <c r="BR367" i="107"/>
  <c r="BC369" i="107"/>
  <c r="BG370" i="107"/>
  <c r="BK371" i="107"/>
  <c r="BO372" i="107"/>
  <c r="BT373" i="107"/>
  <c r="BE375" i="107"/>
  <c r="BJ376" i="107"/>
  <c r="BN377" i="107"/>
  <c r="BS378" i="107"/>
  <c r="BD380" i="107"/>
  <c r="BI381" i="107"/>
  <c r="BM382" i="107"/>
  <c r="BQ383" i="107"/>
  <c r="BB385" i="107"/>
  <c r="BF386" i="107"/>
  <c r="BK387" i="107"/>
  <c r="BP388" i="107"/>
  <c r="BT389" i="107"/>
  <c r="BD391" i="107"/>
  <c r="BG392" i="107"/>
  <c r="BJ393" i="107"/>
  <c r="BM394" i="107"/>
  <c r="BP395" i="107"/>
  <c r="BS396" i="107"/>
  <c r="BD398" i="107"/>
  <c r="BG399" i="107"/>
  <c r="BK400" i="107"/>
  <c r="BN401" i="107"/>
  <c r="BQ402" i="107"/>
  <c r="BT403" i="107"/>
  <c r="BD405" i="107"/>
  <c r="BG406" i="107"/>
  <c r="BJ407" i="107"/>
  <c r="BN408" i="107"/>
  <c r="BQ409" i="107"/>
  <c r="BB411" i="107"/>
  <c r="BE412" i="107"/>
  <c r="BH413" i="107"/>
  <c r="BK414" i="107"/>
  <c r="BN415" i="107"/>
  <c r="BQ416" i="107"/>
  <c r="BT417" i="107"/>
  <c r="BE419" i="107"/>
  <c r="BH420" i="107"/>
  <c r="BL421" i="107"/>
  <c r="BO422" i="107"/>
  <c r="BR423" i="107"/>
  <c r="BB425" i="107"/>
  <c r="BE426" i="107"/>
  <c r="BH427" i="107"/>
  <c r="BK428" i="107"/>
  <c r="BO429" i="107"/>
  <c r="BR430" i="107"/>
  <c r="BC432" i="107"/>
  <c r="BF433" i="107"/>
  <c r="BI434" i="107"/>
  <c r="BL435" i="107"/>
  <c r="BO436" i="107"/>
  <c r="BR437" i="107"/>
  <c r="BB439" i="107"/>
  <c r="BF440" i="107"/>
  <c r="BI441" i="107"/>
  <c r="BM442" i="107"/>
  <c r="BN443" i="107"/>
  <c r="BO444" i="107"/>
  <c r="BP445" i="107"/>
  <c r="BQ446" i="107"/>
  <c r="BR447" i="107"/>
  <c r="BS448" i="107"/>
  <c r="BT449" i="107"/>
  <c r="BB451" i="107"/>
  <c r="BC452" i="107"/>
  <c r="BD453" i="107"/>
  <c r="BE454" i="107"/>
  <c r="BF455" i="107"/>
  <c r="BG456" i="107"/>
  <c r="BH457" i="107"/>
  <c r="BI458" i="107"/>
  <c r="BJ459" i="107"/>
  <c r="BK460" i="107"/>
  <c r="BL461" i="107"/>
  <c r="BM462" i="107"/>
  <c r="BN463" i="107"/>
  <c r="BO464" i="107"/>
  <c r="BP465" i="107"/>
  <c r="BQ466" i="107"/>
  <c r="BR467" i="107"/>
  <c r="BS468" i="107"/>
  <c r="BT469" i="107"/>
  <c r="BB471" i="107"/>
  <c r="BC472" i="107"/>
  <c r="BD473" i="107"/>
  <c r="BE474" i="107"/>
  <c r="BF475" i="107"/>
  <c r="BG476" i="107"/>
  <c r="BH477" i="107"/>
  <c r="BI478" i="107"/>
  <c r="BJ479" i="107"/>
  <c r="BK480" i="107"/>
  <c r="BL481" i="107"/>
  <c r="BM482" i="107"/>
  <c r="BN483" i="107"/>
  <c r="BO484" i="107"/>
  <c r="BP485" i="107"/>
  <c r="BQ486" i="107"/>
  <c r="BR487" i="107"/>
  <c r="BS488" i="107"/>
  <c r="BT489" i="107"/>
  <c r="BB491" i="107"/>
  <c r="BC492" i="107"/>
  <c r="BD493" i="107"/>
  <c r="BG13" i="107"/>
  <c r="BS15" i="107"/>
  <c r="BQ18" i="107"/>
  <c r="BF21" i="107"/>
  <c r="BK24" i="107"/>
  <c r="BC27" i="107"/>
  <c r="BM29" i="107"/>
  <c r="BH32" i="107"/>
  <c r="BC35" i="107"/>
  <c r="BB38" i="107"/>
  <c r="BH40" i="107"/>
  <c r="BD43" i="107"/>
  <c r="BR45" i="107"/>
  <c r="BG48" i="107"/>
  <c r="BT50" i="107"/>
  <c r="BH53" i="107"/>
  <c r="BC56" i="107"/>
  <c r="BJ58" i="107"/>
  <c r="BC61" i="107"/>
  <c r="BH63" i="107"/>
  <c r="BG66" i="107"/>
  <c r="BQ68" i="107"/>
  <c r="BF71" i="107"/>
  <c r="BO73" i="107"/>
  <c r="BE76" i="107"/>
  <c r="BB79" i="107"/>
  <c r="BG81" i="107"/>
  <c r="BR83" i="107"/>
  <c r="BL86" i="107"/>
  <c r="BT88" i="107"/>
  <c r="BJ91" i="107"/>
  <c r="BQ93" i="107"/>
  <c r="BM96" i="107"/>
  <c r="BT98" i="107"/>
  <c r="BH101" i="107"/>
  <c r="BK103" i="107"/>
  <c r="BE106" i="107"/>
  <c r="BN108" i="107"/>
  <c r="BR110" i="107"/>
  <c r="BE113" i="107"/>
  <c r="BM115" i="107"/>
  <c r="BS117" i="107"/>
  <c r="BR119" i="107"/>
  <c r="BB122" i="107"/>
  <c r="BH124" i="107"/>
  <c r="BJ126" i="107"/>
  <c r="BL128" i="107"/>
  <c r="BK130" i="107"/>
  <c r="BO132" i="107"/>
  <c r="BO134" i="107"/>
  <c r="BP136" i="107"/>
  <c r="BM138" i="107"/>
  <c r="BQ140" i="107"/>
  <c r="BO142" i="107"/>
  <c r="BK144" i="107"/>
  <c r="BI146" i="107"/>
  <c r="BI148" i="107"/>
  <c r="BJ150" i="107"/>
  <c r="BD152" i="107"/>
  <c r="BC154" i="107"/>
  <c r="BE156" i="107"/>
  <c r="BB158" i="107"/>
  <c r="BT159" i="107"/>
  <c r="BP161" i="107"/>
  <c r="BQ163" i="107"/>
  <c r="BN165" i="107"/>
  <c r="BN167" i="107"/>
  <c r="BI169" i="107"/>
  <c r="BL171" i="107"/>
  <c r="BL173" i="107"/>
  <c r="BG175" i="107"/>
  <c r="BC177" i="107"/>
  <c r="BS178" i="107"/>
  <c r="BN180" i="107"/>
  <c r="BH182" i="107"/>
  <c r="BD184" i="107"/>
  <c r="BP185" i="107"/>
  <c r="BH187" i="107"/>
  <c r="BF189" i="107"/>
  <c r="BP190" i="107"/>
  <c r="BJ192" i="107"/>
  <c r="BT193" i="107"/>
  <c r="BL195" i="107"/>
  <c r="BH197" i="107"/>
  <c r="BR198" i="107"/>
  <c r="BL200" i="107"/>
  <c r="BD202" i="107"/>
  <c r="BN203" i="107"/>
  <c r="BG205" i="107"/>
  <c r="BT206" i="107"/>
  <c r="BM208" i="107"/>
  <c r="BG210" i="107"/>
  <c r="BP211" i="107"/>
  <c r="BJ213" i="107"/>
  <c r="BT214" i="107"/>
  <c r="BO216" i="107"/>
  <c r="BE218" i="107"/>
  <c r="BQ219" i="107"/>
  <c r="BF221" i="107"/>
  <c r="BQ222" i="107"/>
  <c r="BH224" i="107"/>
  <c r="BQ225" i="107"/>
  <c r="BI227" i="107"/>
  <c r="BT228" i="107"/>
  <c r="BJ230" i="107"/>
  <c r="BT231" i="107"/>
  <c r="BM233" i="107"/>
  <c r="BB235" i="107"/>
  <c r="BM236" i="107"/>
  <c r="BC238" i="107"/>
  <c r="BM239" i="107"/>
  <c r="BC241" i="107"/>
  <c r="BO242" i="107"/>
  <c r="BF244" i="107"/>
  <c r="BN245" i="107"/>
  <c r="BH247" i="107"/>
  <c r="BQ248" i="107"/>
  <c r="BH250" i="107"/>
  <c r="BR251" i="107"/>
  <c r="BJ253" i="107"/>
  <c r="BR254" i="107"/>
  <c r="BJ256" i="107"/>
  <c r="BT257" i="107"/>
  <c r="BK259" i="107"/>
  <c r="BB261" i="107"/>
  <c r="BM262" i="107"/>
  <c r="BD264" i="107"/>
  <c r="BL265" i="107"/>
  <c r="BE267" i="107"/>
  <c r="BN268" i="107"/>
  <c r="BE270" i="107"/>
  <c r="BP271" i="107"/>
  <c r="BG273" i="107"/>
  <c r="BQ274" i="107"/>
  <c r="BH276" i="107"/>
  <c r="BR277" i="107"/>
  <c r="BH279" i="107"/>
  <c r="BR280" i="107"/>
  <c r="BI282" i="107"/>
  <c r="BB284" i="107"/>
  <c r="BJ285" i="107"/>
  <c r="BB287" i="107"/>
  <c r="BK288" i="107"/>
  <c r="BR289" i="107"/>
  <c r="BH291" i="107"/>
  <c r="BP292" i="107"/>
  <c r="BC294" i="107"/>
  <c r="BJ295" i="107"/>
  <c r="BR296" i="107"/>
  <c r="BE298" i="107"/>
  <c r="BL299" i="107"/>
  <c r="BB301" i="107"/>
  <c r="BH302" i="107"/>
  <c r="BO303" i="107"/>
  <c r="BC305" i="107"/>
  <c r="BG306" i="107"/>
  <c r="BK307" i="107"/>
  <c r="BQ308" i="107"/>
  <c r="BB310" i="107"/>
  <c r="BF311" i="107"/>
  <c r="BK312" i="107"/>
  <c r="BO313" i="107"/>
  <c r="BS314" i="107"/>
  <c r="BE316" i="107"/>
  <c r="BI317" i="107"/>
  <c r="BM318" i="107"/>
  <c r="BR319" i="107"/>
  <c r="BC321" i="107"/>
  <c r="BG322" i="107"/>
  <c r="BM323" i="107"/>
  <c r="BQ324" i="107"/>
  <c r="BB326" i="107"/>
  <c r="BF327" i="107"/>
  <c r="BJ328" i="107"/>
  <c r="BN329" i="107"/>
  <c r="BT330" i="107"/>
  <c r="BE332" i="107"/>
  <c r="BI333" i="107"/>
  <c r="BN334" i="107"/>
  <c r="BR335" i="107"/>
  <c r="BD337" i="107"/>
  <c r="BH338" i="107"/>
  <c r="BL339" i="107"/>
  <c r="BP340" i="107"/>
  <c r="BB342" i="107"/>
  <c r="BF343" i="107"/>
  <c r="BK344" i="107"/>
  <c r="BP345" i="107"/>
  <c r="BT346" i="107"/>
  <c r="BE348" i="107"/>
  <c r="BI349" i="107"/>
  <c r="BM350" i="107"/>
  <c r="BR351" i="107"/>
  <c r="BD353" i="107"/>
  <c r="BH354" i="107"/>
  <c r="BL355" i="107"/>
  <c r="BQ356" i="107"/>
  <c r="BB358" i="107"/>
  <c r="BG359" i="107"/>
  <c r="BK360" i="107"/>
  <c r="BO361" i="107"/>
  <c r="BS362" i="107"/>
  <c r="BE364" i="107"/>
  <c r="BI365" i="107"/>
  <c r="BN366" i="107"/>
  <c r="BS367" i="107"/>
  <c r="BD369" i="107"/>
  <c r="BH370" i="107"/>
  <c r="BL371" i="107"/>
  <c r="BP372" i="107"/>
  <c r="BB374" i="107"/>
  <c r="BG375" i="107"/>
  <c r="BK376" i="107"/>
  <c r="BO377" i="107"/>
  <c r="BT378" i="107"/>
  <c r="BE380" i="107"/>
  <c r="BJ381" i="107"/>
  <c r="BN382" i="107"/>
  <c r="BR383" i="107"/>
  <c r="BC385" i="107"/>
  <c r="BH386" i="107"/>
  <c r="BL387" i="107"/>
  <c r="BQ388" i="107"/>
  <c r="BB390" i="107"/>
  <c r="BE391" i="107"/>
  <c r="BH392" i="107"/>
  <c r="BK393" i="107"/>
  <c r="BN394" i="107"/>
  <c r="BQ395" i="107"/>
  <c r="BB397" i="107"/>
  <c r="BE398" i="107"/>
  <c r="BH399" i="107"/>
  <c r="BL400" i="107"/>
  <c r="BO401" i="107"/>
  <c r="BR402" i="107"/>
  <c r="BB404" i="107"/>
  <c r="BE405" i="107"/>
  <c r="BH406" i="107"/>
  <c r="BL407" i="107"/>
  <c r="BO408" i="107"/>
  <c r="BR409" i="107"/>
  <c r="BC411" i="107"/>
  <c r="BF412" i="107"/>
  <c r="BI413" i="107"/>
  <c r="BL414" i="107"/>
  <c r="BO415" i="107"/>
  <c r="BR416" i="107"/>
  <c r="BC418" i="107"/>
  <c r="BF419" i="107"/>
  <c r="BI420" i="107"/>
  <c r="BM421" i="107"/>
  <c r="BP422" i="107"/>
  <c r="BS423" i="107"/>
  <c r="BC425" i="107"/>
  <c r="BF426" i="107"/>
  <c r="BI427" i="107"/>
  <c r="BM428" i="107"/>
  <c r="BP429" i="107"/>
  <c r="BS430" i="107"/>
  <c r="BD432" i="107"/>
  <c r="BG433" i="107"/>
  <c r="BJ434" i="107"/>
  <c r="BM435" i="107"/>
  <c r="BP436" i="107"/>
  <c r="BS437" i="107"/>
  <c r="BD439" i="107"/>
  <c r="BG440" i="107"/>
  <c r="BJ441" i="107"/>
  <c r="BN442" i="107"/>
  <c r="BO443" i="107"/>
  <c r="BP444" i="107"/>
  <c r="BQ445" i="107"/>
  <c r="BR446" i="107"/>
  <c r="BS447" i="107"/>
  <c r="BT448" i="107"/>
  <c r="BB450" i="107"/>
  <c r="BC451" i="107"/>
  <c r="BD452" i="107"/>
  <c r="BE453" i="107"/>
  <c r="BF454" i="107"/>
  <c r="BG455" i="107"/>
  <c r="BH456" i="107"/>
  <c r="BI457" i="107"/>
  <c r="BJ458" i="107"/>
  <c r="BK459" i="107"/>
  <c r="BL460" i="107"/>
  <c r="BM461" i="107"/>
  <c r="BN462" i="107"/>
  <c r="BO463" i="107"/>
  <c r="BP464" i="107"/>
  <c r="BQ465" i="107"/>
  <c r="BR466" i="107"/>
  <c r="BS467" i="107"/>
  <c r="BT468" i="107"/>
  <c r="BB470" i="107"/>
  <c r="BC471" i="107"/>
  <c r="BD472" i="107"/>
  <c r="BE473" i="107"/>
  <c r="BF474" i="107"/>
  <c r="BG475" i="107"/>
  <c r="BH476" i="107"/>
  <c r="BI477" i="107"/>
  <c r="BJ478" i="107"/>
  <c r="BK479" i="107"/>
  <c r="BL480" i="107"/>
  <c r="BM481" i="107"/>
  <c r="BN482" i="107"/>
  <c r="BO483" i="107"/>
  <c r="BP484" i="107"/>
  <c r="BQ485" i="107"/>
  <c r="BR486" i="107"/>
  <c r="BS487" i="107"/>
  <c r="BT488" i="107"/>
  <c r="BB490" i="107"/>
  <c r="BC491" i="107"/>
  <c r="BD492" i="107"/>
  <c r="BE493" i="107"/>
  <c r="BF494" i="107"/>
  <c r="BG495" i="107"/>
  <c r="BH496" i="107"/>
  <c r="BI497" i="107"/>
  <c r="BJ498" i="107"/>
  <c r="BK499" i="107"/>
  <c r="BL500" i="107"/>
  <c r="BM501" i="107"/>
  <c r="BN502" i="107"/>
  <c r="BO503" i="107"/>
  <c r="BP504" i="107"/>
  <c r="BQ505" i="107"/>
  <c r="BR506" i="107"/>
  <c r="BS507" i="107"/>
  <c r="BT508" i="107"/>
  <c r="BB510" i="107"/>
  <c r="BC511" i="107"/>
  <c r="BD512" i="107"/>
  <c r="BE513" i="107"/>
  <c r="BF514" i="107"/>
  <c r="BG515" i="107"/>
  <c r="BH516" i="107"/>
  <c r="BI517" i="107"/>
  <c r="BJ518" i="107"/>
  <c r="BK519" i="107"/>
  <c r="BL520" i="107"/>
  <c r="BM521" i="107"/>
  <c r="BN522" i="107"/>
  <c r="BO523" i="107"/>
  <c r="BP524" i="107"/>
  <c r="BQ525" i="107"/>
  <c r="BR526" i="107"/>
  <c r="BS527" i="107"/>
  <c r="BT528" i="107"/>
  <c r="BB530" i="107"/>
  <c r="BC531" i="107"/>
  <c r="BD532" i="107"/>
  <c r="BE533" i="107"/>
  <c r="BF534" i="107"/>
  <c r="BG535" i="107"/>
  <c r="BH536" i="107"/>
  <c r="BI537" i="107"/>
  <c r="BJ538" i="107"/>
  <c r="BK539" i="107"/>
  <c r="BL540" i="107"/>
  <c r="BM541" i="107"/>
  <c r="BN542" i="107"/>
  <c r="BO543" i="107"/>
  <c r="BP544" i="107"/>
  <c r="BQ545" i="107"/>
  <c r="BR546" i="107"/>
  <c r="BS547" i="107"/>
  <c r="BT548" i="107"/>
  <c r="BB550" i="107"/>
  <c r="BC551" i="107"/>
  <c r="BD552" i="107"/>
  <c r="BE553" i="107"/>
  <c r="BF554" i="107"/>
  <c r="BG555" i="107"/>
  <c r="BH556" i="107"/>
  <c r="BI557" i="107"/>
  <c r="BJ558" i="107"/>
  <c r="BK559" i="107"/>
  <c r="BL560" i="107"/>
  <c r="BM561" i="107"/>
  <c r="BN562" i="107"/>
  <c r="BO563" i="107"/>
  <c r="BP564" i="107"/>
  <c r="BQ565" i="107"/>
  <c r="BR566" i="107"/>
  <c r="BS567" i="107"/>
  <c r="BT568" i="107"/>
  <c r="BB570" i="107"/>
  <c r="BC571" i="107"/>
  <c r="BD572" i="107"/>
  <c r="BE573" i="107"/>
  <c r="BF574" i="107"/>
  <c r="BG575" i="107"/>
  <c r="BH576" i="107"/>
  <c r="BI577" i="107"/>
  <c r="BJ578" i="107"/>
  <c r="BK579" i="107"/>
  <c r="BL580" i="107"/>
  <c r="BM581" i="107"/>
  <c r="BN582" i="107"/>
  <c r="BO583" i="107"/>
  <c r="BP584" i="107"/>
  <c r="BQ585" i="107"/>
  <c r="BR586" i="107"/>
  <c r="BS587" i="107"/>
  <c r="BT588" i="107"/>
  <c r="BB590" i="107"/>
  <c r="BC591" i="107"/>
  <c r="BD592" i="107"/>
  <c r="BE593" i="107"/>
  <c r="BF594" i="107"/>
  <c r="BG595" i="107"/>
  <c r="BH596" i="107"/>
  <c r="BI597" i="107"/>
  <c r="BJ598" i="107"/>
  <c r="BK599" i="107"/>
  <c r="BL600" i="107"/>
  <c r="BM601" i="107"/>
  <c r="BN602" i="107"/>
  <c r="BO603" i="107"/>
  <c r="BP604" i="107"/>
  <c r="BQ605" i="107"/>
  <c r="BR606" i="107"/>
  <c r="BS607" i="107"/>
  <c r="BT608" i="107"/>
  <c r="BB610" i="107"/>
  <c r="BC611" i="107"/>
  <c r="BD612" i="107"/>
  <c r="BE613" i="107"/>
  <c r="BF614" i="107"/>
  <c r="BG615" i="107"/>
  <c r="BH616" i="107"/>
  <c r="BI617" i="107"/>
  <c r="BJ618" i="107"/>
  <c r="BK619" i="107"/>
  <c r="BL620" i="107"/>
  <c r="BM621" i="107"/>
  <c r="BN622" i="107"/>
  <c r="BO623" i="107"/>
  <c r="BP624" i="107"/>
  <c r="BE11" i="107"/>
  <c r="BR13" i="107"/>
  <c r="BP16" i="107"/>
  <c r="BN19" i="107"/>
  <c r="BJ22" i="107"/>
  <c r="BS24" i="107"/>
  <c r="BQ27" i="107"/>
  <c r="BN30" i="107"/>
  <c r="BH33" i="107"/>
  <c r="BS35" i="107"/>
  <c r="BJ38" i="107"/>
  <c r="BK41" i="107"/>
  <c r="BS43" i="107"/>
  <c r="BN46" i="107"/>
  <c r="BS48" i="107"/>
  <c r="BO51" i="107"/>
  <c r="BD54" i="107"/>
  <c r="BQ56" i="107"/>
  <c r="BF59" i="107"/>
  <c r="BR61" i="107"/>
  <c r="BI64" i="107"/>
  <c r="BP66" i="107"/>
  <c r="BG69" i="107"/>
  <c r="BD72" i="107"/>
  <c r="BK74" i="107"/>
  <c r="BD77" i="107"/>
  <c r="BJ79" i="107"/>
  <c r="BF82" i="107"/>
  <c r="BK84" i="107"/>
  <c r="BH87" i="107"/>
  <c r="BL89" i="107"/>
  <c r="BH92" i="107"/>
  <c r="BR94" i="107"/>
  <c r="BE97" i="107"/>
  <c r="BL99" i="107"/>
  <c r="BT101" i="107"/>
  <c r="BJ104" i="107"/>
  <c r="BN106" i="107"/>
  <c r="BB109" i="107"/>
  <c r="BP111" i="107"/>
  <c r="BB114" i="107"/>
  <c r="BH116" i="107"/>
  <c r="BF118" i="107"/>
  <c r="BO120" i="107"/>
  <c r="BN122" i="107"/>
  <c r="BS124" i="107"/>
  <c r="BR126" i="107"/>
  <c r="BG129" i="107"/>
  <c r="BH131" i="107"/>
  <c r="BF133" i="107"/>
  <c r="BG135" i="107"/>
  <c r="BI137" i="107"/>
  <c r="BH139" i="107"/>
  <c r="BE141" i="107"/>
  <c r="BE143" i="107"/>
  <c r="BF145" i="107"/>
  <c r="BB147" i="107"/>
  <c r="BB149" i="107"/>
  <c r="BP150" i="107"/>
  <c r="BS152" i="107"/>
  <c r="BN154" i="107"/>
  <c r="BO156" i="107"/>
  <c r="BJ158" i="107"/>
  <c r="BM160" i="107"/>
  <c r="BJ162" i="107"/>
  <c r="BH164" i="107"/>
  <c r="BF166" i="107"/>
  <c r="BF168" i="107"/>
  <c r="BE170" i="107"/>
  <c r="BS171" i="107"/>
  <c r="BS173" i="107"/>
  <c r="BT175" i="107"/>
  <c r="BO177" i="107"/>
  <c r="BK179" i="107"/>
  <c r="BD181" i="107"/>
  <c r="BS182" i="107"/>
  <c r="BK184" i="107"/>
  <c r="BI186" i="107"/>
  <c r="BC188" i="107"/>
  <c r="BM189" i="107"/>
  <c r="BF191" i="107"/>
  <c r="BQ192" i="107"/>
  <c r="BM194" i="107"/>
  <c r="BD196" i="107"/>
  <c r="BP197" i="107"/>
  <c r="BH199" i="107"/>
  <c r="BT200" i="107"/>
  <c r="BJ202" i="107"/>
  <c r="BG204" i="107"/>
  <c r="BQ205" i="107"/>
  <c r="BK207" i="107"/>
  <c r="BC209" i="107"/>
  <c r="BM210" i="107"/>
  <c r="BF212" i="107"/>
  <c r="BS213" i="107"/>
  <c r="BN215" i="107"/>
  <c r="BE217" i="107"/>
  <c r="BO218" i="107"/>
  <c r="BE220" i="107"/>
  <c r="BO221" i="107"/>
  <c r="BF223" i="107"/>
  <c r="BP224" i="107"/>
  <c r="BH226" i="107"/>
  <c r="BR227" i="107"/>
  <c r="BI229" i="107"/>
  <c r="BS230" i="107"/>
  <c r="BK232" i="107"/>
  <c r="BS233" i="107"/>
  <c r="BL235" i="107"/>
  <c r="BB237" i="107"/>
  <c r="BL238" i="107"/>
  <c r="BC240" i="107"/>
  <c r="BM241" i="107"/>
  <c r="BE243" i="107"/>
  <c r="BM244" i="107"/>
  <c r="BF246" i="107"/>
  <c r="BO247" i="107"/>
  <c r="BF249" i="107"/>
  <c r="BP250" i="107"/>
  <c r="BI252" i="107"/>
  <c r="BQ253" i="107"/>
  <c r="BI255" i="107"/>
  <c r="BT256" i="107"/>
  <c r="BJ258" i="107"/>
  <c r="BT259" i="107"/>
  <c r="BJ261" i="107"/>
  <c r="BB263" i="107"/>
  <c r="BJ264" i="107"/>
  <c r="BD266" i="107"/>
  <c r="BM267" i="107"/>
  <c r="BC269" i="107"/>
  <c r="BO270" i="107"/>
  <c r="BF272" i="107"/>
  <c r="BO273" i="107"/>
  <c r="BG275" i="107"/>
  <c r="BQ276" i="107"/>
  <c r="BF278" i="107"/>
  <c r="BR279" i="107"/>
  <c r="BH281" i="107"/>
  <c r="BS282" i="107"/>
  <c r="BI284" i="107"/>
  <c r="BT285" i="107"/>
  <c r="BJ287" i="107"/>
  <c r="BQ288" i="107"/>
  <c r="BG290" i="107"/>
  <c r="BP291" i="107"/>
  <c r="BE293" i="107"/>
  <c r="BL294" i="107"/>
  <c r="BR295" i="107"/>
  <c r="BF297" i="107"/>
  <c r="BO298" i="107"/>
  <c r="BB300" i="107"/>
  <c r="BH301" i="107"/>
  <c r="BO302" i="107"/>
  <c r="BC304" i="107"/>
  <c r="BJ305" i="107"/>
  <c r="BO306" i="107"/>
  <c r="BS307" i="107"/>
  <c r="BE309" i="107"/>
  <c r="BI310" i="107"/>
  <c r="BM311" i="107"/>
  <c r="BQ312" i="107"/>
  <c r="BC314" i="107"/>
  <c r="BG315" i="107"/>
  <c r="BL316" i="107"/>
  <c r="BP317" i="107"/>
  <c r="BT318" i="107"/>
  <c r="BG320" i="107"/>
  <c r="BK321" i="107"/>
  <c r="BO322" i="107"/>
  <c r="BS323" i="107"/>
  <c r="BD325" i="107"/>
  <c r="BH326" i="107"/>
  <c r="BN327" i="107"/>
  <c r="BR328" i="107"/>
  <c r="BC330" i="107"/>
  <c r="BH331" i="107"/>
  <c r="BL332" i="107"/>
  <c r="BP333" i="107"/>
  <c r="BB335" i="107"/>
  <c r="BF336" i="107"/>
  <c r="BJ337" i="107"/>
  <c r="BO338" i="107"/>
  <c r="BS339" i="107"/>
  <c r="BD341" i="107"/>
  <c r="BJ342" i="107"/>
  <c r="BN343" i="107"/>
  <c r="BR344" i="107"/>
  <c r="BC346" i="107"/>
  <c r="BG347" i="107"/>
  <c r="BK348" i="107"/>
  <c r="BQ349" i="107"/>
  <c r="BB351" i="107"/>
  <c r="BF352" i="107"/>
  <c r="BK353" i="107"/>
  <c r="BO354" i="107"/>
  <c r="BS355" i="107"/>
  <c r="BE357" i="107"/>
  <c r="BI358" i="107"/>
  <c r="BM359" i="107"/>
  <c r="BR360" i="107"/>
  <c r="BC362" i="107"/>
  <c r="BG363" i="107"/>
  <c r="BM364" i="107"/>
  <c r="BQ365" i="107"/>
  <c r="BB367" i="107"/>
  <c r="BF368" i="107"/>
  <c r="BJ369" i="107"/>
  <c r="BN370" i="107"/>
  <c r="BT371" i="107"/>
  <c r="BE373" i="107"/>
  <c r="BI374" i="107"/>
  <c r="BN375" i="107"/>
  <c r="BR376" i="107"/>
  <c r="BC378" i="107"/>
  <c r="BH379" i="107"/>
  <c r="BL380" i="107"/>
  <c r="BP381" i="107"/>
  <c r="BB383" i="107"/>
  <c r="BF384" i="107"/>
  <c r="BJ385" i="107"/>
  <c r="BP386" i="107"/>
  <c r="BT387" i="107"/>
  <c r="BE389" i="107"/>
  <c r="BH390" i="107"/>
  <c r="BK391" i="107"/>
  <c r="BN392" i="107"/>
  <c r="BR393" i="107"/>
  <c r="BB395" i="107"/>
  <c r="BE396" i="107"/>
  <c r="BI397" i="107"/>
  <c r="BL398" i="107"/>
  <c r="BO399" i="107"/>
  <c r="BR400" i="107"/>
  <c r="BB402" i="107"/>
  <c r="BE403" i="107"/>
  <c r="BI404" i="107"/>
  <c r="BL405" i="107"/>
  <c r="BO406" i="107"/>
  <c r="BS407" i="107"/>
  <c r="BC409" i="107"/>
  <c r="BF410" i="107"/>
  <c r="BI411" i="107"/>
  <c r="BL412" i="107"/>
  <c r="BO413" i="107"/>
  <c r="BS414" i="107"/>
  <c r="BC416" i="107"/>
  <c r="BF417" i="107"/>
  <c r="BJ418" i="107"/>
  <c r="BM419" i="107"/>
  <c r="BP420" i="107"/>
  <c r="BS421" i="107"/>
  <c r="BC423" i="107"/>
  <c r="BF424" i="107"/>
  <c r="BJ425" i="107"/>
  <c r="BM426" i="107"/>
  <c r="BP427" i="107"/>
  <c r="BT428" i="107"/>
  <c r="BD430" i="107"/>
  <c r="BG431" i="107"/>
  <c r="BJ432" i="107"/>
  <c r="BM433" i="107"/>
  <c r="BP434" i="107"/>
  <c r="BT435" i="107"/>
  <c r="BD437" i="107"/>
  <c r="BG438" i="107"/>
  <c r="BK439" i="107"/>
  <c r="BN440" i="107"/>
  <c r="BQ441" i="107"/>
  <c r="BT442" i="107"/>
  <c r="BB444" i="107"/>
  <c r="BC445" i="107"/>
  <c r="BD446" i="107"/>
  <c r="BE447" i="107"/>
  <c r="BF448" i="107"/>
  <c r="BG449" i="107"/>
  <c r="BH450" i="107"/>
  <c r="BI451" i="107"/>
  <c r="BJ452" i="107"/>
  <c r="BK453" i="107"/>
  <c r="BL454" i="107"/>
  <c r="BM455" i="107"/>
  <c r="BN456" i="107"/>
  <c r="BO457" i="107"/>
  <c r="BP458" i="107"/>
  <c r="BQ459" i="107"/>
  <c r="BR460" i="107"/>
  <c r="BS461" i="107"/>
  <c r="BT462" i="107"/>
  <c r="BB464" i="107"/>
  <c r="BC465" i="107"/>
  <c r="BD466" i="107"/>
  <c r="BE467" i="107"/>
  <c r="BF468" i="107"/>
  <c r="BG469" i="107"/>
  <c r="BH470" i="107"/>
  <c r="BI471" i="107"/>
  <c r="BJ472" i="107"/>
  <c r="BK473" i="107"/>
  <c r="BL474" i="107"/>
  <c r="BM475" i="107"/>
  <c r="BN476" i="107"/>
  <c r="BO477" i="107"/>
  <c r="BP478" i="107"/>
  <c r="BQ479" i="107"/>
  <c r="BR480" i="107"/>
  <c r="BS481" i="107"/>
  <c r="BT482" i="107"/>
  <c r="BB484" i="107"/>
  <c r="BC485" i="107"/>
  <c r="BD486" i="107"/>
  <c r="BE487" i="107"/>
  <c r="BF488" i="107"/>
  <c r="BG489" i="107"/>
  <c r="BH490" i="107"/>
  <c r="BI491" i="107"/>
  <c r="BJ492" i="107"/>
  <c r="BK493" i="107"/>
  <c r="BL494" i="107"/>
  <c r="BM495" i="107"/>
  <c r="BN496" i="107"/>
  <c r="BO497" i="107"/>
  <c r="BP498" i="107"/>
  <c r="BQ499" i="107"/>
  <c r="BR500" i="107"/>
  <c r="BS501" i="107"/>
  <c r="BT502" i="107"/>
  <c r="BB504" i="107"/>
  <c r="BC505" i="107"/>
  <c r="BD506" i="107"/>
  <c r="BE507" i="107"/>
  <c r="BF508" i="107"/>
  <c r="BG509" i="107"/>
  <c r="BH510" i="107"/>
  <c r="BI511" i="107"/>
  <c r="BJ512" i="107"/>
  <c r="BK513" i="107"/>
  <c r="BL514" i="107"/>
  <c r="BM515" i="107"/>
  <c r="BN516" i="107"/>
  <c r="BO517" i="107"/>
  <c r="BP518" i="107"/>
  <c r="BQ519" i="107"/>
  <c r="BR520" i="107"/>
  <c r="BS521" i="107"/>
  <c r="BT522" i="107"/>
  <c r="BB524" i="107"/>
  <c r="BC525" i="107"/>
  <c r="BD526" i="107"/>
  <c r="BE527" i="107"/>
  <c r="BF528" i="107"/>
  <c r="BG529" i="107"/>
  <c r="BH530" i="107"/>
  <c r="BI531" i="107"/>
  <c r="BJ532" i="107"/>
  <c r="BK533" i="107"/>
  <c r="BL534" i="107"/>
  <c r="BM535" i="107"/>
  <c r="BN536" i="107"/>
  <c r="BO537" i="107"/>
  <c r="BP538" i="107"/>
  <c r="BQ539" i="107"/>
  <c r="BR540" i="107"/>
  <c r="BS541" i="107"/>
  <c r="BT542" i="107"/>
  <c r="BB544" i="107"/>
  <c r="BC545" i="107"/>
  <c r="BD546" i="107"/>
  <c r="BE547" i="107"/>
  <c r="BF548" i="107"/>
  <c r="BG549" i="107"/>
  <c r="BH550" i="107"/>
  <c r="BI551" i="107"/>
  <c r="BJ552" i="107"/>
  <c r="BK553" i="107"/>
  <c r="BL554" i="107"/>
  <c r="BM555" i="107"/>
  <c r="BN556" i="107"/>
  <c r="BO557" i="107"/>
  <c r="BP558" i="107"/>
  <c r="BQ559" i="107"/>
  <c r="BR560" i="107"/>
  <c r="BS561" i="107"/>
  <c r="BT562" i="107"/>
  <c r="BB564" i="107"/>
  <c r="BC565" i="107"/>
  <c r="BD566" i="107"/>
  <c r="BE567" i="107"/>
  <c r="BF568" i="107"/>
  <c r="BG569" i="107"/>
  <c r="BH570" i="107"/>
  <c r="BI571" i="107"/>
  <c r="BJ572" i="107"/>
  <c r="BK573" i="107"/>
  <c r="BL574" i="107"/>
  <c r="BM575" i="107"/>
  <c r="BN576" i="107"/>
  <c r="BO577" i="107"/>
  <c r="BP578" i="107"/>
  <c r="BQ579" i="107"/>
  <c r="BR580" i="107"/>
  <c r="BS581" i="107"/>
  <c r="BT582" i="107"/>
  <c r="BB584" i="107"/>
  <c r="BC585" i="107"/>
  <c r="BD586" i="107"/>
  <c r="BE587" i="107"/>
  <c r="BF588" i="107"/>
  <c r="BG589" i="107"/>
  <c r="BH590" i="107"/>
  <c r="BI591" i="107"/>
  <c r="BJ592" i="107"/>
  <c r="BK593" i="107"/>
  <c r="BL594" i="107"/>
  <c r="BM595" i="107"/>
  <c r="BN596" i="107"/>
  <c r="BO597" i="107"/>
  <c r="BP598" i="107"/>
  <c r="BQ599" i="107"/>
  <c r="BR600" i="107"/>
  <c r="BS601" i="107"/>
  <c r="BT602" i="107"/>
  <c r="BB604" i="107"/>
  <c r="BC605" i="107"/>
  <c r="BD606" i="107"/>
  <c r="BE607" i="107"/>
  <c r="BF608" i="107"/>
  <c r="BG609" i="107"/>
  <c r="BH610" i="107"/>
  <c r="BI611" i="107"/>
  <c r="BJ612" i="107"/>
  <c r="BK613" i="107"/>
  <c r="BL614" i="107"/>
  <c r="BM615" i="107"/>
  <c r="BN616" i="107"/>
  <c r="BO617" i="107"/>
  <c r="BP618" i="107"/>
  <c r="BQ619" i="107"/>
  <c r="BR620" i="107"/>
  <c r="BS621" i="107"/>
  <c r="BT622" i="107"/>
  <c r="BB624" i="107"/>
  <c r="BC625" i="107"/>
  <c r="BD626" i="107"/>
  <c r="BE627" i="107"/>
  <c r="BF628" i="107"/>
  <c r="BG629" i="107"/>
  <c r="BH630" i="107"/>
  <c r="BI631" i="107"/>
  <c r="BJ632" i="107"/>
  <c r="BK633" i="107"/>
  <c r="BL634" i="107"/>
  <c r="BM635" i="107"/>
  <c r="BN636" i="107"/>
  <c r="BO637" i="107"/>
  <c r="BP638" i="107"/>
  <c r="BQ639" i="107"/>
  <c r="BR640" i="107"/>
  <c r="BS641" i="107"/>
  <c r="BT642" i="107"/>
  <c r="BB644" i="107"/>
  <c r="BC645" i="107"/>
  <c r="BD646" i="107"/>
  <c r="BE647" i="107"/>
  <c r="BF648" i="107"/>
  <c r="BG649" i="107"/>
  <c r="BH650" i="107"/>
  <c r="BI651" i="107"/>
  <c r="BJ652" i="107"/>
  <c r="BK653" i="107"/>
  <c r="BL654" i="107"/>
  <c r="BM655" i="107"/>
  <c r="BN656" i="107"/>
  <c r="BO657" i="107"/>
  <c r="BP658" i="107"/>
  <c r="BQ659" i="107"/>
  <c r="BR660" i="107"/>
  <c r="BS661" i="107"/>
  <c r="BT662" i="107"/>
  <c r="BB664" i="107"/>
  <c r="BF9" i="107"/>
  <c r="BI12" i="107"/>
  <c r="BI16" i="107"/>
  <c r="BC20" i="107"/>
  <c r="BF23" i="107"/>
  <c r="BK26" i="107"/>
  <c r="BS29" i="107"/>
  <c r="BK33" i="107"/>
  <c r="BK36" i="107"/>
  <c r="BT39" i="107"/>
  <c r="BL43" i="107"/>
  <c r="BP46" i="107"/>
  <c r="BS49" i="107"/>
  <c r="BR52" i="107"/>
  <c r="BH56" i="107"/>
  <c r="BK59" i="107"/>
  <c r="BO62" i="107"/>
  <c r="BL65" i="107"/>
  <c r="BT68" i="107"/>
  <c r="BH72" i="107"/>
  <c r="BE75" i="107"/>
  <c r="BJ78" i="107"/>
  <c r="BP81" i="107"/>
  <c r="BB85" i="107"/>
  <c r="BO87" i="107"/>
  <c r="BT90" i="107"/>
  <c r="BI94" i="107"/>
  <c r="BH97" i="107"/>
  <c r="BI100" i="107"/>
  <c r="BE103" i="107"/>
  <c r="BK106" i="107"/>
  <c r="BH109" i="107"/>
  <c r="BH112" i="107"/>
  <c r="BB115" i="107"/>
  <c r="BC118" i="107"/>
  <c r="BR120" i="107"/>
  <c r="BH123" i="107"/>
  <c r="BC126" i="107"/>
  <c r="BO128" i="107"/>
  <c r="BL131" i="107"/>
  <c r="BQ133" i="107"/>
  <c r="BJ136" i="107"/>
  <c r="BD139" i="107"/>
  <c r="BJ141" i="107"/>
  <c r="BR143" i="107"/>
  <c r="BT145" i="107"/>
  <c r="BP148" i="107"/>
  <c r="BR150" i="107"/>
  <c r="BH153" i="107"/>
  <c r="BM155" i="107"/>
  <c r="BF158" i="107"/>
  <c r="BO160" i="107"/>
  <c r="BB163" i="107"/>
  <c r="BI165" i="107"/>
  <c r="BR167" i="107"/>
  <c r="BI170" i="107"/>
  <c r="BM172" i="107"/>
  <c r="BB175" i="107"/>
  <c r="BK177" i="107"/>
  <c r="BM179" i="107"/>
  <c r="BJ181" i="107"/>
  <c r="BO183" i="107"/>
  <c r="BS185" i="107"/>
  <c r="BF188" i="107"/>
  <c r="BC190" i="107"/>
  <c r="BT191" i="107"/>
  <c r="BE194" i="107"/>
  <c r="BH196" i="107"/>
  <c r="BE198" i="107"/>
  <c r="BD200" i="107"/>
  <c r="BG202" i="107"/>
  <c r="BI204" i="107"/>
  <c r="BH206" i="107"/>
  <c r="BG208" i="107"/>
  <c r="BJ210" i="107"/>
  <c r="BL212" i="107"/>
  <c r="BK214" i="107"/>
  <c r="BG216" i="107"/>
  <c r="BK218" i="107"/>
  <c r="BH220" i="107"/>
  <c r="BE222" i="107"/>
  <c r="BC224" i="107"/>
  <c r="BC226" i="107"/>
  <c r="BB228" i="107"/>
  <c r="BQ229" i="107"/>
  <c r="BN231" i="107"/>
  <c r="BP233" i="107"/>
  <c r="BN235" i="107"/>
  <c r="BJ237" i="107"/>
  <c r="BH239" i="107"/>
  <c r="BI241" i="107"/>
  <c r="BG243" i="107"/>
  <c r="BD245" i="107"/>
  <c r="BS246" i="107"/>
  <c r="BB249" i="107"/>
  <c r="BS250" i="107"/>
  <c r="BP252" i="107"/>
  <c r="BN254" i="107"/>
  <c r="BO256" i="107"/>
  <c r="BL258" i="107"/>
  <c r="BI260" i="107"/>
  <c r="BE262" i="107"/>
  <c r="BG264" i="107"/>
  <c r="BG266" i="107"/>
  <c r="BB268" i="107"/>
  <c r="BR269" i="107"/>
  <c r="BT271" i="107"/>
  <c r="BQ273" i="107"/>
  <c r="BP275" i="107"/>
  <c r="BN277" i="107"/>
  <c r="BL279" i="107"/>
  <c r="BL281" i="107"/>
  <c r="BH283" i="107"/>
  <c r="BE285" i="107"/>
  <c r="BG287" i="107"/>
  <c r="BT288" i="107"/>
  <c r="BP290" i="107"/>
  <c r="BK292" i="107"/>
  <c r="BG294" i="107"/>
  <c r="BB296" i="107"/>
  <c r="BO297" i="107"/>
  <c r="BG299" i="107"/>
  <c r="BE301" i="107"/>
  <c r="BQ302" i="107"/>
  <c r="BK304" i="107"/>
  <c r="BC306" i="107"/>
  <c r="BP307" i="107"/>
  <c r="BG309" i="107"/>
  <c r="BO310" i="107"/>
  <c r="BF312" i="107"/>
  <c r="BR313" i="107"/>
  <c r="BJ315" i="107"/>
  <c r="BS316" i="107"/>
  <c r="BI318" i="107"/>
  <c r="BB320" i="107"/>
  <c r="BM321" i="107"/>
  <c r="BB323" i="107"/>
  <c r="BL324" i="107"/>
  <c r="BE326" i="107"/>
  <c r="BP327" i="107"/>
  <c r="BF329" i="107"/>
  <c r="BN330" i="107"/>
  <c r="BI332" i="107"/>
  <c r="BR333" i="107"/>
  <c r="BI335" i="107"/>
  <c r="BR336" i="107"/>
  <c r="BK338" i="107"/>
  <c r="BB340" i="107"/>
  <c r="BL341" i="107"/>
  <c r="BT342" i="107"/>
  <c r="BO344" i="107"/>
  <c r="BE346" i="107"/>
  <c r="BO347" i="107"/>
  <c r="BE349" i="107"/>
  <c r="BQ350" i="107"/>
  <c r="BI352" i="107"/>
  <c r="BQ353" i="107"/>
  <c r="BH355" i="107"/>
  <c r="BT356" i="107"/>
  <c r="BK358" i="107"/>
  <c r="BT359" i="107"/>
  <c r="BK361" i="107"/>
  <c r="BD363" i="107"/>
  <c r="BO364" i="107"/>
  <c r="BD366" i="107"/>
  <c r="BN367" i="107"/>
  <c r="BG369" i="107"/>
  <c r="BR370" i="107"/>
  <c r="BH372" i="107"/>
  <c r="BP373" i="107"/>
  <c r="BJ375" i="107"/>
  <c r="BT376" i="107"/>
  <c r="BJ378" i="107"/>
  <c r="BS379" i="107"/>
  <c r="BM381" i="107"/>
  <c r="BD383" i="107"/>
  <c r="BN384" i="107"/>
  <c r="BC386" i="107"/>
  <c r="BQ387" i="107"/>
  <c r="BG389" i="107"/>
  <c r="BO390" i="107"/>
  <c r="BD392" i="107"/>
  <c r="BN393" i="107"/>
  <c r="BD395" i="107"/>
  <c r="BL396" i="107"/>
  <c r="BS397" i="107"/>
  <c r="BL399" i="107"/>
  <c r="BT400" i="107"/>
  <c r="BI402" i="107"/>
  <c r="BQ403" i="107"/>
  <c r="BH405" i="107"/>
  <c r="BR406" i="107"/>
  <c r="BF408" i="107"/>
  <c r="BN409" i="107"/>
  <c r="BF411" i="107"/>
  <c r="BN412" i="107"/>
  <c r="BC414" i="107"/>
  <c r="BK415" i="107"/>
  <c r="BC417" i="107"/>
  <c r="BL418" i="107"/>
  <c r="BS419" i="107"/>
  <c r="BH421" i="107"/>
  <c r="BS422" i="107"/>
  <c r="BI424" i="107"/>
  <c r="BQ425" i="107"/>
  <c r="BE427" i="107"/>
  <c r="BP428" i="107"/>
  <c r="BF430" i="107"/>
  <c r="BM431" i="107"/>
  <c r="BB433" i="107"/>
  <c r="BM434" i="107"/>
  <c r="BC436" i="107"/>
  <c r="BK437" i="107"/>
  <c r="BR438" i="107"/>
  <c r="BK440" i="107"/>
  <c r="BS441" i="107"/>
  <c r="BG443" i="107"/>
  <c r="BL444" i="107"/>
  <c r="BT445" i="107"/>
  <c r="BG447" i="107"/>
  <c r="BL448" i="107"/>
  <c r="BQ449" i="107"/>
  <c r="BF451" i="107"/>
  <c r="BL452" i="107"/>
  <c r="BQ453" i="107"/>
  <c r="BC455" i="107"/>
  <c r="BK456" i="107"/>
  <c r="BQ457" i="107"/>
  <c r="BC459" i="107"/>
  <c r="BH460" i="107"/>
  <c r="BP461" i="107"/>
  <c r="BC463" i="107"/>
  <c r="BH464" i="107"/>
  <c r="BM465" i="107"/>
  <c r="BB467" i="107"/>
  <c r="BH468" i="107"/>
  <c r="BM469" i="107"/>
  <c r="BR470" i="107"/>
  <c r="BG472" i="107"/>
  <c r="BM473" i="107"/>
  <c r="BR474" i="107"/>
  <c r="BD476" i="107"/>
  <c r="BL477" i="107"/>
  <c r="BR478" i="107"/>
  <c r="BD480" i="107"/>
  <c r="BI481" i="107"/>
  <c r="BQ482" i="107"/>
  <c r="BD484" i="107"/>
  <c r="BI485" i="107"/>
  <c r="BN486" i="107"/>
  <c r="BC488" i="107"/>
  <c r="BG9" i="107"/>
  <c r="BJ12" i="107"/>
  <c r="BJ16" i="107"/>
  <c r="BD20" i="107"/>
  <c r="BG23" i="107"/>
  <c r="BL26" i="107"/>
  <c r="BT29" i="107"/>
  <c r="BL33" i="107"/>
  <c r="BL36" i="107"/>
  <c r="BB40" i="107"/>
  <c r="BM43" i="107"/>
  <c r="BQ46" i="107"/>
  <c r="BB50" i="107"/>
  <c r="BT52" i="107"/>
  <c r="BK56" i="107"/>
  <c r="BL59" i="107"/>
  <c r="BQ62" i="107"/>
  <c r="BM65" i="107"/>
  <c r="BE69" i="107"/>
  <c r="BJ72" i="107"/>
  <c r="BJ75" i="107"/>
  <c r="BK78" i="107"/>
  <c r="BQ81" i="107"/>
  <c r="BD85" i="107"/>
  <c r="BP87" i="107"/>
  <c r="BC91" i="107"/>
  <c r="BP94" i="107"/>
  <c r="BI97" i="107"/>
  <c r="BJ100" i="107"/>
  <c r="BF103" i="107"/>
  <c r="BL106" i="107"/>
  <c r="BJ109" i="107"/>
  <c r="BI112" i="107"/>
  <c r="BE115" i="107"/>
  <c r="BD118" i="107"/>
  <c r="BS120" i="107"/>
  <c r="BJ123" i="107"/>
  <c r="BE126" i="107"/>
  <c r="BT128" i="107"/>
  <c r="BM131" i="107"/>
  <c r="BR133" i="107"/>
  <c r="BK136" i="107"/>
  <c r="BE139" i="107"/>
  <c r="BL141" i="107"/>
  <c r="BT143" i="107"/>
  <c r="BC146" i="107"/>
  <c r="BS148" i="107"/>
  <c r="BS150" i="107"/>
  <c r="BJ153" i="107"/>
  <c r="BN155" i="107"/>
  <c r="BG158" i="107"/>
  <c r="BQ160" i="107"/>
  <c r="BC163" i="107"/>
  <c r="BJ165" i="107"/>
  <c r="BS167" i="107"/>
  <c r="BJ170" i="107"/>
  <c r="BN172" i="107"/>
  <c r="BC175" i="107"/>
  <c r="BL177" i="107"/>
  <c r="BP179" i="107"/>
  <c r="BR181" i="107"/>
  <c r="BP183" i="107"/>
  <c r="BD186" i="107"/>
  <c r="BG188" i="107"/>
  <c r="BD190" i="107"/>
  <c r="BF192" i="107"/>
  <c r="BF194" i="107"/>
  <c r="BI196" i="107"/>
  <c r="BF198" i="107"/>
  <c r="BE200" i="107"/>
  <c r="BH202" i="107"/>
  <c r="BJ204" i="107"/>
  <c r="BI206" i="107"/>
  <c r="BH208" i="107"/>
  <c r="BK210" i="107"/>
  <c r="BM212" i="107"/>
  <c r="BL214" i="107"/>
  <c r="BH216" i="107"/>
  <c r="BL218" i="107"/>
  <c r="BI220" i="107"/>
  <c r="BF222" i="107"/>
  <c r="BE224" i="107"/>
  <c r="BF226" i="107"/>
  <c r="BC228" i="107"/>
  <c r="BR229" i="107"/>
  <c r="BO231" i="107"/>
  <c r="BQ233" i="107"/>
  <c r="BO235" i="107"/>
  <c r="BL237" i="107"/>
  <c r="BJ239" i="107"/>
  <c r="BJ241" i="107"/>
  <c r="BH243" i="107"/>
  <c r="BF245" i="107"/>
  <c r="BT246" i="107"/>
  <c r="BC249" i="107"/>
  <c r="BC251" i="107"/>
  <c r="BQ252" i="107"/>
  <c r="BO254" i="107"/>
  <c r="BP256" i="107"/>
  <c r="BM258" i="107"/>
  <c r="BJ9" i="107"/>
  <c r="BJ13" i="107"/>
  <c r="BO16" i="107"/>
  <c r="BH20" i="107"/>
  <c r="BH23" i="107"/>
  <c r="BD27" i="107"/>
  <c r="BB30" i="107"/>
  <c r="BO33" i="107"/>
  <c r="BB37" i="107"/>
  <c r="BI40" i="107"/>
  <c r="BR43" i="107"/>
  <c r="BR46" i="107"/>
  <c r="BE50" i="107"/>
  <c r="BI53" i="107"/>
  <c r="BO56" i="107"/>
  <c r="BQ59" i="107"/>
  <c r="BS62" i="107"/>
  <c r="BH66" i="107"/>
  <c r="BF69" i="107"/>
  <c r="BK72" i="107"/>
  <c r="BK75" i="107"/>
  <c r="BC79" i="107"/>
  <c r="BR81" i="107"/>
  <c r="BG85" i="107"/>
  <c r="BJ88" i="107"/>
  <c r="BM91" i="107"/>
  <c r="BQ94" i="107"/>
  <c r="BJ97" i="107"/>
  <c r="BK100" i="107"/>
  <c r="BL103" i="107"/>
  <c r="BM106" i="107"/>
  <c r="BO109" i="107"/>
  <c r="BK112" i="107"/>
  <c r="BN115" i="107"/>
  <c r="BE118" i="107"/>
  <c r="BB121" i="107"/>
  <c r="BK123" i="107"/>
  <c r="BK126" i="107"/>
  <c r="BB129" i="107"/>
  <c r="BN131" i="107"/>
  <c r="BF134" i="107"/>
  <c r="BQ136" i="107"/>
  <c r="BG139" i="107"/>
  <c r="BM141" i="107"/>
  <c r="BB144" i="107"/>
  <c r="BJ146" i="107"/>
  <c r="BT148" i="107"/>
  <c r="BJ151" i="107"/>
  <c r="BK153" i="107"/>
  <c r="BG156" i="107"/>
  <c r="BI158" i="107"/>
  <c r="BR160" i="107"/>
  <c r="BD163" i="107"/>
  <c r="BP165" i="107"/>
  <c r="BT167" i="107"/>
  <c r="BK170" i="107"/>
  <c r="BR172" i="107"/>
  <c r="BH175" i="107"/>
  <c r="BN177" i="107"/>
  <c r="BQ179" i="107"/>
  <c r="BS181" i="107"/>
  <c r="BE184" i="107"/>
  <c r="BE186" i="107"/>
  <c r="BH188" i="107"/>
  <c r="BG190" i="107"/>
  <c r="BK192" i="107"/>
  <c r="BG194" i="107"/>
  <c r="BJ196" i="107"/>
  <c r="BG198" i="107"/>
  <c r="BM200" i="107"/>
  <c r="BI202" i="107"/>
  <c r="BL204" i="107"/>
  <c r="BJ206" i="107"/>
  <c r="BO208" i="107"/>
  <c r="BL210" i="107"/>
  <c r="BN212" i="107"/>
  <c r="BM214" i="107"/>
  <c r="BQ216" i="107"/>
  <c r="BM218" i="107"/>
  <c r="BK220" i="107"/>
  <c r="BG222" i="107"/>
  <c r="BI224" i="107"/>
  <c r="BG226" i="107"/>
  <c r="BE228" i="107"/>
  <c r="BB230" i="107"/>
  <c r="BD232" i="107"/>
  <c r="BR233" i="107"/>
  <c r="BR235" i="107"/>
  <c r="BN237" i="107"/>
  <c r="BN239" i="107"/>
  <c r="BL241" i="107"/>
  <c r="BI243" i="107"/>
  <c r="BG245" i="107"/>
  <c r="BI247" i="107"/>
  <c r="BD249" i="107"/>
  <c r="BD251" i="107"/>
  <c r="BS252" i="107"/>
  <c r="BS254" i="107"/>
  <c r="BS256" i="107"/>
  <c r="BO258" i="107"/>
  <c r="BM260" i="107"/>
  <c r="BN262" i="107"/>
  <c r="BI264" i="107"/>
  <c r="BI266" i="107"/>
  <c r="BG268" i="107"/>
  <c r="BG270" i="107"/>
  <c r="BE272" i="107"/>
  <c r="BT273" i="107"/>
  <c r="BR275" i="107"/>
  <c r="BT277" i="107"/>
  <c r="BN279" i="107"/>
  <c r="BO281" i="107"/>
  <c r="BK283" i="107"/>
  <c r="BK285" i="107"/>
  <c r="BI287" i="107"/>
  <c r="BC289" i="107"/>
  <c r="BR290" i="107"/>
  <c r="BQ292" i="107"/>
  <c r="BK294" i="107"/>
  <c r="BE296" i="107"/>
  <c r="BQ297" i="107"/>
  <c r="BP299" i="107"/>
  <c r="BG301" i="107"/>
  <c r="BB303" i="107"/>
  <c r="BO304" i="107"/>
  <c r="BH306" i="107"/>
  <c r="BR307" i="107"/>
  <c r="BI309" i="107"/>
  <c r="BR310" i="107"/>
  <c r="BL312" i="107"/>
  <c r="BB314" i="107"/>
  <c r="BL315" i="107"/>
  <c r="BB317" i="107"/>
  <c r="BN318" i="107"/>
  <c r="BE320" i="107"/>
  <c r="BO321" i="107"/>
  <c r="BE323" i="107"/>
  <c r="BR324" i="107"/>
  <c r="BG326" i="107"/>
  <c r="BR327" i="107"/>
  <c r="BH329" i="107"/>
  <c r="BB331" i="107"/>
  <c r="BK332" i="107"/>
  <c r="BB334" i="107"/>
  <c r="BK335" i="107"/>
  <c r="BE337" i="107"/>
  <c r="BM338" i="107"/>
  <c r="BE340" i="107"/>
  <c r="BN341" i="107"/>
  <c r="BG343" i="107"/>
  <c r="BQ344" i="107"/>
  <c r="BG346" i="107"/>
  <c r="BQ347" i="107"/>
  <c r="BJ349" i="107"/>
  <c r="BT350" i="107"/>
  <c r="BK352" i="107"/>
  <c r="BT353" i="107"/>
  <c r="BN355" i="107"/>
  <c r="BD357" i="107"/>
  <c r="BN358" i="107"/>
  <c r="BD360" i="107"/>
  <c r="BP361" i="107"/>
  <c r="BF363" i="107"/>
  <c r="BQ364" i="107"/>
  <c r="BF366" i="107"/>
  <c r="BT367" i="107"/>
  <c r="BI369" i="107"/>
  <c r="BB11" i="107"/>
  <c r="BH14" i="107"/>
  <c r="BO17" i="107"/>
  <c r="BC21" i="107"/>
  <c r="BP24" i="107"/>
  <c r="BT27" i="107"/>
  <c r="BJ31" i="107"/>
  <c r="BL34" i="107"/>
  <c r="BF38" i="107"/>
  <c r="BN41" i="107"/>
  <c r="BB45" i="107"/>
  <c r="BC48" i="107"/>
  <c r="BH51" i="107"/>
  <c r="BP54" i="107"/>
  <c r="BJ57" i="107"/>
  <c r="BP60" i="107"/>
  <c r="BF64" i="107"/>
  <c r="BH67" i="107"/>
  <c r="BH70" i="107"/>
  <c r="BE73" i="107"/>
  <c r="BT76" i="107"/>
  <c r="BN79" i="107"/>
  <c r="BT82" i="107"/>
  <c r="BT85" i="107"/>
  <c r="BF89" i="107"/>
  <c r="BM92" i="107"/>
  <c r="BN95" i="107"/>
  <c r="BK98" i="107"/>
  <c r="BN101" i="107"/>
  <c r="BP104" i="107"/>
  <c r="BL107" i="107"/>
  <c r="BN110" i="107"/>
  <c r="BP113" i="107"/>
  <c r="BN116" i="107"/>
  <c r="BF119" i="107"/>
  <c r="BP121" i="107"/>
  <c r="BQ124" i="107"/>
  <c r="BG127" i="107"/>
  <c r="BB130" i="107"/>
  <c r="BE132" i="107"/>
  <c r="BC135" i="107"/>
  <c r="BP137" i="107"/>
  <c r="BS139" i="107"/>
  <c r="BG142" i="107"/>
  <c r="BP144" i="107"/>
  <c r="BG147" i="107"/>
  <c r="BK149" i="107"/>
  <c r="BS151" i="107"/>
  <c r="BL154" i="107"/>
  <c r="BR156" i="107"/>
  <c r="BF159" i="107"/>
  <c r="BL161" i="107"/>
  <c r="BF164" i="107"/>
  <c r="BK166" i="107"/>
  <c r="BT168" i="107"/>
  <c r="BD171" i="107"/>
  <c r="BQ173" i="107"/>
  <c r="BE176" i="107"/>
  <c r="BG178" i="107"/>
  <c r="BG180" i="107"/>
  <c r="BM182" i="107"/>
  <c r="BQ184" i="107"/>
  <c r="BS186" i="107"/>
  <c r="BQ188" i="107"/>
  <c r="BD191" i="107"/>
  <c r="BD193" i="107"/>
  <c r="BS11" i="107"/>
  <c r="BS16" i="107"/>
  <c r="BT20" i="107"/>
  <c r="BK25" i="107"/>
  <c r="BG29" i="107"/>
  <c r="BS33" i="107"/>
  <c r="BD38" i="107"/>
  <c r="BD42" i="107"/>
  <c r="BI46" i="107"/>
  <c r="BG50" i="107"/>
  <c r="BJ54" i="107"/>
  <c r="BD58" i="107"/>
  <c r="BE62" i="107"/>
  <c r="BJ66" i="107"/>
  <c r="BB70" i="107"/>
  <c r="BG74" i="107"/>
  <c r="BL77" i="107"/>
  <c r="BJ82" i="107"/>
  <c r="BM85" i="107"/>
  <c r="BS89" i="107"/>
  <c r="BL93" i="107"/>
  <c r="BR97" i="107"/>
  <c r="BL101" i="107"/>
  <c r="BB105" i="107"/>
  <c r="BQ108" i="107"/>
  <c r="BM112" i="107"/>
  <c r="BI116" i="107"/>
  <c r="BL119" i="107"/>
  <c r="BC123" i="107"/>
  <c r="BL126" i="107"/>
  <c r="BQ129" i="107"/>
  <c r="BT132" i="107"/>
  <c r="BS135" i="107"/>
  <c r="BL139" i="107"/>
  <c r="BE142" i="107"/>
  <c r="BI145" i="107"/>
  <c r="BT147" i="107"/>
  <c r="BK151" i="107"/>
  <c r="BI154" i="107"/>
  <c r="BC157" i="107"/>
  <c r="BD160" i="107"/>
  <c r="BE163" i="107"/>
  <c r="BG166" i="107"/>
  <c r="BD169" i="107"/>
  <c r="BG172" i="107"/>
  <c r="BI175" i="107"/>
  <c r="BE178" i="107"/>
  <c r="BT180" i="107"/>
  <c r="BI183" i="107"/>
  <c r="BJ186" i="107"/>
  <c r="BO188" i="107"/>
  <c r="BJ191" i="107"/>
  <c r="BP193" i="107"/>
  <c r="BE196" i="107"/>
  <c r="BO198" i="107"/>
  <c r="BC201" i="107"/>
  <c r="BH203" i="107"/>
  <c r="BP205" i="107"/>
  <c r="BT207" i="107"/>
  <c r="BN210" i="107"/>
  <c r="BS212" i="107"/>
  <c r="BH215" i="107"/>
  <c r="BL217" i="107"/>
  <c r="BS219" i="107"/>
  <c r="BC222" i="107"/>
  <c r="BK224" i="107"/>
  <c r="BO226" i="107"/>
  <c r="BB229" i="107"/>
  <c r="BE231" i="107"/>
  <c r="BF233" i="107"/>
  <c r="BM235" i="107"/>
  <c r="BS237" i="107"/>
  <c r="BF240" i="107"/>
  <c r="BF242" i="107"/>
  <c r="BL244" i="107"/>
  <c r="BN246" i="107"/>
  <c r="BG249" i="107"/>
  <c r="BJ251" i="107"/>
  <c r="BO253" i="107"/>
  <c r="BR255" i="107"/>
  <c r="BD258" i="107"/>
  <c r="BF260" i="107"/>
  <c r="BI262" i="107"/>
  <c r="BP264" i="107"/>
  <c r="BN266" i="107"/>
  <c r="BS268" i="107"/>
  <c r="BB271" i="107"/>
  <c r="BT272" i="107"/>
  <c r="BD275" i="107"/>
  <c r="BE277" i="107"/>
  <c r="BJ279" i="107"/>
  <c r="BN281" i="107"/>
  <c r="BN283" i="107"/>
  <c r="BS285" i="107"/>
  <c r="BP287" i="107"/>
  <c r="BT289" i="107"/>
  <c r="BS291" i="107"/>
  <c r="BO293" i="107"/>
  <c r="BO295" i="107"/>
  <c r="BL297" i="107"/>
  <c r="BH299" i="107"/>
  <c r="BJ301" i="107"/>
  <c r="BG303" i="107"/>
  <c r="BF305" i="107"/>
  <c r="BT306" i="107"/>
  <c r="BK308" i="107"/>
  <c r="BH310" i="107"/>
  <c r="BT311" i="107"/>
  <c r="BP313" i="107"/>
  <c r="BK315" i="107"/>
  <c r="BE317" i="107"/>
  <c r="BS318" i="107"/>
  <c r="BM320" i="107"/>
  <c r="BJ322" i="107"/>
  <c r="BB324" i="107"/>
  <c r="BN325" i="107"/>
  <c r="BI327" i="107"/>
  <c r="BD329" i="107"/>
  <c r="BO330" i="107"/>
  <c r="BN332" i="107"/>
  <c r="BG334" i="107"/>
  <c r="BC336" i="107"/>
  <c r="BO337" i="107"/>
  <c r="BH339" i="107"/>
  <c r="BC341" i="107"/>
  <c r="BP342" i="107"/>
  <c r="BM344" i="107"/>
  <c r="BF346" i="107"/>
  <c r="BT347" i="107"/>
  <c r="BN349" i="107"/>
  <c r="BI351" i="107"/>
  <c r="BE353" i="107"/>
  <c r="BQ354" i="107"/>
  <c r="BJ356" i="107"/>
  <c r="BF358" i="107"/>
  <c r="BR359" i="107"/>
  <c r="BL361" i="107"/>
  <c r="BK363" i="107"/>
  <c r="BB365" i="107"/>
  <c r="BR366" i="107"/>
  <c r="BJ368" i="107"/>
  <c r="BD370" i="107"/>
  <c r="BP371" i="107"/>
  <c r="BJ373" i="107"/>
  <c r="BS374" i="107"/>
  <c r="BO376" i="107"/>
  <c r="BG378" i="107"/>
  <c r="BQ379" i="107"/>
  <c r="BL381" i="107"/>
  <c r="BE383" i="107"/>
  <c r="BP384" i="107"/>
  <c r="BJ386" i="107"/>
  <c r="BC388" i="107"/>
  <c r="BL389" i="107"/>
  <c r="BF391" i="107"/>
  <c r="BO392" i="107"/>
  <c r="BF394" i="107"/>
  <c r="BN395" i="107"/>
  <c r="BH397" i="107"/>
  <c r="BQ398" i="107"/>
  <c r="BG400" i="107"/>
  <c r="BS401" i="107"/>
  <c r="BJ403" i="107"/>
  <c r="BS404" i="107"/>
  <c r="BL406" i="107"/>
  <c r="BC408" i="107"/>
  <c r="BK409" i="107"/>
  <c r="BE411" i="107"/>
  <c r="BO412" i="107"/>
  <c r="BF414" i="107"/>
  <c r="BQ415" i="107"/>
  <c r="BI417" i="107"/>
  <c r="BQ418" i="107"/>
  <c r="BK420" i="107"/>
  <c r="BT421" i="107"/>
  <c r="BJ423" i="107"/>
  <c r="BS424" i="107"/>
  <c r="BL426" i="107"/>
  <c r="BC428" i="107"/>
  <c r="BK429" i="107"/>
  <c r="BE431" i="107"/>
  <c r="BN432" i="107"/>
  <c r="BE434" i="107"/>
  <c r="BP435" i="107"/>
  <c r="BH437" i="107"/>
  <c r="BP438" i="107"/>
  <c r="BI440" i="107"/>
  <c r="BT441" i="107"/>
  <c r="BI443" i="107"/>
  <c r="BR444" i="107"/>
  <c r="BF446" i="107"/>
  <c r="BL447" i="107"/>
  <c r="BB449" i="107"/>
  <c r="BI450" i="107"/>
  <c r="BO451" i="107"/>
  <c r="BB453" i="107"/>
  <c r="BK454" i="107"/>
  <c r="BR455" i="107"/>
  <c r="BE457" i="107"/>
  <c r="BN458" i="107"/>
  <c r="BB460" i="107"/>
  <c r="BH461" i="107"/>
  <c r="BQ462" i="107"/>
  <c r="BE464" i="107"/>
  <c r="BK465" i="107"/>
  <c r="BT466" i="107"/>
  <c r="BI468" i="107"/>
  <c r="BO469" i="107"/>
  <c r="BE471" i="107"/>
  <c r="BL472" i="107"/>
  <c r="BR473" i="107"/>
  <c r="BH475" i="107"/>
  <c r="BO476" i="107"/>
  <c r="BB478" i="107"/>
  <c r="BH479" i="107"/>
  <c r="BQ480" i="107"/>
  <c r="BE482" i="107"/>
  <c r="BK483" i="107"/>
  <c r="BT484" i="107"/>
  <c r="BH486" i="107"/>
  <c r="BN487" i="107"/>
  <c r="BD489" i="107"/>
  <c r="BJ490" i="107"/>
  <c r="BO491" i="107"/>
  <c r="BT492" i="107"/>
  <c r="BH494" i="107"/>
  <c r="BL495" i="107"/>
  <c r="BQ496" i="107"/>
  <c r="BB498" i="107"/>
  <c r="BF499" i="107"/>
  <c r="BK500" i="107"/>
  <c r="BP501" i="107"/>
  <c r="BB503" i="107"/>
  <c r="BF504" i="107"/>
  <c r="BJ505" i="107"/>
  <c r="BN506" i="107"/>
  <c r="BT507" i="107"/>
  <c r="BE509" i="107"/>
  <c r="BJ510" i="107"/>
  <c r="BN511" i="107"/>
  <c r="BR512" i="107"/>
  <c r="BC514" i="107"/>
  <c r="BI515" i="107"/>
  <c r="BM516" i="107"/>
  <c r="BR517" i="107"/>
  <c r="BC519" i="107"/>
  <c r="BG520" i="107"/>
  <c r="BL521" i="107"/>
  <c r="BQ522" i="107"/>
  <c r="BC524" i="107"/>
  <c r="BG525" i="107"/>
  <c r="BK526" i="107"/>
  <c r="BO527" i="107"/>
  <c r="BB529" i="107"/>
  <c r="BF530" i="107"/>
  <c r="BK531" i="107"/>
  <c r="BO532" i="107"/>
  <c r="BS533" i="107"/>
  <c r="BD535" i="107"/>
  <c r="BJ536" i="107"/>
  <c r="BN537" i="107"/>
  <c r="BS538" i="107"/>
  <c r="BD540" i="107"/>
  <c r="BH541" i="107"/>
  <c r="BM542" i="107"/>
  <c r="BR543" i="107"/>
  <c r="BD545" i="107"/>
  <c r="BH546" i="107"/>
  <c r="BL547" i="107"/>
  <c r="BP548" i="107"/>
  <c r="BC550" i="107"/>
  <c r="BG551" i="107"/>
  <c r="BL552" i="107"/>
  <c r="BP553" i="107"/>
  <c r="BT554" i="107"/>
  <c r="BE556" i="107"/>
  <c r="BK557" i="107"/>
  <c r="BO558" i="107"/>
  <c r="BT559" i="107"/>
  <c r="BE561" i="107"/>
  <c r="BI562" i="107"/>
  <c r="BN563" i="107"/>
  <c r="BS564" i="107"/>
  <c r="BE566" i="107"/>
  <c r="BI567" i="107"/>
  <c r="BM568" i="107"/>
  <c r="BQ569" i="107"/>
  <c r="BD571" i="107"/>
  <c r="BH572" i="107"/>
  <c r="BM573" i="107"/>
  <c r="BQ574" i="107"/>
  <c r="BB576" i="107"/>
  <c r="BF577" i="107"/>
  <c r="BL578" i="107"/>
  <c r="BP579" i="107"/>
  <c r="BB581" i="107"/>
  <c r="BF582" i="107"/>
  <c r="BJ583" i="107"/>
  <c r="BO584" i="107"/>
  <c r="BT585" i="107"/>
  <c r="BF587" i="107"/>
  <c r="BJ588" i="107"/>
  <c r="BN589" i="107"/>
  <c r="BR590" i="107"/>
  <c r="BE592" i="107"/>
  <c r="BI593" i="107"/>
  <c r="BN594" i="107"/>
  <c r="BR595" i="107"/>
  <c r="BC597" i="107"/>
  <c r="BG598" i="107"/>
  <c r="BM599" i="107"/>
  <c r="BQ600" i="107"/>
  <c r="BC602" i="107"/>
  <c r="BG603" i="107"/>
  <c r="BK604" i="107"/>
  <c r="BP605" i="107"/>
  <c r="BB607" i="107"/>
  <c r="BG608" i="107"/>
  <c r="BK609" i="107"/>
  <c r="BO610" i="107"/>
  <c r="BS611" i="107"/>
  <c r="BF613" i="107"/>
  <c r="BJ614" i="107"/>
  <c r="BO615" i="107"/>
  <c r="BS616" i="107"/>
  <c r="BD618" i="107"/>
  <c r="BH619" i="107"/>
  <c r="BN620" i="107"/>
  <c r="BR621" i="107"/>
  <c r="BD623" i="107"/>
  <c r="BH624" i="107"/>
  <c r="BL625" i="107"/>
  <c r="BO626" i="107"/>
  <c r="BS627" i="107"/>
  <c r="BC629" i="107"/>
  <c r="BF630" i="107"/>
  <c r="BJ631" i="107"/>
  <c r="BM632" i="107"/>
  <c r="BP633" i="107"/>
  <c r="BS634" i="107"/>
  <c r="BC636" i="107"/>
  <c r="BF637" i="107"/>
  <c r="BJ638" i="107"/>
  <c r="BM639" i="107"/>
  <c r="BP640" i="107"/>
  <c r="BT641" i="107"/>
  <c r="BD643" i="107"/>
  <c r="BG644" i="107"/>
  <c r="BJ645" i="107"/>
  <c r="BM646" i="107"/>
  <c r="BP647" i="107"/>
  <c r="BT648" i="107"/>
  <c r="BD650" i="107"/>
  <c r="BG651" i="107"/>
  <c r="BK652" i="107"/>
  <c r="BN653" i="107"/>
  <c r="BQ654" i="107"/>
  <c r="BT655" i="107"/>
  <c r="BD657" i="107"/>
  <c r="BG658" i="107"/>
  <c r="BK659" i="107"/>
  <c r="BN660" i="107"/>
  <c r="BQ661" i="107"/>
  <c r="BB663" i="107"/>
  <c r="BE664" i="107"/>
  <c r="BG665" i="107"/>
  <c r="BI666" i="107"/>
  <c r="BK667" i="107"/>
  <c r="BM668" i="107"/>
  <c r="BO669" i="107"/>
  <c r="BQ670" i="107"/>
  <c r="BS671" i="107"/>
  <c r="BB673" i="107"/>
  <c r="BE674" i="107"/>
  <c r="BG675" i="107"/>
  <c r="BI676" i="107"/>
  <c r="BK677" i="107"/>
  <c r="BM678" i="107"/>
  <c r="BO679" i="107"/>
  <c r="BQ680" i="107"/>
  <c r="BS681" i="107"/>
  <c r="BB683" i="107"/>
  <c r="BD684" i="107"/>
  <c r="BF685" i="107"/>
  <c r="BG686" i="107"/>
  <c r="BH687" i="107"/>
  <c r="BI688" i="107"/>
  <c r="BJ689" i="107"/>
  <c r="BK690" i="107"/>
  <c r="BL691" i="107"/>
  <c r="BM692" i="107"/>
  <c r="BN693" i="107"/>
  <c r="BO694" i="107"/>
  <c r="BP695" i="107"/>
  <c r="BQ696" i="107"/>
  <c r="BR697" i="107"/>
  <c r="BS698" i="107"/>
  <c r="BT699" i="107"/>
  <c r="BB701" i="107"/>
  <c r="BC702" i="107"/>
  <c r="BD703" i="107"/>
  <c r="BE704" i="107"/>
  <c r="BF705" i="107"/>
  <c r="BG706" i="107"/>
  <c r="BH707" i="107"/>
  <c r="BI708" i="107"/>
  <c r="BJ709" i="107"/>
  <c r="BK710" i="107"/>
  <c r="BL711" i="107"/>
  <c r="BM712" i="107"/>
  <c r="BN713" i="107"/>
  <c r="BO714" i="107"/>
  <c r="BP715" i="107"/>
  <c r="BQ716" i="107"/>
  <c r="BR717" i="107"/>
  <c r="BS718" i="107"/>
  <c r="BT719" i="107"/>
  <c r="BB721" i="107"/>
  <c r="BC722" i="107"/>
  <c r="BD723" i="107"/>
  <c r="BE724" i="107"/>
  <c r="BF725" i="107"/>
  <c r="BG726" i="107"/>
  <c r="BH727" i="107"/>
  <c r="BI728" i="107"/>
  <c r="BJ729" i="107"/>
  <c r="BK730" i="107"/>
  <c r="BL731" i="107"/>
  <c r="BM732" i="107"/>
  <c r="BN733" i="107"/>
  <c r="BO734" i="107"/>
  <c r="BA24" i="107"/>
  <c r="BA44" i="107"/>
  <c r="BA64" i="107"/>
  <c r="BA84" i="107"/>
  <c r="BA104" i="107"/>
  <c r="BA124" i="107"/>
  <c r="BA144" i="107"/>
  <c r="BA164" i="107"/>
  <c r="BA184" i="107"/>
  <c r="BA204" i="107"/>
  <c r="BA224" i="107"/>
  <c r="BA244" i="107"/>
  <c r="BA264" i="107"/>
  <c r="BA284" i="107"/>
  <c r="BA304" i="107"/>
  <c r="BA324" i="107"/>
  <c r="BA344" i="107"/>
  <c r="BA364" i="107"/>
  <c r="BA384" i="107"/>
  <c r="BA404" i="107"/>
  <c r="BA424" i="107"/>
  <c r="BA444" i="107"/>
  <c r="BA464" i="107"/>
  <c r="BA484" i="107"/>
  <c r="BA504" i="107"/>
  <c r="BA524" i="107"/>
  <c r="BA544" i="107"/>
  <c r="BA564" i="107"/>
  <c r="BA584" i="107"/>
  <c r="BA604" i="107"/>
  <c r="BA624" i="107"/>
  <c r="BA644" i="107"/>
  <c r="BA664" i="107"/>
  <c r="BA684" i="107"/>
  <c r="BA704" i="107"/>
  <c r="BA724" i="107"/>
  <c r="BT11" i="107"/>
  <c r="BC17" i="107"/>
  <c r="BB21" i="107"/>
  <c r="BL25" i="107"/>
  <c r="BH29" i="107"/>
  <c r="BB34" i="107"/>
  <c r="BE38" i="107"/>
  <c r="BE42" i="107"/>
  <c r="BL46" i="107"/>
  <c r="BH50" i="107"/>
  <c r="BM54" i="107"/>
  <c r="BF58" i="107"/>
  <c r="BF62" i="107"/>
  <c r="BL66" i="107"/>
  <c r="BG70" i="107"/>
  <c r="BI74" i="107"/>
  <c r="BP77" i="107"/>
  <c r="BK82" i="107"/>
  <c r="BO85" i="107"/>
  <c r="BT89" i="107"/>
  <c r="BN93" i="107"/>
  <c r="BS97" i="107"/>
  <c r="BM101" i="107"/>
  <c r="BD105" i="107"/>
  <c r="BS108" i="107"/>
  <c r="BN112" i="107"/>
  <c r="BM116" i="107"/>
  <c r="BM119" i="107"/>
  <c r="BD123" i="107"/>
  <c r="BM126" i="107"/>
  <c r="BT129" i="107"/>
  <c r="BD133" i="107"/>
  <c r="BT135" i="107"/>
  <c r="BM139" i="107"/>
  <c r="BF142" i="107"/>
  <c r="BK145" i="107"/>
  <c r="BB148" i="107"/>
  <c r="BL151" i="107"/>
  <c r="BK154" i="107"/>
  <c r="BD157" i="107"/>
  <c r="BF160" i="107"/>
  <c r="BF163" i="107"/>
  <c r="BJ166" i="107"/>
  <c r="BF169" i="107"/>
  <c r="BI172" i="107"/>
  <c r="BJ175" i="107"/>
  <c r="BF178" i="107"/>
  <c r="BB181" i="107"/>
  <c r="BJ183" i="107"/>
  <c r="BK186" i="107"/>
  <c r="BP188" i="107"/>
  <c r="BK191" i="107"/>
  <c r="BQ193" i="107"/>
  <c r="BK196" i="107"/>
  <c r="BS198" i="107"/>
  <c r="BD201" i="107"/>
  <c r="BI203" i="107"/>
  <c r="BS205" i="107"/>
  <c r="BB208" i="107"/>
  <c r="BO210" i="107"/>
  <c r="BT212" i="107"/>
  <c r="BI215" i="107"/>
  <c r="BN217" i="107"/>
  <c r="BT219" i="107"/>
  <c r="BD222" i="107"/>
  <c r="BL224" i="107"/>
  <c r="BQ226" i="107"/>
  <c r="BC229" i="107"/>
  <c r="BF231" i="107"/>
  <c r="BG233" i="107"/>
  <c r="BS235" i="107"/>
  <c r="BE238" i="107"/>
  <c r="BH240" i="107"/>
  <c r="BG242" i="107"/>
  <c r="BP244" i="107"/>
  <c r="BQ246" i="107"/>
  <c r="BH249" i="107"/>
  <c r="BK251" i="107"/>
  <c r="BP253" i="107"/>
  <c r="BS255" i="107"/>
  <c r="BF258" i="107"/>
  <c r="BG260" i="107"/>
  <c r="BP262" i="107"/>
  <c r="BQ264" i="107"/>
  <c r="BO266" i="107"/>
  <c r="BT268" i="107"/>
  <c r="BC271" i="107"/>
  <c r="BB273" i="107"/>
  <c r="BH275" i="107"/>
  <c r="BF277" i="107"/>
  <c r="BK279" i="107"/>
  <c r="BP281" i="107"/>
  <c r="BO283" i="107"/>
  <c r="BC286" i="107"/>
  <c r="BR287" i="107"/>
  <c r="BB290" i="107"/>
  <c r="BT291" i="107"/>
  <c r="BP293" i="107"/>
  <c r="BP295" i="107"/>
  <c r="BN297" i="107"/>
  <c r="BQ299" i="107"/>
  <c r="BL301" i="107"/>
  <c r="BI303" i="107"/>
  <c r="BG305" i="107"/>
  <c r="BB307" i="107"/>
  <c r="BL308" i="107"/>
  <c r="BJ310" i="107"/>
  <c r="BB312" i="107"/>
  <c r="BQ313" i="107"/>
  <c r="BM315" i="107"/>
  <c r="BF317" i="107"/>
  <c r="BC319" i="107"/>
  <c r="BN320" i="107"/>
  <c r="BK322" i="107"/>
  <c r="BC324" i="107"/>
  <c r="BP325" i="107"/>
  <c r="BJ327" i="107"/>
  <c r="BE329" i="107"/>
  <c r="BC331" i="107"/>
  <c r="BO332" i="107"/>
  <c r="BH334" i="107"/>
  <c r="BD336" i="107"/>
  <c r="BP337" i="107"/>
  <c r="BI339" i="107"/>
  <c r="BF341" i="107"/>
  <c r="BQ342" i="107"/>
  <c r="BN344" i="107"/>
  <c r="BH346" i="107"/>
  <c r="BB348" i="107"/>
  <c r="BR349" i="107"/>
  <c r="BJ351" i="107"/>
  <c r="BF353" i="107"/>
  <c r="BR354" i="107"/>
  <c r="BK356" i="107"/>
  <c r="BG358" i="107"/>
  <c r="BS359" i="107"/>
  <c r="BQ361" i="107"/>
  <c r="BL363" i="107"/>
  <c r="BC365" i="107"/>
  <c r="BS366" i="107"/>
  <c r="BK368" i="107"/>
  <c r="BE370" i="107"/>
  <c r="BR371" i="107"/>
  <c r="BK373" i="107"/>
  <c r="BB375" i="107"/>
  <c r="BP376" i="107"/>
  <c r="BH378" i="107"/>
  <c r="BR379" i="107"/>
  <c r="BN381" i="107"/>
  <c r="BF383" i="107"/>
  <c r="BQ384" i="107"/>
  <c r="BK386" i="107"/>
  <c r="BD388" i="107"/>
  <c r="BN389" i="107"/>
  <c r="BG391" i="107"/>
  <c r="BQ392" i="107"/>
  <c r="BG394" i="107"/>
  <c r="BR395" i="107"/>
  <c r="BJ397" i="107"/>
  <c r="BR398" i="107"/>
  <c r="BH400" i="107"/>
  <c r="BT401" i="107"/>
  <c r="BK403" i="107"/>
  <c r="BT404" i="107"/>
  <c r="BM406" i="107"/>
  <c r="BD408" i="107"/>
  <c r="BL409" i="107"/>
  <c r="BG411" i="107"/>
  <c r="BQ412" i="107"/>
  <c r="BG414" i="107"/>
  <c r="BR415" i="107"/>
  <c r="BJ417" i="107"/>
  <c r="BR418" i="107"/>
  <c r="BL420" i="107"/>
  <c r="BB422" i="107"/>
  <c r="BK423" i="107"/>
  <c r="BD425" i="107"/>
  <c r="BN426" i="107"/>
  <c r="BD428" i="107"/>
  <c r="BL429" i="107"/>
  <c r="BF431" i="107"/>
  <c r="BO432" i="107"/>
  <c r="BF434" i="107"/>
  <c r="BQ435" i="107"/>
  <c r="BI437" i="107"/>
  <c r="BQ438" i="107"/>
  <c r="BL440" i="107"/>
  <c r="BB442" i="107"/>
  <c r="BJ443" i="107"/>
  <c r="BS444" i="107"/>
  <c r="BG446" i="107"/>
  <c r="BM447" i="107"/>
  <c r="BC449" i="107"/>
  <c r="BJ450" i="107"/>
  <c r="BP451" i="107"/>
  <c r="BF453" i="107"/>
  <c r="BM454" i="107"/>
  <c r="BS455" i="107"/>
  <c r="BF457" i="107"/>
  <c r="BO458" i="107"/>
  <c r="BC460" i="107"/>
  <c r="BI461" i="107"/>
  <c r="BR462" i="107"/>
  <c r="BF464" i="107"/>
  <c r="BL465" i="107"/>
  <c r="BC467" i="107"/>
  <c r="BJ468" i="107"/>
  <c r="BP469" i="107"/>
  <c r="BF471" i="107"/>
  <c r="BM472" i="107"/>
  <c r="BS473" i="107"/>
  <c r="BI475" i="107"/>
  <c r="BP476" i="107"/>
  <c r="BC478" i="107"/>
  <c r="BL479" i="107"/>
  <c r="BS480" i="107"/>
  <c r="BF482" i="107"/>
  <c r="BL483" i="107"/>
  <c r="BB485" i="107"/>
  <c r="BI486" i="107"/>
  <c r="BO487" i="107"/>
  <c r="BE489" i="107"/>
  <c r="BK490" i="107"/>
  <c r="BP491" i="107"/>
  <c r="BB493" i="107"/>
  <c r="BI494" i="107"/>
  <c r="BN495" i="107"/>
  <c r="BR496" i="107"/>
  <c r="BC498" i="107"/>
  <c r="BG499" i="107"/>
  <c r="BM500" i="107"/>
  <c r="BQ501" i="107"/>
  <c r="BC503" i="107"/>
  <c r="BG504" i="107"/>
  <c r="BK505" i="107"/>
  <c r="BO506" i="107"/>
  <c r="BB508" i="107"/>
  <c r="BF509" i="107"/>
  <c r="BK510" i="107"/>
  <c r="BO511" i="107"/>
  <c r="BS512" i="107"/>
  <c r="BE514" i="107"/>
  <c r="BJ515" i="107"/>
  <c r="BO516" i="107"/>
  <c r="BS517" i="107"/>
  <c r="BD519" i="107"/>
  <c r="BH520" i="107"/>
  <c r="BN521" i="107"/>
  <c r="BR522" i="107"/>
  <c r="BD524" i="107"/>
  <c r="BH525" i="107"/>
  <c r="BL526" i="107"/>
  <c r="BP527" i="107"/>
  <c r="BC529" i="107"/>
  <c r="BG530" i="107"/>
  <c r="BL531" i="107"/>
  <c r="BP532" i="107"/>
  <c r="BT533" i="107"/>
  <c r="BF535" i="107"/>
  <c r="BK536" i="107"/>
  <c r="BP537" i="107"/>
  <c r="BT538" i="107"/>
  <c r="BE540" i="107"/>
  <c r="BI541" i="107"/>
  <c r="BO542" i="107"/>
  <c r="BS543" i="107"/>
  <c r="BE545" i="107"/>
  <c r="BI546" i="107"/>
  <c r="BM547" i="107"/>
  <c r="BQ548" i="107"/>
  <c r="BD550" i="107"/>
  <c r="BH551" i="107"/>
  <c r="BM552" i="107"/>
  <c r="BQ553" i="107"/>
  <c r="BB555" i="107"/>
  <c r="BG556" i="107"/>
  <c r="BL557" i="107"/>
  <c r="BQ558" i="107"/>
  <c r="BB560" i="107"/>
  <c r="BF561" i="107"/>
  <c r="BJ562" i="107"/>
  <c r="BP563" i="107"/>
  <c r="BT564" i="107"/>
  <c r="BF566" i="107"/>
  <c r="BJ567" i="107"/>
  <c r="BN568" i="107"/>
  <c r="BR569" i="107"/>
  <c r="BE571" i="107"/>
  <c r="BI572" i="107"/>
  <c r="BN573" i="107"/>
  <c r="BR574" i="107"/>
  <c r="BC576" i="107"/>
  <c r="BH577" i="107"/>
  <c r="BM578" i="107"/>
  <c r="BR579" i="107"/>
  <c r="BC581" i="107"/>
  <c r="BG582" i="107"/>
  <c r="BK583" i="107"/>
  <c r="BQ584" i="107"/>
  <c r="BB586" i="107"/>
  <c r="BG587" i="107"/>
  <c r="BK588" i="107"/>
  <c r="BO589" i="107"/>
  <c r="BS590" i="107"/>
  <c r="BF592" i="107"/>
  <c r="BJ593" i="107"/>
  <c r="BO594" i="107"/>
  <c r="BS595" i="107"/>
  <c r="BD597" i="107"/>
  <c r="BI598" i="107"/>
  <c r="BN599" i="107"/>
  <c r="BS600" i="107"/>
  <c r="BD602" i="107"/>
  <c r="BH603" i="107"/>
  <c r="BL604" i="107"/>
  <c r="BR605" i="107"/>
  <c r="BC607" i="107"/>
  <c r="BH608" i="107"/>
  <c r="BL609" i="107"/>
  <c r="BP610" i="107"/>
  <c r="BT611" i="107"/>
  <c r="BG613" i="107"/>
  <c r="BK614" i="107"/>
  <c r="BP615" i="107"/>
  <c r="BT616" i="107"/>
  <c r="BE618" i="107"/>
  <c r="BJ619" i="107"/>
  <c r="BO620" i="107"/>
  <c r="BT621" i="107"/>
  <c r="BE623" i="107"/>
  <c r="BI624" i="107"/>
  <c r="BM625" i="107"/>
  <c r="BQ626" i="107"/>
  <c r="BT627" i="107"/>
  <c r="BD629" i="107"/>
  <c r="BG630" i="107"/>
  <c r="BK631" i="107"/>
  <c r="BN632" i="107"/>
  <c r="BQ633" i="107"/>
  <c r="BT634" i="107"/>
  <c r="BD636" i="107"/>
  <c r="BH637" i="107"/>
  <c r="BK638" i="107"/>
  <c r="BN639" i="107"/>
  <c r="BQ640" i="107"/>
  <c r="BB642" i="107"/>
  <c r="BE643" i="107"/>
  <c r="BH644" i="107"/>
  <c r="BK645" i="107"/>
  <c r="BN646" i="107"/>
  <c r="BR647" i="107"/>
  <c r="BB649" i="107"/>
  <c r="BE650" i="107"/>
  <c r="BH651" i="107"/>
  <c r="BL652" i="107"/>
  <c r="BO653" i="107"/>
  <c r="BR654" i="107"/>
  <c r="BB656" i="107"/>
  <c r="BE657" i="107"/>
  <c r="BI658" i="107"/>
  <c r="BL659" i="107"/>
  <c r="BO660" i="107"/>
  <c r="BR661" i="107"/>
  <c r="BC663" i="107"/>
  <c r="BF664" i="107"/>
  <c r="BH665" i="107"/>
  <c r="BJ666" i="107"/>
  <c r="BL667" i="107"/>
  <c r="BN668" i="107"/>
  <c r="BP669" i="107"/>
  <c r="BR670" i="107"/>
  <c r="BT671" i="107"/>
  <c r="BD673" i="107"/>
  <c r="BF674" i="107"/>
  <c r="BH675" i="107"/>
  <c r="BJ676" i="107"/>
  <c r="BL677" i="107"/>
  <c r="BN678" i="107"/>
  <c r="BP679" i="107"/>
  <c r="BR680" i="107"/>
  <c r="BT681" i="107"/>
  <c r="BC683" i="107"/>
  <c r="BE684" i="107"/>
  <c r="BG685" i="107"/>
  <c r="BH686" i="107"/>
  <c r="BI687" i="107"/>
  <c r="BJ688" i="107"/>
  <c r="BK689" i="107"/>
  <c r="BL690" i="107"/>
  <c r="BM691" i="107"/>
  <c r="BN692" i="107"/>
  <c r="BO693" i="107"/>
  <c r="BP694" i="107"/>
  <c r="BQ695" i="107"/>
  <c r="BR696" i="107"/>
  <c r="BS697" i="107"/>
  <c r="BT698" i="107"/>
  <c r="BB700" i="107"/>
  <c r="BC701" i="107"/>
  <c r="BD702" i="107"/>
  <c r="BE703" i="107"/>
  <c r="BF704" i="107"/>
  <c r="BG705" i="107"/>
  <c r="BH706" i="107"/>
  <c r="BI707" i="107"/>
  <c r="BJ708" i="107"/>
  <c r="BK709" i="107"/>
  <c r="BL710" i="107"/>
  <c r="BM711" i="107"/>
  <c r="BN712" i="107"/>
  <c r="BO713" i="107"/>
  <c r="BP714" i="107"/>
  <c r="BQ715" i="107"/>
  <c r="BR716" i="107"/>
  <c r="BS717" i="107"/>
  <c r="BT718" i="107"/>
  <c r="BB720" i="107"/>
  <c r="BC721" i="107"/>
  <c r="BD722" i="107"/>
  <c r="BE723" i="107"/>
  <c r="BF724" i="107"/>
  <c r="BG725" i="107"/>
  <c r="BH726" i="107"/>
  <c r="BI727" i="107"/>
  <c r="BJ728" i="107"/>
  <c r="BK729" i="107"/>
  <c r="BL730" i="107"/>
  <c r="BM731" i="107"/>
  <c r="BN732" i="107"/>
  <c r="BO733" i="107"/>
  <c r="BP734" i="107"/>
  <c r="BA25" i="107"/>
  <c r="BA45" i="107"/>
  <c r="BA65" i="107"/>
  <c r="BA85" i="107"/>
  <c r="BA105" i="107"/>
  <c r="BA125" i="107"/>
  <c r="BA145" i="107"/>
  <c r="BA165" i="107"/>
  <c r="BA185" i="107"/>
  <c r="BA205" i="107"/>
  <c r="BA225" i="107"/>
  <c r="BA245" i="107"/>
  <c r="BA265" i="107"/>
  <c r="BA285" i="107"/>
  <c r="BA305" i="107"/>
  <c r="BA325" i="107"/>
  <c r="BA345" i="107"/>
  <c r="BA365" i="107"/>
  <c r="BA385" i="107"/>
  <c r="BA405" i="107"/>
  <c r="BA425" i="107"/>
  <c r="BA445" i="107"/>
  <c r="BA465" i="107"/>
  <c r="BA485" i="107"/>
  <c r="BA505" i="107"/>
  <c r="BA525" i="107"/>
  <c r="BA545" i="107"/>
  <c r="BA565" i="107"/>
  <c r="BA585" i="107"/>
  <c r="BA605" i="107"/>
  <c r="BA625" i="107"/>
  <c r="BA645" i="107"/>
  <c r="BA665" i="107"/>
  <c r="BA685" i="107"/>
  <c r="BA705" i="107"/>
  <c r="BA725" i="107"/>
  <c r="BE12" i="107"/>
  <c r="BD17" i="107"/>
  <c r="BL21" i="107"/>
  <c r="BM25" i="107"/>
  <c r="BQ29" i="107"/>
  <c r="BC34" i="107"/>
  <c r="BH38" i="107"/>
  <c r="BF42" i="107"/>
  <c r="BM46" i="107"/>
  <c r="BI50" i="107"/>
  <c r="BQ54" i="107"/>
  <c r="BK58" i="107"/>
  <c r="BH62" i="107"/>
  <c r="BM66" i="107"/>
  <c r="BI70" i="107"/>
  <c r="BJ74" i="107"/>
  <c r="BD78" i="107"/>
  <c r="BL82" i="107"/>
  <c r="BN86" i="107"/>
  <c r="BH90" i="107"/>
  <c r="BS93" i="107"/>
  <c r="BB98" i="107"/>
  <c r="BP101" i="107"/>
  <c r="BF105" i="107"/>
  <c r="BT108" i="107"/>
  <c r="BO112" i="107"/>
  <c r="BO116" i="107"/>
  <c r="BS119" i="107"/>
  <c r="BE123" i="107"/>
  <c r="BN126" i="107"/>
  <c r="BC130" i="107"/>
  <c r="BE133" i="107"/>
  <c r="BB136" i="107"/>
  <c r="BN139" i="107"/>
  <c r="BP142" i="107"/>
  <c r="BL145" i="107"/>
  <c r="BJ148" i="107"/>
  <c r="BN151" i="107"/>
  <c r="BM154" i="107"/>
  <c r="BL157" i="107"/>
  <c r="BG160" i="107"/>
  <c r="BG163" i="107"/>
  <c r="BO166" i="107"/>
  <c r="BJ169" i="107"/>
  <c r="BJ172" i="107"/>
  <c r="BL175" i="107"/>
  <c r="BI178" i="107"/>
  <c r="BC181" i="107"/>
  <c r="BK183" i="107"/>
  <c r="BM186" i="107"/>
  <c r="BG189" i="107"/>
  <c r="BL191" i="107"/>
  <c r="BB194" i="107"/>
  <c r="BM196" i="107"/>
  <c r="BB199" i="107"/>
  <c r="BE201" i="107"/>
  <c r="BJ203" i="107"/>
  <c r="BT205" i="107"/>
  <c r="BC208" i="107"/>
  <c r="BQ210" i="107"/>
  <c r="BB213" i="107"/>
  <c r="BO215" i="107"/>
  <c r="BO217" i="107"/>
  <c r="BB220" i="107"/>
  <c r="BI222" i="107"/>
  <c r="BM224" i="107"/>
  <c r="BR226" i="107"/>
  <c r="BD229" i="107"/>
  <c r="BH231" i="107"/>
  <c r="BN233" i="107"/>
  <c r="BT235" i="107"/>
  <c r="BF238" i="107"/>
  <c r="BI240" i="107"/>
  <c r="BI242" i="107"/>
  <c r="BR244" i="107"/>
  <c r="BR246" i="107"/>
  <c r="BJ249" i="107"/>
  <c r="BL251" i="107"/>
  <c r="BR253" i="107"/>
  <c r="BT255" i="107"/>
  <c r="BG258" i="107"/>
  <c r="BK260" i="107"/>
  <c r="BQ262" i="107"/>
  <c r="BR264" i="107"/>
  <c r="BQ266" i="107"/>
  <c r="BB269" i="107"/>
  <c r="BD271" i="107"/>
  <c r="BJ273" i="107"/>
  <c r="BI275" i="107"/>
  <c r="BH277" i="107"/>
  <c r="BM279" i="107"/>
  <c r="BR281" i="107"/>
  <c r="BC284" i="107"/>
  <c r="BE286" i="107"/>
  <c r="BB288" i="107"/>
  <c r="BC290" i="107"/>
  <c r="BC292" i="107"/>
  <c r="BR293" i="107"/>
  <c r="BQ295" i="107"/>
  <c r="BP297" i="107"/>
  <c r="BR299" i="107"/>
  <c r="BM301" i="107"/>
  <c r="BJ303" i="107"/>
  <c r="BH305" i="107"/>
  <c r="BC307" i="107"/>
  <c r="BR308" i="107"/>
  <c r="BK310" i="107"/>
  <c r="BD312" i="107"/>
  <c r="BT313" i="107"/>
  <c r="BN315" i="107"/>
  <c r="BJ317" i="107"/>
  <c r="BD319" i="107"/>
  <c r="BO320" i="107"/>
  <c r="BL322" i="107"/>
  <c r="BD324" i="107"/>
  <c r="BQ325" i="107"/>
  <c r="BK327" i="107"/>
  <c r="BG329" i="107"/>
  <c r="BD331" i="107"/>
  <c r="BP332" i="107"/>
  <c r="BI334" i="107"/>
  <c r="BE336" i="107"/>
  <c r="BQ337" i="107"/>
  <c r="BM339" i="107"/>
  <c r="BH341" i="107"/>
  <c r="BR342" i="107"/>
  <c r="BP344" i="107"/>
  <c r="BJ346" i="107"/>
  <c r="BF348" i="107"/>
  <c r="BS349" i="107"/>
  <c r="BK351" i="107"/>
  <c r="BG353" i="107"/>
  <c r="BS354" i="107"/>
  <c r="BL356" i="107"/>
  <c r="BH358" i="107"/>
  <c r="BC360" i="107"/>
  <c r="BR361" i="107"/>
  <c r="BM363" i="107"/>
  <c r="BD365" i="107"/>
  <c r="BT366" i="107"/>
  <c r="BM368" i="107"/>
  <c r="BI370" i="107"/>
  <c r="BB372" i="107"/>
  <c r="BL373" i="107"/>
  <c r="BC375" i="107"/>
  <c r="BQ376" i="107"/>
  <c r="BI378" i="107"/>
  <c r="BB380" i="107"/>
  <c r="BO381" i="107"/>
  <c r="BH383" i="107"/>
  <c r="BR384" i="107"/>
  <c r="BM386" i="107"/>
  <c r="BE388" i="107"/>
  <c r="BO389" i="107"/>
  <c r="BH391" i="107"/>
  <c r="BR392" i="107"/>
  <c r="BH394" i="107"/>
  <c r="BT395" i="107"/>
  <c r="BK397" i="107"/>
  <c r="BS398" i="107"/>
  <c r="BM400" i="107"/>
  <c r="BC402" i="107"/>
  <c r="BL403" i="107"/>
  <c r="BB405" i="107"/>
  <c r="BN406" i="107"/>
  <c r="BE408" i="107"/>
  <c r="BO409" i="107"/>
  <c r="BH411" i="107"/>
  <c r="BR412" i="107"/>
  <c r="BH414" i="107"/>
  <c r="BT415" i="107"/>
  <c r="BK417" i="107"/>
  <c r="BS418" i="107"/>
  <c r="BM420" i="107"/>
  <c r="BC422" i="107"/>
  <c r="BL423" i="107"/>
  <c r="BE425" i="107"/>
  <c r="BO426" i="107"/>
  <c r="BE428" i="107"/>
  <c r="BQ429" i="107"/>
  <c r="BH431" i="107"/>
  <c r="BQ432" i="107"/>
  <c r="BG434" i="107"/>
  <c r="BR435" i="107"/>
  <c r="BJ437" i="107"/>
  <c r="BS438" i="107"/>
  <c r="BM440" i="107"/>
  <c r="BC442" i="107"/>
  <c r="BK443" i="107"/>
  <c r="BT444" i="107"/>
  <c r="BH446" i="107"/>
  <c r="BN447" i="107"/>
  <c r="BD449" i="107"/>
  <c r="BK450" i="107"/>
  <c r="BQ451" i="107"/>
  <c r="BG453" i="107"/>
  <c r="BN454" i="107"/>
  <c r="BT455" i="107"/>
  <c r="BJ457" i="107"/>
  <c r="BQ458" i="107"/>
  <c r="BD460" i="107"/>
  <c r="BJ461" i="107"/>
  <c r="BS462" i="107"/>
  <c r="BG464" i="107"/>
  <c r="BN465" i="107"/>
  <c r="BD467" i="107"/>
  <c r="BK468" i="107"/>
  <c r="BQ469" i="107"/>
  <c r="BG471" i="107"/>
  <c r="BN472" i="107"/>
  <c r="BT473" i="107"/>
  <c r="BJ475" i="107"/>
  <c r="BQ476" i="107"/>
  <c r="BD478" i="107"/>
  <c r="BM479" i="107"/>
  <c r="BT480" i="107"/>
  <c r="BG482" i="107"/>
  <c r="BP483" i="107"/>
  <c r="BD485" i="107"/>
  <c r="BJ486" i="107"/>
  <c r="BP487" i="107"/>
  <c r="BF489" i="107"/>
  <c r="BL490" i="107"/>
  <c r="BQ491" i="107"/>
  <c r="BF493" i="107"/>
  <c r="BJ494" i="107"/>
  <c r="BO495" i="107"/>
  <c r="BS496" i="107"/>
  <c r="BD498" i="107"/>
  <c r="BH499" i="107"/>
  <c r="BN500" i="107"/>
  <c r="BR501" i="107"/>
  <c r="BD503" i="107"/>
  <c r="BH504" i="107"/>
  <c r="BL505" i="107"/>
  <c r="BQ506" i="107"/>
  <c r="BC508" i="107"/>
  <c r="BH509" i="107"/>
  <c r="BL510" i="107"/>
  <c r="BP511" i="107"/>
  <c r="BT512" i="107"/>
  <c r="BG514" i="107"/>
  <c r="BK515" i="107"/>
  <c r="BP516" i="107"/>
  <c r="BT517" i="107"/>
  <c r="BE519" i="107"/>
  <c r="BI520" i="107"/>
  <c r="BO521" i="107"/>
  <c r="BS522" i="107"/>
  <c r="BE524" i="107"/>
  <c r="BI525" i="107"/>
  <c r="BM526" i="107"/>
  <c r="BR527" i="107"/>
  <c r="BD529" i="107"/>
  <c r="BI530" i="107"/>
  <c r="BM531" i="107"/>
  <c r="BQ532" i="107"/>
  <c r="BB534" i="107"/>
  <c r="BH535" i="107"/>
  <c r="BL536" i="107"/>
  <c r="BQ537" i="107"/>
  <c r="BB539" i="107"/>
  <c r="BF540" i="107"/>
  <c r="BJ541" i="107"/>
  <c r="BP542" i="107"/>
  <c r="BT543" i="107"/>
  <c r="BF545" i="107"/>
  <c r="BJ546" i="107"/>
  <c r="BN547" i="107"/>
  <c r="BS548" i="107"/>
  <c r="BE550" i="107"/>
  <c r="BJ551" i="107"/>
  <c r="BN552" i="107"/>
  <c r="BR553" i="107"/>
  <c r="BC555" i="107"/>
  <c r="BI556" i="107"/>
  <c r="BM557" i="107"/>
  <c r="BR558" i="107"/>
  <c r="BC560" i="107"/>
  <c r="BG561" i="107"/>
  <c r="BK562" i="107"/>
  <c r="BQ563" i="107"/>
  <c r="BB565" i="107"/>
  <c r="BG566" i="107"/>
  <c r="BK567" i="107"/>
  <c r="BO568" i="107"/>
  <c r="BT569" i="107"/>
  <c r="BF571" i="107"/>
  <c r="BK572" i="107"/>
  <c r="BO573" i="107"/>
  <c r="BS574" i="107"/>
  <c r="BD576" i="107"/>
  <c r="BJ577" i="107"/>
  <c r="BN578" i="107"/>
  <c r="BS579" i="107"/>
  <c r="BD581" i="107"/>
  <c r="BH582" i="107"/>
  <c r="BL583" i="107"/>
  <c r="BR584" i="107"/>
  <c r="BC586" i="107"/>
  <c r="BH587" i="107"/>
  <c r="BL588" i="107"/>
  <c r="BP589" i="107"/>
  <c r="BB591" i="107"/>
  <c r="BG592" i="107"/>
  <c r="BL593" i="107"/>
  <c r="BP594" i="107"/>
  <c r="BT595" i="107"/>
  <c r="BE597" i="107"/>
  <c r="BK598" i="107"/>
  <c r="BO599" i="107"/>
  <c r="BT600" i="107"/>
  <c r="BE602" i="107"/>
  <c r="BI603" i="107"/>
  <c r="BM604" i="107"/>
  <c r="BS605" i="107"/>
  <c r="BD607" i="107"/>
  <c r="BI608" i="107"/>
  <c r="BM609" i="107"/>
  <c r="BQ610" i="107"/>
  <c r="BC612" i="107"/>
  <c r="BH613" i="107"/>
  <c r="BM614" i="107"/>
  <c r="BQ615" i="107"/>
  <c r="BB617" i="107"/>
  <c r="BF618" i="107"/>
  <c r="BL619" i="107"/>
  <c r="BP620" i="107"/>
  <c r="BB622" i="107"/>
  <c r="BF623" i="107"/>
  <c r="BJ624" i="107"/>
  <c r="BN625" i="107"/>
  <c r="BR626" i="107"/>
  <c r="BB628" i="107"/>
  <c r="BE629" i="107"/>
  <c r="BI630" i="107"/>
  <c r="BL631" i="107"/>
  <c r="BO632" i="107"/>
  <c r="BR633" i="107"/>
  <c r="BB635" i="107"/>
  <c r="BE636" i="107"/>
  <c r="BI637" i="107"/>
  <c r="BL638" i="107"/>
  <c r="BO639" i="107"/>
  <c r="BS640" i="107"/>
  <c r="BC642" i="107"/>
  <c r="BF643" i="107"/>
  <c r="BI644" i="107"/>
  <c r="BL645" i="107"/>
  <c r="BO646" i="107"/>
  <c r="BS647" i="107"/>
  <c r="BC649" i="107"/>
  <c r="BF650" i="107"/>
  <c r="BJ651" i="107"/>
  <c r="BM652" i="107"/>
  <c r="BP653" i="107"/>
  <c r="BS654" i="107"/>
  <c r="BC656" i="107"/>
  <c r="BF657" i="107"/>
  <c r="BJ658" i="107"/>
  <c r="BM659" i="107"/>
  <c r="BP660" i="107"/>
  <c r="BT661" i="107"/>
  <c r="BD663" i="107"/>
  <c r="BG664" i="107"/>
  <c r="BI665" i="107"/>
  <c r="BK666" i="107"/>
  <c r="BM667" i="107"/>
  <c r="BO668" i="107"/>
  <c r="BQ669" i="107"/>
  <c r="BS670" i="107"/>
  <c r="BC672" i="107"/>
  <c r="BE673" i="107"/>
  <c r="BG674" i="107"/>
  <c r="BI675" i="107"/>
  <c r="BK676" i="107"/>
  <c r="BM677" i="107"/>
  <c r="BO678" i="107"/>
  <c r="BQ679" i="107"/>
  <c r="BS680" i="107"/>
  <c r="BB682" i="107"/>
  <c r="BD683" i="107"/>
  <c r="BF684" i="107"/>
  <c r="BH685" i="107"/>
  <c r="BI686" i="107"/>
  <c r="BJ687" i="107"/>
  <c r="BK688" i="107"/>
  <c r="BL689" i="107"/>
  <c r="BM690" i="107"/>
  <c r="BN691" i="107"/>
  <c r="BO692" i="107"/>
  <c r="BP693" i="107"/>
  <c r="BQ694" i="107"/>
  <c r="BR695" i="107"/>
  <c r="BS696" i="107"/>
  <c r="BT697" i="107"/>
  <c r="BB699" i="107"/>
  <c r="BC700" i="107"/>
  <c r="BD701" i="107"/>
  <c r="BE702" i="107"/>
  <c r="BF703" i="107"/>
  <c r="BG704" i="107"/>
  <c r="BH705" i="107"/>
  <c r="BI706" i="107"/>
  <c r="BJ707" i="107"/>
  <c r="BK708" i="107"/>
  <c r="BL709" i="107"/>
  <c r="BM710" i="107"/>
  <c r="BN711" i="107"/>
  <c r="BO712" i="107"/>
  <c r="BP713" i="107"/>
  <c r="BQ714" i="107"/>
  <c r="BR715" i="107"/>
  <c r="BS716" i="107"/>
  <c r="BT717" i="107"/>
  <c r="BB719" i="107"/>
  <c r="BC720" i="107"/>
  <c r="BD721" i="107"/>
  <c r="BE722" i="107"/>
  <c r="BF723" i="107"/>
  <c r="BG724" i="107"/>
  <c r="BH725" i="107"/>
  <c r="BI726" i="107"/>
  <c r="BJ727" i="107"/>
  <c r="BK728" i="107"/>
  <c r="BL729" i="107"/>
  <c r="BM730" i="107"/>
  <c r="BN731" i="107"/>
  <c r="BO732" i="107"/>
  <c r="BP733" i="107"/>
  <c r="BQ734" i="107"/>
  <c r="BA26" i="107"/>
  <c r="BA46" i="107"/>
  <c r="BA66" i="107"/>
  <c r="BA86" i="107"/>
  <c r="BA106" i="107"/>
  <c r="BA126" i="107"/>
  <c r="BA146" i="107"/>
  <c r="BA166" i="107"/>
  <c r="BA186" i="107"/>
  <c r="BA206" i="107"/>
  <c r="BA226" i="107"/>
  <c r="BA246" i="107"/>
  <c r="BA266" i="107"/>
  <c r="BA286" i="107"/>
  <c r="BA306" i="107"/>
  <c r="BA326" i="107"/>
  <c r="BA346" i="107"/>
  <c r="BA366" i="107"/>
  <c r="BA386" i="107"/>
  <c r="BA406" i="107"/>
  <c r="BA426" i="107"/>
  <c r="BA446" i="107"/>
  <c r="BA466" i="107"/>
  <c r="BA486" i="107"/>
  <c r="BA506" i="107"/>
  <c r="BA526" i="107"/>
  <c r="BA546" i="107"/>
  <c r="BA566" i="107"/>
  <c r="BA586" i="107"/>
  <c r="BA606" i="107"/>
  <c r="BA626" i="107"/>
  <c r="BA646" i="107"/>
  <c r="BA666" i="107"/>
  <c r="BA686" i="107"/>
  <c r="BA706" i="107"/>
  <c r="BA726" i="107"/>
  <c r="BH12" i="107"/>
  <c r="BJ17" i="107"/>
  <c r="BD22" i="107"/>
  <c r="BN25" i="107"/>
  <c r="BR29" i="107"/>
  <c r="BD34" i="107"/>
  <c r="BK38" i="107"/>
  <c r="BJ42" i="107"/>
  <c r="BO46" i="107"/>
  <c r="BB51" i="107"/>
  <c r="BR54" i="107"/>
  <c r="BM58" i="107"/>
  <c r="BM62" i="107"/>
  <c r="BN66" i="107"/>
  <c r="BP70" i="107"/>
  <c r="BO74" i="107"/>
  <c r="BE78" i="107"/>
  <c r="BM82" i="107"/>
  <c r="BO86" i="107"/>
  <c r="BI90" i="107"/>
  <c r="BG94" i="107"/>
  <c r="BH98" i="107"/>
  <c r="BC102" i="107"/>
  <c r="BJ105" i="107"/>
  <c r="BE109" i="107"/>
  <c r="BF113" i="107"/>
  <c r="BP116" i="107"/>
  <c r="BT119" i="107"/>
  <c r="BF123" i="107"/>
  <c r="BQ126" i="107"/>
  <c r="BD130" i="107"/>
  <c r="BG133" i="107"/>
  <c r="BI136" i="107"/>
  <c r="BP139" i="107"/>
  <c r="BQ142" i="107"/>
  <c r="BN145" i="107"/>
  <c r="BK148" i="107"/>
  <c r="BO151" i="107"/>
  <c r="BT154" i="107"/>
  <c r="BN157" i="107"/>
  <c r="BN160" i="107"/>
  <c r="BT163" i="107"/>
  <c r="BQ166" i="107"/>
  <c r="BQ169" i="107"/>
  <c r="BK172" i="107"/>
  <c r="BM175" i="107"/>
  <c r="BJ178" i="107"/>
  <c r="BE181" i="107"/>
  <c r="BN183" i="107"/>
  <c r="BO186" i="107"/>
  <c r="BH189" i="107"/>
  <c r="BM191" i="107"/>
  <c r="BC194" i="107"/>
  <c r="BN196" i="107"/>
  <c r="BD199" i="107"/>
  <c r="BH201" i="107"/>
  <c r="BO203" i="107"/>
  <c r="BC206" i="107"/>
  <c r="BP208" i="107"/>
  <c r="BC211" i="107"/>
  <c r="BE213" i="107"/>
  <c r="BP215" i="107"/>
  <c r="BP217" i="107"/>
  <c r="BC220" i="107"/>
  <c r="BK222" i="107"/>
  <c r="BR224" i="107"/>
  <c r="BS226" i="107"/>
  <c r="BF229" i="107"/>
  <c r="BI231" i="107"/>
  <c r="BO233" i="107"/>
  <c r="BB236" i="107"/>
  <c r="BG238" i="107"/>
  <c r="BL240" i="107"/>
  <c r="BP242" i="107"/>
  <c r="BS244" i="107"/>
  <c r="BJ247" i="107"/>
  <c r="BM249" i="107"/>
  <c r="BM251" i="107"/>
  <c r="BS253" i="107"/>
  <c r="BB256" i="107"/>
  <c r="BI258" i="107"/>
  <c r="BN260" i="107"/>
  <c r="BS262" i="107"/>
  <c r="BS264" i="107"/>
  <c r="BR266" i="107"/>
  <c r="BF269" i="107"/>
  <c r="BE271" i="107"/>
  <c r="BK273" i="107"/>
  <c r="BJ275" i="107"/>
  <c r="BK277" i="107"/>
  <c r="BT279" i="107"/>
  <c r="BS281" i="107"/>
  <c r="BD284" i="107"/>
  <c r="BF286" i="107"/>
  <c r="BE288" i="107"/>
  <c r="BD290" i="107"/>
  <c r="BD292" i="107"/>
  <c r="BS293" i="107"/>
  <c r="BT295" i="107"/>
  <c r="BR297" i="107"/>
  <c r="BS299" i="107"/>
  <c r="BN301" i="107"/>
  <c r="BK303" i="107"/>
  <c r="BL305" i="107"/>
  <c r="BD307" i="107"/>
  <c r="BS308" i="107"/>
  <c r="BL310" i="107"/>
  <c r="BE312" i="107"/>
  <c r="BD314" i="107"/>
  <c r="BP315" i="107"/>
  <c r="BK317" i="107"/>
  <c r="BF319" i="107"/>
  <c r="BP320" i="107"/>
  <c r="BM322" i="107"/>
  <c r="BE324" i="107"/>
  <c r="BR325" i="107"/>
  <c r="BO327" i="107"/>
  <c r="BI329" i="107"/>
  <c r="BE331" i="107"/>
  <c r="BQ332" i="107"/>
  <c r="BJ334" i="107"/>
  <c r="BG336" i="107"/>
  <c r="BS337" i="107"/>
  <c r="BN339" i="107"/>
  <c r="BI341" i="107"/>
  <c r="BS342" i="107"/>
  <c r="BS344" i="107"/>
  <c r="BK346" i="107"/>
  <c r="BG348" i="107"/>
  <c r="BT349" i="107"/>
  <c r="BL351" i="107"/>
  <c r="BH353" i="107"/>
  <c r="BB355" i="107"/>
  <c r="BM356" i="107"/>
  <c r="BJ358" i="107"/>
  <c r="BE360" i="107"/>
  <c r="BT361" i="107"/>
  <c r="BN363" i="107"/>
  <c r="BE365" i="107"/>
  <c r="BC367" i="107"/>
  <c r="BO368" i="107"/>
  <c r="BJ370" i="107"/>
  <c r="BC372" i="107"/>
  <c r="BM373" i="107"/>
  <c r="BH375" i="107"/>
  <c r="BS376" i="107"/>
  <c r="BK378" i="107"/>
  <c r="BG380" i="107"/>
  <c r="BQ381" i="107"/>
  <c r="BJ383" i="107"/>
  <c r="BS384" i="107"/>
  <c r="BO386" i="107"/>
  <c r="BF388" i="107"/>
  <c r="BP389" i="107"/>
  <c r="BI391" i="107"/>
  <c r="BS392" i="107"/>
  <c r="BI394" i="107"/>
  <c r="BB396" i="107"/>
  <c r="BL397" i="107"/>
  <c r="BT398" i="107"/>
  <c r="BN400" i="107"/>
  <c r="BD402" i="107"/>
  <c r="BN403" i="107"/>
  <c r="BF405" i="107"/>
  <c r="BQ406" i="107"/>
  <c r="BG408" i="107"/>
  <c r="BT409" i="107"/>
  <c r="BJ411" i="107"/>
  <c r="BS412" i="107"/>
  <c r="BI414" i="107"/>
  <c r="BB416" i="107"/>
  <c r="BL417" i="107"/>
  <c r="BT418" i="107"/>
  <c r="BN420" i="107"/>
  <c r="BD422" i="107"/>
  <c r="BN423" i="107"/>
  <c r="BF425" i="107"/>
  <c r="BQ426" i="107"/>
  <c r="BF428" i="107"/>
  <c r="BR429" i="107"/>
  <c r="BI431" i="107"/>
  <c r="BR432" i="107"/>
  <c r="BK434" i="107"/>
  <c r="BB436" i="107"/>
  <c r="BL9" i="107"/>
  <c r="BT13" i="107"/>
  <c r="BK18" i="107"/>
  <c r="BQ22" i="107"/>
  <c r="BK27" i="107"/>
  <c r="BH31" i="107"/>
  <c r="BP35" i="107"/>
  <c r="BK39" i="107"/>
  <c r="BH44" i="107"/>
  <c r="BR47" i="107"/>
  <c r="BQ51" i="107"/>
  <c r="BE55" i="107"/>
  <c r="BR59" i="107"/>
  <c r="BC64" i="107"/>
  <c r="BM67" i="107"/>
  <c r="BI71" i="107"/>
  <c r="BM75" i="107"/>
  <c r="BK79" i="107"/>
  <c r="BH83" i="107"/>
  <c r="BK87" i="107"/>
  <c r="BQ91" i="107"/>
  <c r="BK95" i="107"/>
  <c r="BH99" i="107"/>
  <c r="BS102" i="107"/>
  <c r="BC107" i="107"/>
  <c r="BG110" i="107"/>
  <c r="BE114" i="107"/>
  <c r="BK117" i="107"/>
  <c r="BD121" i="107"/>
  <c r="BJ124" i="107"/>
  <c r="BO127" i="107"/>
  <c r="BR130" i="107"/>
  <c r="BG134" i="107"/>
  <c r="BJ137" i="107"/>
  <c r="BF140" i="107"/>
  <c r="BG143" i="107"/>
  <c r="BQ146" i="107"/>
  <c r="BI149" i="107"/>
  <c r="BL152" i="107"/>
  <c r="BH155" i="107"/>
  <c r="BO158" i="107"/>
  <c r="BH161" i="107"/>
  <c r="BJ164" i="107"/>
  <c r="BH167" i="107"/>
  <c r="BL170" i="107"/>
  <c r="BN173" i="107"/>
  <c r="BJ176" i="107"/>
  <c r="BC179" i="107"/>
  <c r="BT181" i="107"/>
  <c r="BO184" i="107"/>
  <c r="BD187" i="107"/>
  <c r="BP189" i="107"/>
  <c r="BM192" i="107"/>
  <c r="BT194" i="107"/>
  <c r="BI197" i="107"/>
  <c r="BM199" i="107"/>
  <c r="BR201" i="107"/>
  <c r="BH204" i="107"/>
  <c r="BN206" i="107"/>
  <c r="BF209" i="107"/>
  <c r="BK211" i="107"/>
  <c r="BR213" i="107"/>
  <c r="BC216" i="107"/>
  <c r="BP218" i="107"/>
  <c r="BR220" i="107"/>
  <c r="BD223" i="107"/>
  <c r="BH225" i="107"/>
  <c r="BL227" i="107"/>
  <c r="BO229" i="107"/>
  <c r="BF232" i="107"/>
  <c r="BH234" i="107"/>
  <c r="BO236" i="107"/>
  <c r="BP238" i="107"/>
  <c r="BR240" i="107"/>
  <c r="BF243" i="107"/>
  <c r="BK245" i="107"/>
  <c r="BR247" i="107"/>
  <c r="BB250" i="107"/>
  <c r="BF252" i="107"/>
  <c r="BI254" i="107"/>
  <c r="BB257" i="107"/>
  <c r="BB259" i="107"/>
  <c r="BG261" i="107"/>
  <c r="BG263" i="107"/>
  <c r="BH265" i="107"/>
  <c r="BL267" i="107"/>
  <c r="BM269" i="107"/>
  <c r="BQ271" i="107"/>
  <c r="BR273" i="107"/>
  <c r="BT275" i="107"/>
  <c r="BE278" i="107"/>
  <c r="BH280" i="107"/>
  <c r="BJ282" i="107"/>
  <c r="BM284" i="107"/>
  <c r="BK286" i="107"/>
  <c r="BN288" i="107"/>
  <c r="BN290" i="107"/>
  <c r="BL292" i="107"/>
  <c r="BN294" i="107"/>
  <c r="BJ296" i="107"/>
  <c r="BJ298" i="107"/>
  <c r="BF300" i="107"/>
  <c r="BC302" i="107"/>
  <c r="BB304" i="107"/>
  <c r="BR305" i="107"/>
  <c r="BL307" i="107"/>
  <c r="BH309" i="107"/>
  <c r="BB311" i="107"/>
  <c r="BP312" i="107"/>
  <c r="BJ314" i="107"/>
  <c r="BF316" i="107"/>
  <c r="BR317" i="107"/>
  <c r="BK319" i="107"/>
  <c r="BH321" i="107"/>
  <c r="BS322" i="107"/>
  <c r="BN324" i="107"/>
  <c r="BK326" i="107"/>
  <c r="BD328" i="107"/>
  <c r="BS329" i="107"/>
  <c r="BL331" i="107"/>
  <c r="BE333" i="107"/>
  <c r="BS334" i="107"/>
  <c r="BM336" i="107"/>
  <c r="BI338" i="107"/>
  <c r="BD340" i="107"/>
  <c r="BP341" i="107"/>
  <c r="BM343" i="107"/>
  <c r="BE345" i="107"/>
  <c r="BB347" i="107"/>
  <c r="BO348" i="107"/>
  <c r="BG350" i="107"/>
  <c r="BC352" i="107"/>
  <c r="BO353" i="107"/>
  <c r="BI355" i="107"/>
  <c r="BG357" i="107"/>
  <c r="BR358" i="107"/>
  <c r="BN360" i="107"/>
  <c r="BI362" i="107"/>
  <c r="BS363" i="107"/>
  <c r="BP365" i="107"/>
  <c r="BH367" i="107"/>
  <c r="BE369" i="107"/>
  <c r="BS370" i="107"/>
  <c r="BJ372" i="107"/>
  <c r="BE374" i="107"/>
  <c r="BP375" i="107"/>
  <c r="BG377" i="107"/>
  <c r="BB379" i="107"/>
  <c r="BM380" i="107"/>
  <c r="BD382" i="107"/>
  <c r="BO383" i="107"/>
  <c r="BI385" i="107"/>
  <c r="BB387" i="107"/>
  <c r="BL388" i="107"/>
  <c r="BF390" i="107"/>
  <c r="BP391" i="107"/>
  <c r="BF393" i="107"/>
  <c r="BQ394" i="107"/>
  <c r="BI396" i="107"/>
  <c r="BQ397" i="107"/>
  <c r="BK399" i="107"/>
  <c r="BB401" i="107"/>
  <c r="BK402" i="107"/>
  <c r="BD404" i="107"/>
  <c r="BN405" i="107"/>
  <c r="BD407" i="107"/>
  <c r="BP408" i="107"/>
  <c r="BG410" i="107"/>
  <c r="BP411" i="107"/>
  <c r="BF413" i="107"/>
  <c r="BQ414" i="107"/>
  <c r="BI416" i="107"/>
  <c r="BQ417" i="107"/>
  <c r="BK419" i="107"/>
  <c r="BT420" i="107"/>
  <c r="BJ422" i="107"/>
  <c r="BC424" i="107"/>
  <c r="BM425" i="107"/>
  <c r="BC427" i="107"/>
  <c r="BO428" i="107"/>
  <c r="BG430" i="107"/>
  <c r="BP431" i="107"/>
  <c r="BI433" i="107"/>
  <c r="BS434" i="107"/>
  <c r="BI436" i="107"/>
  <c r="BT437" i="107"/>
  <c r="BL439" i="107"/>
  <c r="BT440" i="107"/>
  <c r="BJ442" i="107"/>
  <c r="BT443" i="107"/>
  <c r="BH445" i="107"/>
  <c r="BN446" i="107"/>
  <c r="BD448" i="107"/>
  <c r="BK449" i="107"/>
  <c r="BQ450" i="107"/>
  <c r="BG452" i="107"/>
  <c r="BN453" i="107"/>
  <c r="BT454" i="107"/>
  <c r="BJ456" i="107"/>
  <c r="BR457" i="107"/>
  <c r="BE459" i="107"/>
  <c r="BN460" i="107"/>
  <c r="BB462" i="107"/>
  <c r="BH463" i="107"/>
  <c r="BQ464" i="107"/>
  <c r="BE466" i="107"/>
  <c r="BK467" i="107"/>
  <c r="BQ468" i="107"/>
  <c r="BG470" i="107"/>
  <c r="BN471" i="107"/>
  <c r="BT472" i="107"/>
  <c r="BJ474" i="107"/>
  <c r="BQ475" i="107"/>
  <c r="BD477" i="107"/>
  <c r="BM478" i="107"/>
  <c r="BT479" i="107"/>
  <c r="BG481" i="107"/>
  <c r="BP482" i="107"/>
  <c r="BE484" i="107"/>
  <c r="BK485" i="107"/>
  <c r="BT486" i="107"/>
  <c r="BH488" i="107"/>
  <c r="BM489" i="107"/>
  <c r="BR490" i="107"/>
  <c r="BG492" i="107"/>
  <c r="BM493" i="107"/>
  <c r="BQ494" i="107"/>
  <c r="BB496" i="107"/>
  <c r="BF497" i="107"/>
  <c r="BL498" i="107"/>
  <c r="BP499" i="107"/>
  <c r="BB501" i="107"/>
  <c r="BF502" i="107"/>
  <c r="BJ503" i="107"/>
  <c r="BO504" i="107"/>
  <c r="BT505" i="107"/>
  <c r="BF507" i="107"/>
  <c r="BJ508" i="107"/>
  <c r="BN509" i="107"/>
  <c r="BR510" i="107"/>
  <c r="BE512" i="107"/>
  <c r="BI513" i="107"/>
  <c r="BN514" i="107"/>
  <c r="BR515" i="107"/>
  <c r="BC517" i="107"/>
  <c r="BG518" i="107"/>
  <c r="BM519" i="107"/>
  <c r="BQ520" i="107"/>
  <c r="BC522" i="107"/>
  <c r="BG523" i="107"/>
  <c r="BK524" i="107"/>
  <c r="BP525" i="107"/>
  <c r="BB527" i="107"/>
  <c r="BG528" i="107"/>
  <c r="BK529" i="107"/>
  <c r="BO530" i="107"/>
  <c r="BS531" i="107"/>
  <c r="BF533" i="107"/>
  <c r="BJ534" i="107"/>
  <c r="BO535" i="107"/>
  <c r="BS536" i="107"/>
  <c r="BD538" i="107"/>
  <c r="BH539" i="107"/>
  <c r="BN540" i="107"/>
  <c r="BR541" i="107"/>
  <c r="BD543" i="107"/>
  <c r="BH544" i="107"/>
  <c r="BL545" i="107"/>
  <c r="BQ546" i="107"/>
  <c r="BC548" i="107"/>
  <c r="BH549" i="107"/>
  <c r="BL550" i="107"/>
  <c r="BP551" i="107"/>
  <c r="BT552" i="107"/>
  <c r="BG554" i="107"/>
  <c r="BK555" i="107"/>
  <c r="BP556" i="107"/>
  <c r="BT557" i="107"/>
  <c r="BE559" i="107"/>
  <c r="BI560" i="107"/>
  <c r="BO561" i="107"/>
  <c r="BS562" i="107"/>
  <c r="BE564" i="107"/>
  <c r="BI565" i="107"/>
  <c r="BM566" i="107"/>
  <c r="BR567" i="107"/>
  <c r="BD569" i="107"/>
  <c r="BI570" i="107"/>
  <c r="BM571" i="107"/>
  <c r="BQ572" i="107"/>
  <c r="BB574" i="107"/>
  <c r="BH575" i="107"/>
  <c r="BL576" i="107"/>
  <c r="BQ577" i="107"/>
  <c r="BB579" i="107"/>
  <c r="BF580" i="107"/>
  <c r="BJ581" i="107"/>
  <c r="BP582" i="107"/>
  <c r="BT583" i="107"/>
  <c r="BF585" i="107"/>
  <c r="BJ586" i="107"/>
  <c r="BN587" i="107"/>
  <c r="BS588" i="107"/>
  <c r="BE590" i="107"/>
  <c r="BJ591" i="107"/>
  <c r="BN592" i="107"/>
  <c r="BR593" i="107"/>
  <c r="BC595" i="107"/>
  <c r="BI596" i="107"/>
  <c r="BM597" i="107"/>
  <c r="BR598" i="107"/>
  <c r="BC600" i="107"/>
  <c r="BG601" i="107"/>
  <c r="BK602" i="107"/>
  <c r="BQ603" i="107"/>
  <c r="BB605" i="107"/>
  <c r="BG606" i="107"/>
  <c r="BK607" i="107"/>
  <c r="BO608" i="107"/>
  <c r="BT609" i="107"/>
  <c r="BF611" i="107"/>
  <c r="BK612" i="107"/>
  <c r="BO613" i="107"/>
  <c r="BS614" i="107"/>
  <c r="BD616" i="107"/>
  <c r="BJ617" i="107"/>
  <c r="BN618" i="107"/>
  <c r="BS619" i="107"/>
  <c r="BD621" i="107"/>
  <c r="BH622" i="107"/>
  <c r="BL623" i="107"/>
  <c r="BR624" i="107"/>
  <c r="BB626" i="107"/>
  <c r="BF627" i="107"/>
  <c r="BI628" i="107"/>
  <c r="BL629" i="107"/>
  <c r="BO630" i="107"/>
  <c r="BR631" i="107"/>
  <c r="BB633" i="107"/>
  <c r="BF634" i="107"/>
  <c r="BI635" i="107"/>
  <c r="BL636" i="107"/>
  <c r="BP637" i="107"/>
  <c r="BS638" i="107"/>
  <c r="BC640" i="107"/>
  <c r="BF641" i="107"/>
  <c r="BI642" i="107"/>
  <c r="BL643" i="107"/>
  <c r="BP644" i="107"/>
  <c r="BS645" i="107"/>
  <c r="BC647" i="107"/>
  <c r="BG648" i="107"/>
  <c r="BJ649" i="107"/>
  <c r="BM650" i="107"/>
  <c r="BP651" i="107"/>
  <c r="BS652" i="107"/>
  <c r="BC654" i="107"/>
  <c r="BG655" i="107"/>
  <c r="BJ656" i="107"/>
  <c r="BM657" i="107"/>
  <c r="BQ658" i="107"/>
  <c r="BT659" i="107"/>
  <c r="BD661" i="107"/>
  <c r="BG662" i="107"/>
  <c r="BJ663" i="107"/>
  <c r="BM664" i="107"/>
  <c r="BP665" i="107"/>
  <c r="BR666" i="107"/>
  <c r="BT667" i="107"/>
  <c r="BC669" i="107"/>
  <c r="BE670" i="107"/>
  <c r="BG671" i="107"/>
  <c r="BI672" i="107"/>
  <c r="BK673" i="107"/>
  <c r="BM674" i="107"/>
  <c r="BO675" i="107"/>
  <c r="BQ676" i="107"/>
  <c r="BS677" i="107"/>
  <c r="BB679" i="107"/>
  <c r="BD680" i="107"/>
  <c r="BF681" i="107"/>
  <c r="BH682" i="107"/>
  <c r="BJ683" i="107"/>
  <c r="BL684" i="107"/>
  <c r="BN685" i="107"/>
  <c r="BO686" i="107"/>
  <c r="BP687" i="107"/>
  <c r="BQ688" i="107"/>
  <c r="BR689" i="107"/>
  <c r="BS690" i="107"/>
  <c r="BT691" i="107"/>
  <c r="BB693" i="107"/>
  <c r="BC694" i="107"/>
  <c r="BD695" i="107"/>
  <c r="BE696" i="107"/>
  <c r="BF697" i="107"/>
  <c r="BG698" i="107"/>
  <c r="BH699" i="107"/>
  <c r="BI700" i="107"/>
  <c r="BJ701" i="107"/>
  <c r="BK702" i="107"/>
  <c r="BL703" i="107"/>
  <c r="BM704" i="107"/>
  <c r="BN705" i="107"/>
  <c r="BO706" i="107"/>
  <c r="BP707" i="107"/>
  <c r="BQ708" i="107"/>
  <c r="BR709" i="107"/>
  <c r="BS710" i="107"/>
  <c r="BT711" i="107"/>
  <c r="BB713" i="107"/>
  <c r="BC714" i="107"/>
  <c r="BD715" i="107"/>
  <c r="BE716" i="107"/>
  <c r="BF717" i="107"/>
  <c r="BG718" i="107"/>
  <c r="BH719" i="107"/>
  <c r="BI720" i="107"/>
  <c r="BJ721" i="107"/>
  <c r="BK722" i="107"/>
  <c r="BL723" i="107"/>
  <c r="BM724" i="107"/>
  <c r="BN725" i="107"/>
  <c r="BO726" i="107"/>
  <c r="BP727" i="107"/>
  <c r="BQ728" i="107"/>
  <c r="BR729" i="107"/>
  <c r="BS730" i="107"/>
  <c r="BT731" i="107"/>
  <c r="BB733" i="107"/>
  <c r="BC734" i="107"/>
  <c r="BA12" i="107"/>
  <c r="BA32" i="107"/>
  <c r="BA52" i="107"/>
  <c r="BA72" i="107"/>
  <c r="BA92" i="107"/>
  <c r="BA112" i="107"/>
  <c r="BA132" i="107"/>
  <c r="BA152" i="107"/>
  <c r="BA172" i="107"/>
  <c r="BA192" i="107"/>
  <c r="BA212" i="107"/>
  <c r="BA232" i="107"/>
  <c r="BA252" i="107"/>
  <c r="BA272" i="107"/>
  <c r="BA292" i="107"/>
  <c r="BA312" i="107"/>
  <c r="BA332" i="107"/>
  <c r="BA352" i="107"/>
  <c r="BA372" i="107"/>
  <c r="BA392" i="107"/>
  <c r="BA412" i="107"/>
  <c r="BA432" i="107"/>
  <c r="BA452" i="107"/>
  <c r="BA472" i="107"/>
  <c r="BA492" i="107"/>
  <c r="BA512" i="107"/>
  <c r="BA532" i="107"/>
  <c r="BA552" i="107"/>
  <c r="BA572" i="107"/>
  <c r="BA592" i="107"/>
  <c r="BA612" i="107"/>
  <c r="BA632" i="107"/>
  <c r="BA652" i="107"/>
  <c r="BA672" i="107"/>
  <c r="BA692" i="107"/>
  <c r="BA712" i="107"/>
  <c r="BA732" i="107"/>
  <c r="BN9" i="107"/>
  <c r="BE14" i="107"/>
  <c r="BL18" i="107"/>
  <c r="BR22" i="107"/>
  <c r="BL27" i="107"/>
  <c r="BI31" i="107"/>
  <c r="BQ35" i="107"/>
  <c r="BN39" i="107"/>
  <c r="BI44" i="107"/>
  <c r="BS47" i="107"/>
  <c r="BB52" i="107"/>
  <c r="BF55" i="107"/>
  <c r="BT59" i="107"/>
  <c r="BE64" i="107"/>
  <c r="BO67" i="107"/>
  <c r="BJ71" i="107"/>
  <c r="BQ75" i="107"/>
  <c r="BL79" i="107"/>
  <c r="BI83" i="107"/>
  <c r="BL87" i="107"/>
  <c r="BR91" i="107"/>
  <c r="BL95" i="107"/>
  <c r="BI99" i="107"/>
  <c r="BT102" i="107"/>
  <c r="BD107" i="107"/>
  <c r="BL110" i="107"/>
  <c r="BF114" i="107"/>
  <c r="BL117" i="107"/>
  <c r="BE121" i="107"/>
  <c r="BL124" i="107"/>
  <c r="BR127" i="107"/>
  <c r="BE131" i="107"/>
  <c r="BH134" i="107"/>
  <c r="BO137" i="107"/>
  <c r="BG140" i="107"/>
  <c r="BH143" i="107"/>
  <c r="BR146" i="107"/>
  <c r="BJ149" i="107"/>
  <c r="BM152" i="107"/>
  <c r="BI155" i="107"/>
  <c r="BP158" i="107"/>
  <c r="BJ161" i="107"/>
  <c r="BK164" i="107"/>
  <c r="BI167" i="107"/>
  <c r="BM170" i="107"/>
  <c r="BO173" i="107"/>
  <c r="BK176" i="107"/>
  <c r="BH179" i="107"/>
  <c r="BC182" i="107"/>
  <c r="BP184" i="107"/>
  <c r="BE187" i="107"/>
  <c r="BR189" i="107"/>
  <c r="BN192" i="107"/>
  <c r="BB195" i="107"/>
  <c r="BJ197" i="107"/>
  <c r="BN199" i="107"/>
  <c r="BT201" i="107"/>
  <c r="BM204" i="107"/>
  <c r="BB207" i="107"/>
  <c r="BG209" i="107"/>
  <c r="BL211" i="107"/>
  <c r="BT213" i="107"/>
  <c r="BD216" i="107"/>
  <c r="BQ218" i="107"/>
  <c r="BS220" i="107"/>
  <c r="BE223" i="107"/>
  <c r="BI225" i="107"/>
  <c r="BN227" i="107"/>
  <c r="BP229" i="107"/>
  <c r="BI232" i="107"/>
  <c r="BK234" i="107"/>
  <c r="BK10" i="107"/>
  <c r="BT15" i="107"/>
  <c r="BB23" i="107"/>
  <c r="BR28" i="107"/>
  <c r="BD35" i="107"/>
  <c r="BS40" i="107"/>
  <c r="BS46" i="107"/>
  <c r="BM52" i="107"/>
  <c r="BT57" i="107"/>
  <c r="BH64" i="107"/>
  <c r="BH69" i="107"/>
  <c r="BR74" i="107"/>
  <c r="BM80" i="107"/>
  <c r="BQ86" i="107"/>
  <c r="BI92" i="107"/>
  <c r="BD97" i="107"/>
  <c r="BB103" i="107"/>
  <c r="BS107" i="107"/>
  <c r="BR113" i="107"/>
  <c r="BL118" i="107"/>
  <c r="BN123" i="107"/>
  <c r="BC128" i="107"/>
  <c r="BQ132" i="107"/>
  <c r="BQ137" i="107"/>
  <c r="BN141" i="107"/>
  <c r="BR145" i="107"/>
  <c r="BK150" i="107"/>
  <c r="BB155" i="107"/>
  <c r="BD159" i="107"/>
  <c r="BQ162" i="107"/>
  <c r="BO167" i="107"/>
  <c r="BP171" i="107"/>
  <c r="BG176" i="107"/>
  <c r="BT179" i="107"/>
  <c r="BF184" i="107"/>
  <c r="BP187" i="107"/>
  <c r="BE191" i="107"/>
  <c r="BC195" i="107"/>
  <c r="BC198" i="107"/>
  <c r="BN201" i="107"/>
  <c r="BB205" i="107"/>
  <c r="BQ208" i="107"/>
  <c r="BR211" i="107"/>
  <c r="BF215" i="107"/>
  <c r="BR218" i="107"/>
  <c r="BN221" i="107"/>
  <c r="BD225" i="107"/>
  <c r="BG228" i="107"/>
  <c r="BJ231" i="107"/>
  <c r="BO234" i="107"/>
  <c r="BI237" i="107"/>
  <c r="BO240" i="107"/>
  <c r="BP243" i="107"/>
  <c r="BK246" i="107"/>
  <c r="BP249" i="107"/>
  <c r="BM252" i="107"/>
  <c r="BN255" i="107"/>
  <c r="BS258" i="107"/>
  <c r="BN261" i="107"/>
  <c r="BF264" i="107"/>
  <c r="BH267" i="107"/>
  <c r="BT269" i="107"/>
  <c r="BN272" i="107"/>
  <c r="BQ275" i="107"/>
  <c r="BL278" i="107"/>
  <c r="BF281" i="107"/>
  <c r="BH284" i="107"/>
  <c r="BE287" i="107"/>
  <c r="BL289" i="107"/>
  <c r="BI292" i="107"/>
  <c r="BS294" i="107"/>
  <c r="BI297" i="107"/>
  <c r="BD300" i="107"/>
  <c r="BK302" i="107"/>
  <c r="BR304" i="107"/>
  <c r="BG307" i="107"/>
  <c r="BM309" i="107"/>
  <c r="BP311" i="107"/>
  <c r="BH314" i="107"/>
  <c r="BJ316" i="107"/>
  <c r="BP318" i="107"/>
  <c r="BD321" i="107"/>
  <c r="BG323" i="107"/>
  <c r="BJ325" i="107"/>
  <c r="BB328" i="107"/>
  <c r="BF330" i="107"/>
  <c r="BG332" i="107"/>
  <c r="BQ334" i="107"/>
  <c r="BS336" i="107"/>
  <c r="BD339" i="107"/>
  <c r="BM341" i="107"/>
  <c r="BR343" i="107"/>
  <c r="BT345" i="107"/>
  <c r="BJ348" i="107"/>
  <c r="BN350" i="107"/>
  <c r="BP352" i="107"/>
  <c r="BE355" i="107"/>
  <c r="BL357" i="107"/>
  <c r="BN359" i="107"/>
  <c r="BE362" i="107"/>
  <c r="BH364" i="107"/>
  <c r="BJ366" i="107"/>
  <c r="BR368" i="107"/>
  <c r="BE371" i="107"/>
  <c r="BF373" i="107"/>
  <c r="BM375" i="107"/>
  <c r="BL377" i="107"/>
  <c r="BM379" i="107"/>
  <c r="BB382" i="107"/>
  <c r="BD384" i="107"/>
  <c r="BB386" i="107"/>
  <c r="BI388" i="107"/>
  <c r="BK390" i="107"/>
  <c r="BK392" i="107"/>
  <c r="BO394" i="107"/>
  <c r="BN396" i="107"/>
  <c r="BN398" i="107"/>
  <c r="BQ400" i="107"/>
  <c r="BS402" i="107"/>
  <c r="BP404" i="107"/>
  <c r="BB407" i="107"/>
  <c r="BB409" i="107"/>
  <c r="BQ410" i="107"/>
  <c r="BD413" i="107"/>
  <c r="BD415" i="107"/>
  <c r="BD417" i="107"/>
  <c r="BH419" i="107"/>
  <c r="BF421" i="107"/>
  <c r="BF423" i="107"/>
  <c r="BK425" i="107"/>
  <c r="BL427" i="107"/>
  <c r="BH429" i="107"/>
  <c r="BL431" i="107"/>
  <c r="BN433" i="107"/>
  <c r="BJ435" i="107"/>
  <c r="BN437" i="107"/>
  <c r="BN439" i="107"/>
  <c r="BL441" i="107"/>
  <c r="BF443" i="107"/>
  <c r="BE445" i="107"/>
  <c r="BS446" i="107"/>
  <c r="BK448" i="107"/>
  <c r="BF450" i="107"/>
  <c r="BT451" i="107"/>
  <c r="BP453" i="107"/>
  <c r="BK455" i="107"/>
  <c r="BC457" i="107"/>
  <c r="BT458" i="107"/>
  <c r="BP460" i="107"/>
  <c r="BH462" i="107"/>
  <c r="BC464" i="107"/>
  <c r="BT465" i="107"/>
  <c r="BM467" i="107"/>
  <c r="BH469" i="107"/>
  <c r="BS470" i="107"/>
  <c r="BQ472" i="107"/>
  <c r="BM474" i="107"/>
  <c r="BE476" i="107"/>
  <c r="BS477" i="107"/>
  <c r="BP479" i="107"/>
  <c r="BJ481" i="107"/>
  <c r="BE483" i="107"/>
  <c r="BR484" i="107"/>
  <c r="BM486" i="107"/>
  <c r="BJ488" i="107"/>
  <c r="BC490" i="107"/>
  <c r="BM491" i="107"/>
  <c r="BI493" i="107"/>
  <c r="BS494" i="107"/>
  <c r="BJ496" i="107"/>
  <c r="BS497" i="107"/>
  <c r="BM499" i="107"/>
  <c r="BD501" i="107"/>
  <c r="BM502" i="107"/>
  <c r="BD504" i="107"/>
  <c r="BP505" i="107"/>
  <c r="BH507" i="107"/>
  <c r="BP508" i="107"/>
  <c r="BG510" i="107"/>
  <c r="BS511" i="107"/>
  <c r="BL513" i="107"/>
  <c r="BT514" i="107"/>
  <c r="BK516" i="107"/>
  <c r="BD518" i="107"/>
  <c r="BO519" i="107"/>
  <c r="BE521" i="107"/>
  <c r="BO522" i="107"/>
  <c r="BH524" i="107"/>
  <c r="BS525" i="107"/>
  <c r="BI527" i="107"/>
  <c r="BQ528" i="107"/>
  <c r="BL530" i="107"/>
  <c r="BC532" i="107"/>
  <c r="BM533" i="107"/>
  <c r="BB535" i="107"/>
  <c r="BP536" i="107"/>
  <c r="BF538" i="107"/>
  <c r="BP539" i="107"/>
  <c r="BF541" i="107"/>
  <c r="BS542" i="107"/>
  <c r="BJ544" i="107"/>
  <c r="BT545" i="107"/>
  <c r="BJ547" i="107"/>
  <c r="BD549" i="107"/>
  <c r="BN550" i="107"/>
  <c r="BE552" i="107"/>
  <c r="BN553" i="107"/>
  <c r="BH555" i="107"/>
  <c r="BR556" i="107"/>
  <c r="BG558" i="107"/>
  <c r="BR559" i="107"/>
  <c r="BJ561" i="107"/>
  <c r="BC563" i="107"/>
  <c r="BK564" i="107"/>
  <c r="BB566" i="107"/>
  <c r="BN567" i="107"/>
  <c r="BF569" i="107"/>
  <c r="BO570" i="107"/>
  <c r="BF572" i="107"/>
  <c r="BR573" i="107"/>
  <c r="BJ575" i="107"/>
  <c r="BS576" i="107"/>
  <c r="BI578" i="107"/>
  <c r="BC580" i="107"/>
  <c r="BN581" i="107"/>
  <c r="BD583" i="107"/>
  <c r="BL584" i="107"/>
  <c r="BG586" i="107"/>
  <c r="BP587" i="107"/>
  <c r="BH589" i="107"/>
  <c r="BP590" i="107"/>
  <c r="BK592" i="107"/>
  <c r="BT593" i="107"/>
  <c r="BK595" i="107"/>
  <c r="BT596" i="107"/>
  <c r="BN598" i="107"/>
  <c r="BE600" i="107"/>
  <c r="BO601" i="107"/>
  <c r="BE603" i="107"/>
  <c r="BR604" i="107"/>
  <c r="BI606" i="107"/>
  <c r="BR607" i="107"/>
  <c r="BI609" i="107"/>
  <c r="BB611" i="107"/>
  <c r="BM612" i="107"/>
  <c r="BB614" i="107"/>
  <c r="BL615" i="107"/>
  <c r="BE617" i="107"/>
  <c r="BQ618" i="107"/>
  <c r="BF620" i="107"/>
  <c r="BP621" i="107"/>
  <c r="BI623" i="107"/>
  <c r="BT624" i="107"/>
  <c r="BI626" i="107"/>
  <c r="BP627" i="107"/>
  <c r="BI629" i="107"/>
  <c r="BQ630" i="107"/>
  <c r="BF632" i="107"/>
  <c r="BO10" i="107"/>
  <c r="BB16" i="107"/>
  <c r="BE23" i="107"/>
  <c r="BT28" i="107"/>
  <c r="BE35" i="107"/>
  <c r="BB41" i="107"/>
  <c r="BB47" i="107"/>
  <c r="BN52" i="107"/>
  <c r="BC58" i="107"/>
  <c r="BK64" i="107"/>
  <c r="BM69" i="107"/>
  <c r="BD75" i="107"/>
  <c r="BQ80" i="107"/>
  <c r="BD87" i="107"/>
  <c r="BK92" i="107"/>
  <c r="BF97" i="107"/>
  <c r="BD103" i="107"/>
  <c r="BT107" i="107"/>
  <c r="BD114" i="107"/>
  <c r="BB119" i="107"/>
  <c r="BO123" i="107"/>
  <c r="BE128" i="107"/>
  <c r="BR132" i="107"/>
  <c r="BS137" i="107"/>
  <c r="BP141" i="107"/>
  <c r="BS145" i="107"/>
  <c r="BL150" i="107"/>
  <c r="BC155" i="107"/>
  <c r="BE159" i="107"/>
  <c r="BT162" i="107"/>
  <c r="BP167" i="107"/>
  <c r="BQ171" i="107"/>
  <c r="BI176" i="107"/>
  <c r="BB180" i="107"/>
  <c r="BG184" i="107"/>
  <c r="BS187" i="107"/>
  <c r="BH191" i="107"/>
  <c r="BD195" i="107"/>
  <c r="BD198" i="107"/>
  <c r="BO201" i="107"/>
  <c r="BD205" i="107"/>
  <c r="BT208" i="107"/>
  <c r="BT211" i="107"/>
  <c r="BG215" i="107"/>
  <c r="BS218" i="107"/>
  <c r="BR221" i="107"/>
  <c r="BF225" i="107"/>
  <c r="BI228" i="107"/>
  <c r="BK231" i="107"/>
  <c r="BP234" i="107"/>
  <c r="BP237" i="107"/>
  <c r="BQ240" i="107"/>
  <c r="BQ243" i="107"/>
  <c r="BL246" i="107"/>
  <c r="BR249" i="107"/>
  <c r="BO252" i="107"/>
  <c r="BP255" i="107"/>
  <c r="BT258" i="107"/>
  <c r="BO261" i="107"/>
  <c r="BH264" i="107"/>
  <c r="BK267" i="107"/>
  <c r="BH270" i="107"/>
  <c r="BO272" i="107"/>
  <c r="BS275" i="107"/>
  <c r="BO278" i="107"/>
  <c r="BG281" i="107"/>
  <c r="BK284" i="107"/>
  <c r="BF287" i="107"/>
  <c r="BM289" i="107"/>
  <c r="BJ292" i="107"/>
  <c r="BB295" i="107"/>
  <c r="BJ297" i="107"/>
  <c r="BE300" i="107"/>
  <c r="BM302" i="107"/>
  <c r="BD305" i="107"/>
  <c r="BH307" i="107"/>
  <c r="BN309" i="107"/>
  <c r="BR311" i="107"/>
  <c r="BI314" i="107"/>
  <c r="BM316" i="107"/>
  <c r="BQ318" i="107"/>
  <c r="BE321" i="107"/>
  <c r="BH323" i="107"/>
  <c r="BL325" i="107"/>
  <c r="BC328" i="107"/>
  <c r="BG330" i="107"/>
  <c r="BJ332" i="107"/>
  <c r="BR334" i="107"/>
  <c r="BF337" i="107"/>
  <c r="BF339" i="107"/>
  <c r="BO341" i="107"/>
  <c r="BS343" i="107"/>
  <c r="BB346" i="107"/>
  <c r="BL348" i="107"/>
  <c r="BO350" i="107"/>
  <c r="BQ352" i="107"/>
  <c r="BF355" i="107"/>
  <c r="BM357" i="107"/>
  <c r="BP359" i="107"/>
  <c r="BG362" i="107"/>
  <c r="BI364" i="107"/>
  <c r="BP366" i="107"/>
  <c r="BT368" i="107"/>
  <c r="BF371" i="107"/>
  <c r="BG373" i="107"/>
  <c r="BO375" i="107"/>
  <c r="BQ377" i="107"/>
  <c r="BO379" i="107"/>
  <c r="BC382" i="107"/>
  <c r="BE384" i="107"/>
  <c r="BD386" i="107"/>
  <c r="BJ388" i="107"/>
  <c r="BL390" i="107"/>
  <c r="BL392" i="107"/>
  <c r="BP394" i="107"/>
  <c r="BO396" i="107"/>
  <c r="BO398" i="107"/>
  <c r="BS400" i="107"/>
  <c r="BT402" i="107"/>
  <c r="BQ404" i="107"/>
  <c r="BC407" i="107"/>
  <c r="BD409" i="107"/>
  <c r="BR410" i="107"/>
  <c r="BE413" i="107"/>
  <c r="BF415" i="107"/>
  <c r="BE417" i="107"/>
  <c r="BJ419" i="107"/>
  <c r="BG421" i="107"/>
  <c r="BH423" i="107"/>
  <c r="BL425" i="107"/>
  <c r="BM427" i="107"/>
  <c r="BI429" i="107"/>
  <c r="BN431" i="107"/>
  <c r="BO433" i="107"/>
  <c r="BN435" i="107"/>
  <c r="BO437" i="107"/>
  <c r="BO439" i="107"/>
  <c r="BM441" i="107"/>
  <c r="BH443" i="107"/>
  <c r="BF445" i="107"/>
  <c r="BT446" i="107"/>
  <c r="BM448" i="107"/>
  <c r="BG450" i="107"/>
  <c r="BE452" i="107"/>
  <c r="BR453" i="107"/>
  <c r="BL455" i="107"/>
  <c r="BD457" i="107"/>
  <c r="BB459" i="107"/>
  <c r="BQ460" i="107"/>
  <c r="BI462" i="107"/>
  <c r="BD464" i="107"/>
  <c r="BB466" i="107"/>
  <c r="BN467" i="107"/>
  <c r="BI469" i="107"/>
  <c r="BD471" i="107"/>
  <c r="BR472" i="107"/>
  <c r="BN474" i="107"/>
  <c r="BI476" i="107"/>
  <c r="BT477" i="107"/>
  <c r="BR479" i="107"/>
  <c r="BN481" i="107"/>
  <c r="BF483" i="107"/>
  <c r="BS484" i="107"/>
  <c r="BO486" i="107"/>
  <c r="BK488" i="107"/>
  <c r="BD490" i="107"/>
  <c r="BN491" i="107"/>
  <c r="BJ493" i="107"/>
  <c r="BT494" i="107"/>
  <c r="BK496" i="107"/>
  <c r="BT497" i="107"/>
  <c r="BN499" i="107"/>
  <c r="BE501" i="107"/>
  <c r="BO502" i="107"/>
  <c r="BE504" i="107"/>
  <c r="BR505" i="107"/>
  <c r="BI507" i="107"/>
  <c r="BK13" i="107"/>
  <c r="BD19" i="107"/>
  <c r="BQ24" i="107"/>
  <c r="BL31" i="107"/>
  <c r="BC37" i="107"/>
  <c r="BE43" i="107"/>
  <c r="BR48" i="107"/>
  <c r="BS54" i="107"/>
  <c r="BM60" i="107"/>
  <c r="BD65" i="107"/>
  <c r="BL71" i="107"/>
  <c r="BG77" i="107"/>
  <c r="BB83" i="107"/>
  <c r="BP88" i="107"/>
  <c r="BT94" i="107"/>
  <c r="BP99" i="107"/>
  <c r="BQ104" i="107"/>
  <c r="BS110" i="107"/>
  <c r="BP115" i="107"/>
  <c r="BH120" i="107"/>
  <c r="BF125" i="107"/>
  <c r="BG130" i="107"/>
  <c r="BQ134" i="107"/>
  <c r="BO138" i="107"/>
  <c r="BL143" i="107"/>
  <c r="BM147" i="107"/>
  <c r="BE152" i="107"/>
  <c r="BM156" i="107"/>
  <c r="BD161" i="107"/>
  <c r="BR164" i="107"/>
  <c r="BB169" i="107"/>
  <c r="BR173" i="107"/>
  <c r="BQ177" i="107"/>
  <c r="BH181" i="107"/>
  <c r="BH185" i="107"/>
  <c r="BJ189" i="107"/>
  <c r="BR192" i="107"/>
  <c r="BT195" i="107"/>
  <c r="BP199" i="107"/>
  <c r="BB203" i="107"/>
  <c r="BK206" i="107"/>
  <c r="BP209" i="107"/>
  <c r="BK213" i="107"/>
  <c r="BT216" i="107"/>
  <c r="BL219" i="107"/>
  <c r="BG223" i="107"/>
  <c r="BI226" i="107"/>
  <c r="BL229" i="107"/>
  <c r="BO232" i="107"/>
  <c r="BC236" i="107"/>
  <c r="BB239" i="107"/>
  <c r="BT241" i="107"/>
  <c r="BB245" i="107"/>
  <c r="BT247" i="107"/>
  <c r="BO250" i="107"/>
  <c r="BC254" i="107"/>
  <c r="BD257" i="107"/>
  <c r="BQ259" i="107"/>
  <c r="BT262" i="107"/>
  <c r="BM265" i="107"/>
  <c r="BH268" i="107"/>
  <c r="BF271" i="107"/>
  <c r="BE274" i="107"/>
  <c r="BR276" i="107"/>
  <c r="BB280" i="107"/>
  <c r="BO282" i="107"/>
  <c r="BD285" i="107"/>
  <c r="BF288" i="107"/>
  <c r="BQ290" i="107"/>
  <c r="BH293" i="107"/>
  <c r="BC296" i="107"/>
  <c r="BM298" i="107"/>
  <c r="BO300" i="107"/>
  <c r="BP303" i="107"/>
  <c r="BT305" i="107"/>
  <c r="BF308" i="107"/>
  <c r="BM310" i="107"/>
  <c r="BT312" i="107"/>
  <c r="BC315" i="107"/>
  <c r="BL317" i="107"/>
  <c r="BM319" i="107"/>
  <c r="BR321" i="107"/>
  <c r="BG324" i="107"/>
  <c r="BN326" i="107"/>
  <c r="BP328" i="107"/>
  <c r="BG331" i="107"/>
  <c r="BK333" i="107"/>
  <c r="BL335" i="107"/>
  <c r="BT337" i="107"/>
  <c r="BH340" i="107"/>
  <c r="BK342" i="107"/>
  <c r="BT344" i="107"/>
  <c r="BD347" i="107"/>
  <c r="BD349" i="107"/>
  <c r="BM351" i="107"/>
  <c r="BR353" i="107"/>
  <c r="BD356" i="107"/>
  <c r="BL358" i="107"/>
  <c r="BP360" i="107"/>
  <c r="BP362" i="107"/>
  <c r="BJ365" i="107"/>
  <c r="BK367" i="107"/>
  <c r="BQ369" i="107"/>
  <c r="BD372" i="107"/>
  <c r="BG374" i="107"/>
  <c r="BE376" i="107"/>
  <c r="BM378" i="107"/>
  <c r="BO380" i="107"/>
  <c r="BP382" i="107"/>
  <c r="BD385" i="107"/>
  <c r="BD387" i="107"/>
  <c r="BF389" i="107"/>
  <c r="BJ391" i="107"/>
  <c r="BH393" i="107"/>
  <c r="BI395" i="107"/>
  <c r="BM397" i="107"/>
  <c r="BN399" i="107"/>
  <c r="BJ401" i="107"/>
  <c r="BO403" i="107"/>
  <c r="BQ405" i="107"/>
  <c r="BO407" i="107"/>
  <c r="BB410" i="107"/>
  <c r="BR411" i="107"/>
  <c r="BR413" i="107"/>
  <c r="BD416" i="107"/>
  <c r="BD418" i="107"/>
  <c r="BT419" i="107"/>
  <c r="BE422" i="107"/>
  <c r="BE424" i="107"/>
  <c r="BC426" i="107"/>
  <c r="BG428" i="107"/>
  <c r="BI430" i="107"/>
  <c r="BH432" i="107"/>
  <c r="BL434" i="107"/>
  <c r="BK436" i="107"/>
  <c r="BJ438" i="107"/>
  <c r="BC440" i="107"/>
  <c r="BG442" i="107"/>
  <c r="BD444" i="107"/>
  <c r="BN445" i="107"/>
  <c r="BJ447" i="107"/>
  <c r="BH449" i="107"/>
  <c r="BS450" i="107"/>
  <c r="BO452" i="107"/>
  <c r="BI454" i="107"/>
  <c r="BD456" i="107"/>
  <c r="BT457" i="107"/>
  <c r="BN459" i="107"/>
  <c r="BF461" i="107"/>
  <c r="BE463" i="107"/>
  <c r="BS464" i="107"/>
  <c r="BK466" i="107"/>
  <c r="BE468" i="107"/>
  <c r="BD470" i="107"/>
  <c r="BP471" i="107"/>
  <c r="BJ473" i="107"/>
  <c r="BC475" i="107"/>
  <c r="BT476" i="107"/>
  <c r="BO478" i="107"/>
  <c r="BH480" i="107"/>
  <c r="BC482" i="107"/>
  <c r="BS483" i="107"/>
  <c r="BM485" i="107"/>
  <c r="BH487" i="107"/>
  <c r="BB489" i="107"/>
  <c r="BO490" i="107"/>
  <c r="BI492" i="107"/>
  <c r="BS493" i="107"/>
  <c r="BJ495" i="107"/>
  <c r="BC497" i="107"/>
  <c r="BN498" i="107"/>
  <c r="BD500" i="107"/>
  <c r="BN501" i="107"/>
  <c r="BG503" i="107"/>
  <c r="BR504" i="107"/>
  <c r="BH506" i="107"/>
  <c r="BP507" i="107"/>
  <c r="BK509" i="107"/>
  <c r="BB511" i="107"/>
  <c r="BL512" i="107"/>
  <c r="BT513" i="107"/>
  <c r="BO515" i="107"/>
  <c r="BE517" i="107"/>
  <c r="BO518" i="107"/>
  <c r="BE520" i="107"/>
  <c r="BR521" i="107"/>
  <c r="BI523" i="107"/>
  <c r="BS524" i="107"/>
  <c r="BI526" i="107"/>
  <c r="BC528" i="107"/>
  <c r="BM529" i="107"/>
  <c r="BD531" i="107"/>
  <c r="BM532" i="107"/>
  <c r="BG534" i="107"/>
  <c r="BQ535" i="107"/>
  <c r="BF537" i="107"/>
  <c r="BQ538" i="107"/>
  <c r="BI540" i="107"/>
  <c r="BM13" i="107"/>
  <c r="BE19" i="107"/>
  <c r="BI25" i="107"/>
  <c r="BM31" i="107"/>
  <c r="BH37" i="107"/>
  <c r="BK43" i="107"/>
  <c r="BF49" i="107"/>
  <c r="BT54" i="107"/>
  <c r="BO60" i="107"/>
  <c r="BK65" i="107"/>
  <c r="BG72" i="107"/>
  <c r="BH77" i="107"/>
  <c r="BG83" i="107"/>
  <c r="BB89" i="107"/>
  <c r="BC95" i="107"/>
  <c r="BQ99" i="107"/>
  <c r="BS104" i="107"/>
  <c r="BT110" i="107"/>
  <c r="BC116" i="107"/>
  <c r="BQ120" i="107"/>
  <c r="BG125" i="107"/>
  <c r="BH130" i="107"/>
  <c r="BB135" i="107"/>
  <c r="BC139" i="107"/>
  <c r="BN143" i="107"/>
  <c r="BO147" i="107"/>
  <c r="BF152" i="107"/>
  <c r="BN156" i="107"/>
  <c r="BE161" i="107"/>
  <c r="BS164" i="107"/>
  <c r="BC169" i="107"/>
  <c r="BT173" i="107"/>
  <c r="BR177" i="107"/>
  <c r="BI181" i="107"/>
  <c r="BI185" i="107"/>
  <c r="BK189" i="107"/>
  <c r="BS192" i="107"/>
  <c r="BC196" i="107"/>
  <c r="BQ199" i="107"/>
  <c r="BD203" i="107"/>
  <c r="BM206" i="107"/>
  <c r="BQ209" i="107"/>
  <c r="BL213" i="107"/>
  <c r="BB217" i="107"/>
  <c r="BR219" i="107"/>
  <c r="BI223" i="107"/>
  <c r="BK226" i="107"/>
  <c r="BN229" i="107"/>
  <c r="BP232" i="107"/>
  <c r="BE236" i="107"/>
  <c r="BC239" i="107"/>
  <c r="BB242" i="107"/>
  <c r="BC245" i="107"/>
  <c r="BB248" i="107"/>
  <c r="BQ250" i="107"/>
  <c r="BF254" i="107"/>
  <c r="BE257" i="107"/>
  <c r="BR259" i="107"/>
  <c r="BC263" i="107"/>
  <c r="BN265" i="107"/>
  <c r="BI268" i="107"/>
  <c r="BH271" i="107"/>
  <c r="BF274" i="107"/>
  <c r="BS276" i="107"/>
  <c r="BC280" i="107"/>
  <c r="BP282" i="107"/>
  <c r="BF285" i="107"/>
  <c r="BG288" i="107"/>
  <c r="BB291" i="107"/>
  <c r="BJ293" i="107"/>
  <c r="BG296" i="107"/>
  <c r="BP298" i="107"/>
  <c r="BC301" i="107"/>
  <c r="BQ303" i="107"/>
  <c r="BB306" i="107"/>
  <c r="BG308" i="107"/>
  <c r="BN310" i="107"/>
  <c r="BB313" i="107"/>
  <c r="BD315" i="107"/>
  <c r="BN317" i="107"/>
  <c r="BN319" i="107"/>
  <c r="BS321" i="107"/>
  <c r="BH324" i="107"/>
  <c r="BO326" i="107"/>
  <c r="BQ328" i="107"/>
  <c r="BI331" i="107"/>
  <c r="BL333" i="107"/>
  <c r="BM335" i="107"/>
  <c r="BB338" i="107"/>
  <c r="BI340" i="107"/>
  <c r="BL342" i="107"/>
  <c r="BB345" i="107"/>
  <c r="BE347" i="107"/>
  <c r="BF349" i="107"/>
  <c r="BN351" i="107"/>
  <c r="BB354" i="107"/>
  <c r="BE356" i="107"/>
  <c r="BO358" i="107"/>
  <c r="BS360" i="107"/>
  <c r="BT362" i="107"/>
  <c r="BL365" i="107"/>
  <c r="BL367" i="107"/>
  <c r="BR369" i="107"/>
  <c r="BE372" i="107"/>
  <c r="BH374" i="107"/>
  <c r="BF376" i="107"/>
  <c r="BN378" i="107"/>
  <c r="BQ380" i="107"/>
  <c r="BQ382" i="107"/>
  <c r="BF385" i="107"/>
  <c r="BE387" i="107"/>
  <c r="BH389" i="107"/>
  <c r="BL391" i="107"/>
  <c r="BL393" i="107"/>
  <c r="BJ395" i="107"/>
  <c r="BN397" i="107"/>
  <c r="BP399" i="107"/>
  <c r="BL401" i="107"/>
  <c r="BP403" i="107"/>
  <c r="BR405" i="107"/>
  <c r="BP407" i="107"/>
  <c r="BC410" i="107"/>
  <c r="BS411" i="107"/>
  <c r="BS413" i="107"/>
  <c r="BE416" i="107"/>
  <c r="BE418" i="107"/>
  <c r="BB420" i="107"/>
  <c r="BG422" i="107"/>
  <c r="BG424" i="107"/>
  <c r="BG426" i="107"/>
  <c r="BH428" i="107"/>
  <c r="BJ430" i="107"/>
  <c r="BI432" i="107"/>
  <c r="BN434" i="107"/>
  <c r="BL436" i="107"/>
  <c r="BK438" i="107"/>
  <c r="BH440" i="107"/>
  <c r="BH442" i="107"/>
  <c r="BE444" i="107"/>
  <c r="BR445" i="107"/>
  <c r="BK447" i="107"/>
  <c r="BI449" i="107"/>
  <c r="BD451" i="107"/>
  <c r="BP452" i="107"/>
  <c r="BJ454" i="107"/>
  <c r="BE456" i="107"/>
  <c r="BB458" i="107"/>
  <c r="BO459" i="107"/>
  <c r="BG461" i="107"/>
  <c r="BF463" i="107"/>
  <c r="BT464" i="107"/>
  <c r="BL466" i="107"/>
  <c r="BG468" i="107"/>
  <c r="BE470" i="107"/>
  <c r="BQ471" i="107"/>
  <c r="BL473" i="107"/>
  <c r="BD475" i="107"/>
  <c r="BB477" i="107"/>
  <c r="BQ478" i="107"/>
  <c r="BI480" i="107"/>
  <c r="BD11" i="107"/>
  <c r="BR18" i="107"/>
  <c r="BI26" i="107"/>
  <c r="BT32" i="107"/>
  <c r="BL41" i="107"/>
  <c r="BO48" i="107"/>
  <c r="BE56" i="107"/>
  <c r="BT62" i="107"/>
  <c r="BN69" i="107"/>
  <c r="BC77" i="107"/>
  <c r="BH84" i="107"/>
  <c r="BP90" i="107"/>
  <c r="BI98" i="107"/>
  <c r="BN104" i="107"/>
  <c r="BF111" i="107"/>
  <c r="BT117" i="107"/>
  <c r="BP123" i="107"/>
  <c r="BJ129" i="107"/>
  <c r="BJ135" i="107"/>
  <c r="BB141" i="107"/>
  <c r="BS146" i="107"/>
  <c r="BQ151" i="107"/>
  <c r="BS156" i="107"/>
  <c r="BI162" i="107"/>
  <c r="BG168" i="107"/>
  <c r="BB173" i="107"/>
  <c r="BL178" i="107"/>
  <c r="BB183" i="107"/>
  <c r="BT187" i="107"/>
  <c r="BO192" i="107"/>
  <c r="BS196" i="107"/>
  <c r="BS200" i="107"/>
  <c r="BH205" i="107"/>
  <c r="BJ209" i="107"/>
  <c r="BB214" i="107"/>
  <c r="BT217" i="107"/>
  <c r="BS221" i="107"/>
  <c r="BR225" i="107"/>
  <c r="BE230" i="107"/>
  <c r="BC234" i="107"/>
  <c r="BR237" i="107"/>
  <c r="BR241" i="107"/>
  <c r="BQ245" i="107"/>
  <c r="BS248" i="107"/>
  <c r="BB253" i="107"/>
  <c r="BN256" i="107"/>
  <c r="BE260" i="107"/>
  <c r="BP263" i="107"/>
  <c r="BN267" i="107"/>
  <c r="BQ270" i="107"/>
  <c r="BL274" i="107"/>
  <c r="BD278" i="107"/>
  <c r="BJ281" i="107"/>
  <c r="BB285" i="107"/>
  <c r="BO288" i="107"/>
  <c r="BO291" i="107"/>
  <c r="BC295" i="107"/>
  <c r="BG298" i="107"/>
  <c r="BI301" i="107"/>
  <c r="BJ304" i="107"/>
  <c r="BO307" i="107"/>
  <c r="BF310" i="107"/>
  <c r="BF313" i="107"/>
  <c r="BT315" i="107"/>
  <c r="BR318" i="107"/>
  <c r="BP321" i="107"/>
  <c r="BS324" i="107"/>
  <c r="BG327" i="107"/>
  <c r="BH330" i="107"/>
  <c r="BC333" i="107"/>
  <c r="BT335" i="107"/>
  <c r="BR338" i="107"/>
  <c r="BQ341" i="107"/>
  <c r="BF344" i="107"/>
  <c r="BI347" i="107"/>
  <c r="BF350" i="107"/>
  <c r="BS352" i="107"/>
  <c r="BT355" i="107"/>
  <c r="BT358" i="107"/>
  <c r="BI361" i="107"/>
  <c r="BL364" i="107"/>
  <c r="BG367" i="107"/>
  <c r="BC370" i="107"/>
  <c r="BS372" i="107"/>
  <c r="BQ375" i="107"/>
  <c r="BE378" i="107"/>
  <c r="BT380" i="107"/>
  <c r="BN383" i="107"/>
  <c r="BI386" i="107"/>
  <c r="BC389" i="107"/>
  <c r="BQ391" i="107"/>
  <c r="BC394" i="107"/>
  <c r="BP396" i="107"/>
  <c r="BJ399" i="107"/>
  <c r="BR401" i="107"/>
  <c r="BK404" i="107"/>
  <c r="BE407" i="107"/>
  <c r="BI409" i="107"/>
  <c r="BG412" i="107"/>
  <c r="BP414" i="107"/>
  <c r="BH417" i="107"/>
  <c r="BQ419" i="107"/>
  <c r="BK422" i="107"/>
  <c r="BQ424" i="107"/>
  <c r="BN427" i="107"/>
  <c r="BE430" i="107"/>
  <c r="BM432" i="107"/>
  <c r="BF435" i="107"/>
  <c r="BP437" i="107"/>
  <c r="BT439" i="107"/>
  <c r="BP442" i="107"/>
  <c r="BM444" i="107"/>
  <c r="BB447" i="107"/>
  <c r="BE449" i="107"/>
  <c r="BH451" i="107"/>
  <c r="BJ453" i="107"/>
  <c r="BN455" i="107"/>
  <c r="BP457" i="107"/>
  <c r="BS459" i="107"/>
  <c r="BD462" i="107"/>
  <c r="BI464" i="107"/>
  <c r="BI466" i="107"/>
  <c r="BN468" i="107"/>
  <c r="BN470" i="107"/>
  <c r="BS472" i="107"/>
  <c r="BT474" i="107"/>
  <c r="BF477" i="107"/>
  <c r="BF479" i="107"/>
  <c r="BO481" i="107"/>
  <c r="BJ483" i="107"/>
  <c r="BN485" i="107"/>
  <c r="BL487" i="107"/>
  <c r="BN489" i="107"/>
  <c r="BK491" i="107"/>
  <c r="BN493" i="107"/>
  <c r="BH495" i="107"/>
  <c r="BE497" i="107"/>
  <c r="BT498" i="107"/>
  <c r="BQ500" i="107"/>
  <c r="BK502" i="107"/>
  <c r="BK504" i="107"/>
  <c r="BG506" i="107"/>
  <c r="BE508" i="107"/>
  <c r="BQ509" i="107"/>
  <c r="BK511" i="107"/>
  <c r="BG513" i="107"/>
  <c r="BS514" i="107"/>
  <c r="BQ516" i="107"/>
  <c r="BK518" i="107"/>
  <c r="BC520" i="107"/>
  <c r="BT521" i="107"/>
  <c r="BL523" i="107"/>
  <c r="BF525" i="107"/>
  <c r="BC527" i="107"/>
  <c r="BN528" i="107"/>
  <c r="BK530" i="107"/>
  <c r="BF532" i="107"/>
  <c r="BQ533" i="107"/>
  <c r="BN535" i="107"/>
  <c r="BH537" i="107"/>
  <c r="BD539" i="107"/>
  <c r="BQ540" i="107"/>
  <c r="BH542" i="107"/>
  <c r="BD544" i="107"/>
  <c r="BN545" i="107"/>
  <c r="BG547" i="107"/>
  <c r="BB549" i="107"/>
  <c r="BM550" i="107"/>
  <c r="BF552" i="107"/>
  <c r="BS553" i="107"/>
  <c r="BL555" i="107"/>
  <c r="BC557" i="107"/>
  <c r="BN558" i="107"/>
  <c r="BH560" i="107"/>
  <c r="BB562" i="107"/>
  <c r="BK563" i="107"/>
  <c r="BG565" i="107"/>
  <c r="BS566" i="107"/>
  <c r="BJ568" i="107"/>
  <c r="BE570" i="107"/>
  <c r="BP571" i="107"/>
  <c r="BH573" i="107"/>
  <c r="BB575" i="107"/>
  <c r="BO576" i="107"/>
  <c r="BE578" i="107"/>
  <c r="BT579" i="107"/>
  <c r="BL581" i="107"/>
  <c r="BE583" i="107"/>
  <c r="BS584" i="107"/>
  <c r="BK586" i="107"/>
  <c r="BC588" i="107"/>
  <c r="BM589" i="107"/>
  <c r="BH591" i="107"/>
  <c r="BS592" i="107"/>
  <c r="BK594" i="107"/>
  <c r="BE596" i="107"/>
  <c r="BR597" i="107"/>
  <c r="BH599" i="107"/>
  <c r="BD601" i="107"/>
  <c r="BP602" i="107"/>
  <c r="BG604" i="107"/>
  <c r="BB606" i="107"/>
  <c r="BM607" i="107"/>
  <c r="BE609" i="107"/>
  <c r="BR610" i="107"/>
  <c r="BL612" i="107"/>
  <c r="BC614" i="107"/>
  <c r="BR615" i="107"/>
  <c r="BK617" i="107"/>
  <c r="BB619" i="107"/>
  <c r="BM620" i="107"/>
  <c r="BG622" i="107"/>
  <c r="BS623" i="107"/>
  <c r="BJ625" i="107"/>
  <c r="BC627" i="107"/>
  <c r="BM628" i="107"/>
  <c r="BC630" i="107"/>
  <c r="BO631" i="107"/>
  <c r="BF633" i="107"/>
  <c r="BN634" i="107"/>
  <c r="BB636" i="107"/>
  <c r="BM637" i="107"/>
  <c r="BC639" i="107"/>
  <c r="BK640" i="107"/>
  <c r="BR641" i="107"/>
  <c r="BJ643" i="107"/>
  <c r="BS644" i="107"/>
  <c r="BH646" i="107"/>
  <c r="BO647" i="107"/>
  <c r="BH649" i="107"/>
  <c r="BP650" i="107"/>
  <c r="BE652" i="107"/>
  <c r="BM653" i="107"/>
  <c r="BD655" i="107"/>
  <c r="BM656" i="107"/>
  <c r="BB658" i="107"/>
  <c r="BJ659" i="107"/>
  <c r="BB661" i="107"/>
  <c r="BJ662" i="107"/>
  <c r="BR663" i="107"/>
  <c r="BF665" i="107"/>
  <c r="BO666" i="107"/>
  <c r="BD668" i="107"/>
  <c r="BJ669" i="107"/>
  <c r="BP670" i="107"/>
  <c r="BG672" i="107"/>
  <c r="BN673" i="107"/>
  <c r="BT674" i="107"/>
  <c r="BH676" i="107"/>
  <c r="BQ677" i="107"/>
  <c r="BE679" i="107"/>
  <c r="BL680" i="107"/>
  <c r="BR681" i="107"/>
  <c r="BH683" i="107"/>
  <c r="BP684" i="107"/>
  <c r="BB686" i="107"/>
  <c r="BG687" i="107"/>
  <c r="BO688" i="107"/>
  <c r="BB690" i="107"/>
  <c r="BG691" i="107"/>
  <c r="BL692" i="107"/>
  <c r="BT693" i="107"/>
  <c r="BG695" i="107"/>
  <c r="BL696" i="107"/>
  <c r="BQ697" i="107"/>
  <c r="BF699" i="107"/>
  <c r="BL700" i="107"/>
  <c r="BQ701" i="107"/>
  <c r="BC703" i="107"/>
  <c r="BK704" i="107"/>
  <c r="BQ705" i="107"/>
  <c r="BC707" i="107"/>
  <c r="BH708" i="107"/>
  <c r="BP709" i="107"/>
  <c r="BC711" i="107"/>
  <c r="BH712" i="107"/>
  <c r="BM713" i="107"/>
  <c r="BB715" i="107"/>
  <c r="BH716" i="107"/>
  <c r="BM717" i="107"/>
  <c r="BR718" i="107"/>
  <c r="BG720" i="107"/>
  <c r="BM721" i="107"/>
  <c r="BR722" i="107"/>
  <c r="BD724" i="107"/>
  <c r="BL725" i="107"/>
  <c r="BR726" i="107"/>
  <c r="BD728" i="107"/>
  <c r="BI729" i="107"/>
  <c r="BQ730" i="107"/>
  <c r="BD732" i="107"/>
  <c r="BI733" i="107"/>
  <c r="BN734" i="107"/>
  <c r="BA30" i="107"/>
  <c r="BA55" i="107"/>
  <c r="BA79" i="107"/>
  <c r="BA103" i="107"/>
  <c r="BA130" i="107"/>
  <c r="BA155" i="107"/>
  <c r="BA179" i="107"/>
  <c r="BA203" i="107"/>
  <c r="BA230" i="107"/>
  <c r="BA255" i="107"/>
  <c r="BA279" i="107"/>
  <c r="BA303" i="107"/>
  <c r="BA330" i="107"/>
  <c r="BA355" i="107"/>
  <c r="BA379" i="107"/>
  <c r="BA403" i="107"/>
  <c r="BA430" i="107"/>
  <c r="BA455" i="107"/>
  <c r="BA479" i="107"/>
  <c r="BA503" i="107"/>
  <c r="BA530" i="107"/>
  <c r="BA555" i="107"/>
  <c r="BA579" i="107"/>
  <c r="BA603" i="107"/>
  <c r="BA630" i="107"/>
  <c r="BA655" i="107"/>
  <c r="BA679" i="107"/>
  <c r="BA703" i="107"/>
  <c r="BA730" i="107"/>
  <c r="BJ11" i="107"/>
  <c r="BG19" i="107"/>
  <c r="BN27" i="107"/>
  <c r="BE34" i="107"/>
  <c r="BP41" i="107"/>
  <c r="BG49" i="107"/>
  <c r="BR56" i="107"/>
  <c r="BD63" i="107"/>
  <c r="BR70" i="107"/>
  <c r="BI77" i="107"/>
  <c r="BJ84" i="107"/>
  <c r="BT91" i="107"/>
  <c r="BB99" i="107"/>
  <c r="BK105" i="107"/>
  <c r="BR111" i="107"/>
  <c r="BI118" i="107"/>
  <c r="BR124" i="107"/>
  <c r="BL130" i="107"/>
  <c r="BP135" i="107"/>
  <c r="BD141" i="107"/>
  <c r="BE147" i="107"/>
  <c r="BN152" i="107"/>
  <c r="BO157" i="107"/>
  <c r="BO162" i="107"/>
  <c r="BL168" i="107"/>
  <c r="BB174" i="107"/>
  <c r="BT178" i="107"/>
  <c r="BG183" i="107"/>
  <c r="BI188" i="107"/>
  <c r="BE193" i="107"/>
  <c r="BK197" i="107"/>
  <c r="BJ201" i="107"/>
  <c r="BM205" i="107"/>
  <c r="BR209" i="107"/>
  <c r="BI218" i="107"/>
  <c r="BN222" i="107"/>
  <c r="BM226" i="107"/>
  <c r="BL230" i="107"/>
  <c r="BL234" i="107"/>
  <c r="BJ238" i="107"/>
  <c r="BC242" i="107"/>
  <c r="BC246" i="107"/>
  <c r="BN249" i="107"/>
  <c r="BE253" i="107"/>
  <c r="BF257" i="107"/>
  <c r="BQ260" i="107"/>
  <c r="BT263" i="107"/>
  <c r="BR267" i="107"/>
  <c r="BI271" i="107"/>
  <c r="BJ278" i="107"/>
  <c r="BB282" i="107"/>
  <c r="BL285" i="107"/>
  <c r="BS288" i="107"/>
  <c r="BE292" i="107"/>
  <c r="BF295" i="107"/>
  <c r="BQ298" i="107"/>
  <c r="BR301" i="107"/>
  <c r="BP304" i="107"/>
  <c r="BQ310" i="107"/>
  <c r="BH313" i="107"/>
  <c r="BH316" i="107"/>
  <c r="BH319" i="107"/>
  <c r="BT321" i="107"/>
  <c r="BQ327" i="107"/>
  <c r="BJ330" i="107"/>
  <c r="BM333" i="107"/>
  <c r="BI336" i="107"/>
  <c r="BD342" i="107"/>
  <c r="BC345" i="107"/>
  <c r="BL347" i="107"/>
  <c r="BL353" i="107"/>
  <c r="BF356" i="107"/>
  <c r="BB362" i="107"/>
  <c r="BP364" i="107"/>
  <c r="BL370" i="107"/>
  <c r="BS375" i="107"/>
  <c r="BD381" i="107"/>
  <c r="BR386" i="107"/>
  <c r="BS391" i="107"/>
  <c r="BC397" i="107"/>
  <c r="BG402" i="107"/>
  <c r="BG407" i="107"/>
  <c r="BI412" i="107"/>
  <c r="BN417" i="107"/>
  <c r="BQ422" i="107"/>
  <c r="BR427" i="107"/>
  <c r="BT432" i="107"/>
  <c r="BD438" i="107"/>
  <c r="BR442" i="107"/>
  <c r="BD447" i="107"/>
  <c r="BK451" i="107"/>
  <c r="BM453" i="107"/>
  <c r="BC458" i="107"/>
  <c r="BE460" i="107"/>
  <c r="BF462" i="107"/>
  <c r="BM466" i="107"/>
  <c r="BP468" i="107"/>
  <c r="BF473" i="107"/>
  <c r="BK475" i="107"/>
  <c r="BN479" i="107"/>
  <c r="BQ481" i="107"/>
  <c r="BS485" i="107"/>
  <c r="BT487" i="107"/>
  <c r="BP489" i="107"/>
  <c r="BP493" i="107"/>
  <c r="BK495" i="107"/>
  <c r="BJ497" i="107"/>
  <c r="BT500" i="107"/>
  <c r="BQ502" i="107"/>
  <c r="BJ506" i="107"/>
  <c r="BH508" i="107"/>
  <c r="BM511" i="107"/>
  <c r="BJ513" i="107"/>
  <c r="BC515" i="107"/>
  <c r="BM518" i="107"/>
  <c r="BD522" i="107"/>
  <c r="BK525" i="107"/>
  <c r="BP528" i="107"/>
  <c r="BN530" i="107"/>
  <c r="BC534" i="107"/>
  <c r="BK537" i="107"/>
  <c r="BF539" i="107"/>
  <c r="BJ542" i="107"/>
  <c r="BF544" i="107"/>
  <c r="BI547" i="107"/>
  <c r="BE549" i="107"/>
  <c r="BH552" i="107"/>
  <c r="BO555" i="107"/>
  <c r="BT558" i="107"/>
  <c r="BD562" i="107"/>
  <c r="BJ565" i="107"/>
  <c r="BL568" i="107"/>
  <c r="BR571" i="107"/>
  <c r="BJ573" i="107"/>
  <c r="BQ576" i="107"/>
  <c r="BG583" i="107"/>
  <c r="BM586" i="107"/>
  <c r="BR589" i="107"/>
  <c r="BL591" i="107"/>
  <c r="BQ594" i="107"/>
  <c r="BJ596" i="107"/>
  <c r="BL599" i="107"/>
  <c r="BF601" i="107"/>
  <c r="BR602" i="107"/>
  <c r="BE606" i="107"/>
  <c r="BO607" i="107"/>
  <c r="BD611" i="107"/>
  <c r="BO612" i="107"/>
  <c r="BT615" i="107"/>
  <c r="BM617" i="107"/>
  <c r="BS620" i="107"/>
  <c r="BJ622" i="107"/>
  <c r="BP625" i="107"/>
  <c r="BG627" i="107"/>
  <c r="BE630" i="107"/>
  <c r="BQ631" i="107"/>
  <c r="BP634" i="107"/>
  <c r="BH636" i="107"/>
  <c r="BE639" i="107"/>
  <c r="BM640" i="107"/>
  <c r="BN643" i="107"/>
  <c r="BB645" i="107"/>
  <c r="BB648" i="107"/>
  <c r="BR650" i="107"/>
  <c r="BR653" i="107"/>
  <c r="BP656" i="107"/>
  <c r="BO659" i="107"/>
  <c r="BM662" i="107"/>
  <c r="BK665" i="107"/>
  <c r="BF668" i="107"/>
  <c r="BC671" i="107"/>
  <c r="BJ672" i="107"/>
  <c r="BC675" i="107"/>
  <c r="BM676" i="107"/>
  <c r="BG679" i="107"/>
  <c r="BD682" i="107"/>
  <c r="BR684" i="107"/>
  <c r="BD686" i="107"/>
  <c r="BR688" i="107"/>
  <c r="BD690" i="107"/>
  <c r="BQ692" i="107"/>
  <c r="BD694" i="107"/>
  <c r="BN696" i="107"/>
  <c r="BC698" i="107"/>
  <c r="BN700" i="107"/>
  <c r="BH703" i="107"/>
  <c r="BS705" i="107"/>
  <c r="BM708" i="107"/>
  <c r="BS709" i="107"/>
  <c r="BJ712" i="107"/>
  <c r="BR713" i="107"/>
  <c r="BJ716" i="107"/>
  <c r="BO717" i="107"/>
  <c r="BJ720" i="107"/>
  <c r="BO721" i="107"/>
  <c r="BI724" i="107"/>
  <c r="BO725" i="107"/>
  <c r="BF728" i="107"/>
  <c r="BN729" i="107"/>
  <c r="BF732" i="107"/>
  <c r="BK733" i="107"/>
  <c r="BA33" i="107"/>
  <c r="BA81" i="107"/>
  <c r="BA133" i="107"/>
  <c r="BA181" i="107"/>
  <c r="BA233" i="107"/>
  <c r="BA281" i="107"/>
  <c r="BA333" i="107"/>
  <c r="BA381" i="107"/>
  <c r="BA433" i="107"/>
  <c r="BA481" i="107"/>
  <c r="BA533" i="107"/>
  <c r="BA581" i="107"/>
  <c r="BA633" i="107"/>
  <c r="BA681" i="107"/>
  <c r="BA733" i="107"/>
  <c r="BG11" i="107"/>
  <c r="BS18" i="107"/>
  <c r="BJ26" i="107"/>
  <c r="BJ33" i="107"/>
  <c r="BM41" i="107"/>
  <c r="BP48" i="107"/>
  <c r="BF56" i="107"/>
  <c r="BB63" i="107"/>
  <c r="BT69" i="107"/>
  <c r="BE77" i="107"/>
  <c r="BI84" i="107"/>
  <c r="BR90" i="107"/>
  <c r="BJ98" i="107"/>
  <c r="BO104" i="107"/>
  <c r="BQ111" i="107"/>
  <c r="BB118" i="107"/>
  <c r="BI124" i="107"/>
  <c r="BK129" i="107"/>
  <c r="BL135" i="107"/>
  <c r="BC141" i="107"/>
  <c r="BT146" i="107"/>
  <c r="BR151" i="107"/>
  <c r="BT156" i="107"/>
  <c r="BM162" i="107"/>
  <c r="BK168" i="107"/>
  <c r="BM173" i="107"/>
  <c r="BM178" i="107"/>
  <c r="BC183" i="107"/>
  <c r="BE188" i="107"/>
  <c r="BP192" i="107"/>
  <c r="BT196" i="107"/>
  <c r="BB201" i="107"/>
  <c r="BL205" i="107"/>
  <c r="BN209" i="107"/>
  <c r="BE214" i="107"/>
  <c r="BB218" i="107"/>
  <c r="BT221" i="107"/>
  <c r="BS225" i="107"/>
  <c r="BK230" i="107"/>
  <c r="BF234" i="107"/>
  <c r="BI238" i="107"/>
  <c r="BS241" i="107"/>
  <c r="BS245" i="107"/>
  <c r="BT248" i="107"/>
  <c r="BD253" i="107"/>
  <c r="BC257" i="107"/>
  <c r="BO260" i="107"/>
  <c r="BQ263" i="107"/>
  <c r="BO267" i="107"/>
  <c r="BS270" i="107"/>
  <c r="BM274" i="107"/>
  <c r="BG278" i="107"/>
  <c r="BT281" i="107"/>
  <c r="BC285" i="107"/>
  <c r="BP288" i="107"/>
  <c r="BQ291" i="107"/>
  <c r="BD295" i="107"/>
  <c r="BL298" i="107"/>
  <c r="BP301" i="107"/>
  <c r="BM304" i="107"/>
  <c r="BQ307" i="107"/>
  <c r="BG310" i="107"/>
  <c r="BG313" i="107"/>
  <c r="BG316" i="107"/>
  <c r="BG319" i="107"/>
  <c r="BQ321" i="107"/>
  <c r="BT324" i="107"/>
  <c r="BH327" i="107"/>
  <c r="BI330" i="107"/>
  <c r="BF333" i="107"/>
  <c r="BH336" i="107"/>
  <c r="BS338" i="107"/>
  <c r="BC342" i="107"/>
  <c r="BG344" i="107"/>
  <c r="BJ347" i="107"/>
  <c r="BH350" i="107"/>
  <c r="BJ353" i="107"/>
  <c r="BC356" i="107"/>
  <c r="BB359" i="107"/>
  <c r="BJ361" i="107"/>
  <c r="BN364" i="107"/>
  <c r="BI367" i="107"/>
  <c r="BK370" i="107"/>
  <c r="BT372" i="107"/>
  <c r="BR375" i="107"/>
  <c r="BF378" i="107"/>
  <c r="BB381" i="107"/>
  <c r="BS383" i="107"/>
  <c r="BQ386" i="107"/>
  <c r="BD389" i="107"/>
  <c r="BR391" i="107"/>
  <c r="BE394" i="107"/>
  <c r="BQ396" i="107"/>
  <c r="BM399" i="107"/>
  <c r="BE402" i="107"/>
  <c r="BL404" i="107"/>
  <c r="BF407" i="107"/>
  <c r="BJ409" i="107"/>
  <c r="BH412" i="107"/>
  <c r="BT414" i="107"/>
  <c r="BM417" i="107"/>
  <c r="BR419" i="107"/>
  <c r="BM422" i="107"/>
  <c r="BR424" i="107"/>
  <c r="BO427" i="107"/>
  <c r="BH430" i="107"/>
  <c r="BS432" i="107"/>
  <c r="BG435" i="107"/>
  <c r="BC438" i="107"/>
  <c r="BB440" i="107"/>
  <c r="BQ442" i="107"/>
  <c r="BQ444" i="107"/>
  <c r="BC447" i="107"/>
  <c r="BF449" i="107"/>
  <c r="BJ451" i="107"/>
  <c r="BL453" i="107"/>
  <c r="BO455" i="107"/>
  <c r="BS457" i="107"/>
  <c r="BT459" i="107"/>
  <c r="BE462" i="107"/>
  <c r="BJ464" i="107"/>
  <c r="BJ466" i="107"/>
  <c r="BO468" i="107"/>
  <c r="BO470" i="107"/>
  <c r="BB473" i="107"/>
  <c r="BB475" i="107"/>
  <c r="BJ477" i="107"/>
  <c r="BG479" i="107"/>
  <c r="BP481" i="107"/>
  <c r="BQ483" i="107"/>
  <c r="BR485" i="107"/>
  <c r="BM487" i="107"/>
  <c r="BO489" i="107"/>
  <c r="BL491" i="107"/>
  <c r="BO493" i="107"/>
  <c r="BI495" i="107"/>
  <c r="BH497" i="107"/>
  <c r="BB499" i="107"/>
  <c r="BS500" i="107"/>
  <c r="BP502" i="107"/>
  <c r="BL504" i="107"/>
  <c r="BI506" i="107"/>
  <c r="BG508" i="107"/>
  <c r="BR509" i="107"/>
  <c r="BL511" i="107"/>
  <c r="BH513" i="107"/>
  <c r="BB515" i="107"/>
  <c r="BR516" i="107"/>
  <c r="BL518" i="107"/>
  <c r="BD520" i="107"/>
  <c r="BB522" i="107"/>
  <c r="BN523" i="107"/>
  <c r="BJ525" i="107"/>
  <c r="BD527" i="107"/>
  <c r="BO528" i="107"/>
  <c r="BM530" i="107"/>
  <c r="BG532" i="107"/>
  <c r="BR533" i="107"/>
  <c r="BP535" i="107"/>
  <c r="BJ537" i="107"/>
  <c r="BE539" i="107"/>
  <c r="BS540" i="107"/>
  <c r="BI542" i="107"/>
  <c r="BE544" i="107"/>
  <c r="BP545" i="107"/>
  <c r="BH547" i="107"/>
  <c r="BC549" i="107"/>
  <c r="BO550" i="107"/>
  <c r="BG552" i="107"/>
  <c r="BT553" i="107"/>
  <c r="BN555" i="107"/>
  <c r="BD557" i="107"/>
  <c r="BS558" i="107"/>
  <c r="BK560" i="107"/>
  <c r="BC562" i="107"/>
  <c r="BL563" i="107"/>
  <c r="BH565" i="107"/>
  <c r="BT566" i="107"/>
  <c r="BK568" i="107"/>
  <c r="BF570" i="107"/>
  <c r="BQ571" i="107"/>
  <c r="BI573" i="107"/>
  <c r="BC575" i="107"/>
  <c r="BP576" i="107"/>
  <c r="BF578" i="107"/>
  <c r="BB580" i="107"/>
  <c r="BO581" i="107"/>
  <c r="BF583" i="107"/>
  <c r="BT584" i="107"/>
  <c r="BL586" i="107"/>
  <c r="BD588" i="107"/>
  <c r="BQ589" i="107"/>
  <c r="BK591" i="107"/>
  <c r="BT592" i="107"/>
  <c r="BM594" i="107"/>
  <c r="BG596" i="107"/>
  <c r="BS597" i="107"/>
  <c r="BJ599" i="107"/>
  <c r="BE601" i="107"/>
  <c r="BQ602" i="107"/>
  <c r="BH604" i="107"/>
  <c r="BC606" i="107"/>
  <c r="BN607" i="107"/>
  <c r="BF609" i="107"/>
  <c r="BS610" i="107"/>
  <c r="BN612" i="107"/>
  <c r="BE614" i="107"/>
  <c r="BS615" i="107"/>
  <c r="BL617" i="107"/>
  <c r="BC619" i="107"/>
  <c r="BQ620" i="107"/>
  <c r="BI622" i="107"/>
  <c r="BT623" i="107"/>
  <c r="BK625" i="107"/>
  <c r="BD627" i="107"/>
  <c r="BN628" i="107"/>
  <c r="BD630" i="107"/>
  <c r="BP631" i="107"/>
  <c r="BG633" i="107"/>
  <c r="BO634" i="107"/>
  <c r="BG636" i="107"/>
  <c r="BN637" i="107"/>
  <c r="BD639" i="107"/>
  <c r="BL640" i="107"/>
  <c r="BD642" i="107"/>
  <c r="BK643" i="107"/>
  <c r="BT644" i="107"/>
  <c r="BI646" i="107"/>
  <c r="BT647" i="107"/>
  <c r="BI649" i="107"/>
  <c r="BQ650" i="107"/>
  <c r="BF652" i="107"/>
  <c r="BQ653" i="107"/>
  <c r="BF655" i="107"/>
  <c r="BO656" i="107"/>
  <c r="BC658" i="107"/>
  <c r="BN659" i="107"/>
  <c r="BC661" i="107"/>
  <c r="BK662" i="107"/>
  <c r="BS663" i="107"/>
  <c r="BJ665" i="107"/>
  <c r="BQ666" i="107"/>
  <c r="BE668" i="107"/>
  <c r="BK669" i="107"/>
  <c r="BB671" i="107"/>
  <c r="BH672" i="107"/>
  <c r="BO673" i="107"/>
  <c r="BB675" i="107"/>
  <c r="BL676" i="107"/>
  <c r="BR677" i="107"/>
  <c r="BF679" i="107"/>
  <c r="BM680" i="107"/>
  <c r="BC682" i="107"/>
  <c r="BI683" i="107"/>
  <c r="BQ684" i="107"/>
  <c r="BC686" i="107"/>
  <c r="BK687" i="107"/>
  <c r="BP688" i="107"/>
  <c r="BC690" i="107"/>
  <c r="BH691" i="107"/>
  <c r="BP692" i="107"/>
  <c r="BB694" i="107"/>
  <c r="BH695" i="107"/>
  <c r="BM696" i="107"/>
  <c r="BB698" i="107"/>
  <c r="BG699" i="107"/>
  <c r="BM700" i="107"/>
  <c r="BR701" i="107"/>
  <c r="BG703" i="107"/>
  <c r="BL704" i="107"/>
  <c r="BR705" i="107"/>
  <c r="BD707" i="107"/>
  <c r="BL708" i="107"/>
  <c r="BQ709" i="107"/>
  <c r="BD711" i="107"/>
  <c r="BI712" i="107"/>
  <c r="BQ713" i="107"/>
  <c r="BC715" i="107"/>
  <c r="BI716" i="107"/>
  <c r="BN717" i="107"/>
  <c r="BC719" i="107"/>
  <c r="BH720" i="107"/>
  <c r="BN721" i="107"/>
  <c r="BS722" i="107"/>
  <c r="BH724" i="107"/>
  <c r="BM725" i="107"/>
  <c r="BS726" i="107"/>
  <c r="BE728" i="107"/>
  <c r="BM729" i="107"/>
  <c r="BR730" i="107"/>
  <c r="BE732" i="107"/>
  <c r="BJ733" i="107"/>
  <c r="BR734" i="107"/>
  <c r="BA31" i="107"/>
  <c r="BA56" i="107"/>
  <c r="BA80" i="107"/>
  <c r="BA107" i="107"/>
  <c r="BA131" i="107"/>
  <c r="BA156" i="107"/>
  <c r="BA180" i="107"/>
  <c r="BA207" i="107"/>
  <c r="BA231" i="107"/>
  <c r="BA256" i="107"/>
  <c r="BA280" i="107"/>
  <c r="BA307" i="107"/>
  <c r="BA331" i="107"/>
  <c r="BA356" i="107"/>
  <c r="BA380" i="107"/>
  <c r="BA407" i="107"/>
  <c r="BA431" i="107"/>
  <c r="BA456" i="107"/>
  <c r="BA480" i="107"/>
  <c r="BA507" i="107"/>
  <c r="BA531" i="107"/>
  <c r="BA556" i="107"/>
  <c r="BA580" i="107"/>
  <c r="BA607" i="107"/>
  <c r="BA631" i="107"/>
  <c r="BA656" i="107"/>
  <c r="BA680" i="107"/>
  <c r="BA707" i="107"/>
  <c r="BA731" i="107"/>
  <c r="BF214" i="107"/>
  <c r="BR274" i="107"/>
  <c r="BB308" i="107"/>
  <c r="BB325" i="107"/>
  <c r="BB339" i="107"/>
  <c r="BI350" i="107"/>
  <c r="BC359" i="107"/>
  <c r="BO367" i="107"/>
  <c r="BC373" i="107"/>
  <c r="BO378" i="107"/>
  <c r="BT383" i="107"/>
  <c r="BI389" i="107"/>
  <c r="BJ394" i="107"/>
  <c r="BQ399" i="107"/>
  <c r="BM404" i="107"/>
  <c r="BD410" i="107"/>
  <c r="BB415" i="107"/>
  <c r="BC420" i="107"/>
  <c r="BG425" i="107"/>
  <c r="BK430" i="107"/>
  <c r="BH435" i="107"/>
  <c r="BO440" i="107"/>
  <c r="BB445" i="107"/>
  <c r="BJ449" i="107"/>
  <c r="BP455" i="107"/>
  <c r="BK464" i="107"/>
  <c r="BP470" i="107"/>
  <c r="BK477" i="107"/>
  <c r="BR483" i="107"/>
  <c r="BR491" i="107"/>
  <c r="BC499" i="107"/>
  <c r="BM504" i="107"/>
  <c r="BT509" i="107"/>
  <c r="BS516" i="107"/>
  <c r="BF520" i="107"/>
  <c r="BP523" i="107"/>
  <c r="BF527" i="107"/>
  <c r="BH532" i="107"/>
  <c r="BR535" i="107"/>
  <c r="BT540" i="107"/>
  <c r="BR545" i="107"/>
  <c r="BP550" i="107"/>
  <c r="BB554" i="107"/>
  <c r="BE557" i="107"/>
  <c r="BM560" i="107"/>
  <c r="BR563" i="107"/>
  <c r="BB567" i="107"/>
  <c r="BG570" i="107"/>
  <c r="BD575" i="107"/>
  <c r="BG578" i="107"/>
  <c r="BD580" i="107"/>
  <c r="BP581" i="107"/>
  <c r="BB585" i="107"/>
  <c r="BE588" i="107"/>
  <c r="BB593" i="107"/>
  <c r="BT597" i="107"/>
  <c r="BI604" i="107"/>
  <c r="BH609" i="107"/>
  <c r="BG614" i="107"/>
  <c r="BD619" i="107"/>
  <c r="BC624" i="107"/>
  <c r="BO628" i="107"/>
  <c r="BH633" i="107"/>
  <c r="BQ637" i="107"/>
  <c r="BE642" i="107"/>
  <c r="BJ646" i="107"/>
  <c r="BK649" i="107"/>
  <c r="BG652" i="107"/>
  <c r="BH655" i="107"/>
  <c r="BD658" i="107"/>
  <c r="BE661" i="107"/>
  <c r="BT663" i="107"/>
  <c r="BS666" i="107"/>
  <c r="BL669" i="107"/>
  <c r="BP673" i="107"/>
  <c r="BT677" i="107"/>
  <c r="BN680" i="107"/>
  <c r="BK683" i="107"/>
  <c r="BL687" i="107"/>
  <c r="BI691" i="107"/>
  <c r="BI695" i="107"/>
  <c r="BI699" i="107"/>
  <c r="BS701" i="107"/>
  <c r="BN704" i="107"/>
  <c r="BE707" i="107"/>
  <c r="BE711" i="107"/>
  <c r="BE715" i="107"/>
  <c r="BD719" i="107"/>
  <c r="BT722" i="107"/>
  <c r="BT726" i="107"/>
  <c r="BT730" i="107"/>
  <c r="BS734" i="107"/>
  <c r="BA57" i="107"/>
  <c r="BA108" i="107"/>
  <c r="BA157" i="107"/>
  <c r="BA208" i="107"/>
  <c r="BA257" i="107"/>
  <c r="BA308" i="107"/>
  <c r="BA357" i="107"/>
  <c r="BA408" i="107"/>
  <c r="BA457" i="107"/>
  <c r="BA508" i="107"/>
  <c r="BA557" i="107"/>
  <c r="BA608" i="107"/>
  <c r="BA657" i="107"/>
  <c r="BA708" i="107"/>
  <c r="BI14" i="107"/>
  <c r="BE22" i="107"/>
  <c r="BB29" i="107"/>
  <c r="BH36" i="107"/>
  <c r="BL44" i="107"/>
  <c r="BI51" i="107"/>
  <c r="BC59" i="107"/>
  <c r="BB65" i="107"/>
  <c r="BQ72" i="107"/>
  <c r="BG80" i="107"/>
  <c r="BE87" i="107"/>
  <c r="BI93" i="107"/>
  <c r="BQ100" i="107"/>
  <c r="BI107" i="107"/>
  <c r="BI114" i="107"/>
  <c r="BF120" i="107"/>
  <c r="BR125" i="107"/>
  <c r="BQ131" i="107"/>
  <c r="BB138" i="107"/>
  <c r="BD143" i="107"/>
  <c r="BC149" i="107"/>
  <c r="BP153" i="107"/>
  <c r="BG159" i="107"/>
  <c r="BL164" i="107"/>
  <c r="BD170" i="107"/>
  <c r="BQ174" i="107"/>
  <c r="BC180" i="107"/>
  <c r="BF185" i="107"/>
  <c r="BT189" i="107"/>
  <c r="BN194" i="107"/>
  <c r="BJ198" i="107"/>
  <c r="BS202" i="107"/>
  <c r="BH207" i="107"/>
  <c r="BH211" i="107"/>
  <c r="BQ215" i="107"/>
  <c r="BH219" i="107"/>
  <c r="BL223" i="107"/>
  <c r="BO227" i="107"/>
  <c r="BL231" i="107"/>
  <c r="BG235" i="107"/>
  <c r="BF239" i="107"/>
  <c r="BD243" i="107"/>
  <c r="BM246" i="107"/>
  <c r="BK250" i="107"/>
  <c r="BK254" i="107"/>
  <c r="BP257" i="107"/>
  <c r="BP261" i="107"/>
  <c r="BG265" i="107"/>
  <c r="BQ268" i="107"/>
  <c r="BJ272" i="107"/>
  <c r="BC276" i="107"/>
  <c r="BD279" i="107"/>
  <c r="BC283" i="107"/>
  <c r="BJ286" i="107"/>
  <c r="BO289" i="107"/>
  <c r="BF293" i="107"/>
  <c r="BK296" i="107"/>
  <c r="BD299" i="107"/>
  <c r="BN302" i="107"/>
  <c r="BQ305" i="107"/>
  <c r="BJ308" i="107"/>
  <c r="BK311" i="107"/>
  <c r="BK314" i="107"/>
  <c r="BT316" i="107"/>
  <c r="BC320" i="107"/>
  <c r="BR322" i="107"/>
  <c r="BM325" i="107"/>
  <c r="BL328" i="107"/>
  <c r="BM331" i="107"/>
  <c r="BD334" i="107"/>
  <c r="BG337" i="107"/>
  <c r="BT339" i="107"/>
  <c r="BO342" i="107"/>
  <c r="BL345" i="107"/>
  <c r="BP348" i="107"/>
  <c r="BG351" i="107"/>
  <c r="BI354" i="107"/>
  <c r="BF357" i="107"/>
  <c r="BQ359" i="107"/>
  <c r="BN362" i="107"/>
  <c r="BR365" i="107"/>
  <c r="BH368" i="107"/>
  <c r="BG371" i="107"/>
  <c r="BC374" i="107"/>
  <c r="BM376" i="107"/>
  <c r="BI379" i="107"/>
  <c r="BF382" i="107"/>
  <c r="BM384" i="107"/>
  <c r="BH387" i="107"/>
  <c r="BE390" i="107"/>
  <c r="BM392" i="107"/>
  <c r="BG395" i="107"/>
  <c r="BR397" i="107"/>
  <c r="BE400" i="107"/>
  <c r="BB403" i="107"/>
  <c r="BM405" i="107"/>
  <c r="BB408" i="107"/>
  <c r="BL410" i="107"/>
  <c r="BJ413" i="107"/>
  <c r="BL415" i="107"/>
  <c r="BI418" i="107"/>
  <c r="BS420" i="107"/>
  <c r="BI423" i="107"/>
  <c r="BT425" i="107"/>
  <c r="BQ428" i="107"/>
  <c r="BC431" i="107"/>
  <c r="BP433" i="107"/>
  <c r="BH436" i="107"/>
  <c r="BN438" i="107"/>
  <c r="BC441" i="107"/>
  <c r="BL443" i="107"/>
  <c r="BL445" i="107"/>
  <c r="BT447" i="107"/>
  <c r="BR449" i="107"/>
  <c r="BF452" i="107"/>
  <c r="BG454" i="107"/>
  <c r="BM456" i="107"/>
  <c r="BL458" i="107"/>
  <c r="BS460" i="107"/>
  <c r="BB463" i="107"/>
  <c r="BE465" i="107"/>
  <c r="BH467" i="107"/>
  <c r="BJ469" i="107"/>
  <c r="BM471" i="107"/>
  <c r="BP473" i="107"/>
  <c r="BS475" i="107"/>
  <c r="BE478" i="107"/>
  <c r="BF480" i="107"/>
  <c r="BI482" i="107"/>
  <c r="BI484" i="107"/>
  <c r="BG486" i="107"/>
  <c r="BL488" i="107"/>
  <c r="BI490" i="107"/>
  <c r="BK492" i="107"/>
  <c r="BE494" i="107"/>
  <c r="BC496" i="107"/>
  <c r="BQ497" i="107"/>
  <c r="BR499" i="107"/>
  <c r="BJ501" i="107"/>
  <c r="BI503" i="107"/>
  <c r="BE505" i="107"/>
  <c r="BB507" i="107"/>
  <c r="BO508" i="107"/>
  <c r="BM510" i="107"/>
  <c r="BG512" i="107"/>
  <c r="BR513" i="107"/>
  <c r="BP515" i="107"/>
  <c r="BJ517" i="107"/>
  <c r="BB519" i="107"/>
  <c r="BS520" i="107"/>
  <c r="BJ522" i="107"/>
  <c r="BG524" i="107"/>
  <c r="BB526" i="107"/>
  <c r="BM527" i="107"/>
  <c r="BJ529" i="107"/>
  <c r="BE531" i="107"/>
  <c r="BS532" i="107"/>
  <c r="BN534" i="107"/>
  <c r="BE536" i="107"/>
  <c r="BB538" i="107"/>
  <c r="BO539" i="107"/>
  <c r="BL541" i="107"/>
  <c r="BE543" i="107"/>
  <c r="BO544" i="107"/>
  <c r="BG546" i="107"/>
  <c r="BB548" i="107"/>
  <c r="BM549" i="107"/>
  <c r="BE551" i="107"/>
  <c r="BR552" i="107"/>
  <c r="BK554" i="107"/>
  <c r="BB556" i="107"/>
  <c r="BQ557" i="107"/>
  <c r="BH559" i="107"/>
  <c r="BT560" i="107"/>
  <c r="BO562" i="107"/>
  <c r="BG564" i="107"/>
  <c r="BR565" i="107"/>
  <c r="BL567" i="107"/>
  <c r="BE569" i="107"/>
  <c r="BP570" i="107"/>
  <c r="BL572" i="107"/>
  <c r="BC574" i="107"/>
  <c r="BO575" i="107"/>
  <c r="BE577" i="107"/>
  <c r="BT578" i="107"/>
  <c r="BM580" i="107"/>
  <c r="BD582" i="107"/>
  <c r="BR583" i="107"/>
  <c r="BJ585" i="107"/>
  <c r="BB587" i="107"/>
  <c r="BO588" i="107"/>
  <c r="BI590" i="107"/>
  <c r="BR591" i="107"/>
  <c r="BN593" i="107"/>
  <c r="BF595" i="107"/>
  <c r="BQ596" i="107"/>
  <c r="BL598" i="107"/>
  <c r="BD600" i="107"/>
  <c r="BP601" i="107"/>
  <c r="BJ603" i="107"/>
  <c r="BD605" i="107"/>
  <c r="BM606" i="107"/>
  <c r="BE608" i="107"/>
  <c r="BR609" i="107"/>
  <c r="BL611" i="107"/>
  <c r="BB613" i="107"/>
  <c r="BQ614" i="107"/>
  <c r="BJ616" i="107"/>
  <c r="BT617" i="107"/>
  <c r="BO619" i="107"/>
  <c r="BG621" i="107"/>
  <c r="BR622" i="107"/>
  <c r="BL624" i="107"/>
  <c r="BE626" i="107"/>
  <c r="BM627" i="107"/>
  <c r="BF629" i="107"/>
  <c r="BP630" i="107"/>
  <c r="BG632" i="107"/>
  <c r="BO633" i="107"/>
  <c r="BG635" i="107"/>
  <c r="BP636" i="107"/>
  <c r="BD638" i="107"/>
  <c r="BL639" i="107"/>
  <c r="BD641" i="107"/>
  <c r="BM642" i="107"/>
  <c r="BT643" i="107"/>
  <c r="BI645" i="107"/>
  <c r="BT646" i="107"/>
  <c r="BJ648" i="107"/>
  <c r="BQ649" i="107"/>
  <c r="BF651" i="107"/>
  <c r="BQ652" i="107"/>
  <c r="BG654" i="107"/>
  <c r="BO655" i="107"/>
  <c r="BC657" i="107"/>
  <c r="BN658" i="107"/>
  <c r="BD660" i="107"/>
  <c r="BL661" i="107"/>
  <c r="BS662" i="107"/>
  <c r="BK664" i="107"/>
  <c r="BS665" i="107"/>
  <c r="BF667" i="107"/>
  <c r="BL668" i="107"/>
  <c r="BC670" i="107"/>
  <c r="BJ671" i="107"/>
  <c r="BP672" i="107"/>
  <c r="BC674" i="107"/>
  <c r="BM675" i="107"/>
  <c r="BT676" i="107"/>
  <c r="BG678" i="107"/>
  <c r="BN679" i="107"/>
  <c r="BD681" i="107"/>
  <c r="BK682" i="107"/>
  <c r="BR683" i="107"/>
  <c r="BE685" i="107"/>
  <c r="BM686" i="107"/>
  <c r="BS687" i="107"/>
  <c r="BE689" i="107"/>
  <c r="BJ690" i="107"/>
  <c r="BR691" i="107"/>
  <c r="BE693" i="107"/>
  <c r="BJ694" i="107"/>
  <c r="BO695" i="107"/>
  <c r="BD697" i="107"/>
  <c r="BJ698" i="107"/>
  <c r="BO699" i="107"/>
  <c r="BT700" i="107"/>
  <c r="BI702" i="107"/>
  <c r="BO703" i="107"/>
  <c r="BT704" i="107"/>
  <c r="BF706" i="107"/>
  <c r="BN707" i="107"/>
  <c r="BT708" i="107"/>
  <c r="BF710" i="107"/>
  <c r="BK711" i="107"/>
  <c r="BS712" i="107"/>
  <c r="BF714" i="107"/>
  <c r="BK715" i="107"/>
  <c r="BP716" i="107"/>
  <c r="BE718" i="107"/>
  <c r="BK719" i="107"/>
  <c r="BP720" i="107"/>
  <c r="BB722" i="107"/>
  <c r="BJ723" i="107"/>
  <c r="BP724" i="107"/>
  <c r="BB726" i="107"/>
  <c r="BG727" i="107"/>
  <c r="BO728" i="107"/>
  <c r="BB730" i="107"/>
  <c r="BG731" i="107"/>
  <c r="BL732" i="107"/>
  <c r="BT733" i="107"/>
  <c r="BA15" i="107"/>
  <c r="BA39" i="107"/>
  <c r="BA63" i="107"/>
  <c r="BA90" i="107"/>
  <c r="BA115" i="107"/>
  <c r="BA139" i="107"/>
  <c r="BA163" i="107"/>
  <c r="BA190" i="107"/>
  <c r="BA215" i="107"/>
  <c r="BA239" i="107"/>
  <c r="BA263" i="107"/>
  <c r="BA290" i="107"/>
  <c r="BA315" i="107"/>
  <c r="BA339" i="107"/>
  <c r="BA363" i="107"/>
  <c r="BA390" i="107"/>
  <c r="BA415" i="107"/>
  <c r="BA439" i="107"/>
  <c r="BA463" i="107"/>
  <c r="BA490" i="107"/>
  <c r="BA515" i="107"/>
  <c r="BA539" i="107"/>
  <c r="BA563" i="107"/>
  <c r="BA590" i="107"/>
  <c r="BA615" i="107"/>
  <c r="BA639" i="107"/>
  <c r="BA663" i="107"/>
  <c r="BA690" i="107"/>
  <c r="BA715" i="107"/>
  <c r="BE681" i="107"/>
  <c r="BA91" i="107"/>
  <c r="BA240" i="107"/>
  <c r="BA291" i="107"/>
  <c r="BA340" i="107"/>
  <c r="BA391" i="107"/>
  <c r="BA416" i="107"/>
  <c r="BA440" i="107"/>
  <c r="BA491" i="107"/>
  <c r="BA516" i="107"/>
  <c r="BA540" i="107"/>
  <c r="BA567" i="107"/>
  <c r="BA616" i="107"/>
  <c r="BA640" i="107"/>
  <c r="BA667" i="107"/>
  <c r="BA691" i="107"/>
  <c r="BA716" i="107"/>
  <c r="BP14" i="107"/>
  <c r="BI22" i="107"/>
  <c r="BO30" i="107"/>
  <c r="BI37" i="107"/>
  <c r="BC45" i="107"/>
  <c r="BC52" i="107"/>
  <c r="BE59" i="107"/>
  <c r="BB67" i="107"/>
  <c r="BC73" i="107"/>
  <c r="BJ80" i="107"/>
  <c r="BM87" i="107"/>
  <c r="BG95" i="107"/>
  <c r="BB101" i="107"/>
  <c r="BQ107" i="107"/>
  <c r="BP114" i="107"/>
  <c r="BF121" i="107"/>
  <c r="BD127" i="107"/>
  <c r="BS131" i="107"/>
  <c r="BD138" i="107"/>
  <c r="BD144" i="107"/>
  <c r="BG149" i="107"/>
  <c r="BR153" i="107"/>
  <c r="BL159" i="107"/>
  <c r="BG165" i="107"/>
  <c r="BN170" i="107"/>
  <c r="BB176" i="107"/>
  <c r="BQ180" i="107"/>
  <c r="BJ185" i="107"/>
  <c r="BJ190" i="107"/>
  <c r="BP194" i="107"/>
  <c r="BF199" i="107"/>
  <c r="BF203" i="107"/>
  <c r="BL207" i="107"/>
  <c r="BM211" i="107"/>
  <c r="BT215" i="107"/>
  <c r="BG220" i="107"/>
  <c r="BR223" i="107"/>
  <c r="BT227" i="107"/>
  <c r="BJ232" i="107"/>
  <c r="BG236" i="107"/>
  <c r="BQ239" i="107"/>
  <c r="BL243" i="107"/>
  <c r="BM247" i="107"/>
  <c r="BE251" i="107"/>
  <c r="BB255" i="107"/>
  <c r="BK258" i="107"/>
  <c r="BT261" i="107"/>
  <c r="BQ265" i="107"/>
  <c r="BJ269" i="107"/>
  <c r="BL272" i="107"/>
  <c r="BK276" i="107"/>
  <c r="BD280" i="107"/>
  <c r="BE283" i="107"/>
  <c r="BN286" i="107"/>
  <c r="BI290" i="107"/>
  <c r="BL293" i="107"/>
  <c r="BT299" i="107"/>
  <c r="BS302" i="107"/>
  <c r="BD306" i="107"/>
  <c r="BB309" i="107"/>
  <c r="BN311" i="107"/>
  <c r="BN314" i="107"/>
  <c r="BO317" i="107"/>
  <c r="BI320" i="107"/>
  <c r="BC323" i="107"/>
  <c r="BD326" i="107"/>
  <c r="BS328" i="107"/>
  <c r="BO331" i="107"/>
  <c r="BO334" i="107"/>
  <c r="BI337" i="107"/>
  <c r="BJ340" i="107"/>
  <c r="BH343" i="107"/>
  <c r="BR345" i="107"/>
  <c r="BR348" i="107"/>
  <c r="BS351" i="107"/>
  <c r="BL354" i="107"/>
  <c r="BI357" i="107"/>
  <c r="BH360" i="107"/>
  <c r="BC363" i="107"/>
  <c r="BP368" i="107"/>
  <c r="BI371" i="107"/>
  <c r="BK374" i="107"/>
  <c r="BD377" i="107"/>
  <c r="BK379" i="107"/>
  <c r="BI382" i="107"/>
  <c r="BG385" i="107"/>
  <c r="BO387" i="107"/>
  <c r="BI390" i="107"/>
  <c r="BB393" i="107"/>
  <c r="BK395" i="107"/>
  <c r="BF398" i="107"/>
  <c r="BO400" i="107"/>
  <c r="BS405" i="107"/>
  <c r="BI408" i="107"/>
  <c r="BO410" i="107"/>
  <c r="BL413" i="107"/>
  <c r="BG416" i="107"/>
  <c r="BM418" i="107"/>
  <c r="BC421" i="107"/>
  <c r="BP423" i="107"/>
  <c r="BB429" i="107"/>
  <c r="BJ431" i="107"/>
  <c r="BS433" i="107"/>
  <c r="BM436" i="107"/>
  <c r="BE439" i="107"/>
  <c r="BF441" i="107"/>
  <c r="BS445" i="107"/>
  <c r="BC448" i="107"/>
  <c r="BD450" i="107"/>
  <c r="BI452" i="107"/>
  <c r="BP456" i="107"/>
  <c r="BR458" i="107"/>
  <c r="BB461" i="107"/>
  <c r="BG463" i="107"/>
  <c r="BJ467" i="107"/>
  <c r="BL469" i="107"/>
  <c r="BR471" i="107"/>
  <c r="BB474" i="107"/>
  <c r="BG478" i="107"/>
  <c r="BM480" i="107"/>
  <c r="BK482" i="107"/>
  <c r="BK484" i="107"/>
  <c r="BL486" i="107"/>
  <c r="BN488" i="107"/>
  <c r="BN490" i="107"/>
  <c r="BM492" i="107"/>
  <c r="BK494" i="107"/>
  <c r="BE496" i="107"/>
  <c r="BE498" i="107"/>
  <c r="BT499" i="107"/>
  <c r="BO501" i="107"/>
  <c r="BL503" i="107"/>
  <c r="BG505" i="107"/>
  <c r="BD507" i="107"/>
  <c r="BS508" i="107"/>
  <c r="BO510" i="107"/>
  <c r="BI512" i="107"/>
  <c r="BB514" i="107"/>
  <c r="BS515" i="107"/>
  <c r="BL517" i="107"/>
  <c r="BG519" i="107"/>
  <c r="BB521" i="107"/>
  <c r="BM522" i="107"/>
  <c r="BJ524" i="107"/>
  <c r="BE526" i="107"/>
  <c r="BT527" i="107"/>
  <c r="BN529" i="107"/>
  <c r="BG531" i="107"/>
  <c r="BB533" i="107"/>
  <c r="BP534" i="107"/>
  <c r="BI536" i="107"/>
  <c r="BE538" i="107"/>
  <c r="BS539" i="107"/>
  <c r="BO541" i="107"/>
  <c r="BR544" i="107"/>
  <c r="BL546" i="107"/>
  <c r="BE548" i="107"/>
  <c r="BO549" i="107"/>
  <c r="BK551" i="107"/>
  <c r="BB553" i="107"/>
  <c r="BN554" i="107"/>
  <c r="BD556" i="107"/>
  <c r="BS557" i="107"/>
  <c r="BL559" i="107"/>
  <c r="BC561" i="107"/>
  <c r="BQ562" i="107"/>
  <c r="BI564" i="107"/>
  <c r="BT565" i="107"/>
  <c r="BO567" i="107"/>
  <c r="BI569" i="107"/>
  <c r="BR570" i="107"/>
  <c r="BN572" i="107"/>
  <c r="BG574" i="107"/>
  <c r="BQ575" i="107"/>
  <c r="BL577" i="107"/>
  <c r="BD579" i="107"/>
  <c r="BI582" i="107"/>
  <c r="BC584" i="107"/>
  <c r="BL585" i="107"/>
  <c r="BD587" i="107"/>
  <c r="BQ588" i="107"/>
  <c r="BK590" i="107"/>
  <c r="BT591" i="107"/>
  <c r="BP593" i="107"/>
  <c r="BI595" i="107"/>
  <c r="BS596" i="107"/>
  <c r="BO598" i="107"/>
  <c r="BG600" i="107"/>
  <c r="BL603" i="107"/>
  <c r="BF605" i="107"/>
  <c r="BO606" i="107"/>
  <c r="BK608" i="107"/>
  <c r="BD610" i="107"/>
  <c r="BN611" i="107"/>
  <c r="BI613" i="107"/>
  <c r="BT614" i="107"/>
  <c r="BL616" i="107"/>
  <c r="BR619" i="107"/>
  <c r="BI621" i="107"/>
  <c r="BB623" i="107"/>
  <c r="BO624" i="107"/>
  <c r="BG626" i="107"/>
  <c r="BJ629" i="107"/>
  <c r="BS630" i="107"/>
  <c r="BI632" i="107"/>
  <c r="BT633" i="107"/>
  <c r="BJ635" i="107"/>
  <c r="BF638" i="107"/>
  <c r="BR639" i="107"/>
  <c r="BG641" i="107"/>
  <c r="BO642" i="107"/>
  <c r="BN645" i="107"/>
  <c r="BD647" i="107"/>
  <c r="BL648" i="107"/>
  <c r="BL651" i="107"/>
  <c r="BT652" i="107"/>
  <c r="BI654" i="107"/>
  <c r="BI657" i="107"/>
  <c r="BR658" i="107"/>
  <c r="BF660" i="107"/>
  <c r="BF663" i="107"/>
  <c r="BO664" i="107"/>
  <c r="BH667" i="107"/>
  <c r="BF670" i="107"/>
  <c r="BR672" i="107"/>
  <c r="BI674" i="107"/>
  <c r="BC677" i="107"/>
  <c r="BJ678" i="107"/>
  <c r="BG681" i="107"/>
  <c r="BN682" i="107"/>
  <c r="BJ685" i="107"/>
  <c r="BP686" i="107"/>
  <c r="BB688" i="107"/>
  <c r="BO690" i="107"/>
  <c r="BB692" i="107"/>
  <c r="BL694" i="107"/>
  <c r="BT695" i="107"/>
  <c r="BL698" i="107"/>
  <c r="BQ699" i="107"/>
  <c r="BF701" i="107"/>
  <c r="BQ703" i="107"/>
  <c r="BC705" i="107"/>
  <c r="BQ707" i="107"/>
  <c r="BC709" i="107"/>
  <c r="BO14" i="107"/>
  <c r="BF22" i="107"/>
  <c r="BE29" i="107"/>
  <c r="BI36" i="107"/>
  <c r="BN44" i="107"/>
  <c r="BP51" i="107"/>
  <c r="BD59" i="107"/>
  <c r="BC65" i="107"/>
  <c r="BR72" i="107"/>
  <c r="BH80" i="107"/>
  <c r="BI87" i="107"/>
  <c r="BJ93" i="107"/>
  <c r="BS100" i="107"/>
  <c r="BK107" i="107"/>
  <c r="BM114" i="107"/>
  <c r="BG120" i="107"/>
  <c r="BT125" i="107"/>
  <c r="BR131" i="107"/>
  <c r="BC138" i="107"/>
  <c r="BF143" i="107"/>
  <c r="BF149" i="107"/>
  <c r="BQ153" i="107"/>
  <c r="BK159" i="107"/>
  <c r="BQ164" i="107"/>
  <c r="BH170" i="107"/>
  <c r="BS174" i="107"/>
  <c r="BF180" i="107"/>
  <c r="BG185" i="107"/>
  <c r="BB190" i="107"/>
  <c r="BO194" i="107"/>
  <c r="BK198" i="107"/>
  <c r="BT202" i="107"/>
  <c r="BJ207" i="107"/>
  <c r="BI211" i="107"/>
  <c r="BR215" i="107"/>
  <c r="BK219" i="107"/>
  <c r="BO223" i="107"/>
  <c r="BP227" i="107"/>
  <c r="BE232" i="107"/>
  <c r="BI235" i="107"/>
  <c r="BP239" i="107"/>
  <c r="BJ243" i="107"/>
  <c r="BL247" i="107"/>
  <c r="BM250" i="107"/>
  <c r="BM254" i="107"/>
  <c r="BC258" i="107"/>
  <c r="BR261" i="107"/>
  <c r="BI265" i="107"/>
  <c r="BH269" i="107"/>
  <c r="BK272" i="107"/>
  <c r="BJ276" i="107"/>
  <c r="BE279" i="107"/>
  <c r="BD283" i="107"/>
  <c r="BL286" i="107"/>
  <c r="BE290" i="107"/>
  <c r="BG293" i="107"/>
  <c r="BM296" i="107"/>
  <c r="BE299" i="107"/>
  <c r="BP302" i="107"/>
  <c r="BS305" i="107"/>
  <c r="BT308" i="107"/>
  <c r="BL311" i="107"/>
  <c r="BL314" i="107"/>
  <c r="BD317" i="107"/>
  <c r="BH320" i="107"/>
  <c r="BT322" i="107"/>
  <c r="BC326" i="107"/>
  <c r="BM328" i="107"/>
  <c r="BN331" i="107"/>
  <c r="BE334" i="107"/>
  <c r="BH337" i="107"/>
  <c r="BG340" i="107"/>
  <c r="BB343" i="107"/>
  <c r="BQ345" i="107"/>
  <c r="BQ348" i="107"/>
  <c r="BH351" i="107"/>
  <c r="BJ354" i="107"/>
  <c r="BH357" i="107"/>
  <c r="BG360" i="107"/>
  <c r="BO362" i="107"/>
  <c r="BS365" i="107"/>
  <c r="BI368" i="107"/>
  <c r="BH371" i="107"/>
  <c r="BF374" i="107"/>
  <c r="BB377" i="107"/>
  <c r="BJ379" i="107"/>
  <c r="BG382" i="107"/>
  <c r="BO384" i="107"/>
  <c r="BN387" i="107"/>
  <c r="BG390" i="107"/>
  <c r="BT392" i="107"/>
  <c r="BH395" i="107"/>
  <c r="BT397" i="107"/>
  <c r="BF400" i="107"/>
  <c r="BC403" i="107"/>
  <c r="BP405" i="107"/>
  <c r="BH408" i="107"/>
  <c r="BM410" i="107"/>
  <c r="BK413" i="107"/>
  <c r="BP415" i="107"/>
  <c r="BK418" i="107"/>
  <c r="BB421" i="107"/>
  <c r="BO423" i="107"/>
  <c r="BB426" i="107"/>
  <c r="BS428" i="107"/>
  <c r="BD431" i="107"/>
  <c r="BR433" i="107"/>
  <c r="BJ436" i="107"/>
  <c r="BO438" i="107"/>
  <c r="BD441" i="107"/>
  <c r="BP443" i="107"/>
  <c r="BM445" i="107"/>
  <c r="BB448" i="107"/>
  <c r="BC450" i="107"/>
  <c r="BH452" i="107"/>
  <c r="BH454" i="107"/>
  <c r="BO456" i="107"/>
  <c r="BM458" i="107"/>
  <c r="BT460" i="107"/>
  <c r="BD463" i="107"/>
  <c r="BF465" i="107"/>
  <c r="BI467" i="107"/>
  <c r="BK469" i="107"/>
  <c r="BO471" i="107"/>
  <c r="BQ473" i="107"/>
  <c r="BT475" i="107"/>
  <c r="BF478" i="107"/>
  <c r="BG480" i="107"/>
  <c r="BJ482" i="107"/>
  <c r="BJ484" i="107"/>
  <c r="BK486" i="107"/>
  <c r="BM488" i="107"/>
  <c r="BM490" i="107"/>
  <c r="BL492" i="107"/>
  <c r="BG494" i="107"/>
  <c r="BD496" i="107"/>
  <c r="BR497" i="107"/>
  <c r="BS499" i="107"/>
  <c r="BL501" i="107"/>
  <c r="BK503" i="107"/>
  <c r="BF505" i="107"/>
  <c r="BC507" i="107"/>
  <c r="BQ508" i="107"/>
  <c r="BN510" i="107"/>
  <c r="BH512" i="107"/>
  <c r="BS513" i="107"/>
  <c r="BQ515" i="107"/>
  <c r="BK517" i="107"/>
  <c r="BF519" i="107"/>
  <c r="BT520" i="107"/>
  <c r="BK522" i="107"/>
  <c r="BI524" i="107"/>
  <c r="BC526" i="107"/>
  <c r="BN527" i="107"/>
  <c r="BL529" i="107"/>
  <c r="BF531" i="107"/>
  <c r="BT532" i="107"/>
  <c r="BO534" i="107"/>
  <c r="BG536" i="107"/>
  <c r="BC538" i="107"/>
  <c r="BR539" i="107"/>
  <c r="BN541" i="107"/>
  <c r="BF543" i="107"/>
  <c r="BQ544" i="107"/>
  <c r="BK546" i="107"/>
  <c r="BD548" i="107"/>
  <c r="BN549" i="107"/>
  <c r="BF551" i="107"/>
  <c r="BS552" i="107"/>
  <c r="BM554" i="107"/>
  <c r="BC556" i="107"/>
  <c r="BR557" i="107"/>
  <c r="BJ559" i="107"/>
  <c r="BB561" i="107"/>
  <c r="BP562" i="107"/>
  <c r="BH564" i="107"/>
  <c r="BS565" i="107"/>
  <c r="BM567" i="107"/>
  <c r="BH569" i="107"/>
  <c r="BQ570" i="107"/>
  <c r="BM572" i="107"/>
  <c r="BE574" i="107"/>
  <c r="BP575" i="107"/>
  <c r="BK577" i="107"/>
  <c r="BC579" i="107"/>
  <c r="BN580" i="107"/>
  <c r="BE582" i="107"/>
  <c r="BS583" i="107"/>
  <c r="BK585" i="107"/>
  <c r="BC587" i="107"/>
  <c r="BP588" i="107"/>
  <c r="BJ590" i="107"/>
  <c r="BS591" i="107"/>
  <c r="BO593" i="107"/>
  <c r="BH595" i="107"/>
  <c r="BR596" i="107"/>
  <c r="BM598" i="107"/>
  <c r="BF600" i="107"/>
  <c r="BQ601" i="107"/>
  <c r="BK603" i="107"/>
  <c r="BE605" i="107"/>
  <c r="BN606" i="107"/>
  <c r="BJ608" i="107"/>
  <c r="BC610" i="107"/>
  <c r="BM611" i="107"/>
  <c r="BD613" i="107"/>
  <c r="BR614" i="107"/>
  <c r="BK616" i="107"/>
  <c r="BB618" i="107"/>
  <c r="BP619" i="107"/>
  <c r="BH621" i="107"/>
  <c r="BS622" i="107"/>
  <c r="BM624" i="107"/>
  <c r="BF626" i="107"/>
  <c r="BN627" i="107"/>
  <c r="BH629" i="107"/>
  <c r="BR630" i="107"/>
  <c r="BH632" i="107"/>
  <c r="BS633" i="107"/>
  <c r="BH635" i="107"/>
  <c r="BQ636" i="107"/>
  <c r="BE638" i="107"/>
  <c r="BP639" i="107"/>
  <c r="BE641" i="107"/>
  <c r="BN642" i="107"/>
  <c r="BC644" i="107"/>
  <c r="BM645" i="107"/>
  <c r="BB647" i="107"/>
  <c r="BK648" i="107"/>
  <c r="BR649" i="107"/>
  <c r="BK651" i="107"/>
  <c r="BR652" i="107"/>
  <c r="BH654" i="107"/>
  <c r="BP655" i="107"/>
  <c r="BH657" i="107"/>
  <c r="BO658" i="107"/>
  <c r="BE660" i="107"/>
  <c r="BM661" i="107"/>
  <c r="BE663" i="107"/>
  <c r="BL664" i="107"/>
  <c r="BT665" i="107"/>
  <c r="BG667" i="107"/>
  <c r="BP668" i="107"/>
  <c r="BD670" i="107"/>
  <c r="BK671" i="107"/>
  <c r="BQ672" i="107"/>
  <c r="BH674" i="107"/>
  <c r="BN675" i="107"/>
  <c r="BB677" i="107"/>
  <c r="BI678" i="107"/>
  <c r="BR679" i="107"/>
  <c r="BM682" i="107"/>
  <c r="BS683" i="107"/>
  <c r="BI685" i="107"/>
  <c r="BN686" i="107"/>
  <c r="BT687" i="107"/>
  <c r="BF689" i="107"/>
  <c r="BN690" i="107"/>
  <c r="BS691" i="107"/>
  <c r="BF693" i="107"/>
  <c r="BK694" i="107"/>
  <c r="BS695" i="107"/>
  <c r="BE697" i="107"/>
  <c r="BK698" i="107"/>
  <c r="BP699" i="107"/>
  <c r="BE701" i="107"/>
  <c r="BJ702" i="107"/>
  <c r="BP703" i="107"/>
  <c r="BB705" i="107"/>
  <c r="BJ706" i="107"/>
  <c r="BO707" i="107"/>
  <c r="BB709" i="107"/>
  <c r="BG710" i="107"/>
  <c r="BO711" i="107"/>
  <c r="BT712" i="107"/>
  <c r="BG714" i="107"/>
  <c r="BL715" i="107"/>
  <c r="BT716" i="107"/>
  <c r="BF718" i="107"/>
  <c r="BL719" i="107"/>
  <c r="BQ720" i="107"/>
  <c r="BF722" i="107"/>
  <c r="BK723" i="107"/>
  <c r="BQ724" i="107"/>
  <c r="BC726" i="107"/>
  <c r="BK727" i="107"/>
  <c r="BP728" i="107"/>
  <c r="BC730" i="107"/>
  <c r="BH731" i="107"/>
  <c r="BP732" i="107"/>
  <c r="BB734" i="107"/>
  <c r="BA16" i="107"/>
  <c r="BA40" i="107"/>
  <c r="BA67" i="107"/>
  <c r="BA116" i="107"/>
  <c r="BA140" i="107"/>
  <c r="BA167" i="107"/>
  <c r="BA191" i="107"/>
  <c r="BA216" i="107"/>
  <c r="BA267" i="107"/>
  <c r="BA316" i="107"/>
  <c r="BA367" i="107"/>
  <c r="BA467" i="107"/>
  <c r="BA591" i="107"/>
  <c r="BN296" i="107"/>
  <c r="BT365" i="107"/>
  <c r="BD403" i="107"/>
  <c r="BH426" i="107"/>
  <c r="BQ443" i="107"/>
  <c r="BO454" i="107"/>
  <c r="BG465" i="107"/>
  <c r="BB476" i="107"/>
  <c r="BG543" i="107"/>
  <c r="BO580" i="107"/>
  <c r="BR601" i="107"/>
  <c r="BC618" i="107"/>
  <c r="BO627" i="107"/>
  <c r="BR636" i="107"/>
  <c r="BD644" i="107"/>
  <c r="BT649" i="107"/>
  <c r="BQ655" i="107"/>
  <c r="BN661" i="107"/>
  <c r="BB666" i="107"/>
  <c r="BQ668" i="107"/>
  <c r="BL671" i="107"/>
  <c r="BP675" i="107"/>
  <c r="BS679" i="107"/>
  <c r="BT683" i="107"/>
  <c r="BG689" i="107"/>
  <c r="BG693" i="107"/>
  <c r="BG697" i="107"/>
  <c r="BL702" i="107"/>
  <c r="BM15" i="107"/>
  <c r="BO27" i="107"/>
  <c r="BM38" i="107"/>
  <c r="BL48" i="107"/>
  <c r="BI57" i="107"/>
  <c r="BC68" i="107"/>
  <c r="BE79" i="107"/>
  <c r="BD89" i="107"/>
  <c r="BC99" i="107"/>
  <c r="BO108" i="107"/>
  <c r="BC117" i="107"/>
  <c r="BI125" i="107"/>
  <c r="BI134" i="107"/>
  <c r="BD142" i="107"/>
  <c r="BC150" i="107"/>
  <c r="BQ157" i="107"/>
  <c r="BQ165" i="107"/>
  <c r="BS172" i="107"/>
  <c r="BS179" i="107"/>
  <c r="BT186" i="107"/>
  <c r="BK193" i="107"/>
  <c r="BR199" i="107"/>
  <c r="BN205" i="107"/>
  <c r="BD212" i="107"/>
  <c r="BJ217" i="107"/>
  <c r="BK223" i="107"/>
  <c r="BH229" i="107"/>
  <c r="BC235" i="107"/>
  <c r="BM240" i="107"/>
  <c r="BD246" i="107"/>
  <c r="BI251" i="107"/>
  <c r="BD256" i="107"/>
  <c r="BM261" i="107"/>
  <c r="BL266" i="107"/>
  <c r="BD272" i="107"/>
  <c r="BT276" i="107"/>
  <c r="BC282" i="107"/>
  <c r="BH287" i="107"/>
  <c r="BL291" i="107"/>
  <c r="BI296" i="107"/>
  <c r="BM300" i="107"/>
  <c r="BM305" i="107"/>
  <c r="BK309" i="107"/>
  <c r="BI313" i="107"/>
  <c r="BT317" i="107"/>
  <c r="BL321" i="107"/>
  <c r="BI325" i="107"/>
  <c r="BR329" i="107"/>
  <c r="BQ333" i="107"/>
  <c r="BC338" i="107"/>
  <c r="BE342" i="107"/>
  <c r="BD346" i="107"/>
  <c r="BD350" i="107"/>
  <c r="BD354" i="107"/>
  <c r="BC358" i="107"/>
  <c r="BK362" i="107"/>
  <c r="BG366" i="107"/>
  <c r="BM370" i="107"/>
  <c r="BM374" i="107"/>
  <c r="BT377" i="107"/>
  <c r="BT381" i="107"/>
  <c r="BQ385" i="107"/>
  <c r="BQ389" i="107"/>
  <c r="BM393" i="107"/>
  <c r="BD397" i="107"/>
  <c r="BC401" i="107"/>
  <c r="BG404" i="107"/>
  <c r="BT407" i="107"/>
  <c r="BN411" i="107"/>
  <c r="BH415" i="107"/>
  <c r="BB419" i="107"/>
  <c r="BR422" i="107"/>
  <c r="BK426" i="107"/>
  <c r="BB430" i="107"/>
  <c r="BL433" i="107"/>
  <c r="BE437" i="107"/>
  <c r="BR440" i="107"/>
  <c r="BF444" i="107"/>
  <c r="BF447" i="107"/>
  <c r="BL450" i="107"/>
  <c r="BH453" i="107"/>
  <c r="BL456" i="107"/>
  <c r="BL459" i="107"/>
  <c r="BK462" i="107"/>
  <c r="BR465" i="107"/>
  <c r="BB469" i="107"/>
  <c r="BT471" i="107"/>
  <c r="BQ474" i="107"/>
  <c r="BR477" i="107"/>
  <c r="BD481" i="107"/>
  <c r="BF484" i="107"/>
  <c r="BD487" i="107"/>
  <c r="BQ489" i="107"/>
  <c r="BO492" i="107"/>
  <c r="BD495" i="107"/>
  <c r="BP497" i="107"/>
  <c r="BH500" i="107"/>
  <c r="BE503" i="107"/>
  <c r="BN505" i="107"/>
  <c r="BI508" i="107"/>
  <c r="BQ510" i="107"/>
  <c r="BD513" i="107"/>
  <c r="BN515" i="107"/>
  <c r="BC518" i="107"/>
  <c r="BN520" i="107"/>
  <c r="BD523" i="107"/>
  <c r="BL525" i="107"/>
  <c r="BD528" i="107"/>
  <c r="BE530" i="107"/>
  <c r="BR532" i="107"/>
  <c r="BI535" i="107"/>
  <c r="BR537" i="107"/>
  <c r="BG540" i="107"/>
  <c r="BK542" i="107"/>
  <c r="BT544" i="107"/>
  <c r="BD547" i="107"/>
  <c r="BL549" i="107"/>
  <c r="BR551" i="107"/>
  <c r="BH554" i="107"/>
  <c r="BM556" i="107"/>
  <c r="BB559" i="107"/>
  <c r="BH561" i="107"/>
  <c r="BI563" i="107"/>
  <c r="BP565" i="107"/>
  <c r="BE568" i="107"/>
  <c r="BL570" i="107"/>
  <c r="BS572" i="107"/>
  <c r="BF575" i="107"/>
  <c r="BN577" i="107"/>
  <c r="BN579" i="107"/>
  <c r="BC582" i="107"/>
  <c r="BI584" i="107"/>
  <c r="BQ586" i="107"/>
  <c r="BE589" i="107"/>
  <c r="BM591" i="107"/>
  <c r="BS593" i="107"/>
  <c r="BC596" i="107"/>
  <c r="BF598" i="107"/>
  <c r="BO600" i="107"/>
  <c r="BC603" i="107"/>
  <c r="BJ605" i="107"/>
  <c r="BP607" i="107"/>
  <c r="BF610" i="107"/>
  <c r="BH612" i="107"/>
  <c r="BP614" i="107"/>
  <c r="BC617" i="107"/>
  <c r="BG619" i="107"/>
  <c r="BO621" i="107"/>
  <c r="BD624" i="107"/>
  <c r="BJ626" i="107"/>
  <c r="BK628" i="107"/>
  <c r="BN630" i="107"/>
  <c r="BS632" i="107"/>
  <c r="BC635" i="107"/>
  <c r="BC637" i="107"/>
  <c r="BF639" i="107"/>
  <c r="BI641" i="107"/>
  <c r="BH643" i="107"/>
  <c r="BH645" i="107"/>
  <c r="BK647" i="107"/>
  <c r="BN649" i="107"/>
  <c r="BQ651" i="107"/>
  <c r="BS653" i="107"/>
  <c r="BS655" i="107"/>
  <c r="BS657" i="107"/>
  <c r="BC660" i="107"/>
  <c r="BE662" i="107"/>
  <c r="BH664" i="107"/>
  <c r="BF666" i="107"/>
  <c r="BG668" i="107"/>
  <c r="BH670" i="107"/>
  <c r="BE672" i="107"/>
  <c r="BB674" i="107"/>
  <c r="BC676" i="107"/>
  <c r="BD678" i="107"/>
  <c r="BE680" i="107"/>
  <c r="BE682" i="107"/>
  <c r="BC684" i="107"/>
  <c r="BS685" i="107"/>
  <c r="BR687" i="107"/>
  <c r="BP689" i="107"/>
  <c r="BO691" i="107"/>
  <c r="BK693" i="107"/>
  <c r="BJ695" i="107"/>
  <c r="BI697" i="107"/>
  <c r="BD699" i="107"/>
  <c r="BS700" i="107"/>
  <c r="BR702" i="107"/>
  <c r="BQ704" i="107"/>
  <c r="BN706" i="107"/>
  <c r="BG708" i="107"/>
  <c r="BH710" i="107"/>
  <c r="BC712" i="107"/>
  <c r="BS713" i="107"/>
  <c r="BM715" i="107"/>
  <c r="BH717" i="107"/>
  <c r="BE719" i="107"/>
  <c r="BR720" i="107"/>
  <c r="BM722" i="107"/>
  <c r="BJ724" i="107"/>
  <c r="BD726" i="107"/>
  <c r="BR727" i="107"/>
  <c r="BO729" i="107"/>
  <c r="BI731" i="107"/>
  <c r="BD733" i="107"/>
  <c r="BT734" i="107"/>
  <c r="BA41" i="107"/>
  <c r="BA74" i="107"/>
  <c r="BA109" i="107"/>
  <c r="BA141" i="107"/>
  <c r="BA174" i="107"/>
  <c r="BA209" i="107"/>
  <c r="BA241" i="107"/>
  <c r="BA274" i="107"/>
  <c r="BA309" i="107"/>
  <c r="BA341" i="107"/>
  <c r="BA374" i="107"/>
  <c r="BA409" i="107"/>
  <c r="BA441" i="107"/>
  <c r="BA474" i="107"/>
  <c r="BA509" i="107"/>
  <c r="BA541" i="107"/>
  <c r="BA574" i="107"/>
  <c r="BA609" i="107"/>
  <c r="BA641" i="107"/>
  <c r="BA674" i="107"/>
  <c r="BA709" i="107"/>
  <c r="BL17" i="107"/>
  <c r="BG28" i="107"/>
  <c r="BI39" i="107"/>
  <c r="BQ49" i="107"/>
  <c r="BF60" i="107"/>
  <c r="BS68" i="107"/>
  <c r="BR89" i="107"/>
  <c r="BF100" i="107"/>
  <c r="BB110" i="107"/>
  <c r="BC119" i="107"/>
  <c r="BN127" i="107"/>
  <c r="BG144" i="107"/>
  <c r="BN150" i="107"/>
  <c r="BQ158" i="107"/>
  <c r="BE166" i="107"/>
  <c r="BG181" i="107"/>
  <c r="BO187" i="107"/>
  <c r="BQ194" i="107"/>
  <c r="BO212" i="107"/>
  <c r="BB219" i="107"/>
  <c r="BD230" i="107"/>
  <c r="BH236" i="107"/>
  <c r="BI246" i="107"/>
  <c r="BC252" i="107"/>
  <c r="BD262" i="107"/>
  <c r="BM272" i="107"/>
  <c r="BQ282" i="107"/>
  <c r="BM287" i="107"/>
  <c r="BB297" i="107"/>
  <c r="BI306" i="107"/>
  <c r="BE318" i="107"/>
  <c r="BM326" i="107"/>
  <c r="BP334" i="107"/>
  <c r="BO346" i="107"/>
  <c r="BP354" i="107"/>
  <c r="BD367" i="107"/>
  <c r="BC379" i="107"/>
  <c r="BJ390" i="107"/>
  <c r="BG401" i="107"/>
  <c r="BC412" i="107"/>
  <c r="BD423" i="107"/>
  <c r="BC434" i="107"/>
  <c r="BI444" i="107"/>
  <c r="BS453" i="107"/>
  <c r="BF466" i="107"/>
  <c r="BN475" i="107"/>
  <c r="BL484" i="107"/>
  <c r="BQ495" i="107"/>
  <c r="BN503" i="107"/>
  <c r="BE511" i="107"/>
  <c r="BC516" i="107"/>
  <c r="BR525" i="107"/>
  <c r="BI528" i="107"/>
  <c r="BH533" i="107"/>
  <c r="BM540" i="107"/>
  <c r="BH545" i="107"/>
  <c r="BR549" i="107"/>
  <c r="BS556" i="107"/>
  <c r="BT563" i="107"/>
  <c r="BS570" i="107"/>
  <c r="BL575" i="107"/>
  <c r="BG580" i="107"/>
  <c r="BJ589" i="107"/>
  <c r="BE594" i="107"/>
  <c r="BT598" i="107"/>
  <c r="BM605" i="107"/>
  <c r="BJ610" i="107"/>
  <c r="BQ612" i="107"/>
  <c r="BH617" i="107"/>
  <c r="BG624" i="107"/>
  <c r="BM626" i="107"/>
  <c r="BD631" i="107"/>
  <c r="BJ637" i="107"/>
  <c r="BM641" i="107"/>
  <c r="BR645" i="107"/>
  <c r="BT651" i="107"/>
  <c r="BG656" i="107"/>
  <c r="BI660" i="107"/>
  <c r="BL666" i="107"/>
  <c r="BK670" i="107"/>
  <c r="BL674" i="107"/>
  <c r="BK678" i="107"/>
  <c r="BI682" i="107"/>
  <c r="BE688" i="107"/>
  <c r="BC692" i="107"/>
  <c r="BQ693" i="107"/>
  <c r="BK699" i="107"/>
  <c r="BB703" i="107"/>
  <c r="BD705" i="107"/>
  <c r="BN710" i="107"/>
  <c r="BD714" i="107"/>
  <c r="BK717" i="107"/>
  <c r="BN724" i="107"/>
  <c r="BS729" i="107"/>
  <c r="BA13" i="107"/>
  <c r="BA113" i="107"/>
  <c r="BA177" i="107"/>
  <c r="BA277" i="107"/>
  <c r="BA347" i="107"/>
  <c r="BA447" i="107"/>
  <c r="BA547" i="107"/>
  <c r="BA647" i="107"/>
  <c r="BI28" i="107"/>
  <c r="BR49" i="107"/>
  <c r="BS70" i="107"/>
  <c r="BN90" i="107"/>
  <c r="BC110" i="107"/>
  <c r="BS127" i="107"/>
  <c r="BO150" i="107"/>
  <c r="BR166" i="107"/>
  <c r="BD182" i="107"/>
  <c r="BQ200" i="107"/>
  <c r="BQ212" i="107"/>
  <c r="BO230" i="107"/>
  <c r="BJ246" i="107"/>
  <c r="BD263" i="107"/>
  <c r="BB278" i="107"/>
  <c r="BS292" i="107"/>
  <c r="BJ306" i="107"/>
  <c r="BF318" i="107"/>
  <c r="BK330" i="107"/>
  <c r="BN342" i="107"/>
  <c r="BC355" i="107"/>
  <c r="BE367" i="107"/>
  <c r="BD379" i="107"/>
  <c r="BM390" i="107"/>
  <c r="BH401" i="107"/>
  <c r="BJ412" i="107"/>
  <c r="BO419" i="107"/>
  <c r="BB427" i="107"/>
  <c r="BO434" i="107"/>
  <c r="BJ444" i="107"/>
  <c r="BP450" i="107"/>
  <c r="BF460" i="107"/>
  <c r="BF469" i="107"/>
  <c r="BS478" i="107"/>
  <c r="BM484" i="107"/>
  <c r="BS492" i="107"/>
  <c r="BK498" i="107"/>
  <c r="BP503" i="107"/>
  <c r="BF511" i="107"/>
  <c r="BD516" i="107"/>
  <c r="BJ523" i="107"/>
  <c r="BJ528" i="107"/>
  <c r="BI533" i="107"/>
  <c r="BO540" i="107"/>
  <c r="BP547" i="107"/>
  <c r="BP554" i="107"/>
  <c r="BG559" i="107"/>
  <c r="BJ566" i="107"/>
  <c r="BB571" i="107"/>
  <c r="BT577" i="107"/>
  <c r="BO582" i="107"/>
  <c r="BJ587" i="107"/>
  <c r="BQ591" i="107"/>
  <c r="BM596" i="107"/>
  <c r="BH601" i="107"/>
  <c r="BD608" i="107"/>
  <c r="BR612" i="107"/>
  <c r="BN617" i="107"/>
  <c r="BK624" i="107"/>
  <c r="BS628" i="107"/>
  <c r="BK637" i="107"/>
  <c r="BN641" i="107"/>
  <c r="BC648" i="107"/>
  <c r="BC652" i="107"/>
  <c r="BK658" i="107"/>
  <c r="BN662" i="107"/>
  <c r="BK668" i="107"/>
  <c r="BM672" i="107"/>
  <c r="BL678" i="107"/>
  <c r="BJ686" i="107"/>
  <c r="BE690" i="107"/>
  <c r="BN695" i="107"/>
  <c r="BL699" i="107"/>
  <c r="BI703" i="107"/>
  <c r="BS706" i="107"/>
  <c r="BG712" i="107"/>
  <c r="BL717" i="107"/>
  <c r="BF721" i="107"/>
  <c r="BO724" i="107"/>
  <c r="BC728" i="107"/>
  <c r="BP731" i="107"/>
  <c r="BA48" i="107"/>
  <c r="BA114" i="107"/>
  <c r="BA214" i="107"/>
  <c r="BA314" i="107"/>
  <c r="BA414" i="107"/>
  <c r="BA514" i="107"/>
  <c r="BA614" i="107"/>
  <c r="BA714" i="107"/>
  <c r="BP30" i="107"/>
  <c r="BR39" i="107"/>
  <c r="BE61" i="107"/>
  <c r="BS80" i="107"/>
  <c r="BI101" i="107"/>
  <c r="BB128" i="107"/>
  <c r="BL144" i="107"/>
  <c r="BM159" i="107"/>
  <c r="BO174" i="107"/>
  <c r="BK188" i="107"/>
  <c r="BR200" i="107"/>
  <c r="BE219" i="107"/>
  <c r="BQ230" i="107"/>
  <c r="BP241" i="107"/>
  <c r="BK257" i="107"/>
  <c r="BT267" i="107"/>
  <c r="BF283" i="107"/>
  <c r="BE297" i="107"/>
  <c r="BD310" i="107"/>
  <c r="BP322" i="107"/>
  <c r="BD335" i="107"/>
  <c r="BC347" i="107"/>
  <c r="BD355" i="107"/>
  <c r="BF367" i="107"/>
  <c r="BF379" i="107"/>
  <c r="BP390" i="107"/>
  <c r="BI401" i="107"/>
  <c r="BK412" i="107"/>
  <c r="BT423" i="107"/>
  <c r="BF438" i="107"/>
  <c r="BR450" i="107"/>
  <c r="BG460" i="107"/>
  <c r="BN469" i="107"/>
  <c r="BT478" i="107"/>
  <c r="BK487" i="107"/>
  <c r="BS495" i="107"/>
  <c r="BF501" i="107"/>
  <c r="BF506" i="107"/>
  <c r="BP513" i="107"/>
  <c r="BQ518" i="107"/>
  <c r="BF526" i="107"/>
  <c r="BT535" i="107"/>
  <c r="BH543" i="107"/>
  <c r="BR547" i="107"/>
  <c r="BQ554" i="107"/>
  <c r="BM559" i="107"/>
  <c r="BQ561" i="107"/>
  <c r="BK566" i="107"/>
  <c r="BG573" i="107"/>
  <c r="BB578" i="107"/>
  <c r="BE585" i="107"/>
  <c r="BL589" i="107"/>
  <c r="BH594" i="107"/>
  <c r="BI601" i="107"/>
  <c r="BT605" i="107"/>
  <c r="BL610" i="107"/>
  <c r="BP617" i="107"/>
  <c r="BF622" i="107"/>
  <c r="BS626" i="107"/>
  <c r="BJ633" i="107"/>
  <c r="BN635" i="107"/>
  <c r="BS639" i="107"/>
  <c r="BR643" i="107"/>
  <c r="BG650" i="107"/>
  <c r="BJ654" i="107"/>
  <c r="BL660" i="107"/>
  <c r="BR664" i="107"/>
  <c r="BM670" i="107"/>
  <c r="BP678" i="107"/>
  <c r="BK680" i="107"/>
  <c r="BK686" i="107"/>
  <c r="BE692" i="107"/>
  <c r="BB696" i="107"/>
  <c r="BL701" i="107"/>
  <c r="BJ703" i="107"/>
  <c r="BT706" i="107"/>
  <c r="BK712" i="107"/>
  <c r="BB716" i="107"/>
  <c r="BG721" i="107"/>
  <c r="BB723" i="107"/>
  <c r="BL726" i="107"/>
  <c r="BQ731" i="107"/>
  <c r="BA17" i="107"/>
  <c r="BA117" i="107"/>
  <c r="BA217" i="107"/>
  <c r="BA282" i="107"/>
  <c r="BA382" i="107"/>
  <c r="BA482" i="107"/>
  <c r="BA582" i="107"/>
  <c r="BA682" i="107"/>
  <c r="BN15" i="107"/>
  <c r="BR27" i="107"/>
  <c r="BN38" i="107"/>
  <c r="BM48" i="107"/>
  <c r="BG59" i="107"/>
  <c r="BE68" i="107"/>
  <c r="BG79" i="107"/>
  <c r="BE89" i="107"/>
  <c r="BJ99" i="107"/>
  <c r="BP108" i="107"/>
  <c r="BD117" i="107"/>
  <c r="BF127" i="107"/>
  <c r="BP134" i="107"/>
  <c r="BS142" i="107"/>
  <c r="BD150" i="107"/>
  <c r="BC158" i="107"/>
  <c r="BC166" i="107"/>
  <c r="BT172" i="107"/>
  <c r="BS180" i="107"/>
  <c r="BB187" i="107"/>
  <c r="BM193" i="107"/>
  <c r="BB200" i="107"/>
  <c r="BE206" i="107"/>
  <c r="BE212" i="107"/>
  <c r="BK217" i="107"/>
  <c r="BT223" i="107"/>
  <c r="BJ229" i="107"/>
  <c r="BD235" i="107"/>
  <c r="BN240" i="107"/>
  <c r="BE246" i="107"/>
  <c r="BS251" i="107"/>
  <c r="BM256" i="107"/>
  <c r="BB262" i="107"/>
  <c r="BM266" i="107"/>
  <c r="BG272" i="107"/>
  <c r="BC277" i="107"/>
  <c r="BE282" i="107"/>
  <c r="BK287" i="107"/>
  <c r="BN291" i="107"/>
  <c r="BS296" i="107"/>
  <c r="BN300" i="107"/>
  <c r="BN305" i="107"/>
  <c r="BL309" i="107"/>
  <c r="BJ313" i="107"/>
  <c r="BB318" i="107"/>
  <c r="BN321" i="107"/>
  <c r="BF326" i="107"/>
  <c r="BT329" i="107"/>
  <c r="BT333" i="107"/>
  <c r="BE338" i="107"/>
  <c r="BF342" i="107"/>
  <c r="BM346" i="107"/>
  <c r="BE350" i="107"/>
  <c r="BM354" i="107"/>
  <c r="BE358" i="107"/>
  <c r="BL362" i="107"/>
  <c r="BI366" i="107"/>
  <c r="BO370" i="107"/>
  <c r="BN374" i="107"/>
  <c r="BB378" i="107"/>
  <c r="BJ382" i="107"/>
  <c r="BR385" i="107"/>
  <c r="BC390" i="107"/>
  <c r="BO393" i="107"/>
  <c r="BE397" i="107"/>
  <c r="BD401" i="107"/>
  <c r="BJ404" i="107"/>
  <c r="BJ408" i="107"/>
  <c r="BQ411" i="107"/>
  <c r="BI415" i="107"/>
  <c r="BG419" i="107"/>
  <c r="BT422" i="107"/>
  <c r="BR426" i="107"/>
  <c r="BC430" i="107"/>
  <c r="BT433" i="107"/>
  <c r="BF437" i="107"/>
  <c r="BS440" i="107"/>
  <c r="BG444" i="107"/>
  <c r="BH447" i="107"/>
  <c r="BM450" i="107"/>
  <c r="BI453" i="107"/>
  <c r="BQ456" i="107"/>
  <c r="BM459" i="107"/>
  <c r="BO462" i="107"/>
  <c r="BS465" i="107"/>
  <c r="BC469" i="107"/>
  <c r="BE472" i="107"/>
  <c r="BS474" i="107"/>
  <c r="BK478" i="107"/>
  <c r="BE481" i="107"/>
  <c r="BG484" i="107"/>
  <c r="BF487" i="107"/>
  <c r="BR489" i="107"/>
  <c r="BP492" i="107"/>
  <c r="BF495" i="107"/>
  <c r="BF498" i="107"/>
  <c r="BI500" i="107"/>
  <c r="BF503" i="107"/>
  <c r="BS505" i="107"/>
  <c r="BK508" i="107"/>
  <c r="BS510" i="107"/>
  <c r="BF513" i="107"/>
  <c r="BT515" i="107"/>
  <c r="BE518" i="107"/>
  <c r="BO520" i="107"/>
  <c r="BE523" i="107"/>
  <c r="BM525" i="107"/>
  <c r="BE528" i="107"/>
  <c r="BJ530" i="107"/>
  <c r="BD533" i="107"/>
  <c r="BJ535" i="107"/>
  <c r="BS537" i="107"/>
  <c r="BH540" i="107"/>
  <c r="BQ542" i="107"/>
  <c r="BB545" i="107"/>
  <c r="BF547" i="107"/>
  <c r="BP549" i="107"/>
  <c r="BS551" i="107"/>
  <c r="BI554" i="107"/>
  <c r="BO556" i="107"/>
  <c r="BC559" i="107"/>
  <c r="BI561" i="107"/>
  <c r="BJ563" i="107"/>
  <c r="BC566" i="107"/>
  <c r="BG568" i="107"/>
  <c r="BM570" i="107"/>
  <c r="BT572" i="107"/>
  <c r="BI575" i="107"/>
  <c r="BP577" i="107"/>
  <c r="BO579" i="107"/>
  <c r="BJ582" i="107"/>
  <c r="BJ584" i="107"/>
  <c r="BS586" i="107"/>
  <c r="BF589" i="107"/>
  <c r="BN591" i="107"/>
  <c r="BB594" i="107"/>
  <c r="BD596" i="107"/>
  <c r="BQ598" i="107"/>
  <c r="BP600" i="107"/>
  <c r="BD603" i="107"/>
  <c r="BK605" i="107"/>
  <c r="BT607" i="107"/>
  <c r="BG610" i="107"/>
  <c r="BI612" i="107"/>
  <c r="BB615" i="107"/>
  <c r="BD617" i="107"/>
  <c r="BM619" i="107"/>
  <c r="BQ621" i="107"/>
  <c r="BE624" i="107"/>
  <c r="BK626" i="107"/>
  <c r="BL628" i="107"/>
  <c r="BB631" i="107"/>
  <c r="BT632" i="107"/>
  <c r="BD635" i="107"/>
  <c r="BD637" i="107"/>
  <c r="BG639" i="107"/>
  <c r="BJ641" i="107"/>
  <c r="BI643" i="107"/>
  <c r="BP645" i="107"/>
  <c r="BL647" i="107"/>
  <c r="BO649" i="107"/>
  <c r="BR651" i="107"/>
  <c r="BT653" i="107"/>
  <c r="BD656" i="107"/>
  <c r="BT657" i="107"/>
  <c r="BG660" i="107"/>
  <c r="BF662" i="107"/>
  <c r="BI664" i="107"/>
  <c r="BG666" i="107"/>
  <c r="BH668" i="107"/>
  <c r="BI670" i="107"/>
  <c r="BF672" i="107"/>
  <c r="BJ674" i="107"/>
  <c r="BD676" i="107"/>
  <c r="BE678" i="107"/>
  <c r="BF680" i="107"/>
  <c r="BF682" i="107"/>
  <c r="BG684" i="107"/>
  <c r="BT685" i="107"/>
  <c r="BC688" i="107"/>
  <c r="BQ689" i="107"/>
  <c r="BP691" i="107"/>
  <c r="BL693" i="107"/>
  <c r="BK695" i="107"/>
  <c r="BJ697" i="107"/>
  <c r="BE699" i="107"/>
  <c r="BG701" i="107"/>
  <c r="BS702" i="107"/>
  <c r="BR704" i="107"/>
  <c r="BP706" i="107"/>
  <c r="BN708" i="107"/>
  <c r="BI710" i="107"/>
  <c r="BD712" i="107"/>
  <c r="BT713" i="107"/>
  <c r="BN715" i="107"/>
  <c r="BI717" i="107"/>
  <c r="BF719" i="107"/>
  <c r="BS720" i="107"/>
  <c r="BN722" i="107"/>
  <c r="BK724" i="107"/>
  <c r="BE726" i="107"/>
  <c r="BS727" i="107"/>
  <c r="BP729" i="107"/>
  <c r="BJ731" i="107"/>
  <c r="BE733" i="107"/>
  <c r="BA10" i="107"/>
  <c r="BA42" i="107"/>
  <c r="BA75" i="107"/>
  <c r="BA110" i="107"/>
  <c r="BA142" i="107"/>
  <c r="BA175" i="107"/>
  <c r="BA210" i="107"/>
  <c r="BA242" i="107"/>
  <c r="BA275" i="107"/>
  <c r="BA310" i="107"/>
  <c r="BA342" i="107"/>
  <c r="BA375" i="107"/>
  <c r="BA410" i="107"/>
  <c r="BA442" i="107"/>
  <c r="BA475" i="107"/>
  <c r="BA510" i="107"/>
  <c r="BA542" i="107"/>
  <c r="BA575" i="107"/>
  <c r="BA610" i="107"/>
  <c r="BA642" i="107"/>
  <c r="BA675" i="107"/>
  <c r="BA710" i="107"/>
  <c r="BN200" i="107"/>
  <c r="BG267" i="107"/>
  <c r="BQ309" i="107"/>
  <c r="BL338" i="107"/>
  <c r="BQ358" i="107"/>
  <c r="BB371" i="107"/>
  <c r="BO382" i="107"/>
  <c r="BS393" i="107"/>
  <c r="BR404" i="107"/>
  <c r="BH416" i="107"/>
  <c r="BT426" i="107"/>
  <c r="BM437" i="107"/>
  <c r="BO447" i="107"/>
  <c r="BS456" i="107"/>
  <c r="BI463" i="107"/>
  <c r="BE469" i="107"/>
  <c r="BH481" i="107"/>
  <c r="BR492" i="107"/>
  <c r="BC506" i="107"/>
  <c r="BC521" i="107"/>
  <c r="BL535" i="107"/>
  <c r="BC552" i="107"/>
  <c r="BI568" i="107"/>
  <c r="BM584" i="107"/>
  <c r="BN603" i="107"/>
  <c r="BT619" i="107"/>
  <c r="BE633" i="107"/>
  <c r="BB650" i="107"/>
  <c r="BP664" i="107"/>
  <c r="BG676" i="107"/>
  <c r="BF686" i="107"/>
  <c r="BL697" i="107"/>
  <c r="BP708" i="107"/>
  <c r="BI719" i="107"/>
  <c r="BB728" i="107"/>
  <c r="BA77" i="107"/>
  <c r="BA247" i="107"/>
  <c r="BA377" i="107"/>
  <c r="BA477" i="107"/>
  <c r="BA577" i="107"/>
  <c r="BA677" i="107"/>
  <c r="BR135" i="107"/>
  <c r="BJ188" i="107"/>
  <c r="BD219" i="107"/>
  <c r="BP236" i="107"/>
  <c r="BD252" i="107"/>
  <c r="BS267" i="107"/>
  <c r="BB283" i="107"/>
  <c r="BS301" i="107"/>
  <c r="BF314" i="107"/>
  <c r="BP326" i="107"/>
  <c r="BP338" i="107"/>
  <c r="BC351" i="107"/>
  <c r="BJ363" i="107"/>
  <c r="BQ374" i="107"/>
  <c r="BS386" i="107"/>
  <c r="BP397" i="107"/>
  <c r="BS408" i="107"/>
  <c r="BE423" i="107"/>
  <c r="BE438" i="107"/>
  <c r="BP447" i="107"/>
  <c r="BT456" i="107"/>
  <c r="BO475" i="107"/>
  <c r="BG490" i="107"/>
  <c r="BE506" i="107"/>
  <c r="BD521" i="107"/>
  <c r="BS535" i="107"/>
  <c r="BI552" i="107"/>
  <c r="BC564" i="107"/>
  <c r="BN575" i="107"/>
  <c r="BK589" i="107"/>
  <c r="BN605" i="107"/>
  <c r="BB620" i="107"/>
  <c r="BI633" i="107"/>
  <c r="BT645" i="107"/>
  <c r="BH656" i="107"/>
  <c r="BM666" i="107"/>
  <c r="BN674" i="107"/>
  <c r="BJ682" i="107"/>
  <c r="BD692" i="107"/>
  <c r="BK701" i="107"/>
  <c r="BR708" i="107"/>
  <c r="BT715" i="107"/>
  <c r="BQ722" i="107"/>
  <c r="BH733" i="107"/>
  <c r="BA148" i="107"/>
  <c r="BA248" i="107"/>
  <c r="BA348" i="107"/>
  <c r="BA478" i="107"/>
  <c r="BA578" i="107"/>
  <c r="BA678" i="107"/>
  <c r="BG119" i="107"/>
  <c r="BR212" i="107"/>
  <c r="BJ252" i="107"/>
  <c r="BL273" i="107"/>
  <c r="BO287" i="107"/>
  <c r="BT301" i="107"/>
  <c r="BO314" i="107"/>
  <c r="BR326" i="107"/>
  <c r="BQ338" i="107"/>
  <c r="BD351" i="107"/>
  <c r="BO363" i="107"/>
  <c r="BM371" i="107"/>
  <c r="BS382" i="107"/>
  <c r="BB394" i="107"/>
  <c r="BJ405" i="107"/>
  <c r="BK416" i="107"/>
  <c r="BD427" i="107"/>
  <c r="BQ434" i="107"/>
  <c r="BO441" i="107"/>
  <c r="BE448" i="107"/>
  <c r="BB454" i="107"/>
  <c r="BK463" i="107"/>
  <c r="BK472" i="107"/>
  <c r="BT481" i="107"/>
  <c r="BG493" i="107"/>
  <c r="BB509" i="107"/>
  <c r="BK523" i="107"/>
  <c r="BK538" i="107"/>
  <c r="BK552" i="107"/>
  <c r="BQ568" i="107"/>
  <c r="BQ582" i="107"/>
  <c r="BC599" i="107"/>
  <c r="BH615" i="107"/>
  <c r="BF631" i="107"/>
  <c r="BB646" i="107"/>
  <c r="BI656" i="107"/>
  <c r="BN666" i="107"/>
  <c r="BO674" i="107"/>
  <c r="BO682" i="107"/>
  <c r="BF690" i="107"/>
  <c r="BN697" i="107"/>
  <c r="BS708" i="107"/>
  <c r="BP717" i="107"/>
  <c r="BG728" i="107"/>
  <c r="BA49" i="107"/>
  <c r="BA182" i="107"/>
  <c r="BA317" i="107"/>
  <c r="BA417" i="107"/>
  <c r="BA517" i="107"/>
  <c r="BA617" i="107"/>
  <c r="BA717" i="107"/>
  <c r="BK17" i="107"/>
  <c r="BS27" i="107"/>
  <c r="BH39" i="107"/>
  <c r="BH49" i="107"/>
  <c r="BB60" i="107"/>
  <c r="BR68" i="107"/>
  <c r="BI79" i="107"/>
  <c r="BK89" i="107"/>
  <c r="BN99" i="107"/>
  <c r="BQ109" i="107"/>
  <c r="BJ118" i="107"/>
  <c r="BL127" i="107"/>
  <c r="BF135" i="107"/>
  <c r="BC143" i="107"/>
  <c r="BM150" i="107"/>
  <c r="BD158" i="107"/>
  <c r="BD166" i="107"/>
  <c r="BC174" i="107"/>
  <c r="BF181" i="107"/>
  <c r="BN187" i="107"/>
  <c r="BN193" i="107"/>
  <c r="BC200" i="107"/>
  <c r="BG206" i="107"/>
  <c r="BK212" i="107"/>
  <c r="BJ218" i="107"/>
  <c r="BB224" i="107"/>
  <c r="BC230" i="107"/>
  <c r="BF235" i="107"/>
  <c r="BS240" i="107"/>
  <c r="BG246" i="107"/>
  <c r="BT251" i="107"/>
  <c r="BH257" i="107"/>
  <c r="BC262" i="107"/>
  <c r="BF267" i="107"/>
  <c r="BI272" i="107"/>
  <c r="BD277" i="107"/>
  <c r="BN282" i="107"/>
  <c r="BL287" i="107"/>
  <c r="BG292" i="107"/>
  <c r="BT296" i="107"/>
  <c r="BD301" i="107"/>
  <c r="BO305" i="107"/>
  <c r="BP309" i="107"/>
  <c r="BL313" i="107"/>
  <c r="BC318" i="107"/>
  <c r="BC322" i="107"/>
  <c r="BI326" i="107"/>
  <c r="BB330" i="107"/>
  <c r="BC334" i="107"/>
  <c r="BJ338" i="107"/>
  <c r="BI342" i="107"/>
  <c r="BN346" i="107"/>
  <c r="BJ350" i="107"/>
  <c r="BN354" i="107"/>
  <c r="BP358" i="107"/>
  <c r="BM362" i="107"/>
  <c r="BQ366" i="107"/>
  <c r="BT370" i="107"/>
  <c r="BO374" i="107"/>
  <c r="BP378" i="107"/>
  <c r="BK382" i="107"/>
  <c r="BS385" i="107"/>
  <c r="BD390" i="107"/>
  <c r="BP393" i="107"/>
  <c r="BF397" i="107"/>
  <c r="BF401" i="107"/>
  <c r="BO404" i="107"/>
  <c r="BK408" i="107"/>
  <c r="BT411" i="107"/>
  <c r="BJ415" i="107"/>
  <c r="BL419" i="107"/>
  <c r="BB423" i="107"/>
  <c r="BS426" i="107"/>
  <c r="BL430" i="107"/>
  <c r="BB434" i="107"/>
  <c r="BL437" i="107"/>
  <c r="BB441" i="107"/>
  <c r="BH444" i="107"/>
  <c r="BI447" i="107"/>
  <c r="BN450" i="107"/>
  <c r="BO453" i="107"/>
  <c r="BR456" i="107"/>
  <c r="BP459" i="107"/>
  <c r="BP462" i="107"/>
  <c r="BC466" i="107"/>
  <c r="BD469" i="107"/>
  <c r="BF472" i="107"/>
  <c r="BL475" i="107"/>
  <c r="BL478" i="107"/>
  <c r="BF481" i="107"/>
  <c r="BH484" i="107"/>
  <c r="BG487" i="107"/>
  <c r="BE490" i="107"/>
  <c r="BQ492" i="107"/>
  <c r="BP495" i="107"/>
  <c r="BG498" i="107"/>
  <c r="BO500" i="107"/>
  <c r="BH503" i="107"/>
  <c r="BB506" i="107"/>
  <c r="BL508" i="107"/>
  <c r="BD511" i="107"/>
  <c r="BM513" i="107"/>
  <c r="BB516" i="107"/>
  <c r="BF518" i="107"/>
  <c r="BP520" i="107"/>
  <c r="BF523" i="107"/>
  <c r="BN525" i="107"/>
  <c r="BH528" i="107"/>
  <c r="BP530" i="107"/>
  <c r="BG533" i="107"/>
  <c r="BK535" i="107"/>
  <c r="BT537" i="107"/>
  <c r="BK540" i="107"/>
  <c r="BR542" i="107"/>
  <c r="BG545" i="107"/>
  <c r="BK547" i="107"/>
  <c r="BQ549" i="107"/>
  <c r="BT551" i="107"/>
  <c r="BJ554" i="107"/>
  <c r="BQ556" i="107"/>
  <c r="BD559" i="107"/>
  <c r="BL561" i="107"/>
  <c r="BS563" i="107"/>
  <c r="BH566" i="107"/>
  <c r="BH568" i="107"/>
  <c r="BN570" i="107"/>
  <c r="BB573" i="107"/>
  <c r="BK575" i="107"/>
  <c r="BR577" i="107"/>
  <c r="BE580" i="107"/>
  <c r="BK582" i="107"/>
  <c r="BK584" i="107"/>
  <c r="BT586" i="107"/>
  <c r="BI589" i="107"/>
  <c r="BO591" i="107"/>
  <c r="BC594" i="107"/>
  <c r="BK596" i="107"/>
  <c r="BS598" i="107"/>
  <c r="BB601" i="107"/>
  <c r="BF603" i="107"/>
  <c r="BL605" i="107"/>
  <c r="BB608" i="107"/>
  <c r="BI610" i="107"/>
  <c r="BP612" i="107"/>
  <c r="BC615" i="107"/>
  <c r="BF617" i="107"/>
  <c r="BN619" i="107"/>
  <c r="BC622" i="107"/>
  <c r="BF624" i="107"/>
  <c r="BL626" i="107"/>
  <c r="BP628" i="107"/>
  <c r="BC631" i="107"/>
  <c r="BD633" i="107"/>
  <c r="BF635" i="107"/>
  <c r="BE637" i="107"/>
  <c r="BH639" i="107"/>
  <c r="BL641" i="107"/>
  <c r="BO643" i="107"/>
  <c r="BQ645" i="107"/>
  <c r="BM647" i="107"/>
  <c r="BP649" i="107"/>
  <c r="BS651" i="107"/>
  <c r="BB654" i="107"/>
  <c r="BE656" i="107"/>
  <c r="BE658" i="107"/>
  <c r="BH660" i="107"/>
  <c r="BH662" i="107"/>
  <c r="BJ664" i="107"/>
  <c r="BH666" i="107"/>
  <c r="BI668" i="107"/>
  <c r="BJ670" i="107"/>
  <c r="BK672" i="107"/>
  <c r="BK674" i="107"/>
  <c r="BE676" i="107"/>
  <c r="BF678" i="107"/>
  <c r="BG680" i="107"/>
  <c r="BG682" i="107"/>
  <c r="BH684" i="107"/>
  <c r="BE686" i="107"/>
  <c r="BD688" i="107"/>
  <c r="BS689" i="107"/>
  <c r="BQ691" i="107"/>
  <c r="BM693" i="107"/>
  <c r="BL695" i="107"/>
  <c r="BK697" i="107"/>
  <c r="BJ699" i="107"/>
  <c r="BH701" i="107"/>
  <c r="BT702" i="107"/>
  <c r="BS704" i="107"/>
  <c r="BQ706" i="107"/>
  <c r="BO708" i="107"/>
  <c r="BJ710" i="107"/>
  <c r="BE712" i="107"/>
  <c r="BB714" i="107"/>
  <c r="BO715" i="107"/>
  <c r="BJ717" i="107"/>
  <c r="BG719" i="107"/>
  <c r="BT720" i="107"/>
  <c r="BO722" i="107"/>
  <c r="BL724" i="107"/>
  <c r="BF726" i="107"/>
  <c r="BT727" i="107"/>
  <c r="BQ729" i="107"/>
  <c r="BK731" i="107"/>
  <c r="BF733" i="107"/>
  <c r="BA11" i="107"/>
  <c r="BA43" i="107"/>
  <c r="BA76" i="107"/>
  <c r="BA111" i="107"/>
  <c r="BA143" i="107"/>
  <c r="BA176" i="107"/>
  <c r="BA211" i="107"/>
  <c r="BA243" i="107"/>
  <c r="BA276" i="107"/>
  <c r="BA311" i="107"/>
  <c r="BA343" i="107"/>
  <c r="BA376" i="107"/>
  <c r="BA411" i="107"/>
  <c r="BA443" i="107"/>
  <c r="BA476" i="107"/>
  <c r="BA511" i="107"/>
  <c r="BA543" i="107"/>
  <c r="BA576" i="107"/>
  <c r="BA611" i="107"/>
  <c r="BA643" i="107"/>
  <c r="BA676" i="107"/>
  <c r="BA711" i="107"/>
  <c r="BL80" i="107"/>
  <c r="BH135" i="107"/>
  <c r="BH174" i="107"/>
  <c r="BD207" i="107"/>
  <c r="BJ224" i="107"/>
  <c r="BD241" i="107"/>
  <c r="BI257" i="107"/>
  <c r="BO277" i="107"/>
  <c r="BR292" i="107"/>
  <c r="BF301" i="107"/>
  <c r="BE314" i="107"/>
  <c r="BD322" i="107"/>
  <c r="BE330" i="107"/>
  <c r="BM342" i="107"/>
  <c r="BS350" i="107"/>
  <c r="BE363" i="107"/>
  <c r="BP374" i="107"/>
  <c r="BT385" i="107"/>
  <c r="BO397" i="107"/>
  <c r="BQ408" i="107"/>
  <c r="BN419" i="107"/>
  <c r="BM430" i="107"/>
  <c r="BG441" i="107"/>
  <c r="BO450" i="107"/>
  <c r="BR459" i="107"/>
  <c r="BH472" i="107"/>
  <c r="BN478" i="107"/>
  <c r="BI487" i="107"/>
  <c r="BF490" i="107"/>
  <c r="BI498" i="107"/>
  <c r="BP500" i="107"/>
  <c r="BM508" i="107"/>
  <c r="BN513" i="107"/>
  <c r="BI518" i="107"/>
  <c r="BH523" i="107"/>
  <c r="BQ530" i="107"/>
  <c r="BG538" i="107"/>
  <c r="BB543" i="107"/>
  <c r="BO547" i="107"/>
  <c r="BO554" i="107"/>
  <c r="BF559" i="107"/>
  <c r="BN561" i="107"/>
  <c r="BI566" i="107"/>
  <c r="BD573" i="107"/>
  <c r="BS577" i="107"/>
  <c r="BM582" i="107"/>
  <c r="BI587" i="107"/>
  <c r="BP591" i="107"/>
  <c r="BL596" i="107"/>
  <c r="BC601" i="107"/>
  <c r="BC608" i="107"/>
  <c r="BD615" i="107"/>
  <c r="BD622" i="107"/>
  <c r="BQ628" i="107"/>
  <c r="BK635" i="107"/>
  <c r="BJ639" i="107"/>
  <c r="BP643" i="107"/>
  <c r="BN647" i="107"/>
  <c r="BE654" i="107"/>
  <c r="BF658" i="107"/>
  <c r="BI662" i="107"/>
  <c r="BJ668" i="107"/>
  <c r="BL672" i="107"/>
  <c r="BH680" i="107"/>
  <c r="BI684" i="107"/>
  <c r="BT689" i="107"/>
  <c r="BM695" i="107"/>
  <c r="BI701" i="107"/>
  <c r="BR706" i="107"/>
  <c r="BF712" i="107"/>
  <c r="BS715" i="107"/>
  <c r="BE721" i="107"/>
  <c r="BP722" i="107"/>
  <c r="BJ726" i="107"/>
  <c r="BO731" i="107"/>
  <c r="BG733" i="107"/>
  <c r="BA47" i="107"/>
  <c r="BA147" i="107"/>
  <c r="BA213" i="107"/>
  <c r="BA313" i="107"/>
  <c r="BA413" i="107"/>
  <c r="BA513" i="107"/>
  <c r="BA613" i="107"/>
  <c r="BA713" i="107"/>
  <c r="BS17" i="107"/>
  <c r="BO39" i="107"/>
  <c r="BD61" i="107"/>
  <c r="BR80" i="107"/>
  <c r="BH100" i="107"/>
  <c r="BD119" i="107"/>
  <c r="BH144" i="107"/>
  <c r="BC159" i="107"/>
  <c r="BI174" i="107"/>
  <c r="BF195" i="107"/>
  <c r="BE207" i="107"/>
  <c r="BB225" i="107"/>
  <c r="BH241" i="107"/>
  <c r="BJ257" i="107"/>
  <c r="BQ272" i="107"/>
  <c r="BN287" i="107"/>
  <c r="BC297" i="107"/>
  <c r="BC310" i="107"/>
  <c r="BN322" i="107"/>
  <c r="BC335" i="107"/>
  <c r="BQ346" i="107"/>
  <c r="BH359" i="107"/>
  <c r="BC371" i="107"/>
  <c r="BR382" i="107"/>
  <c r="BT393" i="107"/>
  <c r="BG405" i="107"/>
  <c r="BJ416" i="107"/>
  <c r="BO430" i="107"/>
  <c r="BN441" i="107"/>
  <c r="BT453" i="107"/>
  <c r="BJ463" i="107"/>
  <c r="BG466" i="107"/>
  <c r="BI472" i="107"/>
  <c r="BR481" i="107"/>
  <c r="BJ487" i="107"/>
  <c r="BR495" i="107"/>
  <c r="BC501" i="107"/>
  <c r="BN508" i="107"/>
  <c r="BO513" i="107"/>
  <c r="BN518" i="107"/>
  <c r="BT525" i="107"/>
  <c r="BR530" i="107"/>
  <c r="BI538" i="107"/>
  <c r="BC543" i="107"/>
  <c r="BI545" i="107"/>
  <c r="BT549" i="107"/>
  <c r="BT556" i="107"/>
  <c r="BP561" i="107"/>
  <c r="BP568" i="107"/>
  <c r="BF573" i="107"/>
  <c r="BH580" i="107"/>
  <c r="BD585" i="107"/>
  <c r="BG594" i="107"/>
  <c r="BB599" i="107"/>
  <c r="BP603" i="107"/>
  <c r="BK610" i="107"/>
  <c r="BF615" i="107"/>
  <c r="BE622" i="107"/>
  <c r="BN626" i="107"/>
  <c r="BE631" i="107"/>
  <c r="BL635" i="107"/>
  <c r="BK639" i="107"/>
  <c r="BQ643" i="107"/>
  <c r="BC650" i="107"/>
  <c r="BF654" i="107"/>
  <c r="BK660" i="107"/>
  <c r="BQ664" i="107"/>
  <c r="BL670" i="107"/>
  <c r="BN676" i="107"/>
  <c r="BI680" i="107"/>
  <c r="BJ684" i="107"/>
  <c r="BF688" i="107"/>
  <c r="BR693" i="107"/>
  <c r="BM697" i="107"/>
  <c r="BE705" i="107"/>
  <c r="BO710" i="107"/>
  <c r="BE714" i="107"/>
  <c r="BJ719" i="107"/>
  <c r="BK726" i="107"/>
  <c r="BT729" i="107"/>
  <c r="BA14" i="107"/>
  <c r="BA78" i="107"/>
  <c r="BA178" i="107"/>
  <c r="BA278" i="107"/>
  <c r="BA378" i="107"/>
  <c r="BA448" i="107"/>
  <c r="BA548" i="107"/>
  <c r="BA648" i="107"/>
  <c r="BF18" i="107"/>
  <c r="BC51" i="107"/>
  <c r="BG71" i="107"/>
  <c r="BO90" i="107"/>
  <c r="BE110" i="107"/>
  <c r="BR136" i="107"/>
  <c r="BQ150" i="107"/>
  <c r="BS166" i="107"/>
  <c r="BI182" i="107"/>
  <c r="BG195" i="107"/>
  <c r="BM207" i="107"/>
  <c r="BC225" i="107"/>
  <c r="BQ236" i="107"/>
  <c r="BN247" i="107"/>
  <c r="BE263" i="107"/>
  <c r="BC278" i="107"/>
  <c r="BT292" i="107"/>
  <c r="BM306" i="107"/>
  <c r="BG318" i="107"/>
  <c r="BL330" i="107"/>
  <c r="BK343" i="107"/>
  <c r="BI359" i="107"/>
  <c r="BR374" i="107"/>
  <c r="BT386" i="107"/>
  <c r="BG398" i="107"/>
  <c r="BT408" i="107"/>
  <c r="BP419" i="107"/>
  <c r="BP430" i="107"/>
  <c r="BK444" i="107"/>
  <c r="BB457" i="107"/>
  <c r="BH466" i="107"/>
  <c r="BP475" i="107"/>
  <c r="BQ484" i="107"/>
  <c r="BP490" i="107"/>
  <c r="BM498" i="107"/>
  <c r="BQ503" i="107"/>
  <c r="BG511" i="107"/>
  <c r="BE516" i="107"/>
  <c r="BF521" i="107"/>
  <c r="BK528" i="107"/>
  <c r="BS530" i="107"/>
  <c r="BJ533" i="107"/>
  <c r="BP540" i="107"/>
  <c r="BJ545" i="107"/>
  <c r="BF550" i="107"/>
  <c r="BB557" i="107"/>
  <c r="BD564" i="107"/>
  <c r="BG571" i="107"/>
  <c r="BR575" i="107"/>
  <c r="BI580" i="107"/>
  <c r="BK587" i="107"/>
  <c r="BC592" i="107"/>
  <c r="BO596" i="107"/>
  <c r="BR603" i="107"/>
  <c r="BL608" i="107"/>
  <c r="BS612" i="107"/>
  <c r="BC620" i="107"/>
  <c r="BQ624" i="107"/>
  <c r="BT628" i="107"/>
  <c r="BL637" i="107"/>
  <c r="BO641" i="107"/>
  <c r="BD648" i="107"/>
  <c r="BD652" i="107"/>
  <c r="BL658" i="107"/>
  <c r="BO662" i="107"/>
  <c r="BS668" i="107"/>
  <c r="BN672" i="107"/>
  <c r="BO676" i="107"/>
  <c r="BK684" i="107"/>
  <c r="BG688" i="107"/>
  <c r="BS693" i="107"/>
  <c r="BM699" i="107"/>
  <c r="BI705" i="107"/>
  <c r="BP710" i="107"/>
  <c r="BH714" i="107"/>
  <c r="BM719" i="107"/>
  <c r="BR724" i="107"/>
  <c r="BD730" i="107"/>
  <c r="BL733" i="107"/>
  <c r="BA82" i="107"/>
  <c r="BA149" i="107"/>
  <c r="BA249" i="107"/>
  <c r="BA349" i="107"/>
  <c r="BA449" i="107"/>
  <c r="BA549" i="107"/>
  <c r="BA649" i="107"/>
  <c r="BE9" i="107"/>
  <c r="BP20" i="107"/>
  <c r="BQ31" i="107"/>
  <c r="BN42" i="107"/>
  <c r="BP52" i="107"/>
  <c r="BS61" i="107"/>
  <c r="BD73" i="107"/>
  <c r="BS82" i="107"/>
  <c r="BE93" i="107"/>
  <c r="BO102" i="107"/>
  <c r="BD112" i="107"/>
  <c r="BO121" i="107"/>
  <c r="BI129" i="107"/>
  <c r="BE138" i="107"/>
  <c r="BG145" i="107"/>
  <c r="BE153" i="107"/>
  <c r="BG161" i="107"/>
  <c r="BP168" i="107"/>
  <c r="BN176" i="107"/>
  <c r="BT182" i="107"/>
  <c r="BK190" i="107"/>
  <c r="BS195" i="107"/>
  <c r="BK202" i="107"/>
  <c r="BS207" i="107"/>
  <c r="BN214" i="107"/>
  <c r="BQ220" i="107"/>
  <c r="BM225" i="107"/>
  <c r="BL232" i="107"/>
  <c r="BE237" i="107"/>
  <c r="BT242" i="107"/>
  <c r="BG248" i="107"/>
  <c r="BL253" i="107"/>
  <c r="BF259" i="107"/>
  <c r="BN263" i="107"/>
  <c r="BK269" i="107"/>
  <c r="BC274" i="107"/>
  <c r="BT278" i="107"/>
  <c r="BF284" i="107"/>
  <c r="BF289" i="107"/>
  <c r="BE294" i="107"/>
  <c r="BF298" i="107"/>
  <c r="BC303" i="107"/>
  <c r="BS306" i="107"/>
  <c r="BI311" i="107"/>
  <c r="BF315" i="107"/>
  <c r="BJ319" i="107"/>
  <c r="BO323" i="107"/>
  <c r="BC327" i="107"/>
  <c r="BP331" i="107"/>
  <c r="BJ335" i="107"/>
  <c r="BQ339" i="107"/>
  <c r="BQ343" i="107"/>
  <c r="BP347" i="107"/>
  <c r="BE352" i="107"/>
  <c r="BR355" i="107"/>
  <c r="BL360" i="107"/>
  <c r="BT363" i="107"/>
  <c r="BE368" i="107"/>
  <c r="BI372" i="107"/>
  <c r="BC376" i="107"/>
  <c r="BH380" i="107"/>
  <c r="BM383" i="107"/>
  <c r="BR387" i="107"/>
  <c r="BB391" i="107"/>
  <c r="BC395" i="107"/>
  <c r="BM398" i="107"/>
  <c r="BJ402" i="107"/>
  <c r="BC406" i="107"/>
  <c r="BH409" i="107"/>
  <c r="BM413" i="107"/>
  <c r="BO416" i="107"/>
  <c r="BQ420" i="107"/>
  <c r="BK424" i="107"/>
  <c r="BT427" i="107"/>
  <c r="BR431" i="107"/>
  <c r="BD435" i="107"/>
  <c r="BF439" i="107"/>
  <c r="BE442" i="107"/>
  <c r="BJ445" i="107"/>
  <c r="BJ448" i="107"/>
  <c r="BM451" i="107"/>
  <c r="BR454" i="107"/>
  <c r="BN457" i="107"/>
  <c r="BC461" i="107"/>
  <c r="BR463" i="107"/>
  <c r="BF467" i="107"/>
  <c r="BI470" i="107"/>
  <c r="BH473" i="107"/>
  <c r="BK476" i="107"/>
  <c r="BE479" i="107"/>
  <c r="BO482" i="107"/>
  <c r="BH485" i="107"/>
  <c r="BG488" i="107"/>
  <c r="BE491" i="107"/>
  <c r="BR493" i="107"/>
  <c r="BL496" i="107"/>
  <c r="BS498" i="107"/>
  <c r="BT501" i="107"/>
  <c r="BC504" i="107"/>
  <c r="BS506" i="107"/>
  <c r="BJ509" i="107"/>
  <c r="BR511" i="107"/>
  <c r="BJ514" i="107"/>
  <c r="BL516" i="107"/>
  <c r="BH519" i="107"/>
  <c r="BJ521" i="107"/>
  <c r="BT523" i="107"/>
  <c r="BN526" i="107"/>
  <c r="BE529" i="107"/>
  <c r="BN531" i="107"/>
  <c r="BP533" i="107"/>
  <c r="BM536" i="107"/>
  <c r="BO538" i="107"/>
  <c r="BE541" i="107"/>
  <c r="BL543" i="107"/>
  <c r="BB546" i="107"/>
  <c r="BI548" i="107"/>
  <c r="BK550" i="107"/>
  <c r="BD553" i="107"/>
  <c r="BF555" i="107"/>
  <c r="BN557" i="107"/>
  <c r="BS559" i="107"/>
  <c r="BF562" i="107"/>
  <c r="BM564" i="107"/>
  <c r="BQ566" i="107"/>
  <c r="BJ569" i="107"/>
  <c r="BL571" i="107"/>
  <c r="BS573" i="107"/>
  <c r="BG576" i="107"/>
  <c r="BO578" i="107"/>
  <c r="BS580" i="107"/>
  <c r="BC583" i="107"/>
  <c r="BM585" i="107"/>
  <c r="BR587" i="107"/>
  <c r="BF590" i="107"/>
  <c r="BM592" i="107"/>
  <c r="BS594" i="107"/>
  <c r="BH597" i="107"/>
  <c r="BG599" i="107"/>
  <c r="BT601" i="107"/>
  <c r="BD604" i="107"/>
  <c r="BK606" i="107"/>
  <c r="BQ608" i="107"/>
  <c r="BG611" i="107"/>
  <c r="BM613" i="107"/>
  <c r="BN615" i="107"/>
  <c r="BG618" i="107"/>
  <c r="BH620" i="107"/>
  <c r="BP622" i="107"/>
  <c r="BE625" i="107"/>
  <c r="BI627" i="107"/>
  <c r="BN629" i="107"/>
  <c r="BN631" i="107"/>
  <c r="BB634" i="107"/>
  <c r="BR635" i="107"/>
  <c r="BB638" i="107"/>
  <c r="BE640" i="107"/>
  <c r="BG642" i="107"/>
  <c r="BJ644" i="107"/>
  <c r="BG646" i="107"/>
  <c r="BM648" i="107"/>
  <c r="BL650" i="107"/>
  <c r="BO652" i="107"/>
  <c r="BO654" i="107"/>
  <c r="BR656" i="107"/>
  <c r="BB659" i="107"/>
  <c r="BT660" i="107"/>
  <c r="BG663" i="107"/>
  <c r="BC665" i="107"/>
  <c r="BD667" i="107"/>
  <c r="BE669" i="107"/>
  <c r="BE671" i="107"/>
  <c r="BF673" i="107"/>
  <c r="BS674" i="107"/>
  <c r="BD677" i="107"/>
  <c r="BT678" i="107"/>
  <c r="BB681" i="107"/>
  <c r="BS682" i="107"/>
  <c r="BT684" i="107"/>
  <c r="BS686" i="107"/>
  <c r="BN688" i="107"/>
  <c r="BP690" i="107"/>
  <c r="BI692" i="107"/>
  <c r="BH694" i="107"/>
  <c r="BG696" i="107"/>
  <c r="BE698" i="107"/>
  <c r="BD700" i="107"/>
  <c r="BP701" i="107"/>
  <c r="BR703" i="107"/>
  <c r="BM705" i="107"/>
  <c r="BK707" i="107"/>
  <c r="BG709" i="107"/>
  <c r="BB711" i="107"/>
  <c r="BR712" i="107"/>
  <c r="BL714" i="107"/>
  <c r="BG716" i="107"/>
  <c r="BD718" i="107"/>
  <c r="BQ719" i="107"/>
  <c r="BL721" i="107"/>
  <c r="BI723" i="107"/>
  <c r="BC725" i="107"/>
  <c r="BQ726" i="107"/>
  <c r="BN728" i="107"/>
  <c r="BH730" i="107"/>
  <c r="BC732" i="107"/>
  <c r="BS733" i="107"/>
  <c r="BA21" i="107"/>
  <c r="BA54" i="107"/>
  <c r="BA89" i="107"/>
  <c r="BA121" i="107"/>
  <c r="BA154" i="107"/>
  <c r="BA189" i="107"/>
  <c r="BA221" i="107"/>
  <c r="BA254" i="107"/>
  <c r="BA289" i="107"/>
  <c r="BA321" i="107"/>
  <c r="BA354" i="107"/>
  <c r="BA389" i="107"/>
  <c r="BA421" i="107"/>
  <c r="BA454" i="107"/>
  <c r="BA489" i="107"/>
  <c r="BA521" i="107"/>
  <c r="BA554" i="107"/>
  <c r="BA589" i="107"/>
  <c r="BA621" i="107"/>
  <c r="BA654" i="107"/>
  <c r="BA689" i="107"/>
  <c r="BA721" i="107"/>
  <c r="BP9" i="107"/>
  <c r="BR20" i="107"/>
  <c r="BI32" i="107"/>
  <c r="BO42" i="107"/>
  <c r="BP53" i="107"/>
  <c r="BI63" i="107"/>
  <c r="BP73" i="107"/>
  <c r="BT83" i="107"/>
  <c r="BH93" i="107"/>
  <c r="BC104" i="107"/>
  <c r="BG112" i="107"/>
  <c r="BC122" i="107"/>
  <c r="BP130" i="107"/>
  <c r="BI138" i="107"/>
  <c r="BP145" i="107"/>
  <c r="BG153" i="107"/>
  <c r="BR161" i="107"/>
  <c r="BS168" i="107"/>
  <c r="BO176" i="107"/>
  <c r="BH183" i="107"/>
  <c r="BL190" i="107"/>
  <c r="BO196" i="107"/>
  <c r="BQ202" i="107"/>
  <c r="BB209" i="107"/>
  <c r="BO214" i="107"/>
  <c r="BT220" i="107"/>
  <c r="BN226" i="107"/>
  <c r="BM232" i="107"/>
  <c r="BF237" i="107"/>
  <c r="BB243" i="107"/>
  <c r="BI248" i="107"/>
  <c r="BM253" i="107"/>
  <c r="BG259" i="107"/>
  <c r="BE264" i="107"/>
  <c r="BL269" i="107"/>
  <c r="BH274" i="107"/>
  <c r="BB279" i="107"/>
  <c r="BO284" i="107"/>
  <c r="BI289" i="107"/>
  <c r="BF294" i="107"/>
  <c r="BR298" i="107"/>
  <c r="BD303" i="107"/>
  <c r="BE307" i="107"/>
  <c r="BJ311" i="107"/>
  <c r="BH315" i="107"/>
  <c r="BL319" i="107"/>
  <c r="BP323" i="107"/>
  <c r="BT327" i="107"/>
  <c r="BR331" i="107"/>
  <c r="BO335" i="107"/>
  <c r="BR339" i="107"/>
  <c r="BT343" i="107"/>
  <c r="BS347" i="107"/>
  <c r="BH352" i="107"/>
  <c r="BG356" i="107"/>
  <c r="BM360" i="107"/>
  <c r="BF364" i="107"/>
  <c r="BG368" i="107"/>
  <c r="BK372" i="107"/>
  <c r="BD376" i="107"/>
  <c r="BI380" i="107"/>
  <c r="BB384" i="107"/>
  <c r="BS387" i="107"/>
  <c r="BM391" i="107"/>
  <c r="BF395" i="107"/>
  <c r="BP398" i="107"/>
  <c r="BM402" i="107"/>
  <c r="BD406" i="107"/>
  <c r="BE410" i="107"/>
  <c r="BN413" i="107"/>
  <c r="BS416" i="107"/>
  <c r="BR420" i="107"/>
  <c r="BL424" i="107"/>
  <c r="BB428" i="107"/>
  <c r="BS431" i="107"/>
  <c r="BI435" i="107"/>
  <c r="BG439" i="107"/>
  <c r="BI442" i="107"/>
  <c r="BK445" i="107"/>
  <c r="BN448" i="107"/>
  <c r="BN451" i="107"/>
  <c r="BS454" i="107"/>
  <c r="BD458" i="107"/>
  <c r="BD461" i="107"/>
  <c r="BS463" i="107"/>
  <c r="BG467" i="107"/>
  <c r="BJ470" i="107"/>
  <c r="BI473" i="107"/>
  <c r="BL476" i="107"/>
  <c r="BO479" i="107"/>
  <c r="BR482" i="107"/>
  <c r="BJ485" i="107"/>
  <c r="BI488" i="107"/>
  <c r="BF491" i="107"/>
  <c r="BT493" i="107"/>
  <c r="BM496" i="107"/>
  <c r="BD499" i="107"/>
  <c r="BB502" i="107"/>
  <c r="BI504" i="107"/>
  <c r="BT506" i="107"/>
  <c r="BL509" i="107"/>
  <c r="BT511" i="107"/>
  <c r="BK514" i="107"/>
  <c r="BT516" i="107"/>
  <c r="BJ519" i="107"/>
  <c r="BP521" i="107"/>
  <c r="BF524" i="107"/>
  <c r="BO526" i="107"/>
  <c r="BF529" i="107"/>
  <c r="BO531" i="107"/>
  <c r="BE534" i="107"/>
  <c r="BO536" i="107"/>
  <c r="BR538" i="107"/>
  <c r="BG541" i="107"/>
  <c r="BN543" i="107"/>
  <c r="BC546" i="107"/>
  <c r="BJ548" i="107"/>
  <c r="BQ550" i="107"/>
  <c r="BF553" i="107"/>
  <c r="BI555" i="107"/>
  <c r="BP557" i="107"/>
  <c r="BD560" i="107"/>
  <c r="BG562" i="107"/>
  <c r="BO564" i="107"/>
  <c r="BC567" i="107"/>
  <c r="BK569" i="107"/>
  <c r="BN571" i="107"/>
  <c r="BT573" i="107"/>
  <c r="BI576" i="107"/>
  <c r="BQ578" i="107"/>
  <c r="BT580" i="107"/>
  <c r="BH583" i="107"/>
  <c r="BN585" i="107"/>
  <c r="BT587" i="107"/>
  <c r="BG590" i="107"/>
  <c r="BO592" i="107"/>
  <c r="BT594" i="107"/>
  <c r="BJ597" i="107"/>
  <c r="BP599" i="107"/>
  <c r="BB602" i="107"/>
  <c r="BE604" i="107"/>
  <c r="BL606" i="107"/>
  <c r="BS608" i="107"/>
  <c r="BH611" i="107"/>
  <c r="BN613" i="107"/>
  <c r="BB616" i="107"/>
  <c r="BI618" i="107"/>
  <c r="BI620" i="107"/>
  <c r="BQ622" i="107"/>
  <c r="BF625" i="107"/>
  <c r="BJ627" i="107"/>
  <c r="BO629" i="107"/>
  <c r="BS631" i="107"/>
  <c r="BC634" i="107"/>
  <c r="BS635" i="107"/>
  <c r="BC638" i="107"/>
  <c r="BF640" i="107"/>
  <c r="BH642" i="107"/>
  <c r="BK644" i="107"/>
  <c r="BK646" i="107"/>
  <c r="BN648" i="107"/>
  <c r="BN650" i="107"/>
  <c r="BP652" i="107"/>
  <c r="BP654" i="107"/>
  <c r="BS656" i="107"/>
  <c r="BC659" i="107"/>
  <c r="BF661" i="107"/>
  <c r="BH663" i="107"/>
  <c r="BD665" i="107"/>
  <c r="BE667" i="107"/>
  <c r="BF669" i="107"/>
  <c r="BF671" i="107"/>
  <c r="BG673" i="107"/>
  <c r="BD675" i="107"/>
  <c r="BE677" i="107"/>
  <c r="BC679" i="107"/>
  <c r="BC681" i="107"/>
  <c r="BT682" i="107"/>
  <c r="BB685" i="107"/>
  <c r="BT686" i="107"/>
  <c r="BS688" i="107"/>
  <c r="BQ690" i="107"/>
  <c r="BJ692" i="107"/>
  <c r="BI694" i="107"/>
  <c r="BH696" i="107"/>
  <c r="BF698" i="107"/>
  <c r="BE700" i="107"/>
  <c r="BT701" i="107"/>
  <c r="BS703" i="107"/>
  <c r="BO705" i="107"/>
  <c r="BL707" i="107"/>
  <c r="BH709" i="107"/>
  <c r="BF711" i="107"/>
  <c r="BC713" i="107"/>
  <c r="BM714" i="107"/>
  <c r="BK716" i="107"/>
  <c r="BH718" i="107"/>
  <c r="BR719" i="107"/>
  <c r="BP721" i="107"/>
  <c r="BM723" i="107"/>
  <c r="BD725" i="107"/>
  <c r="BB727" i="107"/>
  <c r="BR728" i="107"/>
  <c r="BI730" i="107"/>
  <c r="BG732" i="107"/>
  <c r="BD734" i="107"/>
  <c r="BA22" i="107"/>
  <c r="BA58" i="107"/>
  <c r="BA93" i="107"/>
  <c r="BA122" i="107"/>
  <c r="BA158" i="107"/>
  <c r="BA193" i="107"/>
  <c r="BA222" i="107"/>
  <c r="BA258" i="107"/>
  <c r="BA293" i="107"/>
  <c r="BA322" i="107"/>
  <c r="BA358" i="107"/>
  <c r="BA393" i="107"/>
  <c r="BA422" i="107"/>
  <c r="BA458" i="107"/>
  <c r="BA493" i="107"/>
  <c r="BA522" i="107"/>
  <c r="BA558" i="107"/>
  <c r="BA593" i="107"/>
  <c r="BA622" i="107"/>
  <c r="BA658" i="107"/>
  <c r="BA693" i="107"/>
  <c r="BA722" i="107"/>
  <c r="BC10" i="107"/>
  <c r="BL22" i="107"/>
  <c r="BQ32" i="107"/>
  <c r="BJ44" i="107"/>
  <c r="BQ53" i="107"/>
  <c r="BL64" i="107"/>
  <c r="BF74" i="107"/>
  <c r="BF84" i="107"/>
  <c r="BH95" i="107"/>
  <c r="BE104" i="107"/>
  <c r="BN113" i="107"/>
  <c r="BH122" i="107"/>
  <c r="BF131" i="107"/>
  <c r="BJ138" i="107"/>
  <c r="BQ145" i="107"/>
  <c r="BE154" i="107"/>
  <c r="BC162" i="107"/>
  <c r="BT169" i="107"/>
  <c r="BP176" i="107"/>
  <c r="BI184" i="107"/>
  <c r="BQ190" i="107"/>
  <c r="BQ196" i="107"/>
  <c r="BG203" i="107"/>
  <c r="BD209" i="107"/>
  <c r="BQ214" i="107"/>
  <c r="BC221" i="107"/>
  <c r="BT226" i="107"/>
  <c r="BN232" i="107"/>
  <c r="BH237" i="107"/>
  <c r="BO243" i="107"/>
  <c r="BJ248" i="107"/>
  <c r="BG254" i="107"/>
  <c r="BM259" i="107"/>
  <c r="BK264" i="107"/>
  <c r="BN269" i="107"/>
  <c r="BK274" i="107"/>
  <c r="BG280" i="107"/>
  <c r="BP284" i="107"/>
  <c r="BJ289" i="107"/>
  <c r="BI294" i="107"/>
  <c r="BS298" i="107"/>
  <c r="BF303" i="107"/>
  <c r="BF307" i="107"/>
  <c r="BO311" i="107"/>
  <c r="BQ315" i="107"/>
  <c r="BS319" i="107"/>
  <c r="BQ323" i="107"/>
  <c r="BE328" i="107"/>
  <c r="BS331" i="107"/>
  <c r="BS335" i="107"/>
  <c r="BK340" i="107"/>
  <c r="BB344" i="107"/>
  <c r="BH348" i="107"/>
  <c r="BJ352" i="107"/>
  <c r="BH356" i="107"/>
  <c r="BO360" i="107"/>
  <c r="BG364" i="107"/>
  <c r="BQ368" i="107"/>
  <c r="BL372" i="107"/>
  <c r="BG376" i="107"/>
  <c r="BJ380" i="107"/>
  <c r="BG384" i="107"/>
  <c r="BB388" i="107"/>
  <c r="BN391" i="107"/>
  <c r="BL395" i="107"/>
  <c r="BB399" i="107"/>
  <c r="BN402" i="107"/>
  <c r="BE406" i="107"/>
  <c r="BH410" i="107"/>
  <c r="BP413" i="107"/>
  <c r="BB417" i="107"/>
  <c r="BD421" i="107"/>
  <c r="BM424" i="107"/>
  <c r="BI428" i="107"/>
  <c r="BE432" i="107"/>
  <c r="BO435" i="107"/>
  <c r="BH439" i="107"/>
  <c r="BO442" i="107"/>
  <c r="BB446" i="107"/>
  <c r="BO448" i="107"/>
  <c r="BR451" i="107"/>
  <c r="BB455" i="107"/>
  <c r="BE458" i="107"/>
  <c r="BE461" i="107"/>
  <c r="BT463" i="107"/>
  <c r="BL467" i="107"/>
  <c r="BK470" i="107"/>
  <c r="BN473" i="107"/>
  <c r="BM476" i="107"/>
  <c r="BS479" i="107"/>
  <c r="BS482" i="107"/>
  <c r="BL485" i="107"/>
  <c r="BO488" i="107"/>
  <c r="BG491" i="107"/>
  <c r="BB494" i="107"/>
  <c r="BO496" i="107"/>
  <c r="BE499" i="107"/>
  <c r="BC502" i="107"/>
  <c r="BJ504" i="107"/>
  <c r="BG507" i="107"/>
  <c r="BM509" i="107"/>
  <c r="BC512" i="107"/>
  <c r="BM514" i="107"/>
  <c r="BB517" i="107"/>
  <c r="BL519" i="107"/>
  <c r="BQ521" i="107"/>
  <c r="BL524" i="107"/>
  <c r="BQ526" i="107"/>
  <c r="BH529" i="107"/>
  <c r="BP531" i="107"/>
  <c r="BH534" i="107"/>
  <c r="BQ536" i="107"/>
  <c r="BC539" i="107"/>
  <c r="BP541" i="107"/>
  <c r="BP543" i="107"/>
  <c r="BE546" i="107"/>
  <c r="BK548" i="107"/>
  <c r="BR550" i="107"/>
  <c r="BG553" i="107"/>
  <c r="BJ555" i="107"/>
  <c r="BB558" i="107"/>
  <c r="BE560" i="107"/>
  <c r="BH562" i="107"/>
  <c r="BQ564" i="107"/>
  <c r="BD567" i="107"/>
  <c r="BL569" i="107"/>
  <c r="BO571" i="107"/>
  <c r="BH574" i="107"/>
  <c r="BJ576" i="107"/>
  <c r="BR578" i="107"/>
  <c r="BE581" i="107"/>
  <c r="BI583" i="107"/>
  <c r="BP585" i="107"/>
  <c r="BB588" i="107"/>
  <c r="BL590" i="107"/>
  <c r="BP592" i="107"/>
  <c r="BB595" i="107"/>
  <c r="BK597" i="107"/>
  <c r="BR599" i="107"/>
  <c r="BF602" i="107"/>
  <c r="BF604" i="107"/>
  <c r="BQ606" i="107"/>
  <c r="BB609" i="107"/>
  <c r="BJ611" i="107"/>
  <c r="BP613" i="107"/>
  <c r="BC616" i="107"/>
  <c r="BK618" i="107"/>
  <c r="BK620" i="107"/>
  <c r="BC623" i="107"/>
  <c r="BG625" i="107"/>
  <c r="BK627" i="107"/>
  <c r="BP629" i="107"/>
  <c r="BT631" i="107"/>
  <c r="BE634" i="107"/>
  <c r="BT635" i="107"/>
  <c r="BG638" i="107"/>
  <c r="BG640" i="107"/>
  <c r="BJ642" i="107"/>
  <c r="BL644" i="107"/>
  <c r="BL646" i="107"/>
  <c r="BO648" i="107"/>
  <c r="BO650" i="107"/>
  <c r="BB653" i="107"/>
  <c r="BT654" i="107"/>
  <c r="BT656" i="107"/>
  <c r="BD659" i="107"/>
  <c r="BG661" i="107"/>
  <c r="BI663" i="107"/>
  <c r="BE665" i="107"/>
  <c r="BI667" i="107"/>
  <c r="BG669" i="107"/>
  <c r="BH671" i="107"/>
  <c r="BH673" i="107"/>
  <c r="BF675" i="107"/>
  <c r="BF677" i="107"/>
  <c r="BD679" i="107"/>
  <c r="BH681" i="107"/>
  <c r="BE683" i="107"/>
  <c r="BC685" i="107"/>
  <c r="BB687" i="107"/>
  <c r="BT688" i="107"/>
  <c r="BR690" i="107"/>
  <c r="BK692" i="107"/>
  <c r="BM694" i="107"/>
  <c r="BI696" i="107"/>
  <c r="BH698" i="107"/>
  <c r="BF700" i="107"/>
  <c r="BB702" i="107"/>
  <c r="BT703" i="107"/>
  <c r="BP705" i="107"/>
  <c r="BM707" i="107"/>
  <c r="BI709" i="107"/>
  <c r="BG711" i="107"/>
  <c r="BD713" i="107"/>
  <c r="BN714" i="107"/>
  <c r="BL716" i="107"/>
  <c r="BI718" i="107"/>
  <c r="BS719" i="107"/>
  <c r="BQ721" i="107"/>
  <c r="BN723" i="107"/>
  <c r="BE725" i="107"/>
  <c r="BC727" i="107"/>
  <c r="BS728" i="107"/>
  <c r="BJ730" i="107"/>
  <c r="BH732" i="107"/>
  <c r="BE734" i="107"/>
  <c r="BA23" i="107"/>
  <c r="BA59" i="107"/>
  <c r="BA94" i="107"/>
  <c r="BA123" i="107"/>
  <c r="BR11" i="107"/>
  <c r="BR32" i="107"/>
  <c r="BK52" i="107"/>
  <c r="BT67" i="107"/>
  <c r="BN87" i="107"/>
  <c r="BG106" i="107"/>
  <c r="BJ122" i="107"/>
  <c r="BC137" i="107"/>
  <c r="BT152" i="107"/>
  <c r="BI164" i="107"/>
  <c r="BB179" i="107"/>
  <c r="BP191" i="107"/>
  <c r="BQ203" i="107"/>
  <c r="BQ213" i="107"/>
  <c r="BJ223" i="107"/>
  <c r="BB234" i="107"/>
  <c r="BH244" i="107"/>
  <c r="BC255" i="107"/>
  <c r="BL263" i="107"/>
  <c r="BM273" i="107"/>
  <c r="BB281" i="107"/>
  <c r="BC291" i="107"/>
  <c r="BC299" i="107"/>
  <c r="BC308" i="107"/>
  <c r="BB315" i="107"/>
  <c r="BJ321" i="107"/>
  <c r="BJ329" i="107"/>
  <c r="BO336" i="107"/>
  <c r="BD344" i="107"/>
  <c r="BD352" i="107"/>
  <c r="BJ359" i="107"/>
  <c r="BC366" i="107"/>
  <c r="BN373" i="107"/>
  <c r="BR380" i="107"/>
  <c r="BG388" i="107"/>
  <c r="BS394" i="107"/>
  <c r="BP400" i="107"/>
  <c r="BM407" i="107"/>
  <c r="BM414" i="107"/>
  <c r="BN421" i="107"/>
  <c r="BS427" i="107"/>
  <c r="BT434" i="107"/>
  <c r="BP440" i="107"/>
  <c r="BK446" i="107"/>
  <c r="BM452" i="107"/>
  <c r="BF458" i="107"/>
  <c r="BP463" i="107"/>
  <c r="BM468" i="107"/>
  <c r="BK474" i="107"/>
  <c r="BN480" i="107"/>
  <c r="BB486" i="107"/>
  <c r="BD491" i="107"/>
  <c r="BT495" i="107"/>
  <c r="BF500" i="107"/>
  <c r="BD505" i="107"/>
  <c r="BC510" i="107"/>
  <c r="BO514" i="107"/>
  <c r="BS518" i="107"/>
  <c r="BC523" i="107"/>
  <c r="BK527" i="107"/>
  <c r="BE532" i="107"/>
  <c r="BT536" i="107"/>
  <c r="BD541" i="107"/>
  <c r="BK545" i="107"/>
  <c r="BJ549" i="107"/>
  <c r="BM553" i="107"/>
  <c r="BE558" i="107"/>
  <c r="BM562" i="107"/>
  <c r="BN566" i="107"/>
  <c r="BK570" i="107"/>
  <c r="BO574" i="107"/>
  <c r="BG579" i="107"/>
  <c r="BP583" i="107"/>
  <c r="BO587" i="107"/>
  <c r="BH592" i="107"/>
  <c r="BQ595" i="107"/>
  <c r="BI600" i="107"/>
  <c r="BQ604" i="107"/>
  <c r="BC609" i="107"/>
  <c r="BJ613" i="107"/>
  <c r="BR616" i="107"/>
  <c r="BJ621" i="107"/>
  <c r="BR625" i="107"/>
  <c r="BR629" i="107"/>
  <c r="BN633" i="107"/>
  <c r="BR637" i="107"/>
  <c r="BC641" i="107"/>
  <c r="BD645" i="107"/>
  <c r="BS648" i="107"/>
  <c r="BD653" i="107"/>
  <c r="BL656" i="107"/>
  <c r="BB660" i="107"/>
  <c r="BQ663" i="107"/>
  <c r="BP667" i="107"/>
  <c r="BM671" i="107"/>
  <c r="BR674" i="107"/>
  <c r="BQ678" i="107"/>
  <c r="BP681" i="107"/>
  <c r="BO685" i="107"/>
  <c r="BD689" i="107"/>
  <c r="BR692" i="107"/>
  <c r="BD696" i="107"/>
  <c r="BC699" i="107"/>
  <c r="BO702" i="107"/>
  <c r="BD706" i="107"/>
  <c r="BN709" i="107"/>
  <c r="BQ712" i="107"/>
  <c r="BC716" i="107"/>
  <c r="BP718" i="107"/>
  <c r="BH722" i="107"/>
  <c r="BK725" i="107"/>
  <c r="BT728" i="107"/>
  <c r="BS731" i="107"/>
  <c r="BM734" i="107"/>
  <c r="BA70" i="107"/>
  <c r="BA134" i="107"/>
  <c r="BA194" i="107"/>
  <c r="BA238" i="107"/>
  <c r="BA298" i="107"/>
  <c r="BA359" i="107"/>
  <c r="BA402" i="107"/>
  <c r="BA468" i="107"/>
  <c r="BA523" i="107"/>
  <c r="BA573" i="107"/>
  <c r="BA634" i="107"/>
  <c r="BA694" i="107"/>
  <c r="BQ13" i="107"/>
  <c r="BK34" i="107"/>
  <c r="BB54" i="107"/>
  <c r="BO72" i="107"/>
  <c r="BL88" i="107"/>
  <c r="BE107" i="107"/>
  <c r="BB123" i="107"/>
  <c r="BR139" i="107"/>
  <c r="BD153" i="107"/>
  <c r="BT166" i="107"/>
  <c r="BL179" i="107"/>
  <c r="BR191" i="107"/>
  <c r="BB204" i="107"/>
  <c r="BD215" i="107"/>
  <c r="BK225" i="107"/>
  <c r="BR234" i="107"/>
  <c r="BK244" i="107"/>
  <c r="BG255" i="107"/>
  <c r="BE265" i="107"/>
  <c r="BP273" i="107"/>
  <c r="BJ283" i="107"/>
  <c r="BI291" i="107"/>
  <c r="BE308" i="107"/>
  <c r="BR315" i="107"/>
  <c r="BF323" i="107"/>
  <c r="BP329" i="107"/>
  <c r="BK337" i="107"/>
  <c r="BF345" i="107"/>
  <c r="BM352" i="107"/>
  <c r="BL359" i="107"/>
  <c r="BQ373" i="107"/>
  <c r="BE381" i="107"/>
  <c r="BM388" i="107"/>
  <c r="BM395" i="107"/>
  <c r="BR407" i="107"/>
  <c r="BO414" i="107"/>
  <c r="BP421" i="107"/>
  <c r="BC435" i="107"/>
  <c r="BP441" i="107"/>
  <c r="BQ452" i="107"/>
  <c r="BL464" i="107"/>
  <c r="BC470" i="107"/>
  <c r="BP480" i="107"/>
  <c r="BJ491" i="107"/>
  <c r="BI496" i="107"/>
  <c r="BI505" i="107"/>
  <c r="BE510" i="107"/>
  <c r="BN519" i="107"/>
  <c r="BR523" i="107"/>
  <c r="BK532" i="107"/>
  <c r="BC537" i="107"/>
  <c r="BT541" i="107"/>
  <c r="BG550" i="107"/>
  <c r="BC554" i="107"/>
  <c r="BI558" i="107"/>
  <c r="BF567" i="107"/>
  <c r="BJ571" i="107"/>
  <c r="BT574" i="107"/>
  <c r="BD584" i="107"/>
  <c r="BH588" i="107"/>
  <c r="BP596" i="107"/>
  <c r="BM600" i="107"/>
  <c r="BJ609" i="107"/>
  <c r="BQ613" i="107"/>
  <c r="BR617" i="107"/>
  <c r="BT625" i="107"/>
  <c r="BB630" i="107"/>
  <c r="BH634" i="107"/>
  <c r="BP641" i="107"/>
  <c r="BF645" i="107"/>
  <c r="BE649" i="107"/>
  <c r="BB657" i="107"/>
  <c r="BQ660" i="107"/>
  <c r="BS667" i="107"/>
  <c r="BO671" i="107"/>
  <c r="BK675" i="107"/>
  <c r="BP682" i="107"/>
  <c r="BQ685" i="107"/>
  <c r="BI689" i="107"/>
  <c r="BJ696" i="107"/>
  <c r="BR699" i="107"/>
  <c r="BQ702" i="107"/>
  <c r="BK706" i="107"/>
  <c r="BF713" i="107"/>
  <c r="BF716" i="107"/>
  <c r="BN719" i="107"/>
  <c r="BJ722" i="107"/>
  <c r="BC729" i="107"/>
  <c r="BI732" i="107"/>
  <c r="BA19" i="107"/>
  <c r="BA73" i="107"/>
  <c r="BA136" i="107"/>
  <c r="BA251" i="107"/>
  <c r="BA300" i="107"/>
  <c r="BA361" i="107"/>
  <c r="BA419" i="107"/>
  <c r="BA528" i="107"/>
  <c r="BA587" i="107"/>
  <c r="BA636" i="107"/>
  <c r="BQ14" i="107"/>
  <c r="BR35" i="107"/>
  <c r="BC54" i="107"/>
  <c r="BP72" i="107"/>
  <c r="BB92" i="107"/>
  <c r="BF107" i="107"/>
  <c r="BB125" i="107"/>
  <c r="BT139" i="107"/>
  <c r="BD155" i="107"/>
  <c r="BG167" i="107"/>
  <c r="BR179" i="107"/>
  <c r="BS191" i="107"/>
  <c r="BE204" i="107"/>
  <c r="BB216" i="107"/>
  <c r="BL225" i="107"/>
  <c r="BR236" i="107"/>
  <c r="BH245" i="107"/>
  <c r="BL255" i="107"/>
  <c r="BS274" i="107"/>
  <c r="BL283" i="107"/>
  <c r="BJ291" i="107"/>
  <c r="BH300" i="107"/>
  <c r="BH308" i="107"/>
  <c r="BS315" i="107"/>
  <c r="BN323" i="107"/>
  <c r="BM337" i="107"/>
  <c r="BH345" i="107"/>
  <c r="BN352" i="107"/>
  <c r="BT360" i="107"/>
  <c r="BL374" i="107"/>
  <c r="BF381" i="107"/>
  <c r="BS388" i="107"/>
  <c r="BH402" i="107"/>
  <c r="BE409" i="107"/>
  <c r="BQ421" i="107"/>
  <c r="BD429" i="107"/>
  <c r="BR441" i="107"/>
  <c r="BO446" i="107"/>
  <c r="BS458" i="107"/>
  <c r="BF470" i="107"/>
  <c r="BB481" i="107"/>
  <c r="BF486" i="107"/>
  <c r="BP496" i="107"/>
  <c r="BH501" i="107"/>
  <c r="BF510" i="107"/>
  <c r="BP519" i="107"/>
  <c r="BL528" i="107"/>
  <c r="BD537" i="107"/>
  <c r="BF546" i="107"/>
  <c r="BE554" i="107"/>
  <c r="BD563" i="107"/>
  <c r="BG567" i="107"/>
  <c r="BS575" i="107"/>
  <c r="BL579" i="107"/>
  <c r="BI588" i="107"/>
  <c r="BQ592" i="107"/>
  <c r="BB597" i="107"/>
  <c r="BG605" i="107"/>
  <c r="BN609" i="107"/>
  <c r="BR613" i="107"/>
  <c r="BK622" i="107"/>
  <c r="BC626" i="107"/>
  <c r="BI634" i="107"/>
  <c r="BI638" i="107"/>
  <c r="BQ641" i="107"/>
  <c r="BF649" i="107"/>
  <c r="BG653" i="107"/>
  <c r="BJ657" i="107"/>
  <c r="BS664" i="107"/>
  <c r="BB668" i="107"/>
  <c r="BL675" i="107"/>
  <c r="BH679" i="107"/>
  <c r="BR685" i="107"/>
  <c r="BM689" i="107"/>
  <c r="BC693" i="107"/>
  <c r="BS699" i="107"/>
  <c r="BK703" i="107"/>
  <c r="BL706" i="107"/>
  <c r="BB710" i="107"/>
  <c r="BM716" i="107"/>
  <c r="BO719" i="107"/>
  <c r="BL722" i="107"/>
  <c r="BR725" i="107"/>
  <c r="BJ732" i="107"/>
  <c r="BA20" i="107"/>
  <c r="BA83" i="107"/>
  <c r="BA137" i="107"/>
  <c r="BA197" i="107"/>
  <c r="BA301" i="107"/>
  <c r="BA362" i="107"/>
  <c r="BA420" i="107"/>
  <c r="BA471" i="107"/>
  <c r="BA529" i="107"/>
  <c r="BA637" i="107"/>
  <c r="BA697" i="107"/>
  <c r="BK15" i="107"/>
  <c r="BB36" i="107"/>
  <c r="BC55" i="107"/>
  <c r="BP74" i="107"/>
  <c r="BN92" i="107"/>
  <c r="BR107" i="107"/>
  <c r="BC125" i="107"/>
  <c r="BE140" i="107"/>
  <c r="BM168" i="107"/>
  <c r="BJ182" i="107"/>
  <c r="BG193" i="107"/>
  <c r="BO204" i="107"/>
  <c r="BB227" i="107"/>
  <c r="BS236" i="107"/>
  <c r="BM255" i="107"/>
  <c r="BT274" i="107"/>
  <c r="BB293" i="107"/>
  <c r="BI308" i="107"/>
  <c r="BJ331" i="107"/>
  <c r="BO352" i="107"/>
  <c r="BI375" i="107"/>
  <c r="BT388" i="107"/>
  <c r="BO402" i="107"/>
  <c r="BG415" i="107"/>
  <c r="BE429" i="107"/>
  <c r="BD442" i="107"/>
  <c r="BS452" i="107"/>
  <c r="BR464" i="107"/>
  <c r="BL470" i="107"/>
  <c r="BC481" i="107"/>
  <c r="BS486" i="107"/>
  <c r="BT496" i="107"/>
  <c r="BI501" i="107"/>
  <c r="BI510" i="107"/>
  <c r="BD515" i="107"/>
  <c r="BM524" i="107"/>
  <c r="BM528" i="107"/>
  <c r="BE537" i="107"/>
  <c r="BC542" i="107"/>
  <c r="BJ550" i="107"/>
  <c r="BR554" i="107"/>
  <c r="BE563" i="107"/>
  <c r="BH567" i="107"/>
  <c r="BT575" i="107"/>
  <c r="BM579" i="107"/>
  <c r="BF584" i="107"/>
  <c r="BR592" i="107"/>
  <c r="BF597" i="107"/>
  <c r="BJ601" i="107"/>
  <c r="BO609" i="107"/>
  <c r="BS613" i="107"/>
  <c r="BM622" i="107"/>
  <c r="BH626" i="107"/>
  <c r="BK630" i="107"/>
  <c r="BM638" i="107"/>
  <c r="BF642" i="107"/>
  <c r="BC646" i="107"/>
  <c r="BH653" i="107"/>
  <c r="BK657" i="107"/>
  <c r="BT664" i="107"/>
  <c r="BC668" i="107"/>
  <c r="BQ675" i="107"/>
  <c r="BJ679" i="107"/>
  <c r="BL686" i="107"/>
  <c r="BN689" i="107"/>
  <c r="BD693" i="107"/>
  <c r="BG700" i="107"/>
  <c r="BM703" i="107"/>
  <c r="BM706" i="107"/>
  <c r="BC710" i="107"/>
  <c r="BN716" i="107"/>
  <c r="BP719" i="107"/>
  <c r="BC723" i="107"/>
  <c r="BS725" i="107"/>
  <c r="BK732" i="107"/>
  <c r="BA27" i="107"/>
  <c r="BA87" i="107"/>
  <c r="BA138" i="107"/>
  <c r="BA259" i="107"/>
  <c r="BA302" i="107"/>
  <c r="BA368" i="107"/>
  <c r="BA473" i="107"/>
  <c r="BA534" i="107"/>
  <c r="BA594" i="107"/>
  <c r="BA698" i="107"/>
  <c r="BL15" i="107"/>
  <c r="BF36" i="107"/>
  <c r="BD55" i="107"/>
  <c r="BD93" i="107"/>
  <c r="BB111" i="107"/>
  <c r="BD125" i="107"/>
  <c r="BJ155" i="107"/>
  <c r="BK182" i="107"/>
  <c r="BP204" i="107"/>
  <c r="BD227" i="107"/>
  <c r="BQ255" i="107"/>
  <c r="BQ284" i="107"/>
  <c r="BD309" i="107"/>
  <c r="BK331" i="107"/>
  <c r="BM353" i="107"/>
  <c r="BK375" i="107"/>
  <c r="BG396" i="107"/>
  <c r="BL416" i="107"/>
  <c r="BG436" i="107"/>
  <c r="BT452" i="107"/>
  <c r="BB465" i="107"/>
  <c r="BJ476" i="107"/>
  <c r="BB487" i="107"/>
  <c r="BB497" i="107"/>
  <c r="BL506" i="107"/>
  <c r="BP510" i="107"/>
  <c r="BS519" i="107"/>
  <c r="BO524" i="107"/>
  <c r="BL533" i="107"/>
  <c r="BL537" i="107"/>
  <c r="BN546" i="107"/>
  <c r="BS550" i="107"/>
  <c r="BM558" i="107"/>
  <c r="BF563" i="107"/>
  <c r="BP567" i="107"/>
  <c r="BE576" i="107"/>
  <c r="BK580" i="107"/>
  <c r="BG584" i="107"/>
  <c r="BD593" i="107"/>
  <c r="BL597" i="107"/>
  <c r="BI605" i="107"/>
  <c r="BP609" i="107"/>
  <c r="BM618" i="107"/>
  <c r="BO622" i="107"/>
  <c r="BL630" i="107"/>
  <c r="BK634" i="107"/>
  <c r="BK642" i="107"/>
  <c r="BE646" i="107"/>
  <c r="BI653" i="107"/>
  <c r="BL657" i="107"/>
  <c r="BI661" i="107"/>
  <c r="BT668" i="107"/>
  <c r="BR671" i="107"/>
  <c r="BR675" i="107"/>
  <c r="BF683" i="107"/>
  <c r="BQ686" i="107"/>
  <c r="BO689" i="107"/>
  <c r="BP696" i="107"/>
  <c r="BH700" i="107"/>
  <c r="BN703" i="107"/>
  <c r="BB707" i="107"/>
  <c r="BI713" i="107"/>
  <c r="BO716" i="107"/>
  <c r="BD720" i="107"/>
  <c r="BG723" i="107"/>
  <c r="BF729" i="107"/>
  <c r="BQ732" i="107"/>
  <c r="BA28" i="107"/>
  <c r="BA88" i="107"/>
  <c r="BA150" i="107"/>
  <c r="BA199" i="107"/>
  <c r="BA318" i="107"/>
  <c r="BA369" i="107"/>
  <c r="BA427" i="107"/>
  <c r="BA483" i="107"/>
  <c r="BA535" i="107"/>
  <c r="BA595" i="107"/>
  <c r="BA699" i="107"/>
  <c r="BO19" i="107"/>
  <c r="BG36" i="107"/>
  <c r="BS56" i="107"/>
  <c r="BR75" i="107"/>
  <c r="BP95" i="107"/>
  <c r="BD111" i="107"/>
  <c r="BH125" i="107"/>
  <c r="BS140" i="107"/>
  <c r="BL155" i="107"/>
  <c r="BO170" i="107"/>
  <c r="BN182" i="107"/>
  <c r="BH195" i="107"/>
  <c r="BQ204" i="107"/>
  <c r="BD217" i="107"/>
  <c r="BJ227" i="107"/>
  <c r="BM238" i="107"/>
  <c r="BS247" i="107"/>
  <c r="BE266" i="107"/>
  <c r="BL275" i="107"/>
  <c r="BR284" i="107"/>
  <c r="BN293" i="107"/>
  <c r="BE302" i="107"/>
  <c r="BF309" i="107"/>
  <c r="BI324" i="107"/>
  <c r="BT331" i="107"/>
  <c r="BG339" i="107"/>
  <c r="BN353" i="107"/>
  <c r="BE361" i="107"/>
  <c r="BT375" i="107"/>
  <c r="BC383" i="107"/>
  <c r="BH396" i="107"/>
  <c r="BI410" i="107"/>
  <c r="BI422" i="107"/>
  <c r="BQ436" i="107"/>
  <c r="BI448" i="107"/>
  <c r="BD465" i="107"/>
  <c r="BD482" i="107"/>
  <c r="BF492" i="107"/>
  <c r="BE502" i="107"/>
  <c r="BH511" i="107"/>
  <c r="BT519" i="107"/>
  <c r="BI529" i="107"/>
  <c r="BM537" i="107"/>
  <c r="BE542" i="107"/>
  <c r="BB551" i="107"/>
  <c r="BD555" i="107"/>
  <c r="BG563" i="107"/>
  <c r="BT567" i="107"/>
  <c r="BC572" i="107"/>
  <c r="BP580" i="107"/>
  <c r="BH584" i="107"/>
  <c r="BB589" i="107"/>
  <c r="BN597" i="107"/>
  <c r="BN601" i="107"/>
  <c r="BQ609" i="107"/>
  <c r="BH614" i="107"/>
  <c r="BG623" i="107"/>
  <c r="BB627" i="107"/>
  <c r="BM634" i="107"/>
  <c r="BO638" i="107"/>
  <c r="BF646" i="107"/>
  <c r="BI650" i="107"/>
  <c r="BN657" i="107"/>
  <c r="BJ661" i="107"/>
  <c r="BB669" i="107"/>
  <c r="BD672" i="107"/>
  <c r="BS675" i="107"/>
  <c r="BG683" i="107"/>
  <c r="BR686" i="107"/>
  <c r="BI693" i="107"/>
  <c r="BT696" i="107"/>
  <c r="BJ700" i="107"/>
  <c r="BF707" i="107"/>
  <c r="BE710" i="107"/>
  <c r="BJ713" i="107"/>
  <c r="BB717" i="107"/>
  <c r="BH723" i="107"/>
  <c r="BM726" i="107"/>
  <c r="BG729" i="107"/>
  <c r="BA29" i="107"/>
  <c r="BA95" i="107"/>
  <c r="BA151" i="107"/>
  <c r="BA261" i="107"/>
  <c r="BA319" i="107"/>
  <c r="BA370" i="107"/>
  <c r="BA487" i="107"/>
  <c r="BA536" i="107"/>
  <c r="BA651" i="107"/>
  <c r="BA700" i="107"/>
  <c r="BJ20" i="107"/>
  <c r="BC38" i="107"/>
  <c r="BT56" i="107"/>
  <c r="BF76" i="107"/>
  <c r="BQ95" i="107"/>
  <c r="BC112" i="107"/>
  <c r="BM128" i="107"/>
  <c r="BI141" i="107"/>
  <c r="BH156" i="107"/>
  <c r="BS170" i="107"/>
  <c r="BJ184" i="107"/>
  <c r="BN195" i="107"/>
  <c r="BR204" i="107"/>
  <c r="BF217" i="107"/>
  <c r="BF228" i="107"/>
  <c r="BO238" i="107"/>
  <c r="BE248" i="107"/>
  <c r="BN257" i="107"/>
  <c r="BH266" i="107"/>
  <c r="BN275" i="107"/>
  <c r="BM294" i="107"/>
  <c r="BI302" i="107"/>
  <c r="BJ309" i="107"/>
  <c r="BP316" i="107"/>
  <c r="BK324" i="107"/>
  <c r="BF332" i="107"/>
  <c r="BO339" i="107"/>
  <c r="BP353" i="107"/>
  <c r="BF361" i="107"/>
  <c r="BK369" i="107"/>
  <c r="BL376" i="107"/>
  <c r="BK389" i="107"/>
  <c r="BJ396" i="107"/>
  <c r="BI403" i="107"/>
  <c r="BN416" i="107"/>
  <c r="BB424" i="107"/>
  <c r="BR436" i="107"/>
  <c r="BP448" i="107"/>
  <c r="BH459" i="107"/>
  <c r="BH471" i="107"/>
  <c r="BH482" i="107"/>
  <c r="BH492" i="107"/>
  <c r="BG502" i="107"/>
  <c r="BJ511" i="107"/>
  <c r="BL515" i="107"/>
  <c r="BR524" i="107"/>
  <c r="BO529" i="107"/>
  <c r="BL538" i="107"/>
  <c r="BF542" i="107"/>
  <c r="BD551" i="107"/>
  <c r="BP555" i="107"/>
  <c r="BH563" i="107"/>
  <c r="BB568" i="107"/>
  <c r="BE572" i="107"/>
  <c r="BQ580" i="107"/>
  <c r="BG585" i="107"/>
  <c r="BC589" i="107"/>
  <c r="BP597" i="107"/>
  <c r="BG602" i="107"/>
  <c r="BH606" i="107"/>
  <c r="BI614" i="107"/>
  <c r="BR618" i="107"/>
  <c r="BH623" i="107"/>
  <c r="BG631" i="107"/>
  <c r="BQ634" i="107"/>
  <c r="BQ638" i="107"/>
  <c r="BQ646" i="107"/>
  <c r="BJ650" i="107"/>
  <c r="BP657" i="107"/>
  <c r="BO661" i="107"/>
  <c r="BD669" i="107"/>
  <c r="BO672" i="107"/>
  <c r="BM679" i="107"/>
  <c r="BL683" i="107"/>
  <c r="BH690" i="107"/>
  <c r="BJ693" i="107"/>
  <c r="BB697" i="107"/>
  <c r="BC704" i="107"/>
  <c r="BG707" i="107"/>
  <c r="BQ710" i="107"/>
  <c r="BK713" i="107"/>
  <c r="BF720" i="107"/>
  <c r="BO723" i="107"/>
  <c r="BN726" i="107"/>
  <c r="BH729" i="107"/>
  <c r="BA34" i="107"/>
  <c r="BA96" i="107"/>
  <c r="BA153" i="107"/>
  <c r="BA201" i="107"/>
  <c r="BA320" i="107"/>
  <c r="BA371" i="107"/>
  <c r="BA488" i="107"/>
  <c r="BA537" i="107"/>
  <c r="BP13" i="107"/>
  <c r="BS32" i="107"/>
  <c r="BO52" i="107"/>
  <c r="BH71" i="107"/>
  <c r="BK88" i="107"/>
  <c r="BH106" i="107"/>
  <c r="BM122" i="107"/>
  <c r="BQ139" i="107"/>
  <c r="BB153" i="107"/>
  <c r="BH165" i="107"/>
  <c r="BJ179" i="107"/>
  <c r="BQ191" i="107"/>
  <c r="BT203" i="107"/>
  <c r="BH214" i="107"/>
  <c r="BJ225" i="107"/>
  <c r="BM234" i="107"/>
  <c r="BJ244" i="107"/>
  <c r="BD255" i="107"/>
  <c r="BB265" i="107"/>
  <c r="BN273" i="107"/>
  <c r="BD281" i="107"/>
  <c r="BD291" i="107"/>
  <c r="BC300" i="107"/>
  <c r="BD308" i="107"/>
  <c r="BE315" i="107"/>
  <c r="BQ322" i="107"/>
  <c r="BK329" i="107"/>
  <c r="BQ336" i="107"/>
  <c r="BD345" i="107"/>
  <c r="BL352" i="107"/>
  <c r="BK359" i="107"/>
  <c r="BE366" i="107"/>
  <c r="BO373" i="107"/>
  <c r="BS380" i="107"/>
  <c r="BH388" i="107"/>
  <c r="BT394" i="107"/>
  <c r="BP401" i="107"/>
  <c r="BN407" i="107"/>
  <c r="BN414" i="107"/>
  <c r="BO421" i="107"/>
  <c r="BN428" i="107"/>
  <c r="BB435" i="107"/>
  <c r="BQ440" i="107"/>
  <c r="BL446" i="107"/>
  <c r="BN452" i="107"/>
  <c r="BG458" i="107"/>
  <c r="BQ463" i="107"/>
  <c r="BR469" i="107"/>
  <c r="BO474" i="107"/>
  <c r="BO480" i="107"/>
  <c r="BC486" i="107"/>
  <c r="BH491" i="107"/>
  <c r="BG496" i="107"/>
  <c r="BG500" i="107"/>
  <c r="BH505" i="107"/>
  <c r="BD510" i="107"/>
  <c r="BP514" i="107"/>
  <c r="BT518" i="107"/>
  <c r="BQ523" i="107"/>
  <c r="BL527" i="107"/>
  <c r="BI532" i="107"/>
  <c r="BB537" i="107"/>
  <c r="BQ541" i="107"/>
  <c r="BM545" i="107"/>
  <c r="BK549" i="107"/>
  <c r="BO553" i="107"/>
  <c r="BF558" i="107"/>
  <c r="BR562" i="107"/>
  <c r="BO566" i="107"/>
  <c r="BH571" i="107"/>
  <c r="BP574" i="107"/>
  <c r="BH579" i="107"/>
  <c r="BQ583" i="107"/>
  <c r="BG588" i="107"/>
  <c r="BI592" i="107"/>
  <c r="BB596" i="107"/>
  <c r="BK600" i="107"/>
  <c r="BS604" i="107"/>
  <c r="BD609" i="107"/>
  <c r="BL613" i="107"/>
  <c r="BQ617" i="107"/>
  <c r="BL621" i="107"/>
  <c r="BS625" i="107"/>
  <c r="BT629" i="107"/>
  <c r="BG634" i="107"/>
  <c r="BS637" i="107"/>
  <c r="BH641" i="107"/>
  <c r="BE645" i="107"/>
  <c r="BD649" i="107"/>
  <c r="BE653" i="107"/>
  <c r="BQ656" i="107"/>
  <c r="BM660" i="107"/>
  <c r="BC664" i="107"/>
  <c r="BR667" i="107"/>
  <c r="BN671" i="107"/>
  <c r="BJ675" i="107"/>
  <c r="BR678" i="107"/>
  <c r="BQ681" i="107"/>
  <c r="BP685" i="107"/>
  <c r="BH689" i="107"/>
  <c r="BS692" i="107"/>
  <c r="BF696" i="107"/>
  <c r="BN699" i="107"/>
  <c r="BP702" i="107"/>
  <c r="BE706" i="107"/>
  <c r="BO709" i="107"/>
  <c r="BE713" i="107"/>
  <c r="BD716" i="107"/>
  <c r="BQ718" i="107"/>
  <c r="BI722" i="107"/>
  <c r="BP725" i="107"/>
  <c r="BB729" i="107"/>
  <c r="BB732" i="107"/>
  <c r="BA18" i="107"/>
  <c r="BA71" i="107"/>
  <c r="BA135" i="107"/>
  <c r="BA195" i="107"/>
  <c r="BA250" i="107"/>
  <c r="BA299" i="107"/>
  <c r="BA360" i="107"/>
  <c r="BA418" i="107"/>
  <c r="BA469" i="107"/>
  <c r="BA527" i="107"/>
  <c r="BA583" i="107"/>
  <c r="BA635" i="107"/>
  <c r="BA695" i="107"/>
  <c r="BG300" i="107"/>
  <c r="BB368" i="107"/>
  <c r="BQ401" i="107"/>
  <c r="BC429" i="107"/>
  <c r="BM446" i="107"/>
  <c r="BK458" i="107"/>
  <c r="BP474" i="107"/>
  <c r="BE486" i="107"/>
  <c r="BG501" i="107"/>
  <c r="BQ514" i="107"/>
  <c r="BB528" i="107"/>
  <c r="BS545" i="107"/>
  <c r="BB563" i="107"/>
  <c r="BJ579" i="107"/>
  <c r="BL592" i="107"/>
  <c r="BT604" i="107"/>
  <c r="BN621" i="107"/>
  <c r="BT637" i="107"/>
  <c r="BF653" i="107"/>
  <c r="BD664" i="107"/>
  <c r="BS678" i="107"/>
  <c r="BT692" i="107"/>
  <c r="BT709" i="107"/>
  <c r="BQ725" i="107"/>
  <c r="BA196" i="107"/>
  <c r="BA470" i="107"/>
  <c r="BA696" i="107"/>
  <c r="BF265" i="107"/>
  <c r="BM330" i="107"/>
  <c r="BC368" i="107"/>
  <c r="BC396" i="107"/>
  <c r="BC415" i="107"/>
  <c r="BD436" i="107"/>
  <c r="BR452" i="107"/>
  <c r="BM464" i="107"/>
  <c r="BR475" i="107"/>
  <c r="BS491" i="107"/>
  <c r="BM505" i="107"/>
  <c r="BR514" i="107"/>
  <c r="BS523" i="107"/>
  <c r="BL532" i="107"/>
  <c r="BB542" i="107"/>
  <c r="BI550" i="107"/>
  <c r="BK558" i="107"/>
  <c r="BK571" i="107"/>
  <c r="BE584" i="107"/>
  <c r="BN600" i="107"/>
  <c r="BS617" i="107"/>
  <c r="BJ630" i="107"/>
  <c r="BG645" i="107"/>
  <c r="BS660" i="107"/>
  <c r="BP671" i="107"/>
  <c r="BQ682" i="107"/>
  <c r="BK696" i="107"/>
  <c r="BG713" i="107"/>
  <c r="BD729" i="107"/>
  <c r="BA253" i="107"/>
  <c r="BA588" i="107"/>
  <c r="BF155" i="107"/>
  <c r="BE216" i="107"/>
  <c r="BJ245" i="107"/>
  <c r="BS265" i="107"/>
  <c r="BE284" i="107"/>
  <c r="BI300" i="107"/>
  <c r="BI316" i="107"/>
  <c r="BR323" i="107"/>
  <c r="BN337" i="107"/>
  <c r="BI345" i="107"/>
  <c r="BB361" i="107"/>
  <c r="BD368" i="107"/>
  <c r="BK381" i="107"/>
  <c r="BD396" i="107"/>
  <c r="BF409" i="107"/>
  <c r="BR421" i="107"/>
  <c r="BE436" i="107"/>
  <c r="BG448" i="107"/>
  <c r="BD459" i="107"/>
  <c r="BC476" i="107"/>
  <c r="BT491" i="107"/>
  <c r="BK506" i="107"/>
  <c r="BR519" i="107"/>
  <c r="BN532" i="107"/>
  <c r="BM546" i="107"/>
  <c r="BL558" i="107"/>
  <c r="BS571" i="107"/>
  <c r="BM588" i="107"/>
  <c r="BH605" i="107"/>
  <c r="BL618" i="107"/>
  <c r="BJ634" i="107"/>
  <c r="BL649" i="107"/>
  <c r="BH661" i="107"/>
  <c r="BQ671" i="107"/>
  <c r="BR682" i="107"/>
  <c r="BO696" i="107"/>
  <c r="BH713" i="107"/>
  <c r="BE729" i="107"/>
  <c r="BA198" i="107"/>
  <c r="BA423" i="107"/>
  <c r="BA638" i="107"/>
  <c r="BQ74" i="107"/>
  <c r="BR140" i="107"/>
  <c r="BB170" i="107"/>
  <c r="BJ193" i="107"/>
  <c r="BR216" i="107"/>
  <c r="BC237" i="107"/>
  <c r="BP247" i="107"/>
  <c r="BT265" i="107"/>
  <c r="BB275" i="107"/>
  <c r="BM293" i="107"/>
  <c r="BL300" i="107"/>
  <c r="BN316" i="107"/>
  <c r="BT323" i="107"/>
  <c r="BC339" i="107"/>
  <c r="BJ345" i="107"/>
  <c r="BC361" i="107"/>
  <c r="BF369" i="107"/>
  <c r="BS381" i="107"/>
  <c r="BB389" i="107"/>
  <c r="BF403" i="107"/>
  <c r="BG409" i="107"/>
  <c r="BH422" i="107"/>
  <c r="BF429" i="107"/>
  <c r="BS442" i="107"/>
  <c r="BH448" i="107"/>
  <c r="BF459" i="107"/>
  <c r="BM470" i="107"/>
  <c r="BB482" i="107"/>
  <c r="BE492" i="107"/>
  <c r="BD502" i="107"/>
  <c r="BF515" i="107"/>
  <c r="BS528" i="107"/>
  <c r="BD542" i="107"/>
  <c r="BS554" i="107"/>
  <c r="BT571" i="107"/>
  <c r="BN588" i="107"/>
  <c r="BL601" i="107"/>
  <c r="BT613" i="107"/>
  <c r="BT626" i="107"/>
  <c r="BN638" i="107"/>
  <c r="BM649" i="107"/>
  <c r="BB665" i="107"/>
  <c r="BK679" i="107"/>
  <c r="BH693" i="107"/>
  <c r="BD710" i="107"/>
  <c r="BT725" i="107"/>
  <c r="BA260" i="107"/>
  <c r="BA650" i="107"/>
  <c r="BC256" i="107"/>
  <c r="BO316" i="107"/>
  <c r="BS345" i="107"/>
  <c r="BH369" i="107"/>
  <c r="BJ389" i="107"/>
  <c r="BH403" i="107"/>
  <c r="BM416" i="107"/>
  <c r="BG429" i="107"/>
  <c r="BB443" i="107"/>
  <c r="BC454" i="107"/>
  <c r="BG459" i="107"/>
  <c r="BQ470" i="107"/>
  <c r="BR476" i="107"/>
  <c r="BC487" i="107"/>
  <c r="BD497" i="107"/>
  <c r="BM506" i="107"/>
  <c r="BH515" i="107"/>
  <c r="BQ524" i="107"/>
  <c r="BN533" i="107"/>
  <c r="BO546" i="107"/>
  <c r="BN559" i="107"/>
  <c r="BK576" i="107"/>
  <c r="BF593" i="107"/>
  <c r="BF606" i="107"/>
  <c r="BO618" i="107"/>
  <c r="BM630" i="107"/>
  <c r="BP642" i="107"/>
  <c r="BJ653" i="107"/>
  <c r="BL665" i="107"/>
  <c r="BL679" i="107"/>
  <c r="BG690" i="107"/>
  <c r="BB704" i="107"/>
  <c r="BE720" i="107"/>
  <c r="BR732" i="107"/>
  <c r="BA200" i="107"/>
  <c r="BA428" i="107"/>
  <c r="BA596" i="107"/>
  <c r="BQ285" i="107"/>
  <c r="BF347" i="107"/>
  <c r="BK383" i="107"/>
  <c r="BJ410" i="107"/>
  <c r="BJ429" i="107"/>
  <c r="BC443" i="107"/>
  <c r="BP454" i="107"/>
  <c r="BH465" i="107"/>
  <c r="BS476" i="107"/>
  <c r="BB488" i="107"/>
  <c r="BK497" i="107"/>
  <c r="BJ507" i="107"/>
  <c r="BB520" i="107"/>
  <c r="BO533" i="107"/>
  <c r="BS546" i="107"/>
  <c r="BO559" i="107"/>
  <c r="BM576" i="107"/>
  <c r="BG593" i="107"/>
  <c r="BE610" i="107"/>
  <c r="BH627" i="107"/>
  <c r="BQ642" i="107"/>
  <c r="BL653" i="107"/>
  <c r="BM665" i="107"/>
  <c r="BT675" i="107"/>
  <c r="BC687" i="107"/>
  <c r="BK700" i="107"/>
  <c r="BC717" i="107"/>
  <c r="BS732" i="107"/>
  <c r="BA262" i="107"/>
  <c r="BA429" i="107"/>
  <c r="BN20" i="107"/>
  <c r="BL40" i="107"/>
  <c r="BC57" i="107"/>
  <c r="BH76" i="107"/>
  <c r="BR95" i="107"/>
  <c r="BO113" i="107"/>
  <c r="BN128" i="107"/>
  <c r="BS141" i="107"/>
  <c r="BJ156" i="107"/>
  <c r="BB171" i="107"/>
  <c r="BR184" i="107"/>
  <c r="BP195" i="107"/>
  <c r="BN207" i="107"/>
  <c r="BH217" i="107"/>
  <c r="BK228" i="107"/>
  <c r="BQ238" i="107"/>
  <c r="BK248" i="107"/>
  <c r="BQ258" i="107"/>
  <c r="BK266" i="107"/>
  <c r="BM276" i="107"/>
  <c r="BR285" i="107"/>
  <c r="BP294" i="107"/>
  <c r="BJ302" i="107"/>
  <c r="BS310" i="107"/>
  <c r="BR316" i="107"/>
  <c r="BC325" i="107"/>
  <c r="BM332" i="107"/>
  <c r="BL340" i="107"/>
  <c r="BH347" i="107"/>
  <c r="BC354" i="107"/>
  <c r="BH361" i="107"/>
  <c r="BL369" i="107"/>
  <c r="BE377" i="107"/>
  <c r="BL383" i="107"/>
  <c r="BQ390" i="107"/>
  <c r="BK396" i="107"/>
  <c r="BR403" i="107"/>
  <c r="BK410" i="107"/>
  <c r="BO417" i="107"/>
  <c r="BD424" i="107"/>
  <c r="BT429" i="107"/>
  <c r="BS436" i="107"/>
  <c r="BD443" i="107"/>
  <c r="BQ448" i="107"/>
  <c r="BQ454" i="107"/>
  <c r="BI460" i="107"/>
  <c r="BI465" i="107"/>
  <c r="BJ471" i="107"/>
  <c r="BC477" i="107"/>
  <c r="BB483" i="107"/>
  <c r="BD488" i="107"/>
  <c r="BN492" i="107"/>
  <c r="BL497" i="107"/>
  <c r="BH502" i="107"/>
  <c r="BK507" i="107"/>
  <c r="BQ511" i="107"/>
  <c r="BG516" i="107"/>
  <c r="BK520" i="107"/>
  <c r="BT524" i="107"/>
  <c r="BP529" i="107"/>
  <c r="BI534" i="107"/>
  <c r="BM538" i="107"/>
  <c r="BG542" i="107"/>
  <c r="BT546" i="107"/>
  <c r="BL551" i="107"/>
  <c r="BQ555" i="107"/>
  <c r="BP559" i="107"/>
  <c r="BF564" i="107"/>
  <c r="BC568" i="107"/>
  <c r="BG572" i="107"/>
  <c r="BR576" i="107"/>
  <c r="BF581" i="107"/>
  <c r="BH585" i="107"/>
  <c r="BD589" i="107"/>
  <c r="BH593" i="107"/>
  <c r="BQ597" i="107"/>
  <c r="BH602" i="107"/>
  <c r="BJ606" i="107"/>
  <c r="BM610" i="107"/>
  <c r="BN614" i="107"/>
  <c r="BS618" i="107"/>
  <c r="BJ623" i="107"/>
  <c r="BL627" i="107"/>
  <c r="BH631" i="107"/>
  <c r="BR634" i="107"/>
  <c r="BR638" i="107"/>
  <c r="BR642" i="107"/>
  <c r="BR646" i="107"/>
  <c r="BK650" i="107"/>
  <c r="BK654" i="107"/>
  <c r="BQ657" i="107"/>
  <c r="BP661" i="107"/>
  <c r="BN665" i="107"/>
  <c r="BH669" i="107"/>
  <c r="BS672" i="107"/>
  <c r="BB676" i="107"/>
  <c r="BT679" i="107"/>
  <c r="BN683" i="107"/>
  <c r="BD687" i="107"/>
  <c r="BI690" i="107"/>
  <c r="BE694" i="107"/>
  <c r="BC697" i="107"/>
  <c r="BO700" i="107"/>
  <c r="BD704" i="107"/>
  <c r="BR707" i="107"/>
  <c r="BR710" i="107"/>
  <c r="BL713" i="107"/>
  <c r="BD717" i="107"/>
  <c r="BK720" i="107"/>
  <c r="BP723" i="107"/>
  <c r="BP726" i="107"/>
  <c r="BE730" i="107"/>
  <c r="BT732" i="107"/>
  <c r="BA35" i="107"/>
  <c r="BA97" i="107"/>
  <c r="BA159" i="107"/>
  <c r="BA202" i="107"/>
  <c r="BA268" i="107"/>
  <c r="BA323" i="107"/>
  <c r="BA373" i="107"/>
  <c r="BA434" i="107"/>
  <c r="BA494" i="107"/>
  <c r="BA538" i="107"/>
  <c r="BA598" i="107"/>
  <c r="BA659" i="107"/>
  <c r="BA702" i="107"/>
  <c r="BA218" i="107"/>
  <c r="BM23" i="107"/>
  <c r="BC42" i="107"/>
  <c r="BI61" i="107"/>
  <c r="BJ77" i="107"/>
  <c r="BO96" i="107"/>
  <c r="BR114" i="107"/>
  <c r="BJ131" i="107"/>
  <c r="BO144" i="107"/>
  <c r="BQ156" i="107"/>
  <c r="BN171" i="107"/>
  <c r="BL185" i="107"/>
  <c r="BO197" i="107"/>
  <c r="BR207" i="107"/>
  <c r="BG219" i="107"/>
  <c r="BM228" i="107"/>
  <c r="BE239" i="107"/>
  <c r="BO249" i="107"/>
  <c r="BN259" i="107"/>
  <c r="BJ268" i="107"/>
  <c r="BO276" i="107"/>
  <c r="BH286" i="107"/>
  <c r="BR294" i="107"/>
  <c r="BT303" i="107"/>
  <c r="BH311" i="107"/>
  <c r="BH318" i="107"/>
  <c r="BF325" i="107"/>
  <c r="BT332" i="107"/>
  <c r="BQ340" i="107"/>
  <c r="BI348" i="107"/>
  <c r="BP355" i="107"/>
  <c r="BJ362" i="107"/>
  <c r="BP369" i="107"/>
  <c r="BH377" i="107"/>
  <c r="BK384" i="107"/>
  <c r="BS390" i="107"/>
  <c r="BI398" i="107"/>
  <c r="BE404" i="107"/>
  <c r="BD411" i="107"/>
  <c r="BR417" i="107"/>
  <c r="BO424" i="107"/>
  <c r="BK431" i="107"/>
  <c r="BC437" i="107"/>
  <c r="BR443" i="107"/>
  <c r="BM449" i="107"/>
  <c r="BH455" i="107"/>
  <c r="BO460" i="107"/>
  <c r="BN466" i="107"/>
  <c r="BL471" i="107"/>
  <c r="BM477" i="107"/>
  <c r="BD483" i="107"/>
  <c r="BP488" i="107"/>
  <c r="BL493" i="107"/>
  <c r="BN497" i="107"/>
  <c r="BJ502" i="107"/>
  <c r="BM507" i="107"/>
  <c r="BK512" i="107"/>
  <c r="BJ516" i="107"/>
  <c r="BG521" i="107"/>
  <c r="BD525" i="107"/>
  <c r="BR529" i="107"/>
  <c r="BM534" i="107"/>
  <c r="BJ543" i="107"/>
  <c r="BC547" i="107"/>
  <c r="BN551" i="107"/>
  <c r="BS555" i="107"/>
  <c r="BG560" i="107"/>
  <c r="BL564" i="107"/>
  <c r="BS568" i="107"/>
  <c r="BP572" i="107"/>
  <c r="BB577" i="107"/>
  <c r="BH581" i="107"/>
  <c r="BR585" i="107"/>
  <c r="BC590" i="107"/>
  <c r="BQ593" i="107"/>
  <c r="BC598" i="107"/>
  <c r="BJ602" i="107"/>
  <c r="BT606" i="107"/>
  <c r="BE611" i="107"/>
  <c r="BI615" i="107"/>
  <c r="BE619" i="107"/>
  <c r="BN623" i="107"/>
  <c r="BC628" i="107"/>
  <c r="BC632" i="107"/>
  <c r="BP635" i="107"/>
  <c r="BB639" i="107"/>
  <c r="BB643" i="107"/>
  <c r="BF647" i="107"/>
  <c r="BB651" i="107"/>
  <c r="BN654" i="107"/>
  <c r="BC662" i="107"/>
  <c r="BR665" i="107"/>
  <c r="BM669" i="107"/>
  <c r="BI673" i="107"/>
  <c r="BR676" i="107"/>
  <c r="BC680" i="107"/>
  <c r="BP683" i="107"/>
  <c r="BF687" i="107"/>
  <c r="BB691" i="107"/>
  <c r="BG694" i="107"/>
  <c r="BO697" i="107"/>
  <c r="BQ700" i="107"/>
  <c r="BI704" i="107"/>
  <c r="BT707" i="107"/>
  <c r="BH711" i="107"/>
  <c r="BJ714" i="107"/>
  <c r="BG717" i="107"/>
  <c r="BM720" i="107"/>
  <c r="BR723" i="107"/>
  <c r="BE727" i="107"/>
  <c r="BG730" i="107"/>
  <c r="BM733" i="107"/>
  <c r="BA37" i="107"/>
  <c r="BA161" i="107"/>
  <c r="BA219" i="107"/>
  <c r="BA270" i="107"/>
  <c r="BA328" i="107"/>
  <c r="BA387" i="107"/>
  <c r="BA436" i="107"/>
  <c r="BA496" i="107"/>
  <c r="BA551" i="107"/>
  <c r="BA600" i="107"/>
  <c r="BA661" i="107"/>
  <c r="BA719" i="107"/>
  <c r="BO23" i="107"/>
  <c r="BK44" i="107"/>
  <c r="BJ61" i="107"/>
  <c r="BD79" i="107"/>
  <c r="BS96" i="107"/>
  <c r="BS114" i="107"/>
  <c r="BO131" i="107"/>
  <c r="BQ144" i="107"/>
  <c r="BB160" i="107"/>
  <c r="BR171" i="107"/>
  <c r="BQ185" i="107"/>
  <c r="BQ197" i="107"/>
  <c r="BH209" i="107"/>
  <c r="BL220" i="107"/>
  <c r="BN228" i="107"/>
  <c r="BS239" i="107"/>
  <c r="BC250" i="107"/>
  <c r="BP259" i="107"/>
  <c r="BO268" i="107"/>
  <c r="BK278" i="107"/>
  <c r="BI286" i="107"/>
  <c r="BG295" i="107"/>
  <c r="BD304" i="107"/>
  <c r="BS311" i="107"/>
  <c r="BJ318" i="107"/>
  <c r="BG325" i="107"/>
  <c r="BB333" i="107"/>
  <c r="BS348" i="107"/>
  <c r="BQ355" i="107"/>
  <c r="BP363" i="107"/>
  <c r="BS369" i="107"/>
  <c r="BI377" i="107"/>
  <c r="BL384" i="107"/>
  <c r="BT391" i="107"/>
  <c r="BJ398" i="107"/>
  <c r="BF404" i="107"/>
  <c r="BK411" i="107"/>
  <c r="BP424" i="107"/>
  <c r="BQ431" i="107"/>
  <c r="BI438" i="107"/>
  <c r="BS443" i="107"/>
  <c r="BN449" i="107"/>
  <c r="BI455" i="107"/>
  <c r="BO466" i="107"/>
  <c r="BS471" i="107"/>
  <c r="BN477" i="107"/>
  <c r="BG483" i="107"/>
  <c r="BQ488" i="107"/>
  <c r="BQ493" i="107"/>
  <c r="BR502" i="107"/>
  <c r="BN507" i="107"/>
  <c r="BM512" i="107"/>
  <c r="BD517" i="107"/>
  <c r="BE525" i="107"/>
  <c r="BT529" i="107"/>
  <c r="BQ534" i="107"/>
  <c r="BK543" i="107"/>
  <c r="BT547" i="107"/>
  <c r="BO551" i="107"/>
  <c r="BN560" i="107"/>
  <c r="BR564" i="107"/>
  <c r="BB569" i="107"/>
  <c r="BC577" i="107"/>
  <c r="BI581" i="107"/>
  <c r="BD590" i="107"/>
  <c r="BI594" i="107"/>
  <c r="BM602" i="107"/>
  <c r="BF607" i="107"/>
  <c r="BJ615" i="107"/>
  <c r="BF619" i="107"/>
  <c r="BP623" i="107"/>
  <c r="BD632" i="107"/>
  <c r="BQ635" i="107"/>
  <c r="BC643" i="107"/>
  <c r="BG647" i="107"/>
  <c r="BB655" i="107"/>
  <c r="BS658" i="107"/>
  <c r="BC666" i="107"/>
  <c r="BJ673" i="107"/>
  <c r="BS676" i="107"/>
  <c r="BQ683" i="107"/>
  <c r="BM687" i="107"/>
  <c r="BN694" i="107"/>
  <c r="BP697" i="107"/>
  <c r="BJ704" i="107"/>
  <c r="BB708" i="107"/>
  <c r="BI711" i="107"/>
  <c r="BQ717" i="107"/>
  <c r="BN720" i="107"/>
  <c r="BS723" i="107"/>
  <c r="BN730" i="107"/>
  <c r="BQ733" i="107"/>
  <c r="BA38" i="107"/>
  <c r="BA162" i="107"/>
  <c r="BA220" i="107"/>
  <c r="BA329" i="107"/>
  <c r="BA388" i="107"/>
  <c r="BA497" i="107"/>
  <c r="BA553" i="107"/>
  <c r="BA662" i="107"/>
  <c r="BA720" i="107"/>
  <c r="BL24" i="107"/>
  <c r="BD45" i="107"/>
  <c r="BK61" i="107"/>
  <c r="BH81" i="107"/>
  <c r="BB97" i="107"/>
  <c r="BD116" i="107"/>
  <c r="BP131" i="107"/>
  <c r="BF147" i="107"/>
  <c r="BC160" i="107"/>
  <c r="BE172" i="107"/>
  <c r="BR185" i="107"/>
  <c r="BR197" i="107"/>
  <c r="BI209" i="107"/>
  <c r="BO220" i="107"/>
  <c r="BR230" i="107"/>
  <c r="BT239" i="107"/>
  <c r="BD250" i="107"/>
  <c r="BC260" i="107"/>
  <c r="BP269" i="107"/>
  <c r="BQ278" i="107"/>
  <c r="BO286" i="107"/>
  <c r="BL295" i="107"/>
  <c r="BF304" i="107"/>
  <c r="BG312" i="107"/>
  <c r="BI319" i="107"/>
  <c r="BS326" i="107"/>
  <c r="BN333" i="107"/>
  <c r="BT340" i="107"/>
  <c r="BR356" i="107"/>
  <c r="BQ363" i="107"/>
  <c r="BT369" i="107"/>
  <c r="BK377" i="107"/>
  <c r="BH385" i="107"/>
  <c r="BC392" i="107"/>
  <c r="BK398" i="107"/>
  <c r="BK405" i="107"/>
  <c r="BL411" i="107"/>
  <c r="BG418" i="107"/>
  <c r="BF432" i="107"/>
  <c r="BL438" i="107"/>
  <c r="BC444" i="107"/>
  <c r="BO449" i="107"/>
  <c r="BJ455" i="107"/>
  <c r="BO461" i="107"/>
  <c r="BO472" i="107"/>
  <c r="BP477" i="107"/>
  <c r="BH483" i="107"/>
  <c r="BC489" i="107"/>
  <c r="BC494" i="107"/>
  <c r="BS502" i="107"/>
  <c r="BO507" i="107"/>
  <c r="BN512" i="107"/>
  <c r="BF517" i="107"/>
  <c r="BG526" i="107"/>
  <c r="BC530" i="107"/>
  <c r="BR534" i="107"/>
  <c r="BQ543" i="107"/>
  <c r="BG548" i="107"/>
  <c r="BJ556" i="107"/>
  <c r="BO560" i="107"/>
  <c r="BC569" i="107"/>
  <c r="BL573" i="107"/>
  <c r="BQ581" i="107"/>
  <c r="BE586" i="107"/>
  <c r="BJ594" i="107"/>
  <c r="BO602" i="107"/>
  <c r="BO611" i="107"/>
  <c r="BD620" i="107"/>
  <c r="BE628" i="107"/>
  <c r="BI636" i="107"/>
  <c r="BG643" i="107"/>
  <c r="BD651" i="107"/>
  <c r="BT658" i="107"/>
  <c r="BP662" i="107"/>
  <c r="BR669" i="107"/>
  <c r="BL673" i="107"/>
  <c r="BP680" i="107"/>
  <c r="BB684" i="107"/>
  <c r="BN687" i="107"/>
  <c r="BR694" i="107"/>
  <c r="BD698" i="107"/>
  <c r="BO704" i="107"/>
  <c r="BC708" i="107"/>
  <c r="BJ711" i="107"/>
  <c r="BB718" i="107"/>
  <c r="BO720" i="107"/>
  <c r="BT723" i="107"/>
  <c r="BO730" i="107"/>
  <c r="BR733" i="107"/>
  <c r="BA50" i="107"/>
  <c r="BA168" i="107"/>
  <c r="BA223" i="107"/>
  <c r="BA334" i="107"/>
  <c r="BA394" i="107"/>
  <c r="BA498" i="107"/>
  <c r="BA559" i="107"/>
  <c r="BA668" i="107"/>
  <c r="BA723" i="107"/>
  <c r="BM24" i="107"/>
  <c r="BF45" i="107"/>
  <c r="BN64" i="107"/>
  <c r="BJ81" i="107"/>
  <c r="BC97" i="107"/>
  <c r="BG116" i="107"/>
  <c r="BC132" i="107"/>
  <c r="BH147" i="107"/>
  <c r="BF161" i="107"/>
  <c r="BP174" i="107"/>
  <c r="BQ186" i="107"/>
  <c r="BT197" i="107"/>
  <c r="BT209" i="107"/>
  <c r="BH221" i="107"/>
  <c r="BB231" i="107"/>
  <c r="BE240" i="107"/>
  <c r="BI250" i="107"/>
  <c r="BD260" i="107"/>
  <c r="BQ269" i="107"/>
  <c r="BS278" i="107"/>
  <c r="BL288" i="107"/>
  <c r="BN295" i="107"/>
  <c r="BG304" i="107"/>
  <c r="BM312" i="107"/>
  <c r="BT319" i="107"/>
  <c r="BT326" i="107"/>
  <c r="BO333" i="107"/>
  <c r="BB341" i="107"/>
  <c r="BC349" i="107"/>
  <c r="BS356" i="107"/>
  <c r="BR363" i="107"/>
  <c r="BN371" i="107"/>
  <c r="BM385" i="107"/>
  <c r="BE392" i="107"/>
  <c r="BD399" i="107"/>
  <c r="BT405" i="107"/>
  <c r="BM411" i="107"/>
  <c r="BN418" i="107"/>
  <c r="BN425" i="107"/>
  <c r="BG432" i="107"/>
  <c r="BM438" i="107"/>
  <c r="BD445" i="107"/>
  <c r="BP449" i="107"/>
  <c r="BQ455" i="107"/>
  <c r="BO467" i="107"/>
  <c r="BP472" i="107"/>
  <c r="BQ477" i="107"/>
  <c r="BI483" i="107"/>
  <c r="BH489" i="107"/>
  <c r="BM494" i="107"/>
  <c r="BR498" i="107"/>
  <c r="BR503" i="107"/>
  <c r="BR507" i="107"/>
  <c r="BH517" i="107"/>
  <c r="BE522" i="107"/>
  <c r="BH526" i="107"/>
  <c r="BD530" i="107"/>
  <c r="BS534" i="107"/>
  <c r="BM539" i="107"/>
  <c r="BH548" i="107"/>
  <c r="BO552" i="107"/>
  <c r="BK556" i="107"/>
  <c r="BE565" i="107"/>
  <c r="BM569" i="107"/>
  <c r="BM577" i="107"/>
  <c r="BR581" i="107"/>
  <c r="BN590" i="107"/>
  <c r="BR594" i="107"/>
  <c r="BS602" i="107"/>
  <c r="BH607" i="107"/>
  <c r="BE616" i="107"/>
  <c r="BE620" i="107"/>
  <c r="BG628" i="107"/>
  <c r="BK632" i="107"/>
  <c r="BD640" i="107"/>
  <c r="BS643" i="107"/>
  <c r="BE651" i="107"/>
  <c r="BI655" i="107"/>
  <c r="BE659" i="107"/>
  <c r="BE666" i="107"/>
  <c r="BT669" i="107"/>
  <c r="BM673" i="107"/>
  <c r="BT680" i="107"/>
  <c r="BM684" i="107"/>
  <c r="BO687" i="107"/>
  <c r="BS694" i="107"/>
  <c r="BI698" i="107"/>
  <c r="BP704" i="107"/>
  <c r="BD708" i="107"/>
  <c r="BP711" i="107"/>
  <c r="BC718" i="107"/>
  <c r="BH721" i="107"/>
  <c r="BM727" i="107"/>
  <c r="BP730" i="107"/>
  <c r="BA51" i="107"/>
  <c r="BA102" i="107"/>
  <c r="BA227" i="107"/>
  <c r="BA283" i="107"/>
  <c r="BA395" i="107"/>
  <c r="BA450" i="107"/>
  <c r="BA560" i="107"/>
  <c r="BA618" i="107"/>
  <c r="BA727" i="107"/>
  <c r="BO24" i="107"/>
  <c r="BG45" i="107"/>
  <c r="BS64" i="107"/>
  <c r="BQ82" i="107"/>
  <c r="BJ102" i="107"/>
  <c r="BQ116" i="107"/>
  <c r="BJ133" i="107"/>
  <c r="BL147" i="107"/>
  <c r="BD162" i="107"/>
  <c r="BC176" i="107"/>
  <c r="BR186" i="107"/>
  <c r="BG199" i="107"/>
  <c r="BH210" i="107"/>
  <c r="BJ221" i="107"/>
  <c r="BC231" i="107"/>
  <c r="BD242" i="107"/>
  <c r="BJ250" i="107"/>
  <c r="BD261" i="107"/>
  <c r="BI270" i="107"/>
  <c r="BI280" i="107"/>
  <c r="BM288" i="107"/>
  <c r="BH296" i="107"/>
  <c r="BI304" i="107"/>
  <c r="BN312" i="107"/>
  <c r="BJ320" i="107"/>
  <c r="BB327" i="107"/>
  <c r="BE335" i="107"/>
  <c r="BJ341" i="107"/>
  <c r="BK349" i="107"/>
  <c r="BB357" i="107"/>
  <c r="BO371" i="107"/>
  <c r="BS377" i="107"/>
  <c r="BN385" i="107"/>
  <c r="BI392" i="107"/>
  <c r="BE399" i="107"/>
  <c r="BB406" i="107"/>
  <c r="BM412" i="107"/>
  <c r="BO418" i="107"/>
  <c r="BP425" i="107"/>
  <c r="BK432" i="107"/>
  <c r="BJ439" i="107"/>
  <c r="BG445" i="107"/>
  <c r="BB456" i="107"/>
  <c r="BR461" i="107"/>
  <c r="BP467" i="107"/>
  <c r="BG473" i="107"/>
  <c r="BB479" i="107"/>
  <c r="BT483" i="107"/>
  <c r="BI489" i="107"/>
  <c r="BN494" i="107"/>
  <c r="BS503" i="107"/>
  <c r="BD508" i="107"/>
  <c r="BP512" i="107"/>
  <c r="BM517" i="107"/>
  <c r="BJ526" i="107"/>
  <c r="BB531" i="107"/>
  <c r="BT534" i="107"/>
  <c r="BN539" i="107"/>
  <c r="BL548" i="107"/>
  <c r="BP552" i="107"/>
  <c r="BL556" i="107"/>
  <c r="BQ560" i="107"/>
  <c r="BN569" i="107"/>
  <c r="BQ573" i="107"/>
  <c r="BC578" i="107"/>
  <c r="BH586" i="107"/>
  <c r="BO590" i="107"/>
  <c r="BD595" i="107"/>
  <c r="BB603" i="107"/>
  <c r="BI607" i="107"/>
  <c r="BG616" i="107"/>
  <c r="BG620" i="107"/>
  <c r="BH628" i="107"/>
  <c r="BL632" i="107"/>
  <c r="BH640" i="107"/>
  <c r="BE644" i="107"/>
  <c r="BM651" i="107"/>
  <c r="BJ655" i="107"/>
  <c r="BR662" i="107"/>
  <c r="BT666" i="107"/>
  <c r="BQ673" i="107"/>
  <c r="BJ677" i="107"/>
  <c r="BI681" i="107"/>
  <c r="BQ687" i="107"/>
  <c r="BF691" i="107"/>
  <c r="BM698" i="107"/>
  <c r="BO701" i="107"/>
  <c r="BJ705" i="107"/>
  <c r="BQ711" i="107"/>
  <c r="BT714" i="107"/>
  <c r="BI721" i="107"/>
  <c r="BC724" i="107"/>
  <c r="BB731" i="107"/>
  <c r="BG734" i="107"/>
  <c r="BA118" i="107"/>
  <c r="BA170" i="107"/>
  <c r="BA287" i="107"/>
  <c r="BA336" i="107"/>
  <c r="BA451" i="107"/>
  <c r="BA500" i="107"/>
  <c r="BA619" i="107"/>
  <c r="BA670" i="107"/>
  <c r="BL23" i="107"/>
  <c r="BR40" i="107"/>
  <c r="BG57" i="107"/>
  <c r="BR76" i="107"/>
  <c r="BS95" i="107"/>
  <c r="BQ114" i="107"/>
  <c r="BH129" i="107"/>
  <c r="BM144" i="107"/>
  <c r="BP156" i="107"/>
  <c r="BM171" i="107"/>
  <c r="BS184" i="107"/>
  <c r="BL197" i="107"/>
  <c r="BP207" i="107"/>
  <c r="BI217" i="107"/>
  <c r="BL228" i="107"/>
  <c r="BD239" i="107"/>
  <c r="BM248" i="107"/>
  <c r="BC259" i="107"/>
  <c r="BE268" i="107"/>
  <c r="BN276" i="107"/>
  <c r="BG286" i="107"/>
  <c r="BQ294" i="107"/>
  <c r="BR303" i="107"/>
  <c r="BC311" i="107"/>
  <c r="BQ317" i="107"/>
  <c r="BE325" i="107"/>
  <c r="BS332" i="107"/>
  <c r="BM340" i="107"/>
  <c r="BN347" i="107"/>
  <c r="BO355" i="107"/>
  <c r="BD362" i="107"/>
  <c r="BM369" i="107"/>
  <c r="BF377" i="107"/>
  <c r="BH384" i="107"/>
  <c r="BR390" i="107"/>
  <c r="BM396" i="107"/>
  <c r="BC404" i="107"/>
  <c r="BP410" i="107"/>
  <c r="BP417" i="107"/>
  <c r="BJ424" i="107"/>
  <c r="BB431" i="107"/>
  <c r="BB437" i="107"/>
  <c r="BE443" i="107"/>
  <c r="BL449" i="107"/>
  <c r="BD455" i="107"/>
  <c r="BM460" i="107"/>
  <c r="BJ465" i="107"/>
  <c r="BK471" i="107"/>
  <c r="BE477" i="107"/>
  <c r="BC483" i="107"/>
  <c r="BE488" i="107"/>
  <c r="BH493" i="107"/>
  <c r="BM497" i="107"/>
  <c r="BI502" i="107"/>
  <c r="BL507" i="107"/>
  <c r="BF512" i="107"/>
  <c r="BI516" i="107"/>
  <c r="BM520" i="107"/>
  <c r="BB525" i="107"/>
  <c r="BQ529" i="107"/>
  <c r="BK534" i="107"/>
  <c r="BN538" i="107"/>
  <c r="BI543" i="107"/>
  <c r="BB547" i="107"/>
  <c r="BM551" i="107"/>
  <c r="BR555" i="107"/>
  <c r="BF560" i="107"/>
  <c r="BJ564" i="107"/>
  <c r="BD568" i="107"/>
  <c r="BO572" i="107"/>
  <c r="BT576" i="107"/>
  <c r="BG581" i="107"/>
  <c r="BI585" i="107"/>
  <c r="BT589" i="107"/>
  <c r="BM593" i="107"/>
  <c r="BB598" i="107"/>
  <c r="BI602" i="107"/>
  <c r="BS606" i="107"/>
  <c r="BN610" i="107"/>
  <c r="BO614" i="107"/>
  <c r="BT618" i="107"/>
  <c r="BK623" i="107"/>
  <c r="BR627" i="107"/>
  <c r="BM631" i="107"/>
  <c r="BO635" i="107"/>
  <c r="BT638" i="107"/>
  <c r="BS642" i="107"/>
  <c r="BS646" i="107"/>
  <c r="BS650" i="107"/>
  <c r="BM654" i="107"/>
  <c r="BR657" i="107"/>
  <c r="BB662" i="107"/>
  <c r="BQ665" i="107"/>
  <c r="BI669" i="107"/>
  <c r="BT672" i="107"/>
  <c r="BP676" i="107"/>
  <c r="BB680" i="107"/>
  <c r="BO683" i="107"/>
  <c r="BE687" i="107"/>
  <c r="BT690" i="107"/>
  <c r="BF694" i="107"/>
  <c r="BH697" i="107"/>
  <c r="BP700" i="107"/>
  <c r="BH704" i="107"/>
  <c r="BS707" i="107"/>
  <c r="BT710" i="107"/>
  <c r="BI714" i="107"/>
  <c r="BE717" i="107"/>
  <c r="BL720" i="107"/>
  <c r="BQ723" i="107"/>
  <c r="BD727" i="107"/>
  <c r="BF730" i="107"/>
  <c r="BC733" i="107"/>
  <c r="BA36" i="107"/>
  <c r="BA98" i="107"/>
  <c r="BA160" i="107"/>
  <c r="BA269" i="107"/>
  <c r="BA327" i="107"/>
  <c r="BA383" i="107"/>
  <c r="BA435" i="107"/>
  <c r="BA495" i="107"/>
  <c r="BA550" i="107"/>
  <c r="BA599" i="107"/>
  <c r="BA660" i="107"/>
  <c r="BA718" i="107"/>
  <c r="BG539" i="107"/>
  <c r="BM658" i="107"/>
  <c r="BA99" i="107"/>
  <c r="BS340" i="107"/>
  <c r="BF418" i="107"/>
  <c r="BN461" i="107"/>
  <c r="BO498" i="107"/>
  <c r="BH521" i="107"/>
  <c r="BJ539" i="107"/>
  <c r="BT555" i="107"/>
  <c r="BR572" i="107"/>
  <c r="BS585" i="107"/>
  <c r="BD598" i="107"/>
  <c r="BK611" i="107"/>
  <c r="BD628" i="107"/>
  <c r="BT639" i="107"/>
  <c r="BC651" i="107"/>
  <c r="BD662" i="107"/>
  <c r="BN669" i="107"/>
  <c r="BO680" i="107"/>
  <c r="BC691" i="107"/>
  <c r="BR700" i="107"/>
  <c r="BK714" i="107"/>
  <c r="BF727" i="107"/>
  <c r="BA100" i="107"/>
  <c r="BA271" i="107"/>
  <c r="BA437" i="107"/>
  <c r="BA601" i="107"/>
  <c r="BB349" i="107"/>
  <c r="BH425" i="107"/>
  <c r="BS466" i="107"/>
  <c r="BQ498" i="107"/>
  <c r="BI521" i="107"/>
  <c r="BL539" i="107"/>
  <c r="BQ551" i="107"/>
  <c r="BD565" i="107"/>
  <c r="BD577" i="107"/>
  <c r="BM590" i="107"/>
  <c r="BE598" i="107"/>
  <c r="BG607" i="107"/>
  <c r="BK615" i="107"/>
  <c r="BQ623" i="107"/>
  <c r="BE632" i="107"/>
  <c r="BB640" i="107"/>
  <c r="BH647" i="107"/>
  <c r="BC655" i="107"/>
  <c r="BD666" i="107"/>
  <c r="BH677" i="107"/>
  <c r="BD691" i="107"/>
  <c r="BM701" i="107"/>
  <c r="BR714" i="107"/>
  <c r="BL727" i="107"/>
  <c r="BA101" i="107"/>
  <c r="BA273" i="107"/>
  <c r="BA438" i="107"/>
  <c r="BA602" i="107"/>
  <c r="BR377" i="107"/>
  <c r="BQ461" i="107"/>
  <c r="BO512" i="107"/>
  <c r="BC544" i="107"/>
  <c r="BP560" i="107"/>
  <c r="BP573" i="107"/>
  <c r="BF586" i="107"/>
  <c r="BD599" i="107"/>
  <c r="BP611" i="107"/>
  <c r="BR623" i="107"/>
  <c r="BJ636" i="107"/>
  <c r="BI647" i="107"/>
  <c r="BQ662" i="107"/>
  <c r="BI677" i="107"/>
  <c r="BE691" i="107"/>
  <c r="BN701" i="107"/>
  <c r="BS714" i="107"/>
  <c r="BB724" i="107"/>
  <c r="BF734" i="107"/>
  <c r="BA169" i="107"/>
  <c r="BA335" i="107"/>
  <c r="BA499" i="107"/>
  <c r="BA669" i="107"/>
  <c r="BR364" i="107"/>
  <c r="BE450" i="107"/>
  <c r="BJ499" i="107"/>
  <c r="BF522" i="107"/>
  <c r="BG544" i="107"/>
  <c r="BF565" i="107"/>
  <c r="BT581" i="107"/>
  <c r="BE599" i="107"/>
  <c r="BQ611" i="107"/>
  <c r="BS624" i="107"/>
  <c r="BK636" i="107"/>
  <c r="BJ647" i="107"/>
  <c r="BF659" i="107"/>
  <c r="BB670" i="107"/>
  <c r="BO684" i="107"/>
  <c r="BT694" i="107"/>
  <c r="BE708" i="107"/>
  <c r="BJ718" i="107"/>
  <c r="BN727" i="107"/>
  <c r="BA53" i="107"/>
  <c r="BA228" i="107"/>
  <c r="BA396" i="107"/>
  <c r="BA561" i="107"/>
  <c r="BA728" i="107"/>
  <c r="BF51" i="107"/>
  <c r="BI122" i="107"/>
  <c r="BT177" i="107"/>
  <c r="BC223" i="107"/>
  <c r="BJ263" i="107"/>
  <c r="BB299" i="107"/>
  <c r="BC329" i="107"/>
  <c r="BR357" i="107"/>
  <c r="BG387" i="107"/>
  <c r="BE414" i="107"/>
  <c r="BS439" i="107"/>
  <c r="BL463" i="107"/>
  <c r="BT485" i="107"/>
  <c r="BB505" i="107"/>
  <c r="BB523" i="107"/>
  <c r="BC541" i="107"/>
  <c r="BD558" i="107"/>
  <c r="BN574" i="107"/>
  <c r="BG591" i="107"/>
  <c r="BP608" i="107"/>
  <c r="BQ625" i="107"/>
  <c r="BB641" i="107"/>
  <c r="BK656" i="107"/>
  <c r="BI671" i="107"/>
  <c r="BM685" i="107"/>
  <c r="BR698" i="107"/>
  <c r="BP712" i="107"/>
  <c r="BJ725" i="107"/>
  <c r="BA69" i="107"/>
  <c r="BA297" i="107"/>
  <c r="BA520" i="107"/>
  <c r="BA734" i="107"/>
  <c r="BI67" i="107"/>
  <c r="BP133" i="107"/>
  <c r="BB233" i="107"/>
  <c r="BP270" i="107"/>
  <c r="BN306" i="107"/>
  <c r="BN365" i="107"/>
  <c r="BE393" i="107"/>
  <c r="BE446" i="107"/>
  <c r="BL489" i="107"/>
  <c r="BL544" i="107"/>
  <c r="BR561" i="107"/>
  <c r="BN595" i="107"/>
  <c r="BO644" i="107"/>
  <c r="BT673" i="107"/>
  <c r="BH715" i="107"/>
  <c r="BA569" i="107"/>
  <c r="BP306" i="107"/>
  <c r="BI446" i="107"/>
  <c r="BH527" i="107"/>
  <c r="BE579" i="107"/>
  <c r="BM629" i="107"/>
  <c r="BP674" i="107"/>
  <c r="BM702" i="107"/>
  <c r="BL728" i="107"/>
  <c r="BA351" i="107"/>
  <c r="BT136" i="107"/>
  <c r="BR271" i="107"/>
  <c r="BN336" i="107"/>
  <c r="BK394" i="107"/>
  <c r="BJ446" i="107"/>
  <c r="BS490" i="107"/>
  <c r="BJ527" i="107"/>
  <c r="BE562" i="107"/>
  <c r="BP595" i="107"/>
  <c r="BQ629" i="107"/>
  <c r="BS659" i="107"/>
  <c r="BC689" i="107"/>
  <c r="BJ715" i="107"/>
  <c r="BA129" i="107"/>
  <c r="BA571" i="107"/>
  <c r="BJ199" i="107"/>
  <c r="BO312" i="107"/>
  <c r="BG372" i="107"/>
  <c r="BR425" i="107"/>
  <c r="BO473" i="107"/>
  <c r="BQ512" i="107"/>
  <c r="BM548" i="107"/>
  <c r="BB582" i="107"/>
  <c r="BI616" i="107"/>
  <c r="BE648" i="107"/>
  <c r="BJ691" i="107"/>
  <c r="BC731" i="107"/>
  <c r="BA397" i="107"/>
  <c r="BS242" i="107"/>
  <c r="BS399" i="107"/>
  <c r="BP494" i="107"/>
  <c r="BJ531" i="107"/>
  <c r="BL565" i="107"/>
  <c r="BM616" i="107"/>
  <c r="BH648" i="107"/>
  <c r="BO677" i="107"/>
  <c r="BL705" i="107"/>
  <c r="BD731" i="107"/>
  <c r="BA398" i="107"/>
  <c r="BI426" i="107"/>
  <c r="BO548" i="107"/>
  <c r="BR632" i="107"/>
  <c r="BF692" i="107"/>
  <c r="BA183" i="107"/>
  <c r="BA235" i="107"/>
  <c r="BQ211" i="107"/>
  <c r="BK253" i="107"/>
  <c r="BR320" i="107"/>
  <c r="BK380" i="107"/>
  <c r="BJ433" i="107"/>
  <c r="BC480" i="107"/>
  <c r="BB518" i="107"/>
  <c r="BJ553" i="107"/>
  <c r="BL587" i="107"/>
  <c r="BE621" i="107"/>
  <c r="BI652" i="107"/>
  <c r="BN681" i="107"/>
  <c r="BF709" i="107"/>
  <c r="BK734" i="107"/>
  <c r="BA461" i="107"/>
  <c r="BM105" i="107"/>
  <c r="BH254" i="107"/>
  <c r="BI321" i="107"/>
  <c r="BN380" i="107"/>
  <c r="BM457" i="107"/>
  <c r="BE500" i="107"/>
  <c r="BR536" i="107"/>
  <c r="BM587" i="107"/>
  <c r="BF621" i="107"/>
  <c r="BN652" i="107"/>
  <c r="BO681" i="107"/>
  <c r="BM709" i="107"/>
  <c r="BL734" i="107"/>
  <c r="BA462" i="107"/>
  <c r="BR116" i="107"/>
  <c r="BF261" i="107"/>
  <c r="BF328" i="107"/>
  <c r="BO385" i="107"/>
  <c r="BM439" i="107"/>
  <c r="BT503" i="107"/>
  <c r="BT539" i="107"/>
  <c r="BI574" i="107"/>
  <c r="BJ607" i="107"/>
  <c r="BI640" i="107"/>
  <c r="BG670" i="107"/>
  <c r="BN698" i="107"/>
  <c r="BA60" i="107"/>
  <c r="BA501" i="107"/>
  <c r="BK119" i="107"/>
  <c r="BM221" i="107"/>
  <c r="BS297" i="107"/>
  <c r="BN357" i="107"/>
  <c r="BP439" i="107"/>
  <c r="BE485" i="107"/>
  <c r="BH522" i="107"/>
  <c r="BH557" i="107"/>
  <c r="BL607" i="107"/>
  <c r="BN640" i="107"/>
  <c r="BN670" i="107"/>
  <c r="BO698" i="107"/>
  <c r="BT724" i="107"/>
  <c r="BA294" i="107"/>
  <c r="BA688" i="107"/>
  <c r="BG121" i="107"/>
  <c r="BS222" i="107"/>
  <c r="BT297" i="107"/>
  <c r="BO357" i="107"/>
  <c r="BT413" i="107"/>
  <c r="BF485" i="107"/>
  <c r="BI522" i="107"/>
  <c r="BJ557" i="107"/>
  <c r="BE591" i="107"/>
  <c r="BO640" i="107"/>
  <c r="BO670" i="107"/>
  <c r="BP698" i="107"/>
  <c r="BB725" i="107"/>
  <c r="BA295" i="107"/>
  <c r="BA701" i="107"/>
  <c r="BN121" i="107"/>
  <c r="BB223" i="107"/>
  <c r="BT298" i="107"/>
  <c r="BP357" i="107"/>
  <c r="BB414" i="107"/>
  <c r="BG485" i="107"/>
  <c r="BP522" i="107"/>
  <c r="BC558" i="107"/>
  <c r="BF591" i="107"/>
  <c r="BT640" i="107"/>
  <c r="BD671" i="107"/>
  <c r="BQ698" i="107"/>
  <c r="BI725" i="107"/>
  <c r="BA296" i="107"/>
  <c r="BA729" i="107"/>
  <c r="BT64" i="107"/>
  <c r="BK133" i="107"/>
  <c r="BM188" i="107"/>
  <c r="BQ232" i="107"/>
  <c r="BK270" i="107"/>
  <c r="BQ304" i="107"/>
  <c r="BF335" i="107"/>
  <c r="BS364" i="107"/>
  <c r="BJ392" i="107"/>
  <c r="BP418" i="107"/>
  <c r="BI445" i="107"/>
  <c r="BT467" i="107"/>
  <c r="BJ489" i="107"/>
  <c r="BC509" i="107"/>
  <c r="BS526" i="107"/>
  <c r="BI544" i="107"/>
  <c r="BS560" i="107"/>
  <c r="BD578" i="107"/>
  <c r="BJ595" i="107"/>
  <c r="BR611" i="107"/>
  <c r="BJ628" i="107"/>
  <c r="BF644" i="107"/>
  <c r="BG659" i="107"/>
  <c r="BR673" i="107"/>
  <c r="BH688" i="107"/>
  <c r="BF702" i="107"/>
  <c r="BF715" i="107"/>
  <c r="BO727" i="107"/>
  <c r="BA119" i="107"/>
  <c r="BA337" i="107"/>
  <c r="BA562" i="107"/>
  <c r="BI509" i="107"/>
  <c r="BK629" i="107"/>
  <c r="BM688" i="107"/>
  <c r="BA127" i="107"/>
  <c r="BS599" i="107"/>
  <c r="BC313" i="107"/>
  <c r="BI104" i="107"/>
  <c r="BL553" i="107"/>
  <c r="BT461" i="107"/>
  <c r="BB413" i="107"/>
  <c r="BQ439" i="107"/>
  <c r="BJ462" i="107"/>
  <c r="BF67" i="107"/>
  <c r="BL133" i="107"/>
  <c r="BL189" i="107"/>
  <c r="BR232" i="107"/>
  <c r="BN270" i="107"/>
  <c r="BE305" i="107"/>
  <c r="BG335" i="107"/>
  <c r="BT364" i="107"/>
  <c r="BD393" i="107"/>
  <c r="BE420" i="107"/>
  <c r="BC446" i="107"/>
  <c r="BB468" i="107"/>
  <c r="BK489" i="107"/>
  <c r="BD509" i="107"/>
  <c r="BT526" i="107"/>
  <c r="BK544" i="107"/>
  <c r="BD561" i="107"/>
  <c r="BK578" i="107"/>
  <c r="BL595" i="107"/>
  <c r="BE612" i="107"/>
  <c r="BB629" i="107"/>
  <c r="BM644" i="107"/>
  <c r="BH659" i="107"/>
  <c r="BS673" i="107"/>
  <c r="BL688" i="107"/>
  <c r="BG702" i="107"/>
  <c r="BG715" i="107"/>
  <c r="BQ727" i="107"/>
  <c r="BA120" i="107"/>
  <c r="BA338" i="107"/>
  <c r="BA568" i="107"/>
  <c r="BA9" i="107"/>
  <c r="BN189" i="107"/>
  <c r="BK336" i="107"/>
  <c r="BF420" i="107"/>
  <c r="BC468" i="107"/>
  <c r="BG527" i="107"/>
  <c r="BS578" i="107"/>
  <c r="BF612" i="107"/>
  <c r="BP659" i="107"/>
  <c r="BH702" i="107"/>
  <c r="BH728" i="107"/>
  <c r="BA350" i="107"/>
  <c r="BJ67" i="107"/>
  <c r="BS136" i="107"/>
  <c r="BS190" i="107"/>
  <c r="BE233" i="107"/>
  <c r="BJ271" i="107"/>
  <c r="BL336" i="107"/>
  <c r="BO365" i="107"/>
  <c r="BG393" i="107"/>
  <c r="BO420" i="107"/>
  <c r="BD468" i="107"/>
  <c r="BQ490" i="107"/>
  <c r="BO509" i="107"/>
  <c r="BM544" i="107"/>
  <c r="BT561" i="107"/>
  <c r="BO595" i="107"/>
  <c r="BG612" i="107"/>
  <c r="BQ644" i="107"/>
  <c r="BR659" i="107"/>
  <c r="BB689" i="107"/>
  <c r="BI715" i="107"/>
  <c r="BA128" i="107"/>
  <c r="BA570" i="107"/>
  <c r="BS67" i="107"/>
  <c r="BC191" i="107"/>
  <c r="BT233" i="107"/>
  <c r="BQ306" i="107"/>
  <c r="BB366" i="107"/>
  <c r="BI421" i="107"/>
  <c r="BL468" i="107"/>
  <c r="BP509" i="107"/>
  <c r="BS544" i="107"/>
  <c r="BF579" i="107"/>
  <c r="BT612" i="107"/>
  <c r="BR644" i="107"/>
  <c r="BQ674" i="107"/>
  <c r="BN702" i="107"/>
  <c r="BM728" i="107"/>
  <c r="BA353" i="107"/>
  <c r="BT84" i="107"/>
  <c r="BP147" i="107"/>
  <c r="BE242" i="107"/>
  <c r="BK280" i="107"/>
  <c r="BK341" i="107"/>
  <c r="BR399" i="107"/>
  <c r="BE451" i="107"/>
  <c r="BO494" i="107"/>
  <c r="BH531" i="107"/>
  <c r="BK565" i="107"/>
  <c r="BF599" i="107"/>
  <c r="BP632" i="107"/>
  <c r="BK663" i="107"/>
  <c r="BN677" i="107"/>
  <c r="BK705" i="107"/>
  <c r="BK718" i="107"/>
  <c r="BA171" i="107"/>
  <c r="BA597" i="107"/>
  <c r="BH85" i="107"/>
  <c r="BR147" i="107"/>
  <c r="BK199" i="107"/>
  <c r="BL280" i="107"/>
  <c r="BS312" i="107"/>
  <c r="BL343" i="107"/>
  <c r="BM372" i="107"/>
  <c r="BS425" i="107"/>
  <c r="BG451" i="107"/>
  <c r="BC474" i="107"/>
  <c r="BB513" i="107"/>
  <c r="BN548" i="107"/>
  <c r="BR582" i="107"/>
  <c r="BQ632" i="107"/>
  <c r="BL663" i="107"/>
  <c r="BK691" i="107"/>
  <c r="BL718" i="107"/>
  <c r="BA173" i="107"/>
  <c r="BA620" i="107"/>
  <c r="BJ85" i="107"/>
  <c r="BH149" i="107"/>
  <c r="BM201" i="107"/>
  <c r="BR243" i="107"/>
  <c r="BM280" i="107"/>
  <c r="BO343" i="107"/>
  <c r="BQ372" i="107"/>
  <c r="BT399" i="107"/>
  <c r="BL451" i="107"/>
  <c r="BG474" i="107"/>
  <c r="BR494" i="107"/>
  <c r="BQ513" i="107"/>
  <c r="BQ531" i="107"/>
  <c r="BM565" i="107"/>
  <c r="BS582" i="107"/>
  <c r="BT599" i="107"/>
  <c r="BO616" i="107"/>
  <c r="BI648" i="107"/>
  <c r="BN663" i="107"/>
  <c r="BP677" i="107"/>
  <c r="BT705" i="107"/>
  <c r="BM718" i="107"/>
  <c r="BE731" i="107"/>
  <c r="BA399" i="107"/>
  <c r="BA623" i="107"/>
  <c r="BB31" i="107"/>
  <c r="BE164" i="107"/>
  <c r="BL290" i="107"/>
  <c r="BF351" i="107"/>
  <c r="BT406" i="107"/>
  <c r="BL457" i="107"/>
  <c r="BC500" i="107"/>
  <c r="BD536" i="107"/>
  <c r="BD570" i="107"/>
  <c r="BJ604" i="107"/>
  <c r="BT636" i="107"/>
  <c r="BN667" i="107"/>
  <c r="BF695" i="107"/>
  <c r="BT721" i="107"/>
  <c r="BA236" i="107"/>
  <c r="BA673" i="107"/>
  <c r="BP31" i="107"/>
  <c r="BG164" i="107"/>
  <c r="BN213" i="107"/>
  <c r="BO290" i="107"/>
  <c r="BB352" i="107"/>
  <c r="BK433" i="107"/>
  <c r="BE480" i="107"/>
  <c r="BR518" i="107"/>
  <c r="BJ570" i="107"/>
  <c r="BO604" i="107"/>
  <c r="BB637" i="107"/>
  <c r="BO667" i="107"/>
  <c r="BC696" i="107"/>
  <c r="BG722" i="107"/>
  <c r="BA237" i="107"/>
  <c r="BA683" i="107"/>
  <c r="BT45" i="107"/>
  <c r="BM176" i="107"/>
  <c r="BL221" i="107"/>
  <c r="BK297" i="107"/>
  <c r="BJ357" i="107"/>
  <c r="BT412" i="107"/>
  <c r="BC484" i="107"/>
  <c r="BG522" i="107"/>
  <c r="BF557" i="107"/>
  <c r="BQ590" i="107"/>
  <c r="BB625" i="107"/>
  <c r="BK655" i="107"/>
  <c r="BS684" i="107"/>
  <c r="BS724" i="107"/>
  <c r="BA288" i="107"/>
  <c r="BA687" i="107"/>
  <c r="BE46" i="107"/>
  <c r="BD177" i="107"/>
  <c r="BH261" i="107"/>
  <c r="BG328" i="107"/>
  <c r="BP385" i="107"/>
  <c r="BC462" i="107"/>
  <c r="BQ504" i="107"/>
  <c r="BB540" i="107"/>
  <c r="BD591" i="107"/>
  <c r="BD625" i="107"/>
  <c r="BL655" i="107"/>
  <c r="BD685" i="107"/>
  <c r="BS711" i="107"/>
  <c r="BA61" i="107"/>
  <c r="BA502" i="107"/>
  <c r="BD47" i="107"/>
  <c r="BJ177" i="107"/>
  <c r="BI261" i="107"/>
  <c r="BK328" i="107"/>
  <c r="BC387" i="107"/>
  <c r="BG462" i="107"/>
  <c r="BS504" i="107"/>
  <c r="BC540" i="107"/>
  <c r="BK574" i="107"/>
  <c r="BM608" i="107"/>
  <c r="BN655" i="107"/>
  <c r="BK685" i="107"/>
  <c r="BB712" i="107"/>
  <c r="BA62" i="107"/>
  <c r="BA518" i="107"/>
  <c r="BQ47" i="107"/>
  <c r="BS177" i="107"/>
  <c r="BH263" i="107"/>
  <c r="BT328" i="107"/>
  <c r="BF387" i="107"/>
  <c r="BR439" i="107"/>
  <c r="BT504" i="107"/>
  <c r="BB541" i="107"/>
  <c r="BM574" i="107"/>
  <c r="BN608" i="107"/>
  <c r="BR655" i="107"/>
  <c r="BL685" i="107"/>
  <c r="BL712" i="107"/>
  <c r="BA68" i="107"/>
  <c r="BA519" i="107"/>
  <c r="BP11" i="107"/>
  <c r="BK85" i="107"/>
  <c r="BO149" i="107"/>
  <c r="BE202" i="107"/>
  <c r="BT243" i="107"/>
  <c r="BN280" i="107"/>
  <c r="BD313" i="107"/>
  <c r="BP343" i="107"/>
  <c r="BD373" i="107"/>
  <c r="BB400" i="107"/>
  <c r="BF427" i="107"/>
  <c r="BS451" i="107"/>
  <c r="BH474" i="107"/>
  <c r="BB495" i="107"/>
  <c r="BH514" i="107"/>
  <c r="BR531" i="107"/>
  <c r="BF549" i="107"/>
  <c r="BN565" i="107"/>
  <c r="BB583" i="107"/>
  <c r="BB600" i="107"/>
  <c r="BP616" i="107"/>
  <c r="BL633" i="107"/>
  <c r="BP648" i="107"/>
  <c r="BO663" i="107"/>
  <c r="BB678" i="107"/>
  <c r="BG692" i="107"/>
  <c r="BB706" i="107"/>
  <c r="BN718" i="107"/>
  <c r="BF731" i="107"/>
  <c r="BA187" i="107"/>
  <c r="BA400" i="107"/>
  <c r="BA627" i="107"/>
  <c r="BQ11" i="107"/>
  <c r="BL85" i="107"/>
  <c r="BP149" i="107"/>
  <c r="BF202" i="107"/>
  <c r="BG244" i="107"/>
  <c r="BS280" i="107"/>
  <c r="BP314" i="107"/>
  <c r="BC344" i="107"/>
  <c r="BI373" i="107"/>
  <c r="BC400" i="107"/>
  <c r="BJ427" i="107"/>
  <c r="BK452" i="107"/>
  <c r="BI474" i="107"/>
  <c r="BC495" i="107"/>
  <c r="BI514" i="107"/>
  <c r="BT531" i="107"/>
  <c r="BI549" i="107"/>
  <c r="BL566" i="107"/>
  <c r="BN583" i="107"/>
  <c r="BH600" i="107"/>
  <c r="BQ616" i="107"/>
  <c r="BM633" i="107"/>
  <c r="BQ648" i="107"/>
  <c r="BP663" i="107"/>
  <c r="BC678" i="107"/>
  <c r="BH692" i="107"/>
  <c r="BC706" i="107"/>
  <c r="BO718" i="107"/>
  <c r="BR731" i="107"/>
  <c r="BA188" i="107"/>
  <c r="BA401" i="107"/>
  <c r="BA628" i="107"/>
  <c r="BR25" i="107"/>
  <c r="BK102" i="107"/>
  <c r="BH162" i="107"/>
  <c r="BI210" i="107"/>
  <c r="BF251" i="107"/>
  <c r="BB289" i="107"/>
  <c r="BK320" i="107"/>
  <c r="BL349" i="107"/>
  <c r="BG379" i="107"/>
  <c r="BI406" i="107"/>
  <c r="BL432" i="107"/>
  <c r="BC456" i="107"/>
  <c r="BC479" i="107"/>
  <c r="BL499" i="107"/>
  <c r="BN517" i="107"/>
  <c r="BC535" i="107"/>
  <c r="BQ552" i="107"/>
  <c r="BO569" i="107"/>
  <c r="BI586" i="107"/>
  <c r="BS603" i="107"/>
  <c r="BT620" i="107"/>
  <c r="BM636" i="107"/>
  <c r="BN651" i="107"/>
  <c r="BB667" i="107"/>
  <c r="BJ681" i="107"/>
  <c r="BB695" i="107"/>
  <c r="BF708" i="107"/>
  <c r="BK721" i="107"/>
  <c r="BH734" i="107"/>
  <c r="BA229" i="107"/>
  <c r="BA453" i="107"/>
  <c r="BA629" i="107"/>
  <c r="BT25" i="107"/>
  <c r="BL102" i="107"/>
  <c r="BP162" i="107"/>
  <c r="BD211" i="107"/>
  <c r="BK252" i="107"/>
  <c r="BK289" i="107"/>
  <c r="BL320" i="107"/>
  <c r="BM349" i="107"/>
  <c r="BL379" i="107"/>
  <c r="BK406" i="107"/>
  <c r="BD433" i="107"/>
  <c r="BI456" i="107"/>
  <c r="BD479" i="107"/>
  <c r="BO499" i="107"/>
  <c r="BP517" i="107"/>
  <c r="BB536" i="107"/>
  <c r="BH553" i="107"/>
  <c r="BP569" i="107"/>
  <c r="BN586" i="107"/>
  <c r="BT603" i="107"/>
  <c r="BB621" i="107"/>
  <c r="BO636" i="107"/>
  <c r="BO651" i="107"/>
  <c r="BC667" i="107"/>
  <c r="BL681" i="107"/>
  <c r="BC695" i="107"/>
  <c r="BD709" i="107"/>
  <c r="BR721" i="107"/>
  <c r="BI734" i="107"/>
  <c r="BA234" i="107"/>
  <c r="BA459" i="107"/>
  <c r="BA653" i="107"/>
  <c r="BG104" i="107"/>
  <c r="BB164" i="107"/>
  <c r="BE211" i="107"/>
  <c r="BL252" i="107"/>
  <c r="BK290" i="107"/>
  <c r="BQ320" i="107"/>
  <c r="BB350" i="107"/>
  <c r="BP379" i="107"/>
  <c r="BS406" i="107"/>
  <c r="BH433" i="107"/>
  <c r="BK457" i="107"/>
  <c r="BB480" i="107"/>
  <c r="BB500" i="107"/>
  <c r="BQ517" i="107"/>
  <c r="BC536" i="107"/>
  <c r="BI553" i="107"/>
  <c r="BC570" i="107"/>
  <c r="BO586" i="107"/>
  <c r="BC604" i="107"/>
  <c r="BC621" i="107"/>
  <c r="BS636" i="107"/>
  <c r="BH652" i="107"/>
  <c r="BJ667" i="107"/>
  <c r="BM681" i="107"/>
  <c r="BE695" i="107"/>
  <c r="BE709" i="107"/>
  <c r="BS721" i="107"/>
  <c r="BJ734" i="107"/>
  <c r="BA460" i="107"/>
  <c r="BA671" i="107"/>
  <c r="BD31" i="107"/>
  <c r="BH407" i="107"/>
  <c r="BR711" i="107"/>
  <c r="BJ574" i="107"/>
  <c r="BH625" i="107"/>
  <c r="BI625" i="107"/>
  <c r="D23" i="62"/>
  <c r="Q11" i="62"/>
  <c r="Q12" i="62" s="1"/>
  <c r="Q13" i="62" s="1"/>
  <c r="O15" i="62"/>
  <c r="BR111" i="100" l="1"/>
  <c r="AW111" i="100"/>
  <c r="BR36" i="100"/>
  <c r="AW36" i="100"/>
  <c r="BR84" i="100"/>
  <c r="AW84" i="100"/>
  <c r="AW86" i="100"/>
  <c r="BR86" i="100"/>
  <c r="BR56" i="100"/>
  <c r="AW56" i="100"/>
  <c r="BR74" i="100"/>
  <c r="AW74" i="100"/>
  <c r="BR71" i="100"/>
  <c r="AW71" i="100"/>
  <c r="BR24" i="100"/>
  <c r="AW24" i="100"/>
  <c r="BR82" i="100"/>
  <c r="AW82" i="100"/>
  <c r="AW50" i="100"/>
  <c r="BR50" i="100"/>
  <c r="AW39" i="100"/>
  <c r="BR39" i="100"/>
  <c r="AW66" i="100"/>
  <c r="BR66" i="100"/>
  <c r="BR85" i="100"/>
  <c r="AW85" i="100"/>
  <c r="BR32" i="100"/>
  <c r="AW32" i="100"/>
  <c r="BR114" i="100"/>
  <c r="AW114" i="100"/>
  <c r="BR35" i="100"/>
  <c r="AW35" i="100"/>
  <c r="BR43" i="100"/>
  <c r="AW43" i="100"/>
  <c r="AW112" i="100"/>
  <c r="BR112" i="100"/>
  <c r="BR116" i="100"/>
  <c r="AW116" i="100"/>
  <c r="BR20" i="100"/>
  <c r="AW20" i="100"/>
  <c r="AW93" i="100"/>
  <c r="BR93" i="100"/>
  <c r="BR101" i="100"/>
  <c r="AW101" i="100"/>
  <c r="AW91" i="100"/>
  <c r="BR91" i="100"/>
  <c r="BR33" i="100"/>
  <c r="AW33" i="100"/>
  <c r="BR90" i="100"/>
  <c r="AW90" i="100"/>
  <c r="AW18" i="100"/>
  <c r="BR18" i="100"/>
  <c r="BR40" i="100"/>
  <c r="AW40" i="100"/>
  <c r="BR89" i="100"/>
  <c r="AW89" i="100"/>
  <c r="AW64" i="100"/>
  <c r="BR64" i="100"/>
  <c r="AW107" i="100"/>
  <c r="BR107" i="100"/>
  <c r="BR41" i="100"/>
  <c r="AW41" i="100"/>
  <c r="BR48" i="100"/>
  <c r="AW48" i="100"/>
  <c r="AW26" i="100"/>
  <c r="BR26" i="100"/>
  <c r="BR87" i="100"/>
  <c r="AW87" i="100"/>
  <c r="AW25" i="100"/>
  <c r="BR25" i="100"/>
  <c r="BR23" i="100"/>
  <c r="AW23" i="100"/>
  <c r="BR15" i="100"/>
  <c r="AW15" i="100"/>
  <c r="BR52" i="100"/>
  <c r="AW52" i="100"/>
  <c r="AW45" i="100"/>
  <c r="BR45" i="100"/>
  <c r="BR49" i="100"/>
  <c r="AW49" i="100"/>
  <c r="BR46" i="100"/>
  <c r="AW46" i="100"/>
  <c r="BR63" i="100"/>
  <c r="AW63" i="100"/>
  <c r="BR10" i="100"/>
  <c r="AW10" i="100"/>
  <c r="BR67" i="100"/>
  <c r="AW67" i="100"/>
  <c r="AW11" i="100"/>
  <c r="BR11" i="100"/>
  <c r="BR103" i="100"/>
  <c r="AW103" i="100"/>
  <c r="BR17" i="100"/>
  <c r="AW17" i="100"/>
  <c r="BR92" i="100"/>
  <c r="AW92" i="100"/>
  <c r="AW42" i="100"/>
  <c r="BR42" i="100"/>
  <c r="BR59" i="100"/>
  <c r="AW59" i="100"/>
  <c r="AW97" i="100"/>
  <c r="BR97" i="100"/>
  <c r="AW12" i="100"/>
  <c r="BR12" i="100"/>
  <c r="AW14" i="100"/>
  <c r="BR14" i="100"/>
  <c r="AW102" i="100"/>
  <c r="BR102" i="100"/>
  <c r="BR78" i="100"/>
  <c r="AW78" i="100"/>
  <c r="AW57" i="100"/>
  <c r="BR57" i="100"/>
  <c r="BR31" i="100"/>
  <c r="AW31" i="100"/>
  <c r="BR34" i="100"/>
  <c r="AW34" i="100"/>
  <c r="BR9" i="100"/>
  <c r="AW9" i="100"/>
  <c r="BR19" i="100"/>
  <c r="AW19" i="100"/>
  <c r="AW113" i="100"/>
  <c r="BR113" i="100"/>
  <c r="BR95" i="100"/>
  <c r="AW95" i="100"/>
  <c r="BR65" i="100"/>
  <c r="AW65" i="100"/>
  <c r="BR22" i="100"/>
  <c r="AW22" i="100"/>
  <c r="AC90" i="100" a="1"/>
  <c r="AC90" i="100" s="1"/>
  <c r="AC113" i="100" a="1"/>
  <c r="AC113" i="100" s="1"/>
  <c r="AC31" i="100" a="1"/>
  <c r="AC31" i="100" s="1"/>
  <c r="AC18" i="100" a="1"/>
  <c r="AC18" i="100" s="1"/>
  <c r="AC29" i="100" a="1"/>
  <c r="AC29" i="100" s="1"/>
  <c r="AC35" i="100" a="1"/>
  <c r="AC35" i="100" s="1"/>
  <c r="AC12" i="100" a="1"/>
  <c r="AC12" i="100" s="1"/>
  <c r="AC32" i="100" a="1"/>
  <c r="AC32" i="100" s="1"/>
  <c r="AC39" i="100" a="1"/>
  <c r="AC39" i="100" s="1"/>
  <c r="AC67" i="100" a="1"/>
  <c r="AC67" i="100" s="1"/>
  <c r="AC43" i="100" a="1"/>
  <c r="AC43" i="100" s="1"/>
  <c r="AC36" i="100" a="1"/>
  <c r="AC36" i="100" s="1"/>
  <c r="AC114" i="100" a="1"/>
  <c r="AC114" i="100" s="1"/>
  <c r="AC56" i="100" a="1"/>
  <c r="AC56" i="100" s="1"/>
  <c r="AC45" i="100" a="1"/>
  <c r="AC45" i="100" s="1"/>
  <c r="AC54" i="100" a="1"/>
  <c r="AC54" i="100" s="1"/>
  <c r="AC17" i="100" a="1"/>
  <c r="AC17" i="100" s="1"/>
  <c r="AC9" i="100" a="1"/>
  <c r="AC9" i="100" s="1"/>
  <c r="AC76" i="100" a="1"/>
  <c r="AC76" i="100" s="1"/>
  <c r="AC105" i="100" a="1"/>
  <c r="AC105" i="100" s="1"/>
  <c r="AC109" i="100" a="1"/>
  <c r="AC109" i="100" s="1"/>
  <c r="AC79" i="100" a="1"/>
  <c r="AC79" i="100" s="1"/>
  <c r="AC22" i="100" a="1"/>
  <c r="AC22" i="100" s="1"/>
  <c r="AC88" i="100" a="1"/>
  <c r="AC88" i="100" s="1"/>
  <c r="AC62" i="100" a="1"/>
  <c r="AC62" i="100" s="1"/>
  <c r="AC72" i="100" a="1"/>
  <c r="AC72" i="100" s="1"/>
  <c r="AC112" i="100" a="1"/>
  <c r="AC112" i="100" s="1"/>
  <c r="AC87" i="100" a="1"/>
  <c r="AC87" i="100" s="1"/>
  <c r="AC82" i="100" a="1"/>
  <c r="AC82" i="100" s="1"/>
  <c r="AC86" i="100" a="1"/>
  <c r="AC86" i="100" s="1"/>
  <c r="AC108" i="100" a="1"/>
  <c r="AC108" i="100" s="1"/>
  <c r="AC70" i="100" a="1"/>
  <c r="AC70" i="100" s="1"/>
  <c r="AC83" i="100" a="1"/>
  <c r="AC83" i="100" s="1"/>
  <c r="AC19" i="100" a="1"/>
  <c r="AC19" i="100" s="1"/>
  <c r="AC51" i="100" a="1"/>
  <c r="AC51" i="100" s="1"/>
  <c r="AC74" i="100" a="1"/>
  <c r="AC74" i="100" s="1"/>
  <c r="AC100" i="100" a="1"/>
  <c r="AC100" i="100" s="1"/>
  <c r="AC28" i="100" a="1"/>
  <c r="AC28" i="100" s="1"/>
  <c r="AC59" i="100" a="1"/>
  <c r="AC59" i="100" s="1"/>
  <c r="AC89" i="100" a="1"/>
  <c r="AC89" i="100" s="1"/>
  <c r="AC63" i="100" a="1"/>
  <c r="AC63" i="100" s="1"/>
  <c r="AC81" i="100" a="1"/>
  <c r="AC81" i="100" s="1"/>
  <c r="AC92" i="100" a="1"/>
  <c r="AC92" i="100" s="1"/>
  <c r="AC75" i="100" a="1"/>
  <c r="AC75" i="100" s="1"/>
  <c r="AC94" i="100" a="1"/>
  <c r="AC94" i="100" s="1"/>
  <c r="AC103" i="100" a="1"/>
  <c r="AC103" i="100" s="1"/>
  <c r="AC99" i="100" a="1"/>
  <c r="AC99" i="100" s="1"/>
  <c r="AC98" i="100" a="1"/>
  <c r="AC98" i="100" s="1"/>
  <c r="AC13" i="100" a="1"/>
  <c r="AC13" i="100" s="1"/>
  <c r="AC80" i="100" a="1"/>
  <c r="AC80" i="100" s="1"/>
  <c r="AC69" i="100" a="1"/>
  <c r="AC69" i="100" s="1"/>
  <c r="AC27" i="100" a="1"/>
  <c r="AC27" i="100" s="1"/>
  <c r="AC10" i="100" a="1"/>
  <c r="AC10" i="100" s="1"/>
  <c r="AC66" i="100" a="1"/>
  <c r="AC66" i="100" s="1"/>
  <c r="AC93" i="100" a="1"/>
  <c r="AC93" i="100" s="1"/>
  <c r="AC37" i="100" a="1"/>
  <c r="AC37" i="100" s="1"/>
  <c r="AC96" i="100" a="1"/>
  <c r="AC96" i="100" s="1"/>
  <c r="AC71" i="100" a="1"/>
  <c r="AC71" i="100" s="1"/>
  <c r="AC11" i="100" a="1"/>
  <c r="AC11" i="100" s="1"/>
  <c r="AC58" i="100" a="1"/>
  <c r="AC58" i="100" s="1"/>
  <c r="AC41" i="100" a="1"/>
  <c r="AC41" i="100" s="1"/>
  <c r="AC33" i="100" a="1"/>
  <c r="AC33" i="100" s="1"/>
  <c r="AC104" i="100" a="1"/>
  <c r="AC104" i="100" s="1"/>
  <c r="AC26" i="100" a="1"/>
  <c r="AC26" i="100" s="1"/>
  <c r="AC60" i="100" a="1"/>
  <c r="AC60" i="100" s="1"/>
  <c r="AC30" i="100" a="1"/>
  <c r="AC30" i="100" s="1"/>
  <c r="AC21" i="100" a="1"/>
  <c r="AC21" i="100" s="1"/>
  <c r="AC64" i="100" a="1"/>
  <c r="AC64" i="100" s="1"/>
  <c r="AC116" i="100" a="1"/>
  <c r="AC116" i="100" s="1"/>
  <c r="AC53" i="100" a="1"/>
  <c r="AC53" i="100" s="1"/>
  <c r="AC102" i="100" a="1"/>
  <c r="AC102" i="100" s="1"/>
  <c r="AC65" i="100" a="1"/>
  <c r="AC65" i="100" s="1"/>
  <c r="AC85" i="100" a="1"/>
  <c r="AC85" i="100" s="1"/>
  <c r="AC68" i="100" a="1"/>
  <c r="AC68" i="100" s="1"/>
  <c r="AC84" i="100" a="1"/>
  <c r="AC84" i="100" s="1"/>
  <c r="AC111" i="100" a="1"/>
  <c r="AC111" i="100" s="1"/>
  <c r="AC24" i="100" a="1"/>
  <c r="AC24" i="100" s="1"/>
  <c r="AC77" i="100" a="1"/>
  <c r="AC77" i="100" s="1"/>
  <c r="AC16" i="100" a="1"/>
  <c r="AC16" i="100" s="1"/>
  <c r="AC23" i="100" a="1"/>
  <c r="AC23" i="100" s="1"/>
  <c r="AC95" i="100" a="1"/>
  <c r="AC95" i="100" s="1"/>
  <c r="AC61" i="100" a="1"/>
  <c r="AC61" i="100" s="1"/>
  <c r="AC101" i="100" a="1"/>
  <c r="AC101" i="100" s="1"/>
  <c r="AC49" i="100" a="1"/>
  <c r="AC49" i="100" s="1"/>
  <c r="AC15" i="100" a="1"/>
  <c r="AC15" i="100" s="1"/>
  <c r="AC57" i="100" a="1"/>
  <c r="AC57" i="100" s="1"/>
  <c r="AC47" i="100" a="1"/>
  <c r="AC47" i="100" s="1"/>
  <c r="AC40" i="100" a="1"/>
  <c r="AC40" i="100" s="1"/>
  <c r="AC44" i="100" a="1"/>
  <c r="AC44" i="100" s="1"/>
  <c r="AC106" i="100" a="1"/>
  <c r="AC106" i="100" s="1"/>
  <c r="AC50" i="100" a="1"/>
  <c r="AC50" i="100" s="1"/>
  <c r="AC34" i="100" a="1"/>
  <c r="AC34" i="100" s="1"/>
  <c r="AC38" i="100" a="1"/>
  <c r="AC38" i="100" s="1"/>
  <c r="AC91" i="100" a="1"/>
  <c r="AC91" i="100" s="1"/>
  <c r="AC42" i="100" a="1"/>
  <c r="AC42" i="100" s="1"/>
  <c r="AC97" i="100" a="1"/>
  <c r="AC97" i="100" s="1"/>
  <c r="AC48" i="100" a="1"/>
  <c r="AC48" i="100" s="1"/>
  <c r="AC25" i="100" a="1"/>
  <c r="AC25" i="100" s="1"/>
  <c r="AC20" i="100" a="1"/>
  <c r="AC20" i="100" s="1"/>
  <c r="AC46" i="100" a="1"/>
  <c r="AC46" i="100" s="1"/>
  <c r="AC14" i="100" a="1"/>
  <c r="AC14" i="100" s="1"/>
  <c r="AC73" i="100" a="1"/>
  <c r="AC73" i="100" s="1"/>
  <c r="AC107" i="100" a="1"/>
  <c r="AC107" i="100" s="1"/>
  <c r="AC52" i="100" a="1"/>
  <c r="AC52" i="100" s="1"/>
  <c r="AC78" i="100" a="1"/>
  <c r="AC78" i="100" s="1"/>
  <c r="AW9" i="107"/>
  <c r="AC110" i="100" a="1"/>
  <c r="AC110" i="100" s="1"/>
  <c r="AC55" i="100" a="1"/>
  <c r="AC55" i="100" s="1"/>
  <c r="AC115" i="100" a="1"/>
  <c r="AC115" i="100" s="1"/>
  <c r="AW73" i="100"/>
  <c r="BR73" i="100"/>
  <c r="BR81" i="100"/>
  <c r="AW81" i="100"/>
  <c r="BR79" i="100"/>
  <c r="AW79" i="100"/>
  <c r="AW110" i="100"/>
  <c r="BR110" i="100"/>
  <c r="AW38" i="100"/>
  <c r="BR38" i="100"/>
  <c r="BR104" i="100"/>
  <c r="AW104" i="100"/>
  <c r="BR61" i="100"/>
  <c r="AW61" i="100"/>
  <c r="BR80" i="100"/>
  <c r="AW80" i="100"/>
  <c r="BR77" i="100"/>
  <c r="AW77" i="100"/>
  <c r="BR37" i="100"/>
  <c r="AW37" i="100"/>
  <c r="AW94" i="100"/>
  <c r="BR94" i="100"/>
  <c r="AW70" i="100"/>
  <c r="BR70" i="100"/>
  <c r="BR51" i="100"/>
  <c r="AW51" i="100"/>
  <c r="AW13" i="100"/>
  <c r="BR13" i="100"/>
  <c r="BR115" i="100"/>
  <c r="AW115" i="100"/>
  <c r="BR108" i="100"/>
  <c r="AW108" i="100"/>
  <c r="BR28" i="100"/>
  <c r="AW28" i="100"/>
  <c r="AW83" i="100"/>
  <c r="BR83" i="100"/>
  <c r="BR99" i="100"/>
  <c r="AW99" i="100"/>
  <c r="BR69" i="100"/>
  <c r="AW69" i="100"/>
  <c r="BR60" i="100"/>
  <c r="AW60" i="100"/>
  <c r="AW53" i="100"/>
  <c r="BR53" i="100"/>
  <c r="AW16" i="100"/>
  <c r="BR16" i="100"/>
  <c r="BR105" i="100"/>
  <c r="AW105" i="100"/>
  <c r="AW109" i="100"/>
  <c r="BR109" i="100"/>
  <c r="BR106" i="100"/>
  <c r="AW106" i="100"/>
  <c r="BR55" i="100"/>
  <c r="AW55" i="100"/>
  <c r="AW29" i="100"/>
  <c r="BR29" i="100"/>
  <c r="BR58" i="100"/>
  <c r="AW58" i="100"/>
  <c r="BR30" i="100"/>
  <c r="AW30" i="100"/>
  <c r="AW88" i="100"/>
  <c r="BR88" i="100"/>
  <c r="BR76" i="100"/>
  <c r="AW76" i="100"/>
  <c r="AW21" i="100"/>
  <c r="BR21" i="100"/>
  <c r="BR27" i="100"/>
  <c r="AW27" i="100"/>
  <c r="BR98" i="100"/>
  <c r="AW98" i="100"/>
  <c r="BR62" i="100"/>
  <c r="AW62" i="100"/>
  <c r="BR72" i="100"/>
  <c r="AW72" i="100"/>
  <c r="BR75" i="100"/>
  <c r="AW75" i="100"/>
  <c r="AW54" i="100"/>
  <c r="BR54" i="100"/>
  <c r="BR96" i="100"/>
  <c r="AW96" i="100"/>
  <c r="AW68" i="100"/>
  <c r="BR68" i="100"/>
  <c r="BR100" i="100"/>
  <c r="AW100" i="100"/>
  <c r="AW47" i="100"/>
  <c r="BR47" i="100"/>
  <c r="BR44" i="100"/>
  <c r="AW44" i="100"/>
  <c r="CH48" i="100" a="1"/>
  <c r="CH48" i="100" s="1"/>
  <c r="CH42" i="100" a="1"/>
  <c r="CH42" i="100" s="1"/>
  <c r="CH26" i="100" a="1"/>
  <c r="CH26" i="100" s="1"/>
  <c r="CH34" i="100" a="1"/>
  <c r="CH34" i="100" s="1"/>
  <c r="CH45" i="100" a="1"/>
  <c r="CH45" i="100" s="1"/>
  <c r="CH55" i="100" a="1"/>
  <c r="CH55" i="100" s="1"/>
  <c r="CH15" i="100" a="1"/>
  <c r="CH15" i="100" s="1"/>
  <c r="CH23" i="100" a="1"/>
  <c r="CH23" i="100" s="1"/>
  <c r="CH57" i="100" a="1"/>
  <c r="CH57" i="100" s="1"/>
  <c r="CH9" i="100" a="1"/>
  <c r="CH9" i="100" s="1"/>
  <c r="CH24" i="100" a="1"/>
  <c r="CH24" i="100" s="1"/>
  <c r="CH29" i="100" a="1"/>
  <c r="CH29" i="100" s="1"/>
  <c r="CH50" i="100" a="1"/>
  <c r="CH50" i="100" s="1"/>
  <c r="CH51" i="100" a="1"/>
  <c r="CH51" i="100" s="1"/>
  <c r="CH11" i="100" a="1"/>
  <c r="CH11" i="100" s="1"/>
  <c r="CH27" i="100" a="1"/>
  <c r="CH27" i="100" s="1"/>
  <c r="CH60" i="100" a="1"/>
  <c r="CH60" i="100" s="1"/>
  <c r="CH30" i="100" a="1"/>
  <c r="CH30" i="100" s="1"/>
  <c r="CH81" i="100" a="1"/>
  <c r="CH81" i="100" s="1"/>
  <c r="CH14" i="100" a="1"/>
  <c r="CH14" i="100" s="1"/>
  <c r="CH16" i="100" a="1"/>
  <c r="CH16" i="100" s="1"/>
  <c r="CH37" i="100" a="1"/>
  <c r="CH37" i="100" s="1"/>
  <c r="CH52" i="100" a="1"/>
  <c r="CH52" i="100" s="1"/>
  <c r="CH13" i="100" a="1"/>
  <c r="CH13" i="100" s="1"/>
  <c r="CH21" i="100" a="1"/>
  <c r="CH21" i="100" s="1"/>
  <c r="CH36" i="100" a="1"/>
  <c r="CH36" i="100" s="1"/>
  <c r="CH58" i="100" a="1"/>
  <c r="CH58" i="100" s="1"/>
  <c r="CH75" i="100" a="1"/>
  <c r="CH75" i="100" s="1"/>
  <c r="CH59" i="100" a="1"/>
  <c r="CH59" i="100" s="1"/>
  <c r="CH64" i="100" a="1"/>
  <c r="CH64" i="100" s="1"/>
  <c r="CH68" i="100" a="1"/>
  <c r="CH68" i="100" s="1"/>
  <c r="CH90" i="100" a="1"/>
  <c r="CH90" i="100" s="1"/>
  <c r="CH10" i="100" a="1"/>
  <c r="CH10" i="100" s="1"/>
  <c r="CH46" i="100" a="1"/>
  <c r="CH46" i="100" s="1"/>
  <c r="CH78" i="100" a="1"/>
  <c r="CH78" i="100" s="1"/>
  <c r="CH20" i="100" a="1"/>
  <c r="CH20" i="100" s="1"/>
  <c r="CH93" i="100" a="1"/>
  <c r="CH93" i="100" s="1"/>
  <c r="CH49" i="100" a="1"/>
  <c r="CH49" i="100" s="1"/>
  <c r="CH74" i="100" a="1"/>
  <c r="CH74" i="100" s="1"/>
  <c r="CH40" i="100" a="1"/>
  <c r="CH40" i="100" s="1"/>
  <c r="CH44" i="100" a="1"/>
  <c r="CH44" i="100" s="1"/>
  <c r="CH54" i="100" a="1"/>
  <c r="CH54" i="100" s="1"/>
  <c r="CH96" i="100" a="1"/>
  <c r="CH96" i="100" s="1"/>
  <c r="CH39" i="100" a="1"/>
  <c r="CH39" i="100" s="1"/>
  <c r="CH63" i="100" a="1"/>
  <c r="CH63" i="100" s="1"/>
  <c r="CH79" i="100" a="1"/>
  <c r="CH79" i="100" s="1"/>
  <c r="CH67" i="100" a="1"/>
  <c r="CH67" i="100" s="1"/>
  <c r="CH82" i="100" a="1"/>
  <c r="CH82" i="100" s="1"/>
  <c r="CH99" i="100" a="1"/>
  <c r="CH99" i="100" s="1"/>
  <c r="CH102" i="100" a="1"/>
  <c r="CH102" i="100" s="1"/>
  <c r="CH56" i="100" a="1"/>
  <c r="CH56" i="100" s="1"/>
  <c r="CH89" i="100" a="1"/>
  <c r="CH89" i="100" s="1"/>
  <c r="CH47" i="100" a="1"/>
  <c r="CH47" i="100" s="1"/>
  <c r="CH77" i="100" a="1"/>
  <c r="CH77" i="100" s="1"/>
  <c r="CH108" i="100" a="1"/>
  <c r="CH108" i="100" s="1"/>
  <c r="CH111" i="100" a="1"/>
  <c r="CH111" i="100" s="1"/>
  <c r="CH113" i="100" a="1"/>
  <c r="CH113" i="100" s="1"/>
  <c r="CH31" i="100" a="1"/>
  <c r="CH31" i="100" s="1"/>
  <c r="CH97" i="100" a="1"/>
  <c r="CH97" i="100" s="1"/>
  <c r="CH19" i="100" a="1"/>
  <c r="CH19" i="100" s="1"/>
  <c r="CH76" i="100" a="1"/>
  <c r="CH76" i="100" s="1"/>
  <c r="CH116" i="100" a="1"/>
  <c r="CH116" i="100" s="1"/>
  <c r="CH22" i="100" a="1"/>
  <c r="CH22" i="100" s="1"/>
  <c r="CH80" i="100" a="1"/>
  <c r="CH80" i="100" s="1"/>
  <c r="CH109" i="100" a="1"/>
  <c r="CH109" i="100" s="1"/>
  <c r="CH17" i="100" a="1"/>
  <c r="CH17" i="100" s="1"/>
  <c r="CH35" i="100" a="1"/>
  <c r="CH35" i="100" s="1"/>
  <c r="CH65" i="100" a="1"/>
  <c r="CH65" i="100" s="1"/>
  <c r="CH106" i="100" a="1"/>
  <c r="CH106" i="100" s="1"/>
  <c r="CH91" i="100" a="1"/>
  <c r="CH91" i="100" s="1"/>
  <c r="CH103" i="100" a="1"/>
  <c r="CH103" i="100" s="1"/>
  <c r="CH72" i="100" a="1"/>
  <c r="CH72" i="100" s="1"/>
  <c r="CH62" i="100" a="1"/>
  <c r="CH62" i="100" s="1"/>
  <c r="CH69" i="100" a="1"/>
  <c r="CH69" i="100" s="1"/>
  <c r="CH94" i="100" a="1"/>
  <c r="CH94" i="100" s="1"/>
  <c r="CH33" i="100" a="1"/>
  <c r="CH33" i="100" s="1"/>
  <c r="CH85" i="100" a="1"/>
  <c r="CH85" i="100" s="1"/>
  <c r="CH18" i="100" a="1"/>
  <c r="CH18" i="100" s="1"/>
  <c r="CH88" i="100" a="1"/>
  <c r="CH88" i="100" s="1"/>
  <c r="CH41" i="100" a="1"/>
  <c r="CH41" i="100" s="1"/>
  <c r="CH101" i="100" a="1"/>
  <c r="CH101" i="100" s="1"/>
  <c r="CH38" i="100" a="1"/>
  <c r="CH38" i="100" s="1"/>
  <c r="CH87" i="100" a="1"/>
  <c r="CH87" i="100" s="1"/>
  <c r="CH84" i="100" a="1"/>
  <c r="CH84" i="100" s="1"/>
  <c r="CH100" i="100" a="1"/>
  <c r="CH100" i="100" s="1"/>
  <c r="CH70" i="100" a="1"/>
  <c r="CH70" i="100" s="1"/>
  <c r="CH83" i="100" a="1"/>
  <c r="CH83" i="100" s="1"/>
  <c r="CH32" i="100" a="1"/>
  <c r="CH32" i="100" s="1"/>
  <c r="CH73" i="100" a="1"/>
  <c r="CH73" i="100" s="1"/>
  <c r="CH107" i="100" a="1"/>
  <c r="CH107" i="100" s="1"/>
  <c r="CH28" i="100" a="1"/>
  <c r="CH28" i="100" s="1"/>
  <c r="CH114" i="100" a="1"/>
  <c r="CH114" i="100" s="1"/>
  <c r="CH104" i="100" a="1"/>
  <c r="CH104" i="100" s="1"/>
  <c r="CH112" i="100" a="1"/>
  <c r="CH112" i="100" s="1"/>
  <c r="CH95" i="100" a="1"/>
  <c r="CH95" i="100" s="1"/>
  <c r="CH71" i="100" a="1"/>
  <c r="CH71" i="100" s="1"/>
  <c r="CH43" i="100" a="1"/>
  <c r="CH43" i="100" s="1"/>
  <c r="CH61" i="100" a="1"/>
  <c r="CH61" i="100" s="1"/>
  <c r="CH53" i="100" a="1"/>
  <c r="CH53" i="100" s="1"/>
  <c r="CH12" i="100" a="1"/>
  <c r="CH12" i="100" s="1"/>
  <c r="CH98" i="100" a="1"/>
  <c r="CH98" i="100" s="1"/>
  <c r="CH105" i="100" a="1"/>
  <c r="CH105" i="100" s="1"/>
  <c r="CH115" i="100" a="1"/>
  <c r="CH115" i="100" s="1"/>
  <c r="CH110" i="100" a="1"/>
  <c r="CH110" i="100" s="1"/>
  <c r="CH86" i="100" a="1"/>
  <c r="CH86" i="100" s="1"/>
  <c r="CH25" i="100" a="1"/>
  <c r="CH25" i="100" s="1"/>
  <c r="CH92" i="100" a="1"/>
  <c r="CH92" i="100" s="1"/>
  <c r="CH66" i="100" a="1"/>
  <c r="CH66" i="100" s="1"/>
  <c r="BX9" i="100" a="1"/>
  <c r="BX9" i="100" s="1"/>
  <c r="BX20" i="100" a="1"/>
  <c r="BX20" i="100" s="1"/>
  <c r="BX31" i="100" a="1"/>
  <c r="BX31" i="100" s="1"/>
  <c r="BX52" i="100" a="1"/>
  <c r="BX52" i="100" s="1"/>
  <c r="BX73" i="100" a="1"/>
  <c r="BX73" i="100" s="1"/>
  <c r="BX94" i="100" a="1"/>
  <c r="BX94" i="100" s="1"/>
  <c r="BX115" i="100" a="1"/>
  <c r="BX115" i="100" s="1"/>
  <c r="BX13" i="100" a="1"/>
  <c r="BX13" i="100" s="1"/>
  <c r="BX34" i="100" a="1"/>
  <c r="BX34" i="100" s="1"/>
  <c r="BX55" i="100" a="1"/>
  <c r="BX55" i="100" s="1"/>
  <c r="BX76" i="100" a="1"/>
  <c r="BX76" i="100" s="1"/>
  <c r="BX97" i="100" a="1"/>
  <c r="BX97" i="100" s="1"/>
  <c r="BX25" i="100" a="1"/>
  <c r="BX25" i="100" s="1"/>
  <c r="BX46" i="100" a="1"/>
  <c r="BX46" i="100" s="1"/>
  <c r="BX67" i="100" a="1"/>
  <c r="BX67" i="100" s="1"/>
  <c r="BX88" i="100" a="1"/>
  <c r="BX88" i="100" s="1"/>
  <c r="BX109" i="100" a="1"/>
  <c r="BX109" i="100" s="1"/>
  <c r="BX14" i="100" a="1"/>
  <c r="BX14" i="100" s="1"/>
  <c r="BX51" i="100" a="1"/>
  <c r="BX51" i="100" s="1"/>
  <c r="BX101" i="100" a="1"/>
  <c r="BX101" i="100" s="1"/>
  <c r="BX113" i="100" a="1"/>
  <c r="BX113" i="100" s="1"/>
  <c r="BX16" i="100" a="1"/>
  <c r="BX16" i="100" s="1"/>
  <c r="BX28" i="100" a="1"/>
  <c r="BX28" i="100" s="1"/>
  <c r="BX40" i="100" a="1"/>
  <c r="BX40" i="100" s="1"/>
  <c r="BX53" i="100" a="1"/>
  <c r="BX53" i="100" s="1"/>
  <c r="BX65" i="100" a="1"/>
  <c r="BX65" i="100" s="1"/>
  <c r="BX78" i="100" a="1"/>
  <c r="BX78" i="100" s="1"/>
  <c r="BX90" i="100" a="1"/>
  <c r="BX90" i="100" s="1"/>
  <c r="BX41" i="100" a="1"/>
  <c r="BX41" i="100" s="1"/>
  <c r="BX66" i="100" a="1"/>
  <c r="BX66" i="100" s="1"/>
  <c r="BX91" i="100" a="1"/>
  <c r="BX91" i="100" s="1"/>
  <c r="BX103" i="100" a="1"/>
  <c r="BX103" i="100" s="1"/>
  <c r="BX10" i="100" a="1"/>
  <c r="BX10" i="100" s="1"/>
  <c r="BX39" i="100" a="1"/>
  <c r="BX39" i="100" s="1"/>
  <c r="BX69" i="100" a="1"/>
  <c r="BX69" i="100" s="1"/>
  <c r="BX83" i="100" a="1"/>
  <c r="BX83" i="100" s="1"/>
  <c r="BX112" i="100" a="1"/>
  <c r="BX112" i="100" s="1"/>
  <c r="BX11" i="100" a="1"/>
  <c r="BX11" i="100" s="1"/>
  <c r="BX84" i="100" a="1"/>
  <c r="BX84" i="100" s="1"/>
  <c r="BX98" i="100" a="1"/>
  <c r="BX98" i="100" s="1"/>
  <c r="BX32" i="100" a="1"/>
  <c r="BX32" i="100" s="1"/>
  <c r="BX60" i="100" a="1"/>
  <c r="BX60" i="100" s="1"/>
  <c r="BX105" i="100" a="1"/>
  <c r="BX105" i="100" s="1"/>
  <c r="BX29" i="100" a="1"/>
  <c r="BX29" i="100" s="1"/>
  <c r="BX62" i="100" a="1"/>
  <c r="BX62" i="100" s="1"/>
  <c r="BX80" i="100" a="1"/>
  <c r="BX80" i="100" s="1"/>
  <c r="BX96" i="100" a="1"/>
  <c r="BX96" i="100" s="1"/>
  <c r="BX114" i="100" a="1"/>
  <c r="BX114" i="100" s="1"/>
  <c r="BX12" i="100" a="1"/>
  <c r="BX12" i="100" s="1"/>
  <c r="BX47" i="100" a="1"/>
  <c r="BX47" i="100" s="1"/>
  <c r="BX63" i="100" a="1"/>
  <c r="BX63" i="100" s="1"/>
  <c r="BX81" i="100" a="1"/>
  <c r="BX81" i="100" s="1"/>
  <c r="BX116" i="100" a="1"/>
  <c r="BX116" i="100" s="1"/>
  <c r="BX19" i="100" a="1"/>
  <c r="BX19" i="100" s="1"/>
  <c r="BX36" i="100" a="1"/>
  <c r="BX36" i="100" s="1"/>
  <c r="BX71" i="100" a="1"/>
  <c r="BX71" i="100" s="1"/>
  <c r="BX87" i="100" a="1"/>
  <c r="BX87" i="100" s="1"/>
  <c r="BX45" i="100" a="1"/>
  <c r="BX45" i="100" s="1"/>
  <c r="BX56" i="100" a="1"/>
  <c r="BX56" i="100" s="1"/>
  <c r="BX75" i="100" a="1"/>
  <c r="BX75" i="100" s="1"/>
  <c r="BX99" i="100" a="1"/>
  <c r="BX99" i="100" s="1"/>
  <c r="BX57" i="100" a="1"/>
  <c r="BX57" i="100" s="1"/>
  <c r="BX38" i="100" a="1"/>
  <c r="BX38" i="100" s="1"/>
  <c r="BX104" i="100" a="1"/>
  <c r="BX104" i="100" s="1"/>
  <c r="BX43" i="100" a="1"/>
  <c r="BX43" i="100" s="1"/>
  <c r="BX107" i="100" a="1"/>
  <c r="BX107" i="100" s="1"/>
  <c r="BX15" i="100" a="1"/>
  <c r="BX15" i="100" s="1"/>
  <c r="BX42" i="100" a="1"/>
  <c r="BX42" i="100" s="1"/>
  <c r="BX68" i="100" a="1"/>
  <c r="BX68" i="100" s="1"/>
  <c r="BX93" i="100" a="1"/>
  <c r="BX93" i="100" s="1"/>
  <c r="BX22" i="100" a="1"/>
  <c r="BX22" i="100" s="1"/>
  <c r="BX102" i="100" a="1"/>
  <c r="BX102" i="100" s="1"/>
  <c r="BX49" i="100" a="1"/>
  <c r="BX49" i="100" s="1"/>
  <c r="BX74" i="100" a="1"/>
  <c r="BX74" i="100" s="1"/>
  <c r="BX24" i="100" a="1"/>
  <c r="BX24" i="100" s="1"/>
  <c r="BX50" i="100" a="1"/>
  <c r="BX50" i="100" s="1"/>
  <c r="BX79" i="100" a="1"/>
  <c r="BX79" i="100" s="1"/>
  <c r="BX26" i="100" a="1"/>
  <c r="BX26" i="100" s="1"/>
  <c r="BX108" i="100" a="1"/>
  <c r="BX108" i="100" s="1"/>
  <c r="BX17" i="100" a="1"/>
  <c r="BX17" i="100" s="1"/>
  <c r="BX92" i="100" a="1"/>
  <c r="BX92" i="100" s="1"/>
  <c r="BX18" i="100" a="1"/>
  <c r="BX18" i="100" s="1"/>
  <c r="BX58" i="100" a="1"/>
  <c r="BX58" i="100" s="1"/>
  <c r="BX21" i="100" a="1"/>
  <c r="BX21" i="100" s="1"/>
  <c r="BX59" i="100" a="1"/>
  <c r="BX59" i="100" s="1"/>
  <c r="BX95" i="100" a="1"/>
  <c r="BX95" i="100" s="1"/>
  <c r="BX23" i="100" a="1"/>
  <c r="BX23" i="100" s="1"/>
  <c r="BX70" i="100" a="1"/>
  <c r="BX70" i="100" s="1"/>
  <c r="BX27" i="100" a="1"/>
  <c r="BX27" i="100" s="1"/>
  <c r="BX30" i="100" a="1"/>
  <c r="BX30" i="100" s="1"/>
  <c r="BX72" i="100" a="1"/>
  <c r="BX72" i="100" s="1"/>
  <c r="BX35" i="100" a="1"/>
  <c r="BX35" i="100" s="1"/>
  <c r="BX85" i="100" a="1"/>
  <c r="BX85" i="100" s="1"/>
  <c r="BX89" i="100" a="1"/>
  <c r="BX89" i="100" s="1"/>
  <c r="BX44" i="100" a="1"/>
  <c r="BX44" i="100" s="1"/>
  <c r="BX110" i="100" a="1"/>
  <c r="BX110" i="100" s="1"/>
  <c r="BX33" i="100" a="1"/>
  <c r="BX33" i="100" s="1"/>
  <c r="BX111" i="100" a="1"/>
  <c r="BX111" i="100" s="1"/>
  <c r="BX48" i="100" a="1"/>
  <c r="BX48" i="100" s="1"/>
  <c r="BX37" i="100" a="1"/>
  <c r="BX37" i="100" s="1"/>
  <c r="BX54" i="100" a="1"/>
  <c r="BX54" i="100" s="1"/>
  <c r="BX61" i="100" a="1"/>
  <c r="BX61" i="100" s="1"/>
  <c r="BX64" i="100" a="1"/>
  <c r="BX64" i="100" s="1"/>
  <c r="BX77" i="100" a="1"/>
  <c r="BX77" i="100" s="1"/>
  <c r="BX82" i="100" a="1"/>
  <c r="BX82" i="100" s="1"/>
  <c r="BX106" i="100" a="1"/>
  <c r="BX106" i="100" s="1"/>
  <c r="BX86" i="100" a="1"/>
  <c r="BX86" i="100" s="1"/>
  <c r="BX100" i="100" a="1"/>
  <c r="BX100" i="100" s="1"/>
  <c r="CC26" i="100" a="1"/>
  <c r="CC26" i="100" s="1"/>
  <c r="CC39" i="100" a="1"/>
  <c r="CC39" i="100" s="1"/>
  <c r="CC30" i="100" a="1"/>
  <c r="CC30" i="100" s="1"/>
  <c r="CC38" i="100" a="1"/>
  <c r="CC38" i="100" s="1"/>
  <c r="CC10" i="100" a="1"/>
  <c r="CC10" i="100" s="1"/>
  <c r="CC25" i="100" a="1"/>
  <c r="CC25" i="100" s="1"/>
  <c r="CC18" i="100" a="1"/>
  <c r="CC18" i="100" s="1"/>
  <c r="CC35" i="100" a="1"/>
  <c r="CC35" i="100" s="1"/>
  <c r="CC46" i="100" a="1"/>
  <c r="CC46" i="100" s="1"/>
  <c r="CC64" i="100" a="1"/>
  <c r="CC64" i="100" s="1"/>
  <c r="CC16" i="100" a="1"/>
  <c r="CC16" i="100" s="1"/>
  <c r="CC40" i="100" a="1"/>
  <c r="CC40" i="100" s="1"/>
  <c r="CC42" i="100" a="1"/>
  <c r="CC42" i="100" s="1"/>
  <c r="CC17" i="100" a="1"/>
  <c r="CC17" i="100" s="1"/>
  <c r="CC21" i="100" a="1"/>
  <c r="CC21" i="100" s="1"/>
  <c r="CC51" i="100" a="1"/>
  <c r="CC51" i="100" s="1"/>
  <c r="CC34" i="100" a="1"/>
  <c r="CC34" i="100" s="1"/>
  <c r="CC71" i="100" a="1"/>
  <c r="CC71" i="100" s="1"/>
  <c r="CC13" i="100" a="1"/>
  <c r="CC13" i="100" s="1"/>
  <c r="CC36" i="100" a="1"/>
  <c r="CC36" i="100" s="1"/>
  <c r="CC44" i="100" a="1"/>
  <c r="CC44" i="100" s="1"/>
  <c r="CC73" i="100" a="1"/>
  <c r="CC73" i="100" s="1"/>
  <c r="CC20" i="100" a="1"/>
  <c r="CC20" i="100" s="1"/>
  <c r="CC48" i="100" a="1"/>
  <c r="CC48" i="100" s="1"/>
  <c r="CC57" i="100" a="1"/>
  <c r="CC57" i="100" s="1"/>
  <c r="CC11" i="100" a="1"/>
  <c r="CC11" i="100" s="1"/>
  <c r="CC28" i="100" a="1"/>
  <c r="CC28" i="100" s="1"/>
  <c r="CC58" i="100" a="1"/>
  <c r="CC58" i="100" s="1"/>
  <c r="CC19" i="100" a="1"/>
  <c r="CC19" i="100" s="1"/>
  <c r="CC68" i="100" a="1"/>
  <c r="CC68" i="100" s="1"/>
  <c r="CC78" i="100" a="1"/>
  <c r="CC78" i="100" s="1"/>
  <c r="CC84" i="100" a="1"/>
  <c r="CC84" i="100" s="1"/>
  <c r="CC69" i="100" a="1"/>
  <c r="CC69" i="100" s="1"/>
  <c r="CC76" i="100" a="1"/>
  <c r="CC76" i="100" s="1"/>
  <c r="CC89" i="100" a="1"/>
  <c r="CC89" i="100" s="1"/>
  <c r="CC9" i="100" a="1"/>
  <c r="CC9" i="100" s="1"/>
  <c r="CC41" i="100" a="1"/>
  <c r="CC41" i="100" s="1"/>
  <c r="CC74" i="100" a="1"/>
  <c r="CC74" i="100" s="1"/>
  <c r="CC23" i="100" a="1"/>
  <c r="CC23" i="100" s="1"/>
  <c r="CC33" i="100" a="1"/>
  <c r="CC33" i="100" s="1"/>
  <c r="CC45" i="100" a="1"/>
  <c r="CC45" i="100" s="1"/>
  <c r="CC49" i="100" a="1"/>
  <c r="CC49" i="100" s="1"/>
  <c r="CC55" i="100" a="1"/>
  <c r="CC55" i="100" s="1"/>
  <c r="CC96" i="100" a="1"/>
  <c r="CC96" i="100" s="1"/>
  <c r="CC111" i="100" a="1"/>
  <c r="CC111" i="100" s="1"/>
  <c r="CC53" i="100" a="1"/>
  <c r="CC53" i="100" s="1"/>
  <c r="CC90" i="100" a="1"/>
  <c r="CC90" i="100" s="1"/>
  <c r="CC12" i="100" a="1"/>
  <c r="CC12" i="100" s="1"/>
  <c r="CC15" i="100" a="1"/>
  <c r="CC15" i="100" s="1"/>
  <c r="CC29" i="100" a="1"/>
  <c r="CC29" i="100" s="1"/>
  <c r="CC32" i="100" a="1"/>
  <c r="CC32" i="100" s="1"/>
  <c r="CC113" i="100" a="1"/>
  <c r="CC113" i="100" s="1"/>
  <c r="CC59" i="100" a="1"/>
  <c r="CC59" i="100" s="1"/>
  <c r="CC75" i="100" a="1"/>
  <c r="CC75" i="100" s="1"/>
  <c r="CC66" i="100" a="1"/>
  <c r="CC66" i="100" s="1"/>
  <c r="CC43" i="100" a="1"/>
  <c r="CC43" i="100" s="1"/>
  <c r="CC62" i="100" a="1"/>
  <c r="CC62" i="100" s="1"/>
  <c r="CC72" i="100" a="1"/>
  <c r="CC72" i="100" s="1"/>
  <c r="CC91" i="100" a="1"/>
  <c r="CC91" i="100" s="1"/>
  <c r="CC81" i="100" a="1"/>
  <c r="CC81" i="100" s="1"/>
  <c r="CC109" i="100" a="1"/>
  <c r="CC109" i="100" s="1"/>
  <c r="CC52" i="100" a="1"/>
  <c r="CC52" i="100" s="1"/>
  <c r="CC14" i="100" a="1"/>
  <c r="CC14" i="100" s="1"/>
  <c r="CC24" i="100" a="1"/>
  <c r="CC24" i="100" s="1"/>
  <c r="CC106" i="100" a="1"/>
  <c r="CC106" i="100" s="1"/>
  <c r="CC114" i="100" a="1"/>
  <c r="CC114" i="100" s="1"/>
  <c r="CC112" i="100" a="1"/>
  <c r="CC112" i="100" s="1"/>
  <c r="CC27" i="100" a="1"/>
  <c r="CC27" i="100" s="1"/>
  <c r="CC56" i="100" a="1"/>
  <c r="CC56" i="100" s="1"/>
  <c r="CC65" i="100" a="1"/>
  <c r="CC65" i="100" s="1"/>
  <c r="CC110" i="100" a="1"/>
  <c r="CC110" i="100" s="1"/>
  <c r="CC85" i="100" a="1"/>
  <c r="CC85" i="100" s="1"/>
  <c r="CC88" i="100" a="1"/>
  <c r="CC88" i="100" s="1"/>
  <c r="CC92" i="100" a="1"/>
  <c r="CC92" i="100" s="1"/>
  <c r="CC107" i="100" a="1"/>
  <c r="CC107" i="100" s="1"/>
  <c r="CC60" i="100" a="1"/>
  <c r="CC60" i="100" s="1"/>
  <c r="CC93" i="100" a="1"/>
  <c r="CC93" i="100" s="1"/>
  <c r="CC104" i="100" a="1"/>
  <c r="CC104" i="100" s="1"/>
  <c r="CC115" i="100" a="1"/>
  <c r="CC115" i="100" s="1"/>
  <c r="CC102" i="100" a="1"/>
  <c r="CC102" i="100" s="1"/>
  <c r="CC100" i="100" a="1"/>
  <c r="CC100" i="100" s="1"/>
  <c r="CC116" i="100" a="1"/>
  <c r="CC116" i="100" s="1"/>
  <c r="CC37" i="100" a="1"/>
  <c r="CC37" i="100" s="1"/>
  <c r="CC54" i="100" a="1"/>
  <c r="CC54" i="100" s="1"/>
  <c r="CC87" i="100" a="1"/>
  <c r="CC87" i="100" s="1"/>
  <c r="CC70" i="100" a="1"/>
  <c r="CC70" i="100" s="1"/>
  <c r="CC82" i="100" a="1"/>
  <c r="CC82" i="100" s="1"/>
  <c r="CC101" i="100" a="1"/>
  <c r="CC101" i="100" s="1"/>
  <c r="CC108" i="100" a="1"/>
  <c r="CC108" i="100" s="1"/>
  <c r="CC22" i="100" a="1"/>
  <c r="CC22" i="100" s="1"/>
  <c r="CC80" i="100" a="1"/>
  <c r="CC80" i="100" s="1"/>
  <c r="CC31" i="100" a="1"/>
  <c r="CC31" i="100" s="1"/>
  <c r="CC63" i="100" a="1"/>
  <c r="CC63" i="100" s="1"/>
  <c r="CC99" i="100" a="1"/>
  <c r="CC99" i="100" s="1"/>
  <c r="CC86" i="100" a="1"/>
  <c r="CC86" i="100" s="1"/>
  <c r="CC95" i="100" a="1"/>
  <c r="CC95" i="100" s="1"/>
  <c r="CC105" i="100" a="1"/>
  <c r="CC105" i="100" s="1"/>
  <c r="CC67" i="100" a="1"/>
  <c r="CC67" i="100" s="1"/>
  <c r="CC103" i="100" a="1"/>
  <c r="CC103" i="100" s="1"/>
  <c r="CC50" i="100" a="1"/>
  <c r="CC50" i="100" s="1"/>
  <c r="CC79" i="100" a="1"/>
  <c r="CC79" i="100" s="1"/>
  <c r="CC97" i="100" a="1"/>
  <c r="CC97" i="100" s="1"/>
  <c r="CC61" i="100" a="1"/>
  <c r="CC61" i="100" s="1"/>
  <c r="CC94" i="100" a="1"/>
  <c r="CC94" i="100" s="1"/>
  <c r="CC98" i="100" a="1"/>
  <c r="CC98" i="100" s="1"/>
  <c r="CC77" i="100" a="1"/>
  <c r="CC77" i="100" s="1"/>
  <c r="CC47" i="100" a="1"/>
  <c r="CC47" i="100" s="1"/>
  <c r="CC83" i="100" a="1"/>
  <c r="CC83" i="100" s="1"/>
  <c r="CJ25" i="100" a="1"/>
  <c r="CJ25" i="100" s="1"/>
  <c r="CJ43" i="100" a="1"/>
  <c r="CJ43" i="100" s="1"/>
  <c r="CJ50" i="100" a="1"/>
  <c r="CJ50" i="100" s="1"/>
  <c r="CJ58" i="100" a="1"/>
  <c r="CJ58" i="100" s="1"/>
  <c r="CJ20" i="100" a="1"/>
  <c r="CJ20" i="100" s="1"/>
  <c r="CJ55" i="100" a="1"/>
  <c r="CJ55" i="100" s="1"/>
  <c r="CJ23" i="100" a="1"/>
  <c r="CJ23" i="100" s="1"/>
  <c r="CJ28" i="100" a="1"/>
  <c r="CJ28" i="100" s="1"/>
  <c r="CJ40" i="100" a="1"/>
  <c r="CJ40" i="100" s="1"/>
  <c r="CJ9" i="100" a="1"/>
  <c r="CJ9" i="100" s="1"/>
  <c r="CJ15" i="100" a="1"/>
  <c r="CJ15" i="100" s="1"/>
  <c r="CJ37" i="100" a="1"/>
  <c r="CJ37" i="100" s="1"/>
  <c r="CJ52" i="100" a="1"/>
  <c r="CJ52" i="100" s="1"/>
  <c r="CJ57" i="100" a="1"/>
  <c r="CJ57" i="100" s="1"/>
  <c r="CJ59" i="100" a="1"/>
  <c r="CJ59" i="100" s="1"/>
  <c r="CJ21" i="100" a="1"/>
  <c r="CJ21" i="100" s="1"/>
  <c r="CJ30" i="100" a="1"/>
  <c r="CJ30" i="100" s="1"/>
  <c r="CJ38" i="100" a="1"/>
  <c r="CJ38" i="100" s="1"/>
  <c r="CJ10" i="100" a="1"/>
  <c r="CJ10" i="100" s="1"/>
  <c r="CJ22" i="100" a="1"/>
  <c r="CJ22" i="100" s="1"/>
  <c r="CJ24" i="100" a="1"/>
  <c r="CJ24" i="100" s="1"/>
  <c r="CJ26" i="100" a="1"/>
  <c r="CJ26" i="100" s="1"/>
  <c r="CJ41" i="100" a="1"/>
  <c r="CJ41" i="100" s="1"/>
  <c r="CJ49" i="100" a="1"/>
  <c r="CJ49" i="100" s="1"/>
  <c r="CJ67" i="100" a="1"/>
  <c r="CJ67" i="100" s="1"/>
  <c r="CJ79" i="100" a="1"/>
  <c r="CJ79" i="100" s="1"/>
  <c r="CJ91" i="100" a="1"/>
  <c r="CJ91" i="100" s="1"/>
  <c r="CJ13" i="100" a="1"/>
  <c r="CJ13" i="100" s="1"/>
  <c r="CJ36" i="100" a="1"/>
  <c r="CJ36" i="100" s="1"/>
  <c r="CJ44" i="100" a="1"/>
  <c r="CJ44" i="100" s="1"/>
  <c r="CJ69" i="100" a="1"/>
  <c r="CJ69" i="100" s="1"/>
  <c r="CJ72" i="100" a="1"/>
  <c r="CJ72" i="100" s="1"/>
  <c r="CJ76" i="100" a="1"/>
  <c r="CJ76" i="100" s="1"/>
  <c r="CJ14" i="100" a="1"/>
  <c r="CJ14" i="100" s="1"/>
  <c r="CJ66" i="100" a="1"/>
  <c r="CJ66" i="100" s="1"/>
  <c r="CJ83" i="100" a="1"/>
  <c r="CJ83" i="100" s="1"/>
  <c r="CJ34" i="100" a="1"/>
  <c r="CJ34" i="100" s="1"/>
  <c r="CJ42" i="100" a="1"/>
  <c r="CJ42" i="100" s="1"/>
  <c r="CJ81" i="100" a="1"/>
  <c r="CJ81" i="100" s="1"/>
  <c r="CJ86" i="100" a="1"/>
  <c r="CJ86" i="100" s="1"/>
  <c r="CJ103" i="100" a="1"/>
  <c r="CJ103" i="100" s="1"/>
  <c r="CJ70" i="100" a="1"/>
  <c r="CJ70" i="100" s="1"/>
  <c r="CJ77" i="100" a="1"/>
  <c r="CJ77" i="100" s="1"/>
  <c r="CJ84" i="100" a="1"/>
  <c r="CJ84" i="100" s="1"/>
  <c r="CJ33" i="100" a="1"/>
  <c r="CJ33" i="100" s="1"/>
  <c r="CJ82" i="100" a="1"/>
  <c r="CJ82" i="100" s="1"/>
  <c r="CJ99" i="100" a="1"/>
  <c r="CJ99" i="100" s="1"/>
  <c r="CJ102" i="100" a="1"/>
  <c r="CJ102" i="100" s="1"/>
  <c r="CJ45" i="100" a="1"/>
  <c r="CJ45" i="100" s="1"/>
  <c r="CJ19" i="100" a="1"/>
  <c r="CJ19" i="100" s="1"/>
  <c r="CJ74" i="100" a="1"/>
  <c r="CJ74" i="100" s="1"/>
  <c r="CJ105" i="100" a="1"/>
  <c r="CJ105" i="100" s="1"/>
  <c r="CJ51" i="100" a="1"/>
  <c r="CJ51" i="100" s="1"/>
  <c r="CJ60" i="100" a="1"/>
  <c r="CJ60" i="100" s="1"/>
  <c r="CJ68" i="100" a="1"/>
  <c r="CJ68" i="100" s="1"/>
  <c r="CJ39" i="100" a="1"/>
  <c r="CJ39" i="100" s="1"/>
  <c r="CJ107" i="100" a="1"/>
  <c r="CJ107" i="100" s="1"/>
  <c r="CJ46" i="100" a="1"/>
  <c r="CJ46" i="100" s="1"/>
  <c r="CJ63" i="100" a="1"/>
  <c r="CJ63" i="100" s="1"/>
  <c r="CJ78" i="100" a="1"/>
  <c r="CJ78" i="100" s="1"/>
  <c r="CJ80" i="100" a="1"/>
  <c r="CJ80" i="100" s="1"/>
  <c r="CJ88" i="100" a="1"/>
  <c r="CJ88" i="100" s="1"/>
  <c r="CJ94" i="100" a="1"/>
  <c r="CJ94" i="100" s="1"/>
  <c r="CJ73" i="100" a="1"/>
  <c r="CJ73" i="100" s="1"/>
  <c r="CJ95" i="100" a="1"/>
  <c r="CJ95" i="100" s="1"/>
  <c r="CJ115" i="100" a="1"/>
  <c r="CJ115" i="100" s="1"/>
  <c r="CJ101" i="100" a="1"/>
  <c r="CJ101" i="100" s="1"/>
  <c r="CJ113" i="100" a="1"/>
  <c r="CJ113" i="100" s="1"/>
  <c r="CJ16" i="100" a="1"/>
  <c r="CJ16" i="100" s="1"/>
  <c r="CJ96" i="100" a="1"/>
  <c r="CJ96" i="100" s="1"/>
  <c r="CJ104" i="100" a="1"/>
  <c r="CJ104" i="100" s="1"/>
  <c r="CJ31" i="100" a="1"/>
  <c r="CJ31" i="100" s="1"/>
  <c r="CJ64" i="100" a="1"/>
  <c r="CJ64" i="100" s="1"/>
  <c r="CJ11" i="100" a="1"/>
  <c r="CJ11" i="100" s="1"/>
  <c r="CJ61" i="100" a="1"/>
  <c r="CJ61" i="100" s="1"/>
  <c r="CJ12" i="100" a="1"/>
  <c r="CJ12" i="100" s="1"/>
  <c r="CJ32" i="100" a="1"/>
  <c r="CJ32" i="100" s="1"/>
  <c r="CJ27" i="100" a="1"/>
  <c r="CJ27" i="100" s="1"/>
  <c r="CJ54" i="100" a="1"/>
  <c r="CJ54" i="100" s="1"/>
  <c r="CJ109" i="100" a="1"/>
  <c r="CJ109" i="100" s="1"/>
  <c r="CJ116" i="100" a="1"/>
  <c r="CJ116" i="100" s="1"/>
  <c r="CJ17" i="100" a="1"/>
  <c r="CJ17" i="100" s="1"/>
  <c r="CJ29" i="100" a="1"/>
  <c r="CJ29" i="100" s="1"/>
  <c r="CJ98" i="100" a="1"/>
  <c r="CJ98" i="100" s="1"/>
  <c r="CJ85" i="100" a="1"/>
  <c r="CJ85" i="100" s="1"/>
  <c r="CJ18" i="100" a="1"/>
  <c r="CJ18" i="100" s="1"/>
  <c r="CJ48" i="100" a="1"/>
  <c r="CJ48" i="100" s="1"/>
  <c r="CJ108" i="100" a="1"/>
  <c r="CJ108" i="100" s="1"/>
  <c r="CJ53" i="100" a="1"/>
  <c r="CJ53" i="100" s="1"/>
  <c r="CJ97" i="100" a="1"/>
  <c r="CJ97" i="100" s="1"/>
  <c r="CJ65" i="100" a="1"/>
  <c r="CJ65" i="100" s="1"/>
  <c r="CJ110" i="100" a="1"/>
  <c r="CJ110" i="100" s="1"/>
  <c r="CJ47" i="100" a="1"/>
  <c r="CJ47" i="100" s="1"/>
  <c r="CJ62" i="100" a="1"/>
  <c r="CJ62" i="100" s="1"/>
  <c r="CJ90" i="100" a="1"/>
  <c r="CJ90" i="100" s="1"/>
  <c r="CJ35" i="100" a="1"/>
  <c r="CJ35" i="100" s="1"/>
  <c r="CJ93" i="100" a="1"/>
  <c r="CJ93" i="100" s="1"/>
  <c r="CJ87" i="100" a="1"/>
  <c r="CJ87" i="100" s="1"/>
  <c r="CJ111" i="100" a="1"/>
  <c r="CJ111" i="100" s="1"/>
  <c r="CJ114" i="100" a="1"/>
  <c r="CJ114" i="100" s="1"/>
  <c r="CJ89" i="100" a="1"/>
  <c r="CJ89" i="100" s="1"/>
  <c r="CJ106" i="100" a="1"/>
  <c r="CJ106" i="100" s="1"/>
  <c r="CJ92" i="100" a="1"/>
  <c r="CJ92" i="100" s="1"/>
  <c r="CJ56" i="100" a="1"/>
  <c r="CJ56" i="100" s="1"/>
  <c r="CJ112" i="100" a="1"/>
  <c r="CJ112" i="100" s="1"/>
  <c r="CJ75" i="100" a="1"/>
  <c r="CJ75" i="100" s="1"/>
  <c r="CJ71" i="100" a="1"/>
  <c r="CJ71" i="100" s="1"/>
  <c r="CJ100" i="100" a="1"/>
  <c r="CJ100" i="100" s="1"/>
  <c r="CN21" i="100" a="1"/>
  <c r="CN21" i="100" s="1"/>
  <c r="CN12" i="100" a="1"/>
  <c r="CN12" i="100" s="1"/>
  <c r="CN43" i="100" a="1"/>
  <c r="CN43" i="100" s="1"/>
  <c r="CN11" i="100" a="1"/>
  <c r="CN11" i="100" s="1"/>
  <c r="CN16" i="100" a="1"/>
  <c r="CN16" i="100" s="1"/>
  <c r="CN30" i="100" a="1"/>
  <c r="CN30" i="100" s="1"/>
  <c r="CN40" i="100" a="1"/>
  <c r="CN40" i="100" s="1"/>
  <c r="CN42" i="100" a="1"/>
  <c r="CN42" i="100" s="1"/>
  <c r="CN44" i="100" a="1"/>
  <c r="CN44" i="100" s="1"/>
  <c r="CN54" i="100" a="1"/>
  <c r="CN54" i="100" s="1"/>
  <c r="CN59" i="100" a="1"/>
  <c r="CN59" i="100" s="1"/>
  <c r="CN10" i="100" a="1"/>
  <c r="CN10" i="100" s="1"/>
  <c r="CN56" i="100" a="1"/>
  <c r="CN56" i="100" s="1"/>
  <c r="CN18" i="100" a="1"/>
  <c r="CN18" i="100" s="1"/>
  <c r="CN27" i="100" a="1"/>
  <c r="CN27" i="100" s="1"/>
  <c r="CN36" i="100" a="1"/>
  <c r="CN36" i="100" s="1"/>
  <c r="CN39" i="100" a="1"/>
  <c r="CN39" i="100" s="1"/>
  <c r="CN24" i="100" a="1"/>
  <c r="CN24" i="100" s="1"/>
  <c r="CN19" i="100" a="1"/>
  <c r="CN19" i="100" s="1"/>
  <c r="CN47" i="100" a="1"/>
  <c r="CN47" i="100" s="1"/>
  <c r="CN68" i="100" a="1"/>
  <c r="CN68" i="100" s="1"/>
  <c r="CN9" i="100" a="1"/>
  <c r="CN9" i="100" s="1"/>
  <c r="CN20" i="100" a="1"/>
  <c r="CN20" i="100" s="1"/>
  <c r="CN31" i="100" a="1"/>
  <c r="CN31" i="100" s="1"/>
  <c r="CN60" i="100" a="1"/>
  <c r="CN60" i="100" s="1"/>
  <c r="CN32" i="100" a="1"/>
  <c r="CN32" i="100" s="1"/>
  <c r="CN48" i="100" a="1"/>
  <c r="CN48" i="100" s="1"/>
  <c r="CN52" i="100" a="1"/>
  <c r="CN52" i="100" s="1"/>
  <c r="CN71" i="100" a="1"/>
  <c r="CN71" i="100" s="1"/>
  <c r="CN53" i="100" a="1"/>
  <c r="CN53" i="100" s="1"/>
  <c r="CN65" i="100" a="1"/>
  <c r="CN65" i="100" s="1"/>
  <c r="CN66" i="100" a="1"/>
  <c r="CN66" i="100" s="1"/>
  <c r="CN69" i="100" a="1"/>
  <c r="CN69" i="100" s="1"/>
  <c r="CN72" i="100" a="1"/>
  <c r="CN72" i="100" s="1"/>
  <c r="CN76" i="100" a="1"/>
  <c r="CN76" i="100" s="1"/>
  <c r="CN57" i="100" a="1"/>
  <c r="CN57" i="100" s="1"/>
  <c r="CN94" i="100" a="1"/>
  <c r="CN94" i="100" s="1"/>
  <c r="CN61" i="100" a="1"/>
  <c r="CN61" i="100" s="1"/>
  <c r="CN62" i="100" a="1"/>
  <c r="CN62" i="100" s="1"/>
  <c r="CN63" i="100" a="1"/>
  <c r="CN63" i="100" s="1"/>
  <c r="CN80" i="100" a="1"/>
  <c r="CN80" i="100" s="1"/>
  <c r="CN64" i="100" a="1"/>
  <c r="CN64" i="100" s="1"/>
  <c r="CN92" i="100" a="1"/>
  <c r="CN92" i="100" s="1"/>
  <c r="CN98" i="100" a="1"/>
  <c r="CN98" i="100" s="1"/>
  <c r="CN104" i="100" a="1"/>
  <c r="CN104" i="100" s="1"/>
  <c r="CN77" i="100" a="1"/>
  <c r="CN77" i="100" s="1"/>
  <c r="CN100" i="100" a="1"/>
  <c r="CN100" i="100" s="1"/>
  <c r="CN37" i="100" a="1"/>
  <c r="CN37" i="100" s="1"/>
  <c r="CN50" i="100" a="1"/>
  <c r="CN50" i="100" s="1"/>
  <c r="CN13" i="100" a="1"/>
  <c r="CN13" i="100" s="1"/>
  <c r="CN23" i="100" a="1"/>
  <c r="CN23" i="100" s="1"/>
  <c r="CN33" i="100" a="1"/>
  <c r="CN33" i="100" s="1"/>
  <c r="CN78" i="100" a="1"/>
  <c r="CN78" i="100" s="1"/>
  <c r="CN95" i="100" a="1"/>
  <c r="CN95" i="100" s="1"/>
  <c r="CN97" i="100" a="1"/>
  <c r="CN97" i="100" s="1"/>
  <c r="CN113" i="100" a="1"/>
  <c r="CN113" i="100" s="1"/>
  <c r="CN25" i="100" a="1"/>
  <c r="CN25" i="100" s="1"/>
  <c r="CN70" i="100" a="1"/>
  <c r="CN70" i="100" s="1"/>
  <c r="CN17" i="100" a="1"/>
  <c r="CN17" i="100" s="1"/>
  <c r="CN35" i="100" a="1"/>
  <c r="CN35" i="100" s="1"/>
  <c r="CN15" i="100" a="1"/>
  <c r="CN15" i="100" s="1"/>
  <c r="CN51" i="100" a="1"/>
  <c r="CN51" i="100" s="1"/>
  <c r="CN109" i="100" a="1"/>
  <c r="CN109" i="100" s="1"/>
  <c r="CN93" i="100" a="1"/>
  <c r="CN93" i="100" s="1"/>
  <c r="CN55" i="100" a="1"/>
  <c r="CN55" i="100" s="1"/>
  <c r="CN74" i="100" a="1"/>
  <c r="CN74" i="100" s="1"/>
  <c r="CN87" i="100" a="1"/>
  <c r="CN87" i="100" s="1"/>
  <c r="CN88" i="100" a="1"/>
  <c r="CN88" i="100" s="1"/>
  <c r="CN91" i="100" a="1"/>
  <c r="CN91" i="100" s="1"/>
  <c r="CN26" i="100" a="1"/>
  <c r="CN26" i="100" s="1"/>
  <c r="CN85" i="100" a="1"/>
  <c r="CN85" i="100" s="1"/>
  <c r="CN38" i="100" a="1"/>
  <c r="CN38" i="100" s="1"/>
  <c r="CN49" i="100" a="1"/>
  <c r="CN49" i="100" s="1"/>
  <c r="CN84" i="100" a="1"/>
  <c r="CN84" i="100" s="1"/>
  <c r="CN89" i="100" a="1"/>
  <c r="CN89" i="100" s="1"/>
  <c r="CN90" i="100" a="1"/>
  <c r="CN90" i="100" s="1"/>
  <c r="CN86" i="100" a="1"/>
  <c r="CN86" i="100" s="1"/>
  <c r="CN110" i="100" a="1"/>
  <c r="CN110" i="100" s="1"/>
  <c r="CN41" i="100" a="1"/>
  <c r="CN41" i="100" s="1"/>
  <c r="CN29" i="100" a="1"/>
  <c r="CN29" i="100" s="1"/>
  <c r="CN115" i="100" a="1"/>
  <c r="CN115" i="100" s="1"/>
  <c r="CN22" i="100" a="1"/>
  <c r="CN22" i="100" s="1"/>
  <c r="CN111" i="100" a="1"/>
  <c r="CN111" i="100" s="1"/>
  <c r="CN75" i="100" a="1"/>
  <c r="CN75" i="100" s="1"/>
  <c r="CN99" i="100" a="1"/>
  <c r="CN99" i="100" s="1"/>
  <c r="CN114" i="100" a="1"/>
  <c r="CN114" i="100" s="1"/>
  <c r="CN34" i="100" a="1"/>
  <c r="CN34" i="100" s="1"/>
  <c r="CN14" i="100" a="1"/>
  <c r="CN14" i="100" s="1"/>
  <c r="CN102" i="100" a="1"/>
  <c r="CN102" i="100" s="1"/>
  <c r="CN67" i="100" a="1"/>
  <c r="CN67" i="100" s="1"/>
  <c r="CN103" i="100" a="1"/>
  <c r="CN103" i="100" s="1"/>
  <c r="CN83" i="100" a="1"/>
  <c r="CN83" i="100" s="1"/>
  <c r="CN112" i="100" a="1"/>
  <c r="CN112" i="100" s="1"/>
  <c r="CN82" i="100" a="1"/>
  <c r="CN82" i="100" s="1"/>
  <c r="CN108" i="100" a="1"/>
  <c r="CN108" i="100" s="1"/>
  <c r="CN45" i="100" a="1"/>
  <c r="CN45" i="100" s="1"/>
  <c r="CN101" i="100" a="1"/>
  <c r="CN101" i="100" s="1"/>
  <c r="CN58" i="100" a="1"/>
  <c r="CN58" i="100" s="1"/>
  <c r="CN106" i="100" a="1"/>
  <c r="CN106" i="100" s="1"/>
  <c r="CN79" i="100" a="1"/>
  <c r="CN79" i="100" s="1"/>
  <c r="CN116" i="100" a="1"/>
  <c r="CN116" i="100" s="1"/>
  <c r="CN73" i="100" a="1"/>
  <c r="CN73" i="100" s="1"/>
  <c r="CN107" i="100" a="1"/>
  <c r="CN107" i="100" s="1"/>
  <c r="CN81" i="100" a="1"/>
  <c r="CN81" i="100" s="1"/>
  <c r="CN105" i="100" a="1"/>
  <c r="CN105" i="100" s="1"/>
  <c r="CN28" i="100" a="1"/>
  <c r="CN28" i="100" s="1"/>
  <c r="CN96" i="100" a="1"/>
  <c r="CN96" i="100" s="1"/>
  <c r="CN46" i="100" a="1"/>
  <c r="CN46" i="100" s="1"/>
  <c r="CL28" i="100" a="1"/>
  <c r="CL28" i="100" s="1"/>
  <c r="CL9" i="100" a="1"/>
  <c r="CL9" i="100" s="1"/>
  <c r="CL10" i="100" a="1"/>
  <c r="CL10" i="100" s="1"/>
  <c r="CL33" i="100" a="1"/>
  <c r="CL33" i="100" s="1"/>
  <c r="CL38" i="100" a="1"/>
  <c r="CL38" i="100" s="1"/>
  <c r="CL17" i="100" a="1"/>
  <c r="CL17" i="100" s="1"/>
  <c r="CL31" i="100" a="1"/>
  <c r="CL31" i="100" s="1"/>
  <c r="CL47" i="100" a="1"/>
  <c r="CL47" i="100" s="1"/>
  <c r="CL11" i="100" a="1"/>
  <c r="CL11" i="100" s="1"/>
  <c r="CL49" i="100" a="1"/>
  <c r="CL49" i="100" s="1"/>
  <c r="CL54" i="100" a="1"/>
  <c r="CL54" i="100" s="1"/>
  <c r="CL32" i="100" a="1"/>
  <c r="CL32" i="100" s="1"/>
  <c r="CL46" i="100" a="1"/>
  <c r="CL46" i="100" s="1"/>
  <c r="CL61" i="100" a="1"/>
  <c r="CL61" i="100" s="1"/>
  <c r="CL63" i="100" a="1"/>
  <c r="CL63" i="100" s="1"/>
  <c r="CL25" i="100" a="1"/>
  <c r="CL25" i="100" s="1"/>
  <c r="CL21" i="100" a="1"/>
  <c r="CL21" i="100" s="1"/>
  <c r="CL39" i="100" a="1"/>
  <c r="CL39" i="100" s="1"/>
  <c r="CL40" i="100" a="1"/>
  <c r="CL40" i="100" s="1"/>
  <c r="CL48" i="100" a="1"/>
  <c r="CL48" i="100" s="1"/>
  <c r="CL53" i="100" a="1"/>
  <c r="CL53" i="100" s="1"/>
  <c r="CL62" i="100" a="1"/>
  <c r="CL62" i="100" s="1"/>
  <c r="CL22" i="100" a="1"/>
  <c r="CL22" i="100" s="1"/>
  <c r="CL95" i="100" a="1"/>
  <c r="CL95" i="100" s="1"/>
  <c r="CL12" i="100" a="1"/>
  <c r="CL12" i="100" s="1"/>
  <c r="CL34" i="100" a="1"/>
  <c r="CL34" i="100" s="1"/>
  <c r="CL55" i="100" a="1"/>
  <c r="CL55" i="100" s="1"/>
  <c r="CL23" i="100" a="1"/>
  <c r="CL23" i="100" s="1"/>
  <c r="CL45" i="100" a="1"/>
  <c r="CL45" i="100" s="1"/>
  <c r="CL74" i="100" a="1"/>
  <c r="CL74" i="100" s="1"/>
  <c r="CL13" i="100" a="1"/>
  <c r="CL13" i="100" s="1"/>
  <c r="CL56" i="100" a="1"/>
  <c r="CL56" i="100" s="1"/>
  <c r="CL57" i="100" a="1"/>
  <c r="CL57" i="100" s="1"/>
  <c r="CL94" i="100" a="1"/>
  <c r="CL94" i="100" s="1"/>
  <c r="CL19" i="100" a="1"/>
  <c r="CL19" i="100" s="1"/>
  <c r="CL81" i="100" a="1"/>
  <c r="CL81" i="100" s="1"/>
  <c r="CL51" i="100" a="1"/>
  <c r="CL51" i="100" s="1"/>
  <c r="CL69" i="100" a="1"/>
  <c r="CL69" i="100" s="1"/>
  <c r="CL88" i="100" a="1"/>
  <c r="CL88" i="100" s="1"/>
  <c r="CL114" i="100" a="1"/>
  <c r="CL114" i="100" s="1"/>
  <c r="CL14" i="100" a="1"/>
  <c r="CL14" i="100" s="1"/>
  <c r="CL76" i="100" a="1"/>
  <c r="CL76" i="100" s="1"/>
  <c r="CL107" i="100" a="1"/>
  <c r="CL107" i="100" s="1"/>
  <c r="CL41" i="100" a="1"/>
  <c r="CL41" i="100" s="1"/>
  <c r="CL113" i="100" a="1"/>
  <c r="CL113" i="100" s="1"/>
  <c r="CL26" i="100" a="1"/>
  <c r="CL26" i="100" s="1"/>
  <c r="CL82" i="100" a="1"/>
  <c r="CL82" i="100" s="1"/>
  <c r="CL102" i="100" a="1"/>
  <c r="CL102" i="100" s="1"/>
  <c r="CL109" i="100" a="1"/>
  <c r="CL109" i="100" s="1"/>
  <c r="CL116" i="100" a="1"/>
  <c r="CL116" i="100" s="1"/>
  <c r="CL27" i="100" a="1"/>
  <c r="CL27" i="100" s="1"/>
  <c r="CL44" i="100" a="1"/>
  <c r="CL44" i="100" s="1"/>
  <c r="CL15" i="100" a="1"/>
  <c r="CL15" i="100" s="1"/>
  <c r="CL64" i="100" a="1"/>
  <c r="CL64" i="100" s="1"/>
  <c r="CL87" i="100" a="1"/>
  <c r="CL87" i="100" s="1"/>
  <c r="CL60" i="100" a="1"/>
  <c r="CL60" i="100" s="1"/>
  <c r="CL98" i="100" a="1"/>
  <c r="CL98" i="100" s="1"/>
  <c r="CL79" i="100" a="1"/>
  <c r="CL79" i="100" s="1"/>
  <c r="CL83" i="100" a="1"/>
  <c r="CL83" i="100" s="1"/>
  <c r="CL86" i="100" a="1"/>
  <c r="CL86" i="100" s="1"/>
  <c r="CL73" i="100" a="1"/>
  <c r="CL73" i="100" s="1"/>
  <c r="CL77" i="100" a="1"/>
  <c r="CL77" i="100" s="1"/>
  <c r="CL70" i="100" a="1"/>
  <c r="CL70" i="100" s="1"/>
  <c r="CL92" i="100" a="1"/>
  <c r="CL92" i="100" s="1"/>
  <c r="CL93" i="100" a="1"/>
  <c r="CL93" i="100" s="1"/>
  <c r="CL16" i="100" a="1"/>
  <c r="CL16" i="100" s="1"/>
  <c r="CL24" i="100" a="1"/>
  <c r="CL24" i="100" s="1"/>
  <c r="CL66" i="100" a="1"/>
  <c r="CL66" i="100" s="1"/>
  <c r="CL97" i="100" a="1"/>
  <c r="CL97" i="100" s="1"/>
  <c r="CL108" i="100" a="1"/>
  <c r="CL108" i="100" s="1"/>
  <c r="CL111" i="100" a="1"/>
  <c r="CL111" i="100" s="1"/>
  <c r="CL50" i="100" a="1"/>
  <c r="CL50" i="100" s="1"/>
  <c r="CL91" i="100" a="1"/>
  <c r="CL91" i="100" s="1"/>
  <c r="CL80" i="100" a="1"/>
  <c r="CL80" i="100" s="1"/>
  <c r="CL29" i="100" a="1"/>
  <c r="CL29" i="100" s="1"/>
  <c r="CL71" i="100" a="1"/>
  <c r="CL71" i="100" s="1"/>
  <c r="CL104" i="100" a="1"/>
  <c r="CL104" i="100" s="1"/>
  <c r="CL30" i="100" a="1"/>
  <c r="CL30" i="100" s="1"/>
  <c r="CL78" i="100" a="1"/>
  <c r="CL78" i="100" s="1"/>
  <c r="CL18" i="100" a="1"/>
  <c r="CL18" i="100" s="1"/>
  <c r="CL37" i="100" a="1"/>
  <c r="CL37" i="100" s="1"/>
  <c r="CL59" i="100" a="1"/>
  <c r="CL59" i="100" s="1"/>
  <c r="CL67" i="100" a="1"/>
  <c r="CL67" i="100" s="1"/>
  <c r="CL110" i="100" a="1"/>
  <c r="CL110" i="100" s="1"/>
  <c r="CL103" i="100" a="1"/>
  <c r="CL103" i="100" s="1"/>
  <c r="CL85" i="100" a="1"/>
  <c r="CL85" i="100" s="1"/>
  <c r="CL72" i="100" a="1"/>
  <c r="CL72" i="100" s="1"/>
  <c r="CL65" i="100" a="1"/>
  <c r="CL65" i="100" s="1"/>
  <c r="CL68" i="100" a="1"/>
  <c r="CL68" i="100" s="1"/>
  <c r="CL101" i="100" a="1"/>
  <c r="CL101" i="100" s="1"/>
  <c r="CL35" i="100" a="1"/>
  <c r="CL35" i="100" s="1"/>
  <c r="CL90" i="100" a="1"/>
  <c r="CL90" i="100" s="1"/>
  <c r="CL106" i="100" a="1"/>
  <c r="CL106" i="100" s="1"/>
  <c r="CL52" i="100" a="1"/>
  <c r="CL52" i="100" s="1"/>
  <c r="CL100" i="100" a="1"/>
  <c r="CL100" i="100" s="1"/>
  <c r="CL84" i="100" a="1"/>
  <c r="CL84" i="100" s="1"/>
  <c r="CL20" i="100" a="1"/>
  <c r="CL20" i="100" s="1"/>
  <c r="CL42" i="100" a="1"/>
  <c r="CL42" i="100" s="1"/>
  <c r="CL99" i="100" a="1"/>
  <c r="CL99" i="100" s="1"/>
  <c r="CL58" i="100" a="1"/>
  <c r="CL58" i="100" s="1"/>
  <c r="CL96" i="100" a="1"/>
  <c r="CL96" i="100" s="1"/>
  <c r="CL43" i="100" a="1"/>
  <c r="CL43" i="100" s="1"/>
  <c r="CL89" i="100" a="1"/>
  <c r="CL89" i="100" s="1"/>
  <c r="CL36" i="100" a="1"/>
  <c r="CL36" i="100" s="1"/>
  <c r="CL105" i="100" a="1"/>
  <c r="CL105" i="100" s="1"/>
  <c r="CL112" i="100" a="1"/>
  <c r="CL112" i="100" s="1"/>
  <c r="CL75" i="100" a="1"/>
  <c r="CL75" i="100" s="1"/>
  <c r="CL115" i="100" a="1"/>
  <c r="CL115" i="100" s="1"/>
  <c r="CE19" i="100" a="1"/>
  <c r="CE19" i="100" s="1"/>
  <c r="CE29" i="100" a="1"/>
  <c r="CE29" i="100" s="1"/>
  <c r="CE42" i="100" a="1"/>
  <c r="CE42" i="100" s="1"/>
  <c r="CE45" i="100" a="1"/>
  <c r="CE45" i="100" s="1"/>
  <c r="CE33" i="100" a="1"/>
  <c r="CE33" i="100" s="1"/>
  <c r="CE12" i="100" a="1"/>
  <c r="CE12" i="100" s="1"/>
  <c r="CE11" i="100" a="1"/>
  <c r="CE11" i="100" s="1"/>
  <c r="CE26" i="100" a="1"/>
  <c r="CE26" i="100" s="1"/>
  <c r="CE21" i="100" a="1"/>
  <c r="CE21" i="100" s="1"/>
  <c r="CE59" i="100" a="1"/>
  <c r="CE59" i="100" s="1"/>
  <c r="CE30" i="100" a="1"/>
  <c r="CE30" i="100" s="1"/>
  <c r="CE34" i="100" a="1"/>
  <c r="CE34" i="100" s="1"/>
  <c r="CE41" i="100" a="1"/>
  <c r="CE41" i="100" s="1"/>
  <c r="CE10" i="100" a="1"/>
  <c r="CE10" i="100" s="1"/>
  <c r="CE25" i="100" a="1"/>
  <c r="CE25" i="100" s="1"/>
  <c r="CE38" i="100" a="1"/>
  <c r="CE38" i="100" s="1"/>
  <c r="CE53" i="100" a="1"/>
  <c r="CE53" i="100" s="1"/>
  <c r="CE64" i="100" a="1"/>
  <c r="CE64" i="100" s="1"/>
  <c r="CE18" i="100" a="1"/>
  <c r="CE18" i="100" s="1"/>
  <c r="CE27" i="100" a="1"/>
  <c r="CE27" i="100" s="1"/>
  <c r="CE36" i="100" a="1"/>
  <c r="CE36" i="100" s="1"/>
  <c r="CE39" i="100" a="1"/>
  <c r="CE39" i="100" s="1"/>
  <c r="CE31" i="100" a="1"/>
  <c r="CE31" i="100" s="1"/>
  <c r="CE32" i="100" a="1"/>
  <c r="CE32" i="100" s="1"/>
  <c r="CE86" i="100" a="1"/>
  <c r="CE86" i="100" s="1"/>
  <c r="CE70" i="100" a="1"/>
  <c r="CE70" i="100" s="1"/>
  <c r="CE77" i="100" a="1"/>
  <c r="CE77" i="100" s="1"/>
  <c r="CE20" i="100" a="1"/>
  <c r="CE20" i="100" s="1"/>
  <c r="CE63" i="100" a="1"/>
  <c r="CE63" i="100" s="1"/>
  <c r="CE73" i="100" a="1"/>
  <c r="CE73" i="100" s="1"/>
  <c r="CE75" i="100" a="1"/>
  <c r="CE75" i="100" s="1"/>
  <c r="CE17" i="100" a="1"/>
  <c r="CE17" i="100" s="1"/>
  <c r="CE95" i="100" a="1"/>
  <c r="CE95" i="100" s="1"/>
  <c r="CE49" i="100" a="1"/>
  <c r="CE49" i="100" s="1"/>
  <c r="CE51" i="100" a="1"/>
  <c r="CE51" i="100" s="1"/>
  <c r="CE84" i="100" a="1"/>
  <c r="CE84" i="100" s="1"/>
  <c r="CE92" i="100" a="1"/>
  <c r="CE92" i="100" s="1"/>
  <c r="CE37" i="100" a="1"/>
  <c r="CE37" i="100" s="1"/>
  <c r="CE13" i="100" a="1"/>
  <c r="CE13" i="100" s="1"/>
  <c r="CE87" i="100" a="1"/>
  <c r="CE87" i="100" s="1"/>
  <c r="CE40" i="100" a="1"/>
  <c r="CE40" i="100" s="1"/>
  <c r="CE83" i="100" a="1"/>
  <c r="CE83" i="100" s="1"/>
  <c r="CE98" i="100" a="1"/>
  <c r="CE98" i="100" s="1"/>
  <c r="CE22" i="100" a="1"/>
  <c r="CE22" i="100" s="1"/>
  <c r="CE44" i="100" a="1"/>
  <c r="CE44" i="100" s="1"/>
  <c r="CE48" i="100" a="1"/>
  <c r="CE48" i="100" s="1"/>
  <c r="CE15" i="100" a="1"/>
  <c r="CE15" i="100" s="1"/>
  <c r="CE35" i="100" a="1"/>
  <c r="CE35" i="100" s="1"/>
  <c r="CE67" i="100" a="1"/>
  <c r="CE67" i="100" s="1"/>
  <c r="CE76" i="100" a="1"/>
  <c r="CE76" i="100" s="1"/>
  <c r="CE82" i="100" a="1"/>
  <c r="CE82" i="100" s="1"/>
  <c r="CE56" i="100" a="1"/>
  <c r="CE56" i="100" s="1"/>
  <c r="CE74" i="100" a="1"/>
  <c r="CE74" i="100" s="1"/>
  <c r="CE62" i="100" a="1"/>
  <c r="CE62" i="100" s="1"/>
  <c r="CE66" i="100" a="1"/>
  <c r="CE66" i="100" s="1"/>
  <c r="CE90" i="100" a="1"/>
  <c r="CE90" i="100" s="1"/>
  <c r="CE96" i="100" a="1"/>
  <c r="CE96" i="100" s="1"/>
  <c r="CE43" i="100" a="1"/>
  <c r="CE43" i="100" s="1"/>
  <c r="CE57" i="100" a="1"/>
  <c r="CE57" i="100" s="1"/>
  <c r="CE61" i="100" a="1"/>
  <c r="CE61" i="100" s="1"/>
  <c r="CE105" i="100" a="1"/>
  <c r="CE105" i="100" s="1"/>
  <c r="CE116" i="100" a="1"/>
  <c r="CE116" i="100" s="1"/>
  <c r="CE69" i="100" a="1"/>
  <c r="CE69" i="100" s="1"/>
  <c r="CE72" i="100" a="1"/>
  <c r="CE72" i="100" s="1"/>
  <c r="CE102" i="100" a="1"/>
  <c r="CE102" i="100" s="1"/>
  <c r="CE50" i="100" a="1"/>
  <c r="CE50" i="100" s="1"/>
  <c r="CE54" i="100" a="1"/>
  <c r="CE54" i="100" s="1"/>
  <c r="CE103" i="100" a="1"/>
  <c r="CE103" i="100" s="1"/>
  <c r="CE112" i="100" a="1"/>
  <c r="CE112" i="100" s="1"/>
  <c r="CE68" i="100" a="1"/>
  <c r="CE68" i="100" s="1"/>
  <c r="CE99" i="100" a="1"/>
  <c r="CE99" i="100" s="1"/>
  <c r="CE71" i="100" a="1"/>
  <c r="CE71" i="100" s="1"/>
  <c r="CE79" i="100" a="1"/>
  <c r="CE79" i="100" s="1"/>
  <c r="CE110" i="100" a="1"/>
  <c r="CE110" i="100" s="1"/>
  <c r="CE85" i="100" a="1"/>
  <c r="CE85" i="100" s="1"/>
  <c r="CE100" i="100" a="1"/>
  <c r="CE100" i="100" s="1"/>
  <c r="CE109" i="100" a="1"/>
  <c r="CE109" i="100" s="1"/>
  <c r="CE78" i="100" a="1"/>
  <c r="CE78" i="100" s="1"/>
  <c r="CE101" i="100" a="1"/>
  <c r="CE101" i="100" s="1"/>
  <c r="CE80" i="100" a="1"/>
  <c r="CE80" i="100" s="1"/>
  <c r="CE60" i="100" a="1"/>
  <c r="CE60" i="100" s="1"/>
  <c r="CE47" i="100" a="1"/>
  <c r="CE47" i="100" s="1"/>
  <c r="CE65" i="100" a="1"/>
  <c r="CE65" i="100" s="1"/>
  <c r="CE107" i="100" a="1"/>
  <c r="CE107" i="100" s="1"/>
  <c r="CE14" i="100" a="1"/>
  <c r="CE14" i="100" s="1"/>
  <c r="CE93" i="100" a="1"/>
  <c r="CE93" i="100" s="1"/>
  <c r="CE97" i="100" a="1"/>
  <c r="CE97" i="100" s="1"/>
  <c r="CE108" i="100" a="1"/>
  <c r="CE108" i="100" s="1"/>
  <c r="CE9" i="100" a="1"/>
  <c r="CE9" i="100" s="1"/>
  <c r="CE52" i="100" a="1"/>
  <c r="CE52" i="100" s="1"/>
  <c r="CE106" i="100" a="1"/>
  <c r="CE106" i="100" s="1"/>
  <c r="CE23" i="100" a="1"/>
  <c r="CE23" i="100" s="1"/>
  <c r="CE114" i="100" a="1"/>
  <c r="CE114" i="100" s="1"/>
  <c r="CE28" i="100" a="1"/>
  <c r="CE28" i="100" s="1"/>
  <c r="CE55" i="100" a="1"/>
  <c r="CE55" i="100" s="1"/>
  <c r="CE58" i="100" a="1"/>
  <c r="CE58" i="100" s="1"/>
  <c r="CE113" i="100" a="1"/>
  <c r="CE113" i="100" s="1"/>
  <c r="CE104" i="100" a="1"/>
  <c r="CE104" i="100" s="1"/>
  <c r="CE89" i="100" a="1"/>
  <c r="CE89" i="100" s="1"/>
  <c r="CE88" i="100" a="1"/>
  <c r="CE88" i="100" s="1"/>
  <c r="CE16" i="100" a="1"/>
  <c r="CE16" i="100" s="1"/>
  <c r="CE24" i="100" a="1"/>
  <c r="CE24" i="100" s="1"/>
  <c r="CE115" i="100" a="1"/>
  <c r="CE115" i="100" s="1"/>
  <c r="CE91" i="100" a="1"/>
  <c r="CE91" i="100" s="1"/>
  <c r="CE94" i="100" a="1"/>
  <c r="CE94" i="100" s="1"/>
  <c r="CE46" i="100" a="1"/>
  <c r="CE46" i="100" s="1"/>
  <c r="CE81" i="100" a="1"/>
  <c r="CE81" i="100" s="1"/>
  <c r="CE111" i="100" a="1"/>
  <c r="CE111" i="100" s="1"/>
  <c r="CF14" i="100" a="1"/>
  <c r="CF14" i="100" s="1"/>
  <c r="CF13" i="100" a="1"/>
  <c r="CF13" i="100" s="1"/>
  <c r="CF21" i="100" a="1"/>
  <c r="CF21" i="100" s="1"/>
  <c r="CF26" i="100" a="1"/>
  <c r="CF26" i="100" s="1"/>
  <c r="CF28" i="100" a="1"/>
  <c r="CF28" i="100" s="1"/>
  <c r="CF15" i="100" a="1"/>
  <c r="CF15" i="100" s="1"/>
  <c r="CF62" i="100" a="1"/>
  <c r="CF62" i="100" s="1"/>
  <c r="CF67" i="100" a="1"/>
  <c r="CF67" i="100" s="1"/>
  <c r="CF32" i="100" a="1"/>
  <c r="CF32" i="100" s="1"/>
  <c r="CF35" i="100" a="1"/>
  <c r="CF35" i="100" s="1"/>
  <c r="CF48" i="100" a="1"/>
  <c r="CF48" i="100" s="1"/>
  <c r="CF52" i="100" a="1"/>
  <c r="CF52" i="100" s="1"/>
  <c r="CF20" i="100" a="1"/>
  <c r="CF20" i="100" s="1"/>
  <c r="CF44" i="100" a="1"/>
  <c r="CF44" i="100" s="1"/>
  <c r="CF50" i="100" a="1"/>
  <c r="CF50" i="100" s="1"/>
  <c r="CF16" i="100" a="1"/>
  <c r="CF16" i="100" s="1"/>
  <c r="CF34" i="100" a="1"/>
  <c r="CF34" i="100" s="1"/>
  <c r="CF47" i="100" a="1"/>
  <c r="CF47" i="100" s="1"/>
  <c r="CF45" i="100" a="1"/>
  <c r="CF45" i="100" s="1"/>
  <c r="CF29" i="100" a="1"/>
  <c r="CF29" i="100" s="1"/>
  <c r="CF43" i="100" a="1"/>
  <c r="CF43" i="100" s="1"/>
  <c r="CF63" i="100" a="1"/>
  <c r="CF63" i="100" s="1"/>
  <c r="CF65" i="100" a="1"/>
  <c r="CF65" i="100" s="1"/>
  <c r="CF31" i="100" a="1"/>
  <c r="CF31" i="100" s="1"/>
  <c r="CF51" i="100" a="1"/>
  <c r="CF51" i="100" s="1"/>
  <c r="CF58" i="100" a="1"/>
  <c r="CF58" i="100" s="1"/>
  <c r="CF17" i="100" a="1"/>
  <c r="CF17" i="100" s="1"/>
  <c r="CF12" i="100" a="1"/>
  <c r="CF12" i="100" s="1"/>
  <c r="CF40" i="100" a="1"/>
  <c r="CF40" i="100" s="1"/>
  <c r="CF57" i="100" a="1"/>
  <c r="CF57" i="100" s="1"/>
  <c r="CF81" i="100" a="1"/>
  <c r="CF81" i="100" s="1"/>
  <c r="CF38" i="100" a="1"/>
  <c r="CF38" i="100" s="1"/>
  <c r="CF39" i="100" a="1"/>
  <c r="CF39" i="100" s="1"/>
  <c r="CF70" i="100" a="1"/>
  <c r="CF70" i="100" s="1"/>
  <c r="CF27" i="100" a="1"/>
  <c r="CF27" i="100" s="1"/>
  <c r="CF59" i="100" a="1"/>
  <c r="CF59" i="100" s="1"/>
  <c r="CF64" i="100" a="1"/>
  <c r="CF64" i="100" s="1"/>
  <c r="CF68" i="100" a="1"/>
  <c r="CF68" i="100" s="1"/>
  <c r="CF98" i="100" a="1"/>
  <c r="CF98" i="100" s="1"/>
  <c r="CF71" i="100" a="1"/>
  <c r="CF71" i="100" s="1"/>
  <c r="CF87" i="100" a="1"/>
  <c r="CF87" i="100" s="1"/>
  <c r="CF73" i="100" a="1"/>
  <c r="CF73" i="100" s="1"/>
  <c r="CF82" i="100" a="1"/>
  <c r="CF82" i="100" s="1"/>
  <c r="CF89" i="100" a="1"/>
  <c r="CF89" i="100" s="1"/>
  <c r="CF91" i="100" a="1"/>
  <c r="CF91" i="100" s="1"/>
  <c r="CF105" i="100" a="1"/>
  <c r="CF105" i="100" s="1"/>
  <c r="CF30" i="100" a="1"/>
  <c r="CF30" i="100" s="1"/>
  <c r="CF37" i="100" a="1"/>
  <c r="CF37" i="100" s="1"/>
  <c r="CF56" i="100" a="1"/>
  <c r="CF56" i="100" s="1"/>
  <c r="CF36" i="100" a="1"/>
  <c r="CF36" i="100" s="1"/>
  <c r="CF22" i="100" a="1"/>
  <c r="CF22" i="100" s="1"/>
  <c r="CF75" i="100" a="1"/>
  <c r="CF75" i="100" s="1"/>
  <c r="CF114" i="100" a="1"/>
  <c r="CF114" i="100" s="1"/>
  <c r="CF25" i="100" a="1"/>
  <c r="CF25" i="100" s="1"/>
  <c r="CF46" i="100" a="1"/>
  <c r="CF46" i="100" s="1"/>
  <c r="CF53" i="100" a="1"/>
  <c r="CF53" i="100" s="1"/>
  <c r="CF77" i="100" a="1"/>
  <c r="CF77" i="100" s="1"/>
  <c r="CF83" i="100" a="1"/>
  <c r="CF83" i="100" s="1"/>
  <c r="CF76" i="100" a="1"/>
  <c r="CF76" i="100" s="1"/>
  <c r="CF41" i="100" a="1"/>
  <c r="CF41" i="100" s="1"/>
  <c r="CF74" i="100" a="1"/>
  <c r="CF74" i="100" s="1"/>
  <c r="CF84" i="100" a="1"/>
  <c r="CF84" i="100" s="1"/>
  <c r="CF66" i="100" a="1"/>
  <c r="CF66" i="100" s="1"/>
  <c r="CF97" i="100" a="1"/>
  <c r="CF97" i="100" s="1"/>
  <c r="CF61" i="100" a="1"/>
  <c r="CF61" i="100" s="1"/>
  <c r="CF11" i="100" a="1"/>
  <c r="CF11" i="100" s="1"/>
  <c r="CF9" i="100" a="1"/>
  <c r="CF9" i="100" s="1"/>
  <c r="CF80" i="100" a="1"/>
  <c r="CF80" i="100" s="1"/>
  <c r="CF106" i="100" a="1"/>
  <c r="CF106" i="100" s="1"/>
  <c r="CF54" i="100" a="1"/>
  <c r="CF54" i="100" s="1"/>
  <c r="CF112" i="100" a="1"/>
  <c r="CF112" i="100" s="1"/>
  <c r="CF10" i="100" a="1"/>
  <c r="CF10" i="100" s="1"/>
  <c r="CF85" i="100" a="1"/>
  <c r="CF85" i="100" s="1"/>
  <c r="CF88" i="100" a="1"/>
  <c r="CF88" i="100" s="1"/>
  <c r="CF94" i="100" a="1"/>
  <c r="CF94" i="100" s="1"/>
  <c r="CF100" i="100" a="1"/>
  <c r="CF100" i="100" s="1"/>
  <c r="CF109" i="100" a="1"/>
  <c r="CF109" i="100" s="1"/>
  <c r="CF102" i="100" a="1"/>
  <c r="CF102" i="100" s="1"/>
  <c r="CF90" i="100" a="1"/>
  <c r="CF90" i="100" s="1"/>
  <c r="CF78" i="100" a="1"/>
  <c r="CF78" i="100" s="1"/>
  <c r="CF107" i="100" a="1"/>
  <c r="CF107" i="100" s="1"/>
  <c r="CF96" i="100" a="1"/>
  <c r="CF96" i="100" s="1"/>
  <c r="CF18" i="100" a="1"/>
  <c r="CF18" i="100" s="1"/>
  <c r="CF108" i="100" a="1"/>
  <c r="CF108" i="100" s="1"/>
  <c r="CF72" i="100" a="1"/>
  <c r="CF72" i="100" s="1"/>
  <c r="CF101" i="100" a="1"/>
  <c r="CF101" i="100" s="1"/>
  <c r="CF60" i="100" a="1"/>
  <c r="CF60" i="100" s="1"/>
  <c r="CF93" i="100" a="1"/>
  <c r="CF93" i="100" s="1"/>
  <c r="CF116" i="100" a="1"/>
  <c r="CF116" i="100" s="1"/>
  <c r="CF115" i="100" a="1"/>
  <c r="CF115" i="100" s="1"/>
  <c r="CF19" i="100" a="1"/>
  <c r="CF19" i="100" s="1"/>
  <c r="CF23" i="100" a="1"/>
  <c r="CF23" i="100" s="1"/>
  <c r="CF92" i="100" a="1"/>
  <c r="CF92" i="100" s="1"/>
  <c r="CF49" i="100" a="1"/>
  <c r="CF49" i="100" s="1"/>
  <c r="CF55" i="100" a="1"/>
  <c r="CF55" i="100" s="1"/>
  <c r="CF86" i="100" a="1"/>
  <c r="CF86" i="100" s="1"/>
  <c r="CF79" i="100" a="1"/>
  <c r="CF79" i="100" s="1"/>
  <c r="CF104" i="100" a="1"/>
  <c r="CF104" i="100" s="1"/>
  <c r="CF42" i="100" a="1"/>
  <c r="CF42" i="100" s="1"/>
  <c r="CF33" i="100" a="1"/>
  <c r="CF33" i="100" s="1"/>
  <c r="CF110" i="100" a="1"/>
  <c r="CF110" i="100" s="1"/>
  <c r="CF69" i="100" a="1"/>
  <c r="CF69" i="100" s="1"/>
  <c r="CF113" i="100" a="1"/>
  <c r="CF113" i="100" s="1"/>
  <c r="CF24" i="100" a="1"/>
  <c r="CF24" i="100" s="1"/>
  <c r="CF99" i="100" a="1"/>
  <c r="CF99" i="100" s="1"/>
  <c r="CF95" i="100" a="1"/>
  <c r="CF95" i="100" s="1"/>
  <c r="CF111" i="100" a="1"/>
  <c r="CF111" i="100" s="1"/>
  <c r="CF103" i="100" a="1"/>
  <c r="CF103" i="100" s="1"/>
  <c r="BY35" i="100" a="1"/>
  <c r="BY35" i="100" s="1"/>
  <c r="BY46" i="100" a="1"/>
  <c r="BY46" i="100" s="1"/>
  <c r="BY27" i="100" a="1"/>
  <c r="BY27" i="100" s="1"/>
  <c r="BY37" i="100" a="1"/>
  <c r="BY37" i="100" s="1"/>
  <c r="BY29" i="100" a="1"/>
  <c r="BY29" i="100" s="1"/>
  <c r="BY19" i="100" a="1"/>
  <c r="BY19" i="100" s="1"/>
  <c r="BY38" i="100" a="1"/>
  <c r="BY38" i="100" s="1"/>
  <c r="BY63" i="100" a="1"/>
  <c r="BY63" i="100" s="1"/>
  <c r="BY12" i="100" a="1"/>
  <c r="BY12" i="100" s="1"/>
  <c r="BY25" i="100" a="1"/>
  <c r="BY25" i="100" s="1"/>
  <c r="BY53" i="100" a="1"/>
  <c r="BY53" i="100" s="1"/>
  <c r="BY22" i="100" a="1"/>
  <c r="BY22" i="100" s="1"/>
  <c r="BY36" i="100" a="1"/>
  <c r="BY36" i="100" s="1"/>
  <c r="BY39" i="100" a="1"/>
  <c r="BY39" i="100" s="1"/>
  <c r="BY42" i="100" a="1"/>
  <c r="BY42" i="100" s="1"/>
  <c r="BY11" i="100" a="1"/>
  <c r="BY11" i="100" s="1"/>
  <c r="BY14" i="100" a="1"/>
  <c r="BY14" i="100" s="1"/>
  <c r="BY18" i="100" a="1"/>
  <c r="BY18" i="100" s="1"/>
  <c r="BY54" i="100" a="1"/>
  <c r="BY54" i="100" s="1"/>
  <c r="BY15" i="100" a="1"/>
  <c r="BY15" i="100" s="1"/>
  <c r="BY70" i="100" a="1"/>
  <c r="BY70" i="100" s="1"/>
  <c r="BY16" i="100" a="1"/>
  <c r="BY16" i="100" s="1"/>
  <c r="BY62" i="100" a="1"/>
  <c r="BY62" i="100" s="1"/>
  <c r="BY91" i="100" a="1"/>
  <c r="BY91" i="100" s="1"/>
  <c r="BY24" i="100" a="1"/>
  <c r="BY24" i="100" s="1"/>
  <c r="BY26" i="100" a="1"/>
  <c r="BY26" i="100" s="1"/>
  <c r="BY50" i="100" a="1"/>
  <c r="BY50" i="100" s="1"/>
  <c r="BY78" i="100" a="1"/>
  <c r="BY78" i="100" s="1"/>
  <c r="BY17" i="100" a="1"/>
  <c r="BY17" i="100" s="1"/>
  <c r="BY34" i="100" a="1"/>
  <c r="BY34" i="100" s="1"/>
  <c r="BY60" i="100" a="1"/>
  <c r="BY60" i="100" s="1"/>
  <c r="BY74" i="100" a="1"/>
  <c r="BY74" i="100" s="1"/>
  <c r="BY23" i="100" a="1"/>
  <c r="BY23" i="100" s="1"/>
  <c r="BY44" i="100" a="1"/>
  <c r="BY44" i="100" s="1"/>
  <c r="BY45" i="100" a="1"/>
  <c r="BY45" i="100" s="1"/>
  <c r="BY83" i="100" a="1"/>
  <c r="BY83" i="100" s="1"/>
  <c r="BY88" i="100" a="1"/>
  <c r="BY88" i="100" s="1"/>
  <c r="BY96" i="100" a="1"/>
  <c r="BY96" i="100" s="1"/>
  <c r="BY75" i="100" a="1"/>
  <c r="BY75" i="100" s="1"/>
  <c r="BY80" i="100" a="1"/>
  <c r="BY80" i="100" s="1"/>
  <c r="BY100" i="100" a="1"/>
  <c r="BY100" i="100" s="1"/>
  <c r="BY110" i="100" a="1"/>
  <c r="BY110" i="100" s="1"/>
  <c r="BY103" i="100" a="1"/>
  <c r="BY103" i="100" s="1"/>
  <c r="BY43" i="100" a="1"/>
  <c r="BY43" i="100" s="1"/>
  <c r="BY64" i="100" a="1"/>
  <c r="BY64" i="100" s="1"/>
  <c r="BY69" i="100" a="1"/>
  <c r="BY69" i="100" s="1"/>
  <c r="BY95" i="100" a="1"/>
  <c r="BY95" i="100" s="1"/>
  <c r="BY102" i="100" a="1"/>
  <c r="BY102" i="100" s="1"/>
  <c r="BY28" i="100" a="1"/>
  <c r="BY28" i="100" s="1"/>
  <c r="BY47" i="100" a="1"/>
  <c r="BY47" i="100" s="1"/>
  <c r="BY61" i="100" a="1"/>
  <c r="BY61" i="100" s="1"/>
  <c r="BY31" i="100" a="1"/>
  <c r="BY31" i="100" s="1"/>
  <c r="BY105" i="100" a="1"/>
  <c r="BY105" i="100" s="1"/>
  <c r="BY66" i="100" a="1"/>
  <c r="BY66" i="100" s="1"/>
  <c r="BY72" i="100" a="1"/>
  <c r="BY72" i="100" s="1"/>
  <c r="BY20" i="100" a="1"/>
  <c r="BY20" i="100" s="1"/>
  <c r="BY30" i="100" a="1"/>
  <c r="BY30" i="100" s="1"/>
  <c r="BY32" i="100" a="1"/>
  <c r="BY32" i="100" s="1"/>
  <c r="BY58" i="100" a="1"/>
  <c r="BY58" i="100" s="1"/>
  <c r="BY86" i="100" a="1"/>
  <c r="BY86" i="100" s="1"/>
  <c r="BY10" i="100" a="1"/>
  <c r="BY10" i="100" s="1"/>
  <c r="BY55" i="100" a="1"/>
  <c r="BY55" i="100" s="1"/>
  <c r="BY92" i="100" a="1"/>
  <c r="BY92" i="100" s="1"/>
  <c r="BY9" i="100" a="1"/>
  <c r="BY9" i="100" s="1"/>
  <c r="BY41" i="100" a="1"/>
  <c r="BY41" i="100" s="1"/>
  <c r="BY52" i="100" a="1"/>
  <c r="BY52" i="100" s="1"/>
  <c r="BY48" i="100" a="1"/>
  <c r="BY48" i="100" s="1"/>
  <c r="BY85" i="100" a="1"/>
  <c r="BY85" i="100" s="1"/>
  <c r="BY90" i="100" a="1"/>
  <c r="BY90" i="100" s="1"/>
  <c r="BY113" i="100" a="1"/>
  <c r="BY113" i="100" s="1"/>
  <c r="BY101" i="100" a="1"/>
  <c r="BY101" i="100" s="1"/>
  <c r="BY67" i="100" a="1"/>
  <c r="BY67" i="100" s="1"/>
  <c r="BY107" i="100" a="1"/>
  <c r="BY107" i="100" s="1"/>
  <c r="BY106" i="100" a="1"/>
  <c r="BY106" i="100" s="1"/>
  <c r="BY68" i="100" a="1"/>
  <c r="BY68" i="100" s="1"/>
  <c r="BY13" i="100" a="1"/>
  <c r="BY13" i="100" s="1"/>
  <c r="BY51" i="100" a="1"/>
  <c r="BY51" i="100" s="1"/>
  <c r="BY65" i="100" a="1"/>
  <c r="BY65" i="100" s="1"/>
  <c r="BY82" i="100" a="1"/>
  <c r="BY82" i="100" s="1"/>
  <c r="BY87" i="100" a="1"/>
  <c r="BY87" i="100" s="1"/>
  <c r="BY93" i="100" a="1"/>
  <c r="BY93" i="100" s="1"/>
  <c r="BY76" i="100" a="1"/>
  <c r="BY76" i="100" s="1"/>
  <c r="BY114" i="100" a="1"/>
  <c r="BY114" i="100" s="1"/>
  <c r="BY112" i="100" a="1"/>
  <c r="BY112" i="100" s="1"/>
  <c r="BY89" i="100" a="1"/>
  <c r="BY89" i="100" s="1"/>
  <c r="BY116" i="100" a="1"/>
  <c r="BY116" i="100" s="1"/>
  <c r="BY115" i="100" a="1"/>
  <c r="BY115" i="100" s="1"/>
  <c r="BY84" i="100" a="1"/>
  <c r="BY84" i="100" s="1"/>
  <c r="BY99" i="100" a="1"/>
  <c r="BY99" i="100" s="1"/>
  <c r="BY49" i="100" a="1"/>
  <c r="BY49" i="100" s="1"/>
  <c r="BY73" i="100" a="1"/>
  <c r="BY73" i="100" s="1"/>
  <c r="BY79" i="100" a="1"/>
  <c r="BY79" i="100" s="1"/>
  <c r="BY104" i="100" a="1"/>
  <c r="BY104" i="100" s="1"/>
  <c r="BY77" i="100" a="1"/>
  <c r="BY77" i="100" s="1"/>
  <c r="BY81" i="100" a="1"/>
  <c r="BY81" i="100" s="1"/>
  <c r="BY98" i="100" a="1"/>
  <c r="BY98" i="100" s="1"/>
  <c r="BY57" i="100" a="1"/>
  <c r="BY57" i="100" s="1"/>
  <c r="BY97" i="100" a="1"/>
  <c r="BY97" i="100" s="1"/>
  <c r="BY59" i="100" a="1"/>
  <c r="BY59" i="100" s="1"/>
  <c r="BY21" i="100" a="1"/>
  <c r="BY21" i="100" s="1"/>
  <c r="BY94" i="100" a="1"/>
  <c r="BY94" i="100" s="1"/>
  <c r="BY33" i="100" a="1"/>
  <c r="BY33" i="100" s="1"/>
  <c r="BY71" i="100" a="1"/>
  <c r="BY71" i="100" s="1"/>
  <c r="BY109" i="100" a="1"/>
  <c r="BY109" i="100" s="1"/>
  <c r="BY40" i="100" a="1"/>
  <c r="BY40" i="100" s="1"/>
  <c r="BY108" i="100" a="1"/>
  <c r="BY108" i="100" s="1"/>
  <c r="BY111" i="100" a="1"/>
  <c r="BY111" i="100" s="1"/>
  <c r="BY56" i="100" a="1"/>
  <c r="BY56" i="100" s="1"/>
  <c r="CB13" i="100" a="1"/>
  <c r="CB13" i="100" s="1"/>
  <c r="CB21" i="100" a="1"/>
  <c r="CB21" i="100" s="1"/>
  <c r="CB44" i="100" a="1"/>
  <c r="CB44" i="100" s="1"/>
  <c r="CB15" i="100" a="1"/>
  <c r="CB15" i="100" s="1"/>
  <c r="CB20" i="100" a="1"/>
  <c r="CB20" i="100" s="1"/>
  <c r="CB17" i="100" a="1"/>
  <c r="CB17" i="100" s="1"/>
  <c r="CB54" i="100" a="1"/>
  <c r="CB54" i="100" s="1"/>
  <c r="CB10" i="100" a="1"/>
  <c r="CB10" i="100" s="1"/>
  <c r="CB24" i="100" a="1"/>
  <c r="CB24" i="100" s="1"/>
  <c r="CB56" i="100" a="1"/>
  <c r="CB56" i="100" s="1"/>
  <c r="CB26" i="100" a="1"/>
  <c r="CB26" i="100" s="1"/>
  <c r="CB35" i="100" a="1"/>
  <c r="CB35" i="100" s="1"/>
  <c r="CB48" i="100" a="1"/>
  <c r="CB48" i="100" s="1"/>
  <c r="CB19" i="100" a="1"/>
  <c r="CB19" i="100" s="1"/>
  <c r="CB40" i="100" a="1"/>
  <c r="CB40" i="100" s="1"/>
  <c r="CB43" i="100" a="1"/>
  <c r="CB43" i="100" s="1"/>
  <c r="CB46" i="100" a="1"/>
  <c r="CB46" i="100" s="1"/>
  <c r="CB68" i="100" a="1"/>
  <c r="CB68" i="100" s="1"/>
  <c r="CB14" i="100" a="1"/>
  <c r="CB14" i="100" s="1"/>
  <c r="CB37" i="100" a="1"/>
  <c r="CB37" i="100" s="1"/>
  <c r="CB52" i="100" a="1"/>
  <c r="CB52" i="100" s="1"/>
  <c r="CB85" i="100" a="1"/>
  <c r="CB85" i="100" s="1"/>
  <c r="CB22" i="100" a="1"/>
  <c r="CB22" i="100" s="1"/>
  <c r="CB72" i="100" a="1"/>
  <c r="CB72" i="100" s="1"/>
  <c r="CB9" i="100" a="1"/>
  <c r="CB9" i="100" s="1"/>
  <c r="CB36" i="100" a="1"/>
  <c r="CB36" i="100" s="1"/>
  <c r="CB27" i="100" a="1"/>
  <c r="CB27" i="100" s="1"/>
  <c r="CB64" i="100" a="1"/>
  <c r="CB64" i="100" s="1"/>
  <c r="CB49" i="100" a="1"/>
  <c r="CB49" i="100" s="1"/>
  <c r="CB50" i="100" a="1"/>
  <c r="CB50" i="100" s="1"/>
  <c r="CB51" i="100" a="1"/>
  <c r="CB51" i="100" s="1"/>
  <c r="CB60" i="100" a="1"/>
  <c r="CB60" i="100" s="1"/>
  <c r="CB65" i="100" a="1"/>
  <c r="CB65" i="100" s="1"/>
  <c r="CB47" i="100" a="1"/>
  <c r="CB47" i="100" s="1"/>
  <c r="CB61" i="100" a="1"/>
  <c r="CB61" i="100" s="1"/>
  <c r="CB94" i="100" a="1"/>
  <c r="CB94" i="100" s="1"/>
  <c r="CB16" i="100" a="1"/>
  <c r="CB16" i="100" s="1"/>
  <c r="CB23" i="100" a="1"/>
  <c r="CB23" i="100" s="1"/>
  <c r="CB33" i="100" a="1"/>
  <c r="CB33" i="100" s="1"/>
  <c r="CB55" i="100" a="1"/>
  <c r="CB55" i="100" s="1"/>
  <c r="CB96" i="100" a="1"/>
  <c r="CB96" i="100" s="1"/>
  <c r="CB104" i="100" a="1"/>
  <c r="CB104" i="100" s="1"/>
  <c r="CB83" i="100" a="1"/>
  <c r="CB83" i="100" s="1"/>
  <c r="CB98" i="100" a="1"/>
  <c r="CB98" i="100" s="1"/>
  <c r="CB32" i="100" a="1"/>
  <c r="CB32" i="100" s="1"/>
  <c r="CB66" i="100" a="1"/>
  <c r="CB66" i="100" s="1"/>
  <c r="CB67" i="100" a="1"/>
  <c r="CB67" i="100" s="1"/>
  <c r="CB103" i="100" a="1"/>
  <c r="CB103" i="100" s="1"/>
  <c r="CB18" i="100" a="1"/>
  <c r="CB18" i="100" s="1"/>
  <c r="CB81" i="100" a="1"/>
  <c r="CB81" i="100" s="1"/>
  <c r="CB84" i="100" a="1"/>
  <c r="CB84" i="100" s="1"/>
  <c r="CB106" i="100" a="1"/>
  <c r="CB106" i="100" s="1"/>
  <c r="CB41" i="100" a="1"/>
  <c r="CB41" i="100" s="1"/>
  <c r="CB53" i="100" a="1"/>
  <c r="CB53" i="100" s="1"/>
  <c r="CB74" i="100" a="1"/>
  <c r="CB74" i="100" s="1"/>
  <c r="CB62" i="100" a="1"/>
  <c r="CB62" i="100" s="1"/>
  <c r="CB91" i="100" a="1"/>
  <c r="CB91" i="100" s="1"/>
  <c r="CB73" i="100" a="1"/>
  <c r="CB73" i="100" s="1"/>
  <c r="CB28" i="100" a="1"/>
  <c r="CB28" i="100" s="1"/>
  <c r="CB34" i="100" a="1"/>
  <c r="CB34" i="100" s="1"/>
  <c r="CB97" i="100" a="1"/>
  <c r="CB97" i="100" s="1"/>
  <c r="CB112" i="100" a="1"/>
  <c r="CB112" i="100" s="1"/>
  <c r="CB99" i="100" a="1"/>
  <c r="CB99" i="100" s="1"/>
  <c r="CB76" i="100" a="1"/>
  <c r="CB76" i="100" s="1"/>
  <c r="CB58" i="100" a="1"/>
  <c r="CB58" i="100" s="1"/>
  <c r="CB75" i="100" a="1"/>
  <c r="CB75" i="100" s="1"/>
  <c r="CB79" i="100" a="1"/>
  <c r="CB79" i="100" s="1"/>
  <c r="CB12" i="100" a="1"/>
  <c r="CB12" i="100" s="1"/>
  <c r="CB71" i="100" a="1"/>
  <c r="CB71" i="100" s="1"/>
  <c r="CB86" i="100" a="1"/>
  <c r="CB86" i="100" s="1"/>
  <c r="CB100" i="100" a="1"/>
  <c r="CB100" i="100" s="1"/>
  <c r="CB107" i="100" a="1"/>
  <c r="CB107" i="100" s="1"/>
  <c r="CB30" i="100" a="1"/>
  <c r="CB30" i="100" s="1"/>
  <c r="CB87" i="100" a="1"/>
  <c r="CB87" i="100" s="1"/>
  <c r="CB89" i="100" a="1"/>
  <c r="CB89" i="100" s="1"/>
  <c r="CB90" i="100" a="1"/>
  <c r="CB90" i="100" s="1"/>
  <c r="CB93" i="100" a="1"/>
  <c r="CB93" i="100" s="1"/>
  <c r="CB25" i="100" a="1"/>
  <c r="CB25" i="100" s="1"/>
  <c r="CB113" i="100" a="1"/>
  <c r="CB113" i="100" s="1"/>
  <c r="CB59" i="100" a="1"/>
  <c r="CB59" i="100" s="1"/>
  <c r="CB101" i="100" a="1"/>
  <c r="CB101" i="100" s="1"/>
  <c r="CB108" i="100" a="1"/>
  <c r="CB108" i="100" s="1"/>
  <c r="CB57" i="100" a="1"/>
  <c r="CB57" i="100" s="1"/>
  <c r="CB38" i="100" a="1"/>
  <c r="CB38" i="100" s="1"/>
  <c r="CB78" i="100" a="1"/>
  <c r="CB78" i="100" s="1"/>
  <c r="CB80" i="100" a="1"/>
  <c r="CB80" i="100" s="1"/>
  <c r="CB116" i="100" a="1"/>
  <c r="CB116" i="100" s="1"/>
  <c r="CB31" i="100" a="1"/>
  <c r="CB31" i="100" s="1"/>
  <c r="CB45" i="100" a="1"/>
  <c r="CB45" i="100" s="1"/>
  <c r="CB82" i="100" a="1"/>
  <c r="CB82" i="100" s="1"/>
  <c r="CB70" i="100" a="1"/>
  <c r="CB70" i="100" s="1"/>
  <c r="CB115" i="100" a="1"/>
  <c r="CB115" i="100" s="1"/>
  <c r="CB63" i="100" a="1"/>
  <c r="CB63" i="100" s="1"/>
  <c r="CB42" i="100" a="1"/>
  <c r="CB42" i="100" s="1"/>
  <c r="CB92" i="100" a="1"/>
  <c r="CB92" i="100" s="1"/>
  <c r="CB95" i="100" a="1"/>
  <c r="CB95" i="100" s="1"/>
  <c r="CB105" i="100" a="1"/>
  <c r="CB105" i="100" s="1"/>
  <c r="CB114" i="100" a="1"/>
  <c r="CB114" i="100" s="1"/>
  <c r="CB111" i="100" a="1"/>
  <c r="CB111" i="100" s="1"/>
  <c r="CB88" i="100" a="1"/>
  <c r="CB88" i="100" s="1"/>
  <c r="CB109" i="100" a="1"/>
  <c r="CB109" i="100" s="1"/>
  <c r="CB77" i="100" a="1"/>
  <c r="CB77" i="100" s="1"/>
  <c r="CB29" i="100" a="1"/>
  <c r="CB29" i="100" s="1"/>
  <c r="CB110" i="100" a="1"/>
  <c r="CB110" i="100" s="1"/>
  <c r="CB11" i="100" a="1"/>
  <c r="CB11" i="100" s="1"/>
  <c r="CB39" i="100" a="1"/>
  <c r="CB39" i="100" s="1"/>
  <c r="CB69" i="100" a="1"/>
  <c r="CB69" i="100" s="1"/>
  <c r="CB102" i="100" a="1"/>
  <c r="CB102" i="100" s="1"/>
  <c r="CK23" i="100" a="1"/>
  <c r="CK23" i="100" s="1"/>
  <c r="CK30" i="100" a="1"/>
  <c r="CK30" i="100" s="1"/>
  <c r="CK38" i="100" a="1"/>
  <c r="CK38" i="100" s="1"/>
  <c r="CK46" i="100" a="1"/>
  <c r="CK46" i="100" s="1"/>
  <c r="CK14" i="100" a="1"/>
  <c r="CK14" i="100" s="1"/>
  <c r="CK19" i="100" a="1"/>
  <c r="CK19" i="100" s="1"/>
  <c r="CK29" i="100" a="1"/>
  <c r="CK29" i="100" s="1"/>
  <c r="CK34" i="100" a="1"/>
  <c r="CK34" i="100" s="1"/>
  <c r="CK22" i="100" a="1"/>
  <c r="CK22" i="100" s="1"/>
  <c r="CK25" i="100" a="1"/>
  <c r="CK25" i="100" s="1"/>
  <c r="CK49" i="100" a="1"/>
  <c r="CK49" i="100" s="1"/>
  <c r="CK51" i="100" a="1"/>
  <c r="CK51" i="100" s="1"/>
  <c r="CK43" i="100" a="1"/>
  <c r="CK43" i="100" s="1"/>
  <c r="CK45" i="100" a="1"/>
  <c r="CK45" i="100" s="1"/>
  <c r="CK53" i="100" a="1"/>
  <c r="CK53" i="100" s="1"/>
  <c r="CK32" i="100" a="1"/>
  <c r="CK32" i="100" s="1"/>
  <c r="CK40" i="100" a="1"/>
  <c r="CK40" i="100" s="1"/>
  <c r="CK65" i="100" a="1"/>
  <c r="CK65" i="100" s="1"/>
  <c r="CK41" i="100" a="1"/>
  <c r="CK41" i="100" s="1"/>
  <c r="CK44" i="100" a="1"/>
  <c r="CK44" i="100" s="1"/>
  <c r="CK57" i="100" a="1"/>
  <c r="CK57" i="100" s="1"/>
  <c r="CK24" i="100" a="1"/>
  <c r="CK24" i="100" s="1"/>
  <c r="CK70" i="100" a="1"/>
  <c r="CK70" i="100" s="1"/>
  <c r="CK35" i="100" a="1"/>
  <c r="CK35" i="100" s="1"/>
  <c r="CK69" i="100" a="1"/>
  <c r="CK69" i="100" s="1"/>
  <c r="CK31" i="100" a="1"/>
  <c r="CK31" i="100" s="1"/>
  <c r="CK54" i="100" a="1"/>
  <c r="CK54" i="100" s="1"/>
  <c r="CK55" i="100" a="1"/>
  <c r="CK55" i="100" s="1"/>
  <c r="CK61" i="100" a="1"/>
  <c r="CK61" i="100" s="1"/>
  <c r="CK72" i="100" a="1"/>
  <c r="CK72" i="100" s="1"/>
  <c r="CK12" i="100" a="1"/>
  <c r="CK12" i="100" s="1"/>
  <c r="CK20" i="100" a="1"/>
  <c r="CK20" i="100" s="1"/>
  <c r="CK37" i="100" a="1"/>
  <c r="CK37" i="100" s="1"/>
  <c r="CK79" i="100" a="1"/>
  <c r="CK79" i="100" s="1"/>
  <c r="CK91" i="100" a="1"/>
  <c r="CK91" i="100" s="1"/>
  <c r="CK9" i="100" a="1"/>
  <c r="CK9" i="100" s="1"/>
  <c r="CK36" i="100" a="1"/>
  <c r="CK36" i="100" s="1"/>
  <c r="CK58" i="100" a="1"/>
  <c r="CK58" i="100" s="1"/>
  <c r="CK77" i="100" a="1"/>
  <c r="CK77" i="100" s="1"/>
  <c r="CK60" i="100" a="1"/>
  <c r="CK60" i="100" s="1"/>
  <c r="CK76" i="100" a="1"/>
  <c r="CK76" i="100" s="1"/>
  <c r="CK100" i="100" a="1"/>
  <c r="CK100" i="100" s="1"/>
  <c r="CK110" i="100" a="1"/>
  <c r="CK110" i="100" s="1"/>
  <c r="CK10" i="100" a="1"/>
  <c r="CK10" i="100" s="1"/>
  <c r="CK17" i="100" a="1"/>
  <c r="CK17" i="100" s="1"/>
  <c r="CK42" i="100" a="1"/>
  <c r="CK42" i="100" s="1"/>
  <c r="CK81" i="100" a="1"/>
  <c r="CK81" i="100" s="1"/>
  <c r="CK13" i="100" a="1"/>
  <c r="CK13" i="100" s="1"/>
  <c r="CK16" i="100" a="1"/>
  <c r="CK16" i="100" s="1"/>
  <c r="CK56" i="100" a="1"/>
  <c r="CK56" i="100" s="1"/>
  <c r="CK73" i="100" a="1"/>
  <c r="CK73" i="100" s="1"/>
  <c r="CK26" i="100" a="1"/>
  <c r="CK26" i="100" s="1"/>
  <c r="CK89" i="100" a="1"/>
  <c r="CK89" i="100" s="1"/>
  <c r="CK11" i="100" a="1"/>
  <c r="CK11" i="100" s="1"/>
  <c r="CK21" i="100" a="1"/>
  <c r="CK21" i="100" s="1"/>
  <c r="CK68" i="100" a="1"/>
  <c r="CK68" i="100" s="1"/>
  <c r="CK39" i="100" a="1"/>
  <c r="CK39" i="100" s="1"/>
  <c r="CK92" i="100" a="1"/>
  <c r="CK92" i="100" s="1"/>
  <c r="CK93" i="100" a="1"/>
  <c r="CK93" i="100" s="1"/>
  <c r="CK94" i="100" a="1"/>
  <c r="CK94" i="100" s="1"/>
  <c r="CK107" i="100" a="1"/>
  <c r="CK107" i="100" s="1"/>
  <c r="CK95" i="100" a="1"/>
  <c r="CK95" i="100" s="1"/>
  <c r="CK104" i="100" a="1"/>
  <c r="CK104" i="100" s="1"/>
  <c r="CK115" i="100" a="1"/>
  <c r="CK115" i="100" s="1"/>
  <c r="CK82" i="100" a="1"/>
  <c r="CK82" i="100" s="1"/>
  <c r="CK66" i="100" a="1"/>
  <c r="CK66" i="100" s="1"/>
  <c r="CK97" i="100" a="1"/>
  <c r="CK97" i="100" s="1"/>
  <c r="CK50" i="100" a="1"/>
  <c r="CK50" i="100" s="1"/>
  <c r="CK105" i="100" a="1"/>
  <c r="CK105" i="100" s="1"/>
  <c r="CK52" i="100" a="1"/>
  <c r="CK52" i="100" s="1"/>
  <c r="CK80" i="100" a="1"/>
  <c r="CK80" i="100" s="1"/>
  <c r="CK98" i="100" a="1"/>
  <c r="CK98" i="100" s="1"/>
  <c r="CK102" i="100" a="1"/>
  <c r="CK102" i="100" s="1"/>
  <c r="CK48" i="100" a="1"/>
  <c r="CK48" i="100" s="1"/>
  <c r="CK64" i="100" a="1"/>
  <c r="CK64" i="100" s="1"/>
  <c r="CK86" i="100" a="1"/>
  <c r="CK86" i="100" s="1"/>
  <c r="CK111" i="100" a="1"/>
  <c r="CK111" i="100" s="1"/>
  <c r="CK62" i="100" a="1"/>
  <c r="CK62" i="100" s="1"/>
  <c r="CK78" i="100" a="1"/>
  <c r="CK78" i="100" s="1"/>
  <c r="CK59" i="100" a="1"/>
  <c r="CK59" i="100" s="1"/>
  <c r="CK83" i="100" a="1"/>
  <c r="CK83" i="100" s="1"/>
  <c r="CK109" i="100" a="1"/>
  <c r="CK109" i="100" s="1"/>
  <c r="CK67" i="100" a="1"/>
  <c r="CK67" i="100" s="1"/>
  <c r="CK33" i="100" a="1"/>
  <c r="CK33" i="100" s="1"/>
  <c r="CK103" i="100" a="1"/>
  <c r="CK103" i="100" s="1"/>
  <c r="CK47" i="100" a="1"/>
  <c r="CK47" i="100" s="1"/>
  <c r="CK88" i="100" a="1"/>
  <c r="CK88" i="100" s="1"/>
  <c r="CK85" i="100" a="1"/>
  <c r="CK85" i="100" s="1"/>
  <c r="CK18" i="100" a="1"/>
  <c r="CK18" i="100" s="1"/>
  <c r="CK74" i="100" a="1"/>
  <c r="CK74" i="100" s="1"/>
  <c r="CK101" i="100" a="1"/>
  <c r="CK101" i="100" s="1"/>
  <c r="CK27" i="100" a="1"/>
  <c r="CK27" i="100" s="1"/>
  <c r="CK63" i="100" a="1"/>
  <c r="CK63" i="100" s="1"/>
  <c r="CK90" i="100" a="1"/>
  <c r="CK90" i="100" s="1"/>
  <c r="CK96" i="100" a="1"/>
  <c r="CK96" i="100" s="1"/>
  <c r="CK15" i="100" a="1"/>
  <c r="CK15" i="100" s="1"/>
  <c r="CK84" i="100" a="1"/>
  <c r="CK84" i="100" s="1"/>
  <c r="CK87" i="100" a="1"/>
  <c r="CK87" i="100" s="1"/>
  <c r="CK99" i="100" a="1"/>
  <c r="CK99" i="100" s="1"/>
  <c r="CK106" i="100" a="1"/>
  <c r="CK106" i="100" s="1"/>
  <c r="CK114" i="100" a="1"/>
  <c r="CK114" i="100" s="1"/>
  <c r="CK113" i="100" a="1"/>
  <c r="CK113" i="100" s="1"/>
  <c r="CK116" i="100" a="1"/>
  <c r="CK116" i="100" s="1"/>
  <c r="CK112" i="100" a="1"/>
  <c r="CK112" i="100" s="1"/>
  <c r="CK108" i="100" a="1"/>
  <c r="CK108" i="100" s="1"/>
  <c r="CK28" i="100" a="1"/>
  <c r="CK28" i="100" s="1"/>
  <c r="CK71" i="100" a="1"/>
  <c r="CK71" i="100" s="1"/>
  <c r="CK75" i="100" a="1"/>
  <c r="CK75" i="100" s="1"/>
  <c r="CA41" i="100" a="1"/>
  <c r="CA41" i="100" s="1"/>
  <c r="CA25" i="100" a="1"/>
  <c r="CA25" i="100" s="1"/>
  <c r="CA43" i="100" a="1"/>
  <c r="CA43" i="100" s="1"/>
  <c r="CA37" i="100" a="1"/>
  <c r="CA37" i="100" s="1"/>
  <c r="CA21" i="100" a="1"/>
  <c r="CA21" i="100" s="1"/>
  <c r="CA33" i="100" a="1"/>
  <c r="CA33" i="100" s="1"/>
  <c r="CA49" i="100" a="1"/>
  <c r="CA49" i="100" s="1"/>
  <c r="CA51" i="100" a="1"/>
  <c r="CA51" i="100" s="1"/>
  <c r="CA58" i="100" a="1"/>
  <c r="CA58" i="100" s="1"/>
  <c r="CA13" i="100" a="1"/>
  <c r="CA13" i="100" s="1"/>
  <c r="CA31" i="100" a="1"/>
  <c r="CA31" i="100" s="1"/>
  <c r="CA45" i="100" a="1"/>
  <c r="CA45" i="100" s="1"/>
  <c r="CA9" i="100" a="1"/>
  <c r="CA9" i="100" s="1"/>
  <c r="CA56" i="100" a="1"/>
  <c r="CA56" i="100" s="1"/>
  <c r="CA66" i="100" a="1"/>
  <c r="CA66" i="100" s="1"/>
  <c r="CA82" i="100" a="1"/>
  <c r="CA82" i="100" s="1"/>
  <c r="CA14" i="100" a="1"/>
  <c r="CA14" i="100" s="1"/>
  <c r="CA27" i="100" a="1"/>
  <c r="CA27" i="100" s="1"/>
  <c r="CA18" i="100" a="1"/>
  <c r="CA18" i="100" s="1"/>
  <c r="CA59" i="100" a="1"/>
  <c r="CA59" i="100" s="1"/>
  <c r="CA52" i="100" a="1"/>
  <c r="CA52" i="100" s="1"/>
  <c r="CA69" i="100" a="1"/>
  <c r="CA69" i="100" s="1"/>
  <c r="CA76" i="100" a="1"/>
  <c r="CA76" i="100" s="1"/>
  <c r="CA24" i="100" a="1"/>
  <c r="CA24" i="100" s="1"/>
  <c r="CA32" i="100" a="1"/>
  <c r="CA32" i="100" s="1"/>
  <c r="CA46" i="100" a="1"/>
  <c r="CA46" i="100" s="1"/>
  <c r="CA91" i="100" a="1"/>
  <c r="CA91" i="100" s="1"/>
  <c r="CA114" i="100" a="1"/>
  <c r="CA114" i="100" s="1"/>
  <c r="CA107" i="100" a="1"/>
  <c r="CA107" i="100" s="1"/>
  <c r="CA26" i="100" a="1"/>
  <c r="CA26" i="100" s="1"/>
  <c r="CA54" i="100" a="1"/>
  <c r="CA54" i="100" s="1"/>
  <c r="CA62" i="100" a="1"/>
  <c r="CA62" i="100" s="1"/>
  <c r="CA63" i="100" a="1"/>
  <c r="CA63" i="100" s="1"/>
  <c r="CA65" i="100" a="1"/>
  <c r="CA65" i="100" s="1"/>
  <c r="CA86" i="100" a="1"/>
  <c r="CA86" i="100" s="1"/>
  <c r="CA113" i="100" a="1"/>
  <c r="CA113" i="100" s="1"/>
  <c r="CA64" i="100" a="1"/>
  <c r="CA64" i="100" s="1"/>
  <c r="CA11" i="100" a="1"/>
  <c r="CA11" i="100" s="1"/>
  <c r="CA35" i="100" a="1"/>
  <c r="CA35" i="100" s="1"/>
  <c r="CA95" i="100" a="1"/>
  <c r="CA95" i="100" s="1"/>
  <c r="CA97" i="100" a="1"/>
  <c r="CA97" i="100" s="1"/>
  <c r="CA109" i="100" a="1"/>
  <c r="CA109" i="100" s="1"/>
  <c r="CA116" i="100" a="1"/>
  <c r="CA116" i="100" s="1"/>
  <c r="CA28" i="100" a="1"/>
  <c r="CA28" i="100" s="1"/>
  <c r="CA48" i="100" a="1"/>
  <c r="CA48" i="100" s="1"/>
  <c r="CA73" i="100" a="1"/>
  <c r="CA73" i="100" s="1"/>
  <c r="CA50" i="100" a="1"/>
  <c r="CA50" i="100" s="1"/>
  <c r="CA34" i="100" a="1"/>
  <c r="CA34" i="100" s="1"/>
  <c r="CA72" i="100" a="1"/>
  <c r="CA72" i="100" s="1"/>
  <c r="CA85" i="100" a="1"/>
  <c r="CA85" i="100" s="1"/>
  <c r="CA30" i="100" a="1"/>
  <c r="CA30" i="100" s="1"/>
  <c r="CA36" i="100" a="1"/>
  <c r="CA36" i="100" s="1"/>
  <c r="CA99" i="100" a="1"/>
  <c r="CA99" i="100" s="1"/>
  <c r="CA106" i="100" a="1"/>
  <c r="CA106" i="100" s="1"/>
  <c r="CA80" i="100" a="1"/>
  <c r="CA80" i="100" s="1"/>
  <c r="CA103" i="100" a="1"/>
  <c r="CA103" i="100" s="1"/>
  <c r="CA29" i="100" a="1"/>
  <c r="CA29" i="100" s="1"/>
  <c r="CA88" i="100" a="1"/>
  <c r="CA88" i="100" s="1"/>
  <c r="CA87" i="100" a="1"/>
  <c r="CA87" i="100" s="1"/>
  <c r="CA90" i="100" a="1"/>
  <c r="CA90" i="100" s="1"/>
  <c r="CA92" i="100" a="1"/>
  <c r="CA92" i="100" s="1"/>
  <c r="CA93" i="100" a="1"/>
  <c r="CA93" i="100" s="1"/>
  <c r="CA115" i="100" a="1"/>
  <c r="CA115" i="100" s="1"/>
  <c r="CA10" i="100" a="1"/>
  <c r="CA10" i="100" s="1"/>
  <c r="CA78" i="100" a="1"/>
  <c r="CA78" i="100" s="1"/>
  <c r="CA84" i="100" a="1"/>
  <c r="CA84" i="100" s="1"/>
  <c r="CA101" i="100" a="1"/>
  <c r="CA101" i="100" s="1"/>
  <c r="CA42" i="100" a="1"/>
  <c r="CA42" i="100" s="1"/>
  <c r="CA74" i="100" a="1"/>
  <c r="CA74" i="100" s="1"/>
  <c r="CA94" i="100" a="1"/>
  <c r="CA94" i="100" s="1"/>
  <c r="CA15" i="100" a="1"/>
  <c r="CA15" i="100" s="1"/>
  <c r="CA38" i="100" a="1"/>
  <c r="CA38" i="100" s="1"/>
  <c r="CA100" i="100" a="1"/>
  <c r="CA100" i="100" s="1"/>
  <c r="CA68" i="100" a="1"/>
  <c r="CA68" i="100" s="1"/>
  <c r="CA44" i="100" a="1"/>
  <c r="CA44" i="100" s="1"/>
  <c r="CA70" i="100" a="1"/>
  <c r="CA70" i="100" s="1"/>
  <c r="CA96" i="100" a="1"/>
  <c r="CA96" i="100" s="1"/>
  <c r="CA22" i="100" a="1"/>
  <c r="CA22" i="100" s="1"/>
  <c r="CA57" i="100" a="1"/>
  <c r="CA57" i="100" s="1"/>
  <c r="CA60" i="100" a="1"/>
  <c r="CA60" i="100" s="1"/>
  <c r="CA23" i="100" a="1"/>
  <c r="CA23" i="100" s="1"/>
  <c r="CA55" i="100" a="1"/>
  <c r="CA55" i="100" s="1"/>
  <c r="CA19" i="100" a="1"/>
  <c r="CA19" i="100" s="1"/>
  <c r="CA111" i="100" a="1"/>
  <c r="CA111" i="100" s="1"/>
  <c r="CA89" i="100" a="1"/>
  <c r="CA89" i="100" s="1"/>
  <c r="CA112" i="100" a="1"/>
  <c r="CA112" i="100" s="1"/>
  <c r="CA104" i="100" a="1"/>
  <c r="CA104" i="100" s="1"/>
  <c r="CA20" i="100" a="1"/>
  <c r="CA20" i="100" s="1"/>
  <c r="CA39" i="100" a="1"/>
  <c r="CA39" i="100" s="1"/>
  <c r="CA61" i="100" a="1"/>
  <c r="CA61" i="100" s="1"/>
  <c r="CA79" i="100" a="1"/>
  <c r="CA79" i="100" s="1"/>
  <c r="CA17" i="100" a="1"/>
  <c r="CA17" i="100" s="1"/>
  <c r="CA67" i="100" a="1"/>
  <c r="CA67" i="100" s="1"/>
  <c r="CA110" i="100" a="1"/>
  <c r="CA110" i="100" s="1"/>
  <c r="CA40" i="100" a="1"/>
  <c r="CA40" i="100" s="1"/>
  <c r="CA16" i="100" a="1"/>
  <c r="CA16" i="100" s="1"/>
  <c r="CA98" i="100" a="1"/>
  <c r="CA98" i="100" s="1"/>
  <c r="CA75" i="100" a="1"/>
  <c r="CA75" i="100" s="1"/>
  <c r="CA105" i="100" a="1"/>
  <c r="CA105" i="100" s="1"/>
  <c r="CA53" i="100" a="1"/>
  <c r="CA53" i="100" s="1"/>
  <c r="CA81" i="100" a="1"/>
  <c r="CA81" i="100" s="1"/>
  <c r="CA108" i="100" a="1"/>
  <c r="CA108" i="100" s="1"/>
  <c r="CA47" i="100" a="1"/>
  <c r="CA47" i="100" s="1"/>
  <c r="CA71" i="100" a="1"/>
  <c r="CA71" i="100" s="1"/>
  <c r="CA12" i="100" a="1"/>
  <c r="CA12" i="100" s="1"/>
  <c r="CA102" i="100" a="1"/>
  <c r="CA102" i="100" s="1"/>
  <c r="CA77" i="100" a="1"/>
  <c r="CA77" i="100" s="1"/>
  <c r="CA83" i="100" a="1"/>
  <c r="CA83" i="100" s="1"/>
  <c r="BZ9" i="100" a="1"/>
  <c r="BZ9" i="100" s="1"/>
  <c r="BZ17" i="100" a="1"/>
  <c r="BZ17" i="100" s="1"/>
  <c r="BZ48" i="100" a="1"/>
  <c r="BZ48" i="100" s="1"/>
  <c r="BZ14" i="100" a="1"/>
  <c r="BZ14" i="100" s="1"/>
  <c r="BZ22" i="100" a="1"/>
  <c r="BZ22" i="100" s="1"/>
  <c r="BZ10" i="100" a="1"/>
  <c r="BZ10" i="100" s="1"/>
  <c r="BZ24" i="100" a="1"/>
  <c r="BZ24" i="100" s="1"/>
  <c r="BZ27" i="100" a="1"/>
  <c r="BZ27" i="100" s="1"/>
  <c r="BZ30" i="100" a="1"/>
  <c r="BZ30" i="100" s="1"/>
  <c r="BZ40" i="100" a="1"/>
  <c r="BZ40" i="100" s="1"/>
  <c r="BZ42" i="100" a="1"/>
  <c r="BZ42" i="100" s="1"/>
  <c r="BZ61" i="100" a="1"/>
  <c r="BZ61" i="100" s="1"/>
  <c r="BZ66" i="100" a="1"/>
  <c r="BZ66" i="100" s="1"/>
  <c r="BZ39" i="100" a="1"/>
  <c r="BZ39" i="100" s="1"/>
  <c r="BZ63" i="100" a="1"/>
  <c r="BZ63" i="100" s="1"/>
  <c r="BZ12" i="100" a="1"/>
  <c r="BZ12" i="100" s="1"/>
  <c r="BZ15" i="100" a="1"/>
  <c r="BZ15" i="100" s="1"/>
  <c r="BZ37" i="100" a="1"/>
  <c r="BZ37" i="100" s="1"/>
  <c r="BZ45" i="100" a="1"/>
  <c r="BZ45" i="100" s="1"/>
  <c r="BZ56" i="100" a="1"/>
  <c r="BZ56" i="100" s="1"/>
  <c r="BZ64" i="100" a="1"/>
  <c r="BZ64" i="100" s="1"/>
  <c r="BZ59" i="100" a="1"/>
  <c r="BZ59" i="100" s="1"/>
  <c r="BZ21" i="100" a="1"/>
  <c r="BZ21" i="100" s="1"/>
  <c r="BZ23" i="100" a="1"/>
  <c r="BZ23" i="100" s="1"/>
  <c r="BZ41" i="100" a="1"/>
  <c r="BZ41" i="100" s="1"/>
  <c r="BZ13" i="100" a="1"/>
  <c r="BZ13" i="100" s="1"/>
  <c r="BZ18" i="100" a="1"/>
  <c r="BZ18" i="100" s="1"/>
  <c r="BZ71" i="100" a="1"/>
  <c r="BZ71" i="100" s="1"/>
  <c r="BZ80" i="100" a="1"/>
  <c r="BZ80" i="100" s="1"/>
  <c r="BZ82" i="100" a="1"/>
  <c r="BZ82" i="100" s="1"/>
  <c r="BZ26" i="100" a="1"/>
  <c r="BZ26" i="100" s="1"/>
  <c r="BZ35" i="100" a="1"/>
  <c r="BZ35" i="100" s="1"/>
  <c r="BZ78" i="100" a="1"/>
  <c r="BZ78" i="100" s="1"/>
  <c r="BZ33" i="100" a="1"/>
  <c r="BZ33" i="100" s="1"/>
  <c r="BZ47" i="100" a="1"/>
  <c r="BZ47" i="100" s="1"/>
  <c r="BZ72" i="100" a="1"/>
  <c r="BZ72" i="100" s="1"/>
  <c r="BZ86" i="100" a="1"/>
  <c r="BZ86" i="100" s="1"/>
  <c r="BZ94" i="100" a="1"/>
  <c r="BZ94" i="100" s="1"/>
  <c r="BZ62" i="100" a="1"/>
  <c r="BZ62" i="100" s="1"/>
  <c r="BZ79" i="100" a="1"/>
  <c r="BZ79" i="100" s="1"/>
  <c r="BZ81" i="100" a="1"/>
  <c r="BZ81" i="100" s="1"/>
  <c r="BZ54" i="100" a="1"/>
  <c r="BZ54" i="100" s="1"/>
  <c r="BZ90" i="100" a="1"/>
  <c r="BZ90" i="100" s="1"/>
  <c r="BZ92" i="100" a="1"/>
  <c r="BZ92" i="100" s="1"/>
  <c r="BZ19" i="100" a="1"/>
  <c r="BZ19" i="100" s="1"/>
  <c r="BZ29" i="100" a="1"/>
  <c r="BZ29" i="100" s="1"/>
  <c r="BZ75" i="100" a="1"/>
  <c r="BZ75" i="100" s="1"/>
  <c r="BZ100" i="100" a="1"/>
  <c r="BZ100" i="100" s="1"/>
  <c r="BZ110" i="100" a="1"/>
  <c r="BZ110" i="100" s="1"/>
  <c r="BZ25" i="100" a="1"/>
  <c r="BZ25" i="100" s="1"/>
  <c r="BZ52" i="100" a="1"/>
  <c r="BZ52" i="100" s="1"/>
  <c r="BZ68" i="100" a="1"/>
  <c r="BZ68" i="100" s="1"/>
  <c r="BZ76" i="100" a="1"/>
  <c r="BZ76" i="100" s="1"/>
  <c r="BZ84" i="100" a="1"/>
  <c r="BZ84" i="100" s="1"/>
  <c r="BZ11" i="100" a="1"/>
  <c r="BZ11" i="100" s="1"/>
  <c r="BZ28" i="100" a="1"/>
  <c r="BZ28" i="100" s="1"/>
  <c r="BZ60" i="100" a="1"/>
  <c r="BZ60" i="100" s="1"/>
  <c r="BZ77" i="100" a="1"/>
  <c r="BZ77" i="100" s="1"/>
  <c r="BZ99" i="100" a="1"/>
  <c r="BZ99" i="100" s="1"/>
  <c r="BZ31" i="100" a="1"/>
  <c r="BZ31" i="100" s="1"/>
  <c r="BZ34" i="100" a="1"/>
  <c r="BZ34" i="100" s="1"/>
  <c r="BZ50" i="100" a="1"/>
  <c r="BZ50" i="100" s="1"/>
  <c r="BZ43" i="100" a="1"/>
  <c r="BZ43" i="100" s="1"/>
  <c r="BZ36" i="100" a="1"/>
  <c r="BZ36" i="100" s="1"/>
  <c r="BZ20" i="100" a="1"/>
  <c r="BZ20" i="100" s="1"/>
  <c r="BZ32" i="100" a="1"/>
  <c r="BZ32" i="100" s="1"/>
  <c r="BZ38" i="100" a="1"/>
  <c r="BZ38" i="100" s="1"/>
  <c r="BZ103" i="100" a="1"/>
  <c r="BZ103" i="100" s="1"/>
  <c r="BZ89" i="100" a="1"/>
  <c r="BZ89" i="100" s="1"/>
  <c r="BZ91" i="100" a="1"/>
  <c r="BZ91" i="100" s="1"/>
  <c r="BZ93" i="100" a="1"/>
  <c r="BZ93" i="100" s="1"/>
  <c r="BZ46" i="100" a="1"/>
  <c r="BZ46" i="100" s="1"/>
  <c r="BZ104" i="100" a="1"/>
  <c r="BZ104" i="100" s="1"/>
  <c r="BZ113" i="100" a="1"/>
  <c r="BZ113" i="100" s="1"/>
  <c r="BZ44" i="100" a="1"/>
  <c r="BZ44" i="100" s="1"/>
  <c r="BZ74" i="100" a="1"/>
  <c r="BZ74" i="100" s="1"/>
  <c r="BZ67" i="100" a="1"/>
  <c r="BZ67" i="100" s="1"/>
  <c r="BZ70" i="100" a="1"/>
  <c r="BZ70" i="100" s="1"/>
  <c r="BZ83" i="100" a="1"/>
  <c r="BZ83" i="100" s="1"/>
  <c r="BZ95" i="100" a="1"/>
  <c r="BZ95" i="100" s="1"/>
  <c r="BZ108" i="100" a="1"/>
  <c r="BZ108" i="100" s="1"/>
  <c r="BZ111" i="100" a="1"/>
  <c r="BZ111" i="100" s="1"/>
  <c r="BZ57" i="100" a="1"/>
  <c r="BZ57" i="100" s="1"/>
  <c r="BZ116" i="100" a="1"/>
  <c r="BZ116" i="100" s="1"/>
  <c r="BZ115" i="100" a="1"/>
  <c r="BZ115" i="100" s="1"/>
  <c r="BZ105" i="100" a="1"/>
  <c r="BZ105" i="100" s="1"/>
  <c r="BZ51" i="100" a="1"/>
  <c r="BZ51" i="100" s="1"/>
  <c r="BZ65" i="100" a="1"/>
  <c r="BZ65" i="100" s="1"/>
  <c r="BZ96" i="100" a="1"/>
  <c r="BZ96" i="100" s="1"/>
  <c r="BZ107" i="100" a="1"/>
  <c r="BZ107" i="100" s="1"/>
  <c r="BZ87" i="100" a="1"/>
  <c r="BZ87" i="100" s="1"/>
  <c r="BZ106" i="100" a="1"/>
  <c r="BZ106" i="100" s="1"/>
  <c r="BZ55" i="100" a="1"/>
  <c r="BZ55" i="100" s="1"/>
  <c r="BZ114" i="100" a="1"/>
  <c r="BZ114" i="100" s="1"/>
  <c r="BZ58" i="100" a="1"/>
  <c r="BZ58" i="100" s="1"/>
  <c r="BZ49" i="100" a="1"/>
  <c r="BZ49" i="100" s="1"/>
  <c r="BZ73" i="100" a="1"/>
  <c r="BZ73" i="100" s="1"/>
  <c r="BZ98" i="100" a="1"/>
  <c r="BZ98" i="100" s="1"/>
  <c r="BZ112" i="100" a="1"/>
  <c r="BZ112" i="100" s="1"/>
  <c r="BZ97" i="100" a="1"/>
  <c r="BZ97" i="100" s="1"/>
  <c r="BZ101" i="100" a="1"/>
  <c r="BZ101" i="100" s="1"/>
  <c r="BZ109" i="100" a="1"/>
  <c r="BZ109" i="100" s="1"/>
  <c r="BZ88" i="100" a="1"/>
  <c r="BZ88" i="100" s="1"/>
  <c r="BZ53" i="100" a="1"/>
  <c r="BZ53" i="100" s="1"/>
  <c r="BZ85" i="100" a="1"/>
  <c r="BZ85" i="100" s="1"/>
  <c r="BZ16" i="100" a="1"/>
  <c r="BZ16" i="100" s="1"/>
  <c r="BZ69" i="100" a="1"/>
  <c r="BZ69" i="100" s="1"/>
  <c r="BZ102" i="100" a="1"/>
  <c r="BZ102" i="100" s="1"/>
  <c r="CM13" i="100" a="1"/>
  <c r="CM13" i="100" s="1"/>
  <c r="CM33" i="100" a="1"/>
  <c r="CM33" i="100" s="1"/>
  <c r="CM44" i="100" a="1"/>
  <c r="CM44" i="100" s="1"/>
  <c r="CM20" i="100" a="1"/>
  <c r="CM20" i="100" s="1"/>
  <c r="CM10" i="100" a="1"/>
  <c r="CM10" i="100" s="1"/>
  <c r="CM22" i="100" a="1"/>
  <c r="CM22" i="100" s="1"/>
  <c r="CM32" i="100" a="1"/>
  <c r="CM32" i="100" s="1"/>
  <c r="CM19" i="100" a="1"/>
  <c r="CM19" i="100" s="1"/>
  <c r="CM14" i="100" a="1"/>
  <c r="CM14" i="100" s="1"/>
  <c r="CM25" i="100" a="1"/>
  <c r="CM25" i="100" s="1"/>
  <c r="CM27" i="100" a="1"/>
  <c r="CM27" i="100" s="1"/>
  <c r="CM36" i="100" a="1"/>
  <c r="CM36" i="100" s="1"/>
  <c r="CM11" i="100" a="1"/>
  <c r="CM11" i="100" s="1"/>
  <c r="CM34" i="100" a="1"/>
  <c r="CM34" i="100" s="1"/>
  <c r="CM50" i="100" a="1"/>
  <c r="CM50" i="100" s="1"/>
  <c r="CM59" i="100" a="1"/>
  <c r="CM59" i="100" s="1"/>
  <c r="CM39" i="100" a="1"/>
  <c r="CM39" i="100" s="1"/>
  <c r="CM40" i="100" a="1"/>
  <c r="CM40" i="100" s="1"/>
  <c r="CM48" i="100" a="1"/>
  <c r="CM48" i="100" s="1"/>
  <c r="CM53" i="100" a="1"/>
  <c r="CM53" i="100" s="1"/>
  <c r="CM64" i="100" a="1"/>
  <c r="CM64" i="100" s="1"/>
  <c r="CM82" i="100" a="1"/>
  <c r="CM82" i="100" s="1"/>
  <c r="CM85" i="100" a="1"/>
  <c r="CM85" i="100" s="1"/>
  <c r="CM9" i="100" a="1"/>
  <c r="CM9" i="100" s="1"/>
  <c r="CM24" i="100" a="1"/>
  <c r="CM24" i="100" s="1"/>
  <c r="CM65" i="100" a="1"/>
  <c r="CM65" i="100" s="1"/>
  <c r="CM80" i="100" a="1"/>
  <c r="CM80" i="100" s="1"/>
  <c r="CM15" i="100" a="1"/>
  <c r="CM15" i="100" s="1"/>
  <c r="CM31" i="100" a="1"/>
  <c r="CM31" i="100" s="1"/>
  <c r="CM46" i="100" a="1"/>
  <c r="CM46" i="100" s="1"/>
  <c r="CM47" i="100" a="1"/>
  <c r="CM47" i="100" s="1"/>
  <c r="CM61" i="100" a="1"/>
  <c r="CM61" i="100" s="1"/>
  <c r="CM21" i="100" a="1"/>
  <c r="CM21" i="100" s="1"/>
  <c r="CM42" i="100" a="1"/>
  <c r="CM42" i="100" s="1"/>
  <c r="CM89" i="100" a="1"/>
  <c r="CM89" i="100" s="1"/>
  <c r="CM97" i="100" a="1"/>
  <c r="CM97" i="100" s="1"/>
  <c r="CM28" i="100" a="1"/>
  <c r="CM28" i="100" s="1"/>
  <c r="CM37" i="100" a="1"/>
  <c r="CM37" i="100" s="1"/>
  <c r="CM79" i="100" a="1"/>
  <c r="CM79" i="100" s="1"/>
  <c r="CM92" i="100" a="1"/>
  <c r="CM92" i="100" s="1"/>
  <c r="CM104" i="100" a="1"/>
  <c r="CM104" i="100" s="1"/>
  <c r="CM51" i="100" a="1"/>
  <c r="CM51" i="100" s="1"/>
  <c r="CM68" i="100" a="1"/>
  <c r="CM68" i="100" s="1"/>
  <c r="CM90" i="100" a="1"/>
  <c r="CM90" i="100" s="1"/>
  <c r="CM84" i="100" a="1"/>
  <c r="CM84" i="100" s="1"/>
  <c r="CM30" i="100" a="1"/>
  <c r="CM30" i="100" s="1"/>
  <c r="CM41" i="100" a="1"/>
  <c r="CM41" i="100" s="1"/>
  <c r="CM16" i="100" a="1"/>
  <c r="CM16" i="100" s="1"/>
  <c r="CM45" i="100" a="1"/>
  <c r="CM45" i="100" s="1"/>
  <c r="CM49" i="100" a="1"/>
  <c r="CM49" i="100" s="1"/>
  <c r="CM55" i="100" a="1"/>
  <c r="CM55" i="100" s="1"/>
  <c r="CM91" i="100" a="1"/>
  <c r="CM91" i="100" s="1"/>
  <c r="CM26" i="100" a="1"/>
  <c r="CM26" i="100" s="1"/>
  <c r="CM17" i="100" a="1"/>
  <c r="CM17" i="100" s="1"/>
  <c r="CM23" i="100" a="1"/>
  <c r="CM23" i="100" s="1"/>
  <c r="CM35" i="100" a="1"/>
  <c r="CM35" i="100" s="1"/>
  <c r="CM69" i="100" a="1"/>
  <c r="CM69" i="100" s="1"/>
  <c r="CM93" i="100" a="1"/>
  <c r="CM93" i="100" s="1"/>
  <c r="CM101" i="100" a="1"/>
  <c r="CM101" i="100" s="1"/>
  <c r="CM60" i="100" a="1"/>
  <c r="CM60" i="100" s="1"/>
  <c r="CM87" i="100" a="1"/>
  <c r="CM87" i="100" s="1"/>
  <c r="CM18" i="100" a="1"/>
  <c r="CM18" i="100" s="1"/>
  <c r="CM38" i="100" a="1"/>
  <c r="CM38" i="100" s="1"/>
  <c r="CM70" i="100" a="1"/>
  <c r="CM70" i="100" s="1"/>
  <c r="CM83" i="100" a="1"/>
  <c r="CM83" i="100" s="1"/>
  <c r="CM86" i="100" a="1"/>
  <c r="CM86" i="100" s="1"/>
  <c r="CM100" i="100" a="1"/>
  <c r="CM100" i="100" s="1"/>
  <c r="CM110" i="100" a="1"/>
  <c r="CM110" i="100" s="1"/>
  <c r="CM107" i="100" a="1"/>
  <c r="CM107" i="100" s="1"/>
  <c r="CM29" i="100" a="1"/>
  <c r="CM29" i="100" s="1"/>
  <c r="CM96" i="100" a="1"/>
  <c r="CM96" i="100" s="1"/>
  <c r="CM113" i="100" a="1"/>
  <c r="CM113" i="100" s="1"/>
  <c r="CM81" i="100" a="1"/>
  <c r="CM81" i="100" s="1"/>
  <c r="CM63" i="100" a="1"/>
  <c r="CM63" i="100" s="1"/>
  <c r="CM72" i="100" a="1"/>
  <c r="CM72" i="100" s="1"/>
  <c r="CM76" i="100" a="1"/>
  <c r="CM76" i="100" s="1"/>
  <c r="CM108" i="100" a="1"/>
  <c r="CM108" i="100" s="1"/>
  <c r="CM111" i="100" a="1"/>
  <c r="CM111" i="100" s="1"/>
  <c r="CM12" i="100" a="1"/>
  <c r="CM12" i="100" s="1"/>
  <c r="CM56" i="100" a="1"/>
  <c r="CM56" i="100" s="1"/>
  <c r="CM105" i="100" a="1"/>
  <c r="CM105" i="100" s="1"/>
  <c r="CM88" i="100" a="1"/>
  <c r="CM88" i="100" s="1"/>
  <c r="CM112" i="100" a="1"/>
  <c r="CM112" i="100" s="1"/>
  <c r="CM67" i="100" a="1"/>
  <c r="CM67" i="100" s="1"/>
  <c r="CM54" i="100" a="1"/>
  <c r="CM54" i="100" s="1"/>
  <c r="CM103" i="100" a="1"/>
  <c r="CM103" i="100" s="1"/>
  <c r="CM57" i="100" a="1"/>
  <c r="CM57" i="100" s="1"/>
  <c r="CM78" i="100" a="1"/>
  <c r="CM78" i="100" s="1"/>
  <c r="CM71" i="100" a="1"/>
  <c r="CM71" i="100" s="1"/>
  <c r="CM98" i="100" a="1"/>
  <c r="CM98" i="100" s="1"/>
  <c r="CM94" i="100" a="1"/>
  <c r="CM94" i="100" s="1"/>
  <c r="CM62" i="100" a="1"/>
  <c r="CM62" i="100" s="1"/>
  <c r="CM102" i="100" a="1"/>
  <c r="CM102" i="100" s="1"/>
  <c r="CM109" i="100" a="1"/>
  <c r="CM109" i="100" s="1"/>
  <c r="CM74" i="100" a="1"/>
  <c r="CM74" i="100" s="1"/>
  <c r="CM116" i="100" a="1"/>
  <c r="CM116" i="100" s="1"/>
  <c r="CM52" i="100" a="1"/>
  <c r="CM52" i="100" s="1"/>
  <c r="CM77" i="100" a="1"/>
  <c r="CM77" i="100" s="1"/>
  <c r="CM106" i="100" a="1"/>
  <c r="CM106" i="100" s="1"/>
  <c r="CM66" i="100" a="1"/>
  <c r="CM66" i="100" s="1"/>
  <c r="CM73" i="100" a="1"/>
  <c r="CM73" i="100" s="1"/>
  <c r="CM58" i="100" a="1"/>
  <c r="CM58" i="100" s="1"/>
  <c r="CM114" i="100" a="1"/>
  <c r="CM114" i="100" s="1"/>
  <c r="CM99" i="100" a="1"/>
  <c r="CM99" i="100" s="1"/>
  <c r="CM43" i="100" a="1"/>
  <c r="CM43" i="100" s="1"/>
  <c r="CM75" i="100" a="1"/>
  <c r="CM75" i="100" s="1"/>
  <c r="CM115" i="100" a="1"/>
  <c r="CM115" i="100" s="1"/>
  <c r="CM95" i="100" a="1"/>
  <c r="CM95" i="100" s="1"/>
  <c r="CG9" i="100" a="1"/>
  <c r="CG9" i="100" s="1"/>
  <c r="CG27" i="100" a="1"/>
  <c r="CG27" i="100" s="1"/>
  <c r="CG37" i="100" a="1"/>
  <c r="CG37" i="100" s="1"/>
  <c r="CG16" i="100" a="1"/>
  <c r="CG16" i="100" s="1"/>
  <c r="CG31" i="100" a="1"/>
  <c r="CG31" i="100" s="1"/>
  <c r="CG36" i="100" a="1"/>
  <c r="CG36" i="100" s="1"/>
  <c r="CG52" i="100" a="1"/>
  <c r="CG52" i="100" s="1"/>
  <c r="CG20" i="100" a="1"/>
  <c r="CG20" i="100" s="1"/>
  <c r="CG41" i="100" a="1"/>
  <c r="CG41" i="100" s="1"/>
  <c r="CG60" i="100" a="1"/>
  <c r="CG60" i="100" s="1"/>
  <c r="CG65" i="100" a="1"/>
  <c r="CG65" i="100" s="1"/>
  <c r="CG11" i="100" a="1"/>
  <c r="CG11" i="100" s="1"/>
  <c r="CG18" i="100" a="1"/>
  <c r="CG18" i="100" s="1"/>
  <c r="CG50" i="100" a="1"/>
  <c r="CG50" i="100" s="1"/>
  <c r="CG12" i="100" a="1"/>
  <c r="CG12" i="100" s="1"/>
  <c r="CG24" i="100" a="1"/>
  <c r="CG24" i="100" s="1"/>
  <c r="CG29" i="100" a="1"/>
  <c r="CG29" i="100" s="1"/>
  <c r="CG55" i="100" a="1"/>
  <c r="CG55" i="100" s="1"/>
  <c r="CG28" i="100" a="1"/>
  <c r="CG28" i="100" s="1"/>
  <c r="CG30" i="100" a="1"/>
  <c r="CG30" i="100" s="1"/>
  <c r="CG42" i="100" a="1"/>
  <c r="CG42" i="100" s="1"/>
  <c r="CG69" i="100" a="1"/>
  <c r="CG69" i="100" s="1"/>
  <c r="CG90" i="100" a="1"/>
  <c r="CG90" i="100" s="1"/>
  <c r="CG15" i="100" a="1"/>
  <c r="CG15" i="100" s="1"/>
  <c r="CG46" i="100" a="1"/>
  <c r="CG46" i="100" s="1"/>
  <c r="CG66" i="100" a="1"/>
  <c r="CG66" i="100" s="1"/>
  <c r="CG68" i="100" a="1"/>
  <c r="CG68" i="100" s="1"/>
  <c r="CG21" i="100" a="1"/>
  <c r="CG21" i="100" s="1"/>
  <c r="CG40" i="100" a="1"/>
  <c r="CG40" i="100" s="1"/>
  <c r="CG57" i="100" a="1"/>
  <c r="CG57" i="100" s="1"/>
  <c r="CG67" i="100" a="1"/>
  <c r="CG67" i="100" s="1"/>
  <c r="CG35" i="100" a="1"/>
  <c r="CG35" i="100" s="1"/>
  <c r="CG17" i="100" a="1"/>
  <c r="CG17" i="100" s="1"/>
  <c r="CG26" i="100" a="1"/>
  <c r="CG26" i="100" s="1"/>
  <c r="CG80" i="100" a="1"/>
  <c r="CG80" i="100" s="1"/>
  <c r="CG93" i="100" a="1"/>
  <c r="CG93" i="100" s="1"/>
  <c r="CG109" i="100" a="1"/>
  <c r="CG109" i="100" s="1"/>
  <c r="CG72" i="100" a="1"/>
  <c r="CG72" i="100" s="1"/>
  <c r="CG99" i="100" a="1"/>
  <c r="CG99" i="100" s="1"/>
  <c r="CG102" i="100" a="1"/>
  <c r="CG102" i="100" s="1"/>
  <c r="CG85" i="100" a="1"/>
  <c r="CG85" i="100" s="1"/>
  <c r="CG108" i="100" a="1"/>
  <c r="CG108" i="100" s="1"/>
  <c r="CG19" i="100" a="1"/>
  <c r="CG19" i="100" s="1"/>
  <c r="CG54" i="100" a="1"/>
  <c r="CG54" i="100" s="1"/>
  <c r="CG83" i="100" a="1"/>
  <c r="CG83" i="100" s="1"/>
  <c r="CG94" i="100" a="1"/>
  <c r="CG94" i="100" s="1"/>
  <c r="CG98" i="100" a="1"/>
  <c r="CG98" i="100" s="1"/>
  <c r="CG104" i="100" a="1"/>
  <c r="CG104" i="100" s="1"/>
  <c r="CG111" i="100" a="1"/>
  <c r="CG111" i="100" s="1"/>
  <c r="CG22" i="100" a="1"/>
  <c r="CG22" i="100" s="1"/>
  <c r="CG32" i="100" a="1"/>
  <c r="CG32" i="100" s="1"/>
  <c r="CG78" i="100" a="1"/>
  <c r="CG78" i="100" s="1"/>
  <c r="CG79" i="100" a="1"/>
  <c r="CG79" i="100" s="1"/>
  <c r="CG81" i="100" a="1"/>
  <c r="CG81" i="100" s="1"/>
  <c r="CG82" i="100" a="1"/>
  <c r="CG82" i="100" s="1"/>
  <c r="CG89" i="100" a="1"/>
  <c r="CG89" i="100" s="1"/>
  <c r="CG48" i="100" a="1"/>
  <c r="CG48" i="100" s="1"/>
  <c r="CG53" i="100" a="1"/>
  <c r="CG53" i="100" s="1"/>
  <c r="CG56" i="100" a="1"/>
  <c r="CG56" i="100" s="1"/>
  <c r="CG95" i="100" a="1"/>
  <c r="CG95" i="100" s="1"/>
  <c r="CG105" i="100" a="1"/>
  <c r="CG105" i="100" s="1"/>
  <c r="CG59" i="100" a="1"/>
  <c r="CG59" i="100" s="1"/>
  <c r="CG77" i="100" a="1"/>
  <c r="CG77" i="100" s="1"/>
  <c r="CG34" i="100" a="1"/>
  <c r="CG34" i="100" s="1"/>
  <c r="CG43" i="100" a="1"/>
  <c r="CG43" i="100" s="1"/>
  <c r="CG97" i="100" a="1"/>
  <c r="CG97" i="100" s="1"/>
  <c r="CG45" i="100" a="1"/>
  <c r="CG45" i="100" s="1"/>
  <c r="CG114" i="100" a="1"/>
  <c r="CG114" i="100" s="1"/>
  <c r="CG39" i="100" a="1"/>
  <c r="CG39" i="100" s="1"/>
  <c r="CG63" i="100" a="1"/>
  <c r="CG63" i="100" s="1"/>
  <c r="CG112" i="100" a="1"/>
  <c r="CG112" i="100" s="1"/>
  <c r="CG58" i="100" a="1"/>
  <c r="CG58" i="100" s="1"/>
  <c r="CG103" i="100" a="1"/>
  <c r="CG103" i="100" s="1"/>
  <c r="CG33" i="100" a="1"/>
  <c r="CG33" i="100" s="1"/>
  <c r="CG62" i="100" a="1"/>
  <c r="CG62" i="100" s="1"/>
  <c r="CG13" i="100" a="1"/>
  <c r="CG13" i="100" s="1"/>
  <c r="CG10" i="100" a="1"/>
  <c r="CG10" i="100" s="1"/>
  <c r="CG84" i="100" a="1"/>
  <c r="CG84" i="100" s="1"/>
  <c r="CG96" i="100" a="1"/>
  <c r="CG96" i="100" s="1"/>
  <c r="CG107" i="100" a="1"/>
  <c r="CG107" i="100" s="1"/>
  <c r="CG14" i="100" a="1"/>
  <c r="CG14" i="100" s="1"/>
  <c r="CG100" i="100" a="1"/>
  <c r="CG100" i="100" s="1"/>
  <c r="CG44" i="100" a="1"/>
  <c r="CG44" i="100" s="1"/>
  <c r="CG47" i="100" a="1"/>
  <c r="CG47" i="100" s="1"/>
  <c r="CG88" i="100" a="1"/>
  <c r="CG88" i="100" s="1"/>
  <c r="CG74" i="100" a="1"/>
  <c r="CG74" i="100" s="1"/>
  <c r="CG76" i="100" a="1"/>
  <c r="CG76" i="100" s="1"/>
  <c r="CG51" i="100" a="1"/>
  <c r="CG51" i="100" s="1"/>
  <c r="CG38" i="100" a="1"/>
  <c r="CG38" i="100" s="1"/>
  <c r="CG87" i="100" a="1"/>
  <c r="CG87" i="100" s="1"/>
  <c r="CG101" i="100" a="1"/>
  <c r="CG101" i="100" s="1"/>
  <c r="CG70" i="100" a="1"/>
  <c r="CG70" i="100" s="1"/>
  <c r="CG106" i="100" a="1"/>
  <c r="CG106" i="100" s="1"/>
  <c r="CG116" i="100" a="1"/>
  <c r="CG116" i="100" s="1"/>
  <c r="CG23" i="100" a="1"/>
  <c r="CG23" i="100" s="1"/>
  <c r="CG92" i="100" a="1"/>
  <c r="CG92" i="100" s="1"/>
  <c r="CG73" i="100" a="1"/>
  <c r="CG73" i="100" s="1"/>
  <c r="CG113" i="100" a="1"/>
  <c r="CG113" i="100" s="1"/>
  <c r="CG49" i="100" a="1"/>
  <c r="CG49" i="100" s="1"/>
  <c r="CG61" i="100" a="1"/>
  <c r="CG61" i="100" s="1"/>
  <c r="CG75" i="100" a="1"/>
  <c r="CG75" i="100" s="1"/>
  <c r="CG25" i="100" a="1"/>
  <c r="CG25" i="100" s="1"/>
  <c r="CG71" i="100" a="1"/>
  <c r="CG71" i="100" s="1"/>
  <c r="CG91" i="100" a="1"/>
  <c r="CG91" i="100" s="1"/>
  <c r="CG110" i="100" a="1"/>
  <c r="CG110" i="100" s="1"/>
  <c r="CG115" i="100" a="1"/>
  <c r="CG115" i="100" s="1"/>
  <c r="CG86" i="100" a="1"/>
  <c r="CG86" i="100" s="1"/>
  <c r="CG64" i="100" a="1"/>
  <c r="CG64" i="100" s="1"/>
  <c r="CD18" i="100" a="1"/>
  <c r="CD18" i="100" s="1"/>
  <c r="CD54" i="100" a="1"/>
  <c r="CD54" i="100" s="1"/>
  <c r="CD11" i="100" a="1"/>
  <c r="CD11" i="100" s="1"/>
  <c r="CD15" i="100" a="1"/>
  <c r="CD15" i="100" s="1"/>
  <c r="CD35" i="100" a="1"/>
  <c r="CD35" i="100" s="1"/>
  <c r="CD29" i="100" a="1"/>
  <c r="CD29" i="100" s="1"/>
  <c r="CD32" i="100" a="1"/>
  <c r="CD32" i="100" s="1"/>
  <c r="CD48" i="100" a="1"/>
  <c r="CD48" i="100" s="1"/>
  <c r="CD52" i="100" a="1"/>
  <c r="CD52" i="100" s="1"/>
  <c r="CD44" i="100" a="1"/>
  <c r="CD44" i="100" s="1"/>
  <c r="CD21" i="100" a="1"/>
  <c r="CD21" i="100" s="1"/>
  <c r="CD58" i="100" a="1"/>
  <c r="CD58" i="100" s="1"/>
  <c r="CD60" i="100" a="1"/>
  <c r="CD60" i="100" s="1"/>
  <c r="CD14" i="100" a="1"/>
  <c r="CD14" i="100" s="1"/>
  <c r="CD49" i="100" a="1"/>
  <c r="CD49" i="100" s="1"/>
  <c r="CD55" i="100" a="1"/>
  <c r="CD55" i="100" s="1"/>
  <c r="CD61" i="100" a="1"/>
  <c r="CD61" i="100" s="1"/>
  <c r="CD71" i="100" a="1"/>
  <c r="CD71" i="100" s="1"/>
  <c r="CD76" i="100" a="1"/>
  <c r="CD76" i="100" s="1"/>
  <c r="CD96" i="100" a="1"/>
  <c r="CD96" i="100" s="1"/>
  <c r="CD19" i="100" a="1"/>
  <c r="CD19" i="100" s="1"/>
  <c r="CD47" i="100" a="1"/>
  <c r="CD47" i="100" s="1"/>
  <c r="CD53" i="100" a="1"/>
  <c r="CD53" i="100" s="1"/>
  <c r="CD62" i="100" a="1"/>
  <c r="CD62" i="100" s="1"/>
  <c r="CD70" i="100" a="1"/>
  <c r="CD70" i="100" s="1"/>
  <c r="CD12" i="100" a="1"/>
  <c r="CD12" i="100" s="1"/>
  <c r="CD37" i="100" a="1"/>
  <c r="CD37" i="100" s="1"/>
  <c r="CD38" i="100" a="1"/>
  <c r="CD38" i="100" s="1"/>
  <c r="CD39" i="100" a="1"/>
  <c r="CD39" i="100" s="1"/>
  <c r="CD10" i="100" a="1"/>
  <c r="CD10" i="100" s="1"/>
  <c r="CD28" i="100" a="1"/>
  <c r="CD28" i="100" s="1"/>
  <c r="CD36" i="100" a="1"/>
  <c r="CD36" i="100" s="1"/>
  <c r="CD26" i="100" a="1"/>
  <c r="CD26" i="100" s="1"/>
  <c r="CD82" i="100" a="1"/>
  <c r="CD82" i="100" s="1"/>
  <c r="CD25" i="100" a="1"/>
  <c r="CD25" i="100" s="1"/>
  <c r="CD33" i="100" a="1"/>
  <c r="CD33" i="100" s="1"/>
  <c r="CD65" i="100" a="1"/>
  <c r="CD65" i="100" s="1"/>
  <c r="CD74" i="100" a="1"/>
  <c r="CD74" i="100" s="1"/>
  <c r="CD13" i="100" a="1"/>
  <c r="CD13" i="100" s="1"/>
  <c r="CD30" i="100" a="1"/>
  <c r="CD30" i="100" s="1"/>
  <c r="CD87" i="100" a="1"/>
  <c r="CD87" i="100" s="1"/>
  <c r="CD115" i="100" a="1"/>
  <c r="CD115" i="100" s="1"/>
  <c r="CD108" i="100" a="1"/>
  <c r="CD108" i="100" s="1"/>
  <c r="CD9" i="100" a="1"/>
  <c r="CD9" i="100" s="1"/>
  <c r="CD16" i="100" a="1"/>
  <c r="CD16" i="100" s="1"/>
  <c r="CD79" i="100" a="1"/>
  <c r="CD79" i="100" s="1"/>
  <c r="CD85" i="100" a="1"/>
  <c r="CD85" i="100" s="1"/>
  <c r="CD101" i="100" a="1"/>
  <c r="CD101" i="100" s="1"/>
  <c r="CD22" i="100" a="1"/>
  <c r="CD22" i="100" s="1"/>
  <c r="CD80" i="100" a="1"/>
  <c r="CD80" i="100" s="1"/>
  <c r="CD107" i="100" a="1"/>
  <c r="CD107" i="100" s="1"/>
  <c r="CD66" i="100" a="1"/>
  <c r="CD66" i="100" s="1"/>
  <c r="CD67" i="100" a="1"/>
  <c r="CD67" i="100" s="1"/>
  <c r="CD88" i="100" a="1"/>
  <c r="CD88" i="100" s="1"/>
  <c r="CD100" i="100" a="1"/>
  <c r="CD100" i="100" s="1"/>
  <c r="CD103" i="100" a="1"/>
  <c r="CD103" i="100" s="1"/>
  <c r="CD110" i="100" a="1"/>
  <c r="CD110" i="100" s="1"/>
  <c r="CD77" i="100" a="1"/>
  <c r="CD77" i="100" s="1"/>
  <c r="CD84" i="100" a="1"/>
  <c r="CD84" i="100" s="1"/>
  <c r="CD75" i="100" a="1"/>
  <c r="CD75" i="100" s="1"/>
  <c r="CD41" i="100" a="1"/>
  <c r="CD41" i="100" s="1"/>
  <c r="CD59" i="100" a="1"/>
  <c r="CD59" i="100" s="1"/>
  <c r="CD90" i="100" a="1"/>
  <c r="CD90" i="100" s="1"/>
  <c r="CD43" i="100" a="1"/>
  <c r="CD43" i="100" s="1"/>
  <c r="CD34" i="100" a="1"/>
  <c r="CD34" i="100" s="1"/>
  <c r="CD45" i="100" a="1"/>
  <c r="CD45" i="100" s="1"/>
  <c r="CD69" i="100" a="1"/>
  <c r="CD69" i="100" s="1"/>
  <c r="CD102" i="100" a="1"/>
  <c r="CD102" i="100" s="1"/>
  <c r="CD116" i="100" a="1"/>
  <c r="CD116" i="100" s="1"/>
  <c r="CD109" i="100" a="1"/>
  <c r="CD109" i="100" s="1"/>
  <c r="CD72" i="100" a="1"/>
  <c r="CD72" i="100" s="1"/>
  <c r="CD81" i="100" a="1"/>
  <c r="CD81" i="100" s="1"/>
  <c r="CD98" i="100" a="1"/>
  <c r="CD98" i="100" s="1"/>
  <c r="CD24" i="100" a="1"/>
  <c r="CD24" i="100" s="1"/>
  <c r="CD114" i="100" a="1"/>
  <c r="CD114" i="100" s="1"/>
  <c r="CD63" i="100" a="1"/>
  <c r="CD63" i="100" s="1"/>
  <c r="CD68" i="100" a="1"/>
  <c r="CD68" i="100" s="1"/>
  <c r="CD17" i="100" a="1"/>
  <c r="CD17" i="100" s="1"/>
  <c r="CD27" i="100" a="1"/>
  <c r="CD27" i="100" s="1"/>
  <c r="CD56" i="100" a="1"/>
  <c r="CD56" i="100" s="1"/>
  <c r="CD46" i="100" a="1"/>
  <c r="CD46" i="100" s="1"/>
  <c r="CD86" i="100" a="1"/>
  <c r="CD86" i="100" s="1"/>
  <c r="CD91" i="100" a="1"/>
  <c r="CD91" i="100" s="1"/>
  <c r="CD92" i="100" a="1"/>
  <c r="CD92" i="100" s="1"/>
  <c r="CD20" i="100" a="1"/>
  <c r="CD20" i="100" s="1"/>
  <c r="CD97" i="100" a="1"/>
  <c r="CD97" i="100" s="1"/>
  <c r="CD51" i="100" a="1"/>
  <c r="CD51" i="100" s="1"/>
  <c r="CD78" i="100" a="1"/>
  <c r="CD78" i="100" s="1"/>
  <c r="CD93" i="100" a="1"/>
  <c r="CD93" i="100" s="1"/>
  <c r="CD57" i="100" a="1"/>
  <c r="CD57" i="100" s="1"/>
  <c r="CD106" i="100" a="1"/>
  <c r="CD106" i="100" s="1"/>
  <c r="CD23" i="100" a="1"/>
  <c r="CD23" i="100" s="1"/>
  <c r="CD113" i="100" a="1"/>
  <c r="CD113" i="100" s="1"/>
  <c r="CD31" i="100" a="1"/>
  <c r="CD31" i="100" s="1"/>
  <c r="CD42" i="100" a="1"/>
  <c r="CD42" i="100" s="1"/>
  <c r="CD89" i="100" a="1"/>
  <c r="CD89" i="100" s="1"/>
  <c r="CD99" i="100" a="1"/>
  <c r="CD99" i="100" s="1"/>
  <c r="CD104" i="100" a="1"/>
  <c r="CD104" i="100" s="1"/>
  <c r="CD40" i="100" a="1"/>
  <c r="CD40" i="100" s="1"/>
  <c r="CD73" i="100" a="1"/>
  <c r="CD73" i="100" s="1"/>
  <c r="CD50" i="100" a="1"/>
  <c r="CD50" i="100" s="1"/>
  <c r="CD112" i="100" a="1"/>
  <c r="CD112" i="100" s="1"/>
  <c r="CD83" i="100" a="1"/>
  <c r="CD83" i="100" s="1"/>
  <c r="CD94" i="100" a="1"/>
  <c r="CD94" i="100" s="1"/>
  <c r="CD64" i="100" a="1"/>
  <c r="CD64" i="100" s="1"/>
  <c r="CD105" i="100" a="1"/>
  <c r="CD105" i="100" s="1"/>
  <c r="CD95" i="100" a="1"/>
  <c r="CD95" i="100" s="1"/>
  <c r="CD111" i="100" a="1"/>
  <c r="CD111" i="100" s="1"/>
  <c r="CI19" i="100" a="1"/>
  <c r="CI19" i="100" s="1"/>
  <c r="CI29" i="100" a="1"/>
  <c r="CI29" i="100" s="1"/>
  <c r="CI45" i="100" a="1"/>
  <c r="CI45" i="100" s="1"/>
  <c r="CI16" i="100" a="1"/>
  <c r="CI16" i="100" s="1"/>
  <c r="CI12" i="100" a="1"/>
  <c r="CI12" i="100" s="1"/>
  <c r="CI31" i="100" a="1"/>
  <c r="CI31" i="100" s="1"/>
  <c r="CI9" i="100" a="1"/>
  <c r="CI9" i="100" s="1"/>
  <c r="CI33" i="100" a="1"/>
  <c r="CI33" i="100" s="1"/>
  <c r="CI13" i="100" a="1"/>
  <c r="CI13" i="100" s="1"/>
  <c r="CI17" i="100" a="1"/>
  <c r="CI17" i="100" s="1"/>
  <c r="CI26" i="100" a="1"/>
  <c r="CI26" i="100" s="1"/>
  <c r="CI35" i="100" a="1"/>
  <c r="CI35" i="100" s="1"/>
  <c r="CI48" i="100" a="1"/>
  <c r="CI48" i="100" s="1"/>
  <c r="CI23" i="100" a="1"/>
  <c r="CI23" i="100" s="1"/>
  <c r="CI25" i="100" a="1"/>
  <c r="CI25" i="100" s="1"/>
  <c r="CI41" i="100" a="1"/>
  <c r="CI41" i="100" s="1"/>
  <c r="CI49" i="100" a="1"/>
  <c r="CI49" i="100" s="1"/>
  <c r="CI67" i="100" a="1"/>
  <c r="CI67" i="100" s="1"/>
  <c r="CI72" i="100" a="1"/>
  <c r="CI72" i="100" s="1"/>
  <c r="CI50" i="100" a="1"/>
  <c r="CI50" i="100" s="1"/>
  <c r="CI54" i="100" a="1"/>
  <c r="CI54" i="100" s="1"/>
  <c r="CI60" i="100" a="1"/>
  <c r="CI60" i="100" s="1"/>
  <c r="CI71" i="100" a="1"/>
  <c r="CI71" i="100" s="1"/>
  <c r="CI10" i="100" a="1"/>
  <c r="CI10" i="100" s="1"/>
  <c r="CI14" i="100" a="1"/>
  <c r="CI14" i="100" s="1"/>
  <c r="CI30" i="100" a="1"/>
  <c r="CI30" i="100" s="1"/>
  <c r="CI42" i="100" a="1"/>
  <c r="CI42" i="100" s="1"/>
  <c r="CI43" i="100" a="1"/>
  <c r="CI43" i="100" s="1"/>
  <c r="CI56" i="100" a="1"/>
  <c r="CI56" i="100" s="1"/>
  <c r="CI62" i="100" a="1"/>
  <c r="CI62" i="100" s="1"/>
  <c r="CI22" i="100" a="1"/>
  <c r="CI22" i="100" s="1"/>
  <c r="CI28" i="100" a="1"/>
  <c r="CI28" i="100" s="1"/>
  <c r="CI70" i="100" a="1"/>
  <c r="CI70" i="100" s="1"/>
  <c r="CI73" i="100" a="1"/>
  <c r="CI73" i="100" s="1"/>
  <c r="CI88" i="100" a="1"/>
  <c r="CI88" i="100" s="1"/>
  <c r="CI96" i="100" a="1"/>
  <c r="CI96" i="100" s="1"/>
  <c r="CI85" i="100" a="1"/>
  <c r="CI85" i="100" s="1"/>
  <c r="CI93" i="100" a="1"/>
  <c r="CI93" i="100" s="1"/>
  <c r="CI24" i="100" a="1"/>
  <c r="CI24" i="100" s="1"/>
  <c r="CI77" i="100" a="1"/>
  <c r="CI77" i="100" s="1"/>
  <c r="CI84" i="100" a="1"/>
  <c r="CI84" i="100" s="1"/>
  <c r="CI27" i="100" a="1"/>
  <c r="CI27" i="100" s="1"/>
  <c r="CI46" i="100" a="1"/>
  <c r="CI46" i="100" s="1"/>
  <c r="CI58" i="100" a="1"/>
  <c r="CI58" i="100" s="1"/>
  <c r="CI95" i="100" a="1"/>
  <c r="CI95" i="100" s="1"/>
  <c r="CI97" i="100" a="1"/>
  <c r="CI97" i="100" s="1"/>
  <c r="CI106" i="100" a="1"/>
  <c r="CI106" i="100" s="1"/>
  <c r="CI55" i="100" a="1"/>
  <c r="CI55" i="100" s="1"/>
  <c r="CI87" i="100" a="1"/>
  <c r="CI87" i="100" s="1"/>
  <c r="CI112" i="100" a="1"/>
  <c r="CI112" i="100" s="1"/>
  <c r="CI79" i="100" a="1"/>
  <c r="CI79" i="100" s="1"/>
  <c r="CI108" i="100" a="1"/>
  <c r="CI108" i="100" s="1"/>
  <c r="CI115" i="100" a="1"/>
  <c r="CI115" i="100" s="1"/>
  <c r="CI39" i="100" a="1"/>
  <c r="CI39" i="100" s="1"/>
  <c r="CI78" i="100" a="1"/>
  <c r="CI78" i="100" s="1"/>
  <c r="CI80" i="100" a="1"/>
  <c r="CI80" i="100" s="1"/>
  <c r="CI63" i="100" a="1"/>
  <c r="CI63" i="100" s="1"/>
  <c r="CI82" i="100" a="1"/>
  <c r="CI82" i="100" s="1"/>
  <c r="CI101" i="100" a="1"/>
  <c r="CI101" i="100" s="1"/>
  <c r="CI47" i="100" a="1"/>
  <c r="CI47" i="100" s="1"/>
  <c r="CI111" i="100" a="1"/>
  <c r="CI111" i="100" s="1"/>
  <c r="CI57" i="100" a="1"/>
  <c r="CI57" i="100" s="1"/>
  <c r="CI64" i="100" a="1"/>
  <c r="CI64" i="100" s="1"/>
  <c r="CI113" i="100" a="1"/>
  <c r="CI113" i="100" s="1"/>
  <c r="CI11" i="100" a="1"/>
  <c r="CI11" i="100" s="1"/>
  <c r="CI59" i="100" a="1"/>
  <c r="CI59" i="100" s="1"/>
  <c r="CI61" i="100" a="1"/>
  <c r="CI61" i="100" s="1"/>
  <c r="CI98" i="100" a="1"/>
  <c r="CI98" i="100" s="1"/>
  <c r="CI102" i="100" a="1"/>
  <c r="CI102" i="100" s="1"/>
  <c r="CI32" i="100" a="1"/>
  <c r="CI32" i="100" s="1"/>
  <c r="CI69" i="100" a="1"/>
  <c r="CI69" i="100" s="1"/>
  <c r="CI76" i="100" a="1"/>
  <c r="CI76" i="100" s="1"/>
  <c r="CI37" i="100" a="1"/>
  <c r="CI37" i="100" s="1"/>
  <c r="CI75" i="100" a="1"/>
  <c r="CI75" i="100" s="1"/>
  <c r="CI99" i="100" a="1"/>
  <c r="CI99" i="100" s="1"/>
  <c r="CI114" i="100" a="1"/>
  <c r="CI114" i="100" s="1"/>
  <c r="CI40" i="100" a="1"/>
  <c r="CI40" i="100" s="1"/>
  <c r="CI104" i="100" a="1"/>
  <c r="CI104" i="100" s="1"/>
  <c r="CI74" i="100" a="1"/>
  <c r="CI74" i="100" s="1"/>
  <c r="CI51" i="100" a="1"/>
  <c r="CI51" i="100" s="1"/>
  <c r="CI21" i="100" a="1"/>
  <c r="CI21" i="100" s="1"/>
  <c r="CI110" i="100" a="1"/>
  <c r="CI110" i="100" s="1"/>
  <c r="CI90" i="100" a="1"/>
  <c r="CI90" i="100" s="1"/>
  <c r="CI91" i="100" a="1"/>
  <c r="CI91" i="100" s="1"/>
  <c r="CI103" i="100" a="1"/>
  <c r="CI103" i="100" s="1"/>
  <c r="CI109" i="100" a="1"/>
  <c r="CI109" i="100" s="1"/>
  <c r="CI18" i="100" a="1"/>
  <c r="CI18" i="100" s="1"/>
  <c r="CI44" i="100" a="1"/>
  <c r="CI44" i="100" s="1"/>
  <c r="CI94" i="100" a="1"/>
  <c r="CI94" i="100" s="1"/>
  <c r="CI34" i="100" a="1"/>
  <c r="CI34" i="100" s="1"/>
  <c r="CI65" i="100" a="1"/>
  <c r="CI65" i="100" s="1"/>
  <c r="CI38" i="100" a="1"/>
  <c r="CI38" i="100" s="1"/>
  <c r="CI68" i="100" a="1"/>
  <c r="CI68" i="100" s="1"/>
  <c r="CI107" i="100" a="1"/>
  <c r="CI107" i="100" s="1"/>
  <c r="CI15" i="100" a="1"/>
  <c r="CI15" i="100" s="1"/>
  <c r="CI52" i="100" a="1"/>
  <c r="CI52" i="100" s="1"/>
  <c r="CI100" i="100" a="1"/>
  <c r="CI100" i="100" s="1"/>
  <c r="CI66" i="100" a="1"/>
  <c r="CI66" i="100" s="1"/>
  <c r="CI20" i="100" a="1"/>
  <c r="CI20" i="100" s="1"/>
  <c r="CI89" i="100" a="1"/>
  <c r="CI89" i="100" s="1"/>
  <c r="CI83" i="100" a="1"/>
  <c r="CI83" i="100" s="1"/>
  <c r="CI81" i="100" a="1"/>
  <c r="CI81" i="100" s="1"/>
  <c r="CI53" i="100" a="1"/>
  <c r="CI53" i="100" s="1"/>
  <c r="CI105" i="100" a="1"/>
  <c r="CI105" i="100" s="1"/>
  <c r="CI36" i="100" a="1"/>
  <c r="CI36" i="100" s="1"/>
  <c r="CI86" i="100" a="1"/>
  <c r="CI86" i="100" s="1"/>
  <c r="CI116" i="100" a="1"/>
  <c r="CI116" i="100" s="1"/>
  <c r="CI92" i="100" a="1"/>
  <c r="CI92" i="100" s="1"/>
  <c r="P15" i="62"/>
  <c r="R11" i="62"/>
  <c r="AX115" i="100" l="1"/>
  <c r="BS115" i="100"/>
  <c r="AX47" i="100"/>
  <c r="BS47" i="100"/>
  <c r="BS112" i="100"/>
  <c r="AX112" i="100"/>
  <c r="AD97" i="100" a="1"/>
  <c r="AD97" i="100" s="1"/>
  <c r="AD27" i="100" a="1"/>
  <c r="AD27" i="100" s="1"/>
  <c r="AD17" i="100" a="1"/>
  <c r="AD17" i="100" s="1"/>
  <c r="AD111" i="100" a="1"/>
  <c r="AD111" i="100" s="1"/>
  <c r="AD61" i="100" a="1"/>
  <c r="AD61" i="100" s="1"/>
  <c r="AD23" i="100" a="1"/>
  <c r="AD23" i="100" s="1"/>
  <c r="AD51" i="100" a="1"/>
  <c r="AD51" i="100" s="1"/>
  <c r="AD94" i="100" a="1"/>
  <c r="AD94" i="100" s="1"/>
  <c r="AD37" i="100" a="1"/>
  <c r="AD37" i="100" s="1"/>
  <c r="AD78" i="100" a="1"/>
  <c r="AD78" i="100" s="1"/>
  <c r="AD86" i="100" a="1"/>
  <c r="AD86" i="100" s="1"/>
  <c r="AD92" i="100" a="1"/>
  <c r="AD92" i="100" s="1"/>
  <c r="AD98" i="100" a="1"/>
  <c r="AD98" i="100" s="1"/>
  <c r="AD55" i="100" a="1"/>
  <c r="AD55" i="100" s="1"/>
  <c r="AD70" i="100" a="1"/>
  <c r="AD70" i="100" s="1"/>
  <c r="AD48" i="100" a="1"/>
  <c r="AD48" i="100" s="1"/>
  <c r="AD95" i="100" a="1"/>
  <c r="AD95" i="100" s="1"/>
  <c r="AD24" i="100" a="1"/>
  <c r="AD24" i="100" s="1"/>
  <c r="AD69" i="100" a="1"/>
  <c r="AD69" i="100" s="1"/>
  <c r="AD20" i="100" a="1"/>
  <c r="AD20" i="100" s="1"/>
  <c r="AD10" i="100" a="1"/>
  <c r="AD10" i="100" s="1"/>
  <c r="AD83" i="100" a="1"/>
  <c r="AD83" i="100" s="1"/>
  <c r="AD9" i="100" a="1"/>
  <c r="AD9" i="100" s="1"/>
  <c r="AD44" i="100" a="1"/>
  <c r="AD44" i="100" s="1"/>
  <c r="AD79" i="100" a="1"/>
  <c r="AD79" i="100" s="1"/>
  <c r="AD50" i="100" a="1"/>
  <c r="AD50" i="100" s="1"/>
  <c r="AD71" i="100" a="1"/>
  <c r="AD71" i="100" s="1"/>
  <c r="AD66" i="100" a="1"/>
  <c r="AD66" i="100" s="1"/>
  <c r="AD52" i="100" a="1"/>
  <c r="AD52" i="100" s="1"/>
  <c r="AD73" i="100" a="1"/>
  <c r="AD73" i="100" s="1"/>
  <c r="AD53" i="100" a="1"/>
  <c r="AD53" i="100" s="1"/>
  <c r="AD104" i="100" a="1"/>
  <c r="AD104" i="100" s="1"/>
  <c r="AD19" i="100" a="1"/>
  <c r="AD19" i="100" s="1"/>
  <c r="AD29" i="100" a="1"/>
  <c r="AD29" i="100" s="1"/>
  <c r="AD116" i="100" a="1"/>
  <c r="AD116" i="100" s="1"/>
  <c r="AD114" i="100" a="1"/>
  <c r="AD114" i="100" s="1"/>
  <c r="AD85" i="100" a="1"/>
  <c r="AD85" i="100" s="1"/>
  <c r="AD74" i="100" a="1"/>
  <c r="AD74" i="100" s="1"/>
  <c r="AD75" i="100" a="1"/>
  <c r="AD75" i="100" s="1"/>
  <c r="AD56" i="100" a="1"/>
  <c r="AD56" i="100" s="1"/>
  <c r="AD84" i="100" a="1"/>
  <c r="AD84" i="100" s="1"/>
  <c r="AD82" i="100" a="1"/>
  <c r="AD82" i="100" s="1"/>
  <c r="AD32" i="100" a="1"/>
  <c r="AD32" i="100" s="1"/>
  <c r="AD22" i="100" a="1"/>
  <c r="AD22" i="100" s="1"/>
  <c r="AD40" i="100" a="1"/>
  <c r="AD40" i="100" s="1"/>
  <c r="AD72" i="100" a="1"/>
  <c r="AD72" i="100" s="1"/>
  <c r="AD49" i="100" a="1"/>
  <c r="AD49" i="100" s="1"/>
  <c r="AD89" i="100" a="1"/>
  <c r="AD89" i="100" s="1"/>
  <c r="AD88" i="100" a="1"/>
  <c r="AD88" i="100" s="1"/>
  <c r="AD103" i="100" a="1"/>
  <c r="AD103" i="100" s="1"/>
  <c r="AD115" i="100" a="1"/>
  <c r="AD115" i="100" s="1"/>
  <c r="AD90" i="100" a="1"/>
  <c r="AD90" i="100" s="1"/>
  <c r="AD42" i="100" a="1"/>
  <c r="AD42" i="100" s="1"/>
  <c r="AD107" i="100" a="1"/>
  <c r="AD107" i="100" s="1"/>
  <c r="AD46" i="100" a="1"/>
  <c r="AD46" i="100" s="1"/>
  <c r="AD113" i="100" a="1"/>
  <c r="AD113" i="100" s="1"/>
  <c r="AD16" i="100" a="1"/>
  <c r="AD16" i="100" s="1"/>
  <c r="AD39" i="100" a="1"/>
  <c r="AD39" i="100" s="1"/>
  <c r="AD26" i="100" a="1"/>
  <c r="AD26" i="100" s="1"/>
  <c r="AD11" i="100" a="1"/>
  <c r="AD11" i="100" s="1"/>
  <c r="AD30" i="100" a="1"/>
  <c r="AD30" i="100" s="1"/>
  <c r="AD38" i="100" a="1"/>
  <c r="AD38" i="100" s="1"/>
  <c r="AD101" i="100" a="1"/>
  <c r="AD101" i="100" s="1"/>
  <c r="AD77" i="100" a="1"/>
  <c r="AD77" i="100" s="1"/>
  <c r="AD96" i="100" a="1"/>
  <c r="AD96" i="100" s="1"/>
  <c r="AD109" i="100" a="1"/>
  <c r="AD109" i="100" s="1"/>
  <c r="AD41" i="100" a="1"/>
  <c r="AD41" i="100" s="1"/>
  <c r="AD13" i="100" a="1"/>
  <c r="AD13" i="100" s="1"/>
  <c r="AD14" i="100" a="1"/>
  <c r="AD14" i="100" s="1"/>
  <c r="AD43" i="100" a="1"/>
  <c r="AD43" i="100" s="1"/>
  <c r="AD105" i="100" a="1"/>
  <c r="AD105" i="100" s="1"/>
  <c r="AD21" i="100" a="1"/>
  <c r="AD21" i="100" s="1"/>
  <c r="AD93" i="100" a="1"/>
  <c r="AD93" i="100" s="1"/>
  <c r="AD65" i="100" a="1"/>
  <c r="AD65" i="100" s="1"/>
  <c r="AD12" i="100" a="1"/>
  <c r="AD12" i="100" s="1"/>
  <c r="AD35" i="100" a="1"/>
  <c r="AD35" i="100" s="1"/>
  <c r="AD59" i="100" a="1"/>
  <c r="AD59" i="100" s="1"/>
  <c r="AD76" i="100" a="1"/>
  <c r="AD76" i="100" s="1"/>
  <c r="AD62" i="100" a="1"/>
  <c r="AD62" i="100" s="1"/>
  <c r="AD68" i="100" a="1"/>
  <c r="AD68" i="100" s="1"/>
  <c r="AD87" i="100" a="1"/>
  <c r="AD87" i="100" s="1"/>
  <c r="AD112" i="100" a="1"/>
  <c r="AD112" i="100" s="1"/>
  <c r="AD31" i="100" a="1"/>
  <c r="AD31" i="100" s="1"/>
  <c r="AD63" i="100" a="1"/>
  <c r="AD63" i="100" s="1"/>
  <c r="AD33" i="100" a="1"/>
  <c r="AD33" i="100" s="1"/>
  <c r="AX9" i="107"/>
  <c r="AD81" i="100" a="1"/>
  <c r="AD81" i="100" s="1"/>
  <c r="AD80" i="100" a="1"/>
  <c r="AD80" i="100" s="1"/>
  <c r="AD67" i="100" a="1"/>
  <c r="AD67" i="100" s="1"/>
  <c r="AD102" i="100" a="1"/>
  <c r="AD102" i="100" s="1"/>
  <c r="AD108" i="100" a="1"/>
  <c r="AD108" i="100" s="1"/>
  <c r="AD106" i="100" a="1"/>
  <c r="AD106" i="100" s="1"/>
  <c r="AD28" i="100" a="1"/>
  <c r="AD28" i="100" s="1"/>
  <c r="AD57" i="100" a="1"/>
  <c r="AD57" i="100" s="1"/>
  <c r="AD54" i="100" a="1"/>
  <c r="AD54" i="100" s="1"/>
  <c r="AD91" i="100" a="1"/>
  <c r="AD91" i="100" s="1"/>
  <c r="AD99" i="100" a="1"/>
  <c r="AD99" i="100" s="1"/>
  <c r="AD34" i="100" a="1"/>
  <c r="AD34" i="100" s="1"/>
  <c r="AD25" i="100" a="1"/>
  <c r="AD25" i="100" s="1"/>
  <c r="AD15" i="100" a="1"/>
  <c r="AD15" i="100" s="1"/>
  <c r="AD36" i="100" a="1"/>
  <c r="AD36" i="100" s="1"/>
  <c r="AD18" i="100" a="1"/>
  <c r="AD18" i="100" s="1"/>
  <c r="AD100" i="100" a="1"/>
  <c r="AD100" i="100" s="1"/>
  <c r="AD110" i="100" a="1"/>
  <c r="AD110" i="100" s="1"/>
  <c r="AD45" i="100" a="1"/>
  <c r="AD45" i="100" s="1"/>
  <c r="AD64" i="100" a="1"/>
  <c r="AD64" i="100" s="1"/>
  <c r="AD60" i="100" a="1"/>
  <c r="AD60" i="100" s="1"/>
  <c r="AD58" i="100" a="1"/>
  <c r="AD58" i="100" s="1"/>
  <c r="AD47" i="100" a="1"/>
  <c r="AD47" i="100" s="1"/>
  <c r="BR9" i="107"/>
  <c r="BS57" i="100"/>
  <c r="AX57" i="100"/>
  <c r="BS30" i="100"/>
  <c r="AX30" i="100"/>
  <c r="BS103" i="100"/>
  <c r="AX103" i="100"/>
  <c r="AX72" i="100"/>
  <c r="BS72" i="100"/>
  <c r="AX35" i="100"/>
  <c r="BS35" i="100"/>
  <c r="BS102" i="100"/>
  <c r="AX102" i="100"/>
  <c r="BS67" i="100"/>
  <c r="AX67" i="100"/>
  <c r="BS39" i="100"/>
  <c r="AX39" i="100"/>
  <c r="BS110" i="100"/>
  <c r="AX110" i="100"/>
  <c r="AX21" i="100"/>
  <c r="BS21" i="100"/>
  <c r="AX99" i="100"/>
  <c r="BS99" i="100"/>
  <c r="AX12" i="100"/>
  <c r="BS12" i="100"/>
  <c r="BS78" i="100"/>
  <c r="AX78" i="100"/>
  <c r="BS15" i="100"/>
  <c r="AX15" i="100"/>
  <c r="AX60" i="100"/>
  <c r="BS60" i="100"/>
  <c r="AX94" i="100"/>
  <c r="BS94" i="100"/>
  <c r="BS62" i="100"/>
  <c r="AX62" i="100"/>
  <c r="BS29" i="100"/>
  <c r="AX29" i="100"/>
  <c r="AX98" i="100"/>
  <c r="BS98" i="100"/>
  <c r="AX52" i="100"/>
  <c r="BS52" i="100"/>
  <c r="AX49" i="100"/>
  <c r="BS49" i="100"/>
  <c r="BS26" i="100"/>
  <c r="AX26" i="100"/>
  <c r="BS75" i="100"/>
  <c r="AX75" i="100"/>
  <c r="AX88" i="100"/>
  <c r="BS88" i="100"/>
  <c r="AX18" i="100"/>
  <c r="BS18" i="100"/>
  <c r="AX64" i="100"/>
  <c r="BS64" i="100"/>
  <c r="AX14" i="100"/>
  <c r="BS14" i="100"/>
  <c r="AX95" i="100"/>
  <c r="BS95" i="100"/>
  <c r="BS41" i="100"/>
  <c r="AX41" i="100"/>
  <c r="BS63" i="100"/>
  <c r="AX63" i="100"/>
  <c r="AX109" i="100"/>
  <c r="BS109" i="100"/>
  <c r="AX90" i="100"/>
  <c r="BS90" i="100"/>
  <c r="AX27" i="100"/>
  <c r="BS27" i="100"/>
  <c r="BS69" i="100"/>
  <c r="AX69" i="100"/>
  <c r="BS80" i="100"/>
  <c r="AX80" i="100"/>
  <c r="BS82" i="100"/>
  <c r="AX82" i="100"/>
  <c r="AX87" i="100"/>
  <c r="BS87" i="100"/>
  <c r="BS101" i="100"/>
  <c r="AX101" i="100"/>
  <c r="AX113" i="100"/>
  <c r="BS113" i="100"/>
  <c r="AX46" i="100"/>
  <c r="BS46" i="100"/>
  <c r="BS23" i="100"/>
  <c r="AX23" i="100"/>
  <c r="BS58" i="100"/>
  <c r="AX58" i="100"/>
  <c r="AX89" i="100"/>
  <c r="BS89" i="100"/>
  <c r="AX105" i="100"/>
  <c r="BS105" i="100"/>
  <c r="BS20" i="100"/>
  <c r="AX20" i="100"/>
  <c r="AX16" i="100"/>
  <c r="BS16" i="100"/>
  <c r="AX11" i="100"/>
  <c r="BS11" i="100"/>
  <c r="AX59" i="100"/>
  <c r="BS59" i="100"/>
  <c r="BS76" i="100"/>
  <c r="AX76" i="100"/>
  <c r="BS25" i="100"/>
  <c r="AX25" i="100"/>
  <c r="AX77" i="100"/>
  <c r="BS77" i="100"/>
  <c r="BS71" i="100"/>
  <c r="AX71" i="100"/>
  <c r="BS28" i="100"/>
  <c r="AX28" i="100"/>
  <c r="AX9" i="100"/>
  <c r="BS9" i="100"/>
  <c r="BS36" i="100"/>
  <c r="AX36" i="100"/>
  <c r="AX107" i="100"/>
  <c r="BS107" i="100"/>
  <c r="AX73" i="100"/>
  <c r="BS73" i="100"/>
  <c r="AX48" i="100"/>
  <c r="BS48" i="100"/>
  <c r="BS24" i="100"/>
  <c r="AX24" i="100"/>
  <c r="AX96" i="100"/>
  <c r="BS96" i="100"/>
  <c r="AX100" i="100"/>
  <c r="BS100" i="100"/>
  <c r="BS17" i="100"/>
  <c r="AX17" i="100"/>
  <c r="AX65" i="100"/>
  <c r="BS65" i="100"/>
  <c r="BS108" i="100"/>
  <c r="AX108" i="100"/>
  <c r="AX53" i="100"/>
  <c r="BS53" i="100"/>
  <c r="BS31" i="100"/>
  <c r="AX31" i="100"/>
  <c r="AX61" i="100"/>
  <c r="BS61" i="100"/>
  <c r="BS97" i="100"/>
  <c r="AX97" i="100"/>
  <c r="AX111" i="100"/>
  <c r="BS111" i="100"/>
  <c r="BS37" i="100"/>
  <c r="AX37" i="100"/>
  <c r="BS74" i="100"/>
  <c r="AX74" i="100"/>
  <c r="AX54" i="100"/>
  <c r="BS54" i="100"/>
  <c r="AX70" i="100"/>
  <c r="BS70" i="100"/>
  <c r="AX106" i="100"/>
  <c r="BS106" i="100"/>
  <c r="AX13" i="100"/>
  <c r="BS13" i="100"/>
  <c r="AX55" i="100"/>
  <c r="BS55" i="100"/>
  <c r="BS92" i="100"/>
  <c r="AX92" i="100"/>
  <c r="AX81" i="100"/>
  <c r="BS81" i="100"/>
  <c r="BS42" i="100"/>
  <c r="AX42" i="100"/>
  <c r="AX84" i="100"/>
  <c r="BS84" i="100"/>
  <c r="AX93" i="100"/>
  <c r="BS93" i="100"/>
  <c r="BS51" i="100"/>
  <c r="AX51" i="100"/>
  <c r="AX45" i="100"/>
  <c r="BS45" i="100"/>
  <c r="BS34" i="100"/>
  <c r="AX34" i="100"/>
  <c r="AX50" i="100"/>
  <c r="BS50" i="100"/>
  <c r="BS116" i="100"/>
  <c r="AX116" i="100"/>
  <c r="BS32" i="100"/>
  <c r="AX32" i="100"/>
  <c r="BS22" i="100"/>
  <c r="AX22" i="100"/>
  <c r="BS79" i="100"/>
  <c r="AX79" i="100"/>
  <c r="AX91" i="100"/>
  <c r="BS91" i="100"/>
  <c r="AX68" i="100"/>
  <c r="BS68" i="100"/>
  <c r="AX66" i="100"/>
  <c r="BS66" i="100"/>
  <c r="AX19" i="100"/>
  <c r="BS19" i="100"/>
  <c r="AX56" i="100"/>
  <c r="BS56" i="100"/>
  <c r="AX43" i="100"/>
  <c r="BS43" i="100"/>
  <c r="BS86" i="100"/>
  <c r="AX86" i="100"/>
  <c r="AX44" i="100"/>
  <c r="BS44" i="100"/>
  <c r="AX40" i="100"/>
  <c r="BS40" i="100"/>
  <c r="BS104" i="100"/>
  <c r="AX104" i="100"/>
  <c r="AX33" i="100"/>
  <c r="BS33" i="100"/>
  <c r="BS38" i="100"/>
  <c r="AX38" i="100"/>
  <c r="BS85" i="100"/>
  <c r="AX85" i="100"/>
  <c r="AX10" i="100"/>
  <c r="BS10" i="100"/>
  <c r="BS83" i="100"/>
  <c r="AX83" i="100"/>
  <c r="BS114" i="100"/>
  <c r="AX114" i="100"/>
  <c r="Q15" i="62"/>
  <c r="R12" i="62"/>
  <c r="R13" i="62" s="1"/>
  <c r="BT55" i="100" l="1"/>
  <c r="AY55" i="100"/>
  <c r="AY43" i="100"/>
  <c r="BT43" i="100"/>
  <c r="AY103" i="100"/>
  <c r="BT103" i="100"/>
  <c r="BT73" i="100"/>
  <c r="AY73" i="100"/>
  <c r="AY78" i="100"/>
  <c r="BT78" i="100"/>
  <c r="AY90" i="100"/>
  <c r="BT90" i="100"/>
  <c r="AY13" i="100"/>
  <c r="BT13" i="100"/>
  <c r="AY89" i="100"/>
  <c r="BT89" i="100"/>
  <c r="AY66" i="100"/>
  <c r="BT66" i="100"/>
  <c r="AY94" i="100"/>
  <c r="BT94" i="100"/>
  <c r="AY106" i="100"/>
  <c r="BT106" i="100"/>
  <c r="BT58" i="100"/>
  <c r="AY58" i="100"/>
  <c r="AY49" i="100"/>
  <c r="BT49" i="100"/>
  <c r="AY71" i="100"/>
  <c r="BT71" i="100"/>
  <c r="AY51" i="100"/>
  <c r="BT51" i="100"/>
  <c r="AY115" i="100"/>
  <c r="BT115" i="100"/>
  <c r="BT50" i="100"/>
  <c r="AY50" i="100"/>
  <c r="AY101" i="100"/>
  <c r="BT101" i="100"/>
  <c r="AY9" i="100"/>
  <c r="BT9" i="100"/>
  <c r="BT17" i="100"/>
  <c r="AY17" i="100"/>
  <c r="AY28" i="100"/>
  <c r="BT28" i="100"/>
  <c r="AY104" i="100"/>
  <c r="BT104" i="100"/>
  <c r="AY67" i="100"/>
  <c r="BT67" i="100"/>
  <c r="AY60" i="100"/>
  <c r="BT60" i="100"/>
  <c r="AY45" i="100"/>
  <c r="BT45" i="100"/>
  <c r="BT110" i="100"/>
  <c r="AY110" i="100"/>
  <c r="BT31" i="100"/>
  <c r="AY31" i="100"/>
  <c r="BT32" i="100"/>
  <c r="AY32" i="100"/>
  <c r="BT18" i="100"/>
  <c r="AY18" i="100"/>
  <c r="AY112" i="100"/>
  <c r="BT112" i="100"/>
  <c r="AY38" i="100"/>
  <c r="BT38" i="100"/>
  <c r="AY82" i="100"/>
  <c r="BT82" i="100"/>
  <c r="AY83" i="100"/>
  <c r="BT83" i="100"/>
  <c r="AY27" i="100"/>
  <c r="BT27" i="100"/>
  <c r="BT108" i="100"/>
  <c r="AY108" i="100"/>
  <c r="BT23" i="100"/>
  <c r="AY23" i="100"/>
  <c r="BT87" i="100"/>
  <c r="AY87" i="100"/>
  <c r="AY10" i="100"/>
  <c r="BT10" i="100"/>
  <c r="AY97" i="100"/>
  <c r="BT97" i="100"/>
  <c r="AY21" i="100"/>
  <c r="BT21" i="100"/>
  <c r="AY80" i="100"/>
  <c r="BT80" i="100"/>
  <c r="AY63" i="100"/>
  <c r="BT63" i="100"/>
  <c r="AY11" i="100"/>
  <c r="BT11" i="100"/>
  <c r="AY56" i="100"/>
  <c r="BT56" i="100"/>
  <c r="AY20" i="100"/>
  <c r="BT20" i="100"/>
  <c r="AY57" i="100"/>
  <c r="BT57" i="100"/>
  <c r="AY42" i="100"/>
  <c r="BT42" i="100"/>
  <c r="AY105" i="100"/>
  <c r="BT105" i="100"/>
  <c r="CO37" i="100" a="1"/>
  <c r="CO37" i="100" s="1"/>
  <c r="CO89" i="100" a="1"/>
  <c r="CO89" i="100" s="1"/>
  <c r="CO86" i="100" a="1"/>
  <c r="CO86" i="100" s="1"/>
  <c r="CO14" i="100" a="1"/>
  <c r="CO14" i="100" s="1"/>
  <c r="CO76" i="100" a="1"/>
  <c r="CO76" i="100" s="1"/>
  <c r="CO68" i="100" a="1"/>
  <c r="CO68" i="100" s="1"/>
  <c r="CO67" i="100" a="1"/>
  <c r="CO67" i="100" s="1"/>
  <c r="CO39" i="100" a="1"/>
  <c r="CO39" i="100" s="1"/>
  <c r="CO73" i="100" a="1"/>
  <c r="CO73" i="100" s="1"/>
  <c r="CO51" i="100" a="1"/>
  <c r="CO51" i="100" s="1"/>
  <c r="CO53" i="100" a="1"/>
  <c r="CO53" i="100" s="1"/>
  <c r="CO32" i="100" a="1"/>
  <c r="CO32" i="100" s="1"/>
  <c r="CO46" i="100" a="1"/>
  <c r="CO46" i="100" s="1"/>
  <c r="CO40" i="100" a="1"/>
  <c r="CO40" i="100" s="1"/>
  <c r="CO71" i="100" a="1"/>
  <c r="CO71" i="100" s="1"/>
  <c r="CO45" i="100" a="1"/>
  <c r="CO45" i="100" s="1"/>
  <c r="CO9" i="100" a="1"/>
  <c r="CO9" i="100" s="1"/>
  <c r="CO18" i="100" a="1"/>
  <c r="CO18" i="100" s="1"/>
  <c r="CO52" i="100" a="1"/>
  <c r="CO52" i="100" s="1"/>
  <c r="CO64" i="100" a="1"/>
  <c r="CO64" i="100" s="1"/>
  <c r="CO61" i="100" a="1"/>
  <c r="CO61" i="100" s="1"/>
  <c r="CO109" i="100" a="1"/>
  <c r="CO109" i="100" s="1"/>
  <c r="CO108" i="100" a="1"/>
  <c r="CO108" i="100" s="1"/>
  <c r="CO11" i="100" a="1"/>
  <c r="CO11" i="100" s="1"/>
  <c r="CO62" i="100" a="1"/>
  <c r="CO62" i="100" s="1"/>
  <c r="CO106" i="100" a="1"/>
  <c r="CO106" i="100" s="1"/>
  <c r="CO74" i="100" a="1"/>
  <c r="CO74" i="100" s="1"/>
  <c r="CO35" i="100" a="1"/>
  <c r="CO35" i="100" s="1"/>
  <c r="CO33" i="100" a="1"/>
  <c r="CO33" i="100" s="1"/>
  <c r="CO34" i="100" a="1"/>
  <c r="CO34" i="100" s="1"/>
  <c r="CO43" i="100" a="1"/>
  <c r="CO43" i="100" s="1"/>
  <c r="CO20" i="100" a="1"/>
  <c r="CO20" i="100" s="1"/>
  <c r="CO54" i="100" a="1"/>
  <c r="CO54" i="100" s="1"/>
  <c r="CO66" i="100" a="1"/>
  <c r="CO66" i="100" s="1"/>
  <c r="CO83" i="100" a="1"/>
  <c r="CO83" i="100" s="1"/>
  <c r="CO15" i="100" a="1"/>
  <c r="CO15" i="100" s="1"/>
  <c r="CO81" i="100" a="1"/>
  <c r="CO81" i="100" s="1"/>
  <c r="CO60" i="100" a="1"/>
  <c r="CO60" i="100" s="1"/>
  <c r="CO69" i="100" a="1"/>
  <c r="CO69" i="100" s="1"/>
  <c r="CO21" i="100" a="1"/>
  <c r="CO21" i="100" s="1"/>
  <c r="CO78" i="100" a="1"/>
  <c r="CO78" i="100" s="1"/>
  <c r="CO75" i="100" a="1"/>
  <c r="CO75" i="100" s="1"/>
  <c r="CO48" i="100" a="1"/>
  <c r="CO48" i="100" s="1"/>
  <c r="CO44" i="100" a="1"/>
  <c r="CO44" i="100" s="1"/>
  <c r="CO79" i="100" a="1"/>
  <c r="CO79" i="100" s="1"/>
  <c r="CO12" i="100" a="1"/>
  <c r="CO12" i="100" s="1"/>
  <c r="CO13" i="100" a="1"/>
  <c r="CO13" i="100" s="1"/>
  <c r="CO31" i="100" a="1"/>
  <c r="CO31" i="100" s="1"/>
  <c r="CO82" i="100" a="1"/>
  <c r="CO82" i="100" s="1"/>
  <c r="CO80" i="100" a="1"/>
  <c r="CO80" i="100" s="1"/>
  <c r="CO94" i="100" a="1"/>
  <c r="CO94" i="100" s="1"/>
  <c r="CO17" i="100" a="1"/>
  <c r="CO17" i="100" s="1"/>
  <c r="CO113" i="100" a="1"/>
  <c r="CO113" i="100" s="1"/>
  <c r="CO102" i="100" a="1"/>
  <c r="CO102" i="100" s="1"/>
  <c r="CO96" i="100" a="1"/>
  <c r="CO96" i="100" s="1"/>
  <c r="CO16" i="100" a="1"/>
  <c r="CO16" i="100" s="1"/>
  <c r="CO22" i="100" a="1"/>
  <c r="CO22" i="100" s="1"/>
  <c r="CO28" i="100" a="1"/>
  <c r="CO28" i="100" s="1"/>
  <c r="CO77" i="100" a="1"/>
  <c r="CO77" i="100" s="1"/>
  <c r="CO101" i="100" a="1"/>
  <c r="CO101" i="100" s="1"/>
  <c r="CO88" i="100" a="1"/>
  <c r="CO88" i="100" s="1"/>
  <c r="CO110" i="100" a="1"/>
  <c r="CO110" i="100" s="1"/>
  <c r="CO59" i="100" a="1"/>
  <c r="CO59" i="100" s="1"/>
  <c r="CO97" i="100" a="1"/>
  <c r="CO97" i="100" s="1"/>
  <c r="CO50" i="100" a="1"/>
  <c r="CO50" i="100" s="1"/>
  <c r="CO93" i="100" a="1"/>
  <c r="CO93" i="100" s="1"/>
  <c r="CO92" i="100" a="1"/>
  <c r="CO92" i="100" s="1"/>
  <c r="CO104" i="100" a="1"/>
  <c r="CO104" i="100" s="1"/>
  <c r="CO57" i="100" a="1"/>
  <c r="CO57" i="100" s="1"/>
  <c r="CO41" i="100" a="1"/>
  <c r="CO41" i="100" s="1"/>
  <c r="CO47" i="100" a="1"/>
  <c r="CO47" i="100" s="1"/>
  <c r="CO30" i="100" a="1"/>
  <c r="CO30" i="100" s="1"/>
  <c r="CO63" i="100" a="1"/>
  <c r="CO63" i="100" s="1"/>
  <c r="CO87" i="100" a="1"/>
  <c r="CO87" i="100" s="1"/>
  <c r="CO95" i="100" a="1"/>
  <c r="CO95" i="100" s="1"/>
  <c r="CO116" i="100" a="1"/>
  <c r="CO116" i="100" s="1"/>
  <c r="CO23" i="100" a="1"/>
  <c r="CO23" i="100" s="1"/>
  <c r="CO72" i="100" a="1"/>
  <c r="CO72" i="100" s="1"/>
  <c r="CO36" i="100" a="1"/>
  <c r="CO36" i="100" s="1"/>
  <c r="CO105" i="100" a="1"/>
  <c r="CO105" i="100" s="1"/>
  <c r="CO100" i="100" a="1"/>
  <c r="CO100" i="100" s="1"/>
  <c r="CO111" i="100" a="1"/>
  <c r="CO111" i="100" s="1"/>
  <c r="CO25" i="100" a="1"/>
  <c r="CO25" i="100" s="1"/>
  <c r="CO115" i="100" a="1"/>
  <c r="CO115" i="100" s="1"/>
  <c r="CO19" i="100" a="1"/>
  <c r="CO19" i="100" s="1"/>
  <c r="CO103" i="100" a="1"/>
  <c r="CO103" i="100" s="1"/>
  <c r="CO56" i="100" a="1"/>
  <c r="CO56" i="100" s="1"/>
  <c r="CO65" i="100" a="1"/>
  <c r="CO65" i="100" s="1"/>
  <c r="CO98" i="100" a="1"/>
  <c r="CO98" i="100" s="1"/>
  <c r="CO85" i="100" a="1"/>
  <c r="CO85" i="100" s="1"/>
  <c r="CO24" i="100" a="1"/>
  <c r="CO24" i="100" s="1"/>
  <c r="CO55" i="100" a="1"/>
  <c r="CO55" i="100" s="1"/>
  <c r="CO58" i="100" a="1"/>
  <c r="CO58" i="100" s="1"/>
  <c r="CO112" i="100" a="1"/>
  <c r="CO112" i="100" s="1"/>
  <c r="CO26" i="100" a="1"/>
  <c r="CO26" i="100" s="1"/>
  <c r="CO90" i="100" a="1"/>
  <c r="CO90" i="100" s="1"/>
  <c r="CO84" i="100" a="1"/>
  <c r="CO84" i="100" s="1"/>
  <c r="CO107" i="100" a="1"/>
  <c r="CO107" i="100" s="1"/>
  <c r="CO99" i="100" a="1"/>
  <c r="CO99" i="100" s="1"/>
  <c r="CO91" i="100" a="1"/>
  <c r="CO91" i="100" s="1"/>
  <c r="CO38" i="100" a="1"/>
  <c r="CO38" i="100" s="1"/>
  <c r="CO42" i="100" a="1"/>
  <c r="CO42" i="100" s="1"/>
  <c r="CO29" i="100" a="1"/>
  <c r="CO29" i="100" s="1"/>
  <c r="CO10" i="100" a="1"/>
  <c r="CO10" i="100" s="1"/>
  <c r="CO27" i="100" a="1"/>
  <c r="CO27" i="100" s="1"/>
  <c r="CO49" i="100" a="1"/>
  <c r="CO49" i="100" s="1"/>
  <c r="CO114" i="100" a="1"/>
  <c r="CO114" i="100" s="1"/>
  <c r="CO70" i="100" a="1"/>
  <c r="CO70" i="100" s="1"/>
  <c r="BT52" i="100"/>
  <c r="AY52" i="100"/>
  <c r="AY64" i="100"/>
  <c r="BT64" i="100"/>
  <c r="BT96" i="100"/>
  <c r="AY96" i="100"/>
  <c r="BT44" i="100"/>
  <c r="AY44" i="100"/>
  <c r="AY30" i="100"/>
  <c r="BT30" i="100"/>
  <c r="AY25" i="100"/>
  <c r="BT25" i="100"/>
  <c r="AY62" i="100"/>
  <c r="BT62" i="100"/>
  <c r="BT26" i="100"/>
  <c r="AY26" i="100"/>
  <c r="BT75" i="100"/>
  <c r="AY75" i="100"/>
  <c r="BT69" i="100"/>
  <c r="AY69" i="100"/>
  <c r="BT93" i="100"/>
  <c r="AY93" i="100"/>
  <c r="AY53" i="100"/>
  <c r="BT53" i="100"/>
  <c r="AY37" i="100"/>
  <c r="BT37" i="100"/>
  <c r="AY109" i="100"/>
  <c r="BT109" i="100"/>
  <c r="BT79" i="100"/>
  <c r="AY79" i="100"/>
  <c r="AY22" i="100"/>
  <c r="BT22" i="100"/>
  <c r="BT84" i="100"/>
  <c r="AY84" i="100"/>
  <c r="BT76" i="100"/>
  <c r="AY76" i="100"/>
  <c r="BT39" i="100"/>
  <c r="AY39" i="100"/>
  <c r="AY74" i="100"/>
  <c r="BT74" i="100"/>
  <c r="AY24" i="100"/>
  <c r="BT24" i="100"/>
  <c r="AY107" i="100"/>
  <c r="BT107" i="100"/>
  <c r="BT19" i="100"/>
  <c r="AY19" i="100"/>
  <c r="AY102" i="100"/>
  <c r="BT102" i="100"/>
  <c r="AY88" i="100"/>
  <c r="BT88" i="100"/>
  <c r="AY72" i="100"/>
  <c r="BT72" i="100"/>
  <c r="AY40" i="100"/>
  <c r="BT40" i="100"/>
  <c r="BT111" i="100"/>
  <c r="AY111" i="100"/>
  <c r="BT15" i="100"/>
  <c r="AY15" i="100"/>
  <c r="AY99" i="100"/>
  <c r="BT99" i="100"/>
  <c r="AY59" i="100"/>
  <c r="BT59" i="100"/>
  <c r="BT16" i="100"/>
  <c r="AY16" i="100"/>
  <c r="AY85" i="100"/>
  <c r="BT85" i="100"/>
  <c r="BT95" i="100"/>
  <c r="AY95" i="100"/>
  <c r="AY29" i="100"/>
  <c r="BT29" i="100"/>
  <c r="BT92" i="100"/>
  <c r="AY92" i="100"/>
  <c r="BT47" i="100"/>
  <c r="AY47" i="100"/>
  <c r="AY41" i="100"/>
  <c r="BT41" i="100"/>
  <c r="AE105" i="100" a="1"/>
  <c r="AE105" i="100" s="1"/>
  <c r="AE66" i="100" a="1"/>
  <c r="AE66" i="100" s="1"/>
  <c r="AE28" i="100" a="1"/>
  <c r="AE28" i="100" s="1"/>
  <c r="AE16" i="100" a="1"/>
  <c r="AE16" i="100" s="1"/>
  <c r="AE96" i="100" a="1"/>
  <c r="AE96" i="100" s="1"/>
  <c r="AE91" i="100" a="1"/>
  <c r="AE91" i="100" s="1"/>
  <c r="AE71" i="100" a="1"/>
  <c r="AE71" i="100" s="1"/>
  <c r="AE39" i="100" a="1"/>
  <c r="AE39" i="100" s="1"/>
  <c r="AE113" i="100" a="1"/>
  <c r="AE113" i="100" s="1"/>
  <c r="AE12" i="100" a="1"/>
  <c r="AE12" i="100" s="1"/>
  <c r="AE11" i="100" a="1"/>
  <c r="AE11" i="100" s="1"/>
  <c r="AE62" i="100" a="1"/>
  <c r="AE62" i="100" s="1"/>
  <c r="AE80" i="100" a="1"/>
  <c r="AE80" i="100" s="1"/>
  <c r="AE53" i="100" a="1"/>
  <c r="AE53" i="100" s="1"/>
  <c r="AE55" i="100" a="1"/>
  <c r="AE55" i="100" s="1"/>
  <c r="AE86" i="100" a="1"/>
  <c r="AE86" i="100" s="1"/>
  <c r="AE24" i="100" a="1"/>
  <c r="AE24" i="100" s="1"/>
  <c r="AE102" i="100" a="1"/>
  <c r="AE102" i="100" s="1"/>
  <c r="AE14" i="100" a="1"/>
  <c r="AE14" i="100" s="1"/>
  <c r="AE89" i="100" a="1"/>
  <c r="AE89" i="100" s="1"/>
  <c r="AE49" i="100" a="1"/>
  <c r="AE49" i="100" s="1"/>
  <c r="AE26" i="100" a="1"/>
  <c r="AE26" i="100" s="1"/>
  <c r="AE69" i="100" a="1"/>
  <c r="AE69" i="100" s="1"/>
  <c r="AE45" i="100" a="1"/>
  <c r="AE45" i="100" s="1"/>
  <c r="AE68" i="100" a="1"/>
  <c r="AE68" i="100" s="1"/>
  <c r="AE67" i="100" a="1"/>
  <c r="AE67" i="100" s="1"/>
  <c r="AE13" i="100" a="1"/>
  <c r="AE13" i="100" s="1"/>
  <c r="AE78" i="100" a="1"/>
  <c r="AE78" i="100" s="1"/>
  <c r="AE83" i="100" a="1"/>
  <c r="AE83" i="100" s="1"/>
  <c r="AE81" i="100" a="1"/>
  <c r="AE81" i="100" s="1"/>
  <c r="AE79" i="100" a="1"/>
  <c r="AE79" i="100" s="1"/>
  <c r="AE17" i="100" a="1"/>
  <c r="AE17" i="100" s="1"/>
  <c r="AE40" i="100" a="1"/>
  <c r="AE40" i="100" s="1"/>
  <c r="AE15" i="100" a="1"/>
  <c r="AE15" i="100" s="1"/>
  <c r="AE27" i="100" a="1"/>
  <c r="AE27" i="100" s="1"/>
  <c r="AE19" i="100" a="1"/>
  <c r="AE19" i="100" s="1"/>
  <c r="AE9" i="100" a="1"/>
  <c r="AE9" i="100" s="1"/>
  <c r="AE37" i="100" a="1"/>
  <c r="AE37" i="100" s="1"/>
  <c r="AE21" i="100" a="1"/>
  <c r="AE21" i="100" s="1"/>
  <c r="AE58" i="100" a="1"/>
  <c r="AE58" i="100" s="1"/>
  <c r="AE43" i="100" a="1"/>
  <c r="AE43" i="100" s="1"/>
  <c r="AE35" i="100" a="1"/>
  <c r="AE35" i="100" s="1"/>
  <c r="AE20" i="100" a="1"/>
  <c r="AE20" i="100" s="1"/>
  <c r="AE97" i="100" a="1"/>
  <c r="AE97" i="100" s="1"/>
  <c r="AE34" i="100" a="1"/>
  <c r="AE34" i="100" s="1"/>
  <c r="AE64" i="100" a="1"/>
  <c r="AE64" i="100" s="1"/>
  <c r="AE114" i="100" a="1"/>
  <c r="AE114" i="100" s="1"/>
  <c r="AE10" i="100" a="1"/>
  <c r="AE10" i="100" s="1"/>
  <c r="AE82" i="100" a="1"/>
  <c r="AE82" i="100" s="1"/>
  <c r="AE72" i="100" a="1"/>
  <c r="AE72" i="100" s="1"/>
  <c r="AE38" i="100" a="1"/>
  <c r="AE38" i="100" s="1"/>
  <c r="AE95" i="100" a="1"/>
  <c r="AE95" i="100" s="1"/>
  <c r="AE106" i="100" a="1"/>
  <c r="AE106" i="100" s="1"/>
  <c r="AE110" i="100" a="1"/>
  <c r="AE110" i="100" s="1"/>
  <c r="AE112" i="100" a="1"/>
  <c r="AE112" i="100" s="1"/>
  <c r="AE94" i="100" a="1"/>
  <c r="AE94" i="100" s="1"/>
  <c r="AE60" i="100" a="1"/>
  <c r="AE60" i="100" s="1"/>
  <c r="AE77" i="100" a="1"/>
  <c r="AE77" i="100" s="1"/>
  <c r="AE51" i="100" a="1"/>
  <c r="AE51" i="100" s="1"/>
  <c r="AE50" i="100" a="1"/>
  <c r="AE50" i="100" s="1"/>
  <c r="AE107" i="100" a="1"/>
  <c r="AE107" i="100" s="1"/>
  <c r="AE30" i="100" a="1"/>
  <c r="AE30" i="100" s="1"/>
  <c r="AE108" i="100" a="1"/>
  <c r="AE108" i="100" s="1"/>
  <c r="AE70" i="100" a="1"/>
  <c r="AE70" i="100" s="1"/>
  <c r="AE36" i="100" a="1"/>
  <c r="AE36" i="100" s="1"/>
  <c r="AE23" i="100" a="1"/>
  <c r="AE23" i="100" s="1"/>
  <c r="AE61" i="100" a="1"/>
  <c r="AE61" i="100" s="1"/>
  <c r="AE100" i="100" a="1"/>
  <c r="AE100" i="100" s="1"/>
  <c r="AE93" i="100" a="1"/>
  <c r="AE93" i="100" s="1"/>
  <c r="AE92" i="100" a="1"/>
  <c r="AE92" i="100" s="1"/>
  <c r="AE74" i="100" a="1"/>
  <c r="AE74" i="100" s="1"/>
  <c r="AE90" i="100" a="1"/>
  <c r="AE90" i="100" s="1"/>
  <c r="AE32" i="100" a="1"/>
  <c r="AE32" i="100" s="1"/>
  <c r="AE98" i="100" a="1"/>
  <c r="AE98" i="100" s="1"/>
  <c r="AE75" i="100" a="1"/>
  <c r="AE75" i="100" s="1"/>
  <c r="AE111" i="100" a="1"/>
  <c r="AE111" i="100" s="1"/>
  <c r="AE41" i="100" a="1"/>
  <c r="AE41" i="100" s="1"/>
  <c r="AE88" i="100" a="1"/>
  <c r="AE88" i="100" s="1"/>
  <c r="AE25" i="100" a="1"/>
  <c r="AE25" i="100" s="1"/>
  <c r="AE22" i="100" a="1"/>
  <c r="AE22" i="100" s="1"/>
  <c r="AE116" i="100" a="1"/>
  <c r="AE116" i="100" s="1"/>
  <c r="AE59" i="100" a="1"/>
  <c r="AE59" i="100" s="1"/>
  <c r="AE44" i="100" a="1"/>
  <c r="AE44" i="100" s="1"/>
  <c r="AE109" i="100" a="1"/>
  <c r="AE109" i="100" s="1"/>
  <c r="AE57" i="100" a="1"/>
  <c r="AE57" i="100" s="1"/>
  <c r="AE54" i="100" a="1"/>
  <c r="AE54" i="100" s="1"/>
  <c r="AE46" i="100" a="1"/>
  <c r="AE46" i="100" s="1"/>
  <c r="AE103" i="100" a="1"/>
  <c r="AE103" i="100" s="1"/>
  <c r="AE65" i="100" a="1"/>
  <c r="AE65" i="100" s="1"/>
  <c r="AE42" i="100" a="1"/>
  <c r="AE42" i="100" s="1"/>
  <c r="AE85" i="100" a="1"/>
  <c r="AE85" i="100" s="1"/>
  <c r="AE33" i="100" a="1"/>
  <c r="AE33" i="100" s="1"/>
  <c r="AY9" i="107"/>
  <c r="AE99" i="100" a="1"/>
  <c r="AE99" i="100" s="1"/>
  <c r="AE18" i="100" a="1"/>
  <c r="AE18" i="100" s="1"/>
  <c r="AE73" i="100" a="1"/>
  <c r="AE73" i="100" s="1"/>
  <c r="AE76" i="100" a="1"/>
  <c r="AE76" i="100" s="1"/>
  <c r="AE63" i="100" a="1"/>
  <c r="AE63" i="100" s="1"/>
  <c r="AE31" i="100" a="1"/>
  <c r="AE31" i="100" s="1"/>
  <c r="AE84" i="100" a="1"/>
  <c r="AE84" i="100" s="1"/>
  <c r="AE47" i="100" a="1"/>
  <c r="AE47" i="100" s="1"/>
  <c r="AE56" i="100" a="1"/>
  <c r="AE56" i="100" s="1"/>
  <c r="AE115" i="100" a="1"/>
  <c r="AE115" i="100" s="1"/>
  <c r="AE52" i="100" a="1"/>
  <c r="AE52" i="100" s="1"/>
  <c r="AE104" i="100" a="1"/>
  <c r="AE104" i="100" s="1"/>
  <c r="AE29" i="100" a="1"/>
  <c r="AE29" i="100" s="1"/>
  <c r="AE48" i="100" a="1"/>
  <c r="AE48" i="100" s="1"/>
  <c r="AE87" i="100" a="1"/>
  <c r="AE87" i="100" s="1"/>
  <c r="AE101" i="100" a="1"/>
  <c r="AE101" i="100" s="1"/>
  <c r="BS9" i="107"/>
  <c r="BT61" i="100"/>
  <c r="AY61" i="100"/>
  <c r="AY100" i="100"/>
  <c r="BT100" i="100"/>
  <c r="AY68" i="100"/>
  <c r="BT68" i="100"/>
  <c r="BT91" i="100"/>
  <c r="AY91" i="100"/>
  <c r="AY113" i="100"/>
  <c r="BT113" i="100"/>
  <c r="AY114" i="100"/>
  <c r="BT114" i="100"/>
  <c r="AY48" i="100"/>
  <c r="BT48" i="100"/>
  <c r="BT65" i="100"/>
  <c r="AY65" i="100"/>
  <c r="BT98" i="100"/>
  <c r="AY98" i="100"/>
  <c r="AY86" i="100"/>
  <c r="BT86" i="100"/>
  <c r="BT14" i="100"/>
  <c r="AY14" i="100"/>
  <c r="BT81" i="100"/>
  <c r="AY81" i="100"/>
  <c r="AY33" i="100"/>
  <c r="BT33" i="100"/>
  <c r="BT77" i="100"/>
  <c r="AY77" i="100"/>
  <c r="BT36" i="100"/>
  <c r="AY36" i="100"/>
  <c r="BT34" i="100"/>
  <c r="AY34" i="100"/>
  <c r="BT35" i="100"/>
  <c r="AY35" i="100"/>
  <c r="BT54" i="100"/>
  <c r="AY54" i="100"/>
  <c r="AY12" i="100"/>
  <c r="BT12" i="100"/>
  <c r="AY46" i="100"/>
  <c r="BT46" i="100"/>
  <c r="BT116" i="100"/>
  <c r="AY116" i="100"/>
  <c r="BT70" i="100"/>
  <c r="AY70" i="100"/>
  <c r="R15" i="62"/>
  <c r="D17" i="62" s="1"/>
  <c r="D19" i="62" s="1"/>
  <c r="Q63" i="47"/>
  <c r="Q64" i="47" s="1"/>
  <c r="Q65" i="47" s="1"/>
  <c r="BU86" i="100" l="1"/>
  <c r="AZ86" i="100"/>
  <c r="AZ102" i="100"/>
  <c r="BU102" i="100"/>
  <c r="BU94" i="100"/>
  <c r="AZ94" i="100"/>
  <c r="AZ112" i="100"/>
  <c r="BU112" i="100"/>
  <c r="AZ27" i="100"/>
  <c r="BU27" i="100"/>
  <c r="AZ55" i="100"/>
  <c r="BU55" i="100"/>
  <c r="BU21" i="100"/>
  <c r="AZ21" i="100"/>
  <c r="BU31" i="100"/>
  <c r="AZ31" i="100"/>
  <c r="AZ76" i="100"/>
  <c r="BU76" i="100"/>
  <c r="AZ53" i="100"/>
  <c r="BU53" i="100"/>
  <c r="AF110" i="100" a="1"/>
  <c r="AF110" i="100" s="1"/>
  <c r="AF38" i="100" a="1"/>
  <c r="AF38" i="100" s="1"/>
  <c r="AF73" i="100" a="1"/>
  <c r="AF73" i="100" s="1"/>
  <c r="AF115" i="100" a="1"/>
  <c r="AF115" i="100" s="1"/>
  <c r="AF41" i="100" a="1"/>
  <c r="AF41" i="100" s="1"/>
  <c r="AF81" i="100" a="1"/>
  <c r="AF81" i="100" s="1"/>
  <c r="AF30" i="100" a="1"/>
  <c r="AF30" i="100" s="1"/>
  <c r="AF11" i="100" a="1"/>
  <c r="AF11" i="100" s="1"/>
  <c r="AF9" i="100" a="1"/>
  <c r="AF9" i="100" s="1"/>
  <c r="AF15" i="100" a="1"/>
  <c r="AF15" i="100" s="1"/>
  <c r="AF90" i="100" a="1"/>
  <c r="AF90" i="100" s="1"/>
  <c r="AF14" i="100" a="1"/>
  <c r="AF14" i="100" s="1"/>
  <c r="AF26" i="100" a="1"/>
  <c r="AF26" i="100" s="1"/>
  <c r="AF69" i="100" a="1"/>
  <c r="AF69" i="100" s="1"/>
  <c r="AF20" i="100" a="1"/>
  <c r="AF20" i="100" s="1"/>
  <c r="AF61" i="100" a="1"/>
  <c r="AF61" i="100" s="1"/>
  <c r="AF84" i="100" a="1"/>
  <c r="AF84" i="100" s="1"/>
  <c r="AF33" i="100" a="1"/>
  <c r="AF33" i="100" s="1"/>
  <c r="AF63" i="100" a="1"/>
  <c r="AF63" i="100" s="1"/>
  <c r="AF88" i="100" a="1"/>
  <c r="AF88" i="100" s="1"/>
  <c r="AF97" i="100" a="1"/>
  <c r="AF97" i="100" s="1"/>
  <c r="AF23" i="100" a="1"/>
  <c r="AF23" i="100" s="1"/>
  <c r="AF24" i="100" a="1"/>
  <c r="AF24" i="100" s="1"/>
  <c r="AF54" i="100" a="1"/>
  <c r="AF54" i="100" s="1"/>
  <c r="AF77" i="100" a="1"/>
  <c r="AF77" i="100" s="1"/>
  <c r="AF43" i="100" a="1"/>
  <c r="AF43" i="100" s="1"/>
  <c r="AF32" i="100" a="1"/>
  <c r="AF32" i="100" s="1"/>
  <c r="AF75" i="100" a="1"/>
  <c r="AF75" i="100" s="1"/>
  <c r="AF45" i="100" a="1"/>
  <c r="AF45" i="100" s="1"/>
  <c r="AF107" i="100" a="1"/>
  <c r="AF107" i="100" s="1"/>
  <c r="AF35" i="100" a="1"/>
  <c r="AF35" i="100" s="1"/>
  <c r="AF72" i="100" a="1"/>
  <c r="AF72" i="100" s="1"/>
  <c r="AF99" i="100" a="1"/>
  <c r="AF99" i="100" s="1"/>
  <c r="AF52" i="100" a="1"/>
  <c r="AF52" i="100" s="1"/>
  <c r="AF56" i="100" a="1"/>
  <c r="AF56" i="100" s="1"/>
  <c r="AF89" i="100" a="1"/>
  <c r="AF89" i="100" s="1"/>
  <c r="AF28" i="100" a="1"/>
  <c r="AF28" i="100" s="1"/>
  <c r="AF39" i="100" a="1"/>
  <c r="AF39" i="100" s="1"/>
  <c r="AF25" i="100" a="1"/>
  <c r="AF25" i="100" s="1"/>
  <c r="AF76" i="100" a="1"/>
  <c r="AF76" i="100" s="1"/>
  <c r="AF87" i="100" a="1"/>
  <c r="AF87" i="100" s="1"/>
  <c r="AF50" i="100" a="1"/>
  <c r="AF50" i="100" s="1"/>
  <c r="AF71" i="100" a="1"/>
  <c r="AF71" i="100" s="1"/>
  <c r="AF109" i="100" a="1"/>
  <c r="AF109" i="100" s="1"/>
  <c r="AF83" i="100" a="1"/>
  <c r="AF83" i="100" s="1"/>
  <c r="AF36" i="100" a="1"/>
  <c r="AF36" i="100" s="1"/>
  <c r="AF112" i="100" a="1"/>
  <c r="AF112" i="100" s="1"/>
  <c r="AF91" i="100" a="1"/>
  <c r="AF91" i="100" s="1"/>
  <c r="AF95" i="100" a="1"/>
  <c r="AF95" i="100" s="1"/>
  <c r="AF108" i="100" a="1"/>
  <c r="AF108" i="100" s="1"/>
  <c r="AF59" i="100" a="1"/>
  <c r="AF59" i="100" s="1"/>
  <c r="AF13" i="100" a="1"/>
  <c r="AF13" i="100" s="1"/>
  <c r="AF42" i="100" a="1"/>
  <c r="AF42" i="100" s="1"/>
  <c r="AF96" i="100" a="1"/>
  <c r="AF96" i="100" s="1"/>
  <c r="AF46" i="100" a="1"/>
  <c r="AF46" i="100" s="1"/>
  <c r="AF66" i="100" a="1"/>
  <c r="AF66" i="100" s="1"/>
  <c r="AF78" i="100" a="1"/>
  <c r="AF78" i="100" s="1"/>
  <c r="AF92" i="100" a="1"/>
  <c r="AF92" i="100" s="1"/>
  <c r="AF80" i="100" a="1"/>
  <c r="AF80" i="100" s="1"/>
  <c r="AF94" i="100" a="1"/>
  <c r="AF94" i="100" s="1"/>
  <c r="AF16" i="100" a="1"/>
  <c r="AF16" i="100" s="1"/>
  <c r="AF100" i="100" a="1"/>
  <c r="AF100" i="100" s="1"/>
  <c r="AF57" i="100" a="1"/>
  <c r="AF57" i="100" s="1"/>
  <c r="AF70" i="100" a="1"/>
  <c r="AF70" i="100" s="1"/>
  <c r="AF105" i="100" a="1"/>
  <c r="AF105" i="100" s="1"/>
  <c r="AF48" i="100" a="1"/>
  <c r="AF48" i="100" s="1"/>
  <c r="AF82" i="100" a="1"/>
  <c r="AF82" i="100" s="1"/>
  <c r="AF18" i="100" a="1"/>
  <c r="AF18" i="100" s="1"/>
  <c r="AF34" i="100" a="1"/>
  <c r="AF34" i="100" s="1"/>
  <c r="AF65" i="100" a="1"/>
  <c r="AF65" i="100" s="1"/>
  <c r="AF29" i="100" a="1"/>
  <c r="AF29" i="100" s="1"/>
  <c r="AF60" i="100" a="1"/>
  <c r="AF60" i="100" s="1"/>
  <c r="AF113" i="100" a="1"/>
  <c r="AF113" i="100" s="1"/>
  <c r="AF85" i="100" a="1"/>
  <c r="AF85" i="100" s="1"/>
  <c r="AF17" i="100" a="1"/>
  <c r="AF17" i="100" s="1"/>
  <c r="AF86" i="100" a="1"/>
  <c r="AF86" i="100" s="1"/>
  <c r="AF101" i="100" a="1"/>
  <c r="AF101" i="100" s="1"/>
  <c r="AF31" i="100" a="1"/>
  <c r="AF31" i="100" s="1"/>
  <c r="AF68" i="100" a="1"/>
  <c r="AF68" i="100" s="1"/>
  <c r="AF98" i="100" a="1"/>
  <c r="AF98" i="100" s="1"/>
  <c r="AF37" i="100" a="1"/>
  <c r="AF37" i="100" s="1"/>
  <c r="AF111" i="100" a="1"/>
  <c r="AF111" i="100" s="1"/>
  <c r="AF21" i="100" a="1"/>
  <c r="AF21" i="100" s="1"/>
  <c r="AF40" i="100" a="1"/>
  <c r="AF40" i="100" s="1"/>
  <c r="AF49" i="100" a="1"/>
  <c r="AF49" i="100" s="1"/>
  <c r="AF67" i="100" a="1"/>
  <c r="AF67" i="100" s="1"/>
  <c r="AF10" i="100" a="1"/>
  <c r="AF10" i="100" s="1"/>
  <c r="AF64" i="100" a="1"/>
  <c r="AF64" i="100" s="1"/>
  <c r="AF19" i="100" a="1"/>
  <c r="AF19" i="100" s="1"/>
  <c r="AF79" i="100" a="1"/>
  <c r="AF79" i="100" s="1"/>
  <c r="AF27" i="100" a="1"/>
  <c r="AF27" i="100" s="1"/>
  <c r="AF93" i="100" a="1"/>
  <c r="AF93" i="100" s="1"/>
  <c r="AF53" i="100" a="1"/>
  <c r="AF53" i="100" s="1"/>
  <c r="AF58" i="100" a="1"/>
  <c r="AF58" i="100" s="1"/>
  <c r="AF104" i="100" a="1"/>
  <c r="AF104" i="100" s="1"/>
  <c r="AF51" i="100" a="1"/>
  <c r="AF51" i="100" s="1"/>
  <c r="AF116" i="100" a="1"/>
  <c r="AF116" i="100" s="1"/>
  <c r="AF44" i="100" a="1"/>
  <c r="AF44" i="100" s="1"/>
  <c r="AF106" i="100" a="1"/>
  <c r="AF106" i="100" s="1"/>
  <c r="AF103" i="100" a="1"/>
  <c r="AF103" i="100" s="1"/>
  <c r="AF47" i="100" a="1"/>
  <c r="AF47" i="100" s="1"/>
  <c r="AF12" i="100" a="1"/>
  <c r="AF12" i="100" s="1"/>
  <c r="AF74" i="100" a="1"/>
  <c r="AF74" i="100" s="1"/>
  <c r="AF22" i="100" a="1"/>
  <c r="AF22" i="100" s="1"/>
  <c r="AF102" i="100" a="1"/>
  <c r="AF102" i="100" s="1"/>
  <c r="AF114" i="100" a="1"/>
  <c r="AF114" i="100" s="1"/>
  <c r="AF62" i="100" a="1"/>
  <c r="AF62" i="100" s="1"/>
  <c r="AF55" i="100" a="1"/>
  <c r="AF55" i="100" s="1"/>
  <c r="BT9" i="107"/>
  <c r="AZ32" i="100"/>
  <c r="BU32" i="100"/>
  <c r="BU106" i="100"/>
  <c r="AZ106" i="100"/>
  <c r="AZ40" i="100"/>
  <c r="BU40" i="100"/>
  <c r="AZ80" i="100"/>
  <c r="BU80" i="100"/>
  <c r="BU110" i="100"/>
  <c r="AZ110" i="100"/>
  <c r="CP13" i="100" a="1"/>
  <c r="CP13" i="100" s="1"/>
  <c r="CP64" i="100" a="1"/>
  <c r="CP64" i="100" s="1"/>
  <c r="CP59" i="100" a="1"/>
  <c r="CP59" i="100" s="1"/>
  <c r="CP53" i="100" a="1"/>
  <c r="CP53" i="100" s="1"/>
  <c r="CP113" i="100" a="1"/>
  <c r="CP113" i="100" s="1"/>
  <c r="CP93" i="100" a="1"/>
  <c r="CP93" i="100" s="1"/>
  <c r="CP115" i="100" a="1"/>
  <c r="CP115" i="100" s="1"/>
  <c r="CP10" i="100" a="1"/>
  <c r="CP10" i="100" s="1"/>
  <c r="CP112" i="100" a="1"/>
  <c r="CP112" i="100" s="1"/>
  <c r="CP111" i="100" a="1"/>
  <c r="CP111" i="100" s="1"/>
  <c r="CP94" i="100" a="1"/>
  <c r="CP94" i="100" s="1"/>
  <c r="CP30" i="100" a="1"/>
  <c r="CP30" i="100" s="1"/>
  <c r="CP21" i="100" a="1"/>
  <c r="CP21" i="100" s="1"/>
  <c r="CP68" i="100" a="1"/>
  <c r="CP68" i="100" s="1"/>
  <c r="CP72" i="100" a="1"/>
  <c r="CP72" i="100" s="1"/>
  <c r="CP88" i="100" a="1"/>
  <c r="CP88" i="100" s="1"/>
  <c r="CP83" i="100" a="1"/>
  <c r="CP83" i="100" s="1"/>
  <c r="CP12" i="100" a="1"/>
  <c r="CP12" i="100" s="1"/>
  <c r="CP74" i="100" a="1"/>
  <c r="CP74" i="100" s="1"/>
  <c r="CP76" i="100" a="1"/>
  <c r="CP76" i="100" s="1"/>
  <c r="CP62" i="100" a="1"/>
  <c r="CP62" i="100" s="1"/>
  <c r="CP99" i="100" a="1"/>
  <c r="CP99" i="100" s="1"/>
  <c r="CP41" i="100" a="1"/>
  <c r="CP41" i="100" s="1"/>
  <c r="CP27" i="100" a="1"/>
  <c r="CP27" i="100" s="1"/>
  <c r="CP46" i="100" a="1"/>
  <c r="CP46" i="100" s="1"/>
  <c r="CP49" i="100" a="1"/>
  <c r="CP49" i="100" s="1"/>
  <c r="CP81" i="100" a="1"/>
  <c r="CP81" i="100" s="1"/>
  <c r="CP103" i="100" a="1"/>
  <c r="CP103" i="100" s="1"/>
  <c r="CP69" i="100" a="1"/>
  <c r="CP69" i="100" s="1"/>
  <c r="CP24" i="100" a="1"/>
  <c r="CP24" i="100" s="1"/>
  <c r="CP51" i="100" a="1"/>
  <c r="CP51" i="100" s="1"/>
  <c r="CP86" i="100" a="1"/>
  <c r="CP86" i="100" s="1"/>
  <c r="CP114" i="100" a="1"/>
  <c r="CP114" i="100" s="1"/>
  <c r="CP55" i="100" a="1"/>
  <c r="CP55" i="100" s="1"/>
  <c r="CP84" i="100" a="1"/>
  <c r="CP84" i="100" s="1"/>
  <c r="CP52" i="100" a="1"/>
  <c r="CP52" i="100" s="1"/>
  <c r="CP43" i="100" a="1"/>
  <c r="CP43" i="100" s="1"/>
  <c r="CP9" i="100" a="1"/>
  <c r="CP9" i="100" s="1"/>
  <c r="CP73" i="100" a="1"/>
  <c r="CP73" i="100" s="1"/>
  <c r="CP75" i="100" a="1"/>
  <c r="CP75" i="100" s="1"/>
  <c r="CP90" i="100" a="1"/>
  <c r="CP90" i="100" s="1"/>
  <c r="CP109" i="100" a="1"/>
  <c r="CP109" i="100" s="1"/>
  <c r="CP22" i="100" a="1"/>
  <c r="CP22" i="100" s="1"/>
  <c r="CP102" i="100" a="1"/>
  <c r="CP102" i="100" s="1"/>
  <c r="CP67" i="100" a="1"/>
  <c r="CP67" i="100" s="1"/>
  <c r="CP96" i="100" a="1"/>
  <c r="CP96" i="100" s="1"/>
  <c r="CP40" i="100" a="1"/>
  <c r="CP40" i="100" s="1"/>
  <c r="CP45" i="100" a="1"/>
  <c r="CP45" i="100" s="1"/>
  <c r="CP29" i="100" a="1"/>
  <c r="CP29" i="100" s="1"/>
  <c r="CP77" i="100" a="1"/>
  <c r="CP77" i="100" s="1"/>
  <c r="CP105" i="100" a="1"/>
  <c r="CP105" i="100" s="1"/>
  <c r="CP36" i="100" a="1"/>
  <c r="CP36" i="100" s="1"/>
  <c r="CP42" i="100" a="1"/>
  <c r="CP42" i="100" s="1"/>
  <c r="CP61" i="100" a="1"/>
  <c r="CP61" i="100" s="1"/>
  <c r="CP19" i="100" a="1"/>
  <c r="CP19" i="100" s="1"/>
  <c r="CP107" i="100" a="1"/>
  <c r="CP107" i="100" s="1"/>
  <c r="CP104" i="100" a="1"/>
  <c r="CP104" i="100" s="1"/>
  <c r="CP56" i="100" a="1"/>
  <c r="CP56" i="100" s="1"/>
  <c r="CP71" i="100" a="1"/>
  <c r="CP71" i="100" s="1"/>
  <c r="CP57" i="100" a="1"/>
  <c r="CP57" i="100" s="1"/>
  <c r="CP110" i="100" a="1"/>
  <c r="CP110" i="100" s="1"/>
  <c r="CP26" i="100" a="1"/>
  <c r="CP26" i="100" s="1"/>
  <c r="CP78" i="100" a="1"/>
  <c r="CP78" i="100" s="1"/>
  <c r="CP23" i="100" a="1"/>
  <c r="CP23" i="100" s="1"/>
  <c r="CP34" i="100" a="1"/>
  <c r="CP34" i="100" s="1"/>
  <c r="CP98" i="100" a="1"/>
  <c r="CP98" i="100" s="1"/>
  <c r="CP15" i="100" a="1"/>
  <c r="CP15" i="100" s="1"/>
  <c r="CP89" i="100" a="1"/>
  <c r="CP89" i="100" s="1"/>
  <c r="CP31" i="100" a="1"/>
  <c r="CP31" i="100" s="1"/>
  <c r="CP82" i="100" a="1"/>
  <c r="CP82" i="100" s="1"/>
  <c r="CP25" i="100" a="1"/>
  <c r="CP25" i="100" s="1"/>
  <c r="CP95" i="100" a="1"/>
  <c r="CP95" i="100" s="1"/>
  <c r="CP80" i="100" a="1"/>
  <c r="CP80" i="100" s="1"/>
  <c r="CP54" i="100" a="1"/>
  <c r="CP54" i="100" s="1"/>
  <c r="CP14" i="100" a="1"/>
  <c r="CP14" i="100" s="1"/>
  <c r="CP58" i="100" a="1"/>
  <c r="CP58" i="100" s="1"/>
  <c r="CP100" i="100" a="1"/>
  <c r="CP100" i="100" s="1"/>
  <c r="CP48" i="100" a="1"/>
  <c r="CP48" i="100" s="1"/>
  <c r="CP87" i="100" a="1"/>
  <c r="CP87" i="100" s="1"/>
  <c r="CP37" i="100" a="1"/>
  <c r="CP37" i="100" s="1"/>
  <c r="CP39" i="100" a="1"/>
  <c r="CP39" i="100" s="1"/>
  <c r="CP85" i="100" a="1"/>
  <c r="CP85" i="100" s="1"/>
  <c r="CP33" i="100" a="1"/>
  <c r="CP33" i="100" s="1"/>
  <c r="CP11" i="100" a="1"/>
  <c r="CP11" i="100" s="1"/>
  <c r="CP97" i="100" a="1"/>
  <c r="CP97" i="100" s="1"/>
  <c r="CP101" i="100" a="1"/>
  <c r="CP101" i="100" s="1"/>
  <c r="CP60" i="100" a="1"/>
  <c r="CP60" i="100" s="1"/>
  <c r="CP32" i="100" a="1"/>
  <c r="CP32" i="100" s="1"/>
  <c r="CP16" i="100" a="1"/>
  <c r="CP16" i="100" s="1"/>
  <c r="CP28" i="100" a="1"/>
  <c r="CP28" i="100" s="1"/>
  <c r="CP106" i="100" a="1"/>
  <c r="CP106" i="100" s="1"/>
  <c r="CP50" i="100" a="1"/>
  <c r="CP50" i="100" s="1"/>
  <c r="CP63" i="100" a="1"/>
  <c r="CP63" i="100" s="1"/>
  <c r="CP35" i="100" a="1"/>
  <c r="CP35" i="100" s="1"/>
  <c r="CP92" i="100" a="1"/>
  <c r="CP92" i="100" s="1"/>
  <c r="CP108" i="100" a="1"/>
  <c r="CP108" i="100" s="1"/>
  <c r="CP91" i="100" a="1"/>
  <c r="CP91" i="100" s="1"/>
  <c r="CP20" i="100" a="1"/>
  <c r="CP20" i="100" s="1"/>
  <c r="CP17" i="100" a="1"/>
  <c r="CP17" i="100" s="1"/>
  <c r="CP47" i="100" a="1"/>
  <c r="CP47" i="100" s="1"/>
  <c r="CP44" i="100" a="1"/>
  <c r="CP44" i="100" s="1"/>
  <c r="DK44" i="100" s="1"/>
  <c r="CP79" i="100" a="1"/>
  <c r="CP79" i="100" s="1"/>
  <c r="CP65" i="100" a="1"/>
  <c r="CP65" i="100" s="1"/>
  <c r="CP38" i="100" a="1"/>
  <c r="CP38" i="100" s="1"/>
  <c r="CP116" i="100" a="1"/>
  <c r="CP116" i="100" s="1"/>
  <c r="CP66" i="100" a="1"/>
  <c r="CP66" i="100" s="1"/>
  <c r="CP18" i="100" a="1"/>
  <c r="CP18" i="100" s="1"/>
  <c r="CP70" i="100" a="1"/>
  <c r="CP70" i="100" s="1"/>
  <c r="BU92" i="100"/>
  <c r="AZ92" i="100"/>
  <c r="AZ72" i="100"/>
  <c r="BU72" i="100"/>
  <c r="AZ81" i="100"/>
  <c r="BU81" i="100"/>
  <c r="BU12" i="100"/>
  <c r="AZ12" i="100"/>
  <c r="AZ15" i="100"/>
  <c r="BU15" i="100"/>
  <c r="BU93" i="100"/>
  <c r="AZ93" i="100"/>
  <c r="AZ82" i="100"/>
  <c r="BU82" i="100"/>
  <c r="BU83" i="100"/>
  <c r="AZ83" i="100"/>
  <c r="BU113" i="100"/>
  <c r="AZ113" i="100"/>
  <c r="BU89" i="100"/>
  <c r="AZ89" i="100"/>
  <c r="AZ98" i="100"/>
  <c r="BU98" i="100"/>
  <c r="BU103" i="100"/>
  <c r="AZ103" i="100"/>
  <c r="BU100" i="100"/>
  <c r="AZ100" i="100"/>
  <c r="AZ10" i="100"/>
  <c r="BU10" i="100"/>
  <c r="AZ78" i="100"/>
  <c r="BU78" i="100"/>
  <c r="BU39" i="100"/>
  <c r="AZ39" i="100"/>
  <c r="AZ73" i="100"/>
  <c r="BU73" i="100"/>
  <c r="BU85" i="100"/>
  <c r="AZ85" i="100"/>
  <c r="BU61" i="100"/>
  <c r="AZ61" i="100"/>
  <c r="BU13" i="100"/>
  <c r="AZ13" i="100"/>
  <c r="BU71" i="100"/>
  <c r="AZ71" i="100"/>
  <c r="AZ9" i="100"/>
  <c r="BU9" i="100"/>
  <c r="AZ90" i="100"/>
  <c r="BU90" i="100"/>
  <c r="BU42" i="100"/>
  <c r="AZ42" i="100"/>
  <c r="BU67" i="100"/>
  <c r="AZ67" i="100"/>
  <c r="AZ91" i="100"/>
  <c r="BU91" i="100"/>
  <c r="AZ77" i="100"/>
  <c r="BU77" i="100"/>
  <c r="AZ19" i="100"/>
  <c r="BU19" i="100"/>
  <c r="AZ46" i="100"/>
  <c r="BU46" i="100"/>
  <c r="AZ34" i="100"/>
  <c r="BU34" i="100"/>
  <c r="BU96" i="100"/>
  <c r="AZ96" i="100"/>
  <c r="BU84" i="100"/>
  <c r="AZ84" i="100"/>
  <c r="AZ51" i="100"/>
  <c r="BU51" i="100"/>
  <c r="BU37" i="100"/>
  <c r="AZ37" i="100"/>
  <c r="AZ111" i="100"/>
  <c r="BU111" i="100"/>
  <c r="AZ33" i="100"/>
  <c r="BU33" i="100"/>
  <c r="AZ11" i="100"/>
  <c r="BU11" i="100"/>
  <c r="AZ65" i="100"/>
  <c r="BU65" i="100"/>
  <c r="BU29" i="100"/>
  <c r="AZ29" i="100"/>
  <c r="AZ104" i="100"/>
  <c r="BU104" i="100"/>
  <c r="AZ52" i="100"/>
  <c r="BU52" i="100"/>
  <c r="BU109" i="100"/>
  <c r="AZ109" i="100"/>
  <c r="AZ70" i="100"/>
  <c r="BU70" i="100"/>
  <c r="AZ97" i="100"/>
  <c r="BU97" i="100"/>
  <c r="BU45" i="100"/>
  <c r="AZ45" i="100"/>
  <c r="AZ16" i="100"/>
  <c r="BU16" i="100"/>
  <c r="AZ22" i="100"/>
  <c r="BU22" i="100"/>
  <c r="BU25" i="100"/>
  <c r="AZ25" i="100"/>
  <c r="BU63" i="100"/>
  <c r="AZ63" i="100"/>
  <c r="AZ60" i="100"/>
  <c r="BU60" i="100"/>
  <c r="BU18" i="100"/>
  <c r="AZ18" i="100"/>
  <c r="AZ95" i="100"/>
  <c r="BU95" i="100"/>
  <c r="AZ74" i="100"/>
  <c r="BU74" i="100"/>
  <c r="AZ87" i="100"/>
  <c r="BU87" i="100"/>
  <c r="BU54" i="100"/>
  <c r="AZ54" i="100"/>
  <c r="DK54" i="100" s="1"/>
  <c r="AZ57" i="100"/>
  <c r="BU57" i="100"/>
  <c r="AZ115" i="100"/>
  <c r="BU115" i="100"/>
  <c r="BU44" i="100"/>
  <c r="AZ44" i="100"/>
  <c r="BU108" i="100"/>
  <c r="AZ108" i="100"/>
  <c r="AZ20" i="100"/>
  <c r="BU20" i="100"/>
  <c r="AZ69" i="100"/>
  <c r="BU69" i="100"/>
  <c r="AZ28" i="100"/>
  <c r="BU28" i="100"/>
  <c r="AZ50" i="100"/>
  <c r="BU50" i="100"/>
  <c r="AZ41" i="100"/>
  <c r="BU41" i="100"/>
  <c r="BU75" i="100"/>
  <c r="AZ75" i="100"/>
  <c r="AZ62" i="100"/>
  <c r="BU62" i="100"/>
  <c r="AZ79" i="100"/>
  <c r="BU79" i="100"/>
  <c r="BU101" i="100"/>
  <c r="AZ101" i="100"/>
  <c r="AZ114" i="100"/>
  <c r="BU114" i="100"/>
  <c r="BU64" i="100"/>
  <c r="AZ64" i="100"/>
  <c r="AZ68" i="100"/>
  <c r="BU68" i="100"/>
  <c r="AZ59" i="100"/>
  <c r="BU59" i="100"/>
  <c r="AZ30" i="100"/>
  <c r="BU30" i="100"/>
  <c r="AZ35" i="100"/>
  <c r="BU35" i="100"/>
  <c r="AZ26" i="100"/>
  <c r="BU26" i="100"/>
  <c r="BU66" i="100"/>
  <c r="AZ66" i="100"/>
  <c r="BU58" i="100"/>
  <c r="AZ58" i="100"/>
  <c r="AZ14" i="100"/>
  <c r="BU14" i="100"/>
  <c r="BU88" i="100"/>
  <c r="AZ88" i="100"/>
  <c r="AZ24" i="100"/>
  <c r="BU24" i="100"/>
  <c r="BU99" i="100"/>
  <c r="AZ99" i="100"/>
  <c r="AZ17" i="100"/>
  <c r="BU17" i="100"/>
  <c r="AZ38" i="100"/>
  <c r="BU38" i="100"/>
  <c r="BU48" i="100"/>
  <c r="AZ48" i="100"/>
  <c r="BU23" i="100"/>
  <c r="AZ23" i="100"/>
  <c r="AZ36" i="100"/>
  <c r="BU36" i="100"/>
  <c r="AZ56" i="100"/>
  <c r="BU56" i="100"/>
  <c r="BU47" i="100"/>
  <c r="AZ47" i="100"/>
  <c r="BU116" i="100"/>
  <c r="AZ116" i="100"/>
  <c r="BU107" i="100"/>
  <c r="AZ107" i="100"/>
  <c r="AZ43" i="100"/>
  <c r="BU43" i="100"/>
  <c r="AZ49" i="100"/>
  <c r="BU49" i="100"/>
  <c r="AZ105" i="100"/>
  <c r="BU105" i="100"/>
  <c r="CV35" i="100"/>
  <c r="CV98" i="100"/>
  <c r="CV27" i="100"/>
  <c r="CV69" i="100"/>
  <c r="CV55" i="100"/>
  <c r="CV106" i="100"/>
  <c r="CX19" i="100"/>
  <c r="CX73" i="100"/>
  <c r="CX111" i="100"/>
  <c r="CX94" i="100"/>
  <c r="CX99" i="100"/>
  <c r="CT74" i="100"/>
  <c r="CT69" i="100"/>
  <c r="CT105" i="100"/>
  <c r="CT86" i="100"/>
  <c r="CT108" i="100"/>
  <c r="CT35" i="100"/>
  <c r="DF115" i="100"/>
  <c r="DF72" i="100"/>
  <c r="DF104" i="100"/>
  <c r="DF16" i="100"/>
  <c r="DF46" i="100"/>
  <c r="DI57" i="100"/>
  <c r="DI27" i="100"/>
  <c r="DI81" i="100"/>
  <c r="DI70" i="100"/>
  <c r="DI89" i="100"/>
  <c r="DJ98" i="100"/>
  <c r="DJ87" i="100"/>
  <c r="DJ42" i="100"/>
  <c r="DJ30" i="100"/>
  <c r="DJ89" i="100"/>
  <c r="DJ23" i="100"/>
  <c r="DC80" i="100"/>
  <c r="DC87" i="100"/>
  <c r="DC84" i="100"/>
  <c r="DC35" i="100"/>
  <c r="DC26" i="100"/>
  <c r="DE95" i="100"/>
  <c r="DE65" i="100"/>
  <c r="DE41" i="100"/>
  <c r="DE62" i="100"/>
  <c r="DE28" i="100"/>
  <c r="DH10" i="100"/>
  <c r="DH55" i="100"/>
  <c r="DH87" i="100"/>
  <c r="DH103" i="100"/>
  <c r="DH51" i="100"/>
  <c r="DH81" i="100"/>
  <c r="DB89" i="100"/>
  <c r="DB26" i="100"/>
  <c r="DB67" i="100"/>
  <c r="DB59" i="100"/>
  <c r="DB15" i="100"/>
  <c r="CY72" i="100"/>
  <c r="CY53" i="100"/>
  <c r="CY112" i="100"/>
  <c r="CY13" i="100"/>
  <c r="CY37" i="100"/>
  <c r="CY22" i="100"/>
  <c r="CU22" i="100"/>
  <c r="CU80" i="100"/>
  <c r="CU85" i="100"/>
  <c r="CU57" i="100"/>
  <c r="CU38" i="100"/>
  <c r="DG25" i="100"/>
  <c r="DG91" i="100"/>
  <c r="DG17" i="100"/>
  <c r="DG109" i="100"/>
  <c r="DG76" i="100"/>
  <c r="CW72" i="100"/>
  <c r="CW101" i="100"/>
  <c r="CW46" i="100"/>
  <c r="CW96" i="100"/>
  <c r="CV38" i="100"/>
  <c r="CV58" i="100"/>
  <c r="CV15" i="100"/>
  <c r="CV109" i="100"/>
  <c r="CV21" i="100"/>
  <c r="CV115" i="100"/>
  <c r="CX24" i="100"/>
  <c r="CX116" i="100"/>
  <c r="CX72" i="100"/>
  <c r="CX43" i="100"/>
  <c r="CX87" i="100"/>
  <c r="CT30" i="100"/>
  <c r="CT27" i="100"/>
  <c r="CT115" i="100"/>
  <c r="CT82" i="100"/>
  <c r="CT24" i="100"/>
  <c r="CT85" i="100"/>
  <c r="DF40" i="100"/>
  <c r="DF73" i="100"/>
  <c r="DF110" i="100"/>
  <c r="DF34" i="100"/>
  <c r="DF30" i="100"/>
  <c r="DI28" i="100"/>
  <c r="DI56" i="100"/>
  <c r="DI116" i="100"/>
  <c r="DI88" i="100"/>
  <c r="DI64" i="100"/>
  <c r="DJ75" i="100"/>
  <c r="DJ33" i="100"/>
  <c r="DJ73" i="100"/>
  <c r="DJ81" i="100"/>
  <c r="DJ63" i="100"/>
  <c r="DJ76" i="100"/>
  <c r="DC37" i="100"/>
  <c r="DC30" i="100"/>
  <c r="DC27" i="100"/>
  <c r="DC67" i="100"/>
  <c r="DC105" i="100"/>
  <c r="DE18" i="100"/>
  <c r="DE91" i="100"/>
  <c r="DE56" i="100"/>
  <c r="DE113" i="100"/>
  <c r="DE64" i="100"/>
  <c r="DH28" i="100"/>
  <c r="DH75" i="100"/>
  <c r="DH79" i="100"/>
  <c r="DH60" i="100"/>
  <c r="DH53" i="100"/>
  <c r="DH95" i="100"/>
  <c r="DB93" i="100"/>
  <c r="DB84" i="100"/>
  <c r="DB114" i="100"/>
  <c r="DB39" i="100"/>
  <c r="DB110" i="100"/>
  <c r="CY11" i="100"/>
  <c r="CY89" i="100"/>
  <c r="CY58" i="100"/>
  <c r="CY15" i="100"/>
  <c r="CY31" i="100"/>
  <c r="CY33" i="100"/>
  <c r="CU73" i="100"/>
  <c r="CU32" i="100"/>
  <c r="CU83" i="100"/>
  <c r="CU68" i="100"/>
  <c r="CU61" i="100"/>
  <c r="DG30" i="100"/>
  <c r="DG72" i="100"/>
  <c r="DG69" i="100"/>
  <c r="DG48" i="100"/>
  <c r="DG26" i="100"/>
  <c r="CW106" i="100"/>
  <c r="CW88" i="100"/>
  <c r="CV60" i="100"/>
  <c r="CV18" i="100"/>
  <c r="CV77" i="100"/>
  <c r="CV52" i="100"/>
  <c r="CV34" i="100"/>
  <c r="CV37" i="100"/>
  <c r="CX28" i="100"/>
  <c r="CX13" i="100"/>
  <c r="CX75" i="100"/>
  <c r="CX20" i="100"/>
  <c r="CX18" i="100"/>
  <c r="CT22" i="100"/>
  <c r="CT92" i="100"/>
  <c r="CT42" i="100"/>
  <c r="CT95" i="100"/>
  <c r="CT88" i="100"/>
  <c r="CT75" i="100"/>
  <c r="DF81" i="100"/>
  <c r="DF11" i="100"/>
  <c r="DF61" i="100"/>
  <c r="DF82" i="100"/>
  <c r="DF108" i="100"/>
  <c r="DI42" i="100"/>
  <c r="DI36" i="100"/>
  <c r="DI80" i="100"/>
  <c r="DI115" i="100"/>
  <c r="DI22" i="100"/>
  <c r="DJ108" i="100"/>
  <c r="DJ83" i="100"/>
  <c r="DJ35" i="100"/>
  <c r="DJ90" i="100"/>
  <c r="DJ17" i="100"/>
  <c r="DJ59" i="100"/>
  <c r="DC19" i="100"/>
  <c r="DC94" i="100"/>
  <c r="DC112" i="100"/>
  <c r="DC33" i="100"/>
  <c r="DC39" i="100"/>
  <c r="DE23" i="100"/>
  <c r="DE115" i="100"/>
  <c r="DE21" i="100"/>
  <c r="DE101" i="100"/>
  <c r="DE37" i="100"/>
  <c r="DH73" i="100"/>
  <c r="DH68" i="100"/>
  <c r="DH26" i="100"/>
  <c r="DH16" i="100"/>
  <c r="DH101" i="100"/>
  <c r="DH77" i="100"/>
  <c r="DB108" i="100"/>
  <c r="DB90" i="100"/>
  <c r="DB14" i="100"/>
  <c r="DB75" i="100"/>
  <c r="DB80" i="100"/>
  <c r="CY49" i="100"/>
  <c r="CY108" i="100"/>
  <c r="CY41" i="100"/>
  <c r="CY57" i="100"/>
  <c r="CY42" i="100"/>
  <c r="CY94" i="100"/>
  <c r="CU71" i="100"/>
  <c r="CU66" i="100"/>
  <c r="CU84" i="100"/>
  <c r="CU99" i="100"/>
  <c r="CU31" i="100"/>
  <c r="DG66" i="100"/>
  <c r="DG112" i="100"/>
  <c r="DG98" i="100"/>
  <c r="DG95" i="100"/>
  <c r="DG71" i="100"/>
  <c r="CW23" i="100"/>
  <c r="CW80" i="100"/>
  <c r="CW39" i="100"/>
  <c r="CV40" i="100"/>
  <c r="CV14" i="100"/>
  <c r="CV62" i="100"/>
  <c r="CV114" i="100"/>
  <c r="CV30" i="100"/>
  <c r="CV67" i="100"/>
  <c r="CX100" i="100"/>
  <c r="CX71" i="100"/>
  <c r="CX36" i="100"/>
  <c r="CX22" i="100"/>
  <c r="CX98" i="100"/>
  <c r="CT10" i="100"/>
  <c r="CT79" i="100"/>
  <c r="CT40" i="100"/>
  <c r="CT18" i="100"/>
  <c r="CT103" i="100"/>
  <c r="CT9" i="100"/>
  <c r="DF94" i="100"/>
  <c r="DF74" i="100"/>
  <c r="DF79" i="100"/>
  <c r="DF105" i="100"/>
  <c r="DF26" i="100"/>
  <c r="DI12" i="100"/>
  <c r="DI41" i="100"/>
  <c r="DI46" i="100"/>
  <c r="DI25" i="100"/>
  <c r="DI40" i="100"/>
  <c r="DJ56" i="100"/>
  <c r="DJ109" i="100"/>
  <c r="DJ52" i="100"/>
  <c r="DJ106" i="100"/>
  <c r="DJ21" i="100"/>
  <c r="DJ9" i="100"/>
  <c r="DC10" i="100"/>
  <c r="DC60" i="100"/>
  <c r="DC40" i="100"/>
  <c r="DC79" i="100"/>
  <c r="DC32" i="100"/>
  <c r="DE99" i="100"/>
  <c r="DE104" i="100"/>
  <c r="DE70" i="100"/>
  <c r="DE26" i="100"/>
  <c r="DE89" i="100"/>
  <c r="DH38" i="100"/>
  <c r="DH45" i="100"/>
  <c r="DH33" i="100"/>
  <c r="DH86" i="100"/>
  <c r="DH56" i="100"/>
  <c r="DH61" i="100"/>
  <c r="DB72" i="100"/>
  <c r="DB23" i="100"/>
  <c r="DB97" i="100"/>
  <c r="DB98" i="100"/>
  <c r="DB33" i="100"/>
  <c r="CY52" i="100"/>
  <c r="CY113" i="100"/>
  <c r="CY104" i="100"/>
  <c r="CY14" i="100"/>
  <c r="CY23" i="100"/>
  <c r="CY9" i="100"/>
  <c r="CU100" i="100"/>
  <c r="CU25" i="100"/>
  <c r="CU14" i="100"/>
  <c r="CU44" i="100"/>
  <c r="CU86" i="100"/>
  <c r="DG96" i="100"/>
  <c r="DG63" i="100"/>
  <c r="DG87" i="100"/>
  <c r="DG31" i="100"/>
  <c r="DG39" i="100"/>
  <c r="CW93" i="100"/>
  <c r="CW35" i="100"/>
  <c r="CV92" i="100"/>
  <c r="CV29" i="100"/>
  <c r="CV61" i="100"/>
  <c r="CV19" i="100"/>
  <c r="CV11" i="100"/>
  <c r="CV79" i="100"/>
  <c r="CX14" i="100"/>
  <c r="CX50" i="100"/>
  <c r="CX17" i="100"/>
  <c r="CX56" i="100"/>
  <c r="CX46" i="100"/>
  <c r="CT37" i="100"/>
  <c r="CT111" i="100"/>
  <c r="CT48" i="100"/>
  <c r="CT32" i="100"/>
  <c r="CT110" i="100"/>
  <c r="DF19" i="100"/>
  <c r="DF84" i="100"/>
  <c r="DF59" i="100"/>
  <c r="DF60" i="100"/>
  <c r="DF87" i="100"/>
  <c r="DF106" i="100"/>
  <c r="DI50" i="100"/>
  <c r="DI94" i="100"/>
  <c r="DI99" i="100"/>
  <c r="DI68" i="100"/>
  <c r="DI61" i="100"/>
  <c r="DJ74" i="100"/>
  <c r="DJ15" i="100"/>
  <c r="DJ78" i="100"/>
  <c r="DJ25" i="100"/>
  <c r="DJ111" i="100"/>
  <c r="DC24" i="100"/>
  <c r="DC107" i="100"/>
  <c r="DC85" i="100"/>
  <c r="DC65" i="100"/>
  <c r="DC55" i="100"/>
  <c r="DC45" i="100"/>
  <c r="DE109" i="100"/>
  <c r="DE51" i="100"/>
  <c r="DE46" i="100"/>
  <c r="DE98" i="100"/>
  <c r="DE31" i="100"/>
  <c r="DH47" i="100"/>
  <c r="DH46" i="100"/>
  <c r="DH65" i="100"/>
  <c r="DH114" i="100"/>
  <c r="DH57" i="100"/>
  <c r="DH44" i="100"/>
  <c r="DB12" i="100"/>
  <c r="DB95" i="100"/>
  <c r="DB11" i="100"/>
  <c r="DB27" i="100"/>
  <c r="DB37" i="100"/>
  <c r="CY64" i="100"/>
  <c r="CY19" i="100"/>
  <c r="CY100" i="100"/>
  <c r="CY110" i="100"/>
  <c r="CY73" i="100"/>
  <c r="CU51" i="100"/>
  <c r="CU107" i="100"/>
  <c r="CU39" i="100"/>
  <c r="CU42" i="100"/>
  <c r="CU97" i="100"/>
  <c r="CU95" i="100"/>
  <c r="DG24" i="100"/>
  <c r="DG57" i="100"/>
  <c r="DG44" i="100"/>
  <c r="DG13" i="100"/>
  <c r="DG20" i="100"/>
  <c r="CW68" i="100"/>
  <c r="CV63" i="100"/>
  <c r="CV59" i="100"/>
  <c r="CV45" i="100"/>
  <c r="CV96" i="100"/>
  <c r="CV89" i="100"/>
  <c r="CV97" i="100"/>
  <c r="CX39" i="100"/>
  <c r="CX81" i="100"/>
  <c r="CX80" i="100"/>
  <c r="CX83" i="100"/>
  <c r="CX91" i="100"/>
  <c r="CT98" i="100"/>
  <c r="CT34" i="100"/>
  <c r="CT76" i="100"/>
  <c r="CT112" i="100"/>
  <c r="CT93" i="100"/>
  <c r="DF54" i="100"/>
  <c r="DF102" i="100"/>
  <c r="DF109" i="100"/>
  <c r="DF78" i="100"/>
  <c r="DF51" i="100"/>
  <c r="DF52" i="100"/>
  <c r="DI19" i="100"/>
  <c r="DI95" i="100"/>
  <c r="DI26" i="100"/>
  <c r="CV25" i="100"/>
  <c r="CV26" i="100"/>
  <c r="CV84" i="100"/>
  <c r="CV110" i="100"/>
  <c r="CV28" i="100"/>
  <c r="CV103" i="100"/>
  <c r="CX33" i="100"/>
  <c r="CX38" i="100"/>
  <c r="CX25" i="100"/>
  <c r="CX106" i="100"/>
  <c r="CV24" i="100"/>
  <c r="CV41" i="100"/>
  <c r="CV108" i="100"/>
  <c r="CV116" i="100"/>
  <c r="CV87" i="100"/>
  <c r="CV9" i="100"/>
  <c r="CX44" i="100"/>
  <c r="CX115" i="100"/>
  <c r="CX77" i="100"/>
  <c r="CX64" i="100"/>
  <c r="CX95" i="100"/>
  <c r="CT59" i="100"/>
  <c r="CT19" i="100"/>
  <c r="CT67" i="100"/>
  <c r="CT101" i="100"/>
  <c r="CT87" i="100"/>
  <c r="DF57" i="100"/>
  <c r="DF67" i="100"/>
  <c r="DF28" i="100"/>
  <c r="DF45" i="100"/>
  <c r="DF70" i="100"/>
  <c r="DF15" i="100"/>
  <c r="DI14" i="100"/>
  <c r="DI102" i="100"/>
  <c r="DI15" i="100"/>
  <c r="CV66" i="100"/>
  <c r="CV20" i="100"/>
  <c r="CV50" i="100"/>
  <c r="CV33" i="100"/>
  <c r="CV72" i="100"/>
  <c r="CX49" i="100"/>
  <c r="CX59" i="100"/>
  <c r="CX52" i="100"/>
  <c r="CX11" i="100"/>
  <c r="CX65" i="100"/>
  <c r="CX47" i="100"/>
  <c r="CT106" i="100"/>
  <c r="CT78" i="100"/>
  <c r="CT29" i="100"/>
  <c r="CT15" i="100"/>
  <c r="CT97" i="100"/>
  <c r="DF38" i="100"/>
  <c r="DF32" i="100"/>
  <c r="DF35" i="100"/>
  <c r="DF83" i="100"/>
  <c r="DF112" i="100"/>
  <c r="DF86" i="100"/>
  <c r="DK41" i="100"/>
  <c r="DI48" i="100"/>
  <c r="DI32" i="100"/>
  <c r="DI53" i="100"/>
  <c r="DI30" i="100"/>
  <c r="CV76" i="100"/>
  <c r="CV74" i="100"/>
  <c r="CV73" i="100"/>
  <c r="CV90" i="100"/>
  <c r="CV88" i="100"/>
  <c r="CX30" i="100"/>
  <c r="CX85" i="100"/>
  <c r="CX102" i="100"/>
  <c r="CX31" i="100"/>
  <c r="CX70" i="100"/>
  <c r="CX45" i="100"/>
  <c r="CT26" i="100"/>
  <c r="CT20" i="100"/>
  <c r="CT94" i="100"/>
  <c r="CT16" i="100"/>
  <c r="CT28" i="100"/>
  <c r="DF77" i="100"/>
  <c r="DF88" i="100"/>
  <c r="DF85" i="100"/>
  <c r="DF111" i="100"/>
  <c r="DF116" i="100"/>
  <c r="DF114" i="100"/>
  <c r="DI63" i="100"/>
  <c r="DI24" i="100"/>
  <c r="DI73" i="100"/>
  <c r="DI97" i="100"/>
  <c r="DI101" i="100"/>
  <c r="DI113" i="100"/>
  <c r="DJ57" i="100"/>
  <c r="DJ58" i="100"/>
  <c r="DJ11" i="100"/>
  <c r="DJ28" i="100"/>
  <c r="DJ51" i="100"/>
  <c r="DC21" i="100"/>
  <c r="DC17" i="100"/>
  <c r="DC101" i="100"/>
  <c r="DC72" i="100"/>
  <c r="DC83" i="100"/>
  <c r="CV75" i="100"/>
  <c r="CV53" i="100"/>
  <c r="CV102" i="100"/>
  <c r="CV22" i="100"/>
  <c r="CV105" i="100"/>
  <c r="CX93" i="100"/>
  <c r="CX51" i="100"/>
  <c r="CX67" i="100"/>
  <c r="CX113" i="100"/>
  <c r="CX84" i="100"/>
  <c r="CX9" i="100"/>
  <c r="CT65" i="100"/>
  <c r="CT96" i="100"/>
  <c r="CT89" i="100"/>
  <c r="CT17" i="100"/>
  <c r="CT116" i="100"/>
  <c r="DF55" i="100"/>
  <c r="DF71" i="100"/>
  <c r="DF17" i="100"/>
  <c r="DF100" i="100"/>
  <c r="DF53" i="100"/>
  <c r="DI44" i="100"/>
  <c r="DI71" i="100"/>
  <c r="DI37" i="100"/>
  <c r="CV39" i="100"/>
  <c r="CV49" i="100"/>
  <c r="CV83" i="100"/>
  <c r="CV95" i="100"/>
  <c r="CV94" i="100"/>
  <c r="CX48" i="100"/>
  <c r="CX10" i="100"/>
  <c r="CX109" i="100"/>
  <c r="CX55" i="100"/>
  <c r="CX108" i="100"/>
  <c r="CT38" i="100"/>
  <c r="CT50" i="100"/>
  <c r="CT80" i="100"/>
  <c r="CT56" i="100"/>
  <c r="CT104" i="100"/>
  <c r="CT13" i="100"/>
  <c r="DF44" i="100"/>
  <c r="DF37" i="100"/>
  <c r="DF29" i="100"/>
  <c r="DF33" i="100"/>
  <c r="DF113" i="100"/>
  <c r="DI49" i="100"/>
  <c r="DI76" i="100"/>
  <c r="DI10" i="100"/>
  <c r="CV48" i="100"/>
  <c r="CV64" i="100"/>
  <c r="CX29" i="100"/>
  <c r="CX12" i="100"/>
  <c r="CX32" i="100"/>
  <c r="CT23" i="100"/>
  <c r="CT90" i="100"/>
  <c r="DF39" i="100"/>
  <c r="DF48" i="100"/>
  <c r="DF101" i="100"/>
  <c r="DI35" i="100"/>
  <c r="DI34" i="100"/>
  <c r="DI51" i="100"/>
  <c r="DJ46" i="100"/>
  <c r="DJ103" i="100"/>
  <c r="DJ34" i="100"/>
  <c r="DJ12" i="100"/>
  <c r="DC46" i="100"/>
  <c r="DC52" i="100"/>
  <c r="DC14" i="100"/>
  <c r="DC88" i="100"/>
  <c r="DE19" i="100"/>
  <c r="DE22" i="100"/>
  <c r="DE38" i="100"/>
  <c r="DE59" i="100"/>
  <c r="DH104" i="100"/>
  <c r="DH20" i="100"/>
  <c r="DH66" i="100"/>
  <c r="DH96" i="100"/>
  <c r="DB53" i="100"/>
  <c r="DB68" i="100"/>
  <c r="DB73" i="100"/>
  <c r="DB18" i="100"/>
  <c r="CY87" i="100"/>
  <c r="CY105" i="100"/>
  <c r="CY45" i="100"/>
  <c r="CY68" i="100"/>
  <c r="CU60" i="100"/>
  <c r="CU91" i="100"/>
  <c r="CU20" i="100"/>
  <c r="CU24" i="100"/>
  <c r="DG35" i="100"/>
  <c r="DG23" i="100"/>
  <c r="DG52" i="100"/>
  <c r="DG45" i="100"/>
  <c r="CW12" i="100"/>
  <c r="CW94" i="100"/>
  <c r="CW115" i="100"/>
  <c r="CW57" i="100"/>
  <c r="CW50" i="100"/>
  <c r="CZ39" i="100"/>
  <c r="CZ13" i="100"/>
  <c r="CZ31" i="100"/>
  <c r="CZ92" i="100"/>
  <c r="CZ66" i="100"/>
  <c r="CZ16" i="100"/>
  <c r="DA14" i="100"/>
  <c r="DA76" i="100"/>
  <c r="DA84" i="100"/>
  <c r="DA97" i="100"/>
  <c r="DA106" i="100"/>
  <c r="CS16" i="100"/>
  <c r="CS25" i="100"/>
  <c r="CS91" i="100"/>
  <c r="CS38" i="100"/>
  <c r="CS57" i="100"/>
  <c r="DD75" i="100"/>
  <c r="DD100" i="100"/>
  <c r="DD43" i="100"/>
  <c r="DD101" i="100"/>
  <c r="DD90" i="100"/>
  <c r="DD14" i="100"/>
  <c r="DD84" i="100"/>
  <c r="DH11" i="100"/>
  <c r="CY39" i="100"/>
  <c r="CU43" i="100"/>
  <c r="DG49" i="100"/>
  <c r="CZ72" i="100"/>
  <c r="DA36" i="100"/>
  <c r="CS28" i="100"/>
  <c r="DD111" i="100"/>
  <c r="DB49" i="100"/>
  <c r="CV99" i="100"/>
  <c r="CV86" i="100"/>
  <c r="CX41" i="100"/>
  <c r="CX40" i="100"/>
  <c r="CX42" i="100"/>
  <c r="CT53" i="100"/>
  <c r="CT33" i="100"/>
  <c r="DF23" i="100"/>
  <c r="DF56" i="100"/>
  <c r="DF9" i="100"/>
  <c r="DI72" i="100"/>
  <c r="DI110" i="100"/>
  <c r="DI90" i="100"/>
  <c r="DJ37" i="100"/>
  <c r="DJ41" i="100"/>
  <c r="DJ93" i="100"/>
  <c r="DJ24" i="100"/>
  <c r="DC110" i="100"/>
  <c r="DC16" i="100"/>
  <c r="DC34" i="100"/>
  <c r="DC86" i="100"/>
  <c r="DE14" i="100"/>
  <c r="DE69" i="100"/>
  <c r="DE67" i="100"/>
  <c r="DE112" i="100"/>
  <c r="DH13" i="100"/>
  <c r="DH112" i="100"/>
  <c r="DH69" i="100"/>
  <c r="DH52" i="100"/>
  <c r="DB42" i="100"/>
  <c r="DB81" i="100"/>
  <c r="DB20" i="100"/>
  <c r="DB52" i="100"/>
  <c r="CY55" i="100"/>
  <c r="CY75" i="100"/>
  <c r="CY88" i="100"/>
  <c r="CY20" i="100"/>
  <c r="CU37" i="100"/>
  <c r="CU56" i="100"/>
  <c r="CU15" i="100"/>
  <c r="CU59" i="100"/>
  <c r="DG38" i="100"/>
  <c r="DG100" i="100"/>
  <c r="DG15" i="100"/>
  <c r="DG78" i="100"/>
  <c r="CW53" i="100"/>
  <c r="CW90" i="100"/>
  <c r="CW98" i="100"/>
  <c r="CW85" i="100"/>
  <c r="CW10" i="100"/>
  <c r="CZ14" i="100"/>
  <c r="CZ103" i="100"/>
  <c r="CZ64" i="100"/>
  <c r="CZ97" i="100"/>
  <c r="CZ54" i="100"/>
  <c r="CZ24" i="100"/>
  <c r="DA43" i="100"/>
  <c r="DA98" i="100"/>
  <c r="DA54" i="100"/>
  <c r="DA45" i="100"/>
  <c r="DA112" i="100"/>
  <c r="CS36" i="100"/>
  <c r="CS97" i="100"/>
  <c r="CS110" i="100"/>
  <c r="CS48" i="100"/>
  <c r="CS98" i="100"/>
  <c r="DD52" i="100"/>
  <c r="DD37" i="100"/>
  <c r="DD87" i="100"/>
  <c r="DD112" i="100"/>
  <c r="DD29" i="100"/>
  <c r="DB62" i="100"/>
  <c r="CY84" i="100"/>
  <c r="DG43" i="100"/>
  <c r="CW111" i="100"/>
  <c r="CZ71" i="100"/>
  <c r="DA109" i="100"/>
  <c r="CS102" i="100"/>
  <c r="DD79" i="100"/>
  <c r="CV47" i="100"/>
  <c r="CV57" i="100"/>
  <c r="CX63" i="100"/>
  <c r="CX35" i="100"/>
  <c r="CX58" i="100"/>
  <c r="CT71" i="100"/>
  <c r="CT114" i="100"/>
  <c r="DF63" i="100"/>
  <c r="DF107" i="100"/>
  <c r="DI93" i="100"/>
  <c r="DI84" i="100"/>
  <c r="DI79" i="100"/>
  <c r="DJ10" i="100"/>
  <c r="DJ16" i="100"/>
  <c r="DJ88" i="100"/>
  <c r="DJ65" i="100"/>
  <c r="DC57" i="100"/>
  <c r="DC100" i="100"/>
  <c r="DC59" i="100"/>
  <c r="DC102" i="100"/>
  <c r="DE11" i="100"/>
  <c r="DE20" i="100"/>
  <c r="DE16" i="100"/>
  <c r="DE63" i="100"/>
  <c r="DH12" i="100"/>
  <c r="DH83" i="100"/>
  <c r="DH99" i="100"/>
  <c r="DH76" i="100"/>
  <c r="DB76" i="100"/>
  <c r="DB107" i="100"/>
  <c r="DB48" i="100"/>
  <c r="DB100" i="100"/>
  <c r="CY66" i="100"/>
  <c r="CY79" i="100"/>
  <c r="CY78" i="100"/>
  <c r="CY115" i="100"/>
  <c r="CU94" i="100"/>
  <c r="CU112" i="100"/>
  <c r="CU98" i="100"/>
  <c r="CU96" i="100"/>
  <c r="DG34" i="100"/>
  <c r="DG32" i="100"/>
  <c r="DG82" i="100"/>
  <c r="DG41" i="100"/>
  <c r="CW40" i="100"/>
  <c r="CW74" i="100"/>
  <c r="CW107" i="100"/>
  <c r="CW97" i="100"/>
  <c r="CW59" i="100"/>
  <c r="CZ44" i="100"/>
  <c r="CZ109" i="100"/>
  <c r="CZ86" i="100"/>
  <c r="CZ17" i="100"/>
  <c r="CZ102" i="100"/>
  <c r="CZ9" i="100"/>
  <c r="DA39" i="100"/>
  <c r="DA38" i="100"/>
  <c r="DA27" i="100"/>
  <c r="DA34" i="100"/>
  <c r="DA18" i="100"/>
  <c r="CS74" i="100"/>
  <c r="CS42" i="100"/>
  <c r="CS107" i="100"/>
  <c r="CS19" i="100"/>
  <c r="CS40" i="100"/>
  <c r="DD74" i="100"/>
  <c r="DD55" i="100"/>
  <c r="DD18" i="100"/>
  <c r="DD116" i="100"/>
  <c r="DD40" i="100"/>
  <c r="DD23" i="100"/>
  <c r="DB32" i="100"/>
  <c r="CU92" i="100"/>
  <c r="DG114" i="100"/>
  <c r="CW41" i="100"/>
  <c r="CZ88" i="100"/>
  <c r="DA115" i="100"/>
  <c r="CS78" i="100"/>
  <c r="DD45" i="100"/>
  <c r="CY29" i="100"/>
  <c r="CV42" i="100"/>
  <c r="CV13" i="100"/>
  <c r="CX76" i="100"/>
  <c r="CX26" i="100"/>
  <c r="CX37" i="100"/>
  <c r="CT72" i="100"/>
  <c r="CT58" i="100"/>
  <c r="DF10" i="100"/>
  <c r="DF13" i="100"/>
  <c r="DI91" i="100"/>
  <c r="DI104" i="100"/>
  <c r="DI77" i="100"/>
  <c r="DJ84" i="100"/>
  <c r="DJ13" i="100"/>
  <c r="DJ22" i="100"/>
  <c r="DJ91" i="100"/>
  <c r="DC51" i="100"/>
  <c r="DC61" i="100"/>
  <c r="DC38" i="100"/>
  <c r="DC96" i="100"/>
  <c r="DE54" i="100"/>
  <c r="DE25" i="100"/>
  <c r="DE49" i="100"/>
  <c r="DE105" i="100"/>
  <c r="DH31" i="100"/>
  <c r="DH115" i="100"/>
  <c r="DH110" i="100"/>
  <c r="DH54" i="100"/>
  <c r="DB99" i="100"/>
  <c r="DB54" i="100"/>
  <c r="DB58" i="100"/>
  <c r="DB86" i="100"/>
  <c r="CY26" i="100"/>
  <c r="CY61" i="100"/>
  <c r="CY62" i="100"/>
  <c r="CY99" i="100"/>
  <c r="CU17" i="100"/>
  <c r="CU29" i="100"/>
  <c r="CU89" i="100"/>
  <c r="CU41" i="100"/>
  <c r="DG101" i="100"/>
  <c r="DG74" i="100"/>
  <c r="DG62" i="100"/>
  <c r="DG85" i="100"/>
  <c r="CW17" i="100"/>
  <c r="CW114" i="100"/>
  <c r="CW95" i="100"/>
  <c r="CW21" i="100"/>
  <c r="CW87" i="100"/>
  <c r="CZ115" i="100"/>
  <c r="CZ29" i="100"/>
  <c r="CZ15" i="100"/>
  <c r="CZ28" i="100"/>
  <c r="CZ95" i="100"/>
  <c r="DA17" i="100"/>
  <c r="DA62" i="100"/>
  <c r="DA78" i="100"/>
  <c r="DA44" i="100"/>
  <c r="DA82" i="100"/>
  <c r="DA103" i="100"/>
  <c r="CS81" i="100"/>
  <c r="CS103" i="100"/>
  <c r="CS20" i="100"/>
  <c r="CS41" i="100"/>
  <c r="CS54" i="100"/>
  <c r="DD25" i="100"/>
  <c r="DD13" i="100"/>
  <c r="DD110" i="100"/>
  <c r="DD34" i="100"/>
  <c r="DD66" i="100"/>
  <c r="DD72" i="100"/>
  <c r="DB96" i="100"/>
  <c r="CU72" i="100"/>
  <c r="DG58" i="100"/>
  <c r="CW11" i="100"/>
  <c r="CZ81" i="100"/>
  <c r="DA21" i="100"/>
  <c r="CS44" i="100"/>
  <c r="DD104" i="100"/>
  <c r="CY48" i="100"/>
  <c r="CV80" i="100"/>
  <c r="CV70" i="100"/>
  <c r="CX79" i="100"/>
  <c r="CX69" i="100"/>
  <c r="CX34" i="100"/>
  <c r="CT52" i="100"/>
  <c r="CT21" i="100"/>
  <c r="DF64" i="100"/>
  <c r="DF20" i="100"/>
  <c r="DI62" i="100"/>
  <c r="DI107" i="100"/>
  <c r="DI87" i="100"/>
  <c r="DJ68" i="100"/>
  <c r="DJ101" i="100"/>
  <c r="DJ102" i="100"/>
  <c r="DJ79" i="100"/>
  <c r="DC49" i="100"/>
  <c r="DC90" i="100"/>
  <c r="DC53" i="100"/>
  <c r="DC109" i="100"/>
  <c r="DE53" i="100"/>
  <c r="DE33" i="100"/>
  <c r="DE94" i="100"/>
  <c r="DE78" i="100"/>
  <c r="DH27" i="100"/>
  <c r="DH39" i="100"/>
  <c r="DH18" i="100"/>
  <c r="DH41" i="100"/>
  <c r="DB69" i="100"/>
  <c r="DB105" i="100"/>
  <c r="DB65" i="100"/>
  <c r="DB71" i="100"/>
  <c r="CY24" i="100"/>
  <c r="CY30" i="100"/>
  <c r="CY93" i="100"/>
  <c r="CY60" i="100"/>
  <c r="CU79" i="100"/>
  <c r="CU35" i="100"/>
  <c r="CU77" i="100"/>
  <c r="CU70" i="100"/>
  <c r="DG47" i="100"/>
  <c r="DG22" i="100"/>
  <c r="DG10" i="100"/>
  <c r="DG107" i="100"/>
  <c r="CW30" i="100"/>
  <c r="CW105" i="100"/>
  <c r="CW16" i="100"/>
  <c r="CW14" i="100"/>
  <c r="CW77" i="100"/>
  <c r="CZ36" i="100"/>
  <c r="CZ52" i="100"/>
  <c r="CZ42" i="100"/>
  <c r="CZ108" i="100"/>
  <c r="CZ116" i="100"/>
  <c r="DA23" i="100"/>
  <c r="DA16" i="100"/>
  <c r="DA91" i="100"/>
  <c r="DA60" i="100"/>
  <c r="DA35" i="100"/>
  <c r="DA46" i="100"/>
  <c r="CS96" i="100"/>
  <c r="CS56" i="100"/>
  <c r="CS92" i="100"/>
  <c r="CS84" i="100"/>
  <c r="CS30" i="100"/>
  <c r="DD48" i="100"/>
  <c r="DD68" i="100"/>
  <c r="DD54" i="100"/>
  <c r="DD67" i="100"/>
  <c r="DD10" i="100"/>
  <c r="DD73" i="100"/>
  <c r="DB28" i="100"/>
  <c r="CY12" i="100"/>
  <c r="CU36" i="100"/>
  <c r="CW20" i="100"/>
  <c r="CZ35" i="100"/>
  <c r="DA22" i="100"/>
  <c r="CS23" i="100"/>
  <c r="DD77" i="100"/>
  <c r="DD83" i="100"/>
  <c r="CV100" i="100"/>
  <c r="CV78" i="100"/>
  <c r="CX23" i="100"/>
  <c r="CX16" i="100"/>
  <c r="CX82" i="100"/>
  <c r="CT63" i="100"/>
  <c r="CT39" i="100"/>
  <c r="DF95" i="100"/>
  <c r="DF41" i="100"/>
  <c r="DI58" i="100"/>
  <c r="DI13" i="100"/>
  <c r="DI60" i="100"/>
  <c r="DJ67" i="100"/>
  <c r="DJ49" i="100"/>
  <c r="DJ32" i="100"/>
  <c r="DJ95" i="100"/>
  <c r="DC31" i="100"/>
  <c r="DC76" i="100"/>
  <c r="DC58" i="100"/>
  <c r="DC12" i="100"/>
  <c r="DE47" i="100"/>
  <c r="DE111" i="100"/>
  <c r="DE30" i="100"/>
  <c r="DE44" i="100"/>
  <c r="DH14" i="100"/>
  <c r="DH92" i="100"/>
  <c r="DH71" i="100"/>
  <c r="CY43" i="100"/>
  <c r="CW76" i="100"/>
  <c r="DA66" i="100"/>
  <c r="CY28" i="100"/>
  <c r="CV51" i="100"/>
  <c r="CV85" i="100"/>
  <c r="CX60" i="100"/>
  <c r="CX101" i="100"/>
  <c r="CT36" i="100"/>
  <c r="CT41" i="100"/>
  <c r="CT84" i="100"/>
  <c r="DF49" i="100"/>
  <c r="DF22" i="100"/>
  <c r="DI92" i="100"/>
  <c r="DI85" i="100"/>
  <c r="DI86" i="100"/>
  <c r="DJ60" i="100"/>
  <c r="DJ105" i="100"/>
  <c r="DJ44" i="100"/>
  <c r="DJ77" i="100"/>
  <c r="DC64" i="100"/>
  <c r="DC54" i="100"/>
  <c r="DC50" i="100"/>
  <c r="DC77" i="100"/>
  <c r="DE83" i="100"/>
  <c r="DE45" i="100"/>
  <c r="DE106" i="100"/>
  <c r="DE42" i="100"/>
  <c r="DH64" i="100"/>
  <c r="DH105" i="100"/>
  <c r="DH63" i="100"/>
  <c r="DH30" i="100"/>
  <c r="DB91" i="100"/>
  <c r="DB36" i="100"/>
  <c r="DB106" i="100"/>
  <c r="CV104" i="100"/>
  <c r="CV107" i="100"/>
  <c r="CX88" i="100"/>
  <c r="CX15" i="100"/>
  <c r="CT47" i="100"/>
  <c r="CT44" i="100"/>
  <c r="CT64" i="100"/>
  <c r="DF91" i="100"/>
  <c r="DF36" i="100"/>
  <c r="DI21" i="100"/>
  <c r="DI100" i="100"/>
  <c r="DI74" i="100"/>
  <c r="DJ45" i="100"/>
  <c r="DJ31" i="100"/>
  <c r="DJ48" i="100"/>
  <c r="DJ85" i="100"/>
  <c r="DC74" i="100"/>
  <c r="DC108" i="100"/>
  <c r="DC62" i="100"/>
  <c r="CV112" i="100"/>
  <c r="CV65" i="100"/>
  <c r="CX78" i="100"/>
  <c r="CX57" i="100"/>
  <c r="CT14" i="100"/>
  <c r="CT60" i="100"/>
  <c r="CT70" i="100"/>
  <c r="DF69" i="100"/>
  <c r="DF47" i="100"/>
  <c r="DI20" i="100"/>
  <c r="DI31" i="100"/>
  <c r="DI16" i="100"/>
  <c r="DJ26" i="100"/>
  <c r="DJ36" i="100"/>
  <c r="DJ69" i="100"/>
  <c r="DJ66" i="100"/>
  <c r="DC73" i="100"/>
  <c r="DC28" i="100"/>
  <c r="DC18" i="100"/>
  <c r="DC63" i="100"/>
  <c r="DE116" i="100"/>
  <c r="DE52" i="100"/>
  <c r="DE100" i="100"/>
  <c r="DE81" i="100"/>
  <c r="DH40" i="100"/>
  <c r="DH98" i="100"/>
  <c r="DH22" i="100"/>
  <c r="DH74" i="100"/>
  <c r="DB116" i="100"/>
  <c r="DB30" i="100"/>
  <c r="DB83" i="100"/>
  <c r="DB102" i="100"/>
  <c r="CY70" i="100"/>
  <c r="CY47" i="100"/>
  <c r="CY111" i="100"/>
  <c r="CY71" i="100"/>
  <c r="CU28" i="100"/>
  <c r="CU48" i="100"/>
  <c r="CU101" i="100"/>
  <c r="CU49" i="100"/>
  <c r="DG94" i="100"/>
  <c r="DG19" i="100"/>
  <c r="DG12" i="100"/>
  <c r="DG36" i="100"/>
  <c r="CW58" i="100"/>
  <c r="CW56" i="100"/>
  <c r="CW52" i="100"/>
  <c r="CW108" i="100"/>
  <c r="CW69" i="100"/>
  <c r="CZ53" i="100"/>
  <c r="CZ79" i="100"/>
  <c r="CZ91" i="100"/>
  <c r="CZ84" i="100"/>
  <c r="CZ78" i="100"/>
  <c r="DA52" i="100"/>
  <c r="DA75" i="100"/>
  <c r="DA53" i="100"/>
  <c r="DA51" i="100"/>
  <c r="DA41" i="100"/>
  <c r="DA40" i="100"/>
  <c r="CS11" i="100"/>
  <c r="CS53" i="100"/>
  <c r="CS79" i="100"/>
  <c r="CS105" i="100"/>
  <c r="CS90" i="100"/>
  <c r="DD49" i="100"/>
  <c r="DD85" i="100"/>
  <c r="DD53" i="100"/>
  <c r="DD41" i="100"/>
  <c r="DD15" i="100"/>
  <c r="DB57" i="100"/>
  <c r="DB101" i="100"/>
  <c r="CY34" i="100"/>
  <c r="CY46" i="100"/>
  <c r="CY59" i="100"/>
  <c r="CV10" i="100"/>
  <c r="CV32" i="100"/>
  <c r="CX86" i="100"/>
  <c r="CX54" i="100"/>
  <c r="CT99" i="100"/>
  <c r="CT61" i="100"/>
  <c r="CT46" i="100"/>
  <c r="DF58" i="100"/>
  <c r="DF103" i="100"/>
  <c r="DI75" i="100"/>
  <c r="DI109" i="100"/>
  <c r="DI29" i="100"/>
  <c r="DJ27" i="100"/>
  <c r="DJ61" i="100"/>
  <c r="DJ47" i="100"/>
  <c r="DJ20" i="100"/>
  <c r="DC23" i="100"/>
  <c r="DC81" i="100"/>
  <c r="DC89" i="100"/>
  <c r="DC9" i="100"/>
  <c r="DE39" i="100"/>
  <c r="DE34" i="100"/>
  <c r="DE80" i="100"/>
  <c r="DE96" i="100"/>
  <c r="DH72" i="100"/>
  <c r="DH111" i="100"/>
  <c r="DH80" i="100"/>
  <c r="DH84" i="100"/>
  <c r="DB29" i="100"/>
  <c r="DB74" i="100"/>
  <c r="CY114" i="100"/>
  <c r="CV81" i="100"/>
  <c r="CV17" i="100"/>
  <c r="CX107" i="100"/>
  <c r="CX62" i="100"/>
  <c r="CT100" i="100"/>
  <c r="CT77" i="100"/>
  <c r="DF66" i="100"/>
  <c r="DF89" i="100"/>
  <c r="DF42" i="100"/>
  <c r="DI96" i="100"/>
  <c r="DI111" i="100"/>
  <c r="DI54" i="100"/>
  <c r="DJ92" i="100"/>
  <c r="DJ82" i="100"/>
  <c r="DJ18" i="100"/>
  <c r="DC114" i="100"/>
  <c r="DC116" i="100"/>
  <c r="DC97" i="100"/>
  <c r="DC103" i="100"/>
  <c r="DE103" i="100"/>
  <c r="DE76" i="100"/>
  <c r="DE13" i="100"/>
  <c r="DE50" i="100"/>
  <c r="DH109" i="100"/>
  <c r="DH34" i="100"/>
  <c r="DH107" i="100"/>
  <c r="DH49" i="100"/>
  <c r="DB55" i="100"/>
  <c r="DB94" i="100"/>
  <c r="DB38" i="100"/>
  <c r="CV113" i="100"/>
  <c r="CV43" i="100"/>
  <c r="CX103" i="100"/>
  <c r="CX112" i="100"/>
  <c r="CT62" i="100"/>
  <c r="CT113" i="100"/>
  <c r="DF65" i="100"/>
  <c r="DF80" i="100"/>
  <c r="DF99" i="100"/>
  <c r="DI45" i="100"/>
  <c r="DI33" i="100"/>
  <c r="DI17" i="100"/>
  <c r="DI9" i="100"/>
  <c r="DJ55" i="100"/>
  <c r="DJ53" i="100"/>
  <c r="DJ70" i="100"/>
  <c r="DC22" i="100"/>
  <c r="DC106" i="100"/>
  <c r="DC70" i="100"/>
  <c r="DC13" i="100"/>
  <c r="DE110" i="100"/>
  <c r="DE40" i="100"/>
  <c r="DE17" i="100"/>
  <c r="DE35" i="100"/>
  <c r="DH93" i="100"/>
  <c r="DH17" i="100"/>
  <c r="DH50" i="100"/>
  <c r="DH15" i="100"/>
  <c r="DB40" i="100"/>
  <c r="DB24" i="100"/>
  <c r="DB63" i="100"/>
  <c r="DB104" i="100"/>
  <c r="CV54" i="100"/>
  <c r="CX89" i="100"/>
  <c r="CT57" i="100"/>
  <c r="DF50" i="100"/>
  <c r="DI69" i="100"/>
  <c r="DJ29" i="100"/>
  <c r="DJ97" i="100"/>
  <c r="DC43" i="100"/>
  <c r="DE107" i="100"/>
  <c r="DE87" i="100"/>
  <c r="DH35" i="100"/>
  <c r="DH78" i="100"/>
  <c r="DB16" i="100"/>
  <c r="DB10" i="100"/>
  <c r="CY74" i="100"/>
  <c r="CY83" i="100"/>
  <c r="CU67" i="100"/>
  <c r="CU34" i="100"/>
  <c r="CU81" i="100"/>
  <c r="DG55" i="100"/>
  <c r="DG84" i="100"/>
  <c r="CW13" i="100"/>
  <c r="CW36" i="100"/>
  <c r="CW110" i="100"/>
  <c r="CW9" i="100"/>
  <c r="CZ45" i="100"/>
  <c r="CZ19" i="100"/>
  <c r="CZ83" i="100"/>
  <c r="DA70" i="100"/>
  <c r="DA95" i="100"/>
  <c r="DA114" i="100"/>
  <c r="CS26" i="100"/>
  <c r="CS73" i="100"/>
  <c r="CS70" i="100"/>
  <c r="CS52" i="100"/>
  <c r="DD32" i="100"/>
  <c r="DD44" i="100"/>
  <c r="DD21" i="100"/>
  <c r="CU13" i="100"/>
  <c r="CU103" i="100"/>
  <c r="DG27" i="100"/>
  <c r="DG116" i="100"/>
  <c r="CW43" i="100"/>
  <c r="CW31" i="100"/>
  <c r="CZ21" i="100"/>
  <c r="CZ56" i="100"/>
  <c r="CZ98" i="100"/>
  <c r="DA99" i="100"/>
  <c r="DA19" i="100"/>
  <c r="CS12" i="100"/>
  <c r="CS33" i="100"/>
  <c r="CS27" i="100"/>
  <c r="DD31" i="100"/>
  <c r="DD58" i="100"/>
  <c r="CW91" i="100"/>
  <c r="DA33" i="100"/>
  <c r="DD61" i="100"/>
  <c r="CT68" i="100"/>
  <c r="DC98" i="100"/>
  <c r="CU88" i="100"/>
  <c r="CW89" i="100"/>
  <c r="DA81" i="100"/>
  <c r="CV12" i="100"/>
  <c r="DJ80" i="100"/>
  <c r="CY80" i="100"/>
  <c r="CW67" i="100"/>
  <c r="DA11" i="100"/>
  <c r="DD70" i="100"/>
  <c r="DB41" i="100"/>
  <c r="DG60" i="100"/>
  <c r="CZ10" i="100"/>
  <c r="DD106" i="100"/>
  <c r="DH42" i="100"/>
  <c r="CU16" i="100"/>
  <c r="CZ58" i="100"/>
  <c r="CS114" i="100"/>
  <c r="CT91" i="100"/>
  <c r="DE93" i="100"/>
  <c r="CY25" i="100"/>
  <c r="CW116" i="100"/>
  <c r="DA47" i="100"/>
  <c r="DD109" i="100"/>
  <c r="DJ64" i="100"/>
  <c r="CV68" i="100"/>
  <c r="CX104" i="100"/>
  <c r="CT109" i="100"/>
  <c r="DF31" i="100"/>
  <c r="DI112" i="100"/>
  <c r="DJ116" i="100"/>
  <c r="DJ50" i="100"/>
  <c r="DC92" i="100"/>
  <c r="DE36" i="100"/>
  <c r="DE90" i="100"/>
  <c r="DH43" i="100"/>
  <c r="DH29" i="100"/>
  <c r="DB35" i="100"/>
  <c r="DB25" i="100"/>
  <c r="CY69" i="100"/>
  <c r="CY44" i="100"/>
  <c r="CU113" i="100"/>
  <c r="CW78" i="100"/>
  <c r="CZ27" i="100"/>
  <c r="DA57" i="100"/>
  <c r="CS106" i="100"/>
  <c r="DD59" i="100"/>
  <c r="CW47" i="100"/>
  <c r="DD19" i="100"/>
  <c r="DB44" i="100"/>
  <c r="DA15" i="100"/>
  <c r="DC71" i="100"/>
  <c r="CZ37" i="100"/>
  <c r="DI108" i="100"/>
  <c r="CW66" i="100"/>
  <c r="DF76" i="100"/>
  <c r="DG81" i="100"/>
  <c r="DD115" i="100"/>
  <c r="CU115" i="100"/>
  <c r="DD65" i="100"/>
  <c r="CV82" i="100"/>
  <c r="CX114" i="100"/>
  <c r="CT55" i="100"/>
  <c r="DF18" i="100"/>
  <c r="DI106" i="100"/>
  <c r="DJ86" i="100"/>
  <c r="DJ114" i="100"/>
  <c r="DC42" i="100"/>
  <c r="DE55" i="100"/>
  <c r="DE60" i="100"/>
  <c r="DH116" i="100"/>
  <c r="DH89" i="100"/>
  <c r="DB87" i="100"/>
  <c r="DB46" i="100"/>
  <c r="CY82" i="100"/>
  <c r="CY101" i="100"/>
  <c r="CU114" i="100"/>
  <c r="CU33" i="100"/>
  <c r="CU108" i="100"/>
  <c r="DG90" i="100"/>
  <c r="DG92" i="100"/>
  <c r="CW81" i="100"/>
  <c r="CW100" i="100"/>
  <c r="CW54" i="100"/>
  <c r="CZ73" i="100"/>
  <c r="CZ38" i="100"/>
  <c r="CZ61" i="100"/>
  <c r="CZ62" i="100"/>
  <c r="DA63" i="100"/>
  <c r="DA55" i="100"/>
  <c r="DA108" i="100"/>
  <c r="CS94" i="100"/>
  <c r="CS29" i="100"/>
  <c r="CS22" i="100"/>
  <c r="CS68" i="100"/>
  <c r="DD26" i="100"/>
  <c r="DD103" i="100"/>
  <c r="DD64" i="100"/>
  <c r="CU64" i="100"/>
  <c r="DG102" i="100"/>
  <c r="CW102" i="100"/>
  <c r="CZ46" i="100"/>
  <c r="CZ99" i="100"/>
  <c r="DA42" i="100"/>
  <c r="CS87" i="100"/>
  <c r="CS37" i="100"/>
  <c r="DD88" i="100"/>
  <c r="DD107" i="100"/>
  <c r="DC25" i="100"/>
  <c r="DB51" i="100"/>
  <c r="CU90" i="100"/>
  <c r="CW15" i="100"/>
  <c r="CZ68" i="100"/>
  <c r="CS88" i="100"/>
  <c r="DD27" i="100"/>
  <c r="DJ43" i="100"/>
  <c r="DB79" i="100"/>
  <c r="DG113" i="100"/>
  <c r="DA61" i="100"/>
  <c r="DD78" i="100"/>
  <c r="DI67" i="100"/>
  <c r="DB88" i="100"/>
  <c r="DG50" i="100"/>
  <c r="CZ43" i="100"/>
  <c r="CS9" i="100"/>
  <c r="DH25" i="100"/>
  <c r="CU27" i="100"/>
  <c r="CZ101" i="100"/>
  <c r="CS93" i="100"/>
  <c r="CT66" i="100"/>
  <c r="DH88" i="100"/>
  <c r="CU74" i="100"/>
  <c r="CW27" i="100"/>
  <c r="CS89" i="100"/>
  <c r="CV111" i="100"/>
  <c r="DE57" i="100"/>
  <c r="CY32" i="100"/>
  <c r="CW70" i="100"/>
  <c r="DA93" i="100"/>
  <c r="CX53" i="100"/>
  <c r="DC68" i="100"/>
  <c r="CV23" i="100"/>
  <c r="CX66" i="100"/>
  <c r="CT31" i="100"/>
  <c r="DF68" i="100"/>
  <c r="DI38" i="100"/>
  <c r="DJ99" i="100"/>
  <c r="DJ113" i="100"/>
  <c r="DC66" i="100"/>
  <c r="DE68" i="100"/>
  <c r="DE10" i="100"/>
  <c r="DH67" i="100"/>
  <c r="DH90" i="100"/>
  <c r="DB31" i="100"/>
  <c r="DB66" i="100"/>
  <c r="CY27" i="100"/>
  <c r="CY96" i="100"/>
  <c r="CU52" i="100"/>
  <c r="CU23" i="100"/>
  <c r="CU105" i="100"/>
  <c r="DG75" i="100"/>
  <c r="DG88" i="100"/>
  <c r="CW28" i="100"/>
  <c r="CW99" i="100"/>
  <c r="CW92" i="100"/>
  <c r="CZ105" i="100"/>
  <c r="CZ67" i="100"/>
  <c r="CZ89" i="100"/>
  <c r="CZ20" i="100"/>
  <c r="DA89" i="100"/>
  <c r="DA77" i="100"/>
  <c r="DA71" i="100"/>
  <c r="CS46" i="100"/>
  <c r="CS14" i="100"/>
  <c r="CS15" i="100"/>
  <c r="CS99" i="100"/>
  <c r="DD97" i="100"/>
  <c r="DD89" i="100"/>
  <c r="DD81" i="100"/>
  <c r="CU58" i="100"/>
  <c r="DG93" i="100"/>
  <c r="CW42" i="100"/>
  <c r="CZ114" i="100"/>
  <c r="CZ111" i="100"/>
  <c r="DA37" i="100"/>
  <c r="CS24" i="100"/>
  <c r="CS62" i="100"/>
  <c r="DD105" i="100"/>
  <c r="DD82" i="100"/>
  <c r="CX110" i="100"/>
  <c r="DI98" i="100"/>
  <c r="DE108" i="100"/>
  <c r="CY21" i="100"/>
  <c r="DG40" i="100"/>
  <c r="CZ49" i="100"/>
  <c r="CS47" i="100"/>
  <c r="DD94" i="100"/>
  <c r="DH58" i="100"/>
  <c r="DG110" i="100"/>
  <c r="CZ65" i="100"/>
  <c r="CS64" i="100"/>
  <c r="DE9" i="100"/>
  <c r="CU116" i="100"/>
  <c r="CZ26" i="100"/>
  <c r="CS82" i="100"/>
  <c r="DF96" i="100"/>
  <c r="DC48" i="100"/>
  <c r="CU76" i="100"/>
  <c r="CW48" i="100"/>
  <c r="CS39" i="100"/>
  <c r="CV56" i="100"/>
  <c r="DC44" i="100"/>
  <c r="CY106" i="100"/>
  <c r="CW32" i="100"/>
  <c r="DA50" i="100"/>
  <c r="DD114" i="100"/>
  <c r="DJ112" i="100"/>
  <c r="DB115" i="100"/>
  <c r="DG56" i="100"/>
  <c r="DA104" i="100"/>
  <c r="DD22" i="100"/>
  <c r="DJ94" i="100"/>
  <c r="CV31" i="100"/>
  <c r="CX27" i="100"/>
  <c r="CT45" i="100"/>
  <c r="DF90" i="100"/>
  <c r="DI43" i="100"/>
  <c r="DJ39" i="100"/>
  <c r="DC15" i="100"/>
  <c r="DC47" i="100"/>
  <c r="DE72" i="100"/>
  <c r="DE82" i="100"/>
  <c r="DH106" i="100"/>
  <c r="DH91" i="100"/>
  <c r="DB85" i="100"/>
  <c r="DB78" i="100"/>
  <c r="CY16" i="100"/>
  <c r="CY51" i="100"/>
  <c r="CU9" i="100"/>
  <c r="CW37" i="100"/>
  <c r="DA79" i="100"/>
  <c r="DD57" i="100"/>
  <c r="CT73" i="100"/>
  <c r="DB47" i="100"/>
  <c r="CZ80" i="100"/>
  <c r="DD96" i="100"/>
  <c r="CY116" i="100"/>
  <c r="CS76" i="100"/>
  <c r="DH37" i="100"/>
  <c r="DA32" i="100"/>
  <c r="DE84" i="100"/>
  <c r="CZ82" i="100"/>
  <c r="DI52" i="100"/>
  <c r="CW45" i="100"/>
  <c r="DF21" i="100"/>
  <c r="DG65" i="100"/>
  <c r="DD11" i="100"/>
  <c r="CV36" i="100"/>
  <c r="CX96" i="100"/>
  <c r="CT12" i="100"/>
  <c r="DF98" i="100"/>
  <c r="DI114" i="100"/>
  <c r="DJ19" i="100"/>
  <c r="DC91" i="100"/>
  <c r="DC29" i="100"/>
  <c r="DE74" i="100"/>
  <c r="DE92" i="100"/>
  <c r="DH62" i="100"/>
  <c r="DH94" i="100"/>
  <c r="DB61" i="100"/>
  <c r="DB50" i="100"/>
  <c r="CY35" i="100"/>
  <c r="CY109" i="100"/>
  <c r="CU21" i="100"/>
  <c r="CU78" i="100"/>
  <c r="DG46" i="100"/>
  <c r="DG18" i="100"/>
  <c r="DG79" i="100"/>
  <c r="CW38" i="100"/>
  <c r="CW51" i="100"/>
  <c r="CW75" i="100"/>
  <c r="CZ74" i="100"/>
  <c r="CZ32" i="100"/>
  <c r="CZ55" i="100"/>
  <c r="CZ96" i="100"/>
  <c r="DA102" i="100"/>
  <c r="DA20" i="100"/>
  <c r="DA90" i="100"/>
  <c r="CS45" i="100"/>
  <c r="CS104" i="100"/>
  <c r="CS100" i="100"/>
  <c r="CS21" i="100"/>
  <c r="DD56" i="100"/>
  <c r="DD86" i="100"/>
  <c r="DD71" i="100"/>
  <c r="DD38" i="100"/>
  <c r="DD20" i="100"/>
  <c r="CU75" i="100"/>
  <c r="DG89" i="100"/>
  <c r="CW26" i="100"/>
  <c r="CZ107" i="100"/>
  <c r="CZ93" i="100"/>
  <c r="DA85" i="100"/>
  <c r="CS50" i="100"/>
  <c r="CS83" i="100"/>
  <c r="CV46" i="100"/>
  <c r="DE29" i="100"/>
  <c r="CY38" i="100"/>
  <c r="DG80" i="100"/>
  <c r="CZ104" i="100"/>
  <c r="CS13" i="100"/>
  <c r="DD42" i="100"/>
  <c r="DE114" i="100"/>
  <c r="DG67" i="100"/>
  <c r="CZ113" i="100"/>
  <c r="CS43" i="100"/>
  <c r="DE43" i="100"/>
  <c r="CU55" i="100"/>
  <c r="CW86" i="100"/>
  <c r="CS60" i="100"/>
  <c r="CT11" i="100"/>
  <c r="DC104" i="100"/>
  <c r="CU63" i="100"/>
  <c r="CW22" i="100"/>
  <c r="DA74" i="100"/>
  <c r="DD102" i="100"/>
  <c r="DJ115" i="100"/>
  <c r="CY102" i="100"/>
  <c r="DG21" i="100"/>
  <c r="DA92" i="100"/>
  <c r="DD35" i="100"/>
  <c r="DI78" i="100"/>
  <c r="DB19" i="100"/>
  <c r="DG68" i="100"/>
  <c r="DA26" i="100"/>
  <c r="CS55" i="100"/>
  <c r="DI82" i="100"/>
  <c r="CV91" i="100"/>
  <c r="CX74" i="100"/>
  <c r="CT102" i="100"/>
  <c r="DF27" i="100"/>
  <c r="DI65" i="100"/>
  <c r="DJ104" i="100"/>
  <c r="DC99" i="100"/>
  <c r="DC82" i="100"/>
  <c r="DE12" i="100"/>
  <c r="DE79" i="100"/>
  <c r="DH19" i="100"/>
  <c r="DH9" i="100"/>
  <c r="DB13" i="100"/>
  <c r="DB9" i="100"/>
  <c r="CY103" i="100"/>
  <c r="CY107" i="100"/>
  <c r="CU62" i="100"/>
  <c r="CU110" i="100"/>
  <c r="DG73" i="100"/>
  <c r="DG108" i="100"/>
  <c r="DG70" i="100"/>
  <c r="CW65" i="100"/>
  <c r="CW113" i="100"/>
  <c r="CW82" i="100"/>
  <c r="CZ12" i="100"/>
  <c r="CZ34" i="100"/>
  <c r="CZ75" i="100"/>
  <c r="CZ41" i="100"/>
  <c r="DA13" i="100"/>
  <c r="DA10" i="100"/>
  <c r="DA111" i="100"/>
  <c r="CS66" i="100"/>
  <c r="CS116" i="100"/>
  <c r="CS113" i="100"/>
  <c r="CS101" i="100"/>
  <c r="DD99" i="100"/>
  <c r="CY90" i="100"/>
  <c r="DG106" i="100"/>
  <c r="DG53" i="100"/>
  <c r="CW63" i="100"/>
  <c r="CZ59" i="100"/>
  <c r="CZ50" i="100"/>
  <c r="DA59" i="100"/>
  <c r="CS80" i="100"/>
  <c r="DD28" i="100"/>
  <c r="DF14" i="100"/>
  <c r="DC20" i="100"/>
  <c r="DH113" i="100"/>
  <c r="CY50" i="100"/>
  <c r="DG64" i="100"/>
  <c r="DA48" i="100"/>
  <c r="CS67" i="100"/>
  <c r="CV101" i="100"/>
  <c r="DC36" i="100"/>
  <c r="CY86" i="100"/>
  <c r="CW71" i="100"/>
  <c r="DA83" i="100"/>
  <c r="DD33" i="100"/>
  <c r="DI105" i="100"/>
  <c r="DB56" i="100"/>
  <c r="DG97" i="100"/>
  <c r="DA94" i="100"/>
  <c r="DD93" i="100"/>
  <c r="DI83" i="100"/>
  <c r="DB77" i="100"/>
  <c r="DG28" i="100"/>
  <c r="DA64" i="100"/>
  <c r="DD47" i="100"/>
  <c r="DB113" i="100"/>
  <c r="CU10" i="100"/>
  <c r="CZ110" i="100"/>
  <c r="CS63" i="100"/>
  <c r="DH48" i="100"/>
  <c r="CU106" i="100"/>
  <c r="CZ87" i="100"/>
  <c r="CS75" i="100"/>
  <c r="DF97" i="100"/>
  <c r="DE77" i="100"/>
  <c r="CV44" i="100"/>
  <c r="CX90" i="100"/>
  <c r="CT51" i="100"/>
  <c r="DF75" i="100"/>
  <c r="DI39" i="100"/>
  <c r="DJ100" i="100"/>
  <c r="DC111" i="100"/>
  <c r="DC69" i="100"/>
  <c r="DE88" i="100"/>
  <c r="DE27" i="100"/>
  <c r="DH82" i="100"/>
  <c r="DB64" i="100"/>
  <c r="DB43" i="100"/>
  <c r="CY54" i="100"/>
  <c r="CY97" i="100"/>
  <c r="CU102" i="100"/>
  <c r="CW33" i="100"/>
  <c r="DA113" i="100"/>
  <c r="CS51" i="100"/>
  <c r="DJ62" i="100"/>
  <c r="CU87" i="100"/>
  <c r="DA58" i="100"/>
  <c r="DI66" i="100"/>
  <c r="CW24" i="100"/>
  <c r="DF62" i="100"/>
  <c r="DG83" i="100"/>
  <c r="DD39" i="100"/>
  <c r="CY67" i="100"/>
  <c r="CS95" i="100"/>
  <c r="DE75" i="100"/>
  <c r="CZ25" i="100"/>
  <c r="DI55" i="100"/>
  <c r="CW18" i="100"/>
  <c r="CT54" i="100"/>
  <c r="CV93" i="100"/>
  <c r="CX68" i="100"/>
  <c r="CT107" i="100"/>
  <c r="DF43" i="100"/>
  <c r="DI59" i="100"/>
  <c r="DJ110" i="100"/>
  <c r="DC56" i="100"/>
  <c r="DC115" i="100"/>
  <c r="DE15" i="100"/>
  <c r="DE48" i="100"/>
  <c r="DH59" i="100"/>
  <c r="DB21" i="100"/>
  <c r="DB17" i="100"/>
  <c r="CY81" i="100"/>
  <c r="CY95" i="100"/>
  <c r="CY91" i="100"/>
  <c r="CU19" i="100"/>
  <c r="CU46" i="100"/>
  <c r="DG51" i="100"/>
  <c r="DG29" i="100"/>
  <c r="DG59" i="100"/>
  <c r="CW84" i="100"/>
  <c r="CW61" i="100"/>
  <c r="CW29" i="100"/>
  <c r="CZ11" i="100"/>
  <c r="CZ48" i="100"/>
  <c r="CZ69" i="100"/>
  <c r="CZ40" i="100"/>
  <c r="DA29" i="100"/>
  <c r="DA28" i="100"/>
  <c r="DA68" i="100"/>
  <c r="CS10" i="100"/>
  <c r="CS111" i="100"/>
  <c r="CS108" i="100"/>
  <c r="CS112" i="100"/>
  <c r="DD76" i="100"/>
  <c r="DD36" i="100"/>
  <c r="DD98" i="100"/>
  <c r="CU93" i="100"/>
  <c r="CU11" i="100"/>
  <c r="DG61" i="100"/>
  <c r="DG111" i="100"/>
  <c r="CW104" i="100"/>
  <c r="CW79" i="100"/>
  <c r="CZ90" i="100"/>
  <c r="CZ33" i="100"/>
  <c r="CZ94" i="100"/>
  <c r="DA110" i="100"/>
  <c r="DA30" i="100"/>
  <c r="CS69" i="100"/>
  <c r="CS86" i="100"/>
  <c r="CS72" i="100"/>
  <c r="DF93" i="100"/>
  <c r="DE71" i="100"/>
  <c r="CU65" i="100"/>
  <c r="CZ70" i="100"/>
  <c r="CS34" i="100"/>
  <c r="CT43" i="100"/>
  <c r="DC93" i="100"/>
  <c r="CU109" i="100"/>
  <c r="CW60" i="100"/>
  <c r="DA65" i="100"/>
  <c r="CV16" i="100"/>
  <c r="DJ107" i="100"/>
  <c r="CY63" i="100"/>
  <c r="DG104" i="100"/>
  <c r="DA86" i="100"/>
  <c r="DD51" i="100"/>
  <c r="DI11" i="100"/>
  <c r="DB109" i="100"/>
  <c r="DG37" i="100"/>
  <c r="DA72" i="100"/>
  <c r="DD24" i="100"/>
  <c r="DH108" i="100"/>
  <c r="CU69" i="100"/>
  <c r="CZ63" i="100"/>
  <c r="CS49" i="100"/>
  <c r="DE32" i="100"/>
  <c r="CV71" i="100"/>
  <c r="CX105" i="100"/>
  <c r="CT83" i="100"/>
  <c r="DF12" i="100"/>
  <c r="DI18" i="100"/>
  <c r="DJ40" i="100"/>
  <c r="DC41" i="100"/>
  <c r="DC113" i="100"/>
  <c r="DE85" i="100"/>
  <c r="DE102" i="100"/>
  <c r="DH32" i="100"/>
  <c r="DB22" i="100"/>
  <c r="DB45" i="100"/>
  <c r="CY98" i="100"/>
  <c r="CY65" i="100"/>
  <c r="CY56" i="100"/>
  <c r="DG14" i="100"/>
  <c r="CW19" i="100"/>
  <c r="CZ77" i="100"/>
  <c r="DA101" i="100"/>
  <c r="CS65" i="100"/>
  <c r="CX97" i="100"/>
  <c r="CU104" i="100"/>
  <c r="DD113" i="100"/>
  <c r="CY76" i="100"/>
  <c r="CS58" i="100"/>
  <c r="DH23" i="100"/>
  <c r="DA73" i="100"/>
  <c r="DE58" i="100"/>
  <c r="DA107" i="100"/>
  <c r="DC75" i="100"/>
  <c r="CZ112" i="100"/>
  <c r="CX61" i="100"/>
  <c r="CT81" i="100"/>
  <c r="DF92" i="100"/>
  <c r="DI23" i="100"/>
  <c r="DJ54" i="100"/>
  <c r="DJ96" i="100"/>
  <c r="DC95" i="100"/>
  <c r="DE61" i="100"/>
  <c r="DE66" i="100"/>
  <c r="DH100" i="100"/>
  <c r="DH97" i="100"/>
  <c r="DB60" i="100"/>
  <c r="DB70" i="100"/>
  <c r="CY18" i="100"/>
  <c r="CY17" i="100"/>
  <c r="CU111" i="100"/>
  <c r="CU18" i="100"/>
  <c r="CU30" i="100"/>
  <c r="DG54" i="100"/>
  <c r="DG86" i="100"/>
  <c r="DG105" i="100"/>
  <c r="CW112" i="100"/>
  <c r="CW49" i="100"/>
  <c r="CW34" i="100"/>
  <c r="CZ60" i="100"/>
  <c r="CZ85" i="100"/>
  <c r="CZ106" i="100"/>
  <c r="DA56" i="100"/>
  <c r="DA100" i="100"/>
  <c r="DA25" i="100"/>
  <c r="DA88" i="100"/>
  <c r="CS77" i="100"/>
  <c r="CS32" i="100"/>
  <c r="CX92" i="100"/>
  <c r="CT49" i="100"/>
  <c r="DF24" i="100"/>
  <c r="DI103" i="100"/>
  <c r="DJ72" i="100"/>
  <c r="DJ71" i="100"/>
  <c r="DC11" i="100"/>
  <c r="DE73" i="100"/>
  <c r="DE97" i="100"/>
  <c r="DH102" i="100"/>
  <c r="DH21" i="100"/>
  <c r="DB112" i="100"/>
  <c r="DB82" i="100"/>
  <c r="CY85" i="100"/>
  <c r="CY77" i="100"/>
  <c r="CU53" i="100"/>
  <c r="CU12" i="100"/>
  <c r="CU47" i="100"/>
  <c r="DG42" i="100"/>
  <c r="DG33" i="100"/>
  <c r="DG9" i="100"/>
  <c r="CW64" i="100"/>
  <c r="CW103" i="100"/>
  <c r="CW73" i="100"/>
  <c r="CZ100" i="100"/>
  <c r="CZ22" i="100"/>
  <c r="CZ57" i="100"/>
  <c r="DA49" i="100"/>
  <c r="DA12" i="100"/>
  <c r="DA69" i="100"/>
  <c r="DA9" i="100"/>
  <c r="CS109" i="100"/>
  <c r="CS85" i="100"/>
  <c r="CS31" i="100"/>
  <c r="DD17" i="100"/>
  <c r="CX21" i="100"/>
  <c r="CY40" i="100"/>
  <c r="CW83" i="100"/>
  <c r="CS115" i="100"/>
  <c r="DA67" i="100"/>
  <c r="DG103" i="100"/>
  <c r="DG99" i="100"/>
  <c r="DD9" i="100"/>
  <c r="CT25" i="100"/>
  <c r="CY10" i="100"/>
  <c r="CZ51" i="100"/>
  <c r="CS59" i="100"/>
  <c r="CZ76" i="100"/>
  <c r="CU45" i="100"/>
  <c r="DG77" i="100"/>
  <c r="DH70" i="100"/>
  <c r="DD12" i="100"/>
  <c r="CS61" i="100"/>
  <c r="CW44" i="100"/>
  <c r="DF25" i="100"/>
  <c r="CY92" i="100"/>
  <c r="CZ30" i="100"/>
  <c r="DD30" i="100"/>
  <c r="CU50" i="100"/>
  <c r="DD62" i="100"/>
  <c r="DA24" i="100"/>
  <c r="DD91" i="100"/>
  <c r="DA105" i="100"/>
  <c r="DD16" i="100"/>
  <c r="CS18" i="100"/>
  <c r="CU26" i="100"/>
  <c r="CZ18" i="100"/>
  <c r="DD63" i="100"/>
  <c r="DD50" i="100"/>
  <c r="DJ14" i="100"/>
  <c r="DD80" i="100"/>
  <c r="DG11" i="100"/>
  <c r="DG115" i="100"/>
  <c r="DB111" i="100"/>
  <c r="CW62" i="100"/>
  <c r="CU82" i="100"/>
  <c r="DD60" i="100"/>
  <c r="DA31" i="100"/>
  <c r="DH24" i="100"/>
  <c r="DA96" i="100"/>
  <c r="DA87" i="100"/>
  <c r="DB34" i="100"/>
  <c r="DI47" i="100"/>
  <c r="CU54" i="100"/>
  <c r="CZ47" i="100"/>
  <c r="DD46" i="100"/>
  <c r="CZ23" i="100"/>
  <c r="DA80" i="100"/>
  <c r="DD108" i="100"/>
  <c r="DA116" i="100"/>
  <c r="DH85" i="100"/>
  <c r="CS35" i="100"/>
  <c r="DB92" i="100"/>
  <c r="DJ38" i="100"/>
  <c r="CU40" i="100"/>
  <c r="DD95" i="100"/>
  <c r="CS17" i="100"/>
  <c r="DC78" i="100"/>
  <c r="DH36" i="100"/>
  <c r="DE86" i="100"/>
  <c r="DD69" i="100"/>
  <c r="CW55" i="100"/>
  <c r="DE24" i="100"/>
  <c r="DG16" i="100"/>
  <c r="DD92" i="100"/>
  <c r="DB103" i="100"/>
  <c r="CW109" i="100"/>
  <c r="CY36" i="100"/>
  <c r="CW25" i="100"/>
  <c r="CS71" i="100"/>
  <c r="A2" i="33"/>
  <c r="A2" i="43" s="1"/>
  <c r="DK110" i="100" l="1"/>
  <c r="DK87" i="100"/>
  <c r="DK65" i="100"/>
  <c r="DK25" i="100"/>
  <c r="DK23" i="100"/>
  <c r="DK45" i="100"/>
  <c r="DK43" i="100"/>
  <c r="DK83" i="100"/>
  <c r="DK92" i="100"/>
  <c r="DK84" i="100"/>
  <c r="DK47" i="100"/>
  <c r="DK31" i="100"/>
  <c r="DK42" i="100"/>
  <c r="DK52" i="100"/>
  <c r="DK21" i="100"/>
  <c r="DK116" i="100"/>
  <c r="DK46" i="100"/>
  <c r="DK113" i="100"/>
  <c r="DK68" i="100"/>
  <c r="DK106" i="100"/>
  <c r="DK59" i="100"/>
  <c r="DK28" i="100"/>
  <c r="DK103" i="100"/>
  <c r="DK112" i="100"/>
  <c r="DK107" i="100"/>
  <c r="DK24" i="100"/>
  <c r="DK64" i="100"/>
  <c r="DK89" i="100"/>
  <c r="DK94" i="100"/>
  <c r="DK88" i="100"/>
  <c r="DK63" i="100"/>
  <c r="DK29" i="100"/>
  <c r="DK61" i="100"/>
  <c r="DK101" i="100"/>
  <c r="DK102" i="100"/>
  <c r="DK27" i="100"/>
  <c r="DK85" i="100"/>
  <c r="DK109" i="100"/>
  <c r="DK99" i="100"/>
  <c r="DK60" i="100"/>
  <c r="DK56" i="100"/>
  <c r="DK58" i="100"/>
  <c r="DK115" i="100"/>
  <c r="DK22" i="100"/>
  <c r="DK11" i="100"/>
  <c r="DK77" i="100"/>
  <c r="DK73" i="100"/>
  <c r="DK82" i="100"/>
  <c r="DK17" i="100"/>
  <c r="DK79" i="100"/>
  <c r="DK66" i="100"/>
  <c r="DK93" i="100"/>
  <c r="DK67" i="100"/>
  <c r="DK14" i="100"/>
  <c r="DK72" i="100"/>
  <c r="DK111" i="100"/>
  <c r="DK15" i="100"/>
  <c r="DK86" i="100"/>
  <c r="DK50" i="100"/>
  <c r="DK81" i="100"/>
  <c r="DK108" i="100"/>
  <c r="DK69" i="100"/>
  <c r="DK18" i="100"/>
  <c r="DK96" i="100"/>
  <c r="DK71" i="100"/>
  <c r="DK98" i="100"/>
  <c r="DK57" i="100"/>
  <c r="DK33" i="100"/>
  <c r="DK78" i="100"/>
  <c r="DK97" i="100"/>
  <c r="DK114" i="100"/>
  <c r="DK62" i="100"/>
  <c r="DK76" i="100"/>
  <c r="DK26" i="100"/>
  <c r="DK80" i="100"/>
  <c r="DK35" i="100"/>
  <c r="DK49" i="100"/>
  <c r="DK55" i="100"/>
  <c r="DK95" i="100"/>
  <c r="DK9" i="100"/>
  <c r="DK32" i="100"/>
  <c r="DK39" i="100"/>
  <c r="DK16" i="100"/>
  <c r="DK37" i="100"/>
  <c r="DK12" i="100"/>
  <c r="DK40" i="100"/>
  <c r="DK48" i="100"/>
  <c r="DK10" i="100"/>
  <c r="DK100" i="100"/>
  <c r="DK105" i="100"/>
  <c r="DK38" i="100"/>
  <c r="DK30" i="100"/>
  <c r="DK74" i="100"/>
  <c r="DK70" i="100"/>
  <c r="DK51" i="100"/>
  <c r="DK90" i="100"/>
  <c r="DK34" i="100"/>
  <c r="DK13" i="100"/>
  <c r="DK53" i="100"/>
  <c r="DK75" i="100"/>
  <c r="DK19" i="100"/>
  <c r="DK36" i="100"/>
  <c r="DK91" i="100"/>
  <c r="DK20" i="100"/>
  <c r="DK104" i="100"/>
  <c r="BA104" i="100"/>
  <c r="BV104" i="100"/>
  <c r="BV17" i="100"/>
  <c r="BA17" i="100"/>
  <c r="BV46" i="100"/>
  <c r="BA46" i="100"/>
  <c r="BV56" i="100"/>
  <c r="BA56" i="100"/>
  <c r="BA20" i="100"/>
  <c r="BV20" i="100"/>
  <c r="BA53" i="100"/>
  <c r="BV53" i="100"/>
  <c r="BV113" i="100"/>
  <c r="BA113" i="100"/>
  <c r="BA42" i="100"/>
  <c r="BV42" i="100"/>
  <c r="BV99" i="100"/>
  <c r="BA99" i="100"/>
  <c r="BV26" i="100"/>
  <c r="BA26" i="100"/>
  <c r="BV59" i="100"/>
  <c r="BA59" i="100"/>
  <c r="BV65" i="100"/>
  <c r="BA65" i="100"/>
  <c r="BA108" i="100"/>
  <c r="BV108" i="100"/>
  <c r="BV107" i="100"/>
  <c r="BA107" i="100"/>
  <c r="BA15" i="100"/>
  <c r="BV15" i="100"/>
  <c r="BA94" i="100"/>
  <c r="BV94" i="100"/>
  <c r="BV68" i="100"/>
  <c r="BA68" i="100"/>
  <c r="BV33" i="100"/>
  <c r="BA33" i="100"/>
  <c r="BA101" i="100"/>
  <c r="BV101" i="100"/>
  <c r="BV89" i="100"/>
  <c r="BA89" i="100"/>
  <c r="BA58" i="100"/>
  <c r="BV58" i="100"/>
  <c r="BV29" i="100"/>
  <c r="BA29" i="100"/>
  <c r="BV90" i="100"/>
  <c r="BA90" i="100"/>
  <c r="BA79" i="100"/>
  <c r="BV79" i="100"/>
  <c r="CQ43" i="100" a="1"/>
  <c r="CQ43" i="100" s="1"/>
  <c r="CQ66" i="100" a="1"/>
  <c r="CQ66" i="100" s="1"/>
  <c r="CQ31" i="100" a="1"/>
  <c r="CQ31" i="100" s="1"/>
  <c r="CQ92" i="100" a="1"/>
  <c r="CQ92" i="100" s="1"/>
  <c r="CQ90" i="100" a="1"/>
  <c r="CQ90" i="100" s="1"/>
  <c r="CQ21" i="100" a="1"/>
  <c r="CQ21" i="100" s="1"/>
  <c r="CQ33" i="100" a="1"/>
  <c r="CQ33" i="100" s="1"/>
  <c r="CQ61" i="100" a="1"/>
  <c r="CQ61" i="100" s="1"/>
  <c r="CQ63" i="100" a="1"/>
  <c r="CQ63" i="100" s="1"/>
  <c r="CQ98" i="100" a="1"/>
  <c r="CQ98" i="100" s="1"/>
  <c r="CQ78" i="100" a="1"/>
  <c r="CQ78" i="100" s="1"/>
  <c r="CQ77" i="100" a="1"/>
  <c r="CQ77" i="100" s="1"/>
  <c r="CQ23" i="100" a="1"/>
  <c r="CQ23" i="100" s="1"/>
  <c r="CQ53" i="100" a="1"/>
  <c r="CQ53" i="100" s="1"/>
  <c r="CQ96" i="100" a="1"/>
  <c r="CQ96" i="100" s="1"/>
  <c r="CQ56" i="100" a="1"/>
  <c r="CQ56" i="100" s="1"/>
  <c r="CQ19" i="100" a="1"/>
  <c r="CQ19" i="100" s="1"/>
  <c r="CQ45" i="100" a="1"/>
  <c r="CQ45" i="100" s="1"/>
  <c r="CQ18" i="100" a="1"/>
  <c r="CQ18" i="100" s="1"/>
  <c r="CQ9" i="100" a="1"/>
  <c r="CQ9" i="100" s="1"/>
  <c r="CQ115" i="100" a="1"/>
  <c r="CQ115" i="100" s="1"/>
  <c r="CQ12" i="100" a="1"/>
  <c r="CQ12" i="100" s="1"/>
  <c r="CQ52" i="100" a="1"/>
  <c r="CQ52" i="100" s="1"/>
  <c r="CQ87" i="100" a="1"/>
  <c r="CQ87" i="100" s="1"/>
  <c r="CQ40" i="100" a="1"/>
  <c r="CQ40" i="100" s="1"/>
  <c r="CQ60" i="100" a="1"/>
  <c r="CQ60" i="100" s="1"/>
  <c r="CQ35" i="100" a="1"/>
  <c r="CQ35" i="100" s="1"/>
  <c r="CQ86" i="100" a="1"/>
  <c r="CQ86" i="100" s="1"/>
  <c r="CQ88" i="100" a="1"/>
  <c r="CQ88" i="100" s="1"/>
  <c r="CQ17" i="100" a="1"/>
  <c r="CQ17" i="100" s="1"/>
  <c r="CQ80" i="100" a="1"/>
  <c r="CQ80" i="100" s="1"/>
  <c r="CQ101" i="100" a="1"/>
  <c r="CQ101" i="100" s="1"/>
  <c r="CQ24" i="100" a="1"/>
  <c r="CQ24" i="100" s="1"/>
  <c r="CQ37" i="100" a="1"/>
  <c r="CQ37" i="100" s="1"/>
  <c r="CQ39" i="100" a="1"/>
  <c r="CQ39" i="100" s="1"/>
  <c r="CQ91" i="100" a="1"/>
  <c r="CQ91" i="100" s="1"/>
  <c r="CQ111" i="100" a="1"/>
  <c r="CQ111" i="100" s="1"/>
  <c r="CQ55" i="100" a="1"/>
  <c r="CQ55" i="100" s="1"/>
  <c r="CQ85" i="100" a="1"/>
  <c r="CQ85" i="100" s="1"/>
  <c r="CQ95" i="100" a="1"/>
  <c r="CQ95" i="100" s="1"/>
  <c r="CQ113" i="100" a="1"/>
  <c r="CQ113" i="100" s="1"/>
  <c r="CQ79" i="100" a="1"/>
  <c r="CQ79" i="100" s="1"/>
  <c r="CQ48" i="100" a="1"/>
  <c r="CQ48" i="100" s="1"/>
  <c r="CQ27" i="100" a="1"/>
  <c r="CQ27" i="100" s="1"/>
  <c r="CQ54" i="100" a="1"/>
  <c r="CQ54" i="100" s="1"/>
  <c r="CQ114" i="100" a="1"/>
  <c r="CQ114" i="100" s="1"/>
  <c r="CQ81" i="100" a="1"/>
  <c r="CQ81" i="100" s="1"/>
  <c r="CQ29" i="100" a="1"/>
  <c r="CQ29" i="100" s="1"/>
  <c r="CQ46" i="100" a="1"/>
  <c r="CQ46" i="100" s="1"/>
  <c r="CQ11" i="100" a="1"/>
  <c r="CQ11" i="100" s="1"/>
  <c r="CQ103" i="100" a="1"/>
  <c r="CQ103" i="100" s="1"/>
  <c r="CQ73" i="100" a="1"/>
  <c r="CQ73" i="100" s="1"/>
  <c r="CQ108" i="100" a="1"/>
  <c r="CQ108" i="100" s="1"/>
  <c r="CQ13" i="100" a="1"/>
  <c r="CQ13" i="100" s="1"/>
  <c r="CQ89" i="100" a="1"/>
  <c r="CQ89" i="100" s="1"/>
  <c r="CQ105" i="100" a="1"/>
  <c r="CQ105" i="100" s="1"/>
  <c r="CQ44" i="100" a="1"/>
  <c r="CQ44" i="100" s="1"/>
  <c r="CQ14" i="100" a="1"/>
  <c r="CQ14" i="100" s="1"/>
  <c r="CQ22" i="100" a="1"/>
  <c r="CQ22" i="100" s="1"/>
  <c r="CQ38" i="100" a="1"/>
  <c r="CQ38" i="100" s="1"/>
  <c r="CQ94" i="100" a="1"/>
  <c r="CQ94" i="100" s="1"/>
  <c r="CQ68" i="100" a="1"/>
  <c r="CQ68" i="100" s="1"/>
  <c r="CQ28" i="100" a="1"/>
  <c r="CQ28" i="100" s="1"/>
  <c r="CQ83" i="100" a="1"/>
  <c r="CQ83" i="100" s="1"/>
  <c r="CQ100" i="100" a="1"/>
  <c r="CQ100" i="100" s="1"/>
  <c r="CQ106" i="100" a="1"/>
  <c r="CQ106" i="100" s="1"/>
  <c r="CQ15" i="100" a="1"/>
  <c r="CQ15" i="100" s="1"/>
  <c r="CQ109" i="100" a="1"/>
  <c r="CQ109" i="100" s="1"/>
  <c r="CQ49" i="100" a="1"/>
  <c r="CQ49" i="100" s="1"/>
  <c r="CQ10" i="100" a="1"/>
  <c r="CQ10" i="100" s="1"/>
  <c r="CQ69" i="100" a="1"/>
  <c r="CQ69" i="100" s="1"/>
  <c r="CQ116" i="100" a="1"/>
  <c r="CQ116" i="100" s="1"/>
  <c r="CQ47" i="100" a="1"/>
  <c r="CQ47" i="100" s="1"/>
  <c r="CQ102" i="100" a="1"/>
  <c r="CQ102" i="100" s="1"/>
  <c r="CQ32" i="100" a="1"/>
  <c r="CQ32" i="100" s="1"/>
  <c r="CQ62" i="100" a="1"/>
  <c r="CQ62" i="100" s="1"/>
  <c r="CQ67" i="100" a="1"/>
  <c r="CQ67" i="100" s="1"/>
  <c r="CQ41" i="100" a="1"/>
  <c r="CQ41" i="100" s="1"/>
  <c r="CQ34" i="100" a="1"/>
  <c r="CQ34" i="100" s="1"/>
  <c r="CQ75" i="100" a="1"/>
  <c r="CQ75" i="100" s="1"/>
  <c r="CQ82" i="100" a="1"/>
  <c r="CQ82" i="100" s="1"/>
  <c r="CQ84" i="100" a="1"/>
  <c r="CQ84" i="100" s="1"/>
  <c r="CQ76" i="100" a="1"/>
  <c r="CQ76" i="100" s="1"/>
  <c r="CQ36" i="100" a="1"/>
  <c r="CQ36" i="100" s="1"/>
  <c r="CQ50" i="100" a="1"/>
  <c r="CQ50" i="100" s="1"/>
  <c r="CQ25" i="100" a="1"/>
  <c r="CQ25" i="100" s="1"/>
  <c r="CQ20" i="100" a="1"/>
  <c r="CQ20" i="100" s="1"/>
  <c r="CQ99" i="100" a="1"/>
  <c r="CQ99" i="100" s="1"/>
  <c r="CQ112" i="100" a="1"/>
  <c r="CQ112" i="100" s="1"/>
  <c r="CQ65" i="100" a="1"/>
  <c r="CQ65" i="100" s="1"/>
  <c r="CQ107" i="100" a="1"/>
  <c r="CQ107" i="100" s="1"/>
  <c r="CQ57" i="100" a="1"/>
  <c r="CQ57" i="100" s="1"/>
  <c r="CQ51" i="100" a="1"/>
  <c r="CQ51" i="100" s="1"/>
  <c r="CQ58" i="100" a="1"/>
  <c r="CQ58" i="100" s="1"/>
  <c r="CQ93" i="100" a="1"/>
  <c r="CQ93" i="100" s="1"/>
  <c r="CQ72" i="100" a="1"/>
  <c r="CQ72" i="100" s="1"/>
  <c r="CQ16" i="100" a="1"/>
  <c r="CQ16" i="100" s="1"/>
  <c r="CQ64" i="100" a="1"/>
  <c r="CQ64" i="100" s="1"/>
  <c r="CQ110" i="100" a="1"/>
  <c r="CQ110" i="100" s="1"/>
  <c r="CQ97" i="100" a="1"/>
  <c r="CQ97" i="100" s="1"/>
  <c r="CQ71" i="100" a="1"/>
  <c r="CQ71" i="100" s="1"/>
  <c r="CQ30" i="100" a="1"/>
  <c r="CQ30" i="100" s="1"/>
  <c r="CQ74" i="100" a="1"/>
  <c r="CQ74" i="100" s="1"/>
  <c r="CQ59" i="100" a="1"/>
  <c r="CQ59" i="100" s="1"/>
  <c r="CQ104" i="100" a="1"/>
  <c r="CQ104" i="100" s="1"/>
  <c r="CQ26" i="100" a="1"/>
  <c r="CQ26" i="100" s="1"/>
  <c r="CQ42" i="100" a="1"/>
  <c r="CQ42" i="100" s="1"/>
  <c r="CQ70" i="100" a="1"/>
  <c r="CQ70" i="100" s="1"/>
  <c r="BA19" i="100"/>
  <c r="BV19" i="100"/>
  <c r="BV34" i="100"/>
  <c r="BA34" i="100"/>
  <c r="BA95" i="100"/>
  <c r="BV95" i="100"/>
  <c r="BA45" i="100"/>
  <c r="BV45" i="100"/>
  <c r="BV9" i="100"/>
  <c r="BA9" i="100"/>
  <c r="BA76" i="100"/>
  <c r="BV76" i="100"/>
  <c r="BV25" i="100"/>
  <c r="BA25" i="100"/>
  <c r="BA31" i="100"/>
  <c r="BV31" i="100"/>
  <c r="BA116" i="100"/>
  <c r="BV116" i="100"/>
  <c r="BA61" i="100"/>
  <c r="BV61" i="100"/>
  <c r="BV85" i="100"/>
  <c r="BA85" i="100"/>
  <c r="BA60" i="100"/>
  <c r="BV60" i="100"/>
  <c r="BV27" i="100"/>
  <c r="BA27" i="100"/>
  <c r="BV35" i="100"/>
  <c r="BA35" i="100"/>
  <c r="BA55" i="100"/>
  <c r="BV55" i="100"/>
  <c r="BA64" i="100"/>
  <c r="BV64" i="100"/>
  <c r="BA18" i="100"/>
  <c r="BV18" i="100"/>
  <c r="BV91" i="100"/>
  <c r="BA91" i="100"/>
  <c r="BA75" i="100"/>
  <c r="BV75" i="100"/>
  <c r="BV11" i="100"/>
  <c r="BA11" i="100"/>
  <c r="BA44" i="100"/>
  <c r="BV44" i="100"/>
  <c r="BV51" i="100"/>
  <c r="BA51" i="100"/>
  <c r="BA13" i="100"/>
  <c r="BV13" i="100"/>
  <c r="BV62" i="100"/>
  <c r="BA62" i="100"/>
  <c r="BA10" i="100"/>
  <c r="BV10" i="100"/>
  <c r="BV82" i="100"/>
  <c r="BA82" i="100"/>
  <c r="BV112" i="100"/>
  <c r="BA112" i="100"/>
  <c r="BA32" i="100"/>
  <c r="BV32" i="100"/>
  <c r="BV30" i="100"/>
  <c r="BA30" i="100"/>
  <c r="BA114" i="100"/>
  <c r="BV114" i="100"/>
  <c r="BV67" i="100"/>
  <c r="BA67" i="100"/>
  <c r="BV48" i="100"/>
  <c r="BA48" i="100"/>
  <c r="BA36" i="100"/>
  <c r="BV36" i="100"/>
  <c r="BA43" i="100"/>
  <c r="BV43" i="100"/>
  <c r="BV81" i="100"/>
  <c r="BA81" i="100"/>
  <c r="BV49" i="100"/>
  <c r="BA49" i="100"/>
  <c r="BA105" i="100"/>
  <c r="BV105" i="100"/>
  <c r="BV83" i="100"/>
  <c r="BA83" i="100"/>
  <c r="BA77" i="100"/>
  <c r="BV77" i="100"/>
  <c r="BA41" i="100"/>
  <c r="BV41" i="100"/>
  <c r="BV80" i="100"/>
  <c r="BA80" i="100"/>
  <c r="BA92" i="100"/>
  <c r="BV92" i="100"/>
  <c r="BV78" i="100"/>
  <c r="BA78" i="100"/>
  <c r="BA66" i="100"/>
  <c r="BV66" i="100"/>
  <c r="BV52" i="100"/>
  <c r="BA52" i="100"/>
  <c r="BV72" i="100"/>
  <c r="BA72" i="100"/>
  <c r="BA102" i="100"/>
  <c r="BV102" i="100"/>
  <c r="BA22" i="100"/>
  <c r="BV22" i="100"/>
  <c r="BV40" i="100"/>
  <c r="BA40" i="100"/>
  <c r="BV70" i="100"/>
  <c r="BA70" i="100"/>
  <c r="BV109" i="100"/>
  <c r="BA109" i="100"/>
  <c r="BA54" i="100"/>
  <c r="BV54" i="100"/>
  <c r="BV115" i="100"/>
  <c r="BA115" i="100"/>
  <c r="BV103" i="100"/>
  <c r="BA103" i="100"/>
  <c r="BA84" i="100"/>
  <c r="BV84" i="100"/>
  <c r="BV74" i="100"/>
  <c r="BA74" i="100"/>
  <c r="BV21" i="100"/>
  <c r="BA21" i="100"/>
  <c r="BV57" i="100"/>
  <c r="BA57" i="100"/>
  <c r="BV71" i="100"/>
  <c r="BA71" i="100"/>
  <c r="BV24" i="100"/>
  <c r="BA24" i="100"/>
  <c r="BA73" i="100"/>
  <c r="BV73" i="100"/>
  <c r="BV98" i="100"/>
  <c r="BA98" i="100"/>
  <c r="BV63" i="100"/>
  <c r="BA63" i="100"/>
  <c r="BA28" i="100"/>
  <c r="BV28" i="100"/>
  <c r="BV86" i="100"/>
  <c r="BA86" i="100"/>
  <c r="BA96" i="100"/>
  <c r="BV96" i="100"/>
  <c r="BV14" i="100"/>
  <c r="BA14" i="100"/>
  <c r="BV12" i="100"/>
  <c r="BA12" i="100"/>
  <c r="BA111" i="100"/>
  <c r="BV111" i="100"/>
  <c r="BA100" i="100"/>
  <c r="BV100" i="100"/>
  <c r="BA50" i="100"/>
  <c r="BV50" i="100"/>
  <c r="BA23" i="100"/>
  <c r="BV23" i="100"/>
  <c r="BV38" i="100"/>
  <c r="BA38" i="100"/>
  <c r="BA88" i="100"/>
  <c r="BV88" i="100"/>
  <c r="BV106" i="100"/>
  <c r="BA106" i="100"/>
  <c r="BV39" i="100"/>
  <c r="BA39" i="100"/>
  <c r="BV69" i="100"/>
  <c r="BA69" i="100"/>
  <c r="BA93" i="100"/>
  <c r="BV93" i="100"/>
  <c r="BA47" i="100"/>
  <c r="BV47" i="100"/>
  <c r="BV37" i="100"/>
  <c r="BA37" i="100"/>
  <c r="BA16" i="100"/>
  <c r="BV16" i="100"/>
  <c r="BV87" i="100"/>
  <c r="BA87" i="100"/>
  <c r="BA97" i="100"/>
  <c r="BV97" i="100"/>
  <c r="BA110" i="100"/>
  <c r="BV110" i="100"/>
  <c r="DL109" i="100" l="1"/>
  <c r="DN109" i="100" s="1" a="1"/>
  <c r="DN109" i="100" s="1"/>
  <c r="DL12" i="100"/>
  <c r="DN12" i="100" s="1" a="1"/>
  <c r="DN12" i="100" s="1"/>
  <c r="E12" i="109" s="1"/>
  <c r="N12" i="109" s="1"/>
  <c r="DL35" i="100"/>
  <c r="DN35" i="100" s="1" a="1"/>
  <c r="DN35" i="100" s="1"/>
  <c r="DS35" i="100" s="1"/>
  <c r="DL21" i="100"/>
  <c r="DN21" i="100" s="1" a="1"/>
  <c r="DN21" i="100" s="1"/>
  <c r="DS21" i="100" s="1"/>
  <c r="DL115" i="100"/>
  <c r="DN115" i="100" s="1" a="1"/>
  <c r="DN115" i="100" s="1"/>
  <c r="DS115" i="100" s="1"/>
  <c r="DL90" i="100"/>
  <c r="DN90" i="100" s="1" a="1"/>
  <c r="DN90" i="100" s="1"/>
  <c r="DL48" i="100"/>
  <c r="DN48" i="100" s="1" a="1"/>
  <c r="DN48" i="100" s="1"/>
  <c r="DS48" i="100" s="1"/>
  <c r="DL34" i="100"/>
  <c r="DN34" i="100" s="1" a="1"/>
  <c r="DN34" i="100" s="1"/>
  <c r="DL26" i="100"/>
  <c r="DN26" i="100" s="1" a="1"/>
  <c r="DN26" i="100" s="1"/>
  <c r="DS26" i="100" s="1"/>
  <c r="DL9" i="100"/>
  <c r="DN9" i="100" s="1" a="1"/>
  <c r="DN9" i="100" s="1"/>
  <c r="DS9" i="100" s="1"/>
  <c r="DT9" i="100" s="1"/>
  <c r="DL85" i="100"/>
  <c r="DN85" i="100" s="1" a="1"/>
  <c r="DN85" i="100" s="1"/>
  <c r="DS85" i="100" s="1"/>
  <c r="DL40" i="100"/>
  <c r="DN40" i="100" s="1" a="1"/>
  <c r="DN40" i="100" s="1"/>
  <c r="DS40" i="100" s="1"/>
  <c r="DL37" i="100"/>
  <c r="DN37" i="100" s="1" a="1"/>
  <c r="DN37" i="100" s="1"/>
  <c r="DS37" i="100" s="1"/>
  <c r="DL24" i="100"/>
  <c r="DN24" i="100" s="1" a="1"/>
  <c r="DN24" i="100" s="1"/>
  <c r="DS24" i="100" s="1"/>
  <c r="DL33" i="100"/>
  <c r="DN33" i="100" s="1" a="1"/>
  <c r="DN33" i="100" s="1"/>
  <c r="DS33" i="100" s="1"/>
  <c r="DL89" i="100"/>
  <c r="DN89" i="100" s="1" a="1"/>
  <c r="DN89" i="100" s="1"/>
  <c r="E89" i="109" s="1"/>
  <c r="DL67" i="100"/>
  <c r="DN67" i="100" s="1" a="1"/>
  <c r="DN67" i="100" s="1"/>
  <c r="E67" i="109" s="1"/>
  <c r="M67" i="109" s="1"/>
  <c r="DL71" i="100"/>
  <c r="DN71" i="100" s="1" a="1"/>
  <c r="DN71" i="100" s="1"/>
  <c r="DS71" i="100" s="1"/>
  <c r="DL30" i="100"/>
  <c r="DN30" i="100" s="1" a="1"/>
  <c r="DN30" i="100" s="1"/>
  <c r="DS30" i="100" s="1"/>
  <c r="DL87" i="100"/>
  <c r="DN87" i="100" s="1" a="1"/>
  <c r="DN87" i="100" s="1"/>
  <c r="E87" i="109" s="1"/>
  <c r="O87" i="109" s="1"/>
  <c r="DL51" i="100"/>
  <c r="DN51" i="100" s="1" a="1"/>
  <c r="DN51" i="100" s="1"/>
  <c r="DS51" i="100" s="1"/>
  <c r="DL62" i="100"/>
  <c r="DN62" i="100" s="1" a="1"/>
  <c r="DN62" i="100" s="1"/>
  <c r="E62" i="109" s="1"/>
  <c r="N62" i="109" s="1"/>
  <c r="DL14" i="100"/>
  <c r="DN14" i="100" s="1" a="1"/>
  <c r="DN14" i="100" s="1"/>
  <c r="E14" i="109" s="1"/>
  <c r="M14" i="109" s="1"/>
  <c r="DL91" i="100"/>
  <c r="DN91" i="100" s="1" a="1"/>
  <c r="DN91" i="100" s="1"/>
  <c r="DS91" i="100" s="1"/>
  <c r="DL39" i="100"/>
  <c r="DN39" i="100" s="1" a="1"/>
  <c r="DN39" i="100" s="1"/>
  <c r="E39" i="109" s="1"/>
  <c r="N39" i="109" s="1"/>
  <c r="DL72" i="100"/>
  <c r="DN72" i="100" s="1" a="1"/>
  <c r="DN72" i="100" s="1"/>
  <c r="E72" i="109" s="1"/>
  <c r="M72" i="109" s="1"/>
  <c r="DL42" i="100"/>
  <c r="DN42" i="100" s="1" a="1"/>
  <c r="DN42" i="100" s="1"/>
  <c r="E42" i="109" s="1"/>
  <c r="O42" i="109" s="1"/>
  <c r="DL23" i="100"/>
  <c r="DN23" i="100" s="1" a="1"/>
  <c r="DN23" i="100" s="1"/>
  <c r="DS23" i="100" s="1"/>
  <c r="DL54" i="100"/>
  <c r="DN54" i="100" s="1" a="1"/>
  <c r="DN54" i="100" s="1"/>
  <c r="E54" i="109" s="1"/>
  <c r="N54" i="109" s="1"/>
  <c r="DL60" i="100"/>
  <c r="DN60" i="100" s="1" a="1"/>
  <c r="DN60" i="100" s="1"/>
  <c r="DS60" i="100" s="1"/>
  <c r="DL73" i="100"/>
  <c r="DN73" i="100" s="1" a="1"/>
  <c r="DN73" i="100" s="1"/>
  <c r="DS73" i="100" s="1"/>
  <c r="DL100" i="100"/>
  <c r="DN100" i="100" s="1" a="1"/>
  <c r="DN100" i="100" s="1"/>
  <c r="DS100" i="100" s="1"/>
  <c r="DL41" i="100"/>
  <c r="DN41" i="100" s="1" a="1"/>
  <c r="DN41" i="100" s="1"/>
  <c r="E41" i="109" s="1"/>
  <c r="Q41" i="109" s="1"/>
  <c r="DL61" i="100"/>
  <c r="DN61" i="100" s="1" a="1"/>
  <c r="DN61" i="100" s="1"/>
  <c r="E61" i="109" s="1"/>
  <c r="P61" i="109" s="1"/>
  <c r="DL68" i="100"/>
  <c r="DN68" i="100" s="1" a="1"/>
  <c r="DN68" i="100" s="1"/>
  <c r="DS68" i="100" s="1"/>
  <c r="DL113" i="100"/>
  <c r="DN113" i="100" s="1" a="1"/>
  <c r="DN113" i="100" s="1"/>
  <c r="DS113" i="100" s="1"/>
  <c r="DL47" i="100"/>
  <c r="DN47" i="100" s="1" a="1"/>
  <c r="DN47" i="100" s="1"/>
  <c r="E47" i="109" s="1"/>
  <c r="P47" i="109" s="1"/>
  <c r="DL111" i="100"/>
  <c r="DN111" i="100" s="1" a="1"/>
  <c r="DN111" i="100" s="1"/>
  <c r="DS111" i="100" s="1"/>
  <c r="DL77" i="100"/>
  <c r="DN77" i="100" s="1" a="1"/>
  <c r="DN77" i="100" s="1"/>
  <c r="DS77" i="100" s="1"/>
  <c r="DL75" i="100"/>
  <c r="DN75" i="100" s="1" a="1"/>
  <c r="DN75" i="100" s="1"/>
  <c r="E75" i="109" s="1"/>
  <c r="P75" i="109" s="1"/>
  <c r="DL116" i="100"/>
  <c r="DN116" i="100" s="1" a="1"/>
  <c r="DN116" i="100" s="1"/>
  <c r="DS116" i="100" s="1"/>
  <c r="DL11" i="100"/>
  <c r="DN11" i="100" s="1" a="1"/>
  <c r="DN11" i="100" s="1"/>
  <c r="DS11" i="100" s="1"/>
  <c r="DL114" i="100"/>
  <c r="DN114" i="100" s="1" a="1"/>
  <c r="DN114" i="100" s="1"/>
  <c r="DS114" i="100" s="1"/>
  <c r="DL15" i="100"/>
  <c r="DN15" i="100" s="1" a="1"/>
  <c r="DN15" i="100" s="1"/>
  <c r="DS15" i="100" s="1"/>
  <c r="DL20" i="100"/>
  <c r="DN20" i="100" s="1" a="1"/>
  <c r="DN20" i="100" s="1"/>
  <c r="DS20" i="100" s="1"/>
  <c r="DL80" i="100"/>
  <c r="DN80" i="100" s="1" a="1"/>
  <c r="DN80" i="100" s="1"/>
  <c r="DS80" i="100" s="1"/>
  <c r="DL107" i="100"/>
  <c r="DN107" i="100" s="1" a="1"/>
  <c r="DN107" i="100" s="1"/>
  <c r="DS107" i="100" s="1"/>
  <c r="DL56" i="100"/>
  <c r="DN56" i="100" s="1" a="1"/>
  <c r="DN56" i="100" s="1"/>
  <c r="DS56" i="100" s="1"/>
  <c r="DL18" i="100"/>
  <c r="DN18" i="100" s="1" a="1"/>
  <c r="DN18" i="100" s="1"/>
  <c r="DS18" i="100" s="1"/>
  <c r="DL79" i="100"/>
  <c r="DN79" i="100" s="1" a="1"/>
  <c r="DN79" i="100" s="1"/>
  <c r="DS79" i="100" s="1"/>
  <c r="DL57" i="100"/>
  <c r="DN57" i="100" s="1" a="1"/>
  <c r="DN57" i="100" s="1"/>
  <c r="DS57" i="100" s="1"/>
  <c r="DL83" i="100"/>
  <c r="DN83" i="100" s="1" a="1"/>
  <c r="DN83" i="100" s="1"/>
  <c r="DS83" i="100" s="1"/>
  <c r="DL46" i="100"/>
  <c r="DN46" i="100" s="1" a="1"/>
  <c r="DN46" i="100" s="1"/>
  <c r="DS46" i="100" s="1"/>
  <c r="DL101" i="100"/>
  <c r="DN101" i="100" s="1" a="1"/>
  <c r="DN101" i="100" s="1"/>
  <c r="DS101" i="100" s="1"/>
  <c r="DL70" i="100"/>
  <c r="DN70" i="100" s="1" a="1"/>
  <c r="DN70" i="100" s="1"/>
  <c r="DS70" i="100" s="1"/>
  <c r="DL102" i="100"/>
  <c r="DN102" i="100" s="1" a="1"/>
  <c r="DN102" i="100" s="1"/>
  <c r="DS102" i="100" s="1"/>
  <c r="DL105" i="100"/>
  <c r="DN105" i="100" s="1" a="1"/>
  <c r="DN105" i="100" s="1"/>
  <c r="DS105" i="100" s="1"/>
  <c r="DL106" i="100"/>
  <c r="DN106" i="100" s="1" a="1"/>
  <c r="DN106" i="100" s="1"/>
  <c r="DS106" i="100" s="1"/>
  <c r="DL108" i="100"/>
  <c r="DN108" i="100" s="1" a="1"/>
  <c r="DN108" i="100" s="1"/>
  <c r="DS108" i="100" s="1"/>
  <c r="DL50" i="100"/>
  <c r="DN50" i="100" s="1" a="1"/>
  <c r="DN50" i="100" s="1"/>
  <c r="DS50" i="100" s="1"/>
  <c r="DL44" i="100"/>
  <c r="DN44" i="100" s="1" a="1"/>
  <c r="DN44" i="100" s="1"/>
  <c r="DS44" i="100" s="1"/>
  <c r="DL76" i="100"/>
  <c r="DN76" i="100" s="1" a="1"/>
  <c r="DN76" i="100" s="1"/>
  <c r="E76" i="109" s="1"/>
  <c r="N76" i="109" s="1"/>
  <c r="DL29" i="100"/>
  <c r="DN29" i="100" s="1" a="1"/>
  <c r="DN29" i="100" s="1"/>
  <c r="DS29" i="100" s="1"/>
  <c r="DL65" i="100"/>
  <c r="DN65" i="100" s="1" a="1"/>
  <c r="DN65" i="100" s="1"/>
  <c r="DS65" i="100" s="1"/>
  <c r="DL17" i="100"/>
  <c r="DN17" i="100" s="1" a="1"/>
  <c r="DN17" i="100" s="1"/>
  <c r="DS17" i="100" s="1"/>
  <c r="DL93" i="100"/>
  <c r="DN93" i="100" s="1" a="1"/>
  <c r="DN93" i="100" s="1"/>
  <c r="DS93" i="100" s="1"/>
  <c r="DL22" i="100"/>
  <c r="DN22" i="100" s="1" a="1"/>
  <c r="DN22" i="100" s="1"/>
  <c r="E22" i="109" s="1"/>
  <c r="M22" i="109" s="1"/>
  <c r="DL32" i="100"/>
  <c r="DN32" i="100" s="1" a="1"/>
  <c r="DN32" i="100" s="1"/>
  <c r="E32" i="109" s="1"/>
  <c r="M32" i="109" s="1"/>
  <c r="DL96" i="100"/>
  <c r="DN96" i="100" s="1" a="1"/>
  <c r="DN96" i="100" s="1"/>
  <c r="DS96" i="100" s="1"/>
  <c r="DL64" i="100"/>
  <c r="DN64" i="100" s="1" a="1"/>
  <c r="DN64" i="100" s="1"/>
  <c r="E64" i="109" s="1"/>
  <c r="DL86" i="100"/>
  <c r="DN86" i="100" s="1" a="1"/>
  <c r="DN86" i="100" s="1"/>
  <c r="DS86" i="100" s="1"/>
  <c r="DL52" i="100"/>
  <c r="DN52" i="100" s="1" a="1"/>
  <c r="DN52" i="100" s="1"/>
  <c r="DS52" i="100" s="1"/>
  <c r="DL81" i="100"/>
  <c r="DN81" i="100" s="1" a="1"/>
  <c r="DN81" i="100" s="1"/>
  <c r="DS81" i="100" s="1"/>
  <c r="DL10" i="100"/>
  <c r="DN10" i="100" s="1" a="1"/>
  <c r="DN10" i="100" s="1"/>
  <c r="DS10" i="100" s="1"/>
  <c r="DL110" i="100"/>
  <c r="DN110" i="100" s="1" a="1"/>
  <c r="DN110" i="100" s="1"/>
  <c r="E110" i="109" s="1"/>
  <c r="Q110" i="109" s="1"/>
  <c r="DL28" i="100"/>
  <c r="DN28" i="100" s="1" a="1"/>
  <c r="DN28" i="100" s="1"/>
  <c r="DS28" i="100" s="1"/>
  <c r="DL66" i="100"/>
  <c r="DN66" i="100" s="1" a="1"/>
  <c r="DN66" i="100" s="1"/>
  <c r="DS66" i="100" s="1"/>
  <c r="DL43" i="100"/>
  <c r="DN43" i="100" s="1" a="1"/>
  <c r="DN43" i="100" s="1"/>
  <c r="DS43" i="100" s="1"/>
  <c r="DL45" i="100"/>
  <c r="DN45" i="100" s="1" a="1"/>
  <c r="DN45" i="100" s="1"/>
  <c r="E45" i="109" s="1"/>
  <c r="O45" i="109" s="1"/>
  <c r="DL92" i="100"/>
  <c r="DN92" i="100" s="1" a="1"/>
  <c r="DN92" i="100" s="1"/>
  <c r="E92" i="109" s="1"/>
  <c r="M92" i="109" s="1"/>
  <c r="DL99" i="100"/>
  <c r="DN99" i="100" s="1" a="1"/>
  <c r="DN99" i="100" s="1"/>
  <c r="DS99" i="100" s="1"/>
  <c r="DL16" i="100"/>
  <c r="DN16" i="100" s="1" a="1"/>
  <c r="DN16" i="100" s="1"/>
  <c r="E16" i="109" s="1"/>
  <c r="O16" i="109" s="1"/>
  <c r="DL19" i="100"/>
  <c r="DN19" i="100" s="1" a="1"/>
  <c r="DN19" i="100" s="1"/>
  <c r="E19" i="109" s="1"/>
  <c r="O19" i="109" s="1"/>
  <c r="DL53" i="100"/>
  <c r="DN53" i="100" s="1" a="1"/>
  <c r="DN53" i="100" s="1"/>
  <c r="DS53" i="100" s="1"/>
  <c r="DL69" i="100"/>
  <c r="DN69" i="100" s="1" a="1"/>
  <c r="DN69" i="100" s="1"/>
  <c r="DS69" i="100" s="1"/>
  <c r="DL112" i="100"/>
  <c r="DN112" i="100" s="1" a="1"/>
  <c r="DN112" i="100" s="1"/>
  <c r="DS112" i="100" s="1"/>
  <c r="DL84" i="100"/>
  <c r="DN84" i="100" s="1" a="1"/>
  <c r="DN84" i="100" s="1"/>
  <c r="E84" i="109" s="1"/>
  <c r="DL55" i="100"/>
  <c r="DN55" i="100" s="1" a="1"/>
  <c r="DN55" i="100" s="1"/>
  <c r="E55" i="109" s="1"/>
  <c r="DL103" i="100"/>
  <c r="DN103" i="100" s="1" a="1"/>
  <c r="DN103" i="100" s="1"/>
  <c r="DS103" i="100" s="1"/>
  <c r="DL88" i="100"/>
  <c r="DN88" i="100" s="1" a="1"/>
  <c r="DN88" i="100" s="1"/>
  <c r="DS88" i="100" s="1"/>
  <c r="DL59" i="100"/>
  <c r="DN59" i="100" s="1" a="1"/>
  <c r="DN59" i="100" s="1"/>
  <c r="DS59" i="100" s="1"/>
  <c r="DL98" i="100"/>
  <c r="DN98" i="100" s="1" a="1"/>
  <c r="DN98" i="100" s="1"/>
  <c r="DS98" i="100" s="1"/>
  <c r="DL31" i="100"/>
  <c r="DN31" i="100" s="1" a="1"/>
  <c r="DN31" i="100" s="1"/>
  <c r="DS31" i="100" s="1"/>
  <c r="DL94" i="100"/>
  <c r="DN94" i="100" s="1" a="1"/>
  <c r="DN94" i="100" s="1"/>
  <c r="E94" i="109" s="1"/>
  <c r="N94" i="109" s="1"/>
  <c r="DL25" i="100"/>
  <c r="DN25" i="100" s="1" a="1"/>
  <c r="DN25" i="100" s="1"/>
  <c r="DS25" i="100" s="1"/>
  <c r="DL74" i="100"/>
  <c r="DN74" i="100" s="1" a="1"/>
  <c r="DN74" i="100" s="1"/>
  <c r="DS74" i="100" s="1"/>
  <c r="DL49" i="100"/>
  <c r="DN49" i="100" s="1" a="1"/>
  <c r="DN49" i="100" s="1"/>
  <c r="DS49" i="100" s="1"/>
  <c r="DL82" i="100"/>
  <c r="DN82" i="100" s="1" a="1"/>
  <c r="DN82" i="100" s="1"/>
  <c r="DS82" i="100" s="1"/>
  <c r="DL38" i="100"/>
  <c r="DN38" i="100" s="1" a="1"/>
  <c r="DN38" i="100" s="1"/>
  <c r="DS38" i="100" s="1"/>
  <c r="DL63" i="100"/>
  <c r="DN63" i="100" s="1" a="1"/>
  <c r="DN63" i="100" s="1"/>
  <c r="E63" i="109" s="1"/>
  <c r="DL78" i="100"/>
  <c r="DN78" i="100" s="1" a="1"/>
  <c r="DN78" i="100" s="1"/>
  <c r="DS78" i="100" s="1"/>
  <c r="DL27" i="100"/>
  <c r="DN27" i="100" s="1" a="1"/>
  <c r="DN27" i="100" s="1"/>
  <c r="DS27" i="100" s="1"/>
  <c r="DL97" i="100"/>
  <c r="DN97" i="100" s="1" a="1"/>
  <c r="DN97" i="100" s="1"/>
  <c r="DS97" i="100" s="1"/>
  <c r="DL36" i="100"/>
  <c r="DN36" i="100" s="1" a="1"/>
  <c r="DN36" i="100" s="1"/>
  <c r="DS36" i="100" s="1"/>
  <c r="DL13" i="100"/>
  <c r="DN13" i="100" s="1" a="1"/>
  <c r="DN13" i="100" s="1"/>
  <c r="DS13" i="100" s="1"/>
  <c r="DL95" i="100"/>
  <c r="DN95" i="100" s="1" a="1"/>
  <c r="DN95" i="100" s="1"/>
  <c r="DS95" i="100" s="1"/>
  <c r="DL58" i="100"/>
  <c r="DN58" i="100" s="1" a="1"/>
  <c r="DN58" i="100" s="1"/>
  <c r="DS58" i="100" s="1"/>
  <c r="DL104" i="100"/>
  <c r="DN104" i="100" s="1" a="1"/>
  <c r="DN104" i="100" s="1"/>
  <c r="DS104" i="100" s="1"/>
  <c r="E44" i="109" l="1"/>
  <c r="Q44" i="109" s="1"/>
  <c r="DS12" i="100"/>
  <c r="E15" i="109"/>
  <c r="N15" i="109" s="1"/>
  <c r="E35" i="109"/>
  <c r="O35" i="109" s="1"/>
  <c r="E24" i="109"/>
  <c r="M24" i="109" s="1"/>
  <c r="DS109" i="100"/>
  <c r="DT109" i="100" s="1"/>
  <c r="J109" i="109" s="1"/>
  <c r="E109" i="109"/>
  <c r="M109" i="109" s="1"/>
  <c r="DS72" i="100"/>
  <c r="DT72" i="100" s="1"/>
  <c r="J72" i="109" s="1"/>
  <c r="DS16" i="100"/>
  <c r="I16" i="109" s="1"/>
  <c r="E78" i="109"/>
  <c r="N78" i="109" s="1"/>
  <c r="DS39" i="100"/>
  <c r="DT39" i="100" s="1"/>
  <c r="J39" i="109" s="1"/>
  <c r="E29" i="109"/>
  <c r="N29" i="109" s="1"/>
  <c r="E21" i="109"/>
  <c r="N21" i="109" s="1"/>
  <c r="E115" i="109"/>
  <c r="P115" i="109" s="1"/>
  <c r="E116" i="109"/>
  <c r="M116" i="109" s="1"/>
  <c r="DS22" i="100"/>
  <c r="I22" i="109" s="1"/>
  <c r="E26" i="109"/>
  <c r="N26" i="109" s="1"/>
  <c r="DS64" i="100"/>
  <c r="DT64" i="100" s="1"/>
  <c r="J64" i="109" s="1"/>
  <c r="E73" i="109"/>
  <c r="N73" i="109" s="1"/>
  <c r="E37" i="109"/>
  <c r="N37" i="109" s="1"/>
  <c r="E52" i="109"/>
  <c r="Q52" i="109" s="1"/>
  <c r="E59" i="109"/>
  <c r="Q59" i="109" s="1"/>
  <c r="DS19" i="100"/>
  <c r="I19" i="109" s="1"/>
  <c r="E85" i="109"/>
  <c r="Q85" i="109" s="1"/>
  <c r="E79" i="109"/>
  <c r="Q79" i="109" s="1"/>
  <c r="E57" i="109"/>
  <c r="Q57" i="109" s="1"/>
  <c r="E31" i="109"/>
  <c r="P31" i="109" s="1"/>
  <c r="E60" i="109"/>
  <c r="M60" i="109" s="1"/>
  <c r="E98" i="109"/>
  <c r="P98" i="109" s="1"/>
  <c r="E33" i="109"/>
  <c r="O33" i="109" s="1"/>
  <c r="DS92" i="100"/>
  <c r="DT92" i="100" s="1"/>
  <c r="J92" i="109" s="1"/>
  <c r="E9" i="109"/>
  <c r="M9" i="109" s="1"/>
  <c r="DS34" i="100"/>
  <c r="DT34" i="100" s="1"/>
  <c r="J34" i="109" s="1"/>
  <c r="E34" i="109"/>
  <c r="P34" i="109" s="1"/>
  <c r="DS90" i="100"/>
  <c r="I90" i="109" s="1"/>
  <c r="E90" i="109"/>
  <c r="O90" i="109" s="1"/>
  <c r="E30" i="109"/>
  <c r="N30" i="109" s="1"/>
  <c r="E77" i="109"/>
  <c r="P77" i="109" s="1"/>
  <c r="DS94" i="100"/>
  <c r="DT94" i="100" s="1"/>
  <c r="J94" i="109" s="1"/>
  <c r="E100" i="109"/>
  <c r="Q100" i="109" s="1"/>
  <c r="E81" i="109"/>
  <c r="M81" i="109" s="1"/>
  <c r="DS45" i="100"/>
  <c r="DT45" i="100" s="1"/>
  <c r="J45" i="109" s="1"/>
  <c r="E108" i="109"/>
  <c r="P108" i="109" s="1"/>
  <c r="E71" i="109"/>
  <c r="M71" i="109" s="1"/>
  <c r="E113" i="109"/>
  <c r="P113" i="109" s="1"/>
  <c r="E48" i="109"/>
  <c r="M48" i="109" s="1"/>
  <c r="DS67" i="100"/>
  <c r="DT67" i="100" s="1"/>
  <c r="J67" i="109" s="1"/>
  <c r="E38" i="109"/>
  <c r="N38" i="109" s="1"/>
  <c r="DS63" i="100"/>
  <c r="DT63" i="100" s="1"/>
  <c r="J63" i="109" s="1"/>
  <c r="E51" i="109"/>
  <c r="M51" i="109" s="1"/>
  <c r="DS41" i="100"/>
  <c r="I41" i="109" s="1"/>
  <c r="DS89" i="100"/>
  <c r="DT89" i="100" s="1"/>
  <c r="J89" i="109" s="1"/>
  <c r="DS75" i="100"/>
  <c r="DT75" i="100" s="1"/>
  <c r="J75" i="109" s="1"/>
  <c r="S75" i="109" s="1" a="1"/>
  <c r="S75" i="109" s="1"/>
  <c r="DS87" i="100"/>
  <c r="I87" i="109" s="1"/>
  <c r="E40" i="109"/>
  <c r="O40" i="109" s="1"/>
  <c r="E86" i="109"/>
  <c r="Q86" i="109" s="1"/>
  <c r="E11" i="109"/>
  <c r="Q11" i="109" s="1"/>
  <c r="Q55" i="109"/>
  <c r="N55" i="109"/>
  <c r="M55" i="109"/>
  <c r="DS55" i="100"/>
  <c r="I55" i="109" s="1"/>
  <c r="E91" i="109"/>
  <c r="M91" i="109" s="1"/>
  <c r="E104" i="109"/>
  <c r="N104" i="109" s="1"/>
  <c r="DS84" i="100"/>
  <c r="I84" i="109" s="1"/>
  <c r="E112" i="109"/>
  <c r="N112" i="109" s="1"/>
  <c r="DS32" i="100"/>
  <c r="I32" i="109" s="1"/>
  <c r="E80" i="109"/>
  <c r="N80" i="109" s="1"/>
  <c r="E18" i="109"/>
  <c r="O18" i="109" s="1"/>
  <c r="E23" i="109"/>
  <c r="O23" i="109" s="1"/>
  <c r="DS42" i="100"/>
  <c r="I42" i="109" s="1"/>
  <c r="E107" i="109"/>
  <c r="N107" i="109" s="1"/>
  <c r="E58" i="109"/>
  <c r="O58" i="109" s="1"/>
  <c r="E56" i="109"/>
  <c r="N56" i="109" s="1"/>
  <c r="E27" i="109"/>
  <c r="N27" i="109" s="1"/>
  <c r="E65" i="109"/>
  <c r="O65" i="109" s="1"/>
  <c r="DS76" i="100"/>
  <c r="DT76" i="100" s="1"/>
  <c r="J76" i="109" s="1"/>
  <c r="E50" i="109"/>
  <c r="N50" i="109" s="1"/>
  <c r="DS62" i="100"/>
  <c r="DT62" i="100" s="1"/>
  <c r="J62" i="109" s="1"/>
  <c r="E99" i="109"/>
  <c r="N99" i="109" s="1"/>
  <c r="E103" i="109"/>
  <c r="P103" i="109" s="1"/>
  <c r="DS14" i="100"/>
  <c r="DT14" i="100" s="1"/>
  <c r="J14" i="109" s="1"/>
  <c r="DS54" i="100"/>
  <c r="DT54" i="100" s="1"/>
  <c r="J54" i="109" s="1"/>
  <c r="DS61" i="100"/>
  <c r="I61" i="109" s="1"/>
  <c r="E68" i="109"/>
  <c r="P68" i="109" s="1"/>
  <c r="E101" i="109"/>
  <c r="P101" i="109" s="1"/>
  <c r="E69" i="109"/>
  <c r="O69" i="109" s="1"/>
  <c r="E17" i="109"/>
  <c r="O17" i="109" s="1"/>
  <c r="E20" i="109"/>
  <c r="P20" i="109" s="1"/>
  <c r="E93" i="109"/>
  <c r="Q93" i="109" s="1"/>
  <c r="E28" i="109"/>
  <c r="N28" i="109" s="1"/>
  <c r="E105" i="109"/>
  <c r="N105" i="109" s="1"/>
  <c r="E114" i="109"/>
  <c r="Q114" i="109" s="1"/>
  <c r="E97" i="109"/>
  <c r="P97" i="109" s="1"/>
  <c r="E46" i="109"/>
  <c r="O46" i="109" s="1"/>
  <c r="E10" i="109"/>
  <c r="N10" i="109" s="1"/>
  <c r="E111" i="109"/>
  <c r="Q111" i="109" s="1"/>
  <c r="E83" i="109"/>
  <c r="M83" i="109" s="1"/>
  <c r="E102" i="109"/>
  <c r="P102" i="109" s="1"/>
  <c r="E66" i="109"/>
  <c r="M66" i="109" s="1"/>
  <c r="E53" i="109"/>
  <c r="N53" i="109" s="1"/>
  <c r="E36" i="109"/>
  <c r="M36" i="109" s="1"/>
  <c r="E25" i="109"/>
  <c r="N25" i="109" s="1"/>
  <c r="DS47" i="100"/>
  <c r="I47" i="109" s="1"/>
  <c r="DS110" i="100"/>
  <c r="I110" i="109" s="1"/>
  <c r="E95" i="109"/>
  <c r="P95" i="109" s="1"/>
  <c r="E13" i="109"/>
  <c r="P13" i="109" s="1"/>
  <c r="E106" i="109"/>
  <c r="M106" i="109" s="1"/>
  <c r="E70" i="109"/>
  <c r="M70" i="109" s="1"/>
  <c r="E49" i="109"/>
  <c r="O49" i="109" s="1"/>
  <c r="E96" i="109"/>
  <c r="O96" i="109" s="1"/>
  <c r="E43" i="109"/>
  <c r="O43" i="109" s="1"/>
  <c r="E88" i="109"/>
  <c r="P88" i="109" s="1"/>
  <c r="E82" i="109"/>
  <c r="Q82" i="109" s="1"/>
  <c r="E74" i="109"/>
  <c r="Q74" i="109" s="1"/>
  <c r="P55" i="109"/>
  <c r="P35" i="109"/>
  <c r="Q54" i="109"/>
  <c r="P54" i="109"/>
  <c r="P109" i="109"/>
  <c r="M35" i="109"/>
  <c r="O47" i="109"/>
  <c r="N47" i="109"/>
  <c r="Q47" i="109"/>
  <c r="M47" i="109"/>
  <c r="Q32" i="109"/>
  <c r="O32" i="109"/>
  <c r="O110" i="109"/>
  <c r="N110" i="109"/>
  <c r="O75" i="109"/>
  <c r="M75" i="109"/>
  <c r="O62" i="109"/>
  <c r="O54" i="109"/>
  <c r="M54" i="109"/>
  <c r="M15" i="109"/>
  <c r="N42" i="109"/>
  <c r="P62" i="109"/>
  <c r="N41" i="109"/>
  <c r="M41" i="109"/>
  <c r="O41" i="109"/>
  <c r="P12" i="109"/>
  <c r="M62" i="109"/>
  <c r="P41" i="109"/>
  <c r="O12" i="109"/>
  <c r="N32" i="109"/>
  <c r="Q12" i="109"/>
  <c r="P32" i="109"/>
  <c r="Q62" i="109"/>
  <c r="Q75" i="109"/>
  <c r="M12" i="109"/>
  <c r="Q39" i="109"/>
  <c r="Q19" i="109"/>
  <c r="O39" i="109"/>
  <c r="P19" i="109"/>
  <c r="P39" i="109"/>
  <c r="O15" i="109"/>
  <c r="O67" i="109"/>
  <c r="P16" i="109"/>
  <c r="P67" i="109"/>
  <c r="Q67" i="109"/>
  <c r="N16" i="109"/>
  <c r="M16" i="109"/>
  <c r="Q42" i="109"/>
  <c r="Q87" i="109"/>
  <c r="M19" i="109"/>
  <c r="P42" i="109"/>
  <c r="P87" i="109"/>
  <c r="N19" i="109"/>
  <c r="N67" i="109"/>
  <c r="M42" i="109"/>
  <c r="DT96" i="100"/>
  <c r="J96" i="109" s="1"/>
  <c r="I96" i="109"/>
  <c r="DT43" i="100"/>
  <c r="J43" i="109" s="1"/>
  <c r="I43" i="109"/>
  <c r="DT88" i="100"/>
  <c r="J88" i="109" s="1"/>
  <c r="I88" i="109"/>
  <c r="DT74" i="100"/>
  <c r="J74" i="109" s="1"/>
  <c r="I74" i="109"/>
  <c r="Q89" i="109"/>
  <c r="M89" i="109"/>
  <c r="P89" i="109"/>
  <c r="N89" i="109"/>
  <c r="O89" i="109"/>
  <c r="O64" i="109"/>
  <c r="N64" i="109"/>
  <c r="M64" i="109"/>
  <c r="Q64" i="109"/>
  <c r="P64" i="109"/>
  <c r="DT48" i="100"/>
  <c r="J48" i="109" s="1"/>
  <c r="I48" i="109"/>
  <c r="DT56" i="100"/>
  <c r="J56" i="109" s="1"/>
  <c r="I56" i="109"/>
  <c r="DT112" i="100"/>
  <c r="J112" i="109" s="1"/>
  <c r="I112" i="109"/>
  <c r="DT115" i="100"/>
  <c r="J115" i="109" s="1"/>
  <c r="I115" i="109"/>
  <c r="DT49" i="100"/>
  <c r="J49" i="109" s="1"/>
  <c r="I49" i="109"/>
  <c r="DT77" i="100"/>
  <c r="J77" i="109" s="1"/>
  <c r="S77" i="109" s="1" a="1"/>
  <c r="S77" i="109" s="1"/>
  <c r="I77" i="109"/>
  <c r="DT23" i="100"/>
  <c r="J23" i="109" s="1"/>
  <c r="I23" i="109"/>
  <c r="DT82" i="100"/>
  <c r="J82" i="109" s="1"/>
  <c r="I82" i="109"/>
  <c r="M84" i="109"/>
  <c r="P84" i="109"/>
  <c r="N84" i="109"/>
  <c r="Q84" i="109"/>
  <c r="O84" i="109"/>
  <c r="P63" i="109"/>
  <c r="M63" i="109"/>
  <c r="O63" i="109"/>
  <c r="Q63" i="109"/>
  <c r="N63" i="109"/>
  <c r="O112" i="109"/>
  <c r="DT80" i="100"/>
  <c r="J80" i="109" s="1"/>
  <c r="I80" i="109"/>
  <c r="DT21" i="100"/>
  <c r="J21" i="109" s="1"/>
  <c r="I21" i="109"/>
  <c r="DT95" i="100"/>
  <c r="J95" i="109" s="1"/>
  <c r="I95" i="109"/>
  <c r="J9" i="109"/>
  <c r="P92" i="109"/>
  <c r="N92" i="109"/>
  <c r="Q92" i="109"/>
  <c r="O92" i="109"/>
  <c r="DT52" i="100"/>
  <c r="J52" i="109" s="1"/>
  <c r="I52" i="109"/>
  <c r="DT108" i="100"/>
  <c r="J108" i="109" s="1"/>
  <c r="I108" i="109"/>
  <c r="DT97" i="100"/>
  <c r="J97" i="109" s="1"/>
  <c r="I97" i="109"/>
  <c r="DT111" i="100"/>
  <c r="J111" i="109" s="1"/>
  <c r="I111" i="109"/>
  <c r="DT29" i="100"/>
  <c r="J29" i="109" s="1"/>
  <c r="I29" i="109"/>
  <c r="P45" i="109"/>
  <c r="P22" i="109"/>
  <c r="I9" i="109"/>
  <c r="DT18" i="100"/>
  <c r="J18" i="109" s="1"/>
  <c r="I18" i="109"/>
  <c r="DT103" i="100"/>
  <c r="J103" i="109" s="1"/>
  <c r="I103" i="109"/>
  <c r="DT65" i="100"/>
  <c r="J65" i="109" s="1"/>
  <c r="I65" i="109"/>
  <c r="DT38" i="100"/>
  <c r="J38" i="109" s="1"/>
  <c r="I38" i="109"/>
  <c r="DT15" i="100"/>
  <c r="J15" i="109" s="1"/>
  <c r="I15" i="109"/>
  <c r="DT116" i="100"/>
  <c r="J116" i="109" s="1"/>
  <c r="I116" i="109"/>
  <c r="DT11" i="100"/>
  <c r="J11" i="109" s="1"/>
  <c r="I11" i="109"/>
  <c r="DT28" i="100"/>
  <c r="J28" i="109" s="1"/>
  <c r="I28" i="109"/>
  <c r="DT37" i="100"/>
  <c r="J37" i="109" s="1"/>
  <c r="I37" i="109"/>
  <c r="Q45" i="109"/>
  <c r="O22" i="109"/>
  <c r="DT83" i="100"/>
  <c r="J83" i="109" s="1"/>
  <c r="I83" i="109"/>
  <c r="DT31" i="100"/>
  <c r="J31" i="109" s="1"/>
  <c r="I31" i="109"/>
  <c r="P72" i="109"/>
  <c r="O14" i="109"/>
  <c r="M94" i="109"/>
  <c r="DT59" i="100"/>
  <c r="J59" i="109" s="1"/>
  <c r="I59" i="109"/>
  <c r="DT33" i="100"/>
  <c r="J33" i="109" s="1"/>
  <c r="I33" i="109"/>
  <c r="Q94" i="109"/>
  <c r="DT100" i="100"/>
  <c r="J100" i="109" s="1"/>
  <c r="I100" i="109"/>
  <c r="N72" i="109"/>
  <c r="P14" i="109"/>
  <c r="O94" i="109"/>
  <c r="DT73" i="100"/>
  <c r="J73" i="109" s="1"/>
  <c r="I73" i="109"/>
  <c r="DT101" i="100"/>
  <c r="J101" i="109" s="1"/>
  <c r="I101" i="109"/>
  <c r="DT99" i="100"/>
  <c r="J99" i="109" s="1"/>
  <c r="I99" i="109"/>
  <c r="O72" i="109"/>
  <c r="N14" i="109"/>
  <c r="O61" i="109"/>
  <c r="M39" i="109"/>
  <c r="M87" i="109"/>
  <c r="P94" i="109"/>
  <c r="O76" i="109"/>
  <c r="P110" i="109"/>
  <c r="DT44" i="100"/>
  <c r="J44" i="109" s="1"/>
  <c r="I44" i="109"/>
  <c r="DT57" i="100"/>
  <c r="J57" i="109" s="1"/>
  <c r="I57" i="109"/>
  <c r="DT17" i="100"/>
  <c r="J17" i="109" s="1"/>
  <c r="I17" i="109"/>
  <c r="DT20" i="100"/>
  <c r="J20" i="109" s="1"/>
  <c r="I20" i="109"/>
  <c r="DT93" i="100"/>
  <c r="J93" i="109" s="1"/>
  <c r="I93" i="109"/>
  <c r="DT10" i="100"/>
  <c r="J10" i="109" s="1"/>
  <c r="I10" i="109"/>
  <c r="DT102" i="100"/>
  <c r="J102" i="109" s="1"/>
  <c r="I102" i="109"/>
  <c r="M45" i="109"/>
  <c r="N45" i="109"/>
  <c r="N61" i="109"/>
  <c r="DT78" i="100"/>
  <c r="J78" i="109" s="1"/>
  <c r="S78" i="109" s="1" a="1"/>
  <c r="S78" i="109" s="1"/>
  <c r="I78" i="109"/>
  <c r="DT91" i="100"/>
  <c r="J91" i="109" s="1"/>
  <c r="S91" i="109" s="1" a="1"/>
  <c r="S91" i="109" s="1"/>
  <c r="I91" i="109"/>
  <c r="M61" i="109"/>
  <c r="M76" i="109"/>
  <c r="Q61" i="109"/>
  <c r="N87" i="109"/>
  <c r="Q76" i="109"/>
  <c r="M110" i="109"/>
  <c r="DT53" i="100"/>
  <c r="J53" i="109" s="1"/>
  <c r="I53" i="109"/>
  <c r="DT13" i="100"/>
  <c r="J13" i="109" s="1"/>
  <c r="I13" i="109"/>
  <c r="Q72" i="109"/>
  <c r="Q14" i="109"/>
  <c r="P76" i="109"/>
  <c r="DT85" i="100"/>
  <c r="J85" i="109" s="1"/>
  <c r="I85" i="109"/>
  <c r="DT36" i="100"/>
  <c r="J36" i="109" s="1"/>
  <c r="I36" i="109"/>
  <c r="DT86" i="100"/>
  <c r="J86" i="109" s="1"/>
  <c r="I86" i="109"/>
  <c r="DT12" i="100"/>
  <c r="J12" i="109" s="1"/>
  <c r="I12" i="109"/>
  <c r="DT40" i="100"/>
  <c r="J40" i="109" s="1"/>
  <c r="I40" i="109"/>
  <c r="DT25" i="100"/>
  <c r="J25" i="109" s="1"/>
  <c r="I25" i="109"/>
  <c r="DT113" i="100"/>
  <c r="J113" i="109" s="1"/>
  <c r="I113" i="109"/>
  <c r="DT24" i="100"/>
  <c r="J24" i="109" s="1"/>
  <c r="I24" i="109"/>
  <c r="DT26" i="100"/>
  <c r="J26" i="109" s="1"/>
  <c r="I26" i="109"/>
  <c r="DT105" i="100"/>
  <c r="J105" i="109" s="1"/>
  <c r="I105" i="109"/>
  <c r="N22" i="109"/>
  <c r="DT46" i="100"/>
  <c r="J46" i="109" s="1"/>
  <c r="I46" i="109"/>
  <c r="Q22" i="109"/>
  <c r="DT68" i="100"/>
  <c r="J68" i="109" s="1"/>
  <c r="S68" i="109" s="1" a="1"/>
  <c r="S68" i="109" s="1"/>
  <c r="I68" i="109"/>
  <c r="O55" i="109"/>
  <c r="DT104" i="100"/>
  <c r="J104" i="109" s="1"/>
  <c r="S104" i="109" s="1" a="1"/>
  <c r="S104" i="109" s="1"/>
  <c r="I104" i="109"/>
  <c r="DT51" i="100"/>
  <c r="J51" i="109" s="1"/>
  <c r="I51" i="109"/>
  <c r="DT71" i="100"/>
  <c r="J71" i="109" s="1"/>
  <c r="I71" i="109"/>
  <c r="DT69" i="100"/>
  <c r="J69" i="109" s="1"/>
  <c r="I69" i="109"/>
  <c r="DT58" i="100"/>
  <c r="J58" i="109" s="1"/>
  <c r="I58" i="109"/>
  <c r="DT81" i="100"/>
  <c r="J81" i="109" s="1"/>
  <c r="I81" i="109"/>
  <c r="DT107" i="100"/>
  <c r="J107" i="109" s="1"/>
  <c r="I107" i="109"/>
  <c r="DT27" i="100"/>
  <c r="J27" i="109" s="1"/>
  <c r="I27" i="109"/>
  <c r="DT114" i="100"/>
  <c r="J114" i="109" s="1"/>
  <c r="I114" i="109"/>
  <c r="DT66" i="100"/>
  <c r="J66" i="109" s="1"/>
  <c r="I66" i="109"/>
  <c r="DT98" i="100"/>
  <c r="J98" i="109" s="1"/>
  <c r="I98" i="109"/>
  <c r="Q16" i="109"/>
  <c r="N75" i="109"/>
  <c r="DT79" i="100"/>
  <c r="J79" i="109" s="1"/>
  <c r="I79" i="109"/>
  <c r="DT50" i="100"/>
  <c r="J50" i="109" s="1"/>
  <c r="I50" i="109"/>
  <c r="DT60" i="100"/>
  <c r="J60" i="109" s="1"/>
  <c r="I60" i="109"/>
  <c r="DT30" i="100"/>
  <c r="J30" i="109" s="1"/>
  <c r="I30" i="109"/>
  <c r="DT106" i="100"/>
  <c r="J106" i="109" s="1"/>
  <c r="I106" i="109"/>
  <c r="DT70" i="100"/>
  <c r="J70" i="109" s="1"/>
  <c r="I70" i="109"/>
  <c r="DT35" i="100"/>
  <c r="J35" i="109" s="1"/>
  <c r="I35" i="109"/>
  <c r="Q15" i="109" l="1"/>
  <c r="O44" i="109"/>
  <c r="P44" i="109"/>
  <c r="I72" i="109"/>
  <c r="M78" i="109"/>
  <c r="Q35" i="109"/>
  <c r="P79" i="109"/>
  <c r="O24" i="109"/>
  <c r="N35" i="109"/>
  <c r="I39" i="109"/>
  <c r="N115" i="109"/>
  <c r="M115" i="109"/>
  <c r="P78" i="109"/>
  <c r="Q115" i="109"/>
  <c r="P15" i="109"/>
  <c r="S15" i="109" s="1" a="1"/>
  <c r="S15" i="109" s="1"/>
  <c r="M73" i="109"/>
  <c r="O115" i="109"/>
  <c r="P116" i="109"/>
  <c r="Q78" i="109"/>
  <c r="Q26" i="109"/>
  <c r="M44" i="109"/>
  <c r="P73" i="109"/>
  <c r="N24" i="109"/>
  <c r="P26" i="109"/>
  <c r="Q24" i="109"/>
  <c r="N44" i="109"/>
  <c r="DT16" i="100"/>
  <c r="J16" i="109" s="1"/>
  <c r="S16" i="109" s="1" a="1"/>
  <c r="S16" i="109" s="1"/>
  <c r="O109" i="109"/>
  <c r="I109" i="109"/>
  <c r="P24" i="109"/>
  <c r="DT22" i="100"/>
  <c r="J22" i="109" s="1"/>
  <c r="S22" i="109" s="1" a="1"/>
  <c r="S22" i="109" s="1"/>
  <c r="Q29" i="109"/>
  <c r="N109" i="109"/>
  <c r="O26" i="109"/>
  <c r="O59" i="109"/>
  <c r="Q21" i="109"/>
  <c r="P29" i="109"/>
  <c r="M37" i="109"/>
  <c r="P21" i="109"/>
  <c r="O78" i="109"/>
  <c r="O37" i="109"/>
  <c r="M11" i="109"/>
  <c r="O21" i="109"/>
  <c r="M29" i="109"/>
  <c r="Q109" i="109"/>
  <c r="P85" i="109"/>
  <c r="N9" i="109"/>
  <c r="DT19" i="100"/>
  <c r="J19" i="109" s="1"/>
  <c r="S19" i="109" s="1" a="1"/>
  <c r="S19" i="109" s="1"/>
  <c r="O79" i="109"/>
  <c r="O60" i="109"/>
  <c r="I14" i="109"/>
  <c r="Q17" i="109"/>
  <c r="N101" i="109"/>
  <c r="O116" i="109"/>
  <c r="M59" i="109"/>
  <c r="N116" i="109"/>
  <c r="P59" i="109"/>
  <c r="M52" i="109"/>
  <c r="Q37" i="109"/>
  <c r="M38" i="109"/>
  <c r="M21" i="109"/>
  <c r="Q116" i="109"/>
  <c r="I64" i="109"/>
  <c r="O77" i="109"/>
  <c r="O29" i="109"/>
  <c r="N79" i="109"/>
  <c r="O66" i="109"/>
  <c r="M102" i="109"/>
  <c r="Q66" i="109"/>
  <c r="N36" i="109"/>
  <c r="O102" i="109"/>
  <c r="O30" i="109"/>
  <c r="M79" i="109"/>
  <c r="M26" i="109"/>
  <c r="P74" i="109"/>
  <c r="Q80" i="109"/>
  <c r="O82" i="109"/>
  <c r="N59" i="109"/>
  <c r="O99" i="109"/>
  <c r="P112" i="109"/>
  <c r="P80" i="109"/>
  <c r="M112" i="109"/>
  <c r="O80" i="109"/>
  <c r="O31" i="109"/>
  <c r="Q9" i="109"/>
  <c r="I92" i="109"/>
  <c r="Q112" i="109"/>
  <c r="M80" i="109"/>
  <c r="O101" i="109"/>
  <c r="P69" i="109"/>
  <c r="P17" i="109"/>
  <c r="O85" i="109"/>
  <c r="M17" i="109"/>
  <c r="O73" i="109"/>
  <c r="M82" i="109"/>
  <c r="N17" i="109"/>
  <c r="O38" i="109"/>
  <c r="P37" i="109"/>
  <c r="M99" i="109"/>
  <c r="Q73" i="109"/>
  <c r="N52" i="109"/>
  <c r="M31" i="109"/>
  <c r="P40" i="109"/>
  <c r="N60" i="109"/>
  <c r="N57" i="109"/>
  <c r="P99" i="109"/>
  <c r="P57" i="109"/>
  <c r="P52" i="109"/>
  <c r="O103" i="109"/>
  <c r="O52" i="109"/>
  <c r="M74" i="109"/>
  <c r="DT90" i="100"/>
  <c r="J90" i="109" s="1"/>
  <c r="I34" i="109"/>
  <c r="I75" i="109"/>
  <c r="Q33" i="109"/>
  <c r="Q31" i="109"/>
  <c r="N49" i="109"/>
  <c r="N40" i="109"/>
  <c r="M20" i="109"/>
  <c r="O34" i="109"/>
  <c r="P56" i="109"/>
  <c r="P46" i="109"/>
  <c r="N34" i="109"/>
  <c r="M85" i="109"/>
  <c r="Q34" i="109"/>
  <c r="N20" i="109"/>
  <c r="O56" i="109"/>
  <c r="N86" i="109"/>
  <c r="Q60" i="109"/>
  <c r="M98" i="109"/>
  <c r="M13" i="109"/>
  <c r="Q13" i="109"/>
  <c r="M57" i="109"/>
  <c r="N31" i="109"/>
  <c r="Q40" i="109"/>
  <c r="O57" i="109"/>
  <c r="P9" i="109"/>
  <c r="O9" i="109"/>
  <c r="O74" i="109"/>
  <c r="N85" i="109"/>
  <c r="O104" i="109"/>
  <c r="N108" i="109"/>
  <c r="I45" i="109"/>
  <c r="Q36" i="109"/>
  <c r="O91" i="109"/>
  <c r="O68" i="109"/>
  <c r="N90" i="109"/>
  <c r="Q81" i="109"/>
  <c r="N91" i="109"/>
  <c r="Q98" i="109"/>
  <c r="O86" i="109"/>
  <c r="DT87" i="100"/>
  <c r="J87" i="109" s="1"/>
  <c r="S87" i="109" s="1" a="1"/>
  <c r="S87" i="109" s="1"/>
  <c r="M18" i="109"/>
  <c r="Q25" i="109"/>
  <c r="Q68" i="109"/>
  <c r="N100" i="109"/>
  <c r="P91" i="109"/>
  <c r="I54" i="109"/>
  <c r="M103" i="109"/>
  <c r="N66" i="109"/>
  <c r="DT61" i="100"/>
  <c r="J61" i="109" s="1"/>
  <c r="S61" i="109" s="1" a="1"/>
  <c r="S61" i="109" s="1"/>
  <c r="P66" i="109"/>
  <c r="N81" i="109"/>
  <c r="I62" i="109"/>
  <c r="P81" i="109"/>
  <c r="P53" i="109"/>
  <c r="M53" i="109"/>
  <c r="DT55" i="100"/>
  <c r="J55" i="109" s="1"/>
  <c r="S55" i="109" s="1" a="1"/>
  <c r="S55" i="109" s="1"/>
  <c r="N98" i="109"/>
  <c r="M34" i="109"/>
  <c r="O100" i="109"/>
  <c r="N11" i="109"/>
  <c r="Q56" i="109"/>
  <c r="Q90" i="109"/>
  <c r="O98" i="109"/>
  <c r="N71" i="109"/>
  <c r="DT84" i="100"/>
  <c r="J84" i="109" s="1"/>
  <c r="S84" i="109" s="1" a="1"/>
  <c r="S84" i="109" s="1"/>
  <c r="Q99" i="109"/>
  <c r="N102" i="109"/>
  <c r="M25" i="109"/>
  <c r="P100" i="109"/>
  <c r="O81" i="109"/>
  <c r="M56" i="109"/>
  <c r="P60" i="109"/>
  <c r="O71" i="109"/>
  <c r="M33" i="109"/>
  <c r="M100" i="109"/>
  <c r="I94" i="109"/>
  <c r="Q71" i="109"/>
  <c r="P86" i="109"/>
  <c r="N103" i="109"/>
  <c r="N33" i="109"/>
  <c r="O108" i="109"/>
  <c r="P33" i="109"/>
  <c r="DT41" i="100"/>
  <c r="J41" i="109" s="1"/>
  <c r="S41" i="109" s="1" a="1"/>
  <c r="S41" i="109" s="1"/>
  <c r="P11" i="109"/>
  <c r="P71" i="109"/>
  <c r="N68" i="109"/>
  <c r="DT32" i="100"/>
  <c r="J32" i="109" s="1"/>
  <c r="S32" i="109" s="1" a="1"/>
  <c r="S32" i="109" s="1"/>
  <c r="Q30" i="109"/>
  <c r="O48" i="109"/>
  <c r="Q102" i="109"/>
  <c r="M86" i="109"/>
  <c r="P51" i="109"/>
  <c r="N13" i="109"/>
  <c r="N70" i="109"/>
  <c r="Q20" i="109"/>
  <c r="Q113" i="109"/>
  <c r="Q18" i="109"/>
  <c r="O113" i="109"/>
  <c r="P48" i="109"/>
  <c r="M30" i="109"/>
  <c r="P49" i="109"/>
  <c r="P90" i="109"/>
  <c r="O70" i="109"/>
  <c r="N48" i="109"/>
  <c r="P30" i="109"/>
  <c r="I67" i="109"/>
  <c r="M113" i="109"/>
  <c r="Q48" i="109"/>
  <c r="P23" i="109"/>
  <c r="M108" i="109"/>
  <c r="M68" i="109"/>
  <c r="N106" i="109"/>
  <c r="N43" i="109"/>
  <c r="O107" i="109"/>
  <c r="O88" i="109"/>
  <c r="N18" i="109"/>
  <c r="O11" i="109"/>
  <c r="M69" i="109"/>
  <c r="I89" i="109"/>
  <c r="M88" i="109"/>
  <c r="M77" i="109"/>
  <c r="O51" i="109"/>
  <c r="Q108" i="109"/>
  <c r="M90" i="109"/>
  <c r="P70" i="109"/>
  <c r="I63" i="109"/>
  <c r="P38" i="109"/>
  <c r="Q38" i="109"/>
  <c r="N113" i="109"/>
  <c r="M101" i="109"/>
  <c r="N77" i="109"/>
  <c r="Q69" i="109"/>
  <c r="Q77" i="109"/>
  <c r="N51" i="109"/>
  <c r="O106" i="109"/>
  <c r="N88" i="109"/>
  <c r="P106" i="109"/>
  <c r="N69" i="109"/>
  <c r="Q51" i="109"/>
  <c r="Q101" i="109"/>
  <c r="P93" i="109"/>
  <c r="M40" i="109"/>
  <c r="Q70" i="109"/>
  <c r="Q50" i="109"/>
  <c r="Q88" i="109"/>
  <c r="N46" i="109"/>
  <c r="Q10" i="109"/>
  <c r="P58" i="109"/>
  <c r="O111" i="109"/>
  <c r="Q23" i="109"/>
  <c r="P65" i="109"/>
  <c r="M65" i="109"/>
  <c r="P50" i="109"/>
  <c r="DT42" i="100"/>
  <c r="J42" i="109" s="1"/>
  <c r="S42" i="109" s="1" a="1"/>
  <c r="S42" i="109" s="1"/>
  <c r="M23" i="109"/>
  <c r="M96" i="109"/>
  <c r="Q97" i="109"/>
  <c r="P18" i="109"/>
  <c r="O13" i="109"/>
  <c r="M50" i="109"/>
  <c r="N74" i="109"/>
  <c r="I76" i="109"/>
  <c r="Q58" i="109"/>
  <c r="P107" i="109"/>
  <c r="N23" i="109"/>
  <c r="M49" i="109"/>
  <c r="Q103" i="109"/>
  <c r="DT47" i="100"/>
  <c r="J47" i="109" s="1"/>
  <c r="S47" i="109" s="1" a="1"/>
  <c r="S47" i="109" s="1"/>
  <c r="M105" i="109"/>
  <c r="N114" i="109"/>
  <c r="Q91" i="109"/>
  <c r="P27" i="109"/>
  <c r="O27" i="109"/>
  <c r="M58" i="109"/>
  <c r="Q65" i="109"/>
  <c r="Q46" i="109"/>
  <c r="P83" i="109"/>
  <c r="N58" i="109"/>
  <c r="M97" i="109"/>
  <c r="O10" i="109"/>
  <c r="Q43" i="109"/>
  <c r="P43" i="109"/>
  <c r="Q105" i="109"/>
  <c r="M43" i="109"/>
  <c r="M107" i="109"/>
  <c r="M28" i="109"/>
  <c r="O93" i="109"/>
  <c r="N65" i="109"/>
  <c r="M104" i="109"/>
  <c r="Q27" i="109"/>
  <c r="Q107" i="109"/>
  <c r="Q28" i="109"/>
  <c r="Q104" i="109"/>
  <c r="M27" i="109"/>
  <c r="M10" i="109"/>
  <c r="M93" i="109"/>
  <c r="O50" i="109"/>
  <c r="Q49" i="109"/>
  <c r="Q53" i="109"/>
  <c r="P104" i="109"/>
  <c r="Q106" i="109"/>
  <c r="P10" i="109"/>
  <c r="N82" i="109"/>
  <c r="M46" i="109"/>
  <c r="P96" i="109"/>
  <c r="P36" i="109"/>
  <c r="O105" i="109"/>
  <c r="P82" i="109"/>
  <c r="N96" i="109"/>
  <c r="O36" i="109"/>
  <c r="Q83" i="109"/>
  <c r="DT110" i="100"/>
  <c r="J110" i="109" s="1"/>
  <c r="S110" i="109" s="1" a="1"/>
  <c r="S110" i="109" s="1"/>
  <c r="N95" i="109"/>
  <c r="O95" i="109"/>
  <c r="Q95" i="109"/>
  <c r="N83" i="109"/>
  <c r="P111" i="109"/>
  <c r="O83" i="109"/>
  <c r="M111" i="109"/>
  <c r="M95" i="109"/>
  <c r="O114" i="109"/>
  <c r="N111" i="109"/>
  <c r="P114" i="109"/>
  <c r="N93" i="109"/>
  <c r="O28" i="109"/>
  <c r="P25" i="109"/>
  <c r="O97" i="109"/>
  <c r="O53" i="109"/>
  <c r="M114" i="109"/>
  <c r="P28" i="109"/>
  <c r="O25" i="109"/>
  <c r="N97" i="109"/>
  <c r="P105" i="109"/>
  <c r="O20" i="109"/>
  <c r="Q96" i="109"/>
  <c r="S54" i="109" a="1"/>
  <c r="S54" i="109" s="1"/>
  <c r="S94" i="109" a="1"/>
  <c r="S94" i="109" s="1"/>
  <c r="S14" i="109" a="1"/>
  <c r="S14" i="109" s="1"/>
  <c r="S12" i="109" a="1"/>
  <c r="S12" i="109" s="1"/>
  <c r="S62" i="109" a="1"/>
  <c r="S62" i="109" s="1"/>
  <c r="S72" i="109" a="1"/>
  <c r="S72" i="109" s="1"/>
  <c r="S45" i="109" a="1"/>
  <c r="S45" i="109" s="1"/>
  <c r="S39" i="109" a="1"/>
  <c r="S39" i="109" s="1"/>
  <c r="S76" i="109" a="1"/>
  <c r="S76" i="109" s="1"/>
  <c r="S67" i="109" a="1"/>
  <c r="S67" i="109" s="1"/>
  <c r="S92" i="109" a="1"/>
  <c r="S92" i="109" s="1"/>
  <c r="S89" i="109" a="1"/>
  <c r="S89" i="109" s="1"/>
  <c r="S63" i="109" a="1"/>
  <c r="S63" i="109" s="1"/>
  <c r="S64" i="109" a="1"/>
  <c r="S64" i="109" s="1"/>
  <c r="M4" i="109" l="1" a="1"/>
  <c r="M4" i="109" s="1"/>
  <c r="DT4" i="100" a="1"/>
  <c r="DT4" i="100" s="1"/>
  <c r="O4" i="109" a="1"/>
  <c r="O4" i="109" s="1"/>
  <c r="P4" i="109" a="1"/>
  <c r="P4" i="109" s="1"/>
  <c r="N4" i="109" a="1"/>
  <c r="N4" i="109" s="1"/>
  <c r="Q4" i="109" a="1"/>
  <c r="Q4" i="109" s="1"/>
  <c r="S37" i="109" a="1"/>
  <c r="S37" i="109" s="1"/>
  <c r="S35" i="109" a="1"/>
  <c r="S35" i="109" s="1"/>
  <c r="S109" i="109" a="1"/>
  <c r="S109" i="109" s="1"/>
  <c r="S59" i="109" a="1"/>
  <c r="S59" i="109" s="1"/>
  <c r="S44" i="109" a="1"/>
  <c r="S44" i="109" s="1"/>
  <c r="S20" i="109" a="1"/>
  <c r="S20" i="109" s="1"/>
  <c r="S34" i="109" a="1"/>
  <c r="S34" i="109" s="1"/>
  <c r="S24" i="109" a="1"/>
  <c r="S24" i="109" s="1"/>
  <c r="S115" i="109" a="1"/>
  <c r="S115" i="109" s="1"/>
  <c r="S86" i="109" a="1"/>
  <c r="S86" i="109" s="1"/>
  <c r="S83" i="109" a="1"/>
  <c r="S83" i="109" s="1"/>
  <c r="S26" i="109" a="1"/>
  <c r="S26" i="109" s="1"/>
  <c r="S17" i="109" a="1"/>
  <c r="S17" i="109" s="1"/>
  <c r="S79" i="109" a="1"/>
  <c r="S79" i="109" s="1"/>
  <c r="S81" i="109" a="1"/>
  <c r="S81" i="109" s="1"/>
  <c r="S80" i="109" a="1"/>
  <c r="S80" i="109" s="1"/>
  <c r="S29" i="109" a="1"/>
  <c r="S29" i="109" s="1"/>
  <c r="S21" i="109" a="1"/>
  <c r="S21" i="109" s="1"/>
  <c r="S116" i="109" a="1"/>
  <c r="S116" i="109" s="1"/>
  <c r="S112" i="109" a="1"/>
  <c r="S112" i="109" s="1"/>
  <c r="S102" i="109" a="1"/>
  <c r="S102" i="109" s="1"/>
  <c r="S31" i="109" a="1"/>
  <c r="S31" i="109" s="1"/>
  <c r="S95" i="109" a="1"/>
  <c r="S95" i="109" s="1"/>
  <c r="S101" i="109" a="1"/>
  <c r="S101" i="109" s="1"/>
  <c r="S88" i="109" a="1"/>
  <c r="S88" i="109" s="1"/>
  <c r="S25" i="109" a="1"/>
  <c r="S25" i="109" s="1"/>
  <c r="S73" i="109" a="1"/>
  <c r="S73" i="109" s="1"/>
  <c r="S103" i="109" a="1"/>
  <c r="S103" i="109" s="1"/>
  <c r="S107" i="109" a="1"/>
  <c r="S107" i="109" s="1"/>
  <c r="S85" i="109" a="1"/>
  <c r="S85" i="109" s="1"/>
  <c r="S57" i="109" a="1"/>
  <c r="S57" i="109" s="1"/>
  <c r="S52" i="109" a="1"/>
  <c r="S52" i="109" s="1"/>
  <c r="S9" i="109" a="1"/>
  <c r="S9" i="109" s="1"/>
  <c r="S60" i="109" a="1"/>
  <c r="S60" i="109" s="1"/>
  <c r="S13" i="109" a="1"/>
  <c r="S13" i="109" s="1"/>
  <c r="S66" i="109" a="1"/>
  <c r="S66" i="109" s="1"/>
  <c r="S99" i="109" a="1"/>
  <c r="S99" i="109" s="1"/>
  <c r="S40" i="109" a="1"/>
  <c r="S40" i="109" s="1"/>
  <c r="S33" i="109" a="1"/>
  <c r="S33" i="109" s="1"/>
  <c r="S69" i="109" a="1"/>
  <c r="S69" i="109" s="1"/>
  <c r="S113" i="109" a="1"/>
  <c r="S113" i="109" s="1"/>
  <c r="S49" i="109" a="1"/>
  <c r="S49" i="109" s="1"/>
  <c r="S48" i="109" a="1"/>
  <c r="S48" i="109" s="1"/>
  <c r="S71" i="109" a="1"/>
  <c r="S71" i="109" s="1"/>
  <c r="S100" i="109" a="1"/>
  <c r="S100" i="109" s="1"/>
  <c r="S28" i="109" a="1"/>
  <c r="S28" i="109" s="1"/>
  <c r="S70" i="109" a="1"/>
  <c r="S70" i="109" s="1"/>
  <c r="S98" i="109" a="1"/>
  <c r="S98" i="109" s="1"/>
  <c r="S106" i="109" a="1"/>
  <c r="S106" i="109" s="1"/>
  <c r="S74" i="109" a="1"/>
  <c r="S74" i="109" s="1"/>
  <c r="S108" i="109" a="1"/>
  <c r="S108" i="109" s="1"/>
  <c r="S56" i="109" a="1"/>
  <c r="S56" i="109" s="1"/>
  <c r="G17" i="97" a="1"/>
  <c r="G17" i="97" s="1"/>
  <c r="G21" i="97" s="1"/>
  <c r="G23" i="97" s="1"/>
  <c r="G24" i="97" s="1"/>
  <c r="F26" i="33" s="1"/>
  <c r="S11" i="109" a="1"/>
  <c r="S11" i="109" s="1"/>
  <c r="S46" i="109" a="1"/>
  <c r="S46" i="109" s="1"/>
  <c r="S97" i="109" a="1"/>
  <c r="S97" i="109" s="1"/>
  <c r="S18" i="109" a="1"/>
  <c r="S18" i="109" s="1"/>
  <c r="S23" i="109" a="1"/>
  <c r="S23" i="109" s="1"/>
  <c r="S51" i="109" a="1"/>
  <c r="S51" i="109" s="1"/>
  <c r="S43" i="109" a="1"/>
  <c r="S43" i="109" s="1"/>
  <c r="S50" i="109" a="1"/>
  <c r="S50" i="109" s="1"/>
  <c r="S38" i="109" a="1"/>
  <c r="S38" i="109" s="1"/>
  <c r="E42" i="33" a="1"/>
  <c r="E42" i="33" s="1"/>
  <c r="S30" i="109" a="1"/>
  <c r="S30" i="109" s="1"/>
  <c r="S90" i="109" a="1"/>
  <c r="S90" i="109" s="1"/>
  <c r="S10" i="109" a="1"/>
  <c r="S10" i="109" s="1"/>
  <c r="S27" i="109" a="1"/>
  <c r="S27" i="109" s="1"/>
  <c r="S65" i="109" a="1"/>
  <c r="S65" i="109" s="1"/>
  <c r="S58" i="109" a="1"/>
  <c r="S58" i="109" s="1"/>
  <c r="S93" i="109" a="1"/>
  <c r="S93" i="109" s="1"/>
  <c r="S53" i="109" a="1"/>
  <c r="S53" i="109" s="1"/>
  <c r="E39" i="33" a="1"/>
  <c r="E39" i="33" s="1"/>
  <c r="S111" i="109" a="1"/>
  <c r="S111" i="109" s="1"/>
  <c r="F4" i="100" a="1"/>
  <c r="F4" i="100" s="1"/>
  <c r="G9" i="97" s="1"/>
  <c r="E40" i="33" a="1"/>
  <c r="E40" i="33" s="1"/>
  <c r="E41" i="33" a="1"/>
  <c r="E41" i="33" s="1"/>
  <c r="S36" i="109" a="1"/>
  <c r="S36" i="109" s="1"/>
  <c r="S82" i="109" a="1"/>
  <c r="S82" i="109" s="1"/>
  <c r="S96" i="109" a="1"/>
  <c r="S96" i="109" s="1"/>
  <c r="S105" i="109" a="1"/>
  <c r="S105" i="109" s="1"/>
  <c r="S114" i="109" a="1"/>
  <c r="S114" i="109" s="1"/>
  <c r="E38" i="33" a="1"/>
  <c r="E38" i="33" s="1"/>
  <c r="DP4" i="100" a="1"/>
  <c r="DP4" i="100" s="1"/>
  <c r="DN4" i="100" a="1"/>
  <c r="DN4" i="100" s="1"/>
  <c r="H10" i="33" s="1"/>
  <c r="E4" i="109" a="1"/>
  <c r="E4" i="109" s="1"/>
  <c r="I4" i="109" a="1"/>
  <c r="I4" i="109" s="1"/>
  <c r="G4" i="109" a="1"/>
  <c r="G4" i="109" s="1"/>
  <c r="G4" i="100" a="1"/>
  <c r="G4" i="100" s="1"/>
  <c r="H4" i="100" a="1"/>
  <c r="H4" i="100" s="1"/>
  <c r="G11" i="97" s="1"/>
  <c r="DQ4" i="100" a="1"/>
  <c r="DQ4" i="100" s="1"/>
  <c r="G10" i="33" s="1"/>
  <c r="DS4" i="100" a="1"/>
  <c r="DS4" i="100" s="1"/>
  <c r="I10" i="33" s="1"/>
  <c r="E16" i="33" s="1"/>
  <c r="H26" i="33" l="1"/>
  <c r="K10" i="33"/>
  <c r="E26" i="33"/>
  <c r="I26" i="33"/>
  <c r="G26" i="33"/>
  <c r="G12" i="97"/>
  <c r="G10" i="97"/>
  <c r="E36" i="33"/>
  <c r="D16" i="33"/>
  <c r="C16" i="33"/>
  <c r="K26" i="33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<sst xmlns="http://schemas.openxmlformats.org/spreadsheetml/2006/main" count="3121" uniqueCount="1472">
  <si>
    <t>Costs</t>
  </si>
  <si>
    <t>SUMMARY</t>
  </si>
  <si>
    <t>RESULTS</t>
  </si>
  <si>
    <t>PV of costs</t>
  </si>
  <si>
    <t>PV of benefits</t>
  </si>
  <si>
    <t>NPV</t>
  </si>
  <si>
    <t>Option</t>
  </si>
  <si>
    <t>Preferred option:</t>
  </si>
  <si>
    <t>Total</t>
  </si>
  <si>
    <t>End</t>
  </si>
  <si>
    <t>.</t>
  </si>
  <si>
    <t>Project</t>
  </si>
  <si>
    <t>Business:</t>
  </si>
  <si>
    <t>Powercor</t>
  </si>
  <si>
    <t xml:space="preserve">Descripton: </t>
  </si>
  <si>
    <t xml:space="preserve">Date of cost inputs: </t>
  </si>
  <si>
    <t>June</t>
  </si>
  <si>
    <t>Description</t>
  </si>
  <si>
    <t>No change to existing practices</t>
  </si>
  <si>
    <t>Timing &amp; WACC</t>
  </si>
  <si>
    <t>Input dollars</t>
  </si>
  <si>
    <t>[input_dollars]</t>
  </si>
  <si>
    <t>Pre-tax real WACC</t>
  </si>
  <si>
    <t>[real_disc]</t>
  </si>
  <si>
    <t>VCR date</t>
  </si>
  <si>
    <t>[vcr_date]</t>
  </si>
  <si>
    <t>Model start year</t>
  </si>
  <si>
    <t>[start]</t>
  </si>
  <si>
    <t>Analysis period (years)</t>
  </si>
  <si>
    <t>[years]\</t>
  </si>
  <si>
    <t>Output dollars</t>
  </si>
  <si>
    <t>[output_dollars]</t>
  </si>
  <si>
    <t>Other benefits date</t>
  </si>
  <si>
    <t>[custval_date]</t>
  </si>
  <si>
    <r>
      <t>Value of CO</t>
    </r>
    <r>
      <rPr>
        <vertAlign val="subscript"/>
        <sz val="8.5"/>
        <color theme="1"/>
        <rFont val="Calibri"/>
        <family val="2"/>
      </rPr>
      <t>2</t>
    </r>
    <r>
      <rPr>
        <sz val="10"/>
        <color theme="1"/>
        <rFont val="Calibri"/>
        <family val="2"/>
        <scheme val="minor"/>
      </rPr>
      <t xml:space="preserve"> reductions value date</t>
    </r>
  </si>
  <si>
    <t>SAFETY</t>
  </si>
  <si>
    <t>Value of statistical life</t>
  </si>
  <si>
    <t>Value of injury</t>
  </si>
  <si>
    <t>^ Public or employee</t>
  </si>
  <si>
    <t>Incident type</t>
  </si>
  <si>
    <t>Value</t>
  </si>
  <si>
    <t>Probability</t>
  </si>
  <si>
    <t>DF selected</t>
  </si>
  <si>
    <t>Description/comment</t>
  </si>
  <si>
    <t>Safety (fatality)</t>
  </si>
  <si>
    <t>Safety (injury)</t>
  </si>
  <si>
    <t>Other benefits</t>
  </si>
  <si>
    <t>ENVIRONMENTAL</t>
  </si>
  <si>
    <t>2026-27</t>
  </si>
  <si>
    <t>2027-28</t>
  </si>
  <si>
    <t>2028-29</t>
  </si>
  <si>
    <t>2029-30</t>
  </si>
  <si>
    <t>2030-31</t>
  </si>
  <si>
    <t>2031-32</t>
  </si>
  <si>
    <r>
      <t>Value of CO</t>
    </r>
    <r>
      <rPr>
        <vertAlign val="subscript"/>
        <sz val="8.5"/>
        <color theme="1"/>
        <rFont val="Calibri"/>
        <family val="2"/>
      </rPr>
      <t>2</t>
    </r>
    <r>
      <rPr>
        <sz val="10"/>
        <color theme="1"/>
        <rFont val="Calibri"/>
        <family val="2"/>
        <scheme val="minor"/>
      </rPr>
      <t xml:space="preserve"> reductions</t>
    </r>
  </si>
  <si>
    <t>$/kWh</t>
  </si>
  <si>
    <t>CUSTOMER VALUE</t>
  </si>
  <si>
    <t>per MWh</t>
  </si>
  <si>
    <t>per customer</t>
  </si>
  <si>
    <t>per customer minute</t>
  </si>
  <si>
    <t>Units</t>
  </si>
  <si>
    <t>Capex</t>
  </si>
  <si>
    <t>MWh</t>
  </si>
  <si>
    <r>
      <t>Reduction in CO</t>
    </r>
    <r>
      <rPr>
        <vertAlign val="subscript"/>
        <sz val="8.5"/>
        <color theme="1"/>
        <rFont val="Calibri"/>
        <family val="2"/>
      </rPr>
      <t>2</t>
    </r>
    <r>
      <rPr>
        <sz val="10"/>
        <color theme="1"/>
        <rFont val="Calibri"/>
        <family val="2"/>
        <scheme val="minor"/>
      </rPr>
      <t xml:space="preserve"> emissions</t>
    </r>
  </si>
  <si>
    <t>$</t>
  </si>
  <si>
    <t>Reliability in worst-served areas</t>
  </si>
  <si>
    <t>Network resilience</t>
  </si>
  <si>
    <t>Enabling solar exports</t>
  </si>
  <si>
    <t>Aesthetics</t>
  </si>
  <si>
    <t>Communication</t>
  </si>
  <si>
    <t>Information accessibility</t>
  </si>
  <si>
    <t>Discount factor</t>
  </si>
  <si>
    <t>Average to max. demand ratio</t>
  </si>
  <si>
    <t>ZSS</t>
  </si>
  <si>
    <t>ESCALATION &amp; OTHER</t>
  </si>
  <si>
    <t>Year end</t>
  </si>
  <si>
    <t>Actual/forecast CPI (June to June)</t>
  </si>
  <si>
    <t>HY ending</t>
  </si>
  <si>
    <t>FY ending</t>
  </si>
  <si>
    <t>Actual cumulative HY escalation</t>
  </si>
  <si>
    <t>Convert from input dollars</t>
  </si>
  <si>
    <t>To output dollars</t>
  </si>
  <si>
    <t>Conversion from input dollars to output dollars</t>
  </si>
  <si>
    <t>Convert from VCR date</t>
  </si>
  <si>
    <t>To input dollars</t>
  </si>
  <si>
    <t>VCR escalation</t>
  </si>
  <si>
    <t>Option 2</t>
  </si>
  <si>
    <t>Option 1 (base case)</t>
  </si>
  <si>
    <t>Message</t>
  </si>
  <si>
    <t>DATA</t>
  </si>
  <si>
    <t>Not used</t>
  </si>
  <si>
    <t>Not applicable (compliance)</t>
  </si>
  <si>
    <t xml:space="preserve"> </t>
  </si>
  <si>
    <t>Short categ</t>
  </si>
  <si>
    <t>Benefits</t>
  </si>
  <si>
    <t>Flag to include</t>
  </si>
  <si>
    <t>Defined value</t>
  </si>
  <si>
    <t>Unserved energy</t>
  </si>
  <si>
    <t>Energy</t>
  </si>
  <si>
    <t>Safety</t>
  </si>
  <si>
    <t>Unplanned replacement</t>
  </si>
  <si>
    <t>UnRepl</t>
  </si>
  <si>
    <t>Bushfire</t>
  </si>
  <si>
    <t>Fire</t>
  </si>
  <si>
    <t>Carbon</t>
  </si>
  <si>
    <t>Other</t>
  </si>
  <si>
    <t>Customers impacted</t>
  </si>
  <si>
    <t>Customer value of time - residential</t>
  </si>
  <si>
    <t>Customer minutes</t>
  </si>
  <si>
    <t>Customer value of time - business</t>
  </si>
  <si>
    <t>CitiPower</t>
  </si>
  <si>
    <t>United Energy</t>
  </si>
  <si>
    <t>Conversions</t>
  </si>
  <si>
    <t>thous_conv</t>
  </si>
  <si>
    <t>mill_conv</t>
  </si>
  <si>
    <t>Enter asset life</t>
  </si>
  <si>
    <t>Error message</t>
  </si>
  <si>
    <t>Remove inputs prior to start year</t>
  </si>
  <si>
    <t>Disproportionate factors applied to various bushfire and other risk valuations</t>
  </si>
  <si>
    <t>- Select -</t>
  </si>
  <si>
    <t>Harm to property from network</t>
  </si>
  <si>
    <t>Harm to property from bushfire</t>
  </si>
  <si>
    <t>Harm to environment</t>
  </si>
  <si>
    <t>Safety - Public trespass</t>
  </si>
  <si>
    <t>Safety - Single fatality or serious injury ^</t>
  </si>
  <si>
    <r>
      <t xml:space="preserve">Safety from bushfire in </t>
    </r>
    <r>
      <rPr>
        <sz val="8"/>
        <color theme="1"/>
        <rFont val="Calibri"/>
        <family val="2"/>
      </rPr>
      <t>HBRA</t>
    </r>
  </si>
  <si>
    <t>Safety - Multiple fatality or serious injury ^</t>
  </si>
  <si>
    <t>Safety from bushfire (REFCL declared areas)</t>
  </si>
  <si>
    <t>Safety from bushfire (electric line construction areas)</t>
  </si>
  <si>
    <t>DROPDOWN LISTS</t>
  </si>
  <si>
    <t>Business</t>
  </si>
  <si>
    <t>Type</t>
  </si>
  <si>
    <t>Include</t>
  </si>
  <si>
    <t>Dollar inputs - month</t>
  </si>
  <si>
    <t>Not used options</t>
  </si>
  <si>
    <t>Dollar inputs - year</t>
  </si>
  <si>
    <t>CP</t>
  </si>
  <si>
    <t>CY</t>
  </si>
  <si>
    <t>PA</t>
  </si>
  <si>
    <t>December</t>
  </si>
  <si>
    <t>FY</t>
  </si>
  <si>
    <t>UE</t>
  </si>
  <si>
    <t>Opex</t>
  </si>
  <si>
    <t>Zone Sub Station</t>
  </si>
  <si>
    <t>Hoppers Crossing Pump</t>
  </si>
  <si>
    <t>Werribee</t>
  </si>
  <si>
    <t>Laverton</t>
  </si>
  <si>
    <t>Toyota</t>
  </si>
  <si>
    <t>Altona Chemical</t>
  </si>
  <si>
    <t>Compol</t>
  </si>
  <si>
    <t>Laverton North</t>
  </si>
  <si>
    <t>Ballarat North</t>
  </si>
  <si>
    <t>Challicum Hills Wind Farm</t>
  </si>
  <si>
    <t>Ballarat South</t>
  </si>
  <si>
    <t>Ballarat Gold Fields</t>
  </si>
  <si>
    <t>Bungal Dam</t>
  </si>
  <si>
    <t>Bendigo</t>
  </si>
  <si>
    <t>Eaglehawk</t>
  </si>
  <si>
    <t>Castlemaine</t>
  </si>
  <si>
    <t>Maryborough</t>
  </si>
  <si>
    <t>Charlton</t>
  </si>
  <si>
    <t>Brooklyn</t>
  </si>
  <si>
    <t>Altona</t>
  </si>
  <si>
    <t>Bacchus Marsh</t>
  </si>
  <si>
    <t>Blue Circle Geelong</t>
  </si>
  <si>
    <t>Waurn Ponds</t>
  </si>
  <si>
    <t>Corio</t>
  </si>
  <si>
    <t>Ford Norlane</t>
  </si>
  <si>
    <t>Ford North Shore</t>
  </si>
  <si>
    <t>Shell Refining Corio</t>
  </si>
  <si>
    <t>Geelong B</t>
  </si>
  <si>
    <t>Geelong City</t>
  </si>
  <si>
    <t>Geelong</t>
  </si>
  <si>
    <t>Geelong East</t>
  </si>
  <si>
    <t>Drysdale</t>
  </si>
  <si>
    <t>Winchelsea</t>
  </si>
  <si>
    <t>Torquay</t>
  </si>
  <si>
    <t>Charam</t>
  </si>
  <si>
    <t>Horsham</t>
  </si>
  <si>
    <t>Nhill</t>
  </si>
  <si>
    <t>Stawell</t>
  </si>
  <si>
    <t>Ararat</t>
  </si>
  <si>
    <t>Heywood</t>
  </si>
  <si>
    <t>Kerang</t>
  </si>
  <si>
    <t>Cohuna</t>
  </si>
  <si>
    <t>Swan Hill</t>
  </si>
  <si>
    <t>Woodend</t>
  </si>
  <si>
    <t>Gisborne</t>
  </si>
  <si>
    <t>St Albans</t>
  </si>
  <si>
    <t>Sunshine East</t>
  </si>
  <si>
    <t>Red Cliffs</t>
  </si>
  <si>
    <t>Merbein</t>
  </si>
  <si>
    <t>Dareton</t>
  </si>
  <si>
    <t>Buronga</t>
  </si>
  <si>
    <t>Mildura</t>
  </si>
  <si>
    <t>Kyabram</t>
  </si>
  <si>
    <t>Stanhope</t>
  </si>
  <si>
    <t>Echuca</t>
  </si>
  <si>
    <t>Mooroopna</t>
  </si>
  <si>
    <t>Shepparton</t>
  </si>
  <si>
    <t>Numurkah</t>
  </si>
  <si>
    <t>Cobram East</t>
  </si>
  <si>
    <t>Shepparton North</t>
  </si>
  <si>
    <t>Camperdown</t>
  </si>
  <si>
    <t>Cobden</t>
  </si>
  <si>
    <t>Colac</t>
  </si>
  <si>
    <t>Hamilton</t>
  </si>
  <si>
    <t>Oakland's Hill Wind Farm</t>
  </si>
  <si>
    <t>Koroit</t>
  </si>
  <si>
    <t>Terang</t>
  </si>
  <si>
    <t>Warrnambool</t>
  </si>
  <si>
    <t>Portland</t>
  </si>
  <si>
    <t>Codrington Wind Farm</t>
  </si>
  <si>
    <t>Yambuk Wind Farm</t>
  </si>
  <si>
    <t>Wemen</t>
  </si>
  <si>
    <t>Robinvale</t>
  </si>
  <si>
    <t>Boundary Bend</t>
  </si>
  <si>
    <t>Ouyen</t>
  </si>
  <si>
    <t>Melton</t>
  </si>
  <si>
    <t>Sunshine</t>
  </si>
  <si>
    <t>Truganina</t>
  </si>
  <si>
    <t>Asset life (years)</t>
  </si>
  <si>
    <t>Other risks</t>
  </si>
  <si>
    <t>based on ZSS network average</t>
  </si>
  <si>
    <t>Outage hours tiers for VNR</t>
  </si>
  <si>
    <t>HCP</t>
  </si>
  <si>
    <t>WBE</t>
  </si>
  <si>
    <t>LV</t>
  </si>
  <si>
    <t>TYA</t>
  </si>
  <si>
    <t>AC</t>
  </si>
  <si>
    <t>CPL</t>
  </si>
  <si>
    <t>LVN</t>
  </si>
  <si>
    <t>BAN</t>
  </si>
  <si>
    <t>CHW</t>
  </si>
  <si>
    <t>BAS</t>
  </si>
  <si>
    <t>BGF</t>
  </si>
  <si>
    <t>BGL</t>
  </si>
  <si>
    <t>BETS</t>
  </si>
  <si>
    <t>BGO</t>
  </si>
  <si>
    <t>EHK</t>
  </si>
  <si>
    <t>CMN</t>
  </si>
  <si>
    <t>MRO</t>
  </si>
  <si>
    <t>CTN</t>
  </si>
  <si>
    <t>BLTS</t>
  </si>
  <si>
    <t>AL</t>
  </si>
  <si>
    <t>BMH</t>
  </si>
  <si>
    <t>BCG</t>
  </si>
  <si>
    <t>WPD</t>
  </si>
  <si>
    <t>CRO</t>
  </si>
  <si>
    <t>FDN</t>
  </si>
  <si>
    <t>FNS</t>
  </si>
  <si>
    <t>SRC</t>
  </si>
  <si>
    <t>GB</t>
  </si>
  <si>
    <t>GCY</t>
  </si>
  <si>
    <t>GL</t>
  </si>
  <si>
    <t>GLE</t>
  </si>
  <si>
    <t>DDL</t>
  </si>
  <si>
    <t>WIN</t>
  </si>
  <si>
    <t>TQY</t>
  </si>
  <si>
    <t>CHM</t>
  </si>
  <si>
    <t>HSM</t>
  </si>
  <si>
    <t>NHL</t>
  </si>
  <si>
    <t>STL</t>
  </si>
  <si>
    <t>ART</t>
  </si>
  <si>
    <t>HYTS</t>
  </si>
  <si>
    <t>KGTS</t>
  </si>
  <si>
    <t>CHA</t>
  </si>
  <si>
    <t>SHL</t>
  </si>
  <si>
    <t>WND</t>
  </si>
  <si>
    <t>GSB</t>
  </si>
  <si>
    <t>SA</t>
  </si>
  <si>
    <t>SSE</t>
  </si>
  <si>
    <t>RCTS</t>
  </si>
  <si>
    <t>MBN</t>
  </si>
  <si>
    <t>DTN</t>
  </si>
  <si>
    <t>BNG</t>
  </si>
  <si>
    <t>MDA</t>
  </si>
  <si>
    <t>KYM</t>
  </si>
  <si>
    <t>SHP</t>
  </si>
  <si>
    <t>ECA</t>
  </si>
  <si>
    <t>MNA</t>
  </si>
  <si>
    <t>STN</t>
  </si>
  <si>
    <t>NKA</t>
  </si>
  <si>
    <t>CME</t>
  </si>
  <si>
    <t>SHN</t>
  </si>
  <si>
    <t>CDN</t>
  </si>
  <si>
    <t>COB</t>
  </si>
  <si>
    <t>CLC</t>
  </si>
  <si>
    <t>HTN</t>
  </si>
  <si>
    <t>OWF</t>
  </si>
  <si>
    <t>KRT</t>
  </si>
  <si>
    <t>TRG</t>
  </si>
  <si>
    <t>WBL</t>
  </si>
  <si>
    <t>PLD</t>
  </si>
  <si>
    <t>CWF</t>
  </si>
  <si>
    <t>YWF</t>
  </si>
  <si>
    <t>WMN</t>
  </si>
  <si>
    <t>RVL</t>
  </si>
  <si>
    <t>BBD</t>
  </si>
  <si>
    <t>OYN</t>
  </si>
  <si>
    <t>MLN</t>
  </si>
  <si>
    <t>SU</t>
  </si>
  <si>
    <t>TNA</t>
  </si>
  <si>
    <t>Weighted ave</t>
  </si>
  <si>
    <t>Value of network reliability</t>
  </si>
  <si>
    <t xml:space="preserve">Gheringhap </t>
  </si>
  <si>
    <t>GHP</t>
  </si>
  <si>
    <t>Feeder</t>
  </si>
  <si>
    <t>Total capital cost</t>
  </si>
  <si>
    <t>AC024</t>
  </si>
  <si>
    <t>AC025</t>
  </si>
  <si>
    <t>AC031</t>
  </si>
  <si>
    <t>AL002</t>
  </si>
  <si>
    <t>AL006</t>
  </si>
  <si>
    <t>AL007</t>
  </si>
  <si>
    <t>AL011</t>
  </si>
  <si>
    <t>AL012</t>
  </si>
  <si>
    <t>AL013</t>
  </si>
  <si>
    <t>AL014</t>
  </si>
  <si>
    <t>ART023</t>
  </si>
  <si>
    <t>ART031</t>
  </si>
  <si>
    <t>ART033</t>
  </si>
  <si>
    <t>ART034</t>
  </si>
  <si>
    <t>BAN001</t>
  </si>
  <si>
    <t>BAN002</t>
  </si>
  <si>
    <t>BAN003</t>
  </si>
  <si>
    <t>BAN004</t>
  </si>
  <si>
    <t>BAN005</t>
  </si>
  <si>
    <t>BAN006</t>
  </si>
  <si>
    <t>BAN007</t>
  </si>
  <si>
    <t>BAN008</t>
  </si>
  <si>
    <t>BAN009</t>
  </si>
  <si>
    <t>BAN011</t>
  </si>
  <si>
    <t>BAN013</t>
  </si>
  <si>
    <t>BAN015</t>
  </si>
  <si>
    <t>BAS011</t>
  </si>
  <si>
    <t>BAS012</t>
  </si>
  <si>
    <t>BAS014</t>
  </si>
  <si>
    <t>BAS022</t>
  </si>
  <si>
    <t>BAS023</t>
  </si>
  <si>
    <t>BAS024</t>
  </si>
  <si>
    <t>BAS032</t>
  </si>
  <si>
    <t>BAS033</t>
  </si>
  <si>
    <t>BAS034</t>
  </si>
  <si>
    <t>BBD013</t>
  </si>
  <si>
    <t>BBD014</t>
  </si>
  <si>
    <t>BBD021</t>
  </si>
  <si>
    <t>BBD022</t>
  </si>
  <si>
    <t>BET001</t>
  </si>
  <si>
    <t>BET002</t>
  </si>
  <si>
    <t>BET003</t>
  </si>
  <si>
    <t>BET004</t>
  </si>
  <si>
    <t>BET005</t>
  </si>
  <si>
    <t>BET006</t>
  </si>
  <si>
    <t>BET007</t>
  </si>
  <si>
    <t>BET008</t>
  </si>
  <si>
    <t>BGO011</t>
  </si>
  <si>
    <t>BGO012</t>
  </si>
  <si>
    <t>BGO013</t>
  </si>
  <si>
    <t>BGO014</t>
  </si>
  <si>
    <t>BGO022</t>
  </si>
  <si>
    <t>BGO023</t>
  </si>
  <si>
    <t>BGO024</t>
  </si>
  <si>
    <t>BLT016</t>
  </si>
  <si>
    <t>BLT017</t>
  </si>
  <si>
    <t>BLT020</t>
  </si>
  <si>
    <t>BLT021</t>
  </si>
  <si>
    <t>BLT022</t>
  </si>
  <si>
    <t>BLT030</t>
  </si>
  <si>
    <t>BLT031</t>
  </si>
  <si>
    <t>BMH003</t>
  </si>
  <si>
    <t>BMH004</t>
  </si>
  <si>
    <t>BMH005</t>
  </si>
  <si>
    <t>BMH006</t>
  </si>
  <si>
    <t>CDN001</t>
  </si>
  <si>
    <t>CDN002</t>
  </si>
  <si>
    <t>CDN003</t>
  </si>
  <si>
    <t>CDN004</t>
  </si>
  <si>
    <t>CDN006</t>
  </si>
  <si>
    <t>CHA003</t>
  </si>
  <si>
    <t>CHA005</t>
  </si>
  <si>
    <t>CHA006</t>
  </si>
  <si>
    <t>CHA007</t>
  </si>
  <si>
    <t>CHA008</t>
  </si>
  <si>
    <t>CHM011</t>
  </si>
  <si>
    <t>CLC001</t>
  </si>
  <si>
    <t>CLC002</t>
  </si>
  <si>
    <t>CLC003</t>
  </si>
  <si>
    <t>CLC004</t>
  </si>
  <si>
    <t>CLC006</t>
  </si>
  <si>
    <t>CLC013</t>
  </si>
  <si>
    <t>CLC014</t>
  </si>
  <si>
    <t>CME014</t>
  </si>
  <si>
    <t>CME015</t>
  </si>
  <si>
    <t>CME016</t>
  </si>
  <si>
    <t>CME021</t>
  </si>
  <si>
    <t>CME022</t>
  </si>
  <si>
    <t>CMN001</t>
  </si>
  <si>
    <t>CMN002</t>
  </si>
  <si>
    <t>CMN003</t>
  </si>
  <si>
    <t>CMN004</t>
  </si>
  <si>
    <t>CMN005</t>
  </si>
  <si>
    <t>COB011</t>
  </si>
  <si>
    <t>COB012</t>
  </si>
  <si>
    <t>COB021</t>
  </si>
  <si>
    <t>COB022</t>
  </si>
  <si>
    <t>CRO013</t>
  </si>
  <si>
    <t>CRO014</t>
  </si>
  <si>
    <t>CRO021</t>
  </si>
  <si>
    <t>CRO022</t>
  </si>
  <si>
    <t>CRO023</t>
  </si>
  <si>
    <t>CRO024</t>
  </si>
  <si>
    <t>CRO031</t>
  </si>
  <si>
    <t>CRO032</t>
  </si>
  <si>
    <t>CRO033</t>
  </si>
  <si>
    <t>CRO034</t>
  </si>
  <si>
    <t>CTN001</t>
  </si>
  <si>
    <t>CTN002</t>
  </si>
  <si>
    <t>CTN003</t>
  </si>
  <si>
    <t>CTN004</t>
  </si>
  <si>
    <t>CTN005</t>
  </si>
  <si>
    <t>CTN006</t>
  </si>
  <si>
    <t>DDL011</t>
  </si>
  <si>
    <t>DDL012</t>
  </si>
  <si>
    <t>DDL013</t>
  </si>
  <si>
    <t>DDL014</t>
  </si>
  <si>
    <t>DDL021</t>
  </si>
  <si>
    <t>DDL022</t>
  </si>
  <si>
    <t>DDL023</t>
  </si>
  <si>
    <t>DDL024</t>
  </si>
  <si>
    <t>DLF001</t>
  </si>
  <si>
    <t>ECA001</t>
  </si>
  <si>
    <t>ECA003</t>
  </si>
  <si>
    <t>ECA005</t>
  </si>
  <si>
    <t>ECA007</t>
  </si>
  <si>
    <t>ECA010</t>
  </si>
  <si>
    <t>ECA012</t>
  </si>
  <si>
    <t>EHK021</t>
  </si>
  <si>
    <t>EHK022</t>
  </si>
  <si>
    <t>EHK023</t>
  </si>
  <si>
    <t>EHK024</t>
  </si>
  <si>
    <t>EHK031</t>
  </si>
  <si>
    <t>EHK032</t>
  </si>
  <si>
    <t>EHK033</t>
  </si>
  <si>
    <t>EHK034</t>
  </si>
  <si>
    <t>ETSA001</t>
  </si>
  <si>
    <t>ETSA003</t>
  </si>
  <si>
    <t>FNS011</t>
  </si>
  <si>
    <t>FNS012</t>
  </si>
  <si>
    <t>FNS013</t>
  </si>
  <si>
    <t>FNS021</t>
  </si>
  <si>
    <t>FNS022</t>
  </si>
  <si>
    <t>FNS032</t>
  </si>
  <si>
    <t>GB011</t>
  </si>
  <si>
    <t>GB012</t>
  </si>
  <si>
    <t>GB014</t>
  </si>
  <si>
    <t>GB031</t>
  </si>
  <si>
    <t>GB032</t>
  </si>
  <si>
    <t>GCY011</t>
  </si>
  <si>
    <t>GCY012</t>
  </si>
  <si>
    <t>GCY013</t>
  </si>
  <si>
    <t>GCY014</t>
  </si>
  <si>
    <t>GCY021</t>
  </si>
  <si>
    <t>GCY022</t>
  </si>
  <si>
    <t>GCY023</t>
  </si>
  <si>
    <t>GCY024</t>
  </si>
  <si>
    <t>GHP011</t>
  </si>
  <si>
    <t>GHP012</t>
  </si>
  <si>
    <t>GHP021</t>
  </si>
  <si>
    <t>GHP022</t>
  </si>
  <si>
    <t>GL011</t>
  </si>
  <si>
    <t>GL012</t>
  </si>
  <si>
    <t>GL013</t>
  </si>
  <si>
    <t>GL014</t>
  </si>
  <si>
    <t>GL015</t>
  </si>
  <si>
    <t>GL021</t>
  </si>
  <si>
    <t>GL022</t>
  </si>
  <si>
    <t>GL023</t>
  </si>
  <si>
    <t>GL024</t>
  </si>
  <si>
    <t>GLE011</t>
  </si>
  <si>
    <t>GLE012</t>
  </si>
  <si>
    <t>GLE013</t>
  </si>
  <si>
    <t>GLE021</t>
  </si>
  <si>
    <t>GLE023</t>
  </si>
  <si>
    <t>GLE024</t>
  </si>
  <si>
    <t>GLE031</t>
  </si>
  <si>
    <t>GLE032</t>
  </si>
  <si>
    <t>GLE033</t>
  </si>
  <si>
    <t>GSB011</t>
  </si>
  <si>
    <t>GSB012</t>
  </si>
  <si>
    <t>GSB013</t>
  </si>
  <si>
    <t>GSB014</t>
  </si>
  <si>
    <t>HSM001</t>
  </si>
  <si>
    <t>HSM002</t>
  </si>
  <si>
    <t>HSM003</t>
  </si>
  <si>
    <t>HSM004</t>
  </si>
  <si>
    <t>HSM005</t>
  </si>
  <si>
    <t>HSM006</t>
  </si>
  <si>
    <t>HSM009</t>
  </si>
  <si>
    <t>HSM010</t>
  </si>
  <si>
    <t>HTN011</t>
  </si>
  <si>
    <t>HTN012</t>
  </si>
  <si>
    <t>HTN013</t>
  </si>
  <si>
    <t>HTN032</t>
  </si>
  <si>
    <t>HTN033</t>
  </si>
  <si>
    <t>HTN034</t>
  </si>
  <si>
    <t>HYT011</t>
  </si>
  <si>
    <t>KGT002</t>
  </si>
  <si>
    <t>KGT003</t>
  </si>
  <si>
    <t>KGT004</t>
  </si>
  <si>
    <t>KRT012</t>
  </si>
  <si>
    <t>KRT013</t>
  </si>
  <si>
    <t>KRT022</t>
  </si>
  <si>
    <t>KRT023</t>
  </si>
  <si>
    <t>KRT031</t>
  </si>
  <si>
    <t>KYM001</t>
  </si>
  <si>
    <t>KYM002</t>
  </si>
  <si>
    <t>KYM003</t>
  </si>
  <si>
    <t>KYM004</t>
  </si>
  <si>
    <t>KYM005</t>
  </si>
  <si>
    <t>KYM006</t>
  </si>
  <si>
    <t>LV001</t>
  </si>
  <si>
    <t>LV002</t>
  </si>
  <si>
    <t>LV003</t>
  </si>
  <si>
    <t>LV004</t>
  </si>
  <si>
    <t>LV005</t>
  </si>
  <si>
    <t>LV006</t>
  </si>
  <si>
    <t>LV007</t>
  </si>
  <si>
    <t>LV008</t>
  </si>
  <si>
    <t>LV009</t>
  </si>
  <si>
    <t>LV010</t>
  </si>
  <si>
    <t>LVN001</t>
  </si>
  <si>
    <t>LVN021</t>
  </si>
  <si>
    <t>LVN022</t>
  </si>
  <si>
    <t>LVN023</t>
  </si>
  <si>
    <t>LVN024</t>
  </si>
  <si>
    <t>LVN031</t>
  </si>
  <si>
    <t>LVN032</t>
  </si>
  <si>
    <t>LVN033</t>
  </si>
  <si>
    <t>LVN034</t>
  </si>
  <si>
    <t>MBN012</t>
  </si>
  <si>
    <t>MBN013</t>
  </si>
  <si>
    <t>MBN014</t>
  </si>
  <si>
    <t>MBN023</t>
  </si>
  <si>
    <t>MBN031</t>
  </si>
  <si>
    <t>MBN032</t>
  </si>
  <si>
    <t>MDA022</t>
  </si>
  <si>
    <t>MDA023</t>
  </si>
  <si>
    <t>MDA024</t>
  </si>
  <si>
    <t>MDA031</t>
  </si>
  <si>
    <t>MDA032</t>
  </si>
  <si>
    <t>MDA033</t>
  </si>
  <si>
    <t>MDA034</t>
  </si>
  <si>
    <t>MLN011</t>
  </si>
  <si>
    <t>MLN012</t>
  </si>
  <si>
    <t>MLN013</t>
  </si>
  <si>
    <t>MLN014</t>
  </si>
  <si>
    <t>MLN021</t>
  </si>
  <si>
    <t>MLN022</t>
  </si>
  <si>
    <t>MLN023</t>
  </si>
  <si>
    <t>MLN024</t>
  </si>
  <si>
    <t>MLN032</t>
  </si>
  <si>
    <t>MLN033</t>
  </si>
  <si>
    <t>MNA013</t>
  </si>
  <si>
    <t>MNA014</t>
  </si>
  <si>
    <t>MNA021</t>
  </si>
  <si>
    <t>MNA022</t>
  </si>
  <si>
    <t>MNA024</t>
  </si>
  <si>
    <t>MNA034</t>
  </si>
  <si>
    <t>MRO002</t>
  </si>
  <si>
    <t>MRO004</t>
  </si>
  <si>
    <t>MRO005</t>
  </si>
  <si>
    <t>MRO006</t>
  </si>
  <si>
    <t>MRO007</t>
  </si>
  <si>
    <t>MRO008</t>
  </si>
  <si>
    <t>NHL015</t>
  </si>
  <si>
    <t>NHL016</t>
  </si>
  <si>
    <t>NHL031</t>
  </si>
  <si>
    <t>NKA001</t>
  </si>
  <si>
    <t>NKA002</t>
  </si>
  <si>
    <t>NKA003</t>
  </si>
  <si>
    <t>NKA004</t>
  </si>
  <si>
    <t>NKA005</t>
  </si>
  <si>
    <t>NKA006</t>
  </si>
  <si>
    <t>NR022</t>
  </si>
  <si>
    <t>OYN001</t>
  </si>
  <si>
    <t>OYN003</t>
  </si>
  <si>
    <t>OYN005</t>
  </si>
  <si>
    <t>OYN007</t>
  </si>
  <si>
    <t>PLD001</t>
  </si>
  <si>
    <t>PLD002</t>
  </si>
  <si>
    <t>PLD003</t>
  </si>
  <si>
    <t>PLD004</t>
  </si>
  <si>
    <t>PLD005</t>
  </si>
  <si>
    <t>PLD006</t>
  </si>
  <si>
    <t>RCT011</t>
  </si>
  <si>
    <t>RCT012</t>
  </si>
  <si>
    <t>RCT013</t>
  </si>
  <si>
    <t>RCT014</t>
  </si>
  <si>
    <t>RCT015</t>
  </si>
  <si>
    <t>RCT021</t>
  </si>
  <si>
    <t>RCT022</t>
  </si>
  <si>
    <t>RCT023</t>
  </si>
  <si>
    <t>RVL001</t>
  </si>
  <si>
    <t>RVL004</t>
  </si>
  <si>
    <t>RVL006</t>
  </si>
  <si>
    <t>RVL008</t>
  </si>
  <si>
    <t>SA001</t>
  </si>
  <si>
    <t>SA002</t>
  </si>
  <si>
    <t>SA003</t>
  </si>
  <si>
    <t>SA004</t>
  </si>
  <si>
    <t>SA005</t>
  </si>
  <si>
    <t>SA006</t>
  </si>
  <si>
    <t>SA007</t>
  </si>
  <si>
    <t>SA009</t>
  </si>
  <si>
    <t>SA010</t>
  </si>
  <si>
    <t>SA011</t>
  </si>
  <si>
    <t>SA012</t>
  </si>
  <si>
    <t>SHL001</t>
  </si>
  <si>
    <t>SHL002</t>
  </si>
  <si>
    <t>SHL004</t>
  </si>
  <si>
    <t>SHL005</t>
  </si>
  <si>
    <t>SHL007</t>
  </si>
  <si>
    <t>SHL008</t>
  </si>
  <si>
    <t>SHN011</t>
  </si>
  <si>
    <t>SHN012</t>
  </si>
  <si>
    <t>SHN014</t>
  </si>
  <si>
    <t>SHN021</t>
  </si>
  <si>
    <t>SHN022</t>
  </si>
  <si>
    <t>SHN023</t>
  </si>
  <si>
    <t>SHN024</t>
  </si>
  <si>
    <t>SHP011</t>
  </si>
  <si>
    <t>SHP012</t>
  </si>
  <si>
    <t>SHP014</t>
  </si>
  <si>
    <t>SHP021</t>
  </si>
  <si>
    <t>SSE011</t>
  </si>
  <si>
    <t>SSE012</t>
  </si>
  <si>
    <t>SSE013</t>
  </si>
  <si>
    <t>SSE014</t>
  </si>
  <si>
    <t>SSE031</t>
  </si>
  <si>
    <t>SSE032</t>
  </si>
  <si>
    <t>SSE033</t>
  </si>
  <si>
    <t>SSE034</t>
  </si>
  <si>
    <t>STL004</t>
  </si>
  <si>
    <t>STL005</t>
  </si>
  <si>
    <t>STL006</t>
  </si>
  <si>
    <t>STL007</t>
  </si>
  <si>
    <t>STN011</t>
  </si>
  <si>
    <t>STN012</t>
  </si>
  <si>
    <t>STN013</t>
  </si>
  <si>
    <t>STN014</t>
  </si>
  <si>
    <t>STN021</t>
  </si>
  <si>
    <t>STN022</t>
  </si>
  <si>
    <t>STN023</t>
  </si>
  <si>
    <t>STN024</t>
  </si>
  <si>
    <t>STN031</t>
  </si>
  <si>
    <t>SU012</t>
  </si>
  <si>
    <t>SU013</t>
  </si>
  <si>
    <t>SU015</t>
  </si>
  <si>
    <t>SU021</t>
  </si>
  <si>
    <t>SU022</t>
  </si>
  <si>
    <t>SU023</t>
  </si>
  <si>
    <t>SU024</t>
  </si>
  <si>
    <t>SU032</t>
  </si>
  <si>
    <t>SU034</t>
  </si>
  <si>
    <t>SU035</t>
  </si>
  <si>
    <t>TNA011</t>
  </si>
  <si>
    <t>TNA012</t>
  </si>
  <si>
    <t>TNA013</t>
  </si>
  <si>
    <t>TNA014</t>
  </si>
  <si>
    <t>TNA021</t>
  </si>
  <si>
    <t>TNA022</t>
  </si>
  <si>
    <t>TNA023</t>
  </si>
  <si>
    <t>TNA024</t>
  </si>
  <si>
    <t>TNA031</t>
  </si>
  <si>
    <t>TNA033</t>
  </si>
  <si>
    <t>TQY021</t>
  </si>
  <si>
    <t>TQY022</t>
  </si>
  <si>
    <t>TQY031</t>
  </si>
  <si>
    <t>TQY032</t>
  </si>
  <si>
    <t>TRG011</t>
  </si>
  <si>
    <t>TRG013</t>
  </si>
  <si>
    <t>TRG014</t>
  </si>
  <si>
    <t>TRG022</t>
  </si>
  <si>
    <t>TRG024</t>
  </si>
  <si>
    <t>WBE011</t>
  </si>
  <si>
    <t>WBE012</t>
  </si>
  <si>
    <t>WBE013</t>
  </si>
  <si>
    <t>WBE014</t>
  </si>
  <si>
    <t>WBE021</t>
  </si>
  <si>
    <t>WBE022</t>
  </si>
  <si>
    <t>WBE023</t>
  </si>
  <si>
    <t>WBE024</t>
  </si>
  <si>
    <t>WBE031</t>
  </si>
  <si>
    <t>WBE032</t>
  </si>
  <si>
    <t>WBE033</t>
  </si>
  <si>
    <t>WBE034</t>
  </si>
  <si>
    <t>WBL002</t>
  </si>
  <si>
    <t>WBL003</t>
  </si>
  <si>
    <t>WBL004</t>
  </si>
  <si>
    <t>WBL005</t>
  </si>
  <si>
    <t>WBL006</t>
  </si>
  <si>
    <t>WBL008</t>
  </si>
  <si>
    <t>WBL010</t>
  </si>
  <si>
    <t>WBL012</t>
  </si>
  <si>
    <t>WIN011</t>
  </si>
  <si>
    <t>WIN022</t>
  </si>
  <si>
    <t>WIN023</t>
  </si>
  <si>
    <t>WMN013</t>
  </si>
  <si>
    <t>WMN014</t>
  </si>
  <si>
    <t>WMN021</t>
  </si>
  <si>
    <t>WND011</t>
  </si>
  <si>
    <t>WND012</t>
  </si>
  <si>
    <t>WND013</t>
  </si>
  <si>
    <t>WND014</t>
  </si>
  <si>
    <t>WND021</t>
  </si>
  <si>
    <t>WND022</t>
  </si>
  <si>
    <t>WND023</t>
  </si>
  <si>
    <t>WND024</t>
  </si>
  <si>
    <t>WPD012</t>
  </si>
  <si>
    <t>WPD013</t>
  </si>
  <si>
    <t>WPD014</t>
  </si>
  <si>
    <t>WPD022</t>
  </si>
  <si>
    <t>WPD024</t>
  </si>
  <si>
    <t>WPD031</t>
  </si>
  <si>
    <t>WPD033</t>
  </si>
  <si>
    <t>DISCOUNT FACTOR</t>
  </si>
  <si>
    <t>VCR</t>
  </si>
  <si>
    <t>Average outage (hours)</t>
  </si>
  <si>
    <t>2032-33</t>
  </si>
  <si>
    <t>2033-34</t>
  </si>
  <si>
    <t>2034-35</t>
  </si>
  <si>
    <t>2035-36</t>
  </si>
  <si>
    <t>2036-37</t>
  </si>
  <si>
    <t>2037-38</t>
  </si>
  <si>
    <t>2038-39</t>
  </si>
  <si>
    <t>2039-40</t>
  </si>
  <si>
    <t>2040-41</t>
  </si>
  <si>
    <t>2041-42</t>
  </si>
  <si>
    <t>2042-43</t>
  </si>
  <si>
    <t>2043-44</t>
  </si>
  <si>
    <t>2044-45</t>
  </si>
  <si>
    <t>Lines flood resilience program</t>
  </si>
  <si>
    <t>AP001</t>
  </si>
  <si>
    <t>AP003</t>
  </si>
  <si>
    <t>AP005</t>
  </si>
  <si>
    <t>AP006</t>
  </si>
  <si>
    <t>AP007</t>
  </si>
  <si>
    <t>AP008</t>
  </si>
  <si>
    <t>AP009</t>
  </si>
  <si>
    <t>AP011</t>
  </si>
  <si>
    <t>AP012</t>
  </si>
  <si>
    <t>AP013</t>
  </si>
  <si>
    <t>AP014</t>
  </si>
  <si>
    <t>AP015</t>
  </si>
  <si>
    <t>AP017</t>
  </si>
  <si>
    <t>AP018</t>
  </si>
  <si>
    <t>AP019</t>
  </si>
  <si>
    <t>AR002</t>
  </si>
  <si>
    <t>AR003</t>
  </si>
  <si>
    <t>AR004</t>
  </si>
  <si>
    <t>AR005</t>
  </si>
  <si>
    <t>AR006</t>
  </si>
  <si>
    <t>AR007</t>
  </si>
  <si>
    <t>AR009</t>
  </si>
  <si>
    <t>AR010</t>
  </si>
  <si>
    <t>AR011</t>
  </si>
  <si>
    <t>AR012</t>
  </si>
  <si>
    <t>AR013</t>
  </si>
  <si>
    <t>AWT011</t>
  </si>
  <si>
    <t>AWT021</t>
  </si>
  <si>
    <t>B002</t>
  </si>
  <si>
    <t>B003</t>
  </si>
  <si>
    <t>B004</t>
  </si>
  <si>
    <t>B005</t>
  </si>
  <si>
    <t>B006</t>
  </si>
  <si>
    <t>B011</t>
  </si>
  <si>
    <t>B012</t>
  </si>
  <si>
    <t>B013</t>
  </si>
  <si>
    <t>B014</t>
  </si>
  <si>
    <t>B015</t>
  </si>
  <si>
    <t>B016</t>
  </si>
  <si>
    <t>B021</t>
  </si>
  <si>
    <t>B025</t>
  </si>
  <si>
    <t>B026_B027</t>
  </si>
  <si>
    <t>BAE011</t>
  </si>
  <si>
    <t>BAE012</t>
  </si>
  <si>
    <t>BAE021</t>
  </si>
  <si>
    <t>BAE022</t>
  </si>
  <si>
    <t>BAS021</t>
  </si>
  <si>
    <t>BAS031</t>
  </si>
  <si>
    <t>BC002</t>
  </si>
  <si>
    <t>BC003</t>
  </si>
  <si>
    <t>BC006</t>
  </si>
  <si>
    <t>BC007</t>
  </si>
  <si>
    <t>BC011</t>
  </si>
  <si>
    <t>BC012</t>
  </si>
  <si>
    <t>BC013</t>
  </si>
  <si>
    <t>BC014</t>
  </si>
  <si>
    <t>BC015</t>
  </si>
  <si>
    <t>BC019</t>
  </si>
  <si>
    <t>BC020</t>
  </si>
  <si>
    <t>BC022</t>
  </si>
  <si>
    <t>BC024</t>
  </si>
  <si>
    <t>BK002</t>
  </si>
  <si>
    <t>BK003</t>
  </si>
  <si>
    <t>BK004</t>
  </si>
  <si>
    <t>BK005</t>
  </si>
  <si>
    <t>BK006</t>
  </si>
  <si>
    <t>BK007</t>
  </si>
  <si>
    <t>BK009</t>
  </si>
  <si>
    <t>BK010</t>
  </si>
  <si>
    <t>BK011</t>
  </si>
  <si>
    <t>BQ011</t>
  </si>
  <si>
    <t>BQ012</t>
  </si>
  <si>
    <t>BQ013</t>
  </si>
  <si>
    <t>BQ014</t>
  </si>
  <si>
    <t>BQ017</t>
  </si>
  <si>
    <t>BQ021</t>
  </si>
  <si>
    <t>BQ024</t>
  </si>
  <si>
    <t>BQ025</t>
  </si>
  <si>
    <t>BQ026</t>
  </si>
  <si>
    <t>BQ027</t>
  </si>
  <si>
    <t>BQ032</t>
  </si>
  <si>
    <t>BQ034</t>
  </si>
  <si>
    <t>BQ035</t>
  </si>
  <si>
    <t>BQ036</t>
  </si>
  <si>
    <t>BQ037</t>
  </si>
  <si>
    <t>BQ041</t>
  </si>
  <si>
    <t>BQ043</t>
  </si>
  <si>
    <t>BQ046</t>
  </si>
  <si>
    <t>BQ047</t>
  </si>
  <si>
    <t>BQ051</t>
  </si>
  <si>
    <t>BQ052</t>
  </si>
  <si>
    <t>BQ053</t>
  </si>
  <si>
    <t>BQ056</t>
  </si>
  <si>
    <t>BQ057</t>
  </si>
  <si>
    <t>BQ061</t>
  </si>
  <si>
    <t>BQ062</t>
  </si>
  <si>
    <t>BQ065</t>
  </si>
  <si>
    <t>BQ066</t>
  </si>
  <si>
    <t>BQ067</t>
  </si>
  <si>
    <t>BW021</t>
  </si>
  <si>
    <t>CFD021</t>
  </si>
  <si>
    <t>CFD023</t>
  </si>
  <si>
    <t>CL011</t>
  </si>
  <si>
    <t>CL013</t>
  </si>
  <si>
    <t>CL014</t>
  </si>
  <si>
    <t>CL015</t>
  </si>
  <si>
    <t>CL016</t>
  </si>
  <si>
    <t>CL021</t>
  </si>
  <si>
    <t>CL022</t>
  </si>
  <si>
    <t>CL023</t>
  </si>
  <si>
    <t>CL026</t>
  </si>
  <si>
    <t>CL027</t>
  </si>
  <si>
    <t>CL028</t>
  </si>
  <si>
    <t>CL033</t>
  </si>
  <si>
    <t>CL035</t>
  </si>
  <si>
    <t>CL036</t>
  </si>
  <si>
    <t>CL037</t>
  </si>
  <si>
    <t>CL038</t>
  </si>
  <si>
    <t>CLC012</t>
  </si>
  <si>
    <t>CMN008</t>
  </si>
  <si>
    <t>CW002</t>
  </si>
  <si>
    <t>CW003</t>
  </si>
  <si>
    <t>CW004</t>
  </si>
  <si>
    <t>CW005</t>
  </si>
  <si>
    <t>CW006</t>
  </si>
  <si>
    <t>CW007</t>
  </si>
  <si>
    <t>CW008</t>
  </si>
  <si>
    <t>CW009</t>
  </si>
  <si>
    <t>CW011</t>
  </si>
  <si>
    <t>CW012</t>
  </si>
  <si>
    <t>CW013</t>
  </si>
  <si>
    <t>CW014</t>
  </si>
  <si>
    <t>CW015</t>
  </si>
  <si>
    <t>CW017</t>
  </si>
  <si>
    <t>CW018</t>
  </si>
  <si>
    <t>DA004</t>
  </si>
  <si>
    <t>DA005</t>
  </si>
  <si>
    <t>DA006</t>
  </si>
  <si>
    <t>DA007</t>
  </si>
  <si>
    <t>DA008</t>
  </si>
  <si>
    <t>DA009</t>
  </si>
  <si>
    <t>DA013</t>
  </si>
  <si>
    <t>DA016</t>
  </si>
  <si>
    <t>DA020</t>
  </si>
  <si>
    <t>DA021</t>
  </si>
  <si>
    <t>DA022</t>
  </si>
  <si>
    <t>DA026</t>
  </si>
  <si>
    <t>DA027</t>
  </si>
  <si>
    <t>DA028</t>
  </si>
  <si>
    <t>DA029</t>
  </si>
  <si>
    <t>DA030</t>
  </si>
  <si>
    <t>DA031</t>
  </si>
  <si>
    <t>DLF002</t>
  </si>
  <si>
    <t>DLF003</t>
  </si>
  <si>
    <t>DLF063</t>
  </si>
  <si>
    <t>E021</t>
  </si>
  <si>
    <t>E032</t>
  </si>
  <si>
    <t>E033</t>
  </si>
  <si>
    <t>F026</t>
  </si>
  <si>
    <t>F027</t>
  </si>
  <si>
    <t>F028</t>
  </si>
  <si>
    <t>F029</t>
  </si>
  <si>
    <t>F030</t>
  </si>
  <si>
    <t>F032</t>
  </si>
  <si>
    <t>F033</t>
  </si>
  <si>
    <t>F034</t>
  </si>
  <si>
    <t>F035</t>
  </si>
  <si>
    <t>F037</t>
  </si>
  <si>
    <t>FB002</t>
  </si>
  <si>
    <t>FB004</t>
  </si>
  <si>
    <t>FB005</t>
  </si>
  <si>
    <t>FB006</t>
  </si>
  <si>
    <t>FB010</t>
  </si>
  <si>
    <t>FB011</t>
  </si>
  <si>
    <t>FB013</t>
  </si>
  <si>
    <t>FB014</t>
  </si>
  <si>
    <t>FB015</t>
  </si>
  <si>
    <t>FB018</t>
  </si>
  <si>
    <t>FB019</t>
  </si>
  <si>
    <t>FB020</t>
  </si>
  <si>
    <t>FB022</t>
  </si>
  <si>
    <t>FB023</t>
  </si>
  <si>
    <t>FF084</t>
  </si>
  <si>
    <t>FF085</t>
  </si>
  <si>
    <t>FF086</t>
  </si>
  <si>
    <t>FF091</t>
  </si>
  <si>
    <t>FF092</t>
  </si>
  <si>
    <t>FF097</t>
  </si>
  <si>
    <t>FNS033</t>
  </si>
  <si>
    <t>FR001</t>
  </si>
  <si>
    <t>FR003</t>
  </si>
  <si>
    <t>FR004</t>
  </si>
  <si>
    <t>FR005</t>
  </si>
  <si>
    <t>FR007</t>
  </si>
  <si>
    <t>FR008</t>
  </si>
  <si>
    <t>FR009</t>
  </si>
  <si>
    <t>FR013</t>
  </si>
  <si>
    <t>FR014</t>
  </si>
  <si>
    <t>FR015</t>
  </si>
  <si>
    <t>FR016</t>
  </si>
  <si>
    <t>FR018</t>
  </si>
  <si>
    <t>FR019</t>
  </si>
  <si>
    <t>FR020</t>
  </si>
  <si>
    <t>FR024</t>
  </si>
  <si>
    <t>FR026</t>
  </si>
  <si>
    <t>FR027</t>
  </si>
  <si>
    <t>FR028</t>
  </si>
  <si>
    <t>FR029</t>
  </si>
  <si>
    <t>FR030</t>
  </si>
  <si>
    <t>FR031</t>
  </si>
  <si>
    <t>FR032</t>
  </si>
  <si>
    <t>GLE022</t>
  </si>
  <si>
    <t>JA001</t>
  </si>
  <si>
    <t>JA002</t>
  </si>
  <si>
    <t>JA003</t>
  </si>
  <si>
    <t>JA005</t>
  </si>
  <si>
    <t>JA006</t>
  </si>
  <si>
    <t>JA009</t>
  </si>
  <si>
    <t>JA010</t>
  </si>
  <si>
    <t>JA011</t>
  </si>
  <si>
    <t>JA013</t>
  </si>
  <si>
    <t>JA014</t>
  </si>
  <si>
    <t>JA017</t>
  </si>
  <si>
    <t>JA018</t>
  </si>
  <si>
    <t>JA019</t>
  </si>
  <si>
    <t>JA021</t>
  </si>
  <si>
    <t>JA022</t>
  </si>
  <si>
    <t>JA025</t>
  </si>
  <si>
    <t>JA026</t>
  </si>
  <si>
    <t>JA027</t>
  </si>
  <si>
    <t>JA029</t>
  </si>
  <si>
    <t>JA033</t>
  </si>
  <si>
    <t>JA034</t>
  </si>
  <si>
    <t>JA035</t>
  </si>
  <si>
    <t>JA037</t>
  </si>
  <si>
    <t>JA038</t>
  </si>
  <si>
    <t>JA041</t>
  </si>
  <si>
    <t>JA042</t>
  </si>
  <si>
    <t>JA043</t>
  </si>
  <si>
    <t>JA045</t>
  </si>
  <si>
    <t>JA046</t>
  </si>
  <si>
    <t>K023</t>
  </si>
  <si>
    <t>K024</t>
  </si>
  <si>
    <t>K026</t>
  </si>
  <si>
    <t>K031</t>
  </si>
  <si>
    <t>K032</t>
  </si>
  <si>
    <t>KGT005</t>
  </si>
  <si>
    <t>L001</t>
  </si>
  <si>
    <t>L002</t>
  </si>
  <si>
    <t>L004</t>
  </si>
  <si>
    <t>L005</t>
  </si>
  <si>
    <t>L006</t>
  </si>
  <si>
    <t>L009</t>
  </si>
  <si>
    <t>L010</t>
  </si>
  <si>
    <t>L013</t>
  </si>
  <si>
    <t>L014</t>
  </si>
  <si>
    <t>L015</t>
  </si>
  <si>
    <t>L018</t>
  </si>
  <si>
    <t>L019</t>
  </si>
  <si>
    <t>L020</t>
  </si>
  <si>
    <t>L022</t>
  </si>
  <si>
    <t>L023</t>
  </si>
  <si>
    <t>LFSF</t>
  </si>
  <si>
    <t>LQ001</t>
  </si>
  <si>
    <t>LQ002</t>
  </si>
  <si>
    <t>LQ003</t>
  </si>
  <si>
    <t>LQ004</t>
  </si>
  <si>
    <t>LQ007</t>
  </si>
  <si>
    <t>LQ008</t>
  </si>
  <si>
    <t>LQ009</t>
  </si>
  <si>
    <t>LQ010</t>
  </si>
  <si>
    <t>LQ011</t>
  </si>
  <si>
    <t>LQ012</t>
  </si>
  <si>
    <t>LQ014</t>
  </si>
  <si>
    <t>LQ015</t>
  </si>
  <si>
    <t>LQ016</t>
  </si>
  <si>
    <t>LQ017</t>
  </si>
  <si>
    <t>LQ021</t>
  </si>
  <si>
    <t>LQ022</t>
  </si>
  <si>
    <t>LQ023</t>
  </si>
  <si>
    <t>LQ024</t>
  </si>
  <si>
    <t>LQ027</t>
  </si>
  <si>
    <t>LQ028</t>
  </si>
  <si>
    <t>LQ029</t>
  </si>
  <si>
    <t>LQ030</t>
  </si>
  <si>
    <t>LQ033</t>
  </si>
  <si>
    <t>LQ034</t>
  </si>
  <si>
    <t>LQ035</t>
  </si>
  <si>
    <t>LQ040</t>
  </si>
  <si>
    <t>LQ041</t>
  </si>
  <si>
    <t>LQ042</t>
  </si>
  <si>
    <t>LQ043</t>
  </si>
  <si>
    <t>LQ045</t>
  </si>
  <si>
    <t>LQ046</t>
  </si>
  <si>
    <t>LQ047</t>
  </si>
  <si>
    <t>LQ048</t>
  </si>
  <si>
    <t>LQ049</t>
  </si>
  <si>
    <t>LQ050</t>
  </si>
  <si>
    <t>LQ052</t>
  </si>
  <si>
    <t>LQ054</t>
  </si>
  <si>
    <t>LQ055</t>
  </si>
  <si>
    <t>LQ056</t>
  </si>
  <si>
    <t>MG001</t>
  </si>
  <si>
    <t>MG002</t>
  </si>
  <si>
    <t>MG004</t>
  </si>
  <si>
    <t>MG006</t>
  </si>
  <si>
    <t>MG009</t>
  </si>
  <si>
    <t>MG013</t>
  </si>
  <si>
    <t>MG014</t>
  </si>
  <si>
    <t>MG015</t>
  </si>
  <si>
    <t>MG018</t>
  </si>
  <si>
    <t>MG019</t>
  </si>
  <si>
    <t>MG020</t>
  </si>
  <si>
    <t>MG022</t>
  </si>
  <si>
    <t>MG023</t>
  </si>
  <si>
    <t>MG024</t>
  </si>
  <si>
    <t>MLN031</t>
  </si>
  <si>
    <t>MP001</t>
  </si>
  <si>
    <t>MP005</t>
  </si>
  <si>
    <t>MP006</t>
  </si>
  <si>
    <t>MP007</t>
  </si>
  <si>
    <t>MP008</t>
  </si>
  <si>
    <t>MP009</t>
  </si>
  <si>
    <t>MP015</t>
  </si>
  <si>
    <t>MP016</t>
  </si>
  <si>
    <t>MP018</t>
  </si>
  <si>
    <t>MP020</t>
  </si>
  <si>
    <t>MP021</t>
  </si>
  <si>
    <t>MP029</t>
  </si>
  <si>
    <t>MP030</t>
  </si>
  <si>
    <t>MP031</t>
  </si>
  <si>
    <t>MP032</t>
  </si>
  <si>
    <t>MP033</t>
  </si>
  <si>
    <t>MP035</t>
  </si>
  <si>
    <t>MP036</t>
  </si>
  <si>
    <t>MP037</t>
  </si>
  <si>
    <t>MP038</t>
  </si>
  <si>
    <t>MP040</t>
  </si>
  <si>
    <t>MP044</t>
  </si>
  <si>
    <t>MP047</t>
  </si>
  <si>
    <t>MP048</t>
  </si>
  <si>
    <t>MP049</t>
  </si>
  <si>
    <t>MP050</t>
  </si>
  <si>
    <t>MP051</t>
  </si>
  <si>
    <t>MP053</t>
  </si>
  <si>
    <t>MP054</t>
  </si>
  <si>
    <t>MP055</t>
  </si>
  <si>
    <t>MP058</t>
  </si>
  <si>
    <t>MP062</t>
  </si>
  <si>
    <t>MP064</t>
  </si>
  <si>
    <t>MP067</t>
  </si>
  <si>
    <t>MTC011</t>
  </si>
  <si>
    <t>MTC012</t>
  </si>
  <si>
    <t>MTC013</t>
  </si>
  <si>
    <t>MTC014</t>
  </si>
  <si>
    <t>MTC015</t>
  </si>
  <si>
    <t>MTC016</t>
  </si>
  <si>
    <t>MTC017</t>
  </si>
  <si>
    <t>NC001</t>
  </si>
  <si>
    <t>NC002</t>
  </si>
  <si>
    <t>NC004</t>
  </si>
  <si>
    <t>NC005</t>
  </si>
  <si>
    <t>NC006</t>
  </si>
  <si>
    <t>NC009</t>
  </si>
  <si>
    <t>NC010</t>
  </si>
  <si>
    <t>NC013</t>
  </si>
  <si>
    <t>NC014</t>
  </si>
  <si>
    <t>NC015</t>
  </si>
  <si>
    <t>NR002</t>
  </si>
  <si>
    <t>NR003</t>
  </si>
  <si>
    <t>NR004</t>
  </si>
  <si>
    <t>NR006</t>
  </si>
  <si>
    <t>NR007</t>
  </si>
  <si>
    <t>NR011_NR012</t>
  </si>
  <si>
    <t>NR013</t>
  </si>
  <si>
    <t>NR015</t>
  </si>
  <si>
    <t>NR016</t>
  </si>
  <si>
    <t>NR021</t>
  </si>
  <si>
    <t>NR024</t>
  </si>
  <si>
    <t>NR025</t>
  </si>
  <si>
    <t>NR042</t>
  </si>
  <si>
    <t>NS010</t>
  </si>
  <si>
    <t>NS013</t>
  </si>
  <si>
    <t>PM001</t>
  </si>
  <si>
    <t>PM002</t>
  </si>
  <si>
    <t>PM003</t>
  </si>
  <si>
    <t>PM004</t>
  </si>
  <si>
    <t>PM005</t>
  </si>
  <si>
    <t>PM006</t>
  </si>
  <si>
    <t>PM007</t>
  </si>
  <si>
    <t>PM008</t>
  </si>
  <si>
    <t>PM009</t>
  </si>
  <si>
    <t>PM010</t>
  </si>
  <si>
    <t>PM011</t>
  </si>
  <si>
    <t>PM012</t>
  </si>
  <si>
    <t>Q001</t>
  </si>
  <si>
    <t>Q002</t>
  </si>
  <si>
    <t>Q004</t>
  </si>
  <si>
    <t>Q005</t>
  </si>
  <si>
    <t>Q006</t>
  </si>
  <si>
    <t>Q009</t>
  </si>
  <si>
    <t>Q010</t>
  </si>
  <si>
    <t>Q013</t>
  </si>
  <si>
    <t>Q014</t>
  </si>
  <si>
    <t>Q015</t>
  </si>
  <si>
    <t>Q019</t>
  </si>
  <si>
    <t>R021</t>
  </si>
  <si>
    <t>R022</t>
  </si>
  <si>
    <t>R023</t>
  </si>
  <si>
    <t>R024</t>
  </si>
  <si>
    <t>R031</t>
  </si>
  <si>
    <t>R032</t>
  </si>
  <si>
    <t>R033</t>
  </si>
  <si>
    <t>R035</t>
  </si>
  <si>
    <t>RD001</t>
  </si>
  <si>
    <t>RD002</t>
  </si>
  <si>
    <t>RD004</t>
  </si>
  <si>
    <t>RD005</t>
  </si>
  <si>
    <t>RD006</t>
  </si>
  <si>
    <t>RD009</t>
  </si>
  <si>
    <t>RD010</t>
  </si>
  <si>
    <t>RD013</t>
  </si>
  <si>
    <t>RD014</t>
  </si>
  <si>
    <t>RD015</t>
  </si>
  <si>
    <t>RTS-MTMSY</t>
  </si>
  <si>
    <t>SB011</t>
  </si>
  <si>
    <t>SB012</t>
  </si>
  <si>
    <t>SB013</t>
  </si>
  <si>
    <t>SB015</t>
  </si>
  <si>
    <t>SB016</t>
  </si>
  <si>
    <t>SB021</t>
  </si>
  <si>
    <t>SB022</t>
  </si>
  <si>
    <t>SB023</t>
  </si>
  <si>
    <t>SB025</t>
  </si>
  <si>
    <t>SB026</t>
  </si>
  <si>
    <t>SB041</t>
  </si>
  <si>
    <t>SB042</t>
  </si>
  <si>
    <t>SB043</t>
  </si>
  <si>
    <t>SB045</t>
  </si>
  <si>
    <t>SB046</t>
  </si>
  <si>
    <t>SB051</t>
  </si>
  <si>
    <t>SB052</t>
  </si>
  <si>
    <t>SB053</t>
  </si>
  <si>
    <t>SB055</t>
  </si>
  <si>
    <t>SB056</t>
  </si>
  <si>
    <t>SK001</t>
  </si>
  <si>
    <t>SK002</t>
  </si>
  <si>
    <t>SK004</t>
  </si>
  <si>
    <t>SK005</t>
  </si>
  <si>
    <t>SK006</t>
  </si>
  <si>
    <t>SK009</t>
  </si>
  <si>
    <t>SK010</t>
  </si>
  <si>
    <t>SK013</t>
  </si>
  <si>
    <t>SK014</t>
  </si>
  <si>
    <t>SK015</t>
  </si>
  <si>
    <t>SK018</t>
  </si>
  <si>
    <t>SK019</t>
  </si>
  <si>
    <t>SK020</t>
  </si>
  <si>
    <t>SK022</t>
  </si>
  <si>
    <t>SK023</t>
  </si>
  <si>
    <t>SK024</t>
  </si>
  <si>
    <t>SK025</t>
  </si>
  <si>
    <t>SO001</t>
  </si>
  <si>
    <t>SO002</t>
  </si>
  <si>
    <t>SO005</t>
  </si>
  <si>
    <t>SO006</t>
  </si>
  <si>
    <t>SO009</t>
  </si>
  <si>
    <t>SO010</t>
  </si>
  <si>
    <t>SO013</t>
  </si>
  <si>
    <t>SO014</t>
  </si>
  <si>
    <t>SO015</t>
  </si>
  <si>
    <t>SO018</t>
  </si>
  <si>
    <t>SO019</t>
  </si>
  <si>
    <t>SO020</t>
  </si>
  <si>
    <t>SO022</t>
  </si>
  <si>
    <t>SO023</t>
  </si>
  <si>
    <t>SO024</t>
  </si>
  <si>
    <t>TK001</t>
  </si>
  <si>
    <t>TK002</t>
  </si>
  <si>
    <t>TK004</t>
  </si>
  <si>
    <t>TK005</t>
  </si>
  <si>
    <t>TK006</t>
  </si>
  <si>
    <t>TK009</t>
  </si>
  <si>
    <t>TK010</t>
  </si>
  <si>
    <t>TK011</t>
  </si>
  <si>
    <t>TK013</t>
  </si>
  <si>
    <t>TK014</t>
  </si>
  <si>
    <t>TK015</t>
  </si>
  <si>
    <t>TK017</t>
  </si>
  <si>
    <t>TK019</t>
  </si>
  <si>
    <t>TK020</t>
  </si>
  <si>
    <t>TK022</t>
  </si>
  <si>
    <t>TK023</t>
  </si>
  <si>
    <t>TK024</t>
  </si>
  <si>
    <t>TK025</t>
  </si>
  <si>
    <t>VM003</t>
  </si>
  <si>
    <t>VM004</t>
  </si>
  <si>
    <t>VM005</t>
  </si>
  <si>
    <t>VM006</t>
  </si>
  <si>
    <t>VM007</t>
  </si>
  <si>
    <t>VM008</t>
  </si>
  <si>
    <t>VM009</t>
  </si>
  <si>
    <t>VM010</t>
  </si>
  <si>
    <t>VM011</t>
  </si>
  <si>
    <t>VM014</t>
  </si>
  <si>
    <t>VM018</t>
  </si>
  <si>
    <t>VM020</t>
  </si>
  <si>
    <t>VM022</t>
  </si>
  <si>
    <t>VM025</t>
  </si>
  <si>
    <t>VM026</t>
  </si>
  <si>
    <t>VM027</t>
  </si>
  <si>
    <t>VM028</t>
  </si>
  <si>
    <t>VM029</t>
  </si>
  <si>
    <t>VM030</t>
  </si>
  <si>
    <t>VM034</t>
  </si>
  <si>
    <t>VM035</t>
  </si>
  <si>
    <t>VM037</t>
  </si>
  <si>
    <t>VM038</t>
  </si>
  <si>
    <t>VM039</t>
  </si>
  <si>
    <t>VM040</t>
  </si>
  <si>
    <t>VM041</t>
  </si>
  <si>
    <t>VM042</t>
  </si>
  <si>
    <t>WA003</t>
  </si>
  <si>
    <t>WA005</t>
  </si>
  <si>
    <t>WA006</t>
  </si>
  <si>
    <t>WA008</t>
  </si>
  <si>
    <t>WA009</t>
  </si>
  <si>
    <t>WA011</t>
  </si>
  <si>
    <t>WA020</t>
  </si>
  <si>
    <t>WA021</t>
  </si>
  <si>
    <t>WA022</t>
  </si>
  <si>
    <t>WA023</t>
  </si>
  <si>
    <t>WA024</t>
  </si>
  <si>
    <t>WA027</t>
  </si>
  <si>
    <t>WA030</t>
  </si>
  <si>
    <t>WA031</t>
  </si>
  <si>
    <t>WA032</t>
  </si>
  <si>
    <t>WA033</t>
  </si>
  <si>
    <t>WA035</t>
  </si>
  <si>
    <t>WB001</t>
  </si>
  <si>
    <t>WB002</t>
  </si>
  <si>
    <t>WB004</t>
  </si>
  <si>
    <t>WB005</t>
  </si>
  <si>
    <t>WB009</t>
  </si>
  <si>
    <t>WB010</t>
  </si>
  <si>
    <t>WB011</t>
  </si>
  <si>
    <t>WB013</t>
  </si>
  <si>
    <t>WB014</t>
  </si>
  <si>
    <t>WB015</t>
  </si>
  <si>
    <t>WB032</t>
  </si>
  <si>
    <t>WB033</t>
  </si>
  <si>
    <t>WB034</t>
  </si>
  <si>
    <t>WB035</t>
  </si>
  <si>
    <t>WB036</t>
  </si>
  <si>
    <t>WB037</t>
  </si>
  <si>
    <t>WD011</t>
  </si>
  <si>
    <t>WD013</t>
  </si>
  <si>
    <t>WD021</t>
  </si>
  <si>
    <t>WD022</t>
  </si>
  <si>
    <t>WD031</t>
  </si>
  <si>
    <t>WD032</t>
  </si>
  <si>
    <t>WG012</t>
  </si>
  <si>
    <t>WG013</t>
  </si>
  <si>
    <t>WG014</t>
  </si>
  <si>
    <t>WG016</t>
  </si>
  <si>
    <t>WG021</t>
  </si>
  <si>
    <t>WG022</t>
  </si>
  <si>
    <t>WG024</t>
  </si>
  <si>
    <t>WG028</t>
  </si>
  <si>
    <t>WG032</t>
  </si>
  <si>
    <t>WG033</t>
  </si>
  <si>
    <t>WG034</t>
  </si>
  <si>
    <t>WG036</t>
  </si>
  <si>
    <t>WG037</t>
  </si>
  <si>
    <t>WG038</t>
  </si>
  <si>
    <t>WP012</t>
  </si>
  <si>
    <t>WP014</t>
  </si>
  <si>
    <t>WP021</t>
  </si>
  <si>
    <t>WP022</t>
  </si>
  <si>
    <t>WP025</t>
  </si>
  <si>
    <t>WP032</t>
  </si>
  <si>
    <t>WP033</t>
  </si>
  <si>
    <t>WP034</t>
  </si>
  <si>
    <t>WP041</t>
  </si>
  <si>
    <t>WP042</t>
  </si>
  <si>
    <t>WP045</t>
  </si>
  <si>
    <t>WPD011</t>
  </si>
  <si>
    <t>This methodology sets out to determine the HV and Subtransmission spans to remediate for clearance breaches under existing 1-in-100 year flood zones</t>
  </si>
  <si>
    <t>Total number of identified spans identified</t>
  </si>
  <si>
    <t xml:space="preserve">Number of spans that are part of SubT loop </t>
  </si>
  <si>
    <t>Feeders</t>
  </si>
  <si>
    <t>BATSBAS1</t>
  </si>
  <si>
    <t>BETSMRO</t>
  </si>
  <si>
    <t>BSPBBD</t>
  </si>
  <si>
    <t>KGTSGSF</t>
  </si>
  <si>
    <t>MNASTN</t>
  </si>
  <si>
    <t>SHTSKYM1</t>
  </si>
  <si>
    <t>SHTSMNA</t>
  </si>
  <si>
    <t>SHTSNKA</t>
  </si>
  <si>
    <t>SHTSSHP</t>
  </si>
  <si>
    <t>WSFWMN</t>
  </si>
  <si>
    <t>Likelihood a person coming into contact with live span under flooded conditions</t>
  </si>
  <si>
    <t>Annual likelihood of contact under flooded conditions</t>
  </si>
  <si>
    <t>Probability of consequence of death due to contact with conductor for the public</t>
  </si>
  <si>
    <t>Probability of flood occuring</t>
  </si>
  <si>
    <t>Safety risk ($)</t>
  </si>
  <si>
    <t>Lifting height (m)</t>
  </si>
  <si>
    <t>RCP4.5 2050 flood forecast</t>
  </si>
  <si>
    <t>2050 RCP 4.5</t>
  </si>
  <si>
    <t>2050 RCP 8.5</t>
  </si>
  <si>
    <t>Span ID</t>
  </si>
  <si>
    <t>Longtitude</t>
  </si>
  <si>
    <t>Latitude</t>
  </si>
  <si>
    <t>Historical 1% AEP rainfall depth (mm)</t>
  </si>
  <si>
    <t>Historical 2% AEP rainfall depth (mm)</t>
  </si>
  <si>
    <t>1% AEP rainfall depth for 2050 RCP 4.5, Y1 (mm)</t>
  </si>
  <si>
    <t>2% AEP rainfall depth for 2050 RCP 4.5, Y2 (mm)</t>
  </si>
  <si>
    <t>1% AEP, X1</t>
  </si>
  <si>
    <t>2% AEP, X2</t>
  </si>
  <si>
    <t>Slope from 2% to 1% AEP</t>
  </si>
  <si>
    <t>Intercept from 2% to 1% AEP</t>
  </si>
  <si>
    <t>2050 RCP 4.5 AEP using historical 1% AEP depth</t>
  </si>
  <si>
    <t>1% AEP rainfall depth for 2050 RCP 8.5, Y1 (mm)</t>
  </si>
  <si>
    <t>2% AEP rainfall depth for 2050 RCP 8.5, Y2 (mm)</t>
  </si>
  <si>
    <t>2050 RCP 8.5 AEP using historical 1% AEP depth</t>
  </si>
  <si>
    <t>FLOOD FORECAST</t>
  </si>
  <si>
    <t>Total number of HV and ST spans</t>
  </si>
  <si>
    <t>BATS</t>
  </si>
  <si>
    <t>BET</t>
  </si>
  <si>
    <t>BSP</t>
  </si>
  <si>
    <t>KGT</t>
  </si>
  <si>
    <t>GSF</t>
  </si>
  <si>
    <t>KGTSHL</t>
  </si>
  <si>
    <t>SHTS</t>
  </si>
  <si>
    <t>WSF</t>
  </si>
  <si>
    <t>Weighted average demand (MW, max of summer or winter)</t>
  </si>
  <si>
    <t>Weighted energy at risk (MWh)</t>
  </si>
  <si>
    <t>Subtransmission</t>
  </si>
  <si>
    <t>SubT</t>
  </si>
  <si>
    <t>Probability of flood</t>
  </si>
  <si>
    <t>Wood pole</t>
  </si>
  <si>
    <t>Concrete pole</t>
  </si>
  <si>
    <t>Average installed cost per pole</t>
  </si>
  <si>
    <t>From:</t>
  </si>
  <si>
    <t>To</t>
  </si>
  <si>
    <t>Overlapped wood poles</t>
  </si>
  <si>
    <t>Overlapped concrete poles</t>
  </si>
  <si>
    <t>Expenditure per year over 5 years</t>
  </si>
  <si>
    <t>Value of energy at risk ($ 2023)</t>
  </si>
  <si>
    <t>Value of incremental network resilience ($ 2023)</t>
  </si>
  <si>
    <t>Safety risk ($ 2023)</t>
  </si>
  <si>
    <t>Total risk ($ 2023)</t>
  </si>
  <si>
    <t>Regulatory proposal 2026-31</t>
  </si>
  <si>
    <t>Model number:</t>
  </si>
  <si>
    <t>2045-46</t>
  </si>
  <si>
    <t>2046-47</t>
  </si>
  <si>
    <t>2047-48</t>
  </si>
  <si>
    <t>2048-49</t>
  </si>
  <si>
    <t>2049-50</t>
  </si>
  <si>
    <t>2050-51</t>
  </si>
  <si>
    <t>Capex first year</t>
  </si>
  <si>
    <t>2025-26</t>
  </si>
  <si>
    <t>2024-25</t>
  </si>
  <si>
    <t>WORKINGS - RISKS</t>
  </si>
  <si>
    <t>EXPENDITURE</t>
  </si>
  <si>
    <t>Capital expenditure 2026-31</t>
  </si>
  <si>
    <t>Total 2026-31 program capex</t>
  </si>
  <si>
    <t>Pole 1 ID</t>
  </si>
  <si>
    <t>Pole 2 ID</t>
  </si>
  <si>
    <t>Sensitivities</t>
  </si>
  <si>
    <t>Total benefits</t>
  </si>
  <si>
    <t>Capex 10% higher</t>
  </si>
  <si>
    <t>Capex 10% lower</t>
  </si>
  <si>
    <t>Total benefits 10% higher</t>
  </si>
  <si>
    <t>Total benefits 10% lower</t>
  </si>
  <si>
    <t>Capex 10% higher &amp; Total benefits 10% lower</t>
  </si>
  <si>
    <t>preferred</t>
  </si>
  <si>
    <t>Total number of spans assessed</t>
  </si>
  <si>
    <t>Number of spans where option 2 is preferred option</t>
  </si>
  <si>
    <t>Total where option 2 is preferred option</t>
  </si>
  <si>
    <t>Total capital cost for feeders where option 2 is preferred</t>
  </si>
  <si>
    <t>based on historical flood data</t>
  </si>
  <si>
    <t>based on Ofgem DNO Common Netwoork Asset Indicies Methodology</t>
  </si>
  <si>
    <t>Demand</t>
  </si>
  <si>
    <t>Analysis of identified spans with clearance breaches (i.e. distance of conductor sag to water is less than 4.4m) and minimum required lifting height</t>
  </si>
  <si>
    <t>Total unique poles to be remediated</t>
  </si>
  <si>
    <t>Taller concrete poles required</t>
  </si>
  <si>
    <t>Taller wood poles required</t>
  </si>
  <si>
    <t>Install taller poles</t>
  </si>
  <si>
    <t>SENSITIVITIES</t>
  </si>
  <si>
    <t>Likelihood of 1-in-100 year flood</t>
  </si>
  <si>
    <t>At risk feeders in 1-in-100 year flood zone</t>
  </si>
  <si>
    <t>Feeders that had previously flooded</t>
  </si>
  <si>
    <t>Historical annual likelihood of 1-in-100 year flood</t>
  </si>
  <si>
    <t>pa</t>
  </si>
  <si>
    <t>Annual likelihood of 1-in-100 yr flood impacting at risk feeder</t>
  </si>
  <si>
    <t xml:space="preserve">Historical annual average of contact with HV lines </t>
  </si>
  <si>
    <t>across entire HV network</t>
  </si>
  <si>
    <t>Powercor value framework</t>
  </si>
  <si>
    <t>Disproportionate factor - single fatality or serious injury</t>
  </si>
  <si>
    <t>Spans for remediation</t>
  </si>
  <si>
    <t>Demand growth from FY35</t>
  </si>
  <si>
    <t>Capex sensitivity</t>
  </si>
  <si>
    <t>Benefits sensitivity</t>
  </si>
  <si>
    <t>PV ($2023)</t>
  </si>
  <si>
    <t>Annualised capex</t>
  </si>
  <si>
    <t xml:space="preserve">Option 2 </t>
  </si>
  <si>
    <t>NPV ($2023)</t>
  </si>
  <si>
    <t>unchanged</t>
  </si>
  <si>
    <t>PV ($ 2023)</t>
  </si>
  <si>
    <t>Total capex</t>
  </si>
  <si>
    <t>($ 2023)</t>
  </si>
  <si>
    <t>remediation</t>
  </si>
  <si>
    <t>No. unique</t>
  </si>
  <si>
    <t>wood poles</t>
  </si>
  <si>
    <t>concrete poles</t>
  </si>
  <si>
    <t>Spans</t>
  </si>
  <si>
    <t>Spans part</t>
  </si>
  <si>
    <t>pf SubT</t>
  </si>
  <si>
    <t>loop</t>
  </si>
  <si>
    <t>Identified</t>
  </si>
  <si>
    <t>spans</t>
  </si>
  <si>
    <t xml:space="preserve">for </t>
  </si>
  <si>
    <t>option</t>
  </si>
  <si>
    <t>Preferred</t>
  </si>
  <si>
    <t>VNR</t>
  </si>
  <si>
    <t>Incremental</t>
  </si>
  <si>
    <t>`</t>
  </si>
  <si>
    <t>Flood resilience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</si>
</sst>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3">
    <numFmt numFmtId="5" formatCode="&quot;$&quot;#,##0;\-&quot;$&quot;#,##0"/>
    <numFmt numFmtId="6" formatCode="&quot;$&quot;#,##0;[Red]\-&quot;$&quot;#,##0"/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_);_(* \(#,##0\);_(* &quot;-&quot;??_);_(@_)"/>
    <numFmt numFmtId="165" formatCode="_-* #,##0_-;* \(#,##0\)_-;_-* &quot;-&quot;??_-;_-@_-"/>
    <numFmt numFmtId="166" formatCode="#,##0_);\(#,##0\);\-\-_)"/>
    <numFmt numFmtId="167" formatCode="#,##0;[Red]\ \-#,##0;\ &quot;-&quot;"/>
    <numFmt numFmtId="168" formatCode="&quot;$&quot;\ mmm\ yyyy"/>
    <numFmt numFmtId="169" formatCode="&quot;$&quot;#,##0.00"/>
    <numFmt numFmtId="170" formatCode="&quot;$&quot;#,##0"/>
    <numFmt numFmtId="171" formatCode="0.000"/>
    <numFmt numFmtId="172" formatCode="mmmm"/>
    <numFmt numFmtId="173" formatCode="#,##0;[Red]\ \(#,##0\);\ &quot;-&quot;"/>
    <numFmt numFmtId="174" formatCode="0.0000"/>
    <numFmt numFmtId="175" formatCode="#,##0.0;[Red]\ \(#,##0.0\);\ &quot;-&quot;"/>
    <numFmt numFmtId="176" formatCode="0;\ \-0;\ &quot;-&quot;"/>
    <numFmt numFmtId="177" formatCode="#,##0.000000;\ \-#,##0.000000;\ &quot;-&quot;"/>
    <numFmt numFmtId="178" formatCode="#,##0;\ \-#,##0;\ &quot;-&quot;"/>
    <numFmt numFmtId="179" formatCode="&quot;$&quot;&quot;m&quot;\ mmm\ yyyy"/>
    <numFmt numFmtId="180" formatCode="_-&quot;$&quot;* #,##0_-;\-&quot;$&quot;* #,##0_-;_-&quot;$&quot;* &quot;-&quot;??_-;_-@_-"/>
    <numFmt numFmtId="181" formatCode="0.00000;[Red]\ \ \-0.00000;\ &quot;-&quot;"/>
    <numFmt numFmtId="182" formatCode="#,##0.000_);\(#,##0.000\);\-\-_)"/>
    <numFmt numFmtId="183" formatCode="#,##0;[Red]\ \ \-#,##0;\ &quot;&quot;"/>
    <numFmt numFmtId="184" formatCode="&quot;$&quot;#,##0;[Red]\-&quot;$&quot;#,##0;\ &quot;&quot;"/>
    <numFmt numFmtId="185" formatCode="&quot;FY&quot;00"/>
    <numFmt numFmtId="186" formatCode="0.0"/>
    <numFmt numFmtId="187" formatCode="0.0%"/>
    <numFmt numFmtId="188" formatCode="_-* #,##0_-;\-* #,##0_-;_-* &quot;-&quot;??_-;_-@_-"/>
    <numFmt numFmtId="189" formatCode="0.0000%"/>
    <numFmt numFmtId="190" formatCode="0.000000"/>
    <numFmt numFmtId="191" formatCode="#,##0;[Red]\ \ \-#,##0;\ &quot;-&quot;"/>
    <numFmt numFmtId="192" formatCode="#,##0.00;[Red]\ \ \-#,##0.00;\ &quot;-&quot;"/>
    <numFmt numFmtId="193" formatCode="&quot;$&quot;#,##0;\-&quot;$&quot;#,##0;\ &quot;-&quot;"/>
    <numFmt numFmtId="194" formatCode="dd\ mmmm\ yyyy"/>
    <numFmt numFmtId="195" formatCode="mmm\ yyyy"/>
    <numFmt numFmtId="196" formatCode="&quot;$&quot;&quot;000&quot;\ mmm\ yyyy"/>
    <numFmt numFmtId="197" formatCode="#,##0.0;[Red]\ \-#,##0.0;\ &quot;-&quot;"/>
    <numFmt numFmtId="198" formatCode="\+0%;[Red]\ \ \-0%;\ &quot;-&quot;"/>
    <numFmt numFmtId="199" formatCode="#,##0_ ;\-#,##0\ "/>
    <numFmt numFmtId="200" formatCode="&quot;$&quot;&quot;M&quot;\ mmm\ yyyy"/>
    <numFmt numFmtId="201" formatCode="#,##0.00;[Red]\ \-#,##0.00;\ &quot;-&quot;"/>
  </numFmts>
  <fonts count="72" x14ac:knownFonts="1">
    <font>
      <sz val="10"/>
      <color theme="1"/>
      <name val="Verdana"/>
      <family val="2"/>
    </font>
    <font>
      <sz val="10"/>
      <color theme="1"/>
      <name val="Calibri"/>
      <family val="2"/>
    </font>
    <font>
      <sz val="10"/>
      <color theme="3"/>
      <name val="Arial"/>
      <family val="2"/>
    </font>
    <font>
      <sz val="11"/>
      <color theme="1"/>
      <name val="Arial"/>
      <family val="2"/>
    </font>
    <font>
      <sz val="10"/>
      <color theme="0" tint="-0.34998626667073579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theme="9" tint="-0.499984740745262"/>
      <name val="Arial"/>
      <family val="2"/>
    </font>
    <font>
      <sz val="10"/>
      <color theme="0"/>
      <name val="Arial"/>
      <family val="2"/>
    </font>
    <font>
      <sz val="10"/>
      <color theme="0" tint="-0.499984740745262"/>
      <name val="Arial"/>
      <family val="2"/>
    </font>
    <font>
      <i/>
      <sz val="10"/>
      <color theme="0" tint="-0.34998626667073579"/>
      <name val="Arial"/>
      <family val="2"/>
    </font>
    <font>
      <b/>
      <sz val="14"/>
      <color indexed="9"/>
      <name val="Arial"/>
      <family val="2"/>
    </font>
    <font>
      <b/>
      <u/>
      <sz val="10"/>
      <color theme="1"/>
      <name val="Arial"/>
      <family val="2"/>
    </font>
    <font>
      <b/>
      <sz val="10"/>
      <color theme="1"/>
      <name val="Arial"/>
      <family val="2"/>
    </font>
    <font>
      <u/>
      <sz val="10"/>
      <color theme="1"/>
      <name val="Arial"/>
      <family val="2"/>
    </font>
    <font>
      <b/>
      <sz val="12"/>
      <color indexed="9"/>
      <name val="Arial"/>
      <family val="2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FFFFF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</font>
    <font>
      <b/>
      <sz val="14"/>
      <color theme="1"/>
      <name val="Calibri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sz val="14"/>
      <color indexed="9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3333FF"/>
      <name val="Calibri"/>
      <family val="2"/>
      <scheme val="minor"/>
    </font>
    <font>
      <sz val="8"/>
      <color rgb="FF767676"/>
      <name val="Arial"/>
      <family val="2"/>
    </font>
    <font>
      <vertAlign val="subscript"/>
      <sz val="8.5"/>
      <color theme="1"/>
      <name val="Calibri"/>
      <family val="2"/>
    </font>
    <font>
      <b/>
      <sz val="10"/>
      <color rgb="FF000000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1"/>
      <color indexed="9"/>
      <name val="Calibri"/>
      <family val="2"/>
    </font>
    <font>
      <sz val="10"/>
      <color rgb="FF0000CC"/>
      <name val="Calibri"/>
      <family val="2"/>
    </font>
    <font>
      <sz val="1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rgb="FF3333FF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i/>
      <sz val="9"/>
      <color theme="1" tint="0.499984740745262"/>
      <name val="Calibri"/>
      <family val="2"/>
      <scheme val="minor"/>
    </font>
    <font>
      <b/>
      <i/>
      <sz val="9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  <font>
      <i/>
      <sz val="10"/>
      <color theme="1" tint="0.249977111117893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i/>
      <sz val="10"/>
      <color theme="1" tint="0.499984740745262"/>
      <name val="Calibri"/>
      <family val="2"/>
      <scheme val="minor"/>
    </font>
    <font>
      <i/>
      <sz val="8"/>
      <color theme="1" tint="0.499984740745262"/>
      <name val="Calibri"/>
      <family val="2"/>
      <scheme val="minor"/>
    </font>
    <font>
      <sz val="10"/>
      <color theme="1" tint="0.14999847407452621"/>
      <name val="Calibri"/>
      <family val="2"/>
      <scheme val="minor"/>
    </font>
    <font>
      <sz val="8"/>
      <color theme="1"/>
      <name val="Calibri"/>
      <family val="2"/>
    </font>
    <font>
      <b/>
      <sz val="10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rgb="FF000000"/>
      <name val="Calibri"/>
      <family val="2"/>
      <scheme val="minor"/>
    </font>
    <font>
      <sz val="10"/>
      <color theme="1"/>
      <name val="Verdana"/>
      <family val="2"/>
    </font>
    <font>
      <b/>
      <sz val="11"/>
      <color rgb="FFFFFFFF"/>
      <name val="Calibri"/>
      <family val="2"/>
    </font>
    <font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1"/>
      <name val="Verdana"/>
      <family val="2"/>
    </font>
    <font>
      <i/>
      <sz val="10"/>
      <color theme="1"/>
      <name val="Verdana"/>
      <family val="2"/>
    </font>
    <font>
      <sz val="10"/>
      <color theme="0" tint="-0.249977111117893"/>
      <name val="Calibri"/>
      <family val="2"/>
      <scheme val="minor"/>
    </font>
    <font>
      <b/>
      <sz val="18"/>
      <color rgb="FF00215B"/>
      <name val="Arial"/>
      <family val="2"/>
    </font>
    <font>
      <sz val="11"/>
      <color rgb="FF00215B"/>
      <name val="Calibri"/>
      <family val="2"/>
      <scheme val="minor"/>
    </font>
    <font>
      <b/>
      <sz val="12"/>
      <color rgb="FF00215B"/>
      <name val="Arial"/>
      <family val="2"/>
    </font>
    <font>
      <b/>
      <sz val="11"/>
      <color rgb="FF00215B"/>
      <name val="Arial"/>
      <family val="2"/>
    </font>
    <font>
      <sz val="11"/>
      <color rgb="FF00215B"/>
      <name val="Arial"/>
      <family val="2"/>
    </font>
    <font>
      <sz val="10"/>
      <color rgb="FF00215B"/>
      <name val="Arial"/>
      <family val="2"/>
    </font>
    <font>
      <sz val="9"/>
      <color rgb="FF00215B"/>
      <name val="Arial"/>
      <family val="2"/>
    </font>
    <font>
      <sz val="8"/>
      <color rgb="FF00215B"/>
      <name val="Arial"/>
      <family val="2"/>
    </font>
    <font>
      <sz val="9"/>
      <color rgb="FFFFFFFF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color theme="1" tint="0.34998626667073579"/>
      <name val="Calibri"/>
      <family val="2"/>
      <scheme val="minor"/>
    </font>
    <font>
      <b/>
      <sz val="10"/>
      <color rgb="FFFFFFFF"/>
      <name val="Calibri"/>
      <family val="2"/>
    </font>
  </fonts>
  <fills count="2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lightUp">
        <fgColor theme="0" tint="-0.34998626667073579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003366"/>
        <bgColor indexed="64"/>
      </patternFill>
    </fill>
    <fill>
      <patternFill patternType="solid">
        <fgColor rgb="FF0054A8"/>
        <bgColor indexed="64"/>
      </patternFill>
    </fill>
    <fill>
      <patternFill patternType="solid">
        <fgColor rgb="FFEEECE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CC3300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rgb="FF001848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-0.249977111117893"/>
        <bgColor rgb="FF000000"/>
      </patternFill>
    </fill>
    <fill>
      <patternFill patternType="solid">
        <fgColor rgb="FFDCE4F4"/>
        <bgColor indexed="64"/>
      </patternFill>
    </fill>
    <fill>
      <patternFill patternType="solid">
        <fgColor rgb="FF00215B"/>
        <bgColor indexed="64"/>
      </patternFill>
    </fill>
    <fill>
      <patternFill patternType="solid">
        <fgColor rgb="FF00B0F0"/>
        <bgColor rgb="FF000000"/>
      </patternFill>
    </fill>
  </fills>
  <borders count="20">
    <border>
      <left/>
      <right/>
      <top/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ck">
        <color theme="0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auto="1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auto="1"/>
      </right>
      <top/>
      <bottom style="hair">
        <color indexed="64"/>
      </bottom>
      <diagonal/>
    </border>
    <border>
      <left/>
      <right style="hair">
        <color auto="1"/>
      </right>
      <top/>
      <bottom/>
      <diagonal/>
    </border>
    <border>
      <left/>
      <right/>
      <top style="hair">
        <color auto="1"/>
      </top>
      <bottom style="hair">
        <color auto="1"/>
      </bottom>
      <diagonal/>
    </border>
  </borders>
  <cellStyleXfs count="37">
    <xf numFmtId="0" fontId="0" fillId="0" borderId="0"/>
    <xf numFmtId="0" fontId="6" fillId="0" borderId="0"/>
    <xf numFmtId="0" fontId="2" fillId="2" borderId="1" applyNumberFormat="0" applyAlignment="0">
      <alignment horizontal="right"/>
      <protection locked="0"/>
    </xf>
    <xf numFmtId="164" fontId="3" fillId="0" borderId="0" applyFont="0" applyFill="0" applyBorder="0" applyAlignment="0" applyProtection="0"/>
    <xf numFmtId="165" fontId="4" fillId="3" borderId="2" applyAlignment="0"/>
    <xf numFmtId="0" fontId="14" fillId="0" borderId="0" applyNumberFormat="0"/>
    <xf numFmtId="0" fontId="5" fillId="0" borderId="3" applyNumberFormat="0" applyAlignment="0"/>
    <xf numFmtId="0" fontId="3" fillId="0" borderId="4" applyNumberFormat="0" applyFont="0" applyFill="0" applyAlignment="0"/>
    <xf numFmtId="0" fontId="5" fillId="0" borderId="0"/>
    <xf numFmtId="0" fontId="6" fillId="1" borderId="0"/>
    <xf numFmtId="0" fontId="7" fillId="4" borderId="5" applyNumberFormat="0" applyAlignment="0"/>
    <xf numFmtId="0" fontId="8" fillId="5" borderId="3" applyNumberFormat="0">
      <alignment horizontal="centerContinuous" vertical="center" wrapText="1"/>
    </xf>
    <xf numFmtId="0" fontId="9" fillId="4" borderId="6" applyNumberFormat="0" applyAlignment="0"/>
    <xf numFmtId="0" fontId="10" fillId="0" borderId="0" applyNumberFormat="0"/>
    <xf numFmtId="0" fontId="12" fillId="7" borderId="0"/>
    <xf numFmtId="0" fontId="13" fillId="0" borderId="0"/>
    <xf numFmtId="166" fontId="11" fillId="6" borderId="0"/>
    <xf numFmtId="166" fontId="15" fillId="6" borderId="0"/>
    <xf numFmtId="0" fontId="16" fillId="0" borderId="0"/>
    <xf numFmtId="9" fontId="19" fillId="0" borderId="0" applyFont="0" applyFill="0" applyBorder="0" applyAlignment="0" applyProtection="0"/>
    <xf numFmtId="0" fontId="19" fillId="0" borderId="0"/>
    <xf numFmtId="0" fontId="30" fillId="9" borderId="0" applyNumberFormat="0">
      <alignment horizontal="center"/>
    </xf>
    <xf numFmtId="170" fontId="22" fillId="0" borderId="8" applyNumberFormat="0" applyProtection="0">
      <alignment horizontal="right"/>
    </xf>
    <xf numFmtId="10" fontId="29" fillId="2" borderId="0" applyNumberFormat="0" applyAlignment="0" applyProtection="0"/>
    <xf numFmtId="10" fontId="47" fillId="12" borderId="0" applyNumberFormat="0" applyBorder="0" applyAlignment="0" applyProtection="0"/>
    <xf numFmtId="0" fontId="5" fillId="0" borderId="0"/>
    <xf numFmtId="44" fontId="52" fillId="0" borderId="0" applyFont="0" applyFill="0" applyBorder="0" applyAlignment="0" applyProtection="0"/>
    <xf numFmtId="0" fontId="54" fillId="0" borderId="0" applyFill="0" applyBorder="0"/>
    <xf numFmtId="0" fontId="19" fillId="0" borderId="0"/>
    <xf numFmtId="0" fontId="19" fillId="0" borderId="0"/>
    <xf numFmtId="43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" fillId="0" borderId="0"/>
  </cellStyleXfs>
  <cellXfs count="309">
    <xf numFmtId="0" fontId="0" fillId="0" borderId="0" xfId="0"/>
    <xf numFmtId="0" fontId="16" fillId="0" borderId="0" xfId="18"/>
    <xf numFmtId="0" fontId="16" fillId="0" borderId="0" xfId="18" applyAlignment="1">
      <alignment horizontal="right"/>
    </xf>
    <xf numFmtId="0" fontId="18" fillId="0" borderId="0" xfId="18" applyFont="1"/>
    <xf numFmtId="0" fontId="17" fillId="0" borderId="0" xfId="18" applyFont="1" applyAlignment="1">
      <alignment vertical="center"/>
    </xf>
    <xf numFmtId="0" fontId="21" fillId="0" borderId="0" xfId="18" applyFont="1"/>
    <xf numFmtId="0" fontId="23" fillId="0" borderId="0" xfId="18" applyFont="1"/>
    <xf numFmtId="0" fontId="16" fillId="0" borderId="0" xfId="0" applyFont="1"/>
    <xf numFmtId="0" fontId="24" fillId="0" borderId="0" xfId="8" applyFont="1"/>
    <xf numFmtId="0" fontId="25" fillId="0" borderId="0" xfId="0" applyFont="1"/>
    <xf numFmtId="166" fontId="27" fillId="8" borderId="0" xfId="16" applyFont="1" applyFill="1"/>
    <xf numFmtId="0" fontId="16" fillId="0" borderId="0" xfId="18" applyAlignment="1">
      <alignment horizontal="left"/>
    </xf>
    <xf numFmtId="0" fontId="29" fillId="2" borderId="0" xfId="0" applyFont="1" applyFill="1"/>
    <xf numFmtId="0" fontId="18" fillId="0" borderId="0" xfId="0" applyFont="1"/>
    <xf numFmtId="166" fontId="27" fillId="10" borderId="0" xfId="16" applyFont="1" applyFill="1"/>
    <xf numFmtId="0" fontId="20" fillId="11" borderId="0" xfId="18" applyFont="1" applyFill="1" applyAlignment="1">
      <alignment vertical="center"/>
    </xf>
    <xf numFmtId="0" fontId="20" fillId="11" borderId="0" xfId="18" applyFont="1" applyFill="1" applyAlignment="1">
      <alignment horizontal="right" vertical="center"/>
    </xf>
    <xf numFmtId="0" fontId="26" fillId="11" borderId="0" xfId="18" applyFont="1" applyFill="1" applyAlignment="1">
      <alignment vertical="center"/>
    </xf>
    <xf numFmtId="166" fontId="33" fillId="10" borderId="0" xfId="16" applyFont="1" applyFill="1"/>
    <xf numFmtId="0" fontId="16" fillId="0" borderId="0" xfId="0" applyFont="1" applyAlignment="1">
      <alignment horizontal="left"/>
    </xf>
    <xf numFmtId="0" fontId="22" fillId="0" borderId="0" xfId="18" applyFont="1"/>
    <xf numFmtId="0" fontId="16" fillId="2" borderId="0" xfId="0" applyFont="1" applyFill="1"/>
    <xf numFmtId="172" fontId="16" fillId="0" borderId="0" xfId="0" applyNumberFormat="1" applyFont="1"/>
    <xf numFmtId="172" fontId="16" fillId="2" borderId="0" xfId="0" applyNumberFormat="1" applyFont="1" applyFill="1" applyAlignment="1">
      <alignment horizontal="left"/>
    </xf>
    <xf numFmtId="0" fontId="18" fillId="0" borderId="0" xfId="18" applyFont="1" applyAlignment="1">
      <alignment horizontal="left"/>
    </xf>
    <xf numFmtId="0" fontId="16" fillId="2" borderId="0" xfId="0" quotePrefix="1" applyFont="1" applyFill="1"/>
    <xf numFmtId="0" fontId="18" fillId="0" borderId="7" xfId="18" applyFont="1" applyBorder="1" applyAlignment="1">
      <alignment horizontal="left"/>
    </xf>
    <xf numFmtId="0" fontId="18" fillId="0" borderId="7" xfId="18" applyFont="1" applyBorder="1"/>
    <xf numFmtId="0" fontId="36" fillId="0" borderId="0" xfId="8" applyFont="1"/>
    <xf numFmtId="0" fontId="37" fillId="0" borderId="0" xfId="18" applyFont="1"/>
    <xf numFmtId="0" fontId="16" fillId="13" borderId="4" xfId="18" applyFill="1" applyBorder="1" applyAlignment="1">
      <alignment horizontal="left"/>
    </xf>
    <xf numFmtId="1" fontId="29" fillId="2" borderId="0" xfId="18" quotePrefix="1" applyNumberFormat="1" applyFont="1" applyFill="1" applyAlignment="1">
      <alignment horizontal="center"/>
    </xf>
    <xf numFmtId="10" fontId="29" fillId="2" borderId="0" xfId="23" applyNumberFormat="1"/>
    <xf numFmtId="171" fontId="35" fillId="2" borderId="0" xfId="18" applyNumberFormat="1" applyFont="1" applyFill="1" applyAlignment="1">
      <alignment horizontal="right"/>
    </xf>
    <xf numFmtId="14" fontId="16" fillId="0" borderId="0" xfId="0" applyNumberFormat="1" applyFont="1"/>
    <xf numFmtId="1" fontId="16" fillId="2" borderId="0" xfId="0" applyNumberFormat="1" applyFont="1" applyFill="1" applyAlignment="1">
      <alignment horizontal="left"/>
    </xf>
    <xf numFmtId="14" fontId="18" fillId="0" borderId="7" xfId="18" applyNumberFormat="1" applyFont="1" applyBorder="1"/>
    <xf numFmtId="0" fontId="41" fillId="0" borderId="7" xfId="18" quotePrefix="1" applyFont="1" applyBorder="1" applyAlignment="1">
      <alignment horizontal="left"/>
    </xf>
    <xf numFmtId="14" fontId="38" fillId="2" borderId="7" xfId="23" applyNumberFormat="1" applyFont="1" applyBorder="1"/>
    <xf numFmtId="0" fontId="0" fillId="0" borderId="0" xfId="0" applyAlignment="1">
      <alignment horizontal="left"/>
    </xf>
    <xf numFmtId="168" fontId="32" fillId="0" borderId="7" xfId="18" applyNumberFormat="1" applyFont="1" applyBorder="1" applyAlignment="1">
      <alignment horizontal="left" vertical="center"/>
    </xf>
    <xf numFmtId="0" fontId="22" fillId="0" borderId="0" xfId="18" applyFont="1" applyAlignment="1">
      <alignment horizontal="left"/>
    </xf>
    <xf numFmtId="0" fontId="29" fillId="2" borderId="0" xfId="23" applyNumberFormat="1"/>
    <xf numFmtId="0" fontId="16" fillId="13" borderId="0" xfId="18" applyFill="1" applyAlignment="1">
      <alignment horizontal="left"/>
    </xf>
    <xf numFmtId="0" fontId="18" fillId="0" borderId="7" xfId="0" applyFont="1" applyBorder="1"/>
    <xf numFmtId="166" fontId="39" fillId="12" borderId="0" xfId="17" applyFont="1" applyFill="1"/>
    <xf numFmtId="166" fontId="42" fillId="10" borderId="0" xfId="16" applyFont="1" applyFill="1"/>
    <xf numFmtId="174" fontId="16" fillId="0" borderId="0" xfId="18" applyNumberFormat="1" applyAlignment="1">
      <alignment horizontal="right"/>
    </xf>
    <xf numFmtId="0" fontId="16" fillId="0" borderId="7" xfId="0" applyFont="1" applyBorder="1"/>
    <xf numFmtId="172" fontId="29" fillId="2" borderId="9" xfId="18" quotePrefix="1" applyNumberFormat="1" applyFont="1" applyFill="1" applyBorder="1" applyAlignment="1">
      <alignment horizontal="left"/>
    </xf>
    <xf numFmtId="0" fontId="17" fillId="0" borderId="0" xfId="18" applyFont="1" applyAlignment="1">
      <alignment horizontal="left" vertical="top"/>
    </xf>
    <xf numFmtId="172" fontId="16" fillId="2" borderId="0" xfId="0" quotePrefix="1" applyNumberFormat="1" applyFont="1" applyFill="1" applyAlignment="1">
      <alignment horizontal="left"/>
    </xf>
    <xf numFmtId="0" fontId="45" fillId="0" borderId="0" xfId="0" applyFont="1" applyAlignment="1">
      <alignment horizontal="right"/>
    </xf>
    <xf numFmtId="0" fontId="43" fillId="0" borderId="0" xfId="0" applyFont="1" applyAlignment="1">
      <alignment horizontal="left" indent="1"/>
    </xf>
    <xf numFmtId="168" fontId="22" fillId="0" borderId="8" xfId="22" applyNumberFormat="1">
      <alignment horizontal="right"/>
    </xf>
    <xf numFmtId="0" fontId="46" fillId="0" borderId="0" xfId="18" quotePrefix="1" applyFont="1" applyAlignment="1">
      <alignment horizontal="left"/>
    </xf>
    <xf numFmtId="168" fontId="44" fillId="0" borderId="0" xfId="23" applyNumberFormat="1" applyFont="1" applyFill="1" applyAlignment="1">
      <alignment horizontal="right"/>
    </xf>
    <xf numFmtId="0" fontId="18" fillId="0" borderId="7" xfId="18" applyFont="1" applyBorder="1" applyAlignment="1">
      <alignment horizontal="right"/>
    </xf>
    <xf numFmtId="0" fontId="44" fillId="0" borderId="0" xfId="18" applyFont="1" applyAlignment="1">
      <alignment horizontal="left" indent="1"/>
    </xf>
    <xf numFmtId="0" fontId="16" fillId="0" borderId="0" xfId="18" applyAlignment="1">
      <alignment horizontal="left" vertical="top" wrapText="1"/>
    </xf>
    <xf numFmtId="0" fontId="18" fillId="0" borderId="7" xfId="18" applyFont="1" applyBorder="1" applyAlignment="1">
      <alignment horizontal="left" vertical="top"/>
    </xf>
    <xf numFmtId="0" fontId="16" fillId="0" borderId="7" xfId="18" applyBorder="1" applyAlignment="1">
      <alignment horizontal="left" vertical="top"/>
    </xf>
    <xf numFmtId="14" fontId="16" fillId="0" borderId="0" xfId="18" applyNumberFormat="1"/>
    <xf numFmtId="14" fontId="16" fillId="0" borderId="7" xfId="18" applyNumberFormat="1" applyBorder="1"/>
    <xf numFmtId="14" fontId="29" fillId="2" borderId="0" xfId="18" applyNumberFormat="1" applyFont="1" applyFill="1"/>
    <xf numFmtId="10" fontId="36" fillId="0" borderId="0" xfId="23" applyNumberFormat="1" applyFont="1" applyFill="1"/>
    <xf numFmtId="0" fontId="28" fillId="0" borderId="0" xfId="0" applyFont="1"/>
    <xf numFmtId="49" fontId="16" fillId="2" borderId="0" xfId="0" applyNumberFormat="1" applyFont="1" applyFill="1" applyAlignment="1">
      <alignment horizontal="left"/>
    </xf>
    <xf numFmtId="167" fontId="36" fillId="2" borderId="0" xfId="18" applyNumberFormat="1" applyFont="1" applyFill="1" applyAlignment="1">
      <alignment horizontal="right" vertical="center"/>
    </xf>
    <xf numFmtId="175" fontId="16" fillId="0" borderId="0" xfId="18" applyNumberFormat="1" applyAlignment="1">
      <alignment vertical="top" wrapText="1"/>
    </xf>
    <xf numFmtId="9" fontId="29" fillId="2" borderId="0" xfId="18" applyNumberFormat="1" applyFont="1" applyFill="1"/>
    <xf numFmtId="170" fontId="22" fillId="0" borderId="8" xfId="22" applyNumberFormat="1">
      <alignment horizontal="right"/>
    </xf>
    <xf numFmtId="0" fontId="16" fillId="0" borderId="0" xfId="20" applyFont="1"/>
    <xf numFmtId="0" fontId="18" fillId="0" borderId="0" xfId="20" applyFont="1"/>
    <xf numFmtId="0" fontId="19" fillId="0" borderId="0" xfId="20"/>
    <xf numFmtId="0" fontId="49" fillId="14" borderId="0" xfId="20" applyFont="1" applyFill="1" applyAlignment="1">
      <alignment vertical="top"/>
    </xf>
    <xf numFmtId="0" fontId="16" fillId="2" borderId="0" xfId="20" applyFont="1" applyFill="1"/>
    <xf numFmtId="0" fontId="18" fillId="0" borderId="0" xfId="18" applyFont="1" applyAlignment="1">
      <alignment horizontal="center"/>
    </xf>
    <xf numFmtId="167" fontId="36" fillId="2" borderId="0" xfId="18" applyNumberFormat="1" applyFont="1" applyFill="1" applyAlignment="1">
      <alignment horizontal="left" vertical="center"/>
    </xf>
    <xf numFmtId="170" fontId="29" fillId="2" borderId="0" xfId="23" applyNumberFormat="1" applyAlignment="1">
      <alignment horizontal="right"/>
    </xf>
    <xf numFmtId="176" fontId="47" fillId="2" borderId="0" xfId="24" applyNumberFormat="1" applyFill="1" applyAlignment="1">
      <alignment horizontal="right"/>
    </xf>
    <xf numFmtId="0" fontId="18" fillId="0" borderId="7" xfId="0" applyFont="1" applyBorder="1" applyAlignment="1">
      <alignment horizontal="left"/>
    </xf>
    <xf numFmtId="0" fontId="18" fillId="0" borderId="7" xfId="0" applyFont="1" applyBorder="1" applyAlignment="1">
      <alignment horizontal="center"/>
    </xf>
    <xf numFmtId="0" fontId="18" fillId="0" borderId="0" xfId="0" applyFont="1" applyAlignment="1">
      <alignment horizontal="center"/>
    </xf>
    <xf numFmtId="177" fontId="29" fillId="2" borderId="8" xfId="23" applyNumberFormat="1" applyBorder="1" applyAlignment="1">
      <alignment horizontal="right"/>
    </xf>
    <xf numFmtId="177" fontId="29" fillId="2" borderId="10" xfId="23" applyNumberFormat="1" applyBorder="1" applyAlignment="1">
      <alignment horizontal="right"/>
    </xf>
    <xf numFmtId="178" fontId="29" fillId="2" borderId="10" xfId="23" applyNumberFormat="1" applyBorder="1" applyAlignment="1">
      <alignment horizontal="center"/>
    </xf>
    <xf numFmtId="169" fontId="16" fillId="0" borderId="0" xfId="0" applyNumberFormat="1" applyFont="1"/>
    <xf numFmtId="179" fontId="16" fillId="0" borderId="7" xfId="18" applyNumberFormat="1" applyBorder="1" applyAlignment="1">
      <alignment horizontal="center"/>
    </xf>
    <xf numFmtId="171" fontId="40" fillId="0" borderId="0" xfId="8" applyNumberFormat="1" applyFont="1"/>
    <xf numFmtId="0" fontId="50" fillId="0" borderId="0" xfId="18" applyFont="1"/>
    <xf numFmtId="44" fontId="16" fillId="0" borderId="0" xfId="18" applyNumberFormat="1"/>
    <xf numFmtId="43" fontId="16" fillId="0" borderId="0" xfId="18" applyNumberFormat="1"/>
    <xf numFmtId="0" fontId="16" fillId="0" borderId="0" xfId="18" applyBorder="1"/>
    <xf numFmtId="175" fontId="17" fillId="13" borderId="0" xfId="18" applyNumberFormat="1" applyFont="1" applyFill="1" applyAlignment="1">
      <alignment horizontal="right" vertical="center"/>
    </xf>
    <xf numFmtId="182" fontId="27" fillId="8" borderId="0" xfId="16" applyNumberFormat="1" applyFont="1" applyFill="1"/>
    <xf numFmtId="166" fontId="27" fillId="8" borderId="0" xfId="16" applyFont="1" applyFill="1" applyAlignment="1">
      <alignment horizontal="left"/>
    </xf>
    <xf numFmtId="182" fontId="16" fillId="0" borderId="0" xfId="18" applyNumberFormat="1"/>
    <xf numFmtId="0" fontId="26" fillId="15" borderId="0" xfId="18" applyFont="1" applyFill="1" applyAlignment="1">
      <alignment vertical="center"/>
    </xf>
    <xf numFmtId="182" fontId="26" fillId="15" borderId="0" xfId="18" applyNumberFormat="1" applyFont="1" applyFill="1" applyAlignment="1">
      <alignment vertical="center"/>
    </xf>
    <xf numFmtId="0" fontId="26" fillId="15" borderId="0" xfId="18" applyFont="1" applyFill="1" applyAlignment="1">
      <alignment horizontal="left" vertical="center"/>
    </xf>
    <xf numFmtId="171" fontId="16" fillId="0" borderId="0" xfId="18" applyNumberFormat="1"/>
    <xf numFmtId="0" fontId="55" fillId="8" borderId="0" xfId="27" applyFont="1" applyFill="1"/>
    <xf numFmtId="0" fontId="56" fillId="8" borderId="0" xfId="27" applyFont="1" applyFill="1"/>
    <xf numFmtId="182" fontId="55" fillId="8" borderId="0" xfId="27" applyNumberFormat="1" applyFont="1" applyFill="1"/>
    <xf numFmtId="0" fontId="55" fillId="8" borderId="0" xfId="27" applyFont="1" applyFill="1" applyAlignment="1">
      <alignment horizontal="left"/>
    </xf>
    <xf numFmtId="0" fontId="51" fillId="0" borderId="0" xfId="27" applyFont="1"/>
    <xf numFmtId="182" fontId="51" fillId="0" borderId="0" xfId="27" applyNumberFormat="1" applyFont="1"/>
    <xf numFmtId="0" fontId="51" fillId="0" borderId="0" xfId="27" applyFont="1" applyAlignment="1">
      <alignment horizontal="left"/>
    </xf>
    <xf numFmtId="0" fontId="32" fillId="0" borderId="0" xfId="27" applyFont="1"/>
    <xf numFmtId="0" fontId="17" fillId="0" borderId="0" xfId="27" applyFont="1"/>
    <xf numFmtId="182" fontId="17" fillId="0" borderId="0" xfId="27" applyNumberFormat="1" applyFont="1"/>
    <xf numFmtId="183" fontId="16" fillId="0" borderId="0" xfId="18" applyNumberFormat="1" applyFill="1" applyBorder="1"/>
    <xf numFmtId="184" fontId="16" fillId="0" borderId="0" xfId="18" applyNumberFormat="1"/>
    <xf numFmtId="0" fontId="16" fillId="0" borderId="0" xfId="18" applyAlignment="1">
      <alignment vertical="top"/>
    </xf>
    <xf numFmtId="183" fontId="18" fillId="0" borderId="0" xfId="18" applyNumberFormat="1" applyFont="1" applyFill="1" applyBorder="1"/>
    <xf numFmtId="0" fontId="58" fillId="0" borderId="0" xfId="0" applyFont="1"/>
    <xf numFmtId="9" fontId="36" fillId="0" borderId="0" xfId="18" applyNumberFormat="1" applyFont="1"/>
    <xf numFmtId="0" fontId="26" fillId="11" borderId="0" xfId="18" applyFont="1" applyFill="1" applyAlignment="1">
      <alignment horizontal="right" vertical="center"/>
    </xf>
    <xf numFmtId="0" fontId="0" fillId="0" borderId="0" xfId="0" applyFill="1"/>
    <xf numFmtId="0" fontId="20" fillId="0" borderId="0" xfId="18" applyFont="1" applyFill="1" applyAlignment="1">
      <alignment horizontal="right" vertical="center"/>
    </xf>
    <xf numFmtId="171" fontId="40" fillId="0" borderId="0" xfId="8" applyNumberFormat="1" applyFont="1" applyFill="1"/>
    <xf numFmtId="168" fontId="44" fillId="0" borderId="0" xfId="23" applyNumberFormat="1" applyFont="1" applyFill="1" applyAlignment="1">
      <alignment horizontal="left" indent="3"/>
    </xf>
    <xf numFmtId="0" fontId="29" fillId="2" borderId="0" xfId="18" applyFont="1" applyFill="1" applyBorder="1"/>
    <xf numFmtId="0" fontId="29" fillId="2" borderId="0" xfId="18" applyFont="1" applyFill="1"/>
    <xf numFmtId="166" fontId="27" fillId="8" borderId="0" xfId="16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6" fillId="0" borderId="0" xfId="18" applyAlignment="1">
      <alignment horizontal="center" vertical="center"/>
    </xf>
    <xf numFmtId="166" fontId="42" fillId="8" borderId="0" xfId="16" applyFont="1" applyFill="1"/>
    <xf numFmtId="0" fontId="53" fillId="16" borderId="0" xfId="0" applyFont="1" applyFill="1" applyBorder="1" applyAlignment="1">
      <alignment horizontal="left" vertical="center"/>
    </xf>
    <xf numFmtId="170" fontId="29" fillId="2" borderId="0" xfId="24" applyNumberFormat="1" applyFont="1" applyFill="1" applyBorder="1" applyAlignment="1">
      <alignment horizontal="right"/>
    </xf>
    <xf numFmtId="169" fontId="29" fillId="2" borderId="0" xfId="24" applyNumberFormat="1" applyFont="1" applyFill="1" applyBorder="1" applyAlignment="1">
      <alignment horizontal="right"/>
    </xf>
    <xf numFmtId="10" fontId="29" fillId="2" borderId="0" xfId="23" quotePrefix="1" applyNumberFormat="1"/>
    <xf numFmtId="168" fontId="29" fillId="2" borderId="0" xfId="23" applyNumberFormat="1" applyAlignment="1">
      <alignment horizontal="right"/>
    </xf>
    <xf numFmtId="168" fontId="29" fillId="2" borderId="0" xfId="23" applyNumberFormat="1" applyAlignment="1">
      <alignment horizontal="right" vertical="center"/>
    </xf>
    <xf numFmtId="169" fontId="29" fillId="2" borderId="0" xfId="23" applyNumberFormat="1" applyAlignment="1">
      <alignment horizontal="right"/>
    </xf>
    <xf numFmtId="173" fontId="16" fillId="0" borderId="0" xfId="18" applyNumberFormat="1" applyAlignment="1">
      <alignment vertical="top" wrapText="1"/>
    </xf>
    <xf numFmtId="3" fontId="16" fillId="2" borderId="14" xfId="20" applyNumberFormat="1" applyFont="1" applyFill="1" applyBorder="1"/>
    <xf numFmtId="17" fontId="0" fillId="0" borderId="0" xfId="0" applyNumberFormat="1"/>
    <xf numFmtId="0" fontId="29" fillId="2" borderId="0" xfId="23" applyNumberFormat="1" applyAlignment="1">
      <alignment horizontal="right"/>
    </xf>
    <xf numFmtId="0" fontId="17" fillId="0" borderId="0" xfId="27" applyFont="1" applyAlignment="1">
      <alignment horizontal="left"/>
    </xf>
    <xf numFmtId="0" fontId="16" fillId="2" borderId="0" xfId="27" applyFont="1" applyFill="1" applyBorder="1"/>
    <xf numFmtId="0" fontId="17" fillId="0" borderId="0" xfId="27" applyFont="1" applyFill="1"/>
    <xf numFmtId="0" fontId="18" fillId="0" borderId="0" xfId="27" applyFont="1" applyFill="1" applyBorder="1" applyAlignment="1">
      <alignment horizontal="left"/>
    </xf>
    <xf numFmtId="0" fontId="18" fillId="0" borderId="0" xfId="27" applyFont="1" applyFill="1" applyBorder="1"/>
    <xf numFmtId="44" fontId="17" fillId="0" borderId="0" xfId="27" applyNumberFormat="1" applyFont="1" applyAlignment="1">
      <alignment horizontal="left"/>
    </xf>
    <xf numFmtId="2" fontId="17" fillId="0" borderId="0" xfId="27" applyNumberFormat="1" applyFont="1"/>
    <xf numFmtId="2" fontId="17" fillId="0" borderId="0" xfId="27" applyNumberFormat="1" applyFont="1" applyAlignment="1">
      <alignment horizontal="left"/>
    </xf>
    <xf numFmtId="187" fontId="36" fillId="2" borderId="0" xfId="32" applyNumberFormat="1" applyFont="1" applyFill="1"/>
    <xf numFmtId="188" fontId="17" fillId="2" borderId="0" xfId="30" applyNumberFormat="1" applyFont="1" applyFill="1"/>
    <xf numFmtId="189" fontId="36" fillId="0" borderId="0" xfId="32" applyNumberFormat="1" applyFont="1" applyFill="1"/>
    <xf numFmtId="0" fontId="36" fillId="2" borderId="0" xfId="0" applyFont="1" applyFill="1"/>
    <xf numFmtId="0" fontId="18" fillId="0" borderId="0" xfId="0" applyFont="1" applyAlignment="1">
      <alignment horizontal="left" wrapText="1"/>
    </xf>
    <xf numFmtId="187" fontId="16" fillId="0" borderId="0" xfId="31" applyNumberFormat="1" applyFont="1"/>
    <xf numFmtId="180" fontId="18" fillId="0" borderId="0" xfId="18" applyNumberFormat="1" applyFont="1"/>
    <xf numFmtId="187" fontId="18" fillId="0" borderId="0" xfId="18" applyNumberFormat="1" applyFont="1" applyAlignment="1">
      <alignment horizontal="left"/>
    </xf>
    <xf numFmtId="0" fontId="19" fillId="0" borderId="0" xfId="34"/>
    <xf numFmtId="0" fontId="19" fillId="0" borderId="0" xfId="34" applyAlignment="1">
      <alignment wrapText="1"/>
    </xf>
    <xf numFmtId="0" fontId="53" fillId="16" borderId="0" xfId="0" applyFont="1" applyFill="1" applyBorder="1" applyAlignment="1">
      <alignment horizontal="left" vertical="top" wrapText="1"/>
    </xf>
    <xf numFmtId="0" fontId="53" fillId="16" borderId="0" xfId="0" applyFont="1" applyFill="1" applyBorder="1" applyAlignment="1">
      <alignment horizontal="center" vertical="top" wrapText="1"/>
    </xf>
    <xf numFmtId="0" fontId="19" fillId="0" borderId="0" xfId="34" applyAlignment="1">
      <alignment horizontal="center"/>
    </xf>
    <xf numFmtId="0" fontId="50" fillId="20" borderId="0" xfId="34" applyFont="1" applyFill="1" applyBorder="1" applyAlignment="1">
      <alignment horizontal="centerContinuous"/>
    </xf>
    <xf numFmtId="0" fontId="16" fillId="0" borderId="0" xfId="0" applyFont="1" applyBorder="1"/>
    <xf numFmtId="166" fontId="27" fillId="8" borderId="0" xfId="16" applyFont="1" applyFill="1" applyAlignment="1">
      <alignment horizontal="center"/>
    </xf>
    <xf numFmtId="171" fontId="40" fillId="0" borderId="0" xfId="8" applyNumberFormat="1" applyFont="1" applyAlignment="1">
      <alignment horizontal="center"/>
    </xf>
    <xf numFmtId="0" fontId="0" fillId="0" borderId="0" xfId="0" applyAlignment="1">
      <alignment horizontal="center"/>
    </xf>
    <xf numFmtId="0" fontId="57" fillId="0" borderId="0" xfId="0" applyFont="1" applyAlignment="1">
      <alignment horizontal="center"/>
    </xf>
    <xf numFmtId="0" fontId="18" fillId="20" borderId="14" xfId="18" applyFont="1" applyFill="1" applyBorder="1" applyAlignment="1">
      <alignment horizontal="center" vertical="center" wrapText="1"/>
    </xf>
    <xf numFmtId="0" fontId="16" fillId="0" borderId="0" xfId="18" applyAlignment="1">
      <alignment horizontal="center"/>
    </xf>
    <xf numFmtId="0" fontId="16" fillId="0" borderId="14" xfId="0" applyFont="1" applyBorder="1"/>
    <xf numFmtId="187" fontId="16" fillId="0" borderId="14" xfId="18" applyNumberFormat="1" applyBorder="1" applyAlignment="1">
      <alignment horizontal="center"/>
    </xf>
    <xf numFmtId="10" fontId="22" fillId="0" borderId="8" xfId="22" applyNumberFormat="1">
      <alignment horizontal="right"/>
    </xf>
    <xf numFmtId="2" fontId="29" fillId="2" borderId="0" xfId="18" applyNumberFormat="1" applyFont="1" applyFill="1" applyBorder="1"/>
    <xf numFmtId="186" fontId="29" fillId="2" borderId="0" xfId="18" applyNumberFormat="1" applyFont="1" applyFill="1" applyBorder="1"/>
    <xf numFmtId="3" fontId="29" fillId="2" borderId="0" xfId="23" applyNumberFormat="1"/>
    <xf numFmtId="2" fontId="16" fillId="0" borderId="14" xfId="18" applyNumberFormat="1" applyBorder="1"/>
    <xf numFmtId="7" fontId="16" fillId="0" borderId="0" xfId="18" applyNumberFormat="1"/>
    <xf numFmtId="0" fontId="53" fillId="16" borderId="18" xfId="0" applyFont="1" applyFill="1" applyBorder="1" applyAlignment="1">
      <alignment horizontal="center" vertical="top" wrapText="1"/>
    </xf>
    <xf numFmtId="9" fontId="16" fillId="0" borderId="18" xfId="0" applyNumberFormat="1" applyFont="1" applyBorder="1" applyAlignment="1">
      <alignment horizontal="center"/>
    </xf>
    <xf numFmtId="0" fontId="19" fillId="0" borderId="0" xfId="34" applyBorder="1" applyAlignment="1">
      <alignment wrapText="1"/>
    </xf>
    <xf numFmtId="0" fontId="19" fillId="0" borderId="0" xfId="34" applyBorder="1" applyAlignment="1">
      <alignment horizontal="center"/>
    </xf>
    <xf numFmtId="0" fontId="19" fillId="0" borderId="0" xfId="34" applyBorder="1"/>
    <xf numFmtId="186" fontId="19" fillId="0" borderId="14" xfId="34" applyNumberFormat="1" applyBorder="1"/>
    <xf numFmtId="2" fontId="19" fillId="0" borderId="14" xfId="34" applyNumberFormat="1" applyBorder="1" applyAlignment="1">
      <alignment horizontal="center"/>
    </xf>
    <xf numFmtId="0" fontId="19" fillId="0" borderId="14" xfId="34" applyBorder="1" applyAlignment="1">
      <alignment horizontal="center"/>
    </xf>
    <xf numFmtId="10" fontId="0" fillId="0" borderId="14" xfId="35" applyNumberFormat="1" applyFont="1" applyBorder="1"/>
    <xf numFmtId="190" fontId="19" fillId="0" borderId="14" xfId="34" applyNumberFormat="1" applyBorder="1"/>
    <xf numFmtId="0" fontId="16" fillId="0" borderId="7" xfId="0" applyFont="1" applyBorder="1" applyAlignment="1">
      <alignment horizontal="right"/>
    </xf>
    <xf numFmtId="180" fontId="16" fillId="0" borderId="0" xfId="26" applyNumberFormat="1" applyFont="1"/>
    <xf numFmtId="0" fontId="59" fillId="0" borderId="0" xfId="0" applyFont="1"/>
    <xf numFmtId="0" fontId="29" fillId="2" borderId="0" xfId="23" applyNumberFormat="1" applyAlignment="1">
      <alignment horizontal="center"/>
    </xf>
    <xf numFmtId="2" fontId="29" fillId="2" borderId="0" xfId="23" applyNumberFormat="1" applyAlignment="1">
      <alignment horizontal="center"/>
    </xf>
    <xf numFmtId="184" fontId="18" fillId="0" borderId="0" xfId="18" applyNumberFormat="1" applyFont="1"/>
    <xf numFmtId="183" fontId="29" fillId="2" borderId="0" xfId="23" applyNumberFormat="1"/>
    <xf numFmtId="0" fontId="18" fillId="0" borderId="4" xfId="18" applyFont="1" applyBorder="1" applyAlignment="1">
      <alignment horizontal="left"/>
    </xf>
    <xf numFmtId="170" fontId="18" fillId="0" borderId="4" xfId="18" applyNumberFormat="1" applyFont="1" applyBorder="1"/>
    <xf numFmtId="183" fontId="18" fillId="0" borderId="4" xfId="18" applyNumberFormat="1" applyFont="1" applyFill="1" applyBorder="1"/>
    <xf numFmtId="184" fontId="18" fillId="0" borderId="4" xfId="18" applyNumberFormat="1" applyFont="1" applyBorder="1"/>
    <xf numFmtId="168" fontId="44" fillId="0" borderId="4" xfId="23" applyNumberFormat="1" applyFont="1" applyFill="1" applyBorder="1" applyAlignment="1">
      <alignment horizontal="right"/>
    </xf>
    <xf numFmtId="193" fontId="16" fillId="0" borderId="0" xfId="18" applyNumberFormat="1" applyBorder="1"/>
    <xf numFmtId="0" fontId="19" fillId="21" borderId="0" xfId="20" applyFill="1"/>
    <xf numFmtId="0" fontId="1" fillId="0" borderId="0" xfId="36"/>
    <xf numFmtId="0" fontId="60" fillId="0" borderId="0" xfId="20" applyFont="1"/>
    <xf numFmtId="0" fontId="61" fillId="0" borderId="0" xfId="20" applyFont="1"/>
    <xf numFmtId="0" fontId="62" fillId="0" borderId="0" xfId="20" applyFont="1"/>
    <xf numFmtId="0" fontId="63" fillId="0" borderId="0" xfId="20" applyFont="1"/>
    <xf numFmtId="0" fontId="64" fillId="0" borderId="0" xfId="20" applyFont="1"/>
    <xf numFmtId="0" fontId="65" fillId="0" borderId="0" xfId="20" applyFont="1"/>
    <xf numFmtId="194" fontId="66" fillId="0" borderId="0" xfId="20" applyNumberFormat="1" applyFont="1" applyAlignment="1">
      <alignment horizontal="left"/>
    </xf>
    <xf numFmtId="0" fontId="67" fillId="0" borderId="0" xfId="20" applyFont="1"/>
    <xf numFmtId="195" fontId="68" fillId="11" borderId="0" xfId="18" applyNumberFormat="1" applyFont="1" applyFill="1" applyAlignment="1">
      <alignment horizontal="right" vertical="center"/>
    </xf>
    <xf numFmtId="0" fontId="18" fillId="20" borderId="14" xfId="18" applyFont="1" applyFill="1" applyBorder="1" applyAlignment="1">
      <alignment horizontal="right" vertical="center" wrapText="1"/>
    </xf>
    <xf numFmtId="196" fontId="16" fillId="0" borderId="7" xfId="18" applyNumberFormat="1" applyBorder="1" applyAlignment="1">
      <alignment horizontal="left"/>
    </xf>
    <xf numFmtId="0" fontId="18" fillId="0" borderId="7" xfId="0" applyFont="1" applyBorder="1" applyAlignment="1">
      <alignment horizontal="right"/>
    </xf>
    <xf numFmtId="0" fontId="16" fillId="0" borderId="0" xfId="18" applyAlignment="1">
      <alignment horizontal="left" vertical="top"/>
    </xf>
    <xf numFmtId="197" fontId="17" fillId="0" borderId="0" xfId="18" applyNumberFormat="1" applyFont="1" applyAlignment="1">
      <alignment horizontal="right" vertical="center"/>
    </xf>
    <xf numFmtId="0" fontId="32" fillId="0" borderId="4" xfId="27" applyFont="1" applyBorder="1"/>
    <xf numFmtId="183" fontId="16" fillId="0" borderId="4" xfId="18" applyNumberFormat="1" applyFill="1" applyBorder="1"/>
    <xf numFmtId="0" fontId="16" fillId="0" borderId="4" xfId="18" applyBorder="1"/>
    <xf numFmtId="0" fontId="32" fillId="0" borderId="4" xfId="27" applyFont="1" applyFill="1" applyBorder="1"/>
    <xf numFmtId="0" fontId="16" fillId="0" borderId="14" xfId="0" applyFont="1" applyBorder="1" applyAlignment="1">
      <alignment horizontal="left"/>
    </xf>
    <xf numFmtId="0" fontId="36" fillId="0" borderId="0" xfId="18" applyFont="1"/>
    <xf numFmtId="0" fontId="16" fillId="0" borderId="7" xfId="18" applyBorder="1"/>
    <xf numFmtId="0" fontId="69" fillId="0" borderId="7" xfId="18" applyFont="1" applyBorder="1"/>
    <xf numFmtId="0" fontId="70" fillId="0" borderId="0" xfId="0" applyFont="1"/>
    <xf numFmtId="198" fontId="29" fillId="2" borderId="0" xfId="23" applyNumberFormat="1" applyAlignment="1">
      <alignment horizontal="right"/>
    </xf>
    <xf numFmtId="178" fontId="16" fillId="0" borderId="0" xfId="0" applyNumberFormat="1" applyFont="1" applyAlignment="1">
      <alignment horizontal="left"/>
    </xf>
    <xf numFmtId="198" fontId="38" fillId="2" borderId="0" xfId="23" applyNumberFormat="1" applyFont="1" applyAlignment="1">
      <alignment horizontal="right"/>
    </xf>
    <xf numFmtId="0" fontId="69" fillId="0" borderId="0" xfId="0" applyFont="1"/>
    <xf numFmtId="0" fontId="18" fillId="0" borderId="19" xfId="0" applyFont="1" applyBorder="1"/>
    <xf numFmtId="0" fontId="18" fillId="0" borderId="19" xfId="18" applyFont="1" applyBorder="1"/>
    <xf numFmtId="193" fontId="18" fillId="0" borderId="19" xfId="18" applyNumberFormat="1" applyFont="1" applyBorder="1"/>
    <xf numFmtId="0" fontId="16" fillId="0" borderId="0" xfId="18" applyFont="1"/>
    <xf numFmtId="0" fontId="52" fillId="0" borderId="0" xfId="0" applyFont="1"/>
    <xf numFmtId="0" fontId="71" fillId="16" borderId="0" xfId="0" applyFont="1" applyFill="1" applyBorder="1" applyAlignment="1">
      <alignment horizontal="center" vertical="center"/>
    </xf>
    <xf numFmtId="0" fontId="16" fillId="0" borderId="0" xfId="18" applyFont="1" applyAlignment="1">
      <alignment horizontal="center"/>
    </xf>
    <xf numFmtId="0" fontId="32" fillId="0" borderId="0" xfId="27" applyFont="1" applyBorder="1"/>
    <xf numFmtId="0" fontId="32" fillId="0" borderId="0" xfId="27" applyFont="1" applyFill="1" applyBorder="1"/>
    <xf numFmtId="199" fontId="18" fillId="0" borderId="19" xfId="18" applyNumberFormat="1" applyFont="1" applyBorder="1"/>
    <xf numFmtId="0" fontId="17" fillId="0" borderId="0" xfId="27" applyFont="1" applyFill="1" applyBorder="1"/>
    <xf numFmtId="0" fontId="69" fillId="0" borderId="0" xfId="18" applyFont="1"/>
    <xf numFmtId="0" fontId="17" fillId="0" borderId="4" xfId="27" applyFont="1" applyBorder="1"/>
    <xf numFmtId="0" fontId="17" fillId="0" borderId="4" xfId="27" applyFont="1" applyFill="1" applyBorder="1"/>
    <xf numFmtId="0" fontId="18" fillId="0" borderId="4" xfId="27" applyFont="1" applyFill="1" applyBorder="1"/>
    <xf numFmtId="200" fontId="16" fillId="0" borderId="7" xfId="18" applyNumberFormat="1" applyBorder="1" applyAlignment="1">
      <alignment horizontal="left"/>
    </xf>
    <xf numFmtId="197" fontId="0" fillId="0" borderId="0" xfId="0" applyNumberFormat="1"/>
    <xf numFmtId="200" fontId="16" fillId="0" borderId="7" xfId="18" applyNumberFormat="1" applyBorder="1" applyAlignment="1">
      <alignment horizontal="right"/>
    </xf>
    <xf numFmtId="201" fontId="17" fillId="0" borderId="0" xfId="18" applyNumberFormat="1" applyFont="1" applyAlignment="1">
      <alignment horizontal="right" vertical="center"/>
    </xf>
    <xf numFmtId="0" fontId="57" fillId="0" borderId="0" xfId="0" applyFont="1" applyAlignment="1">
      <alignment horizontal="right"/>
    </xf>
    <xf numFmtId="0" fontId="18" fillId="0" borderId="0" xfId="18" applyFont="1" applyAlignment="1">
      <alignment horizontal="left" vertical="top"/>
    </xf>
    <xf numFmtId="0" fontId="57" fillId="0" borderId="0" xfId="0" applyFont="1"/>
    <xf numFmtId="197" fontId="32" fillId="0" borderId="0" xfId="18" applyNumberFormat="1" applyFont="1" applyAlignment="1">
      <alignment horizontal="right" vertical="center"/>
    </xf>
    <xf numFmtId="189" fontId="22" fillId="0" borderId="8" xfId="22" applyNumberFormat="1">
      <alignment horizontal="right"/>
    </xf>
    <xf numFmtId="168" fontId="44" fillId="0" borderId="0" xfId="23" applyNumberFormat="1" applyFont="1" applyFill="1" applyAlignment="1">
      <alignment horizontal="left" indent="1"/>
    </xf>
    <xf numFmtId="0" fontId="17" fillId="0" borderId="0" xfId="27" applyFont="1" applyAlignment="1">
      <alignment horizontal="left" indent="1"/>
    </xf>
    <xf numFmtId="0" fontId="16" fillId="0" borderId="0" xfId="0" applyFont="1" applyAlignment="1">
      <alignment horizontal="left" indent="1"/>
    </xf>
    <xf numFmtId="0" fontId="22" fillId="0" borderId="8" xfId="22" applyNumberFormat="1">
      <alignment horizontal="right"/>
    </xf>
    <xf numFmtId="0" fontId="18" fillId="0" borderId="0" xfId="0" applyFont="1" applyBorder="1"/>
    <xf numFmtId="193" fontId="18" fillId="0" borderId="0" xfId="18" applyNumberFormat="1" applyFont="1" applyBorder="1"/>
    <xf numFmtId="0" fontId="18" fillId="0" borderId="0" xfId="18" applyFont="1" applyBorder="1"/>
    <xf numFmtId="0" fontId="18" fillId="0" borderId="0" xfId="18" applyFont="1" applyAlignment="1">
      <alignment horizontal="right"/>
    </xf>
    <xf numFmtId="0" fontId="20" fillId="16" borderId="0" xfId="0" applyFont="1" applyFill="1" applyAlignment="1">
      <alignment horizontal="center" vertical="center"/>
    </xf>
    <xf numFmtId="0" fontId="71" fillId="16" borderId="0" xfId="0" applyFont="1" applyFill="1" applyBorder="1" applyAlignment="1">
      <alignment horizontal="left" vertical="center"/>
    </xf>
    <xf numFmtId="0" fontId="16" fillId="0" borderId="0" xfId="18" applyFont="1" applyAlignment="1">
      <alignment vertical="top"/>
    </xf>
    <xf numFmtId="0" fontId="71" fillId="16" borderId="0" xfId="0" applyFont="1" applyFill="1" applyAlignment="1">
      <alignment vertical="top" wrapText="1"/>
    </xf>
    <xf numFmtId="0" fontId="71" fillId="16" borderId="0" xfId="0" applyFont="1" applyFill="1" applyAlignment="1">
      <alignment horizontal="center" vertical="top" wrapText="1"/>
    </xf>
    <xf numFmtId="0" fontId="16" fillId="0" borderId="0" xfId="18" applyNumberFormat="1" applyFont="1" applyFill="1" applyBorder="1"/>
    <xf numFmtId="185" fontId="16" fillId="0" borderId="0" xfId="18" applyNumberFormat="1" applyFont="1" applyFill="1" applyBorder="1" applyAlignment="1">
      <alignment horizontal="center"/>
    </xf>
    <xf numFmtId="0" fontId="29" fillId="2" borderId="0" xfId="23" applyNumberFormat="1" applyFont="1"/>
    <xf numFmtId="5" fontId="16" fillId="0" borderId="14" xfId="18" applyNumberFormat="1" applyFont="1" applyBorder="1"/>
    <xf numFmtId="0" fontId="16" fillId="0" borderId="14" xfId="18" applyFont="1" applyBorder="1"/>
    <xf numFmtId="191" fontId="16" fillId="0" borderId="14" xfId="18" applyNumberFormat="1" applyFont="1" applyFill="1" applyBorder="1"/>
    <xf numFmtId="190" fontId="16" fillId="0" borderId="14" xfId="18" applyNumberFormat="1" applyFont="1" applyBorder="1"/>
    <xf numFmtId="192" fontId="16" fillId="0" borderId="14" xfId="18" applyNumberFormat="1" applyFont="1" applyFill="1" applyBorder="1"/>
    <xf numFmtId="193" fontId="16" fillId="0" borderId="14" xfId="18" applyNumberFormat="1" applyFont="1" applyBorder="1"/>
    <xf numFmtId="6" fontId="16" fillId="0" borderId="0" xfId="18" applyNumberFormat="1" applyFont="1"/>
    <xf numFmtId="7" fontId="16" fillId="0" borderId="0" xfId="18" applyNumberFormat="1" applyFont="1"/>
    <xf numFmtId="0" fontId="71" fillId="16" borderId="0" xfId="0" quotePrefix="1" applyFont="1" applyFill="1" applyAlignment="1">
      <alignment horizontal="center" vertical="top" wrapText="1"/>
    </xf>
    <xf numFmtId="0" fontId="0" fillId="0" borderId="0" xfId="0" applyBorder="1"/>
    <xf numFmtId="0" fontId="18" fillId="0" borderId="0" xfId="0" applyFont="1" applyBorder="1" applyAlignment="1">
      <alignment horizontal="left"/>
    </xf>
    <xf numFmtId="0" fontId="16" fillId="0" borderId="0" xfId="18" applyFont="1" applyAlignment="1">
      <alignment horizontal="right"/>
    </xf>
    <xf numFmtId="198" fontId="36" fillId="0" borderId="8" xfId="22" applyNumberFormat="1" applyFont="1">
      <alignment horizontal="right"/>
    </xf>
    <xf numFmtId="0" fontId="20" fillId="16" borderId="0" xfId="0" applyFont="1" applyFill="1" applyBorder="1" applyAlignment="1">
      <alignment horizontal="center" vertical="center"/>
    </xf>
    <xf numFmtId="0" fontId="20" fillId="16" borderId="0" xfId="0" applyFont="1" applyFill="1" applyAlignment="1">
      <alignment horizontal="center" vertical="top" wrapText="1"/>
    </xf>
    <xf numFmtId="0" fontId="20" fillId="16" borderId="0" xfId="0" applyFont="1" applyFill="1" applyAlignment="1">
      <alignment vertical="top" wrapText="1"/>
    </xf>
    <xf numFmtId="0" fontId="20" fillId="19" borderId="0" xfId="0" applyFont="1" applyFill="1" applyBorder="1" applyAlignment="1">
      <alignment horizontal="left" vertical="center"/>
    </xf>
    <xf numFmtId="0" fontId="20" fillId="22" borderId="0" xfId="0" applyFont="1" applyFill="1" applyBorder="1" applyAlignment="1">
      <alignment horizontal="left" vertical="center"/>
    </xf>
    <xf numFmtId="181" fontId="29" fillId="2" borderId="14" xfId="23" applyNumberFormat="1" applyFont="1" applyBorder="1"/>
    <xf numFmtId="181" fontId="36" fillId="0" borderId="14" xfId="22" applyNumberFormat="1" applyFont="1" applyBorder="1">
      <alignment horizontal="right"/>
    </xf>
    <xf numFmtId="0" fontId="16" fillId="0" borderId="0" xfId="18" applyFont="1" applyAlignment="1">
      <alignment horizontal="left"/>
    </xf>
    <xf numFmtId="0" fontId="20" fillId="17" borderId="0" xfId="0" applyFont="1" applyFill="1" applyBorder="1" applyAlignment="1">
      <alignment horizontal="left" vertical="center" wrapText="1"/>
    </xf>
    <xf numFmtId="0" fontId="20" fillId="17" borderId="0" xfId="0" applyFont="1" applyFill="1" applyBorder="1" applyAlignment="1">
      <alignment horizontal="center" vertical="center" wrapText="1"/>
    </xf>
    <xf numFmtId="0" fontId="18" fillId="18" borderId="14" xfId="29" applyFont="1" applyFill="1" applyBorder="1" applyAlignment="1">
      <alignment horizontal="right" vertical="top" wrapText="1"/>
    </xf>
    <xf numFmtId="166" fontId="33" fillId="8" borderId="0" xfId="16" applyFont="1" applyFill="1"/>
    <xf numFmtId="166" fontId="34" fillId="8" borderId="0" xfId="16" applyFont="1" applyFill="1" applyAlignment="1">
      <alignment horizontal="right"/>
    </xf>
    <xf numFmtId="0" fontId="29" fillId="2" borderId="14" xfId="29" applyFont="1" applyFill="1" applyBorder="1" applyAlignment="1">
      <alignment vertical="top" wrapText="1"/>
    </xf>
    <xf numFmtId="0" fontId="29" fillId="2" borderId="14" xfId="18" applyFont="1" applyFill="1" applyBorder="1"/>
    <xf numFmtId="178" fontId="29" fillId="2" borderId="11" xfId="23" applyNumberFormat="1" applyBorder="1" applyAlignment="1">
      <alignment horizontal="left"/>
    </xf>
    <xf numFmtId="178" fontId="29" fillId="2" borderId="12" xfId="23" applyNumberFormat="1" applyBorder="1" applyAlignment="1">
      <alignment horizontal="left"/>
    </xf>
    <xf numFmtId="178" fontId="29" fillId="2" borderId="13" xfId="23" applyNumberFormat="1" applyBorder="1" applyAlignment="1">
      <alignment horizontal="left"/>
    </xf>
    <xf numFmtId="178" fontId="29" fillId="2" borderId="15" xfId="23" applyNumberFormat="1" applyBorder="1" applyAlignment="1">
      <alignment horizontal="left"/>
    </xf>
    <xf numFmtId="178" fontId="29" fillId="2" borderId="16" xfId="23" applyNumberFormat="1" applyBorder="1" applyAlignment="1">
      <alignment horizontal="left"/>
    </xf>
    <xf numFmtId="178" fontId="29" fillId="2" borderId="17" xfId="23" applyNumberFormat="1" applyBorder="1" applyAlignment="1">
      <alignment horizontal="left"/>
    </xf>
    <xf numFmtId="0" fontId="38" fillId="2" borderId="0" xfId="0" applyFont="1" applyFill="1" applyAlignment="1">
      <alignment horizontal="left"/>
    </xf>
    <xf numFmtId="0" fontId="29" fillId="2" borderId="0" xfId="23" applyNumberFormat="1" applyAlignment="1">
      <alignment horizontal="left" vertical="top"/>
    </xf>
    <xf numFmtId="0" fontId="29" fillId="2" borderId="0" xfId="18" applyFont="1" applyFill="1" applyAlignment="1">
      <alignment horizontal="left" vertical="top"/>
    </xf>
    <xf numFmtId="0" fontId="18" fillId="0" borderId="0" xfId="18" applyFont="1" applyAlignment="1">
      <alignment horizontal="center"/>
    </xf>
    <xf numFmtId="0" fontId="17" fillId="0" borderId="0" xfId="27" applyFont="1" applyAlignment="1">
      <alignment horizontal="left" wrapText="1"/>
    </xf>
    <xf numFmtId="0" fontId="64" fillId="0" borderId="0" xfId="20" applyNumberFormat="1" applyFont="1" applyAlignment="1">
      <alignment horizontal="left"/>
    </xf>
  </cellXfs>
  <cellStyles count="37">
    <cellStyle name="Assumption" xfId="23" xr:uid="{E21B85CB-AE39-493C-90CF-A6033D394DF7}"/>
    <cellStyle name="Base_Input" xfId="12" xr:uid="{00000000-0005-0000-0000-000000000000}"/>
    <cellStyle name="Comma" xfId="30" builtinId="3"/>
    <cellStyle name="Comma [0] 2" xfId="3" xr:uid="{00000000-0005-0000-0000-000002000000}"/>
    <cellStyle name="Currency" xfId="26" builtinId="4"/>
    <cellStyle name="Currency 2" xfId="33" xr:uid="{BD9D8A75-8EB1-46C5-BE1B-A91C385CDB3C}"/>
    <cellStyle name="Empty_Cell" xfId="9" xr:uid="{00000000-0005-0000-0000-000004000000}"/>
    <cellStyle name="Explanatory Text" xfId="1" builtinId="53" customBuiltin="1"/>
    <cellStyle name="Fixed_input" xfId="24" xr:uid="{0B0B930C-107A-4F05-8A3E-C5F6EECE17A8}"/>
    <cellStyle name="Flag" xfId="4" xr:uid="{00000000-0005-0000-0000-000006000000}"/>
    <cellStyle name="Header1" xfId="16" xr:uid="{00000000-0005-0000-0000-000007000000}"/>
    <cellStyle name="Header1A" xfId="17" xr:uid="{00000000-0005-0000-0000-000008000000}"/>
    <cellStyle name="Header2" xfId="14" xr:uid="{00000000-0005-0000-0000-000009000000}"/>
    <cellStyle name="Header3" xfId="5" xr:uid="{00000000-0005-0000-0000-00000A000000}"/>
    <cellStyle name="Header4" xfId="15" xr:uid="{00000000-0005-0000-0000-00000B000000}"/>
    <cellStyle name="Insheet" xfId="6" xr:uid="{00000000-0005-0000-0000-00000D000000}"/>
    <cellStyle name="Line_SubTotal" xfId="7" xr:uid="{00000000-0005-0000-0000-00000E000000}"/>
    <cellStyle name="Normal" xfId="0" builtinId="0" customBuiltin="1"/>
    <cellStyle name="Normal 10" xfId="8" xr:uid="{00000000-0005-0000-0000-000011000000}"/>
    <cellStyle name="Normal 11" xfId="28" xr:uid="{2E9B8BDB-929D-43D8-98FC-02D12733444E}"/>
    <cellStyle name="Normal 2" xfId="18" xr:uid="{59EBAEB1-13C8-4373-8DB4-B4C525DCEC98}"/>
    <cellStyle name="Normal 2 2" xfId="25" xr:uid="{D49C4081-9D03-4C8F-8778-34555D4B3E0F}"/>
    <cellStyle name="Normal 2 3" xfId="36" xr:uid="{CD631C03-818D-4F2C-80E5-B0D8C7E42998}"/>
    <cellStyle name="Normal 3" xfId="20" xr:uid="{9D4C47DD-E890-4097-9475-8567B8B53D92}"/>
    <cellStyle name="Normal 4" xfId="27" xr:uid="{45248CAE-FD64-42F8-959D-197099DCCC6F}"/>
    <cellStyle name="Normal 5" xfId="29" xr:uid="{0AA293DF-8D81-4E59-A68F-DE49120DCC1E}"/>
    <cellStyle name="Normal 6" xfId="34" xr:uid="{754ADADD-BEC8-44E1-8C0F-5B9EF59A6EC2}"/>
    <cellStyle name="Offsheet" xfId="10" xr:uid="{00000000-0005-0000-0000-000012000000}"/>
    <cellStyle name="Percent" xfId="31" builtinId="5"/>
    <cellStyle name="Percent 2" xfId="19" xr:uid="{39961233-90E2-46DE-A48A-52E8009F685E}"/>
    <cellStyle name="Percent 3" xfId="32" xr:uid="{545D4992-E4B2-421E-B631-1560D77C0B80}"/>
    <cellStyle name="Percent 4" xfId="35" xr:uid="{FCF3E0D7-BCF9-40F2-928C-35291E190ECC}"/>
    <cellStyle name="Result" xfId="22" xr:uid="{6557DBFB-C674-4413-A044-F9C12EE60C25}"/>
    <cellStyle name="Table_Heading" xfId="11" xr:uid="{00000000-0005-0000-0000-000013000000}"/>
    <cellStyle name="Unit" xfId="13" xr:uid="{00000000-0005-0000-0000-000014000000}"/>
    <cellStyle name="Units" xfId="21" xr:uid="{1AB48B31-3307-411F-96E5-E0E849D0DDE8}"/>
    <cellStyle name="User_Input_Actual" xfId="2" xr:uid="{00000000-0005-0000-0000-000015000000}"/>
  </cellStyles>
  <dxfs count="6">
    <dxf>
      <fill>
        <patternFill>
          <bgColor rgb="FFFFFF00"/>
        </patternFill>
      </fill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theme="5"/>
      </font>
    </dxf>
    <dxf>
      <font>
        <color theme="5"/>
      </font>
    </dxf>
  </dxfs>
  <tableStyles count="0" defaultTableStyle="TableStyleMedium2" defaultPivotStyle="PivotStyleMedium9"/>
  <colors>
    <mruColors>
      <color rgb="FF002060"/>
      <color rgb="FFFFFFCC"/>
      <color rgb="FF66FFFF"/>
      <color rgb="FF0054A8"/>
      <color rgb="FF0066CC"/>
      <color rgb="FFFF99FF"/>
      <color rgb="FFDCE4F4"/>
      <color rgb="FF001848"/>
      <color rgb="FF1F345F"/>
      <color rgb="FFD9E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152400</xdr:colOff>
      <xdr:row>0</xdr:row>
      <xdr:rowOff>171450</xdr:rowOff>
    </xdr:from>
    <xdr:ext cx="876300" cy="876300"/>
    <xdr:pic>
      <xdr:nvPicPr>
        <xdr:cNvPr id="2" name="Picture 1">
          <a:extLst>
            <a:ext uri="{FF2B5EF4-FFF2-40B4-BE49-F238E27FC236}">
              <a16:creationId xmlns:a16="http://schemas.microsoft.com/office/drawing/2014/main" id="{24BEE6B9-9568-4E23-9547-A0478A1D39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7145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200585</xdr:colOff>
          <xdr:row>8</xdr:row>
          <xdr:rowOff>129357</xdr:rowOff>
        </xdr:from>
        <xdr:to>
          <xdr:col>12</xdr:col>
          <xdr:colOff>159872</xdr:colOff>
          <xdr:row>10</xdr:row>
          <xdr:rowOff>144848</xdr:rowOff>
        </xdr:to>
        <xdr:pic>
          <xdr:nvPicPr>
            <xdr:cNvPr id="3" name="Picture 2">
              <a:extLst>
                <a:ext uri="{FF2B5EF4-FFF2-40B4-BE49-F238E27FC236}">
                  <a16:creationId xmlns:a16="http://schemas.microsoft.com/office/drawing/2014/main" id="{00000000-0008-0000-0200-000003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Data!#REF!" spid="_x0000_s35916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658285" y="1901007"/>
              <a:ext cx="3574491" cy="336166"/>
            </a:xfrm>
            <a:prstGeom prst="rect">
              <a:avLst/>
            </a:prstGeom>
            <a:solidFill>
              <a:schemeClr val="bg1"/>
            </a:solidFill>
            <a:effectLst/>
          </xdr:spPr>
        </xdr:pic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64642-5BB3-43E3-873D-4367AFFC9225}">
  <sheetPr codeName="Sheet5">
    <tabColor theme="1" tint="0.34998626667073579"/>
  </sheetPr>
  <dimension ref="A1:K43"/>
  <sheetViews>
    <sheetView showGridLines="0" tabSelected="1" workbookViewId="0">
      <selection activeCell="A30" sqref="A30"/>
    </sheetView>
  </sheetViews>
  <sheetFormatPr defaultColWidth="0" defaultRowHeight="12.75" customHeight="1" zeroHeight="1" x14ac:dyDescent="0.2"/>
  <cols>
    <col min="1" max="1" width="10.875" style="201" customWidth="1"/>
    <col min="2" max="2" width="2.125" style="201" customWidth="1"/>
    <col min="3" max="3" width="14.25" style="201" customWidth="1"/>
    <col min="4" max="11" width="9" style="201" customWidth="1"/>
    <col min="12" max="16384" width="9" style="201" hidden="1"/>
  </cols>
  <sheetData>
    <row r="1" spans="1:11" ht="15" x14ac:dyDescent="0.25">
      <c r="A1" s="200"/>
      <c r="B1" s="74"/>
      <c r="C1" s="74"/>
      <c r="D1" s="74"/>
      <c r="E1" s="74"/>
      <c r="F1" s="74"/>
      <c r="G1" s="74"/>
      <c r="H1" s="74"/>
      <c r="I1" s="74"/>
      <c r="J1" s="74"/>
      <c r="K1" s="74"/>
    </row>
    <row r="2" spans="1:11" ht="23.25" x14ac:dyDescent="0.35">
      <c r="A2" s="200"/>
      <c r="B2" s="74"/>
      <c r="C2" s="202" t="s">
        <v>13</v>
      </c>
      <c r="D2" s="203"/>
      <c r="E2" s="203"/>
      <c r="F2" s="74"/>
      <c r="G2" s="74"/>
      <c r="H2" s="74"/>
      <c r="I2" s="74"/>
      <c r="J2" s="74"/>
      <c r="K2" s="74"/>
    </row>
    <row r="3" spans="1:11" ht="15.75" x14ac:dyDescent="0.25">
      <c r="A3" s="200"/>
      <c r="B3" s="74"/>
      <c r="C3" s="204" t="s">
        <v>1395</v>
      </c>
      <c r="D3" s="203"/>
      <c r="E3" s="203"/>
      <c r="F3" s="74"/>
      <c r="G3" s="74"/>
      <c r="H3" s="74"/>
      <c r="I3" s="74"/>
      <c r="J3" s="74"/>
      <c r="K3" s="74"/>
    </row>
    <row r="4" spans="1:11" ht="15" x14ac:dyDescent="0.25">
      <c r="A4" s="200"/>
      <c r="B4" s="74"/>
      <c r="C4" s="74"/>
      <c r="D4" s="203"/>
      <c r="E4" s="203"/>
      <c r="F4" s="74"/>
      <c r="G4" s="74"/>
      <c r="H4" s="74"/>
      <c r="I4" s="74"/>
      <c r="J4" s="74"/>
      <c r="K4" s="74"/>
    </row>
    <row r="5" spans="1:11" ht="15" x14ac:dyDescent="0.25">
      <c r="A5" s="200"/>
      <c r="B5" s="74"/>
      <c r="C5" s="205" t="s">
        <v>1471</v>
      </c>
      <c r="D5" s="74"/>
      <c r="E5" s="74"/>
      <c r="F5" s="74"/>
      <c r="G5" s="74"/>
      <c r="H5" s="74"/>
      <c r="I5" s="74"/>
      <c r="J5" s="74"/>
      <c r="K5" s="74"/>
    </row>
    <row r="6" spans="1:11" ht="15" x14ac:dyDescent="0.25">
      <c r="A6" s="200"/>
      <c r="B6" s="74"/>
      <c r="C6" s="206" t="s">
        <v>1396</v>
      </c>
      <c r="D6" s="308">
        <v>5.0199999999999996</v>
      </c>
      <c r="E6" s="206"/>
      <c r="F6" s="74"/>
      <c r="G6" s="74"/>
      <c r="H6" s="74"/>
      <c r="I6" s="74"/>
      <c r="J6" s="74"/>
      <c r="K6" s="74"/>
    </row>
    <row r="7" spans="1:11" ht="15" x14ac:dyDescent="0.25">
      <c r="A7" s="200"/>
      <c r="B7" s="74"/>
      <c r="C7" s="74"/>
      <c r="D7" s="74"/>
      <c r="E7" s="74"/>
      <c r="F7" s="207"/>
      <c r="G7" s="207"/>
      <c r="H7" s="207"/>
      <c r="I7" s="74"/>
      <c r="J7" s="207"/>
      <c r="K7" s="207"/>
    </row>
    <row r="8" spans="1:11" ht="15" x14ac:dyDescent="0.25">
      <c r="A8" s="200"/>
      <c r="B8" s="74"/>
      <c r="C8" s="208">
        <v>45688</v>
      </c>
      <c r="D8" s="74"/>
      <c r="E8" s="74"/>
      <c r="F8" s="207"/>
      <c r="G8" s="207"/>
      <c r="H8" s="207"/>
      <c r="I8" s="74"/>
      <c r="J8" s="207"/>
      <c r="K8" s="207"/>
    </row>
    <row r="9" spans="1:11" ht="15" x14ac:dyDescent="0.25">
      <c r="A9" s="200"/>
      <c r="B9" s="74"/>
      <c r="C9" s="209"/>
      <c r="D9" s="209"/>
      <c r="E9" s="74"/>
      <c r="F9" s="207"/>
      <c r="G9" s="207"/>
      <c r="H9" s="207"/>
      <c r="I9" s="207"/>
      <c r="J9" s="207"/>
      <c r="K9" s="207"/>
    </row>
    <row r="10" spans="1:11" ht="15" x14ac:dyDescent="0.25">
      <c r="A10" s="200"/>
      <c r="B10" s="74"/>
      <c r="C10" s="209"/>
      <c r="D10" s="209"/>
      <c r="E10" s="74"/>
      <c r="F10" s="207"/>
      <c r="G10" s="207"/>
      <c r="H10" s="207"/>
      <c r="I10" s="207"/>
      <c r="J10" s="207"/>
      <c r="K10" s="207"/>
    </row>
    <row r="11" spans="1:11" ht="15" x14ac:dyDescent="0.25">
      <c r="A11" s="200"/>
      <c r="B11" s="74"/>
      <c r="C11" s="209"/>
      <c r="D11" s="209"/>
      <c r="E11" s="74"/>
      <c r="F11" s="207"/>
      <c r="G11" s="207"/>
      <c r="H11" s="207"/>
      <c r="I11" s="207"/>
      <c r="J11" s="207"/>
      <c r="K11" s="207"/>
    </row>
    <row r="12" spans="1:11" ht="15" x14ac:dyDescent="0.25">
      <c r="A12" s="200"/>
      <c r="B12" s="74"/>
      <c r="C12" s="209"/>
      <c r="D12" s="209"/>
      <c r="E12" s="74"/>
      <c r="F12" s="207"/>
      <c r="G12" s="207"/>
      <c r="H12" s="207"/>
      <c r="I12" s="207"/>
      <c r="J12" s="207"/>
      <c r="K12" s="207"/>
    </row>
    <row r="13" spans="1:11" ht="15" x14ac:dyDescent="0.25">
      <c r="A13" s="200"/>
      <c r="B13" s="74"/>
      <c r="C13" s="209"/>
      <c r="D13" s="209"/>
      <c r="E13" s="74"/>
      <c r="F13" s="207"/>
      <c r="G13" s="207"/>
      <c r="H13" s="207"/>
      <c r="I13" s="207"/>
      <c r="J13" s="207"/>
      <c r="K13" s="207"/>
    </row>
    <row r="14" spans="1:11" ht="15" x14ac:dyDescent="0.25">
      <c r="A14" s="200"/>
      <c r="B14" s="74"/>
      <c r="C14" s="207"/>
      <c r="D14" s="207"/>
      <c r="E14" s="207"/>
      <c r="F14" s="207"/>
      <c r="G14" s="207"/>
      <c r="H14" s="207"/>
      <c r="I14" s="207"/>
      <c r="J14" s="207"/>
      <c r="K14" s="207"/>
    </row>
    <row r="15" spans="1:11" ht="15" x14ac:dyDescent="0.25">
      <c r="A15" s="200"/>
      <c r="B15" s="74"/>
      <c r="C15" s="205"/>
      <c r="D15" s="207"/>
      <c r="E15" s="207"/>
      <c r="F15" s="207"/>
      <c r="G15" s="207"/>
      <c r="H15" s="207"/>
      <c r="I15" s="207"/>
      <c r="J15" s="207"/>
      <c r="K15" s="207"/>
    </row>
    <row r="16" spans="1:11" ht="15" x14ac:dyDescent="0.25">
      <c r="A16" s="200"/>
      <c r="B16" s="74"/>
      <c r="C16" s="205"/>
      <c r="D16" s="207"/>
      <c r="E16" s="207"/>
      <c r="F16" s="207"/>
      <c r="G16" s="207"/>
      <c r="H16" s="207"/>
      <c r="I16" s="207"/>
      <c r="J16" s="207"/>
      <c r="K16" s="207"/>
    </row>
    <row r="17" spans="1:11" ht="15" x14ac:dyDescent="0.25">
      <c r="A17" s="200"/>
      <c r="B17" s="74"/>
      <c r="C17" s="207"/>
      <c r="D17" s="207"/>
      <c r="E17" s="207"/>
      <c r="F17" s="207"/>
      <c r="G17" s="207"/>
      <c r="H17" s="207"/>
      <c r="I17" s="207"/>
      <c r="J17" s="207"/>
      <c r="K17" s="207"/>
    </row>
    <row r="18" spans="1:11" ht="15" x14ac:dyDescent="0.25">
      <c r="A18" s="200"/>
      <c r="B18" s="74"/>
      <c r="C18" s="207"/>
      <c r="D18" s="207"/>
      <c r="E18" s="207"/>
      <c r="F18" s="207"/>
      <c r="G18" s="207"/>
      <c r="H18" s="207"/>
      <c r="I18" s="207"/>
      <c r="J18" s="207"/>
      <c r="K18" s="207"/>
    </row>
    <row r="19" spans="1:11" ht="15" x14ac:dyDescent="0.25">
      <c r="A19" s="200"/>
      <c r="B19" s="74"/>
      <c r="C19" s="207"/>
      <c r="D19" s="207"/>
      <c r="E19" s="207"/>
      <c r="F19" s="207"/>
      <c r="H19" s="207"/>
      <c r="I19" s="207"/>
      <c r="J19" s="207"/>
      <c r="K19" s="207"/>
    </row>
    <row r="20" spans="1:11" ht="15" x14ac:dyDescent="0.25">
      <c r="A20" s="200"/>
      <c r="B20" s="74"/>
      <c r="C20" s="207"/>
      <c r="D20" s="207"/>
      <c r="E20" s="207"/>
      <c r="F20" s="207"/>
      <c r="G20" s="207"/>
      <c r="H20" s="207"/>
      <c r="I20" s="207"/>
      <c r="J20" s="207"/>
      <c r="K20" s="207"/>
    </row>
    <row r="21" spans="1:11" ht="15" x14ac:dyDescent="0.25">
      <c r="A21" s="200"/>
      <c r="B21" s="74"/>
      <c r="C21" s="207"/>
      <c r="D21" s="207"/>
      <c r="E21" s="207"/>
      <c r="F21" s="207"/>
      <c r="G21" s="207"/>
      <c r="H21" s="207"/>
      <c r="I21" s="207"/>
      <c r="J21" s="207"/>
      <c r="K21" s="207"/>
    </row>
    <row r="22" spans="1:11" ht="15" x14ac:dyDescent="0.25">
      <c r="A22" s="200"/>
      <c r="B22" s="74"/>
      <c r="C22" s="207"/>
      <c r="D22" s="207"/>
      <c r="E22" s="207"/>
      <c r="F22" s="207"/>
      <c r="G22" s="207"/>
      <c r="H22" s="207"/>
      <c r="I22" s="207"/>
      <c r="J22" s="207"/>
      <c r="K22" s="207"/>
    </row>
    <row r="23" spans="1:11" ht="15" x14ac:dyDescent="0.25">
      <c r="A23" s="200"/>
      <c r="B23" s="74"/>
      <c r="C23" s="207"/>
      <c r="D23" s="207"/>
      <c r="E23" s="207"/>
      <c r="F23" s="207"/>
      <c r="G23" s="207"/>
      <c r="H23" s="207"/>
      <c r="I23" s="207"/>
      <c r="J23" s="207"/>
      <c r="K23" s="207"/>
    </row>
    <row r="24" spans="1:11" ht="15" x14ac:dyDescent="0.25">
      <c r="A24" s="200"/>
      <c r="B24" s="74"/>
      <c r="C24" s="207"/>
      <c r="D24" s="207"/>
      <c r="E24" s="207"/>
      <c r="F24" s="207"/>
      <c r="G24" s="207"/>
      <c r="H24" s="207"/>
      <c r="I24" s="207"/>
      <c r="J24" s="207"/>
      <c r="K24" s="207"/>
    </row>
    <row r="25" spans="1:11" ht="15" x14ac:dyDescent="0.25">
      <c r="A25" s="200"/>
      <c r="B25" s="74"/>
      <c r="C25" s="207"/>
      <c r="D25" s="207"/>
      <c r="E25" s="207"/>
      <c r="F25" s="207"/>
      <c r="G25" s="207"/>
      <c r="H25" s="207"/>
      <c r="I25" s="207"/>
      <c r="J25" s="207"/>
      <c r="K25" s="207"/>
    </row>
    <row r="26" spans="1:11" ht="15" x14ac:dyDescent="0.25">
      <c r="A26" s="200"/>
      <c r="B26" s="74"/>
      <c r="C26" s="207"/>
      <c r="D26" s="207"/>
      <c r="E26" s="207"/>
      <c r="F26" s="207"/>
      <c r="G26" s="207"/>
      <c r="H26" s="207"/>
      <c r="I26" s="207"/>
      <c r="J26" s="207"/>
      <c r="K26" s="207"/>
    </row>
    <row r="27" spans="1:11" ht="15" x14ac:dyDescent="0.25">
      <c r="A27" s="200"/>
      <c r="B27" s="74"/>
      <c r="C27" s="207"/>
      <c r="D27" s="207"/>
      <c r="E27" s="207"/>
      <c r="F27" s="207"/>
      <c r="G27" s="207"/>
      <c r="H27" s="207"/>
      <c r="I27" s="207"/>
      <c r="J27" s="207"/>
      <c r="K27" s="207"/>
    </row>
    <row r="28" spans="1:11" ht="15" x14ac:dyDescent="0.25">
      <c r="A28" s="200"/>
      <c r="B28" s="74"/>
      <c r="C28" s="207"/>
      <c r="D28" s="207"/>
      <c r="E28" s="207"/>
      <c r="F28" s="207"/>
      <c r="G28" s="207"/>
      <c r="H28" s="207"/>
      <c r="I28" s="207"/>
      <c r="J28" s="207"/>
      <c r="K28" s="207"/>
    </row>
    <row r="29" spans="1:11" ht="15" x14ac:dyDescent="0.25">
      <c r="A29" s="200"/>
      <c r="B29" s="74"/>
      <c r="C29" s="207"/>
      <c r="D29" s="207"/>
      <c r="E29" s="207"/>
      <c r="F29" s="207"/>
      <c r="G29" s="207"/>
      <c r="H29" s="207"/>
      <c r="I29" s="207"/>
      <c r="J29" s="207"/>
      <c r="K29" s="207"/>
    </row>
    <row r="30" spans="1:11" ht="15" x14ac:dyDescent="0.25">
      <c r="A30" s="200"/>
      <c r="B30" s="74"/>
      <c r="C30" s="207"/>
      <c r="D30" s="74"/>
      <c r="E30" s="207"/>
      <c r="F30" s="207"/>
      <c r="G30" s="207"/>
      <c r="H30" s="207"/>
      <c r="I30" s="207"/>
      <c r="J30" s="207"/>
      <c r="K30" s="207"/>
    </row>
    <row r="31" spans="1:11" ht="15" x14ac:dyDescent="0.25">
      <c r="A31" s="200"/>
      <c r="B31" s="74"/>
      <c r="C31" s="74"/>
      <c r="D31" s="74"/>
      <c r="E31" s="74"/>
      <c r="F31" s="74"/>
      <c r="G31" s="74"/>
      <c r="H31" s="74"/>
      <c r="I31" s="74"/>
      <c r="J31" s="74"/>
      <c r="K31" s="74"/>
    </row>
    <row r="32" spans="1:11" ht="15" x14ac:dyDescent="0.25">
      <c r="A32" s="200"/>
      <c r="B32" s="74"/>
      <c r="C32" s="74"/>
      <c r="D32" s="74"/>
      <c r="E32" s="74"/>
      <c r="F32" s="74"/>
      <c r="G32" s="74"/>
      <c r="H32" s="74"/>
      <c r="I32" s="74"/>
      <c r="J32" s="74"/>
      <c r="K32" s="74"/>
    </row>
    <row r="33" spans="1:11" ht="15" x14ac:dyDescent="0.25">
      <c r="A33" s="200"/>
      <c r="B33" s="74"/>
      <c r="C33" s="74"/>
      <c r="D33" s="74"/>
      <c r="E33" s="74"/>
      <c r="F33" s="74"/>
      <c r="G33" s="74"/>
      <c r="H33" s="74"/>
      <c r="I33" s="74"/>
      <c r="J33" s="74"/>
      <c r="K33" s="74"/>
    </row>
    <row r="34" spans="1:11" ht="15" x14ac:dyDescent="0.25">
      <c r="A34" s="200"/>
      <c r="B34" s="74"/>
      <c r="C34" s="74"/>
      <c r="D34" s="74"/>
      <c r="E34" s="74"/>
      <c r="F34" s="74"/>
      <c r="G34" s="74"/>
      <c r="H34" s="74"/>
      <c r="I34" s="74"/>
      <c r="J34" s="74"/>
      <c r="K34" s="74"/>
    </row>
    <row r="35" spans="1:11" ht="15" x14ac:dyDescent="0.25">
      <c r="A35" s="200"/>
      <c r="B35" s="74"/>
      <c r="C35" s="74"/>
      <c r="D35" s="74"/>
      <c r="E35" s="74"/>
      <c r="F35" s="74"/>
      <c r="G35" s="74"/>
      <c r="H35" s="74"/>
      <c r="I35" s="74"/>
      <c r="J35" s="74"/>
      <c r="K35" s="74"/>
    </row>
    <row r="36" spans="1:11" ht="15" x14ac:dyDescent="0.25">
      <c r="A36" s="200"/>
      <c r="B36" s="74"/>
      <c r="C36" s="74"/>
      <c r="D36" s="74"/>
      <c r="E36" s="74"/>
      <c r="F36" s="74"/>
      <c r="G36" s="74"/>
      <c r="H36" s="74"/>
      <c r="I36" s="74"/>
      <c r="J36" s="74"/>
      <c r="K36" s="74"/>
    </row>
    <row r="37" spans="1:11" ht="15" x14ac:dyDescent="0.25">
      <c r="A37" s="200"/>
      <c r="B37" s="74"/>
      <c r="C37" s="74"/>
      <c r="D37" s="74"/>
      <c r="E37" s="74"/>
      <c r="F37" s="74"/>
      <c r="G37" s="74"/>
      <c r="H37" s="74"/>
      <c r="I37" s="74"/>
      <c r="J37" s="74"/>
      <c r="K37" s="74"/>
    </row>
    <row r="38" spans="1:11" ht="15" x14ac:dyDescent="0.25">
      <c r="A38" s="200"/>
      <c r="B38" s="74"/>
      <c r="C38" s="74"/>
      <c r="D38" s="74"/>
      <c r="E38" s="74"/>
      <c r="F38" s="74"/>
      <c r="G38" s="74"/>
      <c r="H38" s="74"/>
      <c r="I38" s="74"/>
      <c r="J38" s="74"/>
      <c r="K38" s="74"/>
    </row>
    <row r="39" spans="1:11" ht="15" x14ac:dyDescent="0.25">
      <c r="A39" s="200"/>
      <c r="B39" s="74"/>
      <c r="C39" s="74"/>
      <c r="D39" s="74"/>
      <c r="E39" s="74"/>
      <c r="F39" s="74"/>
      <c r="G39" s="74"/>
      <c r="H39" s="74"/>
      <c r="I39" s="74"/>
      <c r="J39" s="74"/>
      <c r="K39" s="74"/>
    </row>
    <row r="40" spans="1:11" ht="15" x14ac:dyDescent="0.25">
      <c r="A40" s="200">
        <f ca="1">_xlfn.SHEETS()</f>
        <v>13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</row>
    <row r="41" spans="1:11" ht="15" x14ac:dyDescent="0.25">
      <c r="A41" s="200"/>
      <c r="B41" s="74"/>
      <c r="C41" s="74"/>
      <c r="D41" s="74"/>
      <c r="E41" s="74"/>
      <c r="F41" s="74"/>
      <c r="G41" s="74"/>
      <c r="H41" s="74"/>
      <c r="I41" s="74"/>
      <c r="J41" s="74"/>
      <c r="K41" s="74"/>
    </row>
    <row r="42" spans="1:11" ht="15" x14ac:dyDescent="0.25">
      <c r="A42" s="200"/>
      <c r="B42" s="74"/>
      <c r="C42" s="74"/>
      <c r="D42" s="74"/>
      <c r="E42" s="74"/>
      <c r="F42" s="74"/>
      <c r="G42" s="74"/>
      <c r="H42" s="74"/>
      <c r="I42" s="74"/>
      <c r="J42" s="74"/>
      <c r="K42" s="74"/>
    </row>
    <row r="43" spans="1:11" ht="15" x14ac:dyDescent="0.25">
      <c r="A43" s="200"/>
      <c r="B43" s="74"/>
      <c r="C43" s="74"/>
      <c r="D43" s="74"/>
      <c r="E43" s="74"/>
      <c r="F43" s="74"/>
      <c r="G43" s="74"/>
      <c r="H43" s="74"/>
      <c r="I43" s="74"/>
      <c r="J43" s="74"/>
      <c r="K43" s="74"/>
    </row>
  </sheetData>
  <conditionalFormatting sqref="D6">
    <cfRule type="expression" dxfId="5" priority="2">
      <formula>LEFT(D6,1)="&lt;"</formula>
    </cfRule>
  </conditionalFormatting>
  <conditionalFormatting sqref="C5">
    <cfRule type="expression" dxfId="4" priority="1">
      <formula>LEFT(C5,1)="&lt;"</formula>
    </cfRule>
  </conditionalFormatting>
  <pageMargins left="0.7" right="0.7" top="0.75" bottom="0.75" header="0.3" footer="0.3"/>
  <pageSetup paperSize="9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92912-73F7-400A-9447-2B0E9B41889D}">
  <sheetPr codeName="Sheet10">
    <tabColor rgb="FFFFFF00"/>
  </sheetPr>
  <dimension ref="A1:AC35"/>
  <sheetViews>
    <sheetView showGridLines="0" zoomScale="90" zoomScaleNormal="90" workbookViewId="0">
      <pane xSplit="4" ySplit="5" topLeftCell="E6" activePane="bottomRight" state="frozen"/>
      <selection activeCell="F7" sqref="F7"/>
      <selection pane="topRight" activeCell="F7" sqref="F7"/>
      <selection pane="bottomLeft" activeCell="F7" sqref="F7"/>
      <selection pane="bottomRight" activeCell="E6" sqref="E6"/>
    </sheetView>
  </sheetViews>
  <sheetFormatPr defaultColWidth="8" defaultRowHeight="12.75" x14ac:dyDescent="0.2"/>
  <cols>
    <col min="1" max="1" width="2.625" style="1" customWidth="1"/>
    <col min="2" max="2" width="10.75" style="1" customWidth="1"/>
    <col min="3" max="3" width="17" style="1" customWidth="1"/>
    <col min="4" max="4" width="22.375" style="1" customWidth="1"/>
    <col min="5" max="5" width="14.875" style="1" customWidth="1"/>
    <col min="6" max="6" width="15.125" style="97" customWidth="1"/>
    <col min="7" max="7" width="11.25" style="1" customWidth="1"/>
    <col min="8" max="9" width="11.125" style="1" customWidth="1"/>
    <col min="10" max="29" width="8.625" style="11" customWidth="1"/>
  </cols>
  <sheetData>
    <row r="1" spans="1:29" ht="18.75" x14ac:dyDescent="0.3">
      <c r="A1" s="14" t="str">
        <f>bus</f>
        <v>Powercor</v>
      </c>
      <c r="B1" s="10"/>
      <c r="C1" s="10"/>
      <c r="D1" s="10"/>
      <c r="E1" s="10"/>
      <c r="F1" s="95"/>
      <c r="G1" s="10"/>
      <c r="H1" s="10"/>
      <c r="I1" s="10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</row>
    <row r="2" spans="1:29" ht="18.75" x14ac:dyDescent="0.3">
      <c r="A2" s="46" t="str">
        <f>proj</f>
        <v>Lines flood resilience program</v>
      </c>
      <c r="B2" s="10"/>
      <c r="C2" s="10"/>
      <c r="D2" s="10"/>
      <c r="E2" s="10"/>
      <c r="F2" s="95"/>
      <c r="G2" s="10"/>
      <c r="H2" s="10"/>
      <c r="I2" s="10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</row>
    <row r="3" spans="1:29" ht="18.75" x14ac:dyDescent="0.3">
      <c r="A3" s="5" t="s">
        <v>1406</v>
      </c>
      <c r="B3" s="6"/>
      <c r="C3" s="5"/>
      <c r="D3" s="5"/>
    </row>
    <row r="5" spans="1:29" ht="15" x14ac:dyDescent="0.2">
      <c r="A5" s="98"/>
      <c r="B5" s="98"/>
      <c r="C5" s="98"/>
      <c r="D5" s="98"/>
      <c r="E5" s="98"/>
      <c r="F5" s="99"/>
      <c r="G5" s="98"/>
      <c r="H5" s="98"/>
      <c r="I5" s="98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</row>
    <row r="6" spans="1:29" x14ac:dyDescent="0.2">
      <c r="C6" s="3"/>
      <c r="D6" s="3"/>
      <c r="E6" s="101"/>
    </row>
    <row r="7" spans="1:29" ht="15" x14ac:dyDescent="0.25">
      <c r="A7" s="102"/>
      <c r="B7" s="103"/>
      <c r="C7" s="102"/>
      <c r="D7" s="102"/>
      <c r="E7" s="102"/>
      <c r="F7" s="104"/>
      <c r="G7" s="102"/>
      <c r="H7" s="102"/>
      <c r="I7" s="102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</row>
    <row r="8" spans="1:29" x14ac:dyDescent="0.2">
      <c r="A8" s="106"/>
      <c r="B8" s="106"/>
      <c r="C8" s="106"/>
      <c r="D8" s="106"/>
      <c r="E8" s="106"/>
      <c r="F8" s="107"/>
      <c r="G8" s="106"/>
      <c r="H8" s="106"/>
      <c r="I8" s="106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</row>
    <row r="9" spans="1:29" x14ac:dyDescent="0.2">
      <c r="A9" s="109"/>
      <c r="B9" s="109" t="s">
        <v>1443</v>
      </c>
      <c r="C9" s="110"/>
      <c r="D9" s="110"/>
      <c r="E9" s="110"/>
      <c r="F9" s="111"/>
      <c r="G9" s="110"/>
      <c r="H9" s="110"/>
      <c r="I9" s="11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</row>
    <row r="10" spans="1:29" x14ac:dyDescent="0.2">
      <c r="A10" s="109"/>
      <c r="B10" s="110" t="s">
        <v>1330</v>
      </c>
      <c r="C10" s="110"/>
      <c r="D10" s="110"/>
      <c r="E10" s="110"/>
      <c r="F10" s="111"/>
      <c r="G10" s="110"/>
      <c r="H10" s="110"/>
      <c r="I10" s="110"/>
      <c r="J10" s="140"/>
      <c r="K10" s="140"/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</row>
    <row r="11" spans="1:29" x14ac:dyDescent="0.2">
      <c r="A11" s="110"/>
      <c r="B11" s="110" t="s">
        <v>1427</v>
      </c>
      <c r="C11" s="110"/>
      <c r="D11" s="110"/>
      <c r="E11" s="110"/>
      <c r="F11" s="111"/>
      <c r="G11" s="110"/>
      <c r="H11" s="110"/>
      <c r="I11" s="11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</row>
    <row r="12" spans="1:29" x14ac:dyDescent="0.2">
      <c r="A12" s="110"/>
      <c r="B12" s="110"/>
      <c r="C12" s="110"/>
      <c r="D12" s="110"/>
      <c r="E12" s="110"/>
      <c r="F12" s="111"/>
      <c r="G12" s="110"/>
      <c r="H12" s="110"/>
      <c r="I12" s="11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</row>
    <row r="13" spans="1:29" x14ac:dyDescent="0.2">
      <c r="A13" s="110"/>
      <c r="B13" s="143"/>
      <c r="C13" s="144"/>
      <c r="D13" s="144"/>
      <c r="E13" s="144"/>
      <c r="F13" s="111"/>
      <c r="G13" s="110"/>
      <c r="H13" s="110"/>
      <c r="I13" s="110"/>
      <c r="J13" s="145"/>
      <c r="K13" s="145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</row>
    <row r="14" spans="1:29" x14ac:dyDescent="0.2">
      <c r="A14" s="110"/>
      <c r="B14" s="109" t="s">
        <v>1433</v>
      </c>
      <c r="C14" s="146"/>
      <c r="D14" s="146"/>
      <c r="E14" s="111"/>
      <c r="F14" s="146"/>
      <c r="G14" s="110"/>
      <c r="H14" s="146"/>
      <c r="I14" s="110"/>
      <c r="J14" s="145"/>
      <c r="K14" s="145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</row>
    <row r="15" spans="1:29" x14ac:dyDescent="0.2">
      <c r="A15" s="110"/>
      <c r="B15" s="110" t="s">
        <v>1434</v>
      </c>
      <c r="C15" s="144"/>
      <c r="D15" s="144"/>
      <c r="E15" s="141">
        <v>363</v>
      </c>
      <c r="F15" s="110"/>
      <c r="G15" s="110"/>
      <c r="H15" s="110"/>
      <c r="I15" s="110"/>
      <c r="J15" s="145"/>
      <c r="K15" s="145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</row>
    <row r="16" spans="1:29" x14ac:dyDescent="0.2">
      <c r="A16" s="110"/>
      <c r="B16" s="110" t="s">
        <v>1435</v>
      </c>
      <c r="C16" s="110"/>
      <c r="D16" s="110"/>
      <c r="E16" s="141">
        <v>10</v>
      </c>
      <c r="F16" s="253" t="s">
        <v>1424</v>
      </c>
      <c r="G16" s="110"/>
      <c r="H16" s="7"/>
      <c r="I16" s="110"/>
      <c r="J16" s="145"/>
      <c r="K16" s="145"/>
      <c r="L16" s="140"/>
      <c r="M16" s="140"/>
      <c r="N16" s="140"/>
      <c r="O16" s="140"/>
      <c r="P16" s="140"/>
      <c r="Q16" s="140"/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</row>
    <row r="17" spans="1:29" x14ac:dyDescent="0.2">
      <c r="A17" s="110"/>
      <c r="B17" s="110" t="s">
        <v>1436</v>
      </c>
      <c r="C17" s="110"/>
      <c r="D17" s="110"/>
      <c r="E17" s="148">
        <f>4/12</f>
        <v>0.33333333333333331</v>
      </c>
      <c r="F17" s="253" t="s">
        <v>1424</v>
      </c>
      <c r="G17" s="110"/>
      <c r="H17" s="7"/>
      <c r="I17" s="110"/>
      <c r="J17" s="145"/>
      <c r="K17" s="145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</row>
    <row r="18" spans="1:29" x14ac:dyDescent="0.2">
      <c r="A18" s="110"/>
      <c r="B18" s="110" t="s">
        <v>1438</v>
      </c>
      <c r="C18" s="110"/>
      <c r="D18" s="110"/>
      <c r="E18" s="171">
        <f>E17*E16/E15</f>
        <v>9.1827364554637279E-3</v>
      </c>
      <c r="F18" s="254"/>
      <c r="G18" s="110"/>
      <c r="H18" s="7"/>
      <c r="I18" s="110"/>
      <c r="J18" s="145"/>
      <c r="K18" s="145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</row>
    <row r="19" spans="1:29" x14ac:dyDescent="0.2">
      <c r="A19" s="110"/>
      <c r="B19" s="143"/>
      <c r="C19" s="144"/>
      <c r="D19" s="144"/>
      <c r="E19" s="144"/>
      <c r="F19" s="111"/>
      <c r="G19" s="110"/>
      <c r="H19" s="110"/>
      <c r="I19" s="110"/>
      <c r="J19" s="145"/>
      <c r="K19" s="145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</row>
    <row r="20" spans="1:29" x14ac:dyDescent="0.2">
      <c r="A20" s="110"/>
      <c r="B20" s="140"/>
      <c r="C20" s="146"/>
      <c r="D20" s="146"/>
      <c r="E20" s="146"/>
      <c r="F20" s="111"/>
      <c r="G20" s="146"/>
      <c r="H20" s="146"/>
      <c r="I20" s="146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  <c r="AC20" s="147"/>
    </row>
    <row r="21" spans="1:29" x14ac:dyDescent="0.2">
      <c r="A21" s="110"/>
      <c r="B21" s="109" t="s">
        <v>1344</v>
      </c>
      <c r="C21" s="7"/>
      <c r="D21" s="7"/>
      <c r="E21" s="7"/>
      <c r="F21" s="7"/>
      <c r="G21" s="255"/>
      <c r="H21" s="7"/>
      <c r="I21" s="7"/>
      <c r="J21" s="7"/>
      <c r="K21" s="7"/>
      <c r="L21" s="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</row>
    <row r="22" spans="1:29" x14ac:dyDescent="0.2">
      <c r="A22" s="110"/>
      <c r="B22" s="110" t="s">
        <v>1439</v>
      </c>
      <c r="C22" s="110"/>
      <c r="D22" s="110"/>
      <c r="E22" s="149">
        <v>43</v>
      </c>
      <c r="F22" s="253" t="s">
        <v>1440</v>
      </c>
      <c r="G22" s="110"/>
      <c r="H22" s="7"/>
      <c r="I22" s="7"/>
      <c r="J22" s="7"/>
      <c r="K22" s="7"/>
      <c r="L22" s="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</row>
    <row r="23" spans="1:29" x14ac:dyDescent="0.2">
      <c r="A23" s="110"/>
      <c r="B23" s="110" t="s">
        <v>1369</v>
      </c>
      <c r="C23" s="110"/>
      <c r="D23" s="110"/>
      <c r="E23" s="149">
        <v>388672</v>
      </c>
      <c r="F23" s="255"/>
      <c r="G23" s="110"/>
      <c r="H23" s="7"/>
      <c r="I23" s="7"/>
      <c r="J23" s="7"/>
      <c r="K23" s="7"/>
      <c r="L23" s="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</row>
    <row r="24" spans="1:29" x14ac:dyDescent="0.2">
      <c r="A24" s="110"/>
      <c r="B24" s="110" t="s">
        <v>1345</v>
      </c>
      <c r="C24" s="110"/>
      <c r="D24" s="110"/>
      <c r="E24" s="252">
        <f>E22/E23</f>
        <v>1.1063313024864153E-4</v>
      </c>
      <c r="F24" s="255"/>
      <c r="G24" s="110"/>
      <c r="H24" s="7"/>
      <c r="I24" s="7"/>
      <c r="J24" s="7"/>
      <c r="K24" s="7"/>
      <c r="L24" s="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</row>
    <row r="25" spans="1:29" x14ac:dyDescent="0.2">
      <c r="A25" s="110"/>
      <c r="B25" s="110"/>
      <c r="C25" s="110"/>
      <c r="D25" s="110"/>
      <c r="E25" s="150"/>
      <c r="F25" s="255"/>
      <c r="G25" s="110"/>
      <c r="H25" s="7"/>
      <c r="I25" s="7"/>
      <c r="J25" s="7"/>
      <c r="K25" s="7"/>
      <c r="L25" s="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</row>
    <row r="26" spans="1:29" x14ac:dyDescent="0.2">
      <c r="A26" s="110"/>
      <c r="B26" s="307" t="s">
        <v>1346</v>
      </c>
      <c r="C26" s="307"/>
      <c r="D26" s="307"/>
      <c r="E26" s="151">
        <v>2.1759999999999998E-5</v>
      </c>
      <c r="F26" s="253" t="s">
        <v>1425</v>
      </c>
      <c r="G26" s="110"/>
      <c r="H26" s="7"/>
      <c r="I26" s="7"/>
      <c r="J26" s="7"/>
      <c r="K26" s="7"/>
      <c r="L26" s="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</row>
    <row r="27" spans="1:29" x14ac:dyDescent="0.2">
      <c r="A27" s="110"/>
      <c r="B27" s="110" t="s">
        <v>1442</v>
      </c>
      <c r="C27" s="110"/>
      <c r="D27" s="110"/>
      <c r="E27" s="256">
        <f>Assumptions!G79</f>
        <v>3</v>
      </c>
      <c r="F27" s="253" t="s">
        <v>1441</v>
      </c>
      <c r="G27" s="110"/>
      <c r="H27" s="7"/>
      <c r="I27" s="7"/>
      <c r="J27" s="7"/>
      <c r="K27" s="7"/>
      <c r="L27" s="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</row>
    <row r="28" spans="1:29" x14ac:dyDescent="0.2">
      <c r="A28" s="110"/>
      <c r="B28" s="140"/>
      <c r="C28" s="146"/>
      <c r="D28" s="146"/>
      <c r="E28" s="111"/>
      <c r="F28" s="146"/>
      <c r="G28" s="110"/>
      <c r="H28" s="146"/>
      <c r="I28" s="146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</row>
    <row r="29" spans="1:29" x14ac:dyDescent="0.2">
      <c r="A29" s="110"/>
      <c r="B29" s="140"/>
      <c r="C29" s="146"/>
      <c r="D29" s="146"/>
      <c r="E29" s="146"/>
      <c r="F29" s="111"/>
      <c r="G29" s="146"/>
      <c r="H29" s="146"/>
      <c r="I29" s="146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  <c r="AC29" s="147"/>
    </row>
    <row r="30" spans="1:29" x14ac:dyDescent="0.2">
      <c r="G30" s="240"/>
    </row>
    <row r="31" spans="1:29" x14ac:dyDescent="0.2">
      <c r="A31" s="109"/>
      <c r="B31" s="109"/>
      <c r="G31" s="240"/>
    </row>
    <row r="33" spans="4:29" x14ac:dyDescent="0.2">
      <c r="I33" s="91"/>
      <c r="J33" s="306"/>
      <c r="K33" s="306"/>
      <c r="L33" s="306"/>
      <c r="M33" s="306"/>
      <c r="N33" s="306"/>
      <c r="O33" s="306"/>
      <c r="P33" s="306"/>
      <c r="Q33" s="306"/>
      <c r="R33" s="306"/>
      <c r="S33" s="306"/>
      <c r="T33" s="306"/>
      <c r="U33" s="306"/>
      <c r="V33" s="306"/>
      <c r="W33" s="306"/>
      <c r="X33" s="306"/>
      <c r="Y33" s="306"/>
      <c r="Z33" s="306"/>
      <c r="AA33" s="306"/>
      <c r="AB33" s="306"/>
      <c r="AC33" s="306"/>
    </row>
    <row r="34" spans="4:29" x14ac:dyDescent="0.2">
      <c r="H34" s="3"/>
      <c r="I34" s="3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2"/>
    </row>
    <row r="35" spans="4:29" x14ac:dyDescent="0.2">
      <c r="D35" s="153"/>
      <c r="G35" s="3"/>
      <c r="H35" s="154"/>
      <c r="I35" s="154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  <c r="Z35" s="155"/>
      <c r="AA35" s="155"/>
      <c r="AB35" s="155"/>
      <c r="AC35" s="155"/>
    </row>
  </sheetData>
  <mergeCells count="2">
    <mergeCell ref="J33:AC33"/>
    <mergeCell ref="B26:D26"/>
  </mergeCells>
  <pageMargins left="0.7" right="0.7" top="0.75" bottom="0.75" header="0.3" footer="0.3"/>
  <pageSetup paperSize="9"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5BE28-7759-4AD8-93D9-96655D9E0FC5}">
  <sheetPr codeName="Sheet8">
    <tabColor rgb="FFFFFFCC"/>
  </sheetPr>
  <dimension ref="A1:AG42"/>
  <sheetViews>
    <sheetView showGridLines="0" zoomScale="80" zoomScaleNormal="80" workbookViewId="0">
      <pane ySplit="2" topLeftCell="A3" activePane="bottomLeft" state="frozen"/>
      <selection activeCell="A3" sqref="A3"/>
      <selection pane="bottomLeft" activeCell="A3" sqref="A3"/>
    </sheetView>
  </sheetViews>
  <sheetFormatPr defaultRowHeight="12.75" x14ac:dyDescent="0.2"/>
  <cols>
    <col min="2" max="2" width="21.375" customWidth="1"/>
    <col min="3" max="3" width="20.5" customWidth="1"/>
    <col min="4" max="4" width="14.5" style="39" customWidth="1"/>
    <col min="5" max="5" width="14.5" customWidth="1"/>
    <col min="8" max="17" width="10.875" customWidth="1"/>
    <col min="18" max="18" width="12.625" customWidth="1"/>
  </cols>
  <sheetData>
    <row r="1" spans="1:26" ht="18.75" x14ac:dyDescent="0.3">
      <c r="A1" s="10" t="str">
        <f>bus</f>
        <v>Powercor</v>
      </c>
      <c r="B1" s="10"/>
      <c r="C1" s="10"/>
      <c r="D1" s="96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8.75" x14ac:dyDescent="0.3">
      <c r="A2" s="128" t="str">
        <f>proj</f>
        <v>Lines flood resilience program</v>
      </c>
      <c r="B2" s="10"/>
      <c r="C2" s="10"/>
      <c r="D2" s="96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5.75" x14ac:dyDescent="0.25">
      <c r="A3" s="5"/>
    </row>
    <row r="4" spans="1:26" s="1" customFormat="1" ht="15" x14ac:dyDescent="0.2">
      <c r="A4" s="17" t="s">
        <v>74</v>
      </c>
      <c r="B4" s="17"/>
      <c r="C4" s="15"/>
      <c r="D4" s="15"/>
      <c r="E4" s="15"/>
      <c r="F4" s="15"/>
      <c r="G4" s="15"/>
      <c r="H4" s="15"/>
      <c r="I4" s="15"/>
      <c r="J4" s="15"/>
      <c r="K4" s="15"/>
      <c r="L4" s="15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s="1" customFormat="1" x14ac:dyDescent="0.2"/>
    <row r="6" spans="1:26" s="1" customFormat="1" x14ac:dyDescent="0.2">
      <c r="B6" s="63" t="s">
        <v>75</v>
      </c>
      <c r="C6" s="63"/>
      <c r="D6" s="40"/>
      <c r="E6" s="27"/>
      <c r="F6" s="37"/>
      <c r="G6" s="27"/>
      <c r="H6" s="38">
        <v>44377</v>
      </c>
      <c r="I6" s="36">
        <f>IF(EOMONTH(H6,12)&gt;output_dollars, output_dollars, EOMONTH(H6,12))</f>
        <v>44742</v>
      </c>
      <c r="J6" s="36">
        <f>IF(EOMONTH(I6,12)&gt;output_dollars, output_dollars, EOMONTH(I6,12))</f>
        <v>45107</v>
      </c>
      <c r="K6" s="36">
        <f>IF(EOMONTH(J6,12)&gt;output_dollars, output_dollars, EOMONTH(J6,12))</f>
        <v>45473</v>
      </c>
      <c r="L6" s="36">
        <f>IF(EOMONTH(K6,12)&gt;output_dollars, output_dollars, EOMONTH(K6,12))</f>
        <v>45838</v>
      </c>
      <c r="M6" s="36">
        <f>IF(EOMONTH(L6,12)&gt;output_dollars, output_dollars, EOMONTH(L6,12))</f>
        <v>46203</v>
      </c>
    </row>
    <row r="7" spans="1:26" s="20" customFormat="1" x14ac:dyDescent="0.2">
      <c r="D7" s="41"/>
      <c r="N7" s="1"/>
      <c r="O7"/>
      <c r="P7"/>
      <c r="Q7"/>
      <c r="R7"/>
      <c r="S7"/>
      <c r="T7"/>
      <c r="U7"/>
      <c r="V7"/>
      <c r="W7"/>
    </row>
    <row r="8" spans="1:26" s="20" customFormat="1" x14ac:dyDescent="0.2">
      <c r="B8" s="20" t="s">
        <v>76</v>
      </c>
      <c r="D8" s="41"/>
      <c r="H8" s="32">
        <v>0</v>
      </c>
      <c r="I8" s="32">
        <v>8.6058519793459354E-3</v>
      </c>
      <c r="J8" s="32">
        <v>3.4982935153583528E-2</v>
      </c>
      <c r="K8" s="32">
        <v>7.8318219291014124E-2</v>
      </c>
      <c r="L8" s="32">
        <v>4.0519877675840865E-2</v>
      </c>
      <c r="M8" s="32">
        <v>0.03</v>
      </c>
      <c r="N8" s="1"/>
      <c r="O8"/>
      <c r="P8"/>
      <c r="Q8"/>
      <c r="R8"/>
      <c r="S8"/>
      <c r="T8"/>
      <c r="U8"/>
      <c r="V8"/>
      <c r="W8"/>
    </row>
    <row r="9" spans="1:26" s="1" customFormat="1" x14ac:dyDescent="0.2">
      <c r="D9" s="11"/>
      <c r="O9"/>
      <c r="P9"/>
      <c r="Q9"/>
      <c r="R9"/>
      <c r="S9"/>
      <c r="T9"/>
      <c r="U9"/>
      <c r="V9"/>
      <c r="W9"/>
    </row>
    <row r="10" spans="1:26" s="1" customFormat="1" x14ac:dyDescent="0.2">
      <c r="D10" s="11"/>
      <c r="O10"/>
      <c r="P10"/>
      <c r="Q10"/>
      <c r="R10"/>
      <c r="S10"/>
      <c r="T10"/>
      <c r="U10"/>
      <c r="V10"/>
      <c r="W10"/>
    </row>
    <row r="11" spans="1:26" s="1" customFormat="1" x14ac:dyDescent="0.2">
      <c r="A11"/>
      <c r="B11" s="20" t="s">
        <v>77</v>
      </c>
      <c r="C11"/>
      <c r="D11"/>
      <c r="E11"/>
      <c r="F11"/>
      <c r="G11"/>
      <c r="H11" s="64">
        <f>H6</f>
        <v>44377</v>
      </c>
      <c r="I11" s="64">
        <f>EOMONTH(H11,6)</f>
        <v>44561</v>
      </c>
      <c r="J11" s="64">
        <f>EOMONTH(I11,6)</f>
        <v>44742</v>
      </c>
      <c r="K11" s="64">
        <f t="shared" ref="K11:Q11" si="0">EOMONTH(J11,6)</f>
        <v>44926</v>
      </c>
      <c r="L11" s="64">
        <f t="shared" si="0"/>
        <v>45107</v>
      </c>
      <c r="M11" s="64">
        <f t="shared" si="0"/>
        <v>45291</v>
      </c>
      <c r="N11" s="64">
        <f t="shared" si="0"/>
        <v>45473</v>
      </c>
      <c r="O11" s="64">
        <f t="shared" si="0"/>
        <v>45657</v>
      </c>
      <c r="P11" s="64">
        <f t="shared" si="0"/>
        <v>45838</v>
      </c>
      <c r="Q11" s="64">
        <f t="shared" si="0"/>
        <v>46022</v>
      </c>
      <c r="R11" s="64">
        <f>EOMONTH(Q11,6)</f>
        <v>46203</v>
      </c>
      <c r="S11"/>
      <c r="T11"/>
      <c r="U11"/>
      <c r="V11"/>
      <c r="W11"/>
    </row>
    <row r="12" spans="1:26" s="1" customFormat="1" x14ac:dyDescent="0.2">
      <c r="A12"/>
      <c r="B12" s="20" t="s">
        <v>78</v>
      </c>
      <c r="C12"/>
      <c r="D12"/>
      <c r="E12"/>
      <c r="F12"/>
      <c r="G12"/>
      <c r="H12" s="62">
        <f t="shared" ref="H12:R12" si="1">IF(MONTH(H11)=12, EOMONTH(H11,6), H11)</f>
        <v>44377</v>
      </c>
      <c r="I12" s="62">
        <f t="shared" si="1"/>
        <v>44742</v>
      </c>
      <c r="J12" s="62">
        <f t="shared" si="1"/>
        <v>44742</v>
      </c>
      <c r="K12" s="62">
        <f t="shared" si="1"/>
        <v>45107</v>
      </c>
      <c r="L12" s="62">
        <f t="shared" si="1"/>
        <v>45107</v>
      </c>
      <c r="M12" s="62">
        <f t="shared" si="1"/>
        <v>45473</v>
      </c>
      <c r="N12" s="62">
        <f t="shared" si="1"/>
        <v>45473</v>
      </c>
      <c r="O12" s="62">
        <f t="shared" si="1"/>
        <v>45838</v>
      </c>
      <c r="P12" s="62">
        <f t="shared" si="1"/>
        <v>45838</v>
      </c>
      <c r="Q12" s="62">
        <f t="shared" si="1"/>
        <v>46203</v>
      </c>
      <c r="R12" s="62">
        <f t="shared" si="1"/>
        <v>46203</v>
      </c>
      <c r="S12"/>
      <c r="T12"/>
      <c r="U12"/>
      <c r="V12"/>
      <c r="W12"/>
    </row>
    <row r="13" spans="1:26" s="1" customFormat="1" x14ac:dyDescent="0.2">
      <c r="A13"/>
      <c r="B13" s="20" t="s">
        <v>76</v>
      </c>
      <c r="C13"/>
      <c r="D13"/>
      <c r="E13"/>
      <c r="F13"/>
      <c r="G13"/>
      <c r="H13" s="65">
        <f t="shared" ref="H13:R13" si="2">IF(output_dollars&lt;H12,0,INDEX($H$8:$M$8,MATCH(H12,CY_years,0)))</f>
        <v>0</v>
      </c>
      <c r="I13" s="65">
        <f t="shared" si="2"/>
        <v>8.6058519793459354E-3</v>
      </c>
      <c r="J13" s="65">
        <f t="shared" si="2"/>
        <v>8.6058519793459354E-3</v>
      </c>
      <c r="K13" s="65">
        <f t="shared" si="2"/>
        <v>3.4982935153583528E-2</v>
      </c>
      <c r="L13" s="65">
        <f t="shared" si="2"/>
        <v>3.4982935153583528E-2</v>
      </c>
      <c r="M13" s="65">
        <f t="shared" si="2"/>
        <v>7.8318219291014124E-2</v>
      </c>
      <c r="N13" s="65">
        <f t="shared" si="2"/>
        <v>7.8318219291014124E-2</v>
      </c>
      <c r="O13" s="65">
        <f t="shared" si="2"/>
        <v>4.0519877675840865E-2</v>
      </c>
      <c r="P13" s="65">
        <f t="shared" si="2"/>
        <v>4.0519877675840865E-2</v>
      </c>
      <c r="Q13" s="65">
        <f t="shared" si="2"/>
        <v>0.03</v>
      </c>
      <c r="R13" s="65">
        <f t="shared" si="2"/>
        <v>0.03</v>
      </c>
      <c r="S13"/>
      <c r="T13"/>
      <c r="U13"/>
      <c r="V13"/>
      <c r="W13"/>
    </row>
    <row r="14" spans="1:26" s="1" customFormat="1" x14ac:dyDescent="0.2">
      <c r="A14"/>
      <c r="B14"/>
      <c r="C14"/>
      <c r="D14"/>
      <c r="E14"/>
      <c r="F14"/>
      <c r="G14"/>
      <c r="S14"/>
      <c r="T14"/>
      <c r="U14"/>
      <c r="V14"/>
      <c r="W14"/>
    </row>
    <row r="15" spans="1:26" s="20" customFormat="1" x14ac:dyDescent="0.2">
      <c r="A15"/>
      <c r="B15" s="20" t="s">
        <v>79</v>
      </c>
      <c r="C15"/>
      <c r="D15"/>
      <c r="E15"/>
      <c r="F15"/>
      <c r="G15"/>
      <c r="H15" s="33">
        <v>1</v>
      </c>
      <c r="I15" s="20">
        <f t="shared" ref="I15:R15" si="3">H15*(1+I$13)^0.5</f>
        <v>1.0042937080253693</v>
      </c>
      <c r="J15" s="20">
        <f t="shared" si="3"/>
        <v>1.0086058519793457</v>
      </c>
      <c r="K15" s="20">
        <f t="shared" si="3"/>
        <v>1.0260961975293987</v>
      </c>
      <c r="L15" s="20">
        <f t="shared" si="3"/>
        <v>1.0438898450946641</v>
      </c>
      <c r="M15" s="20">
        <f t="shared" si="3"/>
        <v>1.0839971599793141</v>
      </c>
      <c r="N15" s="20">
        <f t="shared" si="3"/>
        <v>1.1256454388984505</v>
      </c>
      <c r="O15" s="20">
        <f t="shared" si="3"/>
        <v>1.1482244927118261</v>
      </c>
      <c r="P15" s="20">
        <f t="shared" si="3"/>
        <v>1.1712564543889838</v>
      </c>
      <c r="Q15" s="20">
        <f t="shared" si="3"/>
        <v>1.1886954750508179</v>
      </c>
      <c r="R15" s="20">
        <f t="shared" si="3"/>
        <v>1.2063941480206535</v>
      </c>
      <c r="S15"/>
      <c r="T15"/>
      <c r="U15"/>
      <c r="V15"/>
      <c r="W15"/>
    </row>
    <row r="16" spans="1:26" s="20" customFormat="1" x14ac:dyDescent="0.2">
      <c r="A16"/>
      <c r="B16" s="20" t="s">
        <v>80</v>
      </c>
      <c r="C16" s="54">
        <f>input_dollars</f>
        <v>45291</v>
      </c>
      <c r="D16" s="20">
        <f>INDEX(hy_escalation, MATCH(C16,hy_dates,0))</f>
        <v>1.0839971599793141</v>
      </c>
      <c r="E16"/>
      <c r="F16"/>
      <c r="G16"/>
      <c r="S16"/>
      <c r="T16"/>
      <c r="U16"/>
      <c r="V16"/>
      <c r="W16"/>
    </row>
    <row r="17" spans="1:33" s="20" customFormat="1" x14ac:dyDescent="0.2">
      <c r="A17"/>
      <c r="B17" s="20" t="s">
        <v>81</v>
      </c>
      <c r="C17" s="54">
        <f>output_dollars</f>
        <v>46203</v>
      </c>
      <c r="D17" s="20">
        <f>INDEX(hy_escalation, MATCH(C17,hy_dates,0))</f>
        <v>1.2063941480206535</v>
      </c>
      <c r="E17"/>
      <c r="F17"/>
      <c r="G17"/>
      <c r="S17"/>
      <c r="T17"/>
      <c r="U17"/>
      <c r="V17"/>
      <c r="W17"/>
    </row>
    <row r="18" spans="1:33" s="1" customFormat="1" x14ac:dyDescent="0.2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</row>
    <row r="19" spans="1:33" x14ac:dyDescent="0.2">
      <c r="B19" s="20" t="s">
        <v>82</v>
      </c>
      <c r="D19" s="20">
        <f>D17/D16</f>
        <v>1.1129126464165968</v>
      </c>
      <c r="E19" s="20"/>
    </row>
    <row r="20" spans="1:33" x14ac:dyDescent="0.2">
      <c r="B20" s="20"/>
      <c r="D20" s="20"/>
    </row>
    <row r="21" spans="1:33" x14ac:dyDescent="0.2">
      <c r="B21" s="20" t="s">
        <v>83</v>
      </c>
      <c r="C21" s="54">
        <f>vcr_date</f>
        <v>45291</v>
      </c>
      <c r="D21" s="20">
        <f>INDEX(hy_escalation, MATCH(C21,hy_dates,0))</f>
        <v>1.0839971599793141</v>
      </c>
    </row>
    <row r="22" spans="1:33" x14ac:dyDescent="0.2">
      <c r="B22" s="20" t="s">
        <v>84</v>
      </c>
      <c r="C22" s="54">
        <f>input_dollars</f>
        <v>45291</v>
      </c>
      <c r="D22" s="20">
        <f>INDEX(hy_escalation, MATCH(C22,hy_dates,0))</f>
        <v>1.0839971599793141</v>
      </c>
    </row>
    <row r="23" spans="1:33" x14ac:dyDescent="0.2">
      <c r="B23" s="20" t="s">
        <v>85</v>
      </c>
      <c r="D23" s="20">
        <f>D22/D21</f>
        <v>1</v>
      </c>
    </row>
    <row r="25" spans="1:33" x14ac:dyDescent="0.2">
      <c r="D25"/>
      <c r="G25" s="138"/>
      <c r="H25" s="138"/>
    </row>
    <row r="26" spans="1:33" x14ac:dyDescent="0.2">
      <c r="D26"/>
      <c r="F26" s="7">
        <f t="shared" ref="F26:Z26" si="4">E26+(F27=start)+IF(F27&gt;start,1,0)</f>
        <v>0</v>
      </c>
      <c r="G26" s="7">
        <f t="shared" si="4"/>
        <v>1</v>
      </c>
      <c r="H26" s="7">
        <f t="shared" si="4"/>
        <v>2</v>
      </c>
      <c r="I26" s="7">
        <f t="shared" si="4"/>
        <v>3</v>
      </c>
      <c r="J26" s="7">
        <f t="shared" si="4"/>
        <v>4</v>
      </c>
      <c r="K26" s="7">
        <f t="shared" si="4"/>
        <v>5</v>
      </c>
      <c r="L26" s="7">
        <f t="shared" si="4"/>
        <v>6</v>
      </c>
      <c r="M26" s="7">
        <f t="shared" si="4"/>
        <v>7</v>
      </c>
      <c r="N26" s="7">
        <f t="shared" si="4"/>
        <v>8</v>
      </c>
      <c r="O26" s="7">
        <f t="shared" si="4"/>
        <v>9</v>
      </c>
      <c r="P26" s="7">
        <f t="shared" si="4"/>
        <v>10</v>
      </c>
      <c r="Q26" s="7">
        <f t="shared" si="4"/>
        <v>11</v>
      </c>
      <c r="R26" s="7">
        <f t="shared" si="4"/>
        <v>12</v>
      </c>
      <c r="S26" s="7">
        <f t="shared" si="4"/>
        <v>13</v>
      </c>
      <c r="T26" s="7">
        <f t="shared" si="4"/>
        <v>14</v>
      </c>
      <c r="U26" s="7">
        <f t="shared" si="4"/>
        <v>15</v>
      </c>
      <c r="V26" s="7">
        <f t="shared" si="4"/>
        <v>16</v>
      </c>
      <c r="W26" s="7">
        <f t="shared" si="4"/>
        <v>17</v>
      </c>
      <c r="X26" s="7">
        <f t="shared" si="4"/>
        <v>18</v>
      </c>
      <c r="Y26" s="7">
        <f t="shared" si="4"/>
        <v>19</v>
      </c>
      <c r="Z26" s="7">
        <f t="shared" si="4"/>
        <v>20</v>
      </c>
    </row>
    <row r="27" spans="1:33" ht="15" x14ac:dyDescent="0.2">
      <c r="A27" s="17" t="s">
        <v>726</v>
      </c>
      <c r="B27" s="17"/>
      <c r="C27" s="17"/>
      <c r="D27" s="17"/>
      <c r="E27" s="118"/>
      <c r="F27" s="210">
        <f>DATE(LEFT(G27,4), 6,30)</f>
        <v>46203</v>
      </c>
      <c r="G27" s="118" t="s">
        <v>48</v>
      </c>
      <c r="H27" s="118" t="s">
        <v>49</v>
      </c>
      <c r="I27" s="118" t="s">
        <v>50</v>
      </c>
      <c r="J27" s="118" t="s">
        <v>51</v>
      </c>
      <c r="K27" s="118" t="s">
        <v>52</v>
      </c>
      <c r="L27" s="118" t="s">
        <v>53</v>
      </c>
      <c r="M27" s="118" t="s">
        <v>729</v>
      </c>
      <c r="N27" s="118" t="s">
        <v>730</v>
      </c>
      <c r="O27" s="118" t="s">
        <v>731</v>
      </c>
      <c r="P27" s="118" t="s">
        <v>732</v>
      </c>
      <c r="Q27" s="118" t="s">
        <v>733</v>
      </c>
      <c r="R27" s="118" t="s">
        <v>734</v>
      </c>
      <c r="S27" s="118" t="s">
        <v>735</v>
      </c>
      <c r="T27" s="118" t="s">
        <v>736</v>
      </c>
      <c r="U27" s="118" t="s">
        <v>737</v>
      </c>
      <c r="V27" s="118" t="s">
        <v>738</v>
      </c>
      <c r="W27" s="118" t="s">
        <v>739</v>
      </c>
      <c r="X27" s="118" t="s">
        <v>740</v>
      </c>
      <c r="Y27" s="118" t="s">
        <v>741</v>
      </c>
      <c r="Z27" s="118" t="s">
        <v>1397</v>
      </c>
      <c r="AA27" s="120" t="s">
        <v>1398</v>
      </c>
      <c r="AB27" s="120" t="s">
        <v>1399</v>
      </c>
      <c r="AC27" s="120" t="s">
        <v>1400</v>
      </c>
      <c r="AD27" s="120" t="s">
        <v>1401</v>
      </c>
      <c r="AE27" s="120" t="s">
        <v>1402</v>
      </c>
      <c r="AF27" s="120"/>
      <c r="AG27" s="120"/>
    </row>
    <row r="28" spans="1:33" x14ac:dyDescent="0.2">
      <c r="D28"/>
      <c r="Z28" s="119"/>
      <c r="AA28" s="119"/>
      <c r="AB28" s="119"/>
      <c r="AC28" s="119"/>
      <c r="AD28" s="119"/>
      <c r="AE28" s="119"/>
      <c r="AF28" s="119"/>
      <c r="AG28" s="119"/>
    </row>
    <row r="29" spans="1:33" ht="15.75" x14ac:dyDescent="0.25">
      <c r="A29" s="5"/>
      <c r="B29" s="116" t="s">
        <v>71</v>
      </c>
      <c r="C29" s="116"/>
      <c r="D29" s="116"/>
      <c r="E29" s="116"/>
      <c r="F29" s="89">
        <f>IF(F$27=start,1,IF(E$27=start,E29/((1+real_disc)^(1/2)),E29/(1+real_disc)))</f>
        <v>0</v>
      </c>
      <c r="G29" s="89">
        <f>IF(G27=start,1/((1+real_disc)^(1/2)),F29/(1+real_disc))</f>
        <v>0.98294637436598087</v>
      </c>
      <c r="H29" s="89">
        <f t="shared" ref="H29:Z29" si="5">IF(H27=start,1,G29/(1+real_disc))</f>
        <v>0.94970664189949849</v>
      </c>
      <c r="I29" s="89">
        <f t="shared" si="5"/>
        <v>0.91759095835700344</v>
      </c>
      <c r="J29" s="89">
        <f t="shared" si="5"/>
        <v>0.88656131242222558</v>
      </c>
      <c r="K29" s="89">
        <f t="shared" si="5"/>
        <v>0.85658097818572532</v>
      </c>
      <c r="L29" s="89">
        <f t="shared" si="5"/>
        <v>0.8276144716770294</v>
      </c>
      <c r="M29" s="89">
        <f t="shared" si="5"/>
        <v>0.79962750886669509</v>
      </c>
      <c r="N29" s="89">
        <f t="shared" si="5"/>
        <v>0.77258696508859437</v>
      </c>
      <c r="O29" s="89">
        <f t="shared" si="5"/>
        <v>0.74646083583439071</v>
      </c>
      <c r="P29" s="89">
        <f t="shared" si="5"/>
        <v>0.72121819887380756</v>
      </c>
      <c r="Q29" s="89">
        <f t="shared" si="5"/>
        <v>0.69682917765585273</v>
      </c>
      <c r="R29" s="89">
        <f t="shared" si="5"/>
        <v>0.67326490594768384</v>
      </c>
      <c r="S29" s="89">
        <f t="shared" si="5"/>
        <v>0.6504974936692598</v>
      </c>
      <c r="T29" s="89">
        <f t="shared" si="5"/>
        <v>0.62849999388334288</v>
      </c>
      <c r="U29" s="89">
        <f t="shared" si="5"/>
        <v>0.60724637090178057</v>
      </c>
      <c r="V29" s="89">
        <f t="shared" si="5"/>
        <v>0.58671146947031949</v>
      </c>
      <c r="W29" s="89">
        <f t="shared" si="5"/>
        <v>0.56687098499547783</v>
      </c>
      <c r="X29" s="89">
        <f t="shared" si="5"/>
        <v>0.54770143477823952</v>
      </c>
      <c r="Y29" s="89">
        <f t="shared" si="5"/>
        <v>0.52918013022052135</v>
      </c>
      <c r="Z29" s="89">
        <f t="shared" si="5"/>
        <v>0.5112851499715183</v>
      </c>
      <c r="AA29" s="121"/>
      <c r="AB29" s="121"/>
      <c r="AC29" s="121"/>
      <c r="AD29" s="121"/>
      <c r="AE29" s="121"/>
      <c r="AF29" s="121"/>
      <c r="AG29" s="119"/>
    </row>
    <row r="30" spans="1:33" x14ac:dyDescent="0.2">
      <c r="D30"/>
      <c r="H30" s="89">
        <f>IF(H$27=start,1,IF(G$27=start,G30/((1+real_disc)^(1/2)),G30/(1+real_disc)))</f>
        <v>0</v>
      </c>
      <c r="Z30" s="119"/>
      <c r="AA30" s="119"/>
      <c r="AB30" s="119"/>
      <c r="AC30" s="119"/>
      <c r="AD30" s="119"/>
      <c r="AE30" s="119"/>
      <c r="AF30" s="119"/>
      <c r="AG30" s="119"/>
    </row>
    <row r="31" spans="1:33" x14ac:dyDescent="0.2">
      <c r="A31" s="278"/>
      <c r="B31" s="257"/>
      <c r="C31" s="257"/>
      <c r="D31" s="279"/>
      <c r="E31" s="278"/>
    </row>
    <row r="32" spans="1:33" x14ac:dyDescent="0.2">
      <c r="B32" s="20"/>
      <c r="C32" s="20"/>
      <c r="D32" s="221"/>
    </row>
    <row r="33" spans="2:4" x14ac:dyDescent="0.2">
      <c r="B33" s="20"/>
      <c r="C33" s="20"/>
      <c r="D33" s="221"/>
    </row>
    <row r="34" spans="2:4" x14ac:dyDescent="0.2">
      <c r="B34" s="20"/>
      <c r="C34" s="20"/>
      <c r="D34" s="221"/>
    </row>
    <row r="35" spans="2:4" x14ac:dyDescent="0.2">
      <c r="B35" s="20"/>
      <c r="C35" s="20"/>
      <c r="D35" s="221"/>
    </row>
    <row r="36" spans="2:4" x14ac:dyDescent="0.2">
      <c r="B36" s="20"/>
      <c r="C36" s="20"/>
      <c r="D36" s="221"/>
    </row>
    <row r="37" spans="2:4" x14ac:dyDescent="0.2">
      <c r="B37" s="20"/>
      <c r="C37" s="20"/>
      <c r="D37" s="221"/>
    </row>
    <row r="38" spans="2:4" x14ac:dyDescent="0.2">
      <c r="B38" s="20"/>
      <c r="C38" s="20"/>
      <c r="D38" s="221"/>
    </row>
    <row r="39" spans="2:4" x14ac:dyDescent="0.2">
      <c r="B39" s="20"/>
      <c r="C39" s="20"/>
      <c r="D39" s="221"/>
    </row>
    <row r="40" spans="2:4" x14ac:dyDescent="0.2">
      <c r="B40" s="20"/>
      <c r="C40" s="20"/>
      <c r="D40" s="221"/>
    </row>
    <row r="41" spans="2:4" x14ac:dyDescent="0.2">
      <c r="B41" s="20"/>
      <c r="C41" s="20"/>
      <c r="D41" s="221"/>
    </row>
    <row r="42" spans="2:4" x14ac:dyDescent="0.2">
      <c r="D42" s="19"/>
    </row>
  </sheetData>
  <pageMargins left="0.7" right="0.7" top="0.75" bottom="0.75" header="0.3" footer="0.3"/>
  <pageSetup paperSize="9" orientation="portrait" horizontalDpi="90" verticalDpi="9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1E31B-D919-4625-B2CD-E9F193C9DE73}">
  <sheetPr codeName="Sheet9">
    <tabColor rgb="FFFFFFCC"/>
  </sheetPr>
  <dimension ref="A1:X1095"/>
  <sheetViews>
    <sheetView showGridLines="0" zoomScale="80" zoomScaleNormal="80" workbookViewId="0">
      <pane ySplit="2" topLeftCell="A3" activePane="bottomLeft" state="frozen"/>
      <selection activeCell="A3" sqref="A3"/>
      <selection pane="bottomLeft" activeCell="A3" sqref="A3"/>
    </sheetView>
  </sheetViews>
  <sheetFormatPr defaultColWidth="9" defaultRowHeight="12.75" x14ac:dyDescent="0.2"/>
  <cols>
    <col min="1" max="1" width="5.375" style="7" customWidth="1"/>
    <col min="2" max="20" width="9" style="7"/>
    <col min="21" max="21" width="11.375" style="7" bestFit="1" customWidth="1"/>
    <col min="22" max="26" width="9" style="7"/>
    <col min="27" max="27" width="19.125" style="7" customWidth="1"/>
    <col min="28" max="16384" width="9" style="7"/>
  </cols>
  <sheetData>
    <row r="1" spans="1:23" ht="18.75" x14ac:dyDescent="0.3">
      <c r="A1" s="10" t="str">
        <f>bus</f>
        <v>Powercor</v>
      </c>
      <c r="B1" s="10"/>
      <c r="C1" s="10"/>
      <c r="D1" s="10"/>
      <c r="E1" s="10"/>
      <c r="F1" s="10"/>
      <c r="G1" s="10"/>
      <c r="H1" s="10"/>
      <c r="I1" s="10"/>
      <c r="J1" s="10"/>
      <c r="K1" s="96"/>
      <c r="L1" s="96"/>
      <c r="M1" s="96"/>
      <c r="N1" s="10"/>
      <c r="O1" s="10"/>
      <c r="P1" s="10"/>
      <c r="Q1" s="10"/>
      <c r="R1" s="10"/>
      <c r="S1" s="10"/>
      <c r="T1" s="10"/>
      <c r="U1" s="10"/>
      <c r="V1" s="10"/>
      <c r="W1" s="10"/>
    </row>
    <row r="2" spans="1:23" ht="18.75" x14ac:dyDescent="0.3">
      <c r="A2" s="128" t="str">
        <f>proj</f>
        <v>Lines flood resilience program</v>
      </c>
      <c r="B2" s="128"/>
      <c r="C2" s="128"/>
      <c r="D2" s="128"/>
      <c r="E2" s="128"/>
      <c r="F2" s="128"/>
      <c r="G2" s="10"/>
      <c r="H2" s="10"/>
      <c r="I2" s="10"/>
      <c r="J2" s="10"/>
      <c r="K2" s="96"/>
      <c r="L2" s="96"/>
      <c r="M2" s="96"/>
      <c r="N2" s="10"/>
      <c r="O2" s="10"/>
      <c r="P2" s="10"/>
      <c r="Q2" s="10"/>
      <c r="R2" s="10"/>
      <c r="S2" s="10"/>
      <c r="T2" s="10"/>
      <c r="U2" s="10"/>
      <c r="V2" s="10"/>
      <c r="W2" s="10"/>
    </row>
    <row r="3" spans="1:23" ht="15.75" x14ac:dyDescent="0.25">
      <c r="A3" s="5"/>
      <c r="B3" s="5"/>
      <c r="C3" s="5"/>
      <c r="D3" s="5"/>
      <c r="E3" s="5"/>
      <c r="F3" s="5"/>
    </row>
    <row r="5" spans="1:23" ht="15" x14ac:dyDescent="0.25">
      <c r="A5" s="293" t="s">
        <v>89</v>
      </c>
      <c r="B5" s="293"/>
      <c r="C5" s="293"/>
      <c r="D5" s="293"/>
      <c r="E5" s="293"/>
      <c r="F5" s="294"/>
      <c r="G5" s="293"/>
      <c r="H5" s="293"/>
      <c r="I5" s="293"/>
      <c r="J5" s="294"/>
      <c r="K5" s="294"/>
      <c r="L5" s="294"/>
      <c r="M5" s="294"/>
      <c r="N5" s="294"/>
      <c r="O5" s="294"/>
      <c r="P5" s="294"/>
      <c r="Q5" s="294"/>
      <c r="R5" s="294"/>
      <c r="S5" s="294"/>
      <c r="T5" s="294"/>
      <c r="U5" s="294"/>
      <c r="V5" s="294"/>
      <c r="W5" s="294"/>
    </row>
    <row r="8" spans="1:23" x14ac:dyDescent="0.2">
      <c r="B8" s="67" t="s">
        <v>18</v>
      </c>
      <c r="C8" s="19"/>
      <c r="T8"/>
      <c r="U8"/>
      <c r="V8"/>
      <c r="W8"/>
    </row>
    <row r="9" spans="1:23" x14ac:dyDescent="0.2">
      <c r="B9" s="67" t="s">
        <v>91</v>
      </c>
      <c r="C9" s="19"/>
      <c r="T9"/>
      <c r="U9"/>
      <c r="V9"/>
      <c r="W9"/>
    </row>
    <row r="10" spans="1:23" x14ac:dyDescent="0.2">
      <c r="B10" s="67" t="s">
        <v>92</v>
      </c>
      <c r="T10"/>
      <c r="U10"/>
      <c r="V10"/>
      <c r="W10"/>
    </row>
    <row r="11" spans="1:23" x14ac:dyDescent="0.2">
      <c r="T11"/>
      <c r="U11"/>
      <c r="V11"/>
      <c r="W11"/>
    </row>
    <row r="12" spans="1:23" x14ac:dyDescent="0.2">
      <c r="T12"/>
      <c r="U12"/>
      <c r="V12"/>
      <c r="W12"/>
    </row>
    <row r="13" spans="1:23" x14ac:dyDescent="0.2">
      <c r="T13"/>
      <c r="U13"/>
      <c r="V13"/>
      <c r="W13"/>
    </row>
    <row r="14" spans="1:23" x14ac:dyDescent="0.2">
      <c r="A14" s="13" t="s">
        <v>94</v>
      </c>
      <c r="T14"/>
      <c r="U14"/>
      <c r="V14"/>
      <c r="W14"/>
    </row>
    <row r="15" spans="1:23" x14ac:dyDescent="0.2">
      <c r="A15" s="48"/>
      <c r="B15" s="48"/>
      <c r="C15" s="44" t="s">
        <v>93</v>
      </c>
      <c r="D15" s="44" t="s">
        <v>95</v>
      </c>
      <c r="E15" s="44" t="s">
        <v>60</v>
      </c>
      <c r="F15" s="7" t="s">
        <v>96</v>
      </c>
      <c r="T15"/>
      <c r="U15"/>
      <c r="V15"/>
      <c r="W15"/>
    </row>
    <row r="16" spans="1:23" x14ac:dyDescent="0.2">
      <c r="A16" s="25">
        <v>1</v>
      </c>
      <c r="B16" s="25" t="s">
        <v>97</v>
      </c>
      <c r="C16" s="25" t="s">
        <v>98</v>
      </c>
      <c r="D16" s="25" t="b">
        <v>0</v>
      </c>
      <c r="E16" s="21" t="s">
        <v>62</v>
      </c>
      <c r="F16" s="25" t="b">
        <v>0</v>
      </c>
      <c r="T16"/>
      <c r="U16"/>
      <c r="V16"/>
      <c r="W16"/>
    </row>
    <row r="17" spans="1:23" x14ac:dyDescent="0.2">
      <c r="A17" s="25">
        <f>A16+1</f>
        <v>2</v>
      </c>
      <c r="B17" s="25" t="s">
        <v>99</v>
      </c>
      <c r="C17" s="25" t="s">
        <v>99</v>
      </c>
      <c r="D17" s="25" t="b">
        <v>0</v>
      </c>
      <c r="E17" s="21" t="s">
        <v>64</v>
      </c>
      <c r="F17" s="25" t="b">
        <v>1</v>
      </c>
      <c r="T17"/>
      <c r="U17"/>
      <c r="V17"/>
      <c r="W17"/>
    </row>
    <row r="18" spans="1:23" x14ac:dyDescent="0.2">
      <c r="A18" s="25">
        <f t="shared" ref="A18:A28" si="0">A17+1</f>
        <v>3</v>
      </c>
      <c r="B18" s="25" t="s">
        <v>100</v>
      </c>
      <c r="C18" s="25" t="s">
        <v>101</v>
      </c>
      <c r="D18" s="25" t="b">
        <v>0</v>
      </c>
      <c r="E18" s="21" t="s">
        <v>64</v>
      </c>
      <c r="F18" s="25" t="b">
        <v>1</v>
      </c>
      <c r="T18"/>
      <c r="U18"/>
      <c r="V18"/>
      <c r="W18"/>
    </row>
    <row r="19" spans="1:23" x14ac:dyDescent="0.2">
      <c r="A19" s="25">
        <f t="shared" si="0"/>
        <v>4</v>
      </c>
      <c r="B19" s="25" t="s">
        <v>102</v>
      </c>
      <c r="C19" s="25" t="s">
        <v>103</v>
      </c>
      <c r="D19" s="25" t="b">
        <v>0</v>
      </c>
      <c r="E19" s="21" t="s">
        <v>64</v>
      </c>
      <c r="F19" s="25" t="b">
        <v>1</v>
      </c>
      <c r="T19"/>
      <c r="U19"/>
      <c r="V19"/>
      <c r="W19"/>
    </row>
    <row r="20" spans="1:23" ht="13.5" x14ac:dyDescent="0.25">
      <c r="A20" s="25">
        <f t="shared" si="0"/>
        <v>5</v>
      </c>
      <c r="B20" s="25" t="s">
        <v>63</v>
      </c>
      <c r="C20" s="25" t="s">
        <v>104</v>
      </c>
      <c r="D20" s="25" t="b">
        <v>1</v>
      </c>
      <c r="E20" s="21" t="s">
        <v>62</v>
      </c>
      <c r="F20" s="25" t="b">
        <v>0</v>
      </c>
      <c r="T20"/>
      <c r="U20"/>
      <c r="V20"/>
      <c r="W20"/>
    </row>
    <row r="21" spans="1:23" x14ac:dyDescent="0.2">
      <c r="A21" s="25">
        <f t="shared" si="0"/>
        <v>6</v>
      </c>
      <c r="B21" s="25" t="s">
        <v>65</v>
      </c>
      <c r="C21" s="25" t="s">
        <v>105</v>
      </c>
      <c r="D21" s="25" t="b">
        <v>1</v>
      </c>
      <c r="E21" s="21" t="s">
        <v>62</v>
      </c>
      <c r="F21" s="25" t="b">
        <v>0</v>
      </c>
      <c r="T21"/>
      <c r="U21"/>
      <c r="V21"/>
      <c r="W21"/>
    </row>
    <row r="22" spans="1:23" x14ac:dyDescent="0.2">
      <c r="A22" s="25">
        <f t="shared" si="0"/>
        <v>7</v>
      </c>
      <c r="B22" s="25" t="s">
        <v>66</v>
      </c>
      <c r="C22" s="25" t="s">
        <v>105</v>
      </c>
      <c r="D22" s="25" t="b">
        <v>1</v>
      </c>
      <c r="E22" s="21" t="s">
        <v>62</v>
      </c>
      <c r="F22" s="25" t="b">
        <v>0</v>
      </c>
      <c r="T22"/>
      <c r="U22"/>
      <c r="V22"/>
      <c r="W22"/>
    </row>
    <row r="23" spans="1:23" x14ac:dyDescent="0.2">
      <c r="A23" s="25">
        <f t="shared" si="0"/>
        <v>8</v>
      </c>
      <c r="B23" s="25" t="s">
        <v>67</v>
      </c>
      <c r="C23" s="25" t="s">
        <v>105</v>
      </c>
      <c r="D23" s="25" t="b">
        <v>1</v>
      </c>
      <c r="E23" s="21" t="s">
        <v>62</v>
      </c>
      <c r="F23" s="25"/>
      <c r="T23"/>
      <c r="U23"/>
      <c r="V23"/>
      <c r="W23"/>
    </row>
    <row r="24" spans="1:23" x14ac:dyDescent="0.2">
      <c r="A24" s="25">
        <f t="shared" si="0"/>
        <v>9</v>
      </c>
      <c r="B24" s="25" t="s">
        <v>68</v>
      </c>
      <c r="C24" s="25" t="s">
        <v>105</v>
      </c>
      <c r="D24" s="25" t="b">
        <v>1</v>
      </c>
      <c r="E24" s="21" t="s">
        <v>106</v>
      </c>
      <c r="F24" s="25" t="b">
        <v>0</v>
      </c>
      <c r="T24"/>
      <c r="U24"/>
      <c r="V24"/>
      <c r="W24"/>
    </row>
    <row r="25" spans="1:23" x14ac:dyDescent="0.2">
      <c r="A25" s="25">
        <f t="shared" si="0"/>
        <v>10</v>
      </c>
      <c r="B25" s="25" t="s">
        <v>107</v>
      </c>
      <c r="C25" s="25" t="s">
        <v>105</v>
      </c>
      <c r="D25" s="25" t="b">
        <v>1</v>
      </c>
      <c r="E25" s="21" t="s">
        <v>108</v>
      </c>
      <c r="F25" s="25" t="b">
        <v>0</v>
      </c>
      <c r="T25"/>
      <c r="U25"/>
      <c r="V25"/>
      <c r="W25"/>
    </row>
    <row r="26" spans="1:23" x14ac:dyDescent="0.2">
      <c r="A26" s="25">
        <f t="shared" si="0"/>
        <v>11</v>
      </c>
      <c r="B26" s="25" t="s">
        <v>109</v>
      </c>
      <c r="C26" s="25" t="s">
        <v>105</v>
      </c>
      <c r="D26" s="25" t="b">
        <v>1</v>
      </c>
      <c r="E26" s="21" t="s">
        <v>108</v>
      </c>
      <c r="F26" s="25" t="b">
        <v>0</v>
      </c>
      <c r="T26"/>
      <c r="U26"/>
      <c r="V26"/>
      <c r="W26"/>
    </row>
    <row r="27" spans="1:23" x14ac:dyDescent="0.2">
      <c r="A27" s="25">
        <f t="shared" si="0"/>
        <v>12</v>
      </c>
      <c r="B27" s="25" t="s">
        <v>69</v>
      </c>
      <c r="C27" s="25" t="s">
        <v>105</v>
      </c>
      <c r="D27" s="25" t="b">
        <v>1</v>
      </c>
      <c r="E27" s="21" t="s">
        <v>106</v>
      </c>
      <c r="F27" s="25" t="b">
        <v>0</v>
      </c>
      <c r="T27"/>
      <c r="U27"/>
      <c r="V27"/>
      <c r="W27"/>
    </row>
    <row r="28" spans="1:23" x14ac:dyDescent="0.2">
      <c r="A28" s="25">
        <f t="shared" si="0"/>
        <v>13</v>
      </c>
      <c r="B28" s="25" t="s">
        <v>70</v>
      </c>
      <c r="C28" s="25" t="s">
        <v>105</v>
      </c>
      <c r="D28" s="25" t="b">
        <v>1</v>
      </c>
      <c r="E28" s="21" t="s">
        <v>106</v>
      </c>
      <c r="F28" s="25" t="b">
        <v>0</v>
      </c>
      <c r="T28"/>
      <c r="U28"/>
      <c r="V28"/>
      <c r="W28"/>
    </row>
    <row r="29" spans="1:23" x14ac:dyDescent="0.2">
      <c r="T29"/>
      <c r="U29"/>
      <c r="V29"/>
      <c r="W29"/>
    </row>
    <row r="30" spans="1:23" x14ac:dyDescent="0.2">
      <c r="T30"/>
      <c r="U30"/>
      <c r="V30"/>
      <c r="W30"/>
    </row>
    <row r="31" spans="1:23" x14ac:dyDescent="0.2">
      <c r="A31" s="7" t="s">
        <v>112</v>
      </c>
      <c r="T31"/>
      <c r="U31"/>
      <c r="W31"/>
    </row>
    <row r="32" spans="1:23" x14ac:dyDescent="0.2">
      <c r="B32" s="7" t="s">
        <v>113</v>
      </c>
      <c r="C32" s="68">
        <v>1000</v>
      </c>
      <c r="V32"/>
      <c r="W32"/>
    </row>
    <row r="33" spans="1:23" x14ac:dyDescent="0.2">
      <c r="B33" s="7" t="s">
        <v>114</v>
      </c>
      <c r="C33" s="68">
        <v>1000000</v>
      </c>
      <c r="V33"/>
      <c r="W33"/>
    </row>
    <row r="34" spans="1:23" x14ac:dyDescent="0.2">
      <c r="V34"/>
      <c r="W34"/>
    </row>
    <row r="35" spans="1:23" x14ac:dyDescent="0.2">
      <c r="V35"/>
      <c r="W35"/>
    </row>
    <row r="36" spans="1:23" x14ac:dyDescent="0.2">
      <c r="A36" s="7" t="s">
        <v>88</v>
      </c>
      <c r="V36"/>
      <c r="W36"/>
    </row>
    <row r="37" spans="1:23" x14ac:dyDescent="0.2">
      <c r="B37" s="7" t="s">
        <v>88</v>
      </c>
      <c r="C37" s="78" t="s">
        <v>115</v>
      </c>
      <c r="V37"/>
      <c r="W37"/>
    </row>
    <row r="38" spans="1:23" x14ac:dyDescent="0.2">
      <c r="V38"/>
      <c r="W38"/>
    </row>
    <row r="39" spans="1:23" x14ac:dyDescent="0.2">
      <c r="V39"/>
      <c r="W39"/>
    </row>
    <row r="40" spans="1:23" x14ac:dyDescent="0.2">
      <c r="A40" s="7" t="s">
        <v>116</v>
      </c>
      <c r="C40" s="7" t="s">
        <v>117</v>
      </c>
      <c r="V40"/>
      <c r="W40"/>
    </row>
    <row r="41" spans="1:23" x14ac:dyDescent="0.2">
      <c r="V41"/>
      <c r="W41"/>
    </row>
    <row r="42" spans="1:23" x14ac:dyDescent="0.2">
      <c r="V42"/>
      <c r="W42"/>
    </row>
    <row r="43" spans="1:23" x14ac:dyDescent="0.2">
      <c r="V43"/>
      <c r="W43"/>
    </row>
    <row r="44" spans="1:23" x14ac:dyDescent="0.2">
      <c r="A44" s="1"/>
      <c r="B44" s="1"/>
      <c r="C44" s="1"/>
      <c r="D44" s="1"/>
      <c r="E44" s="1"/>
      <c r="F44" s="1"/>
      <c r="K44" s="1"/>
      <c r="L44" s="1"/>
      <c r="M44" s="1"/>
      <c r="N44" s="1"/>
      <c r="O44" s="1"/>
    </row>
    <row r="45" spans="1:23" x14ac:dyDescent="0.2">
      <c r="A45" s="13" t="s">
        <v>118</v>
      </c>
      <c r="B45" s="13"/>
      <c r="K45" s="1"/>
      <c r="L45" s="1"/>
      <c r="M45" s="1"/>
      <c r="N45" s="1"/>
      <c r="O45" s="1"/>
    </row>
    <row r="46" spans="1:23" x14ac:dyDescent="0.2">
      <c r="A46" s="13"/>
      <c r="B46" s="51" t="s">
        <v>119</v>
      </c>
      <c r="F46" s="80">
        <v>0</v>
      </c>
      <c r="K46" s="1"/>
      <c r="L46" s="1"/>
      <c r="M46" s="1"/>
      <c r="N46" s="1"/>
      <c r="O46" s="1"/>
    </row>
    <row r="47" spans="1:23" x14ac:dyDescent="0.2">
      <c r="A47" s="1"/>
      <c r="B47" s="7" t="s">
        <v>120</v>
      </c>
      <c r="F47" s="80">
        <v>1</v>
      </c>
      <c r="K47" s="1"/>
      <c r="L47" s="1"/>
      <c r="M47" s="1"/>
      <c r="N47" s="1"/>
      <c r="O47" s="1"/>
    </row>
    <row r="48" spans="1:23" x14ac:dyDescent="0.2">
      <c r="A48" s="1"/>
      <c r="B48" s="7" t="s">
        <v>121</v>
      </c>
      <c r="F48" s="80">
        <v>1</v>
      </c>
      <c r="K48" s="1"/>
      <c r="L48" s="1"/>
      <c r="M48" s="1"/>
      <c r="N48" s="1"/>
      <c r="O48" s="1"/>
    </row>
    <row r="49" spans="1:24" x14ac:dyDescent="0.2">
      <c r="A49" s="1"/>
      <c r="B49" s="7" t="s">
        <v>122</v>
      </c>
      <c r="F49" s="80">
        <v>1</v>
      </c>
      <c r="K49" s="1"/>
      <c r="L49" s="1"/>
      <c r="M49" s="1"/>
      <c r="N49" s="1"/>
      <c r="O49" s="1"/>
    </row>
    <row r="50" spans="1:24" x14ac:dyDescent="0.2">
      <c r="A50" s="1"/>
      <c r="B50" s="7" t="s">
        <v>123</v>
      </c>
      <c r="F50" s="80">
        <v>1</v>
      </c>
      <c r="K50" s="1"/>
      <c r="L50" s="1"/>
      <c r="M50" s="1"/>
      <c r="N50" s="1"/>
      <c r="O50" s="1"/>
    </row>
    <row r="51" spans="1:24" x14ac:dyDescent="0.2">
      <c r="A51" s="1"/>
      <c r="B51" s="7" t="s">
        <v>124</v>
      </c>
      <c r="F51" s="80">
        <v>3</v>
      </c>
      <c r="K51" s="1"/>
      <c r="L51" s="1"/>
      <c r="M51" s="1"/>
      <c r="N51" s="1"/>
      <c r="O51" s="1"/>
    </row>
    <row r="52" spans="1:24" x14ac:dyDescent="0.2">
      <c r="A52" s="1"/>
      <c r="B52" s="7" t="s">
        <v>125</v>
      </c>
      <c r="F52" s="80">
        <v>3</v>
      </c>
      <c r="K52" s="1"/>
      <c r="L52" s="1"/>
      <c r="M52" s="1"/>
      <c r="N52" s="1"/>
      <c r="O52" s="1"/>
    </row>
    <row r="53" spans="1:24" x14ac:dyDescent="0.2">
      <c r="A53" s="1"/>
      <c r="B53" s="7" t="s">
        <v>126</v>
      </c>
      <c r="F53" s="80">
        <v>6</v>
      </c>
      <c r="K53" s="1"/>
      <c r="L53" s="1"/>
      <c r="M53" s="1"/>
      <c r="N53" s="1"/>
      <c r="O53" s="1"/>
    </row>
    <row r="54" spans="1:24" x14ac:dyDescent="0.2">
      <c r="A54" s="1"/>
      <c r="B54" s="7" t="s">
        <v>127</v>
      </c>
      <c r="F54" s="80">
        <v>6</v>
      </c>
      <c r="K54" s="1"/>
      <c r="L54" s="1"/>
      <c r="M54" s="1"/>
      <c r="N54" s="1"/>
      <c r="O54" s="1"/>
    </row>
    <row r="55" spans="1:24" x14ac:dyDescent="0.2">
      <c r="A55" s="1"/>
      <c r="B55" s="7" t="s">
        <v>128</v>
      </c>
      <c r="F55" s="80">
        <v>10</v>
      </c>
      <c r="K55" s="1"/>
      <c r="L55" s="1"/>
      <c r="M55" s="1"/>
      <c r="N55" s="1"/>
      <c r="O55" s="1"/>
    </row>
    <row r="56" spans="1:24" x14ac:dyDescent="0.2">
      <c r="A56" s="1"/>
      <c r="B56" s="1"/>
      <c r="C56" s="1"/>
      <c r="D56" s="1"/>
      <c r="E56" s="1"/>
      <c r="F56" s="1"/>
      <c r="K56" s="1"/>
      <c r="L56" s="1"/>
      <c r="M56" s="1"/>
      <c r="N56" s="1"/>
      <c r="O56" s="1"/>
    </row>
    <row r="57" spans="1:24" x14ac:dyDescent="0.2">
      <c r="A57" s="1"/>
      <c r="B57" s="1"/>
      <c r="C57" s="1"/>
      <c r="D57" s="1"/>
      <c r="E57" s="1"/>
      <c r="F57" s="1"/>
      <c r="K57" s="1"/>
      <c r="L57" s="1"/>
      <c r="M57" s="1"/>
      <c r="N57" s="1"/>
      <c r="O57" s="1"/>
    </row>
    <row r="58" spans="1:24" x14ac:dyDescent="0.2">
      <c r="T58"/>
      <c r="U58"/>
      <c r="V58"/>
      <c r="W58"/>
    </row>
    <row r="59" spans="1:24" ht="15" x14ac:dyDescent="0.25">
      <c r="A59" s="293" t="s">
        <v>129</v>
      </c>
      <c r="B59" s="293"/>
      <c r="C59" s="293"/>
      <c r="D59" s="293"/>
      <c r="E59" s="293"/>
      <c r="F59" s="294"/>
      <c r="G59" s="293"/>
      <c r="H59" s="293"/>
      <c r="I59" s="293"/>
      <c r="J59" s="294"/>
      <c r="K59" s="294"/>
      <c r="L59" s="294"/>
      <c r="M59" s="294"/>
      <c r="N59" s="294"/>
      <c r="O59" s="294"/>
      <c r="P59" s="294"/>
      <c r="Q59" s="294"/>
      <c r="R59" s="294"/>
      <c r="S59" s="294"/>
      <c r="T59" s="294"/>
      <c r="U59" s="294"/>
      <c r="V59" s="294"/>
      <c r="W59" s="294"/>
    </row>
    <row r="60" spans="1:24" x14ac:dyDescent="0.2">
      <c r="T60"/>
      <c r="U60"/>
      <c r="V60"/>
      <c r="W60"/>
      <c r="X60"/>
    </row>
    <row r="61" spans="1:24" x14ac:dyDescent="0.2">
      <c r="B61" s="7" t="s">
        <v>130</v>
      </c>
      <c r="E61" s="7" t="s">
        <v>131</v>
      </c>
      <c r="G61" s="7" t="s">
        <v>132</v>
      </c>
      <c r="I61" s="7" t="s">
        <v>133</v>
      </c>
      <c r="M61" s="7" t="s">
        <v>134</v>
      </c>
      <c r="O61" s="7" t="s">
        <v>112</v>
      </c>
      <c r="Q61" s="7" t="s">
        <v>135</v>
      </c>
      <c r="S61" s="7" t="s">
        <v>1380</v>
      </c>
      <c r="T61"/>
      <c r="U61"/>
      <c r="V61" s="7" t="s">
        <v>1403</v>
      </c>
      <c r="X61"/>
    </row>
    <row r="62" spans="1:24" x14ac:dyDescent="0.2">
      <c r="B62" s="23" t="s">
        <v>110</v>
      </c>
      <c r="C62" s="76" t="s">
        <v>136</v>
      </c>
      <c r="E62" s="51" t="s">
        <v>119</v>
      </c>
      <c r="G62" s="23" t="b">
        <v>0</v>
      </c>
      <c r="I62" s="23" t="s">
        <v>16</v>
      </c>
      <c r="J62" s="35">
        <v>6</v>
      </c>
      <c r="K62" s="35" t="s">
        <v>137</v>
      </c>
      <c r="M62" s="35" t="s">
        <v>90</v>
      </c>
      <c r="P62" s="22"/>
      <c r="Q62" s="21">
        <v>2023</v>
      </c>
      <c r="S62" s="42" t="s">
        <v>1370</v>
      </c>
      <c r="T62"/>
      <c r="U62"/>
      <c r="V62" s="21" t="s">
        <v>48</v>
      </c>
    </row>
    <row r="63" spans="1:24" x14ac:dyDescent="0.2">
      <c r="B63" s="23" t="s">
        <v>13</v>
      </c>
      <c r="C63" s="76" t="s">
        <v>138</v>
      </c>
      <c r="E63" s="23" t="s">
        <v>61</v>
      </c>
      <c r="G63" s="23" t="b">
        <v>1</v>
      </c>
      <c r="I63" s="23" t="s">
        <v>139</v>
      </c>
      <c r="J63" s="35">
        <v>12</v>
      </c>
      <c r="K63" s="35" t="s">
        <v>140</v>
      </c>
      <c r="P63" s="22"/>
      <c r="Q63" s="21">
        <f>Q62-1</f>
        <v>2022</v>
      </c>
      <c r="S63" s="42" t="s">
        <v>1334</v>
      </c>
      <c r="T63"/>
      <c r="U63"/>
      <c r="V63" s="21" t="s">
        <v>1404</v>
      </c>
    </row>
    <row r="64" spans="1:24" x14ac:dyDescent="0.2">
      <c r="B64" s="23" t="s">
        <v>111</v>
      </c>
      <c r="C64" s="76" t="s">
        <v>141</v>
      </c>
      <c r="E64" s="23" t="s">
        <v>142</v>
      </c>
      <c r="I64" s="19"/>
      <c r="J64" s="19"/>
      <c r="K64" s="22"/>
      <c r="P64" s="22"/>
      <c r="Q64" s="21">
        <f>Q63-1</f>
        <v>2021</v>
      </c>
      <c r="S64" s="42" t="s">
        <v>1335</v>
      </c>
      <c r="T64"/>
      <c r="U64"/>
      <c r="V64" s="21" t="s">
        <v>1405</v>
      </c>
      <c r="W64"/>
      <c r="X64"/>
    </row>
    <row r="65" spans="3:24" x14ac:dyDescent="0.2">
      <c r="C65" s="72"/>
      <c r="E65" s="23"/>
      <c r="I65" s="19"/>
      <c r="J65" s="19"/>
      <c r="P65" s="22"/>
      <c r="Q65" s="21">
        <f>Q64-1</f>
        <v>2020</v>
      </c>
      <c r="S65" s="42" t="s">
        <v>1337</v>
      </c>
      <c r="T65"/>
      <c r="U65"/>
      <c r="V65" s="21"/>
      <c r="W65"/>
      <c r="X65"/>
    </row>
    <row r="66" spans="3:24" x14ac:dyDescent="0.2">
      <c r="C66" s="72"/>
      <c r="I66" s="19"/>
      <c r="J66" s="19"/>
      <c r="Q66" s="21"/>
      <c r="S66" s="42" t="s">
        <v>1375</v>
      </c>
      <c r="T66"/>
      <c r="U66"/>
      <c r="V66"/>
      <c r="W66"/>
      <c r="X66"/>
    </row>
    <row r="67" spans="3:24" x14ac:dyDescent="0.2">
      <c r="I67" s="19"/>
      <c r="J67" s="19"/>
      <c r="Q67" s="21"/>
      <c r="S67" s="42" t="s">
        <v>1338</v>
      </c>
      <c r="T67"/>
      <c r="U67"/>
      <c r="V67"/>
      <c r="W67"/>
      <c r="X67"/>
    </row>
    <row r="68" spans="3:24" x14ac:dyDescent="0.2">
      <c r="S68" s="42" t="s">
        <v>1376</v>
      </c>
      <c r="T68"/>
      <c r="U68"/>
      <c r="V68"/>
      <c r="W68"/>
      <c r="X68"/>
    </row>
    <row r="69" spans="3:24" x14ac:dyDescent="0.2">
      <c r="S69" s="42" t="s">
        <v>1339</v>
      </c>
      <c r="T69"/>
      <c r="U69"/>
      <c r="V69"/>
      <c r="W69"/>
      <c r="X69"/>
    </row>
    <row r="70" spans="3:24" x14ac:dyDescent="0.2">
      <c r="S70" s="42" t="s">
        <v>1340</v>
      </c>
      <c r="T70"/>
      <c r="U70"/>
      <c r="V70"/>
      <c r="W70"/>
      <c r="X70"/>
    </row>
    <row r="71" spans="3:24" x14ac:dyDescent="0.2">
      <c r="S71" s="42" t="s">
        <v>1341</v>
      </c>
      <c r="T71"/>
      <c r="U71"/>
      <c r="V71"/>
      <c r="W71"/>
      <c r="X71"/>
    </row>
    <row r="72" spans="3:24" x14ac:dyDescent="0.2">
      <c r="S72" s="42" t="s">
        <v>1342</v>
      </c>
      <c r="T72"/>
      <c r="U72"/>
      <c r="V72"/>
      <c r="W72"/>
      <c r="X72"/>
    </row>
    <row r="73" spans="3:24" x14ac:dyDescent="0.2">
      <c r="T73"/>
      <c r="U73"/>
      <c r="V73"/>
      <c r="W73"/>
    </row>
    <row r="74" spans="3:24" x14ac:dyDescent="0.2">
      <c r="T74"/>
      <c r="U74"/>
      <c r="V74"/>
      <c r="W74"/>
    </row>
    <row r="75" spans="3:24" x14ac:dyDescent="0.2">
      <c r="U75"/>
      <c r="V75"/>
      <c r="W75"/>
    </row>
    <row r="76" spans="3:24" x14ac:dyDescent="0.2">
      <c r="T76"/>
      <c r="U76"/>
      <c r="V76"/>
      <c r="W76"/>
    </row>
    <row r="77" spans="3:24" x14ac:dyDescent="0.2">
      <c r="T77"/>
      <c r="U77"/>
      <c r="V77"/>
      <c r="W77"/>
    </row>
    <row r="78" spans="3:24" x14ac:dyDescent="0.2">
      <c r="T78"/>
      <c r="U78"/>
      <c r="V78"/>
      <c r="W78"/>
    </row>
    <row r="79" spans="3:24" x14ac:dyDescent="0.2">
      <c r="T79"/>
      <c r="U79"/>
      <c r="V79"/>
      <c r="W79"/>
    </row>
    <row r="80" spans="3:24" x14ac:dyDescent="0.2">
      <c r="T80"/>
      <c r="U80"/>
      <c r="V80"/>
      <c r="W80"/>
    </row>
    <row r="81" spans="20:23" x14ac:dyDescent="0.2">
      <c r="T81"/>
      <c r="U81"/>
      <c r="V81"/>
      <c r="W81"/>
    </row>
    <row r="82" spans="20:23" x14ac:dyDescent="0.2">
      <c r="T82"/>
      <c r="U82"/>
      <c r="V82"/>
      <c r="W82"/>
    </row>
    <row r="83" spans="20:23" x14ac:dyDescent="0.2">
      <c r="T83"/>
      <c r="U83"/>
      <c r="V83"/>
      <c r="W83"/>
    </row>
    <row r="84" spans="20:23" x14ac:dyDescent="0.2">
      <c r="T84"/>
      <c r="U84"/>
      <c r="V84"/>
      <c r="W84"/>
    </row>
    <row r="85" spans="20:23" x14ac:dyDescent="0.2">
      <c r="T85"/>
      <c r="U85"/>
      <c r="V85"/>
      <c r="W85"/>
    </row>
    <row r="86" spans="20:23" x14ac:dyDescent="0.2">
      <c r="T86"/>
      <c r="U86"/>
      <c r="V86"/>
      <c r="W86"/>
    </row>
    <row r="87" spans="20:23" x14ac:dyDescent="0.2">
      <c r="T87"/>
      <c r="U87"/>
      <c r="V87"/>
      <c r="W87"/>
    </row>
    <row r="88" spans="20:23" x14ac:dyDescent="0.2">
      <c r="T88"/>
      <c r="U88"/>
      <c r="V88"/>
      <c r="W88"/>
    </row>
    <row r="89" spans="20:23" x14ac:dyDescent="0.2">
      <c r="T89"/>
      <c r="U89"/>
      <c r="V89"/>
      <c r="W89"/>
    </row>
    <row r="90" spans="20:23" x14ac:dyDescent="0.2">
      <c r="T90"/>
      <c r="U90"/>
      <c r="V90"/>
      <c r="W90"/>
    </row>
    <row r="91" spans="20:23" x14ac:dyDescent="0.2">
      <c r="T91"/>
      <c r="U91"/>
      <c r="V91"/>
      <c r="W91"/>
    </row>
    <row r="92" spans="20:23" x14ac:dyDescent="0.2">
      <c r="T92"/>
      <c r="U92"/>
      <c r="V92"/>
      <c r="W92"/>
    </row>
    <row r="93" spans="20:23" x14ac:dyDescent="0.2">
      <c r="T93"/>
      <c r="U93"/>
      <c r="V93"/>
      <c r="W93"/>
    </row>
    <row r="94" spans="20:23" x14ac:dyDescent="0.2">
      <c r="T94"/>
      <c r="U94"/>
      <c r="V94"/>
      <c r="W94"/>
    </row>
    <row r="95" spans="20:23" x14ac:dyDescent="0.2">
      <c r="T95"/>
      <c r="U95"/>
      <c r="V95"/>
      <c r="W95"/>
    </row>
    <row r="96" spans="20:23" x14ac:dyDescent="0.2">
      <c r="T96"/>
      <c r="U96"/>
      <c r="V96"/>
      <c r="W96"/>
    </row>
    <row r="97" spans="20:23" x14ac:dyDescent="0.2">
      <c r="T97"/>
      <c r="U97"/>
      <c r="V97"/>
      <c r="W97"/>
    </row>
    <row r="98" spans="20:23" x14ac:dyDescent="0.2">
      <c r="T98"/>
      <c r="U98"/>
      <c r="V98"/>
      <c r="W98"/>
    </row>
    <row r="99" spans="20:23" x14ac:dyDescent="0.2">
      <c r="T99"/>
      <c r="U99"/>
      <c r="V99"/>
      <c r="W99"/>
    </row>
    <row r="100" spans="20:23" x14ac:dyDescent="0.2">
      <c r="T100"/>
      <c r="U100"/>
      <c r="V100"/>
      <c r="W100"/>
    </row>
    <row r="101" spans="20:23" x14ac:dyDescent="0.2">
      <c r="T101"/>
      <c r="U101"/>
      <c r="V101"/>
      <c r="W101"/>
    </row>
    <row r="102" spans="20:23" x14ac:dyDescent="0.2">
      <c r="T102"/>
      <c r="U102"/>
      <c r="V102"/>
      <c r="W102"/>
    </row>
    <row r="103" spans="20:23" x14ac:dyDescent="0.2">
      <c r="T103"/>
      <c r="U103"/>
      <c r="V103"/>
      <c r="W103"/>
    </row>
    <row r="104" spans="20:23" x14ac:dyDescent="0.2">
      <c r="T104"/>
      <c r="U104"/>
      <c r="V104"/>
      <c r="W104"/>
    </row>
    <row r="105" spans="20:23" x14ac:dyDescent="0.2">
      <c r="T105"/>
      <c r="U105"/>
      <c r="V105"/>
      <c r="W105"/>
    </row>
    <row r="106" spans="20:23" x14ac:dyDescent="0.2">
      <c r="T106"/>
      <c r="U106"/>
      <c r="V106"/>
      <c r="W106"/>
    </row>
    <row r="107" spans="20:23" x14ac:dyDescent="0.2">
      <c r="T107"/>
      <c r="U107"/>
      <c r="V107"/>
      <c r="W107"/>
    </row>
    <row r="108" spans="20:23" x14ac:dyDescent="0.2">
      <c r="T108"/>
      <c r="U108"/>
      <c r="V108"/>
      <c r="W108"/>
    </row>
    <row r="109" spans="20:23" x14ac:dyDescent="0.2">
      <c r="T109"/>
      <c r="U109"/>
      <c r="V109"/>
      <c r="W109"/>
    </row>
    <row r="110" spans="20:23" x14ac:dyDescent="0.2">
      <c r="T110"/>
      <c r="U110"/>
      <c r="V110"/>
      <c r="W110"/>
    </row>
    <row r="111" spans="20:23" x14ac:dyDescent="0.2">
      <c r="T111"/>
      <c r="U111"/>
      <c r="V111"/>
      <c r="W111"/>
    </row>
    <row r="112" spans="20:23" x14ac:dyDescent="0.2">
      <c r="T112"/>
      <c r="U112"/>
      <c r="V112"/>
      <c r="W112"/>
    </row>
    <row r="113" spans="20:23" x14ac:dyDescent="0.2">
      <c r="T113"/>
      <c r="U113"/>
      <c r="V113"/>
      <c r="W113"/>
    </row>
    <row r="114" spans="20:23" x14ac:dyDescent="0.2">
      <c r="T114"/>
      <c r="U114"/>
      <c r="V114"/>
      <c r="W114"/>
    </row>
    <row r="115" spans="20:23" x14ac:dyDescent="0.2">
      <c r="T115"/>
      <c r="U115"/>
      <c r="V115"/>
      <c r="W115"/>
    </row>
    <row r="116" spans="20:23" x14ac:dyDescent="0.2">
      <c r="T116"/>
      <c r="U116"/>
      <c r="V116"/>
      <c r="W116"/>
    </row>
    <row r="117" spans="20:23" x14ac:dyDescent="0.2">
      <c r="T117"/>
      <c r="U117"/>
      <c r="V117"/>
      <c r="W117"/>
    </row>
    <row r="118" spans="20:23" x14ac:dyDescent="0.2">
      <c r="T118"/>
      <c r="U118"/>
      <c r="V118"/>
      <c r="W118"/>
    </row>
    <row r="119" spans="20:23" x14ac:dyDescent="0.2">
      <c r="T119"/>
      <c r="U119"/>
      <c r="V119"/>
      <c r="W119"/>
    </row>
    <row r="120" spans="20:23" x14ac:dyDescent="0.2">
      <c r="T120"/>
      <c r="U120"/>
      <c r="V120"/>
      <c r="W120"/>
    </row>
    <row r="121" spans="20:23" x14ac:dyDescent="0.2">
      <c r="T121"/>
      <c r="U121"/>
      <c r="V121"/>
      <c r="W121"/>
    </row>
    <row r="122" spans="20:23" x14ac:dyDescent="0.2">
      <c r="T122"/>
      <c r="U122"/>
      <c r="V122"/>
      <c r="W122"/>
    </row>
    <row r="123" spans="20:23" x14ac:dyDescent="0.2">
      <c r="T123"/>
      <c r="U123"/>
      <c r="V123"/>
      <c r="W123"/>
    </row>
    <row r="124" spans="20:23" x14ac:dyDescent="0.2">
      <c r="T124"/>
      <c r="U124"/>
      <c r="V124"/>
      <c r="W124"/>
    </row>
    <row r="125" spans="20:23" x14ac:dyDescent="0.2">
      <c r="T125"/>
      <c r="U125"/>
      <c r="V125"/>
      <c r="W125"/>
    </row>
    <row r="126" spans="20:23" x14ac:dyDescent="0.2">
      <c r="T126"/>
      <c r="U126"/>
      <c r="V126"/>
      <c r="W126"/>
    </row>
    <row r="127" spans="20:23" x14ac:dyDescent="0.2">
      <c r="T127"/>
      <c r="U127"/>
      <c r="V127"/>
      <c r="W127"/>
    </row>
    <row r="128" spans="20:23" x14ac:dyDescent="0.2">
      <c r="T128"/>
      <c r="U128"/>
      <c r="V128"/>
      <c r="W128"/>
    </row>
    <row r="129" spans="20:23" x14ac:dyDescent="0.2">
      <c r="T129"/>
      <c r="U129"/>
      <c r="V129"/>
      <c r="W129"/>
    </row>
    <row r="130" spans="20:23" x14ac:dyDescent="0.2">
      <c r="T130"/>
      <c r="U130"/>
      <c r="V130"/>
      <c r="W130"/>
    </row>
    <row r="131" spans="20:23" x14ac:dyDescent="0.2">
      <c r="T131"/>
      <c r="U131"/>
      <c r="V131"/>
      <c r="W131"/>
    </row>
    <row r="132" spans="20:23" x14ac:dyDescent="0.2">
      <c r="T132"/>
      <c r="U132"/>
      <c r="V132"/>
      <c r="W132"/>
    </row>
    <row r="133" spans="20:23" x14ac:dyDescent="0.2">
      <c r="T133"/>
      <c r="U133"/>
      <c r="V133"/>
      <c r="W133"/>
    </row>
    <row r="134" spans="20:23" x14ac:dyDescent="0.2">
      <c r="T134"/>
      <c r="U134"/>
      <c r="V134"/>
      <c r="W134"/>
    </row>
    <row r="135" spans="20:23" x14ac:dyDescent="0.2">
      <c r="T135"/>
      <c r="U135"/>
      <c r="V135"/>
      <c r="W135"/>
    </row>
    <row r="136" spans="20:23" x14ac:dyDescent="0.2">
      <c r="T136"/>
      <c r="U136"/>
      <c r="V136"/>
      <c r="W136"/>
    </row>
    <row r="137" spans="20:23" x14ac:dyDescent="0.2">
      <c r="T137"/>
      <c r="U137"/>
      <c r="V137"/>
      <c r="W137"/>
    </row>
    <row r="138" spans="20:23" x14ac:dyDescent="0.2">
      <c r="T138"/>
      <c r="U138"/>
      <c r="V138"/>
      <c r="W138"/>
    </row>
    <row r="139" spans="20:23" x14ac:dyDescent="0.2">
      <c r="T139"/>
      <c r="U139"/>
      <c r="V139"/>
      <c r="W139"/>
    </row>
    <row r="140" spans="20:23" x14ac:dyDescent="0.2">
      <c r="T140"/>
      <c r="U140"/>
      <c r="V140"/>
      <c r="W140"/>
    </row>
    <row r="141" spans="20:23" x14ac:dyDescent="0.2">
      <c r="T141"/>
      <c r="U141"/>
      <c r="V141"/>
      <c r="W141"/>
    </row>
    <row r="142" spans="20:23" x14ac:dyDescent="0.2">
      <c r="T142"/>
      <c r="U142"/>
      <c r="V142"/>
      <c r="W142"/>
    </row>
    <row r="143" spans="20:23" x14ac:dyDescent="0.2">
      <c r="T143"/>
      <c r="U143"/>
      <c r="V143"/>
      <c r="W143"/>
    </row>
    <row r="144" spans="20:23" x14ac:dyDescent="0.2">
      <c r="T144"/>
      <c r="U144"/>
      <c r="V144"/>
      <c r="W144"/>
    </row>
    <row r="145" spans="20:23" x14ac:dyDescent="0.2">
      <c r="T145"/>
      <c r="U145"/>
      <c r="V145"/>
      <c r="W145"/>
    </row>
    <row r="146" spans="20:23" x14ac:dyDescent="0.2">
      <c r="T146"/>
      <c r="U146"/>
      <c r="V146"/>
      <c r="W146"/>
    </row>
    <row r="147" spans="20:23" x14ac:dyDescent="0.2">
      <c r="T147"/>
      <c r="U147"/>
      <c r="V147"/>
      <c r="W147"/>
    </row>
    <row r="148" spans="20:23" x14ac:dyDescent="0.2">
      <c r="T148"/>
      <c r="U148"/>
      <c r="V148"/>
      <c r="W148"/>
    </row>
    <row r="149" spans="20:23" x14ac:dyDescent="0.2">
      <c r="T149"/>
      <c r="U149"/>
      <c r="V149"/>
      <c r="W149"/>
    </row>
    <row r="150" spans="20:23" x14ac:dyDescent="0.2">
      <c r="T150"/>
      <c r="U150"/>
      <c r="V150"/>
      <c r="W150"/>
    </row>
    <row r="151" spans="20:23" x14ac:dyDescent="0.2">
      <c r="T151"/>
      <c r="U151"/>
      <c r="V151"/>
      <c r="W151"/>
    </row>
    <row r="152" spans="20:23" x14ac:dyDescent="0.2">
      <c r="T152"/>
      <c r="U152"/>
      <c r="V152"/>
      <c r="W152"/>
    </row>
    <row r="153" spans="20:23" x14ac:dyDescent="0.2">
      <c r="T153"/>
      <c r="U153"/>
      <c r="V153"/>
      <c r="W153"/>
    </row>
    <row r="154" spans="20:23" x14ac:dyDescent="0.2">
      <c r="T154"/>
      <c r="U154"/>
      <c r="V154"/>
      <c r="W154"/>
    </row>
    <row r="155" spans="20:23" x14ac:dyDescent="0.2">
      <c r="T155"/>
      <c r="U155"/>
      <c r="V155"/>
      <c r="W155"/>
    </row>
    <row r="156" spans="20:23" x14ac:dyDescent="0.2">
      <c r="T156"/>
      <c r="U156"/>
      <c r="V156"/>
      <c r="W156"/>
    </row>
    <row r="157" spans="20:23" x14ac:dyDescent="0.2">
      <c r="T157"/>
      <c r="U157"/>
      <c r="V157"/>
      <c r="W157"/>
    </row>
    <row r="158" spans="20:23" x14ac:dyDescent="0.2">
      <c r="T158"/>
      <c r="U158"/>
      <c r="V158"/>
      <c r="W158"/>
    </row>
    <row r="159" spans="20:23" x14ac:dyDescent="0.2">
      <c r="T159"/>
      <c r="U159"/>
      <c r="V159"/>
      <c r="W159"/>
    </row>
    <row r="160" spans="20:23" x14ac:dyDescent="0.2">
      <c r="T160"/>
      <c r="U160"/>
      <c r="V160"/>
      <c r="W160"/>
    </row>
    <row r="161" spans="20:23" x14ac:dyDescent="0.2">
      <c r="T161"/>
      <c r="U161"/>
      <c r="V161"/>
      <c r="W161"/>
    </row>
    <row r="162" spans="20:23" x14ac:dyDescent="0.2">
      <c r="T162"/>
      <c r="U162"/>
      <c r="V162"/>
      <c r="W162"/>
    </row>
    <row r="163" spans="20:23" x14ac:dyDescent="0.2">
      <c r="T163"/>
      <c r="U163"/>
      <c r="V163"/>
      <c r="W163"/>
    </row>
    <row r="164" spans="20:23" x14ac:dyDescent="0.2">
      <c r="T164"/>
      <c r="U164"/>
      <c r="V164"/>
      <c r="W164"/>
    </row>
    <row r="165" spans="20:23" x14ac:dyDescent="0.2">
      <c r="T165"/>
      <c r="U165"/>
      <c r="V165"/>
      <c r="W165"/>
    </row>
    <row r="166" spans="20:23" x14ac:dyDescent="0.2">
      <c r="T166"/>
      <c r="U166"/>
      <c r="V166"/>
      <c r="W166"/>
    </row>
    <row r="167" spans="20:23" x14ac:dyDescent="0.2">
      <c r="T167"/>
      <c r="U167"/>
      <c r="V167"/>
      <c r="W167"/>
    </row>
    <row r="168" spans="20:23" x14ac:dyDescent="0.2">
      <c r="T168"/>
      <c r="U168"/>
      <c r="V168"/>
      <c r="W168"/>
    </row>
    <row r="169" spans="20:23" x14ac:dyDescent="0.2">
      <c r="T169"/>
      <c r="U169"/>
      <c r="V169"/>
      <c r="W169"/>
    </row>
    <row r="170" spans="20:23" x14ac:dyDescent="0.2">
      <c r="T170"/>
      <c r="U170"/>
      <c r="V170"/>
      <c r="W170"/>
    </row>
    <row r="171" spans="20:23" x14ac:dyDescent="0.2">
      <c r="T171"/>
      <c r="U171"/>
      <c r="V171"/>
      <c r="W171"/>
    </row>
    <row r="172" spans="20:23" x14ac:dyDescent="0.2">
      <c r="T172"/>
      <c r="U172"/>
      <c r="V172"/>
      <c r="W172"/>
    </row>
    <row r="173" spans="20:23" x14ac:dyDescent="0.2">
      <c r="T173"/>
      <c r="U173"/>
      <c r="V173"/>
      <c r="W173"/>
    </row>
    <row r="174" spans="20:23" x14ac:dyDescent="0.2">
      <c r="T174"/>
      <c r="U174"/>
      <c r="V174"/>
      <c r="W174"/>
    </row>
    <row r="175" spans="20:23" x14ac:dyDescent="0.2">
      <c r="T175"/>
      <c r="U175"/>
      <c r="V175"/>
      <c r="W175"/>
    </row>
    <row r="176" spans="20:23" x14ac:dyDescent="0.2">
      <c r="T176"/>
      <c r="U176"/>
      <c r="V176"/>
      <c r="W176"/>
    </row>
    <row r="177" spans="20:23" x14ac:dyDescent="0.2">
      <c r="T177"/>
      <c r="U177"/>
      <c r="V177"/>
      <c r="W177"/>
    </row>
    <row r="178" spans="20:23" x14ac:dyDescent="0.2">
      <c r="T178"/>
      <c r="U178"/>
      <c r="V178"/>
      <c r="W178"/>
    </row>
    <row r="179" spans="20:23" x14ac:dyDescent="0.2">
      <c r="T179"/>
      <c r="U179"/>
      <c r="V179"/>
      <c r="W179"/>
    </row>
    <row r="180" spans="20:23" x14ac:dyDescent="0.2">
      <c r="T180"/>
      <c r="U180"/>
      <c r="V180"/>
      <c r="W180"/>
    </row>
    <row r="181" spans="20:23" x14ac:dyDescent="0.2">
      <c r="T181"/>
      <c r="U181"/>
      <c r="V181"/>
      <c r="W181"/>
    </row>
    <row r="182" spans="20:23" x14ac:dyDescent="0.2">
      <c r="T182"/>
      <c r="U182"/>
      <c r="V182"/>
      <c r="W182"/>
    </row>
    <row r="183" spans="20:23" x14ac:dyDescent="0.2">
      <c r="T183"/>
      <c r="U183"/>
      <c r="V183"/>
      <c r="W183"/>
    </row>
    <row r="184" spans="20:23" x14ac:dyDescent="0.2">
      <c r="T184"/>
      <c r="U184"/>
      <c r="V184"/>
      <c r="W184"/>
    </row>
    <row r="185" spans="20:23" x14ac:dyDescent="0.2">
      <c r="T185"/>
      <c r="U185"/>
      <c r="V185"/>
      <c r="W185"/>
    </row>
    <row r="186" spans="20:23" x14ac:dyDescent="0.2">
      <c r="T186"/>
      <c r="U186"/>
      <c r="V186"/>
      <c r="W186"/>
    </row>
    <row r="187" spans="20:23" x14ac:dyDescent="0.2">
      <c r="T187"/>
      <c r="U187"/>
      <c r="V187"/>
      <c r="W187"/>
    </row>
    <row r="188" spans="20:23" x14ac:dyDescent="0.2">
      <c r="T188"/>
      <c r="U188"/>
      <c r="V188"/>
      <c r="W188"/>
    </row>
    <row r="189" spans="20:23" x14ac:dyDescent="0.2">
      <c r="T189"/>
      <c r="U189"/>
      <c r="V189"/>
      <c r="W189"/>
    </row>
    <row r="190" spans="20:23" x14ac:dyDescent="0.2">
      <c r="T190"/>
      <c r="U190"/>
      <c r="V190"/>
      <c r="W190"/>
    </row>
    <row r="191" spans="20:23" x14ac:dyDescent="0.2">
      <c r="T191"/>
      <c r="U191"/>
      <c r="V191"/>
      <c r="W191"/>
    </row>
    <row r="192" spans="20:23" x14ac:dyDescent="0.2">
      <c r="T192"/>
      <c r="U192"/>
      <c r="V192"/>
      <c r="W192"/>
    </row>
    <row r="193" spans="20:23" x14ac:dyDescent="0.2">
      <c r="T193"/>
      <c r="U193"/>
      <c r="V193"/>
      <c r="W193"/>
    </row>
    <row r="194" spans="20:23" x14ac:dyDescent="0.2">
      <c r="T194"/>
      <c r="U194"/>
      <c r="V194"/>
      <c r="W194"/>
    </row>
    <row r="195" spans="20:23" x14ac:dyDescent="0.2">
      <c r="T195"/>
      <c r="U195"/>
      <c r="V195"/>
      <c r="W195"/>
    </row>
    <row r="196" spans="20:23" x14ac:dyDescent="0.2">
      <c r="T196"/>
      <c r="U196"/>
      <c r="V196"/>
      <c r="W196"/>
    </row>
    <row r="197" spans="20:23" x14ac:dyDescent="0.2">
      <c r="T197"/>
      <c r="U197"/>
      <c r="V197"/>
      <c r="W197"/>
    </row>
    <row r="198" spans="20:23" x14ac:dyDescent="0.2">
      <c r="T198"/>
      <c r="U198"/>
      <c r="V198"/>
      <c r="W198"/>
    </row>
    <row r="199" spans="20:23" x14ac:dyDescent="0.2">
      <c r="T199"/>
      <c r="U199"/>
      <c r="V199"/>
      <c r="W199"/>
    </row>
    <row r="200" spans="20:23" x14ac:dyDescent="0.2">
      <c r="T200"/>
      <c r="U200"/>
      <c r="V200"/>
      <c r="W200"/>
    </row>
    <row r="201" spans="20:23" x14ac:dyDescent="0.2">
      <c r="T201"/>
      <c r="U201"/>
      <c r="V201"/>
      <c r="W201"/>
    </row>
    <row r="202" spans="20:23" x14ac:dyDescent="0.2">
      <c r="T202"/>
      <c r="U202"/>
      <c r="V202"/>
      <c r="W202"/>
    </row>
    <row r="203" spans="20:23" x14ac:dyDescent="0.2">
      <c r="T203"/>
      <c r="U203"/>
      <c r="V203"/>
      <c r="W203"/>
    </row>
    <row r="204" spans="20:23" x14ac:dyDescent="0.2">
      <c r="T204"/>
      <c r="U204"/>
      <c r="V204"/>
      <c r="W204"/>
    </row>
    <row r="205" spans="20:23" x14ac:dyDescent="0.2">
      <c r="T205"/>
      <c r="U205"/>
      <c r="V205"/>
      <c r="W205"/>
    </row>
    <row r="206" spans="20:23" x14ac:dyDescent="0.2">
      <c r="T206"/>
      <c r="U206"/>
      <c r="V206"/>
      <c r="W206"/>
    </row>
    <row r="207" spans="20:23" x14ac:dyDescent="0.2">
      <c r="T207"/>
      <c r="U207"/>
      <c r="V207"/>
      <c r="W207"/>
    </row>
    <row r="208" spans="20:23" x14ac:dyDescent="0.2">
      <c r="T208"/>
      <c r="U208"/>
      <c r="V208"/>
      <c r="W208"/>
    </row>
    <row r="209" spans="20:23" x14ac:dyDescent="0.2">
      <c r="T209"/>
      <c r="U209"/>
      <c r="V209"/>
      <c r="W209"/>
    </row>
    <row r="210" spans="20:23" x14ac:dyDescent="0.2">
      <c r="T210"/>
      <c r="U210"/>
      <c r="V210"/>
      <c r="W210"/>
    </row>
    <row r="211" spans="20:23" x14ac:dyDescent="0.2">
      <c r="T211"/>
      <c r="U211"/>
      <c r="V211"/>
      <c r="W211"/>
    </row>
    <row r="212" spans="20:23" x14ac:dyDescent="0.2">
      <c r="T212"/>
      <c r="U212"/>
      <c r="V212"/>
      <c r="W212"/>
    </row>
    <row r="213" spans="20:23" x14ac:dyDescent="0.2">
      <c r="T213"/>
      <c r="U213"/>
      <c r="V213"/>
      <c r="W213"/>
    </row>
    <row r="214" spans="20:23" x14ac:dyDescent="0.2">
      <c r="T214"/>
      <c r="U214"/>
      <c r="V214"/>
      <c r="W214"/>
    </row>
    <row r="215" spans="20:23" x14ac:dyDescent="0.2">
      <c r="T215"/>
      <c r="U215"/>
      <c r="V215"/>
      <c r="W215"/>
    </row>
    <row r="216" spans="20:23" x14ac:dyDescent="0.2">
      <c r="T216"/>
      <c r="U216"/>
      <c r="V216"/>
      <c r="W216"/>
    </row>
    <row r="217" spans="20:23" x14ac:dyDescent="0.2">
      <c r="T217"/>
      <c r="U217"/>
      <c r="V217"/>
      <c r="W217"/>
    </row>
    <row r="218" spans="20:23" x14ac:dyDescent="0.2">
      <c r="T218"/>
      <c r="U218"/>
      <c r="V218"/>
      <c r="W218"/>
    </row>
    <row r="219" spans="20:23" x14ac:dyDescent="0.2">
      <c r="T219"/>
      <c r="U219"/>
      <c r="V219"/>
      <c r="W219"/>
    </row>
    <row r="220" spans="20:23" x14ac:dyDescent="0.2">
      <c r="T220"/>
      <c r="U220"/>
      <c r="V220"/>
      <c r="W220"/>
    </row>
    <row r="221" spans="20:23" x14ac:dyDescent="0.2">
      <c r="T221"/>
      <c r="U221"/>
      <c r="V221"/>
    </row>
    <row r="222" spans="20:23" x14ac:dyDescent="0.2">
      <c r="T222"/>
      <c r="U222"/>
      <c r="V222"/>
    </row>
    <row r="223" spans="20:23" x14ac:dyDescent="0.2">
      <c r="T223"/>
      <c r="U223"/>
      <c r="V223"/>
    </row>
    <row r="224" spans="20:23" x14ac:dyDescent="0.2">
      <c r="T224"/>
      <c r="U224"/>
      <c r="V224"/>
    </row>
    <row r="225" spans="20:22" x14ac:dyDescent="0.2">
      <c r="T225"/>
      <c r="U225"/>
      <c r="V225"/>
    </row>
    <row r="226" spans="20:22" x14ac:dyDescent="0.2">
      <c r="T226"/>
      <c r="U226"/>
      <c r="V226"/>
    </row>
    <row r="227" spans="20:22" x14ac:dyDescent="0.2">
      <c r="T227"/>
      <c r="U227"/>
      <c r="V227"/>
    </row>
    <row r="228" spans="20:22" x14ac:dyDescent="0.2">
      <c r="T228"/>
      <c r="U228"/>
      <c r="V228"/>
    </row>
    <row r="229" spans="20:22" x14ac:dyDescent="0.2">
      <c r="T229"/>
      <c r="U229"/>
      <c r="V229"/>
    </row>
    <row r="230" spans="20:22" x14ac:dyDescent="0.2">
      <c r="T230"/>
      <c r="U230"/>
      <c r="V230"/>
    </row>
    <row r="231" spans="20:22" x14ac:dyDescent="0.2">
      <c r="T231"/>
      <c r="U231"/>
      <c r="V231"/>
    </row>
    <row r="232" spans="20:22" x14ac:dyDescent="0.2">
      <c r="T232"/>
      <c r="U232"/>
      <c r="V232"/>
    </row>
    <row r="233" spans="20:22" x14ac:dyDescent="0.2">
      <c r="T233"/>
      <c r="U233"/>
      <c r="V233"/>
    </row>
    <row r="234" spans="20:22" x14ac:dyDescent="0.2">
      <c r="T234"/>
      <c r="U234"/>
      <c r="V234"/>
    </row>
    <row r="235" spans="20:22" x14ac:dyDescent="0.2">
      <c r="T235"/>
      <c r="U235"/>
      <c r="V235"/>
    </row>
    <row r="236" spans="20:22" x14ac:dyDescent="0.2">
      <c r="T236"/>
      <c r="U236"/>
      <c r="V236"/>
    </row>
    <row r="237" spans="20:22" x14ac:dyDescent="0.2">
      <c r="T237"/>
      <c r="U237"/>
      <c r="V237"/>
    </row>
    <row r="238" spans="20:22" x14ac:dyDescent="0.2">
      <c r="T238"/>
      <c r="U238"/>
      <c r="V238"/>
    </row>
    <row r="239" spans="20:22" x14ac:dyDescent="0.2">
      <c r="T239"/>
      <c r="U239"/>
      <c r="V239"/>
    </row>
    <row r="240" spans="20:22" x14ac:dyDescent="0.2">
      <c r="T240"/>
      <c r="U240"/>
      <c r="V240"/>
    </row>
    <row r="241" spans="20:22" x14ac:dyDescent="0.2">
      <c r="T241"/>
      <c r="U241"/>
      <c r="V241"/>
    </row>
    <row r="242" spans="20:22" x14ac:dyDescent="0.2">
      <c r="T242"/>
      <c r="U242"/>
      <c r="V242"/>
    </row>
    <row r="243" spans="20:22" x14ac:dyDescent="0.2">
      <c r="T243"/>
      <c r="U243"/>
      <c r="V243"/>
    </row>
    <row r="244" spans="20:22" x14ac:dyDescent="0.2">
      <c r="T244"/>
      <c r="U244"/>
      <c r="V244"/>
    </row>
    <row r="245" spans="20:22" x14ac:dyDescent="0.2">
      <c r="T245"/>
      <c r="U245"/>
      <c r="V245"/>
    </row>
    <row r="246" spans="20:22" x14ac:dyDescent="0.2">
      <c r="T246"/>
      <c r="U246"/>
      <c r="V246"/>
    </row>
    <row r="247" spans="20:22" x14ac:dyDescent="0.2">
      <c r="T247"/>
      <c r="U247"/>
      <c r="V247"/>
    </row>
    <row r="248" spans="20:22" x14ac:dyDescent="0.2">
      <c r="T248"/>
      <c r="U248"/>
      <c r="V248"/>
    </row>
    <row r="249" spans="20:22" x14ac:dyDescent="0.2">
      <c r="T249"/>
      <c r="U249"/>
      <c r="V249"/>
    </row>
    <row r="250" spans="20:22" x14ac:dyDescent="0.2">
      <c r="T250"/>
      <c r="U250"/>
      <c r="V250"/>
    </row>
    <row r="251" spans="20:22" x14ac:dyDescent="0.2">
      <c r="T251"/>
      <c r="U251"/>
      <c r="V251"/>
    </row>
    <row r="252" spans="20:22" x14ac:dyDescent="0.2">
      <c r="T252"/>
      <c r="U252"/>
      <c r="V252"/>
    </row>
    <row r="253" spans="20:22" x14ac:dyDescent="0.2">
      <c r="T253"/>
      <c r="U253"/>
      <c r="V253"/>
    </row>
    <row r="254" spans="20:22" x14ac:dyDescent="0.2">
      <c r="T254"/>
      <c r="U254"/>
      <c r="V254"/>
    </row>
    <row r="255" spans="20:22" x14ac:dyDescent="0.2">
      <c r="T255"/>
      <c r="U255"/>
      <c r="V255"/>
    </row>
    <row r="256" spans="20:22" x14ac:dyDescent="0.2">
      <c r="T256"/>
      <c r="U256"/>
      <c r="V256"/>
    </row>
    <row r="257" spans="20:22" x14ac:dyDescent="0.2">
      <c r="T257"/>
      <c r="U257"/>
      <c r="V257"/>
    </row>
    <row r="258" spans="20:22" x14ac:dyDescent="0.2">
      <c r="T258"/>
      <c r="U258"/>
      <c r="V258"/>
    </row>
    <row r="259" spans="20:22" x14ac:dyDescent="0.2">
      <c r="T259"/>
      <c r="U259"/>
      <c r="V259"/>
    </row>
    <row r="260" spans="20:22" x14ac:dyDescent="0.2">
      <c r="T260"/>
      <c r="U260"/>
      <c r="V260"/>
    </row>
    <row r="261" spans="20:22" x14ac:dyDescent="0.2">
      <c r="T261"/>
      <c r="U261"/>
      <c r="V261"/>
    </row>
    <row r="262" spans="20:22" x14ac:dyDescent="0.2">
      <c r="T262"/>
      <c r="U262"/>
      <c r="V262"/>
    </row>
    <row r="263" spans="20:22" x14ac:dyDescent="0.2">
      <c r="T263"/>
      <c r="U263"/>
      <c r="V263"/>
    </row>
    <row r="264" spans="20:22" x14ac:dyDescent="0.2">
      <c r="T264"/>
      <c r="U264"/>
      <c r="V264"/>
    </row>
    <row r="265" spans="20:22" x14ac:dyDescent="0.2">
      <c r="T265"/>
      <c r="U265"/>
      <c r="V265"/>
    </row>
    <row r="266" spans="20:22" x14ac:dyDescent="0.2">
      <c r="T266"/>
      <c r="U266"/>
      <c r="V266"/>
    </row>
    <row r="267" spans="20:22" x14ac:dyDescent="0.2">
      <c r="T267"/>
      <c r="U267"/>
      <c r="V267"/>
    </row>
    <row r="268" spans="20:22" x14ac:dyDescent="0.2">
      <c r="T268"/>
      <c r="U268"/>
      <c r="V268"/>
    </row>
    <row r="269" spans="20:22" x14ac:dyDescent="0.2">
      <c r="T269"/>
      <c r="U269"/>
      <c r="V269"/>
    </row>
    <row r="270" spans="20:22" x14ac:dyDescent="0.2">
      <c r="T270"/>
      <c r="U270"/>
      <c r="V270"/>
    </row>
    <row r="271" spans="20:22" x14ac:dyDescent="0.2">
      <c r="T271"/>
      <c r="U271"/>
      <c r="V271"/>
    </row>
    <row r="272" spans="20:22" x14ac:dyDescent="0.2">
      <c r="T272"/>
      <c r="U272"/>
      <c r="V272"/>
    </row>
    <row r="273" spans="20:21" x14ac:dyDescent="0.2">
      <c r="T273"/>
      <c r="U273"/>
    </row>
    <row r="274" spans="20:21" x14ac:dyDescent="0.2">
      <c r="T274"/>
      <c r="U274"/>
    </row>
    <row r="275" spans="20:21" x14ac:dyDescent="0.2">
      <c r="T275"/>
      <c r="U275"/>
    </row>
    <row r="276" spans="20:21" x14ac:dyDescent="0.2">
      <c r="T276"/>
      <c r="U276"/>
    </row>
    <row r="277" spans="20:21" x14ac:dyDescent="0.2">
      <c r="T277"/>
      <c r="U277"/>
    </row>
    <row r="278" spans="20:21" x14ac:dyDescent="0.2">
      <c r="T278"/>
      <c r="U278"/>
    </row>
    <row r="279" spans="20:21" x14ac:dyDescent="0.2">
      <c r="U279"/>
    </row>
    <row r="280" spans="20:21" x14ac:dyDescent="0.2">
      <c r="U280"/>
    </row>
    <row r="281" spans="20:21" x14ac:dyDescent="0.2">
      <c r="U281"/>
    </row>
    <row r="282" spans="20:21" x14ac:dyDescent="0.2">
      <c r="U282"/>
    </row>
    <row r="283" spans="20:21" x14ac:dyDescent="0.2">
      <c r="U283"/>
    </row>
    <row r="284" spans="20:21" x14ac:dyDescent="0.2">
      <c r="U284"/>
    </row>
    <row r="285" spans="20:21" x14ac:dyDescent="0.2">
      <c r="U285"/>
    </row>
    <row r="286" spans="20:21" x14ac:dyDescent="0.2">
      <c r="U286"/>
    </row>
    <row r="287" spans="20:21" x14ac:dyDescent="0.2">
      <c r="U287"/>
    </row>
    <row r="288" spans="20:21" x14ac:dyDescent="0.2">
      <c r="U288"/>
    </row>
    <row r="289" spans="21:21" x14ac:dyDescent="0.2">
      <c r="U289"/>
    </row>
    <row r="290" spans="21:21" x14ac:dyDescent="0.2">
      <c r="U290"/>
    </row>
    <row r="291" spans="21:21" x14ac:dyDescent="0.2">
      <c r="U291"/>
    </row>
    <row r="292" spans="21:21" x14ac:dyDescent="0.2">
      <c r="U292"/>
    </row>
    <row r="293" spans="21:21" x14ac:dyDescent="0.2">
      <c r="U293"/>
    </row>
    <row r="294" spans="21:21" x14ac:dyDescent="0.2">
      <c r="U294"/>
    </row>
    <row r="295" spans="21:21" x14ac:dyDescent="0.2">
      <c r="U295"/>
    </row>
    <row r="296" spans="21:21" x14ac:dyDescent="0.2">
      <c r="U296"/>
    </row>
    <row r="297" spans="21:21" x14ac:dyDescent="0.2">
      <c r="U297"/>
    </row>
    <row r="298" spans="21:21" x14ac:dyDescent="0.2">
      <c r="U298"/>
    </row>
    <row r="299" spans="21:21" x14ac:dyDescent="0.2">
      <c r="U299"/>
    </row>
    <row r="300" spans="21:21" x14ac:dyDescent="0.2">
      <c r="U300"/>
    </row>
    <row r="301" spans="21:21" x14ac:dyDescent="0.2">
      <c r="U301"/>
    </row>
    <row r="302" spans="21:21" x14ac:dyDescent="0.2">
      <c r="U302"/>
    </row>
    <row r="303" spans="21:21" x14ac:dyDescent="0.2">
      <c r="U303"/>
    </row>
    <row r="304" spans="21:21" x14ac:dyDescent="0.2">
      <c r="U304"/>
    </row>
    <row r="305" spans="21:21" x14ac:dyDescent="0.2">
      <c r="U305"/>
    </row>
    <row r="306" spans="21:21" x14ac:dyDescent="0.2">
      <c r="U306"/>
    </row>
    <row r="307" spans="21:21" x14ac:dyDescent="0.2">
      <c r="U307"/>
    </row>
    <row r="308" spans="21:21" x14ac:dyDescent="0.2">
      <c r="U308"/>
    </row>
    <row r="309" spans="21:21" x14ac:dyDescent="0.2">
      <c r="U309"/>
    </row>
    <row r="310" spans="21:21" x14ac:dyDescent="0.2">
      <c r="U310"/>
    </row>
    <row r="311" spans="21:21" x14ac:dyDescent="0.2">
      <c r="U311"/>
    </row>
    <row r="312" spans="21:21" x14ac:dyDescent="0.2">
      <c r="U312"/>
    </row>
    <row r="313" spans="21:21" x14ac:dyDescent="0.2">
      <c r="U313"/>
    </row>
    <row r="314" spans="21:21" x14ac:dyDescent="0.2">
      <c r="U314"/>
    </row>
    <row r="315" spans="21:21" x14ac:dyDescent="0.2">
      <c r="U315"/>
    </row>
    <row r="316" spans="21:21" x14ac:dyDescent="0.2">
      <c r="U316"/>
    </row>
    <row r="317" spans="21:21" x14ac:dyDescent="0.2">
      <c r="U317"/>
    </row>
    <row r="318" spans="21:21" x14ac:dyDescent="0.2">
      <c r="U318"/>
    </row>
    <row r="319" spans="21:21" x14ac:dyDescent="0.2">
      <c r="U319"/>
    </row>
    <row r="320" spans="21:21" x14ac:dyDescent="0.2">
      <c r="U320"/>
    </row>
    <row r="321" spans="21:21" x14ac:dyDescent="0.2">
      <c r="U321"/>
    </row>
    <row r="322" spans="21:21" x14ac:dyDescent="0.2">
      <c r="U322"/>
    </row>
    <row r="323" spans="21:21" x14ac:dyDescent="0.2">
      <c r="U323"/>
    </row>
    <row r="324" spans="21:21" x14ac:dyDescent="0.2">
      <c r="U324"/>
    </row>
    <row r="325" spans="21:21" x14ac:dyDescent="0.2">
      <c r="U325"/>
    </row>
    <row r="326" spans="21:21" x14ac:dyDescent="0.2">
      <c r="U326"/>
    </row>
    <row r="327" spans="21:21" x14ac:dyDescent="0.2">
      <c r="U327"/>
    </row>
    <row r="328" spans="21:21" x14ac:dyDescent="0.2">
      <c r="U328"/>
    </row>
    <row r="329" spans="21:21" x14ac:dyDescent="0.2">
      <c r="U329"/>
    </row>
    <row r="330" spans="21:21" x14ac:dyDescent="0.2">
      <c r="U330"/>
    </row>
    <row r="331" spans="21:21" x14ac:dyDescent="0.2">
      <c r="U331"/>
    </row>
    <row r="332" spans="21:21" x14ac:dyDescent="0.2">
      <c r="U332"/>
    </row>
    <row r="333" spans="21:21" x14ac:dyDescent="0.2">
      <c r="U333"/>
    </row>
    <row r="334" spans="21:21" x14ac:dyDescent="0.2">
      <c r="U334"/>
    </row>
    <row r="335" spans="21:21" x14ac:dyDescent="0.2">
      <c r="U335"/>
    </row>
    <row r="336" spans="21:21" x14ac:dyDescent="0.2">
      <c r="U336"/>
    </row>
    <row r="337" spans="21:21" x14ac:dyDescent="0.2">
      <c r="U337"/>
    </row>
    <row r="338" spans="21:21" x14ac:dyDescent="0.2">
      <c r="U338"/>
    </row>
    <row r="339" spans="21:21" x14ac:dyDescent="0.2">
      <c r="U339"/>
    </row>
    <row r="340" spans="21:21" x14ac:dyDescent="0.2">
      <c r="U340"/>
    </row>
    <row r="341" spans="21:21" x14ac:dyDescent="0.2">
      <c r="U341"/>
    </row>
    <row r="342" spans="21:21" x14ac:dyDescent="0.2">
      <c r="U342"/>
    </row>
    <row r="343" spans="21:21" x14ac:dyDescent="0.2">
      <c r="U343"/>
    </row>
    <row r="344" spans="21:21" x14ac:dyDescent="0.2">
      <c r="U344"/>
    </row>
    <row r="345" spans="21:21" x14ac:dyDescent="0.2">
      <c r="U345"/>
    </row>
    <row r="346" spans="21:21" x14ac:dyDescent="0.2">
      <c r="U346"/>
    </row>
    <row r="347" spans="21:21" x14ac:dyDescent="0.2">
      <c r="U347"/>
    </row>
    <row r="348" spans="21:21" x14ac:dyDescent="0.2">
      <c r="U348"/>
    </row>
    <row r="349" spans="21:21" x14ac:dyDescent="0.2">
      <c r="U349"/>
    </row>
    <row r="350" spans="21:21" x14ac:dyDescent="0.2">
      <c r="U350"/>
    </row>
    <row r="351" spans="21:21" x14ac:dyDescent="0.2">
      <c r="U351"/>
    </row>
    <row r="352" spans="21:21" x14ac:dyDescent="0.2">
      <c r="U352"/>
    </row>
    <row r="353" spans="21:21" x14ac:dyDescent="0.2">
      <c r="U353"/>
    </row>
    <row r="354" spans="21:21" x14ac:dyDescent="0.2">
      <c r="U354"/>
    </row>
    <row r="355" spans="21:21" x14ac:dyDescent="0.2">
      <c r="U355"/>
    </row>
    <row r="356" spans="21:21" x14ac:dyDescent="0.2">
      <c r="U356"/>
    </row>
    <row r="357" spans="21:21" x14ac:dyDescent="0.2">
      <c r="U357"/>
    </row>
    <row r="358" spans="21:21" x14ac:dyDescent="0.2">
      <c r="U358"/>
    </row>
    <row r="359" spans="21:21" x14ac:dyDescent="0.2">
      <c r="U359"/>
    </row>
    <row r="360" spans="21:21" x14ac:dyDescent="0.2">
      <c r="U360"/>
    </row>
    <row r="361" spans="21:21" x14ac:dyDescent="0.2">
      <c r="U361"/>
    </row>
    <row r="362" spans="21:21" x14ac:dyDescent="0.2">
      <c r="U362"/>
    </row>
    <row r="363" spans="21:21" x14ac:dyDescent="0.2">
      <c r="U363"/>
    </row>
    <row r="364" spans="21:21" x14ac:dyDescent="0.2">
      <c r="U364"/>
    </row>
    <row r="365" spans="21:21" x14ac:dyDescent="0.2">
      <c r="U365"/>
    </row>
    <row r="366" spans="21:21" x14ac:dyDescent="0.2">
      <c r="U366"/>
    </row>
    <row r="367" spans="21:21" x14ac:dyDescent="0.2">
      <c r="U367"/>
    </row>
    <row r="368" spans="21:21" x14ac:dyDescent="0.2">
      <c r="U368"/>
    </row>
    <row r="369" spans="21:21" x14ac:dyDescent="0.2">
      <c r="U369"/>
    </row>
    <row r="370" spans="21:21" x14ac:dyDescent="0.2">
      <c r="U370"/>
    </row>
    <row r="371" spans="21:21" x14ac:dyDescent="0.2">
      <c r="U371"/>
    </row>
    <row r="372" spans="21:21" x14ac:dyDescent="0.2">
      <c r="U372"/>
    </row>
    <row r="373" spans="21:21" x14ac:dyDescent="0.2">
      <c r="U373"/>
    </row>
    <row r="374" spans="21:21" x14ac:dyDescent="0.2">
      <c r="U374"/>
    </row>
    <row r="375" spans="21:21" x14ac:dyDescent="0.2">
      <c r="U375"/>
    </row>
    <row r="376" spans="21:21" x14ac:dyDescent="0.2">
      <c r="U376"/>
    </row>
    <row r="377" spans="21:21" x14ac:dyDescent="0.2">
      <c r="U377"/>
    </row>
    <row r="378" spans="21:21" x14ac:dyDescent="0.2">
      <c r="U378"/>
    </row>
    <row r="379" spans="21:21" x14ac:dyDescent="0.2">
      <c r="U379"/>
    </row>
    <row r="380" spans="21:21" x14ac:dyDescent="0.2">
      <c r="U380"/>
    </row>
    <row r="381" spans="21:21" x14ac:dyDescent="0.2">
      <c r="U381"/>
    </row>
    <row r="382" spans="21:21" x14ac:dyDescent="0.2">
      <c r="U382"/>
    </row>
    <row r="383" spans="21:21" x14ac:dyDescent="0.2">
      <c r="U383"/>
    </row>
    <row r="384" spans="21:21" x14ac:dyDescent="0.2">
      <c r="U384"/>
    </row>
    <row r="385" spans="21:21" x14ac:dyDescent="0.2">
      <c r="U385"/>
    </row>
    <row r="386" spans="21:21" x14ac:dyDescent="0.2">
      <c r="U386"/>
    </row>
    <row r="387" spans="21:21" x14ac:dyDescent="0.2">
      <c r="U387"/>
    </row>
    <row r="388" spans="21:21" x14ac:dyDescent="0.2">
      <c r="U388"/>
    </row>
    <row r="389" spans="21:21" x14ac:dyDescent="0.2">
      <c r="U389"/>
    </row>
    <row r="390" spans="21:21" x14ac:dyDescent="0.2">
      <c r="U390"/>
    </row>
    <row r="391" spans="21:21" x14ac:dyDescent="0.2">
      <c r="U391"/>
    </row>
    <row r="392" spans="21:21" x14ac:dyDescent="0.2">
      <c r="U392"/>
    </row>
    <row r="393" spans="21:21" x14ac:dyDescent="0.2">
      <c r="U393"/>
    </row>
    <row r="394" spans="21:21" x14ac:dyDescent="0.2">
      <c r="U394"/>
    </row>
    <row r="395" spans="21:21" x14ac:dyDescent="0.2">
      <c r="U395"/>
    </row>
    <row r="396" spans="21:21" x14ac:dyDescent="0.2">
      <c r="U396"/>
    </row>
    <row r="397" spans="21:21" x14ac:dyDescent="0.2">
      <c r="U397"/>
    </row>
    <row r="398" spans="21:21" x14ac:dyDescent="0.2">
      <c r="U398"/>
    </row>
    <row r="399" spans="21:21" x14ac:dyDescent="0.2">
      <c r="U399"/>
    </row>
    <row r="400" spans="21:21" x14ac:dyDescent="0.2">
      <c r="U400"/>
    </row>
    <row r="401" spans="21:21" x14ac:dyDescent="0.2">
      <c r="U401"/>
    </row>
    <row r="402" spans="21:21" x14ac:dyDescent="0.2">
      <c r="U402"/>
    </row>
    <row r="403" spans="21:21" x14ac:dyDescent="0.2">
      <c r="U403"/>
    </row>
    <row r="404" spans="21:21" x14ac:dyDescent="0.2">
      <c r="U404"/>
    </row>
    <row r="405" spans="21:21" x14ac:dyDescent="0.2">
      <c r="U405"/>
    </row>
    <row r="406" spans="21:21" x14ac:dyDescent="0.2">
      <c r="U406"/>
    </row>
    <row r="407" spans="21:21" x14ac:dyDescent="0.2">
      <c r="U407"/>
    </row>
    <row r="408" spans="21:21" x14ac:dyDescent="0.2">
      <c r="U408"/>
    </row>
    <row r="409" spans="21:21" x14ac:dyDescent="0.2">
      <c r="U409"/>
    </row>
    <row r="410" spans="21:21" x14ac:dyDescent="0.2">
      <c r="U410"/>
    </row>
    <row r="411" spans="21:21" x14ac:dyDescent="0.2">
      <c r="U411"/>
    </row>
    <row r="412" spans="21:21" x14ac:dyDescent="0.2">
      <c r="U412"/>
    </row>
    <row r="413" spans="21:21" x14ac:dyDescent="0.2">
      <c r="U413"/>
    </row>
    <row r="414" spans="21:21" x14ac:dyDescent="0.2">
      <c r="U414"/>
    </row>
    <row r="415" spans="21:21" x14ac:dyDescent="0.2">
      <c r="U415"/>
    </row>
    <row r="416" spans="21:21" x14ac:dyDescent="0.2">
      <c r="U416"/>
    </row>
    <row r="417" spans="21:21" x14ac:dyDescent="0.2">
      <c r="U417"/>
    </row>
    <row r="418" spans="21:21" x14ac:dyDescent="0.2">
      <c r="U418"/>
    </row>
    <row r="419" spans="21:21" x14ac:dyDescent="0.2">
      <c r="U419"/>
    </row>
    <row r="420" spans="21:21" x14ac:dyDescent="0.2">
      <c r="U420"/>
    </row>
    <row r="421" spans="21:21" x14ac:dyDescent="0.2">
      <c r="U421"/>
    </row>
    <row r="422" spans="21:21" x14ac:dyDescent="0.2">
      <c r="U422"/>
    </row>
    <row r="423" spans="21:21" x14ac:dyDescent="0.2">
      <c r="U423"/>
    </row>
    <row r="424" spans="21:21" x14ac:dyDescent="0.2">
      <c r="U424"/>
    </row>
    <row r="425" spans="21:21" x14ac:dyDescent="0.2">
      <c r="U425"/>
    </row>
    <row r="426" spans="21:21" x14ac:dyDescent="0.2">
      <c r="U426"/>
    </row>
    <row r="427" spans="21:21" x14ac:dyDescent="0.2">
      <c r="U427"/>
    </row>
    <row r="428" spans="21:21" x14ac:dyDescent="0.2">
      <c r="U428"/>
    </row>
    <row r="429" spans="21:21" x14ac:dyDescent="0.2">
      <c r="U429"/>
    </row>
    <row r="430" spans="21:21" x14ac:dyDescent="0.2">
      <c r="U430"/>
    </row>
    <row r="431" spans="21:21" x14ac:dyDescent="0.2">
      <c r="U431"/>
    </row>
    <row r="432" spans="21:21" x14ac:dyDescent="0.2">
      <c r="U432"/>
    </row>
    <row r="433" spans="21:21" x14ac:dyDescent="0.2">
      <c r="U433"/>
    </row>
    <row r="434" spans="21:21" x14ac:dyDescent="0.2">
      <c r="U434"/>
    </row>
    <row r="435" spans="21:21" x14ac:dyDescent="0.2">
      <c r="U435"/>
    </row>
    <row r="436" spans="21:21" x14ac:dyDescent="0.2">
      <c r="U436"/>
    </row>
    <row r="437" spans="21:21" x14ac:dyDescent="0.2">
      <c r="U437"/>
    </row>
    <row r="438" spans="21:21" x14ac:dyDescent="0.2">
      <c r="U438"/>
    </row>
    <row r="439" spans="21:21" x14ac:dyDescent="0.2">
      <c r="U439"/>
    </row>
    <row r="440" spans="21:21" x14ac:dyDescent="0.2">
      <c r="U440"/>
    </row>
    <row r="441" spans="21:21" x14ac:dyDescent="0.2">
      <c r="U441"/>
    </row>
    <row r="442" spans="21:21" x14ac:dyDescent="0.2">
      <c r="U442"/>
    </row>
    <row r="443" spans="21:21" x14ac:dyDescent="0.2">
      <c r="U443"/>
    </row>
    <row r="444" spans="21:21" x14ac:dyDescent="0.2">
      <c r="U444"/>
    </row>
    <row r="445" spans="21:21" x14ac:dyDescent="0.2">
      <c r="U445"/>
    </row>
    <row r="446" spans="21:21" x14ac:dyDescent="0.2">
      <c r="U446"/>
    </row>
    <row r="447" spans="21:21" x14ac:dyDescent="0.2">
      <c r="U447"/>
    </row>
    <row r="448" spans="21:21" x14ac:dyDescent="0.2">
      <c r="U448"/>
    </row>
    <row r="449" spans="21:21" x14ac:dyDescent="0.2">
      <c r="U449"/>
    </row>
    <row r="450" spans="21:21" x14ac:dyDescent="0.2">
      <c r="U450"/>
    </row>
    <row r="451" spans="21:21" x14ac:dyDescent="0.2">
      <c r="U451"/>
    </row>
    <row r="452" spans="21:21" x14ac:dyDescent="0.2">
      <c r="U452"/>
    </row>
    <row r="453" spans="21:21" x14ac:dyDescent="0.2">
      <c r="U453"/>
    </row>
    <row r="454" spans="21:21" x14ac:dyDescent="0.2">
      <c r="U454"/>
    </row>
    <row r="455" spans="21:21" x14ac:dyDescent="0.2">
      <c r="U455"/>
    </row>
    <row r="456" spans="21:21" x14ac:dyDescent="0.2">
      <c r="U456"/>
    </row>
    <row r="457" spans="21:21" x14ac:dyDescent="0.2">
      <c r="U457"/>
    </row>
    <row r="458" spans="21:21" x14ac:dyDescent="0.2">
      <c r="U458"/>
    </row>
    <row r="459" spans="21:21" x14ac:dyDescent="0.2">
      <c r="U459"/>
    </row>
    <row r="460" spans="21:21" x14ac:dyDescent="0.2">
      <c r="U460"/>
    </row>
    <row r="461" spans="21:21" x14ac:dyDescent="0.2">
      <c r="U461"/>
    </row>
    <row r="462" spans="21:21" x14ac:dyDescent="0.2">
      <c r="U462"/>
    </row>
    <row r="463" spans="21:21" x14ac:dyDescent="0.2">
      <c r="U463"/>
    </row>
    <row r="464" spans="21:21" x14ac:dyDescent="0.2">
      <c r="U464"/>
    </row>
    <row r="465" spans="21:21" x14ac:dyDescent="0.2">
      <c r="U465"/>
    </row>
    <row r="466" spans="21:21" x14ac:dyDescent="0.2">
      <c r="U466"/>
    </row>
    <row r="467" spans="21:21" x14ac:dyDescent="0.2">
      <c r="U467"/>
    </row>
    <row r="468" spans="21:21" x14ac:dyDescent="0.2">
      <c r="U468"/>
    </row>
    <row r="469" spans="21:21" x14ac:dyDescent="0.2">
      <c r="U469"/>
    </row>
    <row r="470" spans="21:21" x14ac:dyDescent="0.2">
      <c r="U470"/>
    </row>
    <row r="471" spans="21:21" x14ac:dyDescent="0.2">
      <c r="U471"/>
    </row>
    <row r="472" spans="21:21" x14ac:dyDescent="0.2">
      <c r="U472"/>
    </row>
    <row r="473" spans="21:21" x14ac:dyDescent="0.2">
      <c r="U473"/>
    </row>
    <row r="474" spans="21:21" x14ac:dyDescent="0.2">
      <c r="U474"/>
    </row>
    <row r="475" spans="21:21" x14ac:dyDescent="0.2">
      <c r="U475"/>
    </row>
    <row r="476" spans="21:21" x14ac:dyDescent="0.2">
      <c r="U476"/>
    </row>
    <row r="477" spans="21:21" x14ac:dyDescent="0.2">
      <c r="U477"/>
    </row>
    <row r="478" spans="21:21" x14ac:dyDescent="0.2">
      <c r="U478"/>
    </row>
    <row r="479" spans="21:21" x14ac:dyDescent="0.2">
      <c r="U479"/>
    </row>
    <row r="480" spans="21:21" x14ac:dyDescent="0.2">
      <c r="U480"/>
    </row>
    <row r="481" spans="21:21" x14ac:dyDescent="0.2">
      <c r="U481"/>
    </row>
    <row r="482" spans="21:21" x14ac:dyDescent="0.2">
      <c r="U482"/>
    </row>
    <row r="483" spans="21:21" x14ac:dyDescent="0.2">
      <c r="U483"/>
    </row>
    <row r="484" spans="21:21" x14ac:dyDescent="0.2">
      <c r="U484"/>
    </row>
    <row r="485" spans="21:21" x14ac:dyDescent="0.2">
      <c r="U485"/>
    </row>
    <row r="486" spans="21:21" x14ac:dyDescent="0.2">
      <c r="U486"/>
    </row>
    <row r="487" spans="21:21" x14ac:dyDescent="0.2">
      <c r="U487"/>
    </row>
    <row r="488" spans="21:21" x14ac:dyDescent="0.2">
      <c r="U488"/>
    </row>
    <row r="489" spans="21:21" x14ac:dyDescent="0.2">
      <c r="U489"/>
    </row>
    <row r="490" spans="21:21" x14ac:dyDescent="0.2">
      <c r="U490"/>
    </row>
    <row r="491" spans="21:21" x14ac:dyDescent="0.2">
      <c r="U491"/>
    </row>
    <row r="492" spans="21:21" x14ac:dyDescent="0.2">
      <c r="U492"/>
    </row>
    <row r="493" spans="21:21" x14ac:dyDescent="0.2">
      <c r="U493"/>
    </row>
    <row r="494" spans="21:21" x14ac:dyDescent="0.2">
      <c r="U494"/>
    </row>
    <row r="495" spans="21:21" x14ac:dyDescent="0.2">
      <c r="U495"/>
    </row>
    <row r="496" spans="21:21" x14ac:dyDescent="0.2">
      <c r="U496"/>
    </row>
    <row r="497" spans="21:21" x14ac:dyDescent="0.2">
      <c r="U497"/>
    </row>
    <row r="498" spans="21:21" x14ac:dyDescent="0.2">
      <c r="U498"/>
    </row>
    <row r="499" spans="21:21" x14ac:dyDescent="0.2">
      <c r="U499"/>
    </row>
    <row r="500" spans="21:21" x14ac:dyDescent="0.2">
      <c r="U500"/>
    </row>
    <row r="501" spans="21:21" x14ac:dyDescent="0.2">
      <c r="U501"/>
    </row>
    <row r="502" spans="21:21" x14ac:dyDescent="0.2">
      <c r="U502"/>
    </row>
    <row r="503" spans="21:21" x14ac:dyDescent="0.2">
      <c r="U503"/>
    </row>
    <row r="504" spans="21:21" x14ac:dyDescent="0.2">
      <c r="U504"/>
    </row>
    <row r="505" spans="21:21" x14ac:dyDescent="0.2">
      <c r="U505"/>
    </row>
    <row r="506" spans="21:21" x14ac:dyDescent="0.2">
      <c r="U506"/>
    </row>
    <row r="507" spans="21:21" x14ac:dyDescent="0.2">
      <c r="U507"/>
    </row>
    <row r="508" spans="21:21" x14ac:dyDescent="0.2">
      <c r="U508"/>
    </row>
    <row r="509" spans="21:21" x14ac:dyDescent="0.2">
      <c r="U509"/>
    </row>
    <row r="510" spans="21:21" x14ac:dyDescent="0.2">
      <c r="U510"/>
    </row>
    <row r="511" spans="21:21" x14ac:dyDescent="0.2">
      <c r="U511"/>
    </row>
    <row r="512" spans="21:21" x14ac:dyDescent="0.2">
      <c r="U512"/>
    </row>
    <row r="513" spans="21:21" x14ac:dyDescent="0.2">
      <c r="U513"/>
    </row>
    <row r="514" spans="21:21" x14ac:dyDescent="0.2">
      <c r="U514"/>
    </row>
    <row r="515" spans="21:21" x14ac:dyDescent="0.2">
      <c r="U515"/>
    </row>
    <row r="516" spans="21:21" x14ac:dyDescent="0.2">
      <c r="U516"/>
    </row>
    <row r="517" spans="21:21" x14ac:dyDescent="0.2">
      <c r="U517"/>
    </row>
    <row r="518" spans="21:21" x14ac:dyDescent="0.2">
      <c r="U518"/>
    </row>
    <row r="519" spans="21:21" x14ac:dyDescent="0.2">
      <c r="U519"/>
    </row>
    <row r="520" spans="21:21" x14ac:dyDescent="0.2">
      <c r="U520"/>
    </row>
    <row r="521" spans="21:21" x14ac:dyDescent="0.2">
      <c r="U521"/>
    </row>
    <row r="522" spans="21:21" x14ac:dyDescent="0.2">
      <c r="U522"/>
    </row>
    <row r="523" spans="21:21" x14ac:dyDescent="0.2">
      <c r="U523"/>
    </row>
    <row r="524" spans="21:21" x14ac:dyDescent="0.2">
      <c r="U524"/>
    </row>
    <row r="525" spans="21:21" x14ac:dyDescent="0.2">
      <c r="U525"/>
    </row>
    <row r="526" spans="21:21" x14ac:dyDescent="0.2">
      <c r="U526"/>
    </row>
    <row r="527" spans="21:21" x14ac:dyDescent="0.2">
      <c r="U527"/>
    </row>
    <row r="528" spans="21:21" x14ac:dyDescent="0.2">
      <c r="U528"/>
    </row>
    <row r="529" spans="21:21" x14ac:dyDescent="0.2">
      <c r="U529"/>
    </row>
    <row r="530" spans="21:21" x14ac:dyDescent="0.2">
      <c r="U530"/>
    </row>
    <row r="531" spans="21:21" x14ac:dyDescent="0.2">
      <c r="U531"/>
    </row>
    <row r="532" spans="21:21" x14ac:dyDescent="0.2">
      <c r="U532"/>
    </row>
    <row r="533" spans="21:21" x14ac:dyDescent="0.2">
      <c r="U533"/>
    </row>
    <row r="534" spans="21:21" x14ac:dyDescent="0.2">
      <c r="U534"/>
    </row>
    <row r="535" spans="21:21" x14ac:dyDescent="0.2">
      <c r="U535"/>
    </row>
    <row r="536" spans="21:21" x14ac:dyDescent="0.2">
      <c r="U536"/>
    </row>
    <row r="537" spans="21:21" x14ac:dyDescent="0.2">
      <c r="U537"/>
    </row>
    <row r="538" spans="21:21" x14ac:dyDescent="0.2">
      <c r="U538"/>
    </row>
    <row r="539" spans="21:21" x14ac:dyDescent="0.2">
      <c r="U539"/>
    </row>
    <row r="540" spans="21:21" x14ac:dyDescent="0.2">
      <c r="U540"/>
    </row>
    <row r="541" spans="21:21" x14ac:dyDescent="0.2">
      <c r="U541"/>
    </row>
    <row r="542" spans="21:21" x14ac:dyDescent="0.2">
      <c r="U542"/>
    </row>
    <row r="543" spans="21:21" x14ac:dyDescent="0.2">
      <c r="U543"/>
    </row>
    <row r="544" spans="21:21" x14ac:dyDescent="0.2">
      <c r="U544"/>
    </row>
    <row r="545" spans="21:21" x14ac:dyDescent="0.2">
      <c r="U545"/>
    </row>
    <row r="546" spans="21:21" x14ac:dyDescent="0.2">
      <c r="U546"/>
    </row>
    <row r="547" spans="21:21" x14ac:dyDescent="0.2">
      <c r="U547"/>
    </row>
    <row r="548" spans="21:21" x14ac:dyDescent="0.2">
      <c r="U548"/>
    </row>
    <row r="549" spans="21:21" x14ac:dyDescent="0.2">
      <c r="U549"/>
    </row>
    <row r="550" spans="21:21" x14ac:dyDescent="0.2">
      <c r="U550"/>
    </row>
    <row r="551" spans="21:21" x14ac:dyDescent="0.2">
      <c r="U551"/>
    </row>
    <row r="552" spans="21:21" x14ac:dyDescent="0.2">
      <c r="U552"/>
    </row>
    <row r="553" spans="21:21" x14ac:dyDescent="0.2">
      <c r="U553"/>
    </row>
    <row r="554" spans="21:21" x14ac:dyDescent="0.2">
      <c r="U554"/>
    </row>
    <row r="555" spans="21:21" x14ac:dyDescent="0.2">
      <c r="U555"/>
    </row>
    <row r="556" spans="21:21" x14ac:dyDescent="0.2">
      <c r="U556"/>
    </row>
    <row r="557" spans="21:21" x14ac:dyDescent="0.2">
      <c r="U557"/>
    </row>
    <row r="558" spans="21:21" x14ac:dyDescent="0.2">
      <c r="U558"/>
    </row>
    <row r="559" spans="21:21" x14ac:dyDescent="0.2">
      <c r="U559"/>
    </row>
    <row r="560" spans="21:21" x14ac:dyDescent="0.2">
      <c r="U560"/>
    </row>
    <row r="561" spans="21:21" x14ac:dyDescent="0.2">
      <c r="U561"/>
    </row>
    <row r="562" spans="21:21" x14ac:dyDescent="0.2">
      <c r="U562"/>
    </row>
    <row r="563" spans="21:21" x14ac:dyDescent="0.2">
      <c r="U563"/>
    </row>
    <row r="564" spans="21:21" x14ac:dyDescent="0.2">
      <c r="U564"/>
    </row>
    <row r="565" spans="21:21" x14ac:dyDescent="0.2">
      <c r="U565"/>
    </row>
    <row r="566" spans="21:21" x14ac:dyDescent="0.2">
      <c r="U566"/>
    </row>
    <row r="567" spans="21:21" x14ac:dyDescent="0.2">
      <c r="U567"/>
    </row>
    <row r="568" spans="21:21" x14ac:dyDescent="0.2">
      <c r="U568"/>
    </row>
    <row r="569" spans="21:21" x14ac:dyDescent="0.2">
      <c r="U569"/>
    </row>
    <row r="570" spans="21:21" x14ac:dyDescent="0.2">
      <c r="U570"/>
    </row>
    <row r="571" spans="21:21" x14ac:dyDescent="0.2">
      <c r="U571"/>
    </row>
    <row r="572" spans="21:21" x14ac:dyDescent="0.2">
      <c r="U572"/>
    </row>
    <row r="573" spans="21:21" x14ac:dyDescent="0.2">
      <c r="U573"/>
    </row>
    <row r="574" spans="21:21" x14ac:dyDescent="0.2">
      <c r="U574"/>
    </row>
    <row r="575" spans="21:21" x14ac:dyDescent="0.2">
      <c r="U575"/>
    </row>
    <row r="576" spans="21:21" x14ac:dyDescent="0.2">
      <c r="U576"/>
    </row>
    <row r="577" spans="21:21" x14ac:dyDescent="0.2">
      <c r="U577"/>
    </row>
    <row r="578" spans="21:21" x14ac:dyDescent="0.2">
      <c r="U578"/>
    </row>
    <row r="579" spans="21:21" x14ac:dyDescent="0.2">
      <c r="U579"/>
    </row>
    <row r="580" spans="21:21" x14ac:dyDescent="0.2">
      <c r="U580"/>
    </row>
    <row r="581" spans="21:21" x14ac:dyDescent="0.2">
      <c r="U581"/>
    </row>
    <row r="582" spans="21:21" x14ac:dyDescent="0.2">
      <c r="U582"/>
    </row>
    <row r="583" spans="21:21" x14ac:dyDescent="0.2">
      <c r="U583"/>
    </row>
    <row r="584" spans="21:21" x14ac:dyDescent="0.2">
      <c r="U584"/>
    </row>
    <row r="585" spans="21:21" x14ac:dyDescent="0.2">
      <c r="U585"/>
    </row>
    <row r="586" spans="21:21" x14ac:dyDescent="0.2">
      <c r="U586"/>
    </row>
    <row r="587" spans="21:21" x14ac:dyDescent="0.2">
      <c r="U587"/>
    </row>
    <row r="588" spans="21:21" x14ac:dyDescent="0.2">
      <c r="U588"/>
    </row>
    <row r="589" spans="21:21" x14ac:dyDescent="0.2">
      <c r="U589"/>
    </row>
    <row r="590" spans="21:21" x14ac:dyDescent="0.2">
      <c r="U590"/>
    </row>
    <row r="591" spans="21:21" x14ac:dyDescent="0.2">
      <c r="U591"/>
    </row>
    <row r="592" spans="21:21" x14ac:dyDescent="0.2">
      <c r="U592"/>
    </row>
    <row r="593" spans="21:21" x14ac:dyDescent="0.2">
      <c r="U593"/>
    </row>
    <row r="594" spans="21:21" x14ac:dyDescent="0.2">
      <c r="U594"/>
    </row>
    <row r="595" spans="21:21" x14ac:dyDescent="0.2">
      <c r="U595"/>
    </row>
    <row r="596" spans="21:21" x14ac:dyDescent="0.2">
      <c r="U596"/>
    </row>
    <row r="597" spans="21:21" x14ac:dyDescent="0.2">
      <c r="U597"/>
    </row>
    <row r="598" spans="21:21" x14ac:dyDescent="0.2">
      <c r="U598"/>
    </row>
    <row r="599" spans="21:21" x14ac:dyDescent="0.2">
      <c r="U599"/>
    </row>
    <row r="600" spans="21:21" x14ac:dyDescent="0.2">
      <c r="U600"/>
    </row>
    <row r="601" spans="21:21" x14ac:dyDescent="0.2">
      <c r="U601"/>
    </row>
    <row r="602" spans="21:21" x14ac:dyDescent="0.2">
      <c r="U602"/>
    </row>
    <row r="603" spans="21:21" x14ac:dyDescent="0.2">
      <c r="U603"/>
    </row>
    <row r="604" spans="21:21" x14ac:dyDescent="0.2">
      <c r="U604"/>
    </row>
    <row r="605" spans="21:21" x14ac:dyDescent="0.2">
      <c r="U605"/>
    </row>
    <row r="606" spans="21:21" x14ac:dyDescent="0.2">
      <c r="U606"/>
    </row>
    <row r="607" spans="21:21" x14ac:dyDescent="0.2">
      <c r="U607"/>
    </row>
    <row r="608" spans="21:21" x14ac:dyDescent="0.2">
      <c r="U608"/>
    </row>
    <row r="609" spans="21:21" x14ac:dyDescent="0.2">
      <c r="U609"/>
    </row>
    <row r="610" spans="21:21" x14ac:dyDescent="0.2">
      <c r="U610"/>
    </row>
    <row r="611" spans="21:21" x14ac:dyDescent="0.2">
      <c r="U611"/>
    </row>
    <row r="612" spans="21:21" x14ac:dyDescent="0.2">
      <c r="U612"/>
    </row>
    <row r="613" spans="21:21" x14ac:dyDescent="0.2">
      <c r="U613"/>
    </row>
    <row r="614" spans="21:21" x14ac:dyDescent="0.2">
      <c r="U614"/>
    </row>
    <row r="615" spans="21:21" x14ac:dyDescent="0.2">
      <c r="U615"/>
    </row>
    <row r="616" spans="21:21" x14ac:dyDescent="0.2">
      <c r="U616"/>
    </row>
    <row r="617" spans="21:21" x14ac:dyDescent="0.2">
      <c r="U617"/>
    </row>
    <row r="618" spans="21:21" x14ac:dyDescent="0.2">
      <c r="U618"/>
    </row>
    <row r="619" spans="21:21" x14ac:dyDescent="0.2">
      <c r="U619"/>
    </row>
    <row r="620" spans="21:21" x14ac:dyDescent="0.2">
      <c r="U620"/>
    </row>
    <row r="621" spans="21:21" x14ac:dyDescent="0.2">
      <c r="U621"/>
    </row>
    <row r="622" spans="21:21" x14ac:dyDescent="0.2">
      <c r="U622"/>
    </row>
    <row r="623" spans="21:21" x14ac:dyDescent="0.2">
      <c r="U623"/>
    </row>
    <row r="624" spans="21:21" x14ac:dyDescent="0.2">
      <c r="U624"/>
    </row>
    <row r="625" spans="21:21" x14ac:dyDescent="0.2">
      <c r="U625"/>
    </row>
    <row r="626" spans="21:21" x14ac:dyDescent="0.2">
      <c r="U626"/>
    </row>
    <row r="627" spans="21:21" x14ac:dyDescent="0.2">
      <c r="U627"/>
    </row>
    <row r="628" spans="21:21" x14ac:dyDescent="0.2">
      <c r="U628"/>
    </row>
    <row r="629" spans="21:21" x14ac:dyDescent="0.2">
      <c r="U629"/>
    </row>
    <row r="630" spans="21:21" x14ac:dyDescent="0.2">
      <c r="U630"/>
    </row>
    <row r="631" spans="21:21" x14ac:dyDescent="0.2">
      <c r="U631"/>
    </row>
    <row r="632" spans="21:21" x14ac:dyDescent="0.2">
      <c r="U632"/>
    </row>
    <row r="633" spans="21:21" x14ac:dyDescent="0.2">
      <c r="U633"/>
    </row>
    <row r="634" spans="21:21" x14ac:dyDescent="0.2">
      <c r="U634"/>
    </row>
    <row r="635" spans="21:21" x14ac:dyDescent="0.2">
      <c r="U635"/>
    </row>
    <row r="636" spans="21:21" x14ac:dyDescent="0.2">
      <c r="U636"/>
    </row>
    <row r="637" spans="21:21" x14ac:dyDescent="0.2">
      <c r="U637"/>
    </row>
    <row r="638" spans="21:21" x14ac:dyDescent="0.2">
      <c r="U638"/>
    </row>
    <row r="639" spans="21:21" x14ac:dyDescent="0.2">
      <c r="U639"/>
    </row>
    <row r="640" spans="21:21" x14ac:dyDescent="0.2">
      <c r="U640"/>
    </row>
    <row r="641" spans="21:21" x14ac:dyDescent="0.2">
      <c r="U641"/>
    </row>
    <row r="642" spans="21:21" x14ac:dyDescent="0.2">
      <c r="U642"/>
    </row>
    <row r="643" spans="21:21" x14ac:dyDescent="0.2">
      <c r="U643"/>
    </row>
    <row r="644" spans="21:21" x14ac:dyDescent="0.2">
      <c r="U644"/>
    </row>
    <row r="645" spans="21:21" x14ac:dyDescent="0.2">
      <c r="U645"/>
    </row>
    <row r="646" spans="21:21" x14ac:dyDescent="0.2">
      <c r="U646"/>
    </row>
    <row r="647" spans="21:21" x14ac:dyDescent="0.2">
      <c r="U647"/>
    </row>
    <row r="648" spans="21:21" x14ac:dyDescent="0.2">
      <c r="U648"/>
    </row>
    <row r="649" spans="21:21" x14ac:dyDescent="0.2">
      <c r="U649"/>
    </row>
    <row r="650" spans="21:21" x14ac:dyDescent="0.2">
      <c r="U650"/>
    </row>
    <row r="651" spans="21:21" x14ac:dyDescent="0.2">
      <c r="U651"/>
    </row>
    <row r="652" spans="21:21" x14ac:dyDescent="0.2">
      <c r="U652"/>
    </row>
    <row r="653" spans="21:21" x14ac:dyDescent="0.2">
      <c r="U653"/>
    </row>
    <row r="654" spans="21:21" x14ac:dyDescent="0.2">
      <c r="U654"/>
    </row>
    <row r="655" spans="21:21" x14ac:dyDescent="0.2">
      <c r="U655"/>
    </row>
    <row r="656" spans="21:21" x14ac:dyDescent="0.2">
      <c r="U656"/>
    </row>
    <row r="657" spans="21:21" x14ac:dyDescent="0.2">
      <c r="U657"/>
    </row>
    <row r="658" spans="21:21" x14ac:dyDescent="0.2">
      <c r="U658"/>
    </row>
    <row r="659" spans="21:21" x14ac:dyDescent="0.2">
      <c r="U659"/>
    </row>
    <row r="660" spans="21:21" x14ac:dyDescent="0.2">
      <c r="U660"/>
    </row>
    <row r="661" spans="21:21" x14ac:dyDescent="0.2">
      <c r="U661"/>
    </row>
    <row r="662" spans="21:21" x14ac:dyDescent="0.2">
      <c r="U662"/>
    </row>
    <row r="663" spans="21:21" x14ac:dyDescent="0.2">
      <c r="U663"/>
    </row>
    <row r="664" spans="21:21" x14ac:dyDescent="0.2">
      <c r="U664"/>
    </row>
    <row r="665" spans="21:21" x14ac:dyDescent="0.2">
      <c r="U665"/>
    </row>
    <row r="666" spans="21:21" x14ac:dyDescent="0.2">
      <c r="U666"/>
    </row>
    <row r="667" spans="21:21" x14ac:dyDescent="0.2">
      <c r="U667"/>
    </row>
    <row r="668" spans="21:21" x14ac:dyDescent="0.2">
      <c r="U668"/>
    </row>
    <row r="669" spans="21:21" x14ac:dyDescent="0.2">
      <c r="U669"/>
    </row>
    <row r="670" spans="21:21" x14ac:dyDescent="0.2">
      <c r="U670"/>
    </row>
    <row r="671" spans="21:21" x14ac:dyDescent="0.2">
      <c r="U671"/>
    </row>
    <row r="672" spans="21:21" x14ac:dyDescent="0.2">
      <c r="U672"/>
    </row>
    <row r="673" spans="21:21" x14ac:dyDescent="0.2">
      <c r="U673"/>
    </row>
    <row r="674" spans="21:21" x14ac:dyDescent="0.2">
      <c r="U674"/>
    </row>
    <row r="675" spans="21:21" x14ac:dyDescent="0.2">
      <c r="U675"/>
    </row>
    <row r="676" spans="21:21" x14ac:dyDescent="0.2">
      <c r="U676"/>
    </row>
    <row r="677" spans="21:21" x14ac:dyDescent="0.2">
      <c r="U677"/>
    </row>
    <row r="678" spans="21:21" x14ac:dyDescent="0.2">
      <c r="U678"/>
    </row>
    <row r="679" spans="21:21" x14ac:dyDescent="0.2">
      <c r="U679"/>
    </row>
    <row r="680" spans="21:21" x14ac:dyDescent="0.2">
      <c r="U680"/>
    </row>
    <row r="681" spans="21:21" x14ac:dyDescent="0.2">
      <c r="U681"/>
    </row>
    <row r="682" spans="21:21" x14ac:dyDescent="0.2">
      <c r="U682"/>
    </row>
    <row r="683" spans="21:21" x14ac:dyDescent="0.2">
      <c r="U683"/>
    </row>
    <row r="684" spans="21:21" x14ac:dyDescent="0.2">
      <c r="U684"/>
    </row>
    <row r="685" spans="21:21" x14ac:dyDescent="0.2">
      <c r="U685"/>
    </row>
    <row r="686" spans="21:21" x14ac:dyDescent="0.2">
      <c r="U686"/>
    </row>
    <row r="687" spans="21:21" x14ac:dyDescent="0.2">
      <c r="U687"/>
    </row>
    <row r="688" spans="21:21" x14ac:dyDescent="0.2">
      <c r="U688"/>
    </row>
    <row r="689" spans="21:21" x14ac:dyDescent="0.2">
      <c r="U689"/>
    </row>
    <row r="690" spans="21:21" x14ac:dyDescent="0.2">
      <c r="U690"/>
    </row>
    <row r="691" spans="21:21" x14ac:dyDescent="0.2">
      <c r="U691"/>
    </row>
    <row r="692" spans="21:21" x14ac:dyDescent="0.2">
      <c r="U692"/>
    </row>
    <row r="693" spans="21:21" x14ac:dyDescent="0.2">
      <c r="U693"/>
    </row>
    <row r="694" spans="21:21" x14ac:dyDescent="0.2">
      <c r="U694"/>
    </row>
    <row r="695" spans="21:21" x14ac:dyDescent="0.2">
      <c r="U695"/>
    </row>
    <row r="696" spans="21:21" x14ac:dyDescent="0.2">
      <c r="U696"/>
    </row>
    <row r="697" spans="21:21" x14ac:dyDescent="0.2">
      <c r="U697"/>
    </row>
    <row r="698" spans="21:21" x14ac:dyDescent="0.2">
      <c r="U698"/>
    </row>
    <row r="699" spans="21:21" x14ac:dyDescent="0.2">
      <c r="U699"/>
    </row>
    <row r="700" spans="21:21" x14ac:dyDescent="0.2">
      <c r="U700"/>
    </row>
    <row r="701" spans="21:21" x14ac:dyDescent="0.2">
      <c r="U701"/>
    </row>
    <row r="702" spans="21:21" x14ac:dyDescent="0.2">
      <c r="U702"/>
    </row>
    <row r="703" spans="21:21" x14ac:dyDescent="0.2">
      <c r="U703"/>
    </row>
    <row r="704" spans="21:21" x14ac:dyDescent="0.2">
      <c r="U704"/>
    </row>
    <row r="705" spans="21:21" x14ac:dyDescent="0.2">
      <c r="U705"/>
    </row>
    <row r="706" spans="21:21" x14ac:dyDescent="0.2">
      <c r="U706"/>
    </row>
    <row r="707" spans="21:21" x14ac:dyDescent="0.2">
      <c r="U707"/>
    </row>
    <row r="708" spans="21:21" x14ac:dyDescent="0.2">
      <c r="U708"/>
    </row>
    <row r="709" spans="21:21" x14ac:dyDescent="0.2">
      <c r="U709"/>
    </row>
    <row r="710" spans="21:21" x14ac:dyDescent="0.2">
      <c r="U710"/>
    </row>
    <row r="711" spans="21:21" x14ac:dyDescent="0.2">
      <c r="U711"/>
    </row>
    <row r="712" spans="21:21" x14ac:dyDescent="0.2">
      <c r="U712"/>
    </row>
    <row r="713" spans="21:21" x14ac:dyDescent="0.2">
      <c r="U713"/>
    </row>
    <row r="714" spans="21:21" x14ac:dyDescent="0.2">
      <c r="U714"/>
    </row>
    <row r="715" spans="21:21" x14ac:dyDescent="0.2">
      <c r="U715"/>
    </row>
    <row r="716" spans="21:21" x14ac:dyDescent="0.2">
      <c r="U716"/>
    </row>
    <row r="717" spans="21:21" x14ac:dyDescent="0.2">
      <c r="U717"/>
    </row>
    <row r="718" spans="21:21" x14ac:dyDescent="0.2">
      <c r="U718"/>
    </row>
    <row r="719" spans="21:21" x14ac:dyDescent="0.2">
      <c r="U719"/>
    </row>
    <row r="720" spans="21:21" x14ac:dyDescent="0.2">
      <c r="U720"/>
    </row>
    <row r="721" spans="21:21" x14ac:dyDescent="0.2">
      <c r="U721"/>
    </row>
    <row r="722" spans="21:21" x14ac:dyDescent="0.2">
      <c r="U722"/>
    </row>
    <row r="723" spans="21:21" x14ac:dyDescent="0.2">
      <c r="U723"/>
    </row>
    <row r="724" spans="21:21" x14ac:dyDescent="0.2">
      <c r="U724"/>
    </row>
    <row r="725" spans="21:21" x14ac:dyDescent="0.2">
      <c r="U725"/>
    </row>
    <row r="726" spans="21:21" x14ac:dyDescent="0.2">
      <c r="U726"/>
    </row>
    <row r="727" spans="21:21" x14ac:dyDescent="0.2">
      <c r="U727"/>
    </row>
    <row r="728" spans="21:21" x14ac:dyDescent="0.2">
      <c r="U728"/>
    </row>
    <row r="729" spans="21:21" x14ac:dyDescent="0.2">
      <c r="U729"/>
    </row>
    <row r="730" spans="21:21" x14ac:dyDescent="0.2">
      <c r="U730"/>
    </row>
    <row r="731" spans="21:21" x14ac:dyDescent="0.2">
      <c r="U731"/>
    </row>
    <row r="732" spans="21:21" x14ac:dyDescent="0.2">
      <c r="U732"/>
    </row>
    <row r="733" spans="21:21" x14ac:dyDescent="0.2">
      <c r="U733"/>
    </row>
    <row r="734" spans="21:21" x14ac:dyDescent="0.2">
      <c r="U734"/>
    </row>
    <row r="735" spans="21:21" x14ac:dyDescent="0.2">
      <c r="U735"/>
    </row>
    <row r="736" spans="21:21" x14ac:dyDescent="0.2">
      <c r="U736"/>
    </row>
    <row r="737" spans="21:21" x14ac:dyDescent="0.2">
      <c r="U737"/>
    </row>
    <row r="738" spans="21:21" x14ac:dyDescent="0.2">
      <c r="U738"/>
    </row>
    <row r="739" spans="21:21" x14ac:dyDescent="0.2">
      <c r="U739"/>
    </row>
    <row r="740" spans="21:21" x14ac:dyDescent="0.2">
      <c r="U740"/>
    </row>
    <row r="741" spans="21:21" x14ac:dyDescent="0.2">
      <c r="U741"/>
    </row>
    <row r="742" spans="21:21" x14ac:dyDescent="0.2">
      <c r="U742"/>
    </row>
    <row r="743" spans="21:21" x14ac:dyDescent="0.2">
      <c r="U743"/>
    </row>
    <row r="744" spans="21:21" x14ac:dyDescent="0.2">
      <c r="U744"/>
    </row>
    <row r="745" spans="21:21" x14ac:dyDescent="0.2">
      <c r="U745"/>
    </row>
    <row r="746" spans="21:21" x14ac:dyDescent="0.2">
      <c r="U746"/>
    </row>
    <row r="747" spans="21:21" x14ac:dyDescent="0.2">
      <c r="U747"/>
    </row>
    <row r="748" spans="21:21" x14ac:dyDescent="0.2">
      <c r="U748"/>
    </row>
    <row r="749" spans="21:21" x14ac:dyDescent="0.2">
      <c r="U749"/>
    </row>
    <row r="750" spans="21:21" x14ac:dyDescent="0.2">
      <c r="U750"/>
    </row>
    <row r="751" spans="21:21" x14ac:dyDescent="0.2">
      <c r="U751"/>
    </row>
    <row r="752" spans="21:21" x14ac:dyDescent="0.2">
      <c r="U752"/>
    </row>
    <row r="753" spans="21:21" x14ac:dyDescent="0.2">
      <c r="U753"/>
    </row>
    <row r="754" spans="21:21" x14ac:dyDescent="0.2">
      <c r="U754"/>
    </row>
    <row r="755" spans="21:21" x14ac:dyDescent="0.2">
      <c r="U755"/>
    </row>
    <row r="756" spans="21:21" x14ac:dyDescent="0.2">
      <c r="U756"/>
    </row>
    <row r="757" spans="21:21" x14ac:dyDescent="0.2">
      <c r="U757"/>
    </row>
    <row r="758" spans="21:21" x14ac:dyDescent="0.2">
      <c r="U758"/>
    </row>
    <row r="759" spans="21:21" x14ac:dyDescent="0.2">
      <c r="U759"/>
    </row>
    <row r="760" spans="21:21" x14ac:dyDescent="0.2">
      <c r="U760"/>
    </row>
    <row r="761" spans="21:21" x14ac:dyDescent="0.2">
      <c r="U761"/>
    </row>
    <row r="762" spans="21:21" x14ac:dyDescent="0.2">
      <c r="U762"/>
    </row>
    <row r="763" spans="21:21" x14ac:dyDescent="0.2">
      <c r="U763"/>
    </row>
    <row r="764" spans="21:21" x14ac:dyDescent="0.2">
      <c r="U764"/>
    </row>
    <row r="765" spans="21:21" x14ac:dyDescent="0.2">
      <c r="U765"/>
    </row>
    <row r="766" spans="21:21" x14ac:dyDescent="0.2">
      <c r="U766"/>
    </row>
    <row r="767" spans="21:21" x14ac:dyDescent="0.2">
      <c r="U767"/>
    </row>
    <row r="768" spans="21:21" x14ac:dyDescent="0.2">
      <c r="U768"/>
    </row>
    <row r="769" spans="21:21" x14ac:dyDescent="0.2">
      <c r="U769"/>
    </row>
    <row r="770" spans="21:21" x14ac:dyDescent="0.2">
      <c r="U770"/>
    </row>
    <row r="771" spans="21:21" x14ac:dyDescent="0.2">
      <c r="U771"/>
    </row>
    <row r="772" spans="21:21" x14ac:dyDescent="0.2">
      <c r="U772"/>
    </row>
    <row r="773" spans="21:21" x14ac:dyDescent="0.2">
      <c r="U773"/>
    </row>
    <row r="774" spans="21:21" x14ac:dyDescent="0.2">
      <c r="U774"/>
    </row>
    <row r="775" spans="21:21" x14ac:dyDescent="0.2">
      <c r="U775"/>
    </row>
    <row r="776" spans="21:21" x14ac:dyDescent="0.2">
      <c r="U776"/>
    </row>
    <row r="777" spans="21:21" x14ac:dyDescent="0.2">
      <c r="U777"/>
    </row>
    <row r="778" spans="21:21" x14ac:dyDescent="0.2">
      <c r="U778"/>
    </row>
    <row r="779" spans="21:21" x14ac:dyDescent="0.2">
      <c r="U779"/>
    </row>
    <row r="780" spans="21:21" x14ac:dyDescent="0.2">
      <c r="U780"/>
    </row>
    <row r="781" spans="21:21" x14ac:dyDescent="0.2">
      <c r="U781"/>
    </row>
    <row r="782" spans="21:21" x14ac:dyDescent="0.2">
      <c r="U782"/>
    </row>
    <row r="783" spans="21:21" x14ac:dyDescent="0.2">
      <c r="U783"/>
    </row>
    <row r="784" spans="21:21" x14ac:dyDescent="0.2">
      <c r="U784"/>
    </row>
    <row r="785" spans="21:21" x14ac:dyDescent="0.2">
      <c r="U785"/>
    </row>
    <row r="786" spans="21:21" x14ac:dyDescent="0.2">
      <c r="U786"/>
    </row>
    <row r="787" spans="21:21" x14ac:dyDescent="0.2">
      <c r="U787"/>
    </row>
    <row r="788" spans="21:21" x14ac:dyDescent="0.2">
      <c r="U788"/>
    </row>
    <row r="789" spans="21:21" x14ac:dyDescent="0.2">
      <c r="U789"/>
    </row>
    <row r="790" spans="21:21" x14ac:dyDescent="0.2">
      <c r="U790"/>
    </row>
    <row r="791" spans="21:21" x14ac:dyDescent="0.2">
      <c r="U791"/>
    </row>
    <row r="792" spans="21:21" x14ac:dyDescent="0.2">
      <c r="U792"/>
    </row>
    <row r="793" spans="21:21" x14ac:dyDescent="0.2">
      <c r="U793"/>
    </row>
    <row r="794" spans="21:21" x14ac:dyDescent="0.2">
      <c r="U794"/>
    </row>
    <row r="795" spans="21:21" x14ac:dyDescent="0.2">
      <c r="U795"/>
    </row>
    <row r="796" spans="21:21" x14ac:dyDescent="0.2">
      <c r="U796"/>
    </row>
    <row r="797" spans="21:21" x14ac:dyDescent="0.2">
      <c r="U797"/>
    </row>
    <row r="798" spans="21:21" x14ac:dyDescent="0.2">
      <c r="U798"/>
    </row>
    <row r="799" spans="21:21" x14ac:dyDescent="0.2">
      <c r="U799"/>
    </row>
    <row r="800" spans="21:21" x14ac:dyDescent="0.2">
      <c r="U800"/>
    </row>
    <row r="801" spans="21:21" x14ac:dyDescent="0.2">
      <c r="U801"/>
    </row>
    <row r="802" spans="21:21" x14ac:dyDescent="0.2">
      <c r="U802"/>
    </row>
    <row r="803" spans="21:21" x14ac:dyDescent="0.2">
      <c r="U803"/>
    </row>
    <row r="804" spans="21:21" x14ac:dyDescent="0.2">
      <c r="U804"/>
    </row>
    <row r="805" spans="21:21" x14ac:dyDescent="0.2">
      <c r="U805"/>
    </row>
    <row r="806" spans="21:21" x14ac:dyDescent="0.2">
      <c r="U806"/>
    </row>
    <row r="807" spans="21:21" x14ac:dyDescent="0.2">
      <c r="U807"/>
    </row>
    <row r="808" spans="21:21" x14ac:dyDescent="0.2">
      <c r="U808"/>
    </row>
    <row r="809" spans="21:21" x14ac:dyDescent="0.2">
      <c r="U809"/>
    </row>
    <row r="810" spans="21:21" x14ac:dyDescent="0.2">
      <c r="U810"/>
    </row>
    <row r="811" spans="21:21" x14ac:dyDescent="0.2">
      <c r="U811"/>
    </row>
    <row r="812" spans="21:21" x14ac:dyDescent="0.2">
      <c r="U812"/>
    </row>
    <row r="813" spans="21:21" x14ac:dyDescent="0.2">
      <c r="U813"/>
    </row>
    <row r="814" spans="21:21" x14ac:dyDescent="0.2">
      <c r="U814"/>
    </row>
    <row r="815" spans="21:21" x14ac:dyDescent="0.2">
      <c r="U815"/>
    </row>
    <row r="816" spans="21:21" x14ac:dyDescent="0.2">
      <c r="U816"/>
    </row>
    <row r="817" spans="21:21" x14ac:dyDescent="0.2">
      <c r="U817"/>
    </row>
    <row r="818" spans="21:21" x14ac:dyDescent="0.2">
      <c r="U818"/>
    </row>
    <row r="819" spans="21:21" x14ac:dyDescent="0.2">
      <c r="U819"/>
    </row>
    <row r="820" spans="21:21" x14ac:dyDescent="0.2">
      <c r="U820"/>
    </row>
    <row r="821" spans="21:21" x14ac:dyDescent="0.2">
      <c r="U821"/>
    </row>
    <row r="822" spans="21:21" x14ac:dyDescent="0.2">
      <c r="U822"/>
    </row>
    <row r="823" spans="21:21" x14ac:dyDescent="0.2">
      <c r="U823"/>
    </row>
    <row r="824" spans="21:21" x14ac:dyDescent="0.2">
      <c r="U824"/>
    </row>
    <row r="825" spans="21:21" x14ac:dyDescent="0.2">
      <c r="U825"/>
    </row>
    <row r="826" spans="21:21" x14ac:dyDescent="0.2">
      <c r="U826"/>
    </row>
    <row r="827" spans="21:21" x14ac:dyDescent="0.2">
      <c r="U827"/>
    </row>
    <row r="828" spans="21:21" x14ac:dyDescent="0.2">
      <c r="U828"/>
    </row>
    <row r="829" spans="21:21" x14ac:dyDescent="0.2">
      <c r="U829"/>
    </row>
    <row r="830" spans="21:21" x14ac:dyDescent="0.2">
      <c r="U830"/>
    </row>
    <row r="831" spans="21:21" x14ac:dyDescent="0.2">
      <c r="U831"/>
    </row>
    <row r="832" spans="21:21" x14ac:dyDescent="0.2">
      <c r="U832"/>
    </row>
    <row r="833" spans="21:21" x14ac:dyDescent="0.2">
      <c r="U833"/>
    </row>
    <row r="834" spans="21:21" x14ac:dyDescent="0.2">
      <c r="U834"/>
    </row>
    <row r="835" spans="21:21" x14ac:dyDescent="0.2">
      <c r="U835"/>
    </row>
    <row r="836" spans="21:21" x14ac:dyDescent="0.2">
      <c r="U836"/>
    </row>
    <row r="837" spans="21:21" x14ac:dyDescent="0.2">
      <c r="U837"/>
    </row>
    <row r="838" spans="21:21" x14ac:dyDescent="0.2">
      <c r="U838"/>
    </row>
    <row r="839" spans="21:21" x14ac:dyDescent="0.2">
      <c r="U839"/>
    </row>
    <row r="840" spans="21:21" x14ac:dyDescent="0.2">
      <c r="U840"/>
    </row>
    <row r="841" spans="21:21" x14ac:dyDescent="0.2">
      <c r="U841"/>
    </row>
    <row r="842" spans="21:21" x14ac:dyDescent="0.2">
      <c r="U842"/>
    </row>
    <row r="843" spans="21:21" x14ac:dyDescent="0.2">
      <c r="U843"/>
    </row>
    <row r="844" spans="21:21" x14ac:dyDescent="0.2">
      <c r="U844"/>
    </row>
    <row r="845" spans="21:21" x14ac:dyDescent="0.2">
      <c r="U845"/>
    </row>
    <row r="846" spans="21:21" x14ac:dyDescent="0.2">
      <c r="U846"/>
    </row>
    <row r="847" spans="21:21" x14ac:dyDescent="0.2">
      <c r="U847"/>
    </row>
    <row r="848" spans="21:21" x14ac:dyDescent="0.2">
      <c r="U848"/>
    </row>
    <row r="849" spans="21:21" x14ac:dyDescent="0.2">
      <c r="U849"/>
    </row>
    <row r="850" spans="21:21" x14ac:dyDescent="0.2">
      <c r="U850"/>
    </row>
    <row r="851" spans="21:21" x14ac:dyDescent="0.2">
      <c r="U851"/>
    </row>
    <row r="852" spans="21:21" x14ac:dyDescent="0.2">
      <c r="U852"/>
    </row>
    <row r="853" spans="21:21" x14ac:dyDescent="0.2">
      <c r="U853"/>
    </row>
    <row r="854" spans="21:21" x14ac:dyDescent="0.2">
      <c r="U854"/>
    </row>
    <row r="855" spans="21:21" x14ac:dyDescent="0.2">
      <c r="U855"/>
    </row>
    <row r="856" spans="21:21" x14ac:dyDescent="0.2">
      <c r="U856"/>
    </row>
    <row r="857" spans="21:21" x14ac:dyDescent="0.2">
      <c r="U857"/>
    </row>
    <row r="858" spans="21:21" x14ac:dyDescent="0.2">
      <c r="U858"/>
    </row>
    <row r="859" spans="21:21" x14ac:dyDescent="0.2">
      <c r="U859"/>
    </row>
    <row r="860" spans="21:21" x14ac:dyDescent="0.2">
      <c r="U860"/>
    </row>
    <row r="861" spans="21:21" x14ac:dyDescent="0.2">
      <c r="U861"/>
    </row>
    <row r="862" spans="21:21" x14ac:dyDescent="0.2">
      <c r="U862"/>
    </row>
    <row r="863" spans="21:21" x14ac:dyDescent="0.2">
      <c r="U863"/>
    </row>
    <row r="864" spans="21:21" x14ac:dyDescent="0.2">
      <c r="U864"/>
    </row>
    <row r="865" spans="21:21" x14ac:dyDescent="0.2">
      <c r="U865"/>
    </row>
    <row r="866" spans="21:21" x14ac:dyDescent="0.2">
      <c r="U866"/>
    </row>
    <row r="867" spans="21:21" x14ac:dyDescent="0.2">
      <c r="U867"/>
    </row>
    <row r="868" spans="21:21" x14ac:dyDescent="0.2">
      <c r="U868"/>
    </row>
    <row r="869" spans="21:21" x14ac:dyDescent="0.2">
      <c r="U869"/>
    </row>
    <row r="870" spans="21:21" x14ac:dyDescent="0.2">
      <c r="U870"/>
    </row>
    <row r="871" spans="21:21" x14ac:dyDescent="0.2">
      <c r="U871"/>
    </row>
    <row r="872" spans="21:21" x14ac:dyDescent="0.2">
      <c r="U872"/>
    </row>
    <row r="873" spans="21:21" x14ac:dyDescent="0.2">
      <c r="U873"/>
    </row>
    <row r="874" spans="21:21" x14ac:dyDescent="0.2">
      <c r="U874"/>
    </row>
    <row r="875" spans="21:21" x14ac:dyDescent="0.2">
      <c r="U875"/>
    </row>
    <row r="876" spans="21:21" x14ac:dyDescent="0.2">
      <c r="U876"/>
    </row>
    <row r="877" spans="21:21" x14ac:dyDescent="0.2">
      <c r="U877"/>
    </row>
    <row r="878" spans="21:21" x14ac:dyDescent="0.2">
      <c r="U878"/>
    </row>
    <row r="879" spans="21:21" x14ac:dyDescent="0.2">
      <c r="U879"/>
    </row>
    <row r="880" spans="21:21" x14ac:dyDescent="0.2">
      <c r="U880"/>
    </row>
    <row r="881" spans="21:21" x14ac:dyDescent="0.2">
      <c r="U881"/>
    </row>
    <row r="882" spans="21:21" x14ac:dyDescent="0.2">
      <c r="U882"/>
    </row>
    <row r="883" spans="21:21" x14ac:dyDescent="0.2">
      <c r="U883"/>
    </row>
    <row r="884" spans="21:21" x14ac:dyDescent="0.2">
      <c r="U884"/>
    </row>
    <row r="885" spans="21:21" x14ac:dyDescent="0.2">
      <c r="U885"/>
    </row>
    <row r="886" spans="21:21" x14ac:dyDescent="0.2">
      <c r="U886"/>
    </row>
    <row r="887" spans="21:21" x14ac:dyDescent="0.2">
      <c r="U887"/>
    </row>
    <row r="888" spans="21:21" x14ac:dyDescent="0.2">
      <c r="U888"/>
    </row>
    <row r="889" spans="21:21" x14ac:dyDescent="0.2">
      <c r="U889"/>
    </row>
    <row r="890" spans="21:21" x14ac:dyDescent="0.2">
      <c r="U890"/>
    </row>
    <row r="891" spans="21:21" x14ac:dyDescent="0.2">
      <c r="U891"/>
    </row>
    <row r="892" spans="21:21" x14ac:dyDescent="0.2">
      <c r="U892"/>
    </row>
    <row r="893" spans="21:21" x14ac:dyDescent="0.2">
      <c r="U893"/>
    </row>
    <row r="894" spans="21:21" x14ac:dyDescent="0.2">
      <c r="U894"/>
    </row>
    <row r="895" spans="21:21" x14ac:dyDescent="0.2">
      <c r="U895"/>
    </row>
    <row r="896" spans="21:21" x14ac:dyDescent="0.2">
      <c r="U896"/>
    </row>
    <row r="897" spans="21:21" x14ac:dyDescent="0.2">
      <c r="U897"/>
    </row>
    <row r="898" spans="21:21" x14ac:dyDescent="0.2">
      <c r="U898"/>
    </row>
    <row r="899" spans="21:21" x14ac:dyDescent="0.2">
      <c r="U899"/>
    </row>
    <row r="900" spans="21:21" x14ac:dyDescent="0.2">
      <c r="U900"/>
    </row>
    <row r="901" spans="21:21" x14ac:dyDescent="0.2">
      <c r="U901"/>
    </row>
    <row r="902" spans="21:21" x14ac:dyDescent="0.2">
      <c r="U902"/>
    </row>
    <row r="903" spans="21:21" x14ac:dyDescent="0.2">
      <c r="U903"/>
    </row>
    <row r="904" spans="21:21" x14ac:dyDescent="0.2">
      <c r="U904"/>
    </row>
    <row r="905" spans="21:21" x14ac:dyDescent="0.2">
      <c r="U905"/>
    </row>
    <row r="906" spans="21:21" x14ac:dyDescent="0.2">
      <c r="U906"/>
    </row>
    <row r="907" spans="21:21" x14ac:dyDescent="0.2">
      <c r="U907"/>
    </row>
    <row r="908" spans="21:21" x14ac:dyDescent="0.2">
      <c r="U908"/>
    </row>
    <row r="909" spans="21:21" x14ac:dyDescent="0.2">
      <c r="U909"/>
    </row>
    <row r="910" spans="21:21" x14ac:dyDescent="0.2">
      <c r="U910"/>
    </row>
    <row r="911" spans="21:21" x14ac:dyDescent="0.2">
      <c r="U911"/>
    </row>
    <row r="912" spans="21:21" x14ac:dyDescent="0.2">
      <c r="U912"/>
    </row>
    <row r="913" spans="21:21" x14ac:dyDescent="0.2">
      <c r="U913"/>
    </row>
    <row r="914" spans="21:21" x14ac:dyDescent="0.2">
      <c r="U914"/>
    </row>
    <row r="915" spans="21:21" x14ac:dyDescent="0.2">
      <c r="U915"/>
    </row>
    <row r="916" spans="21:21" x14ac:dyDescent="0.2">
      <c r="U916"/>
    </row>
    <row r="917" spans="21:21" x14ac:dyDescent="0.2">
      <c r="U917"/>
    </row>
    <row r="918" spans="21:21" x14ac:dyDescent="0.2">
      <c r="U918"/>
    </row>
    <row r="919" spans="21:21" x14ac:dyDescent="0.2">
      <c r="U919"/>
    </row>
    <row r="920" spans="21:21" x14ac:dyDescent="0.2">
      <c r="U920"/>
    </row>
    <row r="921" spans="21:21" x14ac:dyDescent="0.2">
      <c r="U921"/>
    </row>
    <row r="922" spans="21:21" x14ac:dyDescent="0.2">
      <c r="U922"/>
    </row>
    <row r="923" spans="21:21" x14ac:dyDescent="0.2">
      <c r="U923"/>
    </row>
    <row r="924" spans="21:21" x14ac:dyDescent="0.2">
      <c r="U924"/>
    </row>
    <row r="925" spans="21:21" x14ac:dyDescent="0.2">
      <c r="U925"/>
    </row>
    <row r="926" spans="21:21" x14ac:dyDescent="0.2">
      <c r="U926"/>
    </row>
    <row r="927" spans="21:21" x14ac:dyDescent="0.2">
      <c r="U927"/>
    </row>
    <row r="928" spans="21:21" x14ac:dyDescent="0.2">
      <c r="U928"/>
    </row>
    <row r="929" spans="21:21" x14ac:dyDescent="0.2">
      <c r="U929"/>
    </row>
    <row r="930" spans="21:21" x14ac:dyDescent="0.2">
      <c r="U930"/>
    </row>
    <row r="931" spans="21:21" x14ac:dyDescent="0.2">
      <c r="U931"/>
    </row>
    <row r="932" spans="21:21" x14ac:dyDescent="0.2">
      <c r="U932"/>
    </row>
    <row r="933" spans="21:21" x14ac:dyDescent="0.2">
      <c r="U933"/>
    </row>
    <row r="934" spans="21:21" x14ac:dyDescent="0.2">
      <c r="U934"/>
    </row>
    <row r="935" spans="21:21" x14ac:dyDescent="0.2">
      <c r="U935"/>
    </row>
    <row r="936" spans="21:21" x14ac:dyDescent="0.2">
      <c r="U936"/>
    </row>
    <row r="937" spans="21:21" x14ac:dyDescent="0.2">
      <c r="U937"/>
    </row>
    <row r="938" spans="21:21" x14ac:dyDescent="0.2">
      <c r="U938"/>
    </row>
    <row r="939" spans="21:21" x14ac:dyDescent="0.2">
      <c r="U939"/>
    </row>
    <row r="940" spans="21:21" x14ac:dyDescent="0.2">
      <c r="U940"/>
    </row>
    <row r="941" spans="21:21" x14ac:dyDescent="0.2">
      <c r="U941"/>
    </row>
    <row r="942" spans="21:21" x14ac:dyDescent="0.2">
      <c r="U942"/>
    </row>
    <row r="943" spans="21:21" x14ac:dyDescent="0.2">
      <c r="U943"/>
    </row>
    <row r="944" spans="21:21" x14ac:dyDescent="0.2">
      <c r="U944"/>
    </row>
    <row r="945" spans="21:21" x14ac:dyDescent="0.2">
      <c r="U945"/>
    </row>
    <row r="946" spans="21:21" x14ac:dyDescent="0.2">
      <c r="U946"/>
    </row>
    <row r="947" spans="21:21" x14ac:dyDescent="0.2">
      <c r="U947"/>
    </row>
    <row r="948" spans="21:21" x14ac:dyDescent="0.2">
      <c r="U948"/>
    </row>
    <row r="949" spans="21:21" x14ac:dyDescent="0.2">
      <c r="U949"/>
    </row>
    <row r="950" spans="21:21" x14ac:dyDescent="0.2">
      <c r="U950"/>
    </row>
    <row r="951" spans="21:21" x14ac:dyDescent="0.2">
      <c r="U951"/>
    </row>
    <row r="952" spans="21:21" x14ac:dyDescent="0.2">
      <c r="U952"/>
    </row>
    <row r="953" spans="21:21" x14ac:dyDescent="0.2">
      <c r="U953"/>
    </row>
    <row r="954" spans="21:21" x14ac:dyDescent="0.2">
      <c r="U954"/>
    </row>
    <row r="955" spans="21:21" x14ac:dyDescent="0.2">
      <c r="U955"/>
    </row>
    <row r="956" spans="21:21" x14ac:dyDescent="0.2">
      <c r="U956"/>
    </row>
    <row r="957" spans="21:21" x14ac:dyDescent="0.2">
      <c r="U957"/>
    </row>
    <row r="958" spans="21:21" x14ac:dyDescent="0.2">
      <c r="U958"/>
    </row>
    <row r="959" spans="21:21" x14ac:dyDescent="0.2">
      <c r="U959"/>
    </row>
    <row r="960" spans="21:21" x14ac:dyDescent="0.2">
      <c r="U960"/>
    </row>
    <row r="961" spans="21:21" x14ac:dyDescent="0.2">
      <c r="U961"/>
    </row>
    <row r="962" spans="21:21" x14ac:dyDescent="0.2">
      <c r="U962"/>
    </row>
    <row r="963" spans="21:21" x14ac:dyDescent="0.2">
      <c r="U963"/>
    </row>
    <row r="964" spans="21:21" x14ac:dyDescent="0.2">
      <c r="U964"/>
    </row>
    <row r="965" spans="21:21" x14ac:dyDescent="0.2">
      <c r="U965"/>
    </row>
    <row r="966" spans="21:21" x14ac:dyDescent="0.2">
      <c r="U966"/>
    </row>
    <row r="967" spans="21:21" x14ac:dyDescent="0.2">
      <c r="U967"/>
    </row>
    <row r="968" spans="21:21" x14ac:dyDescent="0.2">
      <c r="U968"/>
    </row>
    <row r="969" spans="21:21" x14ac:dyDescent="0.2">
      <c r="U969"/>
    </row>
    <row r="970" spans="21:21" x14ac:dyDescent="0.2">
      <c r="U970"/>
    </row>
    <row r="971" spans="21:21" x14ac:dyDescent="0.2">
      <c r="U971"/>
    </row>
    <row r="972" spans="21:21" x14ac:dyDescent="0.2">
      <c r="U972"/>
    </row>
    <row r="973" spans="21:21" x14ac:dyDescent="0.2">
      <c r="U973"/>
    </row>
    <row r="974" spans="21:21" x14ac:dyDescent="0.2">
      <c r="U974"/>
    </row>
    <row r="975" spans="21:21" x14ac:dyDescent="0.2">
      <c r="U975"/>
    </row>
    <row r="976" spans="21:21" x14ac:dyDescent="0.2">
      <c r="U976"/>
    </row>
    <row r="977" spans="21:21" x14ac:dyDescent="0.2">
      <c r="U977"/>
    </row>
    <row r="978" spans="21:21" x14ac:dyDescent="0.2">
      <c r="U978"/>
    </row>
    <row r="979" spans="21:21" x14ac:dyDescent="0.2">
      <c r="U979"/>
    </row>
    <row r="980" spans="21:21" x14ac:dyDescent="0.2">
      <c r="U980"/>
    </row>
    <row r="981" spans="21:21" x14ac:dyDescent="0.2">
      <c r="U981"/>
    </row>
    <row r="982" spans="21:21" x14ac:dyDescent="0.2">
      <c r="U982"/>
    </row>
    <row r="983" spans="21:21" x14ac:dyDescent="0.2">
      <c r="U983"/>
    </row>
    <row r="984" spans="21:21" x14ac:dyDescent="0.2">
      <c r="U984"/>
    </row>
    <row r="985" spans="21:21" x14ac:dyDescent="0.2">
      <c r="U985"/>
    </row>
    <row r="986" spans="21:21" x14ac:dyDescent="0.2">
      <c r="U986"/>
    </row>
    <row r="987" spans="21:21" x14ac:dyDescent="0.2">
      <c r="U987"/>
    </row>
    <row r="988" spans="21:21" x14ac:dyDescent="0.2">
      <c r="U988"/>
    </row>
    <row r="989" spans="21:21" x14ac:dyDescent="0.2">
      <c r="U989"/>
    </row>
    <row r="990" spans="21:21" x14ac:dyDescent="0.2">
      <c r="U990"/>
    </row>
    <row r="991" spans="21:21" x14ac:dyDescent="0.2">
      <c r="U991"/>
    </row>
    <row r="992" spans="21:21" x14ac:dyDescent="0.2">
      <c r="U992"/>
    </row>
    <row r="993" spans="21:21" x14ac:dyDescent="0.2">
      <c r="U993"/>
    </row>
    <row r="994" spans="21:21" x14ac:dyDescent="0.2">
      <c r="U994"/>
    </row>
    <row r="995" spans="21:21" x14ac:dyDescent="0.2">
      <c r="U995"/>
    </row>
    <row r="996" spans="21:21" x14ac:dyDescent="0.2">
      <c r="U996"/>
    </row>
    <row r="997" spans="21:21" x14ac:dyDescent="0.2">
      <c r="U997"/>
    </row>
    <row r="998" spans="21:21" x14ac:dyDescent="0.2">
      <c r="U998"/>
    </row>
    <row r="999" spans="21:21" x14ac:dyDescent="0.2">
      <c r="U999"/>
    </row>
    <row r="1000" spans="21:21" x14ac:dyDescent="0.2">
      <c r="U1000"/>
    </row>
    <row r="1001" spans="21:21" x14ac:dyDescent="0.2">
      <c r="U1001"/>
    </row>
    <row r="1002" spans="21:21" x14ac:dyDescent="0.2">
      <c r="U1002"/>
    </row>
    <row r="1003" spans="21:21" x14ac:dyDescent="0.2">
      <c r="U1003"/>
    </row>
    <row r="1004" spans="21:21" x14ac:dyDescent="0.2">
      <c r="U1004"/>
    </row>
    <row r="1005" spans="21:21" x14ac:dyDescent="0.2">
      <c r="U1005"/>
    </row>
    <row r="1006" spans="21:21" x14ac:dyDescent="0.2">
      <c r="U1006"/>
    </row>
    <row r="1007" spans="21:21" x14ac:dyDescent="0.2">
      <c r="U1007"/>
    </row>
    <row r="1008" spans="21:21" x14ac:dyDescent="0.2">
      <c r="U1008"/>
    </row>
    <row r="1009" spans="21:21" x14ac:dyDescent="0.2">
      <c r="U1009"/>
    </row>
    <row r="1010" spans="21:21" x14ac:dyDescent="0.2">
      <c r="U1010"/>
    </row>
    <row r="1011" spans="21:21" x14ac:dyDescent="0.2">
      <c r="U1011"/>
    </row>
    <row r="1012" spans="21:21" x14ac:dyDescent="0.2">
      <c r="U1012"/>
    </row>
    <row r="1013" spans="21:21" x14ac:dyDescent="0.2">
      <c r="U1013"/>
    </row>
    <row r="1014" spans="21:21" x14ac:dyDescent="0.2">
      <c r="U1014"/>
    </row>
    <row r="1015" spans="21:21" x14ac:dyDescent="0.2">
      <c r="U1015"/>
    </row>
    <row r="1016" spans="21:21" x14ac:dyDescent="0.2">
      <c r="U1016"/>
    </row>
    <row r="1017" spans="21:21" x14ac:dyDescent="0.2">
      <c r="U1017"/>
    </row>
    <row r="1018" spans="21:21" x14ac:dyDescent="0.2">
      <c r="U1018"/>
    </row>
    <row r="1019" spans="21:21" x14ac:dyDescent="0.2">
      <c r="U1019"/>
    </row>
    <row r="1020" spans="21:21" x14ac:dyDescent="0.2">
      <c r="U1020"/>
    </row>
    <row r="1021" spans="21:21" x14ac:dyDescent="0.2">
      <c r="U1021"/>
    </row>
    <row r="1022" spans="21:21" x14ac:dyDescent="0.2">
      <c r="U1022"/>
    </row>
    <row r="1023" spans="21:21" x14ac:dyDescent="0.2">
      <c r="U1023"/>
    </row>
    <row r="1024" spans="21:21" x14ac:dyDescent="0.2">
      <c r="U1024"/>
    </row>
    <row r="1025" spans="21:21" x14ac:dyDescent="0.2">
      <c r="U1025"/>
    </row>
    <row r="1026" spans="21:21" x14ac:dyDescent="0.2">
      <c r="U1026"/>
    </row>
    <row r="1027" spans="21:21" x14ac:dyDescent="0.2">
      <c r="U1027"/>
    </row>
    <row r="1028" spans="21:21" x14ac:dyDescent="0.2">
      <c r="U1028"/>
    </row>
    <row r="1029" spans="21:21" x14ac:dyDescent="0.2">
      <c r="U1029"/>
    </row>
    <row r="1030" spans="21:21" x14ac:dyDescent="0.2">
      <c r="U1030"/>
    </row>
    <row r="1031" spans="21:21" x14ac:dyDescent="0.2">
      <c r="U1031"/>
    </row>
    <row r="1032" spans="21:21" x14ac:dyDescent="0.2">
      <c r="U1032"/>
    </row>
    <row r="1033" spans="21:21" x14ac:dyDescent="0.2">
      <c r="U1033"/>
    </row>
    <row r="1034" spans="21:21" x14ac:dyDescent="0.2">
      <c r="U1034"/>
    </row>
    <row r="1035" spans="21:21" x14ac:dyDescent="0.2">
      <c r="U1035"/>
    </row>
    <row r="1036" spans="21:21" x14ac:dyDescent="0.2">
      <c r="U1036"/>
    </row>
    <row r="1037" spans="21:21" x14ac:dyDescent="0.2">
      <c r="U1037"/>
    </row>
    <row r="1038" spans="21:21" x14ac:dyDescent="0.2">
      <c r="U1038"/>
    </row>
    <row r="1039" spans="21:21" x14ac:dyDescent="0.2">
      <c r="U1039"/>
    </row>
    <row r="1040" spans="21:21" x14ac:dyDescent="0.2">
      <c r="U1040"/>
    </row>
    <row r="1041" spans="21:21" x14ac:dyDescent="0.2">
      <c r="U1041"/>
    </row>
    <row r="1042" spans="21:21" x14ac:dyDescent="0.2">
      <c r="U1042"/>
    </row>
    <row r="1043" spans="21:21" x14ac:dyDescent="0.2">
      <c r="U1043"/>
    </row>
    <row r="1044" spans="21:21" x14ac:dyDescent="0.2">
      <c r="U1044"/>
    </row>
    <row r="1045" spans="21:21" x14ac:dyDescent="0.2">
      <c r="U1045"/>
    </row>
    <row r="1046" spans="21:21" x14ac:dyDescent="0.2">
      <c r="U1046"/>
    </row>
    <row r="1047" spans="21:21" x14ac:dyDescent="0.2">
      <c r="U1047"/>
    </row>
    <row r="1048" spans="21:21" x14ac:dyDescent="0.2">
      <c r="U1048"/>
    </row>
    <row r="1049" spans="21:21" x14ac:dyDescent="0.2">
      <c r="U1049"/>
    </row>
    <row r="1050" spans="21:21" x14ac:dyDescent="0.2">
      <c r="U1050"/>
    </row>
    <row r="1051" spans="21:21" x14ac:dyDescent="0.2">
      <c r="U1051"/>
    </row>
    <row r="1052" spans="21:21" x14ac:dyDescent="0.2">
      <c r="U1052"/>
    </row>
    <row r="1053" spans="21:21" x14ac:dyDescent="0.2">
      <c r="U1053"/>
    </row>
    <row r="1054" spans="21:21" x14ac:dyDescent="0.2">
      <c r="U1054"/>
    </row>
    <row r="1055" spans="21:21" x14ac:dyDescent="0.2">
      <c r="U1055"/>
    </row>
    <row r="1056" spans="21:21" x14ac:dyDescent="0.2">
      <c r="U1056"/>
    </row>
    <row r="1057" spans="21:21" x14ac:dyDescent="0.2">
      <c r="U1057"/>
    </row>
    <row r="1058" spans="21:21" x14ac:dyDescent="0.2">
      <c r="U1058"/>
    </row>
    <row r="1059" spans="21:21" x14ac:dyDescent="0.2">
      <c r="U1059"/>
    </row>
    <row r="1060" spans="21:21" x14ac:dyDescent="0.2">
      <c r="U1060"/>
    </row>
    <row r="1061" spans="21:21" x14ac:dyDescent="0.2">
      <c r="U1061"/>
    </row>
    <row r="1062" spans="21:21" x14ac:dyDescent="0.2">
      <c r="U1062"/>
    </row>
    <row r="1063" spans="21:21" x14ac:dyDescent="0.2">
      <c r="U1063"/>
    </row>
    <row r="1064" spans="21:21" x14ac:dyDescent="0.2">
      <c r="U1064"/>
    </row>
    <row r="1065" spans="21:21" x14ac:dyDescent="0.2">
      <c r="U1065"/>
    </row>
    <row r="1066" spans="21:21" x14ac:dyDescent="0.2">
      <c r="U1066"/>
    </row>
    <row r="1067" spans="21:21" x14ac:dyDescent="0.2">
      <c r="U1067"/>
    </row>
    <row r="1068" spans="21:21" x14ac:dyDescent="0.2">
      <c r="U1068"/>
    </row>
    <row r="1069" spans="21:21" x14ac:dyDescent="0.2">
      <c r="U1069"/>
    </row>
    <row r="1070" spans="21:21" x14ac:dyDescent="0.2">
      <c r="U1070"/>
    </row>
    <row r="1071" spans="21:21" x14ac:dyDescent="0.2">
      <c r="U1071"/>
    </row>
    <row r="1072" spans="21:21" x14ac:dyDescent="0.2">
      <c r="U1072"/>
    </row>
    <row r="1073" spans="21:21" x14ac:dyDescent="0.2">
      <c r="U1073"/>
    </row>
    <row r="1074" spans="21:21" x14ac:dyDescent="0.2">
      <c r="U1074"/>
    </row>
    <row r="1075" spans="21:21" x14ac:dyDescent="0.2">
      <c r="U1075"/>
    </row>
    <row r="1076" spans="21:21" x14ac:dyDescent="0.2">
      <c r="U1076"/>
    </row>
    <row r="1077" spans="21:21" x14ac:dyDescent="0.2">
      <c r="U1077"/>
    </row>
    <row r="1078" spans="21:21" x14ac:dyDescent="0.2">
      <c r="U1078"/>
    </row>
    <row r="1079" spans="21:21" x14ac:dyDescent="0.2">
      <c r="U1079"/>
    </row>
    <row r="1080" spans="21:21" x14ac:dyDescent="0.2">
      <c r="U1080"/>
    </row>
    <row r="1081" spans="21:21" x14ac:dyDescent="0.2">
      <c r="U1081"/>
    </row>
    <row r="1082" spans="21:21" x14ac:dyDescent="0.2">
      <c r="U1082"/>
    </row>
    <row r="1083" spans="21:21" x14ac:dyDescent="0.2">
      <c r="U1083"/>
    </row>
    <row r="1084" spans="21:21" x14ac:dyDescent="0.2">
      <c r="U1084"/>
    </row>
    <row r="1085" spans="21:21" x14ac:dyDescent="0.2">
      <c r="U1085"/>
    </row>
    <row r="1086" spans="21:21" x14ac:dyDescent="0.2">
      <c r="U1086"/>
    </row>
    <row r="1087" spans="21:21" x14ac:dyDescent="0.2">
      <c r="U1087"/>
    </row>
    <row r="1088" spans="21:21" x14ac:dyDescent="0.2">
      <c r="U1088"/>
    </row>
    <row r="1089" spans="21:21" x14ac:dyDescent="0.2">
      <c r="U1089"/>
    </row>
    <row r="1090" spans="21:21" x14ac:dyDescent="0.2">
      <c r="U1090"/>
    </row>
    <row r="1091" spans="21:21" x14ac:dyDescent="0.2">
      <c r="U1091"/>
    </row>
    <row r="1092" spans="21:21" x14ac:dyDescent="0.2">
      <c r="U1092"/>
    </row>
    <row r="1093" spans="21:21" x14ac:dyDescent="0.2">
      <c r="U1093"/>
    </row>
    <row r="1094" spans="21:21" x14ac:dyDescent="0.2">
      <c r="U1094"/>
    </row>
    <row r="1095" spans="21:21" x14ac:dyDescent="0.2">
      <c r="U1095"/>
    </row>
  </sheetData>
  <sortState xmlns:xlrd2="http://schemas.microsoft.com/office/spreadsheetml/2017/richdata2" ref="Y64:Y74">
    <sortCondition ref="Y64:Y74"/>
  </sortState>
  <pageMargins left="0.7" right="0.7" top="0.75" bottom="0.75" header="0.3" footer="0.3"/>
  <pageSetup paperSize="9" orientation="portrait" horizontalDpi="90" verticalDpi="9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B89AE-8144-49A3-AD48-2C732786E02B}">
  <sheetPr codeName="Sheet4">
    <tabColor rgb="FFFFFFCC"/>
  </sheetPr>
  <dimension ref="A1:AB86"/>
  <sheetViews>
    <sheetView showGridLines="0" zoomScale="70" zoomScaleNormal="70" workbookViewId="0">
      <pane xSplit="2" ySplit="7" topLeftCell="C8" activePane="bottomRight" state="frozen"/>
      <selection activeCell="A3" sqref="A3"/>
      <selection pane="topRight" activeCell="A3" sqref="A3"/>
      <selection pane="bottomLeft" activeCell="A3" sqref="A3"/>
      <selection pane="bottomRight" activeCell="C8" sqref="C8"/>
    </sheetView>
  </sheetViews>
  <sheetFormatPr defaultColWidth="8" defaultRowHeight="12.75" x14ac:dyDescent="0.2"/>
  <cols>
    <col min="1" max="1" width="27.625" style="1" customWidth="1"/>
    <col min="2" max="2" width="8.75" style="1" customWidth="1"/>
    <col min="3" max="3" width="3.5" style="1" customWidth="1"/>
    <col min="4" max="4" width="18.375" style="1" customWidth="1"/>
    <col min="5" max="5" width="4.375" style="1" customWidth="1"/>
    <col min="6" max="6" width="25.375" style="1" customWidth="1"/>
    <col min="7" max="16384" width="8" style="1"/>
  </cols>
  <sheetData>
    <row r="1" spans="1:28" ht="18.75" x14ac:dyDescent="0.3">
      <c r="A1" s="10" t="str">
        <f>bus</f>
        <v>Powercor</v>
      </c>
      <c r="B1" s="10"/>
      <c r="C1" s="10"/>
      <c r="D1" s="10"/>
      <c r="E1" s="10"/>
      <c r="F1" s="10"/>
      <c r="G1" s="10"/>
      <c r="H1" s="10"/>
      <c r="I1" s="10"/>
      <c r="J1" s="10"/>
      <c r="K1" s="96"/>
      <c r="L1" s="96"/>
      <c r="M1" s="96"/>
      <c r="N1" s="10"/>
      <c r="O1" s="10"/>
      <c r="P1" s="10"/>
      <c r="Q1" s="10"/>
      <c r="R1" s="10"/>
      <c r="S1" s="10"/>
      <c r="T1" s="10"/>
      <c r="U1" s="10"/>
      <c r="V1" s="10"/>
      <c r="W1" s="10"/>
      <c r="X1" s="7"/>
      <c r="Y1" s="7"/>
      <c r="Z1" s="7"/>
      <c r="AA1" s="7"/>
      <c r="AB1" s="7"/>
    </row>
    <row r="2" spans="1:28" ht="18.75" x14ac:dyDescent="0.3">
      <c r="A2" s="128" t="str">
        <f>proj</f>
        <v>Lines flood resilience program</v>
      </c>
      <c r="B2" s="128"/>
      <c r="C2" s="128"/>
      <c r="D2" s="128"/>
      <c r="E2" s="128"/>
      <c r="F2" s="128"/>
      <c r="G2" s="10"/>
      <c r="H2" s="10"/>
      <c r="I2" s="10"/>
      <c r="J2" s="10"/>
      <c r="K2" s="96"/>
      <c r="L2" s="96"/>
      <c r="M2" s="96"/>
      <c r="N2" s="10"/>
      <c r="O2" s="10"/>
      <c r="P2" s="10"/>
      <c r="Q2" s="10"/>
      <c r="R2" s="10"/>
      <c r="S2" s="10"/>
      <c r="T2" s="10"/>
      <c r="U2" s="10"/>
      <c r="V2" s="10"/>
      <c r="W2" s="10"/>
      <c r="X2" s="7"/>
      <c r="Y2" s="7"/>
      <c r="Z2" s="7"/>
      <c r="AA2" s="7"/>
      <c r="AB2" s="7"/>
    </row>
    <row r="3" spans="1:28" ht="15.75" x14ac:dyDescent="0.25">
      <c r="A3" s="5"/>
      <c r="B3" s="5"/>
      <c r="C3" s="5"/>
      <c r="D3" s="5"/>
      <c r="E3" s="5"/>
      <c r="F3" s="5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</row>
    <row r="4" spans="1:28" x14ac:dyDescent="0.2">
      <c r="A4" s="72"/>
      <c r="B4" s="72"/>
      <c r="C4" s="72"/>
      <c r="D4" s="72"/>
      <c r="E4" s="72"/>
      <c r="F4" s="72"/>
    </row>
    <row r="5" spans="1:28" x14ac:dyDescent="0.2">
      <c r="A5" s="73"/>
      <c r="B5" s="72"/>
      <c r="C5" s="73"/>
      <c r="D5" s="72"/>
      <c r="E5" s="72"/>
      <c r="F5" s="72"/>
    </row>
    <row r="6" spans="1:28" x14ac:dyDescent="0.2">
      <c r="A6" s="73"/>
      <c r="B6" s="72"/>
      <c r="C6" s="73"/>
      <c r="D6" s="75" t="s">
        <v>727</v>
      </c>
      <c r="E6" s="72"/>
      <c r="F6" s="75" t="s">
        <v>304</v>
      </c>
    </row>
    <row r="7" spans="1:28" x14ac:dyDescent="0.2">
      <c r="A7" s="75" t="s">
        <v>143</v>
      </c>
      <c r="B7" s="75" t="s">
        <v>73</v>
      </c>
      <c r="C7" s="73"/>
      <c r="D7" s="75" t="s">
        <v>303</v>
      </c>
      <c r="E7" s="72"/>
      <c r="F7" s="75" t="s">
        <v>303</v>
      </c>
      <c r="I7" s="1" t="s">
        <v>1470</v>
      </c>
    </row>
    <row r="8" spans="1:28" x14ac:dyDescent="0.2">
      <c r="A8" s="72" t="s">
        <v>144</v>
      </c>
      <c r="B8" s="72" t="s">
        <v>225</v>
      </c>
      <c r="C8" s="72"/>
      <c r="D8" s="137">
        <v>52200</v>
      </c>
      <c r="E8" s="72"/>
      <c r="F8" s="137">
        <v>10649.229188078107</v>
      </c>
    </row>
    <row r="9" spans="1:28" x14ac:dyDescent="0.2">
      <c r="A9" s="72" t="s">
        <v>145</v>
      </c>
      <c r="B9" s="72" t="s">
        <v>226</v>
      </c>
      <c r="C9" s="72"/>
      <c r="D9" s="137">
        <v>39317.709531096138</v>
      </c>
      <c r="E9" s="72"/>
      <c r="F9" s="137">
        <v>10727.879278357123</v>
      </c>
    </row>
    <row r="10" spans="1:28" x14ac:dyDescent="0.2">
      <c r="A10" s="72" t="s">
        <v>146</v>
      </c>
      <c r="B10" s="72" t="s">
        <v>227</v>
      </c>
      <c r="C10" s="72"/>
      <c r="D10" s="137">
        <v>39298.344810285562</v>
      </c>
      <c r="E10" s="72"/>
      <c r="F10" s="137">
        <v>10827.194851903199</v>
      </c>
    </row>
    <row r="11" spans="1:28" x14ac:dyDescent="0.2">
      <c r="A11" s="72" t="s">
        <v>147</v>
      </c>
      <c r="B11" s="72" t="s">
        <v>228</v>
      </c>
      <c r="C11" s="72"/>
      <c r="D11" s="137">
        <v>52200</v>
      </c>
      <c r="E11" s="72"/>
      <c r="F11" s="137">
        <v>10649.229188078107</v>
      </c>
    </row>
    <row r="12" spans="1:28" x14ac:dyDescent="0.2">
      <c r="A12" s="72" t="s">
        <v>148</v>
      </c>
      <c r="B12" s="72" t="s">
        <v>229</v>
      </c>
      <c r="C12" s="72"/>
      <c r="D12" s="137">
        <v>55160.936457312753</v>
      </c>
      <c r="E12" s="72"/>
      <c r="F12" s="137">
        <v>11253.284570171203</v>
      </c>
    </row>
    <row r="13" spans="1:28" x14ac:dyDescent="0.2">
      <c r="A13" s="72" t="s">
        <v>149</v>
      </c>
      <c r="B13" s="72" t="s">
        <v>230</v>
      </c>
      <c r="C13" s="72"/>
      <c r="D13" s="137">
        <v>52200</v>
      </c>
      <c r="E13" s="72"/>
      <c r="F13" s="137">
        <v>10649.229188078107</v>
      </c>
    </row>
    <row r="14" spans="1:28" x14ac:dyDescent="0.2">
      <c r="A14" s="72" t="s">
        <v>150</v>
      </c>
      <c r="B14" s="72" t="s">
        <v>231</v>
      </c>
      <c r="C14" s="72"/>
      <c r="D14" s="137">
        <v>54508.989678672304</v>
      </c>
      <c r="E14" s="72"/>
      <c r="F14" s="137">
        <v>11317.925189553114</v>
      </c>
    </row>
    <row r="15" spans="1:28" x14ac:dyDescent="0.2">
      <c r="A15" s="72" t="s">
        <v>151</v>
      </c>
      <c r="B15" s="72" t="s">
        <v>232</v>
      </c>
      <c r="C15" s="72"/>
      <c r="D15" s="137">
        <v>44753.327047371298</v>
      </c>
      <c r="E15" s="72"/>
      <c r="F15" s="137">
        <v>10611.334331888113</v>
      </c>
    </row>
    <row r="16" spans="1:28" x14ac:dyDescent="0.2">
      <c r="A16" s="72" t="s">
        <v>152</v>
      </c>
      <c r="B16" s="72" t="s">
        <v>233</v>
      </c>
      <c r="C16" s="72"/>
      <c r="D16" s="137">
        <v>52200</v>
      </c>
      <c r="E16" s="72"/>
      <c r="F16" s="137">
        <v>10649.229188078107</v>
      </c>
    </row>
    <row r="17" spans="1:6" x14ac:dyDescent="0.2">
      <c r="A17" s="72" t="s">
        <v>153</v>
      </c>
      <c r="B17" s="72" t="s">
        <v>234</v>
      </c>
      <c r="C17" s="72"/>
      <c r="D17" s="137">
        <v>37239.589325647779</v>
      </c>
      <c r="E17" s="72"/>
      <c r="F17" s="137">
        <v>9753.9334906247877</v>
      </c>
    </row>
    <row r="18" spans="1:6" x14ac:dyDescent="0.2">
      <c r="A18" s="72" t="s">
        <v>154</v>
      </c>
      <c r="B18" s="72" t="s">
        <v>235</v>
      </c>
      <c r="C18" s="72"/>
      <c r="D18" s="137">
        <v>52200</v>
      </c>
      <c r="E18" s="72"/>
      <c r="F18" s="137">
        <v>10649.229188078107</v>
      </c>
    </row>
    <row r="19" spans="1:6" x14ac:dyDescent="0.2">
      <c r="A19" s="72" t="s">
        <v>155</v>
      </c>
      <c r="B19" s="72" t="s">
        <v>236</v>
      </c>
      <c r="C19" s="72"/>
      <c r="D19" s="137">
        <v>52200</v>
      </c>
      <c r="E19" s="72"/>
      <c r="F19" s="137">
        <v>10649.229188078107</v>
      </c>
    </row>
    <row r="20" spans="1:6" x14ac:dyDescent="0.2">
      <c r="A20" s="72" t="s">
        <v>156</v>
      </c>
      <c r="B20" s="72" t="s">
        <v>237</v>
      </c>
      <c r="C20" s="72"/>
      <c r="D20" s="137">
        <v>39529.347449662884</v>
      </c>
      <c r="E20" s="72"/>
      <c r="F20" s="137">
        <v>10836.996483451365</v>
      </c>
    </row>
    <row r="21" spans="1:6" x14ac:dyDescent="0.2">
      <c r="A21" s="72" t="s">
        <v>156</v>
      </c>
      <c r="B21" s="72" t="s">
        <v>238</v>
      </c>
      <c r="C21" s="72"/>
      <c r="D21" s="137">
        <v>42734.815543871344</v>
      </c>
      <c r="E21" s="72"/>
      <c r="F21" s="137">
        <v>10810.692379539636</v>
      </c>
    </row>
    <row r="22" spans="1:6" x14ac:dyDescent="0.2">
      <c r="A22" s="72" t="s">
        <v>157</v>
      </c>
      <c r="B22" s="72" t="s">
        <v>239</v>
      </c>
      <c r="C22" s="72"/>
      <c r="D22" s="137">
        <v>45714.888915350864</v>
      </c>
      <c r="E22" s="72"/>
      <c r="F22" s="137">
        <v>11125.739119612488</v>
      </c>
    </row>
    <row r="23" spans="1:6" x14ac:dyDescent="0.2">
      <c r="A23" s="72" t="s">
        <v>158</v>
      </c>
      <c r="B23" s="72" t="s">
        <v>240</v>
      </c>
      <c r="C23" s="72"/>
      <c r="D23" s="137">
        <v>38419.819164692846</v>
      </c>
      <c r="E23" s="72"/>
      <c r="F23" s="137">
        <v>9746.822531334712</v>
      </c>
    </row>
    <row r="24" spans="1:6" x14ac:dyDescent="0.2">
      <c r="A24" s="72" t="s">
        <v>159</v>
      </c>
      <c r="B24" s="72" t="s">
        <v>241</v>
      </c>
      <c r="C24" s="72"/>
      <c r="D24" s="137">
        <v>40985.690240150645</v>
      </c>
      <c r="E24" s="72"/>
      <c r="F24" s="137">
        <v>10762.476373876971</v>
      </c>
    </row>
    <row r="25" spans="1:6" x14ac:dyDescent="0.2">
      <c r="A25" s="72" t="s">
        <v>160</v>
      </c>
      <c r="B25" s="72" t="s">
        <v>242</v>
      </c>
      <c r="C25" s="72"/>
      <c r="D25" s="137">
        <v>42808.694143857116</v>
      </c>
      <c r="E25" s="72"/>
      <c r="F25" s="137">
        <v>11497.559082836879</v>
      </c>
    </row>
    <row r="26" spans="1:6" x14ac:dyDescent="0.2">
      <c r="A26" s="72" t="s">
        <v>161</v>
      </c>
      <c r="B26" s="72" t="s">
        <v>243</v>
      </c>
      <c r="C26" s="72"/>
      <c r="D26" s="137">
        <v>51573.349994187003</v>
      </c>
      <c r="E26" s="72"/>
      <c r="F26" s="137">
        <v>11164.201996800708</v>
      </c>
    </row>
    <row r="27" spans="1:6" x14ac:dyDescent="0.2">
      <c r="A27" s="72" t="s">
        <v>162</v>
      </c>
      <c r="B27" s="72" t="s">
        <v>244</v>
      </c>
      <c r="C27" s="72"/>
      <c r="D27" s="137">
        <v>44780.76065096142</v>
      </c>
      <c r="E27" s="72"/>
      <c r="F27" s="137">
        <v>10889.882742867221</v>
      </c>
    </row>
    <row r="28" spans="1:6" x14ac:dyDescent="0.2">
      <c r="A28" s="72" t="s">
        <v>163</v>
      </c>
      <c r="B28" s="72" t="s">
        <v>245</v>
      </c>
      <c r="C28" s="72"/>
      <c r="D28" s="137">
        <v>38093.432583798196</v>
      </c>
      <c r="E28" s="72"/>
      <c r="F28" s="137">
        <v>10804.653503870402</v>
      </c>
    </row>
    <row r="29" spans="1:6" x14ac:dyDescent="0.2">
      <c r="A29" s="72" t="s">
        <v>164</v>
      </c>
      <c r="B29" s="72" t="s">
        <v>246</v>
      </c>
      <c r="C29" s="72"/>
      <c r="D29" s="137">
        <v>52200</v>
      </c>
      <c r="E29" s="72"/>
      <c r="F29" s="137">
        <v>10649.229188078107</v>
      </c>
    </row>
    <row r="30" spans="1:6" x14ac:dyDescent="0.2">
      <c r="A30" s="72" t="s">
        <v>165</v>
      </c>
      <c r="B30" s="72" t="s">
        <v>247</v>
      </c>
      <c r="C30" s="72"/>
      <c r="D30" s="137">
        <v>40240.023646804118</v>
      </c>
      <c r="E30" s="72"/>
      <c r="F30" s="137">
        <v>10709.884737744012</v>
      </c>
    </row>
    <row r="31" spans="1:6" x14ac:dyDescent="0.2">
      <c r="A31" s="72" t="s">
        <v>166</v>
      </c>
      <c r="B31" s="72" t="s">
        <v>248</v>
      </c>
      <c r="C31" s="72"/>
      <c r="D31" s="137">
        <v>53295.272730610232</v>
      </c>
      <c r="E31" s="72"/>
      <c r="F31" s="137">
        <v>11724.379059996101</v>
      </c>
    </row>
    <row r="32" spans="1:6" x14ac:dyDescent="0.2">
      <c r="A32" s="72" t="s">
        <v>167</v>
      </c>
      <c r="B32" s="72" t="s">
        <v>249</v>
      </c>
      <c r="C32" s="72"/>
      <c r="D32" s="137">
        <v>52200</v>
      </c>
      <c r="E32" s="72"/>
      <c r="F32" s="137">
        <v>10649.229188078107</v>
      </c>
    </row>
    <row r="33" spans="1:6" x14ac:dyDescent="0.2">
      <c r="A33" s="72" t="s">
        <v>168</v>
      </c>
      <c r="B33" s="72" t="s">
        <v>250</v>
      </c>
      <c r="C33" s="72"/>
      <c r="D33" s="137">
        <v>47157.546501363686</v>
      </c>
      <c r="E33" s="72"/>
      <c r="F33" s="137">
        <v>11382.868178023666</v>
      </c>
    </row>
    <row r="34" spans="1:6" x14ac:dyDescent="0.2">
      <c r="A34" s="72" t="s">
        <v>169</v>
      </c>
      <c r="B34" s="72" t="s">
        <v>251</v>
      </c>
      <c r="C34" s="72"/>
      <c r="D34" s="137">
        <v>52200</v>
      </c>
      <c r="E34" s="72"/>
      <c r="F34" s="137">
        <v>10649.229188078107</v>
      </c>
    </row>
    <row r="35" spans="1:6" x14ac:dyDescent="0.2">
      <c r="A35" s="72" t="s">
        <v>170</v>
      </c>
      <c r="B35" s="72" t="s">
        <v>252</v>
      </c>
      <c r="C35" s="72"/>
      <c r="D35" s="137">
        <v>52231.112256837747</v>
      </c>
      <c r="E35" s="72"/>
      <c r="F35" s="137">
        <v>10888.579991808572</v>
      </c>
    </row>
    <row r="36" spans="1:6" x14ac:dyDescent="0.2">
      <c r="A36" s="72" t="s">
        <v>171</v>
      </c>
      <c r="B36" s="72" t="s">
        <v>253</v>
      </c>
      <c r="C36" s="72"/>
      <c r="D36" s="137">
        <v>45326.565768622255</v>
      </c>
      <c r="E36" s="72"/>
      <c r="F36" s="137">
        <v>10725.265354130304</v>
      </c>
    </row>
    <row r="37" spans="1:6" x14ac:dyDescent="0.2">
      <c r="A37" s="72" t="s">
        <v>172</v>
      </c>
      <c r="B37" s="72" t="s">
        <v>254</v>
      </c>
      <c r="C37" s="72"/>
      <c r="D37" s="137">
        <v>37042.780275268531</v>
      </c>
      <c r="E37" s="72"/>
      <c r="F37" s="137">
        <v>10614.594844471123</v>
      </c>
    </row>
    <row r="38" spans="1:6" x14ac:dyDescent="0.2">
      <c r="A38" s="72" t="s">
        <v>173</v>
      </c>
      <c r="B38" s="72" t="s">
        <v>255</v>
      </c>
      <c r="C38" s="72"/>
      <c r="D38" s="137">
        <v>43192.203456998148</v>
      </c>
      <c r="E38" s="72"/>
      <c r="F38" s="137">
        <v>10984.503417157008</v>
      </c>
    </row>
    <row r="39" spans="1:6" x14ac:dyDescent="0.2">
      <c r="A39" s="72" t="s">
        <v>174</v>
      </c>
      <c r="B39" s="72" t="s">
        <v>256</v>
      </c>
      <c r="C39" s="72"/>
      <c r="D39" s="137">
        <v>36243.955801250559</v>
      </c>
      <c r="E39" s="72"/>
      <c r="F39" s="137">
        <v>10819.170257785947</v>
      </c>
    </row>
    <row r="40" spans="1:6" x14ac:dyDescent="0.2">
      <c r="A40" s="72" t="s">
        <v>175</v>
      </c>
      <c r="B40" s="72" t="s">
        <v>257</v>
      </c>
      <c r="C40" s="72"/>
      <c r="D40" s="137">
        <v>36385.072710298162</v>
      </c>
      <c r="E40" s="72"/>
      <c r="F40" s="137">
        <v>10747.646658991027</v>
      </c>
    </row>
    <row r="41" spans="1:6" x14ac:dyDescent="0.2">
      <c r="A41" s="72" t="s">
        <v>176</v>
      </c>
      <c r="B41" s="72" t="s">
        <v>258</v>
      </c>
      <c r="C41" s="72"/>
      <c r="D41" s="137">
        <v>36500.422687525541</v>
      </c>
      <c r="E41" s="72"/>
      <c r="F41" s="137">
        <v>10752.031444699871</v>
      </c>
    </row>
    <row r="42" spans="1:6" x14ac:dyDescent="0.2">
      <c r="A42" s="72" t="s">
        <v>177</v>
      </c>
      <c r="B42" s="72" t="s">
        <v>259</v>
      </c>
      <c r="C42" s="72"/>
      <c r="D42" s="137">
        <v>43924.300227922555</v>
      </c>
      <c r="E42" s="72"/>
      <c r="F42" s="137">
        <v>11308.027927542289</v>
      </c>
    </row>
    <row r="43" spans="1:6" x14ac:dyDescent="0.2">
      <c r="A43" s="72" t="s">
        <v>178</v>
      </c>
      <c r="B43" s="72" t="s">
        <v>260</v>
      </c>
      <c r="C43" s="72"/>
      <c r="D43" s="137">
        <v>41631.575238965597</v>
      </c>
      <c r="E43" s="72"/>
      <c r="F43" s="137">
        <v>11021.019319470024</v>
      </c>
    </row>
    <row r="44" spans="1:6" x14ac:dyDescent="0.2">
      <c r="A44" s="72" t="s">
        <v>179</v>
      </c>
      <c r="B44" s="72" t="s">
        <v>261</v>
      </c>
      <c r="C44" s="72"/>
      <c r="D44" s="137">
        <v>44485.808612821747</v>
      </c>
      <c r="E44" s="72"/>
      <c r="F44" s="137">
        <v>11603.264175137807</v>
      </c>
    </row>
    <row r="45" spans="1:6" x14ac:dyDescent="0.2">
      <c r="A45" s="72" t="s">
        <v>180</v>
      </c>
      <c r="B45" s="72" t="s">
        <v>262</v>
      </c>
      <c r="C45" s="72"/>
      <c r="D45" s="137">
        <v>47316.728246091661</v>
      </c>
      <c r="E45" s="72"/>
      <c r="F45" s="137">
        <v>10850.589648432704</v>
      </c>
    </row>
    <row r="46" spans="1:6" x14ac:dyDescent="0.2">
      <c r="A46" s="72" t="s">
        <v>181</v>
      </c>
      <c r="B46" s="72" t="s">
        <v>263</v>
      </c>
      <c r="C46" s="72"/>
      <c r="D46" s="137">
        <v>43695.192499285105</v>
      </c>
      <c r="E46" s="72"/>
      <c r="F46" s="137">
        <v>10892.505590912471</v>
      </c>
    </row>
    <row r="47" spans="1:6" x14ac:dyDescent="0.2">
      <c r="A47" s="72" t="s">
        <v>182</v>
      </c>
      <c r="B47" s="72" t="s">
        <v>264</v>
      </c>
      <c r="C47" s="72"/>
      <c r="D47" s="137">
        <v>67045.21515544533</v>
      </c>
      <c r="E47" s="72"/>
      <c r="F47" s="137">
        <v>13927.262104069139</v>
      </c>
    </row>
    <row r="48" spans="1:6" x14ac:dyDescent="0.2">
      <c r="A48" s="72" t="s">
        <v>183</v>
      </c>
      <c r="B48" s="72" t="s">
        <v>265</v>
      </c>
      <c r="C48" s="72"/>
      <c r="D48" s="137">
        <v>43210.608843710448</v>
      </c>
      <c r="E48" s="72"/>
      <c r="F48" s="137">
        <v>11999.465229507441</v>
      </c>
    </row>
    <row r="49" spans="1:6" x14ac:dyDescent="0.2">
      <c r="A49" s="72" t="s">
        <v>184</v>
      </c>
      <c r="B49" s="72" t="s">
        <v>266</v>
      </c>
      <c r="C49" s="72"/>
      <c r="D49" s="137">
        <v>48008.750708019099</v>
      </c>
      <c r="E49" s="72"/>
      <c r="F49" s="137">
        <v>11465.909717154573</v>
      </c>
    </row>
    <row r="50" spans="1:6" x14ac:dyDescent="0.2">
      <c r="A50" s="72" t="s">
        <v>185</v>
      </c>
      <c r="B50" s="72" t="s">
        <v>267</v>
      </c>
      <c r="C50" s="72"/>
      <c r="D50" s="137">
        <v>44855.730691834236</v>
      </c>
      <c r="E50" s="72"/>
      <c r="F50" s="137">
        <v>11725.215038713406</v>
      </c>
    </row>
    <row r="51" spans="1:6" x14ac:dyDescent="0.2">
      <c r="A51" s="72" t="s">
        <v>186</v>
      </c>
      <c r="B51" s="72" t="s">
        <v>268</v>
      </c>
      <c r="C51" s="72"/>
      <c r="D51" s="137">
        <v>34098.957405227644</v>
      </c>
      <c r="E51" s="72"/>
      <c r="F51" s="137">
        <v>9467.2646518442507</v>
      </c>
    </row>
    <row r="52" spans="1:6" x14ac:dyDescent="0.2">
      <c r="A52" s="72" t="s">
        <v>187</v>
      </c>
      <c r="B52" s="72" t="s">
        <v>269</v>
      </c>
      <c r="C52" s="72"/>
      <c r="D52" s="137">
        <v>30762.922259079445</v>
      </c>
      <c r="E52" s="72"/>
      <c r="F52" s="137">
        <v>9076.1772076300804</v>
      </c>
    </row>
    <row r="53" spans="1:6" x14ac:dyDescent="0.2">
      <c r="A53" s="72" t="s">
        <v>188</v>
      </c>
      <c r="B53" s="72" t="s">
        <v>270</v>
      </c>
      <c r="C53" s="72"/>
      <c r="D53" s="137">
        <v>35433.138687671169</v>
      </c>
      <c r="E53" s="72"/>
      <c r="F53" s="137">
        <v>10550.928009055164</v>
      </c>
    </row>
    <row r="54" spans="1:6" x14ac:dyDescent="0.2">
      <c r="A54" s="72" t="s">
        <v>189</v>
      </c>
      <c r="B54" s="72" t="s">
        <v>271</v>
      </c>
      <c r="C54" s="72"/>
      <c r="D54" s="137">
        <v>45569.827443685361</v>
      </c>
      <c r="E54" s="72"/>
      <c r="F54" s="137">
        <v>11085.073979186789</v>
      </c>
    </row>
    <row r="55" spans="1:6" x14ac:dyDescent="0.2">
      <c r="A55" s="72" t="s">
        <v>190</v>
      </c>
      <c r="B55" s="72" t="s">
        <v>272</v>
      </c>
      <c r="C55" s="72"/>
      <c r="D55" s="137">
        <v>53595.36327995552</v>
      </c>
      <c r="E55" s="72"/>
      <c r="F55" s="137">
        <v>11939.646992895392</v>
      </c>
    </row>
    <row r="56" spans="1:6" x14ac:dyDescent="0.2">
      <c r="A56" s="72" t="s">
        <v>191</v>
      </c>
      <c r="B56" s="72" t="s">
        <v>273</v>
      </c>
      <c r="C56" s="72"/>
      <c r="D56" s="137">
        <v>42126.312175037834</v>
      </c>
      <c r="E56" s="72"/>
      <c r="F56" s="137">
        <v>11964.050360474324</v>
      </c>
    </row>
    <row r="57" spans="1:6" x14ac:dyDescent="0.2">
      <c r="A57" s="72" t="s">
        <v>192</v>
      </c>
      <c r="B57" s="72" t="s">
        <v>274</v>
      </c>
      <c r="C57" s="72"/>
      <c r="D57" s="137">
        <v>74790</v>
      </c>
      <c r="E57" s="72"/>
      <c r="F57" s="137">
        <v>15257.774922918807</v>
      </c>
    </row>
    <row r="58" spans="1:6" x14ac:dyDescent="0.2">
      <c r="A58" s="72" t="s">
        <v>193</v>
      </c>
      <c r="B58" s="72" t="s">
        <v>275</v>
      </c>
      <c r="C58" s="72"/>
      <c r="D58" s="137">
        <v>52200</v>
      </c>
      <c r="E58" s="72"/>
      <c r="F58" s="137">
        <v>10649.229188078107</v>
      </c>
    </row>
    <row r="59" spans="1:6" x14ac:dyDescent="0.2">
      <c r="A59" s="72" t="s">
        <v>194</v>
      </c>
      <c r="B59" s="72" t="s">
        <v>276</v>
      </c>
      <c r="C59" s="72"/>
      <c r="D59" s="137">
        <v>44598.658938486689</v>
      </c>
      <c r="E59" s="72"/>
      <c r="F59" s="137">
        <v>11923.691917813921</v>
      </c>
    </row>
    <row r="60" spans="1:6" x14ac:dyDescent="0.2">
      <c r="A60" s="72" t="s">
        <v>195</v>
      </c>
      <c r="B60" s="72" t="s">
        <v>277</v>
      </c>
      <c r="C60" s="72"/>
      <c r="D60" s="137">
        <v>47800.349548886326</v>
      </c>
      <c r="E60" s="72"/>
      <c r="F60" s="137">
        <v>11425.234225180093</v>
      </c>
    </row>
    <row r="61" spans="1:6" x14ac:dyDescent="0.2">
      <c r="A61" s="72" t="s">
        <v>196</v>
      </c>
      <c r="B61" s="72" t="s">
        <v>278</v>
      </c>
      <c r="C61" s="72"/>
      <c r="D61" s="137">
        <v>50191.634692423082</v>
      </c>
      <c r="E61" s="72"/>
      <c r="F61" s="137">
        <v>11451.859582120233</v>
      </c>
    </row>
    <row r="62" spans="1:6" x14ac:dyDescent="0.2">
      <c r="A62" s="72" t="s">
        <v>197</v>
      </c>
      <c r="B62" s="72" t="s">
        <v>279</v>
      </c>
      <c r="C62" s="72"/>
      <c r="D62" s="137">
        <v>47522.404810253167</v>
      </c>
      <c r="E62" s="72"/>
      <c r="F62" s="137">
        <v>11920.027531732649</v>
      </c>
    </row>
    <row r="63" spans="1:6" x14ac:dyDescent="0.2">
      <c r="A63" s="72" t="s">
        <v>198</v>
      </c>
      <c r="B63" s="72" t="s">
        <v>280</v>
      </c>
      <c r="C63" s="72"/>
      <c r="D63" s="137">
        <v>48575.898561682094</v>
      </c>
      <c r="E63" s="72"/>
      <c r="F63" s="137">
        <v>11806.254448237185</v>
      </c>
    </row>
    <row r="64" spans="1:6" x14ac:dyDescent="0.2">
      <c r="A64" s="72" t="s">
        <v>199</v>
      </c>
      <c r="B64" s="72" t="s">
        <v>281</v>
      </c>
      <c r="C64" s="72"/>
      <c r="D64" s="137">
        <v>50364.811078191051</v>
      </c>
      <c r="E64" s="72"/>
      <c r="F64" s="137">
        <v>12003.905604878883</v>
      </c>
    </row>
    <row r="65" spans="1:6" x14ac:dyDescent="0.2">
      <c r="A65" s="72" t="s">
        <v>200</v>
      </c>
      <c r="B65" s="72" t="s">
        <v>282</v>
      </c>
      <c r="C65" s="72"/>
      <c r="D65" s="137">
        <v>52400.988476110724</v>
      </c>
      <c r="E65" s="72"/>
      <c r="F65" s="137">
        <v>12452.651297227119</v>
      </c>
    </row>
    <row r="66" spans="1:6" x14ac:dyDescent="0.2">
      <c r="A66" s="72" t="s">
        <v>201</v>
      </c>
      <c r="B66" s="72" t="s">
        <v>283</v>
      </c>
      <c r="C66" s="72"/>
      <c r="D66" s="137">
        <v>46875.287879570307</v>
      </c>
      <c r="E66" s="72"/>
      <c r="F66" s="137">
        <v>11543.286815184199</v>
      </c>
    </row>
    <row r="67" spans="1:6" x14ac:dyDescent="0.2">
      <c r="A67" s="72" t="s">
        <v>202</v>
      </c>
      <c r="B67" s="72" t="s">
        <v>284</v>
      </c>
      <c r="C67" s="72"/>
      <c r="D67" s="137">
        <v>47127.169807296137</v>
      </c>
      <c r="E67" s="72"/>
      <c r="F67" s="137">
        <v>12114.741475161009</v>
      </c>
    </row>
    <row r="68" spans="1:6" x14ac:dyDescent="0.2">
      <c r="A68" s="72" t="s">
        <v>203</v>
      </c>
      <c r="B68" s="72" t="s">
        <v>285</v>
      </c>
      <c r="C68" s="72"/>
      <c r="D68" s="137">
        <v>45429.258372142976</v>
      </c>
      <c r="E68" s="72"/>
      <c r="F68" s="137">
        <v>10860.149625021599</v>
      </c>
    </row>
    <row r="69" spans="1:6" x14ac:dyDescent="0.2">
      <c r="A69" s="72" t="s">
        <v>204</v>
      </c>
      <c r="B69" s="72" t="s">
        <v>286</v>
      </c>
      <c r="C69" s="72"/>
      <c r="D69" s="137">
        <v>52118.098532746255</v>
      </c>
      <c r="E69" s="72"/>
      <c r="F69" s="137">
        <v>10674.766087406069</v>
      </c>
    </row>
    <row r="70" spans="1:6" x14ac:dyDescent="0.2">
      <c r="A70" s="72" t="s">
        <v>205</v>
      </c>
      <c r="B70" s="72" t="s">
        <v>287</v>
      </c>
      <c r="C70" s="72"/>
      <c r="D70" s="137">
        <v>44906.183515166558</v>
      </c>
      <c r="E70" s="72"/>
      <c r="F70" s="137">
        <v>10807.393991695471</v>
      </c>
    </row>
    <row r="71" spans="1:6" x14ac:dyDescent="0.2">
      <c r="A71" s="72" t="s">
        <v>206</v>
      </c>
      <c r="B71" s="72" t="s">
        <v>288</v>
      </c>
      <c r="C71" s="72"/>
      <c r="D71" s="137">
        <v>38280.733007001079</v>
      </c>
      <c r="E71" s="72"/>
      <c r="F71" s="137">
        <v>9773.4555068276422</v>
      </c>
    </row>
    <row r="72" spans="1:6" x14ac:dyDescent="0.2">
      <c r="A72" s="72" t="s">
        <v>207</v>
      </c>
      <c r="B72" s="72" t="s">
        <v>289</v>
      </c>
      <c r="C72" s="72"/>
      <c r="D72" s="137">
        <v>52200</v>
      </c>
      <c r="E72" s="72"/>
      <c r="F72" s="137">
        <v>10649.229188078107</v>
      </c>
    </row>
    <row r="73" spans="1:6" x14ac:dyDescent="0.2">
      <c r="A73" s="72" t="s">
        <v>208</v>
      </c>
      <c r="B73" s="72" t="s">
        <v>290</v>
      </c>
      <c r="C73" s="72"/>
      <c r="D73" s="137">
        <v>47052.942653410806</v>
      </c>
      <c r="E73" s="72"/>
      <c r="F73" s="137">
        <v>10746.927259066524</v>
      </c>
    </row>
    <row r="74" spans="1:6" x14ac:dyDescent="0.2">
      <c r="A74" s="72" t="s">
        <v>209</v>
      </c>
      <c r="B74" s="72" t="s">
        <v>291</v>
      </c>
      <c r="C74" s="72"/>
      <c r="D74" s="137">
        <v>45911.033992475495</v>
      </c>
      <c r="E74" s="72"/>
      <c r="F74" s="137">
        <v>10967.127481538382</v>
      </c>
    </row>
    <row r="75" spans="1:6" x14ac:dyDescent="0.2">
      <c r="A75" s="72" t="s">
        <v>210</v>
      </c>
      <c r="B75" s="72" t="s">
        <v>292</v>
      </c>
      <c r="C75" s="72"/>
      <c r="D75" s="137">
        <v>45090.551403278951</v>
      </c>
      <c r="E75" s="72"/>
      <c r="F75" s="137">
        <v>10938.118129117607</v>
      </c>
    </row>
    <row r="76" spans="1:6" x14ac:dyDescent="0.2">
      <c r="A76" s="72" t="s">
        <v>211</v>
      </c>
      <c r="B76" s="72" t="s">
        <v>293</v>
      </c>
      <c r="C76" s="72"/>
      <c r="D76" s="137">
        <v>42177.453196567338</v>
      </c>
      <c r="E76" s="72"/>
      <c r="F76" s="137">
        <v>10825.354513967201</v>
      </c>
    </row>
    <row r="77" spans="1:6" x14ac:dyDescent="0.2">
      <c r="A77" s="72" t="s">
        <v>212</v>
      </c>
      <c r="B77" s="72" t="s">
        <v>294</v>
      </c>
      <c r="C77" s="72"/>
      <c r="D77" s="137">
        <v>52200</v>
      </c>
      <c r="E77" s="72"/>
      <c r="F77" s="137">
        <v>10649.229188078107</v>
      </c>
    </row>
    <row r="78" spans="1:6" x14ac:dyDescent="0.2">
      <c r="A78" s="72" t="s">
        <v>213</v>
      </c>
      <c r="B78" s="72" t="s">
        <v>295</v>
      </c>
      <c r="C78" s="72"/>
      <c r="D78" s="137">
        <v>52200</v>
      </c>
      <c r="E78" s="72"/>
      <c r="F78" s="137">
        <v>10649.229188078107</v>
      </c>
    </row>
    <row r="79" spans="1:6" x14ac:dyDescent="0.2">
      <c r="A79" s="72" t="s">
        <v>214</v>
      </c>
      <c r="B79" s="72" t="s">
        <v>296</v>
      </c>
      <c r="C79" s="72"/>
      <c r="D79" s="137">
        <v>61329.303481279239</v>
      </c>
      <c r="E79" s="72"/>
      <c r="F79" s="137">
        <v>12664.203048543213</v>
      </c>
    </row>
    <row r="80" spans="1:6" x14ac:dyDescent="0.2">
      <c r="A80" s="72" t="s">
        <v>215</v>
      </c>
      <c r="B80" s="72" t="s">
        <v>297</v>
      </c>
      <c r="C80" s="72"/>
      <c r="D80" s="137">
        <v>49456.666168632706</v>
      </c>
      <c r="E80" s="72"/>
      <c r="F80" s="137">
        <v>11978.273651236294</v>
      </c>
    </row>
    <row r="81" spans="1:6" x14ac:dyDescent="0.2">
      <c r="A81" s="72" t="s">
        <v>216</v>
      </c>
      <c r="B81" s="72" t="s">
        <v>298</v>
      </c>
      <c r="C81" s="72"/>
      <c r="D81" s="137">
        <v>52622.225082524186</v>
      </c>
      <c r="E81" s="72"/>
      <c r="F81" s="137">
        <v>10836.905768153563</v>
      </c>
    </row>
    <row r="82" spans="1:6" x14ac:dyDescent="0.2">
      <c r="A82" s="72" t="s">
        <v>217</v>
      </c>
      <c r="B82" s="72" t="s">
        <v>299</v>
      </c>
      <c r="C82" s="72"/>
      <c r="D82" s="137">
        <v>42821.287330177649</v>
      </c>
      <c r="E82" s="72"/>
      <c r="F82" s="137">
        <v>12027.395104595336</v>
      </c>
    </row>
    <row r="83" spans="1:6" x14ac:dyDescent="0.2">
      <c r="A83" s="72" t="s">
        <v>218</v>
      </c>
      <c r="B83" s="72" t="s">
        <v>300</v>
      </c>
      <c r="C83" s="72"/>
      <c r="D83" s="137">
        <v>37902.176001329048</v>
      </c>
      <c r="E83" s="72"/>
      <c r="F83" s="137">
        <v>10765.653597261899</v>
      </c>
    </row>
    <row r="84" spans="1:6" x14ac:dyDescent="0.2">
      <c r="A84" s="72" t="s">
        <v>219</v>
      </c>
      <c r="B84" s="72" t="s">
        <v>301</v>
      </c>
      <c r="C84" s="72"/>
      <c r="D84" s="137">
        <v>47673.784637304932</v>
      </c>
      <c r="E84" s="72"/>
      <c r="F84" s="137">
        <v>10966.47571376409</v>
      </c>
    </row>
    <row r="85" spans="1:6" x14ac:dyDescent="0.2">
      <c r="A85" s="72" t="s">
        <v>220</v>
      </c>
      <c r="B85" s="72" t="s">
        <v>302</v>
      </c>
      <c r="C85" s="72"/>
      <c r="D85" s="137">
        <v>49768.872115290011</v>
      </c>
      <c r="E85" s="72"/>
      <c r="F85" s="137">
        <v>11659.737539208456</v>
      </c>
    </row>
    <row r="86" spans="1:6" x14ac:dyDescent="0.2">
      <c r="A86" s="72" t="s">
        <v>305</v>
      </c>
      <c r="B86" s="72" t="s">
        <v>306</v>
      </c>
      <c r="C86" s="72"/>
      <c r="D86" s="137">
        <v>38273.327353802561</v>
      </c>
      <c r="E86" s="72"/>
      <c r="F86" s="137">
        <v>10683.918948151744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>
    <tabColor rgb="FF66FFFF"/>
    <pageSetUpPr fitToPage="1"/>
  </sheetPr>
  <dimension ref="A1:M361"/>
  <sheetViews>
    <sheetView showGridLines="0" zoomScale="85" zoomScaleNormal="85" workbookViewId="0">
      <pane ySplit="2" topLeftCell="A3" activePane="bottomLeft" state="frozen"/>
      <selection activeCell="G16" sqref="G16"/>
      <selection pane="bottomLeft" activeCell="A3" sqref="A3"/>
    </sheetView>
  </sheetViews>
  <sheetFormatPr defaultColWidth="0" defaultRowHeight="12" zeroHeight="1" x14ac:dyDescent="0.2"/>
  <cols>
    <col min="1" max="1" width="4.875" style="9" customWidth="1"/>
    <col min="2" max="2" width="5.25" style="9" customWidth="1"/>
    <col min="3" max="3" width="15.25" style="9" customWidth="1"/>
    <col min="4" max="4" width="40.5" style="9" customWidth="1"/>
    <col min="5" max="9" width="13.125" style="9" customWidth="1"/>
    <col min="10" max="10" width="5.125" style="9" customWidth="1"/>
    <col min="11" max="11" width="13.125" style="9" customWidth="1"/>
    <col min="12" max="13" width="8.75" style="9" customWidth="1"/>
    <col min="14" max="16384" width="9" style="9" hidden="1"/>
  </cols>
  <sheetData>
    <row r="1" spans="1:13" s="7" customFormat="1" ht="18.75" x14ac:dyDescent="0.3">
      <c r="A1" s="14" t="str">
        <f>bus</f>
        <v>Powercor</v>
      </c>
      <c r="B1" s="14"/>
      <c r="C1" s="14"/>
      <c r="D1" s="14"/>
      <c r="E1" s="14"/>
      <c r="F1" s="14"/>
      <c r="G1" s="14"/>
      <c r="H1" s="14"/>
      <c r="I1" s="14"/>
      <c r="J1" s="14"/>
      <c r="K1" s="14"/>
    </row>
    <row r="2" spans="1:13" s="7" customFormat="1" ht="18.75" x14ac:dyDescent="0.3">
      <c r="A2" s="46" t="str">
        <f>proj</f>
        <v>Lines flood resilience program</v>
      </c>
      <c r="B2" s="14"/>
      <c r="C2" s="14"/>
      <c r="D2" s="14"/>
      <c r="E2" s="14"/>
      <c r="F2" s="14"/>
      <c r="G2" s="14"/>
      <c r="H2" s="14"/>
      <c r="I2" s="14"/>
      <c r="J2" s="14"/>
      <c r="K2" s="14"/>
    </row>
    <row r="3" spans="1:13" s="2" customFormat="1" ht="18.75" x14ac:dyDescent="0.3">
      <c r="A3" s="90" t="s">
        <v>1</v>
      </c>
      <c r="B3" s="29"/>
      <c r="C3" s="29"/>
      <c r="D3" s="28"/>
      <c r="E3" s="28"/>
      <c r="F3" s="28"/>
      <c r="G3" s="28"/>
      <c r="H3" s="28"/>
      <c r="I3" s="28"/>
      <c r="J3" s="28"/>
      <c r="K3" s="28"/>
      <c r="L3" s="7"/>
      <c r="M3" s="7"/>
    </row>
    <row r="4" spans="1:13" s="2" customFormat="1" ht="18.75" x14ac:dyDescent="0.3">
      <c r="A4" s="29"/>
      <c r="B4" s="29"/>
      <c r="C4" s="29"/>
      <c r="D4" s="28"/>
      <c r="E4" s="28"/>
      <c r="F4" s="28"/>
      <c r="G4" s="28"/>
      <c r="H4" s="28"/>
      <c r="I4" s="28"/>
      <c r="J4" s="28"/>
      <c r="K4" s="28"/>
      <c r="L4" s="7"/>
      <c r="M4" s="7"/>
    </row>
    <row r="5" spans="1:13" s="2" customFormat="1" ht="15" x14ac:dyDescent="0.25">
      <c r="A5" s="18" t="s">
        <v>2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7"/>
      <c r="M5" s="7"/>
    </row>
    <row r="6" spans="1:13" s="2" customFormat="1" ht="12.75" x14ac:dyDescent="0.2">
      <c r="A6" s="8"/>
      <c r="B6" s="8"/>
      <c r="C6" s="8"/>
      <c r="D6" s="4"/>
      <c r="E6" s="8"/>
      <c r="F6" s="8"/>
      <c r="G6" s="8"/>
      <c r="H6" s="8"/>
      <c r="I6" s="8"/>
      <c r="J6" s="8"/>
      <c r="K6" s="8"/>
      <c r="L6" s="7"/>
      <c r="M6" s="7"/>
    </row>
    <row r="7" spans="1:13" s="2" customFormat="1" ht="12.75" x14ac:dyDescent="0.2">
      <c r="G7" s="77" t="s">
        <v>3</v>
      </c>
      <c r="H7" s="77" t="s">
        <v>4</v>
      </c>
      <c r="I7" s="77" t="s">
        <v>5</v>
      </c>
      <c r="K7" s="77" t="s">
        <v>308</v>
      </c>
    </row>
    <row r="8" spans="1:13" s="2" customFormat="1" ht="12.75" x14ac:dyDescent="0.2">
      <c r="C8" s="26" t="s">
        <v>6</v>
      </c>
      <c r="D8" s="26"/>
      <c r="E8" s="26"/>
      <c r="F8" s="26"/>
      <c r="G8" s="88">
        <f>output_dollars</f>
        <v>46203</v>
      </c>
      <c r="H8" s="88">
        <f>output_dollars</f>
        <v>46203</v>
      </c>
      <c r="I8" s="88">
        <f>output_dollars</f>
        <v>46203</v>
      </c>
      <c r="K8" s="88">
        <f>output_dollars</f>
        <v>46203</v>
      </c>
    </row>
    <row r="9" spans="1:13" s="2" customFormat="1" ht="12.75" x14ac:dyDescent="0.2">
      <c r="C9" s="59" t="s">
        <v>87</v>
      </c>
      <c r="D9" s="59" t="str">
        <f>Assumptions!E14</f>
        <v>No change to existing practices</v>
      </c>
      <c r="G9" s="69">
        <v>0</v>
      </c>
      <c r="H9" s="69">
        <v>0</v>
      </c>
      <c r="I9" s="69">
        <v>0</v>
      </c>
      <c r="K9" s="69">
        <v>0</v>
      </c>
    </row>
    <row r="10" spans="1:13" s="2" customFormat="1" ht="12.75" x14ac:dyDescent="0.2">
      <c r="C10" s="59" t="s">
        <v>86</v>
      </c>
      <c r="D10" s="59" t="str">
        <f>Assumptions!E15</f>
        <v>Install taller poles</v>
      </c>
      <c r="G10" s="69">
        <f>Calcs!DQ4*conv_2026/10^6</f>
        <v>-12.017486012886248</v>
      </c>
      <c r="H10" s="69">
        <f>Calcs!DN4*conv_2026/10^6</f>
        <v>81.307132217580531</v>
      </c>
      <c r="I10" s="69">
        <f>Calcs!DS4*conv_2026/10^6</f>
        <v>69.289646204694264</v>
      </c>
      <c r="K10" s="69">
        <f>Total!G21*conv_2026/10^6</f>
        <v>19.61304961629569</v>
      </c>
    </row>
    <row r="11" spans="1:13" s="2" customFormat="1" ht="12.75" x14ac:dyDescent="0.2">
      <c r="C11" s="59"/>
      <c r="D11" s="59"/>
      <c r="G11" s="69"/>
      <c r="H11" s="69"/>
      <c r="I11" s="69"/>
      <c r="M11" s="47"/>
    </row>
    <row r="12" spans="1:13" s="2" customFormat="1" ht="12.75" x14ac:dyDescent="0.2">
      <c r="C12" s="59"/>
      <c r="D12" s="59"/>
      <c r="G12" s="69"/>
      <c r="H12" s="69"/>
      <c r="I12" s="69"/>
    </row>
    <row r="13" spans="1:13" s="2" customFormat="1" ht="12.75" x14ac:dyDescent="0.2">
      <c r="C13" s="59"/>
      <c r="D13" s="59"/>
      <c r="G13" s="69"/>
      <c r="H13" s="69"/>
      <c r="I13" s="69"/>
    </row>
    <row r="14" spans="1:13" s="2" customFormat="1" ht="12.75" x14ac:dyDescent="0.2">
      <c r="E14" s="77" t="s">
        <v>5</v>
      </c>
      <c r="F14"/>
      <c r="H14" s="8"/>
    </row>
    <row r="15" spans="1:13" s="2" customFormat="1" ht="12.75" x14ac:dyDescent="0.2">
      <c r="C15" s="24" t="s">
        <v>7</v>
      </c>
      <c r="D15" s="26"/>
      <c r="E15" s="88">
        <f>output_dollars</f>
        <v>46203</v>
      </c>
      <c r="F15"/>
      <c r="H15" s="8"/>
    </row>
    <row r="16" spans="1:13" s="2" customFormat="1" ht="12.75" x14ac:dyDescent="0.2">
      <c r="C16" s="30" t="str">
        <f>INDEX($C$9:$C$13,MATCH(E16, $I$9:$I$13,0))</f>
        <v>Option 2</v>
      </c>
      <c r="D16" s="43" t="str">
        <f>INDEX($D$9:$D$13,MATCH(E16, $I$9:$I$13,0))</f>
        <v>Install taller poles</v>
      </c>
      <c r="E16" s="94">
        <f>MAX(I9:I11)</f>
        <v>69.289646204694264</v>
      </c>
      <c r="F16"/>
    </row>
    <row r="17" spans="1:13" s="2" customFormat="1" ht="12.75" x14ac:dyDescent="0.2">
      <c r="F17"/>
    </row>
    <row r="18" spans="1:13" x14ac:dyDescent="0.2"/>
    <row r="19" spans="1:13" ht="12.75" x14ac:dyDescent="0.2">
      <c r="E19" s="136"/>
    </row>
    <row r="20" spans="1:13" s="7" customFormat="1" ht="15" x14ac:dyDescent="0.25">
      <c r="A20" s="18" t="s">
        <v>1407</v>
      </c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9"/>
    </row>
    <row r="21" spans="1:13" s="7" customFormat="1" ht="12.75" x14ac:dyDescent="0.2">
      <c r="A21" s="9"/>
      <c r="B21" s="9"/>
      <c r="C21" s="28"/>
      <c r="E21" s="9"/>
      <c r="F21" s="9"/>
      <c r="G21" s="9"/>
      <c r="H21" s="9"/>
      <c r="I21" s="9"/>
      <c r="J21" s="9"/>
      <c r="K21" s="9"/>
      <c r="L21" s="9"/>
    </row>
    <row r="22" spans="1:13" s="7" customFormat="1" ht="12.75" x14ac:dyDescent="0.2"/>
    <row r="23" spans="1:13" s="7" customFormat="1" ht="12.75" x14ac:dyDescent="0.2"/>
    <row r="24" spans="1:13" s="7" customFormat="1" ht="12.75" x14ac:dyDescent="0.2">
      <c r="A24"/>
      <c r="B24"/>
      <c r="C24" s="13" t="s">
        <v>1408</v>
      </c>
      <c r="D24"/>
      <c r="E24"/>
      <c r="F24"/>
      <c r="G24"/>
      <c r="H24"/>
      <c r="I24"/>
      <c r="J24"/>
      <c r="K24"/>
      <c r="L24" s="9"/>
    </row>
    <row r="25" spans="1:13" ht="12.75" x14ac:dyDescent="0.2">
      <c r="A25"/>
      <c r="B25"/>
      <c r="C25" s="244">
        <f>output_dollars</f>
        <v>46203</v>
      </c>
      <c r="D25" s="212"/>
      <c r="E25" s="213" t="str">
        <f>Misc_calcs!G$27</f>
        <v>2026-27</v>
      </c>
      <c r="F25" s="213" t="str">
        <f>Misc_calcs!H$27</f>
        <v>2027-28</v>
      </c>
      <c r="G25" s="213" t="str">
        <f>Misc_calcs!I$27</f>
        <v>2028-29</v>
      </c>
      <c r="H25" s="213" t="str">
        <f>Misc_calcs!J$27</f>
        <v>2029-30</v>
      </c>
      <c r="I25" s="213" t="str">
        <f>Misc_calcs!K$27</f>
        <v>2030-31</v>
      </c>
      <c r="J25"/>
      <c r="K25" s="213" t="s">
        <v>8</v>
      </c>
      <c r="L25"/>
      <c r="M25"/>
    </row>
    <row r="26" spans="1:13" ht="12.75" x14ac:dyDescent="0.2">
      <c r="A26"/>
      <c r="B26"/>
      <c r="C26" s="214" t="str">
        <f>D10</f>
        <v>Install taller poles</v>
      </c>
      <c r="D26" s="59"/>
      <c r="E26" s="247">
        <f>Total!$G$24/10^6</f>
        <v>3.9226099232591385</v>
      </c>
      <c r="F26" s="247">
        <f>Total!$G$24/10^6</f>
        <v>3.9226099232591385</v>
      </c>
      <c r="G26" s="247">
        <f>Total!$G$24/10^6</f>
        <v>3.9226099232591385</v>
      </c>
      <c r="H26" s="247">
        <f>Total!$G$24/10^6</f>
        <v>3.9226099232591385</v>
      </c>
      <c r="I26" s="247">
        <f>Total!$G$24/10^6</f>
        <v>3.9226099232591385</v>
      </c>
      <c r="J26"/>
      <c r="K26" s="247">
        <f>SUM(E26:I26)</f>
        <v>19.613049616295694</v>
      </c>
      <c r="L26"/>
      <c r="M26"/>
    </row>
    <row r="27" spans="1:13" ht="12.75" x14ac:dyDescent="0.2">
      <c r="A27"/>
      <c r="B27"/>
      <c r="C27" s="59"/>
      <c r="D27" s="59"/>
      <c r="E27" s="215"/>
      <c r="F27" s="215"/>
      <c r="G27" s="215"/>
      <c r="H27" s="215"/>
      <c r="I27" s="215"/>
      <c r="J27"/>
      <c r="K27"/>
      <c r="L27"/>
      <c r="M27"/>
    </row>
    <row r="28" spans="1:13" ht="12.75" x14ac:dyDescent="0.2">
      <c r="A28"/>
      <c r="B28"/>
      <c r="C28" s="59"/>
      <c r="D28" s="59"/>
      <c r="E28" s="215"/>
      <c r="F28" s="215"/>
      <c r="G28" s="215"/>
      <c r="H28" s="215"/>
      <c r="I28"/>
      <c r="J28"/>
      <c r="K28"/>
      <c r="L28"/>
      <c r="M28"/>
    </row>
    <row r="29" spans="1:13" ht="12.75" x14ac:dyDescent="0.2">
      <c r="A29"/>
      <c r="B29"/>
      <c r="C29"/>
      <c r="D29"/>
      <c r="E29"/>
      <c r="F29"/>
      <c r="G29"/>
      <c r="H29"/>
      <c r="I29"/>
      <c r="J29"/>
      <c r="K29"/>
      <c r="L29"/>
      <c r="M29"/>
    </row>
    <row r="30" spans="1:13" ht="12.75" x14ac:dyDescent="0.2">
      <c r="A30"/>
      <c r="B30"/>
      <c r="C30"/>
      <c r="D30"/>
      <c r="E30"/>
      <c r="F30"/>
      <c r="G30"/>
      <c r="H30"/>
      <c r="I30"/>
      <c r="J30"/>
      <c r="K30"/>
      <c r="L30"/>
      <c r="M30"/>
    </row>
    <row r="31" spans="1:13" ht="12.75" x14ac:dyDescent="0.2">
      <c r="A31"/>
      <c r="B31"/>
      <c r="C31"/>
      <c r="D31"/>
      <c r="E31"/>
      <c r="F31"/>
      <c r="G31"/>
      <c r="H31"/>
      <c r="I31"/>
      <c r="J31"/>
      <c r="K31"/>
      <c r="L31"/>
      <c r="M31"/>
    </row>
    <row r="32" spans="1:13" ht="15" x14ac:dyDescent="0.25">
      <c r="A32" s="18" t="s">
        <v>1432</v>
      </c>
      <c r="B32" s="18"/>
      <c r="C32" s="18"/>
      <c r="D32" s="18"/>
      <c r="E32" s="18"/>
      <c r="F32" s="18"/>
      <c r="G32" s="18"/>
      <c r="H32" s="18"/>
      <c r="I32" s="18"/>
      <c r="J32" s="18"/>
      <c r="K32" s="18"/>
      <c r="M32" s="7"/>
    </row>
    <row r="33" spans="1:13" ht="12.75" x14ac:dyDescent="0.2">
      <c r="A33"/>
      <c r="B33"/>
      <c r="C33"/>
      <c r="D33"/>
      <c r="E33"/>
      <c r="F33"/>
      <c r="G33"/>
      <c r="H33"/>
      <c r="I33"/>
      <c r="J33"/>
      <c r="K33"/>
      <c r="L33"/>
      <c r="M33"/>
    </row>
    <row r="34" spans="1:13" ht="12.75" x14ac:dyDescent="0.2">
      <c r="A34"/>
      <c r="B34"/>
      <c r="C34"/>
      <c r="D34"/>
      <c r="E34" s="248" t="s">
        <v>5</v>
      </c>
      <c r="G34"/>
      <c r="H34"/>
      <c r="I34"/>
      <c r="J34"/>
      <c r="K34"/>
      <c r="L34"/>
      <c r="M34"/>
    </row>
    <row r="35" spans="1:13" ht="12.75" x14ac:dyDescent="0.2">
      <c r="A35"/>
      <c r="B35"/>
      <c r="C35" s="246"/>
      <c r="D35" s="246"/>
      <c r="E35" s="246">
        <f>output_dollars</f>
        <v>46203</v>
      </c>
      <c r="G35"/>
      <c r="H35"/>
      <c r="I35"/>
      <c r="J35"/>
      <c r="K35"/>
      <c r="L35"/>
      <c r="M35"/>
    </row>
    <row r="36" spans="1:13" ht="12.75" x14ac:dyDescent="0.2">
      <c r="A36"/>
      <c r="B36"/>
      <c r="C36" s="249" t="s">
        <v>86</v>
      </c>
      <c r="D36" s="250"/>
      <c r="E36" s="251">
        <f>Calcs!DS4*conv_2026/10^6</f>
        <v>69.289646204694264</v>
      </c>
      <c r="G36"/>
      <c r="H36"/>
      <c r="I36"/>
      <c r="J36"/>
      <c r="K36"/>
      <c r="L36"/>
      <c r="M36"/>
    </row>
    <row r="37" spans="1:13" ht="12.75" x14ac:dyDescent="0.2">
      <c r="A37"/>
      <c r="B37"/>
      <c r="C37" s="214"/>
      <c r="D37"/>
      <c r="E37" s="245"/>
      <c r="G37"/>
      <c r="H37"/>
      <c r="I37"/>
      <c r="J37"/>
      <c r="K37"/>
      <c r="L37"/>
      <c r="M37"/>
    </row>
    <row r="38" spans="1:13" ht="12.75" x14ac:dyDescent="0.2">
      <c r="A38"/>
      <c r="B38"/>
      <c r="C38" s="214" t="str">
        <f>Assumptions!C118</f>
        <v>Capex 10% higher</v>
      </c>
      <c r="D38"/>
      <c r="E38" s="215" cm="1">
        <f t="array" ref="E38">SUMPRODUCT((Sensitivities!M$9:M$116)*(Sensitivities!$M$9:$M$116&gt;0))/10^6*conv_2026</f>
        <v>68.091635869388242</v>
      </c>
      <c r="J38"/>
      <c r="K38"/>
      <c r="L38"/>
      <c r="M38"/>
    </row>
    <row r="39" spans="1:13" ht="12.75" x14ac:dyDescent="0.2">
      <c r="A39"/>
      <c r="B39"/>
      <c r="C39" s="214" t="str">
        <f>Assumptions!C119</f>
        <v>Capex 10% lower</v>
      </c>
      <c r="D39"/>
      <c r="E39" s="215" cm="1">
        <f t="array" ref="E39">SUMPRODUCT((Sensitivities!N$9:N$116)*(Sensitivities!$M$9:$M$116&gt;0))/10^6*conv_2026</f>
        <v>70.357146966779169</v>
      </c>
      <c r="G39"/>
      <c r="H39"/>
      <c r="I39"/>
      <c r="J39"/>
      <c r="K39"/>
      <c r="L39"/>
      <c r="M39"/>
    </row>
    <row r="40" spans="1:13" ht="12.75" x14ac:dyDescent="0.2">
      <c r="A40"/>
      <c r="B40"/>
      <c r="C40" s="214" t="str">
        <f>Assumptions!C120</f>
        <v>Total benefits 10% higher</v>
      </c>
      <c r="D40"/>
      <c r="E40" s="215" cm="1">
        <f t="array" ref="E40">SUMPRODUCT((Sensitivities!O$9:O$116)*(Sensitivities!$M$9:$M$116&gt;0))/10^6*conv_2026</f>
        <v>77.279586108587566</v>
      </c>
      <c r="G40"/>
      <c r="H40"/>
      <c r="I40"/>
      <c r="J40"/>
      <c r="K40"/>
      <c r="L40"/>
      <c r="M40"/>
    </row>
    <row r="41" spans="1:13" ht="12.75" x14ac:dyDescent="0.2">
      <c r="A41"/>
      <c r="B41"/>
      <c r="C41" s="214" t="str">
        <f>Assumptions!C121</f>
        <v>Total benefits 10% lower</v>
      </c>
      <c r="D41"/>
      <c r="E41" s="215" cm="1">
        <f t="array" ref="E41">SUMPRODUCT((Sensitivities!P$9:P$116)*(Sensitivities!$M$9:$M$116&gt;0))/10^6*conv_2026</f>
        <v>61.16919672757993</v>
      </c>
      <c r="H41"/>
      <c r="I41"/>
      <c r="J41"/>
      <c r="K41"/>
      <c r="L41"/>
      <c r="M41"/>
    </row>
    <row r="42" spans="1:13" ht="12.75" x14ac:dyDescent="0.2">
      <c r="A42"/>
      <c r="B42"/>
      <c r="C42" s="214" t="str">
        <f>Assumptions!C122</f>
        <v>Capex 10% higher &amp; Total benefits 10% lower</v>
      </c>
      <c r="D42"/>
      <c r="E42" s="215" cm="1">
        <f t="array" ref="E42">SUMPRODUCT((Sensitivities!Q$9:Q$116)*(Sensitivities!$M$9:$M$116&gt;0))/10^6*conv_2026</f>
        <v>60.036441178884438</v>
      </c>
      <c r="G42"/>
      <c r="H42"/>
      <c r="I42"/>
      <c r="J42"/>
      <c r="K42"/>
      <c r="L42"/>
      <c r="M42"/>
    </row>
    <row r="43" spans="1:13" ht="12.75" x14ac:dyDescent="0.2">
      <c r="A43"/>
      <c r="B43"/>
      <c r="C43"/>
      <c r="D43"/>
      <c r="E43"/>
      <c r="F43"/>
      <c r="G43"/>
      <c r="H43"/>
      <c r="I43"/>
      <c r="J43"/>
      <c r="K43"/>
      <c r="L43"/>
      <c r="M43"/>
    </row>
    <row r="44" spans="1:13" ht="12.75" x14ac:dyDescent="0.2">
      <c r="A44"/>
      <c r="B44"/>
      <c r="C44"/>
      <c r="D44"/>
      <c r="E44"/>
      <c r="F44"/>
      <c r="G44"/>
      <c r="H44"/>
      <c r="I44"/>
      <c r="J44"/>
      <c r="K44"/>
      <c r="L44"/>
      <c r="M44"/>
    </row>
    <row r="45" spans="1:13" ht="12.75" x14ac:dyDescent="0.2">
      <c r="A45"/>
      <c r="B45"/>
      <c r="C45"/>
      <c r="D45"/>
      <c r="E45"/>
      <c r="F45"/>
      <c r="G45"/>
      <c r="H45"/>
      <c r="I45"/>
      <c r="J45"/>
      <c r="K45"/>
      <c r="L45"/>
      <c r="M45"/>
    </row>
    <row r="46" spans="1:13" ht="12.75" x14ac:dyDescent="0.2">
      <c r="A46"/>
      <c r="B46"/>
      <c r="C46"/>
      <c r="D46"/>
      <c r="E46"/>
      <c r="F46"/>
      <c r="G46"/>
      <c r="H46"/>
      <c r="I46"/>
      <c r="J46"/>
      <c r="K46"/>
      <c r="L46"/>
      <c r="M46"/>
    </row>
    <row r="47" spans="1:13" ht="12.75" x14ac:dyDescent="0.2">
      <c r="A47"/>
      <c r="B47"/>
      <c r="C47"/>
      <c r="D47"/>
      <c r="E47"/>
      <c r="F47"/>
      <c r="G47"/>
      <c r="H47"/>
      <c r="I47"/>
      <c r="J47"/>
      <c r="K47"/>
      <c r="L47"/>
      <c r="M47"/>
    </row>
    <row r="48" spans="1:13" ht="12.75" x14ac:dyDescent="0.2">
      <c r="A48"/>
      <c r="B48"/>
      <c r="C48"/>
      <c r="D48"/>
      <c r="E48"/>
      <c r="F48"/>
      <c r="G48"/>
      <c r="H48"/>
      <c r="I48"/>
      <c r="J48"/>
      <c r="K48"/>
      <c r="L48"/>
      <c r="M48"/>
    </row>
    <row r="49" spans="1:13" ht="12.75" x14ac:dyDescent="0.2">
      <c r="A49"/>
      <c r="B49"/>
      <c r="C49"/>
      <c r="D49"/>
      <c r="E49"/>
      <c r="F49"/>
      <c r="G49"/>
      <c r="H49"/>
      <c r="I49"/>
      <c r="J49"/>
      <c r="K49"/>
      <c r="L49"/>
      <c r="M49"/>
    </row>
    <row r="50" spans="1:13" ht="12.75" x14ac:dyDescent="0.2">
      <c r="A50"/>
      <c r="B50"/>
      <c r="C50"/>
      <c r="D50"/>
      <c r="E50"/>
      <c r="F50"/>
      <c r="G50"/>
      <c r="H50"/>
      <c r="I50"/>
      <c r="J50"/>
      <c r="K50"/>
      <c r="L50"/>
      <c r="M50"/>
    </row>
    <row r="51" spans="1:13" ht="12.75" x14ac:dyDescent="0.2">
      <c r="A51"/>
      <c r="B51"/>
      <c r="C51"/>
      <c r="D51"/>
      <c r="E51"/>
      <c r="F51"/>
      <c r="G51"/>
      <c r="H51"/>
      <c r="I51"/>
      <c r="J51"/>
      <c r="K51"/>
      <c r="L51"/>
      <c r="M51"/>
    </row>
    <row r="52" spans="1:13" ht="12.75" x14ac:dyDescent="0.2">
      <c r="A52"/>
      <c r="B52"/>
      <c r="C52"/>
      <c r="D52"/>
      <c r="E52"/>
      <c r="F52"/>
      <c r="G52"/>
      <c r="H52"/>
      <c r="I52"/>
      <c r="J52"/>
      <c r="K52"/>
      <c r="L52"/>
      <c r="M52"/>
    </row>
    <row r="53" spans="1:13" ht="12.75" x14ac:dyDescent="0.2">
      <c r="A53" s="45" t="s">
        <v>9</v>
      </c>
      <c r="B53" s="45"/>
      <c r="C53" s="45"/>
      <c r="D53" s="45"/>
      <c r="E53" s="45" t="s">
        <v>10</v>
      </c>
      <c r="F53" s="45" t="s">
        <v>10</v>
      </c>
      <c r="G53" s="45" t="s">
        <v>10</v>
      </c>
      <c r="H53" s="45" t="s">
        <v>10</v>
      </c>
      <c r="I53" s="45" t="s">
        <v>10</v>
      </c>
      <c r="J53" s="45" t="s">
        <v>10</v>
      </c>
      <c r="K53" s="45" t="s">
        <v>10</v>
      </c>
      <c r="L53" s="7"/>
      <c r="M53" s="7"/>
    </row>
    <row r="54" spans="1:13" ht="12.75" x14ac:dyDescent="0.2">
      <c r="A54"/>
      <c r="B54"/>
      <c r="C54"/>
      <c r="D54"/>
      <c r="E54"/>
      <c r="F54"/>
      <c r="G54"/>
      <c r="H54"/>
      <c r="I54"/>
      <c r="J54"/>
      <c r="K54"/>
      <c r="L54"/>
      <c r="M54"/>
    </row>
    <row r="55" spans="1:13" ht="12.75" x14ac:dyDescent="0.2">
      <c r="A55"/>
      <c r="B55"/>
      <c r="C55"/>
      <c r="D55"/>
      <c r="E55"/>
      <c r="F55"/>
      <c r="G55"/>
      <c r="H55"/>
      <c r="I55"/>
      <c r="J55"/>
      <c r="K55"/>
      <c r="L55"/>
      <c r="M55"/>
    </row>
    <row r="56" spans="1:13" ht="12.75" x14ac:dyDescent="0.2">
      <c r="A56"/>
      <c r="B56"/>
      <c r="C56"/>
      <c r="D56"/>
      <c r="E56"/>
      <c r="F56"/>
      <c r="G56"/>
      <c r="H56"/>
      <c r="I56"/>
      <c r="J56"/>
      <c r="K56"/>
      <c r="L56"/>
      <c r="M56"/>
    </row>
    <row r="57" spans="1:13" ht="12.75" x14ac:dyDescent="0.2">
      <c r="A57"/>
      <c r="B57"/>
      <c r="C57"/>
      <c r="D57"/>
      <c r="E57"/>
      <c r="F57"/>
      <c r="G57"/>
      <c r="H57"/>
      <c r="I57"/>
      <c r="J57"/>
      <c r="K57"/>
      <c r="L57"/>
      <c r="M57"/>
    </row>
    <row r="58" spans="1:13" ht="12.75" x14ac:dyDescent="0.2">
      <c r="A58"/>
      <c r="B58"/>
      <c r="C58"/>
      <c r="D58"/>
      <c r="E58"/>
      <c r="F58"/>
      <c r="G58"/>
      <c r="H58"/>
      <c r="I58"/>
      <c r="J58"/>
      <c r="K58"/>
      <c r="L58"/>
      <c r="M58"/>
    </row>
    <row r="59" spans="1:13" ht="12.75" x14ac:dyDescent="0.2">
      <c r="A59"/>
      <c r="B59"/>
      <c r="C59"/>
      <c r="D59"/>
      <c r="E59"/>
      <c r="F59"/>
      <c r="G59"/>
      <c r="H59"/>
      <c r="I59"/>
      <c r="J59"/>
      <c r="K59"/>
      <c r="L59"/>
      <c r="M59"/>
    </row>
    <row r="60" spans="1:13" ht="12.75" x14ac:dyDescent="0.2">
      <c r="A60"/>
      <c r="B60"/>
      <c r="C60"/>
      <c r="D60"/>
      <c r="E60"/>
      <c r="F60"/>
      <c r="G60"/>
      <c r="H60"/>
      <c r="I60"/>
      <c r="J60"/>
      <c r="K60"/>
      <c r="L60"/>
      <c r="M60"/>
    </row>
    <row r="61" spans="1:13" ht="12.75" x14ac:dyDescent="0.2">
      <c r="A61"/>
      <c r="B61"/>
      <c r="C61"/>
      <c r="D61"/>
      <c r="E61"/>
      <c r="F61"/>
      <c r="G61"/>
      <c r="H61"/>
      <c r="I61"/>
      <c r="J61"/>
      <c r="K61"/>
      <c r="L61"/>
      <c r="M61"/>
    </row>
    <row r="62" spans="1:13" ht="12.75" x14ac:dyDescent="0.2">
      <c r="A62"/>
      <c r="B62"/>
      <c r="C62"/>
      <c r="D62"/>
      <c r="E62"/>
      <c r="F62"/>
      <c r="G62"/>
      <c r="H62"/>
      <c r="I62"/>
      <c r="J62"/>
      <c r="K62"/>
      <c r="L62"/>
      <c r="M62"/>
    </row>
    <row r="63" spans="1:13" ht="12.75" x14ac:dyDescent="0.2">
      <c r="A63"/>
      <c r="B63"/>
      <c r="C63"/>
      <c r="D63"/>
      <c r="E63"/>
      <c r="F63"/>
      <c r="G63"/>
      <c r="H63"/>
      <c r="I63"/>
      <c r="J63"/>
      <c r="K63"/>
      <c r="L63"/>
      <c r="M63"/>
    </row>
    <row r="64" spans="1:13" ht="12.75" x14ac:dyDescent="0.2">
      <c r="A64"/>
      <c r="B64"/>
      <c r="C64"/>
      <c r="D64"/>
      <c r="E64"/>
      <c r="F64"/>
      <c r="G64"/>
      <c r="H64"/>
      <c r="I64"/>
      <c r="J64"/>
      <c r="K64"/>
      <c r="L64"/>
      <c r="M64"/>
    </row>
    <row r="65" spans="1:13" ht="12.75" x14ac:dyDescent="0.2">
      <c r="A65"/>
      <c r="B65"/>
      <c r="C65"/>
      <c r="D65"/>
      <c r="E65"/>
      <c r="F65"/>
      <c r="G65"/>
      <c r="H65"/>
      <c r="I65"/>
      <c r="J65"/>
      <c r="K65"/>
      <c r="L65"/>
      <c r="M65"/>
    </row>
    <row r="66" spans="1:13" ht="12.75" x14ac:dyDescent="0.2">
      <c r="A66"/>
      <c r="B66"/>
      <c r="C66"/>
      <c r="D66"/>
      <c r="E66"/>
      <c r="F66"/>
      <c r="G66"/>
      <c r="H66"/>
      <c r="I66"/>
      <c r="J66"/>
      <c r="K66"/>
      <c r="L66"/>
      <c r="M66"/>
    </row>
    <row r="67" spans="1:13" ht="12.75" x14ac:dyDescent="0.2">
      <c r="A67"/>
      <c r="B67"/>
      <c r="C67"/>
      <c r="D67"/>
      <c r="E67"/>
      <c r="F67"/>
      <c r="G67"/>
      <c r="H67"/>
      <c r="I67"/>
      <c r="J67"/>
      <c r="K67"/>
      <c r="L67"/>
      <c r="M67"/>
    </row>
    <row r="68" spans="1:13" ht="12.75" x14ac:dyDescent="0.2">
      <c r="A68"/>
      <c r="B68"/>
      <c r="C68"/>
      <c r="D68"/>
      <c r="E68"/>
      <c r="F68"/>
      <c r="G68"/>
      <c r="H68"/>
      <c r="I68"/>
      <c r="J68"/>
      <c r="K68"/>
      <c r="L68"/>
      <c r="M68"/>
    </row>
    <row r="69" spans="1:13" ht="12.75" x14ac:dyDescent="0.2">
      <c r="A69"/>
      <c r="B69"/>
      <c r="C69"/>
      <c r="D69"/>
      <c r="E69"/>
      <c r="F69"/>
      <c r="G69"/>
      <c r="H69"/>
      <c r="I69"/>
      <c r="J69"/>
      <c r="K69"/>
      <c r="L69"/>
      <c r="M69"/>
    </row>
    <row r="70" spans="1:13" ht="12.75" x14ac:dyDescent="0.2">
      <c r="A70"/>
      <c r="B70"/>
      <c r="C70"/>
      <c r="D70"/>
      <c r="E70"/>
      <c r="F70"/>
      <c r="G70"/>
      <c r="H70"/>
      <c r="I70"/>
      <c r="J70"/>
      <c r="K70"/>
      <c r="L70"/>
      <c r="M70"/>
    </row>
    <row r="71" spans="1:13" ht="12.75" x14ac:dyDescent="0.2">
      <c r="A71"/>
      <c r="B71"/>
      <c r="C71"/>
      <c r="D71"/>
      <c r="E71"/>
      <c r="F71"/>
      <c r="G71"/>
      <c r="H71"/>
      <c r="I71"/>
      <c r="J71"/>
      <c r="K71"/>
      <c r="L71"/>
      <c r="M71"/>
    </row>
    <row r="72" spans="1:13" ht="12.75" x14ac:dyDescent="0.2">
      <c r="A72"/>
      <c r="B72"/>
      <c r="C72"/>
      <c r="D72"/>
      <c r="E72"/>
      <c r="F72"/>
      <c r="G72"/>
      <c r="H72"/>
      <c r="I72"/>
      <c r="J72"/>
      <c r="K72"/>
      <c r="L72"/>
      <c r="M72"/>
    </row>
    <row r="73" spans="1:13" ht="12.75" x14ac:dyDescent="0.2">
      <c r="A73"/>
      <c r="B73"/>
      <c r="C73"/>
      <c r="D73"/>
      <c r="E73"/>
      <c r="F73"/>
      <c r="G73"/>
      <c r="H73"/>
      <c r="I73"/>
      <c r="J73"/>
      <c r="K73"/>
      <c r="L73"/>
      <c r="M73"/>
    </row>
    <row r="74" spans="1:13" ht="12.75" x14ac:dyDescent="0.2">
      <c r="A74"/>
      <c r="B74"/>
      <c r="C74"/>
      <c r="D74"/>
      <c r="E74"/>
      <c r="F74"/>
      <c r="G74"/>
      <c r="H74"/>
      <c r="I74"/>
      <c r="J74"/>
      <c r="K74"/>
      <c r="L74"/>
      <c r="M74"/>
    </row>
    <row r="75" spans="1:13" ht="12.75" x14ac:dyDescent="0.2">
      <c r="A75"/>
      <c r="B75"/>
      <c r="C75"/>
      <c r="D75"/>
      <c r="E75"/>
      <c r="F75"/>
      <c r="G75"/>
      <c r="H75"/>
      <c r="I75"/>
      <c r="J75"/>
      <c r="K75"/>
      <c r="L75"/>
      <c r="M75"/>
    </row>
    <row r="76" spans="1:13" ht="12.75" x14ac:dyDescent="0.2">
      <c r="A76"/>
      <c r="B76"/>
      <c r="C76"/>
      <c r="D76"/>
      <c r="E76"/>
      <c r="F76"/>
      <c r="G76"/>
      <c r="H76"/>
      <c r="I76"/>
      <c r="J76"/>
      <c r="K76"/>
      <c r="L76"/>
      <c r="M76"/>
    </row>
    <row r="77" spans="1:13" ht="12.75" x14ac:dyDescent="0.2">
      <c r="A77"/>
      <c r="B77"/>
      <c r="C77"/>
      <c r="D77"/>
      <c r="E77"/>
      <c r="F77"/>
      <c r="G77"/>
      <c r="H77"/>
      <c r="I77"/>
      <c r="J77"/>
      <c r="K77"/>
      <c r="L77"/>
      <c r="M77"/>
    </row>
    <row r="78" spans="1:13" ht="12.75" x14ac:dyDescent="0.2">
      <c r="A78"/>
      <c r="B78"/>
      <c r="C78"/>
      <c r="D78"/>
      <c r="E78"/>
      <c r="F78"/>
      <c r="G78"/>
      <c r="H78"/>
      <c r="I78"/>
      <c r="J78"/>
      <c r="K78"/>
      <c r="L78"/>
      <c r="M78"/>
    </row>
    <row r="79" spans="1:13" ht="12.75" x14ac:dyDescent="0.2">
      <c r="A79"/>
      <c r="B79"/>
      <c r="C79"/>
      <c r="D79"/>
      <c r="E79"/>
      <c r="F79"/>
      <c r="G79"/>
      <c r="H79"/>
      <c r="I79"/>
      <c r="J79"/>
      <c r="K79"/>
      <c r="L79"/>
      <c r="M79"/>
    </row>
    <row r="80" spans="1:13" ht="12.75" x14ac:dyDescent="0.2">
      <c r="A80"/>
      <c r="B80"/>
      <c r="C80"/>
      <c r="D80"/>
      <c r="E80"/>
      <c r="F80"/>
      <c r="G80"/>
      <c r="H80"/>
      <c r="I80"/>
      <c r="J80"/>
      <c r="K80"/>
      <c r="L80"/>
      <c r="M80"/>
    </row>
    <row r="81" spans="1:13" ht="12.75" x14ac:dyDescent="0.2">
      <c r="A81"/>
      <c r="B81"/>
      <c r="C81"/>
      <c r="D81"/>
      <c r="E81"/>
      <c r="F81"/>
      <c r="G81"/>
      <c r="H81"/>
      <c r="I81"/>
      <c r="J81"/>
      <c r="K81"/>
      <c r="L81"/>
      <c r="M81"/>
    </row>
    <row r="82" spans="1:13" ht="12.75" x14ac:dyDescent="0.2">
      <c r="A82"/>
      <c r="B82"/>
      <c r="C82"/>
      <c r="D82"/>
      <c r="E82"/>
      <c r="F82"/>
      <c r="G82"/>
      <c r="H82"/>
      <c r="I82"/>
      <c r="J82"/>
      <c r="K82"/>
      <c r="L82"/>
      <c r="M82"/>
    </row>
    <row r="83" spans="1:13" ht="12.75" x14ac:dyDescent="0.2">
      <c r="A83"/>
      <c r="B83"/>
      <c r="C83"/>
      <c r="D83"/>
      <c r="E83"/>
      <c r="F83"/>
      <c r="G83"/>
      <c r="H83"/>
      <c r="I83"/>
      <c r="J83"/>
      <c r="K83"/>
      <c r="L83"/>
      <c r="M83"/>
    </row>
    <row r="84" spans="1:13" ht="12.75" x14ac:dyDescent="0.2">
      <c r="A84"/>
      <c r="B84"/>
      <c r="C84"/>
      <c r="D84"/>
      <c r="E84"/>
      <c r="F84"/>
      <c r="G84"/>
      <c r="H84"/>
      <c r="I84"/>
      <c r="J84"/>
      <c r="K84"/>
      <c r="L84"/>
      <c r="M84"/>
    </row>
    <row r="85" spans="1:13" ht="12.75" x14ac:dyDescent="0.2">
      <c r="A85"/>
      <c r="B85"/>
      <c r="C85"/>
      <c r="D85"/>
      <c r="E85"/>
      <c r="F85"/>
      <c r="G85"/>
      <c r="H85"/>
      <c r="I85"/>
      <c r="J85"/>
      <c r="K85"/>
      <c r="L85"/>
      <c r="M85"/>
    </row>
    <row r="86" spans="1:13" ht="12.75" x14ac:dyDescent="0.2">
      <c r="A86"/>
      <c r="B86"/>
      <c r="C86"/>
      <c r="D86"/>
      <c r="E86"/>
      <c r="F86"/>
      <c r="G86"/>
      <c r="H86"/>
      <c r="I86"/>
      <c r="J86"/>
      <c r="K86"/>
      <c r="L86"/>
      <c r="M86"/>
    </row>
    <row r="87" spans="1:13" ht="12.75" x14ac:dyDescent="0.2">
      <c r="A87"/>
      <c r="B87"/>
      <c r="C87"/>
      <c r="D87"/>
      <c r="E87"/>
      <c r="F87"/>
      <c r="G87"/>
      <c r="H87"/>
      <c r="I87"/>
      <c r="J87"/>
      <c r="K87"/>
      <c r="L87"/>
      <c r="M87"/>
    </row>
    <row r="88" spans="1:13" ht="12.75" x14ac:dyDescent="0.2">
      <c r="A88"/>
      <c r="B88"/>
      <c r="C88"/>
      <c r="D88"/>
      <c r="E88"/>
      <c r="F88"/>
      <c r="G88"/>
      <c r="H88"/>
      <c r="I88"/>
      <c r="J88"/>
      <c r="K88"/>
      <c r="L88"/>
      <c r="M88"/>
    </row>
    <row r="89" spans="1:13" ht="12.75" x14ac:dyDescent="0.2">
      <c r="A89"/>
      <c r="B89"/>
      <c r="C89"/>
      <c r="D89"/>
      <c r="E89"/>
      <c r="F89"/>
      <c r="G89"/>
      <c r="H89"/>
      <c r="I89"/>
      <c r="J89"/>
      <c r="K89"/>
      <c r="L89"/>
      <c r="M89"/>
    </row>
    <row r="90" spans="1:13" ht="12.75" x14ac:dyDescent="0.2">
      <c r="A90"/>
      <c r="B90"/>
      <c r="C90"/>
      <c r="D90"/>
      <c r="E90"/>
      <c r="F90"/>
      <c r="G90"/>
      <c r="H90"/>
      <c r="I90"/>
      <c r="J90"/>
      <c r="K90"/>
      <c r="L90"/>
      <c r="M90"/>
    </row>
    <row r="91" spans="1:13" ht="12.75" x14ac:dyDescent="0.2">
      <c r="A91"/>
      <c r="B91"/>
      <c r="C91"/>
      <c r="D91"/>
      <c r="E91"/>
      <c r="F91"/>
      <c r="G91"/>
      <c r="H91"/>
      <c r="I91"/>
      <c r="J91"/>
      <c r="K91"/>
      <c r="L91"/>
      <c r="M91"/>
    </row>
    <row r="92" spans="1:13" ht="12.75" x14ac:dyDescent="0.2">
      <c r="A92"/>
      <c r="B92"/>
      <c r="C92"/>
      <c r="D92"/>
      <c r="E92"/>
      <c r="F92"/>
      <c r="G92"/>
      <c r="H92"/>
      <c r="I92"/>
      <c r="J92"/>
      <c r="K92"/>
      <c r="L92"/>
      <c r="M92"/>
    </row>
    <row r="93" spans="1:13" ht="12.75" x14ac:dyDescent="0.2">
      <c r="A93"/>
      <c r="B93"/>
      <c r="C93"/>
      <c r="D93"/>
      <c r="E93"/>
      <c r="F93"/>
      <c r="G93"/>
      <c r="H93"/>
      <c r="I93"/>
      <c r="J93"/>
      <c r="K93"/>
      <c r="L93"/>
      <c r="M93"/>
    </row>
    <row r="94" spans="1:13" ht="12.75" x14ac:dyDescent="0.2">
      <c r="A94"/>
      <c r="B94"/>
      <c r="C94"/>
      <c r="D94"/>
      <c r="E94"/>
      <c r="F94"/>
      <c r="G94"/>
      <c r="H94"/>
      <c r="I94"/>
      <c r="J94"/>
      <c r="K94"/>
      <c r="L94"/>
      <c r="M94"/>
    </row>
    <row r="95" spans="1:13" ht="12.75" x14ac:dyDescent="0.2">
      <c r="A95"/>
      <c r="B95"/>
      <c r="C95"/>
      <c r="D95"/>
      <c r="E95"/>
      <c r="F95"/>
      <c r="G95"/>
      <c r="H95"/>
      <c r="I95"/>
      <c r="J95"/>
      <c r="K95"/>
      <c r="L95"/>
      <c r="M95"/>
    </row>
    <row r="96" spans="1:13" ht="12.75" x14ac:dyDescent="0.2">
      <c r="A96"/>
      <c r="B96"/>
      <c r="C96"/>
      <c r="D96"/>
      <c r="E96"/>
      <c r="F96"/>
      <c r="G96"/>
      <c r="H96"/>
      <c r="I96"/>
      <c r="J96"/>
      <c r="K96"/>
      <c r="L96"/>
      <c r="M96"/>
    </row>
    <row r="97" spans="1:13" ht="12.75" x14ac:dyDescent="0.2">
      <c r="A97"/>
      <c r="B97"/>
      <c r="C97"/>
      <c r="D97"/>
      <c r="E97"/>
      <c r="F97"/>
      <c r="G97"/>
      <c r="H97"/>
      <c r="I97"/>
      <c r="J97"/>
      <c r="K97"/>
      <c r="L97"/>
      <c r="M97"/>
    </row>
    <row r="98" spans="1:13" ht="12.75" x14ac:dyDescent="0.2">
      <c r="A98"/>
      <c r="B98"/>
      <c r="C98"/>
      <c r="D98"/>
      <c r="E98"/>
      <c r="F98"/>
      <c r="G98"/>
      <c r="H98"/>
      <c r="I98"/>
      <c r="J98"/>
      <c r="K98"/>
      <c r="L98"/>
      <c r="M98"/>
    </row>
    <row r="99" spans="1:13" ht="12.75" x14ac:dyDescent="0.2">
      <c r="A99"/>
      <c r="B99"/>
      <c r="C99"/>
      <c r="D99"/>
      <c r="E99"/>
      <c r="F99"/>
      <c r="G99"/>
      <c r="H99"/>
      <c r="I99"/>
      <c r="J99"/>
      <c r="K99"/>
      <c r="L99"/>
      <c r="M99"/>
    </row>
    <row r="100" spans="1:13" ht="12.75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/>
    </row>
    <row r="101" spans="1:13" ht="12.75" x14ac:dyDescent="0.2">
      <c r="A101"/>
      <c r="B101"/>
      <c r="C101"/>
      <c r="D101"/>
      <c r="E101"/>
      <c r="F101"/>
      <c r="G101"/>
      <c r="H101"/>
      <c r="I101"/>
      <c r="J101"/>
      <c r="K101"/>
      <c r="L101"/>
      <c r="M101"/>
    </row>
    <row r="102" spans="1:13" ht="12.75" x14ac:dyDescent="0.2">
      <c r="A102"/>
      <c r="B102"/>
      <c r="C102"/>
      <c r="D102"/>
      <c r="E102"/>
      <c r="F102"/>
      <c r="G102"/>
      <c r="H102"/>
      <c r="I102"/>
      <c r="J102"/>
      <c r="K102"/>
      <c r="L102"/>
      <c r="M102"/>
    </row>
    <row r="103" spans="1:13" ht="12.75" x14ac:dyDescent="0.2">
      <c r="A103"/>
      <c r="B103"/>
      <c r="C103"/>
      <c r="D103"/>
      <c r="E103"/>
      <c r="F103"/>
      <c r="G103"/>
      <c r="H103"/>
      <c r="I103"/>
      <c r="J103"/>
      <c r="K103"/>
      <c r="L103"/>
      <c r="M103"/>
    </row>
    <row r="104" spans="1:13" ht="12.75" x14ac:dyDescent="0.2">
      <c r="A104"/>
      <c r="B104"/>
      <c r="C104"/>
      <c r="D104"/>
      <c r="E104"/>
      <c r="F104"/>
      <c r="G104"/>
      <c r="H104"/>
      <c r="I104"/>
      <c r="J104"/>
      <c r="K104"/>
      <c r="L104"/>
      <c r="M104"/>
    </row>
    <row r="105" spans="1:13" ht="12.75" x14ac:dyDescent="0.2">
      <c r="A105"/>
      <c r="B105"/>
      <c r="C105"/>
      <c r="D105"/>
      <c r="E105"/>
      <c r="F105"/>
      <c r="G105"/>
      <c r="H105"/>
      <c r="I105"/>
      <c r="J105"/>
      <c r="K105"/>
      <c r="L105"/>
      <c r="M105"/>
    </row>
    <row r="106" spans="1:13" ht="12.75" x14ac:dyDescent="0.2">
      <c r="A106"/>
      <c r="B106"/>
      <c r="C106"/>
      <c r="D106"/>
      <c r="E106"/>
      <c r="F106"/>
      <c r="G106"/>
      <c r="H106"/>
      <c r="I106"/>
      <c r="J106"/>
      <c r="K106"/>
      <c r="L106"/>
      <c r="M106"/>
    </row>
    <row r="107" spans="1:13" ht="12.75" x14ac:dyDescent="0.2">
      <c r="A107"/>
      <c r="B107"/>
      <c r="C107"/>
      <c r="D107"/>
      <c r="E107"/>
      <c r="F107"/>
      <c r="G107"/>
      <c r="H107"/>
      <c r="I107"/>
      <c r="J107"/>
      <c r="K107"/>
      <c r="L107"/>
      <c r="M107"/>
    </row>
    <row r="108" spans="1:13" ht="12.75" x14ac:dyDescent="0.2">
      <c r="A108"/>
      <c r="B108"/>
      <c r="C108"/>
      <c r="D108"/>
      <c r="E108"/>
      <c r="F108"/>
      <c r="G108"/>
      <c r="H108"/>
      <c r="I108"/>
      <c r="J108"/>
      <c r="K108"/>
      <c r="L108"/>
      <c r="M108"/>
    </row>
    <row r="109" spans="1:13" ht="12.75" x14ac:dyDescent="0.2">
      <c r="A109"/>
      <c r="B109"/>
      <c r="C109"/>
      <c r="D109"/>
      <c r="E109"/>
      <c r="F109"/>
      <c r="G109"/>
      <c r="H109"/>
      <c r="I109"/>
      <c r="J109"/>
      <c r="K109"/>
      <c r="L109"/>
      <c r="M109"/>
    </row>
    <row r="110" spans="1:13" ht="12.75" x14ac:dyDescent="0.2">
      <c r="A110"/>
      <c r="B110"/>
      <c r="C110"/>
      <c r="D110"/>
      <c r="E110"/>
      <c r="F110"/>
      <c r="G110"/>
      <c r="H110"/>
      <c r="I110"/>
      <c r="J110"/>
      <c r="K110"/>
      <c r="L110"/>
      <c r="M110"/>
    </row>
    <row r="111" spans="1:13" ht="12.75" x14ac:dyDescent="0.2">
      <c r="A111"/>
      <c r="B111"/>
      <c r="C111"/>
      <c r="D111"/>
      <c r="E111"/>
      <c r="F111"/>
      <c r="G111"/>
      <c r="H111"/>
      <c r="I111"/>
      <c r="J111"/>
      <c r="K111"/>
      <c r="L111"/>
      <c r="M111"/>
    </row>
    <row r="112" spans="1:13" ht="12.75" x14ac:dyDescent="0.2">
      <c r="A112"/>
      <c r="B112"/>
      <c r="C112"/>
      <c r="D112"/>
      <c r="E112"/>
      <c r="F112"/>
      <c r="G112"/>
      <c r="H112"/>
      <c r="I112"/>
      <c r="J112"/>
      <c r="K112"/>
      <c r="L112"/>
      <c r="M112"/>
    </row>
    <row r="113" spans="1:13" ht="12.75" x14ac:dyDescent="0.2">
      <c r="A113"/>
      <c r="B113"/>
      <c r="C113"/>
      <c r="D113"/>
      <c r="E113"/>
      <c r="F113"/>
      <c r="G113"/>
      <c r="H113"/>
      <c r="I113"/>
      <c r="J113"/>
      <c r="K113"/>
      <c r="L113"/>
      <c r="M113"/>
    </row>
    <row r="114" spans="1:13" ht="12.75" x14ac:dyDescent="0.2">
      <c r="A114"/>
      <c r="B114"/>
      <c r="C114"/>
      <c r="D114"/>
      <c r="E114"/>
      <c r="F114"/>
      <c r="G114"/>
      <c r="H114"/>
      <c r="I114"/>
      <c r="J114"/>
      <c r="K114"/>
      <c r="L114"/>
      <c r="M114"/>
    </row>
    <row r="115" spans="1:13" ht="12.75" x14ac:dyDescent="0.2">
      <c r="A115"/>
      <c r="B115"/>
      <c r="C115"/>
      <c r="D115"/>
      <c r="E115"/>
      <c r="F115"/>
      <c r="G115"/>
      <c r="H115"/>
      <c r="I115"/>
      <c r="J115"/>
      <c r="K115"/>
      <c r="L115"/>
      <c r="M115"/>
    </row>
    <row r="116" spans="1:13" ht="12.75" x14ac:dyDescent="0.2">
      <c r="A116"/>
      <c r="B116"/>
      <c r="C116"/>
      <c r="D116"/>
      <c r="E116"/>
      <c r="F116"/>
      <c r="G116"/>
      <c r="H116"/>
      <c r="I116"/>
      <c r="J116"/>
      <c r="K116"/>
      <c r="L116"/>
      <c r="M116"/>
    </row>
    <row r="117" spans="1:13" ht="12.75" x14ac:dyDescent="0.2">
      <c r="A117"/>
      <c r="B117"/>
      <c r="C117"/>
      <c r="D117"/>
      <c r="E117"/>
      <c r="F117"/>
      <c r="G117"/>
      <c r="H117"/>
      <c r="I117"/>
      <c r="J117"/>
      <c r="K117"/>
      <c r="L117"/>
      <c r="M117"/>
    </row>
    <row r="118" spans="1:13" ht="12.75" x14ac:dyDescent="0.2">
      <c r="A118"/>
      <c r="B118"/>
      <c r="C118"/>
      <c r="D118"/>
      <c r="E118"/>
      <c r="F118"/>
      <c r="G118"/>
      <c r="H118"/>
      <c r="I118"/>
      <c r="J118"/>
      <c r="K118"/>
      <c r="L118"/>
      <c r="M118"/>
    </row>
    <row r="119" spans="1:13" ht="12.75" x14ac:dyDescent="0.2">
      <c r="A119"/>
      <c r="B119"/>
      <c r="C119"/>
      <c r="D119"/>
      <c r="E119"/>
      <c r="F119"/>
      <c r="G119"/>
      <c r="H119"/>
      <c r="I119"/>
      <c r="J119"/>
      <c r="K119"/>
      <c r="L119"/>
      <c r="M119"/>
    </row>
    <row r="120" spans="1:13" ht="12.75" x14ac:dyDescent="0.2">
      <c r="A120"/>
      <c r="B120"/>
      <c r="C120"/>
      <c r="D120"/>
      <c r="E120"/>
      <c r="F120"/>
      <c r="G120"/>
      <c r="H120"/>
      <c r="I120"/>
      <c r="J120"/>
      <c r="K120"/>
      <c r="L120"/>
      <c r="M120"/>
    </row>
    <row r="121" spans="1:13" ht="12.75" x14ac:dyDescent="0.2">
      <c r="A121"/>
      <c r="B121"/>
      <c r="C121"/>
      <c r="D121"/>
      <c r="E121"/>
      <c r="F121"/>
      <c r="G121"/>
      <c r="H121"/>
      <c r="I121"/>
      <c r="J121"/>
      <c r="K121"/>
      <c r="L121"/>
      <c r="M121"/>
    </row>
    <row r="122" spans="1:13" ht="12.75" x14ac:dyDescent="0.2">
      <c r="A122"/>
      <c r="B122"/>
      <c r="C122"/>
      <c r="D122"/>
      <c r="E122"/>
      <c r="F122"/>
      <c r="G122"/>
      <c r="H122"/>
      <c r="I122"/>
      <c r="J122"/>
      <c r="K122"/>
      <c r="L122"/>
      <c r="M122"/>
    </row>
    <row r="123" spans="1:13" ht="12.75" x14ac:dyDescent="0.2">
      <c r="A123"/>
      <c r="B123"/>
      <c r="C123"/>
      <c r="D123"/>
      <c r="E123"/>
      <c r="F123"/>
      <c r="G123"/>
      <c r="H123"/>
      <c r="I123"/>
      <c r="J123"/>
      <c r="K123"/>
      <c r="L123"/>
      <c r="M123"/>
    </row>
    <row r="124" spans="1:13" ht="12.75" x14ac:dyDescent="0.2">
      <c r="A124"/>
      <c r="B124"/>
      <c r="C124"/>
      <c r="D124"/>
      <c r="E124"/>
      <c r="F124"/>
      <c r="G124"/>
      <c r="H124"/>
      <c r="I124"/>
      <c r="J124"/>
      <c r="K124"/>
      <c r="L124"/>
      <c r="M124"/>
    </row>
    <row r="125" spans="1:13" ht="12.75" x14ac:dyDescent="0.2">
      <c r="A125"/>
      <c r="B125"/>
      <c r="C125"/>
      <c r="D125"/>
      <c r="E125"/>
      <c r="F125"/>
      <c r="G125"/>
      <c r="H125"/>
      <c r="I125"/>
      <c r="J125"/>
      <c r="K125"/>
      <c r="L125"/>
      <c r="M125"/>
    </row>
    <row r="126" spans="1:13" ht="12.75" x14ac:dyDescent="0.2">
      <c r="A126"/>
      <c r="B126"/>
      <c r="C126"/>
      <c r="D126"/>
      <c r="E126"/>
      <c r="F126"/>
      <c r="G126"/>
      <c r="H126"/>
      <c r="I126"/>
      <c r="J126"/>
      <c r="K126"/>
      <c r="L126"/>
      <c r="M126"/>
    </row>
    <row r="127" spans="1:13" ht="12.75" x14ac:dyDescent="0.2">
      <c r="A127"/>
      <c r="B127"/>
      <c r="C127"/>
      <c r="D127"/>
      <c r="E127"/>
      <c r="F127"/>
      <c r="G127"/>
      <c r="H127"/>
      <c r="I127"/>
      <c r="J127"/>
      <c r="K127"/>
      <c r="L127"/>
      <c r="M127"/>
    </row>
    <row r="128" spans="1:13" ht="12.75" x14ac:dyDescent="0.2">
      <c r="A128"/>
      <c r="B128"/>
      <c r="C128"/>
      <c r="D128"/>
      <c r="E128"/>
      <c r="F128"/>
      <c r="G128"/>
      <c r="H128"/>
      <c r="I128"/>
      <c r="J128"/>
      <c r="K128"/>
      <c r="L128"/>
      <c r="M128"/>
    </row>
    <row r="129" spans="1:13" ht="12.75" x14ac:dyDescent="0.2">
      <c r="A129"/>
      <c r="B129"/>
      <c r="C129"/>
      <c r="D129"/>
      <c r="E129"/>
      <c r="F129"/>
      <c r="G129"/>
      <c r="H129"/>
      <c r="I129"/>
      <c r="J129"/>
      <c r="K129"/>
      <c r="L129"/>
      <c r="M129"/>
    </row>
    <row r="130" spans="1:13" ht="12.75" x14ac:dyDescent="0.2">
      <c r="A130"/>
      <c r="B130"/>
      <c r="C130"/>
      <c r="D130"/>
      <c r="E130"/>
      <c r="F130"/>
      <c r="G130"/>
      <c r="H130"/>
      <c r="I130"/>
      <c r="J130"/>
      <c r="K130"/>
      <c r="L130"/>
      <c r="M130"/>
    </row>
    <row r="131" spans="1:13" ht="12.75" x14ac:dyDescent="0.2">
      <c r="A131"/>
      <c r="B131"/>
      <c r="C131"/>
      <c r="D131"/>
      <c r="E131"/>
      <c r="F131"/>
      <c r="G131"/>
      <c r="H131"/>
      <c r="I131"/>
      <c r="J131"/>
      <c r="K131"/>
      <c r="L131"/>
      <c r="M131"/>
    </row>
    <row r="132" spans="1:13" ht="12.75" x14ac:dyDescent="0.2">
      <c r="A132"/>
      <c r="B132"/>
      <c r="C132"/>
      <c r="D132"/>
      <c r="E132"/>
      <c r="F132"/>
      <c r="G132"/>
      <c r="H132"/>
      <c r="I132"/>
      <c r="J132"/>
      <c r="K132"/>
      <c r="L132"/>
      <c r="M132"/>
    </row>
    <row r="133" spans="1:13" ht="12.75" x14ac:dyDescent="0.2">
      <c r="A133"/>
      <c r="B133"/>
      <c r="C133"/>
      <c r="D133"/>
      <c r="E133"/>
      <c r="F133"/>
      <c r="G133"/>
      <c r="H133"/>
      <c r="I133"/>
      <c r="J133"/>
      <c r="K133"/>
      <c r="L133"/>
      <c r="M133"/>
    </row>
    <row r="134" spans="1:13" ht="12.75" x14ac:dyDescent="0.2">
      <c r="A134"/>
      <c r="B134"/>
      <c r="C134"/>
      <c r="D134"/>
      <c r="E134"/>
      <c r="F134"/>
      <c r="G134"/>
      <c r="H134"/>
      <c r="I134"/>
      <c r="J134"/>
      <c r="K134"/>
      <c r="L134"/>
      <c r="M134"/>
    </row>
    <row r="135" spans="1:13" ht="12.75" x14ac:dyDescent="0.2">
      <c r="A135"/>
      <c r="B135"/>
      <c r="C135"/>
      <c r="D135"/>
      <c r="E135"/>
      <c r="F135"/>
      <c r="G135"/>
      <c r="H135"/>
      <c r="I135"/>
      <c r="J135"/>
      <c r="K135"/>
      <c r="L135"/>
      <c r="M135"/>
    </row>
    <row r="136" spans="1:13" ht="12.75" x14ac:dyDescent="0.2">
      <c r="A136"/>
      <c r="B136"/>
      <c r="C136"/>
      <c r="D136"/>
      <c r="E136"/>
      <c r="F136"/>
      <c r="G136"/>
      <c r="H136"/>
      <c r="I136"/>
      <c r="J136"/>
      <c r="K136"/>
      <c r="L136"/>
      <c r="M136"/>
    </row>
    <row r="137" spans="1:13" ht="12.75" x14ac:dyDescent="0.2">
      <c r="A137"/>
      <c r="B137"/>
      <c r="C137"/>
      <c r="D137"/>
      <c r="E137"/>
      <c r="F137"/>
      <c r="G137"/>
      <c r="H137"/>
      <c r="I137"/>
      <c r="J137"/>
      <c r="K137"/>
      <c r="L137"/>
      <c r="M137"/>
    </row>
    <row r="138" spans="1:13" ht="12.75" x14ac:dyDescent="0.2">
      <c r="A138"/>
      <c r="B138"/>
      <c r="C138"/>
      <c r="D138"/>
      <c r="E138"/>
      <c r="F138"/>
      <c r="G138"/>
      <c r="H138"/>
      <c r="I138"/>
      <c r="J138"/>
      <c r="K138"/>
      <c r="L138"/>
      <c r="M138"/>
    </row>
    <row r="139" spans="1:13" ht="12.75" x14ac:dyDescent="0.2">
      <c r="A139"/>
      <c r="B139"/>
      <c r="C139"/>
      <c r="D139"/>
      <c r="E139"/>
      <c r="F139"/>
      <c r="G139"/>
      <c r="H139"/>
      <c r="I139"/>
      <c r="J139"/>
      <c r="K139"/>
      <c r="L139"/>
      <c r="M139"/>
    </row>
    <row r="140" spans="1:13" ht="12.75" x14ac:dyDescent="0.2">
      <c r="A140"/>
      <c r="B140"/>
      <c r="C140"/>
      <c r="D140"/>
      <c r="E140"/>
      <c r="F140"/>
      <c r="G140"/>
      <c r="H140"/>
      <c r="I140"/>
      <c r="J140"/>
      <c r="K140"/>
      <c r="L140"/>
      <c r="M140"/>
    </row>
    <row r="141" spans="1:13" ht="12.75" x14ac:dyDescent="0.2">
      <c r="A141"/>
      <c r="B141"/>
      <c r="C141"/>
      <c r="D141"/>
      <c r="E141"/>
      <c r="F141"/>
      <c r="G141"/>
      <c r="H141"/>
      <c r="I141"/>
      <c r="J141"/>
      <c r="K141"/>
      <c r="L141"/>
      <c r="M141"/>
    </row>
    <row r="142" spans="1:13" ht="12.75" x14ac:dyDescent="0.2">
      <c r="A142"/>
      <c r="B142"/>
      <c r="C142"/>
      <c r="D142"/>
      <c r="E142"/>
      <c r="F142"/>
      <c r="G142"/>
      <c r="H142"/>
      <c r="I142"/>
      <c r="J142"/>
      <c r="K142"/>
      <c r="L142"/>
      <c r="M142"/>
    </row>
    <row r="143" spans="1:13" ht="12.75" x14ac:dyDescent="0.2">
      <c r="A143"/>
      <c r="B143"/>
      <c r="C143"/>
      <c r="D143"/>
      <c r="E143"/>
      <c r="F143"/>
      <c r="G143"/>
      <c r="H143"/>
      <c r="I143"/>
      <c r="J143"/>
      <c r="K143"/>
      <c r="L143"/>
      <c r="M143"/>
    </row>
    <row r="144" spans="1:13" ht="12.75" x14ac:dyDescent="0.2">
      <c r="A144"/>
      <c r="B144"/>
      <c r="C144"/>
      <c r="D144"/>
      <c r="E144"/>
      <c r="F144"/>
      <c r="G144"/>
      <c r="H144"/>
      <c r="I144"/>
      <c r="J144"/>
      <c r="K144"/>
      <c r="L144"/>
      <c r="M144"/>
    </row>
    <row r="145" spans="1:13" ht="12.75" x14ac:dyDescent="0.2">
      <c r="A145"/>
      <c r="B145"/>
      <c r="C145"/>
      <c r="D145"/>
      <c r="E145"/>
      <c r="F145"/>
      <c r="G145"/>
      <c r="H145"/>
      <c r="I145"/>
      <c r="J145"/>
      <c r="K145"/>
      <c r="L145"/>
      <c r="M145"/>
    </row>
    <row r="146" spans="1:13" ht="12.75" x14ac:dyDescent="0.2">
      <c r="A146"/>
      <c r="B146"/>
      <c r="C146"/>
      <c r="D146"/>
      <c r="E146"/>
      <c r="F146"/>
      <c r="G146"/>
      <c r="H146"/>
      <c r="I146"/>
      <c r="J146"/>
      <c r="K146"/>
      <c r="L146"/>
      <c r="M146"/>
    </row>
    <row r="147" spans="1:13" ht="12.75" x14ac:dyDescent="0.2">
      <c r="A147"/>
      <c r="B147"/>
      <c r="C147"/>
      <c r="D147"/>
      <c r="E147"/>
      <c r="F147"/>
      <c r="G147"/>
      <c r="H147"/>
      <c r="I147"/>
      <c r="J147"/>
      <c r="K147"/>
      <c r="L147"/>
      <c r="M147"/>
    </row>
    <row r="148" spans="1:13" ht="12.75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/>
    </row>
    <row r="149" spans="1:13" ht="12.75" x14ac:dyDescent="0.2">
      <c r="A149"/>
      <c r="B149"/>
      <c r="C149"/>
      <c r="D149"/>
      <c r="E149"/>
      <c r="F149"/>
      <c r="G149"/>
      <c r="H149"/>
      <c r="I149"/>
      <c r="J149"/>
      <c r="K149"/>
      <c r="L149"/>
      <c r="M149"/>
    </row>
    <row r="150" spans="1:13" ht="12.75" x14ac:dyDescent="0.2">
      <c r="A150"/>
      <c r="B150"/>
      <c r="C150"/>
      <c r="D150"/>
      <c r="E150"/>
      <c r="F150"/>
      <c r="G150"/>
      <c r="H150"/>
      <c r="I150"/>
      <c r="J150"/>
      <c r="K150"/>
      <c r="L150"/>
      <c r="M150"/>
    </row>
    <row r="151" spans="1:13" ht="12.75" x14ac:dyDescent="0.2">
      <c r="A151"/>
      <c r="B151"/>
      <c r="C151"/>
      <c r="D151"/>
      <c r="E151"/>
      <c r="F151"/>
      <c r="G151"/>
      <c r="H151"/>
      <c r="I151"/>
      <c r="J151"/>
      <c r="K151"/>
      <c r="L151"/>
      <c r="M151"/>
    </row>
    <row r="152" spans="1:13" ht="12.75" x14ac:dyDescent="0.2">
      <c r="A152"/>
      <c r="B152"/>
      <c r="C152"/>
      <c r="D152"/>
      <c r="E152"/>
      <c r="F152"/>
      <c r="G152"/>
      <c r="H152"/>
      <c r="I152"/>
      <c r="J152"/>
      <c r="K152"/>
      <c r="L152"/>
      <c r="M152"/>
    </row>
    <row r="153" spans="1:13" ht="12.75" x14ac:dyDescent="0.2">
      <c r="A153"/>
      <c r="B153"/>
      <c r="C153"/>
      <c r="D153"/>
      <c r="E153"/>
      <c r="F153"/>
      <c r="G153"/>
      <c r="H153"/>
      <c r="I153"/>
      <c r="J153"/>
      <c r="K153"/>
      <c r="L153"/>
      <c r="M153"/>
    </row>
    <row r="154" spans="1:13" ht="12.75" x14ac:dyDescent="0.2">
      <c r="A154"/>
      <c r="B154"/>
      <c r="C154"/>
      <c r="D154"/>
      <c r="E154"/>
      <c r="F154"/>
      <c r="G154"/>
      <c r="H154"/>
      <c r="I154"/>
      <c r="J154"/>
      <c r="K154"/>
      <c r="L154"/>
      <c r="M154"/>
    </row>
    <row r="155" spans="1:13" ht="12.75" x14ac:dyDescent="0.2">
      <c r="A155"/>
      <c r="B155"/>
      <c r="C155"/>
      <c r="D155"/>
      <c r="E155"/>
      <c r="F155"/>
      <c r="G155"/>
      <c r="H155"/>
      <c r="I155"/>
      <c r="J155"/>
      <c r="K155"/>
      <c r="L155"/>
      <c r="M155"/>
    </row>
    <row r="156" spans="1:13" ht="12.75" x14ac:dyDescent="0.2">
      <c r="A156"/>
      <c r="B156"/>
      <c r="C156"/>
      <c r="D156"/>
      <c r="E156"/>
      <c r="F156"/>
      <c r="G156"/>
      <c r="H156"/>
      <c r="I156"/>
      <c r="J156"/>
      <c r="K156"/>
      <c r="L156"/>
      <c r="M156"/>
    </row>
    <row r="157" spans="1:13" ht="12.75" x14ac:dyDescent="0.2">
      <c r="A157"/>
      <c r="B157"/>
      <c r="C157"/>
      <c r="D157"/>
      <c r="E157"/>
      <c r="F157"/>
      <c r="G157"/>
      <c r="H157"/>
      <c r="I157"/>
      <c r="J157"/>
      <c r="K157"/>
      <c r="L157"/>
      <c r="M157"/>
    </row>
    <row r="158" spans="1:13" ht="12.75" x14ac:dyDescent="0.2">
      <c r="A158"/>
      <c r="B158"/>
      <c r="C158"/>
      <c r="D158"/>
      <c r="E158"/>
      <c r="F158"/>
      <c r="G158"/>
      <c r="H158"/>
      <c r="I158"/>
      <c r="J158"/>
      <c r="K158"/>
      <c r="L158"/>
      <c r="M158"/>
    </row>
    <row r="159" spans="1:13" ht="12.75" x14ac:dyDescent="0.2">
      <c r="A159"/>
      <c r="B159"/>
      <c r="C159"/>
      <c r="D159"/>
      <c r="E159"/>
      <c r="F159"/>
      <c r="G159"/>
      <c r="H159"/>
      <c r="I159"/>
      <c r="J159"/>
      <c r="K159"/>
      <c r="L159"/>
      <c r="M159"/>
    </row>
    <row r="160" spans="1:13" ht="12.75" x14ac:dyDescent="0.2">
      <c r="A160"/>
      <c r="B160"/>
      <c r="C160"/>
      <c r="D160"/>
      <c r="E160"/>
      <c r="F160"/>
      <c r="G160"/>
      <c r="H160"/>
      <c r="I160"/>
      <c r="J160"/>
      <c r="K160"/>
      <c r="L160"/>
      <c r="M160"/>
    </row>
    <row r="161" spans="1:13" ht="12.75" x14ac:dyDescent="0.2">
      <c r="A161"/>
      <c r="B161"/>
      <c r="C161"/>
      <c r="D161"/>
      <c r="E161"/>
      <c r="F161"/>
      <c r="G161"/>
      <c r="H161"/>
      <c r="I161"/>
      <c r="J161"/>
      <c r="K161"/>
      <c r="L161"/>
      <c r="M161"/>
    </row>
    <row r="162" spans="1:13" ht="12.75" x14ac:dyDescent="0.2">
      <c r="A162"/>
      <c r="B162"/>
      <c r="C162"/>
      <c r="D162"/>
      <c r="E162"/>
      <c r="F162"/>
      <c r="G162"/>
      <c r="H162"/>
      <c r="I162"/>
      <c r="J162"/>
      <c r="K162"/>
      <c r="L162"/>
      <c r="M162"/>
    </row>
    <row r="163" spans="1:13" ht="12.75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/>
    </row>
    <row r="164" spans="1:13" ht="12.75" x14ac:dyDescent="0.2">
      <c r="A164"/>
      <c r="B164"/>
      <c r="C164"/>
      <c r="D164"/>
      <c r="E164"/>
      <c r="F164"/>
      <c r="G164"/>
      <c r="H164"/>
      <c r="I164"/>
      <c r="J164"/>
      <c r="K164"/>
      <c r="L164"/>
      <c r="M164"/>
    </row>
    <row r="165" spans="1:13" ht="12.75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</row>
    <row r="166" spans="1:13" ht="12.75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/>
    </row>
    <row r="167" spans="1:13" ht="12.75" x14ac:dyDescent="0.2">
      <c r="A167"/>
      <c r="B167"/>
      <c r="C167"/>
      <c r="D167"/>
      <c r="E167"/>
      <c r="F167"/>
      <c r="G167"/>
      <c r="H167"/>
      <c r="I167"/>
      <c r="J167"/>
      <c r="K167"/>
      <c r="L167"/>
      <c r="M167"/>
    </row>
    <row r="168" spans="1:13" ht="12.75" x14ac:dyDescent="0.2">
      <c r="A168"/>
      <c r="B168"/>
      <c r="C168"/>
      <c r="D168"/>
      <c r="E168"/>
      <c r="F168"/>
      <c r="G168"/>
      <c r="H168"/>
      <c r="I168"/>
      <c r="J168"/>
      <c r="K168"/>
      <c r="L168"/>
      <c r="M168"/>
    </row>
    <row r="169" spans="1:13" ht="12.75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</row>
    <row r="170" spans="1:13" ht="12.75" x14ac:dyDescent="0.2">
      <c r="A170"/>
      <c r="B170"/>
      <c r="C170"/>
      <c r="D170"/>
      <c r="E170"/>
      <c r="F170"/>
      <c r="G170"/>
      <c r="H170"/>
      <c r="I170"/>
      <c r="J170"/>
      <c r="K170"/>
      <c r="L170"/>
      <c r="M170"/>
    </row>
    <row r="171" spans="1:13" ht="12.75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/>
    </row>
    <row r="172" spans="1:13" ht="12.75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</row>
    <row r="173" spans="1:13" ht="12.75" x14ac:dyDescent="0.2">
      <c r="A173"/>
      <c r="B173"/>
      <c r="C173"/>
      <c r="D173"/>
      <c r="E173"/>
      <c r="F173"/>
      <c r="G173"/>
      <c r="H173"/>
      <c r="I173"/>
      <c r="J173"/>
      <c r="K173"/>
      <c r="L173"/>
      <c r="M173"/>
    </row>
    <row r="174" spans="1:13" ht="12.75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/>
    </row>
    <row r="175" spans="1:13" ht="12.75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</row>
    <row r="176" spans="1:13" ht="12.75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/>
    </row>
    <row r="177" spans="1:13" ht="12.75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</row>
    <row r="178" spans="1:13" ht="12.75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</row>
    <row r="179" spans="1:13" ht="12.75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/>
    </row>
    <row r="180" spans="1:13" ht="12.75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/>
    </row>
    <row r="181" spans="1:13" ht="12.75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</row>
    <row r="182" spans="1:13" ht="12.75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</row>
    <row r="183" spans="1:13" ht="12.75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</row>
    <row r="184" spans="1:13" ht="12.75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</row>
    <row r="185" spans="1:13" ht="12.75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</row>
    <row r="186" spans="1:13" ht="12.75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</row>
    <row r="187" spans="1:13" ht="12.75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</row>
    <row r="188" spans="1:13" ht="12.75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</row>
    <row r="189" spans="1:13" ht="12.75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</row>
    <row r="190" spans="1:13" ht="12.75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</row>
    <row r="191" spans="1:13" ht="12.75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</row>
    <row r="192" spans="1:13" ht="12.75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</row>
    <row r="193" spans="1:13" ht="12.75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</row>
    <row r="194" spans="1:13" ht="12.75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</row>
    <row r="195" spans="1:13" ht="12.75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</row>
    <row r="196" spans="1:13" ht="12.75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</row>
    <row r="197" spans="1:13" ht="12.75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</row>
    <row r="198" spans="1:13" ht="12.75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</row>
    <row r="199" spans="1:13" ht="12.75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</row>
    <row r="200" spans="1:13" ht="12.75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</row>
    <row r="201" spans="1:13" ht="12.75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</row>
    <row r="202" spans="1:13" ht="12.75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</row>
    <row r="203" spans="1:13" ht="12.75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</row>
    <row r="204" spans="1:13" ht="12.75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</row>
    <row r="205" spans="1:13" ht="12.75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</row>
    <row r="206" spans="1:13" ht="12.75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</row>
    <row r="207" spans="1:13" ht="12.75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</row>
    <row r="208" spans="1:13" ht="12.75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</row>
    <row r="209" spans="1:13" ht="12.75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</row>
    <row r="210" spans="1:13" ht="12.75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</row>
    <row r="211" spans="1:13" ht="12.75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</row>
    <row r="212" spans="1:13" ht="12.75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</row>
    <row r="213" spans="1:13" ht="12.75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</row>
    <row r="214" spans="1:13" ht="12.75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</row>
    <row r="215" spans="1:13" ht="12.75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</row>
    <row r="216" spans="1:13" ht="12.75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</row>
    <row r="217" spans="1:13" ht="12.75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</row>
    <row r="218" spans="1:13" ht="12.75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</row>
    <row r="219" spans="1:13" ht="12.75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</row>
    <row r="220" spans="1:13" ht="12.75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</row>
    <row r="221" spans="1:13" ht="12.75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</row>
    <row r="222" spans="1:13" ht="12.75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</row>
    <row r="223" spans="1:13" ht="12.75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</row>
    <row r="224" spans="1:13" ht="12.75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</row>
    <row r="225" spans="1:13" ht="12.75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</row>
    <row r="226" spans="1:13" ht="12.75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</row>
    <row r="227" spans="1:13" ht="12.75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</row>
    <row r="228" spans="1:13" ht="12.75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</row>
    <row r="229" spans="1:13" ht="12.75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</row>
    <row r="230" spans="1:13" ht="12.75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</row>
    <row r="231" spans="1:13" ht="12.75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</row>
    <row r="232" spans="1:13" ht="12.75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</row>
    <row r="233" spans="1:13" ht="12.75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</row>
    <row r="234" spans="1:13" ht="12.75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</row>
    <row r="235" spans="1:13" ht="12.75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</row>
    <row r="236" spans="1:13" ht="12.75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</row>
    <row r="237" spans="1:13" ht="12.75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</row>
    <row r="238" spans="1:13" ht="12.75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</row>
    <row r="239" spans="1:13" ht="12.75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</row>
    <row r="240" spans="1:13" ht="12.75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</row>
    <row r="241" spans="1:13" ht="12.75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</row>
    <row r="242" spans="1:13" ht="12.75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</row>
    <row r="243" spans="1:13" ht="12.75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</row>
    <row r="244" spans="1:13" ht="12.75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</row>
    <row r="245" spans="1:13" ht="12.75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</row>
    <row r="246" spans="1:13" ht="12.75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</row>
    <row r="247" spans="1:13" ht="12.75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</row>
    <row r="248" spans="1:13" ht="12.75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</row>
    <row r="249" spans="1:13" ht="12.75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/>
    </row>
    <row r="250" spans="1:13" ht="12.75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</row>
    <row r="251" spans="1:13" ht="12.75" x14ac:dyDescent="0.2">
      <c r="A251"/>
      <c r="B251"/>
      <c r="C251"/>
      <c r="D251"/>
      <c r="E251"/>
      <c r="F251"/>
      <c r="G251"/>
      <c r="H251"/>
      <c r="I251"/>
      <c r="J251"/>
      <c r="K251"/>
      <c r="L251"/>
      <c r="M251"/>
    </row>
    <row r="252" spans="1:13" ht="12.75" x14ac:dyDescent="0.2">
      <c r="A252"/>
      <c r="B252"/>
      <c r="C252"/>
      <c r="D252"/>
      <c r="E252"/>
      <c r="F252"/>
      <c r="G252"/>
      <c r="H252"/>
      <c r="I252"/>
      <c r="J252"/>
      <c r="K252"/>
      <c r="L252"/>
      <c r="M252"/>
    </row>
    <row r="253" spans="1:13" ht="12.75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/>
    </row>
    <row r="254" spans="1:13" ht="12.75" x14ac:dyDescent="0.2">
      <c r="A254"/>
      <c r="B254"/>
      <c r="C254"/>
      <c r="D254"/>
      <c r="E254"/>
      <c r="F254"/>
      <c r="G254"/>
      <c r="H254"/>
      <c r="I254"/>
      <c r="J254"/>
      <c r="K254"/>
      <c r="L254"/>
      <c r="M254"/>
    </row>
    <row r="255" spans="1:13" ht="12.75" x14ac:dyDescent="0.2">
      <c r="A255"/>
      <c r="B255"/>
      <c r="C255"/>
      <c r="D255"/>
      <c r="E255"/>
      <c r="F255"/>
      <c r="G255"/>
      <c r="H255"/>
      <c r="I255"/>
      <c r="J255"/>
      <c r="K255"/>
      <c r="L255"/>
      <c r="M255"/>
    </row>
    <row r="256" spans="1:13" ht="12.75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/>
    </row>
    <row r="257" spans="1:13" ht="12.75" x14ac:dyDescent="0.2">
      <c r="A257"/>
      <c r="B257"/>
      <c r="C257"/>
      <c r="D257"/>
      <c r="E257"/>
      <c r="F257"/>
      <c r="G257"/>
      <c r="H257"/>
      <c r="I257"/>
      <c r="J257"/>
      <c r="K257"/>
      <c r="L257"/>
      <c r="M257"/>
    </row>
    <row r="258" spans="1:13" ht="12.75" x14ac:dyDescent="0.2">
      <c r="A258"/>
      <c r="B258"/>
      <c r="C258"/>
      <c r="D258"/>
      <c r="E258"/>
      <c r="F258"/>
      <c r="G258"/>
      <c r="H258"/>
      <c r="I258"/>
      <c r="J258"/>
      <c r="K258"/>
      <c r="L258"/>
      <c r="M258"/>
    </row>
    <row r="259" spans="1:13" ht="12.75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/>
    </row>
    <row r="260" spans="1:13" ht="12.75" x14ac:dyDescent="0.2">
      <c r="A260"/>
      <c r="B260"/>
      <c r="C260"/>
      <c r="D260"/>
      <c r="E260"/>
      <c r="F260"/>
      <c r="G260"/>
      <c r="H260"/>
      <c r="I260"/>
      <c r="J260"/>
      <c r="K260"/>
      <c r="L260"/>
      <c r="M260"/>
    </row>
    <row r="261" spans="1:13" ht="12.75" x14ac:dyDescent="0.2">
      <c r="A261"/>
      <c r="B261"/>
      <c r="C261"/>
      <c r="D261"/>
      <c r="E261"/>
      <c r="F261"/>
      <c r="G261"/>
      <c r="H261"/>
      <c r="I261"/>
      <c r="J261"/>
      <c r="K261"/>
      <c r="L261"/>
      <c r="M261"/>
    </row>
    <row r="262" spans="1:13" ht="12.75" x14ac:dyDescent="0.2">
      <c r="A262"/>
      <c r="B262"/>
      <c r="C262"/>
      <c r="D262"/>
      <c r="E262"/>
      <c r="F262"/>
      <c r="G262"/>
      <c r="H262"/>
      <c r="I262"/>
      <c r="J262"/>
      <c r="K262"/>
      <c r="L262"/>
      <c r="M262"/>
    </row>
    <row r="263" spans="1:13" ht="12.75" x14ac:dyDescent="0.2">
      <c r="A263"/>
      <c r="B263"/>
      <c r="C263"/>
      <c r="D263"/>
      <c r="E263"/>
      <c r="F263"/>
      <c r="G263"/>
      <c r="H263"/>
      <c r="I263"/>
      <c r="J263"/>
      <c r="K263"/>
      <c r="L263"/>
      <c r="M263"/>
    </row>
    <row r="264" spans="1:13" ht="12.75" x14ac:dyDescent="0.2">
      <c r="A264"/>
      <c r="B264"/>
      <c r="C264"/>
      <c r="D264"/>
      <c r="E264"/>
      <c r="F264"/>
      <c r="G264"/>
      <c r="H264"/>
      <c r="I264"/>
      <c r="J264"/>
      <c r="K264"/>
      <c r="L264"/>
      <c r="M264"/>
    </row>
    <row r="265" spans="1:13" ht="12.75" x14ac:dyDescent="0.2">
      <c r="A265"/>
      <c r="B265"/>
      <c r="C265"/>
      <c r="D265"/>
      <c r="E265"/>
      <c r="F265"/>
      <c r="G265"/>
      <c r="H265"/>
      <c r="I265"/>
      <c r="J265"/>
      <c r="K265"/>
      <c r="L265"/>
      <c r="M265"/>
    </row>
    <row r="266" spans="1:13" ht="12.75" x14ac:dyDescent="0.2">
      <c r="A266"/>
      <c r="B266"/>
      <c r="C266"/>
      <c r="D266"/>
      <c r="E266"/>
      <c r="F266"/>
      <c r="G266"/>
      <c r="H266"/>
      <c r="I266"/>
      <c r="J266"/>
      <c r="K266"/>
      <c r="L266"/>
      <c r="M266"/>
    </row>
    <row r="267" spans="1:13" ht="12.75" x14ac:dyDescent="0.2">
      <c r="A267"/>
      <c r="B267"/>
      <c r="C267"/>
      <c r="D267"/>
      <c r="E267"/>
      <c r="F267"/>
      <c r="G267"/>
      <c r="H267"/>
      <c r="I267"/>
      <c r="J267"/>
      <c r="K267"/>
      <c r="L267"/>
      <c r="M267"/>
    </row>
    <row r="268" spans="1:13" ht="12.75" x14ac:dyDescent="0.2">
      <c r="A268"/>
      <c r="B268"/>
      <c r="C268"/>
      <c r="D268"/>
      <c r="E268"/>
      <c r="F268"/>
      <c r="G268"/>
      <c r="H268"/>
      <c r="I268"/>
      <c r="J268"/>
      <c r="K268"/>
      <c r="L268"/>
      <c r="M268"/>
    </row>
    <row r="269" spans="1:13" ht="12.75" x14ac:dyDescent="0.2">
      <c r="A269"/>
      <c r="B269"/>
      <c r="C269"/>
      <c r="D269"/>
      <c r="E269"/>
      <c r="F269"/>
      <c r="G269"/>
      <c r="H269"/>
      <c r="I269"/>
      <c r="J269"/>
      <c r="K269"/>
      <c r="L269"/>
      <c r="M269"/>
    </row>
    <row r="270" spans="1:13" ht="12.75" x14ac:dyDescent="0.2">
      <c r="A270"/>
      <c r="B270"/>
      <c r="C270"/>
      <c r="D270"/>
      <c r="E270"/>
      <c r="F270"/>
      <c r="G270"/>
      <c r="H270"/>
      <c r="I270"/>
      <c r="J270"/>
      <c r="K270"/>
      <c r="L270"/>
      <c r="M270"/>
    </row>
    <row r="271" spans="1:13" ht="12.75" x14ac:dyDescent="0.2">
      <c r="A271"/>
      <c r="B271"/>
      <c r="C271"/>
      <c r="D271"/>
      <c r="E271"/>
      <c r="F271"/>
      <c r="G271"/>
      <c r="H271"/>
      <c r="I271"/>
      <c r="J271"/>
      <c r="K271"/>
      <c r="L271"/>
      <c r="M271"/>
    </row>
    <row r="272" spans="1:13" ht="12.75" x14ac:dyDescent="0.2">
      <c r="A272"/>
      <c r="B272"/>
      <c r="C272"/>
      <c r="D272"/>
      <c r="E272"/>
      <c r="F272"/>
      <c r="G272"/>
      <c r="H272"/>
      <c r="I272"/>
      <c r="J272"/>
      <c r="K272"/>
      <c r="L272"/>
      <c r="M272"/>
    </row>
    <row r="273" spans="1:13" ht="12.75" x14ac:dyDescent="0.2">
      <c r="A273"/>
      <c r="B273"/>
      <c r="C273"/>
      <c r="D273"/>
      <c r="E273"/>
      <c r="F273"/>
      <c r="G273"/>
      <c r="H273"/>
      <c r="I273"/>
      <c r="J273"/>
      <c r="K273"/>
      <c r="L273"/>
      <c r="M273"/>
    </row>
    <row r="274" spans="1:13" ht="12.75" x14ac:dyDescent="0.2">
      <c r="A274"/>
      <c r="B274"/>
      <c r="C274"/>
      <c r="D274"/>
      <c r="E274"/>
      <c r="F274"/>
      <c r="G274"/>
      <c r="H274"/>
      <c r="I274"/>
      <c r="J274"/>
      <c r="K274"/>
      <c r="L274"/>
      <c r="M274"/>
    </row>
    <row r="275" spans="1:13" ht="12.75" x14ac:dyDescent="0.2">
      <c r="A275"/>
      <c r="B275"/>
      <c r="C275"/>
      <c r="D275"/>
      <c r="E275"/>
      <c r="F275"/>
      <c r="G275"/>
      <c r="H275"/>
      <c r="I275"/>
      <c r="J275"/>
      <c r="K275"/>
      <c r="L275"/>
      <c r="M275"/>
    </row>
    <row r="276" spans="1:13" ht="12.75" x14ac:dyDescent="0.2">
      <c r="A276"/>
      <c r="B276"/>
      <c r="C276"/>
      <c r="D276"/>
      <c r="E276"/>
      <c r="F276"/>
      <c r="G276"/>
      <c r="H276"/>
      <c r="I276"/>
      <c r="J276"/>
      <c r="K276"/>
      <c r="L276"/>
      <c r="M276"/>
    </row>
    <row r="277" spans="1:13" ht="12.75" x14ac:dyDescent="0.2">
      <c r="A277"/>
      <c r="B277"/>
      <c r="C277"/>
      <c r="D277"/>
      <c r="E277"/>
      <c r="F277"/>
      <c r="G277"/>
      <c r="H277"/>
      <c r="I277"/>
      <c r="J277"/>
      <c r="K277"/>
      <c r="L277"/>
      <c r="M277"/>
    </row>
    <row r="278" spans="1:13" ht="12.75" x14ac:dyDescent="0.2">
      <c r="A278"/>
      <c r="B278"/>
      <c r="C278"/>
      <c r="D278"/>
      <c r="E278"/>
      <c r="F278"/>
      <c r="G278"/>
      <c r="H278"/>
      <c r="I278"/>
      <c r="J278"/>
      <c r="K278"/>
      <c r="L278"/>
      <c r="M278"/>
    </row>
    <row r="279" spans="1:13" ht="12.75" x14ac:dyDescent="0.2">
      <c r="A279"/>
      <c r="B279"/>
      <c r="C279"/>
      <c r="D279"/>
      <c r="E279"/>
      <c r="F279"/>
      <c r="G279"/>
      <c r="H279"/>
      <c r="I279"/>
      <c r="J279"/>
      <c r="K279"/>
      <c r="L279"/>
      <c r="M279"/>
    </row>
    <row r="280" spans="1:13" ht="12.75" x14ac:dyDescent="0.2">
      <c r="A280"/>
      <c r="B280"/>
      <c r="C280"/>
      <c r="D280"/>
      <c r="E280"/>
      <c r="F280"/>
      <c r="G280"/>
      <c r="H280"/>
      <c r="I280"/>
      <c r="J280"/>
      <c r="K280"/>
      <c r="L280"/>
      <c r="M280"/>
    </row>
    <row r="281" spans="1:13" ht="12.75" x14ac:dyDescent="0.2">
      <c r="A281"/>
      <c r="B281"/>
      <c r="C281"/>
      <c r="D281"/>
      <c r="E281"/>
      <c r="F281"/>
      <c r="G281"/>
      <c r="H281"/>
      <c r="I281"/>
      <c r="J281"/>
      <c r="K281"/>
      <c r="L281"/>
      <c r="M281"/>
    </row>
    <row r="282" spans="1:13" ht="12.75" x14ac:dyDescent="0.2">
      <c r="A282"/>
      <c r="B282"/>
      <c r="C282"/>
      <c r="D282"/>
      <c r="E282"/>
      <c r="F282"/>
      <c r="G282"/>
      <c r="H282"/>
      <c r="I282"/>
      <c r="J282"/>
      <c r="K282"/>
      <c r="L282"/>
      <c r="M282"/>
    </row>
    <row r="283" spans="1:13" ht="12.75" x14ac:dyDescent="0.2">
      <c r="A283"/>
      <c r="B283"/>
      <c r="C283"/>
      <c r="D283"/>
      <c r="E283"/>
      <c r="F283"/>
      <c r="G283"/>
      <c r="H283"/>
      <c r="I283"/>
      <c r="J283"/>
      <c r="K283"/>
      <c r="L283"/>
      <c r="M283"/>
    </row>
    <row r="284" spans="1:13" ht="12.75" x14ac:dyDescent="0.2">
      <c r="A284"/>
      <c r="B284"/>
      <c r="C284"/>
      <c r="D284"/>
      <c r="E284"/>
      <c r="F284"/>
      <c r="G284"/>
      <c r="H284"/>
      <c r="I284"/>
      <c r="J284"/>
      <c r="K284"/>
      <c r="L284"/>
      <c r="M284"/>
    </row>
    <row r="285" spans="1:13" ht="12.75" x14ac:dyDescent="0.2">
      <c r="A285"/>
      <c r="B285"/>
      <c r="C285"/>
      <c r="D285"/>
      <c r="E285"/>
      <c r="F285"/>
      <c r="G285"/>
      <c r="H285"/>
      <c r="I285"/>
      <c r="J285"/>
      <c r="K285"/>
      <c r="L285"/>
      <c r="M285"/>
    </row>
    <row r="286" spans="1:13" ht="12.75" x14ac:dyDescent="0.2">
      <c r="A286"/>
      <c r="B286"/>
      <c r="C286"/>
      <c r="D286"/>
      <c r="E286"/>
      <c r="F286"/>
      <c r="G286"/>
      <c r="H286"/>
      <c r="I286"/>
      <c r="J286"/>
      <c r="K286"/>
      <c r="L286"/>
      <c r="M286"/>
    </row>
    <row r="287" spans="1:13" ht="12.75" x14ac:dyDescent="0.2">
      <c r="A287"/>
      <c r="B287"/>
      <c r="C287"/>
      <c r="D287"/>
      <c r="E287"/>
      <c r="F287"/>
      <c r="G287"/>
      <c r="H287"/>
      <c r="I287"/>
      <c r="J287"/>
      <c r="K287"/>
      <c r="L287"/>
      <c r="M287"/>
    </row>
    <row r="288" spans="1:13" ht="12.75" x14ac:dyDescent="0.2">
      <c r="A288"/>
      <c r="B288"/>
      <c r="C288"/>
      <c r="D288"/>
      <c r="E288"/>
      <c r="F288"/>
      <c r="G288"/>
      <c r="H288"/>
      <c r="I288"/>
      <c r="J288"/>
      <c r="K288"/>
      <c r="L288"/>
      <c r="M288"/>
    </row>
    <row r="289" spans="1:13" ht="12.75" x14ac:dyDescent="0.2">
      <c r="A289"/>
      <c r="B289"/>
      <c r="C289"/>
      <c r="D289"/>
      <c r="E289"/>
      <c r="F289"/>
      <c r="G289"/>
      <c r="H289"/>
      <c r="I289"/>
      <c r="J289"/>
      <c r="K289"/>
      <c r="L289"/>
      <c r="M289"/>
    </row>
    <row r="290" spans="1:13" ht="12.75" x14ac:dyDescent="0.2">
      <c r="A290"/>
      <c r="B290"/>
      <c r="C290"/>
      <c r="D290"/>
      <c r="E290"/>
      <c r="F290"/>
      <c r="G290"/>
      <c r="H290"/>
      <c r="I290"/>
      <c r="J290"/>
      <c r="K290"/>
      <c r="L290"/>
      <c r="M290"/>
    </row>
    <row r="291" spans="1:13" ht="12.75" x14ac:dyDescent="0.2">
      <c r="A291"/>
      <c r="B291"/>
      <c r="C291"/>
      <c r="D291"/>
      <c r="E291"/>
      <c r="F291"/>
      <c r="G291"/>
      <c r="H291"/>
      <c r="I291"/>
      <c r="J291"/>
      <c r="K291"/>
      <c r="L291"/>
      <c r="M291"/>
    </row>
    <row r="292" spans="1:13" ht="12.75" x14ac:dyDescent="0.2">
      <c r="A292"/>
      <c r="B292"/>
      <c r="C292"/>
      <c r="D292"/>
      <c r="E292"/>
      <c r="F292"/>
      <c r="G292"/>
      <c r="H292"/>
      <c r="I292"/>
      <c r="J292"/>
      <c r="K292"/>
      <c r="L292"/>
      <c r="M292"/>
    </row>
    <row r="293" spans="1:13" ht="12.75" x14ac:dyDescent="0.2">
      <c r="A293"/>
      <c r="B293"/>
      <c r="C293"/>
      <c r="D293"/>
      <c r="E293"/>
      <c r="F293"/>
      <c r="G293"/>
      <c r="H293"/>
      <c r="I293"/>
      <c r="J293"/>
      <c r="K293"/>
      <c r="L293"/>
      <c r="M293"/>
    </row>
    <row r="294" spans="1:13" ht="12.75" x14ac:dyDescent="0.2">
      <c r="A294"/>
      <c r="B294"/>
      <c r="C294"/>
      <c r="D294"/>
      <c r="E294"/>
      <c r="F294"/>
      <c r="G294"/>
      <c r="H294"/>
      <c r="I294"/>
      <c r="J294"/>
      <c r="K294"/>
      <c r="L294"/>
      <c r="M294"/>
    </row>
    <row r="295" spans="1:13" ht="12.75" x14ac:dyDescent="0.2">
      <c r="A295"/>
      <c r="B295"/>
      <c r="C295"/>
      <c r="D295"/>
      <c r="E295"/>
      <c r="F295"/>
      <c r="G295"/>
      <c r="H295"/>
      <c r="I295"/>
      <c r="J295"/>
      <c r="K295"/>
      <c r="L295"/>
      <c r="M295"/>
    </row>
    <row r="296" spans="1:13" ht="12.75" x14ac:dyDescent="0.2">
      <c r="A296"/>
      <c r="B296"/>
      <c r="C296"/>
      <c r="D296"/>
      <c r="E296"/>
      <c r="F296"/>
      <c r="G296"/>
      <c r="H296"/>
      <c r="I296"/>
      <c r="J296"/>
      <c r="K296"/>
      <c r="L296"/>
      <c r="M296"/>
    </row>
    <row r="297" spans="1:13" ht="12.75" x14ac:dyDescent="0.2">
      <c r="A297"/>
      <c r="B297"/>
      <c r="C297"/>
      <c r="D297"/>
      <c r="E297"/>
      <c r="F297"/>
      <c r="G297"/>
      <c r="H297"/>
      <c r="I297"/>
      <c r="J297"/>
      <c r="K297"/>
      <c r="L297"/>
      <c r="M297"/>
    </row>
    <row r="298" spans="1:13" ht="12.75" x14ac:dyDescent="0.2">
      <c r="A298"/>
      <c r="B298"/>
      <c r="C298"/>
      <c r="D298"/>
      <c r="E298"/>
      <c r="F298"/>
      <c r="G298"/>
      <c r="H298"/>
      <c r="I298"/>
      <c r="J298"/>
      <c r="K298"/>
      <c r="L298"/>
      <c r="M298"/>
    </row>
    <row r="299" spans="1:13" ht="12.75" x14ac:dyDescent="0.2">
      <c r="A299"/>
      <c r="B299"/>
      <c r="C299"/>
      <c r="D299"/>
      <c r="E299"/>
      <c r="F299"/>
      <c r="G299"/>
      <c r="H299"/>
      <c r="I299"/>
      <c r="J299"/>
      <c r="K299"/>
      <c r="L299"/>
      <c r="M299"/>
    </row>
    <row r="300" spans="1:13" ht="12.75" x14ac:dyDescent="0.2">
      <c r="A300"/>
      <c r="B300"/>
      <c r="C300"/>
      <c r="D300"/>
      <c r="E300"/>
      <c r="F300"/>
      <c r="G300"/>
      <c r="H300"/>
      <c r="I300"/>
      <c r="J300"/>
      <c r="K300"/>
      <c r="L300"/>
      <c r="M300"/>
    </row>
    <row r="301" spans="1:13" ht="12.75" x14ac:dyDescent="0.2">
      <c r="A301"/>
      <c r="B301"/>
      <c r="C301"/>
      <c r="D301"/>
      <c r="E301"/>
      <c r="F301"/>
      <c r="G301"/>
      <c r="H301"/>
      <c r="I301"/>
      <c r="J301"/>
      <c r="K301"/>
      <c r="L301"/>
      <c r="M301"/>
    </row>
    <row r="302" spans="1:13" ht="12.75" x14ac:dyDescent="0.2">
      <c r="A302"/>
      <c r="B302"/>
      <c r="C302"/>
      <c r="D302"/>
      <c r="E302"/>
      <c r="F302"/>
      <c r="G302"/>
      <c r="H302"/>
      <c r="I302"/>
      <c r="J302"/>
      <c r="K302"/>
      <c r="L302"/>
      <c r="M302"/>
    </row>
    <row r="303" spans="1:13" ht="12.75" x14ac:dyDescent="0.2">
      <c r="A303"/>
      <c r="B303"/>
      <c r="C303"/>
      <c r="D303"/>
      <c r="E303"/>
      <c r="F303"/>
      <c r="G303"/>
      <c r="H303"/>
      <c r="I303"/>
      <c r="J303"/>
      <c r="K303"/>
      <c r="L303"/>
      <c r="M303"/>
    </row>
    <row r="304" spans="1:13" ht="12.75" x14ac:dyDescent="0.2">
      <c r="A304"/>
      <c r="B304"/>
      <c r="C304"/>
      <c r="D304"/>
      <c r="E304"/>
      <c r="F304"/>
      <c r="G304"/>
      <c r="H304"/>
      <c r="I304"/>
      <c r="J304"/>
      <c r="K304"/>
      <c r="L304"/>
      <c r="M304"/>
    </row>
    <row r="305" spans="1:13" ht="12.75" x14ac:dyDescent="0.2">
      <c r="A305"/>
      <c r="B305"/>
      <c r="C305"/>
      <c r="D305"/>
      <c r="E305"/>
      <c r="F305"/>
      <c r="G305"/>
      <c r="H305"/>
      <c r="I305"/>
      <c r="J305"/>
      <c r="K305"/>
      <c r="L305"/>
      <c r="M305"/>
    </row>
    <row r="306" spans="1:13" ht="12.75" x14ac:dyDescent="0.2">
      <c r="A306"/>
      <c r="B306"/>
      <c r="C306"/>
      <c r="D306"/>
      <c r="E306"/>
      <c r="F306"/>
      <c r="G306"/>
      <c r="H306"/>
      <c r="I306"/>
      <c r="J306"/>
      <c r="K306"/>
      <c r="L306"/>
      <c r="M306"/>
    </row>
    <row r="307" spans="1:13" ht="12.75" x14ac:dyDescent="0.2">
      <c r="A307"/>
      <c r="B307"/>
      <c r="C307"/>
      <c r="D307"/>
      <c r="E307"/>
      <c r="F307"/>
      <c r="G307"/>
      <c r="H307"/>
      <c r="I307"/>
      <c r="J307"/>
      <c r="K307"/>
      <c r="L307"/>
      <c r="M307"/>
    </row>
    <row r="308" spans="1:13" ht="12.75" x14ac:dyDescent="0.2">
      <c r="A308"/>
      <c r="B308"/>
      <c r="C308"/>
      <c r="D308"/>
      <c r="E308"/>
      <c r="F308"/>
      <c r="G308"/>
      <c r="H308"/>
      <c r="I308"/>
      <c r="J308"/>
      <c r="K308"/>
      <c r="L308"/>
      <c r="M308"/>
    </row>
    <row r="309" spans="1:13" ht="12.75" x14ac:dyDescent="0.2">
      <c r="A309"/>
      <c r="B309"/>
      <c r="C309"/>
      <c r="D309"/>
      <c r="E309"/>
      <c r="F309"/>
      <c r="G309"/>
      <c r="H309"/>
      <c r="I309"/>
      <c r="J309"/>
      <c r="K309"/>
      <c r="L309"/>
      <c r="M309"/>
    </row>
    <row r="310" spans="1:13" ht="12.75" x14ac:dyDescent="0.2">
      <c r="A310"/>
      <c r="B310"/>
      <c r="C310"/>
      <c r="D310"/>
      <c r="E310"/>
      <c r="F310"/>
      <c r="G310"/>
      <c r="H310"/>
      <c r="I310"/>
      <c r="J310"/>
      <c r="K310"/>
      <c r="L310"/>
      <c r="M310"/>
    </row>
    <row r="311" spans="1:13" ht="12.75" x14ac:dyDescent="0.2">
      <c r="A311"/>
      <c r="B311"/>
      <c r="C311"/>
      <c r="D311"/>
      <c r="E311"/>
      <c r="F311"/>
      <c r="G311"/>
      <c r="H311"/>
      <c r="I311"/>
      <c r="J311"/>
      <c r="K311"/>
      <c r="L311"/>
      <c r="M311"/>
    </row>
    <row r="312" spans="1:13" ht="12.75" x14ac:dyDescent="0.2">
      <c r="A312"/>
      <c r="B312"/>
      <c r="C312"/>
      <c r="D312"/>
      <c r="E312"/>
      <c r="F312"/>
      <c r="G312"/>
      <c r="H312"/>
      <c r="I312"/>
      <c r="J312"/>
      <c r="K312"/>
      <c r="L312"/>
      <c r="M312"/>
    </row>
    <row r="313" spans="1:13" ht="12.75" x14ac:dyDescent="0.2">
      <c r="A313"/>
      <c r="B313"/>
      <c r="C313"/>
      <c r="D313"/>
      <c r="E313"/>
      <c r="F313"/>
      <c r="G313"/>
      <c r="H313"/>
      <c r="I313"/>
      <c r="J313"/>
      <c r="K313"/>
      <c r="L313"/>
      <c r="M313"/>
    </row>
    <row r="314" spans="1:13" ht="12.75" x14ac:dyDescent="0.2">
      <c r="A314"/>
      <c r="B314"/>
      <c r="C314"/>
      <c r="D314"/>
      <c r="E314"/>
      <c r="F314"/>
      <c r="G314"/>
      <c r="H314"/>
      <c r="I314"/>
      <c r="J314"/>
      <c r="K314"/>
      <c r="L314"/>
      <c r="M314"/>
    </row>
    <row r="315" spans="1:13" ht="12.75" x14ac:dyDescent="0.2">
      <c r="A315"/>
      <c r="B315"/>
      <c r="C315"/>
      <c r="D315"/>
      <c r="E315"/>
      <c r="F315"/>
      <c r="G315"/>
      <c r="H315"/>
      <c r="I315"/>
      <c r="J315"/>
      <c r="K315"/>
      <c r="L315"/>
      <c r="M315"/>
    </row>
    <row r="316" spans="1:13" ht="12.75" x14ac:dyDescent="0.2">
      <c r="A316"/>
      <c r="B316"/>
      <c r="C316"/>
      <c r="D316"/>
      <c r="E316"/>
      <c r="F316"/>
      <c r="G316"/>
      <c r="H316"/>
      <c r="I316"/>
      <c r="J316"/>
      <c r="K316"/>
      <c r="L316"/>
      <c r="M316"/>
    </row>
    <row r="317" spans="1:13" ht="12.75" x14ac:dyDescent="0.2">
      <c r="A317"/>
      <c r="B317"/>
      <c r="C317"/>
      <c r="D317"/>
      <c r="E317"/>
      <c r="F317"/>
      <c r="G317"/>
      <c r="H317"/>
      <c r="I317"/>
      <c r="J317"/>
      <c r="K317"/>
      <c r="L317"/>
      <c r="M317"/>
    </row>
    <row r="318" spans="1:13" ht="12.75" x14ac:dyDescent="0.2">
      <c r="A318"/>
      <c r="B318"/>
      <c r="C318"/>
      <c r="D318"/>
      <c r="E318"/>
      <c r="F318"/>
      <c r="G318"/>
      <c r="H318"/>
      <c r="I318"/>
      <c r="J318"/>
      <c r="K318"/>
      <c r="L318"/>
      <c r="M318"/>
    </row>
    <row r="319" spans="1:13" ht="12.75" x14ac:dyDescent="0.2">
      <c r="A319"/>
      <c r="B319"/>
      <c r="C319"/>
      <c r="D319"/>
      <c r="E319"/>
      <c r="F319"/>
      <c r="G319"/>
      <c r="H319"/>
      <c r="I319"/>
      <c r="J319"/>
      <c r="K319"/>
      <c r="L319"/>
      <c r="M319"/>
    </row>
    <row r="320" spans="1:13" ht="12.75" x14ac:dyDescent="0.2">
      <c r="A320"/>
      <c r="B320"/>
      <c r="C320"/>
      <c r="D320"/>
      <c r="E320"/>
      <c r="F320"/>
      <c r="G320"/>
      <c r="H320"/>
      <c r="I320"/>
      <c r="J320"/>
      <c r="K320"/>
      <c r="L320"/>
      <c r="M320"/>
    </row>
    <row r="321" spans="1:13" ht="12.75" x14ac:dyDescent="0.2">
      <c r="A321"/>
      <c r="B321"/>
      <c r="C321"/>
      <c r="D321"/>
      <c r="E321"/>
      <c r="F321"/>
      <c r="G321"/>
      <c r="H321"/>
      <c r="I321"/>
      <c r="J321"/>
      <c r="K321"/>
      <c r="L321"/>
      <c r="M321"/>
    </row>
    <row r="322" spans="1:13" ht="12.75" x14ac:dyDescent="0.2">
      <c r="A322"/>
      <c r="B322"/>
      <c r="C322"/>
      <c r="D322"/>
      <c r="E322"/>
      <c r="F322"/>
      <c r="G322"/>
      <c r="H322"/>
      <c r="I322"/>
      <c r="J322"/>
      <c r="K322"/>
      <c r="L322"/>
      <c r="M322"/>
    </row>
    <row r="323" spans="1:13" ht="12.75" x14ac:dyDescent="0.2">
      <c r="A323"/>
      <c r="B323"/>
      <c r="C323"/>
      <c r="D323"/>
      <c r="E323"/>
      <c r="F323"/>
      <c r="G323"/>
      <c r="H323"/>
      <c r="I323"/>
      <c r="J323"/>
      <c r="K323"/>
      <c r="L323"/>
      <c r="M323"/>
    </row>
    <row r="324" spans="1:13" ht="12.75" x14ac:dyDescent="0.2">
      <c r="A324"/>
      <c r="B324"/>
      <c r="C324"/>
      <c r="D324"/>
      <c r="E324"/>
      <c r="F324"/>
      <c r="G324"/>
      <c r="H324"/>
      <c r="I324"/>
      <c r="J324"/>
      <c r="K324"/>
      <c r="L324"/>
      <c r="M324"/>
    </row>
    <row r="325" spans="1:13" ht="12.75" x14ac:dyDescent="0.2">
      <c r="A325"/>
      <c r="B325"/>
      <c r="C325"/>
      <c r="D325"/>
      <c r="E325"/>
      <c r="F325"/>
      <c r="G325"/>
      <c r="H325"/>
      <c r="I325"/>
      <c r="J325"/>
      <c r="K325"/>
      <c r="L325"/>
      <c r="M325"/>
    </row>
    <row r="326" spans="1:13" ht="12.75" x14ac:dyDescent="0.2">
      <c r="A326"/>
      <c r="B326"/>
      <c r="C326"/>
      <c r="D326"/>
      <c r="E326"/>
      <c r="F326"/>
      <c r="G326"/>
      <c r="H326"/>
      <c r="I326"/>
      <c r="J326"/>
      <c r="K326"/>
      <c r="L326"/>
      <c r="M326"/>
    </row>
    <row r="327" spans="1:13" ht="12.75" x14ac:dyDescent="0.2">
      <c r="A327"/>
      <c r="B327"/>
      <c r="C327"/>
      <c r="D327"/>
      <c r="E327"/>
      <c r="F327"/>
      <c r="G327"/>
      <c r="H327"/>
      <c r="I327"/>
      <c r="J327"/>
      <c r="K327"/>
      <c r="L327"/>
      <c r="M327"/>
    </row>
    <row r="328" spans="1:13" ht="12.75" x14ac:dyDescent="0.2">
      <c r="A328"/>
      <c r="B328"/>
      <c r="C328"/>
      <c r="D328"/>
      <c r="E328"/>
      <c r="F328"/>
      <c r="G328"/>
      <c r="H328"/>
      <c r="I328"/>
      <c r="J328"/>
      <c r="K328"/>
      <c r="L328"/>
      <c r="M328"/>
    </row>
    <row r="329" spans="1:13" ht="12.75" x14ac:dyDescent="0.2">
      <c r="A329"/>
      <c r="B329"/>
      <c r="C329"/>
      <c r="D329"/>
      <c r="E329"/>
      <c r="F329"/>
      <c r="G329"/>
      <c r="H329"/>
      <c r="I329"/>
      <c r="J329"/>
      <c r="K329"/>
      <c r="L329"/>
      <c r="M329"/>
    </row>
    <row r="330" spans="1:13" ht="12.75" x14ac:dyDescent="0.2">
      <c r="A330"/>
      <c r="B330"/>
      <c r="C330"/>
      <c r="D330"/>
      <c r="E330"/>
      <c r="F330"/>
      <c r="G330"/>
      <c r="H330"/>
      <c r="I330"/>
      <c r="J330"/>
      <c r="K330"/>
      <c r="L330"/>
      <c r="M330"/>
    </row>
    <row r="331" spans="1:13" ht="12.75" x14ac:dyDescent="0.2">
      <c r="A331"/>
      <c r="B331"/>
      <c r="C331"/>
      <c r="D331"/>
      <c r="E331"/>
      <c r="F331"/>
      <c r="G331"/>
      <c r="H331"/>
      <c r="I331"/>
      <c r="J331"/>
      <c r="K331"/>
      <c r="L331"/>
      <c r="M331"/>
    </row>
    <row r="332" spans="1:13" ht="12.75" x14ac:dyDescent="0.2">
      <c r="A332"/>
      <c r="B332"/>
      <c r="C332"/>
      <c r="D332"/>
      <c r="E332"/>
      <c r="F332"/>
      <c r="G332"/>
      <c r="H332"/>
      <c r="I332"/>
      <c r="J332"/>
      <c r="K332"/>
      <c r="L332"/>
      <c r="M332"/>
    </row>
    <row r="333" spans="1:13" ht="12.75" x14ac:dyDescent="0.2">
      <c r="A333"/>
      <c r="B333"/>
      <c r="C333"/>
      <c r="D333"/>
      <c r="E333"/>
      <c r="F333"/>
      <c r="G333"/>
      <c r="H333"/>
      <c r="I333"/>
      <c r="J333"/>
      <c r="K333"/>
      <c r="L333"/>
      <c r="M333"/>
    </row>
    <row r="334" spans="1:13" ht="12.75" x14ac:dyDescent="0.2">
      <c r="A334"/>
      <c r="B334"/>
      <c r="C334"/>
      <c r="D334"/>
      <c r="E334"/>
      <c r="F334"/>
      <c r="G334"/>
      <c r="H334"/>
      <c r="I334"/>
      <c r="J334"/>
      <c r="K334"/>
      <c r="L334"/>
      <c r="M334"/>
    </row>
    <row r="335" spans="1:13" ht="12.75" x14ac:dyDescent="0.2">
      <c r="A335"/>
      <c r="B335"/>
      <c r="C335"/>
      <c r="D335"/>
      <c r="E335"/>
      <c r="F335"/>
      <c r="G335"/>
      <c r="H335"/>
      <c r="I335"/>
      <c r="J335"/>
      <c r="K335"/>
      <c r="L335"/>
      <c r="M335"/>
    </row>
    <row r="336" spans="1:13" ht="12.75" x14ac:dyDescent="0.2">
      <c r="A336"/>
      <c r="B336"/>
      <c r="C336"/>
      <c r="D336"/>
      <c r="E336"/>
      <c r="F336"/>
      <c r="G336"/>
      <c r="H336"/>
      <c r="I336"/>
      <c r="J336"/>
      <c r="K336"/>
      <c r="L336"/>
      <c r="M336"/>
    </row>
    <row r="337" spans="1:13" ht="12.75" x14ac:dyDescent="0.2">
      <c r="A337"/>
      <c r="B337"/>
      <c r="C337"/>
      <c r="D337"/>
      <c r="E337"/>
      <c r="F337"/>
      <c r="G337"/>
      <c r="H337"/>
      <c r="I337"/>
      <c r="J337"/>
      <c r="K337"/>
      <c r="L337"/>
      <c r="M337"/>
    </row>
    <row r="338" spans="1:13" ht="12.75" x14ac:dyDescent="0.2">
      <c r="A338"/>
      <c r="B338"/>
      <c r="C338"/>
      <c r="D338"/>
      <c r="E338"/>
      <c r="F338"/>
      <c r="G338"/>
      <c r="H338"/>
      <c r="I338"/>
      <c r="J338"/>
      <c r="K338"/>
      <c r="L338"/>
      <c r="M338"/>
    </row>
    <row r="339" spans="1:13" ht="12.75" x14ac:dyDescent="0.2">
      <c r="A339"/>
      <c r="B339"/>
      <c r="C339"/>
      <c r="D339"/>
      <c r="E339"/>
      <c r="F339"/>
      <c r="G339"/>
      <c r="H339"/>
      <c r="I339"/>
      <c r="J339"/>
      <c r="K339"/>
      <c r="L339"/>
      <c r="M339"/>
    </row>
    <row r="340" spans="1:13" ht="12.75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/>
    </row>
    <row r="341" spans="1:13" ht="12.75" x14ac:dyDescent="0.2">
      <c r="A341"/>
      <c r="B341"/>
      <c r="C341"/>
      <c r="D341"/>
      <c r="E341"/>
      <c r="F341"/>
      <c r="G341"/>
      <c r="H341"/>
      <c r="I341"/>
      <c r="J341"/>
      <c r="K341"/>
      <c r="L341"/>
      <c r="M341"/>
    </row>
    <row r="342" spans="1:13" ht="12.75" x14ac:dyDescent="0.2">
      <c r="A342"/>
      <c r="B342"/>
      <c r="C342"/>
      <c r="D342"/>
      <c r="E342"/>
      <c r="F342"/>
      <c r="G342"/>
      <c r="H342"/>
      <c r="I342"/>
      <c r="J342"/>
      <c r="K342"/>
      <c r="L342"/>
      <c r="M342"/>
    </row>
    <row r="343" spans="1:13" ht="12.75" x14ac:dyDescent="0.2">
      <c r="A343"/>
      <c r="B343"/>
      <c r="C343"/>
      <c r="D343"/>
      <c r="E343"/>
      <c r="F343"/>
      <c r="G343"/>
      <c r="H343"/>
      <c r="I343"/>
      <c r="J343"/>
      <c r="K343"/>
      <c r="L343"/>
      <c r="M343"/>
    </row>
    <row r="344" spans="1:13" ht="12.75" x14ac:dyDescent="0.2">
      <c r="A344"/>
      <c r="B344"/>
      <c r="C344"/>
      <c r="D344"/>
      <c r="E344"/>
      <c r="F344"/>
      <c r="G344"/>
      <c r="H344"/>
      <c r="I344"/>
      <c r="J344"/>
      <c r="K344"/>
      <c r="L344"/>
      <c r="M344"/>
    </row>
    <row r="345" spans="1:13" ht="12.75" x14ac:dyDescent="0.2">
      <c r="A345"/>
      <c r="B345"/>
      <c r="C345"/>
      <c r="D345"/>
      <c r="E345"/>
      <c r="F345"/>
      <c r="G345"/>
      <c r="H345"/>
      <c r="I345"/>
      <c r="J345"/>
      <c r="K345"/>
      <c r="L345"/>
      <c r="M345"/>
    </row>
    <row r="346" spans="1:13" ht="12.75" x14ac:dyDescent="0.2">
      <c r="A346"/>
      <c r="B346"/>
      <c r="C346"/>
      <c r="D346"/>
      <c r="E346"/>
      <c r="F346"/>
      <c r="G346"/>
      <c r="H346"/>
      <c r="I346"/>
      <c r="J346"/>
      <c r="K346"/>
      <c r="L346"/>
      <c r="M346"/>
    </row>
    <row r="347" spans="1:13" ht="12.75" x14ac:dyDescent="0.2">
      <c r="A347"/>
      <c r="B347"/>
      <c r="C347"/>
      <c r="D347"/>
      <c r="E347"/>
      <c r="F347"/>
      <c r="G347"/>
      <c r="H347"/>
      <c r="I347"/>
      <c r="J347"/>
      <c r="K347"/>
      <c r="L347"/>
      <c r="M347"/>
    </row>
    <row r="348" spans="1:13" ht="12.75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</row>
    <row r="349" spans="1:13" ht="12.75" x14ac:dyDescent="0.2">
      <c r="A349"/>
      <c r="B349"/>
      <c r="C349"/>
      <c r="D349"/>
      <c r="E349"/>
      <c r="F349"/>
      <c r="G349"/>
      <c r="H349"/>
      <c r="I349"/>
      <c r="J349"/>
      <c r="K349"/>
      <c r="L349"/>
      <c r="M349"/>
    </row>
    <row r="350" spans="1:13" ht="12.75" x14ac:dyDescent="0.2">
      <c r="A350"/>
      <c r="B350"/>
      <c r="C350"/>
      <c r="D350"/>
      <c r="E350"/>
      <c r="F350"/>
      <c r="G350"/>
      <c r="H350"/>
      <c r="I350"/>
      <c r="J350"/>
      <c r="K350"/>
      <c r="L350"/>
      <c r="M350"/>
    </row>
    <row r="351" spans="1:13" ht="12.75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</row>
    <row r="352" spans="1:13" ht="12.75" x14ac:dyDescent="0.2">
      <c r="A352"/>
      <c r="B352"/>
      <c r="C352"/>
      <c r="D352"/>
      <c r="E352"/>
      <c r="F352"/>
      <c r="G352"/>
      <c r="H352"/>
      <c r="I352"/>
      <c r="J352"/>
      <c r="K352"/>
      <c r="L352"/>
      <c r="M352"/>
    </row>
    <row r="353" spans="1:13" ht="12.75" x14ac:dyDescent="0.2">
      <c r="A353"/>
      <c r="B353"/>
      <c r="C353"/>
      <c r="D353"/>
      <c r="E353"/>
      <c r="F353"/>
      <c r="G353"/>
      <c r="H353"/>
      <c r="I353"/>
      <c r="J353"/>
      <c r="K353"/>
      <c r="L353"/>
      <c r="M353"/>
    </row>
    <row r="354" spans="1:13" ht="12.75" x14ac:dyDescent="0.2">
      <c r="A354"/>
      <c r="B354"/>
      <c r="C354"/>
      <c r="D354"/>
      <c r="E354"/>
      <c r="F354"/>
      <c r="G354"/>
      <c r="H354"/>
      <c r="I354"/>
      <c r="J354"/>
      <c r="K354"/>
      <c r="L354"/>
      <c r="M354"/>
    </row>
    <row r="355" spans="1:13" ht="12.75" x14ac:dyDescent="0.2">
      <c r="A355"/>
      <c r="B355"/>
      <c r="C355"/>
      <c r="D355"/>
      <c r="E355"/>
      <c r="F355"/>
      <c r="G355"/>
      <c r="H355"/>
      <c r="I355"/>
      <c r="J355"/>
      <c r="K355"/>
      <c r="L355"/>
      <c r="M355"/>
    </row>
    <row r="356" spans="1:13" ht="12.75" x14ac:dyDescent="0.2">
      <c r="A356"/>
      <c r="B356"/>
      <c r="C356"/>
      <c r="D356"/>
      <c r="E356"/>
      <c r="F356"/>
      <c r="G356"/>
      <c r="H356"/>
      <c r="I356"/>
      <c r="J356"/>
      <c r="K356"/>
      <c r="L356"/>
      <c r="M356"/>
    </row>
    <row r="357" spans="1:13" ht="12.75" x14ac:dyDescent="0.2">
      <c r="A357"/>
      <c r="B357"/>
      <c r="C357"/>
      <c r="D357"/>
      <c r="E357"/>
      <c r="F357"/>
      <c r="G357"/>
      <c r="H357"/>
      <c r="I357"/>
      <c r="J357"/>
      <c r="K357"/>
      <c r="L357"/>
      <c r="M357"/>
    </row>
    <row r="358" spans="1:13" x14ac:dyDescent="0.2"/>
    <row r="359" spans="1:13" x14ac:dyDescent="0.2"/>
    <row r="360" spans="1:13" x14ac:dyDescent="0.2"/>
    <row r="361" spans="1:13" x14ac:dyDescent="0.2"/>
  </sheetData>
  <pageMargins left="0.25" right="0.25" top="0.75" bottom="0.75" header="0.3" footer="0.3"/>
  <pageSetup paperSize="9" scale="38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98" id="{6E0000F2-4B34-40F0-A950-26A22E7F516A}">
            <xm:f>Data!#REF!</xm:f>
            <x14:dxf>
              <font>
                <color theme="0"/>
              </font>
            </x14:dxf>
          </x14:cfRule>
          <xm:sqref>C9:D13 K9:K10 G9:I13</xm:sqref>
        </x14:conditionalFormatting>
        <x14:conditionalFormatting xmlns:xm="http://schemas.microsoft.com/office/excel/2006/main">
          <x14:cfRule type="expression" priority="1" id="{B2AC031D-7234-488B-9D38-EA5D3519E762}">
            <xm:f>Data!#REF!</xm:f>
            <x14:dxf>
              <font>
                <color theme="0"/>
              </font>
            </x14:dxf>
          </x14:cfRule>
          <xm:sqref>E19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3AC474-8542-499D-A7EF-B46CDCE9C60E}">
  <sheetPr codeName="Sheet26">
    <tabColor rgb="FF66FFFF"/>
  </sheetPr>
  <dimension ref="A1:J48"/>
  <sheetViews>
    <sheetView showGridLines="0" zoomScale="85" zoomScaleNormal="85" workbookViewId="0"/>
  </sheetViews>
  <sheetFormatPr defaultColWidth="8" defaultRowHeight="12.75" x14ac:dyDescent="0.2"/>
  <cols>
    <col min="1" max="1" width="2.625" style="1" customWidth="1"/>
    <col min="2" max="2" width="8.75" style="1" customWidth="1"/>
    <col min="3" max="3" width="18.75" style="1" customWidth="1"/>
    <col min="4" max="4" width="16.625" style="1" customWidth="1"/>
    <col min="5" max="5" width="18.25" style="1" customWidth="1"/>
    <col min="6" max="6" width="16.375" style="1" customWidth="1"/>
    <col min="7" max="7" width="17.75" style="1" customWidth="1"/>
    <col min="8" max="8" width="3.5" style="1" customWidth="1"/>
    <col min="9" max="9" width="14.125" style="1" customWidth="1"/>
    <col min="10" max="10" width="9" style="1" customWidth="1"/>
    <col min="11" max="16384" width="8" style="1"/>
  </cols>
  <sheetData>
    <row r="1" spans="1:10" ht="18.75" x14ac:dyDescent="0.3">
      <c r="A1" s="10" t="str">
        <f>bus</f>
        <v>Powercor</v>
      </c>
      <c r="B1" s="10"/>
      <c r="C1" s="10"/>
      <c r="D1" s="10"/>
      <c r="E1" s="10"/>
      <c r="F1" s="10"/>
      <c r="G1" s="10"/>
      <c r="H1" s="10"/>
      <c r="I1" s="10"/>
      <c r="J1" s="10"/>
    </row>
    <row r="2" spans="1:10" ht="18.75" x14ac:dyDescent="0.3">
      <c r="A2" s="128" t="str">
        <f>proj</f>
        <v>Lines flood resilience program</v>
      </c>
      <c r="B2" s="128"/>
      <c r="C2" s="10"/>
      <c r="D2" s="10"/>
      <c r="E2" s="10"/>
      <c r="F2" s="10"/>
      <c r="G2" s="10"/>
      <c r="H2" s="10"/>
      <c r="I2" s="10"/>
      <c r="J2" s="10"/>
    </row>
    <row r="3" spans="1:10" ht="18.75" x14ac:dyDescent="0.3">
      <c r="A3" s="5"/>
      <c r="B3" s="5"/>
      <c r="C3" s="6"/>
      <c r="D3" s="6"/>
    </row>
    <row r="4" spans="1:10" x14ac:dyDescent="0.2">
      <c r="C4" s="112"/>
      <c r="D4" s="112"/>
      <c r="E4" s="113"/>
      <c r="F4" s="113"/>
      <c r="G4" s="113"/>
      <c r="H4" s="113"/>
      <c r="I4" s="92"/>
    </row>
    <row r="5" spans="1:10" x14ac:dyDescent="0.2">
      <c r="B5" s="110" t="s">
        <v>1331</v>
      </c>
      <c r="C5" s="112"/>
      <c r="E5" s="110"/>
      <c r="F5" s="110"/>
      <c r="G5" s="142">
        <f>COUNTA('Span data'!D9:D734)</f>
        <v>726</v>
      </c>
      <c r="H5" s="111"/>
      <c r="I5" s="92"/>
    </row>
    <row r="6" spans="1:10" x14ac:dyDescent="0.2">
      <c r="B6" s="110" t="s">
        <v>1332</v>
      </c>
      <c r="C6" s="112"/>
      <c r="E6" s="110"/>
      <c r="F6" s="110"/>
      <c r="G6" s="142" cm="1">
        <f t="array" ref="G6">SUMPRODUCT((Calcs!$D$9:$D$116)*(Calcs!$E$9:$E$116=TRUE))</f>
        <v>17</v>
      </c>
      <c r="I6" s="111"/>
    </row>
    <row r="7" spans="1:10" x14ac:dyDescent="0.2">
      <c r="B7" s="216" t="s">
        <v>1420</v>
      </c>
      <c r="C7" s="217"/>
      <c r="D7" s="218"/>
      <c r="E7" s="216"/>
      <c r="F7" s="216"/>
      <c r="G7" s="219">
        <f>G5-G6</f>
        <v>709</v>
      </c>
      <c r="H7" s="111"/>
      <c r="I7" s="92"/>
    </row>
    <row r="8" spans="1:10" x14ac:dyDescent="0.2">
      <c r="B8" s="236"/>
      <c r="C8" s="112"/>
      <c r="D8" s="93"/>
      <c r="E8" s="236"/>
      <c r="F8" s="236"/>
      <c r="G8" s="237"/>
      <c r="H8" s="111"/>
      <c r="I8" s="92"/>
    </row>
    <row r="9" spans="1:10" x14ac:dyDescent="0.2">
      <c r="B9" s="236" t="s">
        <v>1421</v>
      </c>
      <c r="C9" s="112"/>
      <c r="D9" s="93"/>
      <c r="E9" s="236"/>
      <c r="F9" s="236"/>
      <c r="G9" s="237">
        <f>Calcs!F4</f>
        <v>483</v>
      </c>
      <c r="H9" s="111"/>
      <c r="I9" s="92"/>
    </row>
    <row r="10" spans="1:10" x14ac:dyDescent="0.2">
      <c r="B10" s="241" t="s">
        <v>1429</v>
      </c>
      <c r="C10" s="217"/>
      <c r="D10" s="218"/>
      <c r="E10" s="216"/>
      <c r="F10" s="216"/>
      <c r="G10" s="242">
        <f>Calcs!G4</f>
        <v>507</v>
      </c>
      <c r="H10" s="111"/>
      <c r="I10" s="92"/>
    </row>
    <row r="11" spans="1:10" x14ac:dyDescent="0.2">
      <c r="B11" s="110" t="s">
        <v>1430</v>
      </c>
      <c r="C11" s="112"/>
      <c r="E11" s="109"/>
      <c r="F11" s="109"/>
      <c r="G11" s="239">
        <f>Calcs!H4</f>
        <v>328</v>
      </c>
      <c r="H11" s="111"/>
      <c r="I11" s="92"/>
    </row>
    <row r="12" spans="1:10" x14ac:dyDescent="0.2">
      <c r="B12" s="241" t="s">
        <v>1428</v>
      </c>
      <c r="C12" s="217"/>
      <c r="D12" s="218"/>
      <c r="E12" s="241"/>
      <c r="F12" s="241"/>
      <c r="G12" s="243">
        <f>SUM(Calcs!G4:H4)</f>
        <v>835</v>
      </c>
      <c r="H12" s="111"/>
      <c r="I12" s="92"/>
    </row>
    <row r="13" spans="1:10" x14ac:dyDescent="0.2">
      <c r="H13" s="111"/>
      <c r="I13" s="92"/>
    </row>
    <row r="14" spans="1:10" x14ac:dyDescent="0.2">
      <c r="H14" s="111"/>
      <c r="I14" s="92"/>
    </row>
    <row r="15" spans="1:10" x14ac:dyDescent="0.2">
      <c r="C15" s="112"/>
      <c r="D15" s="112"/>
      <c r="E15" s="113"/>
      <c r="F15" s="113"/>
      <c r="G15" s="113"/>
      <c r="H15" s="113"/>
      <c r="I15" s="92"/>
    </row>
    <row r="16" spans="1:10" x14ac:dyDescent="0.2">
      <c r="C16" s="112"/>
      <c r="D16" s="112"/>
      <c r="E16" s="113"/>
      <c r="F16" s="113"/>
      <c r="G16" s="113"/>
      <c r="H16" s="113"/>
      <c r="I16" s="92"/>
    </row>
    <row r="17" spans="2:9" x14ac:dyDescent="0.2">
      <c r="B17" s="3" t="s">
        <v>1423</v>
      </c>
      <c r="C17" s="115"/>
      <c r="D17" s="115"/>
      <c r="E17" s="192"/>
      <c r="F17" s="56">
        <f>input_dollars</f>
        <v>45291</v>
      </c>
      <c r="G17" s="192" cm="1">
        <f t="array" ref="G17">SUMPRODUCT((Calcs!$DP$9:$DP$116)*(Calcs!$DT$9:$DT$116=TRUE))</f>
        <v>18629179.584930424</v>
      </c>
      <c r="H17" s="113"/>
      <c r="I17" s="92"/>
    </row>
    <row r="18" spans="2:9" x14ac:dyDescent="0.2">
      <c r="C18" s="112"/>
      <c r="D18" s="112"/>
      <c r="E18" s="113"/>
      <c r="F18" s="113"/>
      <c r="G18" s="113"/>
      <c r="H18" s="113"/>
      <c r="I18" s="92"/>
    </row>
    <row r="19" spans="2:9" x14ac:dyDescent="0.2">
      <c r="B19" s="11" t="s">
        <v>1388</v>
      </c>
      <c r="C19" s="188"/>
      <c r="D19" s="193">
        <v>46</v>
      </c>
      <c r="E19" s="113"/>
      <c r="F19" s="113"/>
      <c r="G19" s="113">
        <f>D19*Assumptions!G38</f>
        <v>867836.35337341228</v>
      </c>
      <c r="H19" s="113"/>
      <c r="I19" s="92"/>
    </row>
    <row r="20" spans="2:9" x14ac:dyDescent="0.2">
      <c r="B20" s="11" t="s">
        <v>1389</v>
      </c>
      <c r="C20" s="188"/>
      <c r="D20" s="193">
        <v>5</v>
      </c>
      <c r="E20" s="113"/>
      <c r="F20" s="113"/>
      <c r="G20" s="113">
        <f>D20*Assumptions!H38</f>
        <v>138172.4647887325</v>
      </c>
      <c r="H20" s="113"/>
      <c r="I20" s="92"/>
    </row>
    <row r="21" spans="2:9" x14ac:dyDescent="0.2">
      <c r="B21" s="194" t="s">
        <v>1409</v>
      </c>
      <c r="C21" s="195"/>
      <c r="D21" s="196"/>
      <c r="E21" s="197"/>
      <c r="F21" s="198">
        <f>input_dollars</f>
        <v>45291</v>
      </c>
      <c r="G21" s="197">
        <f>G17-SUM(G19:G20)</f>
        <v>17623170.76676828</v>
      </c>
      <c r="H21" s="113"/>
      <c r="I21" s="92"/>
    </row>
    <row r="22" spans="2:9" x14ac:dyDescent="0.2">
      <c r="C22" s="112"/>
      <c r="D22" s="112"/>
      <c r="E22" s="113"/>
      <c r="F22" s="113"/>
      <c r="G22" s="113"/>
      <c r="H22" s="113"/>
      <c r="I22" s="92"/>
    </row>
    <row r="23" spans="2:9" x14ac:dyDescent="0.2">
      <c r="B23" s="1" t="s">
        <v>1390</v>
      </c>
      <c r="C23" s="112"/>
      <c r="D23" s="112"/>
      <c r="E23" s="113"/>
      <c r="F23" s="56">
        <f>input_dollars</f>
        <v>45291</v>
      </c>
      <c r="G23" s="113">
        <f>G21/5</f>
        <v>3524634.1533536562</v>
      </c>
      <c r="H23" s="113"/>
      <c r="I23" s="92"/>
    </row>
    <row r="24" spans="2:9" x14ac:dyDescent="0.2">
      <c r="B24" s="1" t="s">
        <v>1390</v>
      </c>
      <c r="C24" s="112"/>
      <c r="D24" s="112"/>
      <c r="E24" s="113"/>
      <c r="F24" s="56">
        <f>output_dollars</f>
        <v>46203</v>
      </c>
      <c r="G24" s="113">
        <f>G23*conv_2026</f>
        <v>3922609.9232591386</v>
      </c>
      <c r="H24" s="113"/>
      <c r="I24" s="92"/>
    </row>
    <row r="25" spans="2:9" x14ac:dyDescent="0.2">
      <c r="C25" s="112"/>
      <c r="D25" s="112"/>
      <c r="E25" s="113"/>
      <c r="F25" s="113"/>
      <c r="G25" s="113"/>
      <c r="H25" s="113"/>
      <c r="I25" s="92"/>
    </row>
    <row r="26" spans="2:9" x14ac:dyDescent="0.2">
      <c r="C26" s="112"/>
      <c r="D26" s="112"/>
      <c r="E26" s="113"/>
      <c r="F26" s="113"/>
      <c r="G26" s="113"/>
      <c r="H26" s="113"/>
      <c r="I26" s="92"/>
    </row>
    <row r="27" spans="2:9" x14ac:dyDescent="0.2">
      <c r="C27" s="112"/>
      <c r="D27" s="112"/>
      <c r="E27" s="113"/>
      <c r="F27" s="113"/>
      <c r="G27" s="113"/>
      <c r="H27" s="113"/>
      <c r="I27" s="92"/>
    </row>
    <row r="28" spans="2:9" x14ac:dyDescent="0.2">
      <c r="C28" s="112"/>
      <c r="D28" s="112"/>
      <c r="E28" s="113"/>
      <c r="F28" s="113"/>
      <c r="G28" s="113"/>
      <c r="H28" s="113"/>
      <c r="I28" s="92"/>
    </row>
    <row r="29" spans="2:9" x14ac:dyDescent="0.2">
      <c r="C29" s="112"/>
      <c r="D29" s="112"/>
      <c r="E29" s="113"/>
      <c r="F29" s="113"/>
      <c r="G29" s="113"/>
      <c r="H29" s="113"/>
      <c r="I29" s="92"/>
    </row>
    <row r="30" spans="2:9" x14ac:dyDescent="0.2">
      <c r="C30" s="112"/>
      <c r="D30" s="112"/>
      <c r="E30" s="113"/>
      <c r="F30" s="113"/>
      <c r="G30" s="113"/>
      <c r="H30" s="113"/>
      <c r="I30" s="92"/>
    </row>
    <row r="31" spans="2:9" x14ac:dyDescent="0.2">
      <c r="C31" s="112"/>
      <c r="D31" s="112"/>
      <c r="E31" s="113"/>
      <c r="F31" s="113"/>
      <c r="G31" s="113"/>
      <c r="H31" s="113"/>
      <c r="I31" s="92"/>
    </row>
    <row r="32" spans="2:9" x14ac:dyDescent="0.2">
      <c r="C32" s="112"/>
      <c r="D32" s="112"/>
      <c r="E32" s="113"/>
      <c r="F32" s="113"/>
      <c r="G32" s="113"/>
      <c r="H32" s="113"/>
      <c r="I32" s="92"/>
    </row>
    <row r="33" spans="3:9" x14ac:dyDescent="0.2">
      <c r="C33" s="112"/>
      <c r="D33" s="112"/>
      <c r="E33" s="113"/>
      <c r="F33" s="113"/>
      <c r="G33" s="113"/>
      <c r="H33" s="113"/>
      <c r="I33" s="92"/>
    </row>
    <row r="34" spans="3:9" x14ac:dyDescent="0.2">
      <c r="C34" s="112"/>
      <c r="D34" s="112"/>
      <c r="E34" s="113"/>
      <c r="F34" s="113"/>
      <c r="G34" s="113"/>
      <c r="H34" s="113"/>
      <c r="I34" s="92"/>
    </row>
    <row r="35" spans="3:9" x14ac:dyDescent="0.2">
      <c r="C35" s="112"/>
      <c r="D35" s="112"/>
      <c r="E35" s="113"/>
      <c r="F35" s="113"/>
      <c r="G35" s="113"/>
      <c r="H35" s="113"/>
      <c r="I35" s="92"/>
    </row>
    <row r="36" spans="3:9" x14ac:dyDescent="0.2">
      <c r="C36" s="112"/>
      <c r="D36" s="112"/>
      <c r="E36" s="113"/>
      <c r="F36" s="113"/>
      <c r="G36" s="113"/>
      <c r="H36" s="113"/>
      <c r="I36" s="92"/>
    </row>
    <row r="37" spans="3:9" x14ac:dyDescent="0.2">
      <c r="C37" s="112"/>
      <c r="D37" s="112"/>
      <c r="E37" s="113"/>
      <c r="F37" s="113"/>
      <c r="G37" s="113"/>
      <c r="H37" s="113"/>
      <c r="I37" s="92"/>
    </row>
    <row r="38" spans="3:9" x14ac:dyDescent="0.2">
      <c r="C38" s="112"/>
      <c r="D38" s="112"/>
      <c r="E38" s="113"/>
      <c r="F38" s="113"/>
      <c r="G38" s="113"/>
      <c r="H38" s="113"/>
      <c r="I38" s="92"/>
    </row>
    <row r="39" spans="3:9" x14ac:dyDescent="0.2">
      <c r="C39" s="112"/>
      <c r="D39" s="112"/>
      <c r="E39" s="113"/>
      <c r="F39" s="113"/>
      <c r="G39" s="113"/>
      <c r="H39" s="113"/>
      <c r="I39" s="92"/>
    </row>
    <row r="40" spans="3:9" x14ac:dyDescent="0.2">
      <c r="C40" s="112"/>
      <c r="D40" s="112"/>
      <c r="E40" s="113"/>
      <c r="F40" s="113"/>
      <c r="G40" s="113"/>
      <c r="H40" s="113"/>
      <c r="I40" s="92"/>
    </row>
    <row r="41" spans="3:9" x14ac:dyDescent="0.2">
      <c r="C41" s="112"/>
      <c r="D41" s="112"/>
      <c r="E41" s="113"/>
      <c r="F41" s="113"/>
      <c r="G41" s="113"/>
      <c r="H41" s="113"/>
      <c r="I41" s="92"/>
    </row>
    <row r="42" spans="3:9" x14ac:dyDescent="0.2">
      <c r="C42" s="112"/>
      <c r="D42" s="112"/>
      <c r="E42" s="113"/>
      <c r="F42" s="113"/>
      <c r="G42" s="113"/>
      <c r="H42" s="113"/>
      <c r="I42" s="92"/>
    </row>
    <row r="43" spans="3:9" x14ac:dyDescent="0.2">
      <c r="C43" s="112"/>
      <c r="D43" s="112"/>
      <c r="E43" s="113"/>
      <c r="F43" s="113"/>
      <c r="G43" s="113"/>
      <c r="H43" s="113"/>
      <c r="I43" s="92"/>
    </row>
    <row r="44" spans="3:9" x14ac:dyDescent="0.2">
      <c r="C44" s="112"/>
      <c r="D44" s="112"/>
      <c r="E44" s="113"/>
      <c r="F44" s="113"/>
      <c r="G44" s="113"/>
      <c r="H44" s="113"/>
      <c r="I44" s="92"/>
    </row>
    <row r="45" spans="3:9" x14ac:dyDescent="0.2">
      <c r="C45" s="112"/>
      <c r="D45" s="112"/>
      <c r="E45" s="113"/>
      <c r="F45" s="113"/>
      <c r="G45" s="113"/>
      <c r="H45" s="113"/>
      <c r="I45" s="92"/>
    </row>
    <row r="46" spans="3:9" x14ac:dyDescent="0.2">
      <c r="C46" s="112"/>
      <c r="D46" s="112"/>
      <c r="E46" s="113"/>
      <c r="F46" s="113"/>
      <c r="G46" s="113"/>
      <c r="H46" s="113"/>
      <c r="I46" s="92"/>
    </row>
    <row r="47" spans="3:9" x14ac:dyDescent="0.2">
      <c r="C47" s="112"/>
      <c r="D47" s="112"/>
      <c r="E47" s="113"/>
      <c r="F47" s="113"/>
      <c r="G47" s="113"/>
      <c r="H47" s="113"/>
      <c r="I47" s="92"/>
    </row>
    <row r="48" spans="3:9" x14ac:dyDescent="0.2">
      <c r="C48" s="112"/>
      <c r="D48" s="112"/>
      <c r="E48" s="113"/>
      <c r="F48" s="113"/>
      <c r="G48" s="113"/>
      <c r="H48" s="113"/>
      <c r="I48" s="92"/>
    </row>
  </sheetData>
  <pageMargins left="0.7" right="0.7" top="0.75" bottom="0.75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EEEA9-DF92-454A-AC78-2AB747F8189C}">
  <sheetPr codeName="Sheet2">
    <tabColor rgb="FFFFFFCC"/>
  </sheetPr>
  <dimension ref="A1:Q124"/>
  <sheetViews>
    <sheetView showGridLines="0" zoomScale="85" zoomScaleNormal="85" workbookViewId="0">
      <pane ySplit="2" topLeftCell="A3" activePane="bottomLeft" state="frozen"/>
      <selection pane="bottomLeft" activeCell="D5" sqref="D5"/>
    </sheetView>
  </sheetViews>
  <sheetFormatPr defaultColWidth="9" defaultRowHeight="12.75" x14ac:dyDescent="0.2"/>
  <cols>
    <col min="1" max="1" width="3.625" style="7" customWidth="1"/>
    <col min="2" max="2" width="2.625" style="7" customWidth="1"/>
    <col min="3" max="3" width="14.75" style="7" customWidth="1"/>
    <col min="4" max="4" width="13.875" style="7" customWidth="1"/>
    <col min="5" max="5" width="14.625" style="7" customWidth="1"/>
    <col min="6" max="6" width="1.125" style="7" customWidth="1"/>
    <col min="7" max="7" width="14.75" style="7" customWidth="1"/>
    <col min="8" max="8" width="12.875" style="7" customWidth="1"/>
    <col min="9" max="9" width="11.5" style="7" customWidth="1"/>
    <col min="10" max="10" width="6.875" style="7" customWidth="1"/>
    <col min="11" max="16" width="8.125" style="7" customWidth="1"/>
    <col min="17" max="19" width="9" style="7"/>
    <col min="20" max="20" width="17.625" style="7" customWidth="1"/>
    <col min="21" max="16384" width="9" style="7"/>
  </cols>
  <sheetData>
    <row r="1" spans="1:16" ht="18.75" x14ac:dyDescent="0.3">
      <c r="A1" s="10" t="str">
        <f>bus</f>
        <v>Powercor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2" spans="1:16" ht="15" x14ac:dyDescent="0.25">
      <c r="A2" s="293" t="str">
        <f>Summary!A2</f>
        <v>Lines flood resilience program</v>
      </c>
      <c r="B2" s="293"/>
      <c r="C2" s="293"/>
      <c r="D2" s="293"/>
      <c r="E2" s="293"/>
      <c r="F2" s="293"/>
      <c r="G2" s="293"/>
      <c r="H2" s="293"/>
      <c r="I2" s="293"/>
      <c r="J2" s="293"/>
      <c r="K2" s="293"/>
      <c r="L2" s="293"/>
      <c r="M2" s="293"/>
      <c r="N2" s="293"/>
      <c r="O2" s="293"/>
      <c r="P2" s="293"/>
    </row>
    <row r="4" spans="1:16" s="1" customFormat="1" ht="15" x14ac:dyDescent="0.2">
      <c r="A4" s="17" t="s">
        <v>11</v>
      </c>
      <c r="B4" s="17"/>
      <c r="C4" s="15"/>
      <c r="D4" s="15"/>
      <c r="E4" s="15"/>
      <c r="F4" s="15"/>
      <c r="G4" s="15"/>
      <c r="H4" s="15"/>
      <c r="I4" s="15"/>
      <c r="J4" s="15"/>
      <c r="K4" s="16"/>
      <c r="L4" s="16"/>
      <c r="M4" s="16"/>
      <c r="N4" s="16"/>
      <c r="O4" s="16"/>
      <c r="P4" s="16"/>
    </row>
    <row r="5" spans="1:16" s="1" customFormat="1" x14ac:dyDescent="0.2">
      <c r="M5" s="11"/>
      <c r="N5" s="11"/>
      <c r="O5" s="11"/>
      <c r="P5" s="11"/>
    </row>
    <row r="6" spans="1:16" ht="12.75" customHeight="1" x14ac:dyDescent="0.2">
      <c r="C6" s="13" t="s">
        <v>12</v>
      </c>
      <c r="D6" s="52"/>
      <c r="E6" s="12" t="s">
        <v>13</v>
      </c>
    </row>
    <row r="7" spans="1:16" s="1" customFormat="1" ht="12.75" customHeight="1" x14ac:dyDescent="0.2">
      <c r="M7" s="11"/>
      <c r="N7" s="11"/>
      <c r="O7" s="11"/>
      <c r="P7" s="11"/>
    </row>
    <row r="8" spans="1:16" x14ac:dyDescent="0.2">
      <c r="C8" s="13" t="s">
        <v>14</v>
      </c>
      <c r="D8" s="13"/>
      <c r="E8" s="303" t="s">
        <v>742</v>
      </c>
      <c r="F8" s="303"/>
      <c r="G8" s="303"/>
      <c r="H8" s="303"/>
      <c r="I8" s="1"/>
      <c r="J8" s="1"/>
    </row>
    <row r="9" spans="1:16" x14ac:dyDescent="0.2">
      <c r="C9" s="13"/>
      <c r="D9" s="13"/>
    </row>
    <row r="10" spans="1:16" s="1" customFormat="1" x14ac:dyDescent="0.2">
      <c r="C10" s="3" t="s">
        <v>15</v>
      </c>
      <c r="D10" s="52"/>
      <c r="E10" s="49" t="s">
        <v>139</v>
      </c>
      <c r="F10" s="7"/>
      <c r="G10" s="31">
        <v>2023</v>
      </c>
      <c r="I10" s="53"/>
      <c r="J10" s="53"/>
    </row>
    <row r="11" spans="1:16" x14ac:dyDescent="0.2">
      <c r="I11" s="53"/>
      <c r="J11" s="53"/>
    </row>
    <row r="12" spans="1:16" x14ac:dyDescent="0.2">
      <c r="H12" s="34"/>
      <c r="I12" s="34"/>
      <c r="J12" s="34"/>
    </row>
    <row r="13" spans="1:16" s="59" customFormat="1" x14ac:dyDescent="0.2">
      <c r="C13" s="60" t="s">
        <v>6</v>
      </c>
      <c r="D13" s="60"/>
      <c r="E13" s="60" t="s">
        <v>17</v>
      </c>
      <c r="F13" s="60"/>
      <c r="G13" s="60"/>
      <c r="H13" s="61"/>
      <c r="I13" s="61"/>
      <c r="J13" s="61"/>
      <c r="K13" s="61"/>
      <c r="L13"/>
    </row>
    <row r="14" spans="1:16" s="1" customFormat="1" ht="12.75" customHeight="1" x14ac:dyDescent="0.2">
      <c r="C14" s="50" t="s">
        <v>87</v>
      </c>
      <c r="D14" s="50"/>
      <c r="E14" s="304" t="s">
        <v>18</v>
      </c>
      <c r="F14" s="304"/>
      <c r="G14" s="304"/>
      <c r="H14" s="304"/>
      <c r="I14" s="304"/>
      <c r="J14" s="304"/>
      <c r="K14" s="304"/>
      <c r="L14"/>
    </row>
    <row r="15" spans="1:16" s="1" customFormat="1" x14ac:dyDescent="0.2">
      <c r="C15" s="50" t="s">
        <v>86</v>
      </c>
      <c r="D15" s="50"/>
      <c r="E15" s="305" t="s">
        <v>1431</v>
      </c>
      <c r="F15" s="305"/>
      <c r="G15" s="305"/>
      <c r="H15" s="305"/>
      <c r="I15" s="305"/>
      <c r="J15" s="305"/>
      <c r="K15" s="305"/>
      <c r="L15"/>
    </row>
    <row r="16" spans="1:16" s="1" customFormat="1" ht="12.75" customHeight="1" x14ac:dyDescent="0.2">
      <c r="C16"/>
      <c r="D16"/>
      <c r="E16"/>
      <c r="F16"/>
      <c r="G16"/>
      <c r="H16"/>
      <c r="I16"/>
      <c r="J16"/>
      <c r="K16"/>
      <c r="L16"/>
      <c r="M16"/>
    </row>
    <row r="17" spans="1:16" s="1" customFormat="1" ht="15.75" x14ac:dyDescent="0.25">
      <c r="E17" s="5"/>
      <c r="F17" s="5"/>
      <c r="L17" s="7"/>
    </row>
    <row r="18" spans="1:16" s="1" customFormat="1" ht="15" x14ac:dyDescent="0.2">
      <c r="A18" s="17" t="s">
        <v>19</v>
      </c>
      <c r="B18" s="17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6"/>
      <c r="N18" s="16"/>
      <c r="O18" s="16"/>
      <c r="P18" s="16"/>
    </row>
    <row r="19" spans="1:16" s="1" customFormat="1" x14ac:dyDescent="0.2"/>
    <row r="20" spans="1:16" s="1" customFormat="1" x14ac:dyDescent="0.2">
      <c r="C20" s="1" t="s">
        <v>20</v>
      </c>
      <c r="G20" s="54">
        <f>EOMONTH(DATE(Assumptions!$G$10,INDEX(Data!$J$62:$J$63, MATCH(Assumptions!$E$10, Data!$I$62:$I$63,0)), 1),0)</f>
        <v>45291</v>
      </c>
      <c r="H20" s="55" t="s">
        <v>21</v>
      </c>
    </row>
    <row r="21" spans="1:16" s="1" customFormat="1" x14ac:dyDescent="0.2">
      <c r="C21" s="1" t="s">
        <v>22</v>
      </c>
      <c r="G21" s="132">
        <v>3.5000000000000003E-2</v>
      </c>
      <c r="H21" s="55" t="s">
        <v>23</v>
      </c>
      <c r="J21" s="55"/>
    </row>
    <row r="22" spans="1:16" s="1" customFormat="1" x14ac:dyDescent="0.2">
      <c r="C22" s="1" t="s">
        <v>24</v>
      </c>
      <c r="G22" s="133">
        <v>45291</v>
      </c>
      <c r="H22" s="55" t="s">
        <v>25</v>
      </c>
      <c r="J22" s="55"/>
    </row>
    <row r="23" spans="1:16" s="1" customFormat="1" x14ac:dyDescent="0.2">
      <c r="J23" s="55"/>
    </row>
    <row r="24" spans="1:16" s="1" customFormat="1" x14ac:dyDescent="0.2">
      <c r="C24" s="1" t="s">
        <v>26</v>
      </c>
      <c r="G24" s="139" t="s">
        <v>48</v>
      </c>
      <c r="H24" s="55" t="s">
        <v>27</v>
      </c>
      <c r="J24" s="55"/>
    </row>
    <row r="25" spans="1:16" s="1" customFormat="1" x14ac:dyDescent="0.2"/>
    <row r="26" spans="1:16" x14ac:dyDescent="0.2">
      <c r="C26" s="7" t="s">
        <v>28</v>
      </c>
      <c r="G26" s="42">
        <v>20</v>
      </c>
      <c r="H26" s="55" t="s">
        <v>29</v>
      </c>
    </row>
    <row r="27" spans="1:16" s="1" customFormat="1" x14ac:dyDescent="0.2"/>
    <row r="28" spans="1:16" s="1" customFormat="1" x14ac:dyDescent="0.2">
      <c r="C28" s="1" t="s">
        <v>30</v>
      </c>
      <c r="G28" s="134">
        <v>46203</v>
      </c>
      <c r="H28" s="55" t="s">
        <v>31</v>
      </c>
      <c r="J28" s="55"/>
    </row>
    <row r="29" spans="1:16" s="1" customFormat="1" x14ac:dyDescent="0.2">
      <c r="C29" s="1" t="s">
        <v>32</v>
      </c>
      <c r="G29" s="133">
        <v>45291</v>
      </c>
      <c r="H29" s="55" t="s">
        <v>33</v>
      </c>
      <c r="J29" s="55"/>
    </row>
    <row r="30" spans="1:16" s="1" customFormat="1" ht="13.5" x14ac:dyDescent="0.25">
      <c r="C30" s="1" t="s">
        <v>34</v>
      </c>
      <c r="G30" s="133">
        <v>45107</v>
      </c>
      <c r="H30" s="55"/>
      <c r="J30" s="55"/>
    </row>
    <row r="35" spans="1:17" s="1" customFormat="1" ht="15" x14ac:dyDescent="0.2">
      <c r="A35" s="17" t="s">
        <v>0</v>
      </c>
      <c r="B35" s="17"/>
      <c r="C35" s="15"/>
      <c r="D35" s="15"/>
      <c r="E35" s="15"/>
      <c r="F35" s="15"/>
      <c r="G35" s="15"/>
      <c r="H35" s="15"/>
      <c r="I35" s="15"/>
      <c r="J35" s="15"/>
      <c r="K35" s="15"/>
      <c r="L35" s="16"/>
      <c r="M35" s="16"/>
      <c r="N35" s="16"/>
      <c r="O35" s="16"/>
      <c r="P35" s="16"/>
    </row>
    <row r="37" spans="1:17" x14ac:dyDescent="0.2">
      <c r="B37" s="48"/>
      <c r="C37" s="48"/>
      <c r="D37" s="48"/>
      <c r="E37" s="48"/>
      <c r="F37" s="48"/>
      <c r="G37" s="187" t="s">
        <v>1383</v>
      </c>
      <c r="H37" s="187" t="s">
        <v>1384</v>
      </c>
    </row>
    <row r="38" spans="1:17" x14ac:dyDescent="0.2">
      <c r="A38"/>
      <c r="C38" s="110" t="s">
        <v>1385</v>
      </c>
      <c r="D38" s="110"/>
      <c r="E38" s="56">
        <v>45291</v>
      </c>
      <c r="F38" s="56">
        <v>45291</v>
      </c>
      <c r="G38" s="174">
        <f>18866.0076820307</f>
        <v>18866.0076820307</v>
      </c>
      <c r="H38" s="174">
        <f>27634.4929577465</f>
        <v>27634.492957746501</v>
      </c>
      <c r="I38"/>
      <c r="J38"/>
      <c r="K38"/>
      <c r="L38"/>
      <c r="M38"/>
      <c r="N38"/>
      <c r="O38"/>
      <c r="P38"/>
      <c r="Q38"/>
    </row>
    <row r="39" spans="1:17" x14ac:dyDescent="0.2">
      <c r="A39"/>
      <c r="C39" s="110"/>
      <c r="D39" s="110"/>
      <c r="I39"/>
      <c r="J39"/>
      <c r="K39"/>
      <c r="L39"/>
      <c r="M39"/>
      <c r="N39"/>
      <c r="O39"/>
      <c r="P39"/>
      <c r="Q39"/>
    </row>
    <row r="40" spans="1:17" x14ac:dyDescent="0.2">
      <c r="A40" s="1"/>
      <c r="C40" s="1" t="s">
        <v>221</v>
      </c>
      <c r="D40" s="1"/>
      <c r="F40" s="1"/>
      <c r="G40" s="124">
        <v>60</v>
      </c>
    </row>
    <row r="41" spans="1:17" x14ac:dyDescent="0.2">
      <c r="A41" s="1"/>
      <c r="B41" s="1"/>
      <c r="C41" s="1"/>
      <c r="D41" s="1"/>
      <c r="E41" s="1"/>
      <c r="F41" s="1"/>
      <c r="G41" s="1"/>
    </row>
    <row r="42" spans="1:17" x14ac:dyDescent="0.2">
      <c r="A42" s="1"/>
      <c r="B42" s="1"/>
      <c r="C42" s="1"/>
      <c r="D42" s="1"/>
      <c r="E42" s="1"/>
      <c r="F42" s="1"/>
      <c r="G42" s="1"/>
    </row>
    <row r="43" spans="1:17" s="1" customFormat="1" ht="15" x14ac:dyDescent="0.2">
      <c r="A43" s="17" t="s">
        <v>1426</v>
      </c>
      <c r="B43" s="17"/>
      <c r="C43" s="15"/>
      <c r="D43" s="15"/>
      <c r="E43" s="15"/>
      <c r="F43" s="15"/>
      <c r="G43" s="15"/>
      <c r="H43" s="15"/>
      <c r="I43" s="15"/>
      <c r="J43" s="15"/>
      <c r="K43" s="15"/>
      <c r="L43" s="16"/>
      <c r="M43" s="16"/>
      <c r="N43" s="16"/>
      <c r="O43" s="16"/>
      <c r="P43" s="16"/>
    </row>
    <row r="44" spans="1:17" x14ac:dyDescent="0.2">
      <c r="A44" s="1"/>
      <c r="B44" s="1"/>
      <c r="C44" s="1"/>
      <c r="D44" s="1"/>
      <c r="E44" s="1"/>
      <c r="F44" s="1"/>
      <c r="G44" s="1"/>
    </row>
    <row r="46" spans="1:17" x14ac:dyDescent="0.2">
      <c r="C46" s="1" t="s">
        <v>72</v>
      </c>
      <c r="D46" s="1"/>
      <c r="E46" s="1"/>
      <c r="F46" s="117">
        <v>0.5</v>
      </c>
      <c r="G46" s="70">
        <v>0.5</v>
      </c>
      <c r="H46" s="122" t="s">
        <v>223</v>
      </c>
    </row>
    <row r="47" spans="1:17" x14ac:dyDescent="0.2">
      <c r="C47" s="1"/>
      <c r="D47" s="1"/>
      <c r="E47" s="1"/>
      <c r="F47" s="1"/>
      <c r="G47" s="1"/>
      <c r="H47" s="122"/>
    </row>
    <row r="48" spans="1:17" x14ac:dyDescent="0.2">
      <c r="C48" s="1" t="s">
        <v>1444</v>
      </c>
      <c r="D48" s="1"/>
      <c r="E48" s="56" t="s">
        <v>1437</v>
      </c>
      <c r="F48" s="1"/>
      <c r="G48" s="70">
        <v>0</v>
      </c>
      <c r="H48" s="122"/>
    </row>
    <row r="49" spans="1:16" x14ac:dyDescent="0.2">
      <c r="C49" s="1"/>
      <c r="D49" s="1"/>
      <c r="E49" s="56"/>
      <c r="F49" s="56"/>
      <c r="G49" s="56"/>
      <c r="H49" s="56"/>
    </row>
    <row r="50" spans="1:16" x14ac:dyDescent="0.2">
      <c r="A50" s="1"/>
      <c r="B50" s="1"/>
      <c r="C50" s="1"/>
      <c r="D50" s="1"/>
      <c r="E50" s="1"/>
      <c r="F50" s="1"/>
      <c r="G50" s="1"/>
    </row>
    <row r="51" spans="1:16" x14ac:dyDescent="0.2">
      <c r="A51" s="1"/>
      <c r="B51" s="1"/>
      <c r="C51" s="1"/>
      <c r="D51" s="1"/>
      <c r="E51" s="1"/>
      <c r="F51" s="1"/>
      <c r="G51" s="1"/>
    </row>
    <row r="52" spans="1:16" s="1" customFormat="1" ht="15" x14ac:dyDescent="0.2">
      <c r="A52" s="17" t="s">
        <v>727</v>
      </c>
      <c r="B52" s="17"/>
      <c r="C52" s="15"/>
      <c r="D52" s="15"/>
      <c r="E52" s="15"/>
      <c r="F52" s="15"/>
      <c r="G52" s="15"/>
      <c r="H52" s="15"/>
      <c r="I52" s="15"/>
      <c r="J52" s="15"/>
      <c r="K52" s="15"/>
      <c r="L52" s="16"/>
      <c r="M52" s="16"/>
      <c r="N52" s="16"/>
      <c r="O52" s="16"/>
      <c r="P52" s="16"/>
    </row>
    <row r="53" spans="1:16" x14ac:dyDescent="0.2">
      <c r="A53" s="1"/>
      <c r="B53" s="1"/>
      <c r="C53" s="1"/>
      <c r="D53" s="1"/>
      <c r="E53" s="1"/>
      <c r="F53" s="1"/>
      <c r="G53" s="1"/>
    </row>
    <row r="54" spans="1:16" x14ac:dyDescent="0.2">
      <c r="A54" s="1"/>
      <c r="B54" s="1"/>
      <c r="C54" s="1"/>
      <c r="D54" s="1"/>
      <c r="E54" s="1"/>
      <c r="F54" s="1"/>
      <c r="G54" s="1"/>
    </row>
    <row r="55" spans="1:16" x14ac:dyDescent="0.2">
      <c r="C55" s="1" t="s">
        <v>728</v>
      </c>
      <c r="G55" s="172">
        <f>AVERAGE(2491,1073,130,1171)/60</f>
        <v>20.270833333333332</v>
      </c>
    </row>
    <row r="56" spans="1:16" x14ac:dyDescent="0.2">
      <c r="A56" s="1"/>
      <c r="B56" s="1"/>
      <c r="C56" s="1"/>
      <c r="D56" s="1"/>
      <c r="E56" s="1"/>
      <c r="F56" s="1"/>
      <c r="G56" s="1"/>
    </row>
    <row r="57" spans="1:16" x14ac:dyDescent="0.2">
      <c r="A57" s="1"/>
      <c r="B57" s="3" t="s">
        <v>224</v>
      </c>
      <c r="C57" s="1"/>
      <c r="D57" s="1"/>
      <c r="E57" s="1"/>
      <c r="F57" s="1"/>
      <c r="G57" s="1"/>
    </row>
    <row r="58" spans="1:16" x14ac:dyDescent="0.2">
      <c r="A58" s="1"/>
      <c r="B58" s="1"/>
      <c r="C58" s="1" t="s">
        <v>1386</v>
      </c>
      <c r="D58" s="1" t="s">
        <v>1387</v>
      </c>
      <c r="E58" s="1"/>
      <c r="F58" s="1"/>
      <c r="G58" s="1"/>
    </row>
    <row r="59" spans="1:16" x14ac:dyDescent="0.2">
      <c r="A59" s="1"/>
      <c r="B59" s="1"/>
      <c r="C59" s="190">
        <v>12</v>
      </c>
      <c r="D59" s="7">
        <v>24</v>
      </c>
      <c r="G59" s="172">
        <f>MIN(G55-C59, C60)</f>
        <v>8.2708333333333321</v>
      </c>
    </row>
    <row r="60" spans="1:16" x14ac:dyDescent="0.2">
      <c r="A60" s="1"/>
      <c r="B60" s="1"/>
      <c r="C60" s="190">
        <v>24</v>
      </c>
      <c r="D60" s="7">
        <v>72</v>
      </c>
      <c r="G60" s="173">
        <f>MAX(MIN(72-24,G55- C60),0)</f>
        <v>0</v>
      </c>
    </row>
    <row r="61" spans="1:16" x14ac:dyDescent="0.2">
      <c r="A61" s="1"/>
      <c r="B61" s="1"/>
      <c r="C61" s="190">
        <v>72</v>
      </c>
      <c r="D61" s="189">
        <v>1000</v>
      </c>
      <c r="G61" s="123">
        <f>IF(G55&gt;C61,G55-C61,0)</f>
        <v>0</v>
      </c>
    </row>
    <row r="62" spans="1:16" x14ac:dyDescent="0.2">
      <c r="A62" s="1"/>
      <c r="B62" s="1"/>
      <c r="C62" s="1"/>
      <c r="D62" s="1"/>
      <c r="E62" s="1"/>
      <c r="F62" s="1"/>
      <c r="G62" s="1"/>
    </row>
    <row r="65" spans="1:16" ht="15" x14ac:dyDescent="0.2">
      <c r="A65" s="17" t="s">
        <v>222</v>
      </c>
      <c r="B65" s="17"/>
      <c r="C65" s="15"/>
      <c r="D65" s="15"/>
      <c r="E65" s="15"/>
      <c r="F65" s="15"/>
      <c r="G65" s="15"/>
      <c r="H65" s="15"/>
      <c r="I65" s="15"/>
      <c r="J65" s="15"/>
      <c r="K65" s="15"/>
      <c r="L65" s="16"/>
      <c r="M65" s="16"/>
      <c r="N65" s="16"/>
      <c r="O65" s="16"/>
      <c r="P65" s="16"/>
    </row>
    <row r="68" spans="1:16" x14ac:dyDescent="0.2">
      <c r="B68" s="27" t="s">
        <v>35</v>
      </c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</row>
    <row r="70" spans="1:16" x14ac:dyDescent="0.2">
      <c r="C70" s="7" t="s">
        <v>36</v>
      </c>
      <c r="G70" s="79">
        <v>5400000</v>
      </c>
      <c r="H70" s="56">
        <v>45107</v>
      </c>
    </row>
    <row r="72" spans="1:16" x14ac:dyDescent="0.2">
      <c r="C72" s="7" t="s">
        <v>37</v>
      </c>
      <c r="G72" s="79">
        <v>0</v>
      </c>
      <c r="H72" s="56">
        <f>input_dollars</f>
        <v>45291</v>
      </c>
    </row>
    <row r="74" spans="1:16" x14ac:dyDescent="0.2">
      <c r="C74" s="13" t="str">
        <f>Data!A45</f>
        <v>Disproportionate factors applied to various bushfire and other risk valuations</v>
      </c>
    </row>
    <row r="75" spans="1:16" x14ac:dyDescent="0.2">
      <c r="C75" s="7" t="str">
        <f>Data!B47</f>
        <v>Harm to property from network</v>
      </c>
      <c r="G75" s="42">
        <f>Data!F47</f>
        <v>1</v>
      </c>
    </row>
    <row r="76" spans="1:16" x14ac:dyDescent="0.2">
      <c r="C76" s="7" t="str">
        <f>Data!B48</f>
        <v>Harm to property from bushfire</v>
      </c>
      <c r="G76" s="42">
        <f>Data!F48</f>
        <v>1</v>
      </c>
    </row>
    <row r="77" spans="1:16" x14ac:dyDescent="0.2">
      <c r="C77" s="7" t="str">
        <f>Data!B49</f>
        <v>Harm to environment</v>
      </c>
      <c r="G77" s="42">
        <f>Data!F49</f>
        <v>1</v>
      </c>
    </row>
    <row r="78" spans="1:16" x14ac:dyDescent="0.2">
      <c r="C78" s="7" t="str">
        <f>Data!B50</f>
        <v>Safety - Public trespass</v>
      </c>
      <c r="G78" s="42">
        <f>Data!F50</f>
        <v>1</v>
      </c>
    </row>
    <row r="79" spans="1:16" x14ac:dyDescent="0.2">
      <c r="C79" s="7" t="str">
        <f>Data!B51</f>
        <v>Safety - Single fatality or serious injury ^</v>
      </c>
      <c r="G79" s="42">
        <f>Data!F51</f>
        <v>3</v>
      </c>
    </row>
    <row r="80" spans="1:16" x14ac:dyDescent="0.2">
      <c r="C80" s="7" t="str">
        <f>Data!B52</f>
        <v>Safety from bushfire in HBRA</v>
      </c>
      <c r="G80" s="42">
        <f>Data!F52</f>
        <v>3</v>
      </c>
    </row>
    <row r="81" spans="1:16" x14ac:dyDescent="0.2">
      <c r="C81" s="7" t="str">
        <f>Data!B53</f>
        <v>Safety - Multiple fatality or serious injury ^</v>
      </c>
      <c r="G81" s="42">
        <f>Data!F53</f>
        <v>6</v>
      </c>
    </row>
    <row r="82" spans="1:16" x14ac:dyDescent="0.2">
      <c r="C82" s="7" t="str">
        <f>Data!B54</f>
        <v>Safety from bushfire (REFCL declared areas)</v>
      </c>
      <c r="G82" s="42">
        <f>Data!F54</f>
        <v>6</v>
      </c>
    </row>
    <row r="83" spans="1:16" x14ac:dyDescent="0.2">
      <c r="C83" s="7" t="str">
        <f>Data!B55</f>
        <v>Safety from bushfire (electric line construction areas)</v>
      </c>
      <c r="G83" s="42">
        <f>Data!F55</f>
        <v>10</v>
      </c>
    </row>
    <row r="84" spans="1:16" x14ac:dyDescent="0.2">
      <c r="E84"/>
      <c r="F84"/>
      <c r="G84"/>
      <c r="H84"/>
    </row>
    <row r="86" spans="1:16" x14ac:dyDescent="0.2">
      <c r="C86" s="66" t="s">
        <v>38</v>
      </c>
    </row>
    <row r="89" spans="1:16" x14ac:dyDescent="0.2">
      <c r="C89" s="44" t="s">
        <v>39</v>
      </c>
      <c r="D89" s="48"/>
      <c r="E89" s="48"/>
      <c r="F89" s="48"/>
      <c r="G89" s="82" t="s">
        <v>40</v>
      </c>
      <c r="H89" s="82" t="s">
        <v>41</v>
      </c>
      <c r="I89" s="82" t="s">
        <v>42</v>
      </c>
      <c r="J89" s="81" t="s">
        <v>43</v>
      </c>
      <c r="K89" s="82"/>
      <c r="L89" s="82"/>
      <c r="M89" s="82"/>
    </row>
    <row r="90" spans="1:16" x14ac:dyDescent="0.2">
      <c r="C90" s="7" t="s">
        <v>44</v>
      </c>
      <c r="G90" s="71">
        <f>G70*INDEX(hy_escalation, MATCH(input_dollars,hy_dates,0))/INDEX(hy_escalation, MATCH(H70,hy_dates,0))</f>
        <v>5607473.5197347086</v>
      </c>
      <c r="H90" s="85">
        <v>0</v>
      </c>
      <c r="I90" s="86">
        <v>0</v>
      </c>
      <c r="J90" s="297">
        <v>0</v>
      </c>
      <c r="K90" s="298"/>
      <c r="L90" s="298"/>
      <c r="M90" s="299"/>
    </row>
    <row r="91" spans="1:16" x14ac:dyDescent="0.2">
      <c r="C91" s="7" t="s">
        <v>45</v>
      </c>
      <c r="G91" s="71">
        <f>G72*INDEX(hy_escalation, MATCH(input_dollars,hy_dates,0))/INDEX(hy_escalation, MATCH(H72,hy_dates,0))</f>
        <v>0</v>
      </c>
      <c r="H91" s="84">
        <v>0</v>
      </c>
      <c r="I91" s="86">
        <v>0</v>
      </c>
      <c r="J91" s="300">
        <v>0</v>
      </c>
      <c r="K91" s="301"/>
      <c r="L91" s="301"/>
      <c r="M91" s="302"/>
    </row>
    <row r="92" spans="1:16" x14ac:dyDescent="0.2">
      <c r="I92" s="83"/>
      <c r="M92"/>
    </row>
    <row r="93" spans="1:16" x14ac:dyDescent="0.2">
      <c r="G93" s="87"/>
    </row>
    <row r="95" spans="1:16" x14ac:dyDescent="0.2">
      <c r="A95" s="1"/>
      <c r="B95" s="1"/>
      <c r="C95" s="1"/>
      <c r="D95" s="1"/>
      <c r="E95" s="1"/>
      <c r="F95" s="1"/>
      <c r="K95" s="1"/>
      <c r="L95" s="1"/>
      <c r="M95" s="1"/>
      <c r="N95" s="1"/>
      <c r="O95" s="1"/>
    </row>
    <row r="96" spans="1:16" ht="15" x14ac:dyDescent="0.2">
      <c r="A96" s="17" t="s">
        <v>46</v>
      </c>
      <c r="B96" s="17"/>
      <c r="C96" s="15"/>
      <c r="D96" s="15"/>
      <c r="E96" s="15"/>
      <c r="F96" s="15"/>
      <c r="G96" s="15"/>
      <c r="H96" s="15"/>
      <c r="I96" s="15"/>
      <c r="J96" s="15"/>
      <c r="K96" s="15"/>
      <c r="L96" s="16"/>
      <c r="M96" s="16"/>
      <c r="N96" s="16"/>
      <c r="O96" s="16"/>
      <c r="P96" s="16"/>
    </row>
    <row r="97" spans="1:16" x14ac:dyDescent="0.2">
      <c r="A97" s="1"/>
      <c r="B97" s="1"/>
      <c r="C97" s="1"/>
      <c r="D97" s="1"/>
      <c r="F97" s="1"/>
      <c r="H97" s="1"/>
      <c r="L97" s="1"/>
      <c r="N97" s="1"/>
      <c r="O97" s="1"/>
    </row>
    <row r="98" spans="1:16" x14ac:dyDescent="0.2">
      <c r="A98" s="1"/>
      <c r="B98" s="27" t="s">
        <v>47</v>
      </c>
      <c r="C98" s="27"/>
      <c r="D98" s="27"/>
      <c r="E98" s="27"/>
      <c r="F98" s="27"/>
      <c r="G98" s="27"/>
      <c r="H98" s="44"/>
      <c r="I98" s="44"/>
      <c r="J98" s="44"/>
      <c r="K98" s="57" t="s">
        <v>48</v>
      </c>
      <c r="L98" s="57" t="s">
        <v>49</v>
      </c>
      <c r="M98" s="57" t="s">
        <v>50</v>
      </c>
      <c r="N98" s="57" t="s">
        <v>51</v>
      </c>
      <c r="O98" s="57" t="s">
        <v>52</v>
      </c>
      <c r="P98" s="57" t="s">
        <v>53</v>
      </c>
    </row>
    <row r="99" spans="1:16" ht="13.5" x14ac:dyDescent="0.25">
      <c r="A99" s="1"/>
      <c r="B99" s="1"/>
      <c r="C99" s="1" t="s">
        <v>54</v>
      </c>
      <c r="D99" s="1"/>
      <c r="F99" s="1"/>
      <c r="G99" s="55"/>
      <c r="H99" s="56">
        <f>G30</f>
        <v>45107</v>
      </c>
      <c r="I99" s="58" t="s">
        <v>55</v>
      </c>
      <c r="J99" s="58"/>
      <c r="K99" s="135">
        <v>2.4730486797759084E-2</v>
      </c>
      <c r="L99" s="135">
        <v>2.2340740091772258E-2</v>
      </c>
      <c r="M99" s="135">
        <v>2.0196329122153123E-2</v>
      </c>
      <c r="N99" s="135">
        <v>1.806294207659629E-2</v>
      </c>
      <c r="O99" s="135">
        <v>1.5913397615084226E-2</v>
      </c>
      <c r="P99" s="135">
        <v>1.3715069432539001E-2</v>
      </c>
    </row>
    <row r="100" spans="1:16" x14ac:dyDescent="0.2">
      <c r="A100" s="1"/>
      <c r="B100" s="1"/>
      <c r="C100" s="1"/>
      <c r="D100" s="1"/>
      <c r="E100" s="1"/>
      <c r="F100" s="1"/>
      <c r="G100" s="1"/>
      <c r="K100" s="1"/>
      <c r="L100" s="1"/>
      <c r="M100" s="1"/>
      <c r="N100" s="1"/>
      <c r="O100" s="1"/>
    </row>
    <row r="101" spans="1:16" x14ac:dyDescent="0.2">
      <c r="A101" s="1"/>
      <c r="B101" s="1"/>
      <c r="C101" s="1"/>
      <c r="D101" s="1"/>
      <c r="E101" s="1"/>
      <c r="F101" s="1"/>
      <c r="K101" s="1"/>
      <c r="L101" s="1"/>
      <c r="M101" s="1"/>
      <c r="N101" s="1"/>
      <c r="O101" s="1"/>
    </row>
    <row r="102" spans="1:16" x14ac:dyDescent="0.2">
      <c r="A102" s="1"/>
      <c r="B102" s="27" t="s">
        <v>56</v>
      </c>
      <c r="C102" s="27"/>
      <c r="D102" s="27"/>
      <c r="E102" s="27"/>
      <c r="F102" s="27"/>
      <c r="G102" s="57" t="s">
        <v>40</v>
      </c>
      <c r="H102" s="27"/>
      <c r="I102" s="27"/>
      <c r="J102" s="3"/>
      <c r="K102" s="1"/>
      <c r="L102" s="1"/>
    </row>
    <row r="103" spans="1:16" x14ac:dyDescent="0.2">
      <c r="A103" s="1"/>
      <c r="B103" s="1"/>
      <c r="C103" s="1" t="s">
        <v>65</v>
      </c>
      <c r="D103" s="1"/>
      <c r="E103"/>
      <c r="F103" s="1"/>
      <c r="G103" s="130">
        <v>151432.81740793545</v>
      </c>
      <c r="H103" s="56">
        <f t="shared" ref="H103:H109" si="0">custval_date</f>
        <v>45291</v>
      </c>
      <c r="I103" s="58" t="s">
        <v>57</v>
      </c>
      <c r="J103" s="58"/>
      <c r="K103" s="1"/>
      <c r="P103" s="1"/>
    </row>
    <row r="104" spans="1:16" x14ac:dyDescent="0.2">
      <c r="A104" s="1"/>
      <c r="B104" s="1"/>
      <c r="C104" s="1" t="s">
        <v>67</v>
      </c>
      <c r="D104" s="1"/>
      <c r="E104"/>
      <c r="G104" s="130">
        <v>88.357719508603083</v>
      </c>
      <c r="H104" s="56">
        <f t="shared" si="0"/>
        <v>45291</v>
      </c>
      <c r="I104" s="58" t="s">
        <v>57</v>
      </c>
      <c r="J104" s="58"/>
      <c r="P104" s="1"/>
    </row>
    <row r="105" spans="1:16" x14ac:dyDescent="0.2">
      <c r="A105" s="1"/>
      <c r="B105" s="1"/>
      <c r="C105" s="1" t="s">
        <v>68</v>
      </c>
      <c r="D105" s="1"/>
      <c r="E105"/>
      <c r="G105" s="131">
        <v>0</v>
      </c>
      <c r="H105" s="56">
        <f t="shared" si="0"/>
        <v>45291</v>
      </c>
      <c r="I105" s="58" t="s">
        <v>58</v>
      </c>
      <c r="J105" s="58"/>
      <c r="P105" s="1"/>
    </row>
    <row r="106" spans="1:16" x14ac:dyDescent="0.2">
      <c r="A106" s="1"/>
      <c r="B106" s="1"/>
      <c r="C106" s="1" t="s">
        <v>107</v>
      </c>
      <c r="D106" s="1"/>
      <c r="E106"/>
      <c r="G106" s="131">
        <v>0.35181336539087127</v>
      </c>
      <c r="H106" s="56">
        <f t="shared" si="0"/>
        <v>45291</v>
      </c>
      <c r="I106" s="58" t="s">
        <v>59</v>
      </c>
      <c r="J106" s="58"/>
      <c r="P106" s="1"/>
    </row>
    <row r="107" spans="1:16" x14ac:dyDescent="0.2">
      <c r="A107" s="1"/>
      <c r="B107" s="1"/>
      <c r="C107" s="1" t="s">
        <v>109</v>
      </c>
      <c r="D107" s="1"/>
      <c r="E107"/>
      <c r="G107" s="131">
        <v>0.35181336539087127</v>
      </c>
      <c r="H107" s="56">
        <f t="shared" si="0"/>
        <v>45291</v>
      </c>
      <c r="I107" s="58" t="s">
        <v>59</v>
      </c>
      <c r="J107" s="58"/>
      <c r="P107" s="1"/>
    </row>
    <row r="108" spans="1:16" x14ac:dyDescent="0.2">
      <c r="A108" s="1"/>
      <c r="B108" s="1"/>
      <c r="C108" s="1" t="s">
        <v>69</v>
      </c>
      <c r="D108" s="1"/>
      <c r="E108"/>
      <c r="G108" s="131">
        <v>0</v>
      </c>
      <c r="H108" s="56">
        <f t="shared" si="0"/>
        <v>45291</v>
      </c>
      <c r="I108" s="58" t="s">
        <v>58</v>
      </c>
      <c r="J108" s="58"/>
      <c r="P108" s="1"/>
    </row>
    <row r="109" spans="1:16" x14ac:dyDescent="0.2">
      <c r="A109" s="1"/>
      <c r="B109" s="1"/>
      <c r="C109" s="1" t="s">
        <v>70</v>
      </c>
      <c r="D109" s="1"/>
      <c r="E109"/>
      <c r="G109" s="131">
        <v>0</v>
      </c>
      <c r="H109" s="56">
        <f t="shared" si="0"/>
        <v>45291</v>
      </c>
      <c r="I109" s="58" t="s">
        <v>58</v>
      </c>
      <c r="J109" s="58"/>
      <c r="P109" s="1"/>
    </row>
    <row r="110" spans="1:16" x14ac:dyDescent="0.2">
      <c r="A110" s="1"/>
      <c r="B110" s="1"/>
      <c r="C110" s="1"/>
      <c r="D110" s="1"/>
      <c r="E110"/>
      <c r="L110" s="1"/>
      <c r="N110" s="1"/>
      <c r="O110" s="1"/>
      <c r="P110" s="1"/>
    </row>
    <row r="111" spans="1:16" x14ac:dyDescent="0.2">
      <c r="A111" s="1"/>
      <c r="B111" s="1"/>
      <c r="C111" s="1"/>
      <c r="D111" s="1"/>
      <c r="E111"/>
      <c r="F111" s="1"/>
      <c r="L111" s="1"/>
      <c r="N111" s="1"/>
      <c r="O111" s="1"/>
    </row>
    <row r="113" spans="1:16" ht="15" x14ac:dyDescent="0.2">
      <c r="A113" s="17" t="s">
        <v>1412</v>
      </c>
      <c r="B113" s="17"/>
      <c r="C113" s="15"/>
      <c r="D113" s="15"/>
      <c r="E113" s="15"/>
      <c r="F113" s="15"/>
      <c r="G113" s="15"/>
      <c r="H113" s="15"/>
      <c r="I113" s="15"/>
      <c r="J113" s="15"/>
      <c r="K113" s="15"/>
      <c r="L113" s="16"/>
      <c r="M113" s="16"/>
      <c r="N113" s="16"/>
      <c r="O113" s="16"/>
      <c r="P113" s="16"/>
    </row>
    <row r="114" spans="1:16" x14ac:dyDescent="0.2">
      <c r="A114" s="1"/>
      <c r="B114" s="1"/>
      <c r="C114" s="1"/>
      <c r="D114" s="1"/>
      <c r="E114" s="1"/>
      <c r="F114" s="1"/>
      <c r="G114" s="1"/>
      <c r="K114" s="1"/>
      <c r="L114" s="1"/>
      <c r="M114" s="1"/>
      <c r="N114" s="1"/>
      <c r="O114" s="1"/>
    </row>
    <row r="115" spans="1:16" x14ac:dyDescent="0.2">
      <c r="A115" s="1"/>
      <c r="B115" s="1"/>
      <c r="C115" s="1"/>
      <c r="D115" s="1"/>
      <c r="E115" s="1"/>
      <c r="F115" s="1"/>
      <c r="G115" s="1"/>
      <c r="K115" s="1"/>
      <c r="L115" s="1"/>
      <c r="M115" s="1"/>
      <c r="N115" s="1"/>
      <c r="O115" s="1"/>
    </row>
    <row r="116" spans="1:16" x14ac:dyDescent="0.2">
      <c r="A116" s="1"/>
      <c r="B116" s="1"/>
      <c r="C116" s="1"/>
      <c r="D116" s="1"/>
      <c r="E116" s="1"/>
      <c r="F116" s="1"/>
      <c r="G116" s="1"/>
      <c r="K116" s="1"/>
      <c r="L116" s="1"/>
      <c r="M116" s="1"/>
      <c r="N116" s="1"/>
      <c r="O116" s="1"/>
    </row>
    <row r="117" spans="1:16" x14ac:dyDescent="0.2">
      <c r="A117" s="1"/>
      <c r="B117" s="222"/>
      <c r="C117" s="222"/>
      <c r="D117" s="48"/>
      <c r="E117" s="223"/>
      <c r="F117" s="222"/>
      <c r="G117" s="222" t="s">
        <v>61</v>
      </c>
      <c r="H117" s="222" t="s">
        <v>1413</v>
      </c>
      <c r="I117"/>
      <c r="J117"/>
      <c r="K117"/>
      <c r="L117"/>
      <c r="M117"/>
      <c r="N117"/>
      <c r="O117"/>
      <c r="P117"/>
    </row>
    <row r="118" spans="1:16" x14ac:dyDescent="0.2">
      <c r="B118" s="7">
        <v>1</v>
      </c>
      <c r="C118" s="7" t="s">
        <v>1414</v>
      </c>
      <c r="E118" s="224"/>
      <c r="G118" s="225">
        <v>0.1</v>
      </c>
      <c r="H118" s="225">
        <v>0</v>
      </c>
      <c r="I118" s="226"/>
      <c r="J118"/>
      <c r="K118"/>
      <c r="L118"/>
      <c r="M118"/>
      <c r="N118"/>
      <c r="O118"/>
      <c r="P118"/>
    </row>
    <row r="119" spans="1:16" x14ac:dyDescent="0.2">
      <c r="B119" s="7">
        <v>2</v>
      </c>
      <c r="C119" s="7" t="s">
        <v>1415</v>
      </c>
      <c r="E119" s="224"/>
      <c r="G119" s="225">
        <v>-0.1</v>
      </c>
      <c r="H119" s="225">
        <v>0</v>
      </c>
      <c r="I119" s="226"/>
      <c r="J119"/>
      <c r="K119"/>
      <c r="L119"/>
      <c r="M119"/>
      <c r="N119"/>
      <c r="O119"/>
      <c r="P119"/>
    </row>
    <row r="120" spans="1:16" x14ac:dyDescent="0.2">
      <c r="B120" s="7">
        <v>3</v>
      </c>
      <c r="C120" s="7" t="s">
        <v>1416</v>
      </c>
      <c r="E120" s="224"/>
      <c r="G120" s="227">
        <v>0</v>
      </c>
      <c r="H120" s="225">
        <v>0.1</v>
      </c>
      <c r="I120" s="226"/>
      <c r="J120"/>
      <c r="K120"/>
      <c r="L120"/>
      <c r="M120"/>
      <c r="N120"/>
      <c r="O120"/>
      <c r="P120"/>
    </row>
    <row r="121" spans="1:16" x14ac:dyDescent="0.2">
      <c r="B121" s="7">
        <v>4</v>
      </c>
      <c r="C121" s="7" t="s">
        <v>1417</v>
      </c>
      <c r="E121" s="224"/>
      <c r="G121" s="227">
        <v>0</v>
      </c>
      <c r="H121" s="225">
        <v>-0.1</v>
      </c>
      <c r="I121" s="226"/>
      <c r="J121"/>
      <c r="K121"/>
      <c r="L121"/>
      <c r="M121"/>
      <c r="N121"/>
      <c r="O121"/>
      <c r="P121"/>
    </row>
    <row r="122" spans="1:16" x14ac:dyDescent="0.2">
      <c r="B122" s="7">
        <v>5</v>
      </c>
      <c r="C122" s="7" t="s">
        <v>1418</v>
      </c>
      <c r="E122" s="224"/>
      <c r="G122" s="225">
        <v>0.1</v>
      </c>
      <c r="H122" s="225">
        <v>-0.1</v>
      </c>
      <c r="I122" s="226"/>
      <c r="J122"/>
      <c r="K122"/>
      <c r="L122"/>
      <c r="M122"/>
      <c r="N122"/>
      <c r="O122"/>
      <c r="P122"/>
    </row>
    <row r="123" spans="1:16" x14ac:dyDescent="0.2">
      <c r="E123" s="224"/>
      <c r="H123"/>
      <c r="I123"/>
      <c r="J123"/>
      <c r="K123"/>
      <c r="L123"/>
      <c r="M123"/>
      <c r="N123"/>
      <c r="O123"/>
      <c r="P123"/>
    </row>
    <row r="124" spans="1:16" x14ac:dyDescent="0.2">
      <c r="E124" s="228"/>
      <c r="H124"/>
      <c r="I124"/>
      <c r="J124"/>
      <c r="K124"/>
      <c r="L124"/>
      <c r="M124"/>
      <c r="N124"/>
      <c r="O124"/>
      <c r="P124"/>
    </row>
  </sheetData>
  <mergeCells count="5">
    <mergeCell ref="J90:M90"/>
    <mergeCell ref="J91:M91"/>
    <mergeCell ref="E8:H8"/>
    <mergeCell ref="E14:K14"/>
    <mergeCell ref="E15:K15"/>
  </mergeCells>
  <pageMargins left="0.7" right="0.7" top="0.75" bottom="0.75" header="0.3" footer="0.3"/>
  <pageSetup paperSize="9" orientation="portrait" horizontalDpi="90" verticalDpi="90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4" id="{F3F10DC4-43C8-4325-9D02-19BA52A23CAF}">
            <xm:f>E6=Data!#REF!</xm:f>
            <x14:dxf>
              <font>
                <color rgb="FFFF0000"/>
              </font>
            </x14:dxf>
          </x14:cfRule>
          <xm:sqref>D6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xr:uid="{FB77F821-7C4E-4D40-87BE-74B4C1E5BB39}">
          <x14:formula1>
            <xm:f>Data!$Q$62:$Q$66</xm:f>
          </x14:formula1>
          <xm:sqref>G10</xm:sqref>
        </x14:dataValidation>
        <x14:dataValidation type="list" allowBlank="1" showInputMessage="1" showErrorMessage="1" xr:uid="{093A524C-E45A-4CD6-9037-0C9A8CB9BEDE}">
          <x14:formula1>
            <xm:f>Data!$I$62:$I$63</xm:f>
          </x14:formula1>
          <xm:sqref>E10</xm:sqref>
        </x14:dataValidation>
        <x14:dataValidation type="list" allowBlank="1" showInputMessage="1" showErrorMessage="1" xr:uid="{1BE0C1A5-1FEF-43B4-9D82-88E510F52F93}">
          <x14:formula1>
            <xm:f>Data!$V$62:$V$65</xm:f>
          </x14:formula1>
          <xm:sqref>G24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CD833-96BF-4A61-9680-3E4ACB39E3C4}">
  <sheetPr codeName="Sheet3">
    <tabColor rgb="FFFFFFCC"/>
  </sheetPr>
  <dimension ref="A1:AR1348"/>
  <sheetViews>
    <sheetView showGridLines="0" zoomScale="85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ColWidth="8" defaultRowHeight="12.75" x14ac:dyDescent="0.2"/>
  <cols>
    <col min="1" max="1" width="4.875" style="1" customWidth="1"/>
    <col min="2" max="2" width="8.875" style="1" customWidth="1"/>
    <col min="3" max="3" width="15.25" style="1" customWidth="1"/>
    <col min="4" max="4" width="2.625" style="1" customWidth="1"/>
    <col min="5" max="8" width="8.625" style="11" customWidth="1"/>
    <col min="9" max="16384" width="8" style="1"/>
  </cols>
  <sheetData>
    <row r="1" spans="1:44" customFormat="1" ht="18.75" x14ac:dyDescent="0.3">
      <c r="A1" s="14" t="s">
        <v>13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</row>
    <row r="2" spans="1:44" customFormat="1" ht="18.75" x14ac:dyDescent="0.3">
      <c r="A2" s="128" t="str">
        <f>proj</f>
        <v>Lines flood resilience program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</row>
    <row r="3" spans="1:44" customForma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1:44" customFormat="1" x14ac:dyDescent="0.2">
      <c r="A4" s="232"/>
      <c r="B4" s="3"/>
      <c r="C4" s="232"/>
      <c r="D4" s="3"/>
      <c r="E4" s="232"/>
      <c r="F4" s="232"/>
      <c r="G4" s="232"/>
      <c r="H4" s="232"/>
      <c r="I4" s="232"/>
      <c r="J4" s="232"/>
      <c r="K4" s="232"/>
      <c r="L4" s="232"/>
      <c r="M4" s="232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</row>
    <row r="5" spans="1:44" customFormat="1" x14ac:dyDescent="0.2">
      <c r="A5" s="232"/>
      <c r="B5" s="232"/>
      <c r="C5" s="232"/>
      <c r="D5" s="232"/>
      <c r="E5" s="232"/>
      <c r="F5" s="232"/>
      <c r="G5" s="232"/>
      <c r="H5" s="232"/>
      <c r="I5" s="232"/>
      <c r="J5" s="232"/>
      <c r="K5" s="232"/>
      <c r="L5" s="232"/>
      <c r="M5" s="232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</row>
    <row r="6" spans="1:44" customFormat="1" x14ac:dyDescent="0.2">
      <c r="A6" s="232"/>
      <c r="B6" s="232"/>
      <c r="C6" s="232"/>
      <c r="D6" s="232"/>
      <c r="E6" s="232"/>
      <c r="F6" s="232"/>
      <c r="G6" s="232"/>
      <c r="H6" s="232"/>
      <c r="I6" s="232"/>
      <c r="J6" s="232"/>
      <c r="K6" s="232"/>
      <c r="L6" s="232"/>
      <c r="M6" s="232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</row>
    <row r="7" spans="1:44" customFormat="1" x14ac:dyDescent="0.2">
      <c r="A7" s="232"/>
      <c r="B7" s="290" t="s">
        <v>307</v>
      </c>
      <c r="C7" s="291" t="s">
        <v>1381</v>
      </c>
      <c r="D7" s="232"/>
      <c r="E7" s="285" t="s">
        <v>1378</v>
      </c>
      <c r="F7" s="285"/>
      <c r="G7" s="285"/>
      <c r="H7" s="285"/>
      <c r="I7" s="285"/>
      <c r="J7" s="285"/>
      <c r="K7" s="285"/>
      <c r="L7" s="285"/>
      <c r="M7" s="285"/>
      <c r="N7" s="285"/>
      <c r="O7" s="285"/>
      <c r="P7" s="285"/>
      <c r="Q7" s="285"/>
      <c r="R7" s="285"/>
      <c r="S7" s="285"/>
      <c r="T7" s="285"/>
      <c r="U7" s="285"/>
      <c r="V7" s="285"/>
      <c r="W7" s="285"/>
      <c r="X7" s="285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</row>
    <row r="8" spans="1:44" customFormat="1" ht="18" customHeight="1" x14ac:dyDescent="0.2">
      <c r="A8" s="232"/>
      <c r="B8" s="290"/>
      <c r="C8" s="291"/>
      <c r="D8" s="232"/>
      <c r="E8" s="292" t="s">
        <v>48</v>
      </c>
      <c r="F8" s="292" t="s">
        <v>49</v>
      </c>
      <c r="G8" s="292" t="s">
        <v>50</v>
      </c>
      <c r="H8" s="292" t="s">
        <v>51</v>
      </c>
      <c r="I8" s="292" t="s">
        <v>52</v>
      </c>
      <c r="J8" s="292" t="s">
        <v>53</v>
      </c>
      <c r="K8" s="292" t="s">
        <v>729</v>
      </c>
      <c r="L8" s="292" t="s">
        <v>730</v>
      </c>
      <c r="M8" s="292" t="s">
        <v>731</v>
      </c>
      <c r="N8" s="292" t="s">
        <v>732</v>
      </c>
      <c r="O8" s="292" t="s">
        <v>733</v>
      </c>
      <c r="P8" s="292" t="s">
        <v>734</v>
      </c>
      <c r="Q8" s="292" t="s">
        <v>735</v>
      </c>
      <c r="R8" s="292" t="s">
        <v>736</v>
      </c>
      <c r="S8" s="292" t="s">
        <v>737</v>
      </c>
      <c r="T8" s="292" t="s">
        <v>738</v>
      </c>
      <c r="U8" s="292" t="s">
        <v>739</v>
      </c>
      <c r="V8" s="292" t="s">
        <v>740</v>
      </c>
      <c r="W8" s="292" t="s">
        <v>741</v>
      </c>
      <c r="X8" s="292" t="s">
        <v>1397</v>
      </c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</row>
    <row r="9" spans="1:44" customFormat="1" x14ac:dyDescent="0.2">
      <c r="A9" s="232"/>
      <c r="B9" s="295" t="s">
        <v>309</v>
      </c>
      <c r="C9" s="296" t="b">
        <f>MID(B9,3,2)="TS"</f>
        <v>0</v>
      </c>
      <c r="D9" s="232"/>
      <c r="E9" s="287">
        <v>0.18999999999999997</v>
      </c>
      <c r="F9" s="287">
        <v>0.18999999999999997</v>
      </c>
      <c r="G9" s="287">
        <v>0.18999999999999997</v>
      </c>
      <c r="H9" s="287">
        <v>0.18999999999999997</v>
      </c>
      <c r="I9" s="287">
        <v>0.18999999999999997</v>
      </c>
      <c r="J9" s="287">
        <v>0.18999999999999997</v>
      </c>
      <c r="K9" s="287">
        <v>0.18999999999999997</v>
      </c>
      <c r="L9" s="287">
        <v>0.18999999999999997</v>
      </c>
      <c r="M9" s="287">
        <v>0.18999999999999997</v>
      </c>
      <c r="N9" s="288">
        <f>M9*(1+Assumptions!$G$48)</f>
        <v>0.18999999999999997</v>
      </c>
      <c r="O9" s="288">
        <f>N9*(1+Assumptions!$G$48)</f>
        <v>0.18999999999999997</v>
      </c>
      <c r="P9" s="288">
        <f>O9*(1+Assumptions!$G$48)</f>
        <v>0.18999999999999997</v>
      </c>
      <c r="Q9" s="288">
        <f>P9*(1+Assumptions!$G$48)</f>
        <v>0.18999999999999997</v>
      </c>
      <c r="R9" s="288">
        <f>Q9*(1+Assumptions!$G$48)</f>
        <v>0.18999999999999997</v>
      </c>
      <c r="S9" s="288">
        <f>R9*(1+Assumptions!$G$48)</f>
        <v>0.18999999999999997</v>
      </c>
      <c r="T9" s="288">
        <f>S9*(1+Assumptions!$G$48)</f>
        <v>0.18999999999999997</v>
      </c>
      <c r="U9" s="288">
        <f>T9*(1+Assumptions!$G$48)</f>
        <v>0.18999999999999997</v>
      </c>
      <c r="V9" s="288">
        <f>U9*(1+Assumptions!$G$48)</f>
        <v>0.18999999999999997</v>
      </c>
      <c r="W9" s="288">
        <f>V9*(1+Assumptions!$G$48)</f>
        <v>0.18999999999999997</v>
      </c>
      <c r="X9" s="288">
        <f>W9*(1+Assumptions!$G$48)</f>
        <v>0.18999999999999997</v>
      </c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</row>
    <row r="10" spans="1:44" customFormat="1" x14ac:dyDescent="0.2">
      <c r="A10" s="232"/>
      <c r="B10" s="295" t="s">
        <v>310</v>
      </c>
      <c r="C10" s="296" t="b">
        <f t="shared" ref="C10:C73" si="0">MID(B10,3,2)="TS"</f>
        <v>0</v>
      </c>
      <c r="D10" s="232"/>
      <c r="E10" s="287">
        <v>7.72</v>
      </c>
      <c r="F10" s="287">
        <v>7.83</v>
      </c>
      <c r="G10" s="287">
        <v>8</v>
      </c>
      <c r="H10" s="287">
        <v>8.16</v>
      </c>
      <c r="I10" s="287">
        <v>8.2200000000000006</v>
      </c>
      <c r="J10" s="287">
        <v>8.2799999999999994</v>
      </c>
      <c r="K10" s="287">
        <v>8.4499999999999993</v>
      </c>
      <c r="L10" s="287">
        <v>8.67</v>
      </c>
      <c r="M10" s="287">
        <v>8.76</v>
      </c>
      <c r="N10" s="288">
        <f>M10*(1+Assumptions!$G$48)</f>
        <v>8.76</v>
      </c>
      <c r="O10" s="288">
        <f>N10*(1+Assumptions!$G$48)</f>
        <v>8.76</v>
      </c>
      <c r="P10" s="288">
        <f>O10*(1+Assumptions!$G$48)</f>
        <v>8.76</v>
      </c>
      <c r="Q10" s="288">
        <f>P10*(1+Assumptions!$G$48)</f>
        <v>8.76</v>
      </c>
      <c r="R10" s="288">
        <f>Q10*(1+Assumptions!$G$48)</f>
        <v>8.76</v>
      </c>
      <c r="S10" s="288">
        <f>R10*(1+Assumptions!$G$48)</f>
        <v>8.76</v>
      </c>
      <c r="T10" s="288">
        <f>S10*(1+Assumptions!$G$48)</f>
        <v>8.76</v>
      </c>
      <c r="U10" s="288">
        <f>T10*(1+Assumptions!$G$48)</f>
        <v>8.76</v>
      </c>
      <c r="V10" s="288">
        <f>U10*(1+Assumptions!$G$48)</f>
        <v>8.76</v>
      </c>
      <c r="W10" s="288">
        <f>V10*(1+Assumptions!$G$48)</f>
        <v>8.76</v>
      </c>
      <c r="X10" s="288">
        <f>W10*(1+Assumptions!$G$48)</f>
        <v>8.76</v>
      </c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</row>
    <row r="11" spans="1:44" customFormat="1" x14ac:dyDescent="0.2">
      <c r="A11" s="232"/>
      <c r="B11" s="295" t="s">
        <v>311</v>
      </c>
      <c r="C11" s="296" t="b">
        <f t="shared" si="0"/>
        <v>0</v>
      </c>
      <c r="D11" s="7"/>
      <c r="E11" s="287">
        <v>2.16</v>
      </c>
      <c r="F11" s="287">
        <v>2.17</v>
      </c>
      <c r="G11" s="287">
        <v>2.19</v>
      </c>
      <c r="H11" s="287">
        <v>2.2000000000000002</v>
      </c>
      <c r="I11" s="287">
        <v>2.21</v>
      </c>
      <c r="J11" s="287">
        <v>2.2200000000000002</v>
      </c>
      <c r="K11" s="287">
        <v>2.2400000000000002</v>
      </c>
      <c r="L11" s="287">
        <v>2.2599999999999998</v>
      </c>
      <c r="M11" s="287">
        <v>2.27</v>
      </c>
      <c r="N11" s="288">
        <f>M11*(1+Assumptions!$G$48)</f>
        <v>2.27</v>
      </c>
      <c r="O11" s="288">
        <f>N11*(1+Assumptions!$G$48)</f>
        <v>2.27</v>
      </c>
      <c r="P11" s="288">
        <f>O11*(1+Assumptions!$G$48)</f>
        <v>2.27</v>
      </c>
      <c r="Q11" s="288">
        <f>P11*(1+Assumptions!$G$48)</f>
        <v>2.27</v>
      </c>
      <c r="R11" s="288">
        <f>Q11*(1+Assumptions!$G$48)</f>
        <v>2.27</v>
      </c>
      <c r="S11" s="288">
        <f>R11*(1+Assumptions!$G$48)</f>
        <v>2.27</v>
      </c>
      <c r="T11" s="288">
        <f>S11*(1+Assumptions!$G$48)</f>
        <v>2.27</v>
      </c>
      <c r="U11" s="288">
        <f>T11*(1+Assumptions!$G$48)</f>
        <v>2.27</v>
      </c>
      <c r="V11" s="288">
        <f>U11*(1+Assumptions!$G$48)</f>
        <v>2.27</v>
      </c>
      <c r="W11" s="288">
        <f>V11*(1+Assumptions!$G$48)</f>
        <v>2.27</v>
      </c>
      <c r="X11" s="288">
        <f>W11*(1+Assumptions!$G$48)</f>
        <v>2.27</v>
      </c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</row>
    <row r="12" spans="1:44" customFormat="1" x14ac:dyDescent="0.2">
      <c r="A12" s="232"/>
      <c r="B12" s="295" t="s">
        <v>312</v>
      </c>
      <c r="C12" s="296" t="b">
        <f t="shared" si="0"/>
        <v>0</v>
      </c>
      <c r="D12" s="7"/>
      <c r="E12" s="287">
        <v>3.0199999999999996</v>
      </c>
      <c r="F12" s="287">
        <v>3.0399999999999996</v>
      </c>
      <c r="G12" s="287">
        <v>3.0699999999999994</v>
      </c>
      <c r="H12" s="287">
        <v>3.0999999999999996</v>
      </c>
      <c r="I12" s="287">
        <v>3.1099999999999994</v>
      </c>
      <c r="J12" s="287">
        <v>3.1199999999999997</v>
      </c>
      <c r="K12" s="287">
        <v>3.1599999999999997</v>
      </c>
      <c r="L12" s="287">
        <v>3.21</v>
      </c>
      <c r="M12" s="287">
        <v>3.2199999999999998</v>
      </c>
      <c r="N12" s="288">
        <f>M12*(1+Assumptions!$G$48)</f>
        <v>3.2199999999999998</v>
      </c>
      <c r="O12" s="288">
        <f>N12*(1+Assumptions!$G$48)</f>
        <v>3.2199999999999998</v>
      </c>
      <c r="P12" s="288">
        <f>O12*(1+Assumptions!$G$48)</f>
        <v>3.2199999999999998</v>
      </c>
      <c r="Q12" s="288">
        <f>P12*(1+Assumptions!$G$48)</f>
        <v>3.2199999999999998</v>
      </c>
      <c r="R12" s="288">
        <f>Q12*(1+Assumptions!$G$48)</f>
        <v>3.2199999999999998</v>
      </c>
      <c r="S12" s="288">
        <f>R12*(1+Assumptions!$G$48)</f>
        <v>3.2199999999999998</v>
      </c>
      <c r="T12" s="288">
        <f>S12*(1+Assumptions!$G$48)</f>
        <v>3.2199999999999998</v>
      </c>
      <c r="U12" s="288">
        <f>T12*(1+Assumptions!$G$48)</f>
        <v>3.2199999999999998</v>
      </c>
      <c r="V12" s="288">
        <f>U12*(1+Assumptions!$G$48)</f>
        <v>3.2199999999999998</v>
      </c>
      <c r="W12" s="288">
        <f>V12*(1+Assumptions!$G$48)</f>
        <v>3.2199999999999998</v>
      </c>
      <c r="X12" s="288">
        <f>W12*(1+Assumptions!$G$48)</f>
        <v>3.2199999999999998</v>
      </c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</row>
    <row r="13" spans="1:44" customFormat="1" x14ac:dyDescent="0.2">
      <c r="A13" s="232"/>
      <c r="B13" s="295" t="s">
        <v>313</v>
      </c>
      <c r="C13" s="296" t="b">
        <f t="shared" si="0"/>
        <v>0</v>
      </c>
      <c r="D13" s="7"/>
      <c r="E13" s="287">
        <v>4.76</v>
      </c>
      <c r="F13" s="287">
        <v>4.8600000000000003</v>
      </c>
      <c r="G13" s="287">
        <v>4.96</v>
      </c>
      <c r="H13" s="287">
        <v>5.0599999999999987</v>
      </c>
      <c r="I13" s="287">
        <v>5.1199999999999992</v>
      </c>
      <c r="J13" s="287">
        <v>5.1999999999999993</v>
      </c>
      <c r="K13" s="287">
        <v>5.32</v>
      </c>
      <c r="L13" s="287">
        <v>5.4399999999999995</v>
      </c>
      <c r="M13" s="287">
        <v>5.52</v>
      </c>
      <c r="N13" s="288">
        <f>M13*(1+Assumptions!$G$48)</f>
        <v>5.52</v>
      </c>
      <c r="O13" s="288">
        <f>N13*(1+Assumptions!$G$48)</f>
        <v>5.52</v>
      </c>
      <c r="P13" s="288">
        <f>O13*(1+Assumptions!$G$48)</f>
        <v>5.52</v>
      </c>
      <c r="Q13" s="288">
        <f>P13*(1+Assumptions!$G$48)</f>
        <v>5.52</v>
      </c>
      <c r="R13" s="288">
        <f>Q13*(1+Assumptions!$G$48)</f>
        <v>5.52</v>
      </c>
      <c r="S13" s="288">
        <f>R13*(1+Assumptions!$G$48)</f>
        <v>5.52</v>
      </c>
      <c r="T13" s="288">
        <f>S13*(1+Assumptions!$G$48)</f>
        <v>5.52</v>
      </c>
      <c r="U13" s="288">
        <f>T13*(1+Assumptions!$G$48)</f>
        <v>5.52</v>
      </c>
      <c r="V13" s="288">
        <f>U13*(1+Assumptions!$G$48)</f>
        <v>5.52</v>
      </c>
      <c r="W13" s="288">
        <f>V13*(1+Assumptions!$G$48)</f>
        <v>5.52</v>
      </c>
      <c r="X13" s="288">
        <f>W13*(1+Assumptions!$G$48)</f>
        <v>5.52</v>
      </c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</row>
    <row r="14" spans="1:44" customFormat="1" x14ac:dyDescent="0.2">
      <c r="A14" s="232"/>
      <c r="B14" s="295" t="s">
        <v>314</v>
      </c>
      <c r="C14" s="296" t="b">
        <f t="shared" si="0"/>
        <v>0</v>
      </c>
      <c r="D14" s="7"/>
      <c r="E14" s="287">
        <v>2.89</v>
      </c>
      <c r="F14" s="287">
        <v>2.91</v>
      </c>
      <c r="G14" s="287">
        <v>2.95</v>
      </c>
      <c r="H14" s="287">
        <v>2.98</v>
      </c>
      <c r="I14" s="287">
        <v>3.01</v>
      </c>
      <c r="J14" s="287">
        <v>3.0399999999999996</v>
      </c>
      <c r="K14" s="287">
        <v>3.09</v>
      </c>
      <c r="L14" s="287">
        <v>3.1499999999999995</v>
      </c>
      <c r="M14" s="287">
        <v>3.1799999999999997</v>
      </c>
      <c r="N14" s="288">
        <f>M14*(1+Assumptions!$G$48)</f>
        <v>3.1799999999999997</v>
      </c>
      <c r="O14" s="288">
        <f>N14*(1+Assumptions!$G$48)</f>
        <v>3.1799999999999997</v>
      </c>
      <c r="P14" s="288">
        <f>O14*(1+Assumptions!$G$48)</f>
        <v>3.1799999999999997</v>
      </c>
      <c r="Q14" s="288">
        <f>P14*(1+Assumptions!$G$48)</f>
        <v>3.1799999999999997</v>
      </c>
      <c r="R14" s="288">
        <f>Q14*(1+Assumptions!$G$48)</f>
        <v>3.1799999999999997</v>
      </c>
      <c r="S14" s="288">
        <f>R14*(1+Assumptions!$G$48)</f>
        <v>3.1799999999999997</v>
      </c>
      <c r="T14" s="288">
        <f>S14*(1+Assumptions!$G$48)</f>
        <v>3.1799999999999997</v>
      </c>
      <c r="U14" s="288">
        <f>T14*(1+Assumptions!$G$48)</f>
        <v>3.1799999999999997</v>
      </c>
      <c r="V14" s="288">
        <f>U14*(1+Assumptions!$G$48)</f>
        <v>3.1799999999999997</v>
      </c>
      <c r="W14" s="288">
        <f>V14*(1+Assumptions!$G$48)</f>
        <v>3.1799999999999997</v>
      </c>
      <c r="X14" s="288">
        <f>W14*(1+Assumptions!$G$48)</f>
        <v>3.1799999999999997</v>
      </c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</row>
    <row r="15" spans="1:44" customFormat="1" x14ac:dyDescent="0.2">
      <c r="A15" s="232"/>
      <c r="B15" s="295" t="s">
        <v>315</v>
      </c>
      <c r="C15" s="296" t="b">
        <f t="shared" si="0"/>
        <v>0</v>
      </c>
      <c r="D15" s="7"/>
      <c r="E15" s="287">
        <v>3.64</v>
      </c>
      <c r="F15" s="287">
        <v>3.66</v>
      </c>
      <c r="G15" s="287">
        <v>3.6899999999999995</v>
      </c>
      <c r="H15" s="287">
        <v>3.7</v>
      </c>
      <c r="I15" s="287">
        <v>3.71</v>
      </c>
      <c r="J15" s="287">
        <v>3.7299999999999995</v>
      </c>
      <c r="K15" s="287">
        <v>3.76</v>
      </c>
      <c r="L15" s="287">
        <v>3.79</v>
      </c>
      <c r="M15" s="287">
        <v>3.8099999999999996</v>
      </c>
      <c r="N15" s="288">
        <f>M15*(1+Assumptions!$G$48)</f>
        <v>3.8099999999999996</v>
      </c>
      <c r="O15" s="288">
        <f>N15*(1+Assumptions!$G$48)</f>
        <v>3.8099999999999996</v>
      </c>
      <c r="P15" s="288">
        <f>O15*(1+Assumptions!$G$48)</f>
        <v>3.8099999999999996</v>
      </c>
      <c r="Q15" s="288">
        <f>P15*(1+Assumptions!$G$48)</f>
        <v>3.8099999999999996</v>
      </c>
      <c r="R15" s="288">
        <f>Q15*(1+Assumptions!$G$48)</f>
        <v>3.8099999999999996</v>
      </c>
      <c r="S15" s="288">
        <f>R15*(1+Assumptions!$G$48)</f>
        <v>3.8099999999999996</v>
      </c>
      <c r="T15" s="288">
        <f>S15*(1+Assumptions!$G$48)</f>
        <v>3.8099999999999996</v>
      </c>
      <c r="U15" s="288">
        <f>T15*(1+Assumptions!$G$48)</f>
        <v>3.8099999999999996</v>
      </c>
      <c r="V15" s="288">
        <f>U15*(1+Assumptions!$G$48)</f>
        <v>3.8099999999999996</v>
      </c>
      <c r="W15" s="288">
        <f>V15*(1+Assumptions!$G$48)</f>
        <v>3.8099999999999996</v>
      </c>
      <c r="X15" s="288">
        <f>W15*(1+Assumptions!$G$48)</f>
        <v>3.8099999999999996</v>
      </c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</row>
    <row r="16" spans="1:44" customFormat="1" x14ac:dyDescent="0.2">
      <c r="A16" s="232"/>
      <c r="B16" s="295" t="s">
        <v>316</v>
      </c>
      <c r="C16" s="296" t="b">
        <f t="shared" si="0"/>
        <v>0</v>
      </c>
      <c r="D16" s="7"/>
      <c r="E16" s="287">
        <v>4.33</v>
      </c>
      <c r="F16" s="287">
        <v>4.3899999999999997</v>
      </c>
      <c r="G16" s="287">
        <v>4.4400000000000004</v>
      </c>
      <c r="H16" s="287">
        <v>4.5</v>
      </c>
      <c r="I16" s="287">
        <v>4.54</v>
      </c>
      <c r="J16" s="287">
        <v>4.58</v>
      </c>
      <c r="K16" s="287">
        <v>4.6500000000000004</v>
      </c>
      <c r="L16" s="287">
        <v>4.71</v>
      </c>
      <c r="M16" s="287">
        <v>4.74</v>
      </c>
      <c r="N16" s="288">
        <f>M16*(1+Assumptions!$G$48)</f>
        <v>4.74</v>
      </c>
      <c r="O16" s="288">
        <f>N16*(1+Assumptions!$G$48)</f>
        <v>4.74</v>
      </c>
      <c r="P16" s="288">
        <f>O16*(1+Assumptions!$G$48)</f>
        <v>4.74</v>
      </c>
      <c r="Q16" s="288">
        <f>P16*(1+Assumptions!$G$48)</f>
        <v>4.74</v>
      </c>
      <c r="R16" s="288">
        <f>Q16*(1+Assumptions!$G$48)</f>
        <v>4.74</v>
      </c>
      <c r="S16" s="288">
        <f>R16*(1+Assumptions!$G$48)</f>
        <v>4.74</v>
      </c>
      <c r="T16" s="288">
        <f>S16*(1+Assumptions!$G$48)</f>
        <v>4.74</v>
      </c>
      <c r="U16" s="288">
        <f>T16*(1+Assumptions!$G$48)</f>
        <v>4.74</v>
      </c>
      <c r="V16" s="288">
        <f>U16*(1+Assumptions!$G$48)</f>
        <v>4.74</v>
      </c>
      <c r="W16" s="288">
        <f>V16*(1+Assumptions!$G$48)</f>
        <v>4.74</v>
      </c>
      <c r="X16" s="288">
        <f>W16*(1+Assumptions!$G$48)</f>
        <v>4.74</v>
      </c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</row>
    <row r="17" spans="1:44" customFormat="1" x14ac:dyDescent="0.2">
      <c r="A17" s="232"/>
      <c r="B17" s="295" t="s">
        <v>317</v>
      </c>
      <c r="C17" s="296" t="b">
        <f t="shared" si="0"/>
        <v>0</v>
      </c>
      <c r="D17" s="7"/>
      <c r="E17" s="287">
        <v>1.3599999999999999</v>
      </c>
      <c r="F17" s="287">
        <v>1.3599999999999999</v>
      </c>
      <c r="G17" s="287">
        <v>1.37</v>
      </c>
      <c r="H17" s="287">
        <v>1.37</v>
      </c>
      <c r="I17" s="287">
        <v>1.38</v>
      </c>
      <c r="J17" s="287">
        <v>1.38</v>
      </c>
      <c r="K17" s="287">
        <v>1.38</v>
      </c>
      <c r="L17" s="287">
        <v>1.39</v>
      </c>
      <c r="M17" s="287">
        <v>1.4</v>
      </c>
      <c r="N17" s="288">
        <f>M17*(1+Assumptions!$G$48)</f>
        <v>1.4</v>
      </c>
      <c r="O17" s="288">
        <f>N17*(1+Assumptions!$G$48)</f>
        <v>1.4</v>
      </c>
      <c r="P17" s="288">
        <f>O17*(1+Assumptions!$G$48)</f>
        <v>1.4</v>
      </c>
      <c r="Q17" s="288">
        <f>P17*(1+Assumptions!$G$48)</f>
        <v>1.4</v>
      </c>
      <c r="R17" s="288">
        <f>Q17*(1+Assumptions!$G$48)</f>
        <v>1.4</v>
      </c>
      <c r="S17" s="288">
        <f>R17*(1+Assumptions!$G$48)</f>
        <v>1.4</v>
      </c>
      <c r="T17" s="288">
        <f>S17*(1+Assumptions!$G$48)</f>
        <v>1.4</v>
      </c>
      <c r="U17" s="288">
        <f>T17*(1+Assumptions!$G$48)</f>
        <v>1.4</v>
      </c>
      <c r="V17" s="288">
        <f>U17*(1+Assumptions!$G$48)</f>
        <v>1.4</v>
      </c>
      <c r="W17" s="288">
        <f>V17*(1+Assumptions!$G$48)</f>
        <v>1.4</v>
      </c>
      <c r="X17" s="288">
        <f>W17*(1+Assumptions!$G$48)</f>
        <v>1.4</v>
      </c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</row>
    <row r="18" spans="1:44" customFormat="1" x14ac:dyDescent="0.2">
      <c r="A18" s="232"/>
      <c r="B18" s="295" t="s">
        <v>318</v>
      </c>
      <c r="C18" s="296" t="b">
        <f t="shared" si="0"/>
        <v>0</v>
      </c>
      <c r="D18" s="7"/>
      <c r="E18" s="287">
        <v>8.16</v>
      </c>
      <c r="F18" s="287">
        <v>8.2799999999999994</v>
      </c>
      <c r="G18" s="287">
        <v>8.4199999999999982</v>
      </c>
      <c r="H18" s="287">
        <v>8.5299999999999994</v>
      </c>
      <c r="I18" s="287">
        <v>8.6</v>
      </c>
      <c r="J18" s="287">
        <v>8.69</v>
      </c>
      <c r="K18" s="287">
        <v>8.86</v>
      </c>
      <c r="L18" s="287">
        <v>9.02</v>
      </c>
      <c r="M18" s="287">
        <v>9.1</v>
      </c>
      <c r="N18" s="288">
        <f>M18*(1+Assumptions!$G$48)</f>
        <v>9.1</v>
      </c>
      <c r="O18" s="288">
        <f>N18*(1+Assumptions!$G$48)</f>
        <v>9.1</v>
      </c>
      <c r="P18" s="288">
        <f>O18*(1+Assumptions!$G$48)</f>
        <v>9.1</v>
      </c>
      <c r="Q18" s="288">
        <f>P18*(1+Assumptions!$G$48)</f>
        <v>9.1</v>
      </c>
      <c r="R18" s="288">
        <f>Q18*(1+Assumptions!$G$48)</f>
        <v>9.1</v>
      </c>
      <c r="S18" s="288">
        <f>R18*(1+Assumptions!$G$48)</f>
        <v>9.1</v>
      </c>
      <c r="T18" s="288">
        <f>S18*(1+Assumptions!$G$48)</f>
        <v>9.1</v>
      </c>
      <c r="U18" s="288">
        <f>T18*(1+Assumptions!$G$48)</f>
        <v>9.1</v>
      </c>
      <c r="V18" s="288">
        <f>U18*(1+Assumptions!$G$48)</f>
        <v>9.1</v>
      </c>
      <c r="W18" s="288">
        <f>V18*(1+Assumptions!$G$48)</f>
        <v>9.1</v>
      </c>
      <c r="X18" s="288">
        <f>W18*(1+Assumptions!$G$48)</f>
        <v>9.1</v>
      </c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</row>
    <row r="19" spans="1:44" customFormat="1" x14ac:dyDescent="0.2">
      <c r="A19" s="232"/>
      <c r="B19" s="295" t="s">
        <v>743</v>
      </c>
      <c r="C19" s="296" t="b">
        <f t="shared" si="0"/>
        <v>0</v>
      </c>
      <c r="D19" s="7"/>
      <c r="E19" s="287">
        <v>3.68</v>
      </c>
      <c r="F19" s="287">
        <v>3.7699999999999996</v>
      </c>
      <c r="G19" s="287">
        <v>3.88</v>
      </c>
      <c r="H19" s="287">
        <v>3.9699999999999998</v>
      </c>
      <c r="I19" s="287">
        <v>4.0599999999999996</v>
      </c>
      <c r="J19" s="287">
        <v>4.1399999999999997</v>
      </c>
      <c r="K19" s="287">
        <v>4.25</v>
      </c>
      <c r="L19" s="287">
        <v>4.3600000000000003</v>
      </c>
      <c r="M19" s="287">
        <v>4.4499999999999993</v>
      </c>
      <c r="N19" s="288">
        <f>M19*(1+Assumptions!$G$48)</f>
        <v>4.4499999999999993</v>
      </c>
      <c r="O19" s="288">
        <f>N19*(1+Assumptions!$G$48)</f>
        <v>4.4499999999999993</v>
      </c>
      <c r="P19" s="288">
        <f>O19*(1+Assumptions!$G$48)</f>
        <v>4.4499999999999993</v>
      </c>
      <c r="Q19" s="288">
        <f>P19*(1+Assumptions!$G$48)</f>
        <v>4.4499999999999993</v>
      </c>
      <c r="R19" s="288">
        <f>Q19*(1+Assumptions!$G$48)</f>
        <v>4.4499999999999993</v>
      </c>
      <c r="S19" s="288">
        <f>R19*(1+Assumptions!$G$48)</f>
        <v>4.4499999999999993</v>
      </c>
      <c r="T19" s="288">
        <f>S19*(1+Assumptions!$G$48)</f>
        <v>4.4499999999999993</v>
      </c>
      <c r="U19" s="288">
        <f>T19*(1+Assumptions!$G$48)</f>
        <v>4.4499999999999993</v>
      </c>
      <c r="V19" s="288">
        <f>U19*(1+Assumptions!$G$48)</f>
        <v>4.4499999999999993</v>
      </c>
      <c r="W19" s="288">
        <f>V19*(1+Assumptions!$G$48)</f>
        <v>4.4499999999999993</v>
      </c>
      <c r="X19" s="288">
        <f>W19*(1+Assumptions!$G$48)</f>
        <v>4.4499999999999993</v>
      </c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</row>
    <row r="20" spans="1:44" customFormat="1" x14ac:dyDescent="0.2">
      <c r="A20" s="232"/>
      <c r="B20" s="295" t="s">
        <v>744</v>
      </c>
      <c r="C20" s="296" t="b">
        <f t="shared" si="0"/>
        <v>0</v>
      </c>
      <c r="D20" s="7"/>
      <c r="E20" s="287">
        <v>4.76</v>
      </c>
      <c r="F20" s="287">
        <v>4.8899999999999997</v>
      </c>
      <c r="G20" s="287">
        <v>5.0399999999999991</v>
      </c>
      <c r="H20" s="287">
        <v>5.16</v>
      </c>
      <c r="I20" s="287">
        <v>5.27</v>
      </c>
      <c r="J20" s="287">
        <v>5.39</v>
      </c>
      <c r="K20" s="287">
        <v>5.55</v>
      </c>
      <c r="L20" s="287">
        <v>5.6999999999999993</v>
      </c>
      <c r="M20" s="287">
        <v>5.8</v>
      </c>
      <c r="N20" s="288">
        <f>M20*(1+Assumptions!$G$48)</f>
        <v>5.8</v>
      </c>
      <c r="O20" s="288">
        <f>N20*(1+Assumptions!$G$48)</f>
        <v>5.8</v>
      </c>
      <c r="P20" s="288">
        <f>O20*(1+Assumptions!$G$48)</f>
        <v>5.8</v>
      </c>
      <c r="Q20" s="288">
        <f>P20*(1+Assumptions!$G$48)</f>
        <v>5.8</v>
      </c>
      <c r="R20" s="288">
        <f>Q20*(1+Assumptions!$G$48)</f>
        <v>5.8</v>
      </c>
      <c r="S20" s="288">
        <f>R20*(1+Assumptions!$G$48)</f>
        <v>5.8</v>
      </c>
      <c r="T20" s="288">
        <f>S20*(1+Assumptions!$G$48)</f>
        <v>5.8</v>
      </c>
      <c r="U20" s="288">
        <f>T20*(1+Assumptions!$G$48)</f>
        <v>5.8</v>
      </c>
      <c r="V20" s="288">
        <f>U20*(1+Assumptions!$G$48)</f>
        <v>5.8</v>
      </c>
      <c r="W20" s="288">
        <f>V20*(1+Assumptions!$G$48)</f>
        <v>5.8</v>
      </c>
      <c r="X20" s="288">
        <f>W20*(1+Assumptions!$G$48)</f>
        <v>5.8</v>
      </c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</row>
    <row r="21" spans="1:44" customFormat="1" x14ac:dyDescent="0.2">
      <c r="A21" s="232"/>
      <c r="B21" s="295" t="s">
        <v>745</v>
      </c>
      <c r="C21" s="296" t="b">
        <f t="shared" si="0"/>
        <v>0</v>
      </c>
      <c r="D21" s="7"/>
      <c r="E21" s="287">
        <v>5.72</v>
      </c>
      <c r="F21" s="287">
        <v>5.93</v>
      </c>
      <c r="G21" s="287">
        <v>6.11</v>
      </c>
      <c r="H21" s="287">
        <v>6.2899999999999991</v>
      </c>
      <c r="I21" s="287">
        <v>6.4499999999999993</v>
      </c>
      <c r="J21" s="287">
        <v>6.64</v>
      </c>
      <c r="K21" s="287">
        <v>6.8899999999999988</v>
      </c>
      <c r="L21" s="287">
        <v>7.1</v>
      </c>
      <c r="M21" s="287">
        <v>7.2199999999999989</v>
      </c>
      <c r="N21" s="288">
        <f>M21*(1+Assumptions!$G$48)</f>
        <v>7.2199999999999989</v>
      </c>
      <c r="O21" s="288">
        <f>N21*(1+Assumptions!$G$48)</f>
        <v>7.2199999999999989</v>
      </c>
      <c r="P21" s="288">
        <f>O21*(1+Assumptions!$G$48)</f>
        <v>7.2199999999999989</v>
      </c>
      <c r="Q21" s="288">
        <f>P21*(1+Assumptions!$G$48)</f>
        <v>7.2199999999999989</v>
      </c>
      <c r="R21" s="288">
        <f>Q21*(1+Assumptions!$G$48)</f>
        <v>7.2199999999999989</v>
      </c>
      <c r="S21" s="288">
        <f>R21*(1+Assumptions!$G$48)</f>
        <v>7.2199999999999989</v>
      </c>
      <c r="T21" s="288">
        <f>S21*(1+Assumptions!$G$48)</f>
        <v>7.2199999999999989</v>
      </c>
      <c r="U21" s="288">
        <f>T21*(1+Assumptions!$G$48)</f>
        <v>7.2199999999999989</v>
      </c>
      <c r="V21" s="288">
        <f>U21*(1+Assumptions!$G$48)</f>
        <v>7.2199999999999989</v>
      </c>
      <c r="W21" s="288">
        <f>V21*(1+Assumptions!$G$48)</f>
        <v>7.2199999999999989</v>
      </c>
      <c r="X21" s="288">
        <f>W21*(1+Assumptions!$G$48)</f>
        <v>7.2199999999999989</v>
      </c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</row>
    <row r="22" spans="1:44" customFormat="1" x14ac:dyDescent="0.2">
      <c r="A22" s="232"/>
      <c r="B22" s="295" t="s">
        <v>746</v>
      </c>
      <c r="C22" s="296" t="b">
        <f t="shared" si="0"/>
        <v>0</v>
      </c>
      <c r="D22" s="7"/>
      <c r="E22" s="287">
        <v>4.34</v>
      </c>
      <c r="F22" s="287">
        <v>4.42</v>
      </c>
      <c r="G22" s="287">
        <v>4.51</v>
      </c>
      <c r="H22" s="287">
        <v>4.59</v>
      </c>
      <c r="I22" s="287">
        <v>4.6500000000000004</v>
      </c>
      <c r="J22" s="287">
        <v>4.72</v>
      </c>
      <c r="K22" s="287">
        <v>4.8</v>
      </c>
      <c r="L22" s="287">
        <v>4.9000000000000004</v>
      </c>
      <c r="M22" s="287">
        <v>4.97</v>
      </c>
      <c r="N22" s="288">
        <f>M22*(1+Assumptions!$G$48)</f>
        <v>4.97</v>
      </c>
      <c r="O22" s="288">
        <f>N22*(1+Assumptions!$G$48)</f>
        <v>4.97</v>
      </c>
      <c r="P22" s="288">
        <f>O22*(1+Assumptions!$G$48)</f>
        <v>4.97</v>
      </c>
      <c r="Q22" s="288">
        <f>P22*(1+Assumptions!$G$48)</f>
        <v>4.97</v>
      </c>
      <c r="R22" s="288">
        <f>Q22*(1+Assumptions!$G$48)</f>
        <v>4.97</v>
      </c>
      <c r="S22" s="288">
        <f>R22*(1+Assumptions!$G$48)</f>
        <v>4.97</v>
      </c>
      <c r="T22" s="288">
        <f>S22*(1+Assumptions!$G$48)</f>
        <v>4.97</v>
      </c>
      <c r="U22" s="288">
        <f>T22*(1+Assumptions!$G$48)</f>
        <v>4.97</v>
      </c>
      <c r="V22" s="288">
        <f>U22*(1+Assumptions!$G$48)</f>
        <v>4.97</v>
      </c>
      <c r="W22" s="288">
        <f>V22*(1+Assumptions!$G$48)</f>
        <v>4.97</v>
      </c>
      <c r="X22" s="288">
        <f>W22*(1+Assumptions!$G$48)</f>
        <v>4.97</v>
      </c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</row>
    <row r="23" spans="1:44" customFormat="1" x14ac:dyDescent="0.2">
      <c r="A23" s="232"/>
      <c r="B23" s="295" t="s">
        <v>747</v>
      </c>
      <c r="C23" s="296" t="b">
        <f t="shared" si="0"/>
        <v>0</v>
      </c>
      <c r="D23" s="7"/>
      <c r="E23" s="287">
        <v>2.8</v>
      </c>
      <c r="F23" s="287">
        <v>2.88</v>
      </c>
      <c r="G23" s="287">
        <v>2.96</v>
      </c>
      <c r="H23" s="287">
        <v>3.0199999999999996</v>
      </c>
      <c r="I23" s="287">
        <v>3.0799999999999996</v>
      </c>
      <c r="J23" s="287">
        <v>3.1499999999999995</v>
      </c>
      <c r="K23" s="287">
        <v>3.2399999999999998</v>
      </c>
      <c r="L23" s="287">
        <v>3.33</v>
      </c>
      <c r="M23" s="287">
        <v>3.38</v>
      </c>
      <c r="N23" s="288">
        <f>M23*(1+Assumptions!$G$48)</f>
        <v>3.38</v>
      </c>
      <c r="O23" s="288">
        <f>N23*(1+Assumptions!$G$48)</f>
        <v>3.38</v>
      </c>
      <c r="P23" s="288">
        <f>O23*(1+Assumptions!$G$48)</f>
        <v>3.38</v>
      </c>
      <c r="Q23" s="288">
        <f>P23*(1+Assumptions!$G$48)</f>
        <v>3.38</v>
      </c>
      <c r="R23" s="288">
        <f>Q23*(1+Assumptions!$G$48)</f>
        <v>3.38</v>
      </c>
      <c r="S23" s="288">
        <f>R23*(1+Assumptions!$G$48)</f>
        <v>3.38</v>
      </c>
      <c r="T23" s="288">
        <f>S23*(1+Assumptions!$G$48)</f>
        <v>3.38</v>
      </c>
      <c r="U23" s="288">
        <f>T23*(1+Assumptions!$G$48)</f>
        <v>3.38</v>
      </c>
      <c r="V23" s="288">
        <f>U23*(1+Assumptions!$G$48)</f>
        <v>3.38</v>
      </c>
      <c r="W23" s="288">
        <f>V23*(1+Assumptions!$G$48)</f>
        <v>3.38</v>
      </c>
      <c r="X23" s="288">
        <f>W23*(1+Assumptions!$G$48)</f>
        <v>3.38</v>
      </c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</row>
    <row r="24" spans="1:44" customFormat="1" x14ac:dyDescent="0.2">
      <c r="A24" s="232"/>
      <c r="B24" s="295" t="s">
        <v>748</v>
      </c>
      <c r="C24" s="296" t="b">
        <f t="shared" si="0"/>
        <v>0</v>
      </c>
      <c r="D24" s="7"/>
      <c r="E24" s="287">
        <v>6.84</v>
      </c>
      <c r="F24" s="287">
        <v>7.0599999999999987</v>
      </c>
      <c r="G24" s="287">
        <v>7.3299999999999992</v>
      </c>
      <c r="H24" s="287">
        <v>7.58</v>
      </c>
      <c r="I24" s="287">
        <v>7.7899999999999991</v>
      </c>
      <c r="J24" s="287">
        <v>7.98</v>
      </c>
      <c r="K24" s="287">
        <v>8.24</v>
      </c>
      <c r="L24" s="287">
        <v>8.52</v>
      </c>
      <c r="M24" s="287">
        <v>8.75</v>
      </c>
      <c r="N24" s="288">
        <f>M24*(1+Assumptions!$G$48)</f>
        <v>8.75</v>
      </c>
      <c r="O24" s="288">
        <f>N24*(1+Assumptions!$G$48)</f>
        <v>8.75</v>
      </c>
      <c r="P24" s="288">
        <f>O24*(1+Assumptions!$G$48)</f>
        <v>8.75</v>
      </c>
      <c r="Q24" s="288">
        <f>P24*(1+Assumptions!$G$48)</f>
        <v>8.75</v>
      </c>
      <c r="R24" s="288">
        <f>Q24*(1+Assumptions!$G$48)</f>
        <v>8.75</v>
      </c>
      <c r="S24" s="288">
        <f>R24*(1+Assumptions!$G$48)</f>
        <v>8.75</v>
      </c>
      <c r="T24" s="288">
        <f>S24*(1+Assumptions!$G$48)</f>
        <v>8.75</v>
      </c>
      <c r="U24" s="288">
        <f>T24*(1+Assumptions!$G$48)</f>
        <v>8.75</v>
      </c>
      <c r="V24" s="288">
        <f>U24*(1+Assumptions!$G$48)</f>
        <v>8.75</v>
      </c>
      <c r="W24" s="288">
        <f>V24*(1+Assumptions!$G$48)</f>
        <v>8.75</v>
      </c>
      <c r="X24" s="288">
        <f>W24*(1+Assumptions!$G$48)</f>
        <v>8.75</v>
      </c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</row>
    <row r="25" spans="1:44" customFormat="1" x14ac:dyDescent="0.2">
      <c r="A25" s="232"/>
      <c r="B25" s="295" t="s">
        <v>749</v>
      </c>
      <c r="C25" s="296" t="b">
        <f t="shared" si="0"/>
        <v>0</v>
      </c>
      <c r="D25" s="7"/>
      <c r="E25" s="287">
        <v>6.2099999999999991</v>
      </c>
      <c r="F25" s="287">
        <v>6.31</v>
      </c>
      <c r="G25" s="287">
        <v>6.43</v>
      </c>
      <c r="H25" s="287">
        <v>6.5399999999999991</v>
      </c>
      <c r="I25" s="287">
        <v>6.63</v>
      </c>
      <c r="J25" s="287">
        <v>6.71</v>
      </c>
      <c r="K25" s="287">
        <v>6.83</v>
      </c>
      <c r="L25" s="287">
        <v>6.95</v>
      </c>
      <c r="M25" s="287">
        <v>7.03</v>
      </c>
      <c r="N25" s="288">
        <f>M25*(1+Assumptions!$G$48)</f>
        <v>7.03</v>
      </c>
      <c r="O25" s="288">
        <f>N25*(1+Assumptions!$G$48)</f>
        <v>7.03</v>
      </c>
      <c r="P25" s="288">
        <f>O25*(1+Assumptions!$G$48)</f>
        <v>7.03</v>
      </c>
      <c r="Q25" s="288">
        <f>P25*(1+Assumptions!$G$48)</f>
        <v>7.03</v>
      </c>
      <c r="R25" s="288">
        <f>Q25*(1+Assumptions!$G$48)</f>
        <v>7.03</v>
      </c>
      <c r="S25" s="288">
        <f>R25*(1+Assumptions!$G$48)</f>
        <v>7.03</v>
      </c>
      <c r="T25" s="288">
        <f>S25*(1+Assumptions!$G$48)</f>
        <v>7.03</v>
      </c>
      <c r="U25" s="288">
        <f>T25*(1+Assumptions!$G$48)</f>
        <v>7.03</v>
      </c>
      <c r="V25" s="288">
        <f>U25*(1+Assumptions!$G$48)</f>
        <v>7.03</v>
      </c>
      <c r="W25" s="288">
        <f>V25*(1+Assumptions!$G$48)</f>
        <v>7.03</v>
      </c>
      <c r="X25" s="288">
        <f>W25*(1+Assumptions!$G$48)</f>
        <v>7.03</v>
      </c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</row>
    <row r="26" spans="1:44" customFormat="1" x14ac:dyDescent="0.2">
      <c r="A26" s="232"/>
      <c r="B26" s="295" t="s">
        <v>750</v>
      </c>
      <c r="C26" s="296" t="b">
        <f t="shared" si="0"/>
        <v>0</v>
      </c>
      <c r="D26" s="7"/>
      <c r="E26" s="287">
        <v>2.5199999999999996</v>
      </c>
      <c r="F26" s="287">
        <v>2.5699999999999994</v>
      </c>
      <c r="G26" s="287">
        <v>2.63</v>
      </c>
      <c r="H26" s="287">
        <v>2.6899999999999995</v>
      </c>
      <c r="I26" s="287">
        <v>2.7299999999999995</v>
      </c>
      <c r="J26" s="287">
        <v>2.78</v>
      </c>
      <c r="K26" s="287">
        <v>2.8499999999999996</v>
      </c>
      <c r="L26" s="287">
        <v>2.91</v>
      </c>
      <c r="M26" s="287">
        <v>2.96</v>
      </c>
      <c r="N26" s="288">
        <f>M26*(1+Assumptions!$G$48)</f>
        <v>2.96</v>
      </c>
      <c r="O26" s="288">
        <f>N26*(1+Assumptions!$G$48)</f>
        <v>2.96</v>
      </c>
      <c r="P26" s="288">
        <f>O26*(1+Assumptions!$G$48)</f>
        <v>2.96</v>
      </c>
      <c r="Q26" s="288">
        <f>P26*(1+Assumptions!$G$48)</f>
        <v>2.96</v>
      </c>
      <c r="R26" s="288">
        <f>Q26*(1+Assumptions!$G$48)</f>
        <v>2.96</v>
      </c>
      <c r="S26" s="288">
        <f>R26*(1+Assumptions!$G$48)</f>
        <v>2.96</v>
      </c>
      <c r="T26" s="288">
        <f>S26*(1+Assumptions!$G$48)</f>
        <v>2.96</v>
      </c>
      <c r="U26" s="288">
        <f>T26*(1+Assumptions!$G$48)</f>
        <v>2.96</v>
      </c>
      <c r="V26" s="288">
        <f>U26*(1+Assumptions!$G$48)</f>
        <v>2.96</v>
      </c>
      <c r="W26" s="288">
        <f>V26*(1+Assumptions!$G$48)</f>
        <v>2.96</v>
      </c>
      <c r="X26" s="288">
        <f>W26*(1+Assumptions!$G$48)</f>
        <v>2.96</v>
      </c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</row>
    <row r="27" spans="1:44" customFormat="1" x14ac:dyDescent="0.2">
      <c r="A27" s="232"/>
      <c r="B27" s="295" t="s">
        <v>751</v>
      </c>
      <c r="C27" s="296" t="b">
        <f t="shared" si="0"/>
        <v>0</v>
      </c>
      <c r="D27" s="7"/>
      <c r="E27" s="287">
        <v>1.2999999999999998</v>
      </c>
      <c r="F27" s="287">
        <v>1.33</v>
      </c>
      <c r="G27" s="287">
        <v>1.35</v>
      </c>
      <c r="H27" s="287">
        <v>1.38</v>
      </c>
      <c r="I27" s="287">
        <v>1.4</v>
      </c>
      <c r="J27" s="287">
        <v>1.42</v>
      </c>
      <c r="K27" s="287">
        <v>1.44</v>
      </c>
      <c r="L27" s="287">
        <v>1.47</v>
      </c>
      <c r="M27" s="287">
        <v>1.49</v>
      </c>
      <c r="N27" s="288">
        <f>M27*(1+Assumptions!$G$48)</f>
        <v>1.49</v>
      </c>
      <c r="O27" s="288">
        <f>N27*(1+Assumptions!$G$48)</f>
        <v>1.49</v>
      </c>
      <c r="P27" s="288">
        <f>O27*(1+Assumptions!$G$48)</f>
        <v>1.49</v>
      </c>
      <c r="Q27" s="288">
        <f>P27*(1+Assumptions!$G$48)</f>
        <v>1.49</v>
      </c>
      <c r="R27" s="288">
        <f>Q27*(1+Assumptions!$G$48)</f>
        <v>1.49</v>
      </c>
      <c r="S27" s="288">
        <f>R27*(1+Assumptions!$G$48)</f>
        <v>1.49</v>
      </c>
      <c r="T27" s="288">
        <f>S27*(1+Assumptions!$G$48)</f>
        <v>1.49</v>
      </c>
      <c r="U27" s="288">
        <f>T27*(1+Assumptions!$G$48)</f>
        <v>1.49</v>
      </c>
      <c r="V27" s="288">
        <f>U27*(1+Assumptions!$G$48)</f>
        <v>1.49</v>
      </c>
      <c r="W27" s="288">
        <f>V27*(1+Assumptions!$G$48)</f>
        <v>1.49</v>
      </c>
      <c r="X27" s="288">
        <f>W27*(1+Assumptions!$G$48)</f>
        <v>1.49</v>
      </c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</row>
    <row r="28" spans="1:44" customFormat="1" x14ac:dyDescent="0.2">
      <c r="A28" s="232"/>
      <c r="B28" s="295" t="s">
        <v>752</v>
      </c>
      <c r="C28" s="296" t="b">
        <f t="shared" si="0"/>
        <v>0</v>
      </c>
      <c r="D28" s="7"/>
      <c r="E28" s="287">
        <v>2.5099999999999998</v>
      </c>
      <c r="F28" s="287">
        <v>2.5999999999999996</v>
      </c>
      <c r="G28" s="287">
        <v>2.7</v>
      </c>
      <c r="H28" s="287">
        <v>2.79</v>
      </c>
      <c r="I28" s="287">
        <v>2.86</v>
      </c>
      <c r="J28" s="287">
        <v>2.94</v>
      </c>
      <c r="K28" s="287">
        <v>3.0299999999999994</v>
      </c>
      <c r="L28" s="287">
        <v>3.1399999999999997</v>
      </c>
      <c r="M28" s="287">
        <v>3.21</v>
      </c>
      <c r="N28" s="288">
        <f>M28*(1+Assumptions!$G$48)</f>
        <v>3.21</v>
      </c>
      <c r="O28" s="288">
        <f>N28*(1+Assumptions!$G$48)</f>
        <v>3.21</v>
      </c>
      <c r="P28" s="288">
        <f>O28*(1+Assumptions!$G$48)</f>
        <v>3.21</v>
      </c>
      <c r="Q28" s="288">
        <f>P28*(1+Assumptions!$G$48)</f>
        <v>3.21</v>
      </c>
      <c r="R28" s="288">
        <f>Q28*(1+Assumptions!$G$48)</f>
        <v>3.21</v>
      </c>
      <c r="S28" s="288">
        <f>R28*(1+Assumptions!$G$48)</f>
        <v>3.21</v>
      </c>
      <c r="T28" s="288">
        <f>S28*(1+Assumptions!$G$48)</f>
        <v>3.21</v>
      </c>
      <c r="U28" s="288">
        <f>T28*(1+Assumptions!$G$48)</f>
        <v>3.21</v>
      </c>
      <c r="V28" s="288">
        <f>U28*(1+Assumptions!$G$48)</f>
        <v>3.21</v>
      </c>
      <c r="W28" s="288">
        <f>V28*(1+Assumptions!$G$48)</f>
        <v>3.21</v>
      </c>
      <c r="X28" s="288">
        <f>W28*(1+Assumptions!$G$48)</f>
        <v>3.21</v>
      </c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</row>
    <row r="29" spans="1:44" customFormat="1" x14ac:dyDescent="0.2">
      <c r="A29" s="232"/>
      <c r="B29" s="295" t="s">
        <v>753</v>
      </c>
      <c r="C29" s="296" t="b">
        <f t="shared" si="0"/>
        <v>0</v>
      </c>
      <c r="D29" s="7"/>
      <c r="E29" s="287">
        <v>4.24</v>
      </c>
      <c r="F29" s="287">
        <v>4.32</v>
      </c>
      <c r="G29" s="287">
        <v>4.41</v>
      </c>
      <c r="H29" s="287">
        <v>4.51</v>
      </c>
      <c r="I29" s="287">
        <v>4.57</v>
      </c>
      <c r="J29" s="287">
        <v>4.6399999999999997</v>
      </c>
      <c r="K29" s="287">
        <v>4.74</v>
      </c>
      <c r="L29" s="287">
        <v>4.82</v>
      </c>
      <c r="M29" s="287">
        <v>4.88</v>
      </c>
      <c r="N29" s="288">
        <f>M29*(1+Assumptions!$G$48)</f>
        <v>4.88</v>
      </c>
      <c r="O29" s="288">
        <f>N29*(1+Assumptions!$G$48)</f>
        <v>4.88</v>
      </c>
      <c r="P29" s="288">
        <f>O29*(1+Assumptions!$G$48)</f>
        <v>4.88</v>
      </c>
      <c r="Q29" s="288">
        <f>P29*(1+Assumptions!$G$48)</f>
        <v>4.88</v>
      </c>
      <c r="R29" s="288">
        <f>Q29*(1+Assumptions!$G$48)</f>
        <v>4.88</v>
      </c>
      <c r="S29" s="288">
        <f>R29*(1+Assumptions!$G$48)</f>
        <v>4.88</v>
      </c>
      <c r="T29" s="288">
        <f>S29*(1+Assumptions!$G$48)</f>
        <v>4.88</v>
      </c>
      <c r="U29" s="288">
        <f>T29*(1+Assumptions!$G$48)</f>
        <v>4.88</v>
      </c>
      <c r="V29" s="288">
        <f>U29*(1+Assumptions!$G$48)</f>
        <v>4.88</v>
      </c>
      <c r="W29" s="288">
        <f>V29*(1+Assumptions!$G$48)</f>
        <v>4.88</v>
      </c>
      <c r="X29" s="288">
        <f>W29*(1+Assumptions!$G$48)</f>
        <v>4.88</v>
      </c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</row>
    <row r="30" spans="1:44" customFormat="1" x14ac:dyDescent="0.2">
      <c r="A30" s="232"/>
      <c r="B30" s="295" t="s">
        <v>754</v>
      </c>
      <c r="C30" s="296" t="b">
        <f t="shared" si="0"/>
        <v>0</v>
      </c>
      <c r="D30" s="7"/>
      <c r="E30" s="287">
        <v>3.87</v>
      </c>
      <c r="F30" s="287">
        <v>4</v>
      </c>
      <c r="G30" s="287">
        <v>4.1500000000000004</v>
      </c>
      <c r="H30" s="287">
        <v>4.2899999999999991</v>
      </c>
      <c r="I30" s="287">
        <v>4.41</v>
      </c>
      <c r="J30" s="287">
        <v>4.5299999999999994</v>
      </c>
      <c r="K30" s="287">
        <v>4.67</v>
      </c>
      <c r="L30" s="287">
        <v>4.8600000000000003</v>
      </c>
      <c r="M30" s="287">
        <v>4.95</v>
      </c>
      <c r="N30" s="288">
        <f>M30*(1+Assumptions!$G$48)</f>
        <v>4.95</v>
      </c>
      <c r="O30" s="288">
        <f>N30*(1+Assumptions!$G$48)</f>
        <v>4.95</v>
      </c>
      <c r="P30" s="288">
        <f>O30*(1+Assumptions!$G$48)</f>
        <v>4.95</v>
      </c>
      <c r="Q30" s="288">
        <f>P30*(1+Assumptions!$G$48)</f>
        <v>4.95</v>
      </c>
      <c r="R30" s="288">
        <f>Q30*(1+Assumptions!$G$48)</f>
        <v>4.95</v>
      </c>
      <c r="S30" s="288">
        <f>R30*(1+Assumptions!$G$48)</f>
        <v>4.95</v>
      </c>
      <c r="T30" s="288">
        <f>S30*(1+Assumptions!$G$48)</f>
        <v>4.95</v>
      </c>
      <c r="U30" s="288">
        <f>T30*(1+Assumptions!$G$48)</f>
        <v>4.95</v>
      </c>
      <c r="V30" s="288">
        <f>U30*(1+Assumptions!$G$48)</f>
        <v>4.95</v>
      </c>
      <c r="W30" s="288">
        <f>V30*(1+Assumptions!$G$48)</f>
        <v>4.95</v>
      </c>
      <c r="X30" s="288">
        <f>W30*(1+Assumptions!$G$48)</f>
        <v>4.95</v>
      </c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</row>
    <row r="31" spans="1:44" customFormat="1" x14ac:dyDescent="0.2">
      <c r="A31" s="232"/>
      <c r="B31" s="295" t="s">
        <v>755</v>
      </c>
      <c r="C31" s="296" t="b">
        <f t="shared" si="0"/>
        <v>0</v>
      </c>
      <c r="D31" s="7"/>
      <c r="E31" s="287">
        <v>5.42</v>
      </c>
      <c r="F31" s="287">
        <v>5.52</v>
      </c>
      <c r="G31" s="287">
        <v>5.64</v>
      </c>
      <c r="H31" s="287">
        <v>5.74</v>
      </c>
      <c r="I31" s="287">
        <v>5.8099999999999987</v>
      </c>
      <c r="J31" s="287">
        <v>5.88</v>
      </c>
      <c r="K31" s="287">
        <v>5.9899999999999993</v>
      </c>
      <c r="L31" s="287">
        <v>6.11</v>
      </c>
      <c r="M31" s="287">
        <v>6.18</v>
      </c>
      <c r="N31" s="288">
        <f>M31*(1+Assumptions!$G$48)</f>
        <v>6.18</v>
      </c>
      <c r="O31" s="288">
        <f>N31*(1+Assumptions!$G$48)</f>
        <v>6.18</v>
      </c>
      <c r="P31" s="288">
        <f>O31*(1+Assumptions!$G$48)</f>
        <v>6.18</v>
      </c>
      <c r="Q31" s="288">
        <f>P31*(1+Assumptions!$G$48)</f>
        <v>6.18</v>
      </c>
      <c r="R31" s="288">
        <f>Q31*(1+Assumptions!$G$48)</f>
        <v>6.18</v>
      </c>
      <c r="S31" s="288">
        <f>R31*(1+Assumptions!$G$48)</f>
        <v>6.18</v>
      </c>
      <c r="T31" s="288">
        <f>S31*(1+Assumptions!$G$48)</f>
        <v>6.18</v>
      </c>
      <c r="U31" s="288">
        <f>T31*(1+Assumptions!$G$48)</f>
        <v>6.18</v>
      </c>
      <c r="V31" s="288">
        <f>U31*(1+Assumptions!$G$48)</f>
        <v>6.18</v>
      </c>
      <c r="W31" s="288">
        <f>V31*(1+Assumptions!$G$48)</f>
        <v>6.18</v>
      </c>
      <c r="X31" s="288">
        <f>W31*(1+Assumptions!$G$48)</f>
        <v>6.18</v>
      </c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</row>
    <row r="32" spans="1:44" customFormat="1" x14ac:dyDescent="0.2">
      <c r="A32" s="232"/>
      <c r="B32" s="295" t="s">
        <v>756</v>
      </c>
      <c r="C32" s="296" t="b">
        <f t="shared" si="0"/>
        <v>0</v>
      </c>
      <c r="D32" s="7"/>
      <c r="E32" s="287">
        <v>3.1499999999999995</v>
      </c>
      <c r="F32" s="287">
        <v>3.1899999999999995</v>
      </c>
      <c r="G32" s="287">
        <v>3.2299999999999995</v>
      </c>
      <c r="H32" s="287">
        <v>3.28</v>
      </c>
      <c r="I32" s="287">
        <v>3.32</v>
      </c>
      <c r="J32" s="287">
        <v>3.37</v>
      </c>
      <c r="K32" s="287">
        <v>3.41</v>
      </c>
      <c r="L32" s="287">
        <v>3.46</v>
      </c>
      <c r="M32" s="287">
        <v>3.52</v>
      </c>
      <c r="N32" s="288">
        <f>M32*(1+Assumptions!$G$48)</f>
        <v>3.52</v>
      </c>
      <c r="O32" s="288">
        <f>N32*(1+Assumptions!$G$48)</f>
        <v>3.52</v>
      </c>
      <c r="P32" s="288">
        <f>O32*(1+Assumptions!$G$48)</f>
        <v>3.52</v>
      </c>
      <c r="Q32" s="288">
        <f>P32*(1+Assumptions!$G$48)</f>
        <v>3.52</v>
      </c>
      <c r="R32" s="288">
        <f>Q32*(1+Assumptions!$G$48)</f>
        <v>3.52</v>
      </c>
      <c r="S32" s="288">
        <f>R32*(1+Assumptions!$G$48)</f>
        <v>3.52</v>
      </c>
      <c r="T32" s="288">
        <f>S32*(1+Assumptions!$G$48)</f>
        <v>3.52</v>
      </c>
      <c r="U32" s="288">
        <f>T32*(1+Assumptions!$G$48)</f>
        <v>3.52</v>
      </c>
      <c r="V32" s="288">
        <f>U32*(1+Assumptions!$G$48)</f>
        <v>3.52</v>
      </c>
      <c r="W32" s="288">
        <f>V32*(1+Assumptions!$G$48)</f>
        <v>3.52</v>
      </c>
      <c r="X32" s="288">
        <f>W32*(1+Assumptions!$G$48)</f>
        <v>3.52</v>
      </c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</row>
    <row r="33" spans="1:44" customFormat="1" x14ac:dyDescent="0.2">
      <c r="A33" s="232"/>
      <c r="B33" s="295" t="s">
        <v>757</v>
      </c>
      <c r="C33" s="296" t="b">
        <f t="shared" si="0"/>
        <v>0</v>
      </c>
      <c r="D33" s="7"/>
      <c r="E33" s="287">
        <v>5.42</v>
      </c>
      <c r="F33" s="287">
        <v>5.47</v>
      </c>
      <c r="G33" s="287">
        <v>5.49</v>
      </c>
      <c r="H33" s="287">
        <v>5.52</v>
      </c>
      <c r="I33" s="287">
        <v>5.53</v>
      </c>
      <c r="J33" s="287">
        <v>5.5399999999999991</v>
      </c>
      <c r="K33" s="287">
        <v>5.56</v>
      </c>
      <c r="L33" s="287">
        <v>5.58</v>
      </c>
      <c r="M33" s="287">
        <v>5.6</v>
      </c>
      <c r="N33" s="288">
        <f>M33*(1+Assumptions!$G$48)</f>
        <v>5.6</v>
      </c>
      <c r="O33" s="288">
        <f>N33*(1+Assumptions!$G$48)</f>
        <v>5.6</v>
      </c>
      <c r="P33" s="288">
        <f>O33*(1+Assumptions!$G$48)</f>
        <v>5.6</v>
      </c>
      <c r="Q33" s="288">
        <f>P33*(1+Assumptions!$G$48)</f>
        <v>5.6</v>
      </c>
      <c r="R33" s="288">
        <f>Q33*(1+Assumptions!$G$48)</f>
        <v>5.6</v>
      </c>
      <c r="S33" s="288">
        <f>R33*(1+Assumptions!$G$48)</f>
        <v>5.6</v>
      </c>
      <c r="T33" s="288">
        <f>S33*(1+Assumptions!$G$48)</f>
        <v>5.6</v>
      </c>
      <c r="U33" s="288">
        <f>T33*(1+Assumptions!$G$48)</f>
        <v>5.6</v>
      </c>
      <c r="V33" s="288">
        <f>U33*(1+Assumptions!$G$48)</f>
        <v>5.6</v>
      </c>
      <c r="W33" s="288">
        <f>V33*(1+Assumptions!$G$48)</f>
        <v>5.6</v>
      </c>
      <c r="X33" s="288">
        <f>W33*(1+Assumptions!$G$48)</f>
        <v>5.6</v>
      </c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</row>
    <row r="34" spans="1:44" customFormat="1" x14ac:dyDescent="0.2">
      <c r="A34" s="232"/>
      <c r="B34" s="295" t="s">
        <v>758</v>
      </c>
      <c r="C34" s="296" t="b">
        <f t="shared" si="0"/>
        <v>0</v>
      </c>
      <c r="D34" s="7"/>
      <c r="E34" s="287">
        <v>2.91</v>
      </c>
      <c r="F34" s="287">
        <v>2.92</v>
      </c>
      <c r="G34" s="287">
        <v>2.95</v>
      </c>
      <c r="H34" s="287">
        <v>2.98</v>
      </c>
      <c r="I34" s="287">
        <v>2.9999999999999996</v>
      </c>
      <c r="J34" s="287">
        <v>3.0299999999999994</v>
      </c>
      <c r="K34" s="287">
        <v>3.0599999999999996</v>
      </c>
      <c r="L34" s="287">
        <v>3.0999999999999996</v>
      </c>
      <c r="M34" s="287">
        <v>3.1199999999999997</v>
      </c>
      <c r="N34" s="288">
        <f>M34*(1+Assumptions!$G$48)</f>
        <v>3.1199999999999997</v>
      </c>
      <c r="O34" s="288">
        <f>N34*(1+Assumptions!$G$48)</f>
        <v>3.1199999999999997</v>
      </c>
      <c r="P34" s="288">
        <f>O34*(1+Assumptions!$G$48)</f>
        <v>3.1199999999999997</v>
      </c>
      <c r="Q34" s="288">
        <f>P34*(1+Assumptions!$G$48)</f>
        <v>3.1199999999999997</v>
      </c>
      <c r="R34" s="288">
        <f>Q34*(1+Assumptions!$G$48)</f>
        <v>3.1199999999999997</v>
      </c>
      <c r="S34" s="288">
        <f>R34*(1+Assumptions!$G$48)</f>
        <v>3.1199999999999997</v>
      </c>
      <c r="T34" s="288">
        <f>S34*(1+Assumptions!$G$48)</f>
        <v>3.1199999999999997</v>
      </c>
      <c r="U34" s="288">
        <f>T34*(1+Assumptions!$G$48)</f>
        <v>3.1199999999999997</v>
      </c>
      <c r="V34" s="288">
        <f>U34*(1+Assumptions!$G$48)</f>
        <v>3.1199999999999997</v>
      </c>
      <c r="W34" s="288">
        <f>V34*(1+Assumptions!$G$48)</f>
        <v>3.1199999999999997</v>
      </c>
      <c r="X34" s="288">
        <f>W34*(1+Assumptions!$G$48)</f>
        <v>3.1199999999999997</v>
      </c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</row>
    <row r="35" spans="1:44" customFormat="1" x14ac:dyDescent="0.2">
      <c r="A35" s="232"/>
      <c r="B35" s="295" t="s">
        <v>759</v>
      </c>
      <c r="C35" s="296" t="b">
        <f t="shared" si="0"/>
        <v>0</v>
      </c>
      <c r="D35" s="7"/>
      <c r="E35" s="287">
        <v>4.93</v>
      </c>
      <c r="F35" s="287">
        <v>4.99</v>
      </c>
      <c r="G35" s="287">
        <v>5.0599999999999987</v>
      </c>
      <c r="H35" s="287">
        <v>5.1199999999999992</v>
      </c>
      <c r="I35" s="287">
        <v>5.15</v>
      </c>
      <c r="J35" s="287">
        <v>5.19</v>
      </c>
      <c r="K35" s="287">
        <v>5.25</v>
      </c>
      <c r="L35" s="287">
        <v>5.34</v>
      </c>
      <c r="M35" s="287">
        <v>5.3599999999999994</v>
      </c>
      <c r="N35" s="288">
        <f>M35*(1+Assumptions!$G$48)</f>
        <v>5.3599999999999994</v>
      </c>
      <c r="O35" s="288">
        <f>N35*(1+Assumptions!$G$48)</f>
        <v>5.3599999999999994</v>
      </c>
      <c r="P35" s="288">
        <f>O35*(1+Assumptions!$G$48)</f>
        <v>5.3599999999999994</v>
      </c>
      <c r="Q35" s="288">
        <f>P35*(1+Assumptions!$G$48)</f>
        <v>5.3599999999999994</v>
      </c>
      <c r="R35" s="288">
        <f>Q35*(1+Assumptions!$G$48)</f>
        <v>5.3599999999999994</v>
      </c>
      <c r="S35" s="288">
        <f>R35*(1+Assumptions!$G$48)</f>
        <v>5.3599999999999994</v>
      </c>
      <c r="T35" s="288">
        <f>S35*(1+Assumptions!$G$48)</f>
        <v>5.3599999999999994</v>
      </c>
      <c r="U35" s="288">
        <f>T35*(1+Assumptions!$G$48)</f>
        <v>5.3599999999999994</v>
      </c>
      <c r="V35" s="288">
        <f>U35*(1+Assumptions!$G$48)</f>
        <v>5.3599999999999994</v>
      </c>
      <c r="W35" s="288">
        <f>V35*(1+Assumptions!$G$48)</f>
        <v>5.3599999999999994</v>
      </c>
      <c r="X35" s="288">
        <f>W35*(1+Assumptions!$G$48)</f>
        <v>5.3599999999999994</v>
      </c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</row>
    <row r="36" spans="1:44" customFormat="1" x14ac:dyDescent="0.2">
      <c r="A36" s="232"/>
      <c r="B36" s="295" t="s">
        <v>760</v>
      </c>
      <c r="C36" s="296" t="b">
        <f t="shared" si="0"/>
        <v>0</v>
      </c>
      <c r="D36" s="7"/>
      <c r="E36" s="287">
        <v>4.91</v>
      </c>
      <c r="F36" s="287">
        <v>4.99</v>
      </c>
      <c r="G36" s="287">
        <v>5.08</v>
      </c>
      <c r="H36" s="287">
        <v>5.17</v>
      </c>
      <c r="I36" s="287">
        <v>5.2199999999999989</v>
      </c>
      <c r="J36" s="287">
        <v>5.2799999999999994</v>
      </c>
      <c r="K36" s="287">
        <v>5.3599999999999994</v>
      </c>
      <c r="L36" s="287">
        <v>5.48</v>
      </c>
      <c r="M36" s="287">
        <v>5.5399999999999991</v>
      </c>
      <c r="N36" s="288">
        <f>M36*(1+Assumptions!$G$48)</f>
        <v>5.5399999999999991</v>
      </c>
      <c r="O36" s="288">
        <f>N36*(1+Assumptions!$G$48)</f>
        <v>5.5399999999999991</v>
      </c>
      <c r="P36" s="288">
        <f>O36*(1+Assumptions!$G$48)</f>
        <v>5.5399999999999991</v>
      </c>
      <c r="Q36" s="288">
        <f>P36*(1+Assumptions!$G$48)</f>
        <v>5.5399999999999991</v>
      </c>
      <c r="R36" s="288">
        <f>Q36*(1+Assumptions!$G$48)</f>
        <v>5.5399999999999991</v>
      </c>
      <c r="S36" s="288">
        <f>R36*(1+Assumptions!$G$48)</f>
        <v>5.5399999999999991</v>
      </c>
      <c r="T36" s="288">
        <f>S36*(1+Assumptions!$G$48)</f>
        <v>5.5399999999999991</v>
      </c>
      <c r="U36" s="288">
        <f>T36*(1+Assumptions!$G$48)</f>
        <v>5.5399999999999991</v>
      </c>
      <c r="V36" s="288">
        <f>U36*(1+Assumptions!$G$48)</f>
        <v>5.5399999999999991</v>
      </c>
      <c r="W36" s="288">
        <f>V36*(1+Assumptions!$G$48)</f>
        <v>5.5399999999999991</v>
      </c>
      <c r="X36" s="288">
        <f>W36*(1+Assumptions!$G$48)</f>
        <v>5.5399999999999991</v>
      </c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</row>
    <row r="37" spans="1:44" customFormat="1" x14ac:dyDescent="0.2">
      <c r="A37" s="232"/>
      <c r="B37" s="295" t="s">
        <v>761</v>
      </c>
      <c r="C37" s="296" t="b">
        <f t="shared" si="0"/>
        <v>0</v>
      </c>
      <c r="D37" s="7"/>
      <c r="E37" s="287">
        <v>3.0599999999999996</v>
      </c>
      <c r="F37" s="287">
        <v>3.0799999999999996</v>
      </c>
      <c r="G37" s="287">
        <v>3.13</v>
      </c>
      <c r="H37" s="287">
        <v>3.1599999999999997</v>
      </c>
      <c r="I37" s="287">
        <v>3.1799999999999997</v>
      </c>
      <c r="J37" s="287">
        <v>3.1999999999999997</v>
      </c>
      <c r="K37" s="287">
        <v>3.25</v>
      </c>
      <c r="L37" s="287">
        <v>3.2999999999999994</v>
      </c>
      <c r="M37" s="287">
        <v>3.32</v>
      </c>
      <c r="N37" s="288">
        <f>M37*(1+Assumptions!$G$48)</f>
        <v>3.32</v>
      </c>
      <c r="O37" s="288">
        <f>N37*(1+Assumptions!$G$48)</f>
        <v>3.32</v>
      </c>
      <c r="P37" s="288">
        <f>O37*(1+Assumptions!$G$48)</f>
        <v>3.32</v>
      </c>
      <c r="Q37" s="288">
        <f>P37*(1+Assumptions!$G$48)</f>
        <v>3.32</v>
      </c>
      <c r="R37" s="288">
        <f>Q37*(1+Assumptions!$G$48)</f>
        <v>3.32</v>
      </c>
      <c r="S37" s="288">
        <f>R37*(1+Assumptions!$G$48)</f>
        <v>3.32</v>
      </c>
      <c r="T37" s="288">
        <f>S37*(1+Assumptions!$G$48)</f>
        <v>3.32</v>
      </c>
      <c r="U37" s="288">
        <f>T37*(1+Assumptions!$G$48)</f>
        <v>3.32</v>
      </c>
      <c r="V37" s="288">
        <f>U37*(1+Assumptions!$G$48)</f>
        <v>3.32</v>
      </c>
      <c r="W37" s="288">
        <f>V37*(1+Assumptions!$G$48)</f>
        <v>3.32</v>
      </c>
      <c r="X37" s="288">
        <f>W37*(1+Assumptions!$G$48)</f>
        <v>3.32</v>
      </c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</row>
    <row r="38" spans="1:44" customFormat="1" x14ac:dyDescent="0.2">
      <c r="A38" s="232"/>
      <c r="B38" s="295" t="s">
        <v>762</v>
      </c>
      <c r="C38" s="296" t="b">
        <f t="shared" si="0"/>
        <v>0</v>
      </c>
      <c r="D38" s="7"/>
      <c r="E38" s="287">
        <v>5.17</v>
      </c>
      <c r="F38" s="287">
        <v>5.24</v>
      </c>
      <c r="G38" s="287">
        <v>5.31</v>
      </c>
      <c r="H38" s="287">
        <v>5.37</v>
      </c>
      <c r="I38" s="287">
        <v>5.42</v>
      </c>
      <c r="J38" s="287">
        <v>5.47</v>
      </c>
      <c r="K38" s="287">
        <v>5.53</v>
      </c>
      <c r="L38" s="287">
        <v>5.6</v>
      </c>
      <c r="M38" s="287">
        <v>5.65</v>
      </c>
      <c r="N38" s="288">
        <f>M38*(1+Assumptions!$G$48)</f>
        <v>5.65</v>
      </c>
      <c r="O38" s="288">
        <f>N38*(1+Assumptions!$G$48)</f>
        <v>5.65</v>
      </c>
      <c r="P38" s="288">
        <f>O38*(1+Assumptions!$G$48)</f>
        <v>5.65</v>
      </c>
      <c r="Q38" s="288">
        <f>P38*(1+Assumptions!$G$48)</f>
        <v>5.65</v>
      </c>
      <c r="R38" s="288">
        <f>Q38*(1+Assumptions!$G$48)</f>
        <v>5.65</v>
      </c>
      <c r="S38" s="288">
        <f>R38*(1+Assumptions!$G$48)</f>
        <v>5.65</v>
      </c>
      <c r="T38" s="288">
        <f>S38*(1+Assumptions!$G$48)</f>
        <v>5.65</v>
      </c>
      <c r="U38" s="288">
        <f>T38*(1+Assumptions!$G$48)</f>
        <v>5.65</v>
      </c>
      <c r="V38" s="288">
        <f>U38*(1+Assumptions!$G$48)</f>
        <v>5.65</v>
      </c>
      <c r="W38" s="288">
        <f>V38*(1+Assumptions!$G$48)</f>
        <v>5.65</v>
      </c>
      <c r="X38" s="288">
        <f>W38*(1+Assumptions!$G$48)</f>
        <v>5.65</v>
      </c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</row>
    <row r="39" spans="1:44" customFormat="1" x14ac:dyDescent="0.2">
      <c r="A39" s="232"/>
      <c r="B39" s="295" t="s">
        <v>763</v>
      </c>
      <c r="C39" s="296" t="b">
        <f t="shared" si="0"/>
        <v>0</v>
      </c>
      <c r="D39" s="7"/>
      <c r="E39" s="287">
        <v>4.2899999999999991</v>
      </c>
      <c r="F39" s="287">
        <v>4.3099999999999996</v>
      </c>
      <c r="G39" s="287">
        <v>4.33</v>
      </c>
      <c r="H39" s="287">
        <v>4.3499999999999996</v>
      </c>
      <c r="I39" s="287">
        <v>4.34</v>
      </c>
      <c r="J39" s="287">
        <v>4.3499999999999996</v>
      </c>
      <c r="K39" s="287">
        <v>4.38</v>
      </c>
      <c r="L39" s="287">
        <v>4.43</v>
      </c>
      <c r="M39" s="287">
        <v>4.4400000000000004</v>
      </c>
      <c r="N39" s="288">
        <f>M39*(1+Assumptions!$G$48)</f>
        <v>4.4400000000000004</v>
      </c>
      <c r="O39" s="288">
        <f>N39*(1+Assumptions!$G$48)</f>
        <v>4.4400000000000004</v>
      </c>
      <c r="P39" s="288">
        <f>O39*(1+Assumptions!$G$48)</f>
        <v>4.4400000000000004</v>
      </c>
      <c r="Q39" s="288">
        <f>P39*(1+Assumptions!$G$48)</f>
        <v>4.4400000000000004</v>
      </c>
      <c r="R39" s="288">
        <f>Q39*(1+Assumptions!$G$48)</f>
        <v>4.4400000000000004</v>
      </c>
      <c r="S39" s="288">
        <f>R39*(1+Assumptions!$G$48)</f>
        <v>4.4400000000000004</v>
      </c>
      <c r="T39" s="288">
        <f>S39*(1+Assumptions!$G$48)</f>
        <v>4.4400000000000004</v>
      </c>
      <c r="U39" s="288">
        <f>T39*(1+Assumptions!$G$48)</f>
        <v>4.4400000000000004</v>
      </c>
      <c r="V39" s="288">
        <f>U39*(1+Assumptions!$G$48)</f>
        <v>4.4400000000000004</v>
      </c>
      <c r="W39" s="288">
        <f>V39*(1+Assumptions!$G$48)</f>
        <v>4.4400000000000004</v>
      </c>
      <c r="X39" s="288">
        <f>W39*(1+Assumptions!$G$48)</f>
        <v>4.4400000000000004</v>
      </c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</row>
    <row r="40" spans="1:44" customFormat="1" x14ac:dyDescent="0.2">
      <c r="A40" s="232"/>
      <c r="B40" s="295" t="s">
        <v>764</v>
      </c>
      <c r="C40" s="296" t="b">
        <f t="shared" si="0"/>
        <v>0</v>
      </c>
      <c r="D40" s="7"/>
      <c r="E40" s="287">
        <v>3.2699999999999996</v>
      </c>
      <c r="F40" s="287">
        <v>3.3099999999999996</v>
      </c>
      <c r="G40" s="287">
        <v>3.36</v>
      </c>
      <c r="H40" s="287">
        <v>3.4</v>
      </c>
      <c r="I40" s="287">
        <v>3.4299999999999997</v>
      </c>
      <c r="J40" s="287">
        <v>3.4699999999999998</v>
      </c>
      <c r="K40" s="287">
        <v>3.52</v>
      </c>
      <c r="L40" s="287">
        <v>3.58</v>
      </c>
      <c r="M40" s="287">
        <v>3.62</v>
      </c>
      <c r="N40" s="288">
        <f>M40*(1+Assumptions!$G$48)</f>
        <v>3.62</v>
      </c>
      <c r="O40" s="288">
        <f>N40*(1+Assumptions!$G$48)</f>
        <v>3.62</v>
      </c>
      <c r="P40" s="288">
        <f>O40*(1+Assumptions!$G$48)</f>
        <v>3.62</v>
      </c>
      <c r="Q40" s="288">
        <f>P40*(1+Assumptions!$G$48)</f>
        <v>3.62</v>
      </c>
      <c r="R40" s="288">
        <f>Q40*(1+Assumptions!$G$48)</f>
        <v>3.62</v>
      </c>
      <c r="S40" s="288">
        <f>R40*(1+Assumptions!$G$48)</f>
        <v>3.62</v>
      </c>
      <c r="T40" s="288">
        <f>S40*(1+Assumptions!$G$48)</f>
        <v>3.62</v>
      </c>
      <c r="U40" s="288">
        <f>T40*(1+Assumptions!$G$48)</f>
        <v>3.62</v>
      </c>
      <c r="V40" s="288">
        <f>U40*(1+Assumptions!$G$48)</f>
        <v>3.62</v>
      </c>
      <c r="W40" s="288">
        <f>V40*(1+Assumptions!$G$48)</f>
        <v>3.62</v>
      </c>
      <c r="X40" s="288">
        <f>W40*(1+Assumptions!$G$48)</f>
        <v>3.62</v>
      </c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</row>
    <row r="41" spans="1:44" customFormat="1" x14ac:dyDescent="0.2">
      <c r="A41" s="232"/>
      <c r="B41" s="295" t="s">
        <v>765</v>
      </c>
      <c r="C41" s="296" t="b">
        <f t="shared" si="0"/>
        <v>0</v>
      </c>
      <c r="D41" s="7"/>
      <c r="E41" s="287">
        <v>4.72</v>
      </c>
      <c r="F41" s="287">
        <v>4.84</v>
      </c>
      <c r="G41" s="287">
        <v>4.99</v>
      </c>
      <c r="H41" s="287">
        <v>5.1199999999999992</v>
      </c>
      <c r="I41" s="287">
        <v>5.2199999999999989</v>
      </c>
      <c r="J41" s="287">
        <v>5.33</v>
      </c>
      <c r="K41" s="287">
        <v>5.49</v>
      </c>
      <c r="L41" s="287">
        <v>5.64</v>
      </c>
      <c r="M41" s="287">
        <v>5.6999999999999993</v>
      </c>
      <c r="N41" s="288">
        <f>M41*(1+Assumptions!$G$48)</f>
        <v>5.6999999999999993</v>
      </c>
      <c r="O41" s="288">
        <f>N41*(1+Assumptions!$G$48)</f>
        <v>5.6999999999999993</v>
      </c>
      <c r="P41" s="288">
        <f>O41*(1+Assumptions!$G$48)</f>
        <v>5.6999999999999993</v>
      </c>
      <c r="Q41" s="288">
        <f>P41*(1+Assumptions!$G$48)</f>
        <v>5.6999999999999993</v>
      </c>
      <c r="R41" s="288">
        <f>Q41*(1+Assumptions!$G$48)</f>
        <v>5.6999999999999993</v>
      </c>
      <c r="S41" s="288">
        <f>R41*(1+Assumptions!$G$48)</f>
        <v>5.6999999999999993</v>
      </c>
      <c r="T41" s="288">
        <f>S41*(1+Assumptions!$G$48)</f>
        <v>5.6999999999999993</v>
      </c>
      <c r="U41" s="288">
        <f>T41*(1+Assumptions!$G$48)</f>
        <v>5.6999999999999993</v>
      </c>
      <c r="V41" s="288">
        <f>U41*(1+Assumptions!$G$48)</f>
        <v>5.6999999999999993</v>
      </c>
      <c r="W41" s="288">
        <f>V41*(1+Assumptions!$G$48)</f>
        <v>5.6999999999999993</v>
      </c>
      <c r="X41" s="288">
        <f>W41*(1+Assumptions!$G$48)</f>
        <v>5.6999999999999993</v>
      </c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</row>
    <row r="42" spans="1:44" customFormat="1" x14ac:dyDescent="0.2">
      <c r="A42" s="232"/>
      <c r="B42" s="295" t="s">
        <v>766</v>
      </c>
      <c r="C42" s="296" t="b">
        <f t="shared" si="0"/>
        <v>0</v>
      </c>
      <c r="D42" s="7"/>
      <c r="E42" s="287">
        <v>3.99</v>
      </c>
      <c r="F42" s="287">
        <v>4.0599999999999996</v>
      </c>
      <c r="G42" s="287">
        <v>4.1399999999999997</v>
      </c>
      <c r="H42" s="287">
        <v>4.1900000000000004</v>
      </c>
      <c r="I42" s="287">
        <v>4.2300000000000004</v>
      </c>
      <c r="J42" s="287">
        <v>4.2899999999999991</v>
      </c>
      <c r="K42" s="287">
        <v>4.4000000000000004</v>
      </c>
      <c r="L42" s="287">
        <v>4.47</v>
      </c>
      <c r="M42" s="287">
        <v>4.49</v>
      </c>
      <c r="N42" s="288">
        <f>M42*(1+Assumptions!$G$48)</f>
        <v>4.49</v>
      </c>
      <c r="O42" s="288">
        <f>N42*(1+Assumptions!$G$48)</f>
        <v>4.49</v>
      </c>
      <c r="P42" s="288">
        <f>O42*(1+Assumptions!$G$48)</f>
        <v>4.49</v>
      </c>
      <c r="Q42" s="288">
        <f>P42*(1+Assumptions!$G$48)</f>
        <v>4.49</v>
      </c>
      <c r="R42" s="288">
        <f>Q42*(1+Assumptions!$G$48)</f>
        <v>4.49</v>
      </c>
      <c r="S42" s="288">
        <f>R42*(1+Assumptions!$G$48)</f>
        <v>4.49</v>
      </c>
      <c r="T42" s="288">
        <f>S42*(1+Assumptions!$G$48)</f>
        <v>4.49</v>
      </c>
      <c r="U42" s="288">
        <f>T42*(1+Assumptions!$G$48)</f>
        <v>4.49</v>
      </c>
      <c r="V42" s="288">
        <f>U42*(1+Assumptions!$G$48)</f>
        <v>4.49</v>
      </c>
      <c r="W42" s="288">
        <f>V42*(1+Assumptions!$G$48)</f>
        <v>4.49</v>
      </c>
      <c r="X42" s="288">
        <f>W42*(1+Assumptions!$G$48)</f>
        <v>4.49</v>
      </c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</row>
    <row r="43" spans="1:44" customFormat="1" x14ac:dyDescent="0.2">
      <c r="A43" s="232"/>
      <c r="B43" s="295" t="s">
        <v>767</v>
      </c>
      <c r="C43" s="296" t="b">
        <f t="shared" si="0"/>
        <v>0</v>
      </c>
      <c r="D43" s="7"/>
      <c r="E43" s="287">
        <v>4.66</v>
      </c>
      <c r="F43" s="287">
        <v>4.7300000000000004</v>
      </c>
      <c r="G43" s="287">
        <v>4.82</v>
      </c>
      <c r="H43" s="287">
        <v>4.9000000000000004</v>
      </c>
      <c r="I43" s="287">
        <v>4.95</v>
      </c>
      <c r="J43" s="287">
        <v>5.0199999999999996</v>
      </c>
      <c r="K43" s="287">
        <v>5.1100000000000003</v>
      </c>
      <c r="L43" s="287">
        <v>5.1999999999999993</v>
      </c>
      <c r="M43" s="287">
        <v>5.25</v>
      </c>
      <c r="N43" s="288">
        <f>M43*(1+Assumptions!$G$48)</f>
        <v>5.25</v>
      </c>
      <c r="O43" s="288">
        <f>N43*(1+Assumptions!$G$48)</f>
        <v>5.25</v>
      </c>
      <c r="P43" s="288">
        <f>O43*(1+Assumptions!$G$48)</f>
        <v>5.25</v>
      </c>
      <c r="Q43" s="288">
        <f>P43*(1+Assumptions!$G$48)</f>
        <v>5.25</v>
      </c>
      <c r="R43" s="288">
        <f>Q43*(1+Assumptions!$G$48)</f>
        <v>5.25</v>
      </c>
      <c r="S43" s="288">
        <f>R43*(1+Assumptions!$G$48)</f>
        <v>5.25</v>
      </c>
      <c r="T43" s="288">
        <f>S43*(1+Assumptions!$G$48)</f>
        <v>5.25</v>
      </c>
      <c r="U43" s="288">
        <f>T43*(1+Assumptions!$G$48)</f>
        <v>5.25</v>
      </c>
      <c r="V43" s="288">
        <f>U43*(1+Assumptions!$G$48)</f>
        <v>5.25</v>
      </c>
      <c r="W43" s="288">
        <f>V43*(1+Assumptions!$G$48)</f>
        <v>5.25</v>
      </c>
      <c r="X43" s="288">
        <f>W43*(1+Assumptions!$G$48)</f>
        <v>5.25</v>
      </c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</row>
    <row r="44" spans="1:44" customFormat="1" x14ac:dyDescent="0.2">
      <c r="A44" s="232"/>
      <c r="B44" s="295" t="s">
        <v>768</v>
      </c>
      <c r="C44" s="296" t="b">
        <f t="shared" si="0"/>
        <v>0</v>
      </c>
      <c r="D44" s="7"/>
      <c r="E44" s="287">
        <v>2.5</v>
      </c>
      <c r="F44" s="287">
        <v>2.5199999999999996</v>
      </c>
      <c r="G44" s="287">
        <v>2.5499999999999998</v>
      </c>
      <c r="H44" s="287">
        <v>2.5699999999999994</v>
      </c>
      <c r="I44" s="287">
        <v>2.5699999999999994</v>
      </c>
      <c r="J44" s="287">
        <v>2.58</v>
      </c>
      <c r="K44" s="287">
        <v>2.6099999999999994</v>
      </c>
      <c r="L44" s="287">
        <v>2.63</v>
      </c>
      <c r="M44" s="287">
        <v>2.63</v>
      </c>
      <c r="N44" s="288">
        <f>M44*(1+Assumptions!$G$48)</f>
        <v>2.63</v>
      </c>
      <c r="O44" s="288">
        <f>N44*(1+Assumptions!$G$48)</f>
        <v>2.63</v>
      </c>
      <c r="P44" s="288">
        <f>O44*(1+Assumptions!$G$48)</f>
        <v>2.63</v>
      </c>
      <c r="Q44" s="288">
        <f>P44*(1+Assumptions!$G$48)</f>
        <v>2.63</v>
      </c>
      <c r="R44" s="288">
        <f>Q44*(1+Assumptions!$G$48)</f>
        <v>2.63</v>
      </c>
      <c r="S44" s="288">
        <f>R44*(1+Assumptions!$G$48)</f>
        <v>2.63</v>
      </c>
      <c r="T44" s="288">
        <f>S44*(1+Assumptions!$G$48)</f>
        <v>2.63</v>
      </c>
      <c r="U44" s="288">
        <f>T44*(1+Assumptions!$G$48)</f>
        <v>2.63</v>
      </c>
      <c r="V44" s="288">
        <f>U44*(1+Assumptions!$G$48)</f>
        <v>2.63</v>
      </c>
      <c r="W44" s="288">
        <f>V44*(1+Assumptions!$G$48)</f>
        <v>2.63</v>
      </c>
      <c r="X44" s="288">
        <f>W44*(1+Assumptions!$G$48)</f>
        <v>2.63</v>
      </c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</row>
    <row r="45" spans="1:44" customFormat="1" x14ac:dyDescent="0.2">
      <c r="A45" s="232"/>
      <c r="B45" s="295" t="s">
        <v>319</v>
      </c>
      <c r="C45" s="296" t="b">
        <f t="shared" si="0"/>
        <v>0</v>
      </c>
      <c r="D45" s="7"/>
      <c r="E45" s="287">
        <v>5.5</v>
      </c>
      <c r="F45" s="287">
        <v>5.45</v>
      </c>
      <c r="G45" s="287">
        <v>5.4399999999999995</v>
      </c>
      <c r="H45" s="287">
        <v>5.42</v>
      </c>
      <c r="I45" s="287">
        <v>5.379999999999999</v>
      </c>
      <c r="J45" s="287">
        <v>5.35</v>
      </c>
      <c r="K45" s="287">
        <v>5.34</v>
      </c>
      <c r="L45" s="287">
        <v>5.32</v>
      </c>
      <c r="M45" s="287">
        <v>5.29</v>
      </c>
      <c r="N45" s="288">
        <f>M45*(1+Assumptions!$G$48)</f>
        <v>5.29</v>
      </c>
      <c r="O45" s="288">
        <f>N45*(1+Assumptions!$G$48)</f>
        <v>5.29</v>
      </c>
      <c r="P45" s="288">
        <f>O45*(1+Assumptions!$G$48)</f>
        <v>5.29</v>
      </c>
      <c r="Q45" s="288">
        <f>P45*(1+Assumptions!$G$48)</f>
        <v>5.29</v>
      </c>
      <c r="R45" s="288">
        <f>Q45*(1+Assumptions!$G$48)</f>
        <v>5.29</v>
      </c>
      <c r="S45" s="288">
        <f>R45*(1+Assumptions!$G$48)</f>
        <v>5.29</v>
      </c>
      <c r="T45" s="288">
        <f>S45*(1+Assumptions!$G$48)</f>
        <v>5.29</v>
      </c>
      <c r="U45" s="288">
        <f>T45*(1+Assumptions!$G$48)</f>
        <v>5.29</v>
      </c>
      <c r="V45" s="288">
        <f>U45*(1+Assumptions!$G$48)</f>
        <v>5.29</v>
      </c>
      <c r="W45" s="288">
        <f>V45*(1+Assumptions!$G$48)</f>
        <v>5.29</v>
      </c>
      <c r="X45" s="288">
        <f>W45*(1+Assumptions!$G$48)</f>
        <v>5.29</v>
      </c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</row>
    <row r="46" spans="1:44" customFormat="1" x14ac:dyDescent="0.2">
      <c r="A46" s="232"/>
      <c r="B46" s="295" t="s">
        <v>320</v>
      </c>
      <c r="C46" s="296" t="b">
        <f t="shared" si="0"/>
        <v>0</v>
      </c>
      <c r="D46" s="7"/>
      <c r="E46" s="287">
        <v>3.98</v>
      </c>
      <c r="F46" s="287">
        <v>3.95</v>
      </c>
      <c r="G46" s="287">
        <v>3.96</v>
      </c>
      <c r="H46" s="287">
        <v>3.95</v>
      </c>
      <c r="I46" s="287">
        <v>3.94</v>
      </c>
      <c r="J46" s="287">
        <v>3.91</v>
      </c>
      <c r="K46" s="287">
        <v>3.92</v>
      </c>
      <c r="L46" s="287">
        <v>3.94</v>
      </c>
      <c r="M46" s="287">
        <v>3.9299999999999997</v>
      </c>
      <c r="N46" s="288">
        <f>M46*(1+Assumptions!$G$48)</f>
        <v>3.9299999999999997</v>
      </c>
      <c r="O46" s="288">
        <f>N46*(1+Assumptions!$G$48)</f>
        <v>3.9299999999999997</v>
      </c>
      <c r="P46" s="288">
        <f>O46*(1+Assumptions!$G$48)</f>
        <v>3.9299999999999997</v>
      </c>
      <c r="Q46" s="288">
        <f>P46*(1+Assumptions!$G$48)</f>
        <v>3.9299999999999997</v>
      </c>
      <c r="R46" s="288">
        <f>Q46*(1+Assumptions!$G$48)</f>
        <v>3.9299999999999997</v>
      </c>
      <c r="S46" s="288">
        <f>R46*(1+Assumptions!$G$48)</f>
        <v>3.9299999999999997</v>
      </c>
      <c r="T46" s="288">
        <f>S46*(1+Assumptions!$G$48)</f>
        <v>3.9299999999999997</v>
      </c>
      <c r="U46" s="288">
        <f>T46*(1+Assumptions!$G$48)</f>
        <v>3.9299999999999997</v>
      </c>
      <c r="V46" s="288">
        <f>U46*(1+Assumptions!$G$48)</f>
        <v>3.9299999999999997</v>
      </c>
      <c r="W46" s="288">
        <f>V46*(1+Assumptions!$G$48)</f>
        <v>3.9299999999999997</v>
      </c>
      <c r="X46" s="288">
        <f>W46*(1+Assumptions!$G$48)</f>
        <v>3.9299999999999997</v>
      </c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</row>
    <row r="47" spans="1:44" customFormat="1" x14ac:dyDescent="0.2">
      <c r="A47" s="232"/>
      <c r="B47" s="295" t="s">
        <v>321</v>
      </c>
      <c r="C47" s="296" t="b">
        <f t="shared" si="0"/>
        <v>0</v>
      </c>
      <c r="D47" s="7"/>
      <c r="E47" s="287">
        <v>6.75</v>
      </c>
      <c r="F47" s="287">
        <v>6.8</v>
      </c>
      <c r="G47" s="287">
        <v>6.9</v>
      </c>
      <c r="H47" s="287">
        <v>6.9399999999999995</v>
      </c>
      <c r="I47" s="287">
        <v>6.95</v>
      </c>
      <c r="J47" s="287">
        <v>6.9699999999999989</v>
      </c>
      <c r="K47" s="287">
        <v>7.0599999999999987</v>
      </c>
      <c r="L47" s="287">
        <v>7.169999999999999</v>
      </c>
      <c r="M47" s="287">
        <v>7.1399999999999988</v>
      </c>
      <c r="N47" s="288">
        <f>M47*(1+Assumptions!$G$48)</f>
        <v>7.1399999999999988</v>
      </c>
      <c r="O47" s="288">
        <f>N47*(1+Assumptions!$G$48)</f>
        <v>7.1399999999999988</v>
      </c>
      <c r="P47" s="288">
        <f>O47*(1+Assumptions!$G$48)</f>
        <v>7.1399999999999988</v>
      </c>
      <c r="Q47" s="288">
        <f>P47*(1+Assumptions!$G$48)</f>
        <v>7.1399999999999988</v>
      </c>
      <c r="R47" s="288">
        <f>Q47*(1+Assumptions!$G$48)</f>
        <v>7.1399999999999988</v>
      </c>
      <c r="S47" s="288">
        <f>R47*(1+Assumptions!$G$48)</f>
        <v>7.1399999999999988</v>
      </c>
      <c r="T47" s="288">
        <f>S47*(1+Assumptions!$G$48)</f>
        <v>7.1399999999999988</v>
      </c>
      <c r="U47" s="288">
        <f>T47*(1+Assumptions!$G$48)</f>
        <v>7.1399999999999988</v>
      </c>
      <c r="V47" s="288">
        <f>U47*(1+Assumptions!$G$48)</f>
        <v>7.1399999999999988</v>
      </c>
      <c r="W47" s="288">
        <f>V47*(1+Assumptions!$G$48)</f>
        <v>7.1399999999999988</v>
      </c>
      <c r="X47" s="288">
        <f>W47*(1+Assumptions!$G$48)</f>
        <v>7.1399999999999988</v>
      </c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</row>
    <row r="48" spans="1:44" customFormat="1" x14ac:dyDescent="0.2">
      <c r="A48" s="232"/>
      <c r="B48" s="295" t="s">
        <v>322</v>
      </c>
      <c r="C48" s="296" t="b">
        <f t="shared" si="0"/>
        <v>0</v>
      </c>
      <c r="D48" s="7"/>
      <c r="E48" s="287">
        <v>5.45</v>
      </c>
      <c r="F48" s="287">
        <v>5.4599999999999991</v>
      </c>
      <c r="G48" s="287">
        <v>5.49</v>
      </c>
      <c r="H48" s="287">
        <v>5.51</v>
      </c>
      <c r="I48" s="287">
        <v>5.5</v>
      </c>
      <c r="J48" s="287">
        <v>5.49</v>
      </c>
      <c r="K48" s="287">
        <v>5.52</v>
      </c>
      <c r="L48" s="287">
        <v>5.57</v>
      </c>
      <c r="M48" s="287">
        <v>5.56</v>
      </c>
      <c r="N48" s="288">
        <f>M48*(1+Assumptions!$G$48)</f>
        <v>5.56</v>
      </c>
      <c r="O48" s="288">
        <f>N48*(1+Assumptions!$G$48)</f>
        <v>5.56</v>
      </c>
      <c r="P48" s="288">
        <f>O48*(1+Assumptions!$G$48)</f>
        <v>5.56</v>
      </c>
      <c r="Q48" s="288">
        <f>P48*(1+Assumptions!$G$48)</f>
        <v>5.56</v>
      </c>
      <c r="R48" s="288">
        <f>Q48*(1+Assumptions!$G$48)</f>
        <v>5.56</v>
      </c>
      <c r="S48" s="288">
        <f>R48*(1+Assumptions!$G$48)</f>
        <v>5.56</v>
      </c>
      <c r="T48" s="288">
        <f>S48*(1+Assumptions!$G$48)</f>
        <v>5.56</v>
      </c>
      <c r="U48" s="288">
        <f>T48*(1+Assumptions!$G$48)</f>
        <v>5.56</v>
      </c>
      <c r="V48" s="288">
        <f>U48*(1+Assumptions!$G$48)</f>
        <v>5.56</v>
      </c>
      <c r="W48" s="288">
        <f>V48*(1+Assumptions!$G$48)</f>
        <v>5.56</v>
      </c>
      <c r="X48" s="288">
        <f>W48*(1+Assumptions!$G$48)</f>
        <v>5.56</v>
      </c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</row>
    <row r="49" spans="1:44" customFormat="1" x14ac:dyDescent="0.2">
      <c r="A49" s="232"/>
      <c r="B49" s="295" t="s">
        <v>769</v>
      </c>
      <c r="C49" s="296" t="b">
        <f t="shared" si="0"/>
        <v>0</v>
      </c>
      <c r="D49" s="7"/>
      <c r="E49" s="287">
        <v>1.33</v>
      </c>
      <c r="F49" s="287">
        <v>3.09</v>
      </c>
      <c r="G49" s="287">
        <v>4.66</v>
      </c>
      <c r="H49" s="287">
        <v>5.2799999999999994</v>
      </c>
      <c r="I49" s="287">
        <v>5.9099999999999993</v>
      </c>
      <c r="J49" s="287">
        <v>6.3999999999999995</v>
      </c>
      <c r="K49" s="287">
        <v>6.5</v>
      </c>
      <c r="L49" s="287">
        <v>6.5</v>
      </c>
      <c r="M49" s="287">
        <v>6.5</v>
      </c>
      <c r="N49" s="288">
        <f>M49*(1+Assumptions!$G$48)</f>
        <v>6.5</v>
      </c>
      <c r="O49" s="288">
        <f>N49*(1+Assumptions!$G$48)</f>
        <v>6.5</v>
      </c>
      <c r="P49" s="288">
        <f>O49*(1+Assumptions!$G$48)</f>
        <v>6.5</v>
      </c>
      <c r="Q49" s="288">
        <f>P49*(1+Assumptions!$G$48)</f>
        <v>6.5</v>
      </c>
      <c r="R49" s="288">
        <f>Q49*(1+Assumptions!$G$48)</f>
        <v>6.5</v>
      </c>
      <c r="S49" s="288">
        <f>R49*(1+Assumptions!$G$48)</f>
        <v>6.5</v>
      </c>
      <c r="T49" s="288">
        <f>S49*(1+Assumptions!$G$48)</f>
        <v>6.5</v>
      </c>
      <c r="U49" s="288">
        <f>T49*(1+Assumptions!$G$48)</f>
        <v>6.5</v>
      </c>
      <c r="V49" s="288">
        <f>U49*(1+Assumptions!$G$48)</f>
        <v>6.5</v>
      </c>
      <c r="W49" s="288">
        <f>V49*(1+Assumptions!$G$48)</f>
        <v>6.5</v>
      </c>
      <c r="X49" s="288">
        <f>W49*(1+Assumptions!$G$48)</f>
        <v>6.5</v>
      </c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</row>
    <row r="50" spans="1:44" customFormat="1" x14ac:dyDescent="0.2">
      <c r="A50" s="232"/>
      <c r="B50" s="295" t="s">
        <v>770</v>
      </c>
      <c r="C50" s="296" t="b">
        <f t="shared" si="0"/>
        <v>0</v>
      </c>
      <c r="D50" s="7"/>
      <c r="E50" s="287">
        <v>1.33</v>
      </c>
      <c r="F50" s="287">
        <v>3.09</v>
      </c>
      <c r="G50" s="287">
        <v>4.66</v>
      </c>
      <c r="H50" s="287">
        <v>5.2799999999999994</v>
      </c>
      <c r="I50" s="287">
        <v>5.9099999999999993</v>
      </c>
      <c r="J50" s="287">
        <v>6.3999999999999995</v>
      </c>
      <c r="K50" s="287">
        <v>6.5</v>
      </c>
      <c r="L50" s="287">
        <v>6.5</v>
      </c>
      <c r="M50" s="287">
        <v>6.5</v>
      </c>
      <c r="N50" s="288">
        <f>M50*(1+Assumptions!$G$48)</f>
        <v>6.5</v>
      </c>
      <c r="O50" s="288">
        <f>N50*(1+Assumptions!$G$48)</f>
        <v>6.5</v>
      </c>
      <c r="P50" s="288">
        <f>O50*(1+Assumptions!$G$48)</f>
        <v>6.5</v>
      </c>
      <c r="Q50" s="288">
        <f>P50*(1+Assumptions!$G$48)</f>
        <v>6.5</v>
      </c>
      <c r="R50" s="288">
        <f>Q50*(1+Assumptions!$G$48)</f>
        <v>6.5</v>
      </c>
      <c r="S50" s="288">
        <f>R50*(1+Assumptions!$G$48)</f>
        <v>6.5</v>
      </c>
      <c r="T50" s="288">
        <f>S50*(1+Assumptions!$G$48)</f>
        <v>6.5</v>
      </c>
      <c r="U50" s="288">
        <f>T50*(1+Assumptions!$G$48)</f>
        <v>6.5</v>
      </c>
      <c r="V50" s="288">
        <f>U50*(1+Assumptions!$G$48)</f>
        <v>6.5</v>
      </c>
      <c r="W50" s="288">
        <f>V50*(1+Assumptions!$G$48)</f>
        <v>6.5</v>
      </c>
      <c r="X50" s="288">
        <f>W50*(1+Assumptions!$G$48)</f>
        <v>6.5</v>
      </c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</row>
    <row r="51" spans="1:44" customFormat="1" x14ac:dyDescent="0.2">
      <c r="A51" s="232"/>
      <c r="B51" s="295" t="s">
        <v>771</v>
      </c>
      <c r="C51" s="296" t="b">
        <f t="shared" si="0"/>
        <v>0</v>
      </c>
      <c r="D51" s="7"/>
      <c r="E51" s="287">
        <v>2.62</v>
      </c>
      <c r="F51" s="287">
        <v>2.6799999999999997</v>
      </c>
      <c r="G51" s="287">
        <v>2.74</v>
      </c>
      <c r="H51" s="287">
        <v>2.79</v>
      </c>
      <c r="I51" s="287">
        <v>2.8499999999999996</v>
      </c>
      <c r="J51" s="287">
        <v>2.9</v>
      </c>
      <c r="K51" s="287">
        <v>2.97</v>
      </c>
      <c r="L51" s="287">
        <v>3.0199999999999996</v>
      </c>
      <c r="M51" s="287">
        <v>3.0699999999999994</v>
      </c>
      <c r="N51" s="288">
        <f>M51*(1+Assumptions!$G$48)</f>
        <v>3.0699999999999994</v>
      </c>
      <c r="O51" s="288">
        <f>N51*(1+Assumptions!$G$48)</f>
        <v>3.0699999999999994</v>
      </c>
      <c r="P51" s="288">
        <f>O51*(1+Assumptions!$G$48)</f>
        <v>3.0699999999999994</v>
      </c>
      <c r="Q51" s="288">
        <f>P51*(1+Assumptions!$G$48)</f>
        <v>3.0699999999999994</v>
      </c>
      <c r="R51" s="288">
        <f>Q51*(1+Assumptions!$G$48)</f>
        <v>3.0699999999999994</v>
      </c>
      <c r="S51" s="288">
        <f>R51*(1+Assumptions!$G$48)</f>
        <v>3.0699999999999994</v>
      </c>
      <c r="T51" s="288">
        <f>S51*(1+Assumptions!$G$48)</f>
        <v>3.0699999999999994</v>
      </c>
      <c r="U51" s="288">
        <f>T51*(1+Assumptions!$G$48)</f>
        <v>3.0699999999999994</v>
      </c>
      <c r="V51" s="288">
        <f>U51*(1+Assumptions!$G$48)</f>
        <v>3.0699999999999994</v>
      </c>
      <c r="W51" s="288">
        <f>V51*(1+Assumptions!$G$48)</f>
        <v>3.0699999999999994</v>
      </c>
      <c r="X51" s="288">
        <f>W51*(1+Assumptions!$G$48)</f>
        <v>3.0699999999999994</v>
      </c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</row>
    <row r="52" spans="1:44" customFormat="1" x14ac:dyDescent="0.2">
      <c r="A52" s="232"/>
      <c r="B52" s="295" t="s">
        <v>772</v>
      </c>
      <c r="C52" s="296" t="b">
        <f t="shared" si="0"/>
        <v>0</v>
      </c>
      <c r="D52" s="7"/>
      <c r="E52" s="287">
        <v>2.25</v>
      </c>
      <c r="F52" s="287">
        <v>2.2999999999999998</v>
      </c>
      <c r="G52" s="287">
        <v>2.37</v>
      </c>
      <c r="H52" s="287">
        <v>2.4300000000000002</v>
      </c>
      <c r="I52" s="287">
        <v>2.4700000000000002</v>
      </c>
      <c r="J52" s="287">
        <v>2.5099999999999998</v>
      </c>
      <c r="K52" s="287">
        <v>2.58</v>
      </c>
      <c r="L52" s="287">
        <v>2.67</v>
      </c>
      <c r="M52" s="287">
        <v>2.7</v>
      </c>
      <c r="N52" s="288">
        <f>M52*(1+Assumptions!$G$48)</f>
        <v>2.7</v>
      </c>
      <c r="O52" s="288">
        <f>N52*(1+Assumptions!$G$48)</f>
        <v>2.7</v>
      </c>
      <c r="P52" s="288">
        <f>O52*(1+Assumptions!$G$48)</f>
        <v>2.7</v>
      </c>
      <c r="Q52" s="288">
        <f>P52*(1+Assumptions!$G$48)</f>
        <v>2.7</v>
      </c>
      <c r="R52" s="288">
        <f>Q52*(1+Assumptions!$G$48)</f>
        <v>2.7</v>
      </c>
      <c r="S52" s="288">
        <f>R52*(1+Assumptions!$G$48)</f>
        <v>2.7</v>
      </c>
      <c r="T52" s="288">
        <f>S52*(1+Assumptions!$G$48)</f>
        <v>2.7</v>
      </c>
      <c r="U52" s="288">
        <f>T52*(1+Assumptions!$G$48)</f>
        <v>2.7</v>
      </c>
      <c r="V52" s="288">
        <f>U52*(1+Assumptions!$G$48)</f>
        <v>2.7</v>
      </c>
      <c r="W52" s="288">
        <f>V52*(1+Assumptions!$G$48)</f>
        <v>2.7</v>
      </c>
      <c r="X52" s="288">
        <f>W52*(1+Assumptions!$G$48)</f>
        <v>2.7</v>
      </c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</row>
    <row r="53" spans="1:44" customFormat="1" x14ac:dyDescent="0.2">
      <c r="A53" s="232"/>
      <c r="B53" s="295" t="s">
        <v>773</v>
      </c>
      <c r="C53" s="296" t="b">
        <f t="shared" si="0"/>
        <v>0</v>
      </c>
      <c r="D53" s="7"/>
      <c r="E53" s="287">
        <v>3.6099999999999994</v>
      </c>
      <c r="F53" s="287">
        <v>3.74</v>
      </c>
      <c r="G53" s="287">
        <v>3.8899999999999997</v>
      </c>
      <c r="H53" s="287">
        <v>4.01</v>
      </c>
      <c r="I53" s="287">
        <v>4.12</v>
      </c>
      <c r="J53" s="287">
        <v>4.24</v>
      </c>
      <c r="K53" s="287">
        <v>4.4000000000000004</v>
      </c>
      <c r="L53" s="287">
        <v>4.5599999999999996</v>
      </c>
      <c r="M53" s="287">
        <v>4.67</v>
      </c>
      <c r="N53" s="288">
        <f>M53*(1+Assumptions!$G$48)</f>
        <v>4.67</v>
      </c>
      <c r="O53" s="288">
        <f>N53*(1+Assumptions!$G$48)</f>
        <v>4.67</v>
      </c>
      <c r="P53" s="288">
        <f>O53*(1+Assumptions!$G$48)</f>
        <v>4.67</v>
      </c>
      <c r="Q53" s="288">
        <f>P53*(1+Assumptions!$G$48)</f>
        <v>4.67</v>
      </c>
      <c r="R53" s="288">
        <f>Q53*(1+Assumptions!$G$48)</f>
        <v>4.67</v>
      </c>
      <c r="S53" s="288">
        <f>R53*(1+Assumptions!$G$48)</f>
        <v>4.67</v>
      </c>
      <c r="T53" s="288">
        <f>S53*(1+Assumptions!$G$48)</f>
        <v>4.67</v>
      </c>
      <c r="U53" s="288">
        <f>T53*(1+Assumptions!$G$48)</f>
        <v>4.67</v>
      </c>
      <c r="V53" s="288">
        <f>U53*(1+Assumptions!$G$48)</f>
        <v>4.67</v>
      </c>
      <c r="W53" s="288">
        <f>V53*(1+Assumptions!$G$48)</f>
        <v>4.67</v>
      </c>
      <c r="X53" s="288">
        <f>W53*(1+Assumptions!$G$48)</f>
        <v>4.67</v>
      </c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</row>
    <row r="54" spans="1:44" customFormat="1" x14ac:dyDescent="0.2">
      <c r="A54" s="232"/>
      <c r="B54" s="295" t="s">
        <v>774</v>
      </c>
      <c r="C54" s="296" t="b">
        <f t="shared" si="0"/>
        <v>0</v>
      </c>
      <c r="D54" s="7"/>
      <c r="E54" s="287">
        <v>3.58</v>
      </c>
      <c r="F54" s="287">
        <v>3.62</v>
      </c>
      <c r="G54" s="287">
        <v>3.66</v>
      </c>
      <c r="H54" s="287">
        <v>3.6899999999999995</v>
      </c>
      <c r="I54" s="287">
        <v>3.6899999999999995</v>
      </c>
      <c r="J54" s="287">
        <v>3.7</v>
      </c>
      <c r="K54" s="287">
        <v>3.75</v>
      </c>
      <c r="L54" s="287">
        <v>3.8099999999999996</v>
      </c>
      <c r="M54" s="287">
        <v>3.8</v>
      </c>
      <c r="N54" s="288">
        <f>M54*(1+Assumptions!$G$48)</f>
        <v>3.8</v>
      </c>
      <c r="O54" s="288">
        <f>N54*(1+Assumptions!$G$48)</f>
        <v>3.8</v>
      </c>
      <c r="P54" s="288">
        <f>O54*(1+Assumptions!$G$48)</f>
        <v>3.8</v>
      </c>
      <c r="Q54" s="288">
        <f>P54*(1+Assumptions!$G$48)</f>
        <v>3.8</v>
      </c>
      <c r="R54" s="288">
        <f>Q54*(1+Assumptions!$G$48)</f>
        <v>3.8</v>
      </c>
      <c r="S54" s="288">
        <f>R54*(1+Assumptions!$G$48)</f>
        <v>3.8</v>
      </c>
      <c r="T54" s="288">
        <f>S54*(1+Assumptions!$G$48)</f>
        <v>3.8</v>
      </c>
      <c r="U54" s="288">
        <f>T54*(1+Assumptions!$G$48)</f>
        <v>3.8</v>
      </c>
      <c r="V54" s="288">
        <f>U54*(1+Assumptions!$G$48)</f>
        <v>3.8</v>
      </c>
      <c r="W54" s="288">
        <f>V54*(1+Assumptions!$G$48)</f>
        <v>3.8</v>
      </c>
      <c r="X54" s="288">
        <f>W54*(1+Assumptions!$G$48)</f>
        <v>3.8</v>
      </c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</row>
    <row r="55" spans="1:44" customFormat="1" x14ac:dyDescent="0.2">
      <c r="A55" s="232"/>
      <c r="B55" s="295" t="s">
        <v>775</v>
      </c>
      <c r="C55" s="296" t="b">
        <f t="shared" si="0"/>
        <v>0</v>
      </c>
      <c r="D55" s="7"/>
      <c r="E55" s="287">
        <v>2.37</v>
      </c>
      <c r="F55" s="287">
        <v>2.41</v>
      </c>
      <c r="G55" s="287">
        <v>2.4500000000000002</v>
      </c>
      <c r="H55" s="287">
        <v>2.4900000000000002</v>
      </c>
      <c r="I55" s="287">
        <v>2.5299999999999994</v>
      </c>
      <c r="J55" s="287">
        <v>2.5599999999999996</v>
      </c>
      <c r="K55" s="287">
        <v>2.5999999999999996</v>
      </c>
      <c r="L55" s="287">
        <v>2.6499999999999995</v>
      </c>
      <c r="M55" s="287">
        <v>2.6899999999999995</v>
      </c>
      <c r="N55" s="288">
        <f>M55*(1+Assumptions!$G$48)</f>
        <v>2.6899999999999995</v>
      </c>
      <c r="O55" s="288">
        <f>N55*(1+Assumptions!$G$48)</f>
        <v>2.6899999999999995</v>
      </c>
      <c r="P55" s="288">
        <f>O55*(1+Assumptions!$G$48)</f>
        <v>2.6899999999999995</v>
      </c>
      <c r="Q55" s="288">
        <f>P55*(1+Assumptions!$G$48)</f>
        <v>2.6899999999999995</v>
      </c>
      <c r="R55" s="288">
        <f>Q55*(1+Assumptions!$G$48)</f>
        <v>2.6899999999999995</v>
      </c>
      <c r="S55" s="288">
        <f>R55*(1+Assumptions!$G$48)</f>
        <v>2.6899999999999995</v>
      </c>
      <c r="T55" s="288">
        <f>S55*(1+Assumptions!$G$48)</f>
        <v>2.6899999999999995</v>
      </c>
      <c r="U55" s="288">
        <f>T55*(1+Assumptions!$G$48)</f>
        <v>2.6899999999999995</v>
      </c>
      <c r="V55" s="288">
        <f>U55*(1+Assumptions!$G$48)</f>
        <v>2.6899999999999995</v>
      </c>
      <c r="W55" s="288">
        <f>V55*(1+Assumptions!$G$48)</f>
        <v>2.6899999999999995</v>
      </c>
      <c r="X55" s="288">
        <f>W55*(1+Assumptions!$G$48)</f>
        <v>2.6899999999999995</v>
      </c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</row>
    <row r="56" spans="1:44" customFormat="1" x14ac:dyDescent="0.2">
      <c r="A56" s="232"/>
      <c r="B56" s="295" t="s">
        <v>776</v>
      </c>
      <c r="C56" s="296" t="b">
        <f t="shared" si="0"/>
        <v>0</v>
      </c>
      <c r="D56" s="7"/>
      <c r="E56" s="287">
        <v>4.6899999999999995</v>
      </c>
      <c r="F56" s="287">
        <v>4.7300000000000004</v>
      </c>
      <c r="G56" s="287">
        <v>4.78</v>
      </c>
      <c r="H56" s="287">
        <v>4.83</v>
      </c>
      <c r="I56" s="287">
        <v>4.8499999999999996</v>
      </c>
      <c r="J56" s="287">
        <v>4.88</v>
      </c>
      <c r="K56" s="287">
        <v>4.93</v>
      </c>
      <c r="L56" s="287">
        <v>4.97</v>
      </c>
      <c r="M56" s="287">
        <v>4.99</v>
      </c>
      <c r="N56" s="288">
        <f>M56*(1+Assumptions!$G$48)</f>
        <v>4.99</v>
      </c>
      <c r="O56" s="288">
        <f>N56*(1+Assumptions!$G$48)</f>
        <v>4.99</v>
      </c>
      <c r="P56" s="288">
        <f>O56*(1+Assumptions!$G$48)</f>
        <v>4.99</v>
      </c>
      <c r="Q56" s="288">
        <f>P56*(1+Assumptions!$G$48)</f>
        <v>4.99</v>
      </c>
      <c r="R56" s="288">
        <f>Q56*(1+Assumptions!$G$48)</f>
        <v>4.99</v>
      </c>
      <c r="S56" s="288">
        <f>R56*(1+Assumptions!$G$48)</f>
        <v>4.99</v>
      </c>
      <c r="T56" s="288">
        <f>S56*(1+Assumptions!$G$48)</f>
        <v>4.99</v>
      </c>
      <c r="U56" s="288">
        <f>T56*(1+Assumptions!$G$48)</f>
        <v>4.99</v>
      </c>
      <c r="V56" s="288">
        <f>U56*(1+Assumptions!$G$48)</f>
        <v>4.99</v>
      </c>
      <c r="W56" s="288">
        <f>V56*(1+Assumptions!$G$48)</f>
        <v>4.99</v>
      </c>
      <c r="X56" s="288">
        <f>W56*(1+Assumptions!$G$48)</f>
        <v>4.99</v>
      </c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</row>
    <row r="57" spans="1:44" customFormat="1" x14ac:dyDescent="0.2">
      <c r="A57" s="232"/>
      <c r="B57" s="295" t="s">
        <v>777</v>
      </c>
      <c r="C57" s="296" t="b">
        <f t="shared" si="0"/>
        <v>0</v>
      </c>
      <c r="D57" s="7"/>
      <c r="E57" s="287">
        <v>15.21</v>
      </c>
      <c r="F57" s="287">
        <v>15.47</v>
      </c>
      <c r="G57" s="287">
        <v>15.739999999999998</v>
      </c>
      <c r="H57" s="287">
        <v>15.98</v>
      </c>
      <c r="I57" s="287">
        <v>16.190000000000001</v>
      </c>
      <c r="J57" s="287">
        <v>16.43</v>
      </c>
      <c r="K57" s="287">
        <v>16.71</v>
      </c>
      <c r="L57" s="287">
        <v>16.989999999999998</v>
      </c>
      <c r="M57" s="287">
        <v>17.239999999999998</v>
      </c>
      <c r="N57" s="288">
        <f>M57*(1+Assumptions!$G$48)</f>
        <v>17.239999999999998</v>
      </c>
      <c r="O57" s="288">
        <f>N57*(1+Assumptions!$G$48)</f>
        <v>17.239999999999998</v>
      </c>
      <c r="P57" s="288">
        <f>O57*(1+Assumptions!$G$48)</f>
        <v>17.239999999999998</v>
      </c>
      <c r="Q57" s="288">
        <f>P57*(1+Assumptions!$G$48)</f>
        <v>17.239999999999998</v>
      </c>
      <c r="R57" s="288">
        <f>Q57*(1+Assumptions!$G$48)</f>
        <v>17.239999999999998</v>
      </c>
      <c r="S57" s="288">
        <f>R57*(1+Assumptions!$G$48)</f>
        <v>17.239999999999998</v>
      </c>
      <c r="T57" s="288">
        <f>S57*(1+Assumptions!$G$48)</f>
        <v>17.239999999999998</v>
      </c>
      <c r="U57" s="288">
        <f>T57*(1+Assumptions!$G$48)</f>
        <v>17.239999999999998</v>
      </c>
      <c r="V57" s="288">
        <f>U57*(1+Assumptions!$G$48)</f>
        <v>17.239999999999998</v>
      </c>
      <c r="W57" s="288">
        <f>V57*(1+Assumptions!$G$48)</f>
        <v>17.239999999999998</v>
      </c>
      <c r="X57" s="288">
        <f>W57*(1+Assumptions!$G$48)</f>
        <v>17.239999999999998</v>
      </c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</row>
    <row r="58" spans="1:44" customFormat="1" x14ac:dyDescent="0.2">
      <c r="A58" s="232"/>
      <c r="B58" s="295" t="s">
        <v>778</v>
      </c>
      <c r="C58" s="296" t="b">
        <f t="shared" si="0"/>
        <v>0</v>
      </c>
      <c r="D58" s="7"/>
      <c r="E58" s="287">
        <v>3.46</v>
      </c>
      <c r="F58" s="287">
        <v>3.54</v>
      </c>
      <c r="G58" s="287">
        <v>3.6499999999999995</v>
      </c>
      <c r="H58" s="287">
        <v>3.72</v>
      </c>
      <c r="I58" s="287">
        <v>3.8</v>
      </c>
      <c r="J58" s="287">
        <v>3.88</v>
      </c>
      <c r="K58" s="287">
        <v>3.98</v>
      </c>
      <c r="L58" s="287">
        <v>4.09</v>
      </c>
      <c r="M58" s="287">
        <v>4.16</v>
      </c>
      <c r="N58" s="288">
        <f>M58*(1+Assumptions!$G$48)</f>
        <v>4.16</v>
      </c>
      <c r="O58" s="288">
        <f>N58*(1+Assumptions!$G$48)</f>
        <v>4.16</v>
      </c>
      <c r="P58" s="288">
        <f>O58*(1+Assumptions!$G$48)</f>
        <v>4.16</v>
      </c>
      <c r="Q58" s="288">
        <f>P58*(1+Assumptions!$G$48)</f>
        <v>4.16</v>
      </c>
      <c r="R58" s="288">
        <f>Q58*(1+Assumptions!$G$48)</f>
        <v>4.16</v>
      </c>
      <c r="S58" s="288">
        <f>R58*(1+Assumptions!$G$48)</f>
        <v>4.16</v>
      </c>
      <c r="T58" s="288">
        <f>S58*(1+Assumptions!$G$48)</f>
        <v>4.16</v>
      </c>
      <c r="U58" s="288">
        <f>T58*(1+Assumptions!$G$48)</f>
        <v>4.16</v>
      </c>
      <c r="V58" s="288">
        <f>U58*(1+Assumptions!$G$48)</f>
        <v>4.16</v>
      </c>
      <c r="W58" s="288">
        <f>V58*(1+Assumptions!$G$48)</f>
        <v>4.16</v>
      </c>
      <c r="X58" s="288">
        <f>W58*(1+Assumptions!$G$48)</f>
        <v>4.16</v>
      </c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</row>
    <row r="59" spans="1:44" customFormat="1" x14ac:dyDescent="0.2">
      <c r="A59" s="232"/>
      <c r="B59" s="295" t="s">
        <v>779</v>
      </c>
      <c r="C59" s="296" t="b">
        <f t="shared" si="0"/>
        <v>0</v>
      </c>
      <c r="D59" s="7"/>
      <c r="E59" s="287">
        <v>2.7</v>
      </c>
      <c r="F59" s="287">
        <v>2.7699999999999996</v>
      </c>
      <c r="G59" s="287">
        <v>2.8499999999999996</v>
      </c>
      <c r="H59" s="287">
        <v>2.92</v>
      </c>
      <c r="I59" s="287">
        <v>2.98</v>
      </c>
      <c r="J59" s="287">
        <v>3.0399999999999996</v>
      </c>
      <c r="K59" s="287">
        <v>3.1099999999999994</v>
      </c>
      <c r="L59" s="287">
        <v>3.1899999999999995</v>
      </c>
      <c r="M59" s="287">
        <v>3.2599999999999993</v>
      </c>
      <c r="N59" s="288">
        <f>M59*(1+Assumptions!$G$48)</f>
        <v>3.2599999999999993</v>
      </c>
      <c r="O59" s="288">
        <f>N59*(1+Assumptions!$G$48)</f>
        <v>3.2599999999999993</v>
      </c>
      <c r="P59" s="288">
        <f>O59*(1+Assumptions!$G$48)</f>
        <v>3.2599999999999993</v>
      </c>
      <c r="Q59" s="288">
        <f>P59*(1+Assumptions!$G$48)</f>
        <v>3.2599999999999993</v>
      </c>
      <c r="R59" s="288">
        <f>Q59*(1+Assumptions!$G$48)</f>
        <v>3.2599999999999993</v>
      </c>
      <c r="S59" s="288">
        <f>R59*(1+Assumptions!$G$48)</f>
        <v>3.2599999999999993</v>
      </c>
      <c r="T59" s="288">
        <f>S59*(1+Assumptions!$G$48)</f>
        <v>3.2599999999999993</v>
      </c>
      <c r="U59" s="288">
        <f>T59*(1+Assumptions!$G$48)</f>
        <v>3.2599999999999993</v>
      </c>
      <c r="V59" s="288">
        <f>U59*(1+Assumptions!$G$48)</f>
        <v>3.2599999999999993</v>
      </c>
      <c r="W59" s="288">
        <f>V59*(1+Assumptions!$G$48)</f>
        <v>3.2599999999999993</v>
      </c>
      <c r="X59" s="288">
        <f>W59*(1+Assumptions!$G$48)</f>
        <v>3.2599999999999993</v>
      </c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</row>
    <row r="60" spans="1:44" customFormat="1" x14ac:dyDescent="0.2">
      <c r="A60" s="232"/>
      <c r="B60" s="295" t="s">
        <v>780</v>
      </c>
      <c r="C60" s="296" t="b">
        <f t="shared" si="0"/>
        <v>0</v>
      </c>
      <c r="D60" s="7"/>
      <c r="E60" s="287">
        <v>0</v>
      </c>
      <c r="F60" s="287">
        <v>0</v>
      </c>
      <c r="G60" s="287">
        <v>0</v>
      </c>
      <c r="H60" s="287">
        <v>0</v>
      </c>
      <c r="I60" s="287">
        <v>0</v>
      </c>
      <c r="J60" s="287">
        <v>0</v>
      </c>
      <c r="K60" s="287">
        <v>0</v>
      </c>
      <c r="L60" s="287">
        <v>0</v>
      </c>
      <c r="M60" s="287">
        <v>0</v>
      </c>
      <c r="N60" s="288">
        <f>M60*(1+Assumptions!$G$48)</f>
        <v>0</v>
      </c>
      <c r="O60" s="288">
        <f>N60*(1+Assumptions!$G$48)</f>
        <v>0</v>
      </c>
      <c r="P60" s="288">
        <f>O60*(1+Assumptions!$G$48)</f>
        <v>0</v>
      </c>
      <c r="Q60" s="288">
        <f>P60*(1+Assumptions!$G$48)</f>
        <v>0</v>
      </c>
      <c r="R60" s="288">
        <f>Q60*(1+Assumptions!$G$48)</f>
        <v>0</v>
      </c>
      <c r="S60" s="288">
        <f>R60*(1+Assumptions!$G$48)</f>
        <v>0</v>
      </c>
      <c r="T60" s="288">
        <f>S60*(1+Assumptions!$G$48)</f>
        <v>0</v>
      </c>
      <c r="U60" s="288">
        <f>T60*(1+Assumptions!$G$48)</f>
        <v>0</v>
      </c>
      <c r="V60" s="288">
        <f>U60*(1+Assumptions!$G$48)</f>
        <v>0</v>
      </c>
      <c r="W60" s="288">
        <f>V60*(1+Assumptions!$G$48)</f>
        <v>0</v>
      </c>
      <c r="X60" s="288">
        <f>W60*(1+Assumptions!$G$48)</f>
        <v>0</v>
      </c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</row>
    <row r="61" spans="1:44" customFormat="1" x14ac:dyDescent="0.2">
      <c r="A61" s="232"/>
      <c r="B61" s="295" t="s">
        <v>781</v>
      </c>
      <c r="C61" s="296" t="b">
        <f t="shared" si="0"/>
        <v>0</v>
      </c>
      <c r="D61" s="7"/>
      <c r="E61" s="287">
        <v>2.19</v>
      </c>
      <c r="F61" s="287">
        <v>2.2200000000000002</v>
      </c>
      <c r="G61" s="287">
        <v>2.2599999999999998</v>
      </c>
      <c r="H61" s="287">
        <v>2.2799999999999998</v>
      </c>
      <c r="I61" s="287">
        <v>2.2999999999999998</v>
      </c>
      <c r="J61" s="287">
        <v>2.34</v>
      </c>
      <c r="K61" s="287">
        <v>2.37</v>
      </c>
      <c r="L61" s="287">
        <v>2.41</v>
      </c>
      <c r="M61" s="287">
        <v>2.4300000000000002</v>
      </c>
      <c r="N61" s="288">
        <f>M61*(1+Assumptions!$G$48)</f>
        <v>2.4300000000000002</v>
      </c>
      <c r="O61" s="288">
        <f>N61*(1+Assumptions!$G$48)</f>
        <v>2.4300000000000002</v>
      </c>
      <c r="P61" s="288">
        <f>O61*(1+Assumptions!$G$48)</f>
        <v>2.4300000000000002</v>
      </c>
      <c r="Q61" s="288">
        <f>P61*(1+Assumptions!$G$48)</f>
        <v>2.4300000000000002</v>
      </c>
      <c r="R61" s="288">
        <f>Q61*(1+Assumptions!$G$48)</f>
        <v>2.4300000000000002</v>
      </c>
      <c r="S61" s="288">
        <f>R61*(1+Assumptions!$G$48)</f>
        <v>2.4300000000000002</v>
      </c>
      <c r="T61" s="288">
        <f>S61*(1+Assumptions!$G$48)</f>
        <v>2.4300000000000002</v>
      </c>
      <c r="U61" s="288">
        <f>T61*(1+Assumptions!$G$48)</f>
        <v>2.4300000000000002</v>
      </c>
      <c r="V61" s="288">
        <f>U61*(1+Assumptions!$G$48)</f>
        <v>2.4300000000000002</v>
      </c>
      <c r="W61" s="288">
        <f>V61*(1+Assumptions!$G$48)</f>
        <v>2.4300000000000002</v>
      </c>
      <c r="X61" s="288">
        <f>W61*(1+Assumptions!$G$48)</f>
        <v>2.4300000000000002</v>
      </c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</row>
    <row r="62" spans="1:44" customFormat="1" x14ac:dyDescent="0.2">
      <c r="A62" s="232"/>
      <c r="B62" s="295" t="s">
        <v>782</v>
      </c>
      <c r="C62" s="296" t="b">
        <f t="shared" si="0"/>
        <v>0</v>
      </c>
      <c r="D62" s="7"/>
      <c r="E62" s="287">
        <v>5.13</v>
      </c>
      <c r="F62" s="287">
        <v>5.19</v>
      </c>
      <c r="G62" s="287">
        <v>5.26</v>
      </c>
      <c r="H62" s="287">
        <v>5.33</v>
      </c>
      <c r="I62" s="287">
        <v>5.379999999999999</v>
      </c>
      <c r="J62" s="287">
        <v>5.43</v>
      </c>
      <c r="K62" s="287">
        <v>5.5</v>
      </c>
      <c r="L62" s="287">
        <v>5.5399999999999991</v>
      </c>
      <c r="M62" s="287">
        <v>5.57</v>
      </c>
      <c r="N62" s="288">
        <f>M62*(1+Assumptions!$G$48)</f>
        <v>5.57</v>
      </c>
      <c r="O62" s="288">
        <f>N62*(1+Assumptions!$G$48)</f>
        <v>5.57</v>
      </c>
      <c r="P62" s="288">
        <f>O62*(1+Assumptions!$G$48)</f>
        <v>5.57</v>
      </c>
      <c r="Q62" s="288">
        <f>P62*(1+Assumptions!$G$48)</f>
        <v>5.57</v>
      </c>
      <c r="R62" s="288">
        <f>Q62*(1+Assumptions!$G$48)</f>
        <v>5.57</v>
      </c>
      <c r="S62" s="288">
        <f>R62*(1+Assumptions!$G$48)</f>
        <v>5.57</v>
      </c>
      <c r="T62" s="288">
        <f>S62*(1+Assumptions!$G$48)</f>
        <v>5.57</v>
      </c>
      <c r="U62" s="288">
        <f>T62*(1+Assumptions!$G$48)</f>
        <v>5.57</v>
      </c>
      <c r="V62" s="288">
        <f>U62*(1+Assumptions!$G$48)</f>
        <v>5.57</v>
      </c>
      <c r="W62" s="288">
        <f>V62*(1+Assumptions!$G$48)</f>
        <v>5.57</v>
      </c>
      <c r="X62" s="288">
        <f>W62*(1+Assumptions!$G$48)</f>
        <v>5.57</v>
      </c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</row>
    <row r="63" spans="1:44" customFormat="1" x14ac:dyDescent="0.2">
      <c r="A63" s="232"/>
      <c r="B63" s="295" t="s">
        <v>783</v>
      </c>
      <c r="C63" s="296" t="b">
        <f t="shared" si="0"/>
        <v>0</v>
      </c>
      <c r="D63" s="7"/>
      <c r="E63" s="287">
        <v>2.88</v>
      </c>
      <c r="F63" s="287">
        <v>2.95</v>
      </c>
      <c r="G63" s="287">
        <v>3.0299999999999994</v>
      </c>
      <c r="H63" s="287">
        <v>3.1099999999999994</v>
      </c>
      <c r="I63" s="287">
        <v>3.17</v>
      </c>
      <c r="J63" s="287">
        <v>3.2399999999999998</v>
      </c>
      <c r="K63" s="287">
        <v>3.32</v>
      </c>
      <c r="L63" s="287">
        <v>3.41</v>
      </c>
      <c r="M63" s="287">
        <v>3.4699999999999998</v>
      </c>
      <c r="N63" s="288">
        <f>M63*(1+Assumptions!$G$48)</f>
        <v>3.4699999999999998</v>
      </c>
      <c r="O63" s="288">
        <f>N63*(1+Assumptions!$G$48)</f>
        <v>3.4699999999999998</v>
      </c>
      <c r="P63" s="288">
        <f>O63*(1+Assumptions!$G$48)</f>
        <v>3.4699999999999998</v>
      </c>
      <c r="Q63" s="288">
        <f>P63*(1+Assumptions!$G$48)</f>
        <v>3.4699999999999998</v>
      </c>
      <c r="R63" s="288">
        <f>Q63*(1+Assumptions!$G$48)</f>
        <v>3.4699999999999998</v>
      </c>
      <c r="S63" s="288">
        <f>R63*(1+Assumptions!$G$48)</f>
        <v>3.4699999999999998</v>
      </c>
      <c r="T63" s="288">
        <f>S63*(1+Assumptions!$G$48)</f>
        <v>3.4699999999999998</v>
      </c>
      <c r="U63" s="288">
        <f>T63*(1+Assumptions!$G$48)</f>
        <v>3.4699999999999998</v>
      </c>
      <c r="V63" s="288">
        <f>U63*(1+Assumptions!$G$48)</f>
        <v>3.4699999999999998</v>
      </c>
      <c r="W63" s="288">
        <f>V63*(1+Assumptions!$G$48)</f>
        <v>3.4699999999999998</v>
      </c>
      <c r="X63" s="288">
        <f>W63*(1+Assumptions!$G$48)</f>
        <v>3.4699999999999998</v>
      </c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</row>
    <row r="64" spans="1:44" customFormat="1" x14ac:dyDescent="0.2">
      <c r="A64" s="232"/>
      <c r="B64" s="295" t="s">
        <v>784</v>
      </c>
      <c r="C64" s="296" t="b">
        <f t="shared" si="0"/>
        <v>0</v>
      </c>
      <c r="D64" s="7"/>
      <c r="E64" s="287">
        <v>3.96</v>
      </c>
      <c r="F64" s="287">
        <v>4.0499999999999989</v>
      </c>
      <c r="G64" s="287">
        <v>4.1900000000000004</v>
      </c>
      <c r="H64" s="287">
        <v>4.3</v>
      </c>
      <c r="I64" s="287">
        <v>4.33</v>
      </c>
      <c r="J64" s="287">
        <v>4.3899999999999997</v>
      </c>
      <c r="K64" s="287">
        <v>4.54</v>
      </c>
      <c r="L64" s="287">
        <v>4.71</v>
      </c>
      <c r="M64" s="287">
        <v>4.72</v>
      </c>
      <c r="N64" s="288">
        <f>M64*(1+Assumptions!$G$48)</f>
        <v>4.72</v>
      </c>
      <c r="O64" s="288">
        <f>N64*(1+Assumptions!$G$48)</f>
        <v>4.72</v>
      </c>
      <c r="P64" s="288">
        <f>O64*(1+Assumptions!$G$48)</f>
        <v>4.72</v>
      </c>
      <c r="Q64" s="288">
        <f>P64*(1+Assumptions!$G$48)</f>
        <v>4.72</v>
      </c>
      <c r="R64" s="288">
        <f>Q64*(1+Assumptions!$G$48)</f>
        <v>4.72</v>
      </c>
      <c r="S64" s="288">
        <f>R64*(1+Assumptions!$G$48)</f>
        <v>4.72</v>
      </c>
      <c r="T64" s="288">
        <f>S64*(1+Assumptions!$G$48)</f>
        <v>4.72</v>
      </c>
      <c r="U64" s="288">
        <f>T64*(1+Assumptions!$G$48)</f>
        <v>4.72</v>
      </c>
      <c r="V64" s="288">
        <f>U64*(1+Assumptions!$G$48)</f>
        <v>4.72</v>
      </c>
      <c r="W64" s="288">
        <f>V64*(1+Assumptions!$G$48)</f>
        <v>4.72</v>
      </c>
      <c r="X64" s="288">
        <f>W64*(1+Assumptions!$G$48)</f>
        <v>4.72</v>
      </c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</row>
    <row r="65" spans="1:44" customFormat="1" x14ac:dyDescent="0.2">
      <c r="A65" s="232"/>
      <c r="B65" s="295" t="s">
        <v>785</v>
      </c>
      <c r="C65" s="296" t="b">
        <f t="shared" si="0"/>
        <v>0</v>
      </c>
      <c r="D65" s="7"/>
      <c r="E65" s="287">
        <v>12.94</v>
      </c>
      <c r="F65" s="287">
        <v>13.1</v>
      </c>
      <c r="G65" s="287">
        <v>13.34</v>
      </c>
      <c r="H65" s="287">
        <v>13.569999999999999</v>
      </c>
      <c r="I65" s="287">
        <v>13.689999999999998</v>
      </c>
      <c r="J65" s="287">
        <v>13.829999999999998</v>
      </c>
      <c r="K65" s="287">
        <v>14.08</v>
      </c>
      <c r="L65" s="287">
        <v>14.3</v>
      </c>
      <c r="M65" s="287">
        <v>14.489999999999998</v>
      </c>
      <c r="N65" s="288">
        <f>M65*(1+Assumptions!$G$48)</f>
        <v>14.489999999999998</v>
      </c>
      <c r="O65" s="288">
        <f>N65*(1+Assumptions!$G$48)</f>
        <v>14.489999999999998</v>
      </c>
      <c r="P65" s="288">
        <f>O65*(1+Assumptions!$G$48)</f>
        <v>14.489999999999998</v>
      </c>
      <c r="Q65" s="288">
        <f>P65*(1+Assumptions!$G$48)</f>
        <v>14.489999999999998</v>
      </c>
      <c r="R65" s="288">
        <f>Q65*(1+Assumptions!$G$48)</f>
        <v>14.489999999999998</v>
      </c>
      <c r="S65" s="288">
        <f>R65*(1+Assumptions!$G$48)</f>
        <v>14.489999999999998</v>
      </c>
      <c r="T65" s="288">
        <f>S65*(1+Assumptions!$G$48)</f>
        <v>14.489999999999998</v>
      </c>
      <c r="U65" s="288">
        <f>T65*(1+Assumptions!$G$48)</f>
        <v>14.489999999999998</v>
      </c>
      <c r="V65" s="288">
        <f>U65*(1+Assumptions!$G$48)</f>
        <v>14.489999999999998</v>
      </c>
      <c r="W65" s="288">
        <f>V65*(1+Assumptions!$G$48)</f>
        <v>14.489999999999998</v>
      </c>
      <c r="X65" s="288">
        <f>W65*(1+Assumptions!$G$48)</f>
        <v>14.489999999999998</v>
      </c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</row>
    <row r="66" spans="1:44" customFormat="1" x14ac:dyDescent="0.2">
      <c r="A66" s="232"/>
      <c r="B66" s="295" t="s">
        <v>786</v>
      </c>
      <c r="C66" s="296" t="b">
        <f t="shared" si="0"/>
        <v>0</v>
      </c>
      <c r="D66" s="7"/>
      <c r="E66" s="287">
        <v>12.449999999999998</v>
      </c>
      <c r="F66" s="287">
        <v>12.639999999999999</v>
      </c>
      <c r="G66" s="287">
        <v>12.849999999999998</v>
      </c>
      <c r="H66" s="287">
        <v>13.02</v>
      </c>
      <c r="I66" s="287">
        <v>13.13</v>
      </c>
      <c r="J66" s="287">
        <v>13.3</v>
      </c>
      <c r="K66" s="287">
        <v>13.59</v>
      </c>
      <c r="L66" s="287">
        <v>13.77</v>
      </c>
      <c r="M66" s="287">
        <v>13.77</v>
      </c>
      <c r="N66" s="288">
        <f>M66*(1+Assumptions!$G$48)</f>
        <v>13.77</v>
      </c>
      <c r="O66" s="288">
        <f>N66*(1+Assumptions!$G$48)</f>
        <v>13.77</v>
      </c>
      <c r="P66" s="288">
        <f>O66*(1+Assumptions!$G$48)</f>
        <v>13.77</v>
      </c>
      <c r="Q66" s="288">
        <f>P66*(1+Assumptions!$G$48)</f>
        <v>13.77</v>
      </c>
      <c r="R66" s="288">
        <f>Q66*(1+Assumptions!$G$48)</f>
        <v>13.77</v>
      </c>
      <c r="S66" s="288">
        <f>R66*(1+Assumptions!$G$48)</f>
        <v>13.77</v>
      </c>
      <c r="T66" s="288">
        <f>S66*(1+Assumptions!$G$48)</f>
        <v>13.77</v>
      </c>
      <c r="U66" s="288">
        <f>T66*(1+Assumptions!$G$48)</f>
        <v>13.77</v>
      </c>
      <c r="V66" s="288">
        <f>U66*(1+Assumptions!$G$48)</f>
        <v>13.77</v>
      </c>
      <c r="W66" s="288">
        <f>V66*(1+Assumptions!$G$48)</f>
        <v>13.77</v>
      </c>
      <c r="X66" s="288">
        <f>W66*(1+Assumptions!$G$48)</f>
        <v>13.77</v>
      </c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</row>
    <row r="67" spans="1:44" customFormat="1" x14ac:dyDescent="0.2">
      <c r="A67" s="232"/>
      <c r="B67" s="295" t="s">
        <v>787</v>
      </c>
      <c r="C67" s="296" t="b">
        <f t="shared" si="0"/>
        <v>0</v>
      </c>
      <c r="D67" s="7"/>
      <c r="E67" s="287">
        <v>0</v>
      </c>
      <c r="F67" s="287">
        <v>0</v>
      </c>
      <c r="G67" s="287">
        <v>3.8899999999999997</v>
      </c>
      <c r="H67" s="287">
        <v>3.9699999999999998</v>
      </c>
      <c r="I67" s="287">
        <v>4</v>
      </c>
      <c r="J67" s="287">
        <v>4.04</v>
      </c>
      <c r="K67" s="287">
        <v>4.129999999999999</v>
      </c>
      <c r="L67" s="287">
        <v>4.22</v>
      </c>
      <c r="M67" s="287">
        <v>4.3</v>
      </c>
      <c r="N67" s="288">
        <f>M67*(1+Assumptions!$G$48)</f>
        <v>4.3</v>
      </c>
      <c r="O67" s="288">
        <f>N67*(1+Assumptions!$G$48)</f>
        <v>4.3</v>
      </c>
      <c r="P67" s="288">
        <f>O67*(1+Assumptions!$G$48)</f>
        <v>4.3</v>
      </c>
      <c r="Q67" s="288">
        <f>P67*(1+Assumptions!$G$48)</f>
        <v>4.3</v>
      </c>
      <c r="R67" s="288">
        <f>Q67*(1+Assumptions!$G$48)</f>
        <v>4.3</v>
      </c>
      <c r="S67" s="288">
        <f>R67*(1+Assumptions!$G$48)</f>
        <v>4.3</v>
      </c>
      <c r="T67" s="288">
        <f>S67*(1+Assumptions!$G$48)</f>
        <v>4.3</v>
      </c>
      <c r="U67" s="288">
        <f>T67*(1+Assumptions!$G$48)</f>
        <v>4.3</v>
      </c>
      <c r="V67" s="288">
        <f>U67*(1+Assumptions!$G$48)</f>
        <v>4.3</v>
      </c>
      <c r="W67" s="288">
        <f>V67*(1+Assumptions!$G$48)</f>
        <v>4.3</v>
      </c>
      <c r="X67" s="288">
        <f>W67*(1+Assumptions!$G$48)</f>
        <v>4.3</v>
      </c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</row>
    <row r="68" spans="1:44" customFormat="1" x14ac:dyDescent="0.2">
      <c r="A68" s="232"/>
      <c r="B68" s="295" t="s">
        <v>788</v>
      </c>
      <c r="C68" s="296" t="b">
        <f t="shared" si="0"/>
        <v>0</v>
      </c>
      <c r="D68" s="7"/>
      <c r="E68" s="287">
        <v>12.5</v>
      </c>
      <c r="F68" s="287">
        <v>12.849999999999998</v>
      </c>
      <c r="G68" s="287">
        <v>13.239999999999998</v>
      </c>
      <c r="H68" s="287">
        <v>13.6</v>
      </c>
      <c r="I68" s="287">
        <v>13.879999999999999</v>
      </c>
      <c r="J68" s="287">
        <v>14.19</v>
      </c>
      <c r="K68" s="287">
        <v>14.57</v>
      </c>
      <c r="L68" s="287">
        <v>14.99</v>
      </c>
      <c r="M68" s="287">
        <v>15.29</v>
      </c>
      <c r="N68" s="288">
        <f>M68*(1+Assumptions!$G$48)</f>
        <v>15.29</v>
      </c>
      <c r="O68" s="288">
        <f>N68*(1+Assumptions!$G$48)</f>
        <v>15.29</v>
      </c>
      <c r="P68" s="288">
        <f>O68*(1+Assumptions!$G$48)</f>
        <v>15.29</v>
      </c>
      <c r="Q68" s="288">
        <f>P68*(1+Assumptions!$G$48)</f>
        <v>15.29</v>
      </c>
      <c r="R68" s="288">
        <f>Q68*(1+Assumptions!$G$48)</f>
        <v>15.29</v>
      </c>
      <c r="S68" s="288">
        <f>R68*(1+Assumptions!$G$48)</f>
        <v>15.29</v>
      </c>
      <c r="T68" s="288">
        <f>S68*(1+Assumptions!$G$48)</f>
        <v>15.29</v>
      </c>
      <c r="U68" s="288">
        <f>T68*(1+Assumptions!$G$48)</f>
        <v>15.29</v>
      </c>
      <c r="V68" s="288">
        <f>U68*(1+Assumptions!$G$48)</f>
        <v>15.29</v>
      </c>
      <c r="W68" s="288">
        <f>V68*(1+Assumptions!$G$48)</f>
        <v>15.29</v>
      </c>
      <c r="X68" s="288">
        <f>W68*(1+Assumptions!$G$48)</f>
        <v>15.29</v>
      </c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</row>
    <row r="69" spans="1:44" customFormat="1" x14ac:dyDescent="0.2">
      <c r="A69" s="232"/>
      <c r="B69" s="295" t="s">
        <v>323</v>
      </c>
      <c r="C69" s="296" t="b">
        <f t="shared" si="0"/>
        <v>0</v>
      </c>
      <c r="D69" s="7"/>
      <c r="E69" s="287">
        <v>6.35</v>
      </c>
      <c r="F69" s="287">
        <v>6.35</v>
      </c>
      <c r="G69" s="287">
        <v>6.3699999999999992</v>
      </c>
      <c r="H69" s="287">
        <v>6.35</v>
      </c>
      <c r="I69" s="287">
        <v>6.33</v>
      </c>
      <c r="J69" s="287">
        <v>6.33</v>
      </c>
      <c r="K69" s="287">
        <v>6.3699999999999992</v>
      </c>
      <c r="L69" s="287">
        <v>6.41</v>
      </c>
      <c r="M69" s="287">
        <v>6.379999999999999</v>
      </c>
      <c r="N69" s="288">
        <f>M69*(1+Assumptions!$G$48)</f>
        <v>6.379999999999999</v>
      </c>
      <c r="O69" s="288">
        <f>N69*(1+Assumptions!$G$48)</f>
        <v>6.379999999999999</v>
      </c>
      <c r="P69" s="288">
        <f>O69*(1+Assumptions!$G$48)</f>
        <v>6.379999999999999</v>
      </c>
      <c r="Q69" s="288">
        <f>P69*(1+Assumptions!$G$48)</f>
        <v>6.379999999999999</v>
      </c>
      <c r="R69" s="288">
        <f>Q69*(1+Assumptions!$G$48)</f>
        <v>6.379999999999999</v>
      </c>
      <c r="S69" s="288">
        <f>R69*(1+Assumptions!$G$48)</f>
        <v>6.379999999999999</v>
      </c>
      <c r="T69" s="288">
        <f>S69*(1+Assumptions!$G$48)</f>
        <v>6.379999999999999</v>
      </c>
      <c r="U69" s="288">
        <f>T69*(1+Assumptions!$G$48)</f>
        <v>6.379999999999999</v>
      </c>
      <c r="V69" s="288">
        <f>U69*(1+Assumptions!$G$48)</f>
        <v>6.379999999999999</v>
      </c>
      <c r="W69" s="288">
        <f>V69*(1+Assumptions!$G$48)</f>
        <v>6.379999999999999</v>
      </c>
      <c r="X69" s="288">
        <f>W69*(1+Assumptions!$G$48)</f>
        <v>6.379999999999999</v>
      </c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</row>
    <row r="70" spans="1:44" customFormat="1" x14ac:dyDescent="0.2">
      <c r="A70" s="232"/>
      <c r="B70" s="295" t="s">
        <v>324</v>
      </c>
      <c r="C70" s="296" t="b">
        <f t="shared" si="0"/>
        <v>0</v>
      </c>
      <c r="D70" s="7"/>
      <c r="E70" s="287">
        <v>10.43</v>
      </c>
      <c r="F70" s="287">
        <v>10.48</v>
      </c>
      <c r="G70" s="287">
        <v>10.559999999999999</v>
      </c>
      <c r="H70" s="287">
        <v>10.599999999999998</v>
      </c>
      <c r="I70" s="287">
        <v>10.599999999999998</v>
      </c>
      <c r="J70" s="287">
        <v>10.67</v>
      </c>
      <c r="K70" s="287">
        <v>10.74</v>
      </c>
      <c r="L70" s="287">
        <v>10.79</v>
      </c>
      <c r="M70" s="287">
        <v>10.8</v>
      </c>
      <c r="N70" s="288">
        <f>M70*(1+Assumptions!$G$48)</f>
        <v>10.8</v>
      </c>
      <c r="O70" s="288">
        <f>N70*(1+Assumptions!$G$48)</f>
        <v>10.8</v>
      </c>
      <c r="P70" s="288">
        <f>O70*(1+Assumptions!$G$48)</f>
        <v>10.8</v>
      </c>
      <c r="Q70" s="288">
        <f>P70*(1+Assumptions!$G$48)</f>
        <v>10.8</v>
      </c>
      <c r="R70" s="288">
        <f>Q70*(1+Assumptions!$G$48)</f>
        <v>10.8</v>
      </c>
      <c r="S70" s="288">
        <f>R70*(1+Assumptions!$G$48)</f>
        <v>10.8</v>
      </c>
      <c r="T70" s="288">
        <f>S70*(1+Assumptions!$G$48)</f>
        <v>10.8</v>
      </c>
      <c r="U70" s="288">
        <f>T70*(1+Assumptions!$G$48)</f>
        <v>10.8</v>
      </c>
      <c r="V70" s="288">
        <f>U70*(1+Assumptions!$G$48)</f>
        <v>10.8</v>
      </c>
      <c r="W70" s="288">
        <f>V70*(1+Assumptions!$G$48)</f>
        <v>10.8</v>
      </c>
      <c r="X70" s="288">
        <f>W70*(1+Assumptions!$G$48)</f>
        <v>10.8</v>
      </c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</row>
    <row r="71" spans="1:44" customFormat="1" x14ac:dyDescent="0.2">
      <c r="A71" s="232"/>
      <c r="B71" s="295" t="s">
        <v>325</v>
      </c>
      <c r="C71" s="296" t="b">
        <f t="shared" si="0"/>
        <v>0</v>
      </c>
      <c r="D71" s="7"/>
      <c r="E71" s="287">
        <v>10.27</v>
      </c>
      <c r="F71" s="287">
        <v>10.5</v>
      </c>
      <c r="G71" s="287">
        <v>10.83</v>
      </c>
      <c r="H71" s="287">
        <v>11.06</v>
      </c>
      <c r="I71" s="287">
        <v>11.239999999999998</v>
      </c>
      <c r="J71" s="287">
        <v>11.47</v>
      </c>
      <c r="K71" s="287">
        <v>11.819999999999999</v>
      </c>
      <c r="L71" s="287">
        <v>12.099999999999998</v>
      </c>
      <c r="M71" s="287">
        <v>12.23</v>
      </c>
      <c r="N71" s="288">
        <f>M71*(1+Assumptions!$G$48)</f>
        <v>12.23</v>
      </c>
      <c r="O71" s="288">
        <f>N71*(1+Assumptions!$G$48)</f>
        <v>12.23</v>
      </c>
      <c r="P71" s="288">
        <f>O71*(1+Assumptions!$G$48)</f>
        <v>12.23</v>
      </c>
      <c r="Q71" s="288">
        <f>P71*(1+Assumptions!$G$48)</f>
        <v>12.23</v>
      </c>
      <c r="R71" s="288">
        <f>Q71*(1+Assumptions!$G$48)</f>
        <v>12.23</v>
      </c>
      <c r="S71" s="288">
        <f>R71*(1+Assumptions!$G$48)</f>
        <v>12.23</v>
      </c>
      <c r="T71" s="288">
        <f>S71*(1+Assumptions!$G$48)</f>
        <v>12.23</v>
      </c>
      <c r="U71" s="288">
        <f>T71*(1+Assumptions!$G$48)</f>
        <v>12.23</v>
      </c>
      <c r="V71" s="288">
        <f>U71*(1+Assumptions!$G$48)</f>
        <v>12.23</v>
      </c>
      <c r="W71" s="288">
        <f>V71*(1+Assumptions!$G$48)</f>
        <v>12.23</v>
      </c>
      <c r="X71" s="288">
        <f>W71*(1+Assumptions!$G$48)</f>
        <v>12.23</v>
      </c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</row>
    <row r="72" spans="1:44" customFormat="1" x14ac:dyDescent="0.2">
      <c r="A72" s="232"/>
      <c r="B72" s="295" t="s">
        <v>326</v>
      </c>
      <c r="C72" s="296" t="b">
        <f t="shared" si="0"/>
        <v>0</v>
      </c>
      <c r="D72" s="7"/>
      <c r="E72" s="287">
        <v>10.27</v>
      </c>
      <c r="F72" s="287">
        <v>10.27</v>
      </c>
      <c r="G72" s="287">
        <v>10.33</v>
      </c>
      <c r="H72" s="287">
        <v>10.32</v>
      </c>
      <c r="I72" s="287">
        <v>10.309999999999999</v>
      </c>
      <c r="J72" s="287">
        <v>10.33</v>
      </c>
      <c r="K72" s="287">
        <v>10.42</v>
      </c>
      <c r="L72" s="287">
        <v>10.469999999999999</v>
      </c>
      <c r="M72" s="287">
        <v>10.45</v>
      </c>
      <c r="N72" s="288">
        <f>M72*(1+Assumptions!$G$48)</f>
        <v>10.45</v>
      </c>
      <c r="O72" s="288">
        <f>N72*(1+Assumptions!$G$48)</f>
        <v>10.45</v>
      </c>
      <c r="P72" s="288">
        <f>O72*(1+Assumptions!$G$48)</f>
        <v>10.45</v>
      </c>
      <c r="Q72" s="288">
        <f>P72*(1+Assumptions!$G$48)</f>
        <v>10.45</v>
      </c>
      <c r="R72" s="288">
        <f>Q72*(1+Assumptions!$G$48)</f>
        <v>10.45</v>
      </c>
      <c r="S72" s="288">
        <f>R72*(1+Assumptions!$G$48)</f>
        <v>10.45</v>
      </c>
      <c r="T72" s="288">
        <f>S72*(1+Assumptions!$G$48)</f>
        <v>10.45</v>
      </c>
      <c r="U72" s="288">
        <f>T72*(1+Assumptions!$G$48)</f>
        <v>10.45</v>
      </c>
      <c r="V72" s="288">
        <f>U72*(1+Assumptions!$G$48)</f>
        <v>10.45</v>
      </c>
      <c r="W72" s="288">
        <f>V72*(1+Assumptions!$G$48)</f>
        <v>10.45</v>
      </c>
      <c r="X72" s="288">
        <f>W72*(1+Assumptions!$G$48)</f>
        <v>10.45</v>
      </c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</row>
    <row r="73" spans="1:44" customFormat="1" x14ac:dyDescent="0.2">
      <c r="A73" s="232"/>
      <c r="B73" s="295" t="s">
        <v>327</v>
      </c>
      <c r="C73" s="296" t="b">
        <f t="shared" si="0"/>
        <v>0</v>
      </c>
      <c r="D73" s="7"/>
      <c r="E73" s="287">
        <v>8.3800000000000008</v>
      </c>
      <c r="F73" s="287">
        <v>8.3000000000000007</v>
      </c>
      <c r="G73" s="287">
        <v>8.1999999999999993</v>
      </c>
      <c r="H73" s="287">
        <v>8.129999999999999</v>
      </c>
      <c r="I73" s="287">
        <v>8.0500000000000007</v>
      </c>
      <c r="J73" s="287">
        <v>7.96</v>
      </c>
      <c r="K73" s="287">
        <v>7.9</v>
      </c>
      <c r="L73" s="287">
        <v>7.91</v>
      </c>
      <c r="M73" s="287">
        <v>7.89</v>
      </c>
      <c r="N73" s="288">
        <f>M73*(1+Assumptions!$G$48)</f>
        <v>7.89</v>
      </c>
      <c r="O73" s="288">
        <f>N73*(1+Assumptions!$G$48)</f>
        <v>7.89</v>
      </c>
      <c r="P73" s="288">
        <f>O73*(1+Assumptions!$G$48)</f>
        <v>7.89</v>
      </c>
      <c r="Q73" s="288">
        <f>P73*(1+Assumptions!$G$48)</f>
        <v>7.89</v>
      </c>
      <c r="R73" s="288">
        <f>Q73*(1+Assumptions!$G$48)</f>
        <v>7.89</v>
      </c>
      <c r="S73" s="288">
        <f>R73*(1+Assumptions!$G$48)</f>
        <v>7.89</v>
      </c>
      <c r="T73" s="288">
        <f>S73*(1+Assumptions!$G$48)</f>
        <v>7.89</v>
      </c>
      <c r="U73" s="288">
        <f>T73*(1+Assumptions!$G$48)</f>
        <v>7.89</v>
      </c>
      <c r="V73" s="288">
        <f>U73*(1+Assumptions!$G$48)</f>
        <v>7.89</v>
      </c>
      <c r="W73" s="288">
        <f>V73*(1+Assumptions!$G$48)</f>
        <v>7.89</v>
      </c>
      <c r="X73" s="288">
        <f>W73*(1+Assumptions!$G$48)</f>
        <v>7.89</v>
      </c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</row>
    <row r="74" spans="1:44" customFormat="1" x14ac:dyDescent="0.2">
      <c r="A74" s="232"/>
      <c r="B74" s="295" t="s">
        <v>328</v>
      </c>
      <c r="C74" s="296" t="b">
        <f t="shared" ref="C74:C137" si="1">MID(B74,3,2)="TS"</f>
        <v>0</v>
      </c>
      <c r="D74" s="7"/>
      <c r="E74" s="287">
        <v>11.1</v>
      </c>
      <c r="F74" s="287">
        <v>11.239999999999998</v>
      </c>
      <c r="G74" s="287">
        <v>11.41</v>
      </c>
      <c r="H74" s="287">
        <v>11.58</v>
      </c>
      <c r="I74" s="287">
        <v>11.61</v>
      </c>
      <c r="J74" s="287">
        <v>11.71</v>
      </c>
      <c r="K74" s="287">
        <v>11.9</v>
      </c>
      <c r="L74" s="287">
        <v>12.159999999999998</v>
      </c>
      <c r="M74" s="287">
        <v>12.289999999999997</v>
      </c>
      <c r="N74" s="288">
        <f>M74*(1+Assumptions!$G$48)</f>
        <v>12.289999999999997</v>
      </c>
      <c r="O74" s="288">
        <f>N74*(1+Assumptions!$G$48)</f>
        <v>12.289999999999997</v>
      </c>
      <c r="P74" s="288">
        <f>O74*(1+Assumptions!$G$48)</f>
        <v>12.289999999999997</v>
      </c>
      <c r="Q74" s="288">
        <f>P74*(1+Assumptions!$G$48)</f>
        <v>12.289999999999997</v>
      </c>
      <c r="R74" s="288">
        <f>Q74*(1+Assumptions!$G$48)</f>
        <v>12.289999999999997</v>
      </c>
      <c r="S74" s="288">
        <f>R74*(1+Assumptions!$G$48)</f>
        <v>12.289999999999997</v>
      </c>
      <c r="T74" s="288">
        <f>S74*(1+Assumptions!$G$48)</f>
        <v>12.289999999999997</v>
      </c>
      <c r="U74" s="288">
        <f>T74*(1+Assumptions!$G$48)</f>
        <v>12.289999999999997</v>
      </c>
      <c r="V74" s="288">
        <f>U74*(1+Assumptions!$G$48)</f>
        <v>12.289999999999997</v>
      </c>
      <c r="W74" s="288">
        <f>V74*(1+Assumptions!$G$48)</f>
        <v>12.289999999999997</v>
      </c>
      <c r="X74" s="288">
        <f>W74*(1+Assumptions!$G$48)</f>
        <v>12.289999999999997</v>
      </c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</row>
    <row r="75" spans="1:44" customFormat="1" x14ac:dyDescent="0.2">
      <c r="A75" s="232"/>
      <c r="B75" s="295" t="s">
        <v>329</v>
      </c>
      <c r="C75" s="296" t="b">
        <f t="shared" si="1"/>
        <v>0</v>
      </c>
      <c r="D75" s="7"/>
      <c r="E75" s="287">
        <v>10.68</v>
      </c>
      <c r="F75" s="287">
        <v>1.1000000000000001</v>
      </c>
      <c r="G75" s="287">
        <v>1.1200000000000001</v>
      </c>
      <c r="H75" s="287">
        <v>1.1299999999999999</v>
      </c>
      <c r="I75" s="287">
        <v>1.1399999999999999</v>
      </c>
      <c r="J75" s="287">
        <v>1.1499999999999999</v>
      </c>
      <c r="K75" s="287">
        <v>1.18</v>
      </c>
      <c r="L75" s="287">
        <v>1.19</v>
      </c>
      <c r="M75" s="287">
        <v>1.19</v>
      </c>
      <c r="N75" s="288">
        <f>M75*(1+Assumptions!$G$48)</f>
        <v>1.19</v>
      </c>
      <c r="O75" s="288">
        <f>N75*(1+Assumptions!$G$48)</f>
        <v>1.19</v>
      </c>
      <c r="P75" s="288">
        <f>O75*(1+Assumptions!$G$48)</f>
        <v>1.19</v>
      </c>
      <c r="Q75" s="288">
        <f>P75*(1+Assumptions!$G$48)</f>
        <v>1.19</v>
      </c>
      <c r="R75" s="288">
        <f>Q75*(1+Assumptions!$G$48)</f>
        <v>1.19</v>
      </c>
      <c r="S75" s="288">
        <f>R75*(1+Assumptions!$G$48)</f>
        <v>1.19</v>
      </c>
      <c r="T75" s="288">
        <f>S75*(1+Assumptions!$G$48)</f>
        <v>1.19</v>
      </c>
      <c r="U75" s="288">
        <f>T75*(1+Assumptions!$G$48)</f>
        <v>1.19</v>
      </c>
      <c r="V75" s="288">
        <f>U75*(1+Assumptions!$G$48)</f>
        <v>1.19</v>
      </c>
      <c r="W75" s="288">
        <f>V75*(1+Assumptions!$G$48)</f>
        <v>1.19</v>
      </c>
      <c r="X75" s="288">
        <f>W75*(1+Assumptions!$G$48)</f>
        <v>1.19</v>
      </c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</row>
    <row r="76" spans="1:44" customFormat="1" x14ac:dyDescent="0.2">
      <c r="A76" s="232"/>
      <c r="B76" s="295" t="s">
        <v>330</v>
      </c>
      <c r="C76" s="296" t="b">
        <f t="shared" si="1"/>
        <v>0</v>
      </c>
      <c r="D76" s="7"/>
      <c r="E76" s="287">
        <v>9.1</v>
      </c>
      <c r="F76" s="287">
        <v>0.09</v>
      </c>
      <c r="G76" s="287">
        <v>0.09</v>
      </c>
      <c r="H76" s="287">
        <v>9.9999999999999992E-2</v>
      </c>
      <c r="I76" s="287">
        <v>9.9999999999999992E-2</v>
      </c>
      <c r="J76" s="287">
        <v>9.9999999999999992E-2</v>
      </c>
      <c r="K76" s="287">
        <v>9.9999999999999992E-2</v>
      </c>
      <c r="L76" s="287">
        <v>9.9999999999999992E-2</v>
      </c>
      <c r="M76" s="287">
        <v>9.9999999999999992E-2</v>
      </c>
      <c r="N76" s="288">
        <f>M76*(1+Assumptions!$G$48)</f>
        <v>9.9999999999999992E-2</v>
      </c>
      <c r="O76" s="288">
        <f>N76*(1+Assumptions!$G$48)</f>
        <v>9.9999999999999992E-2</v>
      </c>
      <c r="P76" s="288">
        <f>O76*(1+Assumptions!$G$48)</f>
        <v>9.9999999999999992E-2</v>
      </c>
      <c r="Q76" s="288">
        <f>P76*(1+Assumptions!$G$48)</f>
        <v>9.9999999999999992E-2</v>
      </c>
      <c r="R76" s="288">
        <f>Q76*(1+Assumptions!$G$48)</f>
        <v>9.9999999999999992E-2</v>
      </c>
      <c r="S76" s="288">
        <f>R76*(1+Assumptions!$G$48)</f>
        <v>9.9999999999999992E-2</v>
      </c>
      <c r="T76" s="288">
        <f>S76*(1+Assumptions!$G$48)</f>
        <v>9.9999999999999992E-2</v>
      </c>
      <c r="U76" s="288">
        <f>T76*(1+Assumptions!$G$48)</f>
        <v>9.9999999999999992E-2</v>
      </c>
      <c r="V76" s="288">
        <f>U76*(1+Assumptions!$G$48)</f>
        <v>9.9999999999999992E-2</v>
      </c>
      <c r="W76" s="288">
        <f>V76*(1+Assumptions!$G$48)</f>
        <v>9.9999999999999992E-2</v>
      </c>
      <c r="X76" s="288">
        <f>W76*(1+Assumptions!$G$48)</f>
        <v>9.9999999999999992E-2</v>
      </c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</row>
    <row r="77" spans="1:44" customFormat="1" x14ac:dyDescent="0.2">
      <c r="A77" s="232"/>
      <c r="B77" s="295" t="s">
        <v>331</v>
      </c>
      <c r="C77" s="296" t="b">
        <f t="shared" si="1"/>
        <v>0</v>
      </c>
      <c r="D77" s="7"/>
      <c r="E77" s="287">
        <v>10.599999999999998</v>
      </c>
      <c r="F77" s="287">
        <v>10.61</v>
      </c>
      <c r="G77" s="287">
        <v>10.67</v>
      </c>
      <c r="H77" s="287">
        <v>10.75</v>
      </c>
      <c r="I77" s="287">
        <v>10.719999999999999</v>
      </c>
      <c r="J77" s="287">
        <v>10.73</v>
      </c>
      <c r="K77" s="287">
        <v>10.81</v>
      </c>
      <c r="L77" s="287">
        <v>10.94</v>
      </c>
      <c r="M77" s="287">
        <v>11.009999999999998</v>
      </c>
      <c r="N77" s="288">
        <f>M77*(1+Assumptions!$G$48)</f>
        <v>11.009999999999998</v>
      </c>
      <c r="O77" s="288">
        <f>N77*(1+Assumptions!$G$48)</f>
        <v>11.009999999999998</v>
      </c>
      <c r="P77" s="288">
        <f>O77*(1+Assumptions!$G$48)</f>
        <v>11.009999999999998</v>
      </c>
      <c r="Q77" s="288">
        <f>P77*(1+Assumptions!$G$48)</f>
        <v>11.009999999999998</v>
      </c>
      <c r="R77" s="288">
        <f>Q77*(1+Assumptions!$G$48)</f>
        <v>11.009999999999998</v>
      </c>
      <c r="S77" s="288">
        <f>R77*(1+Assumptions!$G$48)</f>
        <v>11.009999999999998</v>
      </c>
      <c r="T77" s="288">
        <f>S77*(1+Assumptions!$G$48)</f>
        <v>11.009999999999998</v>
      </c>
      <c r="U77" s="288">
        <f>T77*(1+Assumptions!$G$48)</f>
        <v>11.009999999999998</v>
      </c>
      <c r="V77" s="288">
        <f>U77*(1+Assumptions!$G$48)</f>
        <v>11.009999999999998</v>
      </c>
      <c r="W77" s="288">
        <f>V77*(1+Assumptions!$G$48)</f>
        <v>11.009999999999998</v>
      </c>
      <c r="X77" s="288">
        <f>W77*(1+Assumptions!$G$48)</f>
        <v>11.009999999999998</v>
      </c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</row>
    <row r="78" spans="1:44" customFormat="1" x14ac:dyDescent="0.2">
      <c r="A78" s="232"/>
      <c r="B78" s="295" t="s">
        <v>332</v>
      </c>
      <c r="C78" s="296" t="b">
        <f t="shared" si="1"/>
        <v>0</v>
      </c>
      <c r="D78" s="7"/>
      <c r="E78" s="287">
        <v>14.96</v>
      </c>
      <c r="F78" s="287">
        <v>15.28</v>
      </c>
      <c r="G78" s="287">
        <v>15.76</v>
      </c>
      <c r="H78" s="287">
        <v>16.21</v>
      </c>
      <c r="I78" s="287">
        <v>16.36</v>
      </c>
      <c r="J78" s="287">
        <v>16.519999999999996</v>
      </c>
      <c r="K78" s="287">
        <v>17.010000000000002</v>
      </c>
      <c r="L78" s="287">
        <v>17.649999999999999</v>
      </c>
      <c r="M78" s="287">
        <v>17.84</v>
      </c>
      <c r="N78" s="288">
        <f>M78*(1+Assumptions!$G$48)</f>
        <v>17.84</v>
      </c>
      <c r="O78" s="288">
        <f>N78*(1+Assumptions!$G$48)</f>
        <v>17.84</v>
      </c>
      <c r="P78" s="288">
        <f>O78*(1+Assumptions!$G$48)</f>
        <v>17.84</v>
      </c>
      <c r="Q78" s="288">
        <f>P78*(1+Assumptions!$G$48)</f>
        <v>17.84</v>
      </c>
      <c r="R78" s="288">
        <f>Q78*(1+Assumptions!$G$48)</f>
        <v>17.84</v>
      </c>
      <c r="S78" s="288">
        <f>R78*(1+Assumptions!$G$48)</f>
        <v>17.84</v>
      </c>
      <c r="T78" s="288">
        <f>S78*(1+Assumptions!$G$48)</f>
        <v>17.84</v>
      </c>
      <c r="U78" s="288">
        <f>T78*(1+Assumptions!$G$48)</f>
        <v>17.84</v>
      </c>
      <c r="V78" s="288">
        <f>U78*(1+Assumptions!$G$48)</f>
        <v>17.84</v>
      </c>
      <c r="W78" s="288">
        <f>V78*(1+Assumptions!$G$48)</f>
        <v>17.84</v>
      </c>
      <c r="X78" s="288">
        <f>W78*(1+Assumptions!$G$48)</f>
        <v>17.84</v>
      </c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</row>
    <row r="79" spans="1:44" customFormat="1" x14ac:dyDescent="0.2">
      <c r="A79" s="232"/>
      <c r="B79" s="295" t="s">
        <v>333</v>
      </c>
      <c r="C79" s="296" t="b">
        <f t="shared" si="1"/>
        <v>0</v>
      </c>
      <c r="D79" s="7"/>
      <c r="E79" s="287">
        <v>11.369999999999997</v>
      </c>
      <c r="F79" s="287">
        <v>11.52</v>
      </c>
      <c r="G79" s="287">
        <v>11.73</v>
      </c>
      <c r="H79" s="287">
        <v>11.93</v>
      </c>
      <c r="I79" s="287">
        <v>12.109999999999998</v>
      </c>
      <c r="J79" s="287">
        <v>12.35</v>
      </c>
      <c r="K79" s="287">
        <v>12.68</v>
      </c>
      <c r="L79" s="287">
        <v>12.95</v>
      </c>
      <c r="M79" s="287">
        <v>13.11</v>
      </c>
      <c r="N79" s="288">
        <f>M79*(1+Assumptions!$G$48)</f>
        <v>13.11</v>
      </c>
      <c r="O79" s="288">
        <f>N79*(1+Assumptions!$G$48)</f>
        <v>13.11</v>
      </c>
      <c r="P79" s="288">
        <f>O79*(1+Assumptions!$G$48)</f>
        <v>13.11</v>
      </c>
      <c r="Q79" s="288">
        <f>P79*(1+Assumptions!$G$48)</f>
        <v>13.11</v>
      </c>
      <c r="R79" s="288">
        <f>Q79*(1+Assumptions!$G$48)</f>
        <v>13.11</v>
      </c>
      <c r="S79" s="288">
        <f>R79*(1+Assumptions!$G$48)</f>
        <v>13.11</v>
      </c>
      <c r="T79" s="288">
        <f>S79*(1+Assumptions!$G$48)</f>
        <v>13.11</v>
      </c>
      <c r="U79" s="288">
        <f>T79*(1+Assumptions!$G$48)</f>
        <v>13.11</v>
      </c>
      <c r="V79" s="288">
        <f>U79*(1+Assumptions!$G$48)</f>
        <v>13.11</v>
      </c>
      <c r="W79" s="288">
        <f>V79*(1+Assumptions!$G$48)</f>
        <v>13.11</v>
      </c>
      <c r="X79" s="288">
        <f>W79*(1+Assumptions!$G$48)</f>
        <v>13.11</v>
      </c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</row>
    <row r="80" spans="1:44" customFormat="1" x14ac:dyDescent="0.2">
      <c r="A80" s="232"/>
      <c r="B80" s="295" t="s">
        <v>334</v>
      </c>
      <c r="C80" s="296" t="b">
        <f t="shared" si="1"/>
        <v>0</v>
      </c>
      <c r="D80" s="7"/>
      <c r="E80" s="287">
        <v>13.16</v>
      </c>
      <c r="F80" s="287">
        <v>9.3699999999999992</v>
      </c>
      <c r="G80" s="287">
        <v>9.56</v>
      </c>
      <c r="H80" s="287">
        <v>9.7200000000000006</v>
      </c>
      <c r="I80" s="287">
        <v>9.7899999999999991</v>
      </c>
      <c r="J80" s="287">
        <v>9.89</v>
      </c>
      <c r="K80" s="287">
        <v>10.06</v>
      </c>
      <c r="L80" s="287">
        <v>10.27</v>
      </c>
      <c r="M80" s="287">
        <v>10.45</v>
      </c>
      <c r="N80" s="288">
        <f>M80*(1+Assumptions!$G$48)</f>
        <v>10.45</v>
      </c>
      <c r="O80" s="288">
        <f>N80*(1+Assumptions!$G$48)</f>
        <v>10.45</v>
      </c>
      <c r="P80" s="288">
        <f>O80*(1+Assumptions!$G$48)</f>
        <v>10.45</v>
      </c>
      <c r="Q80" s="288">
        <f>P80*(1+Assumptions!$G$48)</f>
        <v>10.45</v>
      </c>
      <c r="R80" s="288">
        <f>Q80*(1+Assumptions!$G$48)</f>
        <v>10.45</v>
      </c>
      <c r="S80" s="288">
        <f>R80*(1+Assumptions!$G$48)</f>
        <v>10.45</v>
      </c>
      <c r="T80" s="288">
        <f>S80*(1+Assumptions!$G$48)</f>
        <v>10.45</v>
      </c>
      <c r="U80" s="288">
        <f>T80*(1+Assumptions!$G$48)</f>
        <v>10.45</v>
      </c>
      <c r="V80" s="288">
        <f>U80*(1+Assumptions!$G$48)</f>
        <v>10.45</v>
      </c>
      <c r="W80" s="288">
        <f>V80*(1+Assumptions!$G$48)</f>
        <v>10.45</v>
      </c>
      <c r="X80" s="288">
        <f>W80*(1+Assumptions!$G$48)</f>
        <v>10.45</v>
      </c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</row>
    <row r="81" spans="1:44" customFormat="1" x14ac:dyDescent="0.2">
      <c r="A81" s="232"/>
      <c r="B81" s="295" t="s">
        <v>335</v>
      </c>
      <c r="C81" s="296" t="b">
        <f t="shared" si="1"/>
        <v>0</v>
      </c>
      <c r="D81" s="7"/>
      <c r="E81" s="287">
        <v>21.47</v>
      </c>
      <c r="F81" s="287">
        <v>13</v>
      </c>
      <c r="G81" s="287">
        <v>13.31</v>
      </c>
      <c r="H81" s="287">
        <v>13.59</v>
      </c>
      <c r="I81" s="287">
        <v>13.77</v>
      </c>
      <c r="J81" s="287">
        <v>13.969999999999999</v>
      </c>
      <c r="K81" s="287">
        <v>14.3</v>
      </c>
      <c r="L81" s="287">
        <v>14.649999999999999</v>
      </c>
      <c r="M81" s="287">
        <v>14.84</v>
      </c>
      <c r="N81" s="288">
        <f>M81*(1+Assumptions!$G$48)</f>
        <v>14.84</v>
      </c>
      <c r="O81" s="288">
        <f>N81*(1+Assumptions!$G$48)</f>
        <v>14.84</v>
      </c>
      <c r="P81" s="288">
        <f>O81*(1+Assumptions!$G$48)</f>
        <v>14.84</v>
      </c>
      <c r="Q81" s="288">
        <f>P81*(1+Assumptions!$G$48)</f>
        <v>14.84</v>
      </c>
      <c r="R81" s="288">
        <f>Q81*(1+Assumptions!$G$48)</f>
        <v>14.84</v>
      </c>
      <c r="S81" s="288">
        <f>R81*(1+Assumptions!$G$48)</f>
        <v>14.84</v>
      </c>
      <c r="T81" s="288">
        <f>S81*(1+Assumptions!$G$48)</f>
        <v>14.84</v>
      </c>
      <c r="U81" s="288">
        <f>T81*(1+Assumptions!$G$48)</f>
        <v>14.84</v>
      </c>
      <c r="V81" s="288">
        <f>U81*(1+Assumptions!$G$48)</f>
        <v>14.84</v>
      </c>
      <c r="W81" s="288">
        <f>V81*(1+Assumptions!$G$48)</f>
        <v>14.84</v>
      </c>
      <c r="X81" s="288">
        <f>W81*(1+Assumptions!$G$48)</f>
        <v>14.84</v>
      </c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</row>
    <row r="82" spans="1:44" customFormat="1" x14ac:dyDescent="0.2">
      <c r="A82" s="232"/>
      <c r="B82" s="295" t="s">
        <v>336</v>
      </c>
      <c r="C82" s="296" t="b">
        <f t="shared" si="1"/>
        <v>0</v>
      </c>
      <c r="D82" s="7"/>
      <c r="E82" s="287">
        <v>7.4699999999999989</v>
      </c>
      <c r="F82" s="287">
        <v>6.4599999999999991</v>
      </c>
      <c r="G82" s="287">
        <v>6.49</v>
      </c>
      <c r="H82" s="287">
        <v>6.5</v>
      </c>
      <c r="I82" s="287">
        <v>6.49</v>
      </c>
      <c r="J82" s="287">
        <v>6.5299999999999994</v>
      </c>
      <c r="K82" s="287">
        <v>6.57</v>
      </c>
      <c r="L82" s="287">
        <v>6.6099999999999994</v>
      </c>
      <c r="M82" s="287">
        <v>6.6199999999999992</v>
      </c>
      <c r="N82" s="288">
        <f>M82*(1+Assumptions!$G$48)</f>
        <v>6.6199999999999992</v>
      </c>
      <c r="O82" s="288">
        <f>N82*(1+Assumptions!$G$48)</f>
        <v>6.6199999999999992</v>
      </c>
      <c r="P82" s="288">
        <f>O82*(1+Assumptions!$G$48)</f>
        <v>6.6199999999999992</v>
      </c>
      <c r="Q82" s="288">
        <f>P82*(1+Assumptions!$G$48)</f>
        <v>6.6199999999999992</v>
      </c>
      <c r="R82" s="288">
        <f>Q82*(1+Assumptions!$G$48)</f>
        <v>6.6199999999999992</v>
      </c>
      <c r="S82" s="288">
        <f>R82*(1+Assumptions!$G$48)</f>
        <v>6.6199999999999992</v>
      </c>
      <c r="T82" s="288">
        <f>S82*(1+Assumptions!$G$48)</f>
        <v>6.6199999999999992</v>
      </c>
      <c r="U82" s="288">
        <f>T82*(1+Assumptions!$G$48)</f>
        <v>6.6199999999999992</v>
      </c>
      <c r="V82" s="288">
        <f>U82*(1+Assumptions!$G$48)</f>
        <v>6.6199999999999992</v>
      </c>
      <c r="W82" s="288">
        <f>V82*(1+Assumptions!$G$48)</f>
        <v>6.6199999999999992</v>
      </c>
      <c r="X82" s="288">
        <f>W82*(1+Assumptions!$G$48)</f>
        <v>6.6199999999999992</v>
      </c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</row>
    <row r="83" spans="1:44" customFormat="1" x14ac:dyDescent="0.2">
      <c r="A83" s="232"/>
      <c r="B83" s="295" t="s">
        <v>337</v>
      </c>
      <c r="C83" s="296" t="b">
        <f t="shared" si="1"/>
        <v>0</v>
      </c>
      <c r="D83" s="7"/>
      <c r="E83" s="287">
        <v>9.89</v>
      </c>
      <c r="F83" s="287">
        <v>16.82</v>
      </c>
      <c r="G83" s="287">
        <v>18.53</v>
      </c>
      <c r="H83" s="287">
        <v>18.350000000000001</v>
      </c>
      <c r="I83" s="287">
        <v>18.14</v>
      </c>
      <c r="J83" s="287">
        <v>17.97</v>
      </c>
      <c r="K83" s="287">
        <v>17.84</v>
      </c>
      <c r="L83" s="287">
        <v>17.73</v>
      </c>
      <c r="M83" s="287">
        <v>17.649999999999999</v>
      </c>
      <c r="N83" s="288">
        <f>M83*(1+Assumptions!$G$48)</f>
        <v>17.649999999999999</v>
      </c>
      <c r="O83" s="288">
        <f>N83*(1+Assumptions!$G$48)</f>
        <v>17.649999999999999</v>
      </c>
      <c r="P83" s="288">
        <f>O83*(1+Assumptions!$G$48)</f>
        <v>17.649999999999999</v>
      </c>
      <c r="Q83" s="288">
        <f>P83*(1+Assumptions!$G$48)</f>
        <v>17.649999999999999</v>
      </c>
      <c r="R83" s="288">
        <f>Q83*(1+Assumptions!$G$48)</f>
        <v>17.649999999999999</v>
      </c>
      <c r="S83" s="288">
        <f>R83*(1+Assumptions!$G$48)</f>
        <v>17.649999999999999</v>
      </c>
      <c r="T83" s="288">
        <f>S83*(1+Assumptions!$G$48)</f>
        <v>17.649999999999999</v>
      </c>
      <c r="U83" s="288">
        <f>T83*(1+Assumptions!$G$48)</f>
        <v>17.649999999999999</v>
      </c>
      <c r="V83" s="288">
        <f>U83*(1+Assumptions!$G$48)</f>
        <v>17.649999999999999</v>
      </c>
      <c r="W83" s="288">
        <f>V83*(1+Assumptions!$G$48)</f>
        <v>17.649999999999999</v>
      </c>
      <c r="X83" s="288">
        <f>W83*(1+Assumptions!$G$48)</f>
        <v>17.649999999999999</v>
      </c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</row>
    <row r="84" spans="1:44" customFormat="1" x14ac:dyDescent="0.2">
      <c r="A84" s="232"/>
      <c r="B84" s="295" t="s">
        <v>789</v>
      </c>
      <c r="C84" s="296" t="b">
        <f t="shared" si="1"/>
        <v>0</v>
      </c>
      <c r="D84" s="7"/>
      <c r="E84" s="287">
        <v>5.79</v>
      </c>
      <c r="F84" s="287">
        <v>5.87</v>
      </c>
      <c r="G84" s="287">
        <v>5.9899999999999993</v>
      </c>
      <c r="H84" s="287">
        <v>6.0799999999999992</v>
      </c>
      <c r="I84" s="287">
        <v>6.1399999999999988</v>
      </c>
      <c r="J84" s="287">
        <v>6.25</v>
      </c>
      <c r="K84" s="287">
        <v>6.379999999999999</v>
      </c>
      <c r="L84" s="287">
        <v>6.5</v>
      </c>
      <c r="M84" s="287">
        <v>6.57</v>
      </c>
      <c r="N84" s="288">
        <f>M84*(1+Assumptions!$G$48)</f>
        <v>6.57</v>
      </c>
      <c r="O84" s="288">
        <f>N84*(1+Assumptions!$G$48)</f>
        <v>6.57</v>
      </c>
      <c r="P84" s="288">
        <f>O84*(1+Assumptions!$G$48)</f>
        <v>6.57</v>
      </c>
      <c r="Q84" s="288">
        <f>P84*(1+Assumptions!$G$48)</f>
        <v>6.57</v>
      </c>
      <c r="R84" s="288">
        <f>Q84*(1+Assumptions!$G$48)</f>
        <v>6.57</v>
      </c>
      <c r="S84" s="288">
        <f>R84*(1+Assumptions!$G$48)</f>
        <v>6.57</v>
      </c>
      <c r="T84" s="288">
        <f>S84*(1+Assumptions!$G$48)</f>
        <v>6.57</v>
      </c>
      <c r="U84" s="288">
        <f>T84*(1+Assumptions!$G$48)</f>
        <v>6.57</v>
      </c>
      <c r="V84" s="288">
        <f>U84*(1+Assumptions!$G$48)</f>
        <v>6.57</v>
      </c>
      <c r="W84" s="288">
        <f>V84*(1+Assumptions!$G$48)</f>
        <v>6.57</v>
      </c>
      <c r="X84" s="288">
        <f>W84*(1+Assumptions!$G$48)</f>
        <v>6.57</v>
      </c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</row>
    <row r="85" spans="1:44" customFormat="1" x14ac:dyDescent="0.2">
      <c r="A85" s="232"/>
      <c r="B85" s="295" t="s">
        <v>338</v>
      </c>
      <c r="C85" s="296" t="b">
        <f t="shared" si="1"/>
        <v>0</v>
      </c>
      <c r="D85" s="7"/>
      <c r="E85" s="287">
        <v>13.039999999999997</v>
      </c>
      <c r="F85" s="287">
        <v>13.239999999999998</v>
      </c>
      <c r="G85" s="287">
        <v>13.489999999999998</v>
      </c>
      <c r="H85" s="287">
        <v>9.81</v>
      </c>
      <c r="I85" s="287">
        <v>9.8800000000000008</v>
      </c>
      <c r="J85" s="287">
        <v>9.9899999999999984</v>
      </c>
      <c r="K85" s="287">
        <v>10.199999999999999</v>
      </c>
      <c r="L85" s="287">
        <v>10.43</v>
      </c>
      <c r="M85" s="287">
        <v>10.62</v>
      </c>
      <c r="N85" s="288">
        <f>M85*(1+Assumptions!$G$48)</f>
        <v>10.62</v>
      </c>
      <c r="O85" s="288">
        <f>N85*(1+Assumptions!$G$48)</f>
        <v>10.62</v>
      </c>
      <c r="P85" s="288">
        <f>O85*(1+Assumptions!$G$48)</f>
        <v>10.62</v>
      </c>
      <c r="Q85" s="288">
        <f>P85*(1+Assumptions!$G$48)</f>
        <v>10.62</v>
      </c>
      <c r="R85" s="288">
        <f>Q85*(1+Assumptions!$G$48)</f>
        <v>10.62</v>
      </c>
      <c r="S85" s="288">
        <f>R85*(1+Assumptions!$G$48)</f>
        <v>10.62</v>
      </c>
      <c r="T85" s="288">
        <f>S85*(1+Assumptions!$G$48)</f>
        <v>10.62</v>
      </c>
      <c r="U85" s="288">
        <f>T85*(1+Assumptions!$G$48)</f>
        <v>10.62</v>
      </c>
      <c r="V85" s="288">
        <f>U85*(1+Assumptions!$G$48)</f>
        <v>10.62</v>
      </c>
      <c r="W85" s="288">
        <f>V85*(1+Assumptions!$G$48)</f>
        <v>10.62</v>
      </c>
      <c r="X85" s="288">
        <f>W85*(1+Assumptions!$G$48)</f>
        <v>10.62</v>
      </c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</row>
    <row r="86" spans="1:44" customFormat="1" x14ac:dyDescent="0.2">
      <c r="A86" s="232"/>
      <c r="B86" s="295" t="s">
        <v>339</v>
      </c>
      <c r="C86" s="296" t="b">
        <f t="shared" si="1"/>
        <v>0</v>
      </c>
      <c r="D86" s="7"/>
      <c r="E86" s="287">
        <v>8.4199999999999982</v>
      </c>
      <c r="F86" s="287">
        <v>2.15</v>
      </c>
      <c r="G86" s="287">
        <v>2.19</v>
      </c>
      <c r="H86" s="287">
        <v>2.23</v>
      </c>
      <c r="I86" s="287">
        <v>2.25</v>
      </c>
      <c r="J86" s="287">
        <v>2.29</v>
      </c>
      <c r="K86" s="287">
        <v>2.34</v>
      </c>
      <c r="L86" s="287">
        <v>2.38</v>
      </c>
      <c r="M86" s="287">
        <v>2.4</v>
      </c>
      <c r="N86" s="288">
        <f>M86*(1+Assumptions!$G$48)</f>
        <v>2.4</v>
      </c>
      <c r="O86" s="288">
        <f>N86*(1+Assumptions!$G$48)</f>
        <v>2.4</v>
      </c>
      <c r="P86" s="288">
        <f>O86*(1+Assumptions!$G$48)</f>
        <v>2.4</v>
      </c>
      <c r="Q86" s="288">
        <f>P86*(1+Assumptions!$G$48)</f>
        <v>2.4</v>
      </c>
      <c r="R86" s="288">
        <f>Q86*(1+Assumptions!$G$48)</f>
        <v>2.4</v>
      </c>
      <c r="S86" s="288">
        <f>R86*(1+Assumptions!$G$48)</f>
        <v>2.4</v>
      </c>
      <c r="T86" s="288">
        <f>S86*(1+Assumptions!$G$48)</f>
        <v>2.4</v>
      </c>
      <c r="U86" s="288">
        <f>T86*(1+Assumptions!$G$48)</f>
        <v>2.4</v>
      </c>
      <c r="V86" s="288">
        <f>U86*(1+Assumptions!$G$48)</f>
        <v>2.4</v>
      </c>
      <c r="W86" s="288">
        <f>V86*(1+Assumptions!$G$48)</f>
        <v>2.4</v>
      </c>
      <c r="X86" s="288">
        <f>W86*(1+Assumptions!$G$48)</f>
        <v>2.4</v>
      </c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</row>
    <row r="87" spans="1:44" customFormat="1" x14ac:dyDescent="0.2">
      <c r="A87" s="232"/>
      <c r="B87" s="295" t="s">
        <v>340</v>
      </c>
      <c r="C87" s="296" t="b">
        <f t="shared" si="1"/>
        <v>0</v>
      </c>
      <c r="D87" s="7"/>
      <c r="E87" s="287">
        <v>16.02</v>
      </c>
      <c r="F87" s="287">
        <v>10.439999999999998</v>
      </c>
      <c r="G87" s="287">
        <v>10.77</v>
      </c>
      <c r="H87" s="287">
        <v>11.09</v>
      </c>
      <c r="I87" s="287">
        <v>11.35</v>
      </c>
      <c r="J87" s="287">
        <v>11.64</v>
      </c>
      <c r="K87" s="287">
        <v>11.989999999999998</v>
      </c>
      <c r="L87" s="287">
        <v>12.38</v>
      </c>
      <c r="M87" s="287">
        <v>12.67</v>
      </c>
      <c r="N87" s="288">
        <f>M87*(1+Assumptions!$G$48)</f>
        <v>12.67</v>
      </c>
      <c r="O87" s="288">
        <f>N87*(1+Assumptions!$G$48)</f>
        <v>12.67</v>
      </c>
      <c r="P87" s="288">
        <f>O87*(1+Assumptions!$G$48)</f>
        <v>12.67</v>
      </c>
      <c r="Q87" s="288">
        <f>P87*(1+Assumptions!$G$48)</f>
        <v>12.67</v>
      </c>
      <c r="R87" s="288">
        <f>Q87*(1+Assumptions!$G$48)</f>
        <v>12.67</v>
      </c>
      <c r="S87" s="288">
        <f>R87*(1+Assumptions!$G$48)</f>
        <v>12.67</v>
      </c>
      <c r="T87" s="288">
        <f>S87*(1+Assumptions!$G$48)</f>
        <v>12.67</v>
      </c>
      <c r="U87" s="288">
        <f>T87*(1+Assumptions!$G$48)</f>
        <v>12.67</v>
      </c>
      <c r="V87" s="288">
        <f>U87*(1+Assumptions!$G$48)</f>
        <v>12.67</v>
      </c>
      <c r="W87" s="288">
        <f>V87*(1+Assumptions!$G$48)</f>
        <v>12.67</v>
      </c>
      <c r="X87" s="288">
        <f>W87*(1+Assumptions!$G$48)</f>
        <v>12.67</v>
      </c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</row>
    <row r="88" spans="1:44" customFormat="1" x14ac:dyDescent="0.2">
      <c r="A88" s="232"/>
      <c r="B88" s="295" t="s">
        <v>790</v>
      </c>
      <c r="C88" s="296" t="b">
        <f t="shared" si="1"/>
        <v>0</v>
      </c>
      <c r="D88" s="7"/>
      <c r="E88" s="287">
        <v>0</v>
      </c>
      <c r="F88" s="287">
        <v>0</v>
      </c>
      <c r="G88" s="287">
        <v>0</v>
      </c>
      <c r="H88" s="287">
        <v>0</v>
      </c>
      <c r="I88" s="287">
        <v>0</v>
      </c>
      <c r="J88" s="287">
        <v>0</v>
      </c>
      <c r="K88" s="287">
        <v>0</v>
      </c>
      <c r="L88" s="287">
        <v>0</v>
      </c>
      <c r="M88" s="287">
        <v>0</v>
      </c>
      <c r="N88" s="288">
        <f>M88*(1+Assumptions!$G$48)</f>
        <v>0</v>
      </c>
      <c r="O88" s="288">
        <f>N88*(1+Assumptions!$G$48)</f>
        <v>0</v>
      </c>
      <c r="P88" s="288">
        <f>O88*(1+Assumptions!$G$48)</f>
        <v>0</v>
      </c>
      <c r="Q88" s="288">
        <f>P88*(1+Assumptions!$G$48)</f>
        <v>0</v>
      </c>
      <c r="R88" s="288">
        <f>Q88*(1+Assumptions!$G$48)</f>
        <v>0</v>
      </c>
      <c r="S88" s="288">
        <f>R88*(1+Assumptions!$G$48)</f>
        <v>0</v>
      </c>
      <c r="T88" s="288">
        <f>S88*(1+Assumptions!$G$48)</f>
        <v>0</v>
      </c>
      <c r="U88" s="288">
        <f>T88*(1+Assumptions!$G$48)</f>
        <v>0</v>
      </c>
      <c r="V88" s="288">
        <f>U88*(1+Assumptions!$G$48)</f>
        <v>0</v>
      </c>
      <c r="W88" s="288">
        <f>V88*(1+Assumptions!$G$48)</f>
        <v>0</v>
      </c>
      <c r="X88" s="288">
        <f>W88*(1+Assumptions!$G$48)</f>
        <v>0</v>
      </c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</row>
    <row r="89" spans="1:44" customFormat="1" x14ac:dyDescent="0.2">
      <c r="A89" s="232"/>
      <c r="B89" s="295" t="s">
        <v>341</v>
      </c>
      <c r="C89" s="296" t="b">
        <f t="shared" si="1"/>
        <v>0</v>
      </c>
      <c r="D89" s="7"/>
      <c r="E89" s="287">
        <v>12.279999999999998</v>
      </c>
      <c r="F89" s="287">
        <v>12.319999999999999</v>
      </c>
      <c r="G89" s="287">
        <v>12.5</v>
      </c>
      <c r="H89" s="287">
        <v>12.609999999999998</v>
      </c>
      <c r="I89" s="287">
        <v>12.71</v>
      </c>
      <c r="J89" s="287">
        <v>12.86</v>
      </c>
      <c r="K89" s="287">
        <v>13.069999999999999</v>
      </c>
      <c r="L89" s="287">
        <v>13.329999999999998</v>
      </c>
      <c r="M89" s="287">
        <v>13.489999999999998</v>
      </c>
      <c r="N89" s="288">
        <f>M89*(1+Assumptions!$G$48)</f>
        <v>13.489999999999998</v>
      </c>
      <c r="O89" s="288">
        <f>N89*(1+Assumptions!$G$48)</f>
        <v>13.489999999999998</v>
      </c>
      <c r="P89" s="288">
        <f>O89*(1+Assumptions!$G$48)</f>
        <v>13.489999999999998</v>
      </c>
      <c r="Q89" s="288">
        <f>P89*(1+Assumptions!$G$48)</f>
        <v>13.489999999999998</v>
      </c>
      <c r="R89" s="288">
        <f>Q89*(1+Assumptions!$G$48)</f>
        <v>13.489999999999998</v>
      </c>
      <c r="S89" s="288">
        <f>R89*(1+Assumptions!$G$48)</f>
        <v>13.489999999999998</v>
      </c>
      <c r="T89" s="288">
        <f>S89*(1+Assumptions!$G$48)</f>
        <v>13.489999999999998</v>
      </c>
      <c r="U89" s="288">
        <f>T89*(1+Assumptions!$G$48)</f>
        <v>13.489999999999998</v>
      </c>
      <c r="V89" s="288">
        <f>U89*(1+Assumptions!$G$48)</f>
        <v>13.489999999999998</v>
      </c>
      <c r="W89" s="288">
        <f>V89*(1+Assumptions!$G$48)</f>
        <v>13.489999999999998</v>
      </c>
      <c r="X89" s="288">
        <f>W89*(1+Assumptions!$G$48)</f>
        <v>13.489999999999998</v>
      </c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</row>
    <row r="90" spans="1:44" customFormat="1" x14ac:dyDescent="0.2">
      <c r="A90" s="232"/>
      <c r="B90" s="295" t="s">
        <v>342</v>
      </c>
      <c r="C90" s="296" t="b">
        <f t="shared" si="1"/>
        <v>0</v>
      </c>
      <c r="D90" s="7"/>
      <c r="E90" s="287">
        <v>10.559999999999999</v>
      </c>
      <c r="F90" s="287">
        <v>8.66</v>
      </c>
      <c r="G90" s="287">
        <v>8.8699999999999974</v>
      </c>
      <c r="H90" s="287">
        <v>9.09</v>
      </c>
      <c r="I90" s="287">
        <v>9.2799999999999994</v>
      </c>
      <c r="J90" s="287">
        <v>9.509999999999998</v>
      </c>
      <c r="K90" s="287">
        <v>9.8299999999999983</v>
      </c>
      <c r="L90" s="287">
        <v>10.17</v>
      </c>
      <c r="M90" s="287">
        <v>10.439999999999998</v>
      </c>
      <c r="N90" s="288">
        <f>M90*(1+Assumptions!$G$48)</f>
        <v>10.439999999999998</v>
      </c>
      <c r="O90" s="288">
        <f>N90*(1+Assumptions!$G$48)</f>
        <v>10.439999999999998</v>
      </c>
      <c r="P90" s="288">
        <f>O90*(1+Assumptions!$G$48)</f>
        <v>10.439999999999998</v>
      </c>
      <c r="Q90" s="288">
        <f>P90*(1+Assumptions!$G$48)</f>
        <v>10.439999999999998</v>
      </c>
      <c r="R90" s="288">
        <f>Q90*(1+Assumptions!$G$48)</f>
        <v>10.439999999999998</v>
      </c>
      <c r="S90" s="288">
        <f>R90*(1+Assumptions!$G$48)</f>
        <v>10.439999999999998</v>
      </c>
      <c r="T90" s="288">
        <f>S90*(1+Assumptions!$G$48)</f>
        <v>10.439999999999998</v>
      </c>
      <c r="U90" s="288">
        <f>T90*(1+Assumptions!$G$48)</f>
        <v>10.439999999999998</v>
      </c>
      <c r="V90" s="288">
        <f>U90*(1+Assumptions!$G$48)</f>
        <v>10.439999999999998</v>
      </c>
      <c r="W90" s="288">
        <f>V90*(1+Assumptions!$G$48)</f>
        <v>10.439999999999998</v>
      </c>
      <c r="X90" s="288">
        <f>W90*(1+Assumptions!$G$48)</f>
        <v>10.439999999999998</v>
      </c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</row>
    <row r="91" spans="1:44" customFormat="1" x14ac:dyDescent="0.2">
      <c r="A91" s="232"/>
      <c r="B91" s="295" t="s">
        <v>343</v>
      </c>
      <c r="C91" s="296" t="b">
        <f t="shared" si="1"/>
        <v>0</v>
      </c>
      <c r="D91" s="7"/>
      <c r="E91" s="287">
        <v>11.2</v>
      </c>
      <c r="F91" s="287">
        <v>11.34</v>
      </c>
      <c r="G91" s="287">
        <v>11.509999999999998</v>
      </c>
      <c r="H91" s="287">
        <v>11.649999999999999</v>
      </c>
      <c r="I91" s="287">
        <v>11.74</v>
      </c>
      <c r="J91" s="287">
        <v>11.85</v>
      </c>
      <c r="K91" s="287">
        <v>12.02</v>
      </c>
      <c r="L91" s="287">
        <v>12.299999999999999</v>
      </c>
      <c r="M91" s="287">
        <v>12.39</v>
      </c>
      <c r="N91" s="288">
        <f>M91*(1+Assumptions!$G$48)</f>
        <v>12.39</v>
      </c>
      <c r="O91" s="288">
        <f>N91*(1+Assumptions!$G$48)</f>
        <v>12.39</v>
      </c>
      <c r="P91" s="288">
        <f>O91*(1+Assumptions!$G$48)</f>
        <v>12.39</v>
      </c>
      <c r="Q91" s="288">
        <f>P91*(1+Assumptions!$G$48)</f>
        <v>12.39</v>
      </c>
      <c r="R91" s="288">
        <f>Q91*(1+Assumptions!$G$48)</f>
        <v>12.39</v>
      </c>
      <c r="S91" s="288">
        <f>R91*(1+Assumptions!$G$48)</f>
        <v>12.39</v>
      </c>
      <c r="T91" s="288">
        <f>S91*(1+Assumptions!$G$48)</f>
        <v>12.39</v>
      </c>
      <c r="U91" s="288">
        <f>T91*(1+Assumptions!$G$48)</f>
        <v>12.39</v>
      </c>
      <c r="V91" s="288">
        <f>U91*(1+Assumptions!$G$48)</f>
        <v>12.39</v>
      </c>
      <c r="W91" s="288">
        <f>V91*(1+Assumptions!$G$48)</f>
        <v>12.39</v>
      </c>
      <c r="X91" s="288">
        <f>W91*(1+Assumptions!$G$48)</f>
        <v>12.39</v>
      </c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</row>
    <row r="92" spans="1:44" customFormat="1" x14ac:dyDescent="0.2">
      <c r="A92" s="232"/>
      <c r="B92" s="295" t="s">
        <v>344</v>
      </c>
      <c r="C92" s="296" t="b">
        <f t="shared" si="1"/>
        <v>0</v>
      </c>
      <c r="D92" s="7"/>
      <c r="E92" s="287">
        <v>12.299999999999999</v>
      </c>
      <c r="F92" s="287">
        <v>12.449999999999998</v>
      </c>
      <c r="G92" s="287">
        <v>12.689999999999998</v>
      </c>
      <c r="H92" s="287">
        <v>12.899999999999999</v>
      </c>
      <c r="I92" s="287">
        <v>12.929999999999998</v>
      </c>
      <c r="J92" s="287">
        <v>13</v>
      </c>
      <c r="K92" s="287">
        <v>13.249999999999998</v>
      </c>
      <c r="L92" s="287">
        <v>13.58</v>
      </c>
      <c r="M92" s="287">
        <v>13.619999999999997</v>
      </c>
      <c r="N92" s="288">
        <f>M92*(1+Assumptions!$G$48)</f>
        <v>13.619999999999997</v>
      </c>
      <c r="O92" s="288">
        <f>N92*(1+Assumptions!$G$48)</f>
        <v>13.619999999999997</v>
      </c>
      <c r="P92" s="288">
        <f>O92*(1+Assumptions!$G$48)</f>
        <v>13.619999999999997</v>
      </c>
      <c r="Q92" s="288">
        <f>P92*(1+Assumptions!$G$48)</f>
        <v>13.619999999999997</v>
      </c>
      <c r="R92" s="288">
        <f>Q92*(1+Assumptions!$G$48)</f>
        <v>13.619999999999997</v>
      </c>
      <c r="S92" s="288">
        <f>R92*(1+Assumptions!$G$48)</f>
        <v>13.619999999999997</v>
      </c>
      <c r="T92" s="288">
        <f>S92*(1+Assumptions!$G$48)</f>
        <v>13.619999999999997</v>
      </c>
      <c r="U92" s="288">
        <f>T92*(1+Assumptions!$G$48)</f>
        <v>13.619999999999997</v>
      </c>
      <c r="V92" s="288">
        <f>U92*(1+Assumptions!$G$48)</f>
        <v>13.619999999999997</v>
      </c>
      <c r="W92" s="288">
        <f>V92*(1+Assumptions!$G$48)</f>
        <v>13.619999999999997</v>
      </c>
      <c r="X92" s="288">
        <f>W92*(1+Assumptions!$G$48)</f>
        <v>13.619999999999997</v>
      </c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</row>
    <row r="93" spans="1:44" customFormat="1" x14ac:dyDescent="0.2">
      <c r="A93" s="232"/>
      <c r="B93" s="295" t="s">
        <v>345</v>
      </c>
      <c r="C93" s="296" t="b">
        <f t="shared" si="1"/>
        <v>0</v>
      </c>
      <c r="D93" s="7"/>
      <c r="E93" s="287">
        <v>12.34</v>
      </c>
      <c r="F93" s="287">
        <v>12.239999999999998</v>
      </c>
      <c r="G93" s="287">
        <v>12.19</v>
      </c>
      <c r="H93" s="287">
        <v>12.119999999999997</v>
      </c>
      <c r="I93" s="287">
        <v>11.979999999999999</v>
      </c>
      <c r="J93" s="287">
        <v>11.87</v>
      </c>
      <c r="K93" s="287">
        <v>11.85</v>
      </c>
      <c r="L93" s="287">
        <v>11.86</v>
      </c>
      <c r="M93" s="287">
        <v>11.74</v>
      </c>
      <c r="N93" s="288">
        <f>M93*(1+Assumptions!$G$48)</f>
        <v>11.74</v>
      </c>
      <c r="O93" s="288">
        <f>N93*(1+Assumptions!$G$48)</f>
        <v>11.74</v>
      </c>
      <c r="P93" s="288">
        <f>O93*(1+Assumptions!$G$48)</f>
        <v>11.74</v>
      </c>
      <c r="Q93" s="288">
        <f>P93*(1+Assumptions!$G$48)</f>
        <v>11.74</v>
      </c>
      <c r="R93" s="288">
        <f>Q93*(1+Assumptions!$G$48)</f>
        <v>11.74</v>
      </c>
      <c r="S93" s="288">
        <f>R93*(1+Assumptions!$G$48)</f>
        <v>11.74</v>
      </c>
      <c r="T93" s="288">
        <f>S93*(1+Assumptions!$G$48)</f>
        <v>11.74</v>
      </c>
      <c r="U93" s="288">
        <f>T93*(1+Assumptions!$G$48)</f>
        <v>11.74</v>
      </c>
      <c r="V93" s="288">
        <f>U93*(1+Assumptions!$G$48)</f>
        <v>11.74</v>
      </c>
      <c r="W93" s="288">
        <f>V93*(1+Assumptions!$G$48)</f>
        <v>11.74</v>
      </c>
      <c r="X93" s="288">
        <f>W93*(1+Assumptions!$G$48)</f>
        <v>11.74</v>
      </c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</row>
    <row r="94" spans="1:44" customFormat="1" x14ac:dyDescent="0.2">
      <c r="A94" s="232"/>
      <c r="B94" s="295" t="s">
        <v>346</v>
      </c>
      <c r="C94" s="296" t="b">
        <f t="shared" si="1"/>
        <v>0</v>
      </c>
      <c r="D94" s="7"/>
      <c r="E94" s="287">
        <v>8.7399999999999984</v>
      </c>
      <c r="F94" s="287">
        <v>8.7799999999999994</v>
      </c>
      <c r="G94" s="287">
        <v>8.8999999999999986</v>
      </c>
      <c r="H94" s="287">
        <v>8.98</v>
      </c>
      <c r="I94" s="287">
        <v>8.9600000000000009</v>
      </c>
      <c r="J94" s="287">
        <v>8.9600000000000009</v>
      </c>
      <c r="K94" s="287">
        <v>9.09</v>
      </c>
      <c r="L94" s="287">
        <v>9.26</v>
      </c>
      <c r="M94" s="287">
        <v>9.24</v>
      </c>
      <c r="N94" s="288">
        <f>M94*(1+Assumptions!$G$48)</f>
        <v>9.24</v>
      </c>
      <c r="O94" s="288">
        <f>N94*(1+Assumptions!$G$48)</f>
        <v>9.24</v>
      </c>
      <c r="P94" s="288">
        <f>O94*(1+Assumptions!$G$48)</f>
        <v>9.24</v>
      </c>
      <c r="Q94" s="288">
        <f>P94*(1+Assumptions!$G$48)</f>
        <v>9.24</v>
      </c>
      <c r="R94" s="288">
        <f>Q94*(1+Assumptions!$G$48)</f>
        <v>9.24</v>
      </c>
      <c r="S94" s="288">
        <f>R94*(1+Assumptions!$G$48)</f>
        <v>9.24</v>
      </c>
      <c r="T94" s="288">
        <f>S94*(1+Assumptions!$G$48)</f>
        <v>9.24</v>
      </c>
      <c r="U94" s="288">
        <f>T94*(1+Assumptions!$G$48)</f>
        <v>9.24</v>
      </c>
      <c r="V94" s="288">
        <f>U94*(1+Assumptions!$G$48)</f>
        <v>9.24</v>
      </c>
      <c r="W94" s="288">
        <f>V94*(1+Assumptions!$G$48)</f>
        <v>9.24</v>
      </c>
      <c r="X94" s="288">
        <f>W94*(1+Assumptions!$G$48)</f>
        <v>9.24</v>
      </c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</row>
    <row r="95" spans="1:44" customFormat="1" x14ac:dyDescent="0.2">
      <c r="A95" s="232"/>
      <c r="B95" s="295" t="s">
        <v>347</v>
      </c>
      <c r="C95" s="296" t="b">
        <f t="shared" si="1"/>
        <v>0</v>
      </c>
      <c r="D95" s="7"/>
      <c r="E95" s="287">
        <v>6.9699999999999989</v>
      </c>
      <c r="F95" s="287">
        <v>6.9</v>
      </c>
      <c r="G95" s="287">
        <v>6.8599999999999994</v>
      </c>
      <c r="H95" s="287">
        <v>6.8099999999999987</v>
      </c>
      <c r="I95" s="287">
        <v>6.72</v>
      </c>
      <c r="J95" s="287">
        <v>6.65</v>
      </c>
      <c r="K95" s="287">
        <v>6.6199999999999992</v>
      </c>
      <c r="L95" s="287">
        <v>6.6099999999999994</v>
      </c>
      <c r="M95" s="287">
        <v>6.55</v>
      </c>
      <c r="N95" s="288">
        <f>M95*(1+Assumptions!$G$48)</f>
        <v>6.55</v>
      </c>
      <c r="O95" s="288">
        <f>N95*(1+Assumptions!$G$48)</f>
        <v>6.55</v>
      </c>
      <c r="P95" s="288">
        <f>O95*(1+Assumptions!$G$48)</f>
        <v>6.55</v>
      </c>
      <c r="Q95" s="288">
        <f>P95*(1+Assumptions!$G$48)</f>
        <v>6.55</v>
      </c>
      <c r="R95" s="288">
        <f>Q95*(1+Assumptions!$G$48)</f>
        <v>6.55</v>
      </c>
      <c r="S95" s="288">
        <f>R95*(1+Assumptions!$G$48)</f>
        <v>6.55</v>
      </c>
      <c r="T95" s="288">
        <f>S95*(1+Assumptions!$G$48)</f>
        <v>6.55</v>
      </c>
      <c r="U95" s="288">
        <f>T95*(1+Assumptions!$G$48)</f>
        <v>6.55</v>
      </c>
      <c r="V95" s="288">
        <f>U95*(1+Assumptions!$G$48)</f>
        <v>6.55</v>
      </c>
      <c r="W95" s="288">
        <f>V95*(1+Assumptions!$G$48)</f>
        <v>6.55</v>
      </c>
      <c r="X95" s="288">
        <f>W95*(1+Assumptions!$G$48)</f>
        <v>6.55</v>
      </c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</row>
    <row r="96" spans="1:44" customFormat="1" x14ac:dyDescent="0.2">
      <c r="A96" s="232"/>
      <c r="B96" s="295" t="s">
        <v>791</v>
      </c>
      <c r="C96" s="296" t="b">
        <f t="shared" si="1"/>
        <v>0</v>
      </c>
      <c r="D96" s="7"/>
      <c r="E96" s="287">
        <v>4.99</v>
      </c>
      <c r="F96" s="287">
        <v>6.96</v>
      </c>
      <c r="G96" s="287">
        <v>7.6199999999999992</v>
      </c>
      <c r="H96" s="287">
        <v>7.6499999999999995</v>
      </c>
      <c r="I96" s="287">
        <v>7.66</v>
      </c>
      <c r="J96" s="287">
        <v>7.6499999999999995</v>
      </c>
      <c r="K96" s="287">
        <v>7.64</v>
      </c>
      <c r="L96" s="287">
        <v>7.64</v>
      </c>
      <c r="M96" s="287">
        <v>7.59</v>
      </c>
      <c r="N96" s="288">
        <f>M96*(1+Assumptions!$G$48)</f>
        <v>7.59</v>
      </c>
      <c r="O96" s="288">
        <f>N96*(1+Assumptions!$G$48)</f>
        <v>7.59</v>
      </c>
      <c r="P96" s="288">
        <f>O96*(1+Assumptions!$G$48)</f>
        <v>7.59</v>
      </c>
      <c r="Q96" s="288">
        <f>P96*(1+Assumptions!$G$48)</f>
        <v>7.59</v>
      </c>
      <c r="R96" s="288">
        <f>Q96*(1+Assumptions!$G$48)</f>
        <v>7.59</v>
      </c>
      <c r="S96" s="288">
        <f>R96*(1+Assumptions!$G$48)</f>
        <v>7.59</v>
      </c>
      <c r="T96" s="288">
        <f>S96*(1+Assumptions!$G$48)</f>
        <v>7.59</v>
      </c>
      <c r="U96" s="288">
        <f>T96*(1+Assumptions!$G$48)</f>
        <v>7.59</v>
      </c>
      <c r="V96" s="288">
        <f>U96*(1+Assumptions!$G$48)</f>
        <v>7.59</v>
      </c>
      <c r="W96" s="288">
        <f>V96*(1+Assumptions!$G$48)</f>
        <v>7.59</v>
      </c>
      <c r="X96" s="288">
        <f>W96*(1+Assumptions!$G$48)</f>
        <v>7.59</v>
      </c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</row>
    <row r="97" spans="1:44" customFormat="1" x14ac:dyDescent="0.2">
      <c r="A97" s="232"/>
      <c r="B97" s="295" t="s">
        <v>792</v>
      </c>
      <c r="C97" s="296" t="b">
        <f t="shared" si="1"/>
        <v>0</v>
      </c>
      <c r="D97" s="7"/>
      <c r="E97" s="287">
        <v>7.7899999999999991</v>
      </c>
      <c r="F97" s="287">
        <v>5.05</v>
      </c>
      <c r="G97" s="287">
        <v>5.1100000000000003</v>
      </c>
      <c r="H97" s="287">
        <v>5.16</v>
      </c>
      <c r="I97" s="287">
        <v>5.17</v>
      </c>
      <c r="J97" s="287">
        <v>5.17</v>
      </c>
      <c r="K97" s="287">
        <v>5.21</v>
      </c>
      <c r="L97" s="287">
        <v>5.27</v>
      </c>
      <c r="M97" s="287">
        <v>5.26</v>
      </c>
      <c r="N97" s="288">
        <f>M97*(1+Assumptions!$G$48)</f>
        <v>5.26</v>
      </c>
      <c r="O97" s="288">
        <f>N97*(1+Assumptions!$G$48)</f>
        <v>5.26</v>
      </c>
      <c r="P97" s="288">
        <f>O97*(1+Assumptions!$G$48)</f>
        <v>5.26</v>
      </c>
      <c r="Q97" s="288">
        <f>P97*(1+Assumptions!$G$48)</f>
        <v>5.26</v>
      </c>
      <c r="R97" s="288">
        <f>Q97*(1+Assumptions!$G$48)</f>
        <v>5.26</v>
      </c>
      <c r="S97" s="288">
        <f>R97*(1+Assumptions!$G$48)</f>
        <v>5.26</v>
      </c>
      <c r="T97" s="288">
        <f>S97*(1+Assumptions!$G$48)</f>
        <v>5.26</v>
      </c>
      <c r="U97" s="288">
        <f>T97*(1+Assumptions!$G$48)</f>
        <v>5.26</v>
      </c>
      <c r="V97" s="288">
        <f>U97*(1+Assumptions!$G$48)</f>
        <v>5.26</v>
      </c>
      <c r="W97" s="288">
        <f>V97*(1+Assumptions!$G$48)</f>
        <v>5.26</v>
      </c>
      <c r="X97" s="288">
        <f>W97*(1+Assumptions!$G$48)</f>
        <v>5.26</v>
      </c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</row>
    <row r="98" spans="1:44" customFormat="1" x14ac:dyDescent="0.2">
      <c r="A98" s="232"/>
      <c r="B98" s="295" t="s">
        <v>793</v>
      </c>
      <c r="C98" s="296" t="b">
        <f t="shared" si="1"/>
        <v>0</v>
      </c>
      <c r="D98" s="7"/>
      <c r="E98" s="287">
        <v>2.67</v>
      </c>
      <c r="F98" s="287">
        <v>2.74</v>
      </c>
      <c r="G98" s="287">
        <v>2.8099999999999996</v>
      </c>
      <c r="H98" s="287">
        <v>2.86</v>
      </c>
      <c r="I98" s="287">
        <v>2.91</v>
      </c>
      <c r="J98" s="287">
        <v>2.97</v>
      </c>
      <c r="K98" s="287">
        <v>3.05</v>
      </c>
      <c r="L98" s="287">
        <v>3.1199999999999997</v>
      </c>
      <c r="M98" s="287">
        <v>3.17</v>
      </c>
      <c r="N98" s="288">
        <f>M98*(1+Assumptions!$G$48)</f>
        <v>3.17</v>
      </c>
      <c r="O98" s="288">
        <f>N98*(1+Assumptions!$G$48)</f>
        <v>3.17</v>
      </c>
      <c r="P98" s="288">
        <f>O98*(1+Assumptions!$G$48)</f>
        <v>3.17</v>
      </c>
      <c r="Q98" s="288">
        <f>P98*(1+Assumptions!$G$48)</f>
        <v>3.17</v>
      </c>
      <c r="R98" s="288">
        <f>Q98*(1+Assumptions!$G$48)</f>
        <v>3.17</v>
      </c>
      <c r="S98" s="288">
        <f>R98*(1+Assumptions!$G$48)</f>
        <v>3.17</v>
      </c>
      <c r="T98" s="288">
        <f>S98*(1+Assumptions!$G$48)</f>
        <v>3.17</v>
      </c>
      <c r="U98" s="288">
        <f>T98*(1+Assumptions!$G$48)</f>
        <v>3.17</v>
      </c>
      <c r="V98" s="288">
        <f>U98*(1+Assumptions!$G$48)</f>
        <v>3.17</v>
      </c>
      <c r="W98" s="288">
        <f>V98*(1+Assumptions!$G$48)</f>
        <v>3.17</v>
      </c>
      <c r="X98" s="288">
        <f>W98*(1+Assumptions!$G$48)</f>
        <v>3.17</v>
      </c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</row>
    <row r="99" spans="1:44" customFormat="1" x14ac:dyDescent="0.2">
      <c r="A99" s="232"/>
      <c r="B99" s="295" t="s">
        <v>794</v>
      </c>
      <c r="C99" s="296" t="b">
        <f t="shared" si="1"/>
        <v>0</v>
      </c>
      <c r="D99" s="7"/>
      <c r="E99" s="287">
        <v>5.8299999999999992</v>
      </c>
      <c r="F99" s="287">
        <v>5.8</v>
      </c>
      <c r="G99" s="287">
        <v>5.82</v>
      </c>
      <c r="H99" s="287">
        <v>5.8099999999999987</v>
      </c>
      <c r="I99" s="287">
        <v>5.8</v>
      </c>
      <c r="J99" s="287">
        <v>5.8</v>
      </c>
      <c r="K99" s="287">
        <v>5.8099999999999987</v>
      </c>
      <c r="L99" s="287">
        <v>5.85</v>
      </c>
      <c r="M99" s="287">
        <v>5.82</v>
      </c>
      <c r="N99" s="288">
        <f>M99*(1+Assumptions!$G$48)</f>
        <v>5.82</v>
      </c>
      <c r="O99" s="288">
        <f>N99*(1+Assumptions!$G$48)</f>
        <v>5.82</v>
      </c>
      <c r="P99" s="288">
        <f>O99*(1+Assumptions!$G$48)</f>
        <v>5.82</v>
      </c>
      <c r="Q99" s="288">
        <f>P99*(1+Assumptions!$G$48)</f>
        <v>5.82</v>
      </c>
      <c r="R99" s="288">
        <f>Q99*(1+Assumptions!$G$48)</f>
        <v>5.82</v>
      </c>
      <c r="S99" s="288">
        <f>R99*(1+Assumptions!$G$48)</f>
        <v>5.82</v>
      </c>
      <c r="T99" s="288">
        <f>S99*(1+Assumptions!$G$48)</f>
        <v>5.82</v>
      </c>
      <c r="U99" s="288">
        <f>T99*(1+Assumptions!$G$48)</f>
        <v>5.82</v>
      </c>
      <c r="V99" s="288">
        <f>U99*(1+Assumptions!$G$48)</f>
        <v>5.82</v>
      </c>
      <c r="W99" s="288">
        <f>V99*(1+Assumptions!$G$48)</f>
        <v>5.82</v>
      </c>
      <c r="X99" s="288">
        <f>W99*(1+Assumptions!$G$48)</f>
        <v>5.82</v>
      </c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</row>
    <row r="100" spans="1:44" customFormat="1" x14ac:dyDescent="0.2">
      <c r="A100" s="232"/>
      <c r="B100" s="295" t="s">
        <v>795</v>
      </c>
      <c r="C100" s="296" t="b">
        <f t="shared" si="1"/>
        <v>0</v>
      </c>
      <c r="D100" s="7"/>
      <c r="E100" s="287">
        <v>3.0599999999999996</v>
      </c>
      <c r="F100" s="287">
        <v>3.1099999999999994</v>
      </c>
      <c r="G100" s="287">
        <v>3.1799999999999997</v>
      </c>
      <c r="H100" s="287">
        <v>3.2399999999999998</v>
      </c>
      <c r="I100" s="287">
        <v>3.29</v>
      </c>
      <c r="J100" s="287">
        <v>3.33</v>
      </c>
      <c r="K100" s="287">
        <v>3.4</v>
      </c>
      <c r="L100" s="287">
        <v>3.4699999999999998</v>
      </c>
      <c r="M100" s="287">
        <v>3.5</v>
      </c>
      <c r="N100" s="288">
        <f>M100*(1+Assumptions!$G$48)</f>
        <v>3.5</v>
      </c>
      <c r="O100" s="288">
        <f>N100*(1+Assumptions!$G$48)</f>
        <v>3.5</v>
      </c>
      <c r="P100" s="288">
        <f>O100*(1+Assumptions!$G$48)</f>
        <v>3.5</v>
      </c>
      <c r="Q100" s="288">
        <f>P100*(1+Assumptions!$G$48)</f>
        <v>3.5</v>
      </c>
      <c r="R100" s="288">
        <f>Q100*(1+Assumptions!$G$48)</f>
        <v>3.5</v>
      </c>
      <c r="S100" s="288">
        <f>R100*(1+Assumptions!$G$48)</f>
        <v>3.5</v>
      </c>
      <c r="T100" s="288">
        <f>S100*(1+Assumptions!$G$48)</f>
        <v>3.5</v>
      </c>
      <c r="U100" s="288">
        <f>T100*(1+Assumptions!$G$48)</f>
        <v>3.5</v>
      </c>
      <c r="V100" s="288">
        <f>U100*(1+Assumptions!$G$48)</f>
        <v>3.5</v>
      </c>
      <c r="W100" s="288">
        <f>V100*(1+Assumptions!$G$48)</f>
        <v>3.5</v>
      </c>
      <c r="X100" s="288">
        <f>W100*(1+Assumptions!$G$48)</f>
        <v>3.5</v>
      </c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</row>
    <row r="101" spans="1:44" customFormat="1" x14ac:dyDescent="0.2">
      <c r="A101" s="232"/>
      <c r="B101" s="295" t="s">
        <v>796</v>
      </c>
      <c r="C101" s="296" t="b">
        <f t="shared" si="1"/>
        <v>0</v>
      </c>
      <c r="D101" s="7"/>
      <c r="E101" s="287">
        <v>4.16</v>
      </c>
      <c r="F101" s="287">
        <v>4.18</v>
      </c>
      <c r="G101" s="287">
        <v>4.24</v>
      </c>
      <c r="H101" s="287">
        <v>4.2899999999999991</v>
      </c>
      <c r="I101" s="287">
        <v>4.33</v>
      </c>
      <c r="J101" s="287">
        <v>4.3600000000000003</v>
      </c>
      <c r="K101" s="287">
        <v>4.41</v>
      </c>
      <c r="L101" s="287">
        <v>4.4800000000000004</v>
      </c>
      <c r="M101" s="287">
        <v>4.5299999999999994</v>
      </c>
      <c r="N101" s="288">
        <f>M101*(1+Assumptions!$G$48)</f>
        <v>4.5299999999999994</v>
      </c>
      <c r="O101" s="288">
        <f>N101*(1+Assumptions!$G$48)</f>
        <v>4.5299999999999994</v>
      </c>
      <c r="P101" s="288">
        <f>O101*(1+Assumptions!$G$48)</f>
        <v>4.5299999999999994</v>
      </c>
      <c r="Q101" s="288">
        <f>P101*(1+Assumptions!$G$48)</f>
        <v>4.5299999999999994</v>
      </c>
      <c r="R101" s="288">
        <f>Q101*(1+Assumptions!$G$48)</f>
        <v>4.5299999999999994</v>
      </c>
      <c r="S101" s="288">
        <f>R101*(1+Assumptions!$G$48)</f>
        <v>4.5299999999999994</v>
      </c>
      <c r="T101" s="288">
        <f>S101*(1+Assumptions!$G$48)</f>
        <v>4.5299999999999994</v>
      </c>
      <c r="U101" s="288">
        <f>T101*(1+Assumptions!$G$48)</f>
        <v>4.5299999999999994</v>
      </c>
      <c r="V101" s="288">
        <f>U101*(1+Assumptions!$G$48)</f>
        <v>4.5299999999999994</v>
      </c>
      <c r="W101" s="288">
        <f>V101*(1+Assumptions!$G$48)</f>
        <v>4.5299999999999994</v>
      </c>
      <c r="X101" s="288">
        <f>W101*(1+Assumptions!$G$48)</f>
        <v>4.5299999999999994</v>
      </c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</row>
    <row r="102" spans="1:44" customFormat="1" x14ac:dyDescent="0.2">
      <c r="A102" s="232"/>
      <c r="B102" s="295" t="s">
        <v>797</v>
      </c>
      <c r="C102" s="296" t="b">
        <f t="shared" si="1"/>
        <v>0</v>
      </c>
      <c r="D102" s="7"/>
      <c r="E102" s="287">
        <v>4.43</v>
      </c>
      <c r="F102" s="287">
        <v>4.5199999999999996</v>
      </c>
      <c r="G102" s="287">
        <v>4.63</v>
      </c>
      <c r="H102" s="287">
        <v>4.7</v>
      </c>
      <c r="I102" s="287">
        <v>4.75</v>
      </c>
      <c r="J102" s="287">
        <v>4.82</v>
      </c>
      <c r="K102" s="287">
        <v>4.93</v>
      </c>
      <c r="L102" s="287">
        <v>5.0599999999999987</v>
      </c>
      <c r="M102" s="287">
        <v>5.09</v>
      </c>
      <c r="N102" s="288">
        <f>M102*(1+Assumptions!$G$48)</f>
        <v>5.09</v>
      </c>
      <c r="O102" s="288">
        <f>N102*(1+Assumptions!$G$48)</f>
        <v>5.09</v>
      </c>
      <c r="P102" s="288">
        <f>O102*(1+Assumptions!$G$48)</f>
        <v>5.09</v>
      </c>
      <c r="Q102" s="288">
        <f>P102*(1+Assumptions!$G$48)</f>
        <v>5.09</v>
      </c>
      <c r="R102" s="288">
        <f>Q102*(1+Assumptions!$G$48)</f>
        <v>5.09</v>
      </c>
      <c r="S102" s="288">
        <f>R102*(1+Assumptions!$G$48)</f>
        <v>5.09</v>
      </c>
      <c r="T102" s="288">
        <f>S102*(1+Assumptions!$G$48)</f>
        <v>5.09</v>
      </c>
      <c r="U102" s="288">
        <f>T102*(1+Assumptions!$G$48)</f>
        <v>5.09</v>
      </c>
      <c r="V102" s="288">
        <f>U102*(1+Assumptions!$G$48)</f>
        <v>5.09</v>
      </c>
      <c r="W102" s="288">
        <f>V102*(1+Assumptions!$G$48)</f>
        <v>5.09</v>
      </c>
      <c r="X102" s="288">
        <f>W102*(1+Assumptions!$G$48)</f>
        <v>5.09</v>
      </c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</row>
    <row r="103" spans="1:44" customFormat="1" x14ac:dyDescent="0.2">
      <c r="A103" s="232"/>
      <c r="B103" s="295" t="s">
        <v>798</v>
      </c>
      <c r="C103" s="296" t="b">
        <f t="shared" si="1"/>
        <v>0</v>
      </c>
      <c r="D103" s="7"/>
      <c r="E103" s="287">
        <v>2.5299999999999994</v>
      </c>
      <c r="F103" s="287">
        <v>2.58</v>
      </c>
      <c r="G103" s="287">
        <v>2.6399999999999997</v>
      </c>
      <c r="H103" s="287">
        <v>2.6899999999999995</v>
      </c>
      <c r="I103" s="287">
        <v>2.74</v>
      </c>
      <c r="J103" s="287">
        <v>2.79</v>
      </c>
      <c r="K103" s="287">
        <v>2.84</v>
      </c>
      <c r="L103" s="287">
        <v>2.9</v>
      </c>
      <c r="M103" s="287">
        <v>2.95</v>
      </c>
      <c r="N103" s="288">
        <f>M103*(1+Assumptions!$G$48)</f>
        <v>2.95</v>
      </c>
      <c r="O103" s="288">
        <f>N103*(1+Assumptions!$G$48)</f>
        <v>2.95</v>
      </c>
      <c r="P103" s="288">
        <f>O103*(1+Assumptions!$G$48)</f>
        <v>2.95</v>
      </c>
      <c r="Q103" s="288">
        <f>P103*(1+Assumptions!$G$48)</f>
        <v>2.95</v>
      </c>
      <c r="R103" s="288">
        <f>Q103*(1+Assumptions!$G$48)</f>
        <v>2.95</v>
      </c>
      <c r="S103" s="288">
        <f>R103*(1+Assumptions!$G$48)</f>
        <v>2.95</v>
      </c>
      <c r="T103" s="288">
        <f>S103*(1+Assumptions!$G$48)</f>
        <v>2.95</v>
      </c>
      <c r="U103" s="288">
        <f>T103*(1+Assumptions!$G$48)</f>
        <v>2.95</v>
      </c>
      <c r="V103" s="288">
        <f>U103*(1+Assumptions!$G$48)</f>
        <v>2.95</v>
      </c>
      <c r="W103" s="288">
        <f>V103*(1+Assumptions!$G$48)</f>
        <v>2.95</v>
      </c>
      <c r="X103" s="288">
        <f>W103*(1+Assumptions!$G$48)</f>
        <v>2.95</v>
      </c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</row>
    <row r="104" spans="1:44" customFormat="1" x14ac:dyDescent="0.2">
      <c r="A104" s="232"/>
      <c r="B104" s="295" t="s">
        <v>799</v>
      </c>
      <c r="C104" s="296" t="b">
        <f t="shared" si="1"/>
        <v>0</v>
      </c>
      <c r="D104" s="7"/>
      <c r="E104" s="287">
        <v>3.36</v>
      </c>
      <c r="F104" s="287">
        <v>3.49</v>
      </c>
      <c r="G104" s="287">
        <v>3.6</v>
      </c>
      <c r="H104" s="287">
        <v>3.7299999999999995</v>
      </c>
      <c r="I104" s="287">
        <v>3.84</v>
      </c>
      <c r="J104" s="287">
        <v>3.94</v>
      </c>
      <c r="K104" s="287">
        <v>4.12</v>
      </c>
      <c r="L104" s="287">
        <v>4.25</v>
      </c>
      <c r="M104" s="287">
        <v>4.32</v>
      </c>
      <c r="N104" s="288">
        <f>M104*(1+Assumptions!$G$48)</f>
        <v>4.32</v>
      </c>
      <c r="O104" s="288">
        <f>N104*(1+Assumptions!$G$48)</f>
        <v>4.32</v>
      </c>
      <c r="P104" s="288">
        <f>O104*(1+Assumptions!$G$48)</f>
        <v>4.32</v>
      </c>
      <c r="Q104" s="288">
        <f>P104*(1+Assumptions!$G$48)</f>
        <v>4.32</v>
      </c>
      <c r="R104" s="288">
        <f>Q104*(1+Assumptions!$G$48)</f>
        <v>4.32</v>
      </c>
      <c r="S104" s="288">
        <f>R104*(1+Assumptions!$G$48)</f>
        <v>4.32</v>
      </c>
      <c r="T104" s="288">
        <f>S104*(1+Assumptions!$G$48)</f>
        <v>4.32</v>
      </c>
      <c r="U104" s="288">
        <f>T104*(1+Assumptions!$G$48)</f>
        <v>4.32</v>
      </c>
      <c r="V104" s="288">
        <f>U104*(1+Assumptions!$G$48)</f>
        <v>4.32</v>
      </c>
      <c r="W104" s="288">
        <f>V104*(1+Assumptions!$G$48)</f>
        <v>4.32</v>
      </c>
      <c r="X104" s="288">
        <f>W104*(1+Assumptions!$G$48)</f>
        <v>4.32</v>
      </c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</row>
    <row r="105" spans="1:44" customFormat="1" x14ac:dyDescent="0.2">
      <c r="A105" s="232"/>
      <c r="B105" s="295" t="s">
        <v>800</v>
      </c>
      <c r="C105" s="296" t="b">
        <f t="shared" si="1"/>
        <v>0</v>
      </c>
      <c r="D105" s="7"/>
      <c r="E105" s="287">
        <v>6.31</v>
      </c>
      <c r="F105" s="287">
        <v>6.27</v>
      </c>
      <c r="G105" s="287">
        <v>6.2399999999999993</v>
      </c>
      <c r="H105" s="287">
        <v>6.2099999999999991</v>
      </c>
      <c r="I105" s="287">
        <v>6.17</v>
      </c>
      <c r="J105" s="287">
        <v>6.1199999999999992</v>
      </c>
      <c r="K105" s="287">
        <v>6.1</v>
      </c>
      <c r="L105" s="287">
        <v>6.0799999999999992</v>
      </c>
      <c r="M105" s="287">
        <v>6.0399999999999991</v>
      </c>
      <c r="N105" s="288">
        <f>M105*(1+Assumptions!$G$48)</f>
        <v>6.0399999999999991</v>
      </c>
      <c r="O105" s="288">
        <f>N105*(1+Assumptions!$G$48)</f>
        <v>6.0399999999999991</v>
      </c>
      <c r="P105" s="288">
        <f>O105*(1+Assumptions!$G$48)</f>
        <v>6.0399999999999991</v>
      </c>
      <c r="Q105" s="288">
        <f>P105*(1+Assumptions!$G$48)</f>
        <v>6.0399999999999991</v>
      </c>
      <c r="R105" s="288">
        <f>Q105*(1+Assumptions!$G$48)</f>
        <v>6.0399999999999991</v>
      </c>
      <c r="S105" s="288">
        <f>R105*(1+Assumptions!$G$48)</f>
        <v>6.0399999999999991</v>
      </c>
      <c r="T105" s="288">
        <f>S105*(1+Assumptions!$G$48)</f>
        <v>6.0399999999999991</v>
      </c>
      <c r="U105" s="288">
        <f>T105*(1+Assumptions!$G$48)</f>
        <v>6.0399999999999991</v>
      </c>
      <c r="V105" s="288">
        <f>U105*(1+Assumptions!$G$48)</f>
        <v>6.0399999999999991</v>
      </c>
      <c r="W105" s="288">
        <f>V105*(1+Assumptions!$G$48)</f>
        <v>6.0399999999999991</v>
      </c>
      <c r="X105" s="288">
        <f>W105*(1+Assumptions!$G$48)</f>
        <v>6.0399999999999991</v>
      </c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</row>
    <row r="106" spans="1:44" customFormat="1" x14ac:dyDescent="0.2">
      <c r="A106" s="232"/>
      <c r="B106" s="295" t="s">
        <v>801</v>
      </c>
      <c r="C106" s="296" t="b">
        <f t="shared" si="1"/>
        <v>0</v>
      </c>
      <c r="D106" s="7"/>
      <c r="E106" s="287">
        <v>2.41</v>
      </c>
      <c r="F106" s="287">
        <v>2.46</v>
      </c>
      <c r="G106" s="287">
        <v>2.5199999999999996</v>
      </c>
      <c r="H106" s="287">
        <v>2.54</v>
      </c>
      <c r="I106" s="287">
        <v>2.58</v>
      </c>
      <c r="J106" s="287">
        <v>2.62</v>
      </c>
      <c r="K106" s="287">
        <v>2.6799999999999997</v>
      </c>
      <c r="L106" s="287">
        <v>2.74</v>
      </c>
      <c r="M106" s="287">
        <v>2.78</v>
      </c>
      <c r="N106" s="288">
        <f>M106*(1+Assumptions!$G$48)</f>
        <v>2.78</v>
      </c>
      <c r="O106" s="288">
        <f>N106*(1+Assumptions!$G$48)</f>
        <v>2.78</v>
      </c>
      <c r="P106" s="288">
        <f>O106*(1+Assumptions!$G$48)</f>
        <v>2.78</v>
      </c>
      <c r="Q106" s="288">
        <f>P106*(1+Assumptions!$G$48)</f>
        <v>2.78</v>
      </c>
      <c r="R106" s="288">
        <f>Q106*(1+Assumptions!$G$48)</f>
        <v>2.78</v>
      </c>
      <c r="S106" s="288">
        <f>R106*(1+Assumptions!$G$48)</f>
        <v>2.78</v>
      </c>
      <c r="T106" s="288">
        <f>S106*(1+Assumptions!$G$48)</f>
        <v>2.78</v>
      </c>
      <c r="U106" s="288">
        <f>T106*(1+Assumptions!$G$48)</f>
        <v>2.78</v>
      </c>
      <c r="V106" s="288">
        <f>U106*(1+Assumptions!$G$48)</f>
        <v>2.78</v>
      </c>
      <c r="W106" s="288">
        <f>V106*(1+Assumptions!$G$48)</f>
        <v>2.78</v>
      </c>
      <c r="X106" s="288">
        <f>W106*(1+Assumptions!$G$48)</f>
        <v>2.78</v>
      </c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</row>
    <row r="107" spans="1:44" customFormat="1" x14ac:dyDescent="0.2">
      <c r="A107" s="232"/>
      <c r="B107" s="295" t="s">
        <v>802</v>
      </c>
      <c r="C107" s="296" t="b">
        <f t="shared" si="1"/>
        <v>0</v>
      </c>
      <c r="D107" s="7"/>
      <c r="E107" s="287">
        <v>2.29</v>
      </c>
      <c r="F107" s="287">
        <v>2.35</v>
      </c>
      <c r="G107" s="287">
        <v>2.42</v>
      </c>
      <c r="H107" s="287">
        <v>2.48</v>
      </c>
      <c r="I107" s="287">
        <v>2.5199999999999996</v>
      </c>
      <c r="J107" s="287">
        <v>2.5699999999999994</v>
      </c>
      <c r="K107" s="287">
        <v>2.6399999999999997</v>
      </c>
      <c r="L107" s="287">
        <v>2.7199999999999998</v>
      </c>
      <c r="M107" s="287">
        <v>2.76</v>
      </c>
      <c r="N107" s="288">
        <f>M107*(1+Assumptions!$G$48)</f>
        <v>2.76</v>
      </c>
      <c r="O107" s="288">
        <f>N107*(1+Assumptions!$G$48)</f>
        <v>2.76</v>
      </c>
      <c r="P107" s="288">
        <f>O107*(1+Assumptions!$G$48)</f>
        <v>2.76</v>
      </c>
      <c r="Q107" s="288">
        <f>P107*(1+Assumptions!$G$48)</f>
        <v>2.76</v>
      </c>
      <c r="R107" s="288">
        <f>Q107*(1+Assumptions!$G$48)</f>
        <v>2.76</v>
      </c>
      <c r="S107" s="288">
        <f>R107*(1+Assumptions!$G$48)</f>
        <v>2.76</v>
      </c>
      <c r="T107" s="288">
        <f>S107*(1+Assumptions!$G$48)</f>
        <v>2.76</v>
      </c>
      <c r="U107" s="288">
        <f>T107*(1+Assumptions!$G$48)</f>
        <v>2.76</v>
      </c>
      <c r="V107" s="288">
        <f>U107*(1+Assumptions!$G$48)</f>
        <v>2.76</v>
      </c>
      <c r="W107" s="288">
        <f>V107*(1+Assumptions!$G$48)</f>
        <v>2.76</v>
      </c>
      <c r="X107" s="288">
        <f>W107*(1+Assumptions!$G$48)</f>
        <v>2.76</v>
      </c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</row>
    <row r="108" spans="1:44" customFormat="1" x14ac:dyDescent="0.2">
      <c r="A108" s="232"/>
      <c r="B108" s="295" t="s">
        <v>803</v>
      </c>
      <c r="C108" s="296" t="b">
        <f t="shared" si="1"/>
        <v>0</v>
      </c>
      <c r="D108" s="7"/>
      <c r="E108" s="287">
        <v>6.1599999999999993</v>
      </c>
      <c r="F108" s="287">
        <v>6.18</v>
      </c>
      <c r="G108" s="287">
        <v>6.2099999999999991</v>
      </c>
      <c r="H108" s="287">
        <v>6.2299999999999995</v>
      </c>
      <c r="I108" s="287">
        <v>6.2199999999999989</v>
      </c>
      <c r="J108" s="287">
        <v>6.25</v>
      </c>
      <c r="K108" s="287">
        <v>6.27</v>
      </c>
      <c r="L108" s="287">
        <v>6.33</v>
      </c>
      <c r="M108" s="287">
        <v>6.33</v>
      </c>
      <c r="N108" s="288">
        <f>M108*(1+Assumptions!$G$48)</f>
        <v>6.33</v>
      </c>
      <c r="O108" s="288">
        <f>N108*(1+Assumptions!$G$48)</f>
        <v>6.33</v>
      </c>
      <c r="P108" s="288">
        <f>O108*(1+Assumptions!$G$48)</f>
        <v>6.33</v>
      </c>
      <c r="Q108" s="288">
        <f>P108*(1+Assumptions!$G$48)</f>
        <v>6.33</v>
      </c>
      <c r="R108" s="288">
        <f>Q108*(1+Assumptions!$G$48)</f>
        <v>6.33</v>
      </c>
      <c r="S108" s="288">
        <f>R108*(1+Assumptions!$G$48)</f>
        <v>6.33</v>
      </c>
      <c r="T108" s="288">
        <f>S108*(1+Assumptions!$G$48)</f>
        <v>6.33</v>
      </c>
      <c r="U108" s="288">
        <f>T108*(1+Assumptions!$G$48)</f>
        <v>6.33</v>
      </c>
      <c r="V108" s="288">
        <f>U108*(1+Assumptions!$G$48)</f>
        <v>6.33</v>
      </c>
      <c r="W108" s="288">
        <f>V108*(1+Assumptions!$G$48)</f>
        <v>6.33</v>
      </c>
      <c r="X108" s="288">
        <f>W108*(1+Assumptions!$G$48)</f>
        <v>6.33</v>
      </c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</row>
    <row r="109" spans="1:44" x14ac:dyDescent="0.2">
      <c r="A109" s="232"/>
      <c r="B109" s="295" t="s">
        <v>348</v>
      </c>
      <c r="C109" s="296" t="b">
        <f t="shared" si="1"/>
        <v>0</v>
      </c>
      <c r="D109" s="7"/>
      <c r="E109" s="287">
        <v>14.77</v>
      </c>
      <c r="F109" s="287">
        <v>14.869999999999997</v>
      </c>
      <c r="G109" s="287">
        <v>15.07</v>
      </c>
      <c r="H109" s="287">
        <v>15.239999999999998</v>
      </c>
      <c r="I109" s="287">
        <v>15.36</v>
      </c>
      <c r="J109" s="287">
        <v>15.47</v>
      </c>
      <c r="K109" s="287">
        <v>15.68</v>
      </c>
      <c r="L109" s="287">
        <v>15.94</v>
      </c>
      <c r="M109" s="287">
        <v>16.059999999999999</v>
      </c>
      <c r="N109" s="288">
        <f>M109*(1+Assumptions!$G$48)</f>
        <v>16.059999999999999</v>
      </c>
      <c r="O109" s="288">
        <f>N109*(1+Assumptions!$G$48)</f>
        <v>16.059999999999999</v>
      </c>
      <c r="P109" s="288">
        <f>O109*(1+Assumptions!$G$48)</f>
        <v>16.059999999999999</v>
      </c>
      <c r="Q109" s="288">
        <f>P109*(1+Assumptions!$G$48)</f>
        <v>16.059999999999999</v>
      </c>
      <c r="R109" s="288">
        <f>Q109*(1+Assumptions!$G$48)</f>
        <v>16.059999999999999</v>
      </c>
      <c r="S109" s="288">
        <f>R109*(1+Assumptions!$G$48)</f>
        <v>16.059999999999999</v>
      </c>
      <c r="T109" s="288">
        <f>S109*(1+Assumptions!$G$48)</f>
        <v>16.059999999999999</v>
      </c>
      <c r="U109" s="288">
        <f>T109*(1+Assumptions!$G$48)</f>
        <v>16.059999999999999</v>
      </c>
      <c r="V109" s="288">
        <f>U109*(1+Assumptions!$G$48)</f>
        <v>16.059999999999999</v>
      </c>
      <c r="W109" s="288">
        <f>V109*(1+Assumptions!$G$48)</f>
        <v>16.059999999999999</v>
      </c>
      <c r="X109" s="288">
        <f>W109*(1+Assumptions!$G$48)</f>
        <v>16.059999999999999</v>
      </c>
      <c r="Y109" s="232"/>
      <c r="Z109" s="232"/>
      <c r="AA109" s="232"/>
      <c r="AB109" s="232"/>
      <c r="AC109" s="232"/>
      <c r="AD109" s="232"/>
      <c r="AE109" s="232"/>
      <c r="AF109" s="232"/>
      <c r="AG109" s="232"/>
      <c r="AH109" s="232"/>
      <c r="AI109" s="232"/>
      <c r="AJ109" s="232"/>
      <c r="AK109" s="232"/>
      <c r="AL109" s="232"/>
      <c r="AM109" s="232"/>
      <c r="AN109" s="232"/>
      <c r="AO109" s="232"/>
      <c r="AP109" s="232"/>
      <c r="AQ109" s="232"/>
      <c r="AR109" s="232"/>
    </row>
    <row r="110" spans="1:44" x14ac:dyDescent="0.2">
      <c r="A110" s="232"/>
      <c r="B110" s="295" t="s">
        <v>349</v>
      </c>
      <c r="C110" s="296" t="b">
        <f t="shared" si="1"/>
        <v>0</v>
      </c>
      <c r="D110" s="7"/>
      <c r="E110" s="287">
        <v>7</v>
      </c>
      <c r="F110" s="287">
        <v>7.0599999999999987</v>
      </c>
      <c r="G110" s="287">
        <v>7.16</v>
      </c>
      <c r="H110" s="287">
        <v>7.24</v>
      </c>
      <c r="I110" s="287">
        <v>7.2899999999999991</v>
      </c>
      <c r="J110" s="287">
        <v>7.3299999999999992</v>
      </c>
      <c r="K110" s="287">
        <v>7.44</v>
      </c>
      <c r="L110" s="287">
        <v>7.5699999999999994</v>
      </c>
      <c r="M110" s="287">
        <v>7.629999999999999</v>
      </c>
      <c r="N110" s="288">
        <f>M110*(1+Assumptions!$G$48)</f>
        <v>7.629999999999999</v>
      </c>
      <c r="O110" s="288">
        <f>N110*(1+Assumptions!$G$48)</f>
        <v>7.629999999999999</v>
      </c>
      <c r="P110" s="288">
        <f>O110*(1+Assumptions!$G$48)</f>
        <v>7.629999999999999</v>
      </c>
      <c r="Q110" s="288">
        <f>P110*(1+Assumptions!$G$48)</f>
        <v>7.629999999999999</v>
      </c>
      <c r="R110" s="288">
        <f>Q110*(1+Assumptions!$G$48)</f>
        <v>7.629999999999999</v>
      </c>
      <c r="S110" s="288">
        <f>R110*(1+Assumptions!$G$48)</f>
        <v>7.629999999999999</v>
      </c>
      <c r="T110" s="288">
        <f>S110*(1+Assumptions!$G$48)</f>
        <v>7.629999999999999</v>
      </c>
      <c r="U110" s="288">
        <f>T110*(1+Assumptions!$G$48)</f>
        <v>7.629999999999999</v>
      </c>
      <c r="V110" s="288">
        <f>U110*(1+Assumptions!$G$48)</f>
        <v>7.629999999999999</v>
      </c>
      <c r="W110" s="288">
        <f>V110*(1+Assumptions!$G$48)</f>
        <v>7.629999999999999</v>
      </c>
      <c r="X110" s="288">
        <f>W110*(1+Assumptions!$G$48)</f>
        <v>7.629999999999999</v>
      </c>
      <c r="Y110" s="232"/>
      <c r="Z110" s="232"/>
      <c r="AA110" s="232"/>
      <c r="AB110" s="232"/>
      <c r="AC110" s="232"/>
      <c r="AD110" s="232"/>
      <c r="AE110" s="232"/>
      <c r="AF110" s="232"/>
      <c r="AG110" s="232"/>
      <c r="AH110" s="232"/>
      <c r="AI110" s="232"/>
      <c r="AJ110" s="232"/>
      <c r="AK110" s="232"/>
      <c r="AL110" s="232"/>
      <c r="AM110" s="232"/>
      <c r="AN110" s="232"/>
      <c r="AO110" s="232"/>
      <c r="AP110" s="232"/>
      <c r="AQ110" s="232"/>
      <c r="AR110" s="232"/>
    </row>
    <row r="111" spans="1:44" x14ac:dyDescent="0.2">
      <c r="A111" s="232"/>
      <c r="B111" s="295" t="s">
        <v>350</v>
      </c>
      <c r="C111" s="296" t="b">
        <f t="shared" si="1"/>
        <v>0</v>
      </c>
      <c r="D111" s="7"/>
      <c r="E111" s="287">
        <v>3.01</v>
      </c>
      <c r="F111" s="287">
        <v>2.9999999999999996</v>
      </c>
      <c r="G111" s="287">
        <v>2.98</v>
      </c>
      <c r="H111" s="287">
        <v>2.97</v>
      </c>
      <c r="I111" s="287">
        <v>2.96</v>
      </c>
      <c r="J111" s="287">
        <v>2.94</v>
      </c>
      <c r="K111" s="287">
        <v>2.94</v>
      </c>
      <c r="L111" s="287">
        <v>2.94</v>
      </c>
      <c r="M111" s="287">
        <v>2.92</v>
      </c>
      <c r="N111" s="288">
        <f>M111*(1+Assumptions!$G$48)</f>
        <v>2.92</v>
      </c>
      <c r="O111" s="288">
        <f>N111*(1+Assumptions!$G$48)</f>
        <v>2.92</v>
      </c>
      <c r="P111" s="288">
        <f>O111*(1+Assumptions!$G$48)</f>
        <v>2.92</v>
      </c>
      <c r="Q111" s="288">
        <f>P111*(1+Assumptions!$G$48)</f>
        <v>2.92</v>
      </c>
      <c r="R111" s="288">
        <f>Q111*(1+Assumptions!$G$48)</f>
        <v>2.92</v>
      </c>
      <c r="S111" s="288">
        <f>R111*(1+Assumptions!$G$48)</f>
        <v>2.92</v>
      </c>
      <c r="T111" s="288">
        <f>S111*(1+Assumptions!$G$48)</f>
        <v>2.92</v>
      </c>
      <c r="U111" s="288">
        <f>T111*(1+Assumptions!$G$48)</f>
        <v>2.92</v>
      </c>
      <c r="V111" s="288">
        <f>U111*(1+Assumptions!$G$48)</f>
        <v>2.92</v>
      </c>
      <c r="W111" s="288">
        <f>V111*(1+Assumptions!$G$48)</f>
        <v>2.92</v>
      </c>
      <c r="X111" s="288">
        <f>W111*(1+Assumptions!$G$48)</f>
        <v>2.92</v>
      </c>
      <c r="Y111" s="232"/>
      <c r="Z111" s="232"/>
      <c r="AA111" s="232"/>
      <c r="AB111" s="232"/>
      <c r="AC111" s="232"/>
      <c r="AD111" s="232"/>
      <c r="AE111" s="232"/>
      <c r="AF111" s="232"/>
      <c r="AG111" s="232"/>
      <c r="AH111" s="232"/>
      <c r="AI111" s="232"/>
      <c r="AJ111" s="232"/>
      <c r="AK111" s="232"/>
      <c r="AL111" s="232"/>
      <c r="AM111" s="232"/>
      <c r="AN111" s="232"/>
      <c r="AO111" s="232"/>
      <c r="AP111" s="232"/>
      <c r="AQ111" s="232"/>
      <c r="AR111" s="232"/>
    </row>
    <row r="112" spans="1:44" x14ac:dyDescent="0.2">
      <c r="A112" s="232"/>
      <c r="B112" s="295" t="s">
        <v>351</v>
      </c>
      <c r="C112" s="296" t="b">
        <f t="shared" si="1"/>
        <v>0</v>
      </c>
      <c r="D112" s="7"/>
      <c r="E112" s="287">
        <v>9.93</v>
      </c>
      <c r="F112" s="287">
        <v>10.06</v>
      </c>
      <c r="G112" s="287">
        <v>10.220000000000001</v>
      </c>
      <c r="H112" s="287">
        <v>10.34</v>
      </c>
      <c r="I112" s="287">
        <v>10.45</v>
      </c>
      <c r="J112" s="287">
        <v>10.529999999999998</v>
      </c>
      <c r="K112" s="287">
        <v>10.71</v>
      </c>
      <c r="L112" s="287">
        <v>10.9</v>
      </c>
      <c r="M112" s="287">
        <v>11.02</v>
      </c>
      <c r="N112" s="288">
        <f>M112*(1+Assumptions!$G$48)</f>
        <v>11.02</v>
      </c>
      <c r="O112" s="288">
        <f>N112*(1+Assumptions!$G$48)</f>
        <v>11.02</v>
      </c>
      <c r="P112" s="288">
        <f>O112*(1+Assumptions!$G$48)</f>
        <v>11.02</v>
      </c>
      <c r="Q112" s="288">
        <f>P112*(1+Assumptions!$G$48)</f>
        <v>11.02</v>
      </c>
      <c r="R112" s="288">
        <f>Q112*(1+Assumptions!$G$48)</f>
        <v>11.02</v>
      </c>
      <c r="S112" s="288">
        <f>R112*(1+Assumptions!$G$48)</f>
        <v>11.02</v>
      </c>
      <c r="T112" s="288">
        <f>S112*(1+Assumptions!$G$48)</f>
        <v>11.02</v>
      </c>
      <c r="U112" s="288">
        <f>T112*(1+Assumptions!$G$48)</f>
        <v>11.02</v>
      </c>
      <c r="V112" s="288">
        <f>U112*(1+Assumptions!$G$48)</f>
        <v>11.02</v>
      </c>
      <c r="W112" s="288">
        <f>V112*(1+Assumptions!$G$48)</f>
        <v>11.02</v>
      </c>
      <c r="X112" s="288">
        <f>W112*(1+Assumptions!$G$48)</f>
        <v>11.02</v>
      </c>
      <c r="Y112" s="232"/>
      <c r="Z112" s="232"/>
      <c r="AA112" s="232"/>
      <c r="AB112" s="232"/>
      <c r="AC112" s="232"/>
      <c r="AD112" s="232"/>
      <c r="AE112" s="232"/>
      <c r="AF112" s="232"/>
      <c r="AG112" s="232"/>
      <c r="AH112" s="232"/>
      <c r="AI112" s="232"/>
      <c r="AJ112" s="232"/>
      <c r="AK112" s="232"/>
      <c r="AL112" s="232"/>
      <c r="AM112" s="232"/>
      <c r="AN112" s="232"/>
      <c r="AO112" s="232"/>
      <c r="AP112" s="232"/>
      <c r="AQ112" s="232"/>
      <c r="AR112" s="232"/>
    </row>
    <row r="113" spans="1:44" x14ac:dyDescent="0.2">
      <c r="A113" s="232"/>
      <c r="B113" s="295" t="s">
        <v>352</v>
      </c>
      <c r="C113" s="296" t="b">
        <f t="shared" si="1"/>
        <v>0</v>
      </c>
      <c r="D113" s="7"/>
      <c r="E113" s="287">
        <v>11.87</v>
      </c>
      <c r="F113" s="287">
        <v>12.079999999999998</v>
      </c>
      <c r="G113" s="287">
        <v>12.35</v>
      </c>
      <c r="H113" s="287">
        <v>12.599999999999998</v>
      </c>
      <c r="I113" s="287">
        <v>12.73</v>
      </c>
      <c r="J113" s="287">
        <v>12.909999999999998</v>
      </c>
      <c r="K113" s="287">
        <v>13.21</v>
      </c>
      <c r="L113" s="287">
        <v>13.569999999999999</v>
      </c>
      <c r="M113" s="287">
        <v>13.75</v>
      </c>
      <c r="N113" s="288">
        <f>M113*(1+Assumptions!$G$48)</f>
        <v>13.75</v>
      </c>
      <c r="O113" s="288">
        <f>N113*(1+Assumptions!$G$48)</f>
        <v>13.75</v>
      </c>
      <c r="P113" s="288">
        <f>O113*(1+Assumptions!$G$48)</f>
        <v>13.75</v>
      </c>
      <c r="Q113" s="288">
        <f>P113*(1+Assumptions!$G$48)</f>
        <v>13.75</v>
      </c>
      <c r="R113" s="288">
        <f>Q113*(1+Assumptions!$G$48)</f>
        <v>13.75</v>
      </c>
      <c r="S113" s="288">
        <f>R113*(1+Assumptions!$G$48)</f>
        <v>13.75</v>
      </c>
      <c r="T113" s="288">
        <f>S113*(1+Assumptions!$G$48)</f>
        <v>13.75</v>
      </c>
      <c r="U113" s="288">
        <f>T113*(1+Assumptions!$G$48)</f>
        <v>13.75</v>
      </c>
      <c r="V113" s="288">
        <f>U113*(1+Assumptions!$G$48)</f>
        <v>13.75</v>
      </c>
      <c r="W113" s="288">
        <f>V113*(1+Assumptions!$G$48)</f>
        <v>13.75</v>
      </c>
      <c r="X113" s="288">
        <f>W113*(1+Assumptions!$G$48)</f>
        <v>13.75</v>
      </c>
      <c r="Y113" s="232"/>
      <c r="Z113" s="232"/>
      <c r="AA113" s="232"/>
      <c r="AB113" s="232"/>
      <c r="AC113" s="232"/>
      <c r="AD113" s="232"/>
      <c r="AE113" s="232"/>
      <c r="AF113" s="232"/>
      <c r="AG113" s="232"/>
      <c r="AH113" s="232"/>
      <c r="AI113" s="232"/>
      <c r="AJ113" s="232"/>
      <c r="AK113" s="232"/>
      <c r="AL113" s="232"/>
      <c r="AM113" s="232"/>
      <c r="AN113" s="232"/>
      <c r="AO113" s="232"/>
      <c r="AP113" s="232"/>
      <c r="AQ113" s="232"/>
      <c r="AR113" s="232"/>
    </row>
    <row r="114" spans="1:44" x14ac:dyDescent="0.2">
      <c r="A114" s="232"/>
      <c r="B114" s="295" t="s">
        <v>353</v>
      </c>
      <c r="C114" s="296" t="b">
        <f t="shared" si="1"/>
        <v>0</v>
      </c>
      <c r="D114" s="7"/>
      <c r="E114" s="287">
        <v>16.079999999999998</v>
      </c>
      <c r="F114" s="287">
        <v>16.3</v>
      </c>
      <c r="G114" s="287">
        <v>16.559999999999999</v>
      </c>
      <c r="H114" s="287">
        <v>16.829999999999998</v>
      </c>
      <c r="I114" s="287">
        <v>16.98</v>
      </c>
      <c r="J114" s="287">
        <v>17.159999999999997</v>
      </c>
      <c r="K114" s="287">
        <v>17.479999999999997</v>
      </c>
      <c r="L114" s="287">
        <v>17.829999999999998</v>
      </c>
      <c r="M114" s="287">
        <v>18.07</v>
      </c>
      <c r="N114" s="288">
        <f>M114*(1+Assumptions!$G$48)</f>
        <v>18.07</v>
      </c>
      <c r="O114" s="288">
        <f>N114*(1+Assumptions!$G$48)</f>
        <v>18.07</v>
      </c>
      <c r="P114" s="288">
        <f>O114*(1+Assumptions!$G$48)</f>
        <v>18.07</v>
      </c>
      <c r="Q114" s="288">
        <f>P114*(1+Assumptions!$G$48)</f>
        <v>18.07</v>
      </c>
      <c r="R114" s="288">
        <f>Q114*(1+Assumptions!$G$48)</f>
        <v>18.07</v>
      </c>
      <c r="S114" s="288">
        <f>R114*(1+Assumptions!$G$48)</f>
        <v>18.07</v>
      </c>
      <c r="T114" s="288">
        <f>S114*(1+Assumptions!$G$48)</f>
        <v>18.07</v>
      </c>
      <c r="U114" s="288">
        <f>T114*(1+Assumptions!$G$48)</f>
        <v>18.07</v>
      </c>
      <c r="V114" s="288">
        <f>U114*(1+Assumptions!$G$48)</f>
        <v>18.07</v>
      </c>
      <c r="W114" s="288">
        <f>V114*(1+Assumptions!$G$48)</f>
        <v>18.07</v>
      </c>
      <c r="X114" s="288">
        <f>W114*(1+Assumptions!$G$48)</f>
        <v>18.07</v>
      </c>
      <c r="Y114" s="232"/>
      <c r="Z114" s="232"/>
      <c r="AA114" s="232"/>
      <c r="AB114" s="232"/>
      <c r="AC114" s="232"/>
      <c r="AD114" s="232"/>
      <c r="AE114" s="232"/>
      <c r="AF114" s="232"/>
      <c r="AG114" s="232"/>
      <c r="AH114" s="232"/>
      <c r="AI114" s="232"/>
      <c r="AJ114" s="232"/>
      <c r="AK114" s="232"/>
      <c r="AL114" s="232"/>
      <c r="AM114" s="232"/>
      <c r="AN114" s="232"/>
      <c r="AO114" s="232"/>
      <c r="AP114" s="232"/>
      <c r="AQ114" s="232"/>
      <c r="AR114" s="232"/>
    </row>
    <row r="115" spans="1:44" x14ac:dyDescent="0.2">
      <c r="A115" s="232"/>
      <c r="B115" s="295" t="s">
        <v>354</v>
      </c>
      <c r="C115" s="296" t="b">
        <f t="shared" si="1"/>
        <v>0</v>
      </c>
      <c r="D115" s="7"/>
      <c r="E115" s="287">
        <v>13.84</v>
      </c>
      <c r="F115" s="287">
        <v>14.179999999999998</v>
      </c>
      <c r="G115" s="287">
        <v>14.53</v>
      </c>
      <c r="H115" s="287">
        <v>14.83</v>
      </c>
      <c r="I115" s="287">
        <v>15.059999999999999</v>
      </c>
      <c r="J115" s="287">
        <v>15.31</v>
      </c>
      <c r="K115" s="287">
        <v>15.689999999999998</v>
      </c>
      <c r="L115" s="287">
        <v>16.149999999999999</v>
      </c>
      <c r="M115" s="287">
        <v>16.350000000000001</v>
      </c>
      <c r="N115" s="288">
        <f>M115*(1+Assumptions!$G$48)</f>
        <v>16.350000000000001</v>
      </c>
      <c r="O115" s="288">
        <f>N115*(1+Assumptions!$G$48)</f>
        <v>16.350000000000001</v>
      </c>
      <c r="P115" s="288">
        <f>O115*(1+Assumptions!$G$48)</f>
        <v>16.350000000000001</v>
      </c>
      <c r="Q115" s="288">
        <f>P115*(1+Assumptions!$G$48)</f>
        <v>16.350000000000001</v>
      </c>
      <c r="R115" s="288">
        <f>Q115*(1+Assumptions!$G$48)</f>
        <v>16.350000000000001</v>
      </c>
      <c r="S115" s="288">
        <f>R115*(1+Assumptions!$G$48)</f>
        <v>16.350000000000001</v>
      </c>
      <c r="T115" s="288">
        <f>S115*(1+Assumptions!$G$48)</f>
        <v>16.350000000000001</v>
      </c>
      <c r="U115" s="288">
        <f>T115*(1+Assumptions!$G$48)</f>
        <v>16.350000000000001</v>
      </c>
      <c r="V115" s="288">
        <f>U115*(1+Assumptions!$G$48)</f>
        <v>16.350000000000001</v>
      </c>
      <c r="W115" s="288">
        <f>V115*(1+Assumptions!$G$48)</f>
        <v>16.350000000000001</v>
      </c>
      <c r="X115" s="288">
        <f>W115*(1+Assumptions!$G$48)</f>
        <v>16.350000000000001</v>
      </c>
      <c r="Y115" s="232"/>
      <c r="Z115" s="232"/>
      <c r="AA115" s="232"/>
      <c r="AB115" s="232"/>
      <c r="AC115" s="232"/>
      <c r="AD115" s="232"/>
      <c r="AE115" s="232"/>
      <c r="AF115" s="232"/>
      <c r="AG115" s="232"/>
      <c r="AH115" s="232"/>
      <c r="AI115" s="232"/>
      <c r="AJ115" s="232"/>
      <c r="AK115" s="232"/>
      <c r="AL115" s="232"/>
      <c r="AM115" s="232"/>
      <c r="AN115" s="232"/>
      <c r="AO115" s="232"/>
      <c r="AP115" s="232"/>
      <c r="AQ115" s="232"/>
      <c r="AR115" s="232"/>
    </row>
    <row r="116" spans="1:44" x14ac:dyDescent="0.2">
      <c r="A116" s="232"/>
      <c r="B116" s="295" t="s">
        <v>355</v>
      </c>
      <c r="C116" s="296" t="b">
        <f t="shared" si="1"/>
        <v>0</v>
      </c>
      <c r="D116" s="7"/>
      <c r="E116" s="287">
        <v>9.84</v>
      </c>
      <c r="F116" s="287">
        <v>9.85</v>
      </c>
      <c r="G116" s="287">
        <v>9.91</v>
      </c>
      <c r="H116" s="287">
        <v>9.98</v>
      </c>
      <c r="I116" s="287">
        <v>10</v>
      </c>
      <c r="J116" s="287">
        <v>10.050000000000001</v>
      </c>
      <c r="K116" s="287">
        <v>10.14</v>
      </c>
      <c r="L116" s="287">
        <v>10.23</v>
      </c>
      <c r="M116" s="287">
        <v>10.26</v>
      </c>
      <c r="N116" s="288">
        <f>M116*(1+Assumptions!$G$48)</f>
        <v>10.26</v>
      </c>
      <c r="O116" s="288">
        <f>N116*(1+Assumptions!$G$48)</f>
        <v>10.26</v>
      </c>
      <c r="P116" s="288">
        <f>O116*(1+Assumptions!$G$48)</f>
        <v>10.26</v>
      </c>
      <c r="Q116" s="288">
        <f>P116*(1+Assumptions!$G$48)</f>
        <v>10.26</v>
      </c>
      <c r="R116" s="288">
        <f>Q116*(1+Assumptions!$G$48)</f>
        <v>10.26</v>
      </c>
      <c r="S116" s="288">
        <f>R116*(1+Assumptions!$G$48)</f>
        <v>10.26</v>
      </c>
      <c r="T116" s="288">
        <f>S116*(1+Assumptions!$G$48)</f>
        <v>10.26</v>
      </c>
      <c r="U116" s="288">
        <f>T116*(1+Assumptions!$G$48)</f>
        <v>10.26</v>
      </c>
      <c r="V116" s="288">
        <f>U116*(1+Assumptions!$G$48)</f>
        <v>10.26</v>
      </c>
      <c r="W116" s="288">
        <f>V116*(1+Assumptions!$G$48)</f>
        <v>10.26</v>
      </c>
      <c r="X116" s="288">
        <f>W116*(1+Assumptions!$G$48)</f>
        <v>10.26</v>
      </c>
      <c r="Y116" s="232"/>
      <c r="Z116" s="232"/>
      <c r="AA116" s="232"/>
      <c r="AB116" s="232"/>
      <c r="AC116" s="232"/>
      <c r="AD116" s="232"/>
      <c r="AE116" s="232"/>
      <c r="AF116" s="232"/>
      <c r="AG116" s="232"/>
      <c r="AH116" s="232"/>
      <c r="AI116" s="232"/>
      <c r="AJ116" s="232"/>
      <c r="AK116" s="232"/>
      <c r="AL116" s="232"/>
      <c r="AM116" s="232"/>
      <c r="AN116" s="232"/>
      <c r="AO116" s="232"/>
      <c r="AP116" s="232"/>
      <c r="AQ116" s="232"/>
      <c r="AR116" s="232"/>
    </row>
    <row r="117" spans="1:44" x14ac:dyDescent="0.2">
      <c r="A117" s="232"/>
      <c r="B117" s="295" t="s">
        <v>356</v>
      </c>
      <c r="C117" s="296" t="b">
        <f t="shared" si="1"/>
        <v>0</v>
      </c>
      <c r="D117" s="7"/>
      <c r="E117" s="287">
        <v>3.95</v>
      </c>
      <c r="F117" s="287">
        <v>3.9299999999999997</v>
      </c>
      <c r="G117" s="287">
        <v>3.92</v>
      </c>
      <c r="H117" s="287">
        <v>3.9</v>
      </c>
      <c r="I117" s="287">
        <v>3.87</v>
      </c>
      <c r="J117" s="287">
        <v>3.84</v>
      </c>
      <c r="K117" s="287">
        <v>3.83</v>
      </c>
      <c r="L117" s="287">
        <v>3.82</v>
      </c>
      <c r="M117" s="287">
        <v>3.86</v>
      </c>
      <c r="N117" s="288">
        <f>M117*(1+Assumptions!$G$48)</f>
        <v>3.86</v>
      </c>
      <c r="O117" s="288">
        <f>N117*(1+Assumptions!$G$48)</f>
        <v>3.86</v>
      </c>
      <c r="P117" s="288">
        <f>O117*(1+Assumptions!$G$48)</f>
        <v>3.86</v>
      </c>
      <c r="Q117" s="288">
        <f>P117*(1+Assumptions!$G$48)</f>
        <v>3.86</v>
      </c>
      <c r="R117" s="288">
        <f>Q117*(1+Assumptions!$G$48)</f>
        <v>3.86</v>
      </c>
      <c r="S117" s="288">
        <f>R117*(1+Assumptions!$G$48)</f>
        <v>3.86</v>
      </c>
      <c r="T117" s="288">
        <f>S117*(1+Assumptions!$G$48)</f>
        <v>3.86</v>
      </c>
      <c r="U117" s="288">
        <f>T117*(1+Assumptions!$G$48)</f>
        <v>3.86</v>
      </c>
      <c r="V117" s="288">
        <f>U117*(1+Assumptions!$G$48)</f>
        <v>3.86</v>
      </c>
      <c r="W117" s="288">
        <f>V117*(1+Assumptions!$G$48)</f>
        <v>3.86</v>
      </c>
      <c r="X117" s="288">
        <f>W117*(1+Assumptions!$G$48)</f>
        <v>3.86</v>
      </c>
      <c r="Y117" s="232"/>
      <c r="Z117" s="232"/>
      <c r="AA117" s="232"/>
      <c r="AB117" s="232"/>
      <c r="AC117" s="232"/>
      <c r="AD117" s="232"/>
      <c r="AE117" s="232"/>
      <c r="AF117" s="232"/>
      <c r="AG117" s="232"/>
      <c r="AH117" s="232"/>
      <c r="AI117" s="232"/>
      <c r="AJ117" s="232"/>
      <c r="AK117" s="232"/>
      <c r="AL117" s="232"/>
      <c r="AM117" s="232"/>
      <c r="AN117" s="232"/>
      <c r="AO117" s="232"/>
      <c r="AP117" s="232"/>
      <c r="AQ117" s="232"/>
      <c r="AR117" s="232"/>
    </row>
    <row r="118" spans="1:44" x14ac:dyDescent="0.2">
      <c r="A118" s="232"/>
      <c r="B118" s="295" t="s">
        <v>357</v>
      </c>
      <c r="C118" s="296" t="b">
        <f t="shared" si="1"/>
        <v>0</v>
      </c>
      <c r="D118" s="7"/>
      <c r="E118" s="287">
        <v>7.16</v>
      </c>
      <c r="F118" s="287">
        <v>7.169999999999999</v>
      </c>
      <c r="G118" s="287">
        <v>7.2099999999999991</v>
      </c>
      <c r="H118" s="287">
        <v>7.2199999999999989</v>
      </c>
      <c r="I118" s="287">
        <v>7.2199999999999989</v>
      </c>
      <c r="J118" s="287">
        <v>7.2199999999999989</v>
      </c>
      <c r="K118" s="287">
        <v>7.28</v>
      </c>
      <c r="L118" s="287">
        <v>7.35</v>
      </c>
      <c r="M118" s="287">
        <v>7.34</v>
      </c>
      <c r="N118" s="288">
        <f>M118*(1+Assumptions!$G$48)</f>
        <v>7.34</v>
      </c>
      <c r="O118" s="288">
        <f>N118*(1+Assumptions!$G$48)</f>
        <v>7.34</v>
      </c>
      <c r="P118" s="288">
        <f>O118*(1+Assumptions!$G$48)</f>
        <v>7.34</v>
      </c>
      <c r="Q118" s="288">
        <f>P118*(1+Assumptions!$G$48)</f>
        <v>7.34</v>
      </c>
      <c r="R118" s="288">
        <f>Q118*(1+Assumptions!$G$48)</f>
        <v>7.34</v>
      </c>
      <c r="S118" s="288">
        <f>R118*(1+Assumptions!$G$48)</f>
        <v>7.34</v>
      </c>
      <c r="T118" s="288">
        <f>S118*(1+Assumptions!$G$48)</f>
        <v>7.34</v>
      </c>
      <c r="U118" s="288">
        <f>T118*(1+Assumptions!$G$48)</f>
        <v>7.34</v>
      </c>
      <c r="V118" s="288">
        <f>U118*(1+Assumptions!$G$48)</f>
        <v>7.34</v>
      </c>
      <c r="W118" s="288">
        <f>V118*(1+Assumptions!$G$48)</f>
        <v>7.34</v>
      </c>
      <c r="X118" s="288">
        <f>W118*(1+Assumptions!$G$48)</f>
        <v>7.34</v>
      </c>
      <c r="Y118" s="232"/>
      <c r="Z118" s="232"/>
      <c r="AA118" s="232"/>
      <c r="AB118" s="232"/>
      <c r="AC118" s="232"/>
      <c r="AD118" s="232"/>
      <c r="AE118" s="232"/>
      <c r="AF118" s="232"/>
      <c r="AG118" s="232"/>
      <c r="AH118" s="232"/>
      <c r="AI118" s="232"/>
      <c r="AJ118" s="232"/>
      <c r="AK118" s="232"/>
      <c r="AL118" s="232"/>
      <c r="AM118" s="232"/>
      <c r="AN118" s="232"/>
      <c r="AO118" s="232"/>
      <c r="AP118" s="232"/>
      <c r="AQ118" s="232"/>
      <c r="AR118" s="232"/>
    </row>
    <row r="119" spans="1:44" x14ac:dyDescent="0.2">
      <c r="A119" s="232"/>
      <c r="B119" s="295" t="s">
        <v>358</v>
      </c>
      <c r="C119" s="296" t="b">
        <f t="shared" si="1"/>
        <v>0</v>
      </c>
      <c r="D119" s="7"/>
      <c r="E119" s="287">
        <v>7.4499999999999993</v>
      </c>
      <c r="F119" s="287">
        <v>7.629999999999999</v>
      </c>
      <c r="G119" s="287">
        <v>7.85</v>
      </c>
      <c r="H119" s="287">
        <v>8.0299999999999994</v>
      </c>
      <c r="I119" s="287">
        <v>8.1999999999999993</v>
      </c>
      <c r="J119" s="287">
        <v>8.3800000000000008</v>
      </c>
      <c r="K119" s="287">
        <v>8.6199999999999992</v>
      </c>
      <c r="L119" s="287">
        <v>8.8800000000000008</v>
      </c>
      <c r="M119" s="287">
        <v>9.07</v>
      </c>
      <c r="N119" s="288">
        <f>M119*(1+Assumptions!$G$48)</f>
        <v>9.07</v>
      </c>
      <c r="O119" s="288">
        <f>N119*(1+Assumptions!$G$48)</f>
        <v>9.07</v>
      </c>
      <c r="P119" s="288">
        <f>O119*(1+Assumptions!$G$48)</f>
        <v>9.07</v>
      </c>
      <c r="Q119" s="288">
        <f>P119*(1+Assumptions!$G$48)</f>
        <v>9.07</v>
      </c>
      <c r="R119" s="288">
        <f>Q119*(1+Assumptions!$G$48)</f>
        <v>9.07</v>
      </c>
      <c r="S119" s="288">
        <f>R119*(1+Assumptions!$G$48)</f>
        <v>9.07</v>
      </c>
      <c r="T119" s="288">
        <f>S119*(1+Assumptions!$G$48)</f>
        <v>9.07</v>
      </c>
      <c r="U119" s="288">
        <f>T119*(1+Assumptions!$G$48)</f>
        <v>9.07</v>
      </c>
      <c r="V119" s="288">
        <f>U119*(1+Assumptions!$G$48)</f>
        <v>9.07</v>
      </c>
      <c r="W119" s="288">
        <f>V119*(1+Assumptions!$G$48)</f>
        <v>9.07</v>
      </c>
      <c r="X119" s="288">
        <f>W119*(1+Assumptions!$G$48)</f>
        <v>9.07</v>
      </c>
      <c r="Y119" s="232"/>
      <c r="Z119" s="232"/>
      <c r="AA119" s="232"/>
      <c r="AB119" s="232"/>
      <c r="AC119" s="232"/>
      <c r="AD119" s="232"/>
      <c r="AE119" s="232"/>
      <c r="AF119" s="232"/>
      <c r="AG119" s="232"/>
      <c r="AH119" s="232"/>
      <c r="AI119" s="232"/>
      <c r="AJ119" s="232"/>
      <c r="AK119" s="232"/>
      <c r="AL119" s="232"/>
      <c r="AM119" s="232"/>
      <c r="AN119" s="232"/>
      <c r="AO119" s="232"/>
      <c r="AP119" s="232"/>
      <c r="AQ119" s="232"/>
      <c r="AR119" s="232"/>
    </row>
    <row r="120" spans="1:44" x14ac:dyDescent="0.2">
      <c r="A120" s="232"/>
      <c r="B120" s="295" t="s">
        <v>359</v>
      </c>
      <c r="C120" s="296" t="b">
        <f t="shared" si="1"/>
        <v>0</v>
      </c>
      <c r="D120" s="7"/>
      <c r="E120" s="287">
        <v>3.2999999999999994</v>
      </c>
      <c r="F120" s="287">
        <v>3.2699999999999996</v>
      </c>
      <c r="G120" s="287">
        <v>3.25</v>
      </c>
      <c r="H120" s="287">
        <v>3.2299999999999995</v>
      </c>
      <c r="I120" s="287">
        <v>3.1999999999999997</v>
      </c>
      <c r="J120" s="287">
        <v>3.17</v>
      </c>
      <c r="K120" s="287">
        <v>3.1399999999999997</v>
      </c>
      <c r="L120" s="287">
        <v>3.13</v>
      </c>
      <c r="M120" s="287">
        <v>3.1199999999999997</v>
      </c>
      <c r="N120" s="288">
        <f>M120*(1+Assumptions!$G$48)</f>
        <v>3.1199999999999997</v>
      </c>
      <c r="O120" s="288">
        <f>N120*(1+Assumptions!$G$48)</f>
        <v>3.1199999999999997</v>
      </c>
      <c r="P120" s="288">
        <f>O120*(1+Assumptions!$G$48)</f>
        <v>3.1199999999999997</v>
      </c>
      <c r="Q120" s="288">
        <f>P120*(1+Assumptions!$G$48)</f>
        <v>3.1199999999999997</v>
      </c>
      <c r="R120" s="288">
        <f>Q120*(1+Assumptions!$G$48)</f>
        <v>3.1199999999999997</v>
      </c>
      <c r="S120" s="288">
        <f>R120*(1+Assumptions!$G$48)</f>
        <v>3.1199999999999997</v>
      </c>
      <c r="T120" s="288">
        <f>S120*(1+Assumptions!$G$48)</f>
        <v>3.1199999999999997</v>
      </c>
      <c r="U120" s="288">
        <f>T120*(1+Assumptions!$G$48)</f>
        <v>3.1199999999999997</v>
      </c>
      <c r="V120" s="288">
        <f>U120*(1+Assumptions!$G$48)</f>
        <v>3.1199999999999997</v>
      </c>
      <c r="W120" s="288">
        <f>V120*(1+Assumptions!$G$48)</f>
        <v>3.1199999999999997</v>
      </c>
      <c r="X120" s="288">
        <f>W120*(1+Assumptions!$G$48)</f>
        <v>3.1199999999999997</v>
      </c>
      <c r="Y120" s="232"/>
      <c r="Z120" s="232"/>
      <c r="AA120" s="232"/>
      <c r="AB120" s="232"/>
      <c r="AC120" s="232"/>
      <c r="AD120" s="232"/>
      <c r="AE120" s="232"/>
      <c r="AF120" s="232"/>
      <c r="AG120" s="232"/>
      <c r="AH120" s="232"/>
      <c r="AI120" s="232"/>
      <c r="AJ120" s="232"/>
      <c r="AK120" s="232"/>
      <c r="AL120" s="232"/>
      <c r="AM120" s="232"/>
      <c r="AN120" s="232"/>
      <c r="AO120" s="232"/>
      <c r="AP120" s="232"/>
      <c r="AQ120" s="232"/>
      <c r="AR120" s="232"/>
    </row>
    <row r="121" spans="1:44" x14ac:dyDescent="0.2">
      <c r="A121" s="232"/>
      <c r="B121" s="295" t="s">
        <v>360</v>
      </c>
      <c r="C121" s="296" t="b">
        <f t="shared" si="1"/>
        <v>0</v>
      </c>
      <c r="D121" s="7"/>
      <c r="E121" s="287">
        <v>9.5299999999999994</v>
      </c>
      <c r="F121" s="287">
        <v>9.58</v>
      </c>
      <c r="G121" s="287">
        <v>9.68</v>
      </c>
      <c r="H121" s="287">
        <v>9.73</v>
      </c>
      <c r="I121" s="287">
        <v>9.75</v>
      </c>
      <c r="J121" s="287">
        <v>9.7899999999999991</v>
      </c>
      <c r="K121" s="287">
        <v>9.9</v>
      </c>
      <c r="L121" s="287">
        <v>10.050000000000001</v>
      </c>
      <c r="M121" s="287">
        <v>10.079999999999998</v>
      </c>
      <c r="N121" s="288">
        <f>M121*(1+Assumptions!$G$48)</f>
        <v>10.079999999999998</v>
      </c>
      <c r="O121" s="288">
        <f>N121*(1+Assumptions!$G$48)</f>
        <v>10.079999999999998</v>
      </c>
      <c r="P121" s="288">
        <f>O121*(1+Assumptions!$G$48)</f>
        <v>10.079999999999998</v>
      </c>
      <c r="Q121" s="288">
        <f>P121*(1+Assumptions!$G$48)</f>
        <v>10.079999999999998</v>
      </c>
      <c r="R121" s="288">
        <f>Q121*(1+Assumptions!$G$48)</f>
        <v>10.079999999999998</v>
      </c>
      <c r="S121" s="288">
        <f>R121*(1+Assumptions!$G$48)</f>
        <v>10.079999999999998</v>
      </c>
      <c r="T121" s="288">
        <f>S121*(1+Assumptions!$G$48)</f>
        <v>10.079999999999998</v>
      </c>
      <c r="U121" s="288">
        <f>T121*(1+Assumptions!$G$48)</f>
        <v>10.079999999999998</v>
      </c>
      <c r="V121" s="288">
        <f>U121*(1+Assumptions!$G$48)</f>
        <v>10.079999999999998</v>
      </c>
      <c r="W121" s="288">
        <f>V121*(1+Assumptions!$G$48)</f>
        <v>10.079999999999998</v>
      </c>
      <c r="X121" s="288">
        <f>W121*(1+Assumptions!$G$48)</f>
        <v>10.079999999999998</v>
      </c>
      <c r="Y121" s="232"/>
      <c r="Z121" s="232"/>
      <c r="AA121" s="232"/>
      <c r="AB121" s="232"/>
      <c r="AC121" s="232"/>
      <c r="AD121" s="232"/>
      <c r="AE121" s="232"/>
      <c r="AF121" s="232"/>
      <c r="AG121" s="232"/>
      <c r="AH121" s="232"/>
      <c r="AI121" s="232"/>
      <c r="AJ121" s="232"/>
      <c r="AK121" s="232"/>
      <c r="AL121" s="232"/>
      <c r="AM121" s="232"/>
      <c r="AN121" s="232"/>
      <c r="AO121" s="232"/>
      <c r="AP121" s="232"/>
      <c r="AQ121" s="232"/>
      <c r="AR121" s="232"/>
    </row>
    <row r="122" spans="1:44" x14ac:dyDescent="0.2">
      <c r="A122" s="232"/>
      <c r="B122" s="295" t="s">
        <v>361</v>
      </c>
      <c r="C122" s="296" t="b">
        <f t="shared" si="1"/>
        <v>0</v>
      </c>
      <c r="D122" s="7"/>
      <c r="E122" s="287">
        <v>12.05</v>
      </c>
      <c r="F122" s="287">
        <v>12.25</v>
      </c>
      <c r="G122" s="287">
        <v>12.51</v>
      </c>
      <c r="H122" s="287">
        <v>12.71</v>
      </c>
      <c r="I122" s="287">
        <v>12.879999999999999</v>
      </c>
      <c r="J122" s="287">
        <v>13.039999999999997</v>
      </c>
      <c r="K122" s="287">
        <v>13.3</v>
      </c>
      <c r="L122" s="287">
        <v>13.63</v>
      </c>
      <c r="M122" s="287">
        <v>13.84</v>
      </c>
      <c r="N122" s="288">
        <f>M122*(1+Assumptions!$G$48)</f>
        <v>13.84</v>
      </c>
      <c r="O122" s="288">
        <f>N122*(1+Assumptions!$G$48)</f>
        <v>13.84</v>
      </c>
      <c r="P122" s="288">
        <f>O122*(1+Assumptions!$G$48)</f>
        <v>13.84</v>
      </c>
      <c r="Q122" s="288">
        <f>P122*(1+Assumptions!$G$48)</f>
        <v>13.84</v>
      </c>
      <c r="R122" s="288">
        <f>Q122*(1+Assumptions!$G$48)</f>
        <v>13.84</v>
      </c>
      <c r="S122" s="288">
        <f>R122*(1+Assumptions!$G$48)</f>
        <v>13.84</v>
      </c>
      <c r="T122" s="288">
        <f>S122*(1+Assumptions!$G$48)</f>
        <v>13.84</v>
      </c>
      <c r="U122" s="288">
        <f>T122*(1+Assumptions!$G$48)</f>
        <v>13.84</v>
      </c>
      <c r="V122" s="288">
        <f>U122*(1+Assumptions!$G$48)</f>
        <v>13.84</v>
      </c>
      <c r="W122" s="288">
        <f>V122*(1+Assumptions!$G$48)</f>
        <v>13.84</v>
      </c>
      <c r="X122" s="288">
        <f>W122*(1+Assumptions!$G$48)</f>
        <v>13.84</v>
      </c>
      <c r="Y122" s="232"/>
      <c r="Z122" s="232"/>
      <c r="AA122" s="232"/>
      <c r="AB122" s="232"/>
      <c r="AC122" s="232"/>
      <c r="AD122" s="232"/>
      <c r="AE122" s="232"/>
      <c r="AF122" s="232"/>
      <c r="AG122" s="232"/>
      <c r="AH122" s="232"/>
      <c r="AI122" s="232"/>
      <c r="AJ122" s="232"/>
      <c r="AK122" s="232"/>
      <c r="AL122" s="232"/>
      <c r="AM122" s="232"/>
      <c r="AN122" s="232"/>
      <c r="AO122" s="232"/>
      <c r="AP122" s="232"/>
      <c r="AQ122" s="232"/>
      <c r="AR122" s="232"/>
    </row>
    <row r="123" spans="1:44" x14ac:dyDescent="0.2">
      <c r="A123" s="232"/>
      <c r="B123" s="295" t="s">
        <v>362</v>
      </c>
      <c r="C123" s="296" t="b">
        <f t="shared" si="1"/>
        <v>0</v>
      </c>
      <c r="D123" s="7"/>
      <c r="E123" s="287">
        <v>6.1499999999999995</v>
      </c>
      <c r="F123" s="287">
        <v>6.09</v>
      </c>
      <c r="G123" s="287">
        <v>6.0799999999999992</v>
      </c>
      <c r="H123" s="287">
        <v>6.0499999999999989</v>
      </c>
      <c r="I123" s="287">
        <v>5.9899999999999993</v>
      </c>
      <c r="J123" s="287">
        <v>5.92</v>
      </c>
      <c r="K123" s="287">
        <v>5.88</v>
      </c>
      <c r="L123" s="287">
        <v>5.85</v>
      </c>
      <c r="M123" s="287">
        <v>5.7499999999999991</v>
      </c>
      <c r="N123" s="288">
        <f>M123*(1+Assumptions!$G$48)</f>
        <v>5.7499999999999991</v>
      </c>
      <c r="O123" s="288">
        <f>N123*(1+Assumptions!$G$48)</f>
        <v>5.7499999999999991</v>
      </c>
      <c r="P123" s="288">
        <f>O123*(1+Assumptions!$G$48)</f>
        <v>5.7499999999999991</v>
      </c>
      <c r="Q123" s="288">
        <f>P123*(1+Assumptions!$G$48)</f>
        <v>5.7499999999999991</v>
      </c>
      <c r="R123" s="288">
        <f>Q123*(1+Assumptions!$G$48)</f>
        <v>5.7499999999999991</v>
      </c>
      <c r="S123" s="288">
        <f>R123*(1+Assumptions!$G$48)</f>
        <v>5.7499999999999991</v>
      </c>
      <c r="T123" s="288">
        <f>S123*(1+Assumptions!$G$48)</f>
        <v>5.7499999999999991</v>
      </c>
      <c r="U123" s="288">
        <f>T123*(1+Assumptions!$G$48)</f>
        <v>5.7499999999999991</v>
      </c>
      <c r="V123" s="288">
        <f>U123*(1+Assumptions!$G$48)</f>
        <v>5.7499999999999991</v>
      </c>
      <c r="W123" s="288">
        <f>V123*(1+Assumptions!$G$48)</f>
        <v>5.7499999999999991</v>
      </c>
      <c r="X123" s="288">
        <f>W123*(1+Assumptions!$G$48)</f>
        <v>5.7499999999999991</v>
      </c>
      <c r="Y123" s="232"/>
      <c r="Z123" s="232"/>
      <c r="AA123" s="232"/>
      <c r="AB123" s="232"/>
      <c r="AC123" s="232"/>
      <c r="AD123" s="232"/>
      <c r="AE123" s="232"/>
      <c r="AF123" s="232"/>
      <c r="AG123" s="232"/>
      <c r="AH123" s="232"/>
      <c r="AI123" s="232"/>
      <c r="AJ123" s="232"/>
      <c r="AK123" s="232"/>
      <c r="AL123" s="232"/>
      <c r="AM123" s="232"/>
      <c r="AN123" s="232"/>
      <c r="AO123" s="232"/>
      <c r="AP123" s="232"/>
      <c r="AQ123" s="232"/>
      <c r="AR123" s="232"/>
    </row>
    <row r="124" spans="1:44" x14ac:dyDescent="0.2">
      <c r="A124" s="232"/>
      <c r="B124" s="295" t="s">
        <v>804</v>
      </c>
      <c r="C124" s="296" t="b">
        <f t="shared" si="1"/>
        <v>0</v>
      </c>
      <c r="D124" s="7"/>
      <c r="E124" s="287">
        <v>3.05</v>
      </c>
      <c r="F124" s="287">
        <v>3.1499999999999995</v>
      </c>
      <c r="G124" s="287">
        <v>0</v>
      </c>
      <c r="H124" s="287">
        <v>0</v>
      </c>
      <c r="I124" s="287">
        <v>0</v>
      </c>
      <c r="J124" s="287">
        <v>0</v>
      </c>
      <c r="K124" s="287">
        <v>0</v>
      </c>
      <c r="L124" s="287">
        <v>0</v>
      </c>
      <c r="M124" s="287">
        <v>0</v>
      </c>
      <c r="N124" s="288">
        <f>M124*(1+Assumptions!$G$48)</f>
        <v>0</v>
      </c>
      <c r="O124" s="288">
        <f>N124*(1+Assumptions!$G$48)</f>
        <v>0</v>
      </c>
      <c r="P124" s="288">
        <f>O124*(1+Assumptions!$G$48)</f>
        <v>0</v>
      </c>
      <c r="Q124" s="288">
        <f>P124*(1+Assumptions!$G$48)</f>
        <v>0</v>
      </c>
      <c r="R124" s="288">
        <f>Q124*(1+Assumptions!$G$48)</f>
        <v>0</v>
      </c>
      <c r="S124" s="288">
        <f>R124*(1+Assumptions!$G$48)</f>
        <v>0</v>
      </c>
      <c r="T124" s="288">
        <f>S124*(1+Assumptions!$G$48)</f>
        <v>0</v>
      </c>
      <c r="U124" s="288">
        <f>T124*(1+Assumptions!$G$48)</f>
        <v>0</v>
      </c>
      <c r="V124" s="288">
        <f>U124*(1+Assumptions!$G$48)</f>
        <v>0</v>
      </c>
      <c r="W124" s="288">
        <f>V124*(1+Assumptions!$G$48)</f>
        <v>0</v>
      </c>
      <c r="X124" s="288">
        <f>W124*(1+Assumptions!$G$48)</f>
        <v>0</v>
      </c>
      <c r="Y124" s="232"/>
      <c r="Z124" s="232"/>
      <c r="AA124" s="232"/>
      <c r="AB124" s="232"/>
      <c r="AC124" s="232"/>
      <c r="AD124" s="232"/>
      <c r="AE124" s="232"/>
      <c r="AF124" s="232"/>
      <c r="AG124" s="232"/>
      <c r="AH124" s="232"/>
      <c r="AI124" s="232"/>
      <c r="AJ124" s="232"/>
      <c r="AK124" s="232"/>
      <c r="AL124" s="232"/>
      <c r="AM124" s="232"/>
      <c r="AN124" s="232"/>
      <c r="AO124" s="232"/>
      <c r="AP124" s="232"/>
      <c r="AQ124" s="232"/>
      <c r="AR124" s="232"/>
    </row>
    <row r="125" spans="1:44" x14ac:dyDescent="0.2">
      <c r="A125" s="232"/>
      <c r="B125" s="295" t="s">
        <v>805</v>
      </c>
      <c r="C125" s="296" t="b">
        <f t="shared" si="1"/>
        <v>0</v>
      </c>
      <c r="D125" s="7"/>
      <c r="E125" s="287">
        <v>1.5999999999999999</v>
      </c>
      <c r="F125" s="287">
        <v>1.6199999999999999</v>
      </c>
      <c r="G125" s="287">
        <v>0</v>
      </c>
      <c r="H125" s="287">
        <v>0</v>
      </c>
      <c r="I125" s="287">
        <v>0</v>
      </c>
      <c r="J125" s="287">
        <v>0</v>
      </c>
      <c r="K125" s="287">
        <v>0</v>
      </c>
      <c r="L125" s="287">
        <v>0</v>
      </c>
      <c r="M125" s="287">
        <v>0</v>
      </c>
      <c r="N125" s="288">
        <f>M125*(1+Assumptions!$G$48)</f>
        <v>0</v>
      </c>
      <c r="O125" s="288">
        <f>N125*(1+Assumptions!$G$48)</f>
        <v>0</v>
      </c>
      <c r="P125" s="288">
        <f>O125*(1+Assumptions!$G$48)</f>
        <v>0</v>
      </c>
      <c r="Q125" s="288">
        <f>P125*(1+Assumptions!$G$48)</f>
        <v>0</v>
      </c>
      <c r="R125" s="288">
        <f>Q125*(1+Assumptions!$G$48)</f>
        <v>0</v>
      </c>
      <c r="S125" s="288">
        <f>R125*(1+Assumptions!$G$48)</f>
        <v>0</v>
      </c>
      <c r="T125" s="288">
        <f>S125*(1+Assumptions!$G$48)</f>
        <v>0</v>
      </c>
      <c r="U125" s="288">
        <f>T125*(1+Assumptions!$G$48)</f>
        <v>0</v>
      </c>
      <c r="V125" s="288">
        <f>U125*(1+Assumptions!$G$48)</f>
        <v>0</v>
      </c>
      <c r="W125" s="288">
        <f>V125*(1+Assumptions!$G$48)</f>
        <v>0</v>
      </c>
      <c r="X125" s="288">
        <f>W125*(1+Assumptions!$G$48)</f>
        <v>0</v>
      </c>
      <c r="Y125" s="232"/>
      <c r="Z125" s="232"/>
      <c r="AA125" s="232"/>
      <c r="AB125" s="232"/>
      <c r="AC125" s="232"/>
      <c r="AD125" s="232"/>
      <c r="AE125" s="232"/>
      <c r="AF125" s="232"/>
      <c r="AG125" s="232"/>
      <c r="AH125" s="232"/>
      <c r="AI125" s="232"/>
      <c r="AJ125" s="232"/>
      <c r="AK125" s="232"/>
      <c r="AL125" s="232"/>
      <c r="AM125" s="232"/>
      <c r="AN125" s="232"/>
      <c r="AO125" s="232"/>
      <c r="AP125" s="232"/>
      <c r="AQ125" s="232"/>
      <c r="AR125" s="232"/>
    </row>
    <row r="126" spans="1:44" x14ac:dyDescent="0.2">
      <c r="A126" s="232"/>
      <c r="B126" s="295" t="s">
        <v>806</v>
      </c>
      <c r="C126" s="296" t="b">
        <f t="shared" si="1"/>
        <v>0</v>
      </c>
      <c r="D126" s="7"/>
      <c r="E126" s="287">
        <v>2.6099999999999994</v>
      </c>
      <c r="F126" s="287">
        <v>2.67</v>
      </c>
      <c r="G126" s="287">
        <v>0</v>
      </c>
      <c r="H126" s="287">
        <v>0</v>
      </c>
      <c r="I126" s="287">
        <v>0</v>
      </c>
      <c r="J126" s="287">
        <v>0</v>
      </c>
      <c r="K126" s="287">
        <v>0</v>
      </c>
      <c r="L126" s="287">
        <v>0</v>
      </c>
      <c r="M126" s="287">
        <v>0</v>
      </c>
      <c r="N126" s="288">
        <f>M126*(1+Assumptions!$G$48)</f>
        <v>0</v>
      </c>
      <c r="O126" s="288">
        <f>N126*(1+Assumptions!$G$48)</f>
        <v>0</v>
      </c>
      <c r="P126" s="288">
        <f>O126*(1+Assumptions!$G$48)</f>
        <v>0</v>
      </c>
      <c r="Q126" s="288">
        <f>P126*(1+Assumptions!$G$48)</f>
        <v>0</v>
      </c>
      <c r="R126" s="288">
        <f>Q126*(1+Assumptions!$G$48)</f>
        <v>0</v>
      </c>
      <c r="S126" s="288">
        <f>R126*(1+Assumptions!$G$48)</f>
        <v>0</v>
      </c>
      <c r="T126" s="288">
        <f>S126*(1+Assumptions!$G$48)</f>
        <v>0</v>
      </c>
      <c r="U126" s="288">
        <f>T126*(1+Assumptions!$G$48)</f>
        <v>0</v>
      </c>
      <c r="V126" s="288">
        <f>U126*(1+Assumptions!$G$48)</f>
        <v>0</v>
      </c>
      <c r="W126" s="288">
        <f>V126*(1+Assumptions!$G$48)</f>
        <v>0</v>
      </c>
      <c r="X126" s="288">
        <f>W126*(1+Assumptions!$G$48)</f>
        <v>0</v>
      </c>
      <c r="Y126" s="232"/>
      <c r="Z126" s="232"/>
      <c r="AA126" s="232"/>
      <c r="AB126" s="232"/>
      <c r="AC126" s="232"/>
      <c r="AD126" s="232"/>
      <c r="AE126" s="232"/>
      <c r="AF126" s="232"/>
      <c r="AG126" s="232"/>
      <c r="AH126" s="232"/>
      <c r="AI126" s="232"/>
      <c r="AJ126" s="232"/>
      <c r="AK126" s="232"/>
      <c r="AL126" s="232"/>
      <c r="AM126" s="232"/>
      <c r="AN126" s="232"/>
      <c r="AO126" s="232"/>
      <c r="AP126" s="232"/>
      <c r="AQ126" s="232"/>
      <c r="AR126" s="232"/>
    </row>
    <row r="127" spans="1:44" x14ac:dyDescent="0.2">
      <c r="A127" s="232"/>
      <c r="B127" s="295" t="s">
        <v>807</v>
      </c>
      <c r="C127" s="296" t="b">
        <f t="shared" si="1"/>
        <v>0</v>
      </c>
      <c r="D127" s="7"/>
      <c r="E127" s="287">
        <v>1.2999999999999998</v>
      </c>
      <c r="F127" s="287">
        <v>1.35</v>
      </c>
      <c r="G127" s="287">
        <v>0</v>
      </c>
      <c r="H127" s="287">
        <v>0</v>
      </c>
      <c r="I127" s="287">
        <v>0</v>
      </c>
      <c r="J127" s="287">
        <v>0</v>
      </c>
      <c r="K127" s="287">
        <v>0</v>
      </c>
      <c r="L127" s="287">
        <v>0</v>
      </c>
      <c r="M127" s="287">
        <v>0</v>
      </c>
      <c r="N127" s="288">
        <f>M127*(1+Assumptions!$G$48)</f>
        <v>0</v>
      </c>
      <c r="O127" s="288">
        <f>N127*(1+Assumptions!$G$48)</f>
        <v>0</v>
      </c>
      <c r="P127" s="288">
        <f>O127*(1+Assumptions!$G$48)</f>
        <v>0</v>
      </c>
      <c r="Q127" s="288">
        <f>P127*(1+Assumptions!$G$48)</f>
        <v>0</v>
      </c>
      <c r="R127" s="288">
        <f>Q127*(1+Assumptions!$G$48)</f>
        <v>0</v>
      </c>
      <c r="S127" s="288">
        <f>R127*(1+Assumptions!$G$48)</f>
        <v>0</v>
      </c>
      <c r="T127" s="288">
        <f>S127*(1+Assumptions!$G$48)</f>
        <v>0</v>
      </c>
      <c r="U127" s="288">
        <f>T127*(1+Assumptions!$G$48)</f>
        <v>0</v>
      </c>
      <c r="V127" s="288">
        <f>U127*(1+Assumptions!$G$48)</f>
        <v>0</v>
      </c>
      <c r="W127" s="288">
        <f>V127*(1+Assumptions!$G$48)</f>
        <v>0</v>
      </c>
      <c r="X127" s="288">
        <f>W127*(1+Assumptions!$G$48)</f>
        <v>0</v>
      </c>
      <c r="Y127" s="232"/>
      <c r="Z127" s="232"/>
      <c r="AA127" s="232"/>
      <c r="AB127" s="232"/>
      <c r="AC127" s="232"/>
      <c r="AD127" s="232"/>
      <c r="AE127" s="232"/>
      <c r="AF127" s="232"/>
      <c r="AG127" s="232"/>
      <c r="AH127" s="232"/>
      <c r="AI127" s="232"/>
      <c r="AJ127" s="232"/>
      <c r="AK127" s="232"/>
      <c r="AL127" s="232"/>
      <c r="AM127" s="232"/>
      <c r="AN127" s="232"/>
      <c r="AO127" s="232"/>
      <c r="AP127" s="232"/>
      <c r="AQ127" s="232"/>
      <c r="AR127" s="232"/>
    </row>
    <row r="128" spans="1:44" x14ac:dyDescent="0.2">
      <c r="A128" s="232"/>
      <c r="B128" s="295" t="s">
        <v>808</v>
      </c>
      <c r="C128" s="296" t="b">
        <f t="shared" si="1"/>
        <v>0</v>
      </c>
      <c r="D128" s="7"/>
      <c r="E128" s="287">
        <v>0.88</v>
      </c>
      <c r="F128" s="287">
        <v>0.9</v>
      </c>
      <c r="G128" s="287">
        <v>0</v>
      </c>
      <c r="H128" s="287">
        <v>0</v>
      </c>
      <c r="I128" s="287">
        <v>0</v>
      </c>
      <c r="J128" s="287">
        <v>0</v>
      </c>
      <c r="K128" s="287">
        <v>0</v>
      </c>
      <c r="L128" s="287">
        <v>0</v>
      </c>
      <c r="M128" s="287">
        <v>0</v>
      </c>
      <c r="N128" s="288">
        <f>M128*(1+Assumptions!$G$48)</f>
        <v>0</v>
      </c>
      <c r="O128" s="288">
        <f>N128*(1+Assumptions!$G$48)</f>
        <v>0</v>
      </c>
      <c r="P128" s="288">
        <f>O128*(1+Assumptions!$G$48)</f>
        <v>0</v>
      </c>
      <c r="Q128" s="288">
        <f>P128*(1+Assumptions!$G$48)</f>
        <v>0</v>
      </c>
      <c r="R128" s="288">
        <f>Q128*(1+Assumptions!$G$48)</f>
        <v>0</v>
      </c>
      <c r="S128" s="288">
        <f>R128*(1+Assumptions!$G$48)</f>
        <v>0</v>
      </c>
      <c r="T128" s="288">
        <f>S128*(1+Assumptions!$G$48)</f>
        <v>0</v>
      </c>
      <c r="U128" s="288">
        <f>T128*(1+Assumptions!$G$48)</f>
        <v>0</v>
      </c>
      <c r="V128" s="288">
        <f>U128*(1+Assumptions!$G$48)</f>
        <v>0</v>
      </c>
      <c r="W128" s="288">
        <f>V128*(1+Assumptions!$G$48)</f>
        <v>0</v>
      </c>
      <c r="X128" s="288">
        <f>W128*(1+Assumptions!$G$48)</f>
        <v>0</v>
      </c>
      <c r="Y128" s="232"/>
      <c r="Z128" s="232"/>
      <c r="AA128" s="232"/>
      <c r="AB128" s="232"/>
      <c r="AC128" s="232"/>
      <c r="AD128" s="232"/>
      <c r="AE128" s="232"/>
      <c r="AF128" s="232"/>
      <c r="AG128" s="232"/>
      <c r="AH128" s="232"/>
      <c r="AI128" s="232"/>
      <c r="AJ128" s="232"/>
      <c r="AK128" s="232"/>
      <c r="AL128" s="232"/>
      <c r="AM128" s="232"/>
      <c r="AN128" s="232"/>
      <c r="AO128" s="232"/>
      <c r="AP128" s="232"/>
      <c r="AQ128" s="232"/>
      <c r="AR128" s="232"/>
    </row>
    <row r="129" spans="1:44" x14ac:dyDescent="0.2">
      <c r="A129" s="232"/>
      <c r="B129" s="295" t="s">
        <v>809</v>
      </c>
      <c r="C129" s="296" t="b">
        <f t="shared" si="1"/>
        <v>0</v>
      </c>
      <c r="D129" s="7"/>
      <c r="E129" s="287">
        <v>2.17</v>
      </c>
      <c r="F129" s="287">
        <v>2.2200000000000002</v>
      </c>
      <c r="G129" s="287">
        <v>0</v>
      </c>
      <c r="H129" s="287">
        <v>0</v>
      </c>
      <c r="I129" s="287">
        <v>0</v>
      </c>
      <c r="J129" s="287">
        <v>0</v>
      </c>
      <c r="K129" s="287">
        <v>0</v>
      </c>
      <c r="L129" s="287">
        <v>0</v>
      </c>
      <c r="M129" s="287">
        <v>0</v>
      </c>
      <c r="N129" s="288">
        <f>M129*(1+Assumptions!$G$48)</f>
        <v>0</v>
      </c>
      <c r="O129" s="288">
        <f>N129*(1+Assumptions!$G$48)</f>
        <v>0</v>
      </c>
      <c r="P129" s="288">
        <f>O129*(1+Assumptions!$G$48)</f>
        <v>0</v>
      </c>
      <c r="Q129" s="288">
        <f>P129*(1+Assumptions!$G$48)</f>
        <v>0</v>
      </c>
      <c r="R129" s="288">
        <f>Q129*(1+Assumptions!$G$48)</f>
        <v>0</v>
      </c>
      <c r="S129" s="288">
        <f>R129*(1+Assumptions!$G$48)</f>
        <v>0</v>
      </c>
      <c r="T129" s="288">
        <f>S129*(1+Assumptions!$G$48)</f>
        <v>0</v>
      </c>
      <c r="U129" s="288">
        <f>T129*(1+Assumptions!$G$48)</f>
        <v>0</v>
      </c>
      <c r="V129" s="288">
        <f>U129*(1+Assumptions!$G$48)</f>
        <v>0</v>
      </c>
      <c r="W129" s="288">
        <f>V129*(1+Assumptions!$G$48)</f>
        <v>0</v>
      </c>
      <c r="X129" s="288">
        <f>W129*(1+Assumptions!$G$48)</f>
        <v>0</v>
      </c>
      <c r="Y129" s="232"/>
      <c r="Z129" s="232"/>
      <c r="AA129" s="232"/>
      <c r="AB129" s="232"/>
      <c r="AC129" s="232"/>
      <c r="AD129" s="232"/>
      <c r="AE129" s="232"/>
      <c r="AF129" s="232"/>
      <c r="AG129" s="232"/>
      <c r="AH129" s="232"/>
      <c r="AI129" s="232"/>
      <c r="AJ129" s="232"/>
      <c r="AK129" s="232"/>
      <c r="AL129" s="232"/>
      <c r="AM129" s="232"/>
      <c r="AN129" s="232"/>
      <c r="AO129" s="232"/>
      <c r="AP129" s="232"/>
      <c r="AQ129" s="232"/>
      <c r="AR129" s="232"/>
    </row>
    <row r="130" spans="1:44" x14ac:dyDescent="0.2">
      <c r="A130" s="232"/>
      <c r="B130" s="295" t="s">
        <v>810</v>
      </c>
      <c r="C130" s="296" t="b">
        <f t="shared" si="1"/>
        <v>0</v>
      </c>
      <c r="D130" s="7"/>
      <c r="E130" s="287">
        <v>2.2999999999999998</v>
      </c>
      <c r="F130" s="287">
        <v>2.35</v>
      </c>
      <c r="G130" s="287">
        <v>0</v>
      </c>
      <c r="H130" s="287">
        <v>0</v>
      </c>
      <c r="I130" s="287">
        <v>0</v>
      </c>
      <c r="J130" s="287">
        <v>0</v>
      </c>
      <c r="K130" s="287">
        <v>0</v>
      </c>
      <c r="L130" s="287">
        <v>0</v>
      </c>
      <c r="M130" s="287">
        <v>0</v>
      </c>
      <c r="N130" s="288">
        <f>M130*(1+Assumptions!$G$48)</f>
        <v>0</v>
      </c>
      <c r="O130" s="288">
        <f>N130*(1+Assumptions!$G$48)</f>
        <v>0</v>
      </c>
      <c r="P130" s="288">
        <f>O130*(1+Assumptions!$G$48)</f>
        <v>0</v>
      </c>
      <c r="Q130" s="288">
        <f>P130*(1+Assumptions!$G$48)</f>
        <v>0</v>
      </c>
      <c r="R130" s="288">
        <f>Q130*(1+Assumptions!$G$48)</f>
        <v>0</v>
      </c>
      <c r="S130" s="288">
        <f>R130*(1+Assumptions!$G$48)</f>
        <v>0</v>
      </c>
      <c r="T130" s="288">
        <f>S130*(1+Assumptions!$G$48)</f>
        <v>0</v>
      </c>
      <c r="U130" s="288">
        <f>T130*(1+Assumptions!$G$48)</f>
        <v>0</v>
      </c>
      <c r="V130" s="288">
        <f>U130*(1+Assumptions!$G$48)</f>
        <v>0</v>
      </c>
      <c r="W130" s="288">
        <f>V130*(1+Assumptions!$G$48)</f>
        <v>0</v>
      </c>
      <c r="X130" s="288">
        <f>W130*(1+Assumptions!$G$48)</f>
        <v>0</v>
      </c>
      <c r="Y130" s="232"/>
      <c r="Z130" s="232"/>
      <c r="AA130" s="232"/>
      <c r="AB130" s="232"/>
      <c r="AC130" s="232"/>
      <c r="AD130" s="232"/>
      <c r="AE130" s="232"/>
      <c r="AF130" s="232"/>
      <c r="AG130" s="232"/>
      <c r="AH130" s="232"/>
      <c r="AI130" s="232"/>
      <c r="AJ130" s="232"/>
      <c r="AK130" s="232"/>
      <c r="AL130" s="232"/>
      <c r="AM130" s="232"/>
      <c r="AN130" s="232"/>
      <c r="AO130" s="232"/>
      <c r="AP130" s="232"/>
      <c r="AQ130" s="232"/>
      <c r="AR130" s="232"/>
    </row>
    <row r="131" spans="1:44" x14ac:dyDescent="0.2">
      <c r="A131" s="232"/>
      <c r="B131" s="295" t="s">
        <v>811</v>
      </c>
      <c r="C131" s="296" t="b">
        <f t="shared" si="1"/>
        <v>0</v>
      </c>
      <c r="D131" s="7"/>
      <c r="E131" s="287">
        <v>2.74</v>
      </c>
      <c r="F131" s="287">
        <v>2.95</v>
      </c>
      <c r="G131" s="287">
        <v>0</v>
      </c>
      <c r="H131" s="287">
        <v>0</v>
      </c>
      <c r="I131" s="287">
        <v>0</v>
      </c>
      <c r="J131" s="287">
        <v>0</v>
      </c>
      <c r="K131" s="287">
        <v>0</v>
      </c>
      <c r="L131" s="287">
        <v>0</v>
      </c>
      <c r="M131" s="287">
        <v>0</v>
      </c>
      <c r="N131" s="288">
        <f>M131*(1+Assumptions!$G$48)</f>
        <v>0</v>
      </c>
      <c r="O131" s="288">
        <f>N131*(1+Assumptions!$G$48)</f>
        <v>0</v>
      </c>
      <c r="P131" s="288">
        <f>O131*(1+Assumptions!$G$48)</f>
        <v>0</v>
      </c>
      <c r="Q131" s="288">
        <f>P131*(1+Assumptions!$G$48)</f>
        <v>0</v>
      </c>
      <c r="R131" s="288">
        <f>Q131*(1+Assumptions!$G$48)</f>
        <v>0</v>
      </c>
      <c r="S131" s="288">
        <f>R131*(1+Assumptions!$G$48)</f>
        <v>0</v>
      </c>
      <c r="T131" s="288">
        <f>S131*(1+Assumptions!$G$48)</f>
        <v>0</v>
      </c>
      <c r="U131" s="288">
        <f>T131*(1+Assumptions!$G$48)</f>
        <v>0</v>
      </c>
      <c r="V131" s="288">
        <f>U131*(1+Assumptions!$G$48)</f>
        <v>0</v>
      </c>
      <c r="W131" s="288">
        <f>V131*(1+Assumptions!$G$48)</f>
        <v>0</v>
      </c>
      <c r="X131" s="288">
        <f>W131*(1+Assumptions!$G$48)</f>
        <v>0</v>
      </c>
      <c r="Y131" s="232"/>
      <c r="Z131" s="232"/>
      <c r="AA131" s="232"/>
      <c r="AB131" s="232"/>
      <c r="AC131" s="232"/>
      <c r="AD131" s="232"/>
      <c r="AE131" s="232"/>
      <c r="AF131" s="232"/>
      <c r="AG131" s="232"/>
      <c r="AH131" s="232"/>
      <c r="AI131" s="232"/>
      <c r="AJ131" s="232"/>
      <c r="AK131" s="232"/>
      <c r="AL131" s="232"/>
      <c r="AM131" s="232"/>
      <c r="AN131" s="232"/>
      <c r="AO131" s="232"/>
      <c r="AP131" s="232"/>
      <c r="AQ131" s="232"/>
      <c r="AR131" s="232"/>
    </row>
    <row r="132" spans="1:44" x14ac:dyDescent="0.2">
      <c r="A132" s="232"/>
      <c r="B132" s="295" t="s">
        <v>812</v>
      </c>
      <c r="C132" s="296" t="b">
        <f t="shared" si="1"/>
        <v>0</v>
      </c>
      <c r="D132" s="7"/>
      <c r="E132" s="287">
        <v>3.32</v>
      </c>
      <c r="F132" s="287">
        <v>3.37</v>
      </c>
      <c r="G132" s="287">
        <v>0</v>
      </c>
      <c r="H132" s="287">
        <v>0</v>
      </c>
      <c r="I132" s="287">
        <v>0</v>
      </c>
      <c r="J132" s="287">
        <v>0</v>
      </c>
      <c r="K132" s="287">
        <v>0</v>
      </c>
      <c r="L132" s="287">
        <v>0</v>
      </c>
      <c r="M132" s="287">
        <v>0</v>
      </c>
      <c r="N132" s="288">
        <f>M132*(1+Assumptions!$G$48)</f>
        <v>0</v>
      </c>
      <c r="O132" s="288">
        <f>N132*(1+Assumptions!$G$48)</f>
        <v>0</v>
      </c>
      <c r="P132" s="288">
        <f>O132*(1+Assumptions!$G$48)</f>
        <v>0</v>
      </c>
      <c r="Q132" s="288">
        <f>P132*(1+Assumptions!$G$48)</f>
        <v>0</v>
      </c>
      <c r="R132" s="288">
        <f>Q132*(1+Assumptions!$G$48)</f>
        <v>0</v>
      </c>
      <c r="S132" s="288">
        <f>R132*(1+Assumptions!$G$48)</f>
        <v>0</v>
      </c>
      <c r="T132" s="288">
        <f>S132*(1+Assumptions!$G$48)</f>
        <v>0</v>
      </c>
      <c r="U132" s="288">
        <f>T132*(1+Assumptions!$G$48)</f>
        <v>0</v>
      </c>
      <c r="V132" s="288">
        <f>U132*(1+Assumptions!$G$48)</f>
        <v>0</v>
      </c>
      <c r="W132" s="288">
        <f>V132*(1+Assumptions!$G$48)</f>
        <v>0</v>
      </c>
      <c r="X132" s="288">
        <f>W132*(1+Assumptions!$G$48)</f>
        <v>0</v>
      </c>
      <c r="Y132" s="232"/>
      <c r="Z132" s="232"/>
      <c r="AA132" s="232"/>
      <c r="AB132" s="232"/>
      <c r="AC132" s="232"/>
      <c r="AD132" s="232"/>
      <c r="AE132" s="232"/>
      <c r="AF132" s="232"/>
      <c r="AG132" s="232"/>
      <c r="AH132" s="232"/>
      <c r="AI132" s="232"/>
      <c r="AJ132" s="232"/>
      <c r="AK132" s="232"/>
      <c r="AL132" s="232"/>
      <c r="AM132" s="232"/>
      <c r="AN132" s="232"/>
      <c r="AO132" s="232"/>
      <c r="AP132" s="232"/>
      <c r="AQ132" s="232"/>
      <c r="AR132" s="232"/>
    </row>
    <row r="133" spans="1:44" x14ac:dyDescent="0.2">
      <c r="A133" s="232"/>
      <c r="B133" s="295" t="s">
        <v>363</v>
      </c>
      <c r="C133" s="296" t="b">
        <f t="shared" si="1"/>
        <v>0</v>
      </c>
      <c r="D133" s="7"/>
      <c r="E133" s="287">
        <v>13.009999999999998</v>
      </c>
      <c r="F133" s="287">
        <v>13.18</v>
      </c>
      <c r="G133" s="287">
        <v>13.399999999999999</v>
      </c>
      <c r="H133" s="287">
        <v>13.59</v>
      </c>
      <c r="I133" s="287">
        <v>13.699999999999998</v>
      </c>
      <c r="J133" s="287">
        <v>13.849999999999998</v>
      </c>
      <c r="K133" s="287">
        <v>14.08</v>
      </c>
      <c r="L133" s="287">
        <v>14.32</v>
      </c>
      <c r="M133" s="287">
        <v>14.439999999999998</v>
      </c>
      <c r="N133" s="288">
        <f>M133*(1+Assumptions!$G$48)</f>
        <v>14.439999999999998</v>
      </c>
      <c r="O133" s="288">
        <f>N133*(1+Assumptions!$G$48)</f>
        <v>14.439999999999998</v>
      </c>
      <c r="P133" s="288">
        <f>O133*(1+Assumptions!$G$48)</f>
        <v>14.439999999999998</v>
      </c>
      <c r="Q133" s="288">
        <f>P133*(1+Assumptions!$G$48)</f>
        <v>14.439999999999998</v>
      </c>
      <c r="R133" s="288">
        <f>Q133*(1+Assumptions!$G$48)</f>
        <v>14.439999999999998</v>
      </c>
      <c r="S133" s="288">
        <f>R133*(1+Assumptions!$G$48)</f>
        <v>14.439999999999998</v>
      </c>
      <c r="T133" s="288">
        <f>S133*(1+Assumptions!$G$48)</f>
        <v>14.439999999999998</v>
      </c>
      <c r="U133" s="288">
        <f>T133*(1+Assumptions!$G$48)</f>
        <v>14.439999999999998</v>
      </c>
      <c r="V133" s="288">
        <f>U133*(1+Assumptions!$G$48)</f>
        <v>14.439999999999998</v>
      </c>
      <c r="W133" s="288">
        <f>V133*(1+Assumptions!$G$48)</f>
        <v>14.439999999999998</v>
      </c>
      <c r="X133" s="288">
        <f>W133*(1+Assumptions!$G$48)</f>
        <v>14.439999999999998</v>
      </c>
      <c r="Y133" s="232"/>
      <c r="Z133" s="232"/>
      <c r="AA133" s="232"/>
      <c r="AB133" s="232"/>
      <c r="AC133" s="232"/>
      <c r="AD133" s="232"/>
      <c r="AE133" s="232"/>
      <c r="AF133" s="232"/>
      <c r="AG133" s="232"/>
      <c r="AH133" s="232"/>
      <c r="AI133" s="232"/>
      <c r="AJ133" s="232"/>
      <c r="AK133" s="232"/>
      <c r="AL133" s="232"/>
      <c r="AM133" s="232"/>
      <c r="AN133" s="232"/>
      <c r="AO133" s="232"/>
      <c r="AP133" s="232"/>
      <c r="AQ133" s="232"/>
      <c r="AR133" s="232"/>
    </row>
    <row r="134" spans="1:44" x14ac:dyDescent="0.2">
      <c r="A134" s="232"/>
      <c r="B134" s="295" t="s">
        <v>364</v>
      </c>
      <c r="C134" s="296" t="b">
        <f t="shared" si="1"/>
        <v>0</v>
      </c>
      <c r="D134" s="7"/>
      <c r="E134" s="287">
        <v>10.079999999999998</v>
      </c>
      <c r="F134" s="287">
        <v>10.17</v>
      </c>
      <c r="G134" s="287">
        <v>10.27</v>
      </c>
      <c r="H134" s="287">
        <v>10.39</v>
      </c>
      <c r="I134" s="287">
        <v>10.46</v>
      </c>
      <c r="J134" s="287">
        <v>10.52</v>
      </c>
      <c r="K134" s="287">
        <v>10.65</v>
      </c>
      <c r="L134" s="287">
        <v>10.82</v>
      </c>
      <c r="M134" s="287">
        <v>10.879999999999999</v>
      </c>
      <c r="N134" s="288">
        <f>M134*(1+Assumptions!$G$48)</f>
        <v>10.879999999999999</v>
      </c>
      <c r="O134" s="288">
        <f>N134*(1+Assumptions!$G$48)</f>
        <v>10.879999999999999</v>
      </c>
      <c r="P134" s="288">
        <f>O134*(1+Assumptions!$G$48)</f>
        <v>10.879999999999999</v>
      </c>
      <c r="Q134" s="288">
        <f>P134*(1+Assumptions!$G$48)</f>
        <v>10.879999999999999</v>
      </c>
      <c r="R134" s="288">
        <f>Q134*(1+Assumptions!$G$48)</f>
        <v>10.879999999999999</v>
      </c>
      <c r="S134" s="288">
        <f>R134*(1+Assumptions!$G$48)</f>
        <v>10.879999999999999</v>
      </c>
      <c r="T134" s="288">
        <f>S134*(1+Assumptions!$G$48)</f>
        <v>10.879999999999999</v>
      </c>
      <c r="U134" s="288">
        <f>T134*(1+Assumptions!$G$48)</f>
        <v>10.879999999999999</v>
      </c>
      <c r="V134" s="288">
        <f>U134*(1+Assumptions!$G$48)</f>
        <v>10.879999999999999</v>
      </c>
      <c r="W134" s="288">
        <f>V134*(1+Assumptions!$G$48)</f>
        <v>10.879999999999999</v>
      </c>
      <c r="X134" s="288">
        <f>W134*(1+Assumptions!$G$48)</f>
        <v>10.879999999999999</v>
      </c>
      <c r="Y134" s="232"/>
      <c r="Z134" s="232"/>
      <c r="AA134" s="232"/>
      <c r="AB134" s="232"/>
      <c r="AC134" s="232"/>
      <c r="AD134" s="232"/>
      <c r="AE134" s="232"/>
      <c r="AF134" s="232"/>
      <c r="AG134" s="232"/>
      <c r="AH134" s="232"/>
      <c r="AI134" s="232"/>
      <c r="AJ134" s="232"/>
      <c r="AK134" s="232"/>
      <c r="AL134" s="232"/>
      <c r="AM134" s="232"/>
      <c r="AN134" s="232"/>
      <c r="AO134" s="232"/>
      <c r="AP134" s="232"/>
      <c r="AQ134" s="232"/>
      <c r="AR134" s="232"/>
    </row>
    <row r="135" spans="1:44" x14ac:dyDescent="0.2">
      <c r="A135" s="232"/>
      <c r="B135" s="295" t="s">
        <v>365</v>
      </c>
      <c r="C135" s="296" t="b">
        <f t="shared" si="1"/>
        <v>0</v>
      </c>
      <c r="D135" s="7"/>
      <c r="E135" s="287">
        <v>8.36</v>
      </c>
      <c r="F135" s="287">
        <v>8.59</v>
      </c>
      <c r="G135" s="287">
        <v>8.82</v>
      </c>
      <c r="H135" s="287">
        <v>9.0399999999999991</v>
      </c>
      <c r="I135" s="287">
        <v>9.24</v>
      </c>
      <c r="J135" s="287">
        <v>9.44</v>
      </c>
      <c r="K135" s="287">
        <v>9.66</v>
      </c>
      <c r="L135" s="287">
        <v>9.8800000000000008</v>
      </c>
      <c r="M135" s="287">
        <v>10.09</v>
      </c>
      <c r="N135" s="288">
        <f>M135*(1+Assumptions!$G$48)</f>
        <v>10.09</v>
      </c>
      <c r="O135" s="288">
        <f>N135*(1+Assumptions!$G$48)</f>
        <v>10.09</v>
      </c>
      <c r="P135" s="288">
        <f>O135*(1+Assumptions!$G$48)</f>
        <v>10.09</v>
      </c>
      <c r="Q135" s="288">
        <f>P135*(1+Assumptions!$G$48)</f>
        <v>10.09</v>
      </c>
      <c r="R135" s="288">
        <f>Q135*(1+Assumptions!$G$48)</f>
        <v>10.09</v>
      </c>
      <c r="S135" s="288">
        <f>R135*(1+Assumptions!$G$48)</f>
        <v>10.09</v>
      </c>
      <c r="T135" s="288">
        <f>S135*(1+Assumptions!$G$48)</f>
        <v>10.09</v>
      </c>
      <c r="U135" s="288">
        <f>T135*(1+Assumptions!$G$48)</f>
        <v>10.09</v>
      </c>
      <c r="V135" s="288">
        <f>U135*(1+Assumptions!$G$48)</f>
        <v>10.09</v>
      </c>
      <c r="W135" s="288">
        <f>V135*(1+Assumptions!$G$48)</f>
        <v>10.09</v>
      </c>
      <c r="X135" s="288">
        <f>W135*(1+Assumptions!$G$48)</f>
        <v>10.09</v>
      </c>
      <c r="Y135" s="232"/>
      <c r="Z135" s="232"/>
      <c r="AA135" s="232"/>
      <c r="AB135" s="232"/>
      <c r="AC135" s="232"/>
      <c r="AD135" s="232"/>
      <c r="AE135" s="232"/>
      <c r="AF135" s="232"/>
      <c r="AG135" s="232"/>
      <c r="AH135" s="232"/>
      <c r="AI135" s="232"/>
      <c r="AJ135" s="232"/>
      <c r="AK135" s="232"/>
      <c r="AL135" s="232"/>
      <c r="AM135" s="232"/>
      <c r="AN135" s="232"/>
      <c r="AO135" s="232"/>
      <c r="AP135" s="232"/>
      <c r="AQ135" s="232"/>
      <c r="AR135" s="232"/>
    </row>
    <row r="136" spans="1:44" x14ac:dyDescent="0.2">
      <c r="A136" s="232"/>
      <c r="B136" s="295" t="s">
        <v>366</v>
      </c>
      <c r="C136" s="296" t="b">
        <f t="shared" si="1"/>
        <v>0</v>
      </c>
      <c r="D136" s="7"/>
      <c r="E136" s="287">
        <v>8.08</v>
      </c>
      <c r="F136" s="287">
        <v>8.11</v>
      </c>
      <c r="G136" s="287">
        <v>8.17</v>
      </c>
      <c r="H136" s="287">
        <v>8.23</v>
      </c>
      <c r="I136" s="287">
        <v>8.24</v>
      </c>
      <c r="J136" s="287">
        <v>8.25</v>
      </c>
      <c r="K136" s="287">
        <v>8.31</v>
      </c>
      <c r="L136" s="287">
        <v>8.4</v>
      </c>
      <c r="M136" s="287">
        <v>8.41</v>
      </c>
      <c r="N136" s="288">
        <f>M136*(1+Assumptions!$G$48)</f>
        <v>8.41</v>
      </c>
      <c r="O136" s="288">
        <f>N136*(1+Assumptions!$G$48)</f>
        <v>8.41</v>
      </c>
      <c r="P136" s="288">
        <f>O136*(1+Assumptions!$G$48)</f>
        <v>8.41</v>
      </c>
      <c r="Q136" s="288">
        <f>P136*(1+Assumptions!$G$48)</f>
        <v>8.41</v>
      </c>
      <c r="R136" s="288">
        <f>Q136*(1+Assumptions!$G$48)</f>
        <v>8.41</v>
      </c>
      <c r="S136" s="288">
        <f>R136*(1+Assumptions!$G$48)</f>
        <v>8.41</v>
      </c>
      <c r="T136" s="288">
        <f>S136*(1+Assumptions!$G$48)</f>
        <v>8.41</v>
      </c>
      <c r="U136" s="288">
        <f>T136*(1+Assumptions!$G$48)</f>
        <v>8.41</v>
      </c>
      <c r="V136" s="288">
        <f>U136*(1+Assumptions!$G$48)</f>
        <v>8.41</v>
      </c>
      <c r="W136" s="288">
        <f>V136*(1+Assumptions!$G$48)</f>
        <v>8.41</v>
      </c>
      <c r="X136" s="288">
        <f>W136*(1+Assumptions!$G$48)</f>
        <v>8.41</v>
      </c>
      <c r="Y136" s="232"/>
      <c r="Z136" s="232"/>
      <c r="AA136" s="232"/>
      <c r="AB136" s="232"/>
      <c r="AC136" s="232"/>
      <c r="AD136" s="232"/>
      <c r="AE136" s="232"/>
      <c r="AF136" s="232"/>
      <c r="AG136" s="232"/>
      <c r="AH136" s="232"/>
      <c r="AI136" s="232"/>
      <c r="AJ136" s="232"/>
      <c r="AK136" s="232"/>
      <c r="AL136" s="232"/>
      <c r="AM136" s="232"/>
      <c r="AN136" s="232"/>
      <c r="AO136" s="232"/>
      <c r="AP136" s="232"/>
      <c r="AQ136" s="232"/>
      <c r="AR136" s="232"/>
    </row>
    <row r="137" spans="1:44" x14ac:dyDescent="0.2">
      <c r="A137" s="232"/>
      <c r="B137" s="295" t="s">
        <v>367</v>
      </c>
      <c r="C137" s="296" t="b">
        <f t="shared" si="1"/>
        <v>0</v>
      </c>
      <c r="D137" s="7"/>
      <c r="E137" s="287">
        <v>8.06</v>
      </c>
      <c r="F137" s="287">
        <v>8.17</v>
      </c>
      <c r="G137" s="287">
        <v>8.36</v>
      </c>
      <c r="H137" s="287">
        <v>8.44</v>
      </c>
      <c r="I137" s="287">
        <v>8.44</v>
      </c>
      <c r="J137" s="287">
        <v>8.5299999999999994</v>
      </c>
      <c r="K137" s="287">
        <v>8.73</v>
      </c>
      <c r="L137" s="287">
        <v>8.91</v>
      </c>
      <c r="M137" s="287">
        <v>8.8800000000000008</v>
      </c>
      <c r="N137" s="288">
        <f>M137*(1+Assumptions!$G$48)</f>
        <v>8.8800000000000008</v>
      </c>
      <c r="O137" s="288">
        <f>N137*(1+Assumptions!$G$48)</f>
        <v>8.8800000000000008</v>
      </c>
      <c r="P137" s="288">
        <f>O137*(1+Assumptions!$G$48)</f>
        <v>8.8800000000000008</v>
      </c>
      <c r="Q137" s="288">
        <f>P137*(1+Assumptions!$G$48)</f>
        <v>8.8800000000000008</v>
      </c>
      <c r="R137" s="288">
        <f>Q137*(1+Assumptions!$G$48)</f>
        <v>8.8800000000000008</v>
      </c>
      <c r="S137" s="288">
        <f>R137*(1+Assumptions!$G$48)</f>
        <v>8.8800000000000008</v>
      </c>
      <c r="T137" s="288">
        <f>S137*(1+Assumptions!$G$48)</f>
        <v>8.8800000000000008</v>
      </c>
      <c r="U137" s="288">
        <f>T137*(1+Assumptions!$G$48)</f>
        <v>8.8800000000000008</v>
      </c>
      <c r="V137" s="288">
        <f>U137*(1+Assumptions!$G$48)</f>
        <v>8.8800000000000008</v>
      </c>
      <c r="W137" s="288">
        <f>V137*(1+Assumptions!$G$48)</f>
        <v>8.8800000000000008</v>
      </c>
      <c r="X137" s="288">
        <f>W137*(1+Assumptions!$G$48)</f>
        <v>8.8800000000000008</v>
      </c>
      <c r="Y137" s="232"/>
      <c r="Z137" s="232"/>
      <c r="AA137" s="232"/>
      <c r="AB137" s="232"/>
      <c r="AC137" s="232"/>
      <c r="AD137" s="232"/>
      <c r="AE137" s="232"/>
      <c r="AF137" s="232"/>
      <c r="AG137" s="232"/>
      <c r="AH137" s="232"/>
      <c r="AI137" s="232"/>
      <c r="AJ137" s="232"/>
      <c r="AK137" s="232"/>
      <c r="AL137" s="232"/>
      <c r="AM137" s="232"/>
      <c r="AN137" s="232"/>
      <c r="AO137" s="232"/>
      <c r="AP137" s="232"/>
      <c r="AQ137" s="232"/>
      <c r="AR137" s="232"/>
    </row>
    <row r="138" spans="1:44" x14ac:dyDescent="0.2">
      <c r="A138" s="232"/>
      <c r="B138" s="295" t="s">
        <v>368</v>
      </c>
      <c r="C138" s="296" t="b">
        <f t="shared" ref="C138:C201" si="2">MID(B138,3,2)="TS"</f>
        <v>0</v>
      </c>
      <c r="D138" s="7"/>
      <c r="E138" s="287">
        <v>7.1</v>
      </c>
      <c r="F138" s="287">
        <v>7.18</v>
      </c>
      <c r="G138" s="287">
        <v>7.28</v>
      </c>
      <c r="H138" s="287">
        <v>7.3899999999999988</v>
      </c>
      <c r="I138" s="287">
        <v>7.43</v>
      </c>
      <c r="J138" s="287">
        <v>7.4899999999999993</v>
      </c>
      <c r="K138" s="287">
        <v>7.6</v>
      </c>
      <c r="L138" s="287">
        <v>7.75</v>
      </c>
      <c r="M138" s="287">
        <v>7.83</v>
      </c>
      <c r="N138" s="288">
        <f>M138*(1+Assumptions!$G$48)</f>
        <v>7.83</v>
      </c>
      <c r="O138" s="288">
        <f>N138*(1+Assumptions!$G$48)</f>
        <v>7.83</v>
      </c>
      <c r="P138" s="288">
        <f>O138*(1+Assumptions!$G$48)</f>
        <v>7.83</v>
      </c>
      <c r="Q138" s="288">
        <f>P138*(1+Assumptions!$G$48)</f>
        <v>7.83</v>
      </c>
      <c r="R138" s="288">
        <f>Q138*(1+Assumptions!$G$48)</f>
        <v>7.83</v>
      </c>
      <c r="S138" s="288">
        <f>R138*(1+Assumptions!$G$48)</f>
        <v>7.83</v>
      </c>
      <c r="T138" s="288">
        <f>S138*(1+Assumptions!$G$48)</f>
        <v>7.83</v>
      </c>
      <c r="U138" s="288">
        <f>T138*(1+Assumptions!$G$48)</f>
        <v>7.83</v>
      </c>
      <c r="V138" s="288">
        <f>U138*(1+Assumptions!$G$48)</f>
        <v>7.83</v>
      </c>
      <c r="W138" s="288">
        <f>V138*(1+Assumptions!$G$48)</f>
        <v>7.83</v>
      </c>
      <c r="X138" s="288">
        <f>W138*(1+Assumptions!$G$48)</f>
        <v>7.83</v>
      </c>
      <c r="Y138" s="232"/>
      <c r="Z138" s="232"/>
      <c r="AA138" s="232"/>
      <c r="AB138" s="232"/>
      <c r="AC138" s="232"/>
      <c r="AD138" s="232"/>
      <c r="AE138" s="232"/>
      <c r="AF138" s="232"/>
      <c r="AG138" s="232"/>
      <c r="AH138" s="232"/>
      <c r="AI138" s="232"/>
      <c r="AJ138" s="232"/>
      <c r="AK138" s="232"/>
      <c r="AL138" s="232"/>
      <c r="AM138" s="232"/>
      <c r="AN138" s="232"/>
      <c r="AO138" s="232"/>
      <c r="AP138" s="232"/>
      <c r="AQ138" s="232"/>
      <c r="AR138" s="232"/>
    </row>
    <row r="139" spans="1:44" x14ac:dyDescent="0.2">
      <c r="A139" s="232"/>
      <c r="B139" s="295" t="s">
        <v>369</v>
      </c>
      <c r="C139" s="296" t="b">
        <f t="shared" si="2"/>
        <v>0</v>
      </c>
      <c r="D139" s="7"/>
      <c r="E139" s="287">
        <v>2.25</v>
      </c>
      <c r="F139" s="287">
        <v>2.27</v>
      </c>
      <c r="G139" s="287">
        <v>2.31</v>
      </c>
      <c r="H139" s="287">
        <v>2.34</v>
      </c>
      <c r="I139" s="287">
        <v>2.35</v>
      </c>
      <c r="J139" s="287">
        <v>2.36</v>
      </c>
      <c r="K139" s="287">
        <v>2.4</v>
      </c>
      <c r="L139" s="287">
        <v>2.4500000000000002</v>
      </c>
      <c r="M139" s="287">
        <v>2.46</v>
      </c>
      <c r="N139" s="288">
        <f>M139*(1+Assumptions!$G$48)</f>
        <v>2.46</v>
      </c>
      <c r="O139" s="288">
        <f>N139*(1+Assumptions!$G$48)</f>
        <v>2.46</v>
      </c>
      <c r="P139" s="288">
        <f>O139*(1+Assumptions!$G$48)</f>
        <v>2.46</v>
      </c>
      <c r="Q139" s="288">
        <f>P139*(1+Assumptions!$G$48)</f>
        <v>2.46</v>
      </c>
      <c r="R139" s="288">
        <f>Q139*(1+Assumptions!$G$48)</f>
        <v>2.46</v>
      </c>
      <c r="S139" s="288">
        <f>R139*(1+Assumptions!$G$48)</f>
        <v>2.46</v>
      </c>
      <c r="T139" s="288">
        <f>S139*(1+Assumptions!$G$48)</f>
        <v>2.46</v>
      </c>
      <c r="U139" s="288">
        <f>T139*(1+Assumptions!$G$48)</f>
        <v>2.46</v>
      </c>
      <c r="V139" s="288">
        <f>U139*(1+Assumptions!$G$48)</f>
        <v>2.46</v>
      </c>
      <c r="W139" s="288">
        <f>V139*(1+Assumptions!$G$48)</f>
        <v>2.46</v>
      </c>
      <c r="X139" s="288">
        <f>W139*(1+Assumptions!$G$48)</f>
        <v>2.46</v>
      </c>
      <c r="Y139" s="232"/>
      <c r="Z139" s="232"/>
      <c r="AA139" s="232"/>
      <c r="AB139" s="232"/>
      <c r="AC139" s="232"/>
      <c r="AD139" s="232"/>
      <c r="AE139" s="232"/>
      <c r="AF139" s="232"/>
      <c r="AG139" s="232"/>
      <c r="AH139" s="232"/>
      <c r="AI139" s="232"/>
      <c r="AJ139" s="232"/>
      <c r="AK139" s="232"/>
      <c r="AL139" s="232"/>
      <c r="AM139" s="232"/>
      <c r="AN139" s="232"/>
      <c r="AO139" s="232"/>
      <c r="AP139" s="232"/>
      <c r="AQ139" s="232"/>
      <c r="AR139" s="232"/>
    </row>
    <row r="140" spans="1:44" x14ac:dyDescent="0.2">
      <c r="A140" s="232"/>
      <c r="B140" s="295" t="s">
        <v>370</v>
      </c>
      <c r="C140" s="296" t="b">
        <f t="shared" si="2"/>
        <v>0</v>
      </c>
      <c r="D140" s="7"/>
      <c r="E140" s="287">
        <v>7.66</v>
      </c>
      <c r="F140" s="287">
        <v>7.92</v>
      </c>
      <c r="G140" s="287">
        <v>8.19</v>
      </c>
      <c r="H140" s="287">
        <v>8.41</v>
      </c>
      <c r="I140" s="287">
        <v>8.61</v>
      </c>
      <c r="J140" s="287">
        <v>8.86</v>
      </c>
      <c r="K140" s="287">
        <v>9.23</v>
      </c>
      <c r="L140" s="287">
        <v>9.5299999999999994</v>
      </c>
      <c r="M140" s="287">
        <v>9.7100000000000009</v>
      </c>
      <c r="N140" s="288">
        <f>M140*(1+Assumptions!$G$48)</f>
        <v>9.7100000000000009</v>
      </c>
      <c r="O140" s="288">
        <f>N140*(1+Assumptions!$G$48)</f>
        <v>9.7100000000000009</v>
      </c>
      <c r="P140" s="288">
        <f>O140*(1+Assumptions!$G$48)</f>
        <v>9.7100000000000009</v>
      </c>
      <c r="Q140" s="288">
        <f>P140*(1+Assumptions!$G$48)</f>
        <v>9.7100000000000009</v>
      </c>
      <c r="R140" s="288">
        <f>Q140*(1+Assumptions!$G$48)</f>
        <v>9.7100000000000009</v>
      </c>
      <c r="S140" s="288">
        <f>R140*(1+Assumptions!$G$48)</f>
        <v>9.7100000000000009</v>
      </c>
      <c r="T140" s="288">
        <f>S140*(1+Assumptions!$G$48)</f>
        <v>9.7100000000000009</v>
      </c>
      <c r="U140" s="288">
        <f>T140*(1+Assumptions!$G$48)</f>
        <v>9.7100000000000009</v>
      </c>
      <c r="V140" s="288">
        <f>U140*(1+Assumptions!$G$48)</f>
        <v>9.7100000000000009</v>
      </c>
      <c r="W140" s="288">
        <f>V140*(1+Assumptions!$G$48)</f>
        <v>9.7100000000000009</v>
      </c>
      <c r="X140" s="288">
        <f>W140*(1+Assumptions!$G$48)</f>
        <v>9.7100000000000009</v>
      </c>
      <c r="Y140" s="232"/>
      <c r="Z140" s="232"/>
      <c r="AA140" s="232"/>
      <c r="AB140" s="232"/>
      <c r="AC140" s="232"/>
      <c r="AD140" s="232"/>
      <c r="AE140" s="232"/>
      <c r="AF140" s="232"/>
      <c r="AG140" s="232"/>
      <c r="AH140" s="232"/>
      <c r="AI140" s="232"/>
      <c r="AJ140" s="232"/>
      <c r="AK140" s="232"/>
      <c r="AL140" s="232"/>
      <c r="AM140" s="232"/>
      <c r="AN140" s="232"/>
      <c r="AO140" s="232"/>
      <c r="AP140" s="232"/>
      <c r="AQ140" s="232"/>
      <c r="AR140" s="232"/>
    </row>
    <row r="141" spans="1:44" x14ac:dyDescent="0.2">
      <c r="A141" s="232"/>
      <c r="B141" s="295" t="s">
        <v>371</v>
      </c>
      <c r="C141" s="296" t="b">
        <f t="shared" si="2"/>
        <v>0</v>
      </c>
      <c r="D141" s="7"/>
      <c r="E141" s="287">
        <v>8.99</v>
      </c>
      <c r="F141" s="287">
        <v>9.32</v>
      </c>
      <c r="G141" s="287">
        <v>9.7200000000000006</v>
      </c>
      <c r="H141" s="287">
        <v>10.07</v>
      </c>
      <c r="I141" s="287">
        <v>10.39</v>
      </c>
      <c r="J141" s="287">
        <v>10.73</v>
      </c>
      <c r="K141" s="287">
        <v>11.19</v>
      </c>
      <c r="L141" s="287">
        <v>11.74</v>
      </c>
      <c r="M141" s="287">
        <v>12.149999999999999</v>
      </c>
      <c r="N141" s="288">
        <f>M141*(1+Assumptions!$G$48)</f>
        <v>12.149999999999999</v>
      </c>
      <c r="O141" s="288">
        <f>N141*(1+Assumptions!$G$48)</f>
        <v>12.149999999999999</v>
      </c>
      <c r="P141" s="288">
        <f>O141*(1+Assumptions!$G$48)</f>
        <v>12.149999999999999</v>
      </c>
      <c r="Q141" s="288">
        <f>P141*(1+Assumptions!$G$48)</f>
        <v>12.149999999999999</v>
      </c>
      <c r="R141" s="288">
        <f>Q141*(1+Assumptions!$G$48)</f>
        <v>12.149999999999999</v>
      </c>
      <c r="S141" s="288">
        <f>R141*(1+Assumptions!$G$48)</f>
        <v>12.149999999999999</v>
      </c>
      <c r="T141" s="288">
        <f>S141*(1+Assumptions!$G$48)</f>
        <v>12.149999999999999</v>
      </c>
      <c r="U141" s="288">
        <f>T141*(1+Assumptions!$G$48)</f>
        <v>12.149999999999999</v>
      </c>
      <c r="V141" s="288">
        <f>U141*(1+Assumptions!$G$48)</f>
        <v>12.149999999999999</v>
      </c>
      <c r="W141" s="288">
        <f>V141*(1+Assumptions!$G$48)</f>
        <v>12.149999999999999</v>
      </c>
      <c r="X141" s="288">
        <f>W141*(1+Assumptions!$G$48)</f>
        <v>12.149999999999999</v>
      </c>
      <c r="Y141" s="232"/>
      <c r="Z141" s="232"/>
      <c r="AA141" s="232"/>
      <c r="AB141" s="232"/>
      <c r="AC141" s="232"/>
      <c r="AD141" s="232"/>
      <c r="AE141" s="232"/>
      <c r="AF141" s="232"/>
      <c r="AG141" s="232"/>
      <c r="AH141" s="232"/>
      <c r="AI141" s="232"/>
      <c r="AJ141" s="232"/>
      <c r="AK141" s="232"/>
      <c r="AL141" s="232"/>
      <c r="AM141" s="232"/>
      <c r="AN141" s="232"/>
      <c r="AO141" s="232"/>
      <c r="AP141" s="232"/>
      <c r="AQ141" s="232"/>
      <c r="AR141" s="232"/>
    </row>
    <row r="142" spans="1:44" x14ac:dyDescent="0.2">
      <c r="A142" s="232"/>
      <c r="B142" s="295" t="s">
        <v>372</v>
      </c>
      <c r="C142" s="296" t="b">
        <f t="shared" si="2"/>
        <v>0</v>
      </c>
      <c r="D142" s="7"/>
      <c r="E142" s="287">
        <v>11.18</v>
      </c>
      <c r="F142" s="287">
        <v>11.57</v>
      </c>
      <c r="G142" s="287">
        <v>12.03</v>
      </c>
      <c r="H142" s="287">
        <v>12.449999999999998</v>
      </c>
      <c r="I142" s="287">
        <v>12.82</v>
      </c>
      <c r="J142" s="287">
        <v>13.27</v>
      </c>
      <c r="K142" s="287">
        <v>13.779999999999998</v>
      </c>
      <c r="L142" s="287">
        <v>14.279999999999998</v>
      </c>
      <c r="M142" s="287">
        <v>14.72</v>
      </c>
      <c r="N142" s="288">
        <f>M142*(1+Assumptions!$G$48)</f>
        <v>14.72</v>
      </c>
      <c r="O142" s="288">
        <f>N142*(1+Assumptions!$G$48)</f>
        <v>14.72</v>
      </c>
      <c r="P142" s="288">
        <f>O142*(1+Assumptions!$G$48)</f>
        <v>14.72</v>
      </c>
      <c r="Q142" s="288">
        <f>P142*(1+Assumptions!$G$48)</f>
        <v>14.72</v>
      </c>
      <c r="R142" s="288">
        <f>Q142*(1+Assumptions!$G$48)</f>
        <v>14.72</v>
      </c>
      <c r="S142" s="288">
        <f>R142*(1+Assumptions!$G$48)</f>
        <v>14.72</v>
      </c>
      <c r="T142" s="288">
        <f>S142*(1+Assumptions!$G$48)</f>
        <v>14.72</v>
      </c>
      <c r="U142" s="288">
        <f>T142*(1+Assumptions!$G$48)</f>
        <v>14.72</v>
      </c>
      <c r="V142" s="288">
        <f>U142*(1+Assumptions!$G$48)</f>
        <v>14.72</v>
      </c>
      <c r="W142" s="288">
        <f>V142*(1+Assumptions!$G$48)</f>
        <v>14.72</v>
      </c>
      <c r="X142" s="288">
        <f>W142*(1+Assumptions!$G$48)</f>
        <v>14.72</v>
      </c>
      <c r="Y142" s="232"/>
      <c r="Z142" s="232"/>
      <c r="AA142" s="232"/>
      <c r="AB142" s="232"/>
      <c r="AC142" s="232"/>
      <c r="AD142" s="232"/>
      <c r="AE142" s="232"/>
      <c r="AF142" s="232"/>
      <c r="AG142" s="232"/>
      <c r="AH142" s="232"/>
      <c r="AI142" s="232"/>
      <c r="AJ142" s="232"/>
      <c r="AK142" s="232"/>
      <c r="AL142" s="232"/>
      <c r="AM142" s="232"/>
      <c r="AN142" s="232"/>
      <c r="AO142" s="232"/>
      <c r="AP142" s="232"/>
      <c r="AQ142" s="232"/>
      <c r="AR142" s="232"/>
    </row>
    <row r="143" spans="1:44" x14ac:dyDescent="0.2">
      <c r="A143" s="232"/>
      <c r="B143" s="295" t="s">
        <v>373</v>
      </c>
      <c r="C143" s="296" t="b">
        <f t="shared" si="2"/>
        <v>0</v>
      </c>
      <c r="D143" s="7"/>
      <c r="E143" s="287">
        <v>5.18</v>
      </c>
      <c r="F143" s="287">
        <v>5.19</v>
      </c>
      <c r="G143" s="287">
        <v>5.24</v>
      </c>
      <c r="H143" s="287">
        <v>5.31</v>
      </c>
      <c r="I143" s="287">
        <v>5.34</v>
      </c>
      <c r="J143" s="287">
        <v>5.37</v>
      </c>
      <c r="K143" s="287">
        <v>5.48</v>
      </c>
      <c r="L143" s="287">
        <v>5.58</v>
      </c>
      <c r="M143" s="287">
        <v>5.65</v>
      </c>
      <c r="N143" s="288">
        <f>M143*(1+Assumptions!$G$48)</f>
        <v>5.65</v>
      </c>
      <c r="O143" s="288">
        <f>N143*(1+Assumptions!$G$48)</f>
        <v>5.65</v>
      </c>
      <c r="P143" s="288">
        <f>O143*(1+Assumptions!$G$48)</f>
        <v>5.65</v>
      </c>
      <c r="Q143" s="288">
        <f>P143*(1+Assumptions!$G$48)</f>
        <v>5.65</v>
      </c>
      <c r="R143" s="288">
        <f>Q143*(1+Assumptions!$G$48)</f>
        <v>5.65</v>
      </c>
      <c r="S143" s="288">
        <f>R143*(1+Assumptions!$G$48)</f>
        <v>5.65</v>
      </c>
      <c r="T143" s="288">
        <f>S143*(1+Assumptions!$G$48)</f>
        <v>5.65</v>
      </c>
      <c r="U143" s="288">
        <f>T143*(1+Assumptions!$G$48)</f>
        <v>5.65</v>
      </c>
      <c r="V143" s="288">
        <f>U143*(1+Assumptions!$G$48)</f>
        <v>5.65</v>
      </c>
      <c r="W143" s="288">
        <f>V143*(1+Assumptions!$G$48)</f>
        <v>5.65</v>
      </c>
      <c r="X143" s="288">
        <f>W143*(1+Assumptions!$G$48)</f>
        <v>5.65</v>
      </c>
      <c r="Y143" s="232"/>
      <c r="Z143" s="232"/>
      <c r="AA143" s="232"/>
      <c r="AB143" s="232"/>
      <c r="AC143" s="232"/>
      <c r="AD143" s="232"/>
      <c r="AE143" s="232"/>
      <c r="AF143" s="232"/>
      <c r="AG143" s="232"/>
      <c r="AH143" s="232"/>
      <c r="AI143" s="232"/>
      <c r="AJ143" s="232"/>
      <c r="AK143" s="232"/>
      <c r="AL143" s="232"/>
      <c r="AM143" s="232"/>
      <c r="AN143" s="232"/>
      <c r="AO143" s="232"/>
      <c r="AP143" s="232"/>
      <c r="AQ143" s="232"/>
      <c r="AR143" s="232"/>
    </row>
    <row r="144" spans="1:44" x14ac:dyDescent="0.2">
      <c r="A144" s="232"/>
      <c r="B144" s="295" t="s">
        <v>813</v>
      </c>
      <c r="C144" s="296" t="b">
        <f t="shared" si="2"/>
        <v>0</v>
      </c>
      <c r="D144" s="7"/>
      <c r="E144" s="287">
        <v>9.9999999999999985E-3</v>
      </c>
      <c r="F144" s="287">
        <v>9.9999999999999985E-3</v>
      </c>
      <c r="G144" s="287">
        <v>9.9999999999999985E-3</v>
      </c>
      <c r="H144" s="287">
        <v>9.9999999999999985E-3</v>
      </c>
      <c r="I144" s="287">
        <v>9.9999999999999985E-3</v>
      </c>
      <c r="J144" s="287">
        <v>9.9999999999999985E-3</v>
      </c>
      <c r="K144" s="287">
        <v>9.9999999999999985E-3</v>
      </c>
      <c r="L144" s="287">
        <v>9.9999999999999985E-3</v>
      </c>
      <c r="M144" s="287">
        <v>9.9999999999999985E-3</v>
      </c>
      <c r="N144" s="288">
        <f>M144*(1+Assumptions!$G$48)</f>
        <v>9.9999999999999985E-3</v>
      </c>
      <c r="O144" s="288">
        <f>N144*(1+Assumptions!$G$48)</f>
        <v>9.9999999999999985E-3</v>
      </c>
      <c r="P144" s="288">
        <f>O144*(1+Assumptions!$G$48)</f>
        <v>9.9999999999999985E-3</v>
      </c>
      <c r="Q144" s="288">
        <f>P144*(1+Assumptions!$G$48)</f>
        <v>9.9999999999999985E-3</v>
      </c>
      <c r="R144" s="288">
        <f>Q144*(1+Assumptions!$G$48)</f>
        <v>9.9999999999999985E-3</v>
      </c>
      <c r="S144" s="288">
        <f>R144*(1+Assumptions!$G$48)</f>
        <v>9.9999999999999985E-3</v>
      </c>
      <c r="T144" s="288">
        <f>S144*(1+Assumptions!$G$48)</f>
        <v>9.9999999999999985E-3</v>
      </c>
      <c r="U144" s="288">
        <f>T144*(1+Assumptions!$G$48)</f>
        <v>9.9999999999999985E-3</v>
      </c>
      <c r="V144" s="288">
        <f>U144*(1+Assumptions!$G$48)</f>
        <v>9.9999999999999985E-3</v>
      </c>
      <c r="W144" s="288">
        <f>V144*(1+Assumptions!$G$48)</f>
        <v>9.9999999999999985E-3</v>
      </c>
      <c r="X144" s="288">
        <f>W144*(1+Assumptions!$G$48)</f>
        <v>9.9999999999999985E-3</v>
      </c>
      <c r="Y144" s="232"/>
      <c r="Z144" s="232"/>
      <c r="AA144" s="232"/>
      <c r="AB144" s="232"/>
      <c r="AC144" s="232"/>
      <c r="AD144" s="232"/>
      <c r="AE144" s="232"/>
      <c r="AF144" s="232"/>
      <c r="AG144" s="232"/>
      <c r="AH144" s="232"/>
      <c r="AI144" s="232"/>
      <c r="AJ144" s="232"/>
      <c r="AK144" s="232"/>
      <c r="AL144" s="232"/>
      <c r="AM144" s="232"/>
      <c r="AN144" s="232"/>
      <c r="AO144" s="232"/>
      <c r="AP144" s="232"/>
      <c r="AQ144" s="232"/>
      <c r="AR144" s="232"/>
    </row>
    <row r="145" spans="1:44" x14ac:dyDescent="0.2">
      <c r="A145" s="232"/>
      <c r="B145" s="295" t="s">
        <v>814</v>
      </c>
      <c r="C145" s="296" t="b">
        <f t="shared" si="2"/>
        <v>0</v>
      </c>
      <c r="D145" s="7"/>
      <c r="E145" s="287">
        <v>4.46</v>
      </c>
      <c r="F145" s="287">
        <v>4.47</v>
      </c>
      <c r="G145" s="287">
        <v>4.4800000000000004</v>
      </c>
      <c r="H145" s="287">
        <v>4.47</v>
      </c>
      <c r="I145" s="287">
        <v>4.46</v>
      </c>
      <c r="J145" s="287">
        <v>4.47</v>
      </c>
      <c r="K145" s="287">
        <v>4.49</v>
      </c>
      <c r="L145" s="287">
        <v>4.51</v>
      </c>
      <c r="M145" s="287">
        <v>4.51</v>
      </c>
      <c r="N145" s="288">
        <f>M145*(1+Assumptions!$G$48)</f>
        <v>4.51</v>
      </c>
      <c r="O145" s="288">
        <f>N145*(1+Assumptions!$G$48)</f>
        <v>4.51</v>
      </c>
      <c r="P145" s="288">
        <f>O145*(1+Assumptions!$G$48)</f>
        <v>4.51</v>
      </c>
      <c r="Q145" s="288">
        <f>P145*(1+Assumptions!$G$48)</f>
        <v>4.51</v>
      </c>
      <c r="R145" s="288">
        <f>Q145*(1+Assumptions!$G$48)</f>
        <v>4.51</v>
      </c>
      <c r="S145" s="288">
        <f>R145*(1+Assumptions!$G$48)</f>
        <v>4.51</v>
      </c>
      <c r="T145" s="288">
        <f>S145*(1+Assumptions!$G$48)</f>
        <v>4.51</v>
      </c>
      <c r="U145" s="288">
        <f>T145*(1+Assumptions!$G$48)</f>
        <v>4.51</v>
      </c>
      <c r="V145" s="288">
        <f>U145*(1+Assumptions!$G$48)</f>
        <v>4.51</v>
      </c>
      <c r="W145" s="288">
        <f>V145*(1+Assumptions!$G$48)</f>
        <v>4.51</v>
      </c>
      <c r="X145" s="288">
        <f>W145*(1+Assumptions!$G$48)</f>
        <v>4.51</v>
      </c>
      <c r="Y145" s="232"/>
      <c r="Z145" s="232"/>
      <c r="AA145" s="232"/>
      <c r="AB145" s="232"/>
      <c r="AC145" s="232"/>
      <c r="AD145" s="232"/>
      <c r="AE145" s="232"/>
      <c r="AF145" s="232"/>
      <c r="AG145" s="232"/>
      <c r="AH145" s="232"/>
      <c r="AI145" s="232"/>
      <c r="AJ145" s="232"/>
      <c r="AK145" s="232"/>
      <c r="AL145" s="232"/>
      <c r="AM145" s="232"/>
      <c r="AN145" s="232"/>
      <c r="AO145" s="232"/>
      <c r="AP145" s="232"/>
      <c r="AQ145" s="232"/>
      <c r="AR145" s="232"/>
    </row>
    <row r="146" spans="1:44" x14ac:dyDescent="0.2">
      <c r="A146" s="232"/>
      <c r="B146" s="295" t="s">
        <v>815</v>
      </c>
      <c r="C146" s="296" t="b">
        <f t="shared" si="2"/>
        <v>0</v>
      </c>
      <c r="D146" s="7"/>
      <c r="E146" s="287">
        <v>4.6899999999999995</v>
      </c>
      <c r="F146" s="287">
        <v>4.72</v>
      </c>
      <c r="G146" s="287">
        <v>4.75</v>
      </c>
      <c r="H146" s="287">
        <v>4.79</v>
      </c>
      <c r="I146" s="287">
        <v>4.8099999999999996</v>
      </c>
      <c r="J146" s="287">
        <v>4.84</v>
      </c>
      <c r="K146" s="287">
        <v>4.8899999999999997</v>
      </c>
      <c r="L146" s="287">
        <v>4.9400000000000004</v>
      </c>
      <c r="M146" s="287">
        <v>4.99</v>
      </c>
      <c r="N146" s="288">
        <f>M146*(1+Assumptions!$G$48)</f>
        <v>4.99</v>
      </c>
      <c r="O146" s="288">
        <f>N146*(1+Assumptions!$G$48)</f>
        <v>4.99</v>
      </c>
      <c r="P146" s="288">
        <f>O146*(1+Assumptions!$G$48)</f>
        <v>4.99</v>
      </c>
      <c r="Q146" s="288">
        <f>P146*(1+Assumptions!$G$48)</f>
        <v>4.99</v>
      </c>
      <c r="R146" s="288">
        <f>Q146*(1+Assumptions!$G$48)</f>
        <v>4.99</v>
      </c>
      <c r="S146" s="288">
        <f>R146*(1+Assumptions!$G$48)</f>
        <v>4.99</v>
      </c>
      <c r="T146" s="288">
        <f>S146*(1+Assumptions!$G$48)</f>
        <v>4.99</v>
      </c>
      <c r="U146" s="288">
        <f>T146*(1+Assumptions!$G$48)</f>
        <v>4.99</v>
      </c>
      <c r="V146" s="288">
        <f>U146*(1+Assumptions!$G$48)</f>
        <v>4.99</v>
      </c>
      <c r="W146" s="288">
        <f>V146*(1+Assumptions!$G$48)</f>
        <v>4.99</v>
      </c>
      <c r="X146" s="288">
        <f>W146*(1+Assumptions!$G$48)</f>
        <v>4.99</v>
      </c>
      <c r="Y146" s="232"/>
      <c r="Z146" s="232"/>
      <c r="AA146" s="232"/>
      <c r="AB146" s="232"/>
      <c r="AC146" s="232"/>
      <c r="AD146" s="232"/>
      <c r="AE146" s="232"/>
      <c r="AF146" s="232"/>
      <c r="AG146" s="232"/>
      <c r="AH146" s="232"/>
      <c r="AI146" s="232"/>
      <c r="AJ146" s="232"/>
      <c r="AK146" s="232"/>
      <c r="AL146" s="232"/>
      <c r="AM146" s="232"/>
      <c r="AN146" s="232"/>
      <c r="AO146" s="232"/>
      <c r="AP146" s="232"/>
      <c r="AQ146" s="232"/>
      <c r="AR146" s="232"/>
    </row>
    <row r="147" spans="1:44" x14ac:dyDescent="0.2">
      <c r="A147" s="232"/>
      <c r="B147" s="295" t="s">
        <v>816</v>
      </c>
      <c r="C147" s="296" t="b">
        <f t="shared" si="2"/>
        <v>0</v>
      </c>
      <c r="D147" s="7"/>
      <c r="E147" s="287">
        <v>3.45</v>
      </c>
      <c r="F147" s="287">
        <v>3.46</v>
      </c>
      <c r="G147" s="287">
        <v>3.48</v>
      </c>
      <c r="H147" s="287">
        <v>3.49</v>
      </c>
      <c r="I147" s="287">
        <v>3.48</v>
      </c>
      <c r="J147" s="287">
        <v>3.49</v>
      </c>
      <c r="K147" s="287">
        <v>3.51</v>
      </c>
      <c r="L147" s="287">
        <v>3.55</v>
      </c>
      <c r="M147" s="287">
        <v>3.56</v>
      </c>
      <c r="N147" s="288">
        <f>M147*(1+Assumptions!$G$48)</f>
        <v>3.56</v>
      </c>
      <c r="O147" s="288">
        <f>N147*(1+Assumptions!$G$48)</f>
        <v>3.56</v>
      </c>
      <c r="P147" s="288">
        <f>O147*(1+Assumptions!$G$48)</f>
        <v>3.56</v>
      </c>
      <c r="Q147" s="288">
        <f>P147*(1+Assumptions!$G$48)</f>
        <v>3.56</v>
      </c>
      <c r="R147" s="288">
        <f>Q147*(1+Assumptions!$G$48)</f>
        <v>3.56</v>
      </c>
      <c r="S147" s="288">
        <f>R147*(1+Assumptions!$G$48)</f>
        <v>3.56</v>
      </c>
      <c r="T147" s="288">
        <f>S147*(1+Assumptions!$G$48)</f>
        <v>3.56</v>
      </c>
      <c r="U147" s="288">
        <f>T147*(1+Assumptions!$G$48)</f>
        <v>3.56</v>
      </c>
      <c r="V147" s="288">
        <f>U147*(1+Assumptions!$G$48)</f>
        <v>3.56</v>
      </c>
      <c r="W147" s="288">
        <f>V147*(1+Assumptions!$G$48)</f>
        <v>3.56</v>
      </c>
      <c r="X147" s="288">
        <f>W147*(1+Assumptions!$G$48)</f>
        <v>3.56</v>
      </c>
      <c r="Y147" s="232"/>
      <c r="Z147" s="232"/>
      <c r="AA147" s="232"/>
      <c r="AB147" s="232"/>
      <c r="AC147" s="232"/>
      <c r="AD147" s="232"/>
      <c r="AE147" s="232"/>
      <c r="AF147" s="232"/>
      <c r="AG147" s="232"/>
      <c r="AH147" s="232"/>
      <c r="AI147" s="232"/>
      <c r="AJ147" s="232"/>
      <c r="AK147" s="232"/>
      <c r="AL147" s="232"/>
      <c r="AM147" s="232"/>
      <c r="AN147" s="232"/>
      <c r="AO147" s="232"/>
      <c r="AP147" s="232"/>
      <c r="AQ147" s="232"/>
      <c r="AR147" s="232"/>
    </row>
    <row r="148" spans="1:44" x14ac:dyDescent="0.2">
      <c r="A148" s="232"/>
      <c r="B148" s="295" t="s">
        <v>817</v>
      </c>
      <c r="C148" s="296" t="b">
        <f t="shared" si="2"/>
        <v>0</v>
      </c>
      <c r="D148" s="7"/>
      <c r="E148" s="287">
        <v>10.34</v>
      </c>
      <c r="F148" s="287">
        <v>10.59</v>
      </c>
      <c r="G148" s="287">
        <v>10.75</v>
      </c>
      <c r="H148" s="287">
        <v>10.87</v>
      </c>
      <c r="I148" s="287">
        <v>10.93</v>
      </c>
      <c r="J148" s="287">
        <v>10.93</v>
      </c>
      <c r="K148" s="287">
        <v>11.11</v>
      </c>
      <c r="L148" s="287">
        <v>11.35</v>
      </c>
      <c r="M148" s="287">
        <v>11.41</v>
      </c>
      <c r="N148" s="288">
        <f>M148*(1+Assumptions!$G$48)</f>
        <v>11.41</v>
      </c>
      <c r="O148" s="288">
        <f>N148*(1+Assumptions!$G$48)</f>
        <v>11.41</v>
      </c>
      <c r="P148" s="288">
        <f>O148*(1+Assumptions!$G$48)</f>
        <v>11.41</v>
      </c>
      <c r="Q148" s="288">
        <f>P148*(1+Assumptions!$G$48)</f>
        <v>11.41</v>
      </c>
      <c r="R148" s="288">
        <f>Q148*(1+Assumptions!$G$48)</f>
        <v>11.41</v>
      </c>
      <c r="S148" s="288">
        <f>R148*(1+Assumptions!$G$48)</f>
        <v>11.41</v>
      </c>
      <c r="T148" s="288">
        <f>S148*(1+Assumptions!$G$48)</f>
        <v>11.41</v>
      </c>
      <c r="U148" s="288">
        <f>T148*(1+Assumptions!$G$48)</f>
        <v>11.41</v>
      </c>
      <c r="V148" s="288">
        <f>U148*(1+Assumptions!$G$48)</f>
        <v>11.41</v>
      </c>
      <c r="W148" s="288">
        <f>V148*(1+Assumptions!$G$48)</f>
        <v>11.41</v>
      </c>
      <c r="X148" s="288">
        <f>W148*(1+Assumptions!$G$48)</f>
        <v>11.41</v>
      </c>
      <c r="Y148" s="232"/>
      <c r="Z148" s="232"/>
      <c r="AA148" s="232"/>
      <c r="AB148" s="232"/>
      <c r="AC148" s="232"/>
      <c r="AD148" s="232"/>
      <c r="AE148" s="232"/>
      <c r="AF148" s="232"/>
      <c r="AG148" s="232"/>
      <c r="AH148" s="232"/>
      <c r="AI148" s="232"/>
      <c r="AJ148" s="232"/>
      <c r="AK148" s="232"/>
      <c r="AL148" s="232"/>
      <c r="AM148" s="232"/>
      <c r="AN148" s="232"/>
      <c r="AO148" s="232"/>
      <c r="AP148" s="232"/>
      <c r="AQ148" s="232"/>
      <c r="AR148" s="232"/>
    </row>
    <row r="149" spans="1:44" x14ac:dyDescent="0.2">
      <c r="A149" s="232"/>
      <c r="B149" s="295" t="s">
        <v>818</v>
      </c>
      <c r="C149" s="296" t="b">
        <f t="shared" si="2"/>
        <v>0</v>
      </c>
      <c r="D149" s="7"/>
      <c r="E149" s="287">
        <v>3.58</v>
      </c>
      <c r="F149" s="287">
        <v>3.59</v>
      </c>
      <c r="G149" s="287">
        <v>3.6</v>
      </c>
      <c r="H149" s="287">
        <v>3.6099999999999994</v>
      </c>
      <c r="I149" s="287">
        <v>3.6099999999999994</v>
      </c>
      <c r="J149" s="287">
        <v>3.6099999999999994</v>
      </c>
      <c r="K149" s="287">
        <v>3.62</v>
      </c>
      <c r="L149" s="287">
        <v>3.63</v>
      </c>
      <c r="M149" s="287">
        <v>3.64</v>
      </c>
      <c r="N149" s="288">
        <f>M149*(1+Assumptions!$G$48)</f>
        <v>3.64</v>
      </c>
      <c r="O149" s="288">
        <f>N149*(1+Assumptions!$G$48)</f>
        <v>3.64</v>
      </c>
      <c r="P149" s="288">
        <f>O149*(1+Assumptions!$G$48)</f>
        <v>3.64</v>
      </c>
      <c r="Q149" s="288">
        <f>P149*(1+Assumptions!$G$48)</f>
        <v>3.64</v>
      </c>
      <c r="R149" s="288">
        <f>Q149*(1+Assumptions!$G$48)</f>
        <v>3.64</v>
      </c>
      <c r="S149" s="288">
        <f>R149*(1+Assumptions!$G$48)</f>
        <v>3.64</v>
      </c>
      <c r="T149" s="288">
        <f>S149*(1+Assumptions!$G$48)</f>
        <v>3.64</v>
      </c>
      <c r="U149" s="288">
        <f>T149*(1+Assumptions!$G$48)</f>
        <v>3.64</v>
      </c>
      <c r="V149" s="288">
        <f>U149*(1+Assumptions!$G$48)</f>
        <v>3.64</v>
      </c>
      <c r="W149" s="288">
        <f>V149*(1+Assumptions!$G$48)</f>
        <v>3.64</v>
      </c>
      <c r="X149" s="288">
        <f>W149*(1+Assumptions!$G$48)</f>
        <v>3.64</v>
      </c>
      <c r="Y149" s="232"/>
      <c r="Z149" s="232"/>
      <c r="AA149" s="232"/>
      <c r="AB149" s="232"/>
      <c r="AC149" s="232"/>
      <c r="AD149" s="232"/>
      <c r="AE149" s="232"/>
      <c r="AF149" s="232"/>
      <c r="AG149" s="232"/>
      <c r="AH149" s="232"/>
      <c r="AI149" s="232"/>
      <c r="AJ149" s="232"/>
      <c r="AK149" s="232"/>
      <c r="AL149" s="232"/>
      <c r="AM149" s="232"/>
      <c r="AN149" s="232"/>
      <c r="AO149" s="232"/>
      <c r="AP149" s="232"/>
      <c r="AQ149" s="232"/>
      <c r="AR149" s="232"/>
    </row>
    <row r="150" spans="1:44" x14ac:dyDescent="0.2">
      <c r="A150" s="232"/>
      <c r="B150" s="295" t="s">
        <v>819</v>
      </c>
      <c r="C150" s="296" t="b">
        <f t="shared" si="2"/>
        <v>0</v>
      </c>
      <c r="D150" s="7"/>
      <c r="E150" s="287">
        <v>3.2299999999999995</v>
      </c>
      <c r="F150" s="287">
        <v>3.2199999999999998</v>
      </c>
      <c r="G150" s="287">
        <v>3.2199999999999998</v>
      </c>
      <c r="H150" s="287">
        <v>3.21</v>
      </c>
      <c r="I150" s="287">
        <v>3.1999999999999997</v>
      </c>
      <c r="J150" s="287">
        <v>3.1899999999999995</v>
      </c>
      <c r="K150" s="287">
        <v>3.1999999999999997</v>
      </c>
      <c r="L150" s="287">
        <v>3.21</v>
      </c>
      <c r="M150" s="287">
        <v>3.2199999999999998</v>
      </c>
      <c r="N150" s="288">
        <f>M150*(1+Assumptions!$G$48)</f>
        <v>3.2199999999999998</v>
      </c>
      <c r="O150" s="288">
        <f>N150*(1+Assumptions!$G$48)</f>
        <v>3.2199999999999998</v>
      </c>
      <c r="P150" s="288">
        <f>O150*(1+Assumptions!$G$48)</f>
        <v>3.2199999999999998</v>
      </c>
      <c r="Q150" s="288">
        <f>P150*(1+Assumptions!$G$48)</f>
        <v>3.2199999999999998</v>
      </c>
      <c r="R150" s="288">
        <f>Q150*(1+Assumptions!$G$48)</f>
        <v>3.2199999999999998</v>
      </c>
      <c r="S150" s="288">
        <f>R150*(1+Assumptions!$G$48)</f>
        <v>3.2199999999999998</v>
      </c>
      <c r="T150" s="288">
        <f>S150*(1+Assumptions!$G$48)</f>
        <v>3.2199999999999998</v>
      </c>
      <c r="U150" s="288">
        <f>T150*(1+Assumptions!$G$48)</f>
        <v>3.2199999999999998</v>
      </c>
      <c r="V150" s="288">
        <f>U150*(1+Assumptions!$G$48)</f>
        <v>3.2199999999999998</v>
      </c>
      <c r="W150" s="288">
        <f>V150*(1+Assumptions!$G$48)</f>
        <v>3.2199999999999998</v>
      </c>
      <c r="X150" s="288">
        <f>W150*(1+Assumptions!$G$48)</f>
        <v>3.2199999999999998</v>
      </c>
      <c r="Y150" s="232"/>
      <c r="Z150" s="232"/>
      <c r="AA150" s="232"/>
      <c r="AB150" s="232"/>
      <c r="AC150" s="232"/>
      <c r="AD150" s="232"/>
      <c r="AE150" s="232"/>
      <c r="AF150" s="232"/>
      <c r="AG150" s="232"/>
      <c r="AH150" s="232"/>
      <c r="AI150" s="232"/>
      <c r="AJ150" s="232"/>
      <c r="AK150" s="232"/>
      <c r="AL150" s="232"/>
      <c r="AM150" s="232"/>
      <c r="AN150" s="232"/>
      <c r="AO150" s="232"/>
      <c r="AP150" s="232"/>
      <c r="AQ150" s="232"/>
      <c r="AR150" s="232"/>
    </row>
    <row r="151" spans="1:44" x14ac:dyDescent="0.2">
      <c r="A151" s="232"/>
      <c r="B151" s="295" t="s">
        <v>820</v>
      </c>
      <c r="C151" s="296" t="b">
        <f t="shared" si="2"/>
        <v>0</v>
      </c>
      <c r="D151" s="7"/>
      <c r="E151" s="287">
        <v>3.25</v>
      </c>
      <c r="F151" s="287">
        <v>3.2399999999999998</v>
      </c>
      <c r="G151" s="287">
        <v>3.2399999999999998</v>
      </c>
      <c r="H151" s="287">
        <v>3.2399999999999998</v>
      </c>
      <c r="I151" s="287">
        <v>3.2299999999999995</v>
      </c>
      <c r="J151" s="287">
        <v>3.2299999999999995</v>
      </c>
      <c r="K151" s="287">
        <v>3.2399999999999998</v>
      </c>
      <c r="L151" s="287">
        <v>3.2599999999999993</v>
      </c>
      <c r="M151" s="287">
        <v>3.2699999999999996</v>
      </c>
      <c r="N151" s="288">
        <f>M151*(1+Assumptions!$G$48)</f>
        <v>3.2699999999999996</v>
      </c>
      <c r="O151" s="288">
        <f>N151*(1+Assumptions!$G$48)</f>
        <v>3.2699999999999996</v>
      </c>
      <c r="P151" s="288">
        <f>O151*(1+Assumptions!$G$48)</f>
        <v>3.2699999999999996</v>
      </c>
      <c r="Q151" s="288">
        <f>P151*(1+Assumptions!$G$48)</f>
        <v>3.2699999999999996</v>
      </c>
      <c r="R151" s="288">
        <f>Q151*(1+Assumptions!$G$48)</f>
        <v>3.2699999999999996</v>
      </c>
      <c r="S151" s="288">
        <f>R151*(1+Assumptions!$G$48)</f>
        <v>3.2699999999999996</v>
      </c>
      <c r="T151" s="288">
        <f>S151*(1+Assumptions!$G$48)</f>
        <v>3.2699999999999996</v>
      </c>
      <c r="U151" s="288">
        <f>T151*(1+Assumptions!$G$48)</f>
        <v>3.2699999999999996</v>
      </c>
      <c r="V151" s="288">
        <f>U151*(1+Assumptions!$G$48)</f>
        <v>3.2699999999999996</v>
      </c>
      <c r="W151" s="288">
        <f>V151*(1+Assumptions!$G$48)</f>
        <v>3.2699999999999996</v>
      </c>
      <c r="X151" s="288">
        <f>W151*(1+Assumptions!$G$48)</f>
        <v>3.2699999999999996</v>
      </c>
      <c r="Y151" s="232"/>
      <c r="Z151" s="232"/>
      <c r="AA151" s="232"/>
      <c r="AB151" s="232"/>
      <c r="AC151" s="232"/>
      <c r="AD151" s="232"/>
      <c r="AE151" s="232"/>
      <c r="AF151" s="232"/>
      <c r="AG151" s="232"/>
      <c r="AH151" s="232"/>
      <c r="AI151" s="232"/>
      <c r="AJ151" s="232"/>
      <c r="AK151" s="232"/>
      <c r="AL151" s="232"/>
      <c r="AM151" s="232"/>
      <c r="AN151" s="232"/>
      <c r="AO151" s="232"/>
      <c r="AP151" s="232"/>
      <c r="AQ151" s="232"/>
      <c r="AR151" s="232"/>
    </row>
    <row r="152" spans="1:44" x14ac:dyDescent="0.2">
      <c r="A152" s="232"/>
      <c r="B152" s="295" t="s">
        <v>821</v>
      </c>
      <c r="C152" s="296" t="b">
        <f t="shared" si="2"/>
        <v>0</v>
      </c>
      <c r="D152" s="7"/>
      <c r="E152" s="287">
        <v>6.66</v>
      </c>
      <c r="F152" s="287">
        <v>6.82</v>
      </c>
      <c r="G152" s="287">
        <v>7.0599999999999987</v>
      </c>
      <c r="H152" s="287">
        <v>7.24</v>
      </c>
      <c r="I152" s="287">
        <v>7.2999999999999989</v>
      </c>
      <c r="J152" s="287">
        <v>7.3899999999999988</v>
      </c>
      <c r="K152" s="287">
        <v>7.64</v>
      </c>
      <c r="L152" s="287">
        <v>7.93</v>
      </c>
      <c r="M152" s="287">
        <v>7.96</v>
      </c>
      <c r="N152" s="288">
        <f>M152*(1+Assumptions!$G$48)</f>
        <v>7.96</v>
      </c>
      <c r="O152" s="288">
        <f>N152*(1+Assumptions!$G$48)</f>
        <v>7.96</v>
      </c>
      <c r="P152" s="288">
        <f>O152*(1+Assumptions!$G$48)</f>
        <v>7.96</v>
      </c>
      <c r="Q152" s="288">
        <f>P152*(1+Assumptions!$G$48)</f>
        <v>7.96</v>
      </c>
      <c r="R152" s="288">
        <f>Q152*(1+Assumptions!$G$48)</f>
        <v>7.96</v>
      </c>
      <c r="S152" s="288">
        <f>R152*(1+Assumptions!$G$48)</f>
        <v>7.96</v>
      </c>
      <c r="T152" s="288">
        <f>S152*(1+Assumptions!$G$48)</f>
        <v>7.96</v>
      </c>
      <c r="U152" s="288">
        <f>T152*(1+Assumptions!$G$48)</f>
        <v>7.96</v>
      </c>
      <c r="V152" s="288">
        <f>U152*(1+Assumptions!$G$48)</f>
        <v>7.96</v>
      </c>
      <c r="W152" s="288">
        <f>V152*(1+Assumptions!$G$48)</f>
        <v>7.96</v>
      </c>
      <c r="X152" s="288">
        <f>W152*(1+Assumptions!$G$48)</f>
        <v>7.96</v>
      </c>
      <c r="Y152" s="232"/>
      <c r="Z152" s="232"/>
      <c r="AA152" s="232"/>
      <c r="AB152" s="232"/>
      <c r="AC152" s="232"/>
      <c r="AD152" s="232"/>
      <c r="AE152" s="232"/>
      <c r="AF152" s="232"/>
      <c r="AG152" s="232"/>
      <c r="AH152" s="232"/>
      <c r="AI152" s="232"/>
      <c r="AJ152" s="232"/>
      <c r="AK152" s="232"/>
      <c r="AL152" s="232"/>
      <c r="AM152" s="232"/>
      <c r="AN152" s="232"/>
      <c r="AO152" s="232"/>
      <c r="AP152" s="232"/>
      <c r="AQ152" s="232"/>
      <c r="AR152" s="232"/>
    </row>
    <row r="153" spans="1:44" x14ac:dyDescent="0.2">
      <c r="A153" s="232"/>
      <c r="B153" s="295" t="s">
        <v>822</v>
      </c>
      <c r="C153" s="296" t="b">
        <f t="shared" si="2"/>
        <v>0</v>
      </c>
      <c r="D153" s="7"/>
      <c r="E153" s="287">
        <v>3.36</v>
      </c>
      <c r="F153" s="287">
        <v>3.41</v>
      </c>
      <c r="G153" s="287">
        <v>3.45</v>
      </c>
      <c r="H153" s="287">
        <v>3.48</v>
      </c>
      <c r="I153" s="287">
        <v>3.52</v>
      </c>
      <c r="J153" s="287">
        <v>3.5699999999999994</v>
      </c>
      <c r="K153" s="287">
        <v>3.62</v>
      </c>
      <c r="L153" s="287">
        <v>3.67</v>
      </c>
      <c r="M153" s="287">
        <v>3.6899999999999995</v>
      </c>
      <c r="N153" s="288">
        <f>M153*(1+Assumptions!$G$48)</f>
        <v>3.6899999999999995</v>
      </c>
      <c r="O153" s="288">
        <f>N153*(1+Assumptions!$G$48)</f>
        <v>3.6899999999999995</v>
      </c>
      <c r="P153" s="288">
        <f>O153*(1+Assumptions!$G$48)</f>
        <v>3.6899999999999995</v>
      </c>
      <c r="Q153" s="288">
        <f>P153*(1+Assumptions!$G$48)</f>
        <v>3.6899999999999995</v>
      </c>
      <c r="R153" s="288">
        <f>Q153*(1+Assumptions!$G$48)</f>
        <v>3.6899999999999995</v>
      </c>
      <c r="S153" s="288">
        <f>R153*(1+Assumptions!$G$48)</f>
        <v>3.6899999999999995</v>
      </c>
      <c r="T153" s="288">
        <f>S153*(1+Assumptions!$G$48)</f>
        <v>3.6899999999999995</v>
      </c>
      <c r="U153" s="288">
        <f>T153*(1+Assumptions!$G$48)</f>
        <v>3.6899999999999995</v>
      </c>
      <c r="V153" s="288">
        <f>U153*(1+Assumptions!$G$48)</f>
        <v>3.6899999999999995</v>
      </c>
      <c r="W153" s="288">
        <f>V153*(1+Assumptions!$G$48)</f>
        <v>3.6899999999999995</v>
      </c>
      <c r="X153" s="288">
        <f>W153*(1+Assumptions!$G$48)</f>
        <v>3.6899999999999995</v>
      </c>
      <c r="Y153" s="232"/>
      <c r="Z153" s="232"/>
      <c r="AA153" s="232"/>
      <c r="AB153" s="232"/>
      <c r="AC153" s="232"/>
      <c r="AD153" s="232"/>
      <c r="AE153" s="232"/>
      <c r="AF153" s="232"/>
      <c r="AG153" s="232"/>
      <c r="AH153" s="232"/>
      <c r="AI153" s="232"/>
      <c r="AJ153" s="232"/>
      <c r="AK153" s="232"/>
      <c r="AL153" s="232"/>
      <c r="AM153" s="232"/>
      <c r="AN153" s="232"/>
      <c r="AO153" s="232"/>
      <c r="AP153" s="232"/>
      <c r="AQ153" s="232"/>
      <c r="AR153" s="232"/>
    </row>
    <row r="154" spans="1:44" x14ac:dyDescent="0.2">
      <c r="A154" s="232"/>
      <c r="B154" s="295" t="s">
        <v>823</v>
      </c>
      <c r="C154" s="296" t="b">
        <f t="shared" si="2"/>
        <v>0</v>
      </c>
      <c r="D154" s="7"/>
      <c r="E154" s="287">
        <v>4.58</v>
      </c>
      <c r="F154" s="287">
        <v>4.5999999999999996</v>
      </c>
      <c r="G154" s="287">
        <v>4.63</v>
      </c>
      <c r="H154" s="287">
        <v>4.6500000000000004</v>
      </c>
      <c r="I154" s="287">
        <v>4.6399999999999997</v>
      </c>
      <c r="J154" s="287">
        <v>4.6500000000000004</v>
      </c>
      <c r="K154" s="287">
        <v>4.7</v>
      </c>
      <c r="L154" s="287">
        <v>4.76</v>
      </c>
      <c r="M154" s="287">
        <v>4.7699999999999996</v>
      </c>
      <c r="N154" s="288">
        <f>M154*(1+Assumptions!$G$48)</f>
        <v>4.7699999999999996</v>
      </c>
      <c r="O154" s="288">
        <f>N154*(1+Assumptions!$G$48)</f>
        <v>4.7699999999999996</v>
      </c>
      <c r="P154" s="288">
        <f>O154*(1+Assumptions!$G$48)</f>
        <v>4.7699999999999996</v>
      </c>
      <c r="Q154" s="288">
        <f>P154*(1+Assumptions!$G$48)</f>
        <v>4.7699999999999996</v>
      </c>
      <c r="R154" s="288">
        <f>Q154*(1+Assumptions!$G$48)</f>
        <v>4.7699999999999996</v>
      </c>
      <c r="S154" s="288">
        <f>R154*(1+Assumptions!$G$48)</f>
        <v>4.7699999999999996</v>
      </c>
      <c r="T154" s="288">
        <f>S154*(1+Assumptions!$G$48)</f>
        <v>4.7699999999999996</v>
      </c>
      <c r="U154" s="288">
        <f>T154*(1+Assumptions!$G$48)</f>
        <v>4.7699999999999996</v>
      </c>
      <c r="V154" s="288">
        <f>U154*(1+Assumptions!$G$48)</f>
        <v>4.7699999999999996</v>
      </c>
      <c r="W154" s="288">
        <f>V154*(1+Assumptions!$G$48)</f>
        <v>4.7699999999999996</v>
      </c>
      <c r="X154" s="288">
        <f>W154*(1+Assumptions!$G$48)</f>
        <v>4.7699999999999996</v>
      </c>
      <c r="Y154" s="232"/>
      <c r="Z154" s="232"/>
      <c r="AA154" s="232"/>
      <c r="AB154" s="232"/>
      <c r="AC154" s="232"/>
      <c r="AD154" s="232"/>
      <c r="AE154" s="232"/>
      <c r="AF154" s="232"/>
      <c r="AG154" s="232"/>
      <c r="AH154" s="232"/>
      <c r="AI154" s="232"/>
      <c r="AJ154" s="232"/>
      <c r="AK154" s="232"/>
      <c r="AL154" s="232"/>
      <c r="AM154" s="232"/>
      <c r="AN154" s="232"/>
      <c r="AO154" s="232"/>
      <c r="AP154" s="232"/>
      <c r="AQ154" s="232"/>
      <c r="AR154" s="232"/>
    </row>
    <row r="155" spans="1:44" x14ac:dyDescent="0.2">
      <c r="A155" s="232"/>
      <c r="B155" s="295" t="s">
        <v>824</v>
      </c>
      <c r="C155" s="296" t="b">
        <f t="shared" si="2"/>
        <v>0</v>
      </c>
      <c r="D155" s="7"/>
      <c r="E155" s="287">
        <v>4.6399999999999997</v>
      </c>
      <c r="F155" s="287">
        <v>4.63</v>
      </c>
      <c r="G155" s="287">
        <v>4.62</v>
      </c>
      <c r="H155" s="287">
        <v>4.5999999999999996</v>
      </c>
      <c r="I155" s="287">
        <v>4.58</v>
      </c>
      <c r="J155" s="287">
        <v>4.5599999999999996</v>
      </c>
      <c r="K155" s="287">
        <v>4.5599999999999996</v>
      </c>
      <c r="L155" s="287">
        <v>4.5599999999999996</v>
      </c>
      <c r="M155" s="287">
        <v>4.55</v>
      </c>
      <c r="N155" s="288">
        <f>M155*(1+Assumptions!$G$48)</f>
        <v>4.55</v>
      </c>
      <c r="O155" s="288">
        <f>N155*(1+Assumptions!$G$48)</f>
        <v>4.55</v>
      </c>
      <c r="P155" s="288">
        <f>O155*(1+Assumptions!$G$48)</f>
        <v>4.55</v>
      </c>
      <c r="Q155" s="288">
        <f>P155*(1+Assumptions!$G$48)</f>
        <v>4.55</v>
      </c>
      <c r="R155" s="288">
        <f>Q155*(1+Assumptions!$G$48)</f>
        <v>4.55</v>
      </c>
      <c r="S155" s="288">
        <f>R155*(1+Assumptions!$G$48)</f>
        <v>4.55</v>
      </c>
      <c r="T155" s="288">
        <f>S155*(1+Assumptions!$G$48)</f>
        <v>4.55</v>
      </c>
      <c r="U155" s="288">
        <f>T155*(1+Assumptions!$G$48)</f>
        <v>4.55</v>
      </c>
      <c r="V155" s="288">
        <f>U155*(1+Assumptions!$G$48)</f>
        <v>4.55</v>
      </c>
      <c r="W155" s="288">
        <f>V155*(1+Assumptions!$G$48)</f>
        <v>4.55</v>
      </c>
      <c r="X155" s="288">
        <f>W155*(1+Assumptions!$G$48)</f>
        <v>4.55</v>
      </c>
      <c r="Y155" s="232"/>
      <c r="Z155" s="232"/>
      <c r="AA155" s="232"/>
      <c r="AB155" s="232"/>
      <c r="AC155" s="232"/>
      <c r="AD155" s="232"/>
      <c r="AE155" s="232"/>
      <c r="AF155" s="232"/>
      <c r="AG155" s="232"/>
      <c r="AH155" s="232"/>
      <c r="AI155" s="232"/>
      <c r="AJ155" s="232"/>
      <c r="AK155" s="232"/>
      <c r="AL155" s="232"/>
      <c r="AM155" s="232"/>
      <c r="AN155" s="232"/>
      <c r="AO155" s="232"/>
      <c r="AP155" s="232"/>
      <c r="AQ155" s="232"/>
      <c r="AR155" s="232"/>
    </row>
    <row r="156" spans="1:44" x14ac:dyDescent="0.2">
      <c r="A156" s="232"/>
      <c r="B156" s="295" t="s">
        <v>825</v>
      </c>
      <c r="C156" s="296" t="b">
        <f t="shared" si="2"/>
        <v>0</v>
      </c>
      <c r="D156" s="7"/>
      <c r="E156" s="287">
        <v>5.34</v>
      </c>
      <c r="F156" s="287">
        <v>5.31</v>
      </c>
      <c r="G156" s="287">
        <v>5.2799999999999994</v>
      </c>
      <c r="H156" s="287">
        <v>5.25</v>
      </c>
      <c r="I156" s="287">
        <v>5.2199999999999989</v>
      </c>
      <c r="J156" s="287">
        <v>5.19</v>
      </c>
      <c r="K156" s="287">
        <v>5.17</v>
      </c>
      <c r="L156" s="287">
        <v>5.17</v>
      </c>
      <c r="M156" s="287">
        <v>5.17</v>
      </c>
      <c r="N156" s="288">
        <f>M156*(1+Assumptions!$G$48)</f>
        <v>5.17</v>
      </c>
      <c r="O156" s="288">
        <f>N156*(1+Assumptions!$G$48)</f>
        <v>5.17</v>
      </c>
      <c r="P156" s="288">
        <f>O156*(1+Assumptions!$G$48)</f>
        <v>5.17</v>
      </c>
      <c r="Q156" s="288">
        <f>P156*(1+Assumptions!$G$48)</f>
        <v>5.17</v>
      </c>
      <c r="R156" s="288">
        <f>Q156*(1+Assumptions!$G$48)</f>
        <v>5.17</v>
      </c>
      <c r="S156" s="288">
        <f>R156*(1+Assumptions!$G$48)</f>
        <v>5.17</v>
      </c>
      <c r="T156" s="288">
        <f>S156*(1+Assumptions!$G$48)</f>
        <v>5.17</v>
      </c>
      <c r="U156" s="288">
        <f>T156*(1+Assumptions!$G$48)</f>
        <v>5.17</v>
      </c>
      <c r="V156" s="288">
        <f>U156*(1+Assumptions!$G$48)</f>
        <v>5.17</v>
      </c>
      <c r="W156" s="288">
        <f>V156*(1+Assumptions!$G$48)</f>
        <v>5.17</v>
      </c>
      <c r="X156" s="288">
        <f>W156*(1+Assumptions!$G$48)</f>
        <v>5.17</v>
      </c>
      <c r="Y156" s="232"/>
      <c r="Z156" s="232"/>
      <c r="AA156" s="232"/>
      <c r="AB156" s="232"/>
      <c r="AC156" s="232"/>
      <c r="AD156" s="232"/>
      <c r="AE156" s="232"/>
      <c r="AF156" s="232"/>
      <c r="AG156" s="232"/>
      <c r="AH156" s="232"/>
      <c r="AI156" s="232"/>
      <c r="AJ156" s="232"/>
      <c r="AK156" s="232"/>
      <c r="AL156" s="232"/>
      <c r="AM156" s="232"/>
      <c r="AN156" s="232"/>
      <c r="AO156" s="232"/>
      <c r="AP156" s="232"/>
      <c r="AQ156" s="232"/>
      <c r="AR156" s="232"/>
    </row>
    <row r="157" spans="1:44" x14ac:dyDescent="0.2">
      <c r="A157" s="232"/>
      <c r="B157" s="295" t="s">
        <v>826</v>
      </c>
      <c r="C157" s="296" t="b">
        <f t="shared" si="2"/>
        <v>0</v>
      </c>
      <c r="D157" s="7"/>
      <c r="E157" s="287">
        <v>4.58</v>
      </c>
      <c r="F157" s="287">
        <v>4.63</v>
      </c>
      <c r="G157" s="287">
        <v>4.5999999999999996</v>
      </c>
      <c r="H157" s="287">
        <v>4.6099999999999994</v>
      </c>
      <c r="I157" s="287">
        <v>4.6099999999999994</v>
      </c>
      <c r="J157" s="287">
        <v>4.63</v>
      </c>
      <c r="K157" s="287">
        <v>4.67</v>
      </c>
      <c r="L157" s="287">
        <v>4.7</v>
      </c>
      <c r="M157" s="287">
        <v>4.6899999999999995</v>
      </c>
      <c r="N157" s="288">
        <f>M157*(1+Assumptions!$G$48)</f>
        <v>4.6899999999999995</v>
      </c>
      <c r="O157" s="288">
        <f>N157*(1+Assumptions!$G$48)</f>
        <v>4.6899999999999995</v>
      </c>
      <c r="P157" s="288">
        <f>O157*(1+Assumptions!$G$48)</f>
        <v>4.6899999999999995</v>
      </c>
      <c r="Q157" s="288">
        <f>P157*(1+Assumptions!$G$48)</f>
        <v>4.6899999999999995</v>
      </c>
      <c r="R157" s="288">
        <f>Q157*(1+Assumptions!$G$48)</f>
        <v>4.6899999999999995</v>
      </c>
      <c r="S157" s="288">
        <f>R157*(1+Assumptions!$G$48)</f>
        <v>4.6899999999999995</v>
      </c>
      <c r="T157" s="288">
        <f>S157*(1+Assumptions!$G$48)</f>
        <v>4.6899999999999995</v>
      </c>
      <c r="U157" s="288">
        <f>T157*(1+Assumptions!$G$48)</f>
        <v>4.6899999999999995</v>
      </c>
      <c r="V157" s="288">
        <f>U157*(1+Assumptions!$G$48)</f>
        <v>4.6899999999999995</v>
      </c>
      <c r="W157" s="288">
        <f>V157*(1+Assumptions!$G$48)</f>
        <v>4.6899999999999995</v>
      </c>
      <c r="X157" s="288">
        <f>W157*(1+Assumptions!$G$48)</f>
        <v>4.6899999999999995</v>
      </c>
      <c r="Y157" s="232"/>
      <c r="Z157" s="232"/>
      <c r="AA157" s="232"/>
      <c r="AB157" s="232"/>
      <c r="AC157" s="232"/>
      <c r="AD157" s="232"/>
      <c r="AE157" s="232"/>
      <c r="AF157" s="232"/>
      <c r="AG157" s="232"/>
      <c r="AH157" s="232"/>
      <c r="AI157" s="232"/>
      <c r="AJ157" s="232"/>
      <c r="AK157" s="232"/>
      <c r="AL157" s="232"/>
      <c r="AM157" s="232"/>
      <c r="AN157" s="232"/>
      <c r="AO157" s="232"/>
      <c r="AP157" s="232"/>
      <c r="AQ157" s="232"/>
      <c r="AR157" s="232"/>
    </row>
    <row r="158" spans="1:44" x14ac:dyDescent="0.2">
      <c r="A158" s="232"/>
      <c r="B158" s="295" t="s">
        <v>827</v>
      </c>
      <c r="C158" s="296" t="b">
        <f t="shared" si="2"/>
        <v>0</v>
      </c>
      <c r="D158" s="7"/>
      <c r="E158" s="287">
        <v>0.96</v>
      </c>
      <c r="F158" s="287">
        <v>0.96</v>
      </c>
      <c r="G158" s="287">
        <v>0.95</v>
      </c>
      <c r="H158" s="287">
        <v>0.95</v>
      </c>
      <c r="I158" s="287">
        <v>0.95</v>
      </c>
      <c r="J158" s="287">
        <v>0.94</v>
      </c>
      <c r="K158" s="287">
        <v>0.94</v>
      </c>
      <c r="L158" s="287">
        <v>0.95</v>
      </c>
      <c r="M158" s="287">
        <v>0.95</v>
      </c>
      <c r="N158" s="288">
        <f>M158*(1+Assumptions!$G$48)</f>
        <v>0.95</v>
      </c>
      <c r="O158" s="288">
        <f>N158*(1+Assumptions!$G$48)</f>
        <v>0.95</v>
      </c>
      <c r="P158" s="288">
        <f>O158*(1+Assumptions!$G$48)</f>
        <v>0.95</v>
      </c>
      <c r="Q158" s="288">
        <f>P158*(1+Assumptions!$G$48)</f>
        <v>0.95</v>
      </c>
      <c r="R158" s="288">
        <f>Q158*(1+Assumptions!$G$48)</f>
        <v>0.95</v>
      </c>
      <c r="S158" s="288">
        <f>R158*(1+Assumptions!$G$48)</f>
        <v>0.95</v>
      </c>
      <c r="T158" s="288">
        <f>S158*(1+Assumptions!$G$48)</f>
        <v>0.95</v>
      </c>
      <c r="U158" s="288">
        <f>T158*(1+Assumptions!$G$48)</f>
        <v>0.95</v>
      </c>
      <c r="V158" s="288">
        <f>U158*(1+Assumptions!$G$48)</f>
        <v>0.95</v>
      </c>
      <c r="W158" s="288">
        <f>V158*(1+Assumptions!$G$48)</f>
        <v>0.95</v>
      </c>
      <c r="X158" s="288">
        <f>W158*(1+Assumptions!$G$48)</f>
        <v>0.95</v>
      </c>
      <c r="Y158" s="232"/>
      <c r="Z158" s="232"/>
      <c r="AA158" s="232"/>
      <c r="AB158" s="232"/>
      <c r="AC158" s="232"/>
      <c r="AD158" s="232"/>
      <c r="AE158" s="232"/>
      <c r="AF158" s="232"/>
      <c r="AG158" s="232"/>
      <c r="AH158" s="232"/>
      <c r="AI158" s="232"/>
      <c r="AJ158" s="232"/>
      <c r="AK158" s="232"/>
      <c r="AL158" s="232"/>
      <c r="AM158" s="232"/>
      <c r="AN158" s="232"/>
      <c r="AO158" s="232"/>
      <c r="AP158" s="232"/>
      <c r="AQ158" s="232"/>
      <c r="AR158" s="232"/>
    </row>
    <row r="159" spans="1:44" x14ac:dyDescent="0.2">
      <c r="A159" s="232"/>
      <c r="B159" s="295" t="s">
        <v>828</v>
      </c>
      <c r="C159" s="296" t="b">
        <f t="shared" si="2"/>
        <v>0</v>
      </c>
      <c r="D159" s="7"/>
      <c r="E159" s="287">
        <v>4.78</v>
      </c>
      <c r="F159" s="287">
        <v>4.78</v>
      </c>
      <c r="G159" s="287">
        <v>4.82</v>
      </c>
      <c r="H159" s="287">
        <v>4.8499999999999996</v>
      </c>
      <c r="I159" s="287">
        <v>4.87</v>
      </c>
      <c r="J159" s="287">
        <v>4.91</v>
      </c>
      <c r="K159" s="287">
        <v>4.97</v>
      </c>
      <c r="L159" s="287">
        <v>5.0599999999999987</v>
      </c>
      <c r="M159" s="287">
        <v>5.05</v>
      </c>
      <c r="N159" s="288">
        <f>M159*(1+Assumptions!$G$48)</f>
        <v>5.05</v>
      </c>
      <c r="O159" s="288">
        <f>N159*(1+Assumptions!$G$48)</f>
        <v>5.05</v>
      </c>
      <c r="P159" s="288">
        <f>O159*(1+Assumptions!$G$48)</f>
        <v>5.05</v>
      </c>
      <c r="Q159" s="288">
        <f>P159*(1+Assumptions!$G$48)</f>
        <v>5.05</v>
      </c>
      <c r="R159" s="288">
        <f>Q159*(1+Assumptions!$G$48)</f>
        <v>5.05</v>
      </c>
      <c r="S159" s="288">
        <f>R159*(1+Assumptions!$G$48)</f>
        <v>5.05</v>
      </c>
      <c r="T159" s="288">
        <f>S159*(1+Assumptions!$G$48)</f>
        <v>5.05</v>
      </c>
      <c r="U159" s="288">
        <f>T159*(1+Assumptions!$G$48)</f>
        <v>5.05</v>
      </c>
      <c r="V159" s="288">
        <f>U159*(1+Assumptions!$G$48)</f>
        <v>5.05</v>
      </c>
      <c r="W159" s="288">
        <f>V159*(1+Assumptions!$G$48)</f>
        <v>5.05</v>
      </c>
      <c r="X159" s="288">
        <f>W159*(1+Assumptions!$G$48)</f>
        <v>5.05</v>
      </c>
      <c r="Y159" s="232"/>
      <c r="Z159" s="232"/>
      <c r="AA159" s="232"/>
      <c r="AB159" s="232"/>
      <c r="AC159" s="232"/>
      <c r="AD159" s="232"/>
      <c r="AE159" s="232"/>
      <c r="AF159" s="232"/>
      <c r="AG159" s="232"/>
      <c r="AH159" s="232"/>
      <c r="AI159" s="232"/>
      <c r="AJ159" s="232"/>
      <c r="AK159" s="232"/>
      <c r="AL159" s="232"/>
      <c r="AM159" s="232"/>
      <c r="AN159" s="232"/>
      <c r="AO159" s="232"/>
      <c r="AP159" s="232"/>
      <c r="AQ159" s="232"/>
      <c r="AR159" s="232"/>
    </row>
    <row r="160" spans="1:44" x14ac:dyDescent="0.2">
      <c r="A160" s="232"/>
      <c r="B160" s="295" t="s">
        <v>829</v>
      </c>
      <c r="C160" s="296" t="b">
        <f t="shared" si="2"/>
        <v>0</v>
      </c>
      <c r="D160" s="7"/>
      <c r="E160" s="287">
        <v>4.67</v>
      </c>
      <c r="F160" s="287">
        <v>4.6500000000000004</v>
      </c>
      <c r="G160" s="287">
        <v>4.6399999999999997</v>
      </c>
      <c r="H160" s="287">
        <v>4.62</v>
      </c>
      <c r="I160" s="287">
        <v>4.5999999999999996</v>
      </c>
      <c r="J160" s="287">
        <v>4.59</v>
      </c>
      <c r="K160" s="287">
        <v>4.59</v>
      </c>
      <c r="L160" s="287">
        <v>4.5999999999999996</v>
      </c>
      <c r="M160" s="287">
        <v>4.6099999999999994</v>
      </c>
      <c r="N160" s="288">
        <f>M160*(1+Assumptions!$G$48)</f>
        <v>4.6099999999999994</v>
      </c>
      <c r="O160" s="288">
        <f>N160*(1+Assumptions!$G$48)</f>
        <v>4.6099999999999994</v>
      </c>
      <c r="P160" s="288">
        <f>O160*(1+Assumptions!$G$48)</f>
        <v>4.6099999999999994</v>
      </c>
      <c r="Q160" s="288">
        <f>P160*(1+Assumptions!$G$48)</f>
        <v>4.6099999999999994</v>
      </c>
      <c r="R160" s="288">
        <f>Q160*(1+Assumptions!$G$48)</f>
        <v>4.6099999999999994</v>
      </c>
      <c r="S160" s="288">
        <f>R160*(1+Assumptions!$G$48)</f>
        <v>4.6099999999999994</v>
      </c>
      <c r="T160" s="288">
        <f>S160*(1+Assumptions!$G$48)</f>
        <v>4.6099999999999994</v>
      </c>
      <c r="U160" s="288">
        <f>T160*(1+Assumptions!$G$48)</f>
        <v>4.6099999999999994</v>
      </c>
      <c r="V160" s="288">
        <f>U160*(1+Assumptions!$G$48)</f>
        <v>4.6099999999999994</v>
      </c>
      <c r="W160" s="288">
        <f>V160*(1+Assumptions!$G$48)</f>
        <v>4.6099999999999994</v>
      </c>
      <c r="X160" s="288">
        <f>W160*(1+Assumptions!$G$48)</f>
        <v>4.6099999999999994</v>
      </c>
      <c r="Y160" s="232"/>
      <c r="Z160" s="232"/>
      <c r="AA160" s="232"/>
      <c r="AB160" s="232"/>
      <c r="AC160" s="232"/>
      <c r="AD160" s="232"/>
      <c r="AE160" s="232"/>
      <c r="AF160" s="232"/>
      <c r="AG160" s="232"/>
      <c r="AH160" s="232"/>
      <c r="AI160" s="232"/>
      <c r="AJ160" s="232"/>
      <c r="AK160" s="232"/>
      <c r="AL160" s="232"/>
      <c r="AM160" s="232"/>
      <c r="AN160" s="232"/>
      <c r="AO160" s="232"/>
      <c r="AP160" s="232"/>
      <c r="AQ160" s="232"/>
      <c r="AR160" s="232"/>
    </row>
    <row r="161" spans="1:44" x14ac:dyDescent="0.2">
      <c r="A161" s="232"/>
      <c r="B161" s="295" t="s">
        <v>830</v>
      </c>
      <c r="C161" s="296" t="b">
        <f t="shared" si="2"/>
        <v>0</v>
      </c>
      <c r="D161" s="7"/>
      <c r="E161" s="287">
        <v>1.73</v>
      </c>
      <c r="F161" s="287">
        <v>1.77</v>
      </c>
      <c r="G161" s="287">
        <v>1.83</v>
      </c>
      <c r="H161" s="287">
        <v>1.88</v>
      </c>
      <c r="I161" s="287">
        <v>1.89</v>
      </c>
      <c r="J161" s="287">
        <v>1.91</v>
      </c>
      <c r="K161" s="287">
        <v>1.98</v>
      </c>
      <c r="L161" s="287">
        <v>2.0499999999999998</v>
      </c>
      <c r="M161" s="287">
        <v>2.0499999999999998</v>
      </c>
      <c r="N161" s="288">
        <f>M161*(1+Assumptions!$G$48)</f>
        <v>2.0499999999999998</v>
      </c>
      <c r="O161" s="288">
        <f>N161*(1+Assumptions!$G$48)</f>
        <v>2.0499999999999998</v>
      </c>
      <c r="P161" s="288">
        <f>O161*(1+Assumptions!$G$48)</f>
        <v>2.0499999999999998</v>
      </c>
      <c r="Q161" s="288">
        <f>P161*(1+Assumptions!$G$48)</f>
        <v>2.0499999999999998</v>
      </c>
      <c r="R161" s="288">
        <f>Q161*(1+Assumptions!$G$48)</f>
        <v>2.0499999999999998</v>
      </c>
      <c r="S161" s="288">
        <f>R161*(1+Assumptions!$G$48)</f>
        <v>2.0499999999999998</v>
      </c>
      <c r="T161" s="288">
        <f>S161*(1+Assumptions!$G$48)</f>
        <v>2.0499999999999998</v>
      </c>
      <c r="U161" s="288">
        <f>T161*(1+Assumptions!$G$48)</f>
        <v>2.0499999999999998</v>
      </c>
      <c r="V161" s="288">
        <f>U161*(1+Assumptions!$G$48)</f>
        <v>2.0499999999999998</v>
      </c>
      <c r="W161" s="288">
        <f>V161*(1+Assumptions!$G$48)</f>
        <v>2.0499999999999998</v>
      </c>
      <c r="X161" s="288">
        <f>W161*(1+Assumptions!$G$48)</f>
        <v>2.0499999999999998</v>
      </c>
      <c r="Y161" s="232"/>
      <c r="Z161" s="232"/>
      <c r="AA161" s="232"/>
      <c r="AB161" s="232"/>
      <c r="AC161" s="232"/>
      <c r="AD161" s="232"/>
      <c r="AE161" s="232"/>
      <c r="AF161" s="232"/>
      <c r="AG161" s="232"/>
      <c r="AH161" s="232"/>
      <c r="AI161" s="232"/>
      <c r="AJ161" s="232"/>
      <c r="AK161" s="232"/>
      <c r="AL161" s="232"/>
      <c r="AM161" s="232"/>
      <c r="AN161" s="232"/>
      <c r="AO161" s="232"/>
      <c r="AP161" s="232"/>
      <c r="AQ161" s="232"/>
      <c r="AR161" s="232"/>
    </row>
    <row r="162" spans="1:44" x14ac:dyDescent="0.2">
      <c r="A162" s="232"/>
      <c r="B162" s="295" t="s">
        <v>831</v>
      </c>
      <c r="C162" s="296" t="b">
        <f t="shared" si="2"/>
        <v>0</v>
      </c>
      <c r="D162" s="7"/>
      <c r="E162" s="287">
        <v>8.68</v>
      </c>
      <c r="F162" s="287">
        <v>9.1</v>
      </c>
      <c r="G162" s="287">
        <v>9.26</v>
      </c>
      <c r="H162" s="287">
        <v>9.3699999999999992</v>
      </c>
      <c r="I162" s="287">
        <v>9.39</v>
      </c>
      <c r="J162" s="287">
        <v>9.43</v>
      </c>
      <c r="K162" s="287">
        <v>9.59</v>
      </c>
      <c r="L162" s="287">
        <v>9.77</v>
      </c>
      <c r="M162" s="287">
        <v>9.8000000000000007</v>
      </c>
      <c r="N162" s="288">
        <f>M162*(1+Assumptions!$G$48)</f>
        <v>9.8000000000000007</v>
      </c>
      <c r="O162" s="288">
        <f>N162*(1+Assumptions!$G$48)</f>
        <v>9.8000000000000007</v>
      </c>
      <c r="P162" s="288">
        <f>O162*(1+Assumptions!$G$48)</f>
        <v>9.8000000000000007</v>
      </c>
      <c r="Q162" s="288">
        <f>P162*(1+Assumptions!$G$48)</f>
        <v>9.8000000000000007</v>
      </c>
      <c r="R162" s="288">
        <f>Q162*(1+Assumptions!$G$48)</f>
        <v>9.8000000000000007</v>
      </c>
      <c r="S162" s="288">
        <f>R162*(1+Assumptions!$G$48)</f>
        <v>9.8000000000000007</v>
      </c>
      <c r="T162" s="288">
        <f>S162*(1+Assumptions!$G$48)</f>
        <v>9.8000000000000007</v>
      </c>
      <c r="U162" s="288">
        <f>T162*(1+Assumptions!$G$48)</f>
        <v>9.8000000000000007</v>
      </c>
      <c r="V162" s="288">
        <f>U162*(1+Assumptions!$G$48)</f>
        <v>9.8000000000000007</v>
      </c>
      <c r="W162" s="288">
        <f>V162*(1+Assumptions!$G$48)</f>
        <v>9.8000000000000007</v>
      </c>
      <c r="X162" s="288">
        <f>W162*(1+Assumptions!$G$48)</f>
        <v>9.8000000000000007</v>
      </c>
      <c r="Y162" s="232"/>
      <c r="Z162" s="232"/>
      <c r="AA162" s="232"/>
      <c r="AB162" s="232"/>
      <c r="AC162" s="232"/>
      <c r="AD162" s="232"/>
      <c r="AE162" s="232"/>
      <c r="AF162" s="232"/>
      <c r="AG162" s="232"/>
      <c r="AH162" s="232"/>
      <c r="AI162" s="232"/>
      <c r="AJ162" s="232"/>
      <c r="AK162" s="232"/>
      <c r="AL162" s="232"/>
      <c r="AM162" s="232"/>
      <c r="AN162" s="232"/>
      <c r="AO162" s="232"/>
      <c r="AP162" s="232"/>
      <c r="AQ162" s="232"/>
      <c r="AR162" s="232"/>
    </row>
    <row r="163" spans="1:44" x14ac:dyDescent="0.2">
      <c r="A163" s="232"/>
      <c r="B163" s="295" t="s">
        <v>832</v>
      </c>
      <c r="C163" s="296" t="b">
        <f t="shared" si="2"/>
        <v>0</v>
      </c>
      <c r="D163" s="7"/>
      <c r="E163" s="287">
        <v>4.83</v>
      </c>
      <c r="F163" s="287">
        <v>4.91</v>
      </c>
      <c r="G163" s="287">
        <v>4.9800000000000004</v>
      </c>
      <c r="H163" s="287">
        <v>5.01</v>
      </c>
      <c r="I163" s="287">
        <v>5.0399999999999991</v>
      </c>
      <c r="J163" s="287">
        <v>5.09</v>
      </c>
      <c r="K163" s="287">
        <v>5.18</v>
      </c>
      <c r="L163" s="287">
        <v>5.25</v>
      </c>
      <c r="M163" s="287">
        <v>5.25</v>
      </c>
      <c r="N163" s="288">
        <f>M163*(1+Assumptions!$G$48)</f>
        <v>5.25</v>
      </c>
      <c r="O163" s="288">
        <f>N163*(1+Assumptions!$G$48)</f>
        <v>5.25</v>
      </c>
      <c r="P163" s="288">
        <f>O163*(1+Assumptions!$G$48)</f>
        <v>5.25</v>
      </c>
      <c r="Q163" s="288">
        <f>P163*(1+Assumptions!$G$48)</f>
        <v>5.25</v>
      </c>
      <c r="R163" s="288">
        <f>Q163*(1+Assumptions!$G$48)</f>
        <v>5.25</v>
      </c>
      <c r="S163" s="288">
        <f>R163*(1+Assumptions!$G$48)</f>
        <v>5.25</v>
      </c>
      <c r="T163" s="288">
        <f>S163*(1+Assumptions!$G$48)</f>
        <v>5.25</v>
      </c>
      <c r="U163" s="288">
        <f>T163*(1+Assumptions!$G$48)</f>
        <v>5.25</v>
      </c>
      <c r="V163" s="288">
        <f>U163*(1+Assumptions!$G$48)</f>
        <v>5.25</v>
      </c>
      <c r="W163" s="288">
        <f>V163*(1+Assumptions!$G$48)</f>
        <v>5.25</v>
      </c>
      <c r="X163" s="288">
        <f>W163*(1+Assumptions!$G$48)</f>
        <v>5.25</v>
      </c>
      <c r="Y163" s="232"/>
      <c r="Z163" s="232"/>
      <c r="AA163" s="232"/>
      <c r="AB163" s="232"/>
      <c r="AC163" s="232"/>
      <c r="AD163" s="232"/>
      <c r="AE163" s="232"/>
      <c r="AF163" s="232"/>
      <c r="AG163" s="232"/>
      <c r="AH163" s="232"/>
      <c r="AI163" s="232"/>
      <c r="AJ163" s="232"/>
      <c r="AK163" s="232"/>
      <c r="AL163" s="232"/>
      <c r="AM163" s="232"/>
      <c r="AN163" s="232"/>
      <c r="AO163" s="232"/>
      <c r="AP163" s="232"/>
      <c r="AQ163" s="232"/>
      <c r="AR163" s="232"/>
    </row>
    <row r="164" spans="1:44" x14ac:dyDescent="0.2">
      <c r="A164" s="232"/>
      <c r="B164" s="295" t="s">
        <v>833</v>
      </c>
      <c r="C164" s="296" t="b">
        <f t="shared" si="2"/>
        <v>0</v>
      </c>
      <c r="D164" s="7"/>
      <c r="E164" s="287">
        <v>3.6499999999999995</v>
      </c>
      <c r="F164" s="287">
        <v>3.63</v>
      </c>
      <c r="G164" s="287">
        <v>3.62</v>
      </c>
      <c r="H164" s="287">
        <v>3.6</v>
      </c>
      <c r="I164" s="287">
        <v>3.58</v>
      </c>
      <c r="J164" s="287">
        <v>3.5699999999999994</v>
      </c>
      <c r="K164" s="287">
        <v>3.5699999999999994</v>
      </c>
      <c r="L164" s="287">
        <v>3.5699999999999994</v>
      </c>
      <c r="M164" s="287">
        <v>3.5699999999999994</v>
      </c>
      <c r="N164" s="288">
        <f>M164*(1+Assumptions!$G$48)</f>
        <v>3.5699999999999994</v>
      </c>
      <c r="O164" s="288">
        <f>N164*(1+Assumptions!$G$48)</f>
        <v>3.5699999999999994</v>
      </c>
      <c r="P164" s="288">
        <f>O164*(1+Assumptions!$G$48)</f>
        <v>3.5699999999999994</v>
      </c>
      <c r="Q164" s="288">
        <f>P164*(1+Assumptions!$G$48)</f>
        <v>3.5699999999999994</v>
      </c>
      <c r="R164" s="288">
        <f>Q164*(1+Assumptions!$G$48)</f>
        <v>3.5699999999999994</v>
      </c>
      <c r="S164" s="288">
        <f>R164*(1+Assumptions!$G$48)</f>
        <v>3.5699999999999994</v>
      </c>
      <c r="T164" s="288">
        <f>S164*(1+Assumptions!$G$48)</f>
        <v>3.5699999999999994</v>
      </c>
      <c r="U164" s="288">
        <f>T164*(1+Assumptions!$G$48)</f>
        <v>3.5699999999999994</v>
      </c>
      <c r="V164" s="288">
        <f>U164*(1+Assumptions!$G$48)</f>
        <v>3.5699999999999994</v>
      </c>
      <c r="W164" s="288">
        <f>V164*(1+Assumptions!$G$48)</f>
        <v>3.5699999999999994</v>
      </c>
      <c r="X164" s="288">
        <f>W164*(1+Assumptions!$G$48)</f>
        <v>3.5699999999999994</v>
      </c>
      <c r="Y164" s="232"/>
      <c r="Z164" s="232"/>
      <c r="AA164" s="232"/>
      <c r="AB164" s="232"/>
      <c r="AC164" s="232"/>
      <c r="AD164" s="232"/>
      <c r="AE164" s="232"/>
      <c r="AF164" s="232"/>
      <c r="AG164" s="232"/>
      <c r="AH164" s="232"/>
      <c r="AI164" s="232"/>
      <c r="AJ164" s="232"/>
      <c r="AK164" s="232"/>
      <c r="AL164" s="232"/>
      <c r="AM164" s="232"/>
      <c r="AN164" s="232"/>
      <c r="AO164" s="232"/>
      <c r="AP164" s="232"/>
      <c r="AQ164" s="232"/>
      <c r="AR164" s="232"/>
    </row>
    <row r="165" spans="1:44" x14ac:dyDescent="0.2">
      <c r="A165" s="232"/>
      <c r="B165" s="295" t="s">
        <v>834</v>
      </c>
      <c r="C165" s="296" t="b">
        <f t="shared" si="2"/>
        <v>0</v>
      </c>
      <c r="D165" s="7"/>
      <c r="E165" s="287">
        <v>4.6899999999999995</v>
      </c>
      <c r="F165" s="287">
        <v>4.67</v>
      </c>
      <c r="G165" s="287">
        <v>4.67</v>
      </c>
      <c r="H165" s="287">
        <v>4.66</v>
      </c>
      <c r="I165" s="287">
        <v>4.6399999999999997</v>
      </c>
      <c r="J165" s="287">
        <v>4.63</v>
      </c>
      <c r="K165" s="287">
        <v>4.63</v>
      </c>
      <c r="L165" s="287">
        <v>4.63</v>
      </c>
      <c r="M165" s="287">
        <v>4.62</v>
      </c>
      <c r="N165" s="288">
        <f>M165*(1+Assumptions!$G$48)</f>
        <v>4.62</v>
      </c>
      <c r="O165" s="288">
        <f>N165*(1+Assumptions!$G$48)</f>
        <v>4.62</v>
      </c>
      <c r="P165" s="288">
        <f>O165*(1+Assumptions!$G$48)</f>
        <v>4.62</v>
      </c>
      <c r="Q165" s="288">
        <f>P165*(1+Assumptions!$G$48)</f>
        <v>4.62</v>
      </c>
      <c r="R165" s="288">
        <f>Q165*(1+Assumptions!$G$48)</f>
        <v>4.62</v>
      </c>
      <c r="S165" s="288">
        <f>R165*(1+Assumptions!$G$48)</f>
        <v>4.62</v>
      </c>
      <c r="T165" s="288">
        <f>S165*(1+Assumptions!$G$48)</f>
        <v>4.62</v>
      </c>
      <c r="U165" s="288">
        <f>T165*(1+Assumptions!$G$48)</f>
        <v>4.62</v>
      </c>
      <c r="V165" s="288">
        <f>U165*(1+Assumptions!$G$48)</f>
        <v>4.62</v>
      </c>
      <c r="W165" s="288">
        <f>V165*(1+Assumptions!$G$48)</f>
        <v>4.62</v>
      </c>
      <c r="X165" s="288">
        <f>W165*(1+Assumptions!$G$48)</f>
        <v>4.62</v>
      </c>
      <c r="Y165" s="232"/>
      <c r="Z165" s="232"/>
      <c r="AA165" s="232"/>
      <c r="AB165" s="232"/>
      <c r="AC165" s="232"/>
      <c r="AD165" s="232"/>
      <c r="AE165" s="232"/>
      <c r="AF165" s="232"/>
      <c r="AG165" s="232"/>
      <c r="AH165" s="232"/>
      <c r="AI165" s="232"/>
      <c r="AJ165" s="232"/>
      <c r="AK165" s="232"/>
      <c r="AL165" s="232"/>
      <c r="AM165" s="232"/>
      <c r="AN165" s="232"/>
      <c r="AO165" s="232"/>
      <c r="AP165" s="232"/>
      <c r="AQ165" s="232"/>
      <c r="AR165" s="232"/>
    </row>
    <row r="166" spans="1:44" x14ac:dyDescent="0.2">
      <c r="A166" s="232"/>
      <c r="B166" s="295" t="s">
        <v>835</v>
      </c>
      <c r="C166" s="296" t="b">
        <f t="shared" si="2"/>
        <v>0</v>
      </c>
      <c r="D166" s="7"/>
      <c r="E166" s="287">
        <v>4.63</v>
      </c>
      <c r="F166" s="287">
        <v>4.8</v>
      </c>
      <c r="G166" s="287">
        <v>4.95</v>
      </c>
      <c r="H166" s="287">
        <v>5.09</v>
      </c>
      <c r="I166" s="287">
        <v>5.2199999999999989</v>
      </c>
      <c r="J166" s="287">
        <v>5.37</v>
      </c>
      <c r="K166" s="287">
        <v>5.56</v>
      </c>
      <c r="L166" s="287">
        <v>5.71</v>
      </c>
      <c r="M166" s="287">
        <v>5.82</v>
      </c>
      <c r="N166" s="288">
        <f>M166*(1+Assumptions!$G$48)</f>
        <v>5.82</v>
      </c>
      <c r="O166" s="288">
        <f>N166*(1+Assumptions!$G$48)</f>
        <v>5.82</v>
      </c>
      <c r="P166" s="288">
        <f>O166*(1+Assumptions!$G$48)</f>
        <v>5.82</v>
      </c>
      <c r="Q166" s="288">
        <f>P166*(1+Assumptions!$G$48)</f>
        <v>5.82</v>
      </c>
      <c r="R166" s="288">
        <f>Q166*(1+Assumptions!$G$48)</f>
        <v>5.82</v>
      </c>
      <c r="S166" s="288">
        <f>R166*(1+Assumptions!$G$48)</f>
        <v>5.82</v>
      </c>
      <c r="T166" s="288">
        <f>S166*(1+Assumptions!$G$48)</f>
        <v>5.82</v>
      </c>
      <c r="U166" s="288">
        <f>T166*(1+Assumptions!$G$48)</f>
        <v>5.82</v>
      </c>
      <c r="V166" s="288">
        <f>U166*(1+Assumptions!$G$48)</f>
        <v>5.82</v>
      </c>
      <c r="W166" s="288">
        <f>V166*(1+Assumptions!$G$48)</f>
        <v>5.82</v>
      </c>
      <c r="X166" s="288">
        <f>W166*(1+Assumptions!$G$48)</f>
        <v>5.82</v>
      </c>
      <c r="Y166" s="232"/>
      <c r="Z166" s="232"/>
      <c r="AA166" s="232"/>
      <c r="AB166" s="232"/>
      <c r="AC166" s="232"/>
      <c r="AD166" s="232"/>
      <c r="AE166" s="232"/>
      <c r="AF166" s="232"/>
      <c r="AG166" s="232"/>
      <c r="AH166" s="232"/>
      <c r="AI166" s="232"/>
      <c r="AJ166" s="232"/>
      <c r="AK166" s="232"/>
      <c r="AL166" s="232"/>
      <c r="AM166" s="232"/>
      <c r="AN166" s="232"/>
      <c r="AO166" s="232"/>
      <c r="AP166" s="232"/>
      <c r="AQ166" s="232"/>
      <c r="AR166" s="232"/>
    </row>
    <row r="167" spans="1:44" x14ac:dyDescent="0.2">
      <c r="A167" s="232"/>
      <c r="B167" s="295" t="s">
        <v>836</v>
      </c>
      <c r="C167" s="296" t="b">
        <f t="shared" si="2"/>
        <v>0</v>
      </c>
      <c r="D167" s="7"/>
      <c r="E167" s="287">
        <v>2.92</v>
      </c>
      <c r="F167" s="287">
        <v>2.95</v>
      </c>
      <c r="G167" s="287">
        <v>2.98</v>
      </c>
      <c r="H167" s="287">
        <v>2.9999999999999996</v>
      </c>
      <c r="I167" s="287">
        <v>2.9999999999999996</v>
      </c>
      <c r="J167" s="287">
        <v>3.01</v>
      </c>
      <c r="K167" s="287">
        <v>3.0399999999999996</v>
      </c>
      <c r="L167" s="287">
        <v>3.0799999999999996</v>
      </c>
      <c r="M167" s="287">
        <v>3.0799999999999996</v>
      </c>
      <c r="N167" s="288">
        <f>M167*(1+Assumptions!$G$48)</f>
        <v>3.0799999999999996</v>
      </c>
      <c r="O167" s="288">
        <f>N167*(1+Assumptions!$G$48)</f>
        <v>3.0799999999999996</v>
      </c>
      <c r="P167" s="288">
        <f>O167*(1+Assumptions!$G$48)</f>
        <v>3.0799999999999996</v>
      </c>
      <c r="Q167" s="288">
        <f>P167*(1+Assumptions!$G$48)</f>
        <v>3.0799999999999996</v>
      </c>
      <c r="R167" s="288">
        <f>Q167*(1+Assumptions!$G$48)</f>
        <v>3.0799999999999996</v>
      </c>
      <c r="S167" s="288">
        <f>R167*(1+Assumptions!$G$48)</f>
        <v>3.0799999999999996</v>
      </c>
      <c r="T167" s="288">
        <f>S167*(1+Assumptions!$G$48)</f>
        <v>3.0799999999999996</v>
      </c>
      <c r="U167" s="288">
        <f>T167*(1+Assumptions!$G$48)</f>
        <v>3.0799999999999996</v>
      </c>
      <c r="V167" s="288">
        <f>U167*(1+Assumptions!$G$48)</f>
        <v>3.0799999999999996</v>
      </c>
      <c r="W167" s="288">
        <f>V167*(1+Assumptions!$G$48)</f>
        <v>3.0799999999999996</v>
      </c>
      <c r="X167" s="288">
        <f>W167*(1+Assumptions!$G$48)</f>
        <v>3.0799999999999996</v>
      </c>
      <c r="Y167" s="232"/>
      <c r="Z167" s="232"/>
      <c r="AA167" s="232"/>
      <c r="AB167" s="232"/>
      <c r="AC167" s="232"/>
      <c r="AD167" s="232"/>
      <c r="AE167" s="232"/>
      <c r="AF167" s="232"/>
      <c r="AG167" s="232"/>
      <c r="AH167" s="232"/>
      <c r="AI167" s="232"/>
      <c r="AJ167" s="232"/>
      <c r="AK167" s="232"/>
      <c r="AL167" s="232"/>
      <c r="AM167" s="232"/>
      <c r="AN167" s="232"/>
      <c r="AO167" s="232"/>
      <c r="AP167" s="232"/>
      <c r="AQ167" s="232"/>
      <c r="AR167" s="232"/>
    </row>
    <row r="168" spans="1:44" x14ac:dyDescent="0.2">
      <c r="A168" s="232"/>
      <c r="B168" s="295" t="s">
        <v>837</v>
      </c>
      <c r="C168" s="296" t="b">
        <f t="shared" si="2"/>
        <v>0</v>
      </c>
      <c r="D168" s="7"/>
      <c r="E168" s="287">
        <v>4.33</v>
      </c>
      <c r="F168" s="287">
        <v>4.3</v>
      </c>
      <c r="G168" s="287">
        <v>4.28</v>
      </c>
      <c r="H168" s="287">
        <v>4.26</v>
      </c>
      <c r="I168" s="287">
        <v>4.2300000000000004</v>
      </c>
      <c r="J168" s="287">
        <v>4.2099999999999991</v>
      </c>
      <c r="K168" s="287">
        <v>4.2099999999999991</v>
      </c>
      <c r="L168" s="287">
        <v>4.2099999999999991</v>
      </c>
      <c r="M168" s="287">
        <v>4.2099999999999991</v>
      </c>
      <c r="N168" s="288">
        <f>M168*(1+Assumptions!$G$48)</f>
        <v>4.2099999999999991</v>
      </c>
      <c r="O168" s="288">
        <f>N168*(1+Assumptions!$G$48)</f>
        <v>4.2099999999999991</v>
      </c>
      <c r="P168" s="288">
        <f>O168*(1+Assumptions!$G$48)</f>
        <v>4.2099999999999991</v>
      </c>
      <c r="Q168" s="288">
        <f>P168*(1+Assumptions!$G$48)</f>
        <v>4.2099999999999991</v>
      </c>
      <c r="R168" s="288">
        <f>Q168*(1+Assumptions!$G$48)</f>
        <v>4.2099999999999991</v>
      </c>
      <c r="S168" s="288">
        <f>R168*(1+Assumptions!$G$48)</f>
        <v>4.2099999999999991</v>
      </c>
      <c r="T168" s="288">
        <f>S168*(1+Assumptions!$G$48)</f>
        <v>4.2099999999999991</v>
      </c>
      <c r="U168" s="288">
        <f>T168*(1+Assumptions!$G$48)</f>
        <v>4.2099999999999991</v>
      </c>
      <c r="V168" s="288">
        <f>U168*(1+Assumptions!$G$48)</f>
        <v>4.2099999999999991</v>
      </c>
      <c r="W168" s="288">
        <f>V168*(1+Assumptions!$G$48)</f>
        <v>4.2099999999999991</v>
      </c>
      <c r="X168" s="288">
        <f>W168*(1+Assumptions!$G$48)</f>
        <v>4.2099999999999991</v>
      </c>
      <c r="Y168" s="232"/>
      <c r="Z168" s="232"/>
      <c r="AA168" s="232"/>
      <c r="AB168" s="232"/>
      <c r="AC168" s="232"/>
      <c r="AD168" s="232"/>
      <c r="AE168" s="232"/>
      <c r="AF168" s="232"/>
      <c r="AG168" s="232"/>
      <c r="AH168" s="232"/>
      <c r="AI168" s="232"/>
      <c r="AJ168" s="232"/>
      <c r="AK168" s="232"/>
      <c r="AL168" s="232"/>
      <c r="AM168" s="232"/>
      <c r="AN168" s="232"/>
      <c r="AO168" s="232"/>
      <c r="AP168" s="232"/>
      <c r="AQ168" s="232"/>
      <c r="AR168" s="232"/>
    </row>
    <row r="169" spans="1:44" x14ac:dyDescent="0.2">
      <c r="A169" s="232"/>
      <c r="B169" s="295" t="s">
        <v>838</v>
      </c>
      <c r="C169" s="296" t="b">
        <f t="shared" si="2"/>
        <v>0</v>
      </c>
      <c r="D169" s="7"/>
      <c r="E169" s="287">
        <v>8.52</v>
      </c>
      <c r="F169" s="287">
        <v>8.4600000000000009</v>
      </c>
      <c r="G169" s="287">
        <v>8.4199999999999982</v>
      </c>
      <c r="H169" s="287">
        <v>8.3699999999999992</v>
      </c>
      <c r="I169" s="287">
        <v>8.31</v>
      </c>
      <c r="J169" s="287">
        <v>8.2799999999999994</v>
      </c>
      <c r="K169" s="287">
        <v>8.27</v>
      </c>
      <c r="L169" s="287">
        <v>8.27</v>
      </c>
      <c r="M169" s="287">
        <v>8.27</v>
      </c>
      <c r="N169" s="288">
        <f>M169*(1+Assumptions!$G$48)</f>
        <v>8.27</v>
      </c>
      <c r="O169" s="288">
        <f>N169*(1+Assumptions!$G$48)</f>
        <v>8.27</v>
      </c>
      <c r="P169" s="288">
        <f>O169*(1+Assumptions!$G$48)</f>
        <v>8.27</v>
      </c>
      <c r="Q169" s="288">
        <f>P169*(1+Assumptions!$G$48)</f>
        <v>8.27</v>
      </c>
      <c r="R169" s="288">
        <f>Q169*(1+Assumptions!$G$48)</f>
        <v>8.27</v>
      </c>
      <c r="S169" s="288">
        <f>R169*(1+Assumptions!$G$48)</f>
        <v>8.27</v>
      </c>
      <c r="T169" s="288">
        <f>S169*(1+Assumptions!$G$48)</f>
        <v>8.27</v>
      </c>
      <c r="U169" s="288">
        <f>T169*(1+Assumptions!$G$48)</f>
        <v>8.27</v>
      </c>
      <c r="V169" s="288">
        <f>U169*(1+Assumptions!$G$48)</f>
        <v>8.27</v>
      </c>
      <c r="W169" s="288">
        <f>V169*(1+Assumptions!$G$48)</f>
        <v>8.27</v>
      </c>
      <c r="X169" s="288">
        <f>W169*(1+Assumptions!$G$48)</f>
        <v>8.27</v>
      </c>
      <c r="Y169" s="232"/>
      <c r="Z169" s="232"/>
      <c r="AA169" s="232"/>
      <c r="AB169" s="232"/>
      <c r="AC169" s="232"/>
      <c r="AD169" s="232"/>
      <c r="AE169" s="232"/>
      <c r="AF169" s="232"/>
      <c r="AG169" s="232"/>
      <c r="AH169" s="232"/>
      <c r="AI169" s="232"/>
      <c r="AJ169" s="232"/>
      <c r="AK169" s="232"/>
      <c r="AL169" s="232"/>
      <c r="AM169" s="232"/>
      <c r="AN169" s="232"/>
      <c r="AO169" s="232"/>
      <c r="AP169" s="232"/>
      <c r="AQ169" s="232"/>
      <c r="AR169" s="232"/>
    </row>
    <row r="170" spans="1:44" x14ac:dyDescent="0.2">
      <c r="A170" s="232"/>
      <c r="B170" s="295" t="s">
        <v>839</v>
      </c>
      <c r="C170" s="296" t="b">
        <f t="shared" si="2"/>
        <v>0</v>
      </c>
      <c r="D170" s="7"/>
      <c r="E170" s="287">
        <v>5.17</v>
      </c>
      <c r="F170" s="287">
        <v>5.1399999999999988</v>
      </c>
      <c r="G170" s="287">
        <v>5.0999999999999996</v>
      </c>
      <c r="H170" s="287">
        <v>5.07</v>
      </c>
      <c r="I170" s="287">
        <v>5.05</v>
      </c>
      <c r="J170" s="287">
        <v>5</v>
      </c>
      <c r="K170" s="287">
        <v>5.01</v>
      </c>
      <c r="L170" s="287">
        <v>5.0399999999999991</v>
      </c>
      <c r="M170" s="287">
        <v>5.05</v>
      </c>
      <c r="N170" s="288">
        <f>M170*(1+Assumptions!$G$48)</f>
        <v>5.05</v>
      </c>
      <c r="O170" s="288">
        <f>N170*(1+Assumptions!$G$48)</f>
        <v>5.05</v>
      </c>
      <c r="P170" s="288">
        <f>O170*(1+Assumptions!$G$48)</f>
        <v>5.05</v>
      </c>
      <c r="Q170" s="288">
        <f>P170*(1+Assumptions!$G$48)</f>
        <v>5.05</v>
      </c>
      <c r="R170" s="288">
        <f>Q170*(1+Assumptions!$G$48)</f>
        <v>5.05</v>
      </c>
      <c r="S170" s="288">
        <f>R170*(1+Assumptions!$G$48)</f>
        <v>5.05</v>
      </c>
      <c r="T170" s="288">
        <f>S170*(1+Assumptions!$G$48)</f>
        <v>5.05</v>
      </c>
      <c r="U170" s="288">
        <f>T170*(1+Assumptions!$G$48)</f>
        <v>5.05</v>
      </c>
      <c r="V170" s="288">
        <f>U170*(1+Assumptions!$G$48)</f>
        <v>5.05</v>
      </c>
      <c r="W170" s="288">
        <f>V170*(1+Assumptions!$G$48)</f>
        <v>5.05</v>
      </c>
      <c r="X170" s="288">
        <f>W170*(1+Assumptions!$G$48)</f>
        <v>5.05</v>
      </c>
      <c r="Y170" s="232"/>
      <c r="Z170" s="232"/>
      <c r="AA170" s="232"/>
      <c r="AB170" s="232"/>
      <c r="AC170" s="232"/>
      <c r="AD170" s="232"/>
      <c r="AE170" s="232"/>
      <c r="AF170" s="232"/>
      <c r="AG170" s="232"/>
      <c r="AH170" s="232"/>
      <c r="AI170" s="232"/>
      <c r="AJ170" s="232"/>
      <c r="AK170" s="232"/>
      <c r="AL170" s="232"/>
      <c r="AM170" s="232"/>
      <c r="AN170" s="232"/>
      <c r="AO170" s="232"/>
      <c r="AP170" s="232"/>
      <c r="AQ170" s="232"/>
      <c r="AR170" s="232"/>
    </row>
    <row r="171" spans="1:44" x14ac:dyDescent="0.2">
      <c r="A171" s="232"/>
      <c r="B171" s="295" t="s">
        <v>840</v>
      </c>
      <c r="C171" s="296" t="b">
        <f t="shared" si="2"/>
        <v>0</v>
      </c>
      <c r="D171" s="7"/>
      <c r="E171" s="287">
        <v>1.96</v>
      </c>
      <c r="F171" s="287">
        <v>2.0099999999999998</v>
      </c>
      <c r="G171" s="287">
        <v>2.08</v>
      </c>
      <c r="H171" s="287">
        <v>2.13</v>
      </c>
      <c r="I171" s="287">
        <v>2.14</v>
      </c>
      <c r="J171" s="287">
        <v>2.1800000000000002</v>
      </c>
      <c r="K171" s="287">
        <v>2.25</v>
      </c>
      <c r="L171" s="287">
        <v>2.34</v>
      </c>
      <c r="M171" s="287">
        <v>2.35</v>
      </c>
      <c r="N171" s="288">
        <f>M171*(1+Assumptions!$G$48)</f>
        <v>2.35</v>
      </c>
      <c r="O171" s="288">
        <f>N171*(1+Assumptions!$G$48)</f>
        <v>2.35</v>
      </c>
      <c r="P171" s="288">
        <f>O171*(1+Assumptions!$G$48)</f>
        <v>2.35</v>
      </c>
      <c r="Q171" s="288">
        <f>P171*(1+Assumptions!$G$48)</f>
        <v>2.35</v>
      </c>
      <c r="R171" s="288">
        <f>Q171*(1+Assumptions!$G$48)</f>
        <v>2.35</v>
      </c>
      <c r="S171" s="288">
        <f>R171*(1+Assumptions!$G$48)</f>
        <v>2.35</v>
      </c>
      <c r="T171" s="288">
        <f>S171*(1+Assumptions!$G$48)</f>
        <v>2.35</v>
      </c>
      <c r="U171" s="288">
        <f>T171*(1+Assumptions!$G$48)</f>
        <v>2.35</v>
      </c>
      <c r="V171" s="288">
        <f>U171*(1+Assumptions!$G$48)</f>
        <v>2.35</v>
      </c>
      <c r="W171" s="288">
        <f>V171*(1+Assumptions!$G$48)</f>
        <v>2.35</v>
      </c>
      <c r="X171" s="288">
        <f>W171*(1+Assumptions!$G$48)</f>
        <v>2.35</v>
      </c>
      <c r="Y171" s="232"/>
      <c r="Z171" s="232"/>
      <c r="AA171" s="232"/>
      <c r="AB171" s="232"/>
      <c r="AC171" s="232"/>
      <c r="AD171" s="232"/>
      <c r="AE171" s="232"/>
      <c r="AF171" s="232"/>
      <c r="AG171" s="232"/>
      <c r="AH171" s="232"/>
      <c r="AI171" s="232"/>
      <c r="AJ171" s="232"/>
      <c r="AK171" s="232"/>
      <c r="AL171" s="232"/>
      <c r="AM171" s="232"/>
      <c r="AN171" s="232"/>
      <c r="AO171" s="232"/>
      <c r="AP171" s="232"/>
      <c r="AQ171" s="232"/>
      <c r="AR171" s="232"/>
    </row>
    <row r="172" spans="1:44" x14ac:dyDescent="0.2">
      <c r="A172" s="232"/>
      <c r="B172" s="295" t="s">
        <v>841</v>
      </c>
      <c r="C172" s="296" t="b">
        <f t="shared" si="2"/>
        <v>0</v>
      </c>
      <c r="D172" s="7"/>
      <c r="E172" s="287">
        <v>7.8699999999999992</v>
      </c>
      <c r="F172" s="287">
        <v>8</v>
      </c>
      <c r="G172" s="287">
        <v>8.1999999999999993</v>
      </c>
      <c r="H172" s="287">
        <v>8.35</v>
      </c>
      <c r="I172" s="287">
        <v>8.4</v>
      </c>
      <c r="J172" s="287">
        <v>8.48</v>
      </c>
      <c r="K172" s="287">
        <v>8.69</v>
      </c>
      <c r="L172" s="287">
        <v>8.94</v>
      </c>
      <c r="M172" s="287">
        <v>8.98</v>
      </c>
      <c r="N172" s="288">
        <f>M172*(1+Assumptions!$G$48)</f>
        <v>8.98</v>
      </c>
      <c r="O172" s="288">
        <f>N172*(1+Assumptions!$G$48)</f>
        <v>8.98</v>
      </c>
      <c r="P172" s="288">
        <f>O172*(1+Assumptions!$G$48)</f>
        <v>8.98</v>
      </c>
      <c r="Q172" s="288">
        <f>P172*(1+Assumptions!$G$48)</f>
        <v>8.98</v>
      </c>
      <c r="R172" s="288">
        <f>Q172*(1+Assumptions!$G$48)</f>
        <v>8.98</v>
      </c>
      <c r="S172" s="288">
        <f>R172*(1+Assumptions!$G$48)</f>
        <v>8.98</v>
      </c>
      <c r="T172" s="288">
        <f>S172*(1+Assumptions!$G$48)</f>
        <v>8.98</v>
      </c>
      <c r="U172" s="288">
        <f>T172*(1+Assumptions!$G$48)</f>
        <v>8.98</v>
      </c>
      <c r="V172" s="288">
        <f>U172*(1+Assumptions!$G$48)</f>
        <v>8.98</v>
      </c>
      <c r="W172" s="288">
        <f>V172*(1+Assumptions!$G$48)</f>
        <v>8.98</v>
      </c>
      <c r="X172" s="288">
        <f>W172*(1+Assumptions!$G$48)</f>
        <v>8.98</v>
      </c>
      <c r="Y172" s="232"/>
      <c r="Z172" s="232"/>
      <c r="AA172" s="232"/>
      <c r="AB172" s="232"/>
      <c r="AC172" s="232"/>
      <c r="AD172" s="232"/>
      <c r="AE172" s="232"/>
      <c r="AF172" s="232"/>
      <c r="AG172" s="232"/>
      <c r="AH172" s="232"/>
      <c r="AI172" s="232"/>
      <c r="AJ172" s="232"/>
      <c r="AK172" s="232"/>
      <c r="AL172" s="232"/>
      <c r="AM172" s="232"/>
      <c r="AN172" s="232"/>
      <c r="AO172" s="232"/>
      <c r="AP172" s="232"/>
      <c r="AQ172" s="232"/>
      <c r="AR172" s="232"/>
    </row>
    <row r="173" spans="1:44" x14ac:dyDescent="0.2">
      <c r="A173" s="232"/>
      <c r="B173" s="295" t="s">
        <v>842</v>
      </c>
      <c r="C173" s="296" t="b">
        <f t="shared" si="2"/>
        <v>0</v>
      </c>
      <c r="D173" s="7"/>
      <c r="E173" s="287">
        <v>0</v>
      </c>
      <c r="F173" s="287">
        <v>0</v>
      </c>
      <c r="G173" s="287">
        <v>0</v>
      </c>
      <c r="H173" s="287">
        <v>0</v>
      </c>
      <c r="I173" s="287">
        <v>0</v>
      </c>
      <c r="J173" s="287">
        <v>0</v>
      </c>
      <c r="K173" s="287">
        <v>0</v>
      </c>
      <c r="L173" s="287">
        <v>0</v>
      </c>
      <c r="M173" s="287">
        <v>0</v>
      </c>
      <c r="N173" s="288">
        <f>M173*(1+Assumptions!$G$48)</f>
        <v>0</v>
      </c>
      <c r="O173" s="288">
        <f>N173*(1+Assumptions!$G$48)</f>
        <v>0</v>
      </c>
      <c r="P173" s="288">
        <f>O173*(1+Assumptions!$G$48)</f>
        <v>0</v>
      </c>
      <c r="Q173" s="288">
        <f>P173*(1+Assumptions!$G$48)</f>
        <v>0</v>
      </c>
      <c r="R173" s="288">
        <f>Q173*(1+Assumptions!$G$48)</f>
        <v>0</v>
      </c>
      <c r="S173" s="288">
        <f>R173*(1+Assumptions!$G$48)</f>
        <v>0</v>
      </c>
      <c r="T173" s="288">
        <f>S173*(1+Assumptions!$G$48)</f>
        <v>0</v>
      </c>
      <c r="U173" s="288">
        <f>T173*(1+Assumptions!$G$48)</f>
        <v>0</v>
      </c>
      <c r="V173" s="288">
        <f>U173*(1+Assumptions!$G$48)</f>
        <v>0</v>
      </c>
      <c r="W173" s="288">
        <f>V173*(1+Assumptions!$G$48)</f>
        <v>0</v>
      </c>
      <c r="X173" s="288">
        <f>W173*(1+Assumptions!$G$48)</f>
        <v>0</v>
      </c>
      <c r="Y173" s="232"/>
      <c r="Z173" s="232"/>
      <c r="AA173" s="232"/>
      <c r="AB173" s="232"/>
      <c r="AC173" s="232"/>
      <c r="AD173" s="232"/>
      <c r="AE173" s="232"/>
      <c r="AF173" s="232"/>
      <c r="AG173" s="232"/>
      <c r="AH173" s="232"/>
      <c r="AI173" s="232"/>
      <c r="AJ173" s="232"/>
      <c r="AK173" s="232"/>
      <c r="AL173" s="232"/>
      <c r="AM173" s="232"/>
      <c r="AN173" s="232"/>
      <c r="AO173" s="232"/>
      <c r="AP173" s="232"/>
      <c r="AQ173" s="232"/>
      <c r="AR173" s="232"/>
    </row>
    <row r="174" spans="1:44" x14ac:dyDescent="0.2">
      <c r="A174" s="232"/>
      <c r="B174" s="295" t="s">
        <v>374</v>
      </c>
      <c r="C174" s="296" t="b">
        <f t="shared" si="2"/>
        <v>0</v>
      </c>
      <c r="D174" s="7"/>
      <c r="E174" s="287">
        <v>8.76</v>
      </c>
      <c r="F174" s="287">
        <v>8.8000000000000007</v>
      </c>
      <c r="G174" s="287">
        <v>8.85</v>
      </c>
      <c r="H174" s="287">
        <v>8.93</v>
      </c>
      <c r="I174" s="287">
        <v>8.93</v>
      </c>
      <c r="J174" s="287">
        <v>8.93</v>
      </c>
      <c r="K174" s="287">
        <v>9.0399999999999991</v>
      </c>
      <c r="L174" s="287">
        <v>9.18</v>
      </c>
      <c r="M174" s="287">
        <v>9.17</v>
      </c>
      <c r="N174" s="288">
        <f>M174*(1+Assumptions!$G$48)</f>
        <v>9.17</v>
      </c>
      <c r="O174" s="288">
        <f>N174*(1+Assumptions!$G$48)</f>
        <v>9.17</v>
      </c>
      <c r="P174" s="288">
        <f>O174*(1+Assumptions!$G$48)</f>
        <v>9.17</v>
      </c>
      <c r="Q174" s="288">
        <f>P174*(1+Assumptions!$G$48)</f>
        <v>9.17</v>
      </c>
      <c r="R174" s="288">
        <f>Q174*(1+Assumptions!$G$48)</f>
        <v>9.17</v>
      </c>
      <c r="S174" s="288">
        <f>R174*(1+Assumptions!$G$48)</f>
        <v>9.17</v>
      </c>
      <c r="T174" s="288">
        <f>S174*(1+Assumptions!$G$48)</f>
        <v>9.17</v>
      </c>
      <c r="U174" s="288">
        <f>T174*(1+Assumptions!$G$48)</f>
        <v>9.17</v>
      </c>
      <c r="V174" s="288">
        <f>U174*(1+Assumptions!$G$48)</f>
        <v>9.17</v>
      </c>
      <c r="W174" s="288">
        <f>V174*(1+Assumptions!$G$48)</f>
        <v>9.17</v>
      </c>
      <c r="X174" s="288">
        <f>W174*(1+Assumptions!$G$48)</f>
        <v>9.17</v>
      </c>
      <c r="Y174" s="232"/>
      <c r="Z174" s="232"/>
      <c r="AA174" s="232"/>
      <c r="AB174" s="232"/>
      <c r="AC174" s="232"/>
      <c r="AD174" s="232"/>
      <c r="AE174" s="232"/>
      <c r="AF174" s="232"/>
      <c r="AG174" s="232"/>
      <c r="AH174" s="232"/>
      <c r="AI174" s="232"/>
      <c r="AJ174" s="232"/>
      <c r="AK174" s="232"/>
      <c r="AL174" s="232"/>
      <c r="AM174" s="232"/>
      <c r="AN174" s="232"/>
      <c r="AO174" s="232"/>
      <c r="AP174" s="232"/>
      <c r="AQ174" s="232"/>
      <c r="AR174" s="232"/>
    </row>
    <row r="175" spans="1:44" x14ac:dyDescent="0.2">
      <c r="A175" s="232"/>
      <c r="B175" s="295" t="s">
        <v>375</v>
      </c>
      <c r="C175" s="296" t="b">
        <f t="shared" si="2"/>
        <v>0</v>
      </c>
      <c r="D175" s="7"/>
      <c r="E175" s="287">
        <v>2.06</v>
      </c>
      <c r="F175" s="287">
        <v>2.1</v>
      </c>
      <c r="G175" s="287">
        <v>2.15</v>
      </c>
      <c r="H175" s="287">
        <v>2.2000000000000002</v>
      </c>
      <c r="I175" s="287">
        <v>2.21</v>
      </c>
      <c r="J175" s="287">
        <v>2.2200000000000002</v>
      </c>
      <c r="K175" s="287">
        <v>2.2799999999999998</v>
      </c>
      <c r="L175" s="287">
        <v>2.35</v>
      </c>
      <c r="M175" s="287">
        <v>2.35</v>
      </c>
      <c r="N175" s="288">
        <f>M175*(1+Assumptions!$G$48)</f>
        <v>2.35</v>
      </c>
      <c r="O175" s="288">
        <f>N175*(1+Assumptions!$G$48)</f>
        <v>2.35</v>
      </c>
      <c r="P175" s="288">
        <f>O175*(1+Assumptions!$G$48)</f>
        <v>2.35</v>
      </c>
      <c r="Q175" s="288">
        <f>P175*(1+Assumptions!$G$48)</f>
        <v>2.35</v>
      </c>
      <c r="R175" s="288">
        <f>Q175*(1+Assumptions!$G$48)</f>
        <v>2.35</v>
      </c>
      <c r="S175" s="288">
        <f>R175*(1+Assumptions!$G$48)</f>
        <v>2.35</v>
      </c>
      <c r="T175" s="288">
        <f>S175*(1+Assumptions!$G$48)</f>
        <v>2.35</v>
      </c>
      <c r="U175" s="288">
        <f>T175*(1+Assumptions!$G$48)</f>
        <v>2.35</v>
      </c>
      <c r="V175" s="288">
        <f>U175*(1+Assumptions!$G$48)</f>
        <v>2.35</v>
      </c>
      <c r="W175" s="288">
        <f>V175*(1+Assumptions!$G$48)</f>
        <v>2.35</v>
      </c>
      <c r="X175" s="288">
        <f>W175*(1+Assumptions!$G$48)</f>
        <v>2.35</v>
      </c>
      <c r="Y175" s="232"/>
      <c r="Z175" s="232"/>
      <c r="AA175" s="232"/>
      <c r="AB175" s="232"/>
      <c r="AC175" s="232"/>
      <c r="AD175" s="232"/>
      <c r="AE175" s="232"/>
      <c r="AF175" s="232"/>
      <c r="AG175" s="232"/>
      <c r="AH175" s="232"/>
      <c r="AI175" s="232"/>
      <c r="AJ175" s="232"/>
      <c r="AK175" s="232"/>
      <c r="AL175" s="232"/>
      <c r="AM175" s="232"/>
      <c r="AN175" s="232"/>
      <c r="AO175" s="232"/>
      <c r="AP175" s="232"/>
      <c r="AQ175" s="232"/>
      <c r="AR175" s="232"/>
    </row>
    <row r="176" spans="1:44" x14ac:dyDescent="0.2">
      <c r="A176" s="232"/>
      <c r="B176" s="295" t="s">
        <v>376</v>
      </c>
      <c r="C176" s="296" t="b">
        <f t="shared" si="2"/>
        <v>0</v>
      </c>
      <c r="D176" s="7"/>
      <c r="E176" s="287">
        <v>3.5299999999999994</v>
      </c>
      <c r="F176" s="287">
        <v>3.51</v>
      </c>
      <c r="G176" s="287">
        <v>3.51</v>
      </c>
      <c r="H176" s="287">
        <v>3.49</v>
      </c>
      <c r="I176" s="287">
        <v>3.46</v>
      </c>
      <c r="J176" s="287">
        <v>3.4299999999999997</v>
      </c>
      <c r="K176" s="287">
        <v>3.42</v>
      </c>
      <c r="L176" s="287">
        <v>3.4</v>
      </c>
      <c r="M176" s="287">
        <v>3.37</v>
      </c>
      <c r="N176" s="288">
        <f>M176*(1+Assumptions!$G$48)</f>
        <v>3.37</v>
      </c>
      <c r="O176" s="288">
        <f>N176*(1+Assumptions!$G$48)</f>
        <v>3.37</v>
      </c>
      <c r="P176" s="288">
        <f>O176*(1+Assumptions!$G$48)</f>
        <v>3.37</v>
      </c>
      <c r="Q176" s="288">
        <f>P176*(1+Assumptions!$G$48)</f>
        <v>3.37</v>
      </c>
      <c r="R176" s="288">
        <f>Q176*(1+Assumptions!$G$48)</f>
        <v>3.37</v>
      </c>
      <c r="S176" s="288">
        <f>R176*(1+Assumptions!$G$48)</f>
        <v>3.37</v>
      </c>
      <c r="T176" s="288">
        <f>S176*(1+Assumptions!$G$48)</f>
        <v>3.37</v>
      </c>
      <c r="U176" s="288">
        <f>T176*(1+Assumptions!$G$48)</f>
        <v>3.37</v>
      </c>
      <c r="V176" s="288">
        <f>U176*(1+Assumptions!$G$48)</f>
        <v>3.37</v>
      </c>
      <c r="W176" s="288">
        <f>V176*(1+Assumptions!$G$48)</f>
        <v>3.37</v>
      </c>
      <c r="X176" s="288">
        <f>W176*(1+Assumptions!$G$48)</f>
        <v>3.37</v>
      </c>
      <c r="Y176" s="232"/>
      <c r="Z176" s="232"/>
      <c r="AA176" s="232"/>
      <c r="AB176" s="232"/>
      <c r="AC176" s="232"/>
      <c r="AD176" s="232"/>
      <c r="AE176" s="232"/>
      <c r="AF176" s="232"/>
      <c r="AG176" s="232"/>
      <c r="AH176" s="232"/>
      <c r="AI176" s="232"/>
      <c r="AJ176" s="232"/>
      <c r="AK176" s="232"/>
      <c r="AL176" s="232"/>
      <c r="AM176" s="232"/>
      <c r="AN176" s="232"/>
      <c r="AO176" s="232"/>
      <c r="AP176" s="232"/>
      <c r="AQ176" s="232"/>
      <c r="AR176" s="232"/>
    </row>
    <row r="177" spans="1:44" x14ac:dyDescent="0.2">
      <c r="A177" s="232"/>
      <c r="B177" s="295" t="s">
        <v>377</v>
      </c>
      <c r="C177" s="296" t="b">
        <f t="shared" si="2"/>
        <v>0</v>
      </c>
      <c r="D177" s="7"/>
      <c r="E177" s="287">
        <v>1.35</v>
      </c>
      <c r="F177" s="287">
        <v>1.3399999999999999</v>
      </c>
      <c r="G177" s="287">
        <v>1.35</v>
      </c>
      <c r="H177" s="287">
        <v>1.37</v>
      </c>
      <c r="I177" s="287">
        <v>1.3599999999999999</v>
      </c>
      <c r="J177" s="287">
        <v>1.3599999999999999</v>
      </c>
      <c r="K177" s="287">
        <v>1.37</v>
      </c>
      <c r="L177" s="287">
        <v>1.39</v>
      </c>
      <c r="M177" s="287">
        <v>1.39</v>
      </c>
      <c r="N177" s="288">
        <f>M177*(1+Assumptions!$G$48)</f>
        <v>1.39</v>
      </c>
      <c r="O177" s="288">
        <f>N177*(1+Assumptions!$G$48)</f>
        <v>1.39</v>
      </c>
      <c r="P177" s="288">
        <f>O177*(1+Assumptions!$G$48)</f>
        <v>1.39</v>
      </c>
      <c r="Q177" s="288">
        <f>P177*(1+Assumptions!$G$48)</f>
        <v>1.39</v>
      </c>
      <c r="R177" s="288">
        <f>Q177*(1+Assumptions!$G$48)</f>
        <v>1.39</v>
      </c>
      <c r="S177" s="288">
        <f>R177*(1+Assumptions!$G$48)</f>
        <v>1.39</v>
      </c>
      <c r="T177" s="288">
        <f>S177*(1+Assumptions!$G$48)</f>
        <v>1.39</v>
      </c>
      <c r="U177" s="288">
        <f>T177*(1+Assumptions!$G$48)</f>
        <v>1.39</v>
      </c>
      <c r="V177" s="288">
        <f>U177*(1+Assumptions!$G$48)</f>
        <v>1.39</v>
      </c>
      <c r="W177" s="288">
        <f>V177*(1+Assumptions!$G$48)</f>
        <v>1.39</v>
      </c>
      <c r="X177" s="288">
        <f>W177*(1+Assumptions!$G$48)</f>
        <v>1.39</v>
      </c>
      <c r="Y177" s="232"/>
      <c r="Z177" s="232"/>
      <c r="AA177" s="232"/>
      <c r="AB177" s="232"/>
      <c r="AC177" s="232"/>
      <c r="AD177" s="232"/>
      <c r="AE177" s="232"/>
      <c r="AF177" s="232"/>
      <c r="AG177" s="232"/>
      <c r="AH177" s="232"/>
      <c r="AI177" s="232"/>
      <c r="AJ177" s="232"/>
      <c r="AK177" s="232"/>
      <c r="AL177" s="232"/>
      <c r="AM177" s="232"/>
      <c r="AN177" s="232"/>
      <c r="AO177" s="232"/>
      <c r="AP177" s="232"/>
      <c r="AQ177" s="232"/>
      <c r="AR177" s="232"/>
    </row>
    <row r="178" spans="1:44" x14ac:dyDescent="0.2">
      <c r="A178" s="232"/>
      <c r="B178" s="295" t="s">
        <v>378</v>
      </c>
      <c r="C178" s="296" t="b">
        <f t="shared" si="2"/>
        <v>0</v>
      </c>
      <c r="D178" s="7"/>
      <c r="E178" s="287">
        <v>2.34</v>
      </c>
      <c r="F178" s="287">
        <v>2.35</v>
      </c>
      <c r="G178" s="287">
        <v>2.38</v>
      </c>
      <c r="H178" s="287">
        <v>2.4</v>
      </c>
      <c r="I178" s="287">
        <v>2.4</v>
      </c>
      <c r="J178" s="287">
        <v>2.4</v>
      </c>
      <c r="K178" s="287">
        <v>2.4300000000000002</v>
      </c>
      <c r="L178" s="287">
        <v>2.4700000000000002</v>
      </c>
      <c r="M178" s="287">
        <v>2.4700000000000002</v>
      </c>
      <c r="N178" s="288">
        <f>M178*(1+Assumptions!$G$48)</f>
        <v>2.4700000000000002</v>
      </c>
      <c r="O178" s="288">
        <f>N178*(1+Assumptions!$G$48)</f>
        <v>2.4700000000000002</v>
      </c>
      <c r="P178" s="288">
        <f>O178*(1+Assumptions!$G$48)</f>
        <v>2.4700000000000002</v>
      </c>
      <c r="Q178" s="288">
        <f>P178*(1+Assumptions!$G$48)</f>
        <v>2.4700000000000002</v>
      </c>
      <c r="R178" s="288">
        <f>Q178*(1+Assumptions!$G$48)</f>
        <v>2.4700000000000002</v>
      </c>
      <c r="S178" s="288">
        <f>R178*(1+Assumptions!$G$48)</f>
        <v>2.4700000000000002</v>
      </c>
      <c r="T178" s="288">
        <f>S178*(1+Assumptions!$G$48)</f>
        <v>2.4700000000000002</v>
      </c>
      <c r="U178" s="288">
        <f>T178*(1+Assumptions!$G$48)</f>
        <v>2.4700000000000002</v>
      </c>
      <c r="V178" s="288">
        <f>U178*(1+Assumptions!$G$48)</f>
        <v>2.4700000000000002</v>
      </c>
      <c r="W178" s="288">
        <f>V178*(1+Assumptions!$G$48)</f>
        <v>2.4700000000000002</v>
      </c>
      <c r="X178" s="288">
        <f>W178*(1+Assumptions!$G$48)</f>
        <v>2.4700000000000002</v>
      </c>
      <c r="Y178" s="232"/>
      <c r="Z178" s="232"/>
      <c r="AA178" s="232"/>
      <c r="AB178" s="232"/>
      <c r="AC178" s="232"/>
      <c r="AD178" s="232"/>
      <c r="AE178" s="232"/>
      <c r="AF178" s="232"/>
      <c r="AG178" s="232"/>
      <c r="AH178" s="232"/>
      <c r="AI178" s="232"/>
      <c r="AJ178" s="232"/>
      <c r="AK178" s="232"/>
      <c r="AL178" s="232"/>
      <c r="AM178" s="232"/>
      <c r="AN178" s="232"/>
      <c r="AO178" s="232"/>
      <c r="AP178" s="232"/>
      <c r="AQ178" s="232"/>
      <c r="AR178" s="232"/>
    </row>
    <row r="179" spans="1:44" x14ac:dyDescent="0.2">
      <c r="A179" s="232"/>
      <c r="B179" s="295" t="s">
        <v>843</v>
      </c>
      <c r="C179" s="296" t="b">
        <f t="shared" si="2"/>
        <v>0</v>
      </c>
      <c r="D179" s="7"/>
      <c r="E179" s="287">
        <v>0</v>
      </c>
      <c r="F179" s="287">
        <v>0</v>
      </c>
      <c r="G179" s="287">
        <v>0</v>
      </c>
      <c r="H179" s="287">
        <v>0</v>
      </c>
      <c r="I179" s="287">
        <v>0</v>
      </c>
      <c r="J179" s="287">
        <v>0</v>
      </c>
      <c r="K179" s="287">
        <v>0</v>
      </c>
      <c r="L179" s="287">
        <v>0</v>
      </c>
      <c r="M179" s="287">
        <v>0</v>
      </c>
      <c r="N179" s="288">
        <f>M179*(1+Assumptions!$G$48)</f>
        <v>0</v>
      </c>
      <c r="O179" s="288">
        <f>N179*(1+Assumptions!$G$48)</f>
        <v>0</v>
      </c>
      <c r="P179" s="288">
        <f>O179*(1+Assumptions!$G$48)</f>
        <v>0</v>
      </c>
      <c r="Q179" s="288">
        <f>P179*(1+Assumptions!$G$48)</f>
        <v>0</v>
      </c>
      <c r="R179" s="288">
        <f>Q179*(1+Assumptions!$G$48)</f>
        <v>0</v>
      </c>
      <c r="S179" s="288">
        <f>R179*(1+Assumptions!$G$48)</f>
        <v>0</v>
      </c>
      <c r="T179" s="288">
        <f>S179*(1+Assumptions!$G$48)</f>
        <v>0</v>
      </c>
      <c r="U179" s="288">
        <f>T179*(1+Assumptions!$G$48)</f>
        <v>0</v>
      </c>
      <c r="V179" s="288">
        <f>U179*(1+Assumptions!$G$48)</f>
        <v>0</v>
      </c>
      <c r="W179" s="288">
        <f>V179*(1+Assumptions!$G$48)</f>
        <v>0</v>
      </c>
      <c r="X179" s="288">
        <f>W179*(1+Assumptions!$G$48)</f>
        <v>0</v>
      </c>
      <c r="Y179" s="232"/>
      <c r="Z179" s="232"/>
      <c r="AA179" s="232"/>
      <c r="AB179" s="232"/>
      <c r="AC179" s="232"/>
      <c r="AD179" s="232"/>
      <c r="AE179" s="232"/>
      <c r="AF179" s="232"/>
      <c r="AG179" s="232"/>
      <c r="AH179" s="232"/>
      <c r="AI179" s="232"/>
      <c r="AJ179" s="232"/>
      <c r="AK179" s="232"/>
      <c r="AL179" s="232"/>
      <c r="AM179" s="232"/>
      <c r="AN179" s="232"/>
      <c r="AO179" s="232"/>
      <c r="AP179" s="232"/>
      <c r="AQ179" s="232"/>
      <c r="AR179" s="232"/>
    </row>
    <row r="180" spans="1:44" x14ac:dyDescent="0.2">
      <c r="A180" s="232"/>
      <c r="B180" s="295" t="s">
        <v>844</v>
      </c>
      <c r="C180" s="296" t="b">
        <f t="shared" si="2"/>
        <v>0</v>
      </c>
      <c r="D180" s="7"/>
      <c r="E180" s="287">
        <v>0</v>
      </c>
      <c r="F180" s="287">
        <v>0</v>
      </c>
      <c r="G180" s="287">
        <v>0</v>
      </c>
      <c r="H180" s="287">
        <v>0</v>
      </c>
      <c r="I180" s="287">
        <v>0</v>
      </c>
      <c r="J180" s="287">
        <v>0</v>
      </c>
      <c r="K180" s="287">
        <v>0</v>
      </c>
      <c r="L180" s="287">
        <v>0</v>
      </c>
      <c r="M180" s="287">
        <v>0</v>
      </c>
      <c r="N180" s="288">
        <f>M180*(1+Assumptions!$G$48)</f>
        <v>0</v>
      </c>
      <c r="O180" s="288">
        <f>N180*(1+Assumptions!$G$48)</f>
        <v>0</v>
      </c>
      <c r="P180" s="288">
        <f>O180*(1+Assumptions!$G$48)</f>
        <v>0</v>
      </c>
      <c r="Q180" s="288">
        <f>P180*(1+Assumptions!$G$48)</f>
        <v>0</v>
      </c>
      <c r="R180" s="288">
        <f>Q180*(1+Assumptions!$G$48)</f>
        <v>0</v>
      </c>
      <c r="S180" s="288">
        <f>R180*(1+Assumptions!$G$48)</f>
        <v>0</v>
      </c>
      <c r="T180" s="288">
        <f>S180*(1+Assumptions!$G$48)</f>
        <v>0</v>
      </c>
      <c r="U180" s="288">
        <f>T180*(1+Assumptions!$G$48)</f>
        <v>0</v>
      </c>
      <c r="V180" s="288">
        <f>U180*(1+Assumptions!$G$48)</f>
        <v>0</v>
      </c>
      <c r="W180" s="288">
        <f>V180*(1+Assumptions!$G$48)</f>
        <v>0</v>
      </c>
      <c r="X180" s="288">
        <f>W180*(1+Assumptions!$G$48)</f>
        <v>0</v>
      </c>
      <c r="Y180" s="232"/>
      <c r="Z180" s="232"/>
      <c r="AA180" s="232"/>
      <c r="AB180" s="232"/>
      <c r="AC180" s="232"/>
      <c r="AD180" s="232"/>
      <c r="AE180" s="232"/>
      <c r="AF180" s="232"/>
      <c r="AG180" s="232"/>
      <c r="AH180" s="232"/>
      <c r="AI180" s="232"/>
      <c r="AJ180" s="232"/>
      <c r="AK180" s="232"/>
      <c r="AL180" s="232"/>
      <c r="AM180" s="232"/>
      <c r="AN180" s="232"/>
      <c r="AO180" s="232"/>
      <c r="AP180" s="232"/>
      <c r="AQ180" s="232"/>
      <c r="AR180" s="232"/>
    </row>
    <row r="181" spans="1:44" x14ac:dyDescent="0.2">
      <c r="A181" s="232"/>
      <c r="B181" s="295" t="s">
        <v>379</v>
      </c>
      <c r="C181" s="296" t="b">
        <f t="shared" si="2"/>
        <v>0</v>
      </c>
      <c r="D181" s="7"/>
      <c r="E181" s="287">
        <v>3.6899999999999995</v>
      </c>
      <c r="F181" s="287">
        <v>3.68</v>
      </c>
      <c r="G181" s="287">
        <v>3.6899999999999995</v>
      </c>
      <c r="H181" s="287">
        <v>3.68</v>
      </c>
      <c r="I181" s="287">
        <v>3.6499999999999995</v>
      </c>
      <c r="J181" s="287">
        <v>3.63</v>
      </c>
      <c r="K181" s="287">
        <v>3.63</v>
      </c>
      <c r="L181" s="287">
        <v>3.6499999999999995</v>
      </c>
      <c r="M181" s="287">
        <v>3.62</v>
      </c>
      <c r="N181" s="288">
        <f>M181*(1+Assumptions!$G$48)</f>
        <v>3.62</v>
      </c>
      <c r="O181" s="288">
        <f>N181*(1+Assumptions!$G$48)</f>
        <v>3.62</v>
      </c>
      <c r="P181" s="288">
        <f>O181*(1+Assumptions!$G$48)</f>
        <v>3.62</v>
      </c>
      <c r="Q181" s="288">
        <f>P181*(1+Assumptions!$G$48)</f>
        <v>3.62</v>
      </c>
      <c r="R181" s="288">
        <f>Q181*(1+Assumptions!$G$48)</f>
        <v>3.62</v>
      </c>
      <c r="S181" s="288">
        <f>R181*(1+Assumptions!$G$48)</f>
        <v>3.62</v>
      </c>
      <c r="T181" s="288">
        <f>S181*(1+Assumptions!$G$48)</f>
        <v>3.62</v>
      </c>
      <c r="U181" s="288">
        <f>T181*(1+Assumptions!$G$48)</f>
        <v>3.62</v>
      </c>
      <c r="V181" s="288">
        <f>U181*(1+Assumptions!$G$48)</f>
        <v>3.62</v>
      </c>
      <c r="W181" s="288">
        <f>V181*(1+Assumptions!$G$48)</f>
        <v>3.62</v>
      </c>
      <c r="X181" s="288">
        <f>W181*(1+Assumptions!$G$48)</f>
        <v>3.62</v>
      </c>
      <c r="Y181" s="232"/>
      <c r="Z181" s="232"/>
      <c r="AA181" s="232"/>
      <c r="AB181" s="232"/>
      <c r="AC181" s="232"/>
      <c r="AD181" s="232"/>
      <c r="AE181" s="232"/>
      <c r="AF181" s="232"/>
      <c r="AG181" s="232"/>
      <c r="AH181" s="232"/>
      <c r="AI181" s="232"/>
      <c r="AJ181" s="232"/>
      <c r="AK181" s="232"/>
      <c r="AL181" s="232"/>
      <c r="AM181" s="232"/>
      <c r="AN181" s="232"/>
      <c r="AO181" s="232"/>
      <c r="AP181" s="232"/>
      <c r="AQ181" s="232"/>
      <c r="AR181" s="232"/>
    </row>
    <row r="182" spans="1:44" x14ac:dyDescent="0.2">
      <c r="A182" s="232"/>
      <c r="B182" s="295" t="s">
        <v>380</v>
      </c>
      <c r="C182" s="296" t="b">
        <f t="shared" si="2"/>
        <v>0</v>
      </c>
      <c r="D182" s="7"/>
      <c r="E182" s="287">
        <v>5.29</v>
      </c>
      <c r="F182" s="287">
        <v>5.2999999999999989</v>
      </c>
      <c r="G182" s="287">
        <v>5.37</v>
      </c>
      <c r="H182" s="287">
        <v>5.41</v>
      </c>
      <c r="I182" s="287">
        <v>5.379999999999999</v>
      </c>
      <c r="J182" s="287">
        <v>5.37</v>
      </c>
      <c r="K182" s="287">
        <v>5.4599999999999991</v>
      </c>
      <c r="L182" s="287">
        <v>5.58</v>
      </c>
      <c r="M182" s="287">
        <v>5.55</v>
      </c>
      <c r="N182" s="288">
        <f>M182*(1+Assumptions!$G$48)</f>
        <v>5.55</v>
      </c>
      <c r="O182" s="288">
        <f>N182*(1+Assumptions!$G$48)</f>
        <v>5.55</v>
      </c>
      <c r="P182" s="288">
        <f>O182*(1+Assumptions!$G$48)</f>
        <v>5.55</v>
      </c>
      <c r="Q182" s="288">
        <f>P182*(1+Assumptions!$G$48)</f>
        <v>5.55</v>
      </c>
      <c r="R182" s="288">
        <f>Q182*(1+Assumptions!$G$48)</f>
        <v>5.55</v>
      </c>
      <c r="S182" s="288">
        <f>R182*(1+Assumptions!$G$48)</f>
        <v>5.55</v>
      </c>
      <c r="T182" s="288">
        <f>S182*(1+Assumptions!$G$48)</f>
        <v>5.55</v>
      </c>
      <c r="U182" s="288">
        <f>T182*(1+Assumptions!$G$48)</f>
        <v>5.55</v>
      </c>
      <c r="V182" s="288">
        <f>U182*(1+Assumptions!$G$48)</f>
        <v>5.55</v>
      </c>
      <c r="W182" s="288">
        <f>V182*(1+Assumptions!$G$48)</f>
        <v>5.55</v>
      </c>
      <c r="X182" s="288">
        <f>W182*(1+Assumptions!$G$48)</f>
        <v>5.55</v>
      </c>
      <c r="Y182" s="232"/>
      <c r="Z182" s="232"/>
      <c r="AA182" s="232"/>
      <c r="AB182" s="232"/>
      <c r="AC182" s="232"/>
      <c r="AD182" s="232"/>
      <c r="AE182" s="232"/>
      <c r="AF182" s="232"/>
      <c r="AG182" s="232"/>
      <c r="AH182" s="232"/>
      <c r="AI182" s="232"/>
      <c r="AJ182" s="232"/>
      <c r="AK182" s="232"/>
      <c r="AL182" s="232"/>
      <c r="AM182" s="232"/>
      <c r="AN182" s="232"/>
      <c r="AO182" s="232"/>
      <c r="AP182" s="232"/>
      <c r="AQ182" s="232"/>
      <c r="AR182" s="232"/>
    </row>
    <row r="183" spans="1:44" x14ac:dyDescent="0.2">
      <c r="A183" s="232"/>
      <c r="B183" s="295" t="s">
        <v>381</v>
      </c>
      <c r="C183" s="296" t="b">
        <f t="shared" si="2"/>
        <v>0</v>
      </c>
      <c r="D183" s="7"/>
      <c r="E183" s="287">
        <v>7.28</v>
      </c>
      <c r="F183" s="287">
        <v>7.379999999999999</v>
      </c>
      <c r="G183" s="287">
        <v>7.52</v>
      </c>
      <c r="H183" s="287">
        <v>7.6099999999999994</v>
      </c>
      <c r="I183" s="287">
        <v>7.6099999999999994</v>
      </c>
      <c r="J183" s="287">
        <v>7.64</v>
      </c>
      <c r="K183" s="287">
        <v>7.7799999999999994</v>
      </c>
      <c r="L183" s="287">
        <v>7.9499999999999993</v>
      </c>
      <c r="M183" s="287">
        <v>7.93</v>
      </c>
      <c r="N183" s="288">
        <f>M183*(1+Assumptions!$G$48)</f>
        <v>7.93</v>
      </c>
      <c r="O183" s="288">
        <f>N183*(1+Assumptions!$G$48)</f>
        <v>7.93</v>
      </c>
      <c r="P183" s="288">
        <f>O183*(1+Assumptions!$G$48)</f>
        <v>7.93</v>
      </c>
      <c r="Q183" s="288">
        <f>P183*(1+Assumptions!$G$48)</f>
        <v>7.93</v>
      </c>
      <c r="R183" s="288">
        <f>Q183*(1+Assumptions!$G$48)</f>
        <v>7.93</v>
      </c>
      <c r="S183" s="288">
        <f>R183*(1+Assumptions!$G$48)</f>
        <v>7.93</v>
      </c>
      <c r="T183" s="288">
        <f>S183*(1+Assumptions!$G$48)</f>
        <v>7.93</v>
      </c>
      <c r="U183" s="288">
        <f>T183*(1+Assumptions!$G$48)</f>
        <v>7.93</v>
      </c>
      <c r="V183" s="288">
        <f>U183*(1+Assumptions!$G$48)</f>
        <v>7.93</v>
      </c>
      <c r="W183" s="288">
        <f>V183*(1+Assumptions!$G$48)</f>
        <v>7.93</v>
      </c>
      <c r="X183" s="288">
        <f>W183*(1+Assumptions!$G$48)</f>
        <v>7.93</v>
      </c>
      <c r="Y183" s="232"/>
      <c r="Z183" s="232"/>
      <c r="AA183" s="232"/>
      <c r="AB183" s="232"/>
      <c r="AC183" s="232"/>
      <c r="AD183" s="232"/>
      <c r="AE183" s="232"/>
      <c r="AF183" s="232"/>
      <c r="AG183" s="232"/>
      <c r="AH183" s="232"/>
      <c r="AI183" s="232"/>
      <c r="AJ183" s="232"/>
      <c r="AK183" s="232"/>
      <c r="AL183" s="232"/>
      <c r="AM183" s="232"/>
      <c r="AN183" s="232"/>
      <c r="AO183" s="232"/>
      <c r="AP183" s="232"/>
      <c r="AQ183" s="232"/>
      <c r="AR183" s="232"/>
    </row>
    <row r="184" spans="1:44" x14ac:dyDescent="0.2">
      <c r="A184" s="232"/>
      <c r="B184" s="295" t="s">
        <v>382</v>
      </c>
      <c r="C184" s="296" t="b">
        <f t="shared" si="2"/>
        <v>0</v>
      </c>
      <c r="D184" s="7"/>
      <c r="E184" s="287">
        <v>0</v>
      </c>
      <c r="F184" s="287">
        <v>0</v>
      </c>
      <c r="G184" s="287">
        <v>0</v>
      </c>
      <c r="H184" s="287">
        <v>0</v>
      </c>
      <c r="I184" s="287">
        <v>0</v>
      </c>
      <c r="J184" s="287">
        <v>0</v>
      </c>
      <c r="K184" s="287">
        <v>0</v>
      </c>
      <c r="L184" s="287">
        <v>0</v>
      </c>
      <c r="M184" s="287">
        <v>0</v>
      </c>
      <c r="N184" s="288">
        <f>M184*(1+Assumptions!$G$48)</f>
        <v>0</v>
      </c>
      <c r="O184" s="288">
        <f>N184*(1+Assumptions!$G$48)</f>
        <v>0</v>
      </c>
      <c r="P184" s="288">
        <f>O184*(1+Assumptions!$G$48)</f>
        <v>0</v>
      </c>
      <c r="Q184" s="288">
        <f>P184*(1+Assumptions!$G$48)</f>
        <v>0</v>
      </c>
      <c r="R184" s="288">
        <f>Q184*(1+Assumptions!$G$48)</f>
        <v>0</v>
      </c>
      <c r="S184" s="288">
        <f>R184*(1+Assumptions!$G$48)</f>
        <v>0</v>
      </c>
      <c r="T184" s="288">
        <f>S184*(1+Assumptions!$G$48)</f>
        <v>0</v>
      </c>
      <c r="U184" s="288">
        <f>T184*(1+Assumptions!$G$48)</f>
        <v>0</v>
      </c>
      <c r="V184" s="288">
        <f>U184*(1+Assumptions!$G$48)</f>
        <v>0</v>
      </c>
      <c r="W184" s="288">
        <f>V184*(1+Assumptions!$G$48)</f>
        <v>0</v>
      </c>
      <c r="X184" s="288">
        <f>W184*(1+Assumptions!$G$48)</f>
        <v>0</v>
      </c>
      <c r="Y184" s="232"/>
      <c r="Z184" s="232"/>
      <c r="AA184" s="232"/>
      <c r="AB184" s="232"/>
      <c r="AC184" s="232"/>
      <c r="AD184" s="232"/>
      <c r="AE184" s="232"/>
      <c r="AF184" s="232"/>
      <c r="AG184" s="232"/>
      <c r="AH184" s="232"/>
      <c r="AI184" s="232"/>
      <c r="AJ184" s="232"/>
      <c r="AK184" s="232"/>
      <c r="AL184" s="232"/>
      <c r="AM184" s="232"/>
      <c r="AN184" s="232"/>
      <c r="AO184" s="232"/>
      <c r="AP184" s="232"/>
      <c r="AQ184" s="232"/>
      <c r="AR184" s="232"/>
    </row>
    <row r="185" spans="1:44" x14ac:dyDescent="0.2">
      <c r="A185" s="232"/>
      <c r="B185" s="295" t="s">
        <v>383</v>
      </c>
      <c r="C185" s="296" t="b">
        <f t="shared" si="2"/>
        <v>0</v>
      </c>
      <c r="D185" s="7"/>
      <c r="E185" s="287">
        <v>3.17</v>
      </c>
      <c r="F185" s="287">
        <v>3.13</v>
      </c>
      <c r="G185" s="287">
        <v>3.0999999999999996</v>
      </c>
      <c r="H185" s="287">
        <v>3.0599999999999996</v>
      </c>
      <c r="I185" s="287">
        <v>3.0299999999999994</v>
      </c>
      <c r="J185" s="287">
        <v>2.99</v>
      </c>
      <c r="K185" s="287">
        <v>2.96</v>
      </c>
      <c r="L185" s="287">
        <v>2.93</v>
      </c>
      <c r="M185" s="287">
        <v>2.91</v>
      </c>
      <c r="N185" s="288">
        <f>M185*(1+Assumptions!$G$48)</f>
        <v>2.91</v>
      </c>
      <c r="O185" s="288">
        <f>N185*(1+Assumptions!$G$48)</f>
        <v>2.91</v>
      </c>
      <c r="P185" s="288">
        <f>O185*(1+Assumptions!$G$48)</f>
        <v>2.91</v>
      </c>
      <c r="Q185" s="288">
        <f>P185*(1+Assumptions!$G$48)</f>
        <v>2.91</v>
      </c>
      <c r="R185" s="288">
        <f>Q185*(1+Assumptions!$G$48)</f>
        <v>2.91</v>
      </c>
      <c r="S185" s="288">
        <f>R185*(1+Assumptions!$G$48)</f>
        <v>2.91</v>
      </c>
      <c r="T185" s="288">
        <f>S185*(1+Assumptions!$G$48)</f>
        <v>2.91</v>
      </c>
      <c r="U185" s="288">
        <f>T185*(1+Assumptions!$G$48)</f>
        <v>2.91</v>
      </c>
      <c r="V185" s="288">
        <f>U185*(1+Assumptions!$G$48)</f>
        <v>2.91</v>
      </c>
      <c r="W185" s="288">
        <f>V185*(1+Assumptions!$G$48)</f>
        <v>2.91</v>
      </c>
      <c r="X185" s="288">
        <f>W185*(1+Assumptions!$G$48)</f>
        <v>2.91</v>
      </c>
      <c r="Y185" s="232"/>
      <c r="Z185" s="232"/>
      <c r="AA185" s="232"/>
      <c r="AB185" s="232"/>
      <c r="AC185" s="232"/>
      <c r="AD185" s="232"/>
      <c r="AE185" s="232"/>
      <c r="AF185" s="232"/>
      <c r="AG185" s="232"/>
      <c r="AH185" s="232"/>
      <c r="AI185" s="232"/>
      <c r="AJ185" s="232"/>
      <c r="AK185" s="232"/>
      <c r="AL185" s="232"/>
      <c r="AM185" s="232"/>
      <c r="AN185" s="232"/>
      <c r="AO185" s="232"/>
      <c r="AP185" s="232"/>
      <c r="AQ185" s="232"/>
      <c r="AR185" s="232"/>
    </row>
    <row r="186" spans="1:44" x14ac:dyDescent="0.2">
      <c r="A186" s="232"/>
      <c r="B186" s="295" t="s">
        <v>384</v>
      </c>
      <c r="C186" s="296" t="b">
        <f t="shared" si="2"/>
        <v>0</v>
      </c>
      <c r="D186" s="7"/>
      <c r="E186" s="287">
        <v>2.33</v>
      </c>
      <c r="F186" s="287">
        <v>2.3199999999999998</v>
      </c>
      <c r="G186" s="287">
        <v>2.3199999999999998</v>
      </c>
      <c r="H186" s="287">
        <v>2.3199999999999998</v>
      </c>
      <c r="I186" s="287">
        <v>2.2999999999999998</v>
      </c>
      <c r="J186" s="287">
        <v>2.29</v>
      </c>
      <c r="K186" s="287">
        <v>2.2799999999999998</v>
      </c>
      <c r="L186" s="287">
        <v>2.29</v>
      </c>
      <c r="M186" s="287">
        <v>2.27</v>
      </c>
      <c r="N186" s="288">
        <f>M186*(1+Assumptions!$G$48)</f>
        <v>2.27</v>
      </c>
      <c r="O186" s="288">
        <f>N186*(1+Assumptions!$G$48)</f>
        <v>2.27</v>
      </c>
      <c r="P186" s="288">
        <f>O186*(1+Assumptions!$G$48)</f>
        <v>2.27</v>
      </c>
      <c r="Q186" s="288">
        <f>P186*(1+Assumptions!$G$48)</f>
        <v>2.27</v>
      </c>
      <c r="R186" s="288">
        <f>Q186*(1+Assumptions!$G$48)</f>
        <v>2.27</v>
      </c>
      <c r="S186" s="288">
        <f>R186*(1+Assumptions!$G$48)</f>
        <v>2.27</v>
      </c>
      <c r="T186" s="288">
        <f>S186*(1+Assumptions!$G$48)</f>
        <v>2.27</v>
      </c>
      <c r="U186" s="288">
        <f>T186*(1+Assumptions!$G$48)</f>
        <v>2.27</v>
      </c>
      <c r="V186" s="288">
        <f>U186*(1+Assumptions!$G$48)</f>
        <v>2.27</v>
      </c>
      <c r="W186" s="288">
        <f>V186*(1+Assumptions!$G$48)</f>
        <v>2.27</v>
      </c>
      <c r="X186" s="288">
        <f>W186*(1+Assumptions!$G$48)</f>
        <v>2.27</v>
      </c>
      <c r="Y186" s="232"/>
      <c r="Z186" s="232"/>
      <c r="AA186" s="232"/>
      <c r="AB186" s="232"/>
      <c r="AC186" s="232"/>
      <c r="AD186" s="232"/>
      <c r="AE186" s="232"/>
      <c r="AF186" s="232"/>
      <c r="AG186" s="232"/>
      <c r="AH186" s="232"/>
      <c r="AI186" s="232"/>
      <c r="AJ186" s="232"/>
      <c r="AK186" s="232"/>
      <c r="AL186" s="232"/>
      <c r="AM186" s="232"/>
      <c r="AN186" s="232"/>
      <c r="AO186" s="232"/>
      <c r="AP186" s="232"/>
      <c r="AQ186" s="232"/>
      <c r="AR186" s="232"/>
    </row>
    <row r="187" spans="1:44" x14ac:dyDescent="0.2">
      <c r="A187" s="232"/>
      <c r="B187" s="295" t="s">
        <v>845</v>
      </c>
      <c r="C187" s="296" t="b">
        <f t="shared" si="2"/>
        <v>0</v>
      </c>
      <c r="D187" s="7"/>
      <c r="E187" s="287">
        <v>5.16</v>
      </c>
      <c r="F187" s="287">
        <v>5.21</v>
      </c>
      <c r="G187" s="287">
        <v>5.2799999999999994</v>
      </c>
      <c r="H187" s="287">
        <v>5.2999999999999989</v>
      </c>
      <c r="I187" s="287">
        <v>5.34</v>
      </c>
      <c r="J187" s="287">
        <v>5.4</v>
      </c>
      <c r="K187" s="287">
        <v>5.48</v>
      </c>
      <c r="L187" s="287">
        <v>5.56</v>
      </c>
      <c r="M187" s="287">
        <v>5.6</v>
      </c>
      <c r="N187" s="288">
        <f>M187*(1+Assumptions!$G$48)</f>
        <v>5.6</v>
      </c>
      <c r="O187" s="288">
        <f>N187*(1+Assumptions!$G$48)</f>
        <v>5.6</v>
      </c>
      <c r="P187" s="288">
        <f>O187*(1+Assumptions!$G$48)</f>
        <v>5.6</v>
      </c>
      <c r="Q187" s="288">
        <f>P187*(1+Assumptions!$G$48)</f>
        <v>5.6</v>
      </c>
      <c r="R187" s="288">
        <f>Q187*(1+Assumptions!$G$48)</f>
        <v>5.6</v>
      </c>
      <c r="S187" s="288">
        <f>R187*(1+Assumptions!$G$48)</f>
        <v>5.6</v>
      </c>
      <c r="T187" s="288">
        <f>S187*(1+Assumptions!$G$48)</f>
        <v>5.6</v>
      </c>
      <c r="U187" s="288">
        <f>T187*(1+Assumptions!$G$48)</f>
        <v>5.6</v>
      </c>
      <c r="V187" s="288">
        <f>U187*(1+Assumptions!$G$48)</f>
        <v>5.6</v>
      </c>
      <c r="W187" s="288">
        <f>V187*(1+Assumptions!$G$48)</f>
        <v>5.6</v>
      </c>
      <c r="X187" s="288">
        <f>W187*(1+Assumptions!$G$48)</f>
        <v>5.6</v>
      </c>
      <c r="Y187" s="232"/>
      <c r="Z187" s="232"/>
      <c r="AA187" s="232"/>
      <c r="AB187" s="232"/>
      <c r="AC187" s="232"/>
      <c r="AD187" s="232"/>
      <c r="AE187" s="232"/>
      <c r="AF187" s="232"/>
      <c r="AG187" s="232"/>
      <c r="AH187" s="232"/>
      <c r="AI187" s="232"/>
      <c r="AJ187" s="232"/>
      <c r="AK187" s="232"/>
      <c r="AL187" s="232"/>
      <c r="AM187" s="232"/>
      <c r="AN187" s="232"/>
      <c r="AO187" s="232"/>
      <c r="AP187" s="232"/>
      <c r="AQ187" s="232"/>
      <c r="AR187" s="232"/>
    </row>
    <row r="188" spans="1:44" x14ac:dyDescent="0.2">
      <c r="A188" s="232"/>
      <c r="B188" s="295" t="s">
        <v>846</v>
      </c>
      <c r="C188" s="296" t="b">
        <f t="shared" si="2"/>
        <v>0</v>
      </c>
      <c r="D188" s="7"/>
      <c r="E188" s="287">
        <v>4.88</v>
      </c>
      <c r="F188" s="287">
        <v>5.13</v>
      </c>
      <c r="G188" s="287">
        <v>5.13</v>
      </c>
      <c r="H188" s="287">
        <v>5.1199999999999992</v>
      </c>
      <c r="I188" s="287">
        <v>5.0999999999999996</v>
      </c>
      <c r="J188" s="287">
        <v>5.08</v>
      </c>
      <c r="K188" s="287">
        <v>5.08</v>
      </c>
      <c r="L188" s="287">
        <v>5.0999999999999996</v>
      </c>
      <c r="M188" s="287">
        <v>5.09</v>
      </c>
      <c r="N188" s="288">
        <f>M188*(1+Assumptions!$G$48)</f>
        <v>5.09</v>
      </c>
      <c r="O188" s="288">
        <f>N188*(1+Assumptions!$G$48)</f>
        <v>5.09</v>
      </c>
      <c r="P188" s="288">
        <f>O188*(1+Assumptions!$G$48)</f>
        <v>5.09</v>
      </c>
      <c r="Q188" s="288">
        <f>P188*(1+Assumptions!$G$48)</f>
        <v>5.09</v>
      </c>
      <c r="R188" s="288">
        <f>Q188*(1+Assumptions!$G$48)</f>
        <v>5.09</v>
      </c>
      <c r="S188" s="288">
        <f>R188*(1+Assumptions!$G$48)</f>
        <v>5.09</v>
      </c>
      <c r="T188" s="288">
        <f>S188*(1+Assumptions!$G$48)</f>
        <v>5.09</v>
      </c>
      <c r="U188" s="288">
        <f>T188*(1+Assumptions!$G$48)</f>
        <v>5.09</v>
      </c>
      <c r="V188" s="288">
        <f>U188*(1+Assumptions!$G$48)</f>
        <v>5.09</v>
      </c>
      <c r="W188" s="288">
        <f>V188*(1+Assumptions!$G$48)</f>
        <v>5.09</v>
      </c>
      <c r="X188" s="288">
        <f>W188*(1+Assumptions!$G$48)</f>
        <v>5.09</v>
      </c>
      <c r="Y188" s="232"/>
      <c r="Z188" s="232"/>
      <c r="AA188" s="232"/>
      <c r="AB188" s="232"/>
      <c r="AC188" s="232"/>
      <c r="AD188" s="232"/>
      <c r="AE188" s="232"/>
      <c r="AF188" s="232"/>
      <c r="AG188" s="232"/>
      <c r="AH188" s="232"/>
      <c r="AI188" s="232"/>
      <c r="AJ188" s="232"/>
      <c r="AK188" s="232"/>
      <c r="AL188" s="232"/>
      <c r="AM188" s="232"/>
      <c r="AN188" s="232"/>
      <c r="AO188" s="232"/>
      <c r="AP188" s="232"/>
      <c r="AQ188" s="232"/>
      <c r="AR188" s="232"/>
    </row>
    <row r="189" spans="1:44" x14ac:dyDescent="0.2">
      <c r="A189" s="232"/>
      <c r="B189" s="295" t="s">
        <v>847</v>
      </c>
      <c r="C189" s="296" t="b">
        <f t="shared" si="2"/>
        <v>0</v>
      </c>
      <c r="D189" s="7"/>
      <c r="E189" s="287">
        <v>3.0199999999999996</v>
      </c>
      <c r="F189" s="287">
        <v>3.0399999999999996</v>
      </c>
      <c r="G189" s="287">
        <v>3.0799999999999996</v>
      </c>
      <c r="H189" s="287">
        <v>3.0999999999999996</v>
      </c>
      <c r="I189" s="287">
        <v>3.1199999999999997</v>
      </c>
      <c r="J189" s="287">
        <v>3.1399999999999997</v>
      </c>
      <c r="K189" s="287">
        <v>3.17</v>
      </c>
      <c r="L189" s="287">
        <v>3.1999999999999997</v>
      </c>
      <c r="M189" s="287">
        <v>3.2199999999999998</v>
      </c>
      <c r="N189" s="288">
        <f>M189*(1+Assumptions!$G$48)</f>
        <v>3.2199999999999998</v>
      </c>
      <c r="O189" s="288">
        <f>N189*(1+Assumptions!$G$48)</f>
        <v>3.2199999999999998</v>
      </c>
      <c r="P189" s="288">
        <f>O189*(1+Assumptions!$G$48)</f>
        <v>3.2199999999999998</v>
      </c>
      <c r="Q189" s="288">
        <f>P189*(1+Assumptions!$G$48)</f>
        <v>3.2199999999999998</v>
      </c>
      <c r="R189" s="288">
        <f>Q189*(1+Assumptions!$G$48)</f>
        <v>3.2199999999999998</v>
      </c>
      <c r="S189" s="288">
        <f>R189*(1+Assumptions!$G$48)</f>
        <v>3.2199999999999998</v>
      </c>
      <c r="T189" s="288">
        <f>S189*(1+Assumptions!$G$48)</f>
        <v>3.2199999999999998</v>
      </c>
      <c r="U189" s="288">
        <f>T189*(1+Assumptions!$G$48)</f>
        <v>3.2199999999999998</v>
      </c>
      <c r="V189" s="288">
        <f>U189*(1+Assumptions!$G$48)</f>
        <v>3.2199999999999998</v>
      </c>
      <c r="W189" s="288">
        <f>V189*(1+Assumptions!$G$48)</f>
        <v>3.2199999999999998</v>
      </c>
      <c r="X189" s="288">
        <f>W189*(1+Assumptions!$G$48)</f>
        <v>3.2199999999999998</v>
      </c>
      <c r="Y189" s="232"/>
      <c r="Z189" s="232"/>
      <c r="AA189" s="232"/>
      <c r="AB189" s="232"/>
      <c r="AC189" s="232"/>
      <c r="AD189" s="232"/>
      <c r="AE189" s="232"/>
      <c r="AF189" s="232"/>
      <c r="AG189" s="232"/>
      <c r="AH189" s="232"/>
      <c r="AI189" s="232"/>
      <c r="AJ189" s="232"/>
      <c r="AK189" s="232"/>
      <c r="AL189" s="232"/>
      <c r="AM189" s="232"/>
      <c r="AN189" s="232"/>
      <c r="AO189" s="232"/>
      <c r="AP189" s="232"/>
      <c r="AQ189" s="232"/>
      <c r="AR189" s="232"/>
    </row>
    <row r="190" spans="1:44" x14ac:dyDescent="0.2">
      <c r="A190" s="232"/>
      <c r="B190" s="295" t="s">
        <v>848</v>
      </c>
      <c r="C190" s="296" t="b">
        <f t="shared" si="2"/>
        <v>0</v>
      </c>
      <c r="D190" s="7"/>
      <c r="E190" s="287">
        <v>2.5199999999999996</v>
      </c>
      <c r="F190" s="287">
        <v>2.5499999999999998</v>
      </c>
      <c r="G190" s="287">
        <v>2.59</v>
      </c>
      <c r="H190" s="287">
        <v>2.62</v>
      </c>
      <c r="I190" s="287">
        <v>2.6399999999999997</v>
      </c>
      <c r="J190" s="287">
        <v>2.66</v>
      </c>
      <c r="K190" s="287">
        <v>2.7</v>
      </c>
      <c r="L190" s="287">
        <v>2.74</v>
      </c>
      <c r="M190" s="287">
        <v>2.76</v>
      </c>
      <c r="N190" s="288">
        <f>M190*(1+Assumptions!$G$48)</f>
        <v>2.76</v>
      </c>
      <c r="O190" s="288">
        <f>N190*(1+Assumptions!$G$48)</f>
        <v>2.76</v>
      </c>
      <c r="P190" s="288">
        <f>O190*(1+Assumptions!$G$48)</f>
        <v>2.76</v>
      </c>
      <c r="Q190" s="288">
        <f>P190*(1+Assumptions!$G$48)</f>
        <v>2.76</v>
      </c>
      <c r="R190" s="288">
        <f>Q190*(1+Assumptions!$G$48)</f>
        <v>2.76</v>
      </c>
      <c r="S190" s="288">
        <f>R190*(1+Assumptions!$G$48)</f>
        <v>2.76</v>
      </c>
      <c r="T190" s="288">
        <f>S190*(1+Assumptions!$G$48)</f>
        <v>2.76</v>
      </c>
      <c r="U190" s="288">
        <f>T190*(1+Assumptions!$G$48)</f>
        <v>2.76</v>
      </c>
      <c r="V190" s="288">
        <f>U190*(1+Assumptions!$G$48)</f>
        <v>2.76</v>
      </c>
      <c r="W190" s="288">
        <f>V190*(1+Assumptions!$G$48)</f>
        <v>2.76</v>
      </c>
      <c r="X190" s="288">
        <f>W190*(1+Assumptions!$G$48)</f>
        <v>2.76</v>
      </c>
      <c r="Y190" s="232"/>
      <c r="Z190" s="232"/>
      <c r="AA190" s="232"/>
      <c r="AB190" s="232"/>
      <c r="AC190" s="232"/>
      <c r="AD190" s="232"/>
      <c r="AE190" s="232"/>
      <c r="AF190" s="232"/>
      <c r="AG190" s="232"/>
      <c r="AH190" s="232"/>
      <c r="AI190" s="232"/>
      <c r="AJ190" s="232"/>
      <c r="AK190" s="232"/>
      <c r="AL190" s="232"/>
      <c r="AM190" s="232"/>
      <c r="AN190" s="232"/>
      <c r="AO190" s="232"/>
      <c r="AP190" s="232"/>
      <c r="AQ190" s="232"/>
      <c r="AR190" s="232"/>
    </row>
    <row r="191" spans="1:44" x14ac:dyDescent="0.2">
      <c r="A191" s="232"/>
      <c r="B191" s="295" t="s">
        <v>849</v>
      </c>
      <c r="C191" s="296" t="b">
        <f t="shared" si="2"/>
        <v>0</v>
      </c>
      <c r="D191" s="7"/>
      <c r="E191" s="287">
        <v>3.83</v>
      </c>
      <c r="F191" s="287">
        <v>3.84</v>
      </c>
      <c r="G191" s="287">
        <v>3.86</v>
      </c>
      <c r="H191" s="287">
        <v>3.87</v>
      </c>
      <c r="I191" s="287">
        <v>3.87</v>
      </c>
      <c r="J191" s="287">
        <v>3.87</v>
      </c>
      <c r="K191" s="287">
        <v>3.9</v>
      </c>
      <c r="L191" s="287">
        <v>3.9299999999999997</v>
      </c>
      <c r="M191" s="287">
        <v>3.94</v>
      </c>
      <c r="N191" s="288">
        <f>M191*(1+Assumptions!$G$48)</f>
        <v>3.94</v>
      </c>
      <c r="O191" s="288">
        <f>N191*(1+Assumptions!$G$48)</f>
        <v>3.94</v>
      </c>
      <c r="P191" s="288">
        <f>O191*(1+Assumptions!$G$48)</f>
        <v>3.94</v>
      </c>
      <c r="Q191" s="288">
        <f>P191*(1+Assumptions!$G$48)</f>
        <v>3.94</v>
      </c>
      <c r="R191" s="288">
        <f>Q191*(1+Assumptions!$G$48)</f>
        <v>3.94</v>
      </c>
      <c r="S191" s="288">
        <f>R191*(1+Assumptions!$G$48)</f>
        <v>3.94</v>
      </c>
      <c r="T191" s="288">
        <f>S191*(1+Assumptions!$G$48)</f>
        <v>3.94</v>
      </c>
      <c r="U191" s="288">
        <f>T191*(1+Assumptions!$G$48)</f>
        <v>3.94</v>
      </c>
      <c r="V191" s="288">
        <f>U191*(1+Assumptions!$G$48)</f>
        <v>3.94</v>
      </c>
      <c r="W191" s="288">
        <f>V191*(1+Assumptions!$G$48)</f>
        <v>3.94</v>
      </c>
      <c r="X191" s="288">
        <f>W191*(1+Assumptions!$G$48)</f>
        <v>3.94</v>
      </c>
      <c r="Y191" s="232"/>
      <c r="Z191" s="232"/>
      <c r="AA191" s="232"/>
      <c r="AB191" s="232"/>
      <c r="AC191" s="232"/>
      <c r="AD191" s="232"/>
      <c r="AE191" s="232"/>
      <c r="AF191" s="232"/>
      <c r="AG191" s="232"/>
      <c r="AH191" s="232"/>
      <c r="AI191" s="232"/>
      <c r="AJ191" s="232"/>
      <c r="AK191" s="232"/>
      <c r="AL191" s="232"/>
      <c r="AM191" s="232"/>
      <c r="AN191" s="232"/>
      <c r="AO191" s="232"/>
      <c r="AP191" s="232"/>
      <c r="AQ191" s="232"/>
      <c r="AR191" s="232"/>
    </row>
    <row r="192" spans="1:44" x14ac:dyDescent="0.2">
      <c r="A192" s="232"/>
      <c r="B192" s="295" t="s">
        <v>850</v>
      </c>
      <c r="C192" s="296" t="b">
        <f t="shared" si="2"/>
        <v>0</v>
      </c>
      <c r="D192" s="7"/>
      <c r="E192" s="287">
        <v>3.51</v>
      </c>
      <c r="F192" s="287">
        <v>3.56</v>
      </c>
      <c r="G192" s="287">
        <v>3.6099999999999994</v>
      </c>
      <c r="H192" s="287">
        <v>3.6499999999999995</v>
      </c>
      <c r="I192" s="287">
        <v>3.68</v>
      </c>
      <c r="J192" s="287">
        <v>3.7299999999999995</v>
      </c>
      <c r="K192" s="287">
        <v>3.78</v>
      </c>
      <c r="L192" s="287">
        <v>3.8499999999999996</v>
      </c>
      <c r="M192" s="287">
        <v>3.8899999999999997</v>
      </c>
      <c r="N192" s="288">
        <f>M192*(1+Assumptions!$G$48)</f>
        <v>3.8899999999999997</v>
      </c>
      <c r="O192" s="288">
        <f>N192*(1+Assumptions!$G$48)</f>
        <v>3.8899999999999997</v>
      </c>
      <c r="P192" s="288">
        <f>O192*(1+Assumptions!$G$48)</f>
        <v>3.8899999999999997</v>
      </c>
      <c r="Q192" s="288">
        <f>P192*(1+Assumptions!$G$48)</f>
        <v>3.8899999999999997</v>
      </c>
      <c r="R192" s="288">
        <f>Q192*(1+Assumptions!$G$48)</f>
        <v>3.8899999999999997</v>
      </c>
      <c r="S192" s="288">
        <f>R192*(1+Assumptions!$G$48)</f>
        <v>3.8899999999999997</v>
      </c>
      <c r="T192" s="288">
        <f>S192*(1+Assumptions!$G$48)</f>
        <v>3.8899999999999997</v>
      </c>
      <c r="U192" s="288">
        <f>T192*(1+Assumptions!$G$48)</f>
        <v>3.8899999999999997</v>
      </c>
      <c r="V192" s="288">
        <f>U192*(1+Assumptions!$G$48)</f>
        <v>3.8899999999999997</v>
      </c>
      <c r="W192" s="288">
        <f>V192*(1+Assumptions!$G$48)</f>
        <v>3.8899999999999997</v>
      </c>
      <c r="X192" s="288">
        <f>W192*(1+Assumptions!$G$48)</f>
        <v>3.8899999999999997</v>
      </c>
      <c r="Y192" s="232"/>
      <c r="Z192" s="232"/>
      <c r="AA192" s="232"/>
      <c r="AB192" s="232"/>
      <c r="AC192" s="232"/>
      <c r="AD192" s="232"/>
      <c r="AE192" s="232"/>
      <c r="AF192" s="232"/>
      <c r="AG192" s="232"/>
      <c r="AH192" s="232"/>
      <c r="AI192" s="232"/>
      <c r="AJ192" s="232"/>
      <c r="AK192" s="232"/>
      <c r="AL192" s="232"/>
      <c r="AM192" s="232"/>
      <c r="AN192" s="232"/>
      <c r="AO192" s="232"/>
      <c r="AP192" s="232"/>
      <c r="AQ192" s="232"/>
      <c r="AR192" s="232"/>
    </row>
    <row r="193" spans="1:44" x14ac:dyDescent="0.2">
      <c r="A193" s="232"/>
      <c r="B193" s="295" t="s">
        <v>851</v>
      </c>
      <c r="C193" s="296" t="b">
        <f t="shared" si="2"/>
        <v>0</v>
      </c>
      <c r="D193" s="7"/>
      <c r="E193" s="287">
        <v>3.86</v>
      </c>
      <c r="F193" s="287">
        <v>3.91</v>
      </c>
      <c r="G193" s="287">
        <v>3.98</v>
      </c>
      <c r="H193" s="287">
        <v>4.03</v>
      </c>
      <c r="I193" s="287">
        <v>4.0599999999999996</v>
      </c>
      <c r="J193" s="287">
        <v>4.1100000000000003</v>
      </c>
      <c r="K193" s="287">
        <v>4.16</v>
      </c>
      <c r="L193" s="287">
        <v>4.2300000000000004</v>
      </c>
      <c r="M193" s="287">
        <v>4.26</v>
      </c>
      <c r="N193" s="288">
        <f>M193*(1+Assumptions!$G$48)</f>
        <v>4.26</v>
      </c>
      <c r="O193" s="288">
        <f>N193*(1+Assumptions!$G$48)</f>
        <v>4.26</v>
      </c>
      <c r="P193" s="288">
        <f>O193*(1+Assumptions!$G$48)</f>
        <v>4.26</v>
      </c>
      <c r="Q193" s="288">
        <f>P193*(1+Assumptions!$G$48)</f>
        <v>4.26</v>
      </c>
      <c r="R193" s="288">
        <f>Q193*(1+Assumptions!$G$48)</f>
        <v>4.26</v>
      </c>
      <c r="S193" s="288">
        <f>R193*(1+Assumptions!$G$48)</f>
        <v>4.26</v>
      </c>
      <c r="T193" s="288">
        <f>S193*(1+Assumptions!$G$48)</f>
        <v>4.26</v>
      </c>
      <c r="U193" s="288">
        <f>T193*(1+Assumptions!$G$48)</f>
        <v>4.26</v>
      </c>
      <c r="V193" s="288">
        <f>U193*(1+Assumptions!$G$48)</f>
        <v>4.26</v>
      </c>
      <c r="W193" s="288">
        <f>V193*(1+Assumptions!$G$48)</f>
        <v>4.26</v>
      </c>
      <c r="X193" s="288">
        <f>W193*(1+Assumptions!$G$48)</f>
        <v>4.26</v>
      </c>
      <c r="Y193" s="232"/>
      <c r="Z193" s="232"/>
      <c r="AA193" s="232"/>
      <c r="AB193" s="232"/>
      <c r="AC193" s="232"/>
      <c r="AD193" s="232"/>
      <c r="AE193" s="232"/>
      <c r="AF193" s="232"/>
      <c r="AG193" s="232"/>
      <c r="AH193" s="232"/>
      <c r="AI193" s="232"/>
      <c r="AJ193" s="232"/>
      <c r="AK193" s="232"/>
      <c r="AL193" s="232"/>
      <c r="AM193" s="232"/>
      <c r="AN193" s="232"/>
      <c r="AO193" s="232"/>
      <c r="AP193" s="232"/>
      <c r="AQ193" s="232"/>
      <c r="AR193" s="232"/>
    </row>
    <row r="194" spans="1:44" x14ac:dyDescent="0.2">
      <c r="A194" s="232"/>
      <c r="B194" s="295" t="s">
        <v>852</v>
      </c>
      <c r="C194" s="296" t="b">
        <f t="shared" si="2"/>
        <v>0</v>
      </c>
      <c r="D194" s="7"/>
      <c r="E194" s="287">
        <v>4.4400000000000004</v>
      </c>
      <c r="F194" s="287">
        <v>4.3899999999999997</v>
      </c>
      <c r="G194" s="287">
        <v>4.3899999999999997</v>
      </c>
      <c r="H194" s="287">
        <v>4.42</v>
      </c>
      <c r="I194" s="287">
        <v>4.43</v>
      </c>
      <c r="J194" s="287">
        <v>4.47</v>
      </c>
      <c r="K194" s="287">
        <v>4.51</v>
      </c>
      <c r="L194" s="287">
        <v>4.59</v>
      </c>
      <c r="M194" s="287">
        <v>4.6399999999999997</v>
      </c>
      <c r="N194" s="288">
        <f>M194*(1+Assumptions!$G$48)</f>
        <v>4.6399999999999997</v>
      </c>
      <c r="O194" s="288">
        <f>N194*(1+Assumptions!$G$48)</f>
        <v>4.6399999999999997</v>
      </c>
      <c r="P194" s="288">
        <f>O194*(1+Assumptions!$G$48)</f>
        <v>4.6399999999999997</v>
      </c>
      <c r="Q194" s="288">
        <f>P194*(1+Assumptions!$G$48)</f>
        <v>4.6399999999999997</v>
      </c>
      <c r="R194" s="288">
        <f>Q194*(1+Assumptions!$G$48)</f>
        <v>4.6399999999999997</v>
      </c>
      <c r="S194" s="288">
        <f>R194*(1+Assumptions!$G$48)</f>
        <v>4.6399999999999997</v>
      </c>
      <c r="T194" s="288">
        <f>S194*(1+Assumptions!$G$48)</f>
        <v>4.6399999999999997</v>
      </c>
      <c r="U194" s="288">
        <f>T194*(1+Assumptions!$G$48)</f>
        <v>4.6399999999999997</v>
      </c>
      <c r="V194" s="288">
        <f>U194*(1+Assumptions!$G$48)</f>
        <v>4.6399999999999997</v>
      </c>
      <c r="W194" s="288">
        <f>V194*(1+Assumptions!$G$48)</f>
        <v>4.6399999999999997</v>
      </c>
      <c r="X194" s="288">
        <f>W194*(1+Assumptions!$G$48)</f>
        <v>4.6399999999999997</v>
      </c>
      <c r="Y194" s="232"/>
      <c r="Z194" s="232"/>
      <c r="AA194" s="232"/>
      <c r="AB194" s="232"/>
      <c r="AC194" s="232"/>
      <c r="AD194" s="232"/>
      <c r="AE194" s="232"/>
      <c r="AF194" s="232"/>
      <c r="AG194" s="232"/>
      <c r="AH194" s="232"/>
      <c r="AI194" s="232"/>
      <c r="AJ194" s="232"/>
      <c r="AK194" s="232"/>
      <c r="AL194" s="232"/>
      <c r="AM194" s="232"/>
      <c r="AN194" s="232"/>
      <c r="AO194" s="232"/>
      <c r="AP194" s="232"/>
      <c r="AQ194" s="232"/>
      <c r="AR194" s="232"/>
    </row>
    <row r="195" spans="1:44" x14ac:dyDescent="0.2">
      <c r="A195" s="232"/>
      <c r="B195" s="295" t="s">
        <v>853</v>
      </c>
      <c r="C195" s="296" t="b">
        <f t="shared" si="2"/>
        <v>0</v>
      </c>
      <c r="D195" s="7"/>
      <c r="E195" s="287">
        <v>2.16</v>
      </c>
      <c r="F195" s="287">
        <v>2.16</v>
      </c>
      <c r="G195" s="287">
        <v>2.19</v>
      </c>
      <c r="H195" s="287">
        <v>2.2200000000000002</v>
      </c>
      <c r="I195" s="287">
        <v>2.2400000000000002</v>
      </c>
      <c r="J195" s="287">
        <v>2.27</v>
      </c>
      <c r="K195" s="287">
        <v>2.3199999999999998</v>
      </c>
      <c r="L195" s="287">
        <v>2.37</v>
      </c>
      <c r="M195" s="287">
        <v>2.39</v>
      </c>
      <c r="N195" s="288">
        <f>M195*(1+Assumptions!$G$48)</f>
        <v>2.39</v>
      </c>
      <c r="O195" s="288">
        <f>N195*(1+Assumptions!$G$48)</f>
        <v>2.39</v>
      </c>
      <c r="P195" s="288">
        <f>O195*(1+Assumptions!$G$48)</f>
        <v>2.39</v>
      </c>
      <c r="Q195" s="288">
        <f>P195*(1+Assumptions!$G$48)</f>
        <v>2.39</v>
      </c>
      <c r="R195" s="288">
        <f>Q195*(1+Assumptions!$G$48)</f>
        <v>2.39</v>
      </c>
      <c r="S195" s="288">
        <f>R195*(1+Assumptions!$G$48)</f>
        <v>2.39</v>
      </c>
      <c r="T195" s="288">
        <f>S195*(1+Assumptions!$G$48)</f>
        <v>2.39</v>
      </c>
      <c r="U195" s="288">
        <f>T195*(1+Assumptions!$G$48)</f>
        <v>2.39</v>
      </c>
      <c r="V195" s="288">
        <f>U195*(1+Assumptions!$G$48)</f>
        <v>2.39</v>
      </c>
      <c r="W195" s="288">
        <f>V195*(1+Assumptions!$G$48)</f>
        <v>2.39</v>
      </c>
      <c r="X195" s="288">
        <f>W195*(1+Assumptions!$G$48)</f>
        <v>2.39</v>
      </c>
      <c r="Y195" s="232"/>
      <c r="Z195" s="232"/>
      <c r="AA195" s="232"/>
      <c r="AB195" s="232"/>
      <c r="AC195" s="232"/>
      <c r="AD195" s="232"/>
      <c r="AE195" s="232"/>
      <c r="AF195" s="232"/>
      <c r="AG195" s="232"/>
      <c r="AH195" s="232"/>
      <c r="AI195" s="232"/>
      <c r="AJ195" s="232"/>
      <c r="AK195" s="232"/>
      <c r="AL195" s="232"/>
      <c r="AM195" s="232"/>
      <c r="AN195" s="232"/>
      <c r="AO195" s="232"/>
      <c r="AP195" s="232"/>
      <c r="AQ195" s="232"/>
      <c r="AR195" s="232"/>
    </row>
    <row r="196" spans="1:44" x14ac:dyDescent="0.2">
      <c r="A196" s="232"/>
      <c r="B196" s="295" t="s">
        <v>854</v>
      </c>
      <c r="C196" s="296" t="b">
        <f t="shared" si="2"/>
        <v>0</v>
      </c>
      <c r="D196" s="7"/>
      <c r="E196" s="287">
        <v>1.89</v>
      </c>
      <c r="F196" s="287">
        <v>1.89</v>
      </c>
      <c r="G196" s="287">
        <v>1.9</v>
      </c>
      <c r="H196" s="287">
        <v>1.9</v>
      </c>
      <c r="I196" s="287">
        <v>1.91</v>
      </c>
      <c r="J196" s="287">
        <v>1.91</v>
      </c>
      <c r="K196" s="287">
        <v>1.91</v>
      </c>
      <c r="L196" s="287">
        <v>1.92</v>
      </c>
      <c r="M196" s="287">
        <v>1.93</v>
      </c>
      <c r="N196" s="288">
        <f>M196*(1+Assumptions!$G$48)</f>
        <v>1.93</v>
      </c>
      <c r="O196" s="288">
        <f>N196*(1+Assumptions!$G$48)</f>
        <v>1.93</v>
      </c>
      <c r="P196" s="288">
        <f>O196*(1+Assumptions!$G$48)</f>
        <v>1.93</v>
      </c>
      <c r="Q196" s="288">
        <f>P196*(1+Assumptions!$G$48)</f>
        <v>1.93</v>
      </c>
      <c r="R196" s="288">
        <f>Q196*(1+Assumptions!$G$48)</f>
        <v>1.93</v>
      </c>
      <c r="S196" s="288">
        <f>R196*(1+Assumptions!$G$48)</f>
        <v>1.93</v>
      </c>
      <c r="T196" s="288">
        <f>S196*(1+Assumptions!$G$48)</f>
        <v>1.93</v>
      </c>
      <c r="U196" s="288">
        <f>T196*(1+Assumptions!$G$48)</f>
        <v>1.93</v>
      </c>
      <c r="V196" s="288">
        <f>U196*(1+Assumptions!$G$48)</f>
        <v>1.93</v>
      </c>
      <c r="W196" s="288">
        <f>V196*(1+Assumptions!$G$48)</f>
        <v>1.93</v>
      </c>
      <c r="X196" s="288">
        <f>W196*(1+Assumptions!$G$48)</f>
        <v>1.93</v>
      </c>
      <c r="Y196" s="232"/>
      <c r="Z196" s="232"/>
      <c r="AA196" s="232"/>
      <c r="AB196" s="232"/>
      <c r="AC196" s="232"/>
      <c r="AD196" s="232"/>
      <c r="AE196" s="232"/>
      <c r="AF196" s="232"/>
      <c r="AG196" s="232"/>
      <c r="AH196" s="232"/>
      <c r="AI196" s="232"/>
      <c r="AJ196" s="232"/>
      <c r="AK196" s="232"/>
      <c r="AL196" s="232"/>
      <c r="AM196" s="232"/>
      <c r="AN196" s="232"/>
      <c r="AO196" s="232"/>
      <c r="AP196" s="232"/>
      <c r="AQ196" s="232"/>
      <c r="AR196" s="232"/>
    </row>
    <row r="197" spans="1:44" x14ac:dyDescent="0.2">
      <c r="A197" s="232"/>
      <c r="B197" s="295" t="s">
        <v>855</v>
      </c>
      <c r="C197" s="296" t="b">
        <f t="shared" si="2"/>
        <v>0</v>
      </c>
      <c r="D197" s="7"/>
      <c r="E197" s="287">
        <v>5.0599999999999987</v>
      </c>
      <c r="F197" s="287">
        <v>5.08</v>
      </c>
      <c r="G197" s="287">
        <v>5.0999999999999996</v>
      </c>
      <c r="H197" s="287">
        <v>5.1199999999999992</v>
      </c>
      <c r="I197" s="287">
        <v>5.13</v>
      </c>
      <c r="J197" s="287">
        <v>5.1399999999999988</v>
      </c>
      <c r="K197" s="287">
        <v>5.16</v>
      </c>
      <c r="L197" s="287">
        <v>5.19</v>
      </c>
      <c r="M197" s="287">
        <v>5.21</v>
      </c>
      <c r="N197" s="288">
        <f>M197*(1+Assumptions!$G$48)</f>
        <v>5.21</v>
      </c>
      <c r="O197" s="288">
        <f>N197*(1+Assumptions!$G$48)</f>
        <v>5.21</v>
      </c>
      <c r="P197" s="288">
        <f>O197*(1+Assumptions!$G$48)</f>
        <v>5.21</v>
      </c>
      <c r="Q197" s="288">
        <f>P197*(1+Assumptions!$G$48)</f>
        <v>5.21</v>
      </c>
      <c r="R197" s="288">
        <f>Q197*(1+Assumptions!$G$48)</f>
        <v>5.21</v>
      </c>
      <c r="S197" s="288">
        <f>R197*(1+Assumptions!$G$48)</f>
        <v>5.21</v>
      </c>
      <c r="T197" s="288">
        <f>S197*(1+Assumptions!$G$48)</f>
        <v>5.21</v>
      </c>
      <c r="U197" s="288">
        <f>T197*(1+Assumptions!$G$48)</f>
        <v>5.21</v>
      </c>
      <c r="V197" s="288">
        <f>U197*(1+Assumptions!$G$48)</f>
        <v>5.21</v>
      </c>
      <c r="W197" s="288">
        <f>V197*(1+Assumptions!$G$48)</f>
        <v>5.21</v>
      </c>
      <c r="X197" s="288">
        <f>W197*(1+Assumptions!$G$48)</f>
        <v>5.21</v>
      </c>
      <c r="Y197" s="232"/>
      <c r="Z197" s="232"/>
      <c r="AA197" s="232"/>
      <c r="AB197" s="232"/>
      <c r="AC197" s="232"/>
      <c r="AD197" s="232"/>
      <c r="AE197" s="232"/>
      <c r="AF197" s="232"/>
      <c r="AG197" s="232"/>
      <c r="AH197" s="232"/>
      <c r="AI197" s="232"/>
      <c r="AJ197" s="232"/>
      <c r="AK197" s="232"/>
      <c r="AL197" s="232"/>
      <c r="AM197" s="232"/>
      <c r="AN197" s="232"/>
      <c r="AO197" s="232"/>
      <c r="AP197" s="232"/>
      <c r="AQ197" s="232"/>
      <c r="AR197" s="232"/>
    </row>
    <row r="198" spans="1:44" x14ac:dyDescent="0.2">
      <c r="A198" s="232"/>
      <c r="B198" s="295" t="s">
        <v>856</v>
      </c>
      <c r="C198" s="296" t="b">
        <f t="shared" si="2"/>
        <v>0</v>
      </c>
      <c r="D198" s="7"/>
      <c r="E198" s="287">
        <v>3.49</v>
      </c>
      <c r="F198" s="287">
        <v>3.56</v>
      </c>
      <c r="G198" s="287">
        <v>3.64</v>
      </c>
      <c r="H198" s="287">
        <v>3.71</v>
      </c>
      <c r="I198" s="287">
        <v>3.76</v>
      </c>
      <c r="J198" s="287">
        <v>3.8099999999999996</v>
      </c>
      <c r="K198" s="287">
        <v>3.8899999999999997</v>
      </c>
      <c r="L198" s="287">
        <v>3.99</v>
      </c>
      <c r="M198" s="287">
        <v>4.04</v>
      </c>
      <c r="N198" s="288">
        <f>M198*(1+Assumptions!$G$48)</f>
        <v>4.04</v>
      </c>
      <c r="O198" s="288">
        <f>N198*(1+Assumptions!$G$48)</f>
        <v>4.04</v>
      </c>
      <c r="P198" s="288">
        <f>O198*(1+Assumptions!$G$48)</f>
        <v>4.04</v>
      </c>
      <c r="Q198" s="288">
        <f>P198*(1+Assumptions!$G$48)</f>
        <v>4.04</v>
      </c>
      <c r="R198" s="288">
        <f>Q198*(1+Assumptions!$G$48)</f>
        <v>4.04</v>
      </c>
      <c r="S198" s="288">
        <f>R198*(1+Assumptions!$G$48)</f>
        <v>4.04</v>
      </c>
      <c r="T198" s="288">
        <f>S198*(1+Assumptions!$G$48)</f>
        <v>4.04</v>
      </c>
      <c r="U198" s="288">
        <f>T198*(1+Assumptions!$G$48)</f>
        <v>4.04</v>
      </c>
      <c r="V198" s="288">
        <f>U198*(1+Assumptions!$G$48)</f>
        <v>4.04</v>
      </c>
      <c r="W198" s="288">
        <f>V198*(1+Assumptions!$G$48)</f>
        <v>4.04</v>
      </c>
      <c r="X198" s="288">
        <f>W198*(1+Assumptions!$G$48)</f>
        <v>4.04</v>
      </c>
      <c r="Y198" s="232"/>
      <c r="Z198" s="232"/>
      <c r="AA198" s="232"/>
      <c r="AB198" s="232"/>
      <c r="AC198" s="232"/>
      <c r="AD198" s="232"/>
      <c r="AE198" s="232"/>
      <c r="AF198" s="232"/>
      <c r="AG198" s="232"/>
      <c r="AH198" s="232"/>
      <c r="AI198" s="232"/>
      <c r="AJ198" s="232"/>
      <c r="AK198" s="232"/>
      <c r="AL198" s="232"/>
      <c r="AM198" s="232"/>
      <c r="AN198" s="232"/>
      <c r="AO198" s="232"/>
      <c r="AP198" s="232"/>
      <c r="AQ198" s="232"/>
      <c r="AR198" s="232"/>
    </row>
    <row r="199" spans="1:44" x14ac:dyDescent="0.2">
      <c r="A199" s="232"/>
      <c r="B199" s="295" t="s">
        <v>857</v>
      </c>
      <c r="C199" s="296" t="b">
        <f t="shared" si="2"/>
        <v>0</v>
      </c>
      <c r="D199" s="7"/>
      <c r="E199" s="287">
        <v>1.4999999999999998</v>
      </c>
      <c r="F199" s="287">
        <v>1.4999999999999998</v>
      </c>
      <c r="G199" s="287">
        <v>1.5099999999999998</v>
      </c>
      <c r="H199" s="287">
        <v>1.5099999999999998</v>
      </c>
      <c r="I199" s="287">
        <v>1.5099999999999998</v>
      </c>
      <c r="J199" s="287">
        <v>1.4999999999999998</v>
      </c>
      <c r="K199" s="287">
        <v>1.5099999999999998</v>
      </c>
      <c r="L199" s="287">
        <v>1.5299999999999998</v>
      </c>
      <c r="M199" s="287">
        <v>1.5299999999999998</v>
      </c>
      <c r="N199" s="288">
        <f>M199*(1+Assumptions!$G$48)</f>
        <v>1.5299999999999998</v>
      </c>
      <c r="O199" s="288">
        <f>N199*(1+Assumptions!$G$48)</f>
        <v>1.5299999999999998</v>
      </c>
      <c r="P199" s="288">
        <f>O199*(1+Assumptions!$G$48)</f>
        <v>1.5299999999999998</v>
      </c>
      <c r="Q199" s="288">
        <f>P199*(1+Assumptions!$G$48)</f>
        <v>1.5299999999999998</v>
      </c>
      <c r="R199" s="288">
        <f>Q199*(1+Assumptions!$G$48)</f>
        <v>1.5299999999999998</v>
      </c>
      <c r="S199" s="288">
        <f>R199*(1+Assumptions!$G$48)</f>
        <v>1.5299999999999998</v>
      </c>
      <c r="T199" s="288">
        <f>S199*(1+Assumptions!$G$48)</f>
        <v>1.5299999999999998</v>
      </c>
      <c r="U199" s="288">
        <f>T199*(1+Assumptions!$G$48)</f>
        <v>1.5299999999999998</v>
      </c>
      <c r="V199" s="288">
        <f>U199*(1+Assumptions!$G$48)</f>
        <v>1.5299999999999998</v>
      </c>
      <c r="W199" s="288">
        <f>V199*(1+Assumptions!$G$48)</f>
        <v>1.5299999999999998</v>
      </c>
      <c r="X199" s="288">
        <f>W199*(1+Assumptions!$G$48)</f>
        <v>1.5299999999999998</v>
      </c>
      <c r="Y199" s="232"/>
      <c r="Z199" s="232"/>
      <c r="AA199" s="232"/>
      <c r="AB199" s="232"/>
      <c r="AC199" s="232"/>
      <c r="AD199" s="232"/>
      <c r="AE199" s="232"/>
      <c r="AF199" s="232"/>
      <c r="AG199" s="232"/>
      <c r="AH199" s="232"/>
      <c r="AI199" s="232"/>
      <c r="AJ199" s="232"/>
      <c r="AK199" s="232"/>
      <c r="AL199" s="232"/>
      <c r="AM199" s="232"/>
      <c r="AN199" s="232"/>
      <c r="AO199" s="232"/>
      <c r="AP199" s="232"/>
      <c r="AQ199" s="232"/>
      <c r="AR199" s="232"/>
    </row>
    <row r="200" spans="1:44" x14ac:dyDescent="0.2">
      <c r="A200" s="232"/>
      <c r="B200" s="295" t="s">
        <v>858</v>
      </c>
      <c r="C200" s="296" t="b">
        <f t="shared" si="2"/>
        <v>0</v>
      </c>
      <c r="D200" s="7"/>
      <c r="E200" s="287">
        <v>4.54</v>
      </c>
      <c r="F200" s="287">
        <v>4.59</v>
      </c>
      <c r="G200" s="287">
        <v>4.66</v>
      </c>
      <c r="H200" s="287">
        <v>4.71</v>
      </c>
      <c r="I200" s="287">
        <v>4.75</v>
      </c>
      <c r="J200" s="287">
        <v>4.79</v>
      </c>
      <c r="K200" s="287">
        <v>4.82</v>
      </c>
      <c r="L200" s="287">
        <v>4.8899999999999997</v>
      </c>
      <c r="M200" s="287">
        <v>4.91</v>
      </c>
      <c r="N200" s="288">
        <f>M200*(1+Assumptions!$G$48)</f>
        <v>4.91</v>
      </c>
      <c r="O200" s="288">
        <f>N200*(1+Assumptions!$G$48)</f>
        <v>4.91</v>
      </c>
      <c r="P200" s="288">
        <f>O200*(1+Assumptions!$G$48)</f>
        <v>4.91</v>
      </c>
      <c r="Q200" s="288">
        <f>P200*(1+Assumptions!$G$48)</f>
        <v>4.91</v>
      </c>
      <c r="R200" s="288">
        <f>Q200*(1+Assumptions!$G$48)</f>
        <v>4.91</v>
      </c>
      <c r="S200" s="288">
        <f>R200*(1+Assumptions!$G$48)</f>
        <v>4.91</v>
      </c>
      <c r="T200" s="288">
        <f>S200*(1+Assumptions!$G$48)</f>
        <v>4.91</v>
      </c>
      <c r="U200" s="288">
        <f>T200*(1+Assumptions!$G$48)</f>
        <v>4.91</v>
      </c>
      <c r="V200" s="288">
        <f>U200*(1+Assumptions!$G$48)</f>
        <v>4.91</v>
      </c>
      <c r="W200" s="288">
        <f>V200*(1+Assumptions!$G$48)</f>
        <v>4.91</v>
      </c>
      <c r="X200" s="288">
        <f>W200*(1+Assumptions!$G$48)</f>
        <v>4.91</v>
      </c>
      <c r="Y200" s="232"/>
      <c r="Z200" s="232"/>
      <c r="AA200" s="232"/>
      <c r="AB200" s="232"/>
      <c r="AC200" s="232"/>
      <c r="AD200" s="232"/>
      <c r="AE200" s="232"/>
      <c r="AF200" s="232"/>
      <c r="AG200" s="232"/>
      <c r="AH200" s="232"/>
      <c r="AI200" s="232"/>
      <c r="AJ200" s="232"/>
      <c r="AK200" s="232"/>
      <c r="AL200" s="232"/>
      <c r="AM200" s="232"/>
      <c r="AN200" s="232"/>
      <c r="AO200" s="232"/>
      <c r="AP200" s="232"/>
      <c r="AQ200" s="232"/>
      <c r="AR200" s="232"/>
    </row>
    <row r="201" spans="1:44" x14ac:dyDescent="0.2">
      <c r="A201" s="232"/>
      <c r="B201" s="295" t="s">
        <v>859</v>
      </c>
      <c r="C201" s="296" t="b">
        <f t="shared" si="2"/>
        <v>0</v>
      </c>
      <c r="D201" s="7"/>
      <c r="E201" s="287">
        <v>3.4299999999999997</v>
      </c>
      <c r="F201" s="287">
        <v>3.42</v>
      </c>
      <c r="G201" s="287">
        <v>3.45</v>
      </c>
      <c r="H201" s="287">
        <v>3.46</v>
      </c>
      <c r="I201" s="287">
        <v>3.4699999999999998</v>
      </c>
      <c r="J201" s="287">
        <v>3.49</v>
      </c>
      <c r="K201" s="287">
        <v>3.54</v>
      </c>
      <c r="L201" s="287">
        <v>3.63</v>
      </c>
      <c r="M201" s="287">
        <v>3.67</v>
      </c>
      <c r="N201" s="288">
        <f>M201*(1+Assumptions!$G$48)</f>
        <v>3.67</v>
      </c>
      <c r="O201" s="288">
        <f>N201*(1+Assumptions!$G$48)</f>
        <v>3.67</v>
      </c>
      <c r="P201" s="288">
        <f>O201*(1+Assumptions!$G$48)</f>
        <v>3.67</v>
      </c>
      <c r="Q201" s="288">
        <f>P201*(1+Assumptions!$G$48)</f>
        <v>3.67</v>
      </c>
      <c r="R201" s="288">
        <f>Q201*(1+Assumptions!$G$48)</f>
        <v>3.67</v>
      </c>
      <c r="S201" s="288">
        <f>R201*(1+Assumptions!$G$48)</f>
        <v>3.67</v>
      </c>
      <c r="T201" s="288">
        <f>S201*(1+Assumptions!$G$48)</f>
        <v>3.67</v>
      </c>
      <c r="U201" s="288">
        <f>T201*(1+Assumptions!$G$48)</f>
        <v>3.67</v>
      </c>
      <c r="V201" s="288">
        <f>U201*(1+Assumptions!$G$48)</f>
        <v>3.67</v>
      </c>
      <c r="W201" s="288">
        <f>V201*(1+Assumptions!$G$48)</f>
        <v>3.67</v>
      </c>
      <c r="X201" s="288">
        <f>W201*(1+Assumptions!$G$48)</f>
        <v>3.67</v>
      </c>
      <c r="Y201" s="232"/>
      <c r="Z201" s="232"/>
      <c r="AA201" s="232"/>
      <c r="AB201" s="232"/>
      <c r="AC201" s="232"/>
      <c r="AD201" s="232"/>
      <c r="AE201" s="232"/>
      <c r="AF201" s="232"/>
      <c r="AG201" s="232"/>
      <c r="AH201" s="232"/>
      <c r="AI201" s="232"/>
      <c r="AJ201" s="232"/>
      <c r="AK201" s="232"/>
      <c r="AL201" s="232"/>
      <c r="AM201" s="232"/>
      <c r="AN201" s="232"/>
      <c r="AO201" s="232"/>
      <c r="AP201" s="232"/>
      <c r="AQ201" s="232"/>
      <c r="AR201" s="232"/>
    </row>
    <row r="202" spans="1:44" x14ac:dyDescent="0.2">
      <c r="A202" s="232"/>
      <c r="B202" s="295" t="s">
        <v>860</v>
      </c>
      <c r="C202" s="296" t="b">
        <f t="shared" ref="C202:C265" si="3">MID(B202,3,2)="TS"</f>
        <v>0</v>
      </c>
      <c r="D202" s="7"/>
      <c r="E202" s="287">
        <v>4.92</v>
      </c>
      <c r="F202" s="287">
        <v>4.92</v>
      </c>
      <c r="G202" s="287">
        <v>4.95</v>
      </c>
      <c r="H202" s="287">
        <v>4.97</v>
      </c>
      <c r="I202" s="287">
        <v>4.9800000000000004</v>
      </c>
      <c r="J202" s="287">
        <v>5.01</v>
      </c>
      <c r="K202" s="287">
        <v>5.05</v>
      </c>
      <c r="L202" s="287">
        <v>5.13</v>
      </c>
      <c r="M202" s="287">
        <v>5.16</v>
      </c>
      <c r="N202" s="288">
        <f>M202*(1+Assumptions!$G$48)</f>
        <v>5.16</v>
      </c>
      <c r="O202" s="288">
        <f>N202*(1+Assumptions!$G$48)</f>
        <v>5.16</v>
      </c>
      <c r="P202" s="288">
        <f>O202*(1+Assumptions!$G$48)</f>
        <v>5.16</v>
      </c>
      <c r="Q202" s="288">
        <f>P202*(1+Assumptions!$G$48)</f>
        <v>5.16</v>
      </c>
      <c r="R202" s="288">
        <f>Q202*(1+Assumptions!$G$48)</f>
        <v>5.16</v>
      </c>
      <c r="S202" s="288">
        <f>R202*(1+Assumptions!$G$48)</f>
        <v>5.16</v>
      </c>
      <c r="T202" s="288">
        <f>S202*(1+Assumptions!$G$48)</f>
        <v>5.16</v>
      </c>
      <c r="U202" s="288">
        <f>T202*(1+Assumptions!$G$48)</f>
        <v>5.16</v>
      </c>
      <c r="V202" s="288">
        <f>U202*(1+Assumptions!$G$48)</f>
        <v>5.16</v>
      </c>
      <c r="W202" s="288">
        <f>V202*(1+Assumptions!$G$48)</f>
        <v>5.16</v>
      </c>
      <c r="X202" s="288">
        <f>W202*(1+Assumptions!$G$48)</f>
        <v>5.16</v>
      </c>
      <c r="Y202" s="232"/>
      <c r="Z202" s="232"/>
      <c r="AA202" s="232"/>
      <c r="AB202" s="232"/>
      <c r="AC202" s="232"/>
      <c r="AD202" s="232"/>
      <c r="AE202" s="232"/>
      <c r="AF202" s="232"/>
      <c r="AG202" s="232"/>
      <c r="AH202" s="232"/>
      <c r="AI202" s="232"/>
      <c r="AJ202" s="232"/>
      <c r="AK202" s="232"/>
      <c r="AL202" s="232"/>
      <c r="AM202" s="232"/>
      <c r="AN202" s="232"/>
      <c r="AO202" s="232"/>
      <c r="AP202" s="232"/>
      <c r="AQ202" s="232"/>
      <c r="AR202" s="232"/>
    </row>
    <row r="203" spans="1:44" x14ac:dyDescent="0.2">
      <c r="A203" s="232"/>
      <c r="B203" s="295" t="s">
        <v>385</v>
      </c>
      <c r="C203" s="296" t="b">
        <f t="shared" si="3"/>
        <v>0</v>
      </c>
      <c r="D203" s="7"/>
      <c r="E203" s="287">
        <v>8.0299999999999994</v>
      </c>
      <c r="F203" s="287">
        <v>8.01</v>
      </c>
      <c r="G203" s="287">
        <v>8.02</v>
      </c>
      <c r="H203" s="287">
        <v>8.02</v>
      </c>
      <c r="I203" s="287">
        <v>7.99</v>
      </c>
      <c r="J203" s="287">
        <v>7.98</v>
      </c>
      <c r="K203" s="287">
        <v>8.01</v>
      </c>
      <c r="L203" s="287">
        <v>8.0299999999999994</v>
      </c>
      <c r="M203" s="287">
        <v>8.02</v>
      </c>
      <c r="N203" s="288">
        <f>M203*(1+Assumptions!$G$48)</f>
        <v>8.02</v>
      </c>
      <c r="O203" s="288">
        <f>N203*(1+Assumptions!$G$48)</f>
        <v>8.02</v>
      </c>
      <c r="P203" s="288">
        <f>O203*(1+Assumptions!$G$48)</f>
        <v>8.02</v>
      </c>
      <c r="Q203" s="288">
        <f>P203*(1+Assumptions!$G$48)</f>
        <v>8.02</v>
      </c>
      <c r="R203" s="288">
        <f>Q203*(1+Assumptions!$G$48)</f>
        <v>8.02</v>
      </c>
      <c r="S203" s="288">
        <f>R203*(1+Assumptions!$G$48)</f>
        <v>8.02</v>
      </c>
      <c r="T203" s="288">
        <f>S203*(1+Assumptions!$G$48)</f>
        <v>8.02</v>
      </c>
      <c r="U203" s="288">
        <f>T203*(1+Assumptions!$G$48)</f>
        <v>8.02</v>
      </c>
      <c r="V203" s="288">
        <f>U203*(1+Assumptions!$G$48)</f>
        <v>8.02</v>
      </c>
      <c r="W203" s="288">
        <f>V203*(1+Assumptions!$G$48)</f>
        <v>8.02</v>
      </c>
      <c r="X203" s="288">
        <f>W203*(1+Assumptions!$G$48)</f>
        <v>8.02</v>
      </c>
      <c r="Y203" s="232"/>
      <c r="Z203" s="232"/>
      <c r="AA203" s="232"/>
      <c r="AB203" s="232"/>
      <c r="AC203" s="232"/>
      <c r="AD203" s="232"/>
      <c r="AE203" s="232"/>
      <c r="AF203" s="232"/>
      <c r="AG203" s="232"/>
      <c r="AH203" s="232"/>
      <c r="AI203" s="232"/>
      <c r="AJ203" s="232"/>
      <c r="AK203" s="232"/>
      <c r="AL203" s="232"/>
      <c r="AM203" s="232"/>
      <c r="AN203" s="232"/>
      <c r="AO203" s="232"/>
      <c r="AP203" s="232"/>
      <c r="AQ203" s="232"/>
      <c r="AR203" s="232"/>
    </row>
    <row r="204" spans="1:44" x14ac:dyDescent="0.2">
      <c r="A204" s="232"/>
      <c r="B204" s="295" t="s">
        <v>386</v>
      </c>
      <c r="C204" s="296" t="b">
        <f t="shared" si="3"/>
        <v>0</v>
      </c>
      <c r="D204" s="7"/>
      <c r="E204" s="287">
        <v>6.39</v>
      </c>
      <c r="F204" s="287">
        <v>6.379999999999999</v>
      </c>
      <c r="G204" s="287">
        <v>6.3999999999999995</v>
      </c>
      <c r="H204" s="287">
        <v>6.379999999999999</v>
      </c>
      <c r="I204" s="287">
        <v>6.3699999999999992</v>
      </c>
      <c r="J204" s="287">
        <v>6.39</v>
      </c>
      <c r="K204" s="287">
        <v>6.4399999999999995</v>
      </c>
      <c r="L204" s="287">
        <v>6.5299999999999994</v>
      </c>
      <c r="M204" s="287">
        <v>6.49</v>
      </c>
      <c r="N204" s="288">
        <f>M204*(1+Assumptions!$G$48)</f>
        <v>6.49</v>
      </c>
      <c r="O204" s="288">
        <f>N204*(1+Assumptions!$G$48)</f>
        <v>6.49</v>
      </c>
      <c r="P204" s="288">
        <f>O204*(1+Assumptions!$G$48)</f>
        <v>6.49</v>
      </c>
      <c r="Q204" s="288">
        <f>P204*(1+Assumptions!$G$48)</f>
        <v>6.49</v>
      </c>
      <c r="R204" s="288">
        <f>Q204*(1+Assumptions!$G$48)</f>
        <v>6.49</v>
      </c>
      <c r="S204" s="288">
        <f>R204*(1+Assumptions!$G$48)</f>
        <v>6.49</v>
      </c>
      <c r="T204" s="288">
        <f>S204*(1+Assumptions!$G$48)</f>
        <v>6.49</v>
      </c>
      <c r="U204" s="288">
        <f>T204*(1+Assumptions!$G$48)</f>
        <v>6.49</v>
      </c>
      <c r="V204" s="288">
        <f>U204*(1+Assumptions!$G$48)</f>
        <v>6.49</v>
      </c>
      <c r="W204" s="288">
        <f>V204*(1+Assumptions!$G$48)</f>
        <v>6.49</v>
      </c>
      <c r="X204" s="288">
        <f>W204*(1+Assumptions!$G$48)</f>
        <v>6.49</v>
      </c>
      <c r="Y204" s="232"/>
      <c r="Z204" s="232"/>
      <c r="AA204" s="232"/>
      <c r="AB204" s="232"/>
      <c r="AC204" s="232"/>
      <c r="AD204" s="232"/>
      <c r="AE204" s="232"/>
      <c r="AF204" s="232"/>
      <c r="AG204" s="232"/>
      <c r="AH204" s="232"/>
      <c r="AI204" s="232"/>
      <c r="AJ204" s="232"/>
      <c r="AK204" s="232"/>
      <c r="AL204" s="232"/>
      <c r="AM204" s="232"/>
      <c r="AN204" s="232"/>
      <c r="AO204" s="232"/>
      <c r="AP204" s="232"/>
      <c r="AQ204" s="232"/>
      <c r="AR204" s="232"/>
    </row>
    <row r="205" spans="1:44" x14ac:dyDescent="0.2">
      <c r="A205" s="232"/>
      <c r="B205" s="295" t="s">
        <v>387</v>
      </c>
      <c r="C205" s="296" t="b">
        <f t="shared" si="3"/>
        <v>0</v>
      </c>
      <c r="D205" s="7"/>
      <c r="E205" s="287">
        <v>7</v>
      </c>
      <c r="F205" s="287">
        <v>7.089999999999999</v>
      </c>
      <c r="G205" s="287">
        <v>7.2499999999999991</v>
      </c>
      <c r="H205" s="287">
        <v>7.379999999999999</v>
      </c>
      <c r="I205" s="287">
        <v>7.4099999999999993</v>
      </c>
      <c r="J205" s="287">
        <v>7.48</v>
      </c>
      <c r="K205" s="287">
        <v>7.629999999999999</v>
      </c>
      <c r="L205" s="287">
        <v>7.84</v>
      </c>
      <c r="M205" s="287">
        <v>7.93</v>
      </c>
      <c r="N205" s="288">
        <f>M205*(1+Assumptions!$G$48)</f>
        <v>7.93</v>
      </c>
      <c r="O205" s="288">
        <f>N205*(1+Assumptions!$G$48)</f>
        <v>7.93</v>
      </c>
      <c r="P205" s="288">
        <f>O205*(1+Assumptions!$G$48)</f>
        <v>7.93</v>
      </c>
      <c r="Q205" s="288">
        <f>P205*(1+Assumptions!$G$48)</f>
        <v>7.93</v>
      </c>
      <c r="R205" s="288">
        <f>Q205*(1+Assumptions!$G$48)</f>
        <v>7.93</v>
      </c>
      <c r="S205" s="288">
        <f>R205*(1+Assumptions!$G$48)</f>
        <v>7.93</v>
      </c>
      <c r="T205" s="288">
        <f>S205*(1+Assumptions!$G$48)</f>
        <v>7.93</v>
      </c>
      <c r="U205" s="288">
        <f>T205*(1+Assumptions!$G$48)</f>
        <v>7.93</v>
      </c>
      <c r="V205" s="288">
        <f>U205*(1+Assumptions!$G$48)</f>
        <v>7.93</v>
      </c>
      <c r="W205" s="288">
        <f>V205*(1+Assumptions!$G$48)</f>
        <v>7.93</v>
      </c>
      <c r="X205" s="288">
        <f>W205*(1+Assumptions!$G$48)</f>
        <v>7.93</v>
      </c>
      <c r="Y205" s="232"/>
      <c r="Z205" s="232"/>
      <c r="AA205" s="232"/>
      <c r="AB205" s="232"/>
      <c r="AC205" s="232"/>
      <c r="AD205" s="232"/>
      <c r="AE205" s="232"/>
      <c r="AF205" s="232"/>
      <c r="AG205" s="232"/>
      <c r="AH205" s="232"/>
      <c r="AI205" s="232"/>
      <c r="AJ205" s="232"/>
      <c r="AK205" s="232"/>
      <c r="AL205" s="232"/>
      <c r="AM205" s="232"/>
      <c r="AN205" s="232"/>
      <c r="AO205" s="232"/>
      <c r="AP205" s="232"/>
      <c r="AQ205" s="232"/>
      <c r="AR205" s="232"/>
    </row>
    <row r="206" spans="1:44" x14ac:dyDescent="0.2">
      <c r="A206" s="232"/>
      <c r="B206" s="295" t="s">
        <v>388</v>
      </c>
      <c r="C206" s="296" t="b">
        <f t="shared" si="3"/>
        <v>0</v>
      </c>
      <c r="D206" s="7"/>
      <c r="E206" s="287">
        <v>8.49</v>
      </c>
      <c r="F206" s="287">
        <v>9.64</v>
      </c>
      <c r="G206" s="287">
        <v>9.68</v>
      </c>
      <c r="H206" s="287">
        <v>9.7100000000000009</v>
      </c>
      <c r="I206" s="287">
        <v>9.69</v>
      </c>
      <c r="J206" s="287">
        <v>9.68</v>
      </c>
      <c r="K206" s="287">
        <v>9.74</v>
      </c>
      <c r="L206" s="287">
        <v>9.82</v>
      </c>
      <c r="M206" s="287">
        <v>9.8000000000000007</v>
      </c>
      <c r="N206" s="288">
        <f>M206*(1+Assumptions!$G$48)</f>
        <v>9.8000000000000007</v>
      </c>
      <c r="O206" s="288">
        <f>N206*(1+Assumptions!$G$48)</f>
        <v>9.8000000000000007</v>
      </c>
      <c r="P206" s="288">
        <f>O206*(1+Assumptions!$G$48)</f>
        <v>9.8000000000000007</v>
      </c>
      <c r="Q206" s="288">
        <f>P206*(1+Assumptions!$G$48)</f>
        <v>9.8000000000000007</v>
      </c>
      <c r="R206" s="288">
        <f>Q206*(1+Assumptions!$G$48)</f>
        <v>9.8000000000000007</v>
      </c>
      <c r="S206" s="288">
        <f>R206*(1+Assumptions!$G$48)</f>
        <v>9.8000000000000007</v>
      </c>
      <c r="T206" s="288">
        <f>S206*(1+Assumptions!$G$48)</f>
        <v>9.8000000000000007</v>
      </c>
      <c r="U206" s="288">
        <f>T206*(1+Assumptions!$G$48)</f>
        <v>9.8000000000000007</v>
      </c>
      <c r="V206" s="288">
        <f>U206*(1+Assumptions!$G$48)</f>
        <v>9.8000000000000007</v>
      </c>
      <c r="W206" s="288">
        <f>V206*(1+Assumptions!$G$48)</f>
        <v>9.8000000000000007</v>
      </c>
      <c r="X206" s="288">
        <f>W206*(1+Assumptions!$G$48)</f>
        <v>9.8000000000000007</v>
      </c>
      <c r="Y206" s="232"/>
      <c r="Z206" s="232"/>
      <c r="AA206" s="232"/>
      <c r="AB206" s="232"/>
      <c r="AC206" s="232"/>
      <c r="AD206" s="232"/>
      <c r="AE206" s="232"/>
      <c r="AF206" s="232"/>
      <c r="AG206" s="232"/>
      <c r="AH206" s="232"/>
      <c r="AI206" s="232"/>
      <c r="AJ206" s="232"/>
      <c r="AK206" s="232"/>
      <c r="AL206" s="232"/>
      <c r="AM206" s="232"/>
      <c r="AN206" s="232"/>
      <c r="AO206" s="232"/>
      <c r="AP206" s="232"/>
      <c r="AQ206" s="232"/>
      <c r="AR206" s="232"/>
    </row>
    <row r="207" spans="1:44" x14ac:dyDescent="0.2">
      <c r="A207" s="232"/>
      <c r="B207" s="295" t="s">
        <v>389</v>
      </c>
      <c r="C207" s="296" t="b">
        <f t="shared" si="3"/>
        <v>0</v>
      </c>
      <c r="D207" s="7"/>
      <c r="E207" s="287">
        <v>12.279999999999998</v>
      </c>
      <c r="F207" s="287">
        <v>12.279999999999998</v>
      </c>
      <c r="G207" s="287">
        <v>12.299999999999999</v>
      </c>
      <c r="H207" s="287">
        <v>12.319999999999999</v>
      </c>
      <c r="I207" s="287">
        <v>12.299999999999999</v>
      </c>
      <c r="J207" s="287">
        <v>12.269999999999998</v>
      </c>
      <c r="K207" s="287">
        <v>12.309999999999999</v>
      </c>
      <c r="L207" s="287">
        <v>12.35</v>
      </c>
      <c r="M207" s="287">
        <v>12.369999999999997</v>
      </c>
      <c r="N207" s="288">
        <f>M207*(1+Assumptions!$G$48)</f>
        <v>12.369999999999997</v>
      </c>
      <c r="O207" s="288">
        <f>N207*(1+Assumptions!$G$48)</f>
        <v>12.369999999999997</v>
      </c>
      <c r="P207" s="288">
        <f>O207*(1+Assumptions!$G$48)</f>
        <v>12.369999999999997</v>
      </c>
      <c r="Q207" s="288">
        <f>P207*(1+Assumptions!$G$48)</f>
        <v>12.369999999999997</v>
      </c>
      <c r="R207" s="288">
        <f>Q207*(1+Assumptions!$G$48)</f>
        <v>12.369999999999997</v>
      </c>
      <c r="S207" s="288">
        <f>R207*(1+Assumptions!$G$48)</f>
        <v>12.369999999999997</v>
      </c>
      <c r="T207" s="288">
        <f>S207*(1+Assumptions!$G$48)</f>
        <v>12.369999999999997</v>
      </c>
      <c r="U207" s="288">
        <f>T207*(1+Assumptions!$G$48)</f>
        <v>12.369999999999997</v>
      </c>
      <c r="V207" s="288">
        <f>U207*(1+Assumptions!$G$48)</f>
        <v>12.369999999999997</v>
      </c>
      <c r="W207" s="288">
        <f>V207*(1+Assumptions!$G$48)</f>
        <v>12.369999999999997</v>
      </c>
      <c r="X207" s="288">
        <f>W207*(1+Assumptions!$G$48)</f>
        <v>12.369999999999997</v>
      </c>
      <c r="Y207" s="232"/>
      <c r="Z207" s="232"/>
      <c r="AA207" s="232"/>
      <c r="AB207" s="232"/>
      <c r="AC207" s="232"/>
      <c r="AD207" s="232"/>
      <c r="AE207" s="232"/>
      <c r="AF207" s="232"/>
      <c r="AG207" s="232"/>
      <c r="AH207" s="232"/>
      <c r="AI207" s="232"/>
      <c r="AJ207" s="232"/>
      <c r="AK207" s="232"/>
      <c r="AL207" s="232"/>
      <c r="AM207" s="232"/>
      <c r="AN207" s="232"/>
      <c r="AO207" s="232"/>
      <c r="AP207" s="232"/>
      <c r="AQ207" s="232"/>
      <c r="AR207" s="232"/>
    </row>
    <row r="208" spans="1:44" x14ac:dyDescent="0.2">
      <c r="A208" s="232"/>
      <c r="B208" s="295" t="s">
        <v>861</v>
      </c>
      <c r="C208" s="296" t="b">
        <f t="shared" si="3"/>
        <v>0</v>
      </c>
      <c r="D208" s="7"/>
      <c r="E208" s="287">
        <v>0</v>
      </c>
      <c r="F208" s="287">
        <v>0</v>
      </c>
      <c r="G208" s="287">
        <v>0</v>
      </c>
      <c r="H208" s="287">
        <v>0</v>
      </c>
      <c r="I208" s="287">
        <v>0</v>
      </c>
      <c r="J208" s="287">
        <v>0</v>
      </c>
      <c r="K208" s="287">
        <v>0</v>
      </c>
      <c r="L208" s="287">
        <v>0</v>
      </c>
      <c r="M208" s="287">
        <v>0</v>
      </c>
      <c r="N208" s="288">
        <f>M208*(1+Assumptions!$G$48)</f>
        <v>0</v>
      </c>
      <c r="O208" s="288">
        <f>N208*(1+Assumptions!$G$48)</f>
        <v>0</v>
      </c>
      <c r="P208" s="288">
        <f>O208*(1+Assumptions!$G$48)</f>
        <v>0</v>
      </c>
      <c r="Q208" s="288">
        <f>P208*(1+Assumptions!$G$48)</f>
        <v>0</v>
      </c>
      <c r="R208" s="288">
        <f>Q208*(1+Assumptions!$G$48)</f>
        <v>0</v>
      </c>
      <c r="S208" s="288">
        <f>R208*(1+Assumptions!$G$48)</f>
        <v>0</v>
      </c>
      <c r="T208" s="288">
        <f>S208*(1+Assumptions!$G$48)</f>
        <v>0</v>
      </c>
      <c r="U208" s="288">
        <f>T208*(1+Assumptions!$G$48)</f>
        <v>0</v>
      </c>
      <c r="V208" s="288">
        <f>U208*(1+Assumptions!$G$48)</f>
        <v>0</v>
      </c>
      <c r="W208" s="288">
        <f>V208*(1+Assumptions!$G$48)</f>
        <v>0</v>
      </c>
      <c r="X208" s="288">
        <f>W208*(1+Assumptions!$G$48)</f>
        <v>0</v>
      </c>
      <c r="Y208" s="232"/>
      <c r="Z208" s="232"/>
      <c r="AA208" s="232"/>
      <c r="AB208" s="232"/>
      <c r="AC208" s="232"/>
      <c r="AD208" s="232"/>
      <c r="AE208" s="232"/>
      <c r="AF208" s="232"/>
      <c r="AG208" s="232"/>
      <c r="AH208" s="232"/>
      <c r="AI208" s="232"/>
      <c r="AJ208" s="232"/>
      <c r="AK208" s="232"/>
      <c r="AL208" s="232"/>
      <c r="AM208" s="232"/>
      <c r="AN208" s="232"/>
      <c r="AO208" s="232"/>
      <c r="AP208" s="232"/>
      <c r="AQ208" s="232"/>
      <c r="AR208" s="232"/>
    </row>
    <row r="209" spans="1:44" x14ac:dyDescent="0.2">
      <c r="A209" s="232"/>
      <c r="B209" s="295" t="s">
        <v>390</v>
      </c>
      <c r="C209" s="296" t="b">
        <f t="shared" si="3"/>
        <v>0</v>
      </c>
      <c r="D209" s="7"/>
      <c r="E209" s="287">
        <v>6.7699999999999987</v>
      </c>
      <c r="F209" s="287">
        <v>6.84</v>
      </c>
      <c r="G209" s="287">
        <v>6.99</v>
      </c>
      <c r="H209" s="287">
        <v>7.12</v>
      </c>
      <c r="I209" s="287">
        <v>7.19</v>
      </c>
      <c r="J209" s="287">
        <v>7.26</v>
      </c>
      <c r="K209" s="287">
        <v>7.34</v>
      </c>
      <c r="L209" s="287">
        <v>7.5</v>
      </c>
      <c r="M209" s="287">
        <v>7.58</v>
      </c>
      <c r="N209" s="288">
        <f>M209*(1+Assumptions!$G$48)</f>
        <v>7.58</v>
      </c>
      <c r="O209" s="288">
        <f>N209*(1+Assumptions!$G$48)</f>
        <v>7.58</v>
      </c>
      <c r="P209" s="288">
        <f>O209*(1+Assumptions!$G$48)</f>
        <v>7.58</v>
      </c>
      <c r="Q209" s="288">
        <f>P209*(1+Assumptions!$G$48)</f>
        <v>7.58</v>
      </c>
      <c r="R209" s="288">
        <f>Q209*(1+Assumptions!$G$48)</f>
        <v>7.58</v>
      </c>
      <c r="S209" s="288">
        <f>R209*(1+Assumptions!$G$48)</f>
        <v>7.58</v>
      </c>
      <c r="T209" s="288">
        <f>S209*(1+Assumptions!$G$48)</f>
        <v>7.58</v>
      </c>
      <c r="U209" s="288">
        <f>T209*(1+Assumptions!$G$48)</f>
        <v>7.58</v>
      </c>
      <c r="V209" s="288">
        <f>U209*(1+Assumptions!$G$48)</f>
        <v>7.58</v>
      </c>
      <c r="W209" s="288">
        <f>V209*(1+Assumptions!$G$48)</f>
        <v>7.58</v>
      </c>
      <c r="X209" s="288">
        <f>W209*(1+Assumptions!$G$48)</f>
        <v>7.58</v>
      </c>
      <c r="Y209" s="232"/>
      <c r="Z209" s="232"/>
      <c r="AA209" s="232"/>
      <c r="AB209" s="232"/>
      <c r="AC209" s="232"/>
      <c r="AD209" s="232"/>
      <c r="AE209" s="232"/>
      <c r="AF209" s="232"/>
      <c r="AG209" s="232"/>
      <c r="AH209" s="232"/>
      <c r="AI209" s="232"/>
      <c r="AJ209" s="232"/>
      <c r="AK209" s="232"/>
      <c r="AL209" s="232"/>
      <c r="AM209" s="232"/>
      <c r="AN209" s="232"/>
      <c r="AO209" s="232"/>
      <c r="AP209" s="232"/>
      <c r="AQ209" s="232"/>
      <c r="AR209" s="232"/>
    </row>
    <row r="210" spans="1:44" x14ac:dyDescent="0.2">
      <c r="A210" s="232"/>
      <c r="B210" s="295" t="s">
        <v>391</v>
      </c>
      <c r="C210" s="296" t="b">
        <f t="shared" si="3"/>
        <v>0</v>
      </c>
      <c r="D210" s="7"/>
      <c r="E210" s="287">
        <v>7.59</v>
      </c>
      <c r="F210" s="287">
        <v>7.6199999999999992</v>
      </c>
      <c r="G210" s="287">
        <v>7.68</v>
      </c>
      <c r="H210" s="287">
        <v>7.72</v>
      </c>
      <c r="I210" s="287">
        <v>7.7099999999999991</v>
      </c>
      <c r="J210" s="287">
        <v>7.6999999999999993</v>
      </c>
      <c r="K210" s="287">
        <v>7.72</v>
      </c>
      <c r="L210" s="287">
        <v>7.8</v>
      </c>
      <c r="M210" s="287">
        <v>7.7899999999999991</v>
      </c>
      <c r="N210" s="288">
        <f>M210*(1+Assumptions!$G$48)</f>
        <v>7.7899999999999991</v>
      </c>
      <c r="O210" s="288">
        <f>N210*(1+Assumptions!$G$48)</f>
        <v>7.7899999999999991</v>
      </c>
      <c r="P210" s="288">
        <f>O210*(1+Assumptions!$G$48)</f>
        <v>7.7899999999999991</v>
      </c>
      <c r="Q210" s="288">
        <f>P210*(1+Assumptions!$G$48)</f>
        <v>7.7899999999999991</v>
      </c>
      <c r="R210" s="288">
        <f>Q210*(1+Assumptions!$G$48)</f>
        <v>7.7899999999999991</v>
      </c>
      <c r="S210" s="288">
        <f>R210*(1+Assumptions!$G$48)</f>
        <v>7.7899999999999991</v>
      </c>
      <c r="T210" s="288">
        <f>S210*(1+Assumptions!$G$48)</f>
        <v>7.7899999999999991</v>
      </c>
      <c r="U210" s="288">
        <f>T210*(1+Assumptions!$G$48)</f>
        <v>7.7899999999999991</v>
      </c>
      <c r="V210" s="288">
        <f>U210*(1+Assumptions!$G$48)</f>
        <v>7.7899999999999991</v>
      </c>
      <c r="W210" s="288">
        <f>V210*(1+Assumptions!$G$48)</f>
        <v>7.7899999999999991</v>
      </c>
      <c r="X210" s="288">
        <f>W210*(1+Assumptions!$G$48)</f>
        <v>7.7899999999999991</v>
      </c>
      <c r="Y210" s="232"/>
      <c r="Z210" s="232"/>
      <c r="AA210" s="232"/>
      <c r="AB210" s="232"/>
      <c r="AC210" s="232"/>
      <c r="AD210" s="232"/>
      <c r="AE210" s="232"/>
      <c r="AF210" s="232"/>
      <c r="AG210" s="232"/>
      <c r="AH210" s="232"/>
      <c r="AI210" s="232"/>
      <c r="AJ210" s="232"/>
      <c r="AK210" s="232"/>
      <c r="AL210" s="232"/>
      <c r="AM210" s="232"/>
      <c r="AN210" s="232"/>
      <c r="AO210" s="232"/>
      <c r="AP210" s="232"/>
      <c r="AQ210" s="232"/>
      <c r="AR210" s="232"/>
    </row>
    <row r="211" spans="1:44" x14ac:dyDescent="0.2">
      <c r="A211" s="232"/>
      <c r="B211" s="295" t="s">
        <v>392</v>
      </c>
      <c r="C211" s="296" t="b">
        <f t="shared" si="3"/>
        <v>0</v>
      </c>
      <c r="D211" s="7"/>
      <c r="E211" s="287">
        <v>12.51</v>
      </c>
      <c r="F211" s="287">
        <v>12.67</v>
      </c>
      <c r="G211" s="287">
        <v>12.89</v>
      </c>
      <c r="H211" s="287">
        <v>13.059999999999999</v>
      </c>
      <c r="I211" s="287">
        <v>13.14</v>
      </c>
      <c r="J211" s="287">
        <v>13.27</v>
      </c>
      <c r="K211" s="287">
        <v>13.46</v>
      </c>
      <c r="L211" s="287">
        <v>13.66</v>
      </c>
      <c r="M211" s="287">
        <v>13.829999999999998</v>
      </c>
      <c r="N211" s="288">
        <f>M211*(1+Assumptions!$G$48)</f>
        <v>13.829999999999998</v>
      </c>
      <c r="O211" s="288">
        <f>N211*(1+Assumptions!$G$48)</f>
        <v>13.829999999999998</v>
      </c>
      <c r="P211" s="288">
        <f>O211*(1+Assumptions!$G$48)</f>
        <v>13.829999999999998</v>
      </c>
      <c r="Q211" s="288">
        <f>P211*(1+Assumptions!$G$48)</f>
        <v>13.829999999999998</v>
      </c>
      <c r="R211" s="288">
        <f>Q211*(1+Assumptions!$G$48)</f>
        <v>13.829999999999998</v>
      </c>
      <c r="S211" s="288">
        <f>R211*(1+Assumptions!$G$48)</f>
        <v>13.829999999999998</v>
      </c>
      <c r="T211" s="288">
        <f>S211*(1+Assumptions!$G$48)</f>
        <v>13.829999999999998</v>
      </c>
      <c r="U211" s="288">
        <f>T211*(1+Assumptions!$G$48)</f>
        <v>13.829999999999998</v>
      </c>
      <c r="V211" s="288">
        <f>U211*(1+Assumptions!$G$48)</f>
        <v>13.829999999999998</v>
      </c>
      <c r="W211" s="288">
        <f>V211*(1+Assumptions!$G$48)</f>
        <v>13.829999999999998</v>
      </c>
      <c r="X211" s="288">
        <f>W211*(1+Assumptions!$G$48)</f>
        <v>13.829999999999998</v>
      </c>
      <c r="Y211" s="232"/>
      <c r="Z211" s="232"/>
      <c r="AA211" s="232"/>
      <c r="AB211" s="232"/>
      <c r="AC211" s="232"/>
      <c r="AD211" s="232"/>
      <c r="AE211" s="232"/>
      <c r="AF211" s="232"/>
      <c r="AG211" s="232"/>
      <c r="AH211" s="232"/>
      <c r="AI211" s="232"/>
      <c r="AJ211" s="232"/>
      <c r="AK211" s="232"/>
      <c r="AL211" s="232"/>
      <c r="AM211" s="232"/>
      <c r="AN211" s="232"/>
      <c r="AO211" s="232"/>
      <c r="AP211" s="232"/>
      <c r="AQ211" s="232"/>
      <c r="AR211" s="232"/>
    </row>
    <row r="212" spans="1:44" x14ac:dyDescent="0.2">
      <c r="A212" s="232"/>
      <c r="B212" s="295" t="s">
        <v>393</v>
      </c>
      <c r="C212" s="296" t="b">
        <f t="shared" si="3"/>
        <v>0</v>
      </c>
      <c r="D212" s="7"/>
      <c r="E212" s="287">
        <v>8.77</v>
      </c>
      <c r="F212" s="287">
        <v>8.77</v>
      </c>
      <c r="G212" s="287">
        <v>8.84</v>
      </c>
      <c r="H212" s="287">
        <v>8.91</v>
      </c>
      <c r="I212" s="287">
        <v>8.8999999999999986</v>
      </c>
      <c r="J212" s="287">
        <v>8.8800000000000008</v>
      </c>
      <c r="K212" s="287">
        <v>8.9700000000000006</v>
      </c>
      <c r="L212" s="287">
        <v>9.08</v>
      </c>
      <c r="M212" s="287">
        <v>9.1199999999999992</v>
      </c>
      <c r="N212" s="288">
        <f>M212*(1+Assumptions!$G$48)</f>
        <v>9.1199999999999992</v>
      </c>
      <c r="O212" s="288">
        <f>N212*(1+Assumptions!$G$48)</f>
        <v>9.1199999999999992</v>
      </c>
      <c r="P212" s="288">
        <f>O212*(1+Assumptions!$G$48)</f>
        <v>9.1199999999999992</v>
      </c>
      <c r="Q212" s="288">
        <f>P212*(1+Assumptions!$G$48)</f>
        <v>9.1199999999999992</v>
      </c>
      <c r="R212" s="288">
        <f>Q212*(1+Assumptions!$G$48)</f>
        <v>9.1199999999999992</v>
      </c>
      <c r="S212" s="288">
        <f>R212*(1+Assumptions!$G$48)</f>
        <v>9.1199999999999992</v>
      </c>
      <c r="T212" s="288">
        <f>S212*(1+Assumptions!$G$48)</f>
        <v>9.1199999999999992</v>
      </c>
      <c r="U212" s="288">
        <f>T212*(1+Assumptions!$G$48)</f>
        <v>9.1199999999999992</v>
      </c>
      <c r="V212" s="288">
        <f>U212*(1+Assumptions!$G$48)</f>
        <v>9.1199999999999992</v>
      </c>
      <c r="W212" s="288">
        <f>V212*(1+Assumptions!$G$48)</f>
        <v>9.1199999999999992</v>
      </c>
      <c r="X212" s="288">
        <f>W212*(1+Assumptions!$G$48)</f>
        <v>9.1199999999999992</v>
      </c>
      <c r="Y212" s="232"/>
      <c r="Z212" s="232"/>
      <c r="AA212" s="232"/>
      <c r="AB212" s="232"/>
      <c r="AC212" s="232"/>
      <c r="AD212" s="232"/>
      <c r="AE212" s="232"/>
      <c r="AF212" s="232"/>
      <c r="AG212" s="232"/>
      <c r="AH212" s="232"/>
      <c r="AI212" s="232"/>
      <c r="AJ212" s="232"/>
      <c r="AK212" s="232"/>
      <c r="AL212" s="232"/>
      <c r="AM212" s="232"/>
      <c r="AN212" s="232"/>
      <c r="AO212" s="232"/>
      <c r="AP212" s="232"/>
      <c r="AQ212" s="232"/>
      <c r="AR212" s="232"/>
    </row>
    <row r="213" spans="1:44" x14ac:dyDescent="0.2">
      <c r="A213" s="232"/>
      <c r="B213" s="295" t="s">
        <v>394</v>
      </c>
      <c r="C213" s="296" t="b">
        <f t="shared" si="3"/>
        <v>0</v>
      </c>
      <c r="D213" s="7"/>
      <c r="E213" s="287">
        <v>9.2899999999999991</v>
      </c>
      <c r="F213" s="287">
        <v>9.41</v>
      </c>
      <c r="G213" s="287">
        <v>9.56</v>
      </c>
      <c r="H213" s="287">
        <v>9.7100000000000009</v>
      </c>
      <c r="I213" s="287">
        <v>9.7799999999999994</v>
      </c>
      <c r="J213" s="287">
        <v>9.86</v>
      </c>
      <c r="K213" s="287">
        <v>10.039999999999999</v>
      </c>
      <c r="L213" s="287">
        <v>10.279999999999998</v>
      </c>
      <c r="M213" s="287">
        <v>10.38</v>
      </c>
      <c r="N213" s="288">
        <f>M213*(1+Assumptions!$G$48)</f>
        <v>10.38</v>
      </c>
      <c r="O213" s="288">
        <f>N213*(1+Assumptions!$G$48)</f>
        <v>10.38</v>
      </c>
      <c r="P213" s="288">
        <f>O213*(1+Assumptions!$G$48)</f>
        <v>10.38</v>
      </c>
      <c r="Q213" s="288">
        <f>P213*(1+Assumptions!$G$48)</f>
        <v>10.38</v>
      </c>
      <c r="R213" s="288">
        <f>Q213*(1+Assumptions!$G$48)</f>
        <v>10.38</v>
      </c>
      <c r="S213" s="288">
        <f>R213*(1+Assumptions!$G$48)</f>
        <v>10.38</v>
      </c>
      <c r="T213" s="288">
        <f>S213*(1+Assumptions!$G$48)</f>
        <v>10.38</v>
      </c>
      <c r="U213" s="288">
        <f>T213*(1+Assumptions!$G$48)</f>
        <v>10.38</v>
      </c>
      <c r="V213" s="288">
        <f>U213*(1+Assumptions!$G$48)</f>
        <v>10.38</v>
      </c>
      <c r="W213" s="288">
        <f>V213*(1+Assumptions!$G$48)</f>
        <v>10.38</v>
      </c>
      <c r="X213" s="288">
        <f>W213*(1+Assumptions!$G$48)</f>
        <v>10.38</v>
      </c>
      <c r="Y213" s="232"/>
      <c r="Z213" s="232"/>
      <c r="AA213" s="232"/>
      <c r="AB213" s="232"/>
      <c r="AC213" s="232"/>
      <c r="AD213" s="232"/>
      <c r="AE213" s="232"/>
      <c r="AF213" s="232"/>
      <c r="AG213" s="232"/>
      <c r="AH213" s="232"/>
      <c r="AI213" s="232"/>
      <c r="AJ213" s="232"/>
      <c r="AK213" s="232"/>
      <c r="AL213" s="232"/>
      <c r="AM213" s="232"/>
      <c r="AN213" s="232"/>
      <c r="AO213" s="232"/>
      <c r="AP213" s="232"/>
      <c r="AQ213" s="232"/>
      <c r="AR213" s="232"/>
    </row>
    <row r="214" spans="1:44" x14ac:dyDescent="0.2">
      <c r="A214" s="232"/>
      <c r="B214" s="295" t="s">
        <v>395</v>
      </c>
      <c r="C214" s="296" t="b">
        <f t="shared" si="3"/>
        <v>0</v>
      </c>
      <c r="D214" s="7"/>
      <c r="E214" s="287">
        <v>7.19</v>
      </c>
      <c r="F214" s="287">
        <v>7.19</v>
      </c>
      <c r="G214" s="287">
        <v>7.23</v>
      </c>
      <c r="H214" s="287">
        <v>7.24</v>
      </c>
      <c r="I214" s="287">
        <v>7.2199999999999989</v>
      </c>
      <c r="J214" s="287">
        <v>7.2</v>
      </c>
      <c r="K214" s="287">
        <v>7.23</v>
      </c>
      <c r="L214" s="287">
        <v>7.28</v>
      </c>
      <c r="M214" s="287">
        <v>7.27</v>
      </c>
      <c r="N214" s="288">
        <f>M214*(1+Assumptions!$G$48)</f>
        <v>7.27</v>
      </c>
      <c r="O214" s="288">
        <f>N214*(1+Assumptions!$G$48)</f>
        <v>7.27</v>
      </c>
      <c r="P214" s="288">
        <f>O214*(1+Assumptions!$G$48)</f>
        <v>7.27</v>
      </c>
      <c r="Q214" s="288">
        <f>P214*(1+Assumptions!$G$48)</f>
        <v>7.27</v>
      </c>
      <c r="R214" s="288">
        <f>Q214*(1+Assumptions!$G$48)</f>
        <v>7.27</v>
      </c>
      <c r="S214" s="288">
        <f>R214*(1+Assumptions!$G$48)</f>
        <v>7.27</v>
      </c>
      <c r="T214" s="288">
        <f>S214*(1+Assumptions!$G$48)</f>
        <v>7.27</v>
      </c>
      <c r="U214" s="288">
        <f>T214*(1+Assumptions!$G$48)</f>
        <v>7.27</v>
      </c>
      <c r="V214" s="288">
        <f>U214*(1+Assumptions!$G$48)</f>
        <v>7.27</v>
      </c>
      <c r="W214" s="288">
        <f>V214*(1+Assumptions!$G$48)</f>
        <v>7.27</v>
      </c>
      <c r="X214" s="288">
        <f>W214*(1+Assumptions!$G$48)</f>
        <v>7.27</v>
      </c>
      <c r="Y214" s="232"/>
      <c r="Z214" s="232"/>
      <c r="AA214" s="232"/>
      <c r="AB214" s="232"/>
      <c r="AC214" s="232"/>
      <c r="AD214" s="232"/>
      <c r="AE214" s="232"/>
      <c r="AF214" s="232"/>
      <c r="AG214" s="232"/>
      <c r="AH214" s="232"/>
      <c r="AI214" s="232"/>
      <c r="AJ214" s="232"/>
      <c r="AK214" s="232"/>
      <c r="AL214" s="232"/>
      <c r="AM214" s="232"/>
      <c r="AN214" s="232"/>
      <c r="AO214" s="232"/>
      <c r="AP214" s="232"/>
      <c r="AQ214" s="232"/>
      <c r="AR214" s="232"/>
    </row>
    <row r="215" spans="1:44" x14ac:dyDescent="0.2">
      <c r="A215" s="232"/>
      <c r="B215" s="295" t="s">
        <v>396</v>
      </c>
      <c r="C215" s="296" t="b">
        <f t="shared" si="3"/>
        <v>0</v>
      </c>
      <c r="D215" s="7"/>
      <c r="E215" s="287">
        <v>10.36</v>
      </c>
      <c r="F215" s="287">
        <v>10.279999999999998</v>
      </c>
      <c r="G215" s="287">
        <v>10.23</v>
      </c>
      <c r="H215" s="287">
        <v>10.17</v>
      </c>
      <c r="I215" s="287">
        <v>10.1</v>
      </c>
      <c r="J215" s="287">
        <v>10.02</v>
      </c>
      <c r="K215" s="287">
        <v>9.9700000000000006</v>
      </c>
      <c r="L215" s="287">
        <v>9.93</v>
      </c>
      <c r="M215" s="287">
        <v>9.8800000000000008</v>
      </c>
      <c r="N215" s="288">
        <f>M215*(1+Assumptions!$G$48)</f>
        <v>9.8800000000000008</v>
      </c>
      <c r="O215" s="288">
        <f>N215*(1+Assumptions!$G$48)</f>
        <v>9.8800000000000008</v>
      </c>
      <c r="P215" s="288">
        <f>O215*(1+Assumptions!$G$48)</f>
        <v>9.8800000000000008</v>
      </c>
      <c r="Q215" s="288">
        <f>P215*(1+Assumptions!$G$48)</f>
        <v>9.8800000000000008</v>
      </c>
      <c r="R215" s="288">
        <f>Q215*(1+Assumptions!$G$48)</f>
        <v>9.8800000000000008</v>
      </c>
      <c r="S215" s="288">
        <f>R215*(1+Assumptions!$G$48)</f>
        <v>9.8800000000000008</v>
      </c>
      <c r="T215" s="288">
        <f>S215*(1+Assumptions!$G$48)</f>
        <v>9.8800000000000008</v>
      </c>
      <c r="U215" s="288">
        <f>T215*(1+Assumptions!$G$48)</f>
        <v>9.8800000000000008</v>
      </c>
      <c r="V215" s="288">
        <f>U215*(1+Assumptions!$G$48)</f>
        <v>9.8800000000000008</v>
      </c>
      <c r="W215" s="288">
        <f>V215*(1+Assumptions!$G$48)</f>
        <v>9.8800000000000008</v>
      </c>
      <c r="X215" s="288">
        <f>W215*(1+Assumptions!$G$48)</f>
        <v>9.8800000000000008</v>
      </c>
      <c r="Y215" s="232"/>
      <c r="Z215" s="232"/>
      <c r="AA215" s="232"/>
      <c r="AB215" s="232"/>
      <c r="AC215" s="232"/>
      <c r="AD215" s="232"/>
      <c r="AE215" s="232"/>
      <c r="AF215" s="232"/>
      <c r="AG215" s="232"/>
      <c r="AH215" s="232"/>
      <c r="AI215" s="232"/>
      <c r="AJ215" s="232"/>
      <c r="AK215" s="232"/>
      <c r="AL215" s="232"/>
      <c r="AM215" s="232"/>
      <c r="AN215" s="232"/>
      <c r="AO215" s="232"/>
      <c r="AP215" s="232"/>
      <c r="AQ215" s="232"/>
      <c r="AR215" s="232"/>
    </row>
    <row r="216" spans="1:44" x14ac:dyDescent="0.2">
      <c r="A216" s="232"/>
      <c r="B216" s="295" t="s">
        <v>397</v>
      </c>
      <c r="C216" s="296" t="b">
        <f t="shared" si="3"/>
        <v>0</v>
      </c>
      <c r="D216" s="7"/>
      <c r="E216" s="287">
        <v>4.51</v>
      </c>
      <c r="F216" s="287">
        <v>4.5599999999999996</v>
      </c>
      <c r="G216" s="287">
        <v>4.63</v>
      </c>
      <c r="H216" s="287">
        <v>4.72</v>
      </c>
      <c r="I216" s="287">
        <v>4.76</v>
      </c>
      <c r="J216" s="287">
        <v>4.79</v>
      </c>
      <c r="K216" s="287">
        <v>4.88</v>
      </c>
      <c r="L216" s="287">
        <v>4.9400000000000004</v>
      </c>
      <c r="M216" s="287">
        <v>5.0199999999999996</v>
      </c>
      <c r="N216" s="288">
        <f>M216*(1+Assumptions!$G$48)</f>
        <v>5.0199999999999996</v>
      </c>
      <c r="O216" s="288">
        <f>N216*(1+Assumptions!$G$48)</f>
        <v>5.0199999999999996</v>
      </c>
      <c r="P216" s="288">
        <f>O216*(1+Assumptions!$G$48)</f>
        <v>5.0199999999999996</v>
      </c>
      <c r="Q216" s="288">
        <f>P216*(1+Assumptions!$G$48)</f>
        <v>5.0199999999999996</v>
      </c>
      <c r="R216" s="288">
        <f>Q216*(1+Assumptions!$G$48)</f>
        <v>5.0199999999999996</v>
      </c>
      <c r="S216" s="288">
        <f>R216*(1+Assumptions!$G$48)</f>
        <v>5.0199999999999996</v>
      </c>
      <c r="T216" s="288">
        <f>S216*(1+Assumptions!$G$48)</f>
        <v>5.0199999999999996</v>
      </c>
      <c r="U216" s="288">
        <f>T216*(1+Assumptions!$G$48)</f>
        <v>5.0199999999999996</v>
      </c>
      <c r="V216" s="288">
        <f>U216*(1+Assumptions!$G$48)</f>
        <v>5.0199999999999996</v>
      </c>
      <c r="W216" s="288">
        <f>V216*(1+Assumptions!$G$48)</f>
        <v>5.0199999999999996</v>
      </c>
      <c r="X216" s="288">
        <f>W216*(1+Assumptions!$G$48)</f>
        <v>5.0199999999999996</v>
      </c>
      <c r="Y216" s="232"/>
      <c r="Z216" s="232"/>
      <c r="AA216" s="232"/>
      <c r="AB216" s="232"/>
      <c r="AC216" s="232"/>
      <c r="AD216" s="232"/>
      <c r="AE216" s="232"/>
      <c r="AF216" s="232"/>
      <c r="AG216" s="232"/>
      <c r="AH216" s="232"/>
      <c r="AI216" s="232"/>
      <c r="AJ216" s="232"/>
      <c r="AK216" s="232"/>
      <c r="AL216" s="232"/>
      <c r="AM216" s="232"/>
      <c r="AN216" s="232"/>
      <c r="AO216" s="232"/>
      <c r="AP216" s="232"/>
      <c r="AQ216" s="232"/>
      <c r="AR216" s="232"/>
    </row>
    <row r="217" spans="1:44" x14ac:dyDescent="0.2">
      <c r="A217" s="232"/>
      <c r="B217" s="295" t="s">
        <v>398</v>
      </c>
      <c r="C217" s="296" t="b">
        <f t="shared" si="3"/>
        <v>0</v>
      </c>
      <c r="D217" s="7"/>
      <c r="E217" s="287">
        <v>3.63</v>
      </c>
      <c r="F217" s="287">
        <v>3.64</v>
      </c>
      <c r="G217" s="287">
        <v>3.66</v>
      </c>
      <c r="H217" s="287">
        <v>3.6899999999999995</v>
      </c>
      <c r="I217" s="287">
        <v>3.7</v>
      </c>
      <c r="J217" s="287">
        <v>3.72</v>
      </c>
      <c r="K217" s="287">
        <v>3.76</v>
      </c>
      <c r="L217" s="287">
        <v>3.8</v>
      </c>
      <c r="M217" s="287">
        <v>3.82</v>
      </c>
      <c r="N217" s="288">
        <f>M217*(1+Assumptions!$G$48)</f>
        <v>3.82</v>
      </c>
      <c r="O217" s="288">
        <f>N217*(1+Assumptions!$G$48)</f>
        <v>3.82</v>
      </c>
      <c r="P217" s="288">
        <f>O217*(1+Assumptions!$G$48)</f>
        <v>3.82</v>
      </c>
      <c r="Q217" s="288">
        <f>P217*(1+Assumptions!$G$48)</f>
        <v>3.82</v>
      </c>
      <c r="R217" s="288">
        <f>Q217*(1+Assumptions!$G$48)</f>
        <v>3.82</v>
      </c>
      <c r="S217" s="288">
        <f>R217*(1+Assumptions!$G$48)</f>
        <v>3.82</v>
      </c>
      <c r="T217" s="288">
        <f>S217*(1+Assumptions!$G$48)</f>
        <v>3.82</v>
      </c>
      <c r="U217" s="288">
        <f>T217*(1+Assumptions!$G$48)</f>
        <v>3.82</v>
      </c>
      <c r="V217" s="288">
        <f>U217*(1+Assumptions!$G$48)</f>
        <v>3.82</v>
      </c>
      <c r="W217" s="288">
        <f>V217*(1+Assumptions!$G$48)</f>
        <v>3.82</v>
      </c>
      <c r="X217" s="288">
        <f>W217*(1+Assumptions!$G$48)</f>
        <v>3.82</v>
      </c>
      <c r="Y217" s="232"/>
      <c r="Z217" s="232"/>
      <c r="AA217" s="232"/>
      <c r="AB217" s="232"/>
      <c r="AC217" s="232"/>
      <c r="AD217" s="232"/>
      <c r="AE217" s="232"/>
      <c r="AF217" s="232"/>
      <c r="AG217" s="232"/>
      <c r="AH217" s="232"/>
      <c r="AI217" s="232"/>
      <c r="AJ217" s="232"/>
      <c r="AK217" s="232"/>
      <c r="AL217" s="232"/>
      <c r="AM217" s="232"/>
      <c r="AN217" s="232"/>
      <c r="AO217" s="232"/>
      <c r="AP217" s="232"/>
      <c r="AQ217" s="232"/>
      <c r="AR217" s="232"/>
    </row>
    <row r="218" spans="1:44" x14ac:dyDescent="0.2">
      <c r="A218" s="232"/>
      <c r="B218" s="295" t="s">
        <v>399</v>
      </c>
      <c r="C218" s="296" t="b">
        <f t="shared" si="3"/>
        <v>0</v>
      </c>
      <c r="D218" s="7"/>
      <c r="E218" s="287">
        <v>7</v>
      </c>
      <c r="F218" s="287">
        <v>7.089999999999999</v>
      </c>
      <c r="G218" s="287">
        <v>7.2099999999999991</v>
      </c>
      <c r="H218" s="287">
        <v>7.32</v>
      </c>
      <c r="I218" s="287">
        <v>7.4</v>
      </c>
      <c r="J218" s="287">
        <v>7.4699999999999989</v>
      </c>
      <c r="K218" s="287">
        <v>7.59</v>
      </c>
      <c r="L218" s="287">
        <v>7.75</v>
      </c>
      <c r="M218" s="287">
        <v>7.7899999999999991</v>
      </c>
      <c r="N218" s="288">
        <f>M218*(1+Assumptions!$G$48)</f>
        <v>7.7899999999999991</v>
      </c>
      <c r="O218" s="288">
        <f>N218*(1+Assumptions!$G$48)</f>
        <v>7.7899999999999991</v>
      </c>
      <c r="P218" s="288">
        <f>O218*(1+Assumptions!$G$48)</f>
        <v>7.7899999999999991</v>
      </c>
      <c r="Q218" s="288">
        <f>P218*(1+Assumptions!$G$48)</f>
        <v>7.7899999999999991</v>
      </c>
      <c r="R218" s="288">
        <f>Q218*(1+Assumptions!$G$48)</f>
        <v>7.7899999999999991</v>
      </c>
      <c r="S218" s="288">
        <f>R218*(1+Assumptions!$G$48)</f>
        <v>7.7899999999999991</v>
      </c>
      <c r="T218" s="288">
        <f>S218*(1+Assumptions!$G$48)</f>
        <v>7.7899999999999991</v>
      </c>
      <c r="U218" s="288">
        <f>T218*(1+Assumptions!$G$48)</f>
        <v>7.7899999999999991</v>
      </c>
      <c r="V218" s="288">
        <f>U218*(1+Assumptions!$G$48)</f>
        <v>7.7899999999999991</v>
      </c>
      <c r="W218" s="288">
        <f>V218*(1+Assumptions!$G$48)</f>
        <v>7.7899999999999991</v>
      </c>
      <c r="X218" s="288">
        <f>W218*(1+Assumptions!$G$48)</f>
        <v>7.7899999999999991</v>
      </c>
      <c r="Y218" s="232"/>
      <c r="Z218" s="232"/>
      <c r="AA218" s="232"/>
      <c r="AB218" s="232"/>
      <c r="AC218" s="232"/>
      <c r="AD218" s="232"/>
      <c r="AE218" s="232"/>
      <c r="AF218" s="232"/>
      <c r="AG218" s="232"/>
      <c r="AH218" s="232"/>
      <c r="AI218" s="232"/>
      <c r="AJ218" s="232"/>
      <c r="AK218" s="232"/>
      <c r="AL218" s="232"/>
      <c r="AM218" s="232"/>
      <c r="AN218" s="232"/>
      <c r="AO218" s="232"/>
      <c r="AP218" s="232"/>
      <c r="AQ218" s="232"/>
      <c r="AR218" s="232"/>
    </row>
    <row r="219" spans="1:44" x14ac:dyDescent="0.2">
      <c r="A219" s="232"/>
      <c r="B219" s="295" t="s">
        <v>400</v>
      </c>
      <c r="C219" s="296" t="b">
        <f t="shared" si="3"/>
        <v>0</v>
      </c>
      <c r="D219" s="7"/>
      <c r="E219" s="287">
        <v>3.6499999999999995</v>
      </c>
      <c r="F219" s="287">
        <v>3.6899999999999995</v>
      </c>
      <c r="G219" s="287">
        <v>3.75</v>
      </c>
      <c r="H219" s="287">
        <v>3.8</v>
      </c>
      <c r="I219" s="287">
        <v>3.82</v>
      </c>
      <c r="J219" s="287">
        <v>3.8499999999999996</v>
      </c>
      <c r="K219" s="287">
        <v>3.9</v>
      </c>
      <c r="L219" s="287">
        <v>3.99</v>
      </c>
      <c r="M219" s="287">
        <v>4</v>
      </c>
      <c r="N219" s="288">
        <f>M219*(1+Assumptions!$G$48)</f>
        <v>4</v>
      </c>
      <c r="O219" s="288">
        <f>N219*(1+Assumptions!$G$48)</f>
        <v>4</v>
      </c>
      <c r="P219" s="288">
        <f>O219*(1+Assumptions!$G$48)</f>
        <v>4</v>
      </c>
      <c r="Q219" s="288">
        <f>P219*(1+Assumptions!$G$48)</f>
        <v>4</v>
      </c>
      <c r="R219" s="288">
        <f>Q219*(1+Assumptions!$G$48)</f>
        <v>4</v>
      </c>
      <c r="S219" s="288">
        <f>R219*(1+Assumptions!$G$48)</f>
        <v>4</v>
      </c>
      <c r="T219" s="288">
        <f>S219*(1+Assumptions!$G$48)</f>
        <v>4</v>
      </c>
      <c r="U219" s="288">
        <f>T219*(1+Assumptions!$G$48)</f>
        <v>4</v>
      </c>
      <c r="V219" s="288">
        <f>U219*(1+Assumptions!$G$48)</f>
        <v>4</v>
      </c>
      <c r="W219" s="288">
        <f>V219*(1+Assumptions!$G$48)</f>
        <v>4</v>
      </c>
      <c r="X219" s="288">
        <f>W219*(1+Assumptions!$G$48)</f>
        <v>4</v>
      </c>
      <c r="Y219" s="232"/>
      <c r="Z219" s="232"/>
      <c r="AA219" s="232"/>
      <c r="AB219" s="232"/>
      <c r="AC219" s="232"/>
      <c r="AD219" s="232"/>
      <c r="AE219" s="232"/>
      <c r="AF219" s="232"/>
      <c r="AG219" s="232"/>
      <c r="AH219" s="232"/>
      <c r="AI219" s="232"/>
      <c r="AJ219" s="232"/>
      <c r="AK219" s="232"/>
      <c r="AL219" s="232"/>
      <c r="AM219" s="232"/>
      <c r="AN219" s="232"/>
      <c r="AO219" s="232"/>
      <c r="AP219" s="232"/>
      <c r="AQ219" s="232"/>
      <c r="AR219" s="232"/>
    </row>
    <row r="220" spans="1:44" x14ac:dyDescent="0.2">
      <c r="A220" s="232"/>
      <c r="B220" s="295" t="s">
        <v>401</v>
      </c>
      <c r="C220" s="296" t="b">
        <f t="shared" si="3"/>
        <v>0</v>
      </c>
      <c r="D220" s="7"/>
      <c r="E220" s="287">
        <v>10.220000000000001</v>
      </c>
      <c r="F220" s="287">
        <v>10.26</v>
      </c>
      <c r="G220" s="287">
        <v>10.3</v>
      </c>
      <c r="H220" s="287">
        <v>10.36</v>
      </c>
      <c r="I220" s="287">
        <v>10.369999999999997</v>
      </c>
      <c r="J220" s="287">
        <v>10.41</v>
      </c>
      <c r="K220" s="287">
        <v>10.45</v>
      </c>
      <c r="L220" s="287">
        <v>10.51</v>
      </c>
      <c r="M220" s="287">
        <v>10.559999999999999</v>
      </c>
      <c r="N220" s="288">
        <f>M220*(1+Assumptions!$G$48)</f>
        <v>10.559999999999999</v>
      </c>
      <c r="O220" s="288">
        <f>N220*(1+Assumptions!$G$48)</f>
        <v>10.559999999999999</v>
      </c>
      <c r="P220" s="288">
        <f>O220*(1+Assumptions!$G$48)</f>
        <v>10.559999999999999</v>
      </c>
      <c r="Q220" s="288">
        <f>P220*(1+Assumptions!$G$48)</f>
        <v>10.559999999999999</v>
      </c>
      <c r="R220" s="288">
        <f>Q220*(1+Assumptions!$G$48)</f>
        <v>10.559999999999999</v>
      </c>
      <c r="S220" s="288">
        <f>R220*(1+Assumptions!$G$48)</f>
        <v>10.559999999999999</v>
      </c>
      <c r="T220" s="288">
        <f>S220*(1+Assumptions!$G$48)</f>
        <v>10.559999999999999</v>
      </c>
      <c r="U220" s="288">
        <f>T220*(1+Assumptions!$G$48)</f>
        <v>10.559999999999999</v>
      </c>
      <c r="V220" s="288">
        <f>U220*(1+Assumptions!$G$48)</f>
        <v>10.559999999999999</v>
      </c>
      <c r="W220" s="288">
        <f>V220*(1+Assumptions!$G$48)</f>
        <v>10.559999999999999</v>
      </c>
      <c r="X220" s="288">
        <f>W220*(1+Assumptions!$G$48)</f>
        <v>10.559999999999999</v>
      </c>
      <c r="Y220" s="232"/>
      <c r="Z220" s="232"/>
      <c r="AA220" s="232"/>
      <c r="AB220" s="232"/>
      <c r="AC220" s="232"/>
      <c r="AD220" s="232"/>
      <c r="AE220" s="232"/>
      <c r="AF220" s="232"/>
      <c r="AG220" s="232"/>
      <c r="AH220" s="232"/>
      <c r="AI220" s="232"/>
      <c r="AJ220" s="232"/>
      <c r="AK220" s="232"/>
      <c r="AL220" s="232"/>
      <c r="AM220" s="232"/>
      <c r="AN220" s="232"/>
      <c r="AO220" s="232"/>
      <c r="AP220" s="232"/>
      <c r="AQ220" s="232"/>
      <c r="AR220" s="232"/>
    </row>
    <row r="221" spans="1:44" x14ac:dyDescent="0.2">
      <c r="A221" s="232"/>
      <c r="B221" s="295" t="s">
        <v>862</v>
      </c>
      <c r="C221" s="296" t="b">
        <f t="shared" si="3"/>
        <v>0</v>
      </c>
      <c r="D221" s="7"/>
      <c r="E221" s="287">
        <v>5.6</v>
      </c>
      <c r="F221" s="287">
        <v>5.66</v>
      </c>
      <c r="G221" s="287">
        <v>5.7499999999999991</v>
      </c>
      <c r="H221" s="287">
        <v>5.86</v>
      </c>
      <c r="I221" s="287">
        <v>5.9099999999999993</v>
      </c>
      <c r="J221" s="287">
        <v>5.95</v>
      </c>
      <c r="K221" s="287">
        <v>6.0599999999999987</v>
      </c>
      <c r="L221" s="287">
        <v>6.1399999999999988</v>
      </c>
      <c r="M221" s="287">
        <v>6.2299999999999995</v>
      </c>
      <c r="N221" s="288">
        <f>M221*(1+Assumptions!$G$48)</f>
        <v>6.2299999999999995</v>
      </c>
      <c r="O221" s="288">
        <f>N221*(1+Assumptions!$G$48)</f>
        <v>6.2299999999999995</v>
      </c>
      <c r="P221" s="288">
        <f>O221*(1+Assumptions!$G$48)</f>
        <v>6.2299999999999995</v>
      </c>
      <c r="Q221" s="288">
        <f>P221*(1+Assumptions!$G$48)</f>
        <v>6.2299999999999995</v>
      </c>
      <c r="R221" s="288">
        <f>Q221*(1+Assumptions!$G$48)</f>
        <v>6.2299999999999995</v>
      </c>
      <c r="S221" s="288">
        <f>R221*(1+Assumptions!$G$48)</f>
        <v>6.2299999999999995</v>
      </c>
      <c r="T221" s="288">
        <f>S221*(1+Assumptions!$G$48)</f>
        <v>6.2299999999999995</v>
      </c>
      <c r="U221" s="288">
        <f>T221*(1+Assumptions!$G$48)</f>
        <v>6.2299999999999995</v>
      </c>
      <c r="V221" s="288">
        <f>U221*(1+Assumptions!$G$48)</f>
        <v>6.2299999999999995</v>
      </c>
      <c r="W221" s="288">
        <f>V221*(1+Assumptions!$G$48)</f>
        <v>6.2299999999999995</v>
      </c>
      <c r="X221" s="288">
        <f>W221*(1+Assumptions!$G$48)</f>
        <v>6.2299999999999995</v>
      </c>
      <c r="Y221" s="232"/>
      <c r="Z221" s="232"/>
      <c r="AA221" s="232"/>
      <c r="AB221" s="232"/>
      <c r="AC221" s="232"/>
      <c r="AD221" s="232"/>
      <c r="AE221" s="232"/>
      <c r="AF221" s="232"/>
      <c r="AG221" s="232"/>
      <c r="AH221" s="232"/>
      <c r="AI221" s="232"/>
      <c r="AJ221" s="232"/>
      <c r="AK221" s="232"/>
      <c r="AL221" s="232"/>
      <c r="AM221" s="232"/>
      <c r="AN221" s="232"/>
      <c r="AO221" s="232"/>
      <c r="AP221" s="232"/>
      <c r="AQ221" s="232"/>
      <c r="AR221" s="232"/>
    </row>
    <row r="222" spans="1:44" x14ac:dyDescent="0.2">
      <c r="A222" s="232"/>
      <c r="B222" s="295" t="s">
        <v>402</v>
      </c>
      <c r="C222" s="296" t="b">
        <f t="shared" si="3"/>
        <v>0</v>
      </c>
      <c r="D222" s="7"/>
      <c r="E222" s="287">
        <v>6.7799999999999994</v>
      </c>
      <c r="F222" s="287">
        <v>6.8899999999999988</v>
      </c>
      <c r="G222" s="287">
        <v>7.07</v>
      </c>
      <c r="H222" s="287">
        <v>7.2</v>
      </c>
      <c r="I222" s="287">
        <v>7.2199999999999989</v>
      </c>
      <c r="J222" s="287">
        <v>7.2899999999999991</v>
      </c>
      <c r="K222" s="287">
        <v>7.48</v>
      </c>
      <c r="L222" s="287">
        <v>7.6999999999999993</v>
      </c>
      <c r="M222" s="287">
        <v>7.6999999999999993</v>
      </c>
      <c r="N222" s="288">
        <f>M222*(1+Assumptions!$G$48)</f>
        <v>7.6999999999999993</v>
      </c>
      <c r="O222" s="288">
        <f>N222*(1+Assumptions!$G$48)</f>
        <v>7.6999999999999993</v>
      </c>
      <c r="P222" s="288">
        <f>O222*(1+Assumptions!$G$48)</f>
        <v>7.6999999999999993</v>
      </c>
      <c r="Q222" s="288">
        <f>P222*(1+Assumptions!$G$48)</f>
        <v>7.6999999999999993</v>
      </c>
      <c r="R222" s="288">
        <f>Q222*(1+Assumptions!$G$48)</f>
        <v>7.6999999999999993</v>
      </c>
      <c r="S222" s="288">
        <f>R222*(1+Assumptions!$G$48)</f>
        <v>7.6999999999999993</v>
      </c>
      <c r="T222" s="288">
        <f>S222*(1+Assumptions!$G$48)</f>
        <v>7.6999999999999993</v>
      </c>
      <c r="U222" s="288">
        <f>T222*(1+Assumptions!$G$48)</f>
        <v>7.6999999999999993</v>
      </c>
      <c r="V222" s="288">
        <f>U222*(1+Assumptions!$G$48)</f>
        <v>7.6999999999999993</v>
      </c>
      <c r="W222" s="288">
        <f>V222*(1+Assumptions!$G$48)</f>
        <v>7.6999999999999993</v>
      </c>
      <c r="X222" s="288">
        <f>W222*(1+Assumptions!$G$48)</f>
        <v>7.6999999999999993</v>
      </c>
      <c r="Y222" s="232"/>
      <c r="Z222" s="232"/>
      <c r="AA222" s="232"/>
      <c r="AB222" s="232"/>
      <c r="AC222" s="232"/>
      <c r="AD222" s="232"/>
      <c r="AE222" s="232"/>
      <c r="AF222" s="232"/>
      <c r="AG222" s="232"/>
      <c r="AH222" s="232"/>
      <c r="AI222" s="232"/>
      <c r="AJ222" s="232"/>
      <c r="AK222" s="232"/>
      <c r="AL222" s="232"/>
      <c r="AM222" s="232"/>
      <c r="AN222" s="232"/>
      <c r="AO222" s="232"/>
      <c r="AP222" s="232"/>
      <c r="AQ222" s="232"/>
      <c r="AR222" s="232"/>
    </row>
    <row r="223" spans="1:44" x14ac:dyDescent="0.2">
      <c r="A223" s="232"/>
      <c r="B223" s="295" t="s">
        <v>403</v>
      </c>
      <c r="C223" s="296" t="b">
        <f t="shared" si="3"/>
        <v>0</v>
      </c>
      <c r="D223" s="7"/>
      <c r="E223" s="287">
        <v>1.2599999999999998</v>
      </c>
      <c r="F223" s="287">
        <v>1.27</v>
      </c>
      <c r="G223" s="287">
        <v>1.2799999999999998</v>
      </c>
      <c r="H223" s="287">
        <v>1.29</v>
      </c>
      <c r="I223" s="287">
        <v>1.29</v>
      </c>
      <c r="J223" s="287">
        <v>1.29</v>
      </c>
      <c r="K223" s="287">
        <v>1.31</v>
      </c>
      <c r="L223" s="287">
        <v>1.33</v>
      </c>
      <c r="M223" s="287">
        <v>1.3199999999999998</v>
      </c>
      <c r="N223" s="288">
        <f>M223*(1+Assumptions!$G$48)</f>
        <v>1.3199999999999998</v>
      </c>
      <c r="O223" s="288">
        <f>N223*(1+Assumptions!$G$48)</f>
        <v>1.3199999999999998</v>
      </c>
      <c r="P223" s="288">
        <f>O223*(1+Assumptions!$G$48)</f>
        <v>1.3199999999999998</v>
      </c>
      <c r="Q223" s="288">
        <f>P223*(1+Assumptions!$G$48)</f>
        <v>1.3199999999999998</v>
      </c>
      <c r="R223" s="288">
        <f>Q223*(1+Assumptions!$G$48)</f>
        <v>1.3199999999999998</v>
      </c>
      <c r="S223" s="288">
        <f>R223*(1+Assumptions!$G$48)</f>
        <v>1.3199999999999998</v>
      </c>
      <c r="T223" s="288">
        <f>S223*(1+Assumptions!$G$48)</f>
        <v>1.3199999999999998</v>
      </c>
      <c r="U223" s="288">
        <f>T223*(1+Assumptions!$G$48)</f>
        <v>1.3199999999999998</v>
      </c>
      <c r="V223" s="288">
        <f>U223*(1+Assumptions!$G$48)</f>
        <v>1.3199999999999998</v>
      </c>
      <c r="W223" s="288">
        <f>V223*(1+Assumptions!$G$48)</f>
        <v>1.3199999999999998</v>
      </c>
      <c r="X223" s="288">
        <f>W223*(1+Assumptions!$G$48)</f>
        <v>1.3199999999999998</v>
      </c>
      <c r="Y223" s="232"/>
      <c r="Z223" s="232"/>
      <c r="AA223" s="232"/>
      <c r="AB223" s="232"/>
      <c r="AC223" s="232"/>
      <c r="AD223" s="232"/>
      <c r="AE223" s="232"/>
      <c r="AF223" s="232"/>
      <c r="AG223" s="232"/>
      <c r="AH223" s="232"/>
      <c r="AI223" s="232"/>
      <c r="AJ223" s="232"/>
      <c r="AK223" s="232"/>
      <c r="AL223" s="232"/>
      <c r="AM223" s="232"/>
      <c r="AN223" s="232"/>
      <c r="AO223" s="232"/>
      <c r="AP223" s="232"/>
      <c r="AQ223" s="232"/>
      <c r="AR223" s="232"/>
    </row>
    <row r="224" spans="1:44" x14ac:dyDescent="0.2">
      <c r="A224" s="232"/>
      <c r="B224" s="295" t="s">
        <v>404</v>
      </c>
      <c r="C224" s="296" t="b">
        <f t="shared" si="3"/>
        <v>0</v>
      </c>
      <c r="D224" s="7"/>
      <c r="E224" s="287">
        <v>4.4499999999999993</v>
      </c>
      <c r="F224" s="287">
        <v>4.41</v>
      </c>
      <c r="G224" s="287">
        <v>4.3699999999999992</v>
      </c>
      <c r="H224" s="287">
        <v>4.33</v>
      </c>
      <c r="I224" s="287">
        <v>4.28</v>
      </c>
      <c r="J224" s="287">
        <v>4.2300000000000004</v>
      </c>
      <c r="K224" s="287">
        <v>4.2</v>
      </c>
      <c r="L224" s="287">
        <v>4.17</v>
      </c>
      <c r="M224" s="287">
        <v>4.1399999999999997</v>
      </c>
      <c r="N224" s="288">
        <f>M224*(1+Assumptions!$G$48)</f>
        <v>4.1399999999999997</v>
      </c>
      <c r="O224" s="288">
        <f>N224*(1+Assumptions!$G$48)</f>
        <v>4.1399999999999997</v>
      </c>
      <c r="P224" s="288">
        <f>O224*(1+Assumptions!$G$48)</f>
        <v>4.1399999999999997</v>
      </c>
      <c r="Q224" s="288">
        <f>P224*(1+Assumptions!$G$48)</f>
        <v>4.1399999999999997</v>
      </c>
      <c r="R224" s="288">
        <f>Q224*(1+Assumptions!$G$48)</f>
        <v>4.1399999999999997</v>
      </c>
      <c r="S224" s="288">
        <f>R224*(1+Assumptions!$G$48)</f>
        <v>4.1399999999999997</v>
      </c>
      <c r="T224" s="288">
        <f>S224*(1+Assumptions!$G$48)</f>
        <v>4.1399999999999997</v>
      </c>
      <c r="U224" s="288">
        <f>T224*(1+Assumptions!$G$48)</f>
        <v>4.1399999999999997</v>
      </c>
      <c r="V224" s="288">
        <f>U224*(1+Assumptions!$G$48)</f>
        <v>4.1399999999999997</v>
      </c>
      <c r="W224" s="288">
        <f>V224*(1+Assumptions!$G$48)</f>
        <v>4.1399999999999997</v>
      </c>
      <c r="X224" s="288">
        <f>W224*(1+Assumptions!$G$48)</f>
        <v>4.1399999999999997</v>
      </c>
      <c r="Y224" s="232"/>
      <c r="Z224" s="232"/>
      <c r="AA224" s="232"/>
      <c r="AB224" s="232"/>
      <c r="AC224" s="232"/>
      <c r="AD224" s="232"/>
      <c r="AE224" s="232"/>
      <c r="AF224" s="232"/>
      <c r="AG224" s="232"/>
      <c r="AH224" s="232"/>
      <c r="AI224" s="232"/>
      <c r="AJ224" s="232"/>
      <c r="AK224" s="232"/>
      <c r="AL224" s="232"/>
      <c r="AM224" s="232"/>
      <c r="AN224" s="232"/>
      <c r="AO224" s="232"/>
      <c r="AP224" s="232"/>
      <c r="AQ224" s="232"/>
      <c r="AR224" s="232"/>
    </row>
    <row r="225" spans="1:44" x14ac:dyDescent="0.2">
      <c r="A225" s="232"/>
      <c r="B225" s="295" t="s">
        <v>405</v>
      </c>
      <c r="C225" s="296" t="b">
        <f t="shared" si="3"/>
        <v>0</v>
      </c>
      <c r="D225" s="7"/>
      <c r="E225" s="287">
        <v>6.1999999999999993</v>
      </c>
      <c r="F225" s="287">
        <v>6.129999999999999</v>
      </c>
      <c r="G225" s="287">
        <v>6.0799999999999992</v>
      </c>
      <c r="H225" s="287">
        <v>6.02</v>
      </c>
      <c r="I225" s="287">
        <v>5.95</v>
      </c>
      <c r="J225" s="287">
        <v>5.8899999999999988</v>
      </c>
      <c r="K225" s="287">
        <v>5.84</v>
      </c>
      <c r="L225" s="287">
        <v>5.8</v>
      </c>
      <c r="M225" s="287">
        <v>5.77</v>
      </c>
      <c r="N225" s="288">
        <f>M225*(1+Assumptions!$G$48)</f>
        <v>5.77</v>
      </c>
      <c r="O225" s="288">
        <f>N225*(1+Assumptions!$G$48)</f>
        <v>5.77</v>
      </c>
      <c r="P225" s="288">
        <f>O225*(1+Assumptions!$G$48)</f>
        <v>5.77</v>
      </c>
      <c r="Q225" s="288">
        <f>P225*(1+Assumptions!$G$48)</f>
        <v>5.77</v>
      </c>
      <c r="R225" s="288">
        <f>Q225*(1+Assumptions!$G$48)</f>
        <v>5.77</v>
      </c>
      <c r="S225" s="288">
        <f>R225*(1+Assumptions!$G$48)</f>
        <v>5.77</v>
      </c>
      <c r="T225" s="288">
        <f>S225*(1+Assumptions!$G$48)</f>
        <v>5.77</v>
      </c>
      <c r="U225" s="288">
        <f>T225*(1+Assumptions!$G$48)</f>
        <v>5.77</v>
      </c>
      <c r="V225" s="288">
        <f>U225*(1+Assumptions!$G$48)</f>
        <v>5.77</v>
      </c>
      <c r="W225" s="288">
        <f>V225*(1+Assumptions!$G$48)</f>
        <v>5.77</v>
      </c>
      <c r="X225" s="288">
        <f>W225*(1+Assumptions!$G$48)</f>
        <v>5.77</v>
      </c>
      <c r="Y225" s="232"/>
      <c r="Z225" s="232"/>
      <c r="AA225" s="232"/>
      <c r="AB225" s="232"/>
      <c r="AC225" s="232"/>
      <c r="AD225" s="232"/>
      <c r="AE225" s="232"/>
      <c r="AF225" s="232"/>
      <c r="AG225" s="232"/>
      <c r="AH225" s="232"/>
      <c r="AI225" s="232"/>
      <c r="AJ225" s="232"/>
      <c r="AK225" s="232"/>
      <c r="AL225" s="232"/>
      <c r="AM225" s="232"/>
      <c r="AN225" s="232"/>
      <c r="AO225" s="232"/>
      <c r="AP225" s="232"/>
      <c r="AQ225" s="232"/>
      <c r="AR225" s="232"/>
    </row>
    <row r="226" spans="1:44" x14ac:dyDescent="0.2">
      <c r="A226" s="232"/>
      <c r="B226" s="295" t="s">
        <v>406</v>
      </c>
      <c r="C226" s="296" t="b">
        <f t="shared" si="3"/>
        <v>0</v>
      </c>
      <c r="D226" s="7"/>
      <c r="E226" s="287">
        <v>4.6899999999999995</v>
      </c>
      <c r="F226" s="287">
        <v>4.72</v>
      </c>
      <c r="G226" s="287">
        <v>4.78</v>
      </c>
      <c r="H226" s="287">
        <v>4.8099999999999996</v>
      </c>
      <c r="I226" s="287">
        <v>4.8099999999999996</v>
      </c>
      <c r="J226" s="287">
        <v>4.82</v>
      </c>
      <c r="K226" s="287">
        <v>4.87</v>
      </c>
      <c r="L226" s="287">
        <v>4.95</v>
      </c>
      <c r="M226" s="287">
        <v>4.96</v>
      </c>
      <c r="N226" s="288">
        <f>M226*(1+Assumptions!$G$48)</f>
        <v>4.96</v>
      </c>
      <c r="O226" s="288">
        <f>N226*(1+Assumptions!$G$48)</f>
        <v>4.96</v>
      </c>
      <c r="P226" s="288">
        <f>O226*(1+Assumptions!$G$48)</f>
        <v>4.96</v>
      </c>
      <c r="Q226" s="288">
        <f>P226*(1+Assumptions!$G$48)</f>
        <v>4.96</v>
      </c>
      <c r="R226" s="288">
        <f>Q226*(1+Assumptions!$G$48)</f>
        <v>4.96</v>
      </c>
      <c r="S226" s="288">
        <f>R226*(1+Assumptions!$G$48)</f>
        <v>4.96</v>
      </c>
      <c r="T226" s="288">
        <f>S226*(1+Assumptions!$G$48)</f>
        <v>4.96</v>
      </c>
      <c r="U226" s="288">
        <f>T226*(1+Assumptions!$G$48)</f>
        <v>4.96</v>
      </c>
      <c r="V226" s="288">
        <f>U226*(1+Assumptions!$G$48)</f>
        <v>4.96</v>
      </c>
      <c r="W226" s="288">
        <f>V226*(1+Assumptions!$G$48)</f>
        <v>4.96</v>
      </c>
      <c r="X226" s="288">
        <f>W226*(1+Assumptions!$G$48)</f>
        <v>4.96</v>
      </c>
      <c r="Y226" s="232"/>
      <c r="Z226" s="232"/>
      <c r="AA226" s="232"/>
      <c r="AB226" s="232"/>
      <c r="AC226" s="232"/>
      <c r="AD226" s="232"/>
      <c r="AE226" s="232"/>
      <c r="AF226" s="232"/>
      <c r="AG226" s="232"/>
      <c r="AH226" s="232"/>
      <c r="AI226" s="232"/>
      <c r="AJ226" s="232"/>
      <c r="AK226" s="232"/>
      <c r="AL226" s="232"/>
      <c r="AM226" s="232"/>
      <c r="AN226" s="232"/>
      <c r="AO226" s="232"/>
      <c r="AP226" s="232"/>
      <c r="AQ226" s="232"/>
      <c r="AR226" s="232"/>
    </row>
    <row r="227" spans="1:44" x14ac:dyDescent="0.2">
      <c r="A227" s="232"/>
      <c r="B227" s="295" t="s">
        <v>407</v>
      </c>
      <c r="C227" s="296" t="b">
        <f t="shared" si="3"/>
        <v>0</v>
      </c>
      <c r="D227" s="7"/>
      <c r="E227" s="287">
        <v>1.49</v>
      </c>
      <c r="F227" s="287">
        <v>1.48</v>
      </c>
      <c r="G227" s="287">
        <v>1.48</v>
      </c>
      <c r="H227" s="287">
        <v>1.48</v>
      </c>
      <c r="I227" s="287">
        <v>1.47</v>
      </c>
      <c r="J227" s="287">
        <v>1.47</v>
      </c>
      <c r="K227" s="287">
        <v>1.46</v>
      </c>
      <c r="L227" s="287">
        <v>1.46</v>
      </c>
      <c r="M227" s="287">
        <v>1.46</v>
      </c>
      <c r="N227" s="288">
        <f>M227*(1+Assumptions!$G$48)</f>
        <v>1.46</v>
      </c>
      <c r="O227" s="288">
        <f>N227*(1+Assumptions!$G$48)</f>
        <v>1.46</v>
      </c>
      <c r="P227" s="288">
        <f>O227*(1+Assumptions!$G$48)</f>
        <v>1.46</v>
      </c>
      <c r="Q227" s="288">
        <f>P227*(1+Assumptions!$G$48)</f>
        <v>1.46</v>
      </c>
      <c r="R227" s="288">
        <f>Q227*(1+Assumptions!$G$48)</f>
        <v>1.46</v>
      </c>
      <c r="S227" s="288">
        <f>R227*(1+Assumptions!$G$48)</f>
        <v>1.46</v>
      </c>
      <c r="T227" s="288">
        <f>S227*(1+Assumptions!$G$48)</f>
        <v>1.46</v>
      </c>
      <c r="U227" s="288">
        <f>T227*(1+Assumptions!$G$48)</f>
        <v>1.46</v>
      </c>
      <c r="V227" s="288">
        <f>U227*(1+Assumptions!$G$48)</f>
        <v>1.46</v>
      </c>
      <c r="W227" s="288">
        <f>V227*(1+Assumptions!$G$48)</f>
        <v>1.46</v>
      </c>
      <c r="X227" s="288">
        <f>W227*(1+Assumptions!$G$48)</f>
        <v>1.46</v>
      </c>
      <c r="Y227" s="232"/>
      <c r="Z227" s="232"/>
      <c r="AA227" s="232"/>
      <c r="AB227" s="232"/>
      <c r="AC227" s="232"/>
      <c r="AD227" s="232"/>
      <c r="AE227" s="232"/>
      <c r="AF227" s="232"/>
      <c r="AG227" s="232"/>
      <c r="AH227" s="232"/>
      <c r="AI227" s="232"/>
      <c r="AJ227" s="232"/>
      <c r="AK227" s="232"/>
      <c r="AL227" s="232"/>
      <c r="AM227" s="232"/>
      <c r="AN227" s="232"/>
      <c r="AO227" s="232"/>
      <c r="AP227" s="232"/>
      <c r="AQ227" s="232"/>
      <c r="AR227" s="232"/>
    </row>
    <row r="228" spans="1:44" x14ac:dyDescent="0.2">
      <c r="A228" s="232"/>
      <c r="B228" s="295" t="s">
        <v>408</v>
      </c>
      <c r="C228" s="296" t="b">
        <f t="shared" si="3"/>
        <v>0</v>
      </c>
      <c r="D228" s="7"/>
      <c r="E228" s="287">
        <v>5.77</v>
      </c>
      <c r="F228" s="287">
        <v>5.74</v>
      </c>
      <c r="G228" s="287">
        <v>5.72</v>
      </c>
      <c r="H228" s="287">
        <v>5.6999999999999993</v>
      </c>
      <c r="I228" s="287">
        <v>5.66</v>
      </c>
      <c r="J228" s="287">
        <v>5.6199999999999992</v>
      </c>
      <c r="K228" s="287">
        <v>5.6199999999999992</v>
      </c>
      <c r="L228" s="287">
        <v>5.63</v>
      </c>
      <c r="M228" s="287">
        <v>5.58</v>
      </c>
      <c r="N228" s="288">
        <f>M228*(1+Assumptions!$G$48)</f>
        <v>5.58</v>
      </c>
      <c r="O228" s="288">
        <f>N228*(1+Assumptions!$G$48)</f>
        <v>5.58</v>
      </c>
      <c r="P228" s="288">
        <f>O228*(1+Assumptions!$G$48)</f>
        <v>5.58</v>
      </c>
      <c r="Q228" s="288">
        <f>P228*(1+Assumptions!$G$48)</f>
        <v>5.58</v>
      </c>
      <c r="R228" s="288">
        <f>Q228*(1+Assumptions!$G$48)</f>
        <v>5.58</v>
      </c>
      <c r="S228" s="288">
        <f>R228*(1+Assumptions!$G$48)</f>
        <v>5.58</v>
      </c>
      <c r="T228" s="288">
        <f>S228*(1+Assumptions!$G$48)</f>
        <v>5.58</v>
      </c>
      <c r="U228" s="288">
        <f>T228*(1+Assumptions!$G$48)</f>
        <v>5.58</v>
      </c>
      <c r="V228" s="288">
        <f>U228*(1+Assumptions!$G$48)</f>
        <v>5.58</v>
      </c>
      <c r="W228" s="288">
        <f>V228*(1+Assumptions!$G$48)</f>
        <v>5.58</v>
      </c>
      <c r="X228" s="288">
        <f>W228*(1+Assumptions!$G$48)</f>
        <v>5.58</v>
      </c>
      <c r="Y228" s="232"/>
      <c r="Z228" s="232"/>
      <c r="AA228" s="232"/>
      <c r="AB228" s="232"/>
      <c r="AC228" s="232"/>
      <c r="AD228" s="232"/>
      <c r="AE228" s="232"/>
      <c r="AF228" s="232"/>
      <c r="AG228" s="232"/>
      <c r="AH228" s="232"/>
      <c r="AI228" s="232"/>
      <c r="AJ228" s="232"/>
      <c r="AK228" s="232"/>
      <c r="AL228" s="232"/>
      <c r="AM228" s="232"/>
      <c r="AN228" s="232"/>
      <c r="AO228" s="232"/>
      <c r="AP228" s="232"/>
      <c r="AQ228" s="232"/>
      <c r="AR228" s="232"/>
    </row>
    <row r="229" spans="1:44" x14ac:dyDescent="0.2">
      <c r="A229" s="232"/>
      <c r="B229" s="295" t="s">
        <v>409</v>
      </c>
      <c r="C229" s="296" t="b">
        <f t="shared" si="3"/>
        <v>0</v>
      </c>
      <c r="D229" s="7"/>
      <c r="E229" s="287">
        <v>3.0299999999999994</v>
      </c>
      <c r="F229" s="287">
        <v>2.9999999999999996</v>
      </c>
      <c r="G229" s="287">
        <v>3.0299999999999994</v>
      </c>
      <c r="H229" s="287">
        <v>3.05</v>
      </c>
      <c r="I229" s="287">
        <v>3.0599999999999996</v>
      </c>
      <c r="J229" s="287">
        <v>3.0699999999999994</v>
      </c>
      <c r="K229" s="287">
        <v>3.1099999999999994</v>
      </c>
      <c r="L229" s="287">
        <v>3.1599999999999997</v>
      </c>
      <c r="M229" s="287">
        <v>3.1799999999999997</v>
      </c>
      <c r="N229" s="288">
        <f>M229*(1+Assumptions!$G$48)</f>
        <v>3.1799999999999997</v>
      </c>
      <c r="O229" s="288">
        <f>N229*(1+Assumptions!$G$48)</f>
        <v>3.1799999999999997</v>
      </c>
      <c r="P229" s="288">
        <f>O229*(1+Assumptions!$G$48)</f>
        <v>3.1799999999999997</v>
      </c>
      <c r="Q229" s="288">
        <f>P229*(1+Assumptions!$G$48)</f>
        <v>3.1799999999999997</v>
      </c>
      <c r="R229" s="288">
        <f>Q229*(1+Assumptions!$G$48)</f>
        <v>3.1799999999999997</v>
      </c>
      <c r="S229" s="288">
        <f>R229*(1+Assumptions!$G$48)</f>
        <v>3.1799999999999997</v>
      </c>
      <c r="T229" s="288">
        <f>S229*(1+Assumptions!$G$48)</f>
        <v>3.1799999999999997</v>
      </c>
      <c r="U229" s="288">
        <f>T229*(1+Assumptions!$G$48)</f>
        <v>3.1799999999999997</v>
      </c>
      <c r="V229" s="288">
        <f>U229*(1+Assumptions!$G$48)</f>
        <v>3.1799999999999997</v>
      </c>
      <c r="W229" s="288">
        <f>V229*(1+Assumptions!$G$48)</f>
        <v>3.1799999999999997</v>
      </c>
      <c r="X229" s="288">
        <f>W229*(1+Assumptions!$G$48)</f>
        <v>3.1799999999999997</v>
      </c>
      <c r="Y229" s="232"/>
      <c r="Z229" s="232"/>
      <c r="AA229" s="232"/>
      <c r="AB229" s="232"/>
      <c r="AC229" s="232"/>
      <c r="AD229" s="232"/>
      <c r="AE229" s="232"/>
      <c r="AF229" s="232"/>
      <c r="AG229" s="232"/>
      <c r="AH229" s="232"/>
      <c r="AI229" s="232"/>
      <c r="AJ229" s="232"/>
      <c r="AK229" s="232"/>
      <c r="AL229" s="232"/>
      <c r="AM229" s="232"/>
      <c r="AN229" s="232"/>
      <c r="AO229" s="232"/>
      <c r="AP229" s="232"/>
      <c r="AQ229" s="232"/>
      <c r="AR229" s="232"/>
    </row>
    <row r="230" spans="1:44" x14ac:dyDescent="0.2">
      <c r="A230" s="232"/>
      <c r="B230" s="295" t="s">
        <v>410</v>
      </c>
      <c r="C230" s="296" t="b">
        <f t="shared" si="3"/>
        <v>0</v>
      </c>
      <c r="D230" s="7"/>
      <c r="E230" s="287">
        <v>1.1000000000000001</v>
      </c>
      <c r="F230" s="287">
        <v>1.1000000000000001</v>
      </c>
      <c r="G230" s="287">
        <v>1.1100000000000001</v>
      </c>
      <c r="H230" s="287">
        <v>1.1100000000000001</v>
      </c>
      <c r="I230" s="287">
        <v>1.1000000000000001</v>
      </c>
      <c r="J230" s="287">
        <v>1.1000000000000001</v>
      </c>
      <c r="K230" s="287">
        <v>1.1100000000000001</v>
      </c>
      <c r="L230" s="287">
        <v>1.1200000000000001</v>
      </c>
      <c r="M230" s="287">
        <v>1.1200000000000001</v>
      </c>
      <c r="N230" s="288">
        <f>M230*(1+Assumptions!$G$48)</f>
        <v>1.1200000000000001</v>
      </c>
      <c r="O230" s="288">
        <f>N230*(1+Assumptions!$G$48)</f>
        <v>1.1200000000000001</v>
      </c>
      <c r="P230" s="288">
        <f>O230*(1+Assumptions!$G$48)</f>
        <v>1.1200000000000001</v>
      </c>
      <c r="Q230" s="288">
        <f>P230*(1+Assumptions!$G$48)</f>
        <v>1.1200000000000001</v>
      </c>
      <c r="R230" s="288">
        <f>Q230*(1+Assumptions!$G$48)</f>
        <v>1.1200000000000001</v>
      </c>
      <c r="S230" s="288">
        <f>R230*(1+Assumptions!$G$48)</f>
        <v>1.1200000000000001</v>
      </c>
      <c r="T230" s="288">
        <f>S230*(1+Assumptions!$G$48)</f>
        <v>1.1200000000000001</v>
      </c>
      <c r="U230" s="288">
        <f>T230*(1+Assumptions!$G$48)</f>
        <v>1.1200000000000001</v>
      </c>
      <c r="V230" s="288">
        <f>U230*(1+Assumptions!$G$48)</f>
        <v>1.1200000000000001</v>
      </c>
      <c r="W230" s="288">
        <f>V230*(1+Assumptions!$G$48)</f>
        <v>1.1200000000000001</v>
      </c>
      <c r="X230" s="288">
        <f>W230*(1+Assumptions!$G$48)</f>
        <v>1.1200000000000001</v>
      </c>
      <c r="Y230" s="232"/>
      <c r="Z230" s="232"/>
      <c r="AA230" s="232"/>
      <c r="AB230" s="232"/>
      <c r="AC230" s="232"/>
      <c r="AD230" s="232"/>
      <c r="AE230" s="232"/>
      <c r="AF230" s="232"/>
      <c r="AG230" s="232"/>
      <c r="AH230" s="232"/>
      <c r="AI230" s="232"/>
      <c r="AJ230" s="232"/>
      <c r="AK230" s="232"/>
      <c r="AL230" s="232"/>
      <c r="AM230" s="232"/>
      <c r="AN230" s="232"/>
      <c r="AO230" s="232"/>
      <c r="AP230" s="232"/>
      <c r="AQ230" s="232"/>
      <c r="AR230" s="232"/>
    </row>
    <row r="231" spans="1:44" x14ac:dyDescent="0.2">
      <c r="A231" s="232"/>
      <c r="B231" s="295" t="s">
        <v>411</v>
      </c>
      <c r="C231" s="296" t="b">
        <f t="shared" si="3"/>
        <v>0</v>
      </c>
      <c r="D231" s="7"/>
      <c r="E231" s="287">
        <v>0.22</v>
      </c>
      <c r="F231" s="287">
        <v>0.22</v>
      </c>
      <c r="G231" s="287">
        <v>0.23</v>
      </c>
      <c r="H231" s="287">
        <v>0.23</v>
      </c>
      <c r="I231" s="287">
        <v>0.24</v>
      </c>
      <c r="J231" s="287">
        <v>0.24</v>
      </c>
      <c r="K231" s="287">
        <v>0.24</v>
      </c>
      <c r="L231" s="287">
        <v>0.25</v>
      </c>
      <c r="M231" s="287">
        <v>0.25</v>
      </c>
      <c r="N231" s="288">
        <f>M231*(1+Assumptions!$G$48)</f>
        <v>0.25</v>
      </c>
      <c r="O231" s="288">
        <f>N231*(1+Assumptions!$G$48)</f>
        <v>0.25</v>
      </c>
      <c r="P231" s="288">
        <f>O231*(1+Assumptions!$G$48)</f>
        <v>0.25</v>
      </c>
      <c r="Q231" s="288">
        <f>P231*(1+Assumptions!$G$48)</f>
        <v>0.25</v>
      </c>
      <c r="R231" s="288">
        <f>Q231*(1+Assumptions!$G$48)</f>
        <v>0.25</v>
      </c>
      <c r="S231" s="288">
        <f>R231*(1+Assumptions!$G$48)</f>
        <v>0.25</v>
      </c>
      <c r="T231" s="288">
        <f>S231*(1+Assumptions!$G$48)</f>
        <v>0.25</v>
      </c>
      <c r="U231" s="288">
        <f>T231*(1+Assumptions!$G$48)</f>
        <v>0.25</v>
      </c>
      <c r="V231" s="288">
        <f>U231*(1+Assumptions!$G$48)</f>
        <v>0.25</v>
      </c>
      <c r="W231" s="288">
        <f>V231*(1+Assumptions!$G$48)</f>
        <v>0.25</v>
      </c>
      <c r="X231" s="288">
        <f>W231*(1+Assumptions!$G$48)</f>
        <v>0.25</v>
      </c>
      <c r="Y231" s="232"/>
      <c r="Z231" s="232"/>
      <c r="AA231" s="232"/>
      <c r="AB231" s="232"/>
      <c r="AC231" s="232"/>
      <c r="AD231" s="232"/>
      <c r="AE231" s="232"/>
      <c r="AF231" s="232"/>
      <c r="AG231" s="232"/>
      <c r="AH231" s="232"/>
      <c r="AI231" s="232"/>
      <c r="AJ231" s="232"/>
      <c r="AK231" s="232"/>
      <c r="AL231" s="232"/>
      <c r="AM231" s="232"/>
      <c r="AN231" s="232"/>
      <c r="AO231" s="232"/>
      <c r="AP231" s="232"/>
      <c r="AQ231" s="232"/>
      <c r="AR231" s="232"/>
    </row>
    <row r="232" spans="1:44" x14ac:dyDescent="0.2">
      <c r="A232" s="232"/>
      <c r="B232" s="295" t="s">
        <v>412</v>
      </c>
      <c r="C232" s="296" t="b">
        <f t="shared" si="3"/>
        <v>0</v>
      </c>
      <c r="D232" s="7"/>
      <c r="E232" s="287">
        <v>10.39</v>
      </c>
      <c r="F232" s="287">
        <v>10.38</v>
      </c>
      <c r="G232" s="287">
        <v>10.36</v>
      </c>
      <c r="H232" s="287">
        <v>10.33</v>
      </c>
      <c r="I232" s="287">
        <v>10.27</v>
      </c>
      <c r="J232" s="287">
        <v>10.220000000000001</v>
      </c>
      <c r="K232" s="287">
        <v>10.19</v>
      </c>
      <c r="L232" s="287">
        <v>10.199999999999999</v>
      </c>
      <c r="M232" s="287">
        <v>10.199999999999999</v>
      </c>
      <c r="N232" s="288">
        <f>M232*(1+Assumptions!$G$48)</f>
        <v>10.199999999999999</v>
      </c>
      <c r="O232" s="288">
        <f>N232*(1+Assumptions!$G$48)</f>
        <v>10.199999999999999</v>
      </c>
      <c r="P232" s="288">
        <f>O232*(1+Assumptions!$G$48)</f>
        <v>10.199999999999999</v>
      </c>
      <c r="Q232" s="288">
        <f>P232*(1+Assumptions!$G$48)</f>
        <v>10.199999999999999</v>
      </c>
      <c r="R232" s="288">
        <f>Q232*(1+Assumptions!$G$48)</f>
        <v>10.199999999999999</v>
      </c>
      <c r="S232" s="288">
        <f>R232*(1+Assumptions!$G$48)</f>
        <v>10.199999999999999</v>
      </c>
      <c r="T232" s="288">
        <f>S232*(1+Assumptions!$G$48)</f>
        <v>10.199999999999999</v>
      </c>
      <c r="U232" s="288">
        <f>T232*(1+Assumptions!$G$48)</f>
        <v>10.199999999999999</v>
      </c>
      <c r="V232" s="288">
        <f>U232*(1+Assumptions!$G$48)</f>
        <v>10.199999999999999</v>
      </c>
      <c r="W232" s="288">
        <f>V232*(1+Assumptions!$G$48)</f>
        <v>10.199999999999999</v>
      </c>
      <c r="X232" s="288">
        <f>W232*(1+Assumptions!$G$48)</f>
        <v>10.199999999999999</v>
      </c>
      <c r="Y232" s="232"/>
      <c r="Z232" s="232"/>
      <c r="AA232" s="232"/>
      <c r="AB232" s="232"/>
      <c r="AC232" s="232"/>
      <c r="AD232" s="232"/>
      <c r="AE232" s="232"/>
      <c r="AF232" s="232"/>
      <c r="AG232" s="232"/>
      <c r="AH232" s="232"/>
      <c r="AI232" s="232"/>
      <c r="AJ232" s="232"/>
      <c r="AK232" s="232"/>
      <c r="AL232" s="232"/>
      <c r="AM232" s="232"/>
      <c r="AN232" s="232"/>
      <c r="AO232" s="232"/>
      <c r="AP232" s="232"/>
      <c r="AQ232" s="232"/>
      <c r="AR232" s="232"/>
    </row>
    <row r="233" spans="1:44" x14ac:dyDescent="0.2">
      <c r="A233" s="232"/>
      <c r="B233" s="295" t="s">
        <v>413</v>
      </c>
      <c r="C233" s="296" t="b">
        <f t="shared" si="3"/>
        <v>0</v>
      </c>
      <c r="D233" s="7"/>
      <c r="E233" s="287">
        <v>18.96</v>
      </c>
      <c r="F233" s="287">
        <v>19.38</v>
      </c>
      <c r="G233" s="287">
        <v>20.05</v>
      </c>
      <c r="H233" s="287">
        <v>20.61</v>
      </c>
      <c r="I233" s="287">
        <v>20.75</v>
      </c>
      <c r="J233" s="287">
        <v>21.03</v>
      </c>
      <c r="K233" s="287">
        <v>21.69</v>
      </c>
      <c r="L233" s="287">
        <v>22.54</v>
      </c>
      <c r="M233" s="287">
        <v>22.6</v>
      </c>
      <c r="N233" s="288">
        <f>M233*(1+Assumptions!$G$48)</f>
        <v>22.6</v>
      </c>
      <c r="O233" s="288">
        <f>N233*(1+Assumptions!$G$48)</f>
        <v>22.6</v>
      </c>
      <c r="P233" s="288">
        <f>O233*(1+Assumptions!$G$48)</f>
        <v>22.6</v>
      </c>
      <c r="Q233" s="288">
        <f>P233*(1+Assumptions!$G$48)</f>
        <v>22.6</v>
      </c>
      <c r="R233" s="288">
        <f>Q233*(1+Assumptions!$G$48)</f>
        <v>22.6</v>
      </c>
      <c r="S233" s="288">
        <f>R233*(1+Assumptions!$G$48)</f>
        <v>22.6</v>
      </c>
      <c r="T233" s="288">
        <f>S233*(1+Assumptions!$G$48)</f>
        <v>22.6</v>
      </c>
      <c r="U233" s="288">
        <f>T233*(1+Assumptions!$G$48)</f>
        <v>22.6</v>
      </c>
      <c r="V233" s="288">
        <f>U233*(1+Assumptions!$G$48)</f>
        <v>22.6</v>
      </c>
      <c r="W233" s="288">
        <f>V233*(1+Assumptions!$G$48)</f>
        <v>22.6</v>
      </c>
      <c r="X233" s="288">
        <f>W233*(1+Assumptions!$G$48)</f>
        <v>22.6</v>
      </c>
      <c r="Y233" s="232"/>
      <c r="Z233" s="232"/>
      <c r="AA233" s="232"/>
      <c r="AB233" s="232"/>
      <c r="AC233" s="232"/>
      <c r="AD233" s="232"/>
      <c r="AE233" s="232"/>
      <c r="AF233" s="232"/>
      <c r="AG233" s="232"/>
      <c r="AH233" s="232"/>
      <c r="AI233" s="232"/>
      <c r="AJ233" s="232"/>
      <c r="AK233" s="232"/>
      <c r="AL233" s="232"/>
      <c r="AM233" s="232"/>
      <c r="AN233" s="232"/>
      <c r="AO233" s="232"/>
      <c r="AP233" s="232"/>
      <c r="AQ233" s="232"/>
      <c r="AR233" s="232"/>
    </row>
    <row r="234" spans="1:44" x14ac:dyDescent="0.2">
      <c r="A234" s="232"/>
      <c r="B234" s="295" t="s">
        <v>414</v>
      </c>
      <c r="C234" s="296" t="b">
        <f t="shared" si="3"/>
        <v>0</v>
      </c>
      <c r="D234" s="7"/>
      <c r="E234" s="287">
        <v>6.2799999999999994</v>
      </c>
      <c r="F234" s="287">
        <v>6.26</v>
      </c>
      <c r="G234" s="287">
        <v>6.25</v>
      </c>
      <c r="H234" s="287">
        <v>6.2299999999999995</v>
      </c>
      <c r="I234" s="287">
        <v>6.2099999999999991</v>
      </c>
      <c r="J234" s="287">
        <v>6.18</v>
      </c>
      <c r="K234" s="287">
        <v>6.1599999999999993</v>
      </c>
      <c r="L234" s="287">
        <v>6.1599999999999993</v>
      </c>
      <c r="M234" s="287">
        <v>6.1599999999999993</v>
      </c>
      <c r="N234" s="288">
        <f>M234*(1+Assumptions!$G$48)</f>
        <v>6.1599999999999993</v>
      </c>
      <c r="O234" s="288">
        <f>N234*(1+Assumptions!$G$48)</f>
        <v>6.1599999999999993</v>
      </c>
      <c r="P234" s="288">
        <f>O234*(1+Assumptions!$G$48)</f>
        <v>6.1599999999999993</v>
      </c>
      <c r="Q234" s="288">
        <f>P234*(1+Assumptions!$G$48)</f>
        <v>6.1599999999999993</v>
      </c>
      <c r="R234" s="288">
        <f>Q234*(1+Assumptions!$G$48)</f>
        <v>6.1599999999999993</v>
      </c>
      <c r="S234" s="288">
        <f>R234*(1+Assumptions!$G$48)</f>
        <v>6.1599999999999993</v>
      </c>
      <c r="T234" s="288">
        <f>S234*(1+Assumptions!$G$48)</f>
        <v>6.1599999999999993</v>
      </c>
      <c r="U234" s="288">
        <f>T234*(1+Assumptions!$G$48)</f>
        <v>6.1599999999999993</v>
      </c>
      <c r="V234" s="288">
        <f>U234*(1+Assumptions!$G$48)</f>
        <v>6.1599999999999993</v>
      </c>
      <c r="W234" s="288">
        <f>V234*(1+Assumptions!$G$48)</f>
        <v>6.1599999999999993</v>
      </c>
      <c r="X234" s="288">
        <f>W234*(1+Assumptions!$G$48)</f>
        <v>6.1599999999999993</v>
      </c>
      <c r="Y234" s="232"/>
      <c r="Z234" s="232"/>
      <c r="AA234" s="232"/>
      <c r="AB234" s="232"/>
      <c r="AC234" s="232"/>
      <c r="AD234" s="232"/>
      <c r="AE234" s="232"/>
      <c r="AF234" s="232"/>
      <c r="AG234" s="232"/>
      <c r="AH234" s="232"/>
      <c r="AI234" s="232"/>
      <c r="AJ234" s="232"/>
      <c r="AK234" s="232"/>
      <c r="AL234" s="232"/>
      <c r="AM234" s="232"/>
      <c r="AN234" s="232"/>
      <c r="AO234" s="232"/>
      <c r="AP234" s="232"/>
      <c r="AQ234" s="232"/>
      <c r="AR234" s="232"/>
    </row>
    <row r="235" spans="1:44" x14ac:dyDescent="0.2">
      <c r="A235" s="232"/>
      <c r="B235" s="295" t="s">
        <v>415</v>
      </c>
      <c r="C235" s="296" t="b">
        <f t="shared" si="3"/>
        <v>0</v>
      </c>
      <c r="D235" s="7"/>
      <c r="E235" s="287">
        <v>4.68</v>
      </c>
      <c r="F235" s="287">
        <v>4.63</v>
      </c>
      <c r="G235" s="287">
        <v>4.59</v>
      </c>
      <c r="H235" s="287">
        <v>4.55</v>
      </c>
      <c r="I235" s="287">
        <v>4.51</v>
      </c>
      <c r="J235" s="287">
        <v>4.47</v>
      </c>
      <c r="K235" s="287">
        <v>4.4499999999999993</v>
      </c>
      <c r="L235" s="287">
        <v>4.43</v>
      </c>
      <c r="M235" s="287">
        <v>4.4000000000000004</v>
      </c>
      <c r="N235" s="288">
        <f>M235*(1+Assumptions!$G$48)</f>
        <v>4.4000000000000004</v>
      </c>
      <c r="O235" s="288">
        <f>N235*(1+Assumptions!$G$48)</f>
        <v>4.4000000000000004</v>
      </c>
      <c r="P235" s="288">
        <f>O235*(1+Assumptions!$G$48)</f>
        <v>4.4000000000000004</v>
      </c>
      <c r="Q235" s="288">
        <f>P235*(1+Assumptions!$G$48)</f>
        <v>4.4000000000000004</v>
      </c>
      <c r="R235" s="288">
        <f>Q235*(1+Assumptions!$G$48)</f>
        <v>4.4000000000000004</v>
      </c>
      <c r="S235" s="288">
        <f>R235*(1+Assumptions!$G$48)</f>
        <v>4.4000000000000004</v>
      </c>
      <c r="T235" s="288">
        <f>S235*(1+Assumptions!$G$48)</f>
        <v>4.4000000000000004</v>
      </c>
      <c r="U235" s="288">
        <f>T235*(1+Assumptions!$G$48)</f>
        <v>4.4000000000000004</v>
      </c>
      <c r="V235" s="288">
        <f>U235*(1+Assumptions!$G$48)</f>
        <v>4.4000000000000004</v>
      </c>
      <c r="W235" s="288">
        <f>V235*(1+Assumptions!$G$48)</f>
        <v>4.4000000000000004</v>
      </c>
      <c r="X235" s="288">
        <f>W235*(1+Assumptions!$G$48)</f>
        <v>4.4000000000000004</v>
      </c>
      <c r="Y235" s="232"/>
      <c r="Z235" s="232"/>
      <c r="AA235" s="232"/>
      <c r="AB235" s="232"/>
      <c r="AC235" s="232"/>
      <c r="AD235" s="232"/>
      <c r="AE235" s="232"/>
      <c r="AF235" s="232"/>
      <c r="AG235" s="232"/>
      <c r="AH235" s="232"/>
      <c r="AI235" s="232"/>
      <c r="AJ235" s="232"/>
      <c r="AK235" s="232"/>
      <c r="AL235" s="232"/>
      <c r="AM235" s="232"/>
      <c r="AN235" s="232"/>
      <c r="AO235" s="232"/>
      <c r="AP235" s="232"/>
      <c r="AQ235" s="232"/>
      <c r="AR235" s="232"/>
    </row>
    <row r="236" spans="1:44" x14ac:dyDescent="0.2">
      <c r="A236" s="232"/>
      <c r="B236" s="295" t="s">
        <v>416</v>
      </c>
      <c r="C236" s="296" t="b">
        <f t="shared" si="3"/>
        <v>0</v>
      </c>
      <c r="D236" s="7"/>
      <c r="E236" s="287">
        <v>7.91</v>
      </c>
      <c r="F236" s="287">
        <v>7.9399999999999995</v>
      </c>
      <c r="G236" s="287">
        <v>8.0500000000000007</v>
      </c>
      <c r="H236" s="287">
        <v>8.129999999999999</v>
      </c>
      <c r="I236" s="287">
        <v>8.11</v>
      </c>
      <c r="J236" s="287">
        <v>8.11</v>
      </c>
      <c r="K236" s="287">
        <v>8.2200000000000006</v>
      </c>
      <c r="L236" s="287">
        <v>8.36</v>
      </c>
      <c r="M236" s="287">
        <v>8.32</v>
      </c>
      <c r="N236" s="288">
        <f>M236*(1+Assumptions!$G$48)</f>
        <v>8.32</v>
      </c>
      <c r="O236" s="288">
        <f>N236*(1+Assumptions!$G$48)</f>
        <v>8.32</v>
      </c>
      <c r="P236" s="288">
        <f>O236*(1+Assumptions!$G$48)</f>
        <v>8.32</v>
      </c>
      <c r="Q236" s="288">
        <f>P236*(1+Assumptions!$G$48)</f>
        <v>8.32</v>
      </c>
      <c r="R236" s="288">
        <f>Q236*(1+Assumptions!$G$48)</f>
        <v>8.32</v>
      </c>
      <c r="S236" s="288">
        <f>R236*(1+Assumptions!$G$48)</f>
        <v>8.32</v>
      </c>
      <c r="T236" s="288">
        <f>S236*(1+Assumptions!$G$48)</f>
        <v>8.32</v>
      </c>
      <c r="U236" s="288">
        <f>T236*(1+Assumptions!$G$48)</f>
        <v>8.32</v>
      </c>
      <c r="V236" s="288">
        <f>U236*(1+Assumptions!$G$48)</f>
        <v>8.32</v>
      </c>
      <c r="W236" s="288">
        <f>V236*(1+Assumptions!$G$48)</f>
        <v>8.32</v>
      </c>
      <c r="X236" s="288">
        <f>W236*(1+Assumptions!$G$48)</f>
        <v>8.32</v>
      </c>
      <c r="Y236" s="232"/>
      <c r="Z236" s="232"/>
      <c r="AA236" s="232"/>
      <c r="AB236" s="232"/>
      <c r="AC236" s="232"/>
      <c r="AD236" s="232"/>
      <c r="AE236" s="232"/>
      <c r="AF236" s="232"/>
      <c r="AG236" s="232"/>
      <c r="AH236" s="232"/>
      <c r="AI236" s="232"/>
      <c r="AJ236" s="232"/>
      <c r="AK236" s="232"/>
      <c r="AL236" s="232"/>
      <c r="AM236" s="232"/>
      <c r="AN236" s="232"/>
      <c r="AO236" s="232"/>
      <c r="AP236" s="232"/>
      <c r="AQ236" s="232"/>
      <c r="AR236" s="232"/>
    </row>
    <row r="237" spans="1:44" x14ac:dyDescent="0.2">
      <c r="A237" s="232"/>
      <c r="B237" s="295" t="s">
        <v>417</v>
      </c>
      <c r="C237" s="296" t="b">
        <f t="shared" si="3"/>
        <v>0</v>
      </c>
      <c r="D237" s="7"/>
      <c r="E237" s="287">
        <v>2.8</v>
      </c>
      <c r="F237" s="287">
        <v>2.79</v>
      </c>
      <c r="G237" s="287">
        <v>2.8099999999999996</v>
      </c>
      <c r="H237" s="287">
        <v>2.82</v>
      </c>
      <c r="I237" s="287">
        <v>2.8099999999999996</v>
      </c>
      <c r="J237" s="287">
        <v>2.8099999999999996</v>
      </c>
      <c r="K237" s="287">
        <v>2.83</v>
      </c>
      <c r="L237" s="287">
        <v>2.86</v>
      </c>
      <c r="M237" s="287">
        <v>2.8499999999999996</v>
      </c>
      <c r="N237" s="288">
        <f>M237*(1+Assumptions!$G$48)</f>
        <v>2.8499999999999996</v>
      </c>
      <c r="O237" s="288">
        <f>N237*(1+Assumptions!$G$48)</f>
        <v>2.8499999999999996</v>
      </c>
      <c r="P237" s="288">
        <f>O237*(1+Assumptions!$G$48)</f>
        <v>2.8499999999999996</v>
      </c>
      <c r="Q237" s="288">
        <f>P237*(1+Assumptions!$G$48)</f>
        <v>2.8499999999999996</v>
      </c>
      <c r="R237" s="288">
        <f>Q237*(1+Assumptions!$G$48)</f>
        <v>2.8499999999999996</v>
      </c>
      <c r="S237" s="288">
        <f>R237*(1+Assumptions!$G$48)</f>
        <v>2.8499999999999996</v>
      </c>
      <c r="T237" s="288">
        <f>S237*(1+Assumptions!$G$48)</f>
        <v>2.8499999999999996</v>
      </c>
      <c r="U237" s="288">
        <f>T237*(1+Assumptions!$G$48)</f>
        <v>2.8499999999999996</v>
      </c>
      <c r="V237" s="288">
        <f>U237*(1+Assumptions!$G$48)</f>
        <v>2.8499999999999996</v>
      </c>
      <c r="W237" s="288">
        <f>V237*(1+Assumptions!$G$48)</f>
        <v>2.8499999999999996</v>
      </c>
      <c r="X237" s="288">
        <f>W237*(1+Assumptions!$G$48)</f>
        <v>2.8499999999999996</v>
      </c>
      <c r="Y237" s="232"/>
      <c r="Z237" s="232"/>
      <c r="AA237" s="232"/>
      <c r="AB237" s="232"/>
      <c r="AC237" s="232"/>
      <c r="AD237" s="232"/>
      <c r="AE237" s="232"/>
      <c r="AF237" s="232"/>
      <c r="AG237" s="232"/>
      <c r="AH237" s="232"/>
      <c r="AI237" s="232"/>
      <c r="AJ237" s="232"/>
      <c r="AK237" s="232"/>
      <c r="AL237" s="232"/>
      <c r="AM237" s="232"/>
      <c r="AN237" s="232"/>
      <c r="AO237" s="232"/>
      <c r="AP237" s="232"/>
      <c r="AQ237" s="232"/>
      <c r="AR237" s="232"/>
    </row>
    <row r="238" spans="1:44" x14ac:dyDescent="0.2">
      <c r="A238" s="232"/>
      <c r="B238" s="295" t="s">
        <v>418</v>
      </c>
      <c r="C238" s="296" t="b">
        <f t="shared" si="3"/>
        <v>0</v>
      </c>
      <c r="D238" s="7"/>
      <c r="E238" s="287">
        <v>2.15</v>
      </c>
      <c r="F238" s="287">
        <v>2.16</v>
      </c>
      <c r="G238" s="287">
        <v>2.1800000000000002</v>
      </c>
      <c r="H238" s="287">
        <v>2.19</v>
      </c>
      <c r="I238" s="287">
        <v>2.1800000000000002</v>
      </c>
      <c r="J238" s="287">
        <v>2.1800000000000002</v>
      </c>
      <c r="K238" s="287">
        <v>2.2000000000000002</v>
      </c>
      <c r="L238" s="287">
        <v>2.23</v>
      </c>
      <c r="M238" s="287">
        <v>2.2200000000000002</v>
      </c>
      <c r="N238" s="288">
        <f>M238*(1+Assumptions!$G$48)</f>
        <v>2.2200000000000002</v>
      </c>
      <c r="O238" s="288">
        <f>N238*(1+Assumptions!$G$48)</f>
        <v>2.2200000000000002</v>
      </c>
      <c r="P238" s="288">
        <f>O238*(1+Assumptions!$G$48)</f>
        <v>2.2200000000000002</v>
      </c>
      <c r="Q238" s="288">
        <f>P238*(1+Assumptions!$G$48)</f>
        <v>2.2200000000000002</v>
      </c>
      <c r="R238" s="288">
        <f>Q238*(1+Assumptions!$G$48)</f>
        <v>2.2200000000000002</v>
      </c>
      <c r="S238" s="288">
        <f>R238*(1+Assumptions!$G$48)</f>
        <v>2.2200000000000002</v>
      </c>
      <c r="T238" s="288">
        <f>S238*(1+Assumptions!$G$48)</f>
        <v>2.2200000000000002</v>
      </c>
      <c r="U238" s="288">
        <f>T238*(1+Assumptions!$G$48)</f>
        <v>2.2200000000000002</v>
      </c>
      <c r="V238" s="288">
        <f>U238*(1+Assumptions!$G$48)</f>
        <v>2.2200000000000002</v>
      </c>
      <c r="W238" s="288">
        <f>V238*(1+Assumptions!$G$48)</f>
        <v>2.2200000000000002</v>
      </c>
      <c r="X238" s="288">
        <f>W238*(1+Assumptions!$G$48)</f>
        <v>2.2200000000000002</v>
      </c>
      <c r="Y238" s="232"/>
      <c r="Z238" s="232"/>
      <c r="AA238" s="232"/>
      <c r="AB238" s="232"/>
      <c r="AC238" s="232"/>
      <c r="AD238" s="232"/>
      <c r="AE238" s="232"/>
      <c r="AF238" s="232"/>
      <c r="AG238" s="232"/>
      <c r="AH238" s="232"/>
      <c r="AI238" s="232"/>
      <c r="AJ238" s="232"/>
      <c r="AK238" s="232"/>
      <c r="AL238" s="232"/>
      <c r="AM238" s="232"/>
      <c r="AN238" s="232"/>
      <c r="AO238" s="232"/>
      <c r="AP238" s="232"/>
      <c r="AQ238" s="232"/>
      <c r="AR238" s="232"/>
    </row>
    <row r="239" spans="1:44" x14ac:dyDescent="0.2">
      <c r="A239" s="232"/>
      <c r="B239" s="295" t="s">
        <v>419</v>
      </c>
      <c r="C239" s="296" t="b">
        <f t="shared" si="3"/>
        <v>0</v>
      </c>
      <c r="D239" s="7"/>
      <c r="E239" s="287">
        <v>10.149999999999999</v>
      </c>
      <c r="F239" s="287">
        <v>10.079999999999998</v>
      </c>
      <c r="G239" s="287">
        <v>10.050000000000001</v>
      </c>
      <c r="H239" s="287">
        <v>10.16</v>
      </c>
      <c r="I239" s="287">
        <v>10.039999999999999</v>
      </c>
      <c r="J239" s="287">
        <v>9.9600000000000009</v>
      </c>
      <c r="K239" s="287">
        <v>9.9499999999999993</v>
      </c>
      <c r="L239" s="287">
        <v>9.93</v>
      </c>
      <c r="M239" s="287">
        <v>9.8699999999999992</v>
      </c>
      <c r="N239" s="288">
        <f>M239*(1+Assumptions!$G$48)</f>
        <v>9.8699999999999992</v>
      </c>
      <c r="O239" s="288">
        <f>N239*(1+Assumptions!$G$48)</f>
        <v>9.8699999999999992</v>
      </c>
      <c r="P239" s="288">
        <f>O239*(1+Assumptions!$G$48)</f>
        <v>9.8699999999999992</v>
      </c>
      <c r="Q239" s="288">
        <f>P239*(1+Assumptions!$G$48)</f>
        <v>9.8699999999999992</v>
      </c>
      <c r="R239" s="288">
        <f>Q239*(1+Assumptions!$G$48)</f>
        <v>9.8699999999999992</v>
      </c>
      <c r="S239" s="288">
        <f>R239*(1+Assumptions!$G$48)</f>
        <v>9.8699999999999992</v>
      </c>
      <c r="T239" s="288">
        <f>S239*(1+Assumptions!$G$48)</f>
        <v>9.8699999999999992</v>
      </c>
      <c r="U239" s="288">
        <f>T239*(1+Assumptions!$G$48)</f>
        <v>9.8699999999999992</v>
      </c>
      <c r="V239" s="288">
        <f>U239*(1+Assumptions!$G$48)</f>
        <v>9.8699999999999992</v>
      </c>
      <c r="W239" s="288">
        <f>V239*(1+Assumptions!$G$48)</f>
        <v>9.8699999999999992</v>
      </c>
      <c r="X239" s="288">
        <f>W239*(1+Assumptions!$G$48)</f>
        <v>9.8699999999999992</v>
      </c>
      <c r="Y239" s="232"/>
      <c r="Z239" s="232"/>
      <c r="AA239" s="232"/>
      <c r="AB239" s="232"/>
      <c r="AC239" s="232"/>
      <c r="AD239" s="232"/>
      <c r="AE239" s="232"/>
      <c r="AF239" s="232"/>
      <c r="AG239" s="232"/>
      <c r="AH239" s="232"/>
      <c r="AI239" s="232"/>
      <c r="AJ239" s="232"/>
      <c r="AK239" s="232"/>
      <c r="AL239" s="232"/>
      <c r="AM239" s="232"/>
      <c r="AN239" s="232"/>
      <c r="AO239" s="232"/>
      <c r="AP239" s="232"/>
      <c r="AQ239" s="232"/>
      <c r="AR239" s="232"/>
    </row>
    <row r="240" spans="1:44" x14ac:dyDescent="0.2">
      <c r="A240" s="232"/>
      <c r="B240" s="295" t="s">
        <v>420</v>
      </c>
      <c r="C240" s="296" t="b">
        <f t="shared" si="3"/>
        <v>0</v>
      </c>
      <c r="D240" s="7"/>
      <c r="E240" s="287">
        <v>1.42</v>
      </c>
      <c r="F240" s="287">
        <v>1.42</v>
      </c>
      <c r="G240" s="287">
        <v>1.41</v>
      </c>
      <c r="H240" s="287">
        <v>1.41</v>
      </c>
      <c r="I240" s="287">
        <v>1.39</v>
      </c>
      <c r="J240" s="287">
        <v>1.38</v>
      </c>
      <c r="K240" s="287">
        <v>1.37</v>
      </c>
      <c r="L240" s="287">
        <v>1.3599999999999999</v>
      </c>
      <c r="M240" s="287">
        <v>1.3399999999999999</v>
      </c>
      <c r="N240" s="288">
        <f>M240*(1+Assumptions!$G$48)</f>
        <v>1.3399999999999999</v>
      </c>
      <c r="O240" s="288">
        <f>N240*(1+Assumptions!$G$48)</f>
        <v>1.3399999999999999</v>
      </c>
      <c r="P240" s="288">
        <f>O240*(1+Assumptions!$G$48)</f>
        <v>1.3399999999999999</v>
      </c>
      <c r="Q240" s="288">
        <f>P240*(1+Assumptions!$G$48)</f>
        <v>1.3399999999999999</v>
      </c>
      <c r="R240" s="288">
        <f>Q240*(1+Assumptions!$G$48)</f>
        <v>1.3399999999999999</v>
      </c>
      <c r="S240" s="288">
        <f>R240*(1+Assumptions!$G$48)</f>
        <v>1.3399999999999999</v>
      </c>
      <c r="T240" s="288">
        <f>S240*(1+Assumptions!$G$48)</f>
        <v>1.3399999999999999</v>
      </c>
      <c r="U240" s="288">
        <f>T240*(1+Assumptions!$G$48)</f>
        <v>1.3399999999999999</v>
      </c>
      <c r="V240" s="288">
        <f>U240*(1+Assumptions!$G$48)</f>
        <v>1.3399999999999999</v>
      </c>
      <c r="W240" s="288">
        <f>V240*(1+Assumptions!$G$48)</f>
        <v>1.3399999999999999</v>
      </c>
      <c r="X240" s="288">
        <f>W240*(1+Assumptions!$G$48)</f>
        <v>1.3399999999999999</v>
      </c>
      <c r="Y240" s="232"/>
      <c r="Z240" s="232"/>
      <c r="AA240" s="232"/>
      <c r="AB240" s="232"/>
      <c r="AC240" s="232"/>
      <c r="AD240" s="232"/>
      <c r="AE240" s="232"/>
      <c r="AF240" s="232"/>
      <c r="AG240" s="232"/>
      <c r="AH240" s="232"/>
      <c r="AI240" s="232"/>
      <c r="AJ240" s="232"/>
      <c r="AK240" s="232"/>
      <c r="AL240" s="232"/>
      <c r="AM240" s="232"/>
      <c r="AN240" s="232"/>
      <c r="AO240" s="232"/>
      <c r="AP240" s="232"/>
      <c r="AQ240" s="232"/>
      <c r="AR240" s="232"/>
    </row>
    <row r="241" spans="1:44" x14ac:dyDescent="0.2">
      <c r="A241" s="232"/>
      <c r="B241" s="295" t="s">
        <v>421</v>
      </c>
      <c r="C241" s="296" t="b">
        <f t="shared" si="3"/>
        <v>0</v>
      </c>
      <c r="D241" s="7"/>
      <c r="E241" s="287">
        <v>6.379999999999999</v>
      </c>
      <c r="F241" s="287">
        <v>6.3699999999999992</v>
      </c>
      <c r="G241" s="287">
        <v>6.39</v>
      </c>
      <c r="H241" s="287">
        <v>6.39</v>
      </c>
      <c r="I241" s="287">
        <v>6.35</v>
      </c>
      <c r="J241" s="287">
        <v>6.3199999999999994</v>
      </c>
      <c r="K241" s="287">
        <v>6.33</v>
      </c>
      <c r="L241" s="287">
        <v>6.3599999999999994</v>
      </c>
      <c r="M241" s="287">
        <v>6.31</v>
      </c>
      <c r="N241" s="288">
        <f>M241*(1+Assumptions!$G$48)</f>
        <v>6.31</v>
      </c>
      <c r="O241" s="288">
        <f>N241*(1+Assumptions!$G$48)</f>
        <v>6.31</v>
      </c>
      <c r="P241" s="288">
        <f>O241*(1+Assumptions!$G$48)</f>
        <v>6.31</v>
      </c>
      <c r="Q241" s="288">
        <f>P241*(1+Assumptions!$G$48)</f>
        <v>6.31</v>
      </c>
      <c r="R241" s="288">
        <f>Q241*(1+Assumptions!$G$48)</f>
        <v>6.31</v>
      </c>
      <c r="S241" s="288">
        <f>R241*(1+Assumptions!$G$48)</f>
        <v>6.31</v>
      </c>
      <c r="T241" s="288">
        <f>S241*(1+Assumptions!$G$48)</f>
        <v>6.31</v>
      </c>
      <c r="U241" s="288">
        <f>T241*(1+Assumptions!$G$48)</f>
        <v>6.31</v>
      </c>
      <c r="V241" s="288">
        <f>U241*(1+Assumptions!$G$48)</f>
        <v>6.31</v>
      </c>
      <c r="W241" s="288">
        <f>V241*(1+Assumptions!$G$48)</f>
        <v>6.31</v>
      </c>
      <c r="X241" s="288">
        <f>W241*(1+Assumptions!$G$48)</f>
        <v>6.31</v>
      </c>
      <c r="Y241" s="232"/>
      <c r="Z241" s="232"/>
      <c r="AA241" s="232"/>
      <c r="AB241" s="232"/>
      <c r="AC241" s="232"/>
      <c r="AD241" s="232"/>
      <c r="AE241" s="232"/>
      <c r="AF241" s="232"/>
      <c r="AG241" s="232"/>
      <c r="AH241" s="232"/>
      <c r="AI241" s="232"/>
      <c r="AJ241" s="232"/>
      <c r="AK241" s="232"/>
      <c r="AL241" s="232"/>
      <c r="AM241" s="232"/>
      <c r="AN241" s="232"/>
      <c r="AO241" s="232"/>
      <c r="AP241" s="232"/>
      <c r="AQ241" s="232"/>
      <c r="AR241" s="232"/>
    </row>
    <row r="242" spans="1:44" x14ac:dyDescent="0.2">
      <c r="A242" s="232"/>
      <c r="B242" s="295" t="s">
        <v>863</v>
      </c>
      <c r="C242" s="296" t="b">
        <f t="shared" si="3"/>
        <v>0</v>
      </c>
      <c r="D242" s="7"/>
      <c r="E242" s="287">
        <v>0</v>
      </c>
      <c r="F242" s="287">
        <v>5.71</v>
      </c>
      <c r="G242" s="287">
        <v>5.8299999999999992</v>
      </c>
      <c r="H242" s="287">
        <v>5.94</v>
      </c>
      <c r="I242" s="287">
        <v>6.0599999999999987</v>
      </c>
      <c r="J242" s="287">
        <v>6.1499999999999995</v>
      </c>
      <c r="K242" s="287">
        <v>6.2899999999999991</v>
      </c>
      <c r="L242" s="287">
        <v>6.42</v>
      </c>
      <c r="M242" s="287">
        <v>6.5199999999999987</v>
      </c>
      <c r="N242" s="288">
        <f>M242*(1+Assumptions!$G$48)</f>
        <v>6.5199999999999987</v>
      </c>
      <c r="O242" s="288">
        <f>N242*(1+Assumptions!$G$48)</f>
        <v>6.5199999999999987</v>
      </c>
      <c r="P242" s="288">
        <f>O242*(1+Assumptions!$G$48)</f>
        <v>6.5199999999999987</v>
      </c>
      <c r="Q242" s="288">
        <f>P242*(1+Assumptions!$G$48)</f>
        <v>6.5199999999999987</v>
      </c>
      <c r="R242" s="288">
        <f>Q242*(1+Assumptions!$G$48)</f>
        <v>6.5199999999999987</v>
      </c>
      <c r="S242" s="288">
        <f>R242*(1+Assumptions!$G$48)</f>
        <v>6.5199999999999987</v>
      </c>
      <c r="T242" s="288">
        <f>S242*(1+Assumptions!$G$48)</f>
        <v>6.5199999999999987</v>
      </c>
      <c r="U242" s="288">
        <f>T242*(1+Assumptions!$G$48)</f>
        <v>6.5199999999999987</v>
      </c>
      <c r="V242" s="288">
        <f>U242*(1+Assumptions!$G$48)</f>
        <v>6.5199999999999987</v>
      </c>
      <c r="W242" s="288">
        <f>V242*(1+Assumptions!$G$48)</f>
        <v>6.5199999999999987</v>
      </c>
      <c r="X242" s="288">
        <f>W242*(1+Assumptions!$G$48)</f>
        <v>6.5199999999999987</v>
      </c>
      <c r="Y242" s="232"/>
      <c r="Z242" s="232"/>
      <c r="AA242" s="232"/>
      <c r="AB242" s="232"/>
      <c r="AC242" s="232"/>
      <c r="AD242" s="232"/>
      <c r="AE242" s="232"/>
      <c r="AF242" s="232"/>
      <c r="AG242" s="232"/>
      <c r="AH242" s="232"/>
      <c r="AI242" s="232"/>
      <c r="AJ242" s="232"/>
      <c r="AK242" s="232"/>
      <c r="AL242" s="232"/>
      <c r="AM242" s="232"/>
      <c r="AN242" s="232"/>
      <c r="AO242" s="232"/>
      <c r="AP242" s="232"/>
      <c r="AQ242" s="232"/>
      <c r="AR242" s="232"/>
    </row>
    <row r="243" spans="1:44" x14ac:dyDescent="0.2">
      <c r="A243" s="232"/>
      <c r="B243" s="295" t="s">
        <v>864</v>
      </c>
      <c r="C243" s="296" t="b">
        <f t="shared" si="3"/>
        <v>0</v>
      </c>
      <c r="D243" s="7"/>
      <c r="E243" s="287">
        <v>0</v>
      </c>
      <c r="F243" s="287">
        <v>5.9999999999999991</v>
      </c>
      <c r="G243" s="287">
        <v>6.1499999999999995</v>
      </c>
      <c r="H243" s="287">
        <v>6.27</v>
      </c>
      <c r="I243" s="287">
        <v>6.3599999999999994</v>
      </c>
      <c r="J243" s="287">
        <v>6.4799999999999995</v>
      </c>
      <c r="K243" s="287">
        <v>6.66</v>
      </c>
      <c r="L243" s="287">
        <v>6.84</v>
      </c>
      <c r="M243" s="287">
        <v>6.96</v>
      </c>
      <c r="N243" s="288">
        <f>M243*(1+Assumptions!$G$48)</f>
        <v>6.96</v>
      </c>
      <c r="O243" s="288">
        <f>N243*(1+Assumptions!$G$48)</f>
        <v>6.96</v>
      </c>
      <c r="P243" s="288">
        <f>O243*(1+Assumptions!$G$48)</f>
        <v>6.96</v>
      </c>
      <c r="Q243" s="288">
        <f>P243*(1+Assumptions!$G$48)</f>
        <v>6.96</v>
      </c>
      <c r="R243" s="288">
        <f>Q243*(1+Assumptions!$G$48)</f>
        <v>6.96</v>
      </c>
      <c r="S243" s="288">
        <f>R243*(1+Assumptions!$G$48)</f>
        <v>6.96</v>
      </c>
      <c r="T243" s="288">
        <f>S243*(1+Assumptions!$G$48)</f>
        <v>6.96</v>
      </c>
      <c r="U243" s="288">
        <f>T243*(1+Assumptions!$G$48)</f>
        <v>6.96</v>
      </c>
      <c r="V243" s="288">
        <f>U243*(1+Assumptions!$G$48)</f>
        <v>6.96</v>
      </c>
      <c r="W243" s="288">
        <f>V243*(1+Assumptions!$G$48)</f>
        <v>6.96</v>
      </c>
      <c r="X243" s="288">
        <f>W243*(1+Assumptions!$G$48)</f>
        <v>6.96</v>
      </c>
      <c r="Y243" s="232"/>
      <c r="Z243" s="232"/>
      <c r="AA243" s="232"/>
      <c r="AB243" s="232"/>
      <c r="AC243" s="232"/>
      <c r="AD243" s="232"/>
      <c r="AE243" s="232"/>
      <c r="AF243" s="232"/>
      <c r="AG243" s="232"/>
      <c r="AH243" s="232"/>
      <c r="AI243" s="232"/>
      <c r="AJ243" s="232"/>
      <c r="AK243" s="232"/>
      <c r="AL243" s="232"/>
      <c r="AM243" s="232"/>
      <c r="AN243" s="232"/>
      <c r="AO243" s="232"/>
      <c r="AP243" s="232"/>
      <c r="AQ243" s="232"/>
      <c r="AR243" s="232"/>
    </row>
    <row r="244" spans="1:44" x14ac:dyDescent="0.2">
      <c r="A244" s="232"/>
      <c r="B244" s="295" t="s">
        <v>865</v>
      </c>
      <c r="C244" s="296" t="b">
        <f t="shared" si="3"/>
        <v>0</v>
      </c>
      <c r="D244" s="7"/>
      <c r="E244" s="287">
        <v>2.79</v>
      </c>
      <c r="F244" s="287">
        <v>3.1099999999999994</v>
      </c>
      <c r="G244" s="287">
        <v>3.13</v>
      </c>
      <c r="H244" s="287">
        <v>3.1599999999999997</v>
      </c>
      <c r="I244" s="287">
        <v>3.1499999999999995</v>
      </c>
      <c r="J244" s="287">
        <v>3.1499999999999995</v>
      </c>
      <c r="K244" s="287">
        <v>3.17</v>
      </c>
      <c r="L244" s="287">
        <v>3.1899999999999995</v>
      </c>
      <c r="M244" s="287">
        <v>3.1999999999999997</v>
      </c>
      <c r="N244" s="288">
        <f>M244*(1+Assumptions!$G$48)</f>
        <v>3.1999999999999997</v>
      </c>
      <c r="O244" s="288">
        <f>N244*(1+Assumptions!$G$48)</f>
        <v>3.1999999999999997</v>
      </c>
      <c r="P244" s="288">
        <f>O244*(1+Assumptions!$G$48)</f>
        <v>3.1999999999999997</v>
      </c>
      <c r="Q244" s="288">
        <f>P244*(1+Assumptions!$G$48)</f>
        <v>3.1999999999999997</v>
      </c>
      <c r="R244" s="288">
        <f>Q244*(1+Assumptions!$G$48)</f>
        <v>3.1999999999999997</v>
      </c>
      <c r="S244" s="288">
        <f>R244*(1+Assumptions!$G$48)</f>
        <v>3.1999999999999997</v>
      </c>
      <c r="T244" s="288">
        <f>S244*(1+Assumptions!$G$48)</f>
        <v>3.1999999999999997</v>
      </c>
      <c r="U244" s="288">
        <f>T244*(1+Assumptions!$G$48)</f>
        <v>3.1999999999999997</v>
      </c>
      <c r="V244" s="288">
        <f>U244*(1+Assumptions!$G$48)</f>
        <v>3.1999999999999997</v>
      </c>
      <c r="W244" s="288">
        <f>V244*(1+Assumptions!$G$48)</f>
        <v>3.1999999999999997</v>
      </c>
      <c r="X244" s="288">
        <f>W244*(1+Assumptions!$G$48)</f>
        <v>3.1999999999999997</v>
      </c>
      <c r="Y244" s="232"/>
      <c r="Z244" s="232"/>
      <c r="AA244" s="232"/>
      <c r="AB244" s="232"/>
      <c r="AC244" s="232"/>
      <c r="AD244" s="232"/>
      <c r="AE244" s="232"/>
      <c r="AF244" s="232"/>
      <c r="AG244" s="232"/>
      <c r="AH244" s="232"/>
      <c r="AI244" s="232"/>
      <c r="AJ244" s="232"/>
      <c r="AK244" s="232"/>
      <c r="AL244" s="232"/>
      <c r="AM244" s="232"/>
      <c r="AN244" s="232"/>
      <c r="AO244" s="232"/>
      <c r="AP244" s="232"/>
      <c r="AQ244" s="232"/>
      <c r="AR244" s="232"/>
    </row>
    <row r="245" spans="1:44" x14ac:dyDescent="0.2">
      <c r="A245" s="232"/>
      <c r="B245" s="295" t="s">
        <v>866</v>
      </c>
      <c r="C245" s="296" t="b">
        <f t="shared" si="3"/>
        <v>0</v>
      </c>
      <c r="D245" s="7"/>
      <c r="E245" s="287">
        <v>3.45</v>
      </c>
      <c r="F245" s="287">
        <v>3.46</v>
      </c>
      <c r="G245" s="287">
        <v>3.48</v>
      </c>
      <c r="H245" s="287">
        <v>3.5</v>
      </c>
      <c r="I245" s="287">
        <v>3.51</v>
      </c>
      <c r="J245" s="287">
        <v>3.52</v>
      </c>
      <c r="K245" s="287">
        <v>3.55</v>
      </c>
      <c r="L245" s="287">
        <v>3.6</v>
      </c>
      <c r="M245" s="287">
        <v>3.62</v>
      </c>
      <c r="N245" s="288">
        <f>M245*(1+Assumptions!$G$48)</f>
        <v>3.62</v>
      </c>
      <c r="O245" s="288">
        <f>N245*(1+Assumptions!$G$48)</f>
        <v>3.62</v>
      </c>
      <c r="P245" s="288">
        <f>O245*(1+Assumptions!$G$48)</f>
        <v>3.62</v>
      </c>
      <c r="Q245" s="288">
        <f>P245*(1+Assumptions!$G$48)</f>
        <v>3.62</v>
      </c>
      <c r="R245" s="288">
        <f>Q245*(1+Assumptions!$G$48)</f>
        <v>3.62</v>
      </c>
      <c r="S245" s="288">
        <f>R245*(1+Assumptions!$G$48)</f>
        <v>3.62</v>
      </c>
      <c r="T245" s="288">
        <f>S245*(1+Assumptions!$G$48)</f>
        <v>3.62</v>
      </c>
      <c r="U245" s="288">
        <f>T245*(1+Assumptions!$G$48)</f>
        <v>3.62</v>
      </c>
      <c r="V245" s="288">
        <f>U245*(1+Assumptions!$G$48)</f>
        <v>3.62</v>
      </c>
      <c r="W245" s="288">
        <f>V245*(1+Assumptions!$G$48)</f>
        <v>3.62</v>
      </c>
      <c r="X245" s="288">
        <f>W245*(1+Assumptions!$G$48)</f>
        <v>3.62</v>
      </c>
      <c r="Y245" s="232"/>
      <c r="Z245" s="232"/>
      <c r="AA245" s="232"/>
      <c r="AB245" s="232"/>
      <c r="AC245" s="232"/>
      <c r="AD245" s="232"/>
      <c r="AE245" s="232"/>
      <c r="AF245" s="232"/>
      <c r="AG245" s="232"/>
      <c r="AH245" s="232"/>
      <c r="AI245" s="232"/>
      <c r="AJ245" s="232"/>
      <c r="AK245" s="232"/>
      <c r="AL245" s="232"/>
      <c r="AM245" s="232"/>
      <c r="AN245" s="232"/>
      <c r="AO245" s="232"/>
      <c r="AP245" s="232"/>
      <c r="AQ245" s="232"/>
      <c r="AR245" s="232"/>
    </row>
    <row r="246" spans="1:44" x14ac:dyDescent="0.2">
      <c r="A246" s="232"/>
      <c r="B246" s="295" t="s">
        <v>867</v>
      </c>
      <c r="C246" s="296" t="b">
        <f t="shared" si="3"/>
        <v>0</v>
      </c>
      <c r="D246" s="7"/>
      <c r="E246" s="287">
        <v>1.41</v>
      </c>
      <c r="F246" s="287">
        <v>1.46</v>
      </c>
      <c r="G246" s="287">
        <v>1.4999999999999998</v>
      </c>
      <c r="H246" s="287">
        <v>1.5499999999999998</v>
      </c>
      <c r="I246" s="287">
        <v>1.5899999999999999</v>
      </c>
      <c r="J246" s="287">
        <v>1.6299999999999997</v>
      </c>
      <c r="K246" s="287">
        <v>1.68</v>
      </c>
      <c r="L246" s="287">
        <v>1.73</v>
      </c>
      <c r="M246" s="287">
        <v>1.77</v>
      </c>
      <c r="N246" s="288">
        <f>M246*(1+Assumptions!$G$48)</f>
        <v>1.77</v>
      </c>
      <c r="O246" s="288">
        <f>N246*(1+Assumptions!$G$48)</f>
        <v>1.77</v>
      </c>
      <c r="P246" s="288">
        <f>O246*(1+Assumptions!$G$48)</f>
        <v>1.77</v>
      </c>
      <c r="Q246" s="288">
        <f>P246*(1+Assumptions!$G$48)</f>
        <v>1.77</v>
      </c>
      <c r="R246" s="288">
        <f>Q246*(1+Assumptions!$G$48)</f>
        <v>1.77</v>
      </c>
      <c r="S246" s="288">
        <f>R246*(1+Assumptions!$G$48)</f>
        <v>1.77</v>
      </c>
      <c r="T246" s="288">
        <f>S246*(1+Assumptions!$G$48)</f>
        <v>1.77</v>
      </c>
      <c r="U246" s="288">
        <f>T246*(1+Assumptions!$G$48)</f>
        <v>1.77</v>
      </c>
      <c r="V246" s="288">
        <f>U246*(1+Assumptions!$G$48)</f>
        <v>1.77</v>
      </c>
      <c r="W246" s="288">
        <f>V246*(1+Assumptions!$G$48)</f>
        <v>1.77</v>
      </c>
      <c r="X246" s="288">
        <f>W246*(1+Assumptions!$G$48)</f>
        <v>1.77</v>
      </c>
      <c r="Y246" s="232"/>
      <c r="Z246" s="232"/>
      <c r="AA246" s="232"/>
      <c r="AB246" s="232"/>
      <c r="AC246" s="232"/>
      <c r="AD246" s="232"/>
      <c r="AE246" s="232"/>
      <c r="AF246" s="232"/>
      <c r="AG246" s="232"/>
      <c r="AH246" s="232"/>
      <c r="AI246" s="232"/>
      <c r="AJ246" s="232"/>
      <c r="AK246" s="232"/>
      <c r="AL246" s="232"/>
      <c r="AM246" s="232"/>
      <c r="AN246" s="232"/>
      <c r="AO246" s="232"/>
      <c r="AP246" s="232"/>
      <c r="AQ246" s="232"/>
      <c r="AR246" s="232"/>
    </row>
    <row r="247" spans="1:44" x14ac:dyDescent="0.2">
      <c r="A247" s="232"/>
      <c r="B247" s="295" t="s">
        <v>868</v>
      </c>
      <c r="C247" s="296" t="b">
        <f t="shared" si="3"/>
        <v>0</v>
      </c>
      <c r="D247" s="7"/>
      <c r="E247" s="287">
        <v>3.28</v>
      </c>
      <c r="F247" s="287">
        <v>3.2999999999999994</v>
      </c>
      <c r="G247" s="287">
        <v>3.34</v>
      </c>
      <c r="H247" s="287">
        <v>3.37</v>
      </c>
      <c r="I247" s="287">
        <v>3.4</v>
      </c>
      <c r="J247" s="287">
        <v>3.42</v>
      </c>
      <c r="K247" s="287">
        <v>3.4699999999999998</v>
      </c>
      <c r="L247" s="287">
        <v>3.52</v>
      </c>
      <c r="M247" s="287">
        <v>3.55</v>
      </c>
      <c r="N247" s="288">
        <f>M247*(1+Assumptions!$G$48)</f>
        <v>3.55</v>
      </c>
      <c r="O247" s="288">
        <f>N247*(1+Assumptions!$G$48)</f>
        <v>3.55</v>
      </c>
      <c r="P247" s="288">
        <f>O247*(1+Assumptions!$G$48)</f>
        <v>3.55</v>
      </c>
      <c r="Q247" s="288">
        <f>P247*(1+Assumptions!$G$48)</f>
        <v>3.55</v>
      </c>
      <c r="R247" s="288">
        <f>Q247*(1+Assumptions!$G$48)</f>
        <v>3.55</v>
      </c>
      <c r="S247" s="288">
        <f>R247*(1+Assumptions!$G$48)</f>
        <v>3.55</v>
      </c>
      <c r="T247" s="288">
        <f>S247*(1+Assumptions!$G$48)</f>
        <v>3.55</v>
      </c>
      <c r="U247" s="288">
        <f>T247*(1+Assumptions!$G$48)</f>
        <v>3.55</v>
      </c>
      <c r="V247" s="288">
        <f>U247*(1+Assumptions!$G$48)</f>
        <v>3.55</v>
      </c>
      <c r="W247" s="288">
        <f>V247*(1+Assumptions!$G$48)</f>
        <v>3.55</v>
      </c>
      <c r="X247" s="288">
        <f>W247*(1+Assumptions!$G$48)</f>
        <v>3.55</v>
      </c>
      <c r="Y247" s="232"/>
      <c r="Z247" s="232"/>
      <c r="AA247" s="232"/>
      <c r="AB247" s="232"/>
      <c r="AC247" s="232"/>
      <c r="AD247" s="232"/>
      <c r="AE247" s="232"/>
      <c r="AF247" s="232"/>
      <c r="AG247" s="232"/>
      <c r="AH247" s="232"/>
      <c r="AI247" s="232"/>
      <c r="AJ247" s="232"/>
      <c r="AK247" s="232"/>
      <c r="AL247" s="232"/>
      <c r="AM247" s="232"/>
      <c r="AN247" s="232"/>
      <c r="AO247" s="232"/>
      <c r="AP247" s="232"/>
      <c r="AQ247" s="232"/>
      <c r="AR247" s="232"/>
    </row>
    <row r="248" spans="1:44" x14ac:dyDescent="0.2">
      <c r="A248" s="232"/>
      <c r="B248" s="295" t="s">
        <v>869</v>
      </c>
      <c r="C248" s="296" t="b">
        <f t="shared" si="3"/>
        <v>0</v>
      </c>
      <c r="D248" s="7"/>
      <c r="E248" s="287">
        <v>1.5199999999999998</v>
      </c>
      <c r="F248" s="287">
        <v>1.5599999999999998</v>
      </c>
      <c r="G248" s="287">
        <v>1.5899999999999999</v>
      </c>
      <c r="H248" s="287">
        <v>1.6299999999999997</v>
      </c>
      <c r="I248" s="287">
        <v>1.66</v>
      </c>
      <c r="J248" s="287">
        <v>1.69</v>
      </c>
      <c r="K248" s="287">
        <v>1.73</v>
      </c>
      <c r="L248" s="287">
        <v>1.76</v>
      </c>
      <c r="M248" s="287">
        <v>1.79</v>
      </c>
      <c r="N248" s="288">
        <f>M248*(1+Assumptions!$G$48)</f>
        <v>1.79</v>
      </c>
      <c r="O248" s="288">
        <f>N248*(1+Assumptions!$G$48)</f>
        <v>1.79</v>
      </c>
      <c r="P248" s="288">
        <f>O248*(1+Assumptions!$G$48)</f>
        <v>1.79</v>
      </c>
      <c r="Q248" s="288">
        <f>P248*(1+Assumptions!$G$48)</f>
        <v>1.79</v>
      </c>
      <c r="R248" s="288">
        <f>Q248*(1+Assumptions!$G$48)</f>
        <v>1.79</v>
      </c>
      <c r="S248" s="288">
        <f>R248*(1+Assumptions!$G$48)</f>
        <v>1.79</v>
      </c>
      <c r="T248" s="288">
        <f>S248*(1+Assumptions!$G$48)</f>
        <v>1.79</v>
      </c>
      <c r="U248" s="288">
        <f>T248*(1+Assumptions!$G$48)</f>
        <v>1.79</v>
      </c>
      <c r="V248" s="288">
        <f>U248*(1+Assumptions!$G$48)</f>
        <v>1.79</v>
      </c>
      <c r="W248" s="288">
        <f>V248*(1+Assumptions!$G$48)</f>
        <v>1.79</v>
      </c>
      <c r="X248" s="288">
        <f>W248*(1+Assumptions!$G$48)</f>
        <v>1.79</v>
      </c>
      <c r="Y248" s="232"/>
      <c r="Z248" s="232"/>
      <c r="AA248" s="232"/>
      <c r="AB248" s="232"/>
      <c r="AC248" s="232"/>
      <c r="AD248" s="232"/>
      <c r="AE248" s="232"/>
      <c r="AF248" s="232"/>
      <c r="AG248" s="232"/>
      <c r="AH248" s="232"/>
      <c r="AI248" s="232"/>
      <c r="AJ248" s="232"/>
      <c r="AK248" s="232"/>
      <c r="AL248" s="232"/>
      <c r="AM248" s="232"/>
      <c r="AN248" s="232"/>
      <c r="AO248" s="232"/>
      <c r="AP248" s="232"/>
      <c r="AQ248" s="232"/>
      <c r="AR248" s="232"/>
    </row>
    <row r="249" spans="1:44" x14ac:dyDescent="0.2">
      <c r="A249" s="232"/>
      <c r="B249" s="295" t="s">
        <v>870</v>
      </c>
      <c r="C249" s="296" t="b">
        <f t="shared" si="3"/>
        <v>0</v>
      </c>
      <c r="D249" s="7"/>
      <c r="E249" s="287">
        <v>4.0999999999999996</v>
      </c>
      <c r="F249" s="287">
        <v>4.26</v>
      </c>
      <c r="G249" s="287">
        <v>4.3499999999999996</v>
      </c>
      <c r="H249" s="287">
        <v>4.4499999999999993</v>
      </c>
      <c r="I249" s="287">
        <v>4.5</v>
      </c>
      <c r="J249" s="287">
        <v>4.57</v>
      </c>
      <c r="K249" s="287">
        <v>4.68</v>
      </c>
      <c r="L249" s="287">
        <v>4.78</v>
      </c>
      <c r="M249" s="287">
        <v>4.8899999999999997</v>
      </c>
      <c r="N249" s="288">
        <f>M249*(1+Assumptions!$G$48)</f>
        <v>4.8899999999999997</v>
      </c>
      <c r="O249" s="288">
        <f>N249*(1+Assumptions!$G$48)</f>
        <v>4.8899999999999997</v>
      </c>
      <c r="P249" s="288">
        <f>O249*(1+Assumptions!$G$48)</f>
        <v>4.8899999999999997</v>
      </c>
      <c r="Q249" s="288">
        <f>P249*(1+Assumptions!$G$48)</f>
        <v>4.8899999999999997</v>
      </c>
      <c r="R249" s="288">
        <f>Q249*(1+Assumptions!$G$48)</f>
        <v>4.8899999999999997</v>
      </c>
      <c r="S249" s="288">
        <f>R249*(1+Assumptions!$G$48)</f>
        <v>4.8899999999999997</v>
      </c>
      <c r="T249" s="288">
        <f>S249*(1+Assumptions!$G$48)</f>
        <v>4.8899999999999997</v>
      </c>
      <c r="U249" s="288">
        <f>T249*(1+Assumptions!$G$48)</f>
        <v>4.8899999999999997</v>
      </c>
      <c r="V249" s="288">
        <f>U249*(1+Assumptions!$G$48)</f>
        <v>4.8899999999999997</v>
      </c>
      <c r="W249" s="288">
        <f>V249*(1+Assumptions!$G$48)</f>
        <v>4.8899999999999997</v>
      </c>
      <c r="X249" s="288">
        <f>W249*(1+Assumptions!$G$48)</f>
        <v>4.8899999999999997</v>
      </c>
      <c r="Y249" s="232"/>
      <c r="Z249" s="232"/>
      <c r="AA249" s="232"/>
      <c r="AB249" s="232"/>
      <c r="AC249" s="232"/>
      <c r="AD249" s="232"/>
      <c r="AE249" s="232"/>
      <c r="AF249" s="232"/>
      <c r="AG249" s="232"/>
      <c r="AH249" s="232"/>
      <c r="AI249" s="232"/>
      <c r="AJ249" s="232"/>
      <c r="AK249" s="232"/>
      <c r="AL249" s="232"/>
      <c r="AM249" s="232"/>
      <c r="AN249" s="232"/>
      <c r="AO249" s="232"/>
      <c r="AP249" s="232"/>
      <c r="AQ249" s="232"/>
      <c r="AR249" s="232"/>
    </row>
    <row r="250" spans="1:44" x14ac:dyDescent="0.2">
      <c r="A250" s="232"/>
      <c r="B250" s="295" t="s">
        <v>871</v>
      </c>
      <c r="C250" s="296" t="b">
        <f t="shared" si="3"/>
        <v>0</v>
      </c>
      <c r="D250" s="7"/>
      <c r="E250" s="287">
        <v>3.4</v>
      </c>
      <c r="F250" s="287">
        <v>3.4699999999999998</v>
      </c>
      <c r="G250" s="287">
        <v>3.56</v>
      </c>
      <c r="H250" s="287">
        <v>3.64</v>
      </c>
      <c r="I250" s="287">
        <v>3.7</v>
      </c>
      <c r="J250" s="287">
        <v>3.76</v>
      </c>
      <c r="K250" s="287">
        <v>3.8499999999999996</v>
      </c>
      <c r="L250" s="287">
        <v>3.95</v>
      </c>
      <c r="M250" s="287">
        <v>4.01</v>
      </c>
      <c r="N250" s="288">
        <f>M250*(1+Assumptions!$G$48)</f>
        <v>4.01</v>
      </c>
      <c r="O250" s="288">
        <f>N250*(1+Assumptions!$G$48)</f>
        <v>4.01</v>
      </c>
      <c r="P250" s="288">
        <f>O250*(1+Assumptions!$G$48)</f>
        <v>4.01</v>
      </c>
      <c r="Q250" s="288">
        <f>P250*(1+Assumptions!$G$48)</f>
        <v>4.01</v>
      </c>
      <c r="R250" s="288">
        <f>Q250*(1+Assumptions!$G$48)</f>
        <v>4.01</v>
      </c>
      <c r="S250" s="288">
        <f>R250*(1+Assumptions!$G$48)</f>
        <v>4.01</v>
      </c>
      <c r="T250" s="288">
        <f>S250*(1+Assumptions!$G$48)</f>
        <v>4.01</v>
      </c>
      <c r="U250" s="288">
        <f>T250*(1+Assumptions!$G$48)</f>
        <v>4.01</v>
      </c>
      <c r="V250" s="288">
        <f>U250*(1+Assumptions!$G$48)</f>
        <v>4.01</v>
      </c>
      <c r="W250" s="288">
        <f>V250*(1+Assumptions!$G$48)</f>
        <v>4.01</v>
      </c>
      <c r="X250" s="288">
        <f>W250*(1+Assumptions!$G$48)</f>
        <v>4.01</v>
      </c>
      <c r="Y250" s="232"/>
      <c r="Z250" s="232"/>
      <c r="AA250" s="232"/>
      <c r="AB250" s="232"/>
      <c r="AC250" s="232"/>
      <c r="AD250" s="232"/>
      <c r="AE250" s="232"/>
      <c r="AF250" s="232"/>
      <c r="AG250" s="232"/>
      <c r="AH250" s="232"/>
      <c r="AI250" s="232"/>
      <c r="AJ250" s="232"/>
      <c r="AK250" s="232"/>
      <c r="AL250" s="232"/>
      <c r="AM250" s="232"/>
      <c r="AN250" s="232"/>
      <c r="AO250" s="232"/>
      <c r="AP250" s="232"/>
      <c r="AQ250" s="232"/>
      <c r="AR250" s="232"/>
    </row>
    <row r="251" spans="1:44" x14ac:dyDescent="0.2">
      <c r="A251" s="232"/>
      <c r="B251" s="295" t="s">
        <v>872</v>
      </c>
      <c r="C251" s="296" t="b">
        <f t="shared" si="3"/>
        <v>0</v>
      </c>
      <c r="D251" s="7"/>
      <c r="E251" s="287">
        <v>2.41</v>
      </c>
      <c r="F251" s="287">
        <v>2.44</v>
      </c>
      <c r="G251" s="287">
        <v>2.5</v>
      </c>
      <c r="H251" s="287">
        <v>2.5599999999999996</v>
      </c>
      <c r="I251" s="287">
        <v>2.6099999999999994</v>
      </c>
      <c r="J251" s="287">
        <v>2.67</v>
      </c>
      <c r="K251" s="287">
        <v>2.75</v>
      </c>
      <c r="L251" s="287">
        <v>2.82</v>
      </c>
      <c r="M251" s="287">
        <v>2.87</v>
      </c>
      <c r="N251" s="288">
        <f>M251*(1+Assumptions!$G$48)</f>
        <v>2.87</v>
      </c>
      <c r="O251" s="288">
        <f>N251*(1+Assumptions!$G$48)</f>
        <v>2.87</v>
      </c>
      <c r="P251" s="288">
        <f>O251*(1+Assumptions!$G$48)</f>
        <v>2.87</v>
      </c>
      <c r="Q251" s="288">
        <f>P251*(1+Assumptions!$G$48)</f>
        <v>2.87</v>
      </c>
      <c r="R251" s="288">
        <f>Q251*(1+Assumptions!$G$48)</f>
        <v>2.87</v>
      </c>
      <c r="S251" s="288">
        <f>R251*(1+Assumptions!$G$48)</f>
        <v>2.87</v>
      </c>
      <c r="T251" s="288">
        <f>S251*(1+Assumptions!$G$48)</f>
        <v>2.87</v>
      </c>
      <c r="U251" s="288">
        <f>T251*(1+Assumptions!$G$48)</f>
        <v>2.87</v>
      </c>
      <c r="V251" s="288">
        <f>U251*(1+Assumptions!$G$48)</f>
        <v>2.87</v>
      </c>
      <c r="W251" s="288">
        <f>V251*(1+Assumptions!$G$48)</f>
        <v>2.87</v>
      </c>
      <c r="X251" s="288">
        <f>W251*(1+Assumptions!$G$48)</f>
        <v>2.87</v>
      </c>
      <c r="Y251" s="232"/>
      <c r="Z251" s="232"/>
      <c r="AA251" s="232"/>
      <c r="AB251" s="232"/>
      <c r="AC251" s="232"/>
      <c r="AD251" s="232"/>
      <c r="AE251" s="232"/>
      <c r="AF251" s="232"/>
      <c r="AG251" s="232"/>
      <c r="AH251" s="232"/>
      <c r="AI251" s="232"/>
      <c r="AJ251" s="232"/>
      <c r="AK251" s="232"/>
      <c r="AL251" s="232"/>
      <c r="AM251" s="232"/>
      <c r="AN251" s="232"/>
      <c r="AO251" s="232"/>
      <c r="AP251" s="232"/>
      <c r="AQ251" s="232"/>
      <c r="AR251" s="232"/>
    </row>
    <row r="252" spans="1:44" x14ac:dyDescent="0.2">
      <c r="A252" s="232"/>
      <c r="B252" s="295" t="s">
        <v>873</v>
      </c>
      <c r="C252" s="296" t="b">
        <f t="shared" si="3"/>
        <v>0</v>
      </c>
      <c r="D252" s="7"/>
      <c r="E252" s="287">
        <v>1.75</v>
      </c>
      <c r="F252" s="287">
        <v>1.77</v>
      </c>
      <c r="G252" s="287">
        <v>1.79</v>
      </c>
      <c r="H252" s="287">
        <v>1.8</v>
      </c>
      <c r="I252" s="287">
        <v>1.81</v>
      </c>
      <c r="J252" s="287">
        <v>1.83</v>
      </c>
      <c r="K252" s="287">
        <v>1.84</v>
      </c>
      <c r="L252" s="287">
        <v>1.86</v>
      </c>
      <c r="M252" s="287">
        <v>1.87</v>
      </c>
      <c r="N252" s="288">
        <f>M252*(1+Assumptions!$G$48)</f>
        <v>1.87</v>
      </c>
      <c r="O252" s="288">
        <f>N252*(1+Assumptions!$G$48)</f>
        <v>1.87</v>
      </c>
      <c r="P252" s="288">
        <f>O252*(1+Assumptions!$G$48)</f>
        <v>1.87</v>
      </c>
      <c r="Q252" s="288">
        <f>P252*(1+Assumptions!$G$48)</f>
        <v>1.87</v>
      </c>
      <c r="R252" s="288">
        <f>Q252*(1+Assumptions!$G$48)</f>
        <v>1.87</v>
      </c>
      <c r="S252" s="288">
        <f>R252*(1+Assumptions!$G$48)</f>
        <v>1.87</v>
      </c>
      <c r="T252" s="288">
        <f>S252*(1+Assumptions!$G$48)</f>
        <v>1.87</v>
      </c>
      <c r="U252" s="288">
        <f>T252*(1+Assumptions!$G$48)</f>
        <v>1.87</v>
      </c>
      <c r="V252" s="288">
        <f>U252*(1+Assumptions!$G$48)</f>
        <v>1.87</v>
      </c>
      <c r="W252" s="288">
        <f>V252*(1+Assumptions!$G$48)</f>
        <v>1.87</v>
      </c>
      <c r="X252" s="288">
        <f>W252*(1+Assumptions!$G$48)</f>
        <v>1.87</v>
      </c>
      <c r="Y252" s="232"/>
      <c r="Z252" s="232"/>
      <c r="AA252" s="232"/>
      <c r="AB252" s="232"/>
      <c r="AC252" s="232"/>
      <c r="AD252" s="232"/>
      <c r="AE252" s="232"/>
      <c r="AF252" s="232"/>
      <c r="AG252" s="232"/>
      <c r="AH252" s="232"/>
      <c r="AI252" s="232"/>
      <c r="AJ252" s="232"/>
      <c r="AK252" s="232"/>
      <c r="AL252" s="232"/>
      <c r="AM252" s="232"/>
      <c r="AN252" s="232"/>
      <c r="AO252" s="232"/>
      <c r="AP252" s="232"/>
      <c r="AQ252" s="232"/>
      <c r="AR252" s="232"/>
    </row>
    <row r="253" spans="1:44" x14ac:dyDescent="0.2">
      <c r="A253" s="232"/>
      <c r="B253" s="295" t="s">
        <v>874</v>
      </c>
      <c r="C253" s="296" t="b">
        <f t="shared" si="3"/>
        <v>0</v>
      </c>
      <c r="D253" s="7"/>
      <c r="E253" s="287">
        <v>2.98</v>
      </c>
      <c r="F253" s="287">
        <v>7.72</v>
      </c>
      <c r="G253" s="287">
        <v>7.9399999999999995</v>
      </c>
      <c r="H253" s="287">
        <v>8.14</v>
      </c>
      <c r="I253" s="287">
        <v>8.3000000000000007</v>
      </c>
      <c r="J253" s="287">
        <v>8.49</v>
      </c>
      <c r="K253" s="287">
        <v>8.77</v>
      </c>
      <c r="L253" s="287">
        <v>8.99</v>
      </c>
      <c r="M253" s="287">
        <v>9.14</v>
      </c>
      <c r="N253" s="288">
        <f>M253*(1+Assumptions!$G$48)</f>
        <v>9.14</v>
      </c>
      <c r="O253" s="288">
        <f>N253*(1+Assumptions!$G$48)</f>
        <v>9.14</v>
      </c>
      <c r="P253" s="288">
        <f>O253*(1+Assumptions!$G$48)</f>
        <v>9.14</v>
      </c>
      <c r="Q253" s="288">
        <f>P253*(1+Assumptions!$G$48)</f>
        <v>9.14</v>
      </c>
      <c r="R253" s="288">
        <f>Q253*(1+Assumptions!$G$48)</f>
        <v>9.14</v>
      </c>
      <c r="S253" s="288">
        <f>R253*(1+Assumptions!$G$48)</f>
        <v>9.14</v>
      </c>
      <c r="T253" s="288">
        <f>S253*(1+Assumptions!$G$48)</f>
        <v>9.14</v>
      </c>
      <c r="U253" s="288">
        <f>T253*(1+Assumptions!$G$48)</f>
        <v>9.14</v>
      </c>
      <c r="V253" s="288">
        <f>U253*(1+Assumptions!$G$48)</f>
        <v>9.14</v>
      </c>
      <c r="W253" s="288">
        <f>V253*(1+Assumptions!$G$48)</f>
        <v>9.14</v>
      </c>
      <c r="X253" s="288">
        <f>W253*(1+Assumptions!$G$48)</f>
        <v>9.14</v>
      </c>
      <c r="Y253" s="232"/>
      <c r="Z253" s="232"/>
      <c r="AA253" s="232"/>
      <c r="AB253" s="232"/>
      <c r="AC253" s="232"/>
      <c r="AD253" s="232"/>
      <c r="AE253" s="232"/>
      <c r="AF253" s="232"/>
      <c r="AG253" s="232"/>
      <c r="AH253" s="232"/>
      <c r="AI253" s="232"/>
      <c r="AJ253" s="232"/>
      <c r="AK253" s="232"/>
      <c r="AL253" s="232"/>
      <c r="AM253" s="232"/>
      <c r="AN253" s="232"/>
      <c r="AO253" s="232"/>
      <c r="AP253" s="232"/>
      <c r="AQ253" s="232"/>
      <c r="AR253" s="232"/>
    </row>
    <row r="254" spans="1:44" x14ac:dyDescent="0.2">
      <c r="A254" s="232"/>
      <c r="B254" s="295" t="s">
        <v>875</v>
      </c>
      <c r="C254" s="296" t="b">
        <f t="shared" si="3"/>
        <v>0</v>
      </c>
      <c r="D254" s="7"/>
      <c r="E254" s="287">
        <v>7.129999999999999</v>
      </c>
      <c r="F254" s="287">
        <v>7.24</v>
      </c>
      <c r="G254" s="287">
        <v>7.3299999999999992</v>
      </c>
      <c r="H254" s="287">
        <v>7.4099999999999993</v>
      </c>
      <c r="I254" s="287">
        <v>7.4499999999999993</v>
      </c>
      <c r="J254" s="287">
        <v>7.4899999999999993</v>
      </c>
      <c r="K254" s="287">
        <v>7.59</v>
      </c>
      <c r="L254" s="287">
        <v>7.68</v>
      </c>
      <c r="M254" s="287">
        <v>7.7099999999999991</v>
      </c>
      <c r="N254" s="288">
        <f>M254*(1+Assumptions!$G$48)</f>
        <v>7.7099999999999991</v>
      </c>
      <c r="O254" s="288">
        <f>N254*(1+Assumptions!$G$48)</f>
        <v>7.7099999999999991</v>
      </c>
      <c r="P254" s="288">
        <f>O254*(1+Assumptions!$G$48)</f>
        <v>7.7099999999999991</v>
      </c>
      <c r="Q254" s="288">
        <f>P254*(1+Assumptions!$G$48)</f>
        <v>7.7099999999999991</v>
      </c>
      <c r="R254" s="288">
        <f>Q254*(1+Assumptions!$G$48)</f>
        <v>7.7099999999999991</v>
      </c>
      <c r="S254" s="288">
        <f>R254*(1+Assumptions!$G$48)</f>
        <v>7.7099999999999991</v>
      </c>
      <c r="T254" s="288">
        <f>S254*(1+Assumptions!$G$48)</f>
        <v>7.7099999999999991</v>
      </c>
      <c r="U254" s="288">
        <f>T254*(1+Assumptions!$G$48)</f>
        <v>7.7099999999999991</v>
      </c>
      <c r="V254" s="288">
        <f>U254*(1+Assumptions!$G$48)</f>
        <v>7.7099999999999991</v>
      </c>
      <c r="W254" s="288">
        <f>V254*(1+Assumptions!$G$48)</f>
        <v>7.7099999999999991</v>
      </c>
      <c r="X254" s="288">
        <f>W254*(1+Assumptions!$G$48)</f>
        <v>7.7099999999999991</v>
      </c>
      <c r="Y254" s="232"/>
      <c r="Z254" s="232"/>
      <c r="AA254" s="232"/>
      <c r="AB254" s="232"/>
      <c r="AC254" s="232"/>
      <c r="AD254" s="232"/>
      <c r="AE254" s="232"/>
      <c r="AF254" s="232"/>
      <c r="AG254" s="232"/>
      <c r="AH254" s="232"/>
      <c r="AI254" s="232"/>
      <c r="AJ254" s="232"/>
      <c r="AK254" s="232"/>
      <c r="AL254" s="232"/>
      <c r="AM254" s="232"/>
      <c r="AN254" s="232"/>
      <c r="AO254" s="232"/>
      <c r="AP254" s="232"/>
      <c r="AQ254" s="232"/>
      <c r="AR254" s="232"/>
    </row>
    <row r="255" spans="1:44" x14ac:dyDescent="0.2">
      <c r="A255" s="232"/>
      <c r="B255" s="295" t="s">
        <v>876</v>
      </c>
      <c r="C255" s="296" t="b">
        <f t="shared" si="3"/>
        <v>0</v>
      </c>
      <c r="D255" s="7"/>
      <c r="E255" s="287">
        <v>0</v>
      </c>
      <c r="F255" s="287">
        <v>2.35</v>
      </c>
      <c r="G255" s="287">
        <v>2.36</v>
      </c>
      <c r="H255" s="287">
        <v>2.37</v>
      </c>
      <c r="I255" s="287">
        <v>2.37</v>
      </c>
      <c r="J255" s="287">
        <v>2.34</v>
      </c>
      <c r="K255" s="287">
        <v>2.35</v>
      </c>
      <c r="L255" s="287">
        <v>2.4</v>
      </c>
      <c r="M255" s="287">
        <v>2.41</v>
      </c>
      <c r="N255" s="288">
        <f>M255*(1+Assumptions!$G$48)</f>
        <v>2.41</v>
      </c>
      <c r="O255" s="288">
        <f>N255*(1+Assumptions!$G$48)</f>
        <v>2.41</v>
      </c>
      <c r="P255" s="288">
        <f>O255*(1+Assumptions!$G$48)</f>
        <v>2.41</v>
      </c>
      <c r="Q255" s="288">
        <f>P255*(1+Assumptions!$G$48)</f>
        <v>2.41</v>
      </c>
      <c r="R255" s="288">
        <f>Q255*(1+Assumptions!$G$48)</f>
        <v>2.41</v>
      </c>
      <c r="S255" s="288">
        <f>R255*(1+Assumptions!$G$48)</f>
        <v>2.41</v>
      </c>
      <c r="T255" s="288">
        <f>S255*(1+Assumptions!$G$48)</f>
        <v>2.41</v>
      </c>
      <c r="U255" s="288">
        <f>T255*(1+Assumptions!$G$48)</f>
        <v>2.41</v>
      </c>
      <c r="V255" s="288">
        <f>U255*(1+Assumptions!$G$48)</f>
        <v>2.41</v>
      </c>
      <c r="W255" s="288">
        <f>V255*(1+Assumptions!$G$48)</f>
        <v>2.41</v>
      </c>
      <c r="X255" s="288">
        <f>W255*(1+Assumptions!$G$48)</f>
        <v>2.41</v>
      </c>
      <c r="Y255" s="232"/>
      <c r="Z255" s="232"/>
      <c r="AA255" s="232"/>
      <c r="AB255" s="232"/>
      <c r="AC255" s="232"/>
      <c r="AD255" s="232"/>
      <c r="AE255" s="232"/>
      <c r="AF255" s="232"/>
      <c r="AG255" s="232"/>
      <c r="AH255" s="232"/>
      <c r="AI255" s="232"/>
      <c r="AJ255" s="232"/>
      <c r="AK255" s="232"/>
      <c r="AL255" s="232"/>
      <c r="AM255" s="232"/>
      <c r="AN255" s="232"/>
      <c r="AO255" s="232"/>
      <c r="AP255" s="232"/>
      <c r="AQ255" s="232"/>
      <c r="AR255" s="232"/>
    </row>
    <row r="256" spans="1:44" x14ac:dyDescent="0.2">
      <c r="A256" s="232"/>
      <c r="B256" s="295" t="s">
        <v>877</v>
      </c>
      <c r="C256" s="296" t="b">
        <f t="shared" si="3"/>
        <v>0</v>
      </c>
      <c r="D256" s="7"/>
      <c r="E256" s="287">
        <v>0</v>
      </c>
      <c r="F256" s="287">
        <v>0.31999999999999995</v>
      </c>
      <c r="G256" s="287">
        <v>0.32999999999999996</v>
      </c>
      <c r="H256" s="287">
        <v>0.32999999999999996</v>
      </c>
      <c r="I256" s="287">
        <v>0.32999999999999996</v>
      </c>
      <c r="J256" s="287">
        <v>0.33999999999999997</v>
      </c>
      <c r="K256" s="287">
        <v>0.33999999999999997</v>
      </c>
      <c r="L256" s="287">
        <v>0.33999999999999997</v>
      </c>
      <c r="M256" s="287">
        <v>0.35</v>
      </c>
      <c r="N256" s="288">
        <f>M256*(1+Assumptions!$G$48)</f>
        <v>0.35</v>
      </c>
      <c r="O256" s="288">
        <f>N256*(1+Assumptions!$G$48)</f>
        <v>0.35</v>
      </c>
      <c r="P256" s="288">
        <f>O256*(1+Assumptions!$G$48)</f>
        <v>0.35</v>
      </c>
      <c r="Q256" s="288">
        <f>P256*(1+Assumptions!$G$48)</f>
        <v>0.35</v>
      </c>
      <c r="R256" s="288">
        <f>Q256*(1+Assumptions!$G$48)</f>
        <v>0.35</v>
      </c>
      <c r="S256" s="288">
        <f>R256*(1+Assumptions!$G$48)</f>
        <v>0.35</v>
      </c>
      <c r="T256" s="288">
        <f>S256*(1+Assumptions!$G$48)</f>
        <v>0.35</v>
      </c>
      <c r="U256" s="288">
        <f>T256*(1+Assumptions!$G$48)</f>
        <v>0.35</v>
      </c>
      <c r="V256" s="288">
        <f>U256*(1+Assumptions!$G$48)</f>
        <v>0.35</v>
      </c>
      <c r="W256" s="288">
        <f>V256*(1+Assumptions!$G$48)</f>
        <v>0.35</v>
      </c>
      <c r="X256" s="288">
        <f>W256*(1+Assumptions!$G$48)</f>
        <v>0.35</v>
      </c>
      <c r="Y256" s="232"/>
      <c r="Z256" s="232"/>
      <c r="AA256" s="232"/>
      <c r="AB256" s="232"/>
      <c r="AC256" s="232"/>
      <c r="AD256" s="232"/>
      <c r="AE256" s="232"/>
      <c r="AF256" s="232"/>
      <c r="AG256" s="232"/>
      <c r="AH256" s="232"/>
      <c r="AI256" s="232"/>
      <c r="AJ256" s="232"/>
      <c r="AK256" s="232"/>
      <c r="AL256" s="232"/>
      <c r="AM256" s="232"/>
      <c r="AN256" s="232"/>
      <c r="AO256" s="232"/>
      <c r="AP256" s="232"/>
      <c r="AQ256" s="232"/>
      <c r="AR256" s="232"/>
    </row>
    <row r="257" spans="1:44" x14ac:dyDescent="0.2">
      <c r="A257" s="232"/>
      <c r="B257" s="295" t="s">
        <v>878</v>
      </c>
      <c r="C257" s="296" t="b">
        <f t="shared" si="3"/>
        <v>0</v>
      </c>
      <c r="D257" s="7"/>
      <c r="E257" s="287">
        <v>0.92</v>
      </c>
      <c r="F257" s="287">
        <v>0.91</v>
      </c>
      <c r="G257" s="287">
        <v>0.9</v>
      </c>
      <c r="H257" s="287">
        <v>0.9</v>
      </c>
      <c r="I257" s="287">
        <v>0.89</v>
      </c>
      <c r="J257" s="287">
        <v>0.88</v>
      </c>
      <c r="K257" s="287">
        <v>0.88</v>
      </c>
      <c r="L257" s="287">
        <v>0.87</v>
      </c>
      <c r="M257" s="287">
        <v>0.87</v>
      </c>
      <c r="N257" s="288">
        <f>M257*(1+Assumptions!$G$48)</f>
        <v>0.87</v>
      </c>
      <c r="O257" s="288">
        <f>N257*(1+Assumptions!$G$48)</f>
        <v>0.87</v>
      </c>
      <c r="P257" s="288">
        <f>O257*(1+Assumptions!$G$48)</f>
        <v>0.87</v>
      </c>
      <c r="Q257" s="288">
        <f>P257*(1+Assumptions!$G$48)</f>
        <v>0.87</v>
      </c>
      <c r="R257" s="288">
        <f>Q257*(1+Assumptions!$G$48)</f>
        <v>0.87</v>
      </c>
      <c r="S257" s="288">
        <f>R257*(1+Assumptions!$G$48)</f>
        <v>0.87</v>
      </c>
      <c r="T257" s="288">
        <f>S257*(1+Assumptions!$G$48)</f>
        <v>0.87</v>
      </c>
      <c r="U257" s="288">
        <f>T257*(1+Assumptions!$G$48)</f>
        <v>0.87</v>
      </c>
      <c r="V257" s="288">
        <f>U257*(1+Assumptions!$G$48)</f>
        <v>0.87</v>
      </c>
      <c r="W257" s="288">
        <f>V257*(1+Assumptions!$G$48)</f>
        <v>0.87</v>
      </c>
      <c r="X257" s="288">
        <f>W257*(1+Assumptions!$G$48)</f>
        <v>0.87</v>
      </c>
      <c r="Y257" s="232"/>
      <c r="Z257" s="232"/>
      <c r="AA257" s="232"/>
      <c r="AB257" s="232"/>
      <c r="AC257" s="232"/>
      <c r="AD257" s="232"/>
      <c r="AE257" s="232"/>
      <c r="AF257" s="232"/>
      <c r="AG257" s="232"/>
      <c r="AH257" s="232"/>
      <c r="AI257" s="232"/>
      <c r="AJ257" s="232"/>
      <c r="AK257" s="232"/>
      <c r="AL257" s="232"/>
      <c r="AM257" s="232"/>
      <c r="AN257" s="232"/>
      <c r="AO257" s="232"/>
      <c r="AP257" s="232"/>
      <c r="AQ257" s="232"/>
      <c r="AR257" s="232"/>
    </row>
    <row r="258" spans="1:44" x14ac:dyDescent="0.2">
      <c r="A258" s="232"/>
      <c r="B258" s="295" t="s">
        <v>879</v>
      </c>
      <c r="C258" s="296" t="b">
        <f t="shared" si="3"/>
        <v>0</v>
      </c>
      <c r="D258" s="7"/>
      <c r="E258" s="287">
        <v>6.5</v>
      </c>
      <c r="F258" s="287">
        <v>6.82</v>
      </c>
      <c r="G258" s="287">
        <v>7.11</v>
      </c>
      <c r="H258" s="287">
        <v>7.379999999999999</v>
      </c>
      <c r="I258" s="287">
        <v>7.64</v>
      </c>
      <c r="J258" s="287">
        <v>7.9</v>
      </c>
      <c r="K258" s="287">
        <v>8.17</v>
      </c>
      <c r="L258" s="287">
        <v>8.4700000000000006</v>
      </c>
      <c r="M258" s="287">
        <v>8.73</v>
      </c>
      <c r="N258" s="288">
        <f>M258*(1+Assumptions!$G$48)</f>
        <v>8.73</v>
      </c>
      <c r="O258" s="288">
        <f>N258*(1+Assumptions!$G$48)</f>
        <v>8.73</v>
      </c>
      <c r="P258" s="288">
        <f>O258*(1+Assumptions!$G$48)</f>
        <v>8.73</v>
      </c>
      <c r="Q258" s="288">
        <f>P258*(1+Assumptions!$G$48)</f>
        <v>8.73</v>
      </c>
      <c r="R258" s="288">
        <f>Q258*(1+Assumptions!$G$48)</f>
        <v>8.73</v>
      </c>
      <c r="S258" s="288">
        <f>R258*(1+Assumptions!$G$48)</f>
        <v>8.73</v>
      </c>
      <c r="T258" s="288">
        <f>S258*(1+Assumptions!$G$48)</f>
        <v>8.73</v>
      </c>
      <c r="U258" s="288">
        <f>T258*(1+Assumptions!$G$48)</f>
        <v>8.73</v>
      </c>
      <c r="V258" s="288">
        <f>U258*(1+Assumptions!$G$48)</f>
        <v>8.73</v>
      </c>
      <c r="W258" s="288">
        <f>V258*(1+Assumptions!$G$48)</f>
        <v>8.73</v>
      </c>
      <c r="X258" s="288">
        <f>W258*(1+Assumptions!$G$48)</f>
        <v>8.73</v>
      </c>
      <c r="Y258" s="232"/>
      <c r="Z258" s="232"/>
      <c r="AA258" s="232"/>
      <c r="AB258" s="232"/>
      <c r="AC258" s="232"/>
      <c r="AD258" s="232"/>
      <c r="AE258" s="232"/>
      <c r="AF258" s="232"/>
      <c r="AG258" s="232"/>
      <c r="AH258" s="232"/>
      <c r="AI258" s="232"/>
      <c r="AJ258" s="232"/>
      <c r="AK258" s="232"/>
      <c r="AL258" s="232"/>
      <c r="AM258" s="232"/>
      <c r="AN258" s="232"/>
      <c r="AO258" s="232"/>
      <c r="AP258" s="232"/>
      <c r="AQ258" s="232"/>
      <c r="AR258" s="232"/>
    </row>
    <row r="259" spans="1:44" x14ac:dyDescent="0.2">
      <c r="A259" s="232"/>
      <c r="B259" s="295" t="s">
        <v>880</v>
      </c>
      <c r="C259" s="296" t="b">
        <f t="shared" si="3"/>
        <v>0</v>
      </c>
      <c r="D259" s="7"/>
      <c r="E259" s="287">
        <v>5.8899999999999988</v>
      </c>
      <c r="F259" s="287">
        <v>6.129999999999999</v>
      </c>
      <c r="G259" s="287">
        <v>6.3999999999999995</v>
      </c>
      <c r="H259" s="287">
        <v>6.67</v>
      </c>
      <c r="I259" s="287">
        <v>6.8599999999999994</v>
      </c>
      <c r="J259" s="287">
        <v>7.07</v>
      </c>
      <c r="K259" s="287">
        <v>7.35</v>
      </c>
      <c r="L259" s="287">
        <v>7.64</v>
      </c>
      <c r="M259" s="287">
        <v>7.8599999999999994</v>
      </c>
      <c r="N259" s="288">
        <f>M259*(1+Assumptions!$G$48)</f>
        <v>7.8599999999999994</v>
      </c>
      <c r="O259" s="288">
        <f>N259*(1+Assumptions!$G$48)</f>
        <v>7.8599999999999994</v>
      </c>
      <c r="P259" s="288">
        <f>O259*(1+Assumptions!$G$48)</f>
        <v>7.8599999999999994</v>
      </c>
      <c r="Q259" s="288">
        <f>P259*(1+Assumptions!$G$48)</f>
        <v>7.8599999999999994</v>
      </c>
      <c r="R259" s="288">
        <f>Q259*(1+Assumptions!$G$48)</f>
        <v>7.8599999999999994</v>
      </c>
      <c r="S259" s="288">
        <f>R259*(1+Assumptions!$G$48)</f>
        <v>7.8599999999999994</v>
      </c>
      <c r="T259" s="288">
        <f>S259*(1+Assumptions!$G$48)</f>
        <v>7.8599999999999994</v>
      </c>
      <c r="U259" s="288">
        <f>T259*(1+Assumptions!$G$48)</f>
        <v>7.8599999999999994</v>
      </c>
      <c r="V259" s="288">
        <f>U259*(1+Assumptions!$G$48)</f>
        <v>7.8599999999999994</v>
      </c>
      <c r="W259" s="288">
        <f>V259*(1+Assumptions!$G$48)</f>
        <v>7.8599999999999994</v>
      </c>
      <c r="X259" s="288">
        <f>W259*(1+Assumptions!$G$48)</f>
        <v>7.8599999999999994</v>
      </c>
      <c r="Y259" s="232"/>
      <c r="Z259" s="232"/>
      <c r="AA259" s="232"/>
      <c r="AB259" s="232"/>
      <c r="AC259" s="232"/>
      <c r="AD259" s="232"/>
      <c r="AE259" s="232"/>
      <c r="AF259" s="232"/>
      <c r="AG259" s="232"/>
      <c r="AH259" s="232"/>
      <c r="AI259" s="232"/>
      <c r="AJ259" s="232"/>
      <c r="AK259" s="232"/>
      <c r="AL259" s="232"/>
      <c r="AM259" s="232"/>
      <c r="AN259" s="232"/>
      <c r="AO259" s="232"/>
      <c r="AP259" s="232"/>
      <c r="AQ259" s="232"/>
      <c r="AR259" s="232"/>
    </row>
    <row r="260" spans="1:44" x14ac:dyDescent="0.2">
      <c r="A260" s="232"/>
      <c r="B260" s="295" t="s">
        <v>881</v>
      </c>
      <c r="C260" s="296" t="b">
        <f t="shared" si="3"/>
        <v>0</v>
      </c>
      <c r="D260" s="7"/>
      <c r="E260" s="287">
        <v>2.1800000000000002</v>
      </c>
      <c r="F260" s="287">
        <v>2.29</v>
      </c>
      <c r="G260" s="287">
        <v>2.39</v>
      </c>
      <c r="H260" s="287">
        <v>2.5</v>
      </c>
      <c r="I260" s="287">
        <v>2.59</v>
      </c>
      <c r="J260" s="287">
        <v>2.6799999999999997</v>
      </c>
      <c r="K260" s="287">
        <v>2.8</v>
      </c>
      <c r="L260" s="287">
        <v>2.91</v>
      </c>
      <c r="M260" s="287">
        <v>3.01</v>
      </c>
      <c r="N260" s="288">
        <f>M260*(1+Assumptions!$G$48)</f>
        <v>3.01</v>
      </c>
      <c r="O260" s="288">
        <f>N260*(1+Assumptions!$G$48)</f>
        <v>3.01</v>
      </c>
      <c r="P260" s="288">
        <f>O260*(1+Assumptions!$G$48)</f>
        <v>3.01</v>
      </c>
      <c r="Q260" s="288">
        <f>P260*(1+Assumptions!$G$48)</f>
        <v>3.01</v>
      </c>
      <c r="R260" s="288">
        <f>Q260*(1+Assumptions!$G$48)</f>
        <v>3.01</v>
      </c>
      <c r="S260" s="288">
        <f>R260*(1+Assumptions!$G$48)</f>
        <v>3.01</v>
      </c>
      <c r="T260" s="288">
        <f>S260*(1+Assumptions!$G$48)</f>
        <v>3.01</v>
      </c>
      <c r="U260" s="288">
        <f>T260*(1+Assumptions!$G$48)</f>
        <v>3.01</v>
      </c>
      <c r="V260" s="288">
        <f>U260*(1+Assumptions!$G$48)</f>
        <v>3.01</v>
      </c>
      <c r="W260" s="288">
        <f>V260*(1+Assumptions!$G$48)</f>
        <v>3.01</v>
      </c>
      <c r="X260" s="288">
        <f>W260*(1+Assumptions!$G$48)</f>
        <v>3.01</v>
      </c>
      <c r="Y260" s="232"/>
      <c r="Z260" s="232"/>
      <c r="AA260" s="232"/>
      <c r="AB260" s="232"/>
      <c r="AC260" s="232"/>
      <c r="AD260" s="232"/>
      <c r="AE260" s="232"/>
      <c r="AF260" s="232"/>
      <c r="AG260" s="232"/>
      <c r="AH260" s="232"/>
      <c r="AI260" s="232"/>
      <c r="AJ260" s="232"/>
      <c r="AK260" s="232"/>
      <c r="AL260" s="232"/>
      <c r="AM260" s="232"/>
      <c r="AN260" s="232"/>
      <c r="AO260" s="232"/>
      <c r="AP260" s="232"/>
      <c r="AQ260" s="232"/>
      <c r="AR260" s="232"/>
    </row>
    <row r="261" spans="1:44" x14ac:dyDescent="0.2">
      <c r="A261" s="232"/>
      <c r="B261" s="295" t="s">
        <v>882</v>
      </c>
      <c r="C261" s="296" t="b">
        <f t="shared" si="3"/>
        <v>0</v>
      </c>
      <c r="D261" s="7"/>
      <c r="E261" s="287">
        <v>3.1799999999999997</v>
      </c>
      <c r="F261" s="287">
        <v>3.1499999999999995</v>
      </c>
      <c r="G261" s="287">
        <v>3.13</v>
      </c>
      <c r="H261" s="287">
        <v>3.1199999999999997</v>
      </c>
      <c r="I261" s="287">
        <v>3.0999999999999996</v>
      </c>
      <c r="J261" s="287">
        <v>3.09</v>
      </c>
      <c r="K261" s="287">
        <v>3.0999999999999996</v>
      </c>
      <c r="L261" s="287">
        <v>3.1499999999999995</v>
      </c>
      <c r="M261" s="287">
        <v>3.1199999999999997</v>
      </c>
      <c r="N261" s="288">
        <f>M261*(1+Assumptions!$G$48)</f>
        <v>3.1199999999999997</v>
      </c>
      <c r="O261" s="288">
        <f>N261*(1+Assumptions!$G$48)</f>
        <v>3.1199999999999997</v>
      </c>
      <c r="P261" s="288">
        <f>O261*(1+Assumptions!$G$48)</f>
        <v>3.1199999999999997</v>
      </c>
      <c r="Q261" s="288">
        <f>P261*(1+Assumptions!$G$48)</f>
        <v>3.1199999999999997</v>
      </c>
      <c r="R261" s="288">
        <f>Q261*(1+Assumptions!$G$48)</f>
        <v>3.1199999999999997</v>
      </c>
      <c r="S261" s="288">
        <f>R261*(1+Assumptions!$G$48)</f>
        <v>3.1199999999999997</v>
      </c>
      <c r="T261" s="288">
        <f>S261*(1+Assumptions!$G$48)</f>
        <v>3.1199999999999997</v>
      </c>
      <c r="U261" s="288">
        <f>T261*(1+Assumptions!$G$48)</f>
        <v>3.1199999999999997</v>
      </c>
      <c r="V261" s="288">
        <f>U261*(1+Assumptions!$G$48)</f>
        <v>3.1199999999999997</v>
      </c>
      <c r="W261" s="288">
        <f>V261*(1+Assumptions!$G$48)</f>
        <v>3.1199999999999997</v>
      </c>
      <c r="X261" s="288">
        <f>W261*(1+Assumptions!$G$48)</f>
        <v>3.1199999999999997</v>
      </c>
      <c r="Y261" s="232"/>
      <c r="Z261" s="232"/>
      <c r="AA261" s="232"/>
      <c r="AB261" s="232"/>
      <c r="AC261" s="232"/>
      <c r="AD261" s="232"/>
      <c r="AE261" s="232"/>
      <c r="AF261" s="232"/>
      <c r="AG261" s="232"/>
      <c r="AH261" s="232"/>
      <c r="AI261" s="232"/>
      <c r="AJ261" s="232"/>
      <c r="AK261" s="232"/>
      <c r="AL261" s="232"/>
      <c r="AM261" s="232"/>
      <c r="AN261" s="232"/>
      <c r="AO261" s="232"/>
      <c r="AP261" s="232"/>
      <c r="AQ261" s="232"/>
      <c r="AR261" s="232"/>
    </row>
    <row r="262" spans="1:44" x14ac:dyDescent="0.2">
      <c r="A262" s="232"/>
      <c r="B262" s="295" t="s">
        <v>883</v>
      </c>
      <c r="C262" s="296" t="b">
        <f t="shared" si="3"/>
        <v>0</v>
      </c>
      <c r="D262" s="7"/>
      <c r="E262" s="287">
        <v>4.7</v>
      </c>
      <c r="F262" s="287">
        <v>4.92</v>
      </c>
      <c r="G262" s="287">
        <v>5.13</v>
      </c>
      <c r="H262" s="287">
        <v>5.32</v>
      </c>
      <c r="I262" s="287">
        <v>5.5</v>
      </c>
      <c r="J262" s="287">
        <v>5.68</v>
      </c>
      <c r="K262" s="287">
        <v>5.88</v>
      </c>
      <c r="L262" s="287">
        <v>6.0699999999999994</v>
      </c>
      <c r="M262" s="287">
        <v>6.26</v>
      </c>
      <c r="N262" s="288">
        <f>M262*(1+Assumptions!$G$48)</f>
        <v>6.26</v>
      </c>
      <c r="O262" s="288">
        <f>N262*(1+Assumptions!$G$48)</f>
        <v>6.26</v>
      </c>
      <c r="P262" s="288">
        <f>O262*(1+Assumptions!$G$48)</f>
        <v>6.26</v>
      </c>
      <c r="Q262" s="288">
        <f>P262*(1+Assumptions!$G$48)</f>
        <v>6.26</v>
      </c>
      <c r="R262" s="288">
        <f>Q262*(1+Assumptions!$G$48)</f>
        <v>6.26</v>
      </c>
      <c r="S262" s="288">
        <f>R262*(1+Assumptions!$G$48)</f>
        <v>6.26</v>
      </c>
      <c r="T262" s="288">
        <f>S262*(1+Assumptions!$G$48)</f>
        <v>6.26</v>
      </c>
      <c r="U262" s="288">
        <f>T262*(1+Assumptions!$G$48)</f>
        <v>6.26</v>
      </c>
      <c r="V262" s="288">
        <f>U262*(1+Assumptions!$G$48)</f>
        <v>6.26</v>
      </c>
      <c r="W262" s="288">
        <f>V262*(1+Assumptions!$G$48)</f>
        <v>6.26</v>
      </c>
      <c r="X262" s="288">
        <f>W262*(1+Assumptions!$G$48)</f>
        <v>6.26</v>
      </c>
      <c r="Y262" s="232"/>
      <c r="Z262" s="232"/>
      <c r="AA262" s="232"/>
      <c r="AB262" s="232"/>
      <c r="AC262" s="232"/>
      <c r="AD262" s="232"/>
      <c r="AE262" s="232"/>
      <c r="AF262" s="232"/>
      <c r="AG262" s="232"/>
      <c r="AH262" s="232"/>
      <c r="AI262" s="232"/>
      <c r="AJ262" s="232"/>
      <c r="AK262" s="232"/>
      <c r="AL262" s="232"/>
      <c r="AM262" s="232"/>
      <c r="AN262" s="232"/>
      <c r="AO262" s="232"/>
      <c r="AP262" s="232"/>
      <c r="AQ262" s="232"/>
      <c r="AR262" s="232"/>
    </row>
    <row r="263" spans="1:44" x14ac:dyDescent="0.2">
      <c r="A263" s="232"/>
      <c r="B263" s="295" t="s">
        <v>884</v>
      </c>
      <c r="C263" s="296" t="b">
        <f t="shared" si="3"/>
        <v>0</v>
      </c>
      <c r="D263" s="7"/>
      <c r="E263" s="287">
        <v>0.85</v>
      </c>
      <c r="F263" s="287">
        <v>0.89</v>
      </c>
      <c r="G263" s="287">
        <v>0.92</v>
      </c>
      <c r="H263" s="287">
        <v>0.96</v>
      </c>
      <c r="I263" s="287">
        <v>0.99</v>
      </c>
      <c r="J263" s="287">
        <v>1.03</v>
      </c>
      <c r="K263" s="287">
        <v>1.06</v>
      </c>
      <c r="L263" s="287">
        <v>1.1000000000000001</v>
      </c>
      <c r="M263" s="287">
        <v>1.1299999999999999</v>
      </c>
      <c r="N263" s="288">
        <f>M263*(1+Assumptions!$G$48)</f>
        <v>1.1299999999999999</v>
      </c>
      <c r="O263" s="288">
        <f>N263*(1+Assumptions!$G$48)</f>
        <v>1.1299999999999999</v>
      </c>
      <c r="P263" s="288">
        <f>O263*(1+Assumptions!$G$48)</f>
        <v>1.1299999999999999</v>
      </c>
      <c r="Q263" s="288">
        <f>P263*(1+Assumptions!$G$48)</f>
        <v>1.1299999999999999</v>
      </c>
      <c r="R263" s="288">
        <f>Q263*(1+Assumptions!$G$48)</f>
        <v>1.1299999999999999</v>
      </c>
      <c r="S263" s="288">
        <f>R263*(1+Assumptions!$G$48)</f>
        <v>1.1299999999999999</v>
      </c>
      <c r="T263" s="288">
        <f>S263*(1+Assumptions!$G$48)</f>
        <v>1.1299999999999999</v>
      </c>
      <c r="U263" s="288">
        <f>T263*(1+Assumptions!$G$48)</f>
        <v>1.1299999999999999</v>
      </c>
      <c r="V263" s="288">
        <f>U263*(1+Assumptions!$G$48)</f>
        <v>1.1299999999999999</v>
      </c>
      <c r="W263" s="288">
        <f>V263*(1+Assumptions!$G$48)</f>
        <v>1.1299999999999999</v>
      </c>
      <c r="X263" s="288">
        <f>W263*(1+Assumptions!$G$48)</f>
        <v>1.1299999999999999</v>
      </c>
      <c r="Y263" s="232"/>
      <c r="Z263" s="232"/>
      <c r="AA263" s="232"/>
      <c r="AB263" s="232"/>
      <c r="AC263" s="232"/>
      <c r="AD263" s="232"/>
      <c r="AE263" s="232"/>
      <c r="AF263" s="232"/>
      <c r="AG263" s="232"/>
      <c r="AH263" s="232"/>
      <c r="AI263" s="232"/>
      <c r="AJ263" s="232"/>
      <c r="AK263" s="232"/>
      <c r="AL263" s="232"/>
      <c r="AM263" s="232"/>
      <c r="AN263" s="232"/>
      <c r="AO263" s="232"/>
      <c r="AP263" s="232"/>
      <c r="AQ263" s="232"/>
      <c r="AR263" s="232"/>
    </row>
    <row r="264" spans="1:44" x14ac:dyDescent="0.2">
      <c r="A264" s="232"/>
      <c r="B264" s="295" t="s">
        <v>885</v>
      </c>
      <c r="C264" s="296" t="b">
        <f t="shared" si="3"/>
        <v>0</v>
      </c>
      <c r="D264" s="7"/>
      <c r="E264" s="287">
        <v>2.6899999999999995</v>
      </c>
      <c r="F264" s="287">
        <v>2.67</v>
      </c>
      <c r="G264" s="287">
        <v>2.6499999999999995</v>
      </c>
      <c r="H264" s="287">
        <v>2.63</v>
      </c>
      <c r="I264" s="287">
        <v>2.6099999999999994</v>
      </c>
      <c r="J264" s="287">
        <v>2.59</v>
      </c>
      <c r="K264" s="287">
        <v>2.5699999999999994</v>
      </c>
      <c r="L264" s="287">
        <v>2.5599999999999996</v>
      </c>
      <c r="M264" s="287">
        <v>2.5499999999999998</v>
      </c>
      <c r="N264" s="288">
        <f>M264*(1+Assumptions!$G$48)</f>
        <v>2.5499999999999998</v>
      </c>
      <c r="O264" s="288">
        <f>N264*(1+Assumptions!$G$48)</f>
        <v>2.5499999999999998</v>
      </c>
      <c r="P264" s="288">
        <f>O264*(1+Assumptions!$G$48)</f>
        <v>2.5499999999999998</v>
      </c>
      <c r="Q264" s="288">
        <f>P264*(1+Assumptions!$G$48)</f>
        <v>2.5499999999999998</v>
      </c>
      <c r="R264" s="288">
        <f>Q264*(1+Assumptions!$G$48)</f>
        <v>2.5499999999999998</v>
      </c>
      <c r="S264" s="288">
        <f>R264*(1+Assumptions!$G$48)</f>
        <v>2.5499999999999998</v>
      </c>
      <c r="T264" s="288">
        <f>S264*(1+Assumptions!$G$48)</f>
        <v>2.5499999999999998</v>
      </c>
      <c r="U264" s="288">
        <f>T264*(1+Assumptions!$G$48)</f>
        <v>2.5499999999999998</v>
      </c>
      <c r="V264" s="288">
        <f>U264*(1+Assumptions!$G$48)</f>
        <v>2.5499999999999998</v>
      </c>
      <c r="W264" s="288">
        <f>V264*(1+Assumptions!$G$48)</f>
        <v>2.5499999999999998</v>
      </c>
      <c r="X264" s="288">
        <f>W264*(1+Assumptions!$G$48)</f>
        <v>2.5499999999999998</v>
      </c>
      <c r="Y264" s="232"/>
      <c r="Z264" s="232"/>
      <c r="AA264" s="232"/>
      <c r="AB264" s="232"/>
      <c r="AC264" s="232"/>
      <c r="AD264" s="232"/>
      <c r="AE264" s="232"/>
      <c r="AF264" s="232"/>
      <c r="AG264" s="232"/>
      <c r="AH264" s="232"/>
      <c r="AI264" s="232"/>
      <c r="AJ264" s="232"/>
      <c r="AK264" s="232"/>
      <c r="AL264" s="232"/>
      <c r="AM264" s="232"/>
      <c r="AN264" s="232"/>
      <c r="AO264" s="232"/>
      <c r="AP264" s="232"/>
      <c r="AQ264" s="232"/>
      <c r="AR264" s="232"/>
    </row>
    <row r="265" spans="1:44" x14ac:dyDescent="0.2">
      <c r="A265" s="232"/>
      <c r="B265" s="295" t="s">
        <v>886</v>
      </c>
      <c r="C265" s="296" t="b">
        <f t="shared" si="3"/>
        <v>0</v>
      </c>
      <c r="D265" s="7"/>
      <c r="E265" s="287">
        <v>2.36</v>
      </c>
      <c r="F265" s="287">
        <v>2.37</v>
      </c>
      <c r="G265" s="287">
        <v>2.39</v>
      </c>
      <c r="H265" s="287">
        <v>2.41</v>
      </c>
      <c r="I265" s="287">
        <v>2.41</v>
      </c>
      <c r="J265" s="287">
        <v>2.41</v>
      </c>
      <c r="K265" s="287">
        <v>2.4300000000000002</v>
      </c>
      <c r="L265" s="287">
        <v>2.4700000000000002</v>
      </c>
      <c r="M265" s="287">
        <v>2.4700000000000002</v>
      </c>
      <c r="N265" s="288">
        <f>M265*(1+Assumptions!$G$48)</f>
        <v>2.4700000000000002</v>
      </c>
      <c r="O265" s="288">
        <f>N265*(1+Assumptions!$G$48)</f>
        <v>2.4700000000000002</v>
      </c>
      <c r="P265" s="288">
        <f>O265*(1+Assumptions!$G$48)</f>
        <v>2.4700000000000002</v>
      </c>
      <c r="Q265" s="288">
        <f>P265*(1+Assumptions!$G$48)</f>
        <v>2.4700000000000002</v>
      </c>
      <c r="R265" s="288">
        <f>Q265*(1+Assumptions!$G$48)</f>
        <v>2.4700000000000002</v>
      </c>
      <c r="S265" s="288">
        <f>R265*(1+Assumptions!$G$48)</f>
        <v>2.4700000000000002</v>
      </c>
      <c r="T265" s="288">
        <f>S265*(1+Assumptions!$G$48)</f>
        <v>2.4700000000000002</v>
      </c>
      <c r="U265" s="288">
        <f>T265*(1+Assumptions!$G$48)</f>
        <v>2.4700000000000002</v>
      </c>
      <c r="V265" s="288">
        <f>U265*(1+Assumptions!$G$48)</f>
        <v>2.4700000000000002</v>
      </c>
      <c r="W265" s="288">
        <f>V265*(1+Assumptions!$G$48)</f>
        <v>2.4700000000000002</v>
      </c>
      <c r="X265" s="288">
        <f>W265*(1+Assumptions!$G$48)</f>
        <v>2.4700000000000002</v>
      </c>
      <c r="Y265" s="232"/>
      <c r="Z265" s="232"/>
      <c r="AA265" s="232"/>
      <c r="AB265" s="232"/>
      <c r="AC265" s="232"/>
      <c r="AD265" s="232"/>
      <c r="AE265" s="232"/>
      <c r="AF265" s="232"/>
      <c r="AG265" s="232"/>
      <c r="AH265" s="232"/>
      <c r="AI265" s="232"/>
      <c r="AJ265" s="232"/>
      <c r="AK265" s="232"/>
      <c r="AL265" s="232"/>
      <c r="AM265" s="232"/>
      <c r="AN265" s="232"/>
      <c r="AO265" s="232"/>
      <c r="AP265" s="232"/>
      <c r="AQ265" s="232"/>
      <c r="AR265" s="232"/>
    </row>
    <row r="266" spans="1:44" x14ac:dyDescent="0.2">
      <c r="A266" s="232"/>
      <c r="B266" s="295" t="s">
        <v>887</v>
      </c>
      <c r="C266" s="296" t="b">
        <f t="shared" ref="C266:C329" si="4">MID(B266,3,2)="TS"</f>
        <v>0</v>
      </c>
      <c r="D266" s="7"/>
      <c r="E266" s="287">
        <v>5.88</v>
      </c>
      <c r="F266" s="287">
        <v>5.95</v>
      </c>
      <c r="G266" s="287">
        <v>5.98</v>
      </c>
      <c r="H266" s="287">
        <v>6.01</v>
      </c>
      <c r="I266" s="287">
        <v>6.0399999999999991</v>
      </c>
      <c r="J266" s="287">
        <v>6.0599999999999987</v>
      </c>
      <c r="K266" s="287">
        <v>6.11</v>
      </c>
      <c r="L266" s="287">
        <v>6.1499999999999995</v>
      </c>
      <c r="M266" s="287">
        <v>6.17</v>
      </c>
      <c r="N266" s="288">
        <f>M266*(1+Assumptions!$G$48)</f>
        <v>6.17</v>
      </c>
      <c r="O266" s="288">
        <f>N266*(1+Assumptions!$G$48)</f>
        <v>6.17</v>
      </c>
      <c r="P266" s="288">
        <f>O266*(1+Assumptions!$G$48)</f>
        <v>6.17</v>
      </c>
      <c r="Q266" s="288">
        <f>P266*(1+Assumptions!$G$48)</f>
        <v>6.17</v>
      </c>
      <c r="R266" s="288">
        <f>Q266*(1+Assumptions!$G$48)</f>
        <v>6.17</v>
      </c>
      <c r="S266" s="288">
        <f>R266*(1+Assumptions!$G$48)</f>
        <v>6.17</v>
      </c>
      <c r="T266" s="288">
        <f>S266*(1+Assumptions!$G$48)</f>
        <v>6.17</v>
      </c>
      <c r="U266" s="288">
        <f>T266*(1+Assumptions!$G$48)</f>
        <v>6.17</v>
      </c>
      <c r="V266" s="288">
        <f>U266*(1+Assumptions!$G$48)</f>
        <v>6.17</v>
      </c>
      <c r="W266" s="288">
        <f>V266*(1+Assumptions!$G$48)</f>
        <v>6.17</v>
      </c>
      <c r="X266" s="288">
        <f>W266*(1+Assumptions!$G$48)</f>
        <v>6.17</v>
      </c>
      <c r="Y266" s="232"/>
      <c r="Z266" s="232"/>
      <c r="AA266" s="232"/>
      <c r="AB266" s="232"/>
      <c r="AC266" s="232"/>
      <c r="AD266" s="232"/>
      <c r="AE266" s="232"/>
      <c r="AF266" s="232"/>
      <c r="AG266" s="232"/>
      <c r="AH266" s="232"/>
      <c r="AI266" s="232"/>
      <c r="AJ266" s="232"/>
      <c r="AK266" s="232"/>
      <c r="AL266" s="232"/>
      <c r="AM266" s="232"/>
      <c r="AN266" s="232"/>
      <c r="AO266" s="232"/>
      <c r="AP266" s="232"/>
      <c r="AQ266" s="232"/>
      <c r="AR266" s="232"/>
    </row>
    <row r="267" spans="1:44" x14ac:dyDescent="0.2">
      <c r="A267" s="232"/>
      <c r="B267" s="295" t="s">
        <v>888</v>
      </c>
      <c r="C267" s="296" t="b">
        <f t="shared" si="4"/>
        <v>0</v>
      </c>
      <c r="D267" s="7"/>
      <c r="E267" s="287">
        <v>2.6899999999999995</v>
      </c>
      <c r="F267" s="287">
        <v>2.82</v>
      </c>
      <c r="G267" s="287">
        <v>2.96</v>
      </c>
      <c r="H267" s="287">
        <v>3.09</v>
      </c>
      <c r="I267" s="287">
        <v>3.21</v>
      </c>
      <c r="J267" s="287">
        <v>3.34</v>
      </c>
      <c r="K267" s="287">
        <v>3.48</v>
      </c>
      <c r="L267" s="287">
        <v>3.62</v>
      </c>
      <c r="M267" s="287">
        <v>3.75</v>
      </c>
      <c r="N267" s="288">
        <f>M267*(1+Assumptions!$G$48)</f>
        <v>3.75</v>
      </c>
      <c r="O267" s="288">
        <f>N267*(1+Assumptions!$G$48)</f>
        <v>3.75</v>
      </c>
      <c r="P267" s="288">
        <f>O267*(1+Assumptions!$G$48)</f>
        <v>3.75</v>
      </c>
      <c r="Q267" s="288">
        <f>P267*(1+Assumptions!$G$48)</f>
        <v>3.75</v>
      </c>
      <c r="R267" s="288">
        <f>Q267*(1+Assumptions!$G$48)</f>
        <v>3.75</v>
      </c>
      <c r="S267" s="288">
        <f>R267*(1+Assumptions!$G$48)</f>
        <v>3.75</v>
      </c>
      <c r="T267" s="288">
        <f>S267*(1+Assumptions!$G$48)</f>
        <v>3.75</v>
      </c>
      <c r="U267" s="288">
        <f>T267*(1+Assumptions!$G$48)</f>
        <v>3.75</v>
      </c>
      <c r="V267" s="288">
        <f>U267*(1+Assumptions!$G$48)</f>
        <v>3.75</v>
      </c>
      <c r="W267" s="288">
        <f>V267*(1+Assumptions!$G$48)</f>
        <v>3.75</v>
      </c>
      <c r="X267" s="288">
        <f>W267*(1+Assumptions!$G$48)</f>
        <v>3.75</v>
      </c>
      <c r="Y267" s="232"/>
      <c r="Z267" s="232"/>
      <c r="AA267" s="232"/>
      <c r="AB267" s="232"/>
      <c r="AC267" s="232"/>
      <c r="AD267" s="232"/>
      <c r="AE267" s="232"/>
      <c r="AF267" s="232"/>
      <c r="AG267" s="232"/>
      <c r="AH267" s="232"/>
      <c r="AI267" s="232"/>
      <c r="AJ267" s="232"/>
      <c r="AK267" s="232"/>
      <c r="AL267" s="232"/>
      <c r="AM267" s="232"/>
      <c r="AN267" s="232"/>
      <c r="AO267" s="232"/>
      <c r="AP267" s="232"/>
      <c r="AQ267" s="232"/>
      <c r="AR267" s="232"/>
    </row>
    <row r="268" spans="1:44" x14ac:dyDescent="0.2">
      <c r="A268" s="232"/>
      <c r="B268" s="295" t="s">
        <v>889</v>
      </c>
      <c r="C268" s="296" t="b">
        <f t="shared" si="4"/>
        <v>0</v>
      </c>
      <c r="D268" s="7"/>
      <c r="E268" s="287">
        <v>2.31</v>
      </c>
      <c r="F268" s="287">
        <v>2.2999999999999998</v>
      </c>
      <c r="G268" s="287">
        <v>2.29</v>
      </c>
      <c r="H268" s="287">
        <v>2.2799999999999998</v>
      </c>
      <c r="I268" s="287">
        <v>2.2599999999999998</v>
      </c>
      <c r="J268" s="287">
        <v>2.2400000000000002</v>
      </c>
      <c r="K268" s="287">
        <v>2.2400000000000002</v>
      </c>
      <c r="L268" s="287">
        <v>2.23</v>
      </c>
      <c r="M268" s="287">
        <v>2.23</v>
      </c>
      <c r="N268" s="288">
        <f>M268*(1+Assumptions!$G$48)</f>
        <v>2.23</v>
      </c>
      <c r="O268" s="288">
        <f>N268*(1+Assumptions!$G$48)</f>
        <v>2.23</v>
      </c>
      <c r="P268" s="288">
        <f>O268*(1+Assumptions!$G$48)</f>
        <v>2.23</v>
      </c>
      <c r="Q268" s="288">
        <f>P268*(1+Assumptions!$G$48)</f>
        <v>2.23</v>
      </c>
      <c r="R268" s="288">
        <f>Q268*(1+Assumptions!$G$48)</f>
        <v>2.23</v>
      </c>
      <c r="S268" s="288">
        <f>R268*(1+Assumptions!$G$48)</f>
        <v>2.23</v>
      </c>
      <c r="T268" s="288">
        <f>S268*(1+Assumptions!$G$48)</f>
        <v>2.23</v>
      </c>
      <c r="U268" s="288">
        <f>T268*(1+Assumptions!$G$48)</f>
        <v>2.23</v>
      </c>
      <c r="V268" s="288">
        <f>U268*(1+Assumptions!$G$48)</f>
        <v>2.23</v>
      </c>
      <c r="W268" s="288">
        <f>V268*(1+Assumptions!$G$48)</f>
        <v>2.23</v>
      </c>
      <c r="X268" s="288">
        <f>W268*(1+Assumptions!$G$48)</f>
        <v>2.23</v>
      </c>
      <c r="Y268" s="232"/>
      <c r="Z268" s="232"/>
      <c r="AA268" s="232"/>
      <c r="AB268" s="232"/>
      <c r="AC268" s="232"/>
      <c r="AD268" s="232"/>
      <c r="AE268" s="232"/>
      <c r="AF268" s="232"/>
      <c r="AG268" s="232"/>
      <c r="AH268" s="232"/>
      <c r="AI268" s="232"/>
      <c r="AJ268" s="232"/>
      <c r="AK268" s="232"/>
      <c r="AL268" s="232"/>
      <c r="AM268" s="232"/>
      <c r="AN268" s="232"/>
      <c r="AO268" s="232"/>
      <c r="AP268" s="232"/>
      <c r="AQ268" s="232"/>
      <c r="AR268" s="232"/>
    </row>
    <row r="269" spans="1:44" x14ac:dyDescent="0.2">
      <c r="A269" s="232"/>
      <c r="B269" s="295" t="s">
        <v>890</v>
      </c>
      <c r="C269" s="296" t="b">
        <f t="shared" si="4"/>
        <v>0</v>
      </c>
      <c r="D269" s="7"/>
      <c r="E269" s="287">
        <v>2.6799999999999997</v>
      </c>
      <c r="F269" s="287">
        <v>2.8099999999999996</v>
      </c>
      <c r="G269" s="287">
        <v>2.93</v>
      </c>
      <c r="H269" s="287">
        <v>3.0399999999999996</v>
      </c>
      <c r="I269" s="287">
        <v>3.1499999999999995</v>
      </c>
      <c r="J269" s="287">
        <v>3.25</v>
      </c>
      <c r="K269" s="287">
        <v>3.36</v>
      </c>
      <c r="L269" s="287">
        <v>3.4699999999999998</v>
      </c>
      <c r="M269" s="287">
        <v>3.59</v>
      </c>
      <c r="N269" s="288">
        <f>M269*(1+Assumptions!$G$48)</f>
        <v>3.59</v>
      </c>
      <c r="O269" s="288">
        <f>N269*(1+Assumptions!$G$48)</f>
        <v>3.59</v>
      </c>
      <c r="P269" s="288">
        <f>O269*(1+Assumptions!$G$48)</f>
        <v>3.59</v>
      </c>
      <c r="Q269" s="288">
        <f>P269*(1+Assumptions!$G$48)</f>
        <v>3.59</v>
      </c>
      <c r="R269" s="288">
        <f>Q269*(1+Assumptions!$G$48)</f>
        <v>3.59</v>
      </c>
      <c r="S269" s="288">
        <f>R269*(1+Assumptions!$G$48)</f>
        <v>3.59</v>
      </c>
      <c r="T269" s="288">
        <f>S269*(1+Assumptions!$G$48)</f>
        <v>3.59</v>
      </c>
      <c r="U269" s="288">
        <f>T269*(1+Assumptions!$G$48)</f>
        <v>3.59</v>
      </c>
      <c r="V269" s="288">
        <f>U269*(1+Assumptions!$G$48)</f>
        <v>3.59</v>
      </c>
      <c r="W269" s="288">
        <f>V269*(1+Assumptions!$G$48)</f>
        <v>3.59</v>
      </c>
      <c r="X269" s="288">
        <f>W269*(1+Assumptions!$G$48)</f>
        <v>3.59</v>
      </c>
      <c r="Y269" s="232"/>
      <c r="Z269" s="232"/>
      <c r="AA269" s="232"/>
      <c r="AB269" s="232"/>
      <c r="AC269" s="232"/>
      <c r="AD269" s="232"/>
      <c r="AE269" s="232"/>
      <c r="AF269" s="232"/>
      <c r="AG269" s="232"/>
      <c r="AH269" s="232"/>
      <c r="AI269" s="232"/>
      <c r="AJ269" s="232"/>
      <c r="AK269" s="232"/>
      <c r="AL269" s="232"/>
      <c r="AM269" s="232"/>
      <c r="AN269" s="232"/>
      <c r="AO269" s="232"/>
      <c r="AP269" s="232"/>
      <c r="AQ269" s="232"/>
      <c r="AR269" s="232"/>
    </row>
    <row r="270" spans="1:44" x14ac:dyDescent="0.2">
      <c r="A270" s="232"/>
      <c r="B270" s="295" t="s">
        <v>891</v>
      </c>
      <c r="C270" s="296" t="b">
        <f t="shared" si="4"/>
        <v>0</v>
      </c>
      <c r="D270" s="7"/>
      <c r="E270" s="287">
        <v>1.5399999999999998</v>
      </c>
      <c r="F270" s="287">
        <v>1.5299999999999998</v>
      </c>
      <c r="G270" s="287">
        <v>1.5299999999999998</v>
      </c>
      <c r="H270" s="287">
        <v>1.5299999999999998</v>
      </c>
      <c r="I270" s="287">
        <v>1.5199999999999998</v>
      </c>
      <c r="J270" s="287">
        <v>1.5199999999999998</v>
      </c>
      <c r="K270" s="287">
        <v>1.5099999999999998</v>
      </c>
      <c r="L270" s="287">
        <v>1.5199999999999998</v>
      </c>
      <c r="M270" s="287">
        <v>1.5199999999999998</v>
      </c>
      <c r="N270" s="288">
        <f>M270*(1+Assumptions!$G$48)</f>
        <v>1.5199999999999998</v>
      </c>
      <c r="O270" s="288">
        <f>N270*(1+Assumptions!$G$48)</f>
        <v>1.5199999999999998</v>
      </c>
      <c r="P270" s="288">
        <f>O270*(1+Assumptions!$G$48)</f>
        <v>1.5199999999999998</v>
      </c>
      <c r="Q270" s="288">
        <f>P270*(1+Assumptions!$G$48)</f>
        <v>1.5199999999999998</v>
      </c>
      <c r="R270" s="288">
        <f>Q270*(1+Assumptions!$G$48)</f>
        <v>1.5199999999999998</v>
      </c>
      <c r="S270" s="288">
        <f>R270*(1+Assumptions!$G$48)</f>
        <v>1.5199999999999998</v>
      </c>
      <c r="T270" s="288">
        <f>S270*(1+Assumptions!$G$48)</f>
        <v>1.5199999999999998</v>
      </c>
      <c r="U270" s="288">
        <f>T270*(1+Assumptions!$G$48)</f>
        <v>1.5199999999999998</v>
      </c>
      <c r="V270" s="288">
        <f>U270*(1+Assumptions!$G$48)</f>
        <v>1.5199999999999998</v>
      </c>
      <c r="W270" s="288">
        <f>V270*(1+Assumptions!$G$48)</f>
        <v>1.5199999999999998</v>
      </c>
      <c r="X270" s="288">
        <f>W270*(1+Assumptions!$G$48)</f>
        <v>1.5199999999999998</v>
      </c>
      <c r="Y270" s="232"/>
      <c r="Z270" s="232"/>
      <c r="AA270" s="232"/>
      <c r="AB270" s="232"/>
      <c r="AC270" s="232"/>
      <c r="AD270" s="232"/>
      <c r="AE270" s="232"/>
      <c r="AF270" s="232"/>
      <c r="AG270" s="232"/>
      <c r="AH270" s="232"/>
      <c r="AI270" s="232"/>
      <c r="AJ270" s="232"/>
      <c r="AK270" s="232"/>
      <c r="AL270" s="232"/>
      <c r="AM270" s="232"/>
      <c r="AN270" s="232"/>
      <c r="AO270" s="232"/>
      <c r="AP270" s="232"/>
      <c r="AQ270" s="232"/>
      <c r="AR270" s="232"/>
    </row>
    <row r="271" spans="1:44" x14ac:dyDescent="0.2">
      <c r="A271" s="232"/>
      <c r="B271" s="295" t="s">
        <v>892</v>
      </c>
      <c r="C271" s="296" t="b">
        <f t="shared" si="4"/>
        <v>0</v>
      </c>
      <c r="D271" s="7"/>
      <c r="E271" s="287">
        <v>0.24</v>
      </c>
      <c r="F271" s="287">
        <v>0.26</v>
      </c>
      <c r="G271" s="287">
        <v>0.28999999999999998</v>
      </c>
      <c r="H271" s="287">
        <v>0.31999999999999995</v>
      </c>
      <c r="I271" s="287">
        <v>0.33999999999999997</v>
      </c>
      <c r="J271" s="287">
        <v>0.37</v>
      </c>
      <c r="K271" s="287">
        <v>0.39999999999999997</v>
      </c>
      <c r="L271" s="287">
        <v>0.43</v>
      </c>
      <c r="M271" s="287">
        <v>0.46</v>
      </c>
      <c r="N271" s="288">
        <f>M271*(1+Assumptions!$G$48)</f>
        <v>0.46</v>
      </c>
      <c r="O271" s="288">
        <f>N271*(1+Assumptions!$G$48)</f>
        <v>0.46</v>
      </c>
      <c r="P271" s="288">
        <f>O271*(1+Assumptions!$G$48)</f>
        <v>0.46</v>
      </c>
      <c r="Q271" s="288">
        <f>P271*(1+Assumptions!$G$48)</f>
        <v>0.46</v>
      </c>
      <c r="R271" s="288">
        <f>Q271*(1+Assumptions!$G$48)</f>
        <v>0.46</v>
      </c>
      <c r="S271" s="288">
        <f>R271*(1+Assumptions!$G$48)</f>
        <v>0.46</v>
      </c>
      <c r="T271" s="288">
        <f>S271*(1+Assumptions!$G$48)</f>
        <v>0.46</v>
      </c>
      <c r="U271" s="288">
        <f>T271*(1+Assumptions!$G$48)</f>
        <v>0.46</v>
      </c>
      <c r="V271" s="288">
        <f>U271*(1+Assumptions!$G$48)</f>
        <v>0.46</v>
      </c>
      <c r="W271" s="288">
        <f>V271*(1+Assumptions!$G$48)</f>
        <v>0.46</v>
      </c>
      <c r="X271" s="288">
        <f>W271*(1+Assumptions!$G$48)</f>
        <v>0.46</v>
      </c>
      <c r="Y271" s="232"/>
      <c r="Z271" s="232"/>
      <c r="AA271" s="232"/>
      <c r="AB271" s="232"/>
      <c r="AC271" s="232"/>
      <c r="AD271" s="232"/>
      <c r="AE271" s="232"/>
      <c r="AF271" s="232"/>
      <c r="AG271" s="232"/>
      <c r="AH271" s="232"/>
      <c r="AI271" s="232"/>
      <c r="AJ271" s="232"/>
      <c r="AK271" s="232"/>
      <c r="AL271" s="232"/>
      <c r="AM271" s="232"/>
      <c r="AN271" s="232"/>
      <c r="AO271" s="232"/>
      <c r="AP271" s="232"/>
      <c r="AQ271" s="232"/>
      <c r="AR271" s="232"/>
    </row>
    <row r="272" spans="1:44" x14ac:dyDescent="0.2">
      <c r="A272" s="232"/>
      <c r="B272" s="295" t="s">
        <v>893</v>
      </c>
      <c r="C272" s="296" t="b">
        <f t="shared" si="4"/>
        <v>0</v>
      </c>
      <c r="D272" s="7"/>
      <c r="E272" s="287">
        <v>4.03</v>
      </c>
      <c r="F272" s="287">
        <v>4</v>
      </c>
      <c r="G272" s="287">
        <v>3.9699999999999998</v>
      </c>
      <c r="H272" s="287">
        <v>3.94</v>
      </c>
      <c r="I272" s="287">
        <v>3.91</v>
      </c>
      <c r="J272" s="287">
        <v>3.88</v>
      </c>
      <c r="K272" s="287">
        <v>3.86</v>
      </c>
      <c r="L272" s="287">
        <v>3.84</v>
      </c>
      <c r="M272" s="287">
        <v>3.82</v>
      </c>
      <c r="N272" s="288">
        <f>M272*(1+Assumptions!$G$48)</f>
        <v>3.82</v>
      </c>
      <c r="O272" s="288">
        <f>N272*(1+Assumptions!$G$48)</f>
        <v>3.82</v>
      </c>
      <c r="P272" s="288">
        <f>O272*(1+Assumptions!$G$48)</f>
        <v>3.82</v>
      </c>
      <c r="Q272" s="288">
        <f>P272*(1+Assumptions!$G$48)</f>
        <v>3.82</v>
      </c>
      <c r="R272" s="288">
        <f>Q272*(1+Assumptions!$G$48)</f>
        <v>3.82</v>
      </c>
      <c r="S272" s="288">
        <f>R272*(1+Assumptions!$G$48)</f>
        <v>3.82</v>
      </c>
      <c r="T272" s="288">
        <f>S272*(1+Assumptions!$G$48)</f>
        <v>3.82</v>
      </c>
      <c r="U272" s="288">
        <f>T272*(1+Assumptions!$G$48)</f>
        <v>3.82</v>
      </c>
      <c r="V272" s="288">
        <f>U272*(1+Assumptions!$G$48)</f>
        <v>3.82</v>
      </c>
      <c r="W272" s="288">
        <f>V272*(1+Assumptions!$G$48)</f>
        <v>3.82</v>
      </c>
      <c r="X272" s="288">
        <f>W272*(1+Assumptions!$G$48)</f>
        <v>3.82</v>
      </c>
      <c r="Y272" s="232"/>
      <c r="Z272" s="232"/>
      <c r="AA272" s="232"/>
      <c r="AB272" s="232"/>
      <c r="AC272" s="232"/>
      <c r="AD272" s="232"/>
      <c r="AE272" s="232"/>
      <c r="AF272" s="232"/>
      <c r="AG272" s="232"/>
      <c r="AH272" s="232"/>
      <c r="AI272" s="232"/>
      <c r="AJ272" s="232"/>
      <c r="AK272" s="232"/>
      <c r="AL272" s="232"/>
      <c r="AM272" s="232"/>
      <c r="AN272" s="232"/>
      <c r="AO272" s="232"/>
      <c r="AP272" s="232"/>
      <c r="AQ272" s="232"/>
      <c r="AR272" s="232"/>
    </row>
    <row r="273" spans="1:44" x14ac:dyDescent="0.2">
      <c r="A273" s="232"/>
      <c r="B273" s="295" t="s">
        <v>894</v>
      </c>
      <c r="C273" s="296" t="b">
        <f t="shared" si="4"/>
        <v>0</v>
      </c>
      <c r="D273" s="7"/>
      <c r="E273" s="287">
        <v>0</v>
      </c>
      <c r="F273" s="287">
        <v>0</v>
      </c>
      <c r="G273" s="287">
        <v>0</v>
      </c>
      <c r="H273" s="287">
        <v>0</v>
      </c>
      <c r="I273" s="287">
        <v>0</v>
      </c>
      <c r="J273" s="287">
        <v>0</v>
      </c>
      <c r="K273" s="287">
        <v>0</v>
      </c>
      <c r="L273" s="287">
        <v>0</v>
      </c>
      <c r="M273" s="287">
        <v>0</v>
      </c>
      <c r="N273" s="288">
        <f>M273*(1+Assumptions!$G$48)</f>
        <v>0</v>
      </c>
      <c r="O273" s="288">
        <f>N273*(1+Assumptions!$G$48)</f>
        <v>0</v>
      </c>
      <c r="P273" s="288">
        <f>O273*(1+Assumptions!$G$48)</f>
        <v>0</v>
      </c>
      <c r="Q273" s="288">
        <f>P273*(1+Assumptions!$G$48)</f>
        <v>0</v>
      </c>
      <c r="R273" s="288">
        <f>Q273*(1+Assumptions!$G$48)</f>
        <v>0</v>
      </c>
      <c r="S273" s="288">
        <f>R273*(1+Assumptions!$G$48)</f>
        <v>0</v>
      </c>
      <c r="T273" s="288">
        <f>S273*(1+Assumptions!$G$48)</f>
        <v>0</v>
      </c>
      <c r="U273" s="288">
        <f>T273*(1+Assumptions!$G$48)</f>
        <v>0</v>
      </c>
      <c r="V273" s="288">
        <f>U273*(1+Assumptions!$G$48)</f>
        <v>0</v>
      </c>
      <c r="W273" s="288">
        <f>V273*(1+Assumptions!$G$48)</f>
        <v>0</v>
      </c>
      <c r="X273" s="288">
        <f>W273*(1+Assumptions!$G$48)</f>
        <v>0</v>
      </c>
      <c r="Y273" s="232"/>
      <c r="Z273" s="232"/>
      <c r="AA273" s="232"/>
      <c r="AB273" s="232"/>
      <c r="AC273" s="232"/>
      <c r="AD273" s="232"/>
      <c r="AE273" s="232"/>
      <c r="AF273" s="232"/>
      <c r="AG273" s="232"/>
      <c r="AH273" s="232"/>
      <c r="AI273" s="232"/>
      <c r="AJ273" s="232"/>
      <c r="AK273" s="232"/>
      <c r="AL273" s="232"/>
      <c r="AM273" s="232"/>
      <c r="AN273" s="232"/>
      <c r="AO273" s="232"/>
      <c r="AP273" s="232"/>
      <c r="AQ273" s="232"/>
      <c r="AR273" s="232"/>
    </row>
    <row r="274" spans="1:44" x14ac:dyDescent="0.2">
      <c r="A274" s="232"/>
      <c r="B274" s="295" t="s">
        <v>422</v>
      </c>
      <c r="C274" s="296" t="b">
        <f t="shared" si="4"/>
        <v>0</v>
      </c>
      <c r="D274" s="7"/>
      <c r="E274" s="287">
        <v>11.39</v>
      </c>
      <c r="F274" s="287">
        <v>11.68</v>
      </c>
      <c r="G274" s="287">
        <v>12.04</v>
      </c>
      <c r="H274" s="287">
        <v>12.399999999999999</v>
      </c>
      <c r="I274" s="287">
        <v>12.62</v>
      </c>
      <c r="J274" s="287">
        <v>12.909999999999998</v>
      </c>
      <c r="K274" s="287">
        <v>13.26</v>
      </c>
      <c r="L274" s="287">
        <v>13.79</v>
      </c>
      <c r="M274" s="287">
        <v>14.14</v>
      </c>
      <c r="N274" s="288">
        <f>M274*(1+Assumptions!$G$48)</f>
        <v>14.14</v>
      </c>
      <c r="O274" s="288">
        <f>N274*(1+Assumptions!$G$48)</f>
        <v>14.14</v>
      </c>
      <c r="P274" s="288">
        <f>O274*(1+Assumptions!$G$48)</f>
        <v>14.14</v>
      </c>
      <c r="Q274" s="288">
        <f>P274*(1+Assumptions!$G$48)</f>
        <v>14.14</v>
      </c>
      <c r="R274" s="288">
        <f>Q274*(1+Assumptions!$G$48)</f>
        <v>14.14</v>
      </c>
      <c r="S274" s="288">
        <f>R274*(1+Assumptions!$G$48)</f>
        <v>14.14</v>
      </c>
      <c r="T274" s="288">
        <f>S274*(1+Assumptions!$G$48)</f>
        <v>14.14</v>
      </c>
      <c r="U274" s="288">
        <f>T274*(1+Assumptions!$G$48)</f>
        <v>14.14</v>
      </c>
      <c r="V274" s="288">
        <f>U274*(1+Assumptions!$G$48)</f>
        <v>14.14</v>
      </c>
      <c r="W274" s="288">
        <f>V274*(1+Assumptions!$G$48)</f>
        <v>14.14</v>
      </c>
      <c r="X274" s="288">
        <f>W274*(1+Assumptions!$G$48)</f>
        <v>14.14</v>
      </c>
      <c r="Y274" s="232"/>
      <c r="Z274" s="232"/>
      <c r="AA274" s="232"/>
      <c r="AB274" s="232"/>
      <c r="AC274" s="232"/>
      <c r="AD274" s="232"/>
      <c r="AE274" s="232"/>
      <c r="AF274" s="232"/>
      <c r="AG274" s="232"/>
      <c r="AH274" s="232"/>
      <c r="AI274" s="232"/>
      <c r="AJ274" s="232"/>
      <c r="AK274" s="232"/>
      <c r="AL274" s="232"/>
      <c r="AM274" s="232"/>
      <c r="AN274" s="232"/>
      <c r="AO274" s="232"/>
      <c r="AP274" s="232"/>
      <c r="AQ274" s="232"/>
      <c r="AR274" s="232"/>
    </row>
    <row r="275" spans="1:44" x14ac:dyDescent="0.2">
      <c r="A275" s="232"/>
      <c r="B275" s="295" t="s">
        <v>423</v>
      </c>
      <c r="C275" s="296" t="b">
        <f t="shared" si="4"/>
        <v>0</v>
      </c>
      <c r="D275" s="7"/>
      <c r="E275" s="287">
        <v>9.65</v>
      </c>
      <c r="F275" s="287">
        <v>9.77</v>
      </c>
      <c r="G275" s="287">
        <v>9.9499999999999993</v>
      </c>
      <c r="H275" s="287">
        <v>10.14</v>
      </c>
      <c r="I275" s="287">
        <v>10.210000000000001</v>
      </c>
      <c r="J275" s="287">
        <v>10.309999999999999</v>
      </c>
      <c r="K275" s="287">
        <v>10.399999999999999</v>
      </c>
      <c r="L275" s="287">
        <v>10.7</v>
      </c>
      <c r="M275" s="287">
        <v>10.849999999999998</v>
      </c>
      <c r="N275" s="288">
        <f>M275*(1+Assumptions!$G$48)</f>
        <v>10.849999999999998</v>
      </c>
      <c r="O275" s="288">
        <f>N275*(1+Assumptions!$G$48)</f>
        <v>10.849999999999998</v>
      </c>
      <c r="P275" s="288">
        <f>O275*(1+Assumptions!$G$48)</f>
        <v>10.849999999999998</v>
      </c>
      <c r="Q275" s="288">
        <f>P275*(1+Assumptions!$G$48)</f>
        <v>10.849999999999998</v>
      </c>
      <c r="R275" s="288">
        <f>Q275*(1+Assumptions!$G$48)</f>
        <v>10.849999999999998</v>
      </c>
      <c r="S275" s="288">
        <f>R275*(1+Assumptions!$G$48)</f>
        <v>10.849999999999998</v>
      </c>
      <c r="T275" s="288">
        <f>S275*(1+Assumptions!$G$48)</f>
        <v>10.849999999999998</v>
      </c>
      <c r="U275" s="288">
        <f>T275*(1+Assumptions!$G$48)</f>
        <v>10.849999999999998</v>
      </c>
      <c r="V275" s="288">
        <f>U275*(1+Assumptions!$G$48)</f>
        <v>10.849999999999998</v>
      </c>
      <c r="W275" s="288">
        <f>V275*(1+Assumptions!$G$48)</f>
        <v>10.849999999999998</v>
      </c>
      <c r="X275" s="288">
        <f>W275*(1+Assumptions!$G$48)</f>
        <v>10.849999999999998</v>
      </c>
      <c r="Y275" s="232"/>
      <c r="Z275" s="232"/>
      <c r="AA275" s="232"/>
      <c r="AB275" s="232"/>
      <c r="AC275" s="232"/>
      <c r="AD275" s="232"/>
      <c r="AE275" s="232"/>
      <c r="AF275" s="232"/>
      <c r="AG275" s="232"/>
      <c r="AH275" s="232"/>
      <c r="AI275" s="232"/>
      <c r="AJ275" s="232"/>
      <c r="AK275" s="232"/>
      <c r="AL275" s="232"/>
      <c r="AM275" s="232"/>
      <c r="AN275" s="232"/>
      <c r="AO275" s="232"/>
      <c r="AP275" s="232"/>
      <c r="AQ275" s="232"/>
      <c r="AR275" s="232"/>
    </row>
    <row r="276" spans="1:44" x14ac:dyDescent="0.2">
      <c r="A276" s="232"/>
      <c r="B276" s="295" t="s">
        <v>424</v>
      </c>
      <c r="C276" s="296" t="b">
        <f t="shared" si="4"/>
        <v>0</v>
      </c>
      <c r="D276" s="7"/>
      <c r="E276" s="287">
        <v>12.34</v>
      </c>
      <c r="F276" s="287">
        <v>12.7</v>
      </c>
      <c r="G276" s="287">
        <v>13.199999999999998</v>
      </c>
      <c r="H276" s="287">
        <v>13.649999999999999</v>
      </c>
      <c r="I276" s="287">
        <v>13.809999999999999</v>
      </c>
      <c r="J276" s="287">
        <v>14.099999999999998</v>
      </c>
      <c r="K276" s="287">
        <v>14.52</v>
      </c>
      <c r="L276" s="287">
        <v>15.239999999999998</v>
      </c>
      <c r="M276" s="287">
        <v>15.719999999999999</v>
      </c>
      <c r="N276" s="288">
        <f>M276*(1+Assumptions!$G$48)</f>
        <v>15.719999999999999</v>
      </c>
      <c r="O276" s="288">
        <f>N276*(1+Assumptions!$G$48)</f>
        <v>15.719999999999999</v>
      </c>
      <c r="P276" s="288">
        <f>O276*(1+Assumptions!$G$48)</f>
        <v>15.719999999999999</v>
      </c>
      <c r="Q276" s="288">
        <f>P276*(1+Assumptions!$G$48)</f>
        <v>15.719999999999999</v>
      </c>
      <c r="R276" s="288">
        <f>Q276*(1+Assumptions!$G$48)</f>
        <v>15.719999999999999</v>
      </c>
      <c r="S276" s="288">
        <f>R276*(1+Assumptions!$G$48)</f>
        <v>15.719999999999999</v>
      </c>
      <c r="T276" s="288">
        <f>S276*(1+Assumptions!$G$48)</f>
        <v>15.719999999999999</v>
      </c>
      <c r="U276" s="288">
        <f>T276*(1+Assumptions!$G$48)</f>
        <v>15.719999999999999</v>
      </c>
      <c r="V276" s="288">
        <f>U276*(1+Assumptions!$G$48)</f>
        <v>15.719999999999999</v>
      </c>
      <c r="W276" s="288">
        <f>V276*(1+Assumptions!$G$48)</f>
        <v>15.719999999999999</v>
      </c>
      <c r="X276" s="288">
        <f>W276*(1+Assumptions!$G$48)</f>
        <v>15.719999999999999</v>
      </c>
      <c r="Y276" s="232"/>
      <c r="Z276" s="232"/>
      <c r="AA276" s="232"/>
      <c r="AB276" s="232"/>
      <c r="AC276" s="232"/>
      <c r="AD276" s="232"/>
      <c r="AE276" s="232"/>
      <c r="AF276" s="232"/>
      <c r="AG276" s="232"/>
      <c r="AH276" s="232"/>
      <c r="AI276" s="232"/>
      <c r="AJ276" s="232"/>
      <c r="AK276" s="232"/>
      <c r="AL276" s="232"/>
      <c r="AM276" s="232"/>
      <c r="AN276" s="232"/>
      <c r="AO276" s="232"/>
      <c r="AP276" s="232"/>
      <c r="AQ276" s="232"/>
      <c r="AR276" s="232"/>
    </row>
    <row r="277" spans="1:44" x14ac:dyDescent="0.2">
      <c r="A277" s="232"/>
      <c r="B277" s="295" t="s">
        <v>425</v>
      </c>
      <c r="C277" s="296" t="b">
        <f t="shared" si="4"/>
        <v>0</v>
      </c>
      <c r="D277" s="7"/>
      <c r="E277" s="287">
        <v>2.9999999999999996</v>
      </c>
      <c r="F277" s="287">
        <v>3.05</v>
      </c>
      <c r="G277" s="287">
        <v>3.0999999999999996</v>
      </c>
      <c r="H277" s="287">
        <v>3.1599999999999997</v>
      </c>
      <c r="I277" s="287">
        <v>3.1799999999999997</v>
      </c>
      <c r="J277" s="287">
        <v>3.2199999999999998</v>
      </c>
      <c r="K277" s="287">
        <v>3.28</v>
      </c>
      <c r="L277" s="287">
        <v>3.3499999999999996</v>
      </c>
      <c r="M277" s="287">
        <v>3.4</v>
      </c>
      <c r="N277" s="288">
        <f>M277*(1+Assumptions!$G$48)</f>
        <v>3.4</v>
      </c>
      <c r="O277" s="288">
        <f>N277*(1+Assumptions!$G$48)</f>
        <v>3.4</v>
      </c>
      <c r="P277" s="288">
        <f>O277*(1+Assumptions!$G$48)</f>
        <v>3.4</v>
      </c>
      <c r="Q277" s="288">
        <f>P277*(1+Assumptions!$G$48)</f>
        <v>3.4</v>
      </c>
      <c r="R277" s="288">
        <f>Q277*(1+Assumptions!$G$48)</f>
        <v>3.4</v>
      </c>
      <c r="S277" s="288">
        <f>R277*(1+Assumptions!$G$48)</f>
        <v>3.4</v>
      </c>
      <c r="T277" s="288">
        <f>S277*(1+Assumptions!$G$48)</f>
        <v>3.4</v>
      </c>
      <c r="U277" s="288">
        <f>T277*(1+Assumptions!$G$48)</f>
        <v>3.4</v>
      </c>
      <c r="V277" s="288">
        <f>U277*(1+Assumptions!$G$48)</f>
        <v>3.4</v>
      </c>
      <c r="W277" s="288">
        <f>V277*(1+Assumptions!$G$48)</f>
        <v>3.4</v>
      </c>
      <c r="X277" s="288">
        <f>W277*(1+Assumptions!$G$48)</f>
        <v>3.4</v>
      </c>
      <c r="Y277" s="232"/>
      <c r="Z277" s="232"/>
      <c r="AA277" s="232"/>
      <c r="AB277" s="232"/>
      <c r="AC277" s="232"/>
      <c r="AD277" s="232"/>
      <c r="AE277" s="232"/>
      <c r="AF277" s="232"/>
      <c r="AG277" s="232"/>
      <c r="AH277" s="232"/>
      <c r="AI277" s="232"/>
      <c r="AJ277" s="232"/>
      <c r="AK277" s="232"/>
      <c r="AL277" s="232"/>
      <c r="AM277" s="232"/>
      <c r="AN277" s="232"/>
      <c r="AO277" s="232"/>
      <c r="AP277" s="232"/>
      <c r="AQ277" s="232"/>
      <c r="AR277" s="232"/>
    </row>
    <row r="278" spans="1:44" x14ac:dyDescent="0.2">
      <c r="A278" s="232"/>
      <c r="B278" s="295" t="s">
        <v>426</v>
      </c>
      <c r="C278" s="296" t="b">
        <f t="shared" si="4"/>
        <v>0</v>
      </c>
      <c r="D278" s="7"/>
      <c r="E278" s="287">
        <v>10.27</v>
      </c>
      <c r="F278" s="287">
        <v>10.54</v>
      </c>
      <c r="G278" s="287">
        <v>10.879999999999999</v>
      </c>
      <c r="H278" s="287">
        <v>11.26</v>
      </c>
      <c r="I278" s="287">
        <v>11.54</v>
      </c>
      <c r="J278" s="287">
        <v>11.819999999999999</v>
      </c>
      <c r="K278" s="287">
        <v>12.06</v>
      </c>
      <c r="L278" s="287">
        <v>12.41</v>
      </c>
      <c r="M278" s="287">
        <v>12.739999999999998</v>
      </c>
      <c r="N278" s="288">
        <f>M278*(1+Assumptions!$G$48)</f>
        <v>12.739999999999998</v>
      </c>
      <c r="O278" s="288">
        <f>N278*(1+Assumptions!$G$48)</f>
        <v>12.739999999999998</v>
      </c>
      <c r="P278" s="288">
        <f>O278*(1+Assumptions!$G$48)</f>
        <v>12.739999999999998</v>
      </c>
      <c r="Q278" s="288">
        <f>P278*(1+Assumptions!$G$48)</f>
        <v>12.739999999999998</v>
      </c>
      <c r="R278" s="288">
        <f>Q278*(1+Assumptions!$G$48)</f>
        <v>12.739999999999998</v>
      </c>
      <c r="S278" s="288">
        <f>R278*(1+Assumptions!$G$48)</f>
        <v>12.739999999999998</v>
      </c>
      <c r="T278" s="288">
        <f>S278*(1+Assumptions!$G$48)</f>
        <v>12.739999999999998</v>
      </c>
      <c r="U278" s="288">
        <f>T278*(1+Assumptions!$G$48)</f>
        <v>12.739999999999998</v>
      </c>
      <c r="V278" s="288">
        <f>U278*(1+Assumptions!$G$48)</f>
        <v>12.739999999999998</v>
      </c>
      <c r="W278" s="288">
        <f>V278*(1+Assumptions!$G$48)</f>
        <v>12.739999999999998</v>
      </c>
      <c r="X278" s="288">
        <f>W278*(1+Assumptions!$G$48)</f>
        <v>12.739999999999998</v>
      </c>
      <c r="Y278" s="232"/>
      <c r="Z278" s="232"/>
      <c r="AA278" s="232"/>
      <c r="AB278" s="232"/>
      <c r="AC278" s="232"/>
      <c r="AD278" s="232"/>
      <c r="AE278" s="232"/>
      <c r="AF278" s="232"/>
      <c r="AG278" s="232"/>
      <c r="AH278" s="232"/>
      <c r="AI278" s="232"/>
      <c r="AJ278" s="232"/>
      <c r="AK278" s="232"/>
      <c r="AL278" s="232"/>
      <c r="AM278" s="232"/>
      <c r="AN278" s="232"/>
      <c r="AO278" s="232"/>
      <c r="AP278" s="232"/>
      <c r="AQ278" s="232"/>
      <c r="AR278" s="232"/>
    </row>
    <row r="279" spans="1:44" x14ac:dyDescent="0.2">
      <c r="A279" s="232"/>
      <c r="B279" s="295" t="s">
        <v>427</v>
      </c>
      <c r="C279" s="296" t="b">
        <f t="shared" si="4"/>
        <v>0</v>
      </c>
      <c r="D279" s="7"/>
      <c r="E279" s="287">
        <v>10.49</v>
      </c>
      <c r="F279" s="287">
        <v>10.91</v>
      </c>
      <c r="G279" s="287">
        <v>11.399999999999999</v>
      </c>
      <c r="H279" s="287">
        <v>11.88</v>
      </c>
      <c r="I279" s="287">
        <v>12.319999999999999</v>
      </c>
      <c r="J279" s="287">
        <v>12.7</v>
      </c>
      <c r="K279" s="287">
        <v>13.219999999999999</v>
      </c>
      <c r="L279" s="287">
        <v>13.79</v>
      </c>
      <c r="M279" s="287">
        <v>14.27</v>
      </c>
      <c r="N279" s="288">
        <f>M279*(1+Assumptions!$G$48)</f>
        <v>14.27</v>
      </c>
      <c r="O279" s="288">
        <f>N279*(1+Assumptions!$G$48)</f>
        <v>14.27</v>
      </c>
      <c r="P279" s="288">
        <f>O279*(1+Assumptions!$G$48)</f>
        <v>14.27</v>
      </c>
      <c r="Q279" s="288">
        <f>P279*(1+Assumptions!$G$48)</f>
        <v>14.27</v>
      </c>
      <c r="R279" s="288">
        <f>Q279*(1+Assumptions!$G$48)</f>
        <v>14.27</v>
      </c>
      <c r="S279" s="288">
        <f>R279*(1+Assumptions!$G$48)</f>
        <v>14.27</v>
      </c>
      <c r="T279" s="288">
        <f>S279*(1+Assumptions!$G$48)</f>
        <v>14.27</v>
      </c>
      <c r="U279" s="288">
        <f>T279*(1+Assumptions!$G$48)</f>
        <v>14.27</v>
      </c>
      <c r="V279" s="288">
        <f>U279*(1+Assumptions!$G$48)</f>
        <v>14.27</v>
      </c>
      <c r="W279" s="288">
        <f>V279*(1+Assumptions!$G$48)</f>
        <v>14.27</v>
      </c>
      <c r="X279" s="288">
        <f>W279*(1+Assumptions!$G$48)</f>
        <v>14.27</v>
      </c>
      <c r="Y279" s="232"/>
      <c r="Z279" s="232"/>
      <c r="AA279" s="232"/>
      <c r="AB279" s="232"/>
      <c r="AC279" s="232"/>
      <c r="AD279" s="232"/>
      <c r="AE279" s="232"/>
      <c r="AF279" s="232"/>
      <c r="AG279" s="232"/>
      <c r="AH279" s="232"/>
      <c r="AI279" s="232"/>
      <c r="AJ279" s="232"/>
      <c r="AK279" s="232"/>
      <c r="AL279" s="232"/>
      <c r="AM279" s="232"/>
      <c r="AN279" s="232"/>
      <c r="AO279" s="232"/>
      <c r="AP279" s="232"/>
      <c r="AQ279" s="232"/>
      <c r="AR279" s="232"/>
    </row>
    <row r="280" spans="1:44" x14ac:dyDescent="0.2">
      <c r="A280" s="232"/>
      <c r="B280" s="295" t="s">
        <v>428</v>
      </c>
      <c r="C280" s="296" t="b">
        <f t="shared" si="4"/>
        <v>0</v>
      </c>
      <c r="D280" s="7"/>
      <c r="E280" s="287">
        <v>12.869999999999997</v>
      </c>
      <c r="F280" s="287">
        <v>13.36</v>
      </c>
      <c r="G280" s="287">
        <v>13.96</v>
      </c>
      <c r="H280" s="287">
        <v>14.54</v>
      </c>
      <c r="I280" s="287">
        <v>14.919999999999998</v>
      </c>
      <c r="J280" s="287">
        <v>15.39</v>
      </c>
      <c r="K280" s="287">
        <v>15.96</v>
      </c>
      <c r="L280" s="287">
        <v>16.670000000000002</v>
      </c>
      <c r="M280" s="287">
        <v>17.309999999999999</v>
      </c>
      <c r="N280" s="288">
        <f>M280*(1+Assumptions!$G$48)</f>
        <v>17.309999999999999</v>
      </c>
      <c r="O280" s="288">
        <f>N280*(1+Assumptions!$G$48)</f>
        <v>17.309999999999999</v>
      </c>
      <c r="P280" s="288">
        <f>O280*(1+Assumptions!$G$48)</f>
        <v>17.309999999999999</v>
      </c>
      <c r="Q280" s="288">
        <f>P280*(1+Assumptions!$G$48)</f>
        <v>17.309999999999999</v>
      </c>
      <c r="R280" s="288">
        <f>Q280*(1+Assumptions!$G$48)</f>
        <v>17.309999999999999</v>
      </c>
      <c r="S280" s="288">
        <f>R280*(1+Assumptions!$G$48)</f>
        <v>17.309999999999999</v>
      </c>
      <c r="T280" s="288">
        <f>S280*(1+Assumptions!$G$48)</f>
        <v>17.309999999999999</v>
      </c>
      <c r="U280" s="288">
        <f>T280*(1+Assumptions!$G$48)</f>
        <v>17.309999999999999</v>
      </c>
      <c r="V280" s="288">
        <f>U280*(1+Assumptions!$G$48)</f>
        <v>17.309999999999999</v>
      </c>
      <c r="W280" s="288">
        <f>V280*(1+Assumptions!$G$48)</f>
        <v>17.309999999999999</v>
      </c>
      <c r="X280" s="288">
        <f>W280*(1+Assumptions!$G$48)</f>
        <v>17.309999999999999</v>
      </c>
      <c r="Y280" s="232"/>
      <c r="Z280" s="232"/>
      <c r="AA280" s="232"/>
      <c r="AB280" s="232"/>
      <c r="AC280" s="232"/>
      <c r="AD280" s="232"/>
      <c r="AE280" s="232"/>
      <c r="AF280" s="232"/>
      <c r="AG280" s="232"/>
      <c r="AH280" s="232"/>
      <c r="AI280" s="232"/>
      <c r="AJ280" s="232"/>
      <c r="AK280" s="232"/>
      <c r="AL280" s="232"/>
      <c r="AM280" s="232"/>
      <c r="AN280" s="232"/>
      <c r="AO280" s="232"/>
      <c r="AP280" s="232"/>
      <c r="AQ280" s="232"/>
      <c r="AR280" s="232"/>
    </row>
    <row r="281" spans="1:44" x14ac:dyDescent="0.2">
      <c r="A281" s="232"/>
      <c r="B281" s="295" t="s">
        <v>429</v>
      </c>
      <c r="C281" s="296" t="b">
        <f t="shared" si="4"/>
        <v>0</v>
      </c>
      <c r="D281" s="7"/>
      <c r="E281" s="287">
        <v>9.32</v>
      </c>
      <c r="F281" s="287">
        <v>9.6</v>
      </c>
      <c r="G281" s="287">
        <v>9.93</v>
      </c>
      <c r="H281" s="287">
        <v>10.220000000000001</v>
      </c>
      <c r="I281" s="287">
        <v>10.49</v>
      </c>
      <c r="J281" s="287">
        <v>10.75</v>
      </c>
      <c r="K281" s="287">
        <v>11.06</v>
      </c>
      <c r="L281" s="287">
        <v>11.45</v>
      </c>
      <c r="M281" s="287">
        <v>11.74</v>
      </c>
      <c r="N281" s="288">
        <f>M281*(1+Assumptions!$G$48)</f>
        <v>11.74</v>
      </c>
      <c r="O281" s="288">
        <f>N281*(1+Assumptions!$G$48)</f>
        <v>11.74</v>
      </c>
      <c r="P281" s="288">
        <f>O281*(1+Assumptions!$G$48)</f>
        <v>11.74</v>
      </c>
      <c r="Q281" s="288">
        <f>P281*(1+Assumptions!$G$48)</f>
        <v>11.74</v>
      </c>
      <c r="R281" s="288">
        <f>Q281*(1+Assumptions!$G$48)</f>
        <v>11.74</v>
      </c>
      <c r="S281" s="288">
        <f>R281*(1+Assumptions!$G$48)</f>
        <v>11.74</v>
      </c>
      <c r="T281" s="288">
        <f>S281*(1+Assumptions!$G$48)</f>
        <v>11.74</v>
      </c>
      <c r="U281" s="288">
        <f>T281*(1+Assumptions!$G$48)</f>
        <v>11.74</v>
      </c>
      <c r="V281" s="288">
        <f>U281*(1+Assumptions!$G$48)</f>
        <v>11.74</v>
      </c>
      <c r="W281" s="288">
        <f>V281*(1+Assumptions!$G$48)</f>
        <v>11.74</v>
      </c>
      <c r="X281" s="288">
        <f>W281*(1+Assumptions!$G$48)</f>
        <v>11.74</v>
      </c>
      <c r="Y281" s="232"/>
      <c r="Z281" s="232"/>
      <c r="AA281" s="232"/>
      <c r="AB281" s="232"/>
      <c r="AC281" s="232"/>
      <c r="AD281" s="232"/>
      <c r="AE281" s="232"/>
      <c r="AF281" s="232"/>
      <c r="AG281" s="232"/>
      <c r="AH281" s="232"/>
      <c r="AI281" s="232"/>
      <c r="AJ281" s="232"/>
      <c r="AK281" s="232"/>
      <c r="AL281" s="232"/>
      <c r="AM281" s="232"/>
      <c r="AN281" s="232"/>
      <c r="AO281" s="232"/>
      <c r="AP281" s="232"/>
      <c r="AQ281" s="232"/>
      <c r="AR281" s="232"/>
    </row>
    <row r="282" spans="1:44" x14ac:dyDescent="0.2">
      <c r="A282" s="232"/>
      <c r="B282" s="295" t="s">
        <v>430</v>
      </c>
      <c r="C282" s="296" t="b">
        <f t="shared" si="4"/>
        <v>0</v>
      </c>
      <c r="D282" s="7"/>
      <c r="E282" s="287">
        <v>6.2199999999999989</v>
      </c>
      <c r="F282" s="287">
        <v>6.56</v>
      </c>
      <c r="G282" s="287">
        <v>6.91</v>
      </c>
      <c r="H282" s="287">
        <v>7.23</v>
      </c>
      <c r="I282" s="287">
        <v>7.52</v>
      </c>
      <c r="J282" s="287">
        <v>7.82</v>
      </c>
      <c r="K282" s="287">
        <v>8.16</v>
      </c>
      <c r="L282" s="287">
        <v>8.5299999999999994</v>
      </c>
      <c r="M282" s="287">
        <v>8.83</v>
      </c>
      <c r="N282" s="288">
        <f>M282*(1+Assumptions!$G$48)</f>
        <v>8.83</v>
      </c>
      <c r="O282" s="288">
        <f>N282*(1+Assumptions!$G$48)</f>
        <v>8.83</v>
      </c>
      <c r="P282" s="288">
        <f>O282*(1+Assumptions!$G$48)</f>
        <v>8.83</v>
      </c>
      <c r="Q282" s="288">
        <f>P282*(1+Assumptions!$G$48)</f>
        <v>8.83</v>
      </c>
      <c r="R282" s="288">
        <f>Q282*(1+Assumptions!$G$48)</f>
        <v>8.83</v>
      </c>
      <c r="S282" s="288">
        <f>R282*(1+Assumptions!$G$48)</f>
        <v>8.83</v>
      </c>
      <c r="T282" s="288">
        <f>S282*(1+Assumptions!$G$48)</f>
        <v>8.83</v>
      </c>
      <c r="U282" s="288">
        <f>T282*(1+Assumptions!$G$48)</f>
        <v>8.83</v>
      </c>
      <c r="V282" s="288">
        <f>U282*(1+Assumptions!$G$48)</f>
        <v>8.83</v>
      </c>
      <c r="W282" s="288">
        <f>V282*(1+Assumptions!$G$48)</f>
        <v>8.83</v>
      </c>
      <c r="X282" s="288">
        <f>W282*(1+Assumptions!$G$48)</f>
        <v>8.83</v>
      </c>
      <c r="Y282" s="232"/>
      <c r="Z282" s="232"/>
      <c r="AA282" s="232"/>
      <c r="AB282" s="232"/>
      <c r="AC282" s="232"/>
      <c r="AD282" s="232"/>
      <c r="AE282" s="232"/>
      <c r="AF282" s="232"/>
      <c r="AG282" s="232"/>
      <c r="AH282" s="232"/>
      <c r="AI282" s="232"/>
      <c r="AJ282" s="232"/>
      <c r="AK282" s="232"/>
      <c r="AL282" s="232"/>
      <c r="AM282" s="232"/>
      <c r="AN282" s="232"/>
      <c r="AO282" s="232"/>
      <c r="AP282" s="232"/>
      <c r="AQ282" s="232"/>
      <c r="AR282" s="232"/>
    </row>
    <row r="283" spans="1:44" x14ac:dyDescent="0.2">
      <c r="A283" s="232"/>
      <c r="B283" s="295" t="s">
        <v>895</v>
      </c>
      <c r="C283" s="296" t="b">
        <f t="shared" si="4"/>
        <v>0</v>
      </c>
      <c r="D283" s="7"/>
      <c r="E283" s="287">
        <v>3.3499999999999996</v>
      </c>
      <c r="F283" s="287">
        <v>3.36</v>
      </c>
      <c r="G283" s="287">
        <v>3.36</v>
      </c>
      <c r="H283" s="287">
        <v>3.37</v>
      </c>
      <c r="I283" s="287">
        <v>3.37</v>
      </c>
      <c r="J283" s="287">
        <v>3.37</v>
      </c>
      <c r="K283" s="287">
        <v>3.38</v>
      </c>
      <c r="L283" s="287">
        <v>3.4</v>
      </c>
      <c r="M283" s="287">
        <v>3.42</v>
      </c>
      <c r="N283" s="288">
        <f>M283*(1+Assumptions!$G$48)</f>
        <v>3.42</v>
      </c>
      <c r="O283" s="288">
        <f>N283*(1+Assumptions!$G$48)</f>
        <v>3.42</v>
      </c>
      <c r="P283" s="288">
        <f>O283*(1+Assumptions!$G$48)</f>
        <v>3.42</v>
      </c>
      <c r="Q283" s="288">
        <f>P283*(1+Assumptions!$G$48)</f>
        <v>3.42</v>
      </c>
      <c r="R283" s="288">
        <f>Q283*(1+Assumptions!$G$48)</f>
        <v>3.42</v>
      </c>
      <c r="S283" s="288">
        <f>R283*(1+Assumptions!$G$48)</f>
        <v>3.42</v>
      </c>
      <c r="T283" s="288">
        <f>S283*(1+Assumptions!$G$48)</f>
        <v>3.42</v>
      </c>
      <c r="U283" s="288">
        <f>T283*(1+Assumptions!$G$48)</f>
        <v>3.42</v>
      </c>
      <c r="V283" s="288">
        <f>U283*(1+Assumptions!$G$48)</f>
        <v>3.42</v>
      </c>
      <c r="W283" s="288">
        <f>V283*(1+Assumptions!$G$48)</f>
        <v>3.42</v>
      </c>
      <c r="X283" s="288">
        <f>W283*(1+Assumptions!$G$48)</f>
        <v>3.42</v>
      </c>
      <c r="Y283" s="232"/>
      <c r="Z283" s="232"/>
      <c r="AA283" s="232"/>
      <c r="AB283" s="232"/>
      <c r="AC283" s="232"/>
      <c r="AD283" s="232"/>
      <c r="AE283" s="232"/>
      <c r="AF283" s="232"/>
      <c r="AG283" s="232"/>
      <c r="AH283" s="232"/>
      <c r="AI283" s="232"/>
      <c r="AJ283" s="232"/>
      <c r="AK283" s="232"/>
      <c r="AL283" s="232"/>
      <c r="AM283" s="232"/>
      <c r="AN283" s="232"/>
      <c r="AO283" s="232"/>
      <c r="AP283" s="232"/>
      <c r="AQ283" s="232"/>
      <c r="AR283" s="232"/>
    </row>
    <row r="284" spans="1:44" x14ac:dyDescent="0.2">
      <c r="A284" s="232"/>
      <c r="B284" s="295" t="s">
        <v>896</v>
      </c>
      <c r="C284" s="296" t="b">
        <f t="shared" si="4"/>
        <v>0</v>
      </c>
      <c r="D284" s="7"/>
      <c r="E284" s="287">
        <v>3.83</v>
      </c>
      <c r="F284" s="287">
        <v>3.92</v>
      </c>
      <c r="G284" s="287">
        <v>4.0499999999999989</v>
      </c>
      <c r="H284" s="287">
        <v>4.17</v>
      </c>
      <c r="I284" s="287">
        <v>4.2099999999999991</v>
      </c>
      <c r="J284" s="287">
        <v>4.25</v>
      </c>
      <c r="K284" s="287">
        <v>4.38</v>
      </c>
      <c r="L284" s="287">
        <v>4.55</v>
      </c>
      <c r="M284" s="287">
        <v>4.5999999999999996</v>
      </c>
      <c r="N284" s="288">
        <f>M284*(1+Assumptions!$G$48)</f>
        <v>4.5999999999999996</v>
      </c>
      <c r="O284" s="288">
        <f>N284*(1+Assumptions!$G$48)</f>
        <v>4.5999999999999996</v>
      </c>
      <c r="P284" s="288">
        <f>O284*(1+Assumptions!$G$48)</f>
        <v>4.5999999999999996</v>
      </c>
      <c r="Q284" s="288">
        <f>P284*(1+Assumptions!$G$48)</f>
        <v>4.5999999999999996</v>
      </c>
      <c r="R284" s="288">
        <f>Q284*(1+Assumptions!$G$48)</f>
        <v>4.5999999999999996</v>
      </c>
      <c r="S284" s="288">
        <f>R284*(1+Assumptions!$G$48)</f>
        <v>4.5999999999999996</v>
      </c>
      <c r="T284" s="288">
        <f>S284*(1+Assumptions!$G$48)</f>
        <v>4.5999999999999996</v>
      </c>
      <c r="U284" s="288">
        <f>T284*(1+Assumptions!$G$48)</f>
        <v>4.5999999999999996</v>
      </c>
      <c r="V284" s="288">
        <f>U284*(1+Assumptions!$G$48)</f>
        <v>4.5999999999999996</v>
      </c>
      <c r="W284" s="288">
        <f>V284*(1+Assumptions!$G$48)</f>
        <v>4.5999999999999996</v>
      </c>
      <c r="X284" s="288">
        <f>W284*(1+Assumptions!$G$48)</f>
        <v>4.5999999999999996</v>
      </c>
      <c r="Y284" s="232"/>
      <c r="Z284" s="232"/>
      <c r="AA284" s="232"/>
      <c r="AB284" s="232"/>
      <c r="AC284" s="232"/>
      <c r="AD284" s="232"/>
      <c r="AE284" s="232"/>
      <c r="AF284" s="232"/>
      <c r="AG284" s="232"/>
      <c r="AH284" s="232"/>
      <c r="AI284" s="232"/>
      <c r="AJ284" s="232"/>
      <c r="AK284" s="232"/>
      <c r="AL284" s="232"/>
      <c r="AM284" s="232"/>
      <c r="AN284" s="232"/>
      <c r="AO284" s="232"/>
      <c r="AP284" s="232"/>
      <c r="AQ284" s="232"/>
      <c r="AR284" s="232"/>
    </row>
    <row r="285" spans="1:44" x14ac:dyDescent="0.2">
      <c r="A285" s="232"/>
      <c r="B285" s="295" t="s">
        <v>897</v>
      </c>
      <c r="C285" s="296" t="b">
        <f t="shared" si="4"/>
        <v>0</v>
      </c>
      <c r="D285" s="7"/>
      <c r="E285" s="287">
        <v>8.7200000000000006</v>
      </c>
      <c r="F285" s="287">
        <v>8.7200000000000006</v>
      </c>
      <c r="G285" s="287">
        <v>8.73</v>
      </c>
      <c r="H285" s="287">
        <v>8.75</v>
      </c>
      <c r="I285" s="287">
        <v>8.75</v>
      </c>
      <c r="J285" s="287">
        <v>8.75</v>
      </c>
      <c r="K285" s="287">
        <v>8.7899999999999991</v>
      </c>
      <c r="L285" s="287">
        <v>8.84</v>
      </c>
      <c r="M285" s="287">
        <v>8.89</v>
      </c>
      <c r="N285" s="288">
        <f>M285*(1+Assumptions!$G$48)</f>
        <v>8.89</v>
      </c>
      <c r="O285" s="288">
        <f>N285*(1+Assumptions!$G$48)</f>
        <v>8.89</v>
      </c>
      <c r="P285" s="288">
        <f>O285*(1+Assumptions!$G$48)</f>
        <v>8.89</v>
      </c>
      <c r="Q285" s="288">
        <f>P285*(1+Assumptions!$G$48)</f>
        <v>8.89</v>
      </c>
      <c r="R285" s="288">
        <f>Q285*(1+Assumptions!$G$48)</f>
        <v>8.89</v>
      </c>
      <c r="S285" s="288">
        <f>R285*(1+Assumptions!$G$48)</f>
        <v>8.89</v>
      </c>
      <c r="T285" s="288">
        <f>S285*(1+Assumptions!$G$48)</f>
        <v>8.89</v>
      </c>
      <c r="U285" s="288">
        <f>T285*(1+Assumptions!$G$48)</f>
        <v>8.89</v>
      </c>
      <c r="V285" s="288">
        <f>U285*(1+Assumptions!$G$48)</f>
        <v>8.89</v>
      </c>
      <c r="W285" s="288">
        <f>V285*(1+Assumptions!$G$48)</f>
        <v>8.89</v>
      </c>
      <c r="X285" s="288">
        <f>W285*(1+Assumptions!$G$48)</f>
        <v>8.89</v>
      </c>
      <c r="Y285" s="232"/>
      <c r="Z285" s="232"/>
      <c r="AA285" s="232"/>
      <c r="AB285" s="232"/>
      <c r="AC285" s="232"/>
      <c r="AD285" s="232"/>
      <c r="AE285" s="232"/>
      <c r="AF285" s="232"/>
      <c r="AG285" s="232"/>
      <c r="AH285" s="232"/>
      <c r="AI285" s="232"/>
      <c r="AJ285" s="232"/>
      <c r="AK285" s="232"/>
      <c r="AL285" s="232"/>
      <c r="AM285" s="232"/>
      <c r="AN285" s="232"/>
      <c r="AO285" s="232"/>
      <c r="AP285" s="232"/>
      <c r="AQ285" s="232"/>
      <c r="AR285" s="232"/>
    </row>
    <row r="286" spans="1:44" x14ac:dyDescent="0.2">
      <c r="A286" s="232"/>
      <c r="B286" s="295" t="s">
        <v>898</v>
      </c>
      <c r="C286" s="296" t="b">
        <f t="shared" si="4"/>
        <v>0</v>
      </c>
      <c r="D286" s="7"/>
      <c r="E286" s="287">
        <v>0.06</v>
      </c>
      <c r="F286" s="287">
        <v>7.0000000000000007E-2</v>
      </c>
      <c r="G286" s="287">
        <v>7.0000000000000007E-2</v>
      </c>
      <c r="H286" s="287">
        <v>7.9999999999999988E-2</v>
      </c>
      <c r="I286" s="287">
        <v>7.9999999999999988E-2</v>
      </c>
      <c r="J286" s="287">
        <v>7.9999999999999988E-2</v>
      </c>
      <c r="K286" s="287">
        <v>0.09</v>
      </c>
      <c r="L286" s="287">
        <v>0.09</v>
      </c>
      <c r="M286" s="287">
        <v>9.9999999999999992E-2</v>
      </c>
      <c r="N286" s="288">
        <f>M286*(1+Assumptions!$G$48)</f>
        <v>9.9999999999999992E-2</v>
      </c>
      <c r="O286" s="288">
        <f>N286*(1+Assumptions!$G$48)</f>
        <v>9.9999999999999992E-2</v>
      </c>
      <c r="P286" s="288">
        <f>O286*(1+Assumptions!$G$48)</f>
        <v>9.9999999999999992E-2</v>
      </c>
      <c r="Q286" s="288">
        <f>P286*(1+Assumptions!$G$48)</f>
        <v>9.9999999999999992E-2</v>
      </c>
      <c r="R286" s="288">
        <f>Q286*(1+Assumptions!$G$48)</f>
        <v>9.9999999999999992E-2</v>
      </c>
      <c r="S286" s="288">
        <f>R286*(1+Assumptions!$G$48)</f>
        <v>9.9999999999999992E-2</v>
      </c>
      <c r="T286" s="288">
        <f>S286*(1+Assumptions!$G$48)</f>
        <v>9.9999999999999992E-2</v>
      </c>
      <c r="U286" s="288">
        <f>T286*(1+Assumptions!$G$48)</f>
        <v>9.9999999999999992E-2</v>
      </c>
      <c r="V286" s="288">
        <f>U286*(1+Assumptions!$G$48)</f>
        <v>9.9999999999999992E-2</v>
      </c>
      <c r="W286" s="288">
        <f>V286*(1+Assumptions!$G$48)</f>
        <v>9.9999999999999992E-2</v>
      </c>
      <c r="X286" s="288">
        <f>W286*(1+Assumptions!$G$48)</f>
        <v>9.9999999999999992E-2</v>
      </c>
      <c r="Y286" s="232"/>
      <c r="Z286" s="232"/>
      <c r="AA286" s="232"/>
      <c r="AB286" s="232"/>
      <c r="AC286" s="232"/>
      <c r="AD286" s="232"/>
      <c r="AE286" s="232"/>
      <c r="AF286" s="232"/>
      <c r="AG286" s="232"/>
      <c r="AH286" s="232"/>
      <c r="AI286" s="232"/>
      <c r="AJ286" s="232"/>
      <c r="AK286" s="232"/>
      <c r="AL286" s="232"/>
      <c r="AM286" s="232"/>
      <c r="AN286" s="232"/>
      <c r="AO286" s="232"/>
      <c r="AP286" s="232"/>
      <c r="AQ286" s="232"/>
      <c r="AR286" s="232"/>
    </row>
    <row r="287" spans="1:44" x14ac:dyDescent="0.2">
      <c r="A287" s="232"/>
      <c r="B287" s="295" t="s">
        <v>899</v>
      </c>
      <c r="C287" s="296" t="b">
        <f t="shared" si="4"/>
        <v>0</v>
      </c>
      <c r="D287" s="7"/>
      <c r="E287" s="287">
        <v>2.09</v>
      </c>
      <c r="F287" s="287">
        <v>2.2400000000000002</v>
      </c>
      <c r="G287" s="287">
        <v>2.39</v>
      </c>
      <c r="H287" s="287">
        <v>2.54</v>
      </c>
      <c r="I287" s="287">
        <v>2.67</v>
      </c>
      <c r="J287" s="287">
        <v>2.8</v>
      </c>
      <c r="K287" s="287">
        <v>2.94</v>
      </c>
      <c r="L287" s="287">
        <v>3.0799999999999996</v>
      </c>
      <c r="M287" s="287">
        <v>3.21</v>
      </c>
      <c r="N287" s="288">
        <f>M287*(1+Assumptions!$G$48)</f>
        <v>3.21</v>
      </c>
      <c r="O287" s="288">
        <f>N287*(1+Assumptions!$G$48)</f>
        <v>3.21</v>
      </c>
      <c r="P287" s="288">
        <f>O287*(1+Assumptions!$G$48)</f>
        <v>3.21</v>
      </c>
      <c r="Q287" s="288">
        <f>P287*(1+Assumptions!$G$48)</f>
        <v>3.21</v>
      </c>
      <c r="R287" s="288">
        <f>Q287*(1+Assumptions!$G$48)</f>
        <v>3.21</v>
      </c>
      <c r="S287" s="288">
        <f>R287*(1+Assumptions!$G$48)</f>
        <v>3.21</v>
      </c>
      <c r="T287" s="288">
        <f>S287*(1+Assumptions!$G$48)</f>
        <v>3.21</v>
      </c>
      <c r="U287" s="288">
        <f>T287*(1+Assumptions!$G$48)</f>
        <v>3.21</v>
      </c>
      <c r="V287" s="288">
        <f>U287*(1+Assumptions!$G$48)</f>
        <v>3.21</v>
      </c>
      <c r="W287" s="288">
        <f>V287*(1+Assumptions!$G$48)</f>
        <v>3.21</v>
      </c>
      <c r="X287" s="288">
        <f>W287*(1+Assumptions!$G$48)</f>
        <v>3.21</v>
      </c>
      <c r="Y287" s="232"/>
      <c r="Z287" s="232"/>
      <c r="AA287" s="232"/>
      <c r="AB287" s="232"/>
      <c r="AC287" s="232"/>
      <c r="AD287" s="232"/>
      <c r="AE287" s="232"/>
      <c r="AF287" s="232"/>
      <c r="AG287" s="232"/>
      <c r="AH287" s="232"/>
      <c r="AI287" s="232"/>
      <c r="AJ287" s="232"/>
      <c r="AK287" s="232"/>
      <c r="AL287" s="232"/>
      <c r="AM287" s="232"/>
      <c r="AN287" s="232"/>
      <c r="AO287" s="232"/>
      <c r="AP287" s="232"/>
      <c r="AQ287" s="232"/>
      <c r="AR287" s="232"/>
    </row>
    <row r="288" spans="1:44" x14ac:dyDescent="0.2">
      <c r="A288" s="232"/>
      <c r="B288" s="295" t="s">
        <v>900</v>
      </c>
      <c r="C288" s="296" t="b">
        <f t="shared" si="4"/>
        <v>0</v>
      </c>
      <c r="D288" s="7"/>
      <c r="E288" s="287">
        <v>0.51</v>
      </c>
      <c r="F288" s="287">
        <v>0.55000000000000004</v>
      </c>
      <c r="G288" s="287">
        <v>0.59</v>
      </c>
      <c r="H288" s="287">
        <v>0.62999999999999989</v>
      </c>
      <c r="I288" s="287">
        <v>0.66999999999999993</v>
      </c>
      <c r="J288" s="287">
        <v>0.71</v>
      </c>
      <c r="K288" s="287">
        <v>0.74999999999999989</v>
      </c>
      <c r="L288" s="287">
        <v>0.78999999999999992</v>
      </c>
      <c r="M288" s="287">
        <v>0.83</v>
      </c>
      <c r="N288" s="288">
        <f>M288*(1+Assumptions!$G$48)</f>
        <v>0.83</v>
      </c>
      <c r="O288" s="288">
        <f>N288*(1+Assumptions!$G$48)</f>
        <v>0.83</v>
      </c>
      <c r="P288" s="288">
        <f>O288*(1+Assumptions!$G$48)</f>
        <v>0.83</v>
      </c>
      <c r="Q288" s="288">
        <f>P288*(1+Assumptions!$G$48)</f>
        <v>0.83</v>
      </c>
      <c r="R288" s="288">
        <f>Q288*(1+Assumptions!$G$48)</f>
        <v>0.83</v>
      </c>
      <c r="S288" s="288">
        <f>R288*(1+Assumptions!$G$48)</f>
        <v>0.83</v>
      </c>
      <c r="T288" s="288">
        <f>S288*(1+Assumptions!$G$48)</f>
        <v>0.83</v>
      </c>
      <c r="U288" s="288">
        <f>T288*(1+Assumptions!$G$48)</f>
        <v>0.83</v>
      </c>
      <c r="V288" s="288">
        <f>U288*(1+Assumptions!$G$48)</f>
        <v>0.83</v>
      </c>
      <c r="W288" s="288">
        <f>V288*(1+Assumptions!$G$48)</f>
        <v>0.83</v>
      </c>
      <c r="X288" s="288">
        <f>W288*(1+Assumptions!$G$48)</f>
        <v>0.83</v>
      </c>
      <c r="Y288" s="232"/>
      <c r="Z288" s="232"/>
      <c r="AA288" s="232"/>
      <c r="AB288" s="232"/>
      <c r="AC288" s="232"/>
      <c r="AD288" s="232"/>
      <c r="AE288" s="232"/>
      <c r="AF288" s="232"/>
      <c r="AG288" s="232"/>
      <c r="AH288" s="232"/>
      <c r="AI288" s="232"/>
      <c r="AJ288" s="232"/>
      <c r="AK288" s="232"/>
      <c r="AL288" s="232"/>
      <c r="AM288" s="232"/>
      <c r="AN288" s="232"/>
      <c r="AO288" s="232"/>
      <c r="AP288" s="232"/>
      <c r="AQ288" s="232"/>
      <c r="AR288" s="232"/>
    </row>
    <row r="289" spans="1:44" x14ac:dyDescent="0.2">
      <c r="A289" s="232"/>
      <c r="B289" s="295" t="s">
        <v>431</v>
      </c>
      <c r="C289" s="296" t="b">
        <f t="shared" si="4"/>
        <v>0</v>
      </c>
      <c r="D289" s="7"/>
      <c r="E289" s="287">
        <v>7.11</v>
      </c>
      <c r="F289" s="287">
        <v>7.1399999999999988</v>
      </c>
      <c r="G289" s="287">
        <v>7.2099999999999991</v>
      </c>
      <c r="H289" s="287">
        <v>7.2499999999999991</v>
      </c>
      <c r="I289" s="287">
        <v>7.26</v>
      </c>
      <c r="J289" s="287">
        <v>7.27</v>
      </c>
      <c r="K289" s="287">
        <v>7.32</v>
      </c>
      <c r="L289" s="287">
        <v>7.3899999999999988</v>
      </c>
      <c r="M289" s="287">
        <v>7.4099999999999993</v>
      </c>
      <c r="N289" s="288">
        <f>M289*(1+Assumptions!$G$48)</f>
        <v>7.4099999999999993</v>
      </c>
      <c r="O289" s="288">
        <f>N289*(1+Assumptions!$G$48)</f>
        <v>7.4099999999999993</v>
      </c>
      <c r="P289" s="288">
        <f>O289*(1+Assumptions!$G$48)</f>
        <v>7.4099999999999993</v>
      </c>
      <c r="Q289" s="288">
        <f>P289*(1+Assumptions!$G$48)</f>
        <v>7.4099999999999993</v>
      </c>
      <c r="R289" s="288">
        <f>Q289*(1+Assumptions!$G$48)</f>
        <v>7.4099999999999993</v>
      </c>
      <c r="S289" s="288">
        <f>R289*(1+Assumptions!$G$48)</f>
        <v>7.4099999999999993</v>
      </c>
      <c r="T289" s="288">
        <f>S289*(1+Assumptions!$G$48)</f>
        <v>7.4099999999999993</v>
      </c>
      <c r="U289" s="288">
        <f>T289*(1+Assumptions!$G$48)</f>
        <v>7.4099999999999993</v>
      </c>
      <c r="V289" s="288">
        <f>U289*(1+Assumptions!$G$48)</f>
        <v>7.4099999999999993</v>
      </c>
      <c r="W289" s="288">
        <f>V289*(1+Assumptions!$G$48)</f>
        <v>7.4099999999999993</v>
      </c>
      <c r="X289" s="288">
        <f>W289*(1+Assumptions!$G$48)</f>
        <v>7.4099999999999993</v>
      </c>
      <c r="Y289" s="232"/>
      <c r="Z289" s="232"/>
      <c r="AA289" s="232"/>
      <c r="AB289" s="232"/>
      <c r="AC289" s="232"/>
      <c r="AD289" s="232"/>
      <c r="AE289" s="232"/>
      <c r="AF289" s="232"/>
      <c r="AG289" s="232"/>
      <c r="AH289" s="232"/>
      <c r="AI289" s="232"/>
      <c r="AJ289" s="232"/>
      <c r="AK289" s="232"/>
      <c r="AL289" s="232"/>
      <c r="AM289" s="232"/>
      <c r="AN289" s="232"/>
      <c r="AO289" s="232"/>
      <c r="AP289" s="232"/>
      <c r="AQ289" s="232"/>
      <c r="AR289" s="232"/>
    </row>
    <row r="290" spans="1:44" x14ac:dyDescent="0.2">
      <c r="A290" s="232"/>
      <c r="B290" s="295" t="s">
        <v>432</v>
      </c>
      <c r="C290" s="296" t="b">
        <f t="shared" si="4"/>
        <v>0</v>
      </c>
      <c r="D290" s="7"/>
      <c r="E290" s="287">
        <v>7.52</v>
      </c>
      <c r="F290" s="287">
        <v>7.5</v>
      </c>
      <c r="G290" s="287">
        <v>7.5499999999999989</v>
      </c>
      <c r="H290" s="287">
        <v>7.6</v>
      </c>
      <c r="I290" s="287">
        <v>7.6099999999999994</v>
      </c>
      <c r="J290" s="287">
        <v>7.6199999999999992</v>
      </c>
      <c r="K290" s="287">
        <v>7.6999999999999993</v>
      </c>
      <c r="L290" s="287">
        <v>7.7799999999999994</v>
      </c>
      <c r="M290" s="287">
        <v>7.81</v>
      </c>
      <c r="N290" s="288">
        <f>M290*(1+Assumptions!$G$48)</f>
        <v>7.81</v>
      </c>
      <c r="O290" s="288">
        <f>N290*(1+Assumptions!$G$48)</f>
        <v>7.81</v>
      </c>
      <c r="P290" s="288">
        <f>O290*(1+Assumptions!$G$48)</f>
        <v>7.81</v>
      </c>
      <c r="Q290" s="288">
        <f>P290*(1+Assumptions!$G$48)</f>
        <v>7.81</v>
      </c>
      <c r="R290" s="288">
        <f>Q290*(1+Assumptions!$G$48)</f>
        <v>7.81</v>
      </c>
      <c r="S290" s="288">
        <f>R290*(1+Assumptions!$G$48)</f>
        <v>7.81</v>
      </c>
      <c r="T290" s="288">
        <f>S290*(1+Assumptions!$G$48)</f>
        <v>7.81</v>
      </c>
      <c r="U290" s="288">
        <f>T290*(1+Assumptions!$G$48)</f>
        <v>7.81</v>
      </c>
      <c r="V290" s="288">
        <f>U290*(1+Assumptions!$G$48)</f>
        <v>7.81</v>
      </c>
      <c r="W290" s="288">
        <f>V290*(1+Assumptions!$G$48)</f>
        <v>7.81</v>
      </c>
      <c r="X290" s="288">
        <f>W290*(1+Assumptions!$G$48)</f>
        <v>7.81</v>
      </c>
      <c r="Y290" s="232"/>
      <c r="Z290" s="232"/>
      <c r="AA290" s="232"/>
      <c r="AB290" s="232"/>
      <c r="AC290" s="232"/>
      <c r="AD290" s="232"/>
      <c r="AE290" s="232"/>
      <c r="AF290" s="232"/>
      <c r="AG290" s="232"/>
      <c r="AH290" s="232"/>
      <c r="AI290" s="232"/>
      <c r="AJ290" s="232"/>
      <c r="AK290" s="232"/>
      <c r="AL290" s="232"/>
      <c r="AM290" s="232"/>
      <c r="AN290" s="232"/>
      <c r="AO290" s="232"/>
      <c r="AP290" s="232"/>
      <c r="AQ290" s="232"/>
      <c r="AR290" s="232"/>
    </row>
    <row r="291" spans="1:44" x14ac:dyDescent="0.2">
      <c r="A291" s="232"/>
      <c r="B291" s="295" t="s">
        <v>433</v>
      </c>
      <c r="C291" s="296" t="b">
        <f t="shared" si="4"/>
        <v>0</v>
      </c>
      <c r="D291" s="7"/>
      <c r="E291" s="287">
        <v>9.7100000000000009</v>
      </c>
      <c r="F291" s="287">
        <v>9.75</v>
      </c>
      <c r="G291" s="287">
        <v>9.82</v>
      </c>
      <c r="H291" s="287">
        <v>9.86</v>
      </c>
      <c r="I291" s="287">
        <v>9.86</v>
      </c>
      <c r="J291" s="287">
        <v>9.8800000000000008</v>
      </c>
      <c r="K291" s="287">
        <v>9.9600000000000009</v>
      </c>
      <c r="L291" s="287">
        <v>10.06</v>
      </c>
      <c r="M291" s="287">
        <v>10.07</v>
      </c>
      <c r="N291" s="288">
        <f>M291*(1+Assumptions!$G$48)</f>
        <v>10.07</v>
      </c>
      <c r="O291" s="288">
        <f>N291*(1+Assumptions!$G$48)</f>
        <v>10.07</v>
      </c>
      <c r="P291" s="288">
        <f>O291*(1+Assumptions!$G$48)</f>
        <v>10.07</v>
      </c>
      <c r="Q291" s="288">
        <f>P291*(1+Assumptions!$G$48)</f>
        <v>10.07</v>
      </c>
      <c r="R291" s="288">
        <f>Q291*(1+Assumptions!$G$48)</f>
        <v>10.07</v>
      </c>
      <c r="S291" s="288">
        <f>R291*(1+Assumptions!$G$48)</f>
        <v>10.07</v>
      </c>
      <c r="T291" s="288">
        <f>S291*(1+Assumptions!$G$48)</f>
        <v>10.07</v>
      </c>
      <c r="U291" s="288">
        <f>T291*(1+Assumptions!$G$48)</f>
        <v>10.07</v>
      </c>
      <c r="V291" s="288">
        <f>U291*(1+Assumptions!$G$48)</f>
        <v>10.07</v>
      </c>
      <c r="W291" s="288">
        <f>V291*(1+Assumptions!$G$48)</f>
        <v>10.07</v>
      </c>
      <c r="X291" s="288">
        <f>W291*(1+Assumptions!$G$48)</f>
        <v>10.07</v>
      </c>
      <c r="Y291" s="232"/>
      <c r="Z291" s="232"/>
      <c r="AA291" s="232"/>
      <c r="AB291" s="232"/>
      <c r="AC291" s="232"/>
      <c r="AD291" s="232"/>
      <c r="AE291" s="232"/>
      <c r="AF291" s="232"/>
      <c r="AG291" s="232"/>
      <c r="AH291" s="232"/>
      <c r="AI291" s="232"/>
      <c r="AJ291" s="232"/>
      <c r="AK291" s="232"/>
      <c r="AL291" s="232"/>
      <c r="AM291" s="232"/>
      <c r="AN291" s="232"/>
      <c r="AO291" s="232"/>
      <c r="AP291" s="232"/>
      <c r="AQ291" s="232"/>
      <c r="AR291" s="232"/>
    </row>
    <row r="292" spans="1:44" x14ac:dyDescent="0.2">
      <c r="A292" s="232"/>
      <c r="B292" s="295" t="s">
        <v>434</v>
      </c>
      <c r="C292" s="296" t="b">
        <f t="shared" si="4"/>
        <v>0</v>
      </c>
      <c r="D292" s="7"/>
      <c r="E292" s="287">
        <v>6.4799999999999995</v>
      </c>
      <c r="F292" s="287">
        <v>6.4399999999999995</v>
      </c>
      <c r="G292" s="287">
        <v>6.42</v>
      </c>
      <c r="H292" s="287">
        <v>6.34</v>
      </c>
      <c r="I292" s="287">
        <v>6.1599999999999993</v>
      </c>
      <c r="J292" s="287">
        <v>5.9899999999999993</v>
      </c>
      <c r="K292" s="287">
        <v>5.93</v>
      </c>
      <c r="L292" s="287">
        <v>6.0599999999999987</v>
      </c>
      <c r="M292" s="287">
        <v>6.01</v>
      </c>
      <c r="N292" s="288">
        <f>M292*(1+Assumptions!$G$48)</f>
        <v>6.01</v>
      </c>
      <c r="O292" s="288">
        <f>N292*(1+Assumptions!$G$48)</f>
        <v>6.01</v>
      </c>
      <c r="P292" s="288">
        <f>O292*(1+Assumptions!$G$48)</f>
        <v>6.01</v>
      </c>
      <c r="Q292" s="288">
        <f>P292*(1+Assumptions!$G$48)</f>
        <v>6.01</v>
      </c>
      <c r="R292" s="288">
        <f>Q292*(1+Assumptions!$G$48)</f>
        <v>6.01</v>
      </c>
      <c r="S292" s="288">
        <f>R292*(1+Assumptions!$G$48)</f>
        <v>6.01</v>
      </c>
      <c r="T292" s="288">
        <f>S292*(1+Assumptions!$G$48)</f>
        <v>6.01</v>
      </c>
      <c r="U292" s="288">
        <f>T292*(1+Assumptions!$G$48)</f>
        <v>6.01</v>
      </c>
      <c r="V292" s="288">
        <f>U292*(1+Assumptions!$G$48)</f>
        <v>6.01</v>
      </c>
      <c r="W292" s="288">
        <f>V292*(1+Assumptions!$G$48)</f>
        <v>6.01</v>
      </c>
      <c r="X292" s="288">
        <f>W292*(1+Assumptions!$G$48)</f>
        <v>6.01</v>
      </c>
      <c r="Y292" s="232"/>
      <c r="Z292" s="232"/>
      <c r="AA292" s="232"/>
      <c r="AB292" s="232"/>
      <c r="AC292" s="232"/>
      <c r="AD292" s="232"/>
      <c r="AE292" s="232"/>
      <c r="AF292" s="232"/>
      <c r="AG292" s="232"/>
      <c r="AH292" s="232"/>
      <c r="AI292" s="232"/>
      <c r="AJ292" s="232"/>
      <c r="AK292" s="232"/>
      <c r="AL292" s="232"/>
      <c r="AM292" s="232"/>
      <c r="AN292" s="232"/>
      <c r="AO292" s="232"/>
      <c r="AP292" s="232"/>
      <c r="AQ292" s="232"/>
      <c r="AR292" s="232"/>
    </row>
    <row r="293" spans="1:44" x14ac:dyDescent="0.2">
      <c r="A293" s="232"/>
      <c r="B293" s="295" t="s">
        <v>435</v>
      </c>
      <c r="C293" s="296" t="b">
        <f t="shared" si="4"/>
        <v>0</v>
      </c>
      <c r="D293" s="7"/>
      <c r="E293" s="287">
        <v>8.0299999999999994</v>
      </c>
      <c r="F293" s="287">
        <v>8.07</v>
      </c>
      <c r="G293" s="287">
        <v>8.18</v>
      </c>
      <c r="H293" s="287">
        <v>8.24</v>
      </c>
      <c r="I293" s="287">
        <v>8.27</v>
      </c>
      <c r="J293" s="287">
        <v>8.32</v>
      </c>
      <c r="K293" s="287">
        <v>8.44</v>
      </c>
      <c r="L293" s="287">
        <v>8.6</v>
      </c>
      <c r="M293" s="287">
        <v>8.6300000000000008</v>
      </c>
      <c r="N293" s="288">
        <f>M293*(1+Assumptions!$G$48)</f>
        <v>8.6300000000000008</v>
      </c>
      <c r="O293" s="288">
        <f>N293*(1+Assumptions!$G$48)</f>
        <v>8.6300000000000008</v>
      </c>
      <c r="P293" s="288">
        <f>O293*(1+Assumptions!$G$48)</f>
        <v>8.6300000000000008</v>
      </c>
      <c r="Q293" s="288">
        <f>P293*(1+Assumptions!$G$48)</f>
        <v>8.6300000000000008</v>
      </c>
      <c r="R293" s="288">
        <f>Q293*(1+Assumptions!$G$48)</f>
        <v>8.6300000000000008</v>
      </c>
      <c r="S293" s="288">
        <f>R293*(1+Assumptions!$G$48)</f>
        <v>8.6300000000000008</v>
      </c>
      <c r="T293" s="288">
        <f>S293*(1+Assumptions!$G$48)</f>
        <v>8.6300000000000008</v>
      </c>
      <c r="U293" s="288">
        <f>T293*(1+Assumptions!$G$48)</f>
        <v>8.6300000000000008</v>
      </c>
      <c r="V293" s="288">
        <f>U293*(1+Assumptions!$G$48)</f>
        <v>8.6300000000000008</v>
      </c>
      <c r="W293" s="288">
        <f>V293*(1+Assumptions!$G$48)</f>
        <v>8.6300000000000008</v>
      </c>
      <c r="X293" s="288">
        <f>W293*(1+Assumptions!$G$48)</f>
        <v>8.6300000000000008</v>
      </c>
      <c r="Y293" s="232"/>
      <c r="Z293" s="232"/>
      <c r="AA293" s="232"/>
      <c r="AB293" s="232"/>
      <c r="AC293" s="232"/>
      <c r="AD293" s="232"/>
      <c r="AE293" s="232"/>
      <c r="AF293" s="232"/>
      <c r="AG293" s="232"/>
      <c r="AH293" s="232"/>
      <c r="AI293" s="232"/>
      <c r="AJ293" s="232"/>
      <c r="AK293" s="232"/>
      <c r="AL293" s="232"/>
      <c r="AM293" s="232"/>
      <c r="AN293" s="232"/>
      <c r="AO293" s="232"/>
      <c r="AP293" s="232"/>
      <c r="AQ293" s="232"/>
      <c r="AR293" s="232"/>
    </row>
    <row r="294" spans="1:44" x14ac:dyDescent="0.2">
      <c r="A294" s="232"/>
      <c r="B294" s="295" t="s">
        <v>436</v>
      </c>
      <c r="C294" s="296" t="b">
        <f t="shared" si="4"/>
        <v>0</v>
      </c>
      <c r="D294" s="7"/>
      <c r="E294" s="287">
        <v>7.5499999999999989</v>
      </c>
      <c r="F294" s="287">
        <v>7.64</v>
      </c>
      <c r="G294" s="287">
        <v>7.7899999999999991</v>
      </c>
      <c r="H294" s="287">
        <v>7.9</v>
      </c>
      <c r="I294" s="287">
        <v>7.93</v>
      </c>
      <c r="J294" s="287">
        <v>7.99</v>
      </c>
      <c r="K294" s="287">
        <v>8.17</v>
      </c>
      <c r="L294" s="287">
        <v>8.3699999999999992</v>
      </c>
      <c r="M294" s="287">
        <v>8.35</v>
      </c>
      <c r="N294" s="288">
        <f>M294*(1+Assumptions!$G$48)</f>
        <v>8.35</v>
      </c>
      <c r="O294" s="288">
        <f>N294*(1+Assumptions!$G$48)</f>
        <v>8.35</v>
      </c>
      <c r="P294" s="288">
        <f>O294*(1+Assumptions!$G$48)</f>
        <v>8.35</v>
      </c>
      <c r="Q294" s="288">
        <f>P294*(1+Assumptions!$G$48)</f>
        <v>8.35</v>
      </c>
      <c r="R294" s="288">
        <f>Q294*(1+Assumptions!$G$48)</f>
        <v>8.35</v>
      </c>
      <c r="S294" s="288">
        <f>R294*(1+Assumptions!$G$48)</f>
        <v>8.35</v>
      </c>
      <c r="T294" s="288">
        <f>S294*(1+Assumptions!$G$48)</f>
        <v>8.35</v>
      </c>
      <c r="U294" s="288">
        <f>T294*(1+Assumptions!$G$48)</f>
        <v>8.35</v>
      </c>
      <c r="V294" s="288">
        <f>U294*(1+Assumptions!$G$48)</f>
        <v>8.35</v>
      </c>
      <c r="W294" s="288">
        <f>V294*(1+Assumptions!$G$48)</f>
        <v>8.35</v>
      </c>
      <c r="X294" s="288">
        <f>W294*(1+Assumptions!$G$48)</f>
        <v>8.35</v>
      </c>
      <c r="Y294" s="232"/>
      <c r="Z294" s="232"/>
      <c r="AA294" s="232"/>
      <c r="AB294" s="232"/>
      <c r="AC294" s="232"/>
      <c r="AD294" s="232"/>
      <c r="AE294" s="232"/>
      <c r="AF294" s="232"/>
      <c r="AG294" s="232"/>
      <c r="AH294" s="232"/>
      <c r="AI294" s="232"/>
      <c r="AJ294" s="232"/>
      <c r="AK294" s="232"/>
      <c r="AL294" s="232"/>
      <c r="AM294" s="232"/>
      <c r="AN294" s="232"/>
      <c r="AO294" s="232"/>
      <c r="AP294" s="232"/>
      <c r="AQ294" s="232"/>
      <c r="AR294" s="232"/>
    </row>
    <row r="295" spans="1:44" x14ac:dyDescent="0.2">
      <c r="A295" s="232"/>
      <c r="B295" s="295" t="s">
        <v>437</v>
      </c>
      <c r="C295" s="296" t="b">
        <f t="shared" si="4"/>
        <v>0</v>
      </c>
      <c r="D295" s="7"/>
      <c r="E295" s="287">
        <v>12.04</v>
      </c>
      <c r="F295" s="287">
        <v>12.17</v>
      </c>
      <c r="G295" s="287">
        <v>12.38</v>
      </c>
      <c r="H295" s="287">
        <v>12.579999999999998</v>
      </c>
      <c r="I295" s="287">
        <v>12.66</v>
      </c>
      <c r="J295" s="287">
        <v>12.739999999999998</v>
      </c>
      <c r="K295" s="287">
        <v>12.929999999999998</v>
      </c>
      <c r="L295" s="287">
        <v>13.21</v>
      </c>
      <c r="M295" s="287">
        <v>13.31</v>
      </c>
      <c r="N295" s="288">
        <f>M295*(1+Assumptions!$G$48)</f>
        <v>13.31</v>
      </c>
      <c r="O295" s="288">
        <f>N295*(1+Assumptions!$G$48)</f>
        <v>13.31</v>
      </c>
      <c r="P295" s="288">
        <f>O295*(1+Assumptions!$G$48)</f>
        <v>13.31</v>
      </c>
      <c r="Q295" s="288">
        <f>P295*(1+Assumptions!$G$48)</f>
        <v>13.31</v>
      </c>
      <c r="R295" s="288">
        <f>Q295*(1+Assumptions!$G$48)</f>
        <v>13.31</v>
      </c>
      <c r="S295" s="288">
        <f>R295*(1+Assumptions!$G$48)</f>
        <v>13.31</v>
      </c>
      <c r="T295" s="288">
        <f>S295*(1+Assumptions!$G$48)</f>
        <v>13.31</v>
      </c>
      <c r="U295" s="288">
        <f>T295*(1+Assumptions!$G$48)</f>
        <v>13.31</v>
      </c>
      <c r="V295" s="288">
        <f>U295*(1+Assumptions!$G$48)</f>
        <v>13.31</v>
      </c>
      <c r="W295" s="288">
        <f>V295*(1+Assumptions!$G$48)</f>
        <v>13.31</v>
      </c>
      <c r="X295" s="288">
        <f>W295*(1+Assumptions!$G$48)</f>
        <v>13.31</v>
      </c>
      <c r="Y295" s="232"/>
      <c r="Z295" s="232"/>
      <c r="AA295" s="232"/>
      <c r="AB295" s="232"/>
      <c r="AC295" s="232"/>
      <c r="AD295" s="232"/>
      <c r="AE295" s="232"/>
      <c r="AF295" s="232"/>
      <c r="AG295" s="232"/>
      <c r="AH295" s="232"/>
      <c r="AI295" s="232"/>
      <c r="AJ295" s="232"/>
      <c r="AK295" s="232"/>
      <c r="AL295" s="232"/>
      <c r="AM295" s="232"/>
      <c r="AN295" s="232"/>
      <c r="AO295" s="232"/>
      <c r="AP295" s="232"/>
      <c r="AQ295" s="232"/>
      <c r="AR295" s="232"/>
    </row>
    <row r="296" spans="1:44" x14ac:dyDescent="0.2">
      <c r="A296" s="232"/>
      <c r="B296" s="295" t="s">
        <v>438</v>
      </c>
      <c r="C296" s="296" t="b">
        <f t="shared" si="4"/>
        <v>0</v>
      </c>
      <c r="D296" s="7"/>
      <c r="E296" s="287">
        <v>5.86</v>
      </c>
      <c r="F296" s="287">
        <v>5.87</v>
      </c>
      <c r="G296" s="287">
        <v>5.8899999999999988</v>
      </c>
      <c r="H296" s="287">
        <v>5.9099999999999993</v>
      </c>
      <c r="I296" s="287">
        <v>5.9099999999999993</v>
      </c>
      <c r="J296" s="287">
        <v>5.93</v>
      </c>
      <c r="K296" s="287">
        <v>5.9899999999999993</v>
      </c>
      <c r="L296" s="287">
        <v>6.0499999999999989</v>
      </c>
      <c r="M296" s="287">
        <v>6.0699999999999994</v>
      </c>
      <c r="N296" s="288">
        <f>M296*(1+Assumptions!$G$48)</f>
        <v>6.0699999999999994</v>
      </c>
      <c r="O296" s="288">
        <f>N296*(1+Assumptions!$G$48)</f>
        <v>6.0699999999999994</v>
      </c>
      <c r="P296" s="288">
        <f>O296*(1+Assumptions!$G$48)</f>
        <v>6.0699999999999994</v>
      </c>
      <c r="Q296" s="288">
        <f>P296*(1+Assumptions!$G$48)</f>
        <v>6.0699999999999994</v>
      </c>
      <c r="R296" s="288">
        <f>Q296*(1+Assumptions!$G$48)</f>
        <v>6.0699999999999994</v>
      </c>
      <c r="S296" s="288">
        <f>R296*(1+Assumptions!$G$48)</f>
        <v>6.0699999999999994</v>
      </c>
      <c r="T296" s="288">
        <f>S296*(1+Assumptions!$G$48)</f>
        <v>6.0699999999999994</v>
      </c>
      <c r="U296" s="288">
        <f>T296*(1+Assumptions!$G$48)</f>
        <v>6.0699999999999994</v>
      </c>
      <c r="V296" s="288">
        <f>U296*(1+Assumptions!$G$48)</f>
        <v>6.0699999999999994</v>
      </c>
      <c r="W296" s="288">
        <f>V296*(1+Assumptions!$G$48)</f>
        <v>6.0699999999999994</v>
      </c>
      <c r="X296" s="288">
        <f>W296*(1+Assumptions!$G$48)</f>
        <v>6.0699999999999994</v>
      </c>
      <c r="Y296" s="232"/>
      <c r="Z296" s="232"/>
      <c r="AA296" s="232"/>
      <c r="AB296" s="232"/>
      <c r="AC296" s="232"/>
      <c r="AD296" s="232"/>
      <c r="AE296" s="232"/>
      <c r="AF296" s="232"/>
      <c r="AG296" s="232"/>
      <c r="AH296" s="232"/>
      <c r="AI296" s="232"/>
      <c r="AJ296" s="232"/>
      <c r="AK296" s="232"/>
      <c r="AL296" s="232"/>
      <c r="AM296" s="232"/>
      <c r="AN296" s="232"/>
      <c r="AO296" s="232"/>
      <c r="AP296" s="232"/>
      <c r="AQ296" s="232"/>
      <c r="AR296" s="232"/>
    </row>
    <row r="297" spans="1:44" x14ac:dyDescent="0.2">
      <c r="A297" s="232"/>
      <c r="B297" s="295" t="s">
        <v>439</v>
      </c>
      <c r="C297" s="296" t="b">
        <f t="shared" si="4"/>
        <v>0</v>
      </c>
      <c r="D297" s="7"/>
      <c r="E297" s="287">
        <v>8.73</v>
      </c>
      <c r="F297" s="287">
        <v>8.82</v>
      </c>
      <c r="G297" s="287">
        <v>8.94</v>
      </c>
      <c r="H297" s="287">
        <v>9.0399999999999991</v>
      </c>
      <c r="I297" s="287">
        <v>9.1</v>
      </c>
      <c r="J297" s="287">
        <v>9.15</v>
      </c>
      <c r="K297" s="287">
        <v>9.3000000000000007</v>
      </c>
      <c r="L297" s="287">
        <v>9.44</v>
      </c>
      <c r="M297" s="287">
        <v>9.5</v>
      </c>
      <c r="N297" s="288">
        <f>M297*(1+Assumptions!$G$48)</f>
        <v>9.5</v>
      </c>
      <c r="O297" s="288">
        <f>N297*(1+Assumptions!$G$48)</f>
        <v>9.5</v>
      </c>
      <c r="P297" s="288">
        <f>O297*(1+Assumptions!$G$48)</f>
        <v>9.5</v>
      </c>
      <c r="Q297" s="288">
        <f>P297*(1+Assumptions!$G$48)</f>
        <v>9.5</v>
      </c>
      <c r="R297" s="288">
        <f>Q297*(1+Assumptions!$G$48)</f>
        <v>9.5</v>
      </c>
      <c r="S297" s="288">
        <f>R297*(1+Assumptions!$G$48)</f>
        <v>9.5</v>
      </c>
      <c r="T297" s="288">
        <f>S297*(1+Assumptions!$G$48)</f>
        <v>9.5</v>
      </c>
      <c r="U297" s="288">
        <f>T297*(1+Assumptions!$G$48)</f>
        <v>9.5</v>
      </c>
      <c r="V297" s="288">
        <f>U297*(1+Assumptions!$G$48)</f>
        <v>9.5</v>
      </c>
      <c r="W297" s="288">
        <f>V297*(1+Assumptions!$G$48)</f>
        <v>9.5</v>
      </c>
      <c r="X297" s="288">
        <f>W297*(1+Assumptions!$G$48)</f>
        <v>9.5</v>
      </c>
      <c r="Y297" s="232"/>
      <c r="Z297" s="232"/>
      <c r="AA297" s="232"/>
      <c r="AB297" s="232"/>
      <c r="AC297" s="232"/>
      <c r="AD297" s="232"/>
      <c r="AE297" s="232"/>
      <c r="AF297" s="232"/>
      <c r="AG297" s="232"/>
      <c r="AH297" s="232"/>
      <c r="AI297" s="232"/>
      <c r="AJ297" s="232"/>
      <c r="AK297" s="232"/>
      <c r="AL297" s="232"/>
      <c r="AM297" s="232"/>
      <c r="AN297" s="232"/>
      <c r="AO297" s="232"/>
      <c r="AP297" s="232"/>
      <c r="AQ297" s="232"/>
      <c r="AR297" s="232"/>
    </row>
    <row r="298" spans="1:44" x14ac:dyDescent="0.2">
      <c r="A298" s="232"/>
      <c r="B298" s="295" t="s">
        <v>440</v>
      </c>
      <c r="C298" s="296" t="b">
        <f t="shared" si="4"/>
        <v>0</v>
      </c>
      <c r="D298" s="7"/>
      <c r="E298" s="287">
        <v>9.33</v>
      </c>
      <c r="F298" s="287">
        <v>9.4600000000000009</v>
      </c>
      <c r="G298" s="287">
        <v>9.65</v>
      </c>
      <c r="H298" s="287">
        <v>9.8000000000000007</v>
      </c>
      <c r="I298" s="287">
        <v>9.85</v>
      </c>
      <c r="J298" s="287">
        <v>9.94</v>
      </c>
      <c r="K298" s="287">
        <v>10.119999999999997</v>
      </c>
      <c r="L298" s="287">
        <v>10.34</v>
      </c>
      <c r="M298" s="287">
        <v>10.41</v>
      </c>
      <c r="N298" s="288">
        <f>M298*(1+Assumptions!$G$48)</f>
        <v>10.41</v>
      </c>
      <c r="O298" s="288">
        <f>N298*(1+Assumptions!$G$48)</f>
        <v>10.41</v>
      </c>
      <c r="P298" s="288">
        <f>O298*(1+Assumptions!$G$48)</f>
        <v>10.41</v>
      </c>
      <c r="Q298" s="288">
        <f>P298*(1+Assumptions!$G$48)</f>
        <v>10.41</v>
      </c>
      <c r="R298" s="288">
        <f>Q298*(1+Assumptions!$G$48)</f>
        <v>10.41</v>
      </c>
      <c r="S298" s="288">
        <f>R298*(1+Assumptions!$G$48)</f>
        <v>10.41</v>
      </c>
      <c r="T298" s="288">
        <f>S298*(1+Assumptions!$G$48)</f>
        <v>10.41</v>
      </c>
      <c r="U298" s="288">
        <f>T298*(1+Assumptions!$G$48)</f>
        <v>10.41</v>
      </c>
      <c r="V298" s="288">
        <f>U298*(1+Assumptions!$G$48)</f>
        <v>10.41</v>
      </c>
      <c r="W298" s="288">
        <f>V298*(1+Assumptions!$G$48)</f>
        <v>10.41</v>
      </c>
      <c r="X298" s="288">
        <f>W298*(1+Assumptions!$G$48)</f>
        <v>10.41</v>
      </c>
      <c r="Y298" s="232"/>
      <c r="Z298" s="232"/>
      <c r="AA298" s="232"/>
      <c r="AB298" s="232"/>
      <c r="AC298" s="232"/>
      <c r="AD298" s="232"/>
      <c r="AE298" s="232"/>
      <c r="AF298" s="232"/>
      <c r="AG298" s="232"/>
      <c r="AH298" s="232"/>
      <c r="AI298" s="232"/>
      <c r="AJ298" s="232"/>
      <c r="AK298" s="232"/>
      <c r="AL298" s="232"/>
      <c r="AM298" s="232"/>
      <c r="AN298" s="232"/>
      <c r="AO298" s="232"/>
      <c r="AP298" s="232"/>
      <c r="AQ298" s="232"/>
      <c r="AR298" s="232"/>
    </row>
    <row r="299" spans="1:44" x14ac:dyDescent="0.2">
      <c r="A299" s="232"/>
      <c r="B299" s="295" t="s">
        <v>441</v>
      </c>
      <c r="C299" s="296" t="b">
        <f t="shared" si="4"/>
        <v>0</v>
      </c>
      <c r="D299" s="7"/>
      <c r="E299" s="287">
        <v>10.629999999999999</v>
      </c>
      <c r="F299" s="287">
        <v>10.89</v>
      </c>
      <c r="G299" s="287">
        <v>11.21</v>
      </c>
      <c r="H299" s="287">
        <v>11.47</v>
      </c>
      <c r="I299" s="287">
        <v>11.71</v>
      </c>
      <c r="J299" s="287">
        <v>11.949999999999998</v>
      </c>
      <c r="K299" s="287">
        <v>12.289999999999997</v>
      </c>
      <c r="L299" s="287">
        <v>12.71</v>
      </c>
      <c r="M299" s="287">
        <v>12.959999999999999</v>
      </c>
      <c r="N299" s="288">
        <f>M299*(1+Assumptions!$G$48)</f>
        <v>12.959999999999999</v>
      </c>
      <c r="O299" s="288">
        <f>N299*(1+Assumptions!$G$48)</f>
        <v>12.959999999999999</v>
      </c>
      <c r="P299" s="288">
        <f>O299*(1+Assumptions!$G$48)</f>
        <v>12.959999999999999</v>
      </c>
      <c r="Q299" s="288">
        <f>P299*(1+Assumptions!$G$48)</f>
        <v>12.959999999999999</v>
      </c>
      <c r="R299" s="288">
        <f>Q299*(1+Assumptions!$G$48)</f>
        <v>12.959999999999999</v>
      </c>
      <c r="S299" s="288">
        <f>R299*(1+Assumptions!$G$48)</f>
        <v>12.959999999999999</v>
      </c>
      <c r="T299" s="288">
        <f>S299*(1+Assumptions!$G$48)</f>
        <v>12.959999999999999</v>
      </c>
      <c r="U299" s="288">
        <f>T299*(1+Assumptions!$G$48)</f>
        <v>12.959999999999999</v>
      </c>
      <c r="V299" s="288">
        <f>U299*(1+Assumptions!$G$48)</f>
        <v>12.959999999999999</v>
      </c>
      <c r="W299" s="288">
        <f>V299*(1+Assumptions!$G$48)</f>
        <v>12.959999999999999</v>
      </c>
      <c r="X299" s="288">
        <f>W299*(1+Assumptions!$G$48)</f>
        <v>12.959999999999999</v>
      </c>
      <c r="Y299" s="232"/>
      <c r="Z299" s="232"/>
      <c r="AA299" s="232"/>
      <c r="AB299" s="232"/>
      <c r="AC299" s="232"/>
      <c r="AD299" s="232"/>
      <c r="AE299" s="232"/>
      <c r="AF299" s="232"/>
      <c r="AG299" s="232"/>
      <c r="AH299" s="232"/>
      <c r="AI299" s="232"/>
      <c r="AJ299" s="232"/>
      <c r="AK299" s="232"/>
      <c r="AL299" s="232"/>
      <c r="AM299" s="232"/>
      <c r="AN299" s="232"/>
      <c r="AO299" s="232"/>
      <c r="AP299" s="232"/>
      <c r="AQ299" s="232"/>
      <c r="AR299" s="232"/>
    </row>
    <row r="300" spans="1:44" x14ac:dyDescent="0.2">
      <c r="A300" s="232"/>
      <c r="B300" s="295" t="s">
        <v>442</v>
      </c>
      <c r="C300" s="296" t="b">
        <f t="shared" si="4"/>
        <v>0</v>
      </c>
      <c r="D300" s="7"/>
      <c r="E300" s="287">
        <v>0.77999999999999992</v>
      </c>
      <c r="F300" s="287">
        <v>0.78999999999999992</v>
      </c>
      <c r="G300" s="287">
        <v>0.78999999999999992</v>
      </c>
      <c r="H300" s="287">
        <v>0.79999999999999993</v>
      </c>
      <c r="I300" s="287">
        <v>0.79999999999999993</v>
      </c>
      <c r="J300" s="287">
        <v>0.79999999999999993</v>
      </c>
      <c r="K300" s="287">
        <v>0.80999999999999994</v>
      </c>
      <c r="L300" s="287">
        <v>0.80999999999999994</v>
      </c>
      <c r="M300" s="287">
        <v>0.80999999999999994</v>
      </c>
      <c r="N300" s="288">
        <f>M300*(1+Assumptions!$G$48)</f>
        <v>0.80999999999999994</v>
      </c>
      <c r="O300" s="288">
        <f>N300*(1+Assumptions!$G$48)</f>
        <v>0.80999999999999994</v>
      </c>
      <c r="P300" s="288">
        <f>O300*(1+Assumptions!$G$48)</f>
        <v>0.80999999999999994</v>
      </c>
      <c r="Q300" s="288">
        <f>P300*(1+Assumptions!$G$48)</f>
        <v>0.80999999999999994</v>
      </c>
      <c r="R300" s="288">
        <f>Q300*(1+Assumptions!$G$48)</f>
        <v>0.80999999999999994</v>
      </c>
      <c r="S300" s="288">
        <f>R300*(1+Assumptions!$G$48)</f>
        <v>0.80999999999999994</v>
      </c>
      <c r="T300" s="288">
        <f>S300*(1+Assumptions!$G$48)</f>
        <v>0.80999999999999994</v>
      </c>
      <c r="U300" s="288">
        <f>T300*(1+Assumptions!$G$48)</f>
        <v>0.80999999999999994</v>
      </c>
      <c r="V300" s="288">
        <f>U300*(1+Assumptions!$G$48)</f>
        <v>0.80999999999999994</v>
      </c>
      <c r="W300" s="288">
        <f>V300*(1+Assumptions!$G$48)</f>
        <v>0.80999999999999994</v>
      </c>
      <c r="X300" s="288">
        <f>W300*(1+Assumptions!$G$48)</f>
        <v>0.80999999999999994</v>
      </c>
      <c r="Y300" s="232"/>
      <c r="Z300" s="232"/>
      <c r="AA300" s="232"/>
      <c r="AB300" s="232"/>
      <c r="AC300" s="232"/>
      <c r="AD300" s="232"/>
      <c r="AE300" s="232"/>
      <c r="AF300" s="232"/>
      <c r="AG300" s="232"/>
      <c r="AH300" s="232"/>
      <c r="AI300" s="232"/>
      <c r="AJ300" s="232"/>
      <c r="AK300" s="232"/>
      <c r="AL300" s="232"/>
      <c r="AM300" s="232"/>
      <c r="AN300" s="232"/>
      <c r="AO300" s="232"/>
      <c r="AP300" s="232"/>
      <c r="AQ300" s="232"/>
      <c r="AR300" s="232"/>
    </row>
    <row r="301" spans="1:44" x14ac:dyDescent="0.2">
      <c r="A301" s="232"/>
      <c r="B301" s="295" t="s">
        <v>443</v>
      </c>
      <c r="C301" s="296" t="b">
        <f t="shared" si="4"/>
        <v>0</v>
      </c>
      <c r="D301" s="7"/>
      <c r="E301" s="287">
        <v>13.87</v>
      </c>
      <c r="F301" s="287">
        <v>14.209999999999999</v>
      </c>
      <c r="G301" s="287">
        <v>14.599999999999998</v>
      </c>
      <c r="H301" s="287">
        <v>14.96</v>
      </c>
      <c r="I301" s="287">
        <v>15.32</v>
      </c>
      <c r="J301" s="287">
        <v>15.68</v>
      </c>
      <c r="K301" s="287">
        <v>16.16</v>
      </c>
      <c r="L301" s="287">
        <v>16.72</v>
      </c>
      <c r="M301" s="287">
        <v>17.09</v>
      </c>
      <c r="N301" s="288">
        <f>M301*(1+Assumptions!$G$48)</f>
        <v>17.09</v>
      </c>
      <c r="O301" s="288">
        <f>N301*(1+Assumptions!$G$48)</f>
        <v>17.09</v>
      </c>
      <c r="P301" s="288">
        <f>O301*(1+Assumptions!$G$48)</f>
        <v>17.09</v>
      </c>
      <c r="Q301" s="288">
        <f>P301*(1+Assumptions!$G$48)</f>
        <v>17.09</v>
      </c>
      <c r="R301" s="288">
        <f>Q301*(1+Assumptions!$G$48)</f>
        <v>17.09</v>
      </c>
      <c r="S301" s="288">
        <f>R301*(1+Assumptions!$G$48)</f>
        <v>17.09</v>
      </c>
      <c r="T301" s="288">
        <f>S301*(1+Assumptions!$G$48)</f>
        <v>17.09</v>
      </c>
      <c r="U301" s="288">
        <f>T301*(1+Assumptions!$G$48)</f>
        <v>17.09</v>
      </c>
      <c r="V301" s="288">
        <f>U301*(1+Assumptions!$G$48)</f>
        <v>17.09</v>
      </c>
      <c r="W301" s="288">
        <f>V301*(1+Assumptions!$G$48)</f>
        <v>17.09</v>
      </c>
      <c r="X301" s="288">
        <f>W301*(1+Assumptions!$G$48)</f>
        <v>17.09</v>
      </c>
      <c r="Y301" s="232"/>
      <c r="Z301" s="232"/>
      <c r="AA301" s="232"/>
      <c r="AB301" s="232"/>
      <c r="AC301" s="232"/>
      <c r="AD301" s="232"/>
      <c r="AE301" s="232"/>
      <c r="AF301" s="232"/>
      <c r="AG301" s="232"/>
      <c r="AH301" s="232"/>
      <c r="AI301" s="232"/>
      <c r="AJ301" s="232"/>
      <c r="AK301" s="232"/>
      <c r="AL301" s="232"/>
      <c r="AM301" s="232"/>
      <c r="AN301" s="232"/>
      <c r="AO301" s="232"/>
      <c r="AP301" s="232"/>
      <c r="AQ301" s="232"/>
      <c r="AR301" s="232"/>
    </row>
    <row r="302" spans="1:44" x14ac:dyDescent="0.2">
      <c r="A302" s="232"/>
      <c r="B302" s="295" t="s">
        <v>444</v>
      </c>
      <c r="C302" s="296" t="b">
        <f t="shared" si="4"/>
        <v>0</v>
      </c>
      <c r="D302" s="7"/>
      <c r="E302" s="287">
        <v>5.85</v>
      </c>
      <c r="F302" s="287">
        <v>5.79</v>
      </c>
      <c r="G302" s="287">
        <v>5.77</v>
      </c>
      <c r="H302" s="287">
        <v>5.76</v>
      </c>
      <c r="I302" s="287">
        <v>5.74</v>
      </c>
      <c r="J302" s="287">
        <v>5.72</v>
      </c>
      <c r="K302" s="287">
        <v>5.73</v>
      </c>
      <c r="L302" s="287">
        <v>5.74</v>
      </c>
      <c r="M302" s="287">
        <v>5.7499999999999991</v>
      </c>
      <c r="N302" s="288">
        <f>M302*(1+Assumptions!$G$48)</f>
        <v>5.7499999999999991</v>
      </c>
      <c r="O302" s="288">
        <f>N302*(1+Assumptions!$G$48)</f>
        <v>5.7499999999999991</v>
      </c>
      <c r="P302" s="288">
        <f>O302*(1+Assumptions!$G$48)</f>
        <v>5.7499999999999991</v>
      </c>
      <c r="Q302" s="288">
        <f>P302*(1+Assumptions!$G$48)</f>
        <v>5.7499999999999991</v>
      </c>
      <c r="R302" s="288">
        <f>Q302*(1+Assumptions!$G$48)</f>
        <v>5.7499999999999991</v>
      </c>
      <c r="S302" s="288">
        <f>R302*(1+Assumptions!$G$48)</f>
        <v>5.7499999999999991</v>
      </c>
      <c r="T302" s="288">
        <f>S302*(1+Assumptions!$G$48)</f>
        <v>5.7499999999999991</v>
      </c>
      <c r="U302" s="288">
        <f>T302*(1+Assumptions!$G$48)</f>
        <v>5.7499999999999991</v>
      </c>
      <c r="V302" s="288">
        <f>U302*(1+Assumptions!$G$48)</f>
        <v>5.7499999999999991</v>
      </c>
      <c r="W302" s="288">
        <f>V302*(1+Assumptions!$G$48)</f>
        <v>5.7499999999999991</v>
      </c>
      <c r="X302" s="288">
        <f>W302*(1+Assumptions!$G$48)</f>
        <v>5.7499999999999991</v>
      </c>
      <c r="Y302" s="232"/>
      <c r="Z302" s="232"/>
      <c r="AA302" s="232"/>
      <c r="AB302" s="232"/>
      <c r="AC302" s="232"/>
      <c r="AD302" s="232"/>
      <c r="AE302" s="232"/>
      <c r="AF302" s="232"/>
      <c r="AG302" s="232"/>
      <c r="AH302" s="232"/>
      <c r="AI302" s="232"/>
      <c r="AJ302" s="232"/>
      <c r="AK302" s="232"/>
      <c r="AL302" s="232"/>
      <c r="AM302" s="232"/>
      <c r="AN302" s="232"/>
      <c r="AO302" s="232"/>
      <c r="AP302" s="232"/>
      <c r="AQ302" s="232"/>
      <c r="AR302" s="232"/>
    </row>
    <row r="303" spans="1:44" x14ac:dyDescent="0.2">
      <c r="A303" s="232"/>
      <c r="B303" s="295" t="s">
        <v>445</v>
      </c>
      <c r="C303" s="296" t="b">
        <f t="shared" si="4"/>
        <v>0</v>
      </c>
      <c r="D303" s="7"/>
      <c r="E303" s="287">
        <v>0</v>
      </c>
      <c r="F303" s="287">
        <v>0</v>
      </c>
      <c r="G303" s="287">
        <v>0</v>
      </c>
      <c r="H303" s="287">
        <v>0</v>
      </c>
      <c r="I303" s="287">
        <v>0</v>
      </c>
      <c r="J303" s="287">
        <v>0</v>
      </c>
      <c r="K303" s="287">
        <v>0</v>
      </c>
      <c r="L303" s="287">
        <v>0</v>
      </c>
      <c r="M303" s="287">
        <v>0</v>
      </c>
      <c r="N303" s="288">
        <f>M303*(1+Assumptions!$G$48)</f>
        <v>0</v>
      </c>
      <c r="O303" s="288">
        <f>N303*(1+Assumptions!$G$48)</f>
        <v>0</v>
      </c>
      <c r="P303" s="288">
        <f>O303*(1+Assumptions!$G$48)</f>
        <v>0</v>
      </c>
      <c r="Q303" s="288">
        <f>P303*(1+Assumptions!$G$48)</f>
        <v>0</v>
      </c>
      <c r="R303" s="288">
        <f>Q303*(1+Assumptions!$G$48)</f>
        <v>0</v>
      </c>
      <c r="S303" s="288">
        <f>R303*(1+Assumptions!$G$48)</f>
        <v>0</v>
      </c>
      <c r="T303" s="288">
        <f>S303*(1+Assumptions!$G$48)</f>
        <v>0</v>
      </c>
      <c r="U303" s="288">
        <f>T303*(1+Assumptions!$G$48)</f>
        <v>0</v>
      </c>
      <c r="V303" s="288">
        <f>U303*(1+Assumptions!$G$48)</f>
        <v>0</v>
      </c>
      <c r="W303" s="288">
        <f>V303*(1+Assumptions!$G$48)</f>
        <v>0</v>
      </c>
      <c r="X303" s="288">
        <f>W303*(1+Assumptions!$G$48)</f>
        <v>0</v>
      </c>
      <c r="Y303" s="232"/>
      <c r="Z303" s="232"/>
      <c r="AA303" s="232"/>
      <c r="AB303" s="232"/>
      <c r="AC303" s="232"/>
      <c r="AD303" s="232"/>
      <c r="AE303" s="232"/>
      <c r="AF303" s="232"/>
      <c r="AG303" s="232"/>
      <c r="AH303" s="232"/>
      <c r="AI303" s="232"/>
      <c r="AJ303" s="232"/>
      <c r="AK303" s="232"/>
      <c r="AL303" s="232"/>
      <c r="AM303" s="232"/>
      <c r="AN303" s="232"/>
      <c r="AO303" s="232"/>
      <c r="AP303" s="232"/>
      <c r="AQ303" s="232"/>
      <c r="AR303" s="232"/>
    </row>
    <row r="304" spans="1:44" x14ac:dyDescent="0.2">
      <c r="A304" s="232"/>
      <c r="B304" s="295" t="s">
        <v>446</v>
      </c>
      <c r="C304" s="296" t="b">
        <f t="shared" si="4"/>
        <v>0</v>
      </c>
      <c r="D304" s="7"/>
      <c r="E304" s="287">
        <v>0</v>
      </c>
      <c r="F304" s="287">
        <v>0</v>
      </c>
      <c r="G304" s="287">
        <v>0</v>
      </c>
      <c r="H304" s="287">
        <v>0</v>
      </c>
      <c r="I304" s="287">
        <v>0</v>
      </c>
      <c r="J304" s="287">
        <v>0</v>
      </c>
      <c r="K304" s="287">
        <v>0</v>
      </c>
      <c r="L304" s="287">
        <v>0</v>
      </c>
      <c r="M304" s="287">
        <v>0</v>
      </c>
      <c r="N304" s="288">
        <f>M304*(1+Assumptions!$G$48)</f>
        <v>0</v>
      </c>
      <c r="O304" s="288">
        <f>N304*(1+Assumptions!$G$48)</f>
        <v>0</v>
      </c>
      <c r="P304" s="288">
        <f>O304*(1+Assumptions!$G$48)</f>
        <v>0</v>
      </c>
      <c r="Q304" s="288">
        <f>P304*(1+Assumptions!$G$48)</f>
        <v>0</v>
      </c>
      <c r="R304" s="288">
        <f>Q304*(1+Assumptions!$G$48)</f>
        <v>0</v>
      </c>
      <c r="S304" s="288">
        <f>R304*(1+Assumptions!$G$48)</f>
        <v>0</v>
      </c>
      <c r="T304" s="288">
        <f>S304*(1+Assumptions!$G$48)</f>
        <v>0</v>
      </c>
      <c r="U304" s="288">
        <f>T304*(1+Assumptions!$G$48)</f>
        <v>0</v>
      </c>
      <c r="V304" s="288">
        <f>U304*(1+Assumptions!$G$48)</f>
        <v>0</v>
      </c>
      <c r="W304" s="288">
        <f>V304*(1+Assumptions!$G$48)</f>
        <v>0</v>
      </c>
      <c r="X304" s="288">
        <f>W304*(1+Assumptions!$G$48)</f>
        <v>0</v>
      </c>
      <c r="Y304" s="232"/>
      <c r="Z304" s="232"/>
      <c r="AA304" s="232"/>
      <c r="AB304" s="232"/>
      <c r="AC304" s="232"/>
      <c r="AD304" s="232"/>
      <c r="AE304" s="232"/>
      <c r="AF304" s="232"/>
      <c r="AG304" s="232"/>
      <c r="AH304" s="232"/>
      <c r="AI304" s="232"/>
      <c r="AJ304" s="232"/>
      <c r="AK304" s="232"/>
      <c r="AL304" s="232"/>
      <c r="AM304" s="232"/>
      <c r="AN304" s="232"/>
      <c r="AO304" s="232"/>
      <c r="AP304" s="232"/>
      <c r="AQ304" s="232"/>
      <c r="AR304" s="232"/>
    </row>
    <row r="305" spans="1:44" x14ac:dyDescent="0.2">
      <c r="A305" s="232"/>
      <c r="B305" s="295" t="s">
        <v>901</v>
      </c>
      <c r="C305" s="296" t="b">
        <f t="shared" si="4"/>
        <v>0</v>
      </c>
      <c r="D305" s="7"/>
      <c r="E305" s="287">
        <v>1.3199999999999998</v>
      </c>
      <c r="F305" s="287">
        <v>0</v>
      </c>
      <c r="G305" s="287">
        <v>0</v>
      </c>
      <c r="H305" s="287">
        <v>0</v>
      </c>
      <c r="I305" s="287">
        <v>0</v>
      </c>
      <c r="J305" s="287">
        <v>0</v>
      </c>
      <c r="K305" s="287">
        <v>0</v>
      </c>
      <c r="L305" s="287">
        <v>0</v>
      </c>
      <c r="M305" s="287">
        <v>0</v>
      </c>
      <c r="N305" s="288">
        <f>M305*(1+Assumptions!$G$48)</f>
        <v>0</v>
      </c>
      <c r="O305" s="288">
        <f>N305*(1+Assumptions!$G$48)</f>
        <v>0</v>
      </c>
      <c r="P305" s="288">
        <f>O305*(1+Assumptions!$G$48)</f>
        <v>0</v>
      </c>
      <c r="Q305" s="288">
        <f>P305*(1+Assumptions!$G$48)</f>
        <v>0</v>
      </c>
      <c r="R305" s="288">
        <f>Q305*(1+Assumptions!$G$48)</f>
        <v>0</v>
      </c>
      <c r="S305" s="288">
        <f>R305*(1+Assumptions!$G$48)</f>
        <v>0</v>
      </c>
      <c r="T305" s="288">
        <f>S305*(1+Assumptions!$G$48)</f>
        <v>0</v>
      </c>
      <c r="U305" s="288">
        <f>T305*(1+Assumptions!$G$48)</f>
        <v>0</v>
      </c>
      <c r="V305" s="288">
        <f>U305*(1+Assumptions!$G$48)</f>
        <v>0</v>
      </c>
      <c r="W305" s="288">
        <f>V305*(1+Assumptions!$G$48)</f>
        <v>0</v>
      </c>
      <c r="X305" s="288">
        <f>W305*(1+Assumptions!$G$48)</f>
        <v>0</v>
      </c>
      <c r="Y305" s="232"/>
      <c r="Z305" s="232"/>
      <c r="AA305" s="232"/>
      <c r="AB305" s="232"/>
      <c r="AC305" s="232"/>
      <c r="AD305" s="232"/>
      <c r="AE305" s="232"/>
      <c r="AF305" s="232"/>
      <c r="AG305" s="232"/>
      <c r="AH305" s="232"/>
      <c r="AI305" s="232"/>
      <c r="AJ305" s="232"/>
      <c r="AK305" s="232"/>
      <c r="AL305" s="232"/>
      <c r="AM305" s="232"/>
      <c r="AN305" s="232"/>
      <c r="AO305" s="232"/>
      <c r="AP305" s="232"/>
      <c r="AQ305" s="232"/>
      <c r="AR305" s="232"/>
    </row>
    <row r="306" spans="1:44" x14ac:dyDescent="0.2">
      <c r="A306" s="232"/>
      <c r="B306" s="295" t="s">
        <v>902</v>
      </c>
      <c r="C306" s="296" t="b">
        <f t="shared" si="4"/>
        <v>0</v>
      </c>
      <c r="D306" s="7"/>
      <c r="E306" s="287">
        <v>2.8</v>
      </c>
      <c r="F306" s="287">
        <v>0</v>
      </c>
      <c r="G306" s="287">
        <v>0</v>
      </c>
      <c r="H306" s="287">
        <v>0</v>
      </c>
      <c r="I306" s="287">
        <v>0</v>
      </c>
      <c r="J306" s="287">
        <v>0</v>
      </c>
      <c r="K306" s="287">
        <v>0</v>
      </c>
      <c r="L306" s="287">
        <v>0</v>
      </c>
      <c r="M306" s="287">
        <v>0</v>
      </c>
      <c r="N306" s="288">
        <f>M306*(1+Assumptions!$G$48)</f>
        <v>0</v>
      </c>
      <c r="O306" s="288">
        <f>N306*(1+Assumptions!$G$48)</f>
        <v>0</v>
      </c>
      <c r="P306" s="288">
        <f>O306*(1+Assumptions!$G$48)</f>
        <v>0</v>
      </c>
      <c r="Q306" s="288">
        <f>P306*(1+Assumptions!$G$48)</f>
        <v>0</v>
      </c>
      <c r="R306" s="288">
        <f>Q306*(1+Assumptions!$G$48)</f>
        <v>0</v>
      </c>
      <c r="S306" s="288">
        <f>R306*(1+Assumptions!$G$48)</f>
        <v>0</v>
      </c>
      <c r="T306" s="288">
        <f>S306*(1+Assumptions!$G$48)</f>
        <v>0</v>
      </c>
      <c r="U306" s="288">
        <f>T306*(1+Assumptions!$G$48)</f>
        <v>0</v>
      </c>
      <c r="V306" s="288">
        <f>U306*(1+Assumptions!$G$48)</f>
        <v>0</v>
      </c>
      <c r="W306" s="288">
        <f>V306*(1+Assumptions!$G$48)</f>
        <v>0</v>
      </c>
      <c r="X306" s="288">
        <f>W306*(1+Assumptions!$G$48)</f>
        <v>0</v>
      </c>
      <c r="Y306" s="232"/>
      <c r="Z306" s="232"/>
      <c r="AA306" s="232"/>
      <c r="AB306" s="232"/>
      <c r="AC306" s="232"/>
      <c r="AD306" s="232"/>
      <c r="AE306" s="232"/>
      <c r="AF306" s="232"/>
      <c r="AG306" s="232"/>
      <c r="AH306" s="232"/>
      <c r="AI306" s="232"/>
      <c r="AJ306" s="232"/>
      <c r="AK306" s="232"/>
      <c r="AL306" s="232"/>
      <c r="AM306" s="232"/>
      <c r="AN306" s="232"/>
      <c r="AO306" s="232"/>
      <c r="AP306" s="232"/>
      <c r="AQ306" s="232"/>
      <c r="AR306" s="232"/>
    </row>
    <row r="307" spans="1:44" x14ac:dyDescent="0.2">
      <c r="A307" s="232"/>
      <c r="B307" s="295" t="s">
        <v>903</v>
      </c>
      <c r="C307" s="296" t="b">
        <f t="shared" si="4"/>
        <v>0</v>
      </c>
      <c r="D307" s="7"/>
      <c r="E307" s="287">
        <v>2.4300000000000002</v>
      </c>
      <c r="F307" s="287">
        <v>0</v>
      </c>
      <c r="G307" s="287">
        <v>0</v>
      </c>
      <c r="H307" s="287">
        <v>0</v>
      </c>
      <c r="I307" s="287">
        <v>0</v>
      </c>
      <c r="J307" s="287">
        <v>0</v>
      </c>
      <c r="K307" s="287">
        <v>0</v>
      </c>
      <c r="L307" s="287">
        <v>0</v>
      </c>
      <c r="M307" s="287">
        <v>0</v>
      </c>
      <c r="N307" s="288">
        <f>M307*(1+Assumptions!$G$48)</f>
        <v>0</v>
      </c>
      <c r="O307" s="288">
        <f>N307*(1+Assumptions!$G$48)</f>
        <v>0</v>
      </c>
      <c r="P307" s="288">
        <f>O307*(1+Assumptions!$G$48)</f>
        <v>0</v>
      </c>
      <c r="Q307" s="288">
        <f>P307*(1+Assumptions!$G$48)</f>
        <v>0</v>
      </c>
      <c r="R307" s="288">
        <f>Q307*(1+Assumptions!$G$48)</f>
        <v>0</v>
      </c>
      <c r="S307" s="288">
        <f>R307*(1+Assumptions!$G$48)</f>
        <v>0</v>
      </c>
      <c r="T307" s="288">
        <f>S307*(1+Assumptions!$G$48)</f>
        <v>0</v>
      </c>
      <c r="U307" s="288">
        <f>T307*(1+Assumptions!$G$48)</f>
        <v>0</v>
      </c>
      <c r="V307" s="288">
        <f>U307*(1+Assumptions!$G$48)</f>
        <v>0</v>
      </c>
      <c r="W307" s="288">
        <f>V307*(1+Assumptions!$G$48)</f>
        <v>0</v>
      </c>
      <c r="X307" s="288">
        <f>W307*(1+Assumptions!$G$48)</f>
        <v>0</v>
      </c>
      <c r="Y307" s="232"/>
      <c r="Z307" s="232"/>
      <c r="AA307" s="232"/>
      <c r="AB307" s="232"/>
      <c r="AC307" s="232"/>
      <c r="AD307" s="232"/>
      <c r="AE307" s="232"/>
      <c r="AF307" s="232"/>
      <c r="AG307" s="232"/>
      <c r="AH307" s="232"/>
      <c r="AI307" s="232"/>
      <c r="AJ307" s="232"/>
      <c r="AK307" s="232"/>
      <c r="AL307" s="232"/>
      <c r="AM307" s="232"/>
      <c r="AN307" s="232"/>
      <c r="AO307" s="232"/>
      <c r="AP307" s="232"/>
      <c r="AQ307" s="232"/>
      <c r="AR307" s="232"/>
    </row>
    <row r="308" spans="1:44" x14ac:dyDescent="0.2">
      <c r="A308" s="232"/>
      <c r="B308" s="295" t="s">
        <v>904</v>
      </c>
      <c r="C308" s="296" t="b">
        <f t="shared" si="4"/>
        <v>0</v>
      </c>
      <c r="D308" s="7"/>
      <c r="E308" s="287">
        <v>2.19</v>
      </c>
      <c r="F308" s="287">
        <v>0</v>
      </c>
      <c r="G308" s="287">
        <v>0</v>
      </c>
      <c r="H308" s="287">
        <v>0</v>
      </c>
      <c r="I308" s="287">
        <v>0</v>
      </c>
      <c r="J308" s="287">
        <v>0</v>
      </c>
      <c r="K308" s="287">
        <v>0</v>
      </c>
      <c r="L308" s="287">
        <v>0</v>
      </c>
      <c r="M308" s="287">
        <v>0</v>
      </c>
      <c r="N308" s="288">
        <f>M308*(1+Assumptions!$G$48)</f>
        <v>0</v>
      </c>
      <c r="O308" s="288">
        <f>N308*(1+Assumptions!$G$48)</f>
        <v>0</v>
      </c>
      <c r="P308" s="288">
        <f>O308*(1+Assumptions!$G$48)</f>
        <v>0</v>
      </c>
      <c r="Q308" s="288">
        <f>P308*(1+Assumptions!$G$48)</f>
        <v>0</v>
      </c>
      <c r="R308" s="288">
        <f>Q308*(1+Assumptions!$G$48)</f>
        <v>0</v>
      </c>
      <c r="S308" s="288">
        <f>R308*(1+Assumptions!$G$48)</f>
        <v>0</v>
      </c>
      <c r="T308" s="288">
        <f>S308*(1+Assumptions!$G$48)</f>
        <v>0</v>
      </c>
      <c r="U308" s="288">
        <f>T308*(1+Assumptions!$G$48)</f>
        <v>0</v>
      </c>
      <c r="V308" s="288">
        <f>U308*(1+Assumptions!$G$48)</f>
        <v>0</v>
      </c>
      <c r="W308" s="288">
        <f>V308*(1+Assumptions!$G$48)</f>
        <v>0</v>
      </c>
      <c r="X308" s="288">
        <f>W308*(1+Assumptions!$G$48)</f>
        <v>0</v>
      </c>
      <c r="Y308" s="232"/>
      <c r="Z308" s="232"/>
      <c r="AA308" s="232"/>
      <c r="AB308" s="232"/>
      <c r="AC308" s="232"/>
      <c r="AD308" s="232"/>
      <c r="AE308" s="232"/>
      <c r="AF308" s="232"/>
      <c r="AG308" s="232"/>
      <c r="AH308" s="232"/>
      <c r="AI308" s="232"/>
      <c r="AJ308" s="232"/>
      <c r="AK308" s="232"/>
      <c r="AL308" s="232"/>
      <c r="AM308" s="232"/>
      <c r="AN308" s="232"/>
      <c r="AO308" s="232"/>
      <c r="AP308" s="232"/>
      <c r="AQ308" s="232"/>
      <c r="AR308" s="232"/>
    </row>
    <row r="309" spans="1:44" x14ac:dyDescent="0.2">
      <c r="A309" s="232"/>
      <c r="B309" s="295" t="s">
        <v>905</v>
      </c>
      <c r="C309" s="296" t="b">
        <f t="shared" si="4"/>
        <v>0</v>
      </c>
      <c r="D309" s="7"/>
      <c r="E309" s="287">
        <v>0.31999999999999995</v>
      </c>
      <c r="F309" s="287">
        <v>0</v>
      </c>
      <c r="G309" s="287">
        <v>0</v>
      </c>
      <c r="H309" s="287">
        <v>0</v>
      </c>
      <c r="I309" s="287">
        <v>0</v>
      </c>
      <c r="J309" s="287">
        <v>0</v>
      </c>
      <c r="K309" s="287">
        <v>0</v>
      </c>
      <c r="L309" s="287">
        <v>0</v>
      </c>
      <c r="M309" s="287">
        <v>0</v>
      </c>
      <c r="N309" s="288">
        <f>M309*(1+Assumptions!$G$48)</f>
        <v>0</v>
      </c>
      <c r="O309" s="288">
        <f>N309*(1+Assumptions!$G$48)</f>
        <v>0</v>
      </c>
      <c r="P309" s="288">
        <f>O309*(1+Assumptions!$G$48)</f>
        <v>0</v>
      </c>
      <c r="Q309" s="288">
        <f>P309*(1+Assumptions!$G$48)</f>
        <v>0</v>
      </c>
      <c r="R309" s="288">
        <f>Q309*(1+Assumptions!$G$48)</f>
        <v>0</v>
      </c>
      <c r="S309" s="288">
        <f>R309*(1+Assumptions!$G$48)</f>
        <v>0</v>
      </c>
      <c r="T309" s="288">
        <f>S309*(1+Assumptions!$G$48)</f>
        <v>0</v>
      </c>
      <c r="U309" s="288">
        <f>T309*(1+Assumptions!$G$48)</f>
        <v>0</v>
      </c>
      <c r="V309" s="288">
        <f>U309*(1+Assumptions!$G$48)</f>
        <v>0</v>
      </c>
      <c r="W309" s="288">
        <f>V309*(1+Assumptions!$G$48)</f>
        <v>0</v>
      </c>
      <c r="X309" s="288">
        <f>W309*(1+Assumptions!$G$48)</f>
        <v>0</v>
      </c>
      <c r="Y309" s="232"/>
      <c r="Z309" s="232"/>
      <c r="AA309" s="232"/>
      <c r="AB309" s="232"/>
      <c r="AC309" s="232"/>
      <c r="AD309" s="232"/>
      <c r="AE309" s="232"/>
      <c r="AF309" s="232"/>
      <c r="AG309" s="232"/>
      <c r="AH309" s="232"/>
      <c r="AI309" s="232"/>
      <c r="AJ309" s="232"/>
      <c r="AK309" s="232"/>
      <c r="AL309" s="232"/>
      <c r="AM309" s="232"/>
      <c r="AN309" s="232"/>
      <c r="AO309" s="232"/>
      <c r="AP309" s="232"/>
      <c r="AQ309" s="232"/>
      <c r="AR309" s="232"/>
    </row>
    <row r="310" spans="1:44" x14ac:dyDescent="0.2">
      <c r="A310" s="232"/>
      <c r="B310" s="295" t="s">
        <v>906</v>
      </c>
      <c r="C310" s="296" t="b">
        <f t="shared" si="4"/>
        <v>0</v>
      </c>
      <c r="D310" s="7"/>
      <c r="E310" s="287">
        <v>1</v>
      </c>
      <c r="F310" s="287">
        <v>0</v>
      </c>
      <c r="G310" s="287">
        <v>0</v>
      </c>
      <c r="H310" s="287">
        <v>0</v>
      </c>
      <c r="I310" s="287">
        <v>0</v>
      </c>
      <c r="J310" s="287">
        <v>0</v>
      </c>
      <c r="K310" s="287">
        <v>0</v>
      </c>
      <c r="L310" s="287">
        <v>0</v>
      </c>
      <c r="M310" s="287">
        <v>0</v>
      </c>
      <c r="N310" s="288">
        <f>M310*(1+Assumptions!$G$48)</f>
        <v>0</v>
      </c>
      <c r="O310" s="288">
        <f>N310*(1+Assumptions!$G$48)</f>
        <v>0</v>
      </c>
      <c r="P310" s="288">
        <f>O310*(1+Assumptions!$G$48)</f>
        <v>0</v>
      </c>
      <c r="Q310" s="288">
        <f>P310*(1+Assumptions!$G$48)</f>
        <v>0</v>
      </c>
      <c r="R310" s="288">
        <f>Q310*(1+Assumptions!$G$48)</f>
        <v>0</v>
      </c>
      <c r="S310" s="288">
        <f>R310*(1+Assumptions!$G$48)</f>
        <v>0</v>
      </c>
      <c r="T310" s="288">
        <f>S310*(1+Assumptions!$G$48)</f>
        <v>0</v>
      </c>
      <c r="U310" s="288">
        <f>T310*(1+Assumptions!$G$48)</f>
        <v>0</v>
      </c>
      <c r="V310" s="288">
        <f>U310*(1+Assumptions!$G$48)</f>
        <v>0</v>
      </c>
      <c r="W310" s="288">
        <f>V310*(1+Assumptions!$G$48)</f>
        <v>0</v>
      </c>
      <c r="X310" s="288">
        <f>W310*(1+Assumptions!$G$48)</f>
        <v>0</v>
      </c>
      <c r="Y310" s="232"/>
      <c r="Z310" s="232"/>
      <c r="AA310" s="232"/>
      <c r="AB310" s="232"/>
      <c r="AC310" s="232"/>
      <c r="AD310" s="232"/>
      <c r="AE310" s="232"/>
      <c r="AF310" s="232"/>
      <c r="AG310" s="232"/>
      <c r="AH310" s="232"/>
      <c r="AI310" s="232"/>
      <c r="AJ310" s="232"/>
      <c r="AK310" s="232"/>
      <c r="AL310" s="232"/>
      <c r="AM310" s="232"/>
      <c r="AN310" s="232"/>
      <c r="AO310" s="232"/>
      <c r="AP310" s="232"/>
      <c r="AQ310" s="232"/>
      <c r="AR310" s="232"/>
    </row>
    <row r="311" spans="1:44" x14ac:dyDescent="0.2">
      <c r="A311" s="232"/>
      <c r="B311" s="295" t="s">
        <v>907</v>
      </c>
      <c r="C311" s="296" t="b">
        <f t="shared" si="4"/>
        <v>0</v>
      </c>
      <c r="D311" s="7"/>
      <c r="E311" s="287">
        <v>2.0699999999999998</v>
      </c>
      <c r="F311" s="287">
        <v>0</v>
      </c>
      <c r="G311" s="287">
        <v>0</v>
      </c>
      <c r="H311" s="287">
        <v>0</v>
      </c>
      <c r="I311" s="287">
        <v>0</v>
      </c>
      <c r="J311" s="287">
        <v>0</v>
      </c>
      <c r="K311" s="287">
        <v>0</v>
      </c>
      <c r="L311" s="287">
        <v>0</v>
      </c>
      <c r="M311" s="287">
        <v>0</v>
      </c>
      <c r="N311" s="288">
        <f>M311*(1+Assumptions!$G$48)</f>
        <v>0</v>
      </c>
      <c r="O311" s="288">
        <f>N311*(1+Assumptions!$G$48)</f>
        <v>0</v>
      </c>
      <c r="P311" s="288">
        <f>O311*(1+Assumptions!$G$48)</f>
        <v>0</v>
      </c>
      <c r="Q311" s="288">
        <f>P311*(1+Assumptions!$G$48)</f>
        <v>0</v>
      </c>
      <c r="R311" s="288">
        <f>Q311*(1+Assumptions!$G$48)</f>
        <v>0</v>
      </c>
      <c r="S311" s="288">
        <f>R311*(1+Assumptions!$G$48)</f>
        <v>0</v>
      </c>
      <c r="T311" s="288">
        <f>S311*(1+Assumptions!$G$48)</f>
        <v>0</v>
      </c>
      <c r="U311" s="288">
        <f>T311*(1+Assumptions!$G$48)</f>
        <v>0</v>
      </c>
      <c r="V311" s="288">
        <f>U311*(1+Assumptions!$G$48)</f>
        <v>0</v>
      </c>
      <c r="W311" s="288">
        <f>V311*(1+Assumptions!$G$48)</f>
        <v>0</v>
      </c>
      <c r="X311" s="288">
        <f>W311*(1+Assumptions!$G$48)</f>
        <v>0</v>
      </c>
      <c r="Y311" s="232"/>
      <c r="Z311" s="232"/>
      <c r="AA311" s="232"/>
      <c r="AB311" s="232"/>
      <c r="AC311" s="232"/>
      <c r="AD311" s="232"/>
      <c r="AE311" s="232"/>
      <c r="AF311" s="232"/>
      <c r="AG311" s="232"/>
      <c r="AH311" s="232"/>
      <c r="AI311" s="232"/>
      <c r="AJ311" s="232"/>
      <c r="AK311" s="232"/>
      <c r="AL311" s="232"/>
      <c r="AM311" s="232"/>
      <c r="AN311" s="232"/>
      <c r="AO311" s="232"/>
      <c r="AP311" s="232"/>
      <c r="AQ311" s="232"/>
      <c r="AR311" s="232"/>
    </row>
    <row r="312" spans="1:44" x14ac:dyDescent="0.2">
      <c r="A312" s="232"/>
      <c r="B312" s="295" t="s">
        <v>908</v>
      </c>
      <c r="C312" s="296" t="b">
        <f t="shared" si="4"/>
        <v>0</v>
      </c>
      <c r="D312" s="7"/>
      <c r="E312" s="287">
        <v>2.38</v>
      </c>
      <c r="F312" s="287">
        <v>0</v>
      </c>
      <c r="G312" s="287">
        <v>0</v>
      </c>
      <c r="H312" s="287">
        <v>0</v>
      </c>
      <c r="I312" s="287">
        <v>0</v>
      </c>
      <c r="J312" s="287">
        <v>0</v>
      </c>
      <c r="K312" s="287">
        <v>0</v>
      </c>
      <c r="L312" s="287">
        <v>0</v>
      </c>
      <c r="M312" s="287">
        <v>0</v>
      </c>
      <c r="N312" s="288">
        <f>M312*(1+Assumptions!$G$48)</f>
        <v>0</v>
      </c>
      <c r="O312" s="288">
        <f>N312*(1+Assumptions!$G$48)</f>
        <v>0</v>
      </c>
      <c r="P312" s="288">
        <f>O312*(1+Assumptions!$G$48)</f>
        <v>0</v>
      </c>
      <c r="Q312" s="288">
        <f>P312*(1+Assumptions!$G$48)</f>
        <v>0</v>
      </c>
      <c r="R312" s="288">
        <f>Q312*(1+Assumptions!$G$48)</f>
        <v>0</v>
      </c>
      <c r="S312" s="288">
        <f>R312*(1+Assumptions!$G$48)</f>
        <v>0</v>
      </c>
      <c r="T312" s="288">
        <f>S312*(1+Assumptions!$G$48)</f>
        <v>0</v>
      </c>
      <c r="U312" s="288">
        <f>T312*(1+Assumptions!$G$48)</f>
        <v>0</v>
      </c>
      <c r="V312" s="288">
        <f>U312*(1+Assumptions!$G$48)</f>
        <v>0</v>
      </c>
      <c r="W312" s="288">
        <f>V312*(1+Assumptions!$G$48)</f>
        <v>0</v>
      </c>
      <c r="X312" s="288">
        <f>W312*(1+Assumptions!$G$48)</f>
        <v>0</v>
      </c>
      <c r="Y312" s="232"/>
      <c r="Z312" s="232"/>
      <c r="AA312" s="232"/>
      <c r="AB312" s="232"/>
      <c r="AC312" s="232"/>
      <c r="AD312" s="232"/>
      <c r="AE312" s="232"/>
      <c r="AF312" s="232"/>
      <c r="AG312" s="232"/>
      <c r="AH312" s="232"/>
      <c r="AI312" s="232"/>
      <c r="AJ312" s="232"/>
      <c r="AK312" s="232"/>
      <c r="AL312" s="232"/>
      <c r="AM312" s="232"/>
      <c r="AN312" s="232"/>
      <c r="AO312" s="232"/>
      <c r="AP312" s="232"/>
      <c r="AQ312" s="232"/>
      <c r="AR312" s="232"/>
    </row>
    <row r="313" spans="1:44" x14ac:dyDescent="0.2">
      <c r="A313" s="232"/>
      <c r="B313" s="295" t="s">
        <v>909</v>
      </c>
      <c r="C313" s="296" t="b">
        <f t="shared" si="4"/>
        <v>0</v>
      </c>
      <c r="D313" s="7"/>
      <c r="E313" s="287">
        <v>1.05</v>
      </c>
      <c r="F313" s="287">
        <v>0</v>
      </c>
      <c r="G313" s="287">
        <v>0</v>
      </c>
      <c r="H313" s="287">
        <v>0</v>
      </c>
      <c r="I313" s="287">
        <v>0</v>
      </c>
      <c r="J313" s="287">
        <v>0</v>
      </c>
      <c r="K313" s="287">
        <v>0</v>
      </c>
      <c r="L313" s="287">
        <v>0</v>
      </c>
      <c r="M313" s="287">
        <v>0</v>
      </c>
      <c r="N313" s="288">
        <f>M313*(1+Assumptions!$G$48)</f>
        <v>0</v>
      </c>
      <c r="O313" s="288">
        <f>N313*(1+Assumptions!$G$48)</f>
        <v>0</v>
      </c>
      <c r="P313" s="288">
        <f>O313*(1+Assumptions!$G$48)</f>
        <v>0</v>
      </c>
      <c r="Q313" s="288">
        <f>P313*(1+Assumptions!$G$48)</f>
        <v>0</v>
      </c>
      <c r="R313" s="288">
        <f>Q313*(1+Assumptions!$G$48)</f>
        <v>0</v>
      </c>
      <c r="S313" s="288">
        <f>R313*(1+Assumptions!$G$48)</f>
        <v>0</v>
      </c>
      <c r="T313" s="288">
        <f>S313*(1+Assumptions!$G$48)</f>
        <v>0</v>
      </c>
      <c r="U313" s="288">
        <f>T313*(1+Assumptions!$G$48)</f>
        <v>0</v>
      </c>
      <c r="V313" s="288">
        <f>U313*(1+Assumptions!$G$48)</f>
        <v>0</v>
      </c>
      <c r="W313" s="288">
        <f>V313*(1+Assumptions!$G$48)</f>
        <v>0</v>
      </c>
      <c r="X313" s="288">
        <f>W313*(1+Assumptions!$G$48)</f>
        <v>0</v>
      </c>
      <c r="Y313" s="232"/>
      <c r="Z313" s="232"/>
      <c r="AA313" s="232"/>
      <c r="AB313" s="232"/>
      <c r="AC313" s="232"/>
      <c r="AD313" s="232"/>
      <c r="AE313" s="232"/>
      <c r="AF313" s="232"/>
      <c r="AG313" s="232"/>
      <c r="AH313" s="232"/>
      <c r="AI313" s="232"/>
      <c r="AJ313" s="232"/>
      <c r="AK313" s="232"/>
      <c r="AL313" s="232"/>
      <c r="AM313" s="232"/>
      <c r="AN313" s="232"/>
      <c r="AO313" s="232"/>
      <c r="AP313" s="232"/>
      <c r="AQ313" s="232"/>
      <c r="AR313" s="232"/>
    </row>
    <row r="314" spans="1:44" x14ac:dyDescent="0.2">
      <c r="A314" s="232"/>
      <c r="B314" s="295" t="s">
        <v>910</v>
      </c>
      <c r="C314" s="296" t="b">
        <f t="shared" si="4"/>
        <v>0</v>
      </c>
      <c r="D314" s="7"/>
      <c r="E314" s="287">
        <v>3.2599999999999993</v>
      </c>
      <c r="F314" s="287">
        <v>0</v>
      </c>
      <c r="G314" s="287">
        <v>0</v>
      </c>
      <c r="H314" s="287">
        <v>0</v>
      </c>
      <c r="I314" s="287">
        <v>0</v>
      </c>
      <c r="J314" s="287">
        <v>0</v>
      </c>
      <c r="K314" s="287">
        <v>0</v>
      </c>
      <c r="L314" s="287">
        <v>0</v>
      </c>
      <c r="M314" s="287">
        <v>0</v>
      </c>
      <c r="N314" s="288">
        <f>M314*(1+Assumptions!$G$48)</f>
        <v>0</v>
      </c>
      <c r="O314" s="288">
        <f>N314*(1+Assumptions!$G$48)</f>
        <v>0</v>
      </c>
      <c r="P314" s="288">
        <f>O314*(1+Assumptions!$G$48)</f>
        <v>0</v>
      </c>
      <c r="Q314" s="288">
        <f>P314*(1+Assumptions!$G$48)</f>
        <v>0</v>
      </c>
      <c r="R314" s="288">
        <f>Q314*(1+Assumptions!$G$48)</f>
        <v>0</v>
      </c>
      <c r="S314" s="288">
        <f>R314*(1+Assumptions!$G$48)</f>
        <v>0</v>
      </c>
      <c r="T314" s="288">
        <f>S314*(1+Assumptions!$G$48)</f>
        <v>0</v>
      </c>
      <c r="U314" s="288">
        <f>T314*(1+Assumptions!$G$48)</f>
        <v>0</v>
      </c>
      <c r="V314" s="288">
        <f>U314*(1+Assumptions!$G$48)</f>
        <v>0</v>
      </c>
      <c r="W314" s="288">
        <f>V314*(1+Assumptions!$G$48)</f>
        <v>0</v>
      </c>
      <c r="X314" s="288">
        <f>W314*(1+Assumptions!$G$48)</f>
        <v>0</v>
      </c>
      <c r="Y314" s="232"/>
      <c r="Z314" s="232"/>
      <c r="AA314" s="232"/>
      <c r="AB314" s="232"/>
      <c r="AC314" s="232"/>
      <c r="AD314" s="232"/>
      <c r="AE314" s="232"/>
      <c r="AF314" s="232"/>
      <c r="AG314" s="232"/>
      <c r="AH314" s="232"/>
      <c r="AI314" s="232"/>
      <c r="AJ314" s="232"/>
      <c r="AK314" s="232"/>
      <c r="AL314" s="232"/>
      <c r="AM314" s="232"/>
      <c r="AN314" s="232"/>
      <c r="AO314" s="232"/>
      <c r="AP314" s="232"/>
      <c r="AQ314" s="232"/>
      <c r="AR314" s="232"/>
    </row>
    <row r="315" spans="1:44" x14ac:dyDescent="0.2">
      <c r="A315" s="232"/>
      <c r="B315" s="295" t="s">
        <v>911</v>
      </c>
      <c r="C315" s="296" t="b">
        <f t="shared" si="4"/>
        <v>0</v>
      </c>
      <c r="D315" s="7"/>
      <c r="E315" s="287">
        <v>3.34</v>
      </c>
      <c r="F315" s="287">
        <v>3.63</v>
      </c>
      <c r="G315" s="287">
        <v>3.9</v>
      </c>
      <c r="H315" s="287">
        <v>4.16</v>
      </c>
      <c r="I315" s="287">
        <v>4.4000000000000004</v>
      </c>
      <c r="J315" s="287">
        <v>4.63</v>
      </c>
      <c r="K315" s="287">
        <v>4.88</v>
      </c>
      <c r="L315" s="287">
        <v>5.1199999999999992</v>
      </c>
      <c r="M315" s="287">
        <v>5.35</v>
      </c>
      <c r="N315" s="288">
        <f>M315*(1+Assumptions!$G$48)</f>
        <v>5.35</v>
      </c>
      <c r="O315" s="288">
        <f>N315*(1+Assumptions!$G$48)</f>
        <v>5.35</v>
      </c>
      <c r="P315" s="288">
        <f>O315*(1+Assumptions!$G$48)</f>
        <v>5.35</v>
      </c>
      <c r="Q315" s="288">
        <f>P315*(1+Assumptions!$G$48)</f>
        <v>5.35</v>
      </c>
      <c r="R315" s="288">
        <f>Q315*(1+Assumptions!$G$48)</f>
        <v>5.35</v>
      </c>
      <c r="S315" s="288">
        <f>R315*(1+Assumptions!$G$48)</f>
        <v>5.35</v>
      </c>
      <c r="T315" s="288">
        <f>S315*(1+Assumptions!$G$48)</f>
        <v>5.35</v>
      </c>
      <c r="U315" s="288">
        <f>T315*(1+Assumptions!$G$48)</f>
        <v>5.35</v>
      </c>
      <c r="V315" s="288">
        <f>U315*(1+Assumptions!$G$48)</f>
        <v>5.35</v>
      </c>
      <c r="W315" s="288">
        <f>V315*(1+Assumptions!$G$48)</f>
        <v>5.35</v>
      </c>
      <c r="X315" s="288">
        <f>W315*(1+Assumptions!$G$48)</f>
        <v>5.35</v>
      </c>
      <c r="Y315" s="232"/>
      <c r="Z315" s="232"/>
      <c r="AA315" s="232"/>
      <c r="AB315" s="232"/>
      <c r="AC315" s="232"/>
      <c r="AD315" s="232"/>
      <c r="AE315" s="232"/>
      <c r="AF315" s="232"/>
      <c r="AG315" s="232"/>
      <c r="AH315" s="232"/>
      <c r="AI315" s="232"/>
      <c r="AJ315" s="232"/>
      <c r="AK315" s="232"/>
      <c r="AL315" s="232"/>
      <c r="AM315" s="232"/>
      <c r="AN315" s="232"/>
      <c r="AO315" s="232"/>
      <c r="AP315" s="232"/>
      <c r="AQ315" s="232"/>
      <c r="AR315" s="232"/>
    </row>
    <row r="316" spans="1:44" x14ac:dyDescent="0.2">
      <c r="A316" s="232"/>
      <c r="B316" s="295" t="s">
        <v>912</v>
      </c>
      <c r="C316" s="296" t="b">
        <f t="shared" si="4"/>
        <v>0</v>
      </c>
      <c r="D316" s="7"/>
      <c r="E316" s="287">
        <v>0.18999999999999997</v>
      </c>
      <c r="F316" s="287">
        <v>0.21</v>
      </c>
      <c r="G316" s="287">
        <v>0.23</v>
      </c>
      <c r="H316" s="287">
        <v>0.24</v>
      </c>
      <c r="I316" s="287">
        <v>0.26</v>
      </c>
      <c r="J316" s="287">
        <v>0.27</v>
      </c>
      <c r="K316" s="287">
        <v>0.28000000000000003</v>
      </c>
      <c r="L316" s="287">
        <v>0.3</v>
      </c>
      <c r="M316" s="287">
        <v>0.31</v>
      </c>
      <c r="N316" s="288">
        <f>M316*(1+Assumptions!$G$48)</f>
        <v>0.31</v>
      </c>
      <c r="O316" s="288">
        <f>N316*(1+Assumptions!$G$48)</f>
        <v>0.31</v>
      </c>
      <c r="P316" s="288">
        <f>O316*(1+Assumptions!$G$48)</f>
        <v>0.31</v>
      </c>
      <c r="Q316" s="288">
        <f>P316*(1+Assumptions!$G$48)</f>
        <v>0.31</v>
      </c>
      <c r="R316" s="288">
        <f>Q316*(1+Assumptions!$G$48)</f>
        <v>0.31</v>
      </c>
      <c r="S316" s="288">
        <f>R316*(1+Assumptions!$G$48)</f>
        <v>0.31</v>
      </c>
      <c r="T316" s="288">
        <f>S316*(1+Assumptions!$G$48)</f>
        <v>0.31</v>
      </c>
      <c r="U316" s="288">
        <f>T316*(1+Assumptions!$G$48)</f>
        <v>0.31</v>
      </c>
      <c r="V316" s="288">
        <f>U316*(1+Assumptions!$G$48)</f>
        <v>0.31</v>
      </c>
      <c r="W316" s="288">
        <f>V316*(1+Assumptions!$G$48)</f>
        <v>0.31</v>
      </c>
      <c r="X316" s="288">
        <f>W316*(1+Assumptions!$G$48)</f>
        <v>0.31</v>
      </c>
      <c r="Y316" s="232"/>
      <c r="Z316" s="232"/>
      <c r="AA316" s="232"/>
      <c r="AB316" s="232"/>
      <c r="AC316" s="232"/>
      <c r="AD316" s="232"/>
      <c r="AE316" s="232"/>
      <c r="AF316" s="232"/>
      <c r="AG316" s="232"/>
      <c r="AH316" s="232"/>
      <c r="AI316" s="232"/>
      <c r="AJ316" s="232"/>
      <c r="AK316" s="232"/>
      <c r="AL316" s="232"/>
      <c r="AM316" s="232"/>
      <c r="AN316" s="232"/>
      <c r="AO316" s="232"/>
      <c r="AP316" s="232"/>
      <c r="AQ316" s="232"/>
      <c r="AR316" s="232"/>
    </row>
    <row r="317" spans="1:44" x14ac:dyDescent="0.2">
      <c r="A317" s="232"/>
      <c r="B317" s="295" t="s">
        <v>913</v>
      </c>
      <c r="C317" s="296" t="b">
        <f t="shared" si="4"/>
        <v>0</v>
      </c>
      <c r="D317" s="7"/>
      <c r="E317" s="287">
        <v>2.67</v>
      </c>
      <c r="F317" s="287">
        <v>2.8499999999999996</v>
      </c>
      <c r="G317" s="287">
        <v>3.01</v>
      </c>
      <c r="H317" s="287">
        <v>3.1799999999999997</v>
      </c>
      <c r="I317" s="287">
        <v>3.33</v>
      </c>
      <c r="J317" s="287">
        <v>3.4699999999999998</v>
      </c>
      <c r="K317" s="287">
        <v>3.62</v>
      </c>
      <c r="L317" s="287">
        <v>3.78</v>
      </c>
      <c r="M317" s="287">
        <v>3.94</v>
      </c>
      <c r="N317" s="288">
        <f>M317*(1+Assumptions!$G$48)</f>
        <v>3.94</v>
      </c>
      <c r="O317" s="288">
        <f>N317*(1+Assumptions!$G$48)</f>
        <v>3.94</v>
      </c>
      <c r="P317" s="288">
        <f>O317*(1+Assumptions!$G$48)</f>
        <v>3.94</v>
      </c>
      <c r="Q317" s="288">
        <f>P317*(1+Assumptions!$G$48)</f>
        <v>3.94</v>
      </c>
      <c r="R317" s="288">
        <f>Q317*(1+Assumptions!$G$48)</f>
        <v>3.94</v>
      </c>
      <c r="S317" s="288">
        <f>R317*(1+Assumptions!$G$48)</f>
        <v>3.94</v>
      </c>
      <c r="T317" s="288">
        <f>S317*(1+Assumptions!$G$48)</f>
        <v>3.94</v>
      </c>
      <c r="U317" s="288">
        <f>T317*(1+Assumptions!$G$48)</f>
        <v>3.94</v>
      </c>
      <c r="V317" s="288">
        <f>U317*(1+Assumptions!$G$48)</f>
        <v>3.94</v>
      </c>
      <c r="W317" s="288">
        <f>V317*(1+Assumptions!$G$48)</f>
        <v>3.94</v>
      </c>
      <c r="X317" s="288">
        <f>W317*(1+Assumptions!$G$48)</f>
        <v>3.94</v>
      </c>
      <c r="Y317" s="232"/>
      <c r="Z317" s="232"/>
      <c r="AA317" s="232"/>
      <c r="AB317" s="232"/>
      <c r="AC317" s="232"/>
      <c r="AD317" s="232"/>
      <c r="AE317" s="232"/>
      <c r="AF317" s="232"/>
      <c r="AG317" s="232"/>
      <c r="AH317" s="232"/>
      <c r="AI317" s="232"/>
      <c r="AJ317" s="232"/>
      <c r="AK317" s="232"/>
      <c r="AL317" s="232"/>
      <c r="AM317" s="232"/>
      <c r="AN317" s="232"/>
      <c r="AO317" s="232"/>
      <c r="AP317" s="232"/>
      <c r="AQ317" s="232"/>
      <c r="AR317" s="232"/>
    </row>
    <row r="318" spans="1:44" x14ac:dyDescent="0.2">
      <c r="A318" s="232"/>
      <c r="B318" s="295" t="s">
        <v>914</v>
      </c>
      <c r="C318" s="296" t="b">
        <f t="shared" si="4"/>
        <v>0</v>
      </c>
      <c r="D318" s="7"/>
      <c r="E318" s="287">
        <v>3.6099999999999994</v>
      </c>
      <c r="F318" s="287">
        <v>3.92</v>
      </c>
      <c r="G318" s="287">
        <v>4.22</v>
      </c>
      <c r="H318" s="287">
        <v>4.5</v>
      </c>
      <c r="I318" s="287">
        <v>4.7699999999999996</v>
      </c>
      <c r="J318" s="287">
        <v>5.03</v>
      </c>
      <c r="K318" s="287">
        <v>5.29</v>
      </c>
      <c r="L318" s="287">
        <v>5.56</v>
      </c>
      <c r="M318" s="287">
        <v>5.82</v>
      </c>
      <c r="N318" s="288">
        <f>M318*(1+Assumptions!$G$48)</f>
        <v>5.82</v>
      </c>
      <c r="O318" s="288">
        <f>N318*(1+Assumptions!$G$48)</f>
        <v>5.82</v>
      </c>
      <c r="P318" s="288">
        <f>O318*(1+Assumptions!$G$48)</f>
        <v>5.82</v>
      </c>
      <c r="Q318" s="288">
        <f>P318*(1+Assumptions!$G$48)</f>
        <v>5.82</v>
      </c>
      <c r="R318" s="288">
        <f>Q318*(1+Assumptions!$G$48)</f>
        <v>5.82</v>
      </c>
      <c r="S318" s="288">
        <f>R318*(1+Assumptions!$G$48)</f>
        <v>5.82</v>
      </c>
      <c r="T318" s="288">
        <f>S318*(1+Assumptions!$G$48)</f>
        <v>5.82</v>
      </c>
      <c r="U318" s="288">
        <f>T318*(1+Assumptions!$G$48)</f>
        <v>5.82</v>
      </c>
      <c r="V318" s="288">
        <f>U318*(1+Assumptions!$G$48)</f>
        <v>5.82</v>
      </c>
      <c r="W318" s="288">
        <f>V318*(1+Assumptions!$G$48)</f>
        <v>5.82</v>
      </c>
      <c r="X318" s="288">
        <f>W318*(1+Assumptions!$G$48)</f>
        <v>5.82</v>
      </c>
      <c r="Y318" s="232"/>
      <c r="Z318" s="232"/>
      <c r="AA318" s="232"/>
      <c r="AB318" s="232"/>
      <c r="AC318" s="232"/>
      <c r="AD318" s="232"/>
      <c r="AE318" s="232"/>
      <c r="AF318" s="232"/>
      <c r="AG318" s="232"/>
      <c r="AH318" s="232"/>
      <c r="AI318" s="232"/>
      <c r="AJ318" s="232"/>
      <c r="AK318" s="232"/>
      <c r="AL318" s="232"/>
      <c r="AM318" s="232"/>
      <c r="AN318" s="232"/>
      <c r="AO318" s="232"/>
      <c r="AP318" s="232"/>
      <c r="AQ318" s="232"/>
      <c r="AR318" s="232"/>
    </row>
    <row r="319" spans="1:44" x14ac:dyDescent="0.2">
      <c r="A319" s="232"/>
      <c r="B319" s="295" t="s">
        <v>915</v>
      </c>
      <c r="C319" s="296" t="b">
        <f t="shared" si="4"/>
        <v>0</v>
      </c>
      <c r="D319" s="7"/>
      <c r="E319" s="287">
        <v>4.87</v>
      </c>
      <c r="F319" s="287">
        <v>5.2799999999999994</v>
      </c>
      <c r="G319" s="287">
        <v>5.68</v>
      </c>
      <c r="H319" s="287">
        <v>6.0499999999999989</v>
      </c>
      <c r="I319" s="287">
        <v>6.41</v>
      </c>
      <c r="J319" s="287">
        <v>6.76</v>
      </c>
      <c r="K319" s="287">
        <v>7.11</v>
      </c>
      <c r="L319" s="287">
        <v>7.4699999999999989</v>
      </c>
      <c r="M319" s="287">
        <v>7.82</v>
      </c>
      <c r="N319" s="288">
        <f>M319*(1+Assumptions!$G$48)</f>
        <v>7.82</v>
      </c>
      <c r="O319" s="288">
        <f>N319*(1+Assumptions!$G$48)</f>
        <v>7.82</v>
      </c>
      <c r="P319" s="288">
        <f>O319*(1+Assumptions!$G$48)</f>
        <v>7.82</v>
      </c>
      <c r="Q319" s="288">
        <f>P319*(1+Assumptions!$G$48)</f>
        <v>7.82</v>
      </c>
      <c r="R319" s="288">
        <f>Q319*(1+Assumptions!$G$48)</f>
        <v>7.82</v>
      </c>
      <c r="S319" s="288">
        <f>R319*(1+Assumptions!$G$48)</f>
        <v>7.82</v>
      </c>
      <c r="T319" s="288">
        <f>S319*(1+Assumptions!$G$48)</f>
        <v>7.82</v>
      </c>
      <c r="U319" s="288">
        <f>T319*(1+Assumptions!$G$48)</f>
        <v>7.82</v>
      </c>
      <c r="V319" s="288">
        <f>U319*(1+Assumptions!$G$48)</f>
        <v>7.82</v>
      </c>
      <c r="W319" s="288">
        <f>V319*(1+Assumptions!$G$48)</f>
        <v>7.82</v>
      </c>
      <c r="X319" s="288">
        <f>W319*(1+Assumptions!$G$48)</f>
        <v>7.82</v>
      </c>
      <c r="Y319" s="232"/>
      <c r="Z319" s="232"/>
      <c r="AA319" s="232"/>
      <c r="AB319" s="232"/>
      <c r="AC319" s="232"/>
      <c r="AD319" s="232"/>
      <c r="AE319" s="232"/>
      <c r="AF319" s="232"/>
      <c r="AG319" s="232"/>
      <c r="AH319" s="232"/>
      <c r="AI319" s="232"/>
      <c r="AJ319" s="232"/>
      <c r="AK319" s="232"/>
      <c r="AL319" s="232"/>
      <c r="AM319" s="232"/>
      <c r="AN319" s="232"/>
      <c r="AO319" s="232"/>
      <c r="AP319" s="232"/>
      <c r="AQ319" s="232"/>
      <c r="AR319" s="232"/>
    </row>
    <row r="320" spans="1:44" x14ac:dyDescent="0.2">
      <c r="A320" s="232"/>
      <c r="B320" s="295" t="s">
        <v>916</v>
      </c>
      <c r="C320" s="296" t="b">
        <f t="shared" si="4"/>
        <v>0</v>
      </c>
      <c r="D320" s="7"/>
      <c r="E320" s="287">
        <v>6.79</v>
      </c>
      <c r="F320" s="287">
        <v>7.36</v>
      </c>
      <c r="G320" s="287">
        <v>7.91</v>
      </c>
      <c r="H320" s="287">
        <v>8.43</v>
      </c>
      <c r="I320" s="287">
        <v>8.93</v>
      </c>
      <c r="J320" s="287">
        <v>9.4</v>
      </c>
      <c r="K320" s="287">
        <v>9.9</v>
      </c>
      <c r="L320" s="287">
        <v>10.39</v>
      </c>
      <c r="M320" s="287">
        <v>10.879999999999999</v>
      </c>
      <c r="N320" s="288">
        <f>M320*(1+Assumptions!$G$48)</f>
        <v>10.879999999999999</v>
      </c>
      <c r="O320" s="288">
        <f>N320*(1+Assumptions!$G$48)</f>
        <v>10.879999999999999</v>
      </c>
      <c r="P320" s="288">
        <f>O320*(1+Assumptions!$G$48)</f>
        <v>10.879999999999999</v>
      </c>
      <c r="Q320" s="288">
        <f>P320*(1+Assumptions!$G$48)</f>
        <v>10.879999999999999</v>
      </c>
      <c r="R320" s="288">
        <f>Q320*(1+Assumptions!$G$48)</f>
        <v>10.879999999999999</v>
      </c>
      <c r="S320" s="288">
        <f>R320*(1+Assumptions!$G$48)</f>
        <v>10.879999999999999</v>
      </c>
      <c r="T320" s="288">
        <f>S320*(1+Assumptions!$G$48)</f>
        <v>10.879999999999999</v>
      </c>
      <c r="U320" s="288">
        <f>T320*(1+Assumptions!$G$48)</f>
        <v>10.879999999999999</v>
      </c>
      <c r="V320" s="288">
        <f>U320*(1+Assumptions!$G$48)</f>
        <v>10.879999999999999</v>
      </c>
      <c r="W320" s="288">
        <f>V320*(1+Assumptions!$G$48)</f>
        <v>10.879999999999999</v>
      </c>
      <c r="X320" s="288">
        <f>W320*(1+Assumptions!$G$48)</f>
        <v>10.879999999999999</v>
      </c>
      <c r="Y320" s="232"/>
      <c r="Z320" s="232"/>
      <c r="AA320" s="232"/>
      <c r="AB320" s="232"/>
      <c r="AC320" s="232"/>
      <c r="AD320" s="232"/>
      <c r="AE320" s="232"/>
      <c r="AF320" s="232"/>
      <c r="AG320" s="232"/>
      <c r="AH320" s="232"/>
      <c r="AI320" s="232"/>
      <c r="AJ320" s="232"/>
      <c r="AK320" s="232"/>
      <c r="AL320" s="232"/>
      <c r="AM320" s="232"/>
      <c r="AN320" s="232"/>
      <c r="AO320" s="232"/>
      <c r="AP320" s="232"/>
      <c r="AQ320" s="232"/>
      <c r="AR320" s="232"/>
    </row>
    <row r="321" spans="1:44" x14ac:dyDescent="0.2">
      <c r="A321" s="232"/>
      <c r="B321" s="295" t="s">
        <v>917</v>
      </c>
      <c r="C321" s="296" t="b">
        <f t="shared" si="4"/>
        <v>0</v>
      </c>
      <c r="D321" s="7"/>
      <c r="E321" s="287">
        <v>4.3499999999999996</v>
      </c>
      <c r="F321" s="287">
        <v>4.3699999999999992</v>
      </c>
      <c r="G321" s="287">
        <v>4.4000000000000004</v>
      </c>
      <c r="H321" s="287">
        <v>4.42</v>
      </c>
      <c r="I321" s="287">
        <v>4.43</v>
      </c>
      <c r="J321" s="287">
        <v>4.4400000000000004</v>
      </c>
      <c r="K321" s="287">
        <v>4.46</v>
      </c>
      <c r="L321" s="287">
        <v>4.4800000000000004</v>
      </c>
      <c r="M321" s="287">
        <v>4.5</v>
      </c>
      <c r="N321" s="288">
        <f>M321*(1+Assumptions!$G$48)</f>
        <v>4.5</v>
      </c>
      <c r="O321" s="288">
        <f>N321*(1+Assumptions!$G$48)</f>
        <v>4.5</v>
      </c>
      <c r="P321" s="288">
        <f>O321*(1+Assumptions!$G$48)</f>
        <v>4.5</v>
      </c>
      <c r="Q321" s="288">
        <f>P321*(1+Assumptions!$G$48)</f>
        <v>4.5</v>
      </c>
      <c r="R321" s="288">
        <f>Q321*(1+Assumptions!$G$48)</f>
        <v>4.5</v>
      </c>
      <c r="S321" s="288">
        <f>R321*(1+Assumptions!$G$48)</f>
        <v>4.5</v>
      </c>
      <c r="T321" s="288">
        <f>S321*(1+Assumptions!$G$48)</f>
        <v>4.5</v>
      </c>
      <c r="U321" s="288">
        <f>T321*(1+Assumptions!$G$48)</f>
        <v>4.5</v>
      </c>
      <c r="V321" s="288">
        <f>U321*(1+Assumptions!$G$48)</f>
        <v>4.5</v>
      </c>
      <c r="W321" s="288">
        <f>V321*(1+Assumptions!$G$48)</f>
        <v>4.5</v>
      </c>
      <c r="X321" s="288">
        <f>W321*(1+Assumptions!$G$48)</f>
        <v>4.5</v>
      </c>
      <c r="Y321" s="232"/>
      <c r="Z321" s="232"/>
      <c r="AA321" s="232"/>
      <c r="AB321" s="232"/>
      <c r="AC321" s="232"/>
      <c r="AD321" s="232"/>
      <c r="AE321" s="232"/>
      <c r="AF321" s="232"/>
      <c r="AG321" s="232"/>
      <c r="AH321" s="232"/>
      <c r="AI321" s="232"/>
      <c r="AJ321" s="232"/>
      <c r="AK321" s="232"/>
      <c r="AL321" s="232"/>
      <c r="AM321" s="232"/>
      <c r="AN321" s="232"/>
      <c r="AO321" s="232"/>
      <c r="AP321" s="232"/>
      <c r="AQ321" s="232"/>
      <c r="AR321" s="232"/>
    </row>
    <row r="322" spans="1:44" x14ac:dyDescent="0.2">
      <c r="A322" s="232"/>
      <c r="B322" s="295" t="s">
        <v>918</v>
      </c>
      <c r="C322" s="296" t="b">
        <f t="shared" si="4"/>
        <v>0</v>
      </c>
      <c r="D322" s="7"/>
      <c r="E322" s="287">
        <v>2.9999999999999996</v>
      </c>
      <c r="F322" s="287">
        <v>3.2199999999999998</v>
      </c>
      <c r="G322" s="287">
        <v>3.44</v>
      </c>
      <c r="H322" s="287">
        <v>3.66</v>
      </c>
      <c r="I322" s="287">
        <v>3.87</v>
      </c>
      <c r="J322" s="287">
        <v>4.07</v>
      </c>
      <c r="K322" s="287">
        <v>4.2899999999999991</v>
      </c>
      <c r="L322" s="287">
        <v>4.5</v>
      </c>
      <c r="M322" s="287">
        <v>4.72</v>
      </c>
      <c r="N322" s="288">
        <f>M322*(1+Assumptions!$G$48)</f>
        <v>4.72</v>
      </c>
      <c r="O322" s="288">
        <f>N322*(1+Assumptions!$G$48)</f>
        <v>4.72</v>
      </c>
      <c r="P322" s="288">
        <f>O322*(1+Assumptions!$G$48)</f>
        <v>4.72</v>
      </c>
      <c r="Q322" s="288">
        <f>P322*(1+Assumptions!$G$48)</f>
        <v>4.72</v>
      </c>
      <c r="R322" s="288">
        <f>Q322*(1+Assumptions!$G$48)</f>
        <v>4.72</v>
      </c>
      <c r="S322" s="288">
        <f>R322*(1+Assumptions!$G$48)</f>
        <v>4.72</v>
      </c>
      <c r="T322" s="288">
        <f>S322*(1+Assumptions!$G$48)</f>
        <v>4.72</v>
      </c>
      <c r="U322" s="288">
        <f>T322*(1+Assumptions!$G$48)</f>
        <v>4.72</v>
      </c>
      <c r="V322" s="288">
        <f>U322*(1+Assumptions!$G$48)</f>
        <v>4.72</v>
      </c>
      <c r="W322" s="288">
        <f>V322*(1+Assumptions!$G$48)</f>
        <v>4.72</v>
      </c>
      <c r="X322" s="288">
        <f>W322*(1+Assumptions!$G$48)</f>
        <v>4.72</v>
      </c>
      <c r="Y322" s="232"/>
      <c r="Z322" s="232"/>
      <c r="AA322" s="232"/>
      <c r="AB322" s="232"/>
      <c r="AC322" s="232"/>
      <c r="AD322" s="232"/>
      <c r="AE322" s="232"/>
      <c r="AF322" s="232"/>
      <c r="AG322" s="232"/>
      <c r="AH322" s="232"/>
      <c r="AI322" s="232"/>
      <c r="AJ322" s="232"/>
      <c r="AK322" s="232"/>
      <c r="AL322" s="232"/>
      <c r="AM322" s="232"/>
      <c r="AN322" s="232"/>
      <c r="AO322" s="232"/>
      <c r="AP322" s="232"/>
      <c r="AQ322" s="232"/>
      <c r="AR322" s="232"/>
    </row>
    <row r="323" spans="1:44" x14ac:dyDescent="0.2">
      <c r="A323" s="232"/>
      <c r="B323" s="295" t="s">
        <v>919</v>
      </c>
      <c r="C323" s="296" t="b">
        <f t="shared" si="4"/>
        <v>0</v>
      </c>
      <c r="D323" s="7"/>
      <c r="E323" s="287">
        <v>4.25</v>
      </c>
      <c r="F323" s="287">
        <v>4.63</v>
      </c>
      <c r="G323" s="287">
        <v>4.97</v>
      </c>
      <c r="H323" s="287">
        <v>5.31</v>
      </c>
      <c r="I323" s="287">
        <v>5.6199999999999992</v>
      </c>
      <c r="J323" s="287">
        <v>5.93</v>
      </c>
      <c r="K323" s="287">
        <v>6.2399999999999993</v>
      </c>
      <c r="L323" s="287">
        <v>6.55</v>
      </c>
      <c r="M323" s="287">
        <v>6.8599999999999994</v>
      </c>
      <c r="N323" s="288">
        <f>M323*(1+Assumptions!$G$48)</f>
        <v>6.8599999999999994</v>
      </c>
      <c r="O323" s="288">
        <f>N323*(1+Assumptions!$G$48)</f>
        <v>6.8599999999999994</v>
      </c>
      <c r="P323" s="288">
        <f>O323*(1+Assumptions!$G$48)</f>
        <v>6.8599999999999994</v>
      </c>
      <c r="Q323" s="288">
        <f>P323*(1+Assumptions!$G$48)</f>
        <v>6.8599999999999994</v>
      </c>
      <c r="R323" s="288">
        <f>Q323*(1+Assumptions!$G$48)</f>
        <v>6.8599999999999994</v>
      </c>
      <c r="S323" s="288">
        <f>R323*(1+Assumptions!$G$48)</f>
        <v>6.8599999999999994</v>
      </c>
      <c r="T323" s="288">
        <f>S323*(1+Assumptions!$G$48)</f>
        <v>6.8599999999999994</v>
      </c>
      <c r="U323" s="288">
        <f>T323*(1+Assumptions!$G$48)</f>
        <v>6.8599999999999994</v>
      </c>
      <c r="V323" s="288">
        <f>U323*(1+Assumptions!$G$48)</f>
        <v>6.8599999999999994</v>
      </c>
      <c r="W323" s="288">
        <f>V323*(1+Assumptions!$G$48)</f>
        <v>6.8599999999999994</v>
      </c>
      <c r="X323" s="288">
        <f>W323*(1+Assumptions!$G$48)</f>
        <v>6.8599999999999994</v>
      </c>
      <c r="Y323" s="232"/>
      <c r="Z323" s="232"/>
      <c r="AA323" s="232"/>
      <c r="AB323" s="232"/>
      <c r="AC323" s="232"/>
      <c r="AD323" s="232"/>
      <c r="AE323" s="232"/>
      <c r="AF323" s="232"/>
      <c r="AG323" s="232"/>
      <c r="AH323" s="232"/>
      <c r="AI323" s="232"/>
      <c r="AJ323" s="232"/>
      <c r="AK323" s="232"/>
      <c r="AL323" s="232"/>
      <c r="AM323" s="232"/>
      <c r="AN323" s="232"/>
      <c r="AO323" s="232"/>
      <c r="AP323" s="232"/>
      <c r="AQ323" s="232"/>
      <c r="AR323" s="232"/>
    </row>
    <row r="324" spans="1:44" x14ac:dyDescent="0.2">
      <c r="A324" s="232"/>
      <c r="B324" s="295" t="s">
        <v>920</v>
      </c>
      <c r="C324" s="296" t="b">
        <f t="shared" si="4"/>
        <v>0</v>
      </c>
      <c r="D324" s="7"/>
      <c r="E324" s="287">
        <v>5.57</v>
      </c>
      <c r="F324" s="287">
        <v>6.02</v>
      </c>
      <c r="G324" s="287">
        <v>6.4599999999999991</v>
      </c>
      <c r="H324" s="287">
        <v>6.8899999999999988</v>
      </c>
      <c r="I324" s="287">
        <v>7.2899999999999991</v>
      </c>
      <c r="J324" s="287">
        <v>7.68</v>
      </c>
      <c r="K324" s="287">
        <v>8.08</v>
      </c>
      <c r="L324" s="287">
        <v>8.48</v>
      </c>
      <c r="M324" s="287">
        <v>8.8800000000000008</v>
      </c>
      <c r="N324" s="288">
        <f>M324*(1+Assumptions!$G$48)</f>
        <v>8.8800000000000008</v>
      </c>
      <c r="O324" s="288">
        <f>N324*(1+Assumptions!$G$48)</f>
        <v>8.8800000000000008</v>
      </c>
      <c r="P324" s="288">
        <f>O324*(1+Assumptions!$G$48)</f>
        <v>8.8800000000000008</v>
      </c>
      <c r="Q324" s="288">
        <f>P324*(1+Assumptions!$G$48)</f>
        <v>8.8800000000000008</v>
      </c>
      <c r="R324" s="288">
        <f>Q324*(1+Assumptions!$G$48)</f>
        <v>8.8800000000000008</v>
      </c>
      <c r="S324" s="288">
        <f>R324*(1+Assumptions!$G$48)</f>
        <v>8.8800000000000008</v>
      </c>
      <c r="T324" s="288">
        <f>S324*(1+Assumptions!$G$48)</f>
        <v>8.8800000000000008</v>
      </c>
      <c r="U324" s="288">
        <f>T324*(1+Assumptions!$G$48)</f>
        <v>8.8800000000000008</v>
      </c>
      <c r="V324" s="288">
        <f>U324*(1+Assumptions!$G$48)</f>
        <v>8.8800000000000008</v>
      </c>
      <c r="W324" s="288">
        <f>V324*(1+Assumptions!$G$48)</f>
        <v>8.8800000000000008</v>
      </c>
      <c r="X324" s="288">
        <f>W324*(1+Assumptions!$G$48)</f>
        <v>8.8800000000000008</v>
      </c>
      <c r="Y324" s="232"/>
      <c r="Z324" s="232"/>
      <c r="AA324" s="232"/>
      <c r="AB324" s="232"/>
      <c r="AC324" s="232"/>
      <c r="AD324" s="232"/>
      <c r="AE324" s="232"/>
      <c r="AF324" s="232"/>
      <c r="AG324" s="232"/>
      <c r="AH324" s="232"/>
      <c r="AI324" s="232"/>
      <c r="AJ324" s="232"/>
      <c r="AK324" s="232"/>
      <c r="AL324" s="232"/>
      <c r="AM324" s="232"/>
      <c r="AN324" s="232"/>
      <c r="AO324" s="232"/>
      <c r="AP324" s="232"/>
      <c r="AQ324" s="232"/>
      <c r="AR324" s="232"/>
    </row>
    <row r="325" spans="1:44" x14ac:dyDescent="0.2">
      <c r="A325" s="232"/>
      <c r="B325" s="295" t="s">
        <v>921</v>
      </c>
      <c r="C325" s="296" t="b">
        <f t="shared" si="4"/>
        <v>0</v>
      </c>
      <c r="D325" s="7"/>
      <c r="E325" s="287">
        <v>10.74</v>
      </c>
      <c r="F325" s="287">
        <v>11.68</v>
      </c>
      <c r="G325" s="287">
        <v>12.57</v>
      </c>
      <c r="H325" s="287">
        <v>13.43</v>
      </c>
      <c r="I325" s="287">
        <v>14.2</v>
      </c>
      <c r="J325" s="287">
        <v>14.96</v>
      </c>
      <c r="K325" s="287">
        <v>15.739999999999998</v>
      </c>
      <c r="L325" s="287">
        <v>16.53</v>
      </c>
      <c r="M325" s="287">
        <v>17.309999999999999</v>
      </c>
      <c r="N325" s="288">
        <f>M325*(1+Assumptions!$G$48)</f>
        <v>17.309999999999999</v>
      </c>
      <c r="O325" s="288">
        <f>N325*(1+Assumptions!$G$48)</f>
        <v>17.309999999999999</v>
      </c>
      <c r="P325" s="288">
        <f>O325*(1+Assumptions!$G$48)</f>
        <v>17.309999999999999</v>
      </c>
      <c r="Q325" s="288">
        <f>P325*(1+Assumptions!$G$48)</f>
        <v>17.309999999999999</v>
      </c>
      <c r="R325" s="288">
        <f>Q325*(1+Assumptions!$G$48)</f>
        <v>17.309999999999999</v>
      </c>
      <c r="S325" s="288">
        <f>R325*(1+Assumptions!$G$48)</f>
        <v>17.309999999999999</v>
      </c>
      <c r="T325" s="288">
        <f>S325*(1+Assumptions!$G$48)</f>
        <v>17.309999999999999</v>
      </c>
      <c r="U325" s="288">
        <f>T325*(1+Assumptions!$G$48)</f>
        <v>17.309999999999999</v>
      </c>
      <c r="V325" s="288">
        <f>U325*(1+Assumptions!$G$48)</f>
        <v>17.309999999999999</v>
      </c>
      <c r="W325" s="288">
        <f>V325*(1+Assumptions!$G$48)</f>
        <v>17.309999999999999</v>
      </c>
      <c r="X325" s="288">
        <f>W325*(1+Assumptions!$G$48)</f>
        <v>17.309999999999999</v>
      </c>
      <c r="Y325" s="232"/>
      <c r="Z325" s="232"/>
      <c r="AA325" s="232"/>
      <c r="AB325" s="232"/>
      <c r="AC325" s="232"/>
      <c r="AD325" s="232"/>
      <c r="AE325" s="232"/>
      <c r="AF325" s="232"/>
      <c r="AG325" s="232"/>
      <c r="AH325" s="232"/>
      <c r="AI325" s="232"/>
      <c r="AJ325" s="232"/>
      <c r="AK325" s="232"/>
      <c r="AL325" s="232"/>
      <c r="AM325" s="232"/>
      <c r="AN325" s="232"/>
      <c r="AO325" s="232"/>
      <c r="AP325" s="232"/>
      <c r="AQ325" s="232"/>
      <c r="AR325" s="232"/>
    </row>
    <row r="326" spans="1:44" x14ac:dyDescent="0.2">
      <c r="A326" s="232"/>
      <c r="B326" s="295" t="s">
        <v>922</v>
      </c>
      <c r="C326" s="296" t="b">
        <f t="shared" si="4"/>
        <v>0</v>
      </c>
      <c r="D326" s="7"/>
      <c r="E326" s="287">
        <v>6.25</v>
      </c>
      <c r="F326" s="287">
        <v>6.57</v>
      </c>
      <c r="G326" s="287">
        <v>6.92</v>
      </c>
      <c r="H326" s="287">
        <v>7.23</v>
      </c>
      <c r="I326" s="287">
        <v>7.4499999999999993</v>
      </c>
      <c r="J326" s="287">
        <v>7.6999999999999993</v>
      </c>
      <c r="K326" s="287">
        <v>8.0299999999999994</v>
      </c>
      <c r="L326" s="287">
        <v>8.4</v>
      </c>
      <c r="M326" s="287">
        <v>8.6199999999999992</v>
      </c>
      <c r="N326" s="288">
        <f>M326*(1+Assumptions!$G$48)</f>
        <v>8.6199999999999992</v>
      </c>
      <c r="O326" s="288">
        <f>N326*(1+Assumptions!$G$48)</f>
        <v>8.6199999999999992</v>
      </c>
      <c r="P326" s="288">
        <f>O326*(1+Assumptions!$G$48)</f>
        <v>8.6199999999999992</v>
      </c>
      <c r="Q326" s="288">
        <f>P326*(1+Assumptions!$G$48)</f>
        <v>8.6199999999999992</v>
      </c>
      <c r="R326" s="288">
        <f>Q326*(1+Assumptions!$G$48)</f>
        <v>8.6199999999999992</v>
      </c>
      <c r="S326" s="288">
        <f>R326*(1+Assumptions!$G$48)</f>
        <v>8.6199999999999992</v>
      </c>
      <c r="T326" s="288">
        <f>S326*(1+Assumptions!$G$48)</f>
        <v>8.6199999999999992</v>
      </c>
      <c r="U326" s="288">
        <f>T326*(1+Assumptions!$G$48)</f>
        <v>8.6199999999999992</v>
      </c>
      <c r="V326" s="288">
        <f>U326*(1+Assumptions!$G$48)</f>
        <v>8.6199999999999992</v>
      </c>
      <c r="W326" s="288">
        <f>V326*(1+Assumptions!$G$48)</f>
        <v>8.6199999999999992</v>
      </c>
      <c r="X326" s="288">
        <f>W326*(1+Assumptions!$G$48)</f>
        <v>8.6199999999999992</v>
      </c>
      <c r="Y326" s="232"/>
      <c r="Z326" s="232"/>
      <c r="AA326" s="232"/>
      <c r="AB326" s="232"/>
      <c r="AC326" s="232"/>
      <c r="AD326" s="232"/>
      <c r="AE326" s="232"/>
      <c r="AF326" s="232"/>
      <c r="AG326" s="232"/>
      <c r="AH326" s="232"/>
      <c r="AI326" s="232"/>
      <c r="AJ326" s="232"/>
      <c r="AK326" s="232"/>
      <c r="AL326" s="232"/>
      <c r="AM326" s="232"/>
      <c r="AN326" s="232"/>
      <c r="AO326" s="232"/>
      <c r="AP326" s="232"/>
      <c r="AQ326" s="232"/>
      <c r="AR326" s="232"/>
    </row>
    <row r="327" spans="1:44" x14ac:dyDescent="0.2">
      <c r="A327" s="232"/>
      <c r="B327" s="295" t="s">
        <v>923</v>
      </c>
      <c r="C327" s="296" t="b">
        <f t="shared" si="4"/>
        <v>0</v>
      </c>
      <c r="D327" s="7"/>
      <c r="E327" s="287">
        <v>1.42</v>
      </c>
      <c r="F327" s="287">
        <v>1.5399999999999998</v>
      </c>
      <c r="G327" s="287">
        <v>1.6499999999999997</v>
      </c>
      <c r="H327" s="287">
        <v>1.76</v>
      </c>
      <c r="I327" s="287">
        <v>1.86</v>
      </c>
      <c r="J327" s="287">
        <v>1.96</v>
      </c>
      <c r="K327" s="287">
        <v>2.06</v>
      </c>
      <c r="L327" s="287">
        <v>2.16</v>
      </c>
      <c r="M327" s="287">
        <v>2.2599999999999998</v>
      </c>
      <c r="N327" s="288">
        <f>M327*(1+Assumptions!$G$48)</f>
        <v>2.2599999999999998</v>
      </c>
      <c r="O327" s="288">
        <f>N327*(1+Assumptions!$G$48)</f>
        <v>2.2599999999999998</v>
      </c>
      <c r="P327" s="288">
        <f>O327*(1+Assumptions!$G$48)</f>
        <v>2.2599999999999998</v>
      </c>
      <c r="Q327" s="288">
        <f>P327*(1+Assumptions!$G$48)</f>
        <v>2.2599999999999998</v>
      </c>
      <c r="R327" s="288">
        <f>Q327*(1+Assumptions!$G$48)</f>
        <v>2.2599999999999998</v>
      </c>
      <c r="S327" s="288">
        <f>R327*(1+Assumptions!$G$48)</f>
        <v>2.2599999999999998</v>
      </c>
      <c r="T327" s="288">
        <f>S327*(1+Assumptions!$G$48)</f>
        <v>2.2599999999999998</v>
      </c>
      <c r="U327" s="288">
        <f>T327*(1+Assumptions!$G$48)</f>
        <v>2.2599999999999998</v>
      </c>
      <c r="V327" s="288">
        <f>U327*(1+Assumptions!$G$48)</f>
        <v>2.2599999999999998</v>
      </c>
      <c r="W327" s="288">
        <f>V327*(1+Assumptions!$G$48)</f>
        <v>2.2599999999999998</v>
      </c>
      <c r="X327" s="288">
        <f>W327*(1+Assumptions!$G$48)</f>
        <v>2.2599999999999998</v>
      </c>
      <c r="Y327" s="232"/>
      <c r="Z327" s="232"/>
      <c r="AA327" s="232"/>
      <c r="AB327" s="232"/>
      <c r="AC327" s="232"/>
      <c r="AD327" s="232"/>
      <c r="AE327" s="232"/>
      <c r="AF327" s="232"/>
      <c r="AG327" s="232"/>
      <c r="AH327" s="232"/>
      <c r="AI327" s="232"/>
      <c r="AJ327" s="232"/>
      <c r="AK327" s="232"/>
      <c r="AL327" s="232"/>
      <c r="AM327" s="232"/>
      <c r="AN327" s="232"/>
      <c r="AO327" s="232"/>
      <c r="AP327" s="232"/>
      <c r="AQ327" s="232"/>
      <c r="AR327" s="232"/>
    </row>
    <row r="328" spans="1:44" x14ac:dyDescent="0.2">
      <c r="A328" s="232"/>
      <c r="B328" s="295" t="s">
        <v>924</v>
      </c>
      <c r="C328" s="296" t="b">
        <f t="shared" si="4"/>
        <v>0</v>
      </c>
      <c r="D328" s="7"/>
      <c r="E328" s="287">
        <v>2.1800000000000002</v>
      </c>
      <c r="F328" s="287">
        <v>2.31</v>
      </c>
      <c r="G328" s="287">
        <v>2.4900000000000002</v>
      </c>
      <c r="H328" s="287">
        <v>2.67</v>
      </c>
      <c r="I328" s="287">
        <v>2.8499999999999996</v>
      </c>
      <c r="J328" s="287">
        <v>3.0199999999999996</v>
      </c>
      <c r="K328" s="287">
        <v>3.1999999999999997</v>
      </c>
      <c r="L328" s="287">
        <v>3.3899999999999997</v>
      </c>
      <c r="M328" s="287">
        <v>3.5699999999999994</v>
      </c>
      <c r="N328" s="288">
        <f>M328*(1+Assumptions!$G$48)</f>
        <v>3.5699999999999994</v>
      </c>
      <c r="O328" s="288">
        <f>N328*(1+Assumptions!$G$48)</f>
        <v>3.5699999999999994</v>
      </c>
      <c r="P328" s="288">
        <f>O328*(1+Assumptions!$G$48)</f>
        <v>3.5699999999999994</v>
      </c>
      <c r="Q328" s="288">
        <f>P328*(1+Assumptions!$G$48)</f>
        <v>3.5699999999999994</v>
      </c>
      <c r="R328" s="288">
        <f>Q328*(1+Assumptions!$G$48)</f>
        <v>3.5699999999999994</v>
      </c>
      <c r="S328" s="288">
        <f>R328*(1+Assumptions!$G$48)</f>
        <v>3.5699999999999994</v>
      </c>
      <c r="T328" s="288">
        <f>S328*(1+Assumptions!$G$48)</f>
        <v>3.5699999999999994</v>
      </c>
      <c r="U328" s="288">
        <f>T328*(1+Assumptions!$G$48)</f>
        <v>3.5699999999999994</v>
      </c>
      <c r="V328" s="288">
        <f>U328*(1+Assumptions!$G$48)</f>
        <v>3.5699999999999994</v>
      </c>
      <c r="W328" s="288">
        <f>V328*(1+Assumptions!$G$48)</f>
        <v>3.5699999999999994</v>
      </c>
      <c r="X328" s="288">
        <f>W328*(1+Assumptions!$G$48)</f>
        <v>3.5699999999999994</v>
      </c>
      <c r="Y328" s="232"/>
      <c r="Z328" s="232"/>
      <c r="AA328" s="232"/>
      <c r="AB328" s="232"/>
      <c r="AC328" s="232"/>
      <c r="AD328" s="232"/>
      <c r="AE328" s="232"/>
      <c r="AF328" s="232"/>
      <c r="AG328" s="232"/>
      <c r="AH328" s="232"/>
      <c r="AI328" s="232"/>
      <c r="AJ328" s="232"/>
      <c r="AK328" s="232"/>
      <c r="AL328" s="232"/>
      <c r="AM328" s="232"/>
      <c r="AN328" s="232"/>
      <c r="AO328" s="232"/>
      <c r="AP328" s="232"/>
      <c r="AQ328" s="232"/>
      <c r="AR328" s="232"/>
    </row>
    <row r="329" spans="1:44" x14ac:dyDescent="0.2">
      <c r="A329" s="232"/>
      <c r="B329" s="295" t="s">
        <v>925</v>
      </c>
      <c r="C329" s="296" t="b">
        <f t="shared" si="4"/>
        <v>0</v>
      </c>
      <c r="D329" s="7"/>
      <c r="E329" s="287">
        <v>3.2599999999999993</v>
      </c>
      <c r="F329" s="287">
        <v>3.3499999999999996</v>
      </c>
      <c r="G329" s="287">
        <v>3.44</v>
      </c>
      <c r="H329" s="287">
        <v>3.5</v>
      </c>
      <c r="I329" s="287">
        <v>3.56</v>
      </c>
      <c r="J329" s="287">
        <v>3.62</v>
      </c>
      <c r="K329" s="287">
        <v>3.7</v>
      </c>
      <c r="L329" s="287">
        <v>3.8099999999999996</v>
      </c>
      <c r="M329" s="287">
        <v>3.84</v>
      </c>
      <c r="N329" s="288">
        <f>M329*(1+Assumptions!$G$48)</f>
        <v>3.84</v>
      </c>
      <c r="O329" s="288">
        <f>N329*(1+Assumptions!$G$48)</f>
        <v>3.84</v>
      </c>
      <c r="P329" s="288">
        <f>O329*(1+Assumptions!$G$48)</f>
        <v>3.84</v>
      </c>
      <c r="Q329" s="288">
        <f>P329*(1+Assumptions!$G$48)</f>
        <v>3.84</v>
      </c>
      <c r="R329" s="288">
        <f>Q329*(1+Assumptions!$G$48)</f>
        <v>3.84</v>
      </c>
      <c r="S329" s="288">
        <f>R329*(1+Assumptions!$G$48)</f>
        <v>3.84</v>
      </c>
      <c r="T329" s="288">
        <f>S329*(1+Assumptions!$G$48)</f>
        <v>3.84</v>
      </c>
      <c r="U329" s="288">
        <f>T329*(1+Assumptions!$G$48)</f>
        <v>3.84</v>
      </c>
      <c r="V329" s="288">
        <f>U329*(1+Assumptions!$G$48)</f>
        <v>3.84</v>
      </c>
      <c r="W329" s="288">
        <f>V329*(1+Assumptions!$G$48)</f>
        <v>3.84</v>
      </c>
      <c r="X329" s="288">
        <f>W329*(1+Assumptions!$G$48)</f>
        <v>3.84</v>
      </c>
      <c r="Y329" s="232"/>
      <c r="Z329" s="232"/>
      <c r="AA329" s="232"/>
      <c r="AB329" s="232"/>
      <c r="AC329" s="232"/>
      <c r="AD329" s="232"/>
      <c r="AE329" s="232"/>
      <c r="AF329" s="232"/>
      <c r="AG329" s="232"/>
      <c r="AH329" s="232"/>
      <c r="AI329" s="232"/>
      <c r="AJ329" s="232"/>
      <c r="AK329" s="232"/>
      <c r="AL329" s="232"/>
      <c r="AM329" s="232"/>
      <c r="AN329" s="232"/>
      <c r="AO329" s="232"/>
      <c r="AP329" s="232"/>
      <c r="AQ329" s="232"/>
      <c r="AR329" s="232"/>
    </row>
    <row r="330" spans="1:44" x14ac:dyDescent="0.2">
      <c r="A330" s="232"/>
      <c r="B330" s="295" t="s">
        <v>926</v>
      </c>
      <c r="C330" s="296" t="b">
        <f t="shared" ref="C330:C393" si="5">MID(B330,3,2)="TS"</f>
        <v>0</v>
      </c>
      <c r="D330" s="7"/>
      <c r="E330" s="287">
        <v>1.5899999999999999</v>
      </c>
      <c r="F330" s="287">
        <v>1.5899999999999999</v>
      </c>
      <c r="G330" s="287">
        <v>1.6099999999999999</v>
      </c>
      <c r="H330" s="287">
        <v>1.6199999999999999</v>
      </c>
      <c r="I330" s="287">
        <v>1.6099999999999999</v>
      </c>
      <c r="J330" s="287">
        <v>1.6099999999999999</v>
      </c>
      <c r="K330" s="287">
        <v>1.6299999999999997</v>
      </c>
      <c r="L330" s="287">
        <v>1.66</v>
      </c>
      <c r="M330" s="287">
        <v>1.6499999999999997</v>
      </c>
      <c r="N330" s="288">
        <f>M330*(1+Assumptions!$G$48)</f>
        <v>1.6499999999999997</v>
      </c>
      <c r="O330" s="288">
        <f>N330*(1+Assumptions!$G$48)</f>
        <v>1.6499999999999997</v>
      </c>
      <c r="P330" s="288">
        <f>O330*(1+Assumptions!$G$48)</f>
        <v>1.6499999999999997</v>
      </c>
      <c r="Q330" s="288">
        <f>P330*(1+Assumptions!$G$48)</f>
        <v>1.6499999999999997</v>
      </c>
      <c r="R330" s="288">
        <f>Q330*(1+Assumptions!$G$48)</f>
        <v>1.6499999999999997</v>
      </c>
      <c r="S330" s="288">
        <f>R330*(1+Assumptions!$G$48)</f>
        <v>1.6499999999999997</v>
      </c>
      <c r="T330" s="288">
        <f>S330*(1+Assumptions!$G$48)</f>
        <v>1.6499999999999997</v>
      </c>
      <c r="U330" s="288">
        <f>T330*(1+Assumptions!$G$48)</f>
        <v>1.6499999999999997</v>
      </c>
      <c r="V330" s="288">
        <f>U330*(1+Assumptions!$G$48)</f>
        <v>1.6499999999999997</v>
      </c>
      <c r="W330" s="288">
        <f>V330*(1+Assumptions!$G$48)</f>
        <v>1.6499999999999997</v>
      </c>
      <c r="X330" s="288">
        <f>W330*(1+Assumptions!$G$48)</f>
        <v>1.6499999999999997</v>
      </c>
      <c r="Y330" s="232"/>
      <c r="Z330" s="232"/>
      <c r="AA330" s="232"/>
      <c r="AB330" s="232"/>
      <c r="AC330" s="232"/>
      <c r="AD330" s="232"/>
      <c r="AE330" s="232"/>
      <c r="AF330" s="232"/>
      <c r="AG330" s="232"/>
      <c r="AH330" s="232"/>
      <c r="AI330" s="232"/>
      <c r="AJ330" s="232"/>
      <c r="AK330" s="232"/>
      <c r="AL330" s="232"/>
      <c r="AM330" s="232"/>
      <c r="AN330" s="232"/>
      <c r="AO330" s="232"/>
      <c r="AP330" s="232"/>
      <c r="AQ330" s="232"/>
      <c r="AR330" s="232"/>
    </row>
    <row r="331" spans="1:44" x14ac:dyDescent="0.2">
      <c r="A331" s="232"/>
      <c r="B331" s="295" t="s">
        <v>927</v>
      </c>
      <c r="C331" s="296" t="b">
        <f t="shared" si="5"/>
        <v>0</v>
      </c>
      <c r="D331" s="7"/>
      <c r="E331" s="287">
        <v>2.15</v>
      </c>
      <c r="F331" s="287">
        <v>2.1800000000000002</v>
      </c>
      <c r="G331" s="287">
        <v>2.2200000000000002</v>
      </c>
      <c r="H331" s="287">
        <v>2.25</v>
      </c>
      <c r="I331" s="287">
        <v>2.27</v>
      </c>
      <c r="J331" s="287">
        <v>2.2999999999999998</v>
      </c>
      <c r="K331" s="287">
        <v>2.33</v>
      </c>
      <c r="L331" s="287">
        <v>2.38</v>
      </c>
      <c r="M331" s="287">
        <v>2.4</v>
      </c>
      <c r="N331" s="288">
        <f>M331*(1+Assumptions!$G$48)</f>
        <v>2.4</v>
      </c>
      <c r="O331" s="288">
        <f>N331*(1+Assumptions!$G$48)</f>
        <v>2.4</v>
      </c>
      <c r="P331" s="288">
        <f>O331*(1+Assumptions!$G$48)</f>
        <v>2.4</v>
      </c>
      <c r="Q331" s="288">
        <f>P331*(1+Assumptions!$G$48)</f>
        <v>2.4</v>
      </c>
      <c r="R331" s="288">
        <f>Q331*(1+Assumptions!$G$48)</f>
        <v>2.4</v>
      </c>
      <c r="S331" s="288">
        <f>R331*(1+Assumptions!$G$48)</f>
        <v>2.4</v>
      </c>
      <c r="T331" s="288">
        <f>S331*(1+Assumptions!$G$48)</f>
        <v>2.4</v>
      </c>
      <c r="U331" s="288">
        <f>T331*(1+Assumptions!$G$48)</f>
        <v>2.4</v>
      </c>
      <c r="V331" s="288">
        <f>U331*(1+Assumptions!$G$48)</f>
        <v>2.4</v>
      </c>
      <c r="W331" s="288">
        <f>V331*(1+Assumptions!$G$48)</f>
        <v>2.4</v>
      </c>
      <c r="X331" s="288">
        <f>W331*(1+Assumptions!$G$48)</f>
        <v>2.4</v>
      </c>
      <c r="Y331" s="232"/>
      <c r="Z331" s="232"/>
      <c r="AA331" s="232"/>
      <c r="AB331" s="232"/>
      <c r="AC331" s="232"/>
      <c r="AD331" s="232"/>
      <c r="AE331" s="232"/>
      <c r="AF331" s="232"/>
      <c r="AG331" s="232"/>
      <c r="AH331" s="232"/>
      <c r="AI331" s="232"/>
      <c r="AJ331" s="232"/>
      <c r="AK331" s="232"/>
      <c r="AL331" s="232"/>
      <c r="AM331" s="232"/>
      <c r="AN331" s="232"/>
      <c r="AO331" s="232"/>
      <c r="AP331" s="232"/>
      <c r="AQ331" s="232"/>
      <c r="AR331" s="232"/>
    </row>
    <row r="332" spans="1:44" x14ac:dyDescent="0.2">
      <c r="A332" s="232"/>
      <c r="B332" s="295" t="s">
        <v>928</v>
      </c>
      <c r="C332" s="296" t="b">
        <f t="shared" si="5"/>
        <v>0</v>
      </c>
      <c r="D332" s="7"/>
      <c r="E332" s="287">
        <v>0.91</v>
      </c>
      <c r="F332" s="287">
        <v>0.91</v>
      </c>
      <c r="G332" s="287">
        <v>0.93</v>
      </c>
      <c r="H332" s="287">
        <v>0.94</v>
      </c>
      <c r="I332" s="287">
        <v>0.94</v>
      </c>
      <c r="J332" s="287">
        <v>0.95</v>
      </c>
      <c r="K332" s="287">
        <v>0.96</v>
      </c>
      <c r="L332" s="287">
        <v>0.98</v>
      </c>
      <c r="M332" s="287">
        <v>0.98</v>
      </c>
      <c r="N332" s="288">
        <f>M332*(1+Assumptions!$G$48)</f>
        <v>0.98</v>
      </c>
      <c r="O332" s="288">
        <f>N332*(1+Assumptions!$G$48)</f>
        <v>0.98</v>
      </c>
      <c r="P332" s="288">
        <f>O332*(1+Assumptions!$G$48)</f>
        <v>0.98</v>
      </c>
      <c r="Q332" s="288">
        <f>P332*(1+Assumptions!$G$48)</f>
        <v>0.98</v>
      </c>
      <c r="R332" s="288">
        <f>Q332*(1+Assumptions!$G$48)</f>
        <v>0.98</v>
      </c>
      <c r="S332" s="288">
        <f>R332*(1+Assumptions!$G$48)</f>
        <v>0.98</v>
      </c>
      <c r="T332" s="288">
        <f>S332*(1+Assumptions!$G$48)</f>
        <v>0.98</v>
      </c>
      <c r="U332" s="288">
        <f>T332*(1+Assumptions!$G$48)</f>
        <v>0.98</v>
      </c>
      <c r="V332" s="288">
        <f>U332*(1+Assumptions!$G$48)</f>
        <v>0.98</v>
      </c>
      <c r="W332" s="288">
        <f>V332*(1+Assumptions!$G$48)</f>
        <v>0.98</v>
      </c>
      <c r="X332" s="288">
        <f>W332*(1+Assumptions!$G$48)</f>
        <v>0.98</v>
      </c>
      <c r="Y332" s="232"/>
      <c r="Z332" s="232"/>
      <c r="AA332" s="232"/>
      <c r="AB332" s="232"/>
      <c r="AC332" s="232"/>
      <c r="AD332" s="232"/>
      <c r="AE332" s="232"/>
      <c r="AF332" s="232"/>
      <c r="AG332" s="232"/>
      <c r="AH332" s="232"/>
      <c r="AI332" s="232"/>
      <c r="AJ332" s="232"/>
      <c r="AK332" s="232"/>
      <c r="AL332" s="232"/>
      <c r="AM332" s="232"/>
      <c r="AN332" s="232"/>
      <c r="AO332" s="232"/>
      <c r="AP332" s="232"/>
      <c r="AQ332" s="232"/>
      <c r="AR332" s="232"/>
    </row>
    <row r="333" spans="1:44" x14ac:dyDescent="0.2">
      <c r="A333" s="232"/>
      <c r="B333" s="295" t="s">
        <v>929</v>
      </c>
      <c r="C333" s="296" t="b">
        <f t="shared" si="5"/>
        <v>0</v>
      </c>
      <c r="D333" s="7"/>
      <c r="E333" s="287">
        <v>1.38</v>
      </c>
      <c r="F333" s="287">
        <v>1.38</v>
      </c>
      <c r="G333" s="287">
        <v>1.39</v>
      </c>
      <c r="H333" s="287">
        <v>1.4</v>
      </c>
      <c r="I333" s="287">
        <v>1.41</v>
      </c>
      <c r="J333" s="287">
        <v>1.41</v>
      </c>
      <c r="K333" s="287">
        <v>1.43</v>
      </c>
      <c r="L333" s="287">
        <v>1.46</v>
      </c>
      <c r="M333" s="287">
        <v>1.47</v>
      </c>
      <c r="N333" s="288">
        <f>M333*(1+Assumptions!$G$48)</f>
        <v>1.47</v>
      </c>
      <c r="O333" s="288">
        <f>N333*(1+Assumptions!$G$48)</f>
        <v>1.47</v>
      </c>
      <c r="P333" s="288">
        <f>O333*(1+Assumptions!$G$48)</f>
        <v>1.47</v>
      </c>
      <c r="Q333" s="288">
        <f>P333*(1+Assumptions!$G$48)</f>
        <v>1.47</v>
      </c>
      <c r="R333" s="288">
        <f>Q333*(1+Assumptions!$G$48)</f>
        <v>1.47</v>
      </c>
      <c r="S333" s="288">
        <f>R333*(1+Assumptions!$G$48)</f>
        <v>1.47</v>
      </c>
      <c r="T333" s="288">
        <f>S333*(1+Assumptions!$G$48)</f>
        <v>1.47</v>
      </c>
      <c r="U333" s="288">
        <f>T333*(1+Assumptions!$G$48)</f>
        <v>1.47</v>
      </c>
      <c r="V333" s="288">
        <f>U333*(1+Assumptions!$G$48)</f>
        <v>1.47</v>
      </c>
      <c r="W333" s="288">
        <f>V333*(1+Assumptions!$G$48)</f>
        <v>1.47</v>
      </c>
      <c r="X333" s="288">
        <f>W333*(1+Assumptions!$G$48)</f>
        <v>1.47</v>
      </c>
      <c r="Y333" s="232"/>
      <c r="Z333" s="232"/>
      <c r="AA333" s="232"/>
      <c r="AB333" s="232"/>
      <c r="AC333" s="232"/>
      <c r="AD333" s="232"/>
      <c r="AE333" s="232"/>
      <c r="AF333" s="232"/>
      <c r="AG333" s="232"/>
      <c r="AH333" s="232"/>
      <c r="AI333" s="232"/>
      <c r="AJ333" s="232"/>
      <c r="AK333" s="232"/>
      <c r="AL333" s="232"/>
      <c r="AM333" s="232"/>
      <c r="AN333" s="232"/>
      <c r="AO333" s="232"/>
      <c r="AP333" s="232"/>
      <c r="AQ333" s="232"/>
      <c r="AR333" s="232"/>
    </row>
    <row r="334" spans="1:44" x14ac:dyDescent="0.2">
      <c r="A334" s="232"/>
      <c r="B334" s="295" t="s">
        <v>930</v>
      </c>
      <c r="C334" s="296" t="b">
        <f t="shared" si="5"/>
        <v>0</v>
      </c>
      <c r="D334" s="7"/>
      <c r="E334" s="287">
        <v>2.1800000000000002</v>
      </c>
      <c r="F334" s="287">
        <v>2.2000000000000002</v>
      </c>
      <c r="G334" s="287">
        <v>2.2200000000000002</v>
      </c>
      <c r="H334" s="287">
        <v>2.2400000000000002</v>
      </c>
      <c r="I334" s="287">
        <v>2.23</v>
      </c>
      <c r="J334" s="287">
        <v>2.2200000000000002</v>
      </c>
      <c r="K334" s="287">
        <v>2.2200000000000002</v>
      </c>
      <c r="L334" s="287">
        <v>2.21</v>
      </c>
      <c r="M334" s="287">
        <v>2.1800000000000002</v>
      </c>
      <c r="N334" s="288">
        <f>M334*(1+Assumptions!$G$48)</f>
        <v>2.1800000000000002</v>
      </c>
      <c r="O334" s="288">
        <f>N334*(1+Assumptions!$G$48)</f>
        <v>2.1800000000000002</v>
      </c>
      <c r="P334" s="288">
        <f>O334*(1+Assumptions!$G$48)</f>
        <v>2.1800000000000002</v>
      </c>
      <c r="Q334" s="288">
        <f>P334*(1+Assumptions!$G$48)</f>
        <v>2.1800000000000002</v>
      </c>
      <c r="R334" s="288">
        <f>Q334*(1+Assumptions!$G$48)</f>
        <v>2.1800000000000002</v>
      </c>
      <c r="S334" s="288">
        <f>R334*(1+Assumptions!$G$48)</f>
        <v>2.1800000000000002</v>
      </c>
      <c r="T334" s="288">
        <f>S334*(1+Assumptions!$G$48)</f>
        <v>2.1800000000000002</v>
      </c>
      <c r="U334" s="288">
        <f>T334*(1+Assumptions!$G$48)</f>
        <v>2.1800000000000002</v>
      </c>
      <c r="V334" s="288">
        <f>U334*(1+Assumptions!$G$48)</f>
        <v>2.1800000000000002</v>
      </c>
      <c r="W334" s="288">
        <f>V334*(1+Assumptions!$G$48)</f>
        <v>2.1800000000000002</v>
      </c>
      <c r="X334" s="288">
        <f>W334*(1+Assumptions!$G$48)</f>
        <v>2.1800000000000002</v>
      </c>
      <c r="Y334" s="232"/>
      <c r="Z334" s="232"/>
      <c r="AA334" s="232"/>
      <c r="AB334" s="232"/>
      <c r="AC334" s="232"/>
      <c r="AD334" s="232"/>
      <c r="AE334" s="232"/>
      <c r="AF334" s="232"/>
      <c r="AG334" s="232"/>
      <c r="AH334" s="232"/>
      <c r="AI334" s="232"/>
      <c r="AJ334" s="232"/>
      <c r="AK334" s="232"/>
      <c r="AL334" s="232"/>
      <c r="AM334" s="232"/>
      <c r="AN334" s="232"/>
      <c r="AO334" s="232"/>
      <c r="AP334" s="232"/>
      <c r="AQ334" s="232"/>
      <c r="AR334" s="232"/>
    </row>
    <row r="335" spans="1:44" x14ac:dyDescent="0.2">
      <c r="A335" s="232"/>
      <c r="B335" s="295" t="s">
        <v>447</v>
      </c>
      <c r="C335" s="296" t="b">
        <f t="shared" si="5"/>
        <v>0</v>
      </c>
      <c r="D335" s="7"/>
      <c r="E335" s="287">
        <v>7.91</v>
      </c>
      <c r="F335" s="287">
        <v>7.98</v>
      </c>
      <c r="G335" s="287">
        <v>8.11</v>
      </c>
      <c r="H335" s="287">
        <v>8.1999999999999993</v>
      </c>
      <c r="I335" s="287">
        <v>8.23</v>
      </c>
      <c r="J335" s="287">
        <v>8.2899999999999991</v>
      </c>
      <c r="K335" s="287">
        <v>8.41</v>
      </c>
      <c r="L335" s="287">
        <v>8.57</v>
      </c>
      <c r="M335" s="287">
        <v>8.6</v>
      </c>
      <c r="N335" s="288">
        <f>M335*(1+Assumptions!$G$48)</f>
        <v>8.6</v>
      </c>
      <c r="O335" s="288">
        <f>N335*(1+Assumptions!$G$48)</f>
        <v>8.6</v>
      </c>
      <c r="P335" s="288">
        <f>O335*(1+Assumptions!$G$48)</f>
        <v>8.6</v>
      </c>
      <c r="Q335" s="288">
        <f>P335*(1+Assumptions!$G$48)</f>
        <v>8.6</v>
      </c>
      <c r="R335" s="288">
        <f>Q335*(1+Assumptions!$G$48)</f>
        <v>8.6</v>
      </c>
      <c r="S335" s="288">
        <f>R335*(1+Assumptions!$G$48)</f>
        <v>8.6</v>
      </c>
      <c r="T335" s="288">
        <f>S335*(1+Assumptions!$G$48)</f>
        <v>8.6</v>
      </c>
      <c r="U335" s="288">
        <f>T335*(1+Assumptions!$G$48)</f>
        <v>8.6</v>
      </c>
      <c r="V335" s="288">
        <f>U335*(1+Assumptions!$G$48)</f>
        <v>8.6</v>
      </c>
      <c r="W335" s="288">
        <f>V335*(1+Assumptions!$G$48)</f>
        <v>8.6</v>
      </c>
      <c r="X335" s="288">
        <f>W335*(1+Assumptions!$G$48)</f>
        <v>8.6</v>
      </c>
      <c r="Y335" s="232"/>
      <c r="Z335" s="232"/>
      <c r="AA335" s="232"/>
      <c r="AB335" s="232"/>
      <c r="AC335" s="232"/>
      <c r="AD335" s="232"/>
      <c r="AE335" s="232"/>
      <c r="AF335" s="232"/>
      <c r="AG335" s="232"/>
      <c r="AH335" s="232"/>
      <c r="AI335" s="232"/>
      <c r="AJ335" s="232"/>
      <c r="AK335" s="232"/>
      <c r="AL335" s="232"/>
      <c r="AM335" s="232"/>
      <c r="AN335" s="232"/>
      <c r="AO335" s="232"/>
      <c r="AP335" s="232"/>
      <c r="AQ335" s="232"/>
      <c r="AR335" s="232"/>
    </row>
    <row r="336" spans="1:44" x14ac:dyDescent="0.2">
      <c r="A336" s="232"/>
      <c r="B336" s="295" t="s">
        <v>448</v>
      </c>
      <c r="C336" s="296" t="b">
        <f t="shared" si="5"/>
        <v>0</v>
      </c>
      <c r="D336" s="7"/>
      <c r="E336" s="287">
        <v>6.4799999999999995</v>
      </c>
      <c r="F336" s="287">
        <v>6.59</v>
      </c>
      <c r="G336" s="287">
        <v>6.73</v>
      </c>
      <c r="H336" s="287">
        <v>6.8499999999999988</v>
      </c>
      <c r="I336" s="287">
        <v>6.9399999999999995</v>
      </c>
      <c r="J336" s="287">
        <v>7.04</v>
      </c>
      <c r="K336" s="287">
        <v>7.19</v>
      </c>
      <c r="L336" s="287">
        <v>7.4099999999999993</v>
      </c>
      <c r="M336" s="287">
        <v>7.5299999999999994</v>
      </c>
      <c r="N336" s="288">
        <f>M336*(1+Assumptions!$G$48)</f>
        <v>7.5299999999999994</v>
      </c>
      <c r="O336" s="288">
        <f>N336*(1+Assumptions!$G$48)</f>
        <v>7.5299999999999994</v>
      </c>
      <c r="P336" s="288">
        <f>O336*(1+Assumptions!$G$48)</f>
        <v>7.5299999999999994</v>
      </c>
      <c r="Q336" s="288">
        <f>P336*(1+Assumptions!$G$48)</f>
        <v>7.5299999999999994</v>
      </c>
      <c r="R336" s="288">
        <f>Q336*(1+Assumptions!$G$48)</f>
        <v>7.5299999999999994</v>
      </c>
      <c r="S336" s="288">
        <f>R336*(1+Assumptions!$G$48)</f>
        <v>7.5299999999999994</v>
      </c>
      <c r="T336" s="288">
        <f>S336*(1+Assumptions!$G$48)</f>
        <v>7.5299999999999994</v>
      </c>
      <c r="U336" s="288">
        <f>T336*(1+Assumptions!$G$48)</f>
        <v>7.5299999999999994</v>
      </c>
      <c r="V336" s="288">
        <f>U336*(1+Assumptions!$G$48)</f>
        <v>7.5299999999999994</v>
      </c>
      <c r="W336" s="288">
        <f>V336*(1+Assumptions!$G$48)</f>
        <v>7.5299999999999994</v>
      </c>
      <c r="X336" s="288">
        <f>W336*(1+Assumptions!$G$48)</f>
        <v>7.5299999999999994</v>
      </c>
      <c r="Y336" s="232"/>
      <c r="Z336" s="232"/>
      <c r="AA336" s="232"/>
      <c r="AB336" s="232"/>
      <c r="AC336" s="232"/>
      <c r="AD336" s="232"/>
      <c r="AE336" s="232"/>
      <c r="AF336" s="232"/>
      <c r="AG336" s="232"/>
      <c r="AH336" s="232"/>
      <c r="AI336" s="232"/>
      <c r="AJ336" s="232"/>
      <c r="AK336" s="232"/>
      <c r="AL336" s="232"/>
      <c r="AM336" s="232"/>
      <c r="AN336" s="232"/>
      <c r="AO336" s="232"/>
      <c r="AP336" s="232"/>
      <c r="AQ336" s="232"/>
      <c r="AR336" s="232"/>
    </row>
    <row r="337" spans="1:44" x14ac:dyDescent="0.2">
      <c r="A337" s="232"/>
      <c r="B337" s="295" t="s">
        <v>449</v>
      </c>
      <c r="C337" s="296" t="b">
        <f t="shared" si="5"/>
        <v>0</v>
      </c>
      <c r="D337" s="7"/>
      <c r="E337" s="287">
        <v>11.43</v>
      </c>
      <c r="F337" s="287">
        <v>11.659999999999998</v>
      </c>
      <c r="G337" s="287">
        <v>11.92</v>
      </c>
      <c r="H337" s="287">
        <v>12.2</v>
      </c>
      <c r="I337" s="287">
        <v>12.439999999999998</v>
      </c>
      <c r="J337" s="287">
        <v>12.689999999999998</v>
      </c>
      <c r="K337" s="287">
        <v>13.009999999999998</v>
      </c>
      <c r="L337" s="287">
        <v>13.39</v>
      </c>
      <c r="M337" s="287">
        <v>13.729999999999999</v>
      </c>
      <c r="N337" s="288">
        <f>M337*(1+Assumptions!$G$48)</f>
        <v>13.729999999999999</v>
      </c>
      <c r="O337" s="288">
        <f>N337*(1+Assumptions!$G$48)</f>
        <v>13.729999999999999</v>
      </c>
      <c r="P337" s="288">
        <f>O337*(1+Assumptions!$G$48)</f>
        <v>13.729999999999999</v>
      </c>
      <c r="Q337" s="288">
        <f>P337*(1+Assumptions!$G$48)</f>
        <v>13.729999999999999</v>
      </c>
      <c r="R337" s="288">
        <f>Q337*(1+Assumptions!$G$48)</f>
        <v>13.729999999999999</v>
      </c>
      <c r="S337" s="288">
        <f>R337*(1+Assumptions!$G$48)</f>
        <v>13.729999999999999</v>
      </c>
      <c r="T337" s="288">
        <f>S337*(1+Assumptions!$G$48)</f>
        <v>13.729999999999999</v>
      </c>
      <c r="U337" s="288">
        <f>T337*(1+Assumptions!$G$48)</f>
        <v>13.729999999999999</v>
      </c>
      <c r="V337" s="288">
        <f>U337*(1+Assumptions!$G$48)</f>
        <v>13.729999999999999</v>
      </c>
      <c r="W337" s="288">
        <f>V337*(1+Assumptions!$G$48)</f>
        <v>13.729999999999999</v>
      </c>
      <c r="X337" s="288">
        <f>W337*(1+Assumptions!$G$48)</f>
        <v>13.729999999999999</v>
      </c>
      <c r="Y337" s="232"/>
      <c r="Z337" s="232"/>
      <c r="AA337" s="232"/>
      <c r="AB337" s="232"/>
      <c r="AC337" s="232"/>
      <c r="AD337" s="232"/>
      <c r="AE337" s="232"/>
      <c r="AF337" s="232"/>
      <c r="AG337" s="232"/>
      <c r="AH337" s="232"/>
      <c r="AI337" s="232"/>
      <c r="AJ337" s="232"/>
      <c r="AK337" s="232"/>
      <c r="AL337" s="232"/>
      <c r="AM337" s="232"/>
      <c r="AN337" s="232"/>
      <c r="AO337" s="232"/>
      <c r="AP337" s="232"/>
      <c r="AQ337" s="232"/>
      <c r="AR337" s="232"/>
    </row>
    <row r="338" spans="1:44" x14ac:dyDescent="0.2">
      <c r="A338" s="232"/>
      <c r="B338" s="295" t="s">
        <v>450</v>
      </c>
      <c r="C338" s="296" t="b">
        <f t="shared" si="5"/>
        <v>0</v>
      </c>
      <c r="D338" s="7"/>
      <c r="E338" s="287">
        <v>11.34</v>
      </c>
      <c r="F338" s="287">
        <v>13.12</v>
      </c>
      <c r="G338" s="287">
        <v>14.86</v>
      </c>
      <c r="H338" s="287">
        <v>15</v>
      </c>
      <c r="I338" s="287">
        <v>15.07</v>
      </c>
      <c r="J338" s="287">
        <v>15.17</v>
      </c>
      <c r="K338" s="287">
        <v>15.36</v>
      </c>
      <c r="L338" s="287">
        <v>15.6</v>
      </c>
      <c r="M338" s="287">
        <v>15.68</v>
      </c>
      <c r="N338" s="288">
        <f>M338*(1+Assumptions!$G$48)</f>
        <v>15.68</v>
      </c>
      <c r="O338" s="288">
        <f>N338*(1+Assumptions!$G$48)</f>
        <v>15.68</v>
      </c>
      <c r="P338" s="288">
        <f>O338*(1+Assumptions!$G$48)</f>
        <v>15.68</v>
      </c>
      <c r="Q338" s="288">
        <f>P338*(1+Assumptions!$G$48)</f>
        <v>15.68</v>
      </c>
      <c r="R338" s="288">
        <f>Q338*(1+Assumptions!$G$48)</f>
        <v>15.68</v>
      </c>
      <c r="S338" s="288">
        <f>R338*(1+Assumptions!$G$48)</f>
        <v>15.68</v>
      </c>
      <c r="T338" s="288">
        <f>S338*(1+Assumptions!$G$48)</f>
        <v>15.68</v>
      </c>
      <c r="U338" s="288">
        <f>T338*(1+Assumptions!$G$48)</f>
        <v>15.68</v>
      </c>
      <c r="V338" s="288">
        <f>U338*(1+Assumptions!$G$48)</f>
        <v>15.68</v>
      </c>
      <c r="W338" s="288">
        <f>V338*(1+Assumptions!$G$48)</f>
        <v>15.68</v>
      </c>
      <c r="X338" s="288">
        <f>W338*(1+Assumptions!$G$48)</f>
        <v>15.68</v>
      </c>
      <c r="Y338" s="232"/>
      <c r="Z338" s="232"/>
      <c r="AA338" s="232"/>
      <c r="AB338" s="232"/>
      <c r="AC338" s="232"/>
      <c r="AD338" s="232"/>
      <c r="AE338" s="232"/>
      <c r="AF338" s="232"/>
      <c r="AG338" s="232"/>
      <c r="AH338" s="232"/>
      <c r="AI338" s="232"/>
      <c r="AJ338" s="232"/>
      <c r="AK338" s="232"/>
      <c r="AL338" s="232"/>
      <c r="AM338" s="232"/>
      <c r="AN338" s="232"/>
      <c r="AO338" s="232"/>
      <c r="AP338" s="232"/>
      <c r="AQ338" s="232"/>
      <c r="AR338" s="232"/>
    </row>
    <row r="339" spans="1:44" x14ac:dyDescent="0.2">
      <c r="A339" s="232"/>
      <c r="B339" s="295" t="s">
        <v>451</v>
      </c>
      <c r="C339" s="296" t="b">
        <f t="shared" si="5"/>
        <v>0</v>
      </c>
      <c r="D339" s="7"/>
      <c r="E339" s="287">
        <v>6.1599999999999993</v>
      </c>
      <c r="F339" s="287">
        <v>6.2999999999999989</v>
      </c>
      <c r="G339" s="287">
        <v>6.47</v>
      </c>
      <c r="H339" s="287">
        <v>6.64</v>
      </c>
      <c r="I339" s="287">
        <v>6.76</v>
      </c>
      <c r="J339" s="287">
        <v>6.8899999999999988</v>
      </c>
      <c r="K339" s="287">
        <v>7.0599999999999987</v>
      </c>
      <c r="L339" s="287">
        <v>7.2499999999999991</v>
      </c>
      <c r="M339" s="287">
        <v>7.379999999999999</v>
      </c>
      <c r="N339" s="288">
        <f>M339*(1+Assumptions!$G$48)</f>
        <v>7.379999999999999</v>
      </c>
      <c r="O339" s="288">
        <f>N339*(1+Assumptions!$G$48)</f>
        <v>7.379999999999999</v>
      </c>
      <c r="P339" s="288">
        <f>O339*(1+Assumptions!$G$48)</f>
        <v>7.379999999999999</v>
      </c>
      <c r="Q339" s="288">
        <f>P339*(1+Assumptions!$G$48)</f>
        <v>7.379999999999999</v>
      </c>
      <c r="R339" s="288">
        <f>Q339*(1+Assumptions!$G$48)</f>
        <v>7.379999999999999</v>
      </c>
      <c r="S339" s="288">
        <f>R339*(1+Assumptions!$G$48)</f>
        <v>7.379999999999999</v>
      </c>
      <c r="T339" s="288">
        <f>S339*(1+Assumptions!$G$48)</f>
        <v>7.379999999999999</v>
      </c>
      <c r="U339" s="288">
        <f>T339*(1+Assumptions!$G$48)</f>
        <v>7.379999999999999</v>
      </c>
      <c r="V339" s="288">
        <f>U339*(1+Assumptions!$G$48)</f>
        <v>7.379999999999999</v>
      </c>
      <c r="W339" s="288">
        <f>V339*(1+Assumptions!$G$48)</f>
        <v>7.379999999999999</v>
      </c>
      <c r="X339" s="288">
        <f>W339*(1+Assumptions!$G$48)</f>
        <v>7.379999999999999</v>
      </c>
      <c r="Y339" s="232"/>
      <c r="Z339" s="232"/>
      <c r="AA339" s="232"/>
      <c r="AB339" s="232"/>
      <c r="AC339" s="232"/>
      <c r="AD339" s="232"/>
      <c r="AE339" s="232"/>
      <c r="AF339" s="232"/>
      <c r="AG339" s="232"/>
      <c r="AH339" s="232"/>
      <c r="AI339" s="232"/>
      <c r="AJ339" s="232"/>
      <c r="AK339" s="232"/>
      <c r="AL339" s="232"/>
      <c r="AM339" s="232"/>
      <c r="AN339" s="232"/>
      <c r="AO339" s="232"/>
      <c r="AP339" s="232"/>
      <c r="AQ339" s="232"/>
      <c r="AR339" s="232"/>
    </row>
    <row r="340" spans="1:44" x14ac:dyDescent="0.2">
      <c r="A340" s="232"/>
      <c r="B340" s="295" t="s">
        <v>452</v>
      </c>
      <c r="C340" s="296" t="b">
        <f t="shared" si="5"/>
        <v>0</v>
      </c>
      <c r="D340" s="7"/>
      <c r="E340" s="287">
        <v>5.05</v>
      </c>
      <c r="F340" s="287">
        <v>5.09</v>
      </c>
      <c r="G340" s="287">
        <v>5.17</v>
      </c>
      <c r="H340" s="287">
        <v>5.2199999999999989</v>
      </c>
      <c r="I340" s="287">
        <v>5.25</v>
      </c>
      <c r="J340" s="287">
        <v>5.27</v>
      </c>
      <c r="K340" s="287">
        <v>5.34</v>
      </c>
      <c r="L340" s="287">
        <v>5.43</v>
      </c>
      <c r="M340" s="287">
        <v>5.4599999999999991</v>
      </c>
      <c r="N340" s="288">
        <f>M340*(1+Assumptions!$G$48)</f>
        <v>5.4599999999999991</v>
      </c>
      <c r="O340" s="288">
        <f>N340*(1+Assumptions!$G$48)</f>
        <v>5.4599999999999991</v>
      </c>
      <c r="P340" s="288">
        <f>O340*(1+Assumptions!$G$48)</f>
        <v>5.4599999999999991</v>
      </c>
      <c r="Q340" s="288">
        <f>P340*(1+Assumptions!$G$48)</f>
        <v>5.4599999999999991</v>
      </c>
      <c r="R340" s="288">
        <f>Q340*(1+Assumptions!$G$48)</f>
        <v>5.4599999999999991</v>
      </c>
      <c r="S340" s="288">
        <f>R340*(1+Assumptions!$G$48)</f>
        <v>5.4599999999999991</v>
      </c>
      <c r="T340" s="288">
        <f>S340*(1+Assumptions!$G$48)</f>
        <v>5.4599999999999991</v>
      </c>
      <c r="U340" s="288">
        <f>T340*(1+Assumptions!$G$48)</f>
        <v>5.4599999999999991</v>
      </c>
      <c r="V340" s="288">
        <f>U340*(1+Assumptions!$G$48)</f>
        <v>5.4599999999999991</v>
      </c>
      <c r="W340" s="288">
        <f>V340*(1+Assumptions!$G$48)</f>
        <v>5.4599999999999991</v>
      </c>
      <c r="X340" s="288">
        <f>W340*(1+Assumptions!$G$48)</f>
        <v>5.4599999999999991</v>
      </c>
      <c r="Y340" s="232"/>
      <c r="Z340" s="232"/>
      <c r="AA340" s="232"/>
      <c r="AB340" s="232"/>
      <c r="AC340" s="232"/>
      <c r="AD340" s="232"/>
      <c r="AE340" s="232"/>
      <c r="AF340" s="232"/>
      <c r="AG340" s="232"/>
      <c r="AH340" s="232"/>
      <c r="AI340" s="232"/>
      <c r="AJ340" s="232"/>
      <c r="AK340" s="232"/>
      <c r="AL340" s="232"/>
      <c r="AM340" s="232"/>
      <c r="AN340" s="232"/>
      <c r="AO340" s="232"/>
      <c r="AP340" s="232"/>
      <c r="AQ340" s="232"/>
      <c r="AR340" s="232"/>
    </row>
    <row r="341" spans="1:44" x14ac:dyDescent="0.2">
      <c r="A341" s="232"/>
      <c r="B341" s="295" t="s">
        <v>931</v>
      </c>
      <c r="C341" s="296" t="b">
        <f t="shared" si="5"/>
        <v>0</v>
      </c>
      <c r="D341" s="7"/>
      <c r="E341" s="287">
        <v>0</v>
      </c>
      <c r="F341" s="287">
        <v>0</v>
      </c>
      <c r="G341" s="287">
        <v>0</v>
      </c>
      <c r="H341" s="287">
        <v>0</v>
      </c>
      <c r="I341" s="287">
        <v>0</v>
      </c>
      <c r="J341" s="287">
        <v>9.98</v>
      </c>
      <c r="K341" s="287">
        <v>11.1</v>
      </c>
      <c r="L341" s="287">
        <v>11.1</v>
      </c>
      <c r="M341" s="287">
        <v>11.1</v>
      </c>
      <c r="N341" s="288">
        <f>M341*(1+Assumptions!$G$48)</f>
        <v>11.1</v>
      </c>
      <c r="O341" s="288">
        <f>N341*(1+Assumptions!$G$48)</f>
        <v>11.1</v>
      </c>
      <c r="P341" s="288">
        <f>O341*(1+Assumptions!$G$48)</f>
        <v>11.1</v>
      </c>
      <c r="Q341" s="288">
        <f>P341*(1+Assumptions!$G$48)</f>
        <v>11.1</v>
      </c>
      <c r="R341" s="288">
        <f>Q341*(1+Assumptions!$G$48)</f>
        <v>11.1</v>
      </c>
      <c r="S341" s="288">
        <f>R341*(1+Assumptions!$G$48)</f>
        <v>11.1</v>
      </c>
      <c r="T341" s="288">
        <f>S341*(1+Assumptions!$G$48)</f>
        <v>11.1</v>
      </c>
      <c r="U341" s="288">
        <f>T341*(1+Assumptions!$G$48)</f>
        <v>11.1</v>
      </c>
      <c r="V341" s="288">
        <f>U341*(1+Assumptions!$G$48)</f>
        <v>11.1</v>
      </c>
      <c r="W341" s="288">
        <f>V341*(1+Assumptions!$G$48)</f>
        <v>11.1</v>
      </c>
      <c r="X341" s="288">
        <f>W341*(1+Assumptions!$G$48)</f>
        <v>11.1</v>
      </c>
      <c r="Y341" s="232"/>
      <c r="Z341" s="232"/>
      <c r="AA341" s="232"/>
      <c r="AB341" s="232"/>
      <c r="AC341" s="232"/>
      <c r="AD341" s="232"/>
      <c r="AE341" s="232"/>
      <c r="AF341" s="232"/>
      <c r="AG341" s="232"/>
      <c r="AH341" s="232"/>
      <c r="AI341" s="232"/>
      <c r="AJ341" s="232"/>
      <c r="AK341" s="232"/>
      <c r="AL341" s="232"/>
      <c r="AM341" s="232"/>
      <c r="AN341" s="232"/>
      <c r="AO341" s="232"/>
      <c r="AP341" s="232"/>
      <c r="AQ341" s="232"/>
      <c r="AR341" s="232"/>
    </row>
    <row r="342" spans="1:44" x14ac:dyDescent="0.2">
      <c r="A342" s="232"/>
      <c r="B342" s="295" t="s">
        <v>932</v>
      </c>
      <c r="C342" s="296" t="b">
        <f t="shared" si="5"/>
        <v>0</v>
      </c>
      <c r="D342" s="7"/>
      <c r="E342" s="287">
        <v>2.59</v>
      </c>
      <c r="F342" s="287">
        <v>2.6099999999999994</v>
      </c>
      <c r="G342" s="287">
        <v>2.63</v>
      </c>
      <c r="H342" s="287">
        <v>2.6499999999999995</v>
      </c>
      <c r="I342" s="287">
        <v>2.67</v>
      </c>
      <c r="J342" s="287">
        <v>2.6899999999999995</v>
      </c>
      <c r="K342" s="287">
        <v>2.71</v>
      </c>
      <c r="L342" s="287">
        <v>2.74</v>
      </c>
      <c r="M342" s="287">
        <v>2.7699999999999996</v>
      </c>
      <c r="N342" s="288">
        <f>M342*(1+Assumptions!$G$48)</f>
        <v>2.7699999999999996</v>
      </c>
      <c r="O342" s="288">
        <f>N342*(1+Assumptions!$G$48)</f>
        <v>2.7699999999999996</v>
      </c>
      <c r="P342" s="288">
        <f>O342*(1+Assumptions!$G$48)</f>
        <v>2.7699999999999996</v>
      </c>
      <c r="Q342" s="288">
        <f>P342*(1+Assumptions!$G$48)</f>
        <v>2.7699999999999996</v>
      </c>
      <c r="R342" s="288">
        <f>Q342*(1+Assumptions!$G$48)</f>
        <v>2.7699999999999996</v>
      </c>
      <c r="S342" s="288">
        <f>R342*(1+Assumptions!$G$48)</f>
        <v>2.7699999999999996</v>
      </c>
      <c r="T342" s="288">
        <f>S342*(1+Assumptions!$G$48)</f>
        <v>2.7699999999999996</v>
      </c>
      <c r="U342" s="288">
        <f>T342*(1+Assumptions!$G$48)</f>
        <v>2.7699999999999996</v>
      </c>
      <c r="V342" s="288">
        <f>U342*(1+Assumptions!$G$48)</f>
        <v>2.7699999999999996</v>
      </c>
      <c r="W342" s="288">
        <f>V342*(1+Assumptions!$G$48)</f>
        <v>2.7699999999999996</v>
      </c>
      <c r="X342" s="288">
        <f>W342*(1+Assumptions!$G$48)</f>
        <v>2.7699999999999996</v>
      </c>
      <c r="Y342" s="232"/>
      <c r="Z342" s="232"/>
      <c r="AA342" s="232"/>
      <c r="AB342" s="232"/>
      <c r="AC342" s="232"/>
      <c r="AD342" s="232"/>
      <c r="AE342" s="232"/>
      <c r="AF342" s="232"/>
      <c r="AG342" s="232"/>
      <c r="AH342" s="232"/>
      <c r="AI342" s="232"/>
      <c r="AJ342" s="232"/>
      <c r="AK342" s="232"/>
      <c r="AL342" s="232"/>
      <c r="AM342" s="232"/>
      <c r="AN342" s="232"/>
      <c r="AO342" s="232"/>
      <c r="AP342" s="232"/>
      <c r="AQ342" s="232"/>
      <c r="AR342" s="232"/>
    </row>
    <row r="343" spans="1:44" x14ac:dyDescent="0.2">
      <c r="A343" s="232"/>
      <c r="B343" s="295" t="s">
        <v>933</v>
      </c>
      <c r="C343" s="296" t="b">
        <f t="shared" si="5"/>
        <v>0</v>
      </c>
      <c r="D343" s="7"/>
      <c r="E343" s="287">
        <v>2.8</v>
      </c>
      <c r="F343" s="287">
        <v>2.82</v>
      </c>
      <c r="G343" s="287">
        <v>2.82</v>
      </c>
      <c r="H343" s="287">
        <v>2.82</v>
      </c>
      <c r="I343" s="287">
        <v>2.83</v>
      </c>
      <c r="J343" s="287">
        <v>2.83</v>
      </c>
      <c r="K343" s="287">
        <v>2.83</v>
      </c>
      <c r="L343" s="287">
        <v>2.84</v>
      </c>
      <c r="M343" s="287">
        <v>2.8499999999999996</v>
      </c>
      <c r="N343" s="288">
        <f>M343*(1+Assumptions!$G$48)</f>
        <v>2.8499999999999996</v>
      </c>
      <c r="O343" s="288">
        <f>N343*(1+Assumptions!$G$48)</f>
        <v>2.8499999999999996</v>
      </c>
      <c r="P343" s="288">
        <f>O343*(1+Assumptions!$G$48)</f>
        <v>2.8499999999999996</v>
      </c>
      <c r="Q343" s="288">
        <f>P343*(1+Assumptions!$G$48)</f>
        <v>2.8499999999999996</v>
      </c>
      <c r="R343" s="288">
        <f>Q343*(1+Assumptions!$G$48)</f>
        <v>2.8499999999999996</v>
      </c>
      <c r="S343" s="288">
        <f>R343*(1+Assumptions!$G$48)</f>
        <v>2.8499999999999996</v>
      </c>
      <c r="T343" s="288">
        <f>S343*(1+Assumptions!$G$48)</f>
        <v>2.8499999999999996</v>
      </c>
      <c r="U343" s="288">
        <f>T343*(1+Assumptions!$G$48)</f>
        <v>2.8499999999999996</v>
      </c>
      <c r="V343" s="288">
        <f>U343*(1+Assumptions!$G$48)</f>
        <v>2.8499999999999996</v>
      </c>
      <c r="W343" s="288">
        <f>V343*(1+Assumptions!$G$48)</f>
        <v>2.8499999999999996</v>
      </c>
      <c r="X343" s="288">
        <f>W343*(1+Assumptions!$G$48)</f>
        <v>2.8499999999999996</v>
      </c>
      <c r="Y343" s="232"/>
      <c r="Z343" s="232"/>
      <c r="AA343" s="232"/>
      <c r="AB343" s="232"/>
      <c r="AC343" s="232"/>
      <c r="AD343" s="232"/>
      <c r="AE343" s="232"/>
      <c r="AF343" s="232"/>
      <c r="AG343" s="232"/>
      <c r="AH343" s="232"/>
      <c r="AI343" s="232"/>
      <c r="AJ343" s="232"/>
      <c r="AK343" s="232"/>
      <c r="AL343" s="232"/>
      <c r="AM343" s="232"/>
      <c r="AN343" s="232"/>
      <c r="AO343" s="232"/>
      <c r="AP343" s="232"/>
      <c r="AQ343" s="232"/>
      <c r="AR343" s="232"/>
    </row>
    <row r="344" spans="1:44" x14ac:dyDescent="0.2">
      <c r="A344" s="232"/>
      <c r="B344" s="295" t="s">
        <v>934</v>
      </c>
      <c r="C344" s="296" t="b">
        <f t="shared" si="5"/>
        <v>0</v>
      </c>
      <c r="D344" s="7"/>
      <c r="E344" s="287">
        <v>2.0499999999999998</v>
      </c>
      <c r="F344" s="287">
        <v>2.0699999999999998</v>
      </c>
      <c r="G344" s="287">
        <v>2.09</v>
      </c>
      <c r="H344" s="287">
        <v>2.11</v>
      </c>
      <c r="I344" s="287">
        <v>2.13</v>
      </c>
      <c r="J344" s="287">
        <v>2.15</v>
      </c>
      <c r="K344" s="287">
        <v>2.17</v>
      </c>
      <c r="L344" s="287">
        <v>2.2000000000000002</v>
      </c>
      <c r="M344" s="287">
        <v>2.23</v>
      </c>
      <c r="N344" s="288">
        <f>M344*(1+Assumptions!$G$48)</f>
        <v>2.23</v>
      </c>
      <c r="O344" s="288">
        <f>N344*(1+Assumptions!$G$48)</f>
        <v>2.23</v>
      </c>
      <c r="P344" s="288">
        <f>O344*(1+Assumptions!$G$48)</f>
        <v>2.23</v>
      </c>
      <c r="Q344" s="288">
        <f>P344*(1+Assumptions!$G$48)</f>
        <v>2.23</v>
      </c>
      <c r="R344" s="288">
        <f>Q344*(1+Assumptions!$G$48)</f>
        <v>2.23</v>
      </c>
      <c r="S344" s="288">
        <f>R344*(1+Assumptions!$G$48)</f>
        <v>2.23</v>
      </c>
      <c r="T344" s="288">
        <f>S344*(1+Assumptions!$G$48)</f>
        <v>2.23</v>
      </c>
      <c r="U344" s="288">
        <f>T344*(1+Assumptions!$G$48)</f>
        <v>2.23</v>
      </c>
      <c r="V344" s="288">
        <f>U344*(1+Assumptions!$G$48)</f>
        <v>2.23</v>
      </c>
      <c r="W344" s="288">
        <f>V344*(1+Assumptions!$G$48)</f>
        <v>2.23</v>
      </c>
      <c r="X344" s="288">
        <f>W344*(1+Assumptions!$G$48)</f>
        <v>2.23</v>
      </c>
      <c r="Y344" s="232"/>
      <c r="Z344" s="232"/>
      <c r="AA344" s="232"/>
      <c r="AB344" s="232"/>
      <c r="AC344" s="232"/>
      <c r="AD344" s="232"/>
      <c r="AE344" s="232"/>
      <c r="AF344" s="232"/>
      <c r="AG344" s="232"/>
      <c r="AH344" s="232"/>
      <c r="AI344" s="232"/>
      <c r="AJ344" s="232"/>
      <c r="AK344" s="232"/>
      <c r="AL344" s="232"/>
      <c r="AM344" s="232"/>
      <c r="AN344" s="232"/>
      <c r="AO344" s="232"/>
      <c r="AP344" s="232"/>
      <c r="AQ344" s="232"/>
      <c r="AR344" s="232"/>
    </row>
    <row r="345" spans="1:44" x14ac:dyDescent="0.2">
      <c r="A345" s="232"/>
      <c r="B345" s="295" t="s">
        <v>935</v>
      </c>
      <c r="C345" s="296" t="b">
        <f t="shared" si="5"/>
        <v>0</v>
      </c>
      <c r="D345" s="7"/>
      <c r="E345" s="287">
        <v>9.9999999999999985E-3</v>
      </c>
      <c r="F345" s="287">
        <v>9.9999999999999985E-3</v>
      </c>
      <c r="G345" s="287">
        <v>9.9999999999999985E-3</v>
      </c>
      <c r="H345" s="287">
        <v>9.9999999999999985E-3</v>
      </c>
      <c r="I345" s="287">
        <v>9.9999999999999985E-3</v>
      </c>
      <c r="J345" s="287">
        <v>9.9999999999999985E-3</v>
      </c>
      <c r="K345" s="287">
        <v>9.9999999999999985E-3</v>
      </c>
      <c r="L345" s="287">
        <v>9.9999999999999985E-3</v>
      </c>
      <c r="M345" s="287">
        <v>9.9999999999999985E-3</v>
      </c>
      <c r="N345" s="288">
        <f>M345*(1+Assumptions!$G$48)</f>
        <v>9.9999999999999985E-3</v>
      </c>
      <c r="O345" s="288">
        <f>N345*(1+Assumptions!$G$48)</f>
        <v>9.9999999999999985E-3</v>
      </c>
      <c r="P345" s="288">
        <f>O345*(1+Assumptions!$G$48)</f>
        <v>9.9999999999999985E-3</v>
      </c>
      <c r="Q345" s="288">
        <f>P345*(1+Assumptions!$G$48)</f>
        <v>9.9999999999999985E-3</v>
      </c>
      <c r="R345" s="288">
        <f>Q345*(1+Assumptions!$G$48)</f>
        <v>9.9999999999999985E-3</v>
      </c>
      <c r="S345" s="288">
        <f>R345*(1+Assumptions!$G$48)</f>
        <v>9.9999999999999985E-3</v>
      </c>
      <c r="T345" s="288">
        <f>S345*(1+Assumptions!$G$48)</f>
        <v>9.9999999999999985E-3</v>
      </c>
      <c r="U345" s="288">
        <f>T345*(1+Assumptions!$G$48)</f>
        <v>9.9999999999999985E-3</v>
      </c>
      <c r="V345" s="288">
        <f>U345*(1+Assumptions!$G$48)</f>
        <v>9.9999999999999985E-3</v>
      </c>
      <c r="W345" s="288">
        <f>V345*(1+Assumptions!$G$48)</f>
        <v>9.9999999999999985E-3</v>
      </c>
      <c r="X345" s="288">
        <f>W345*(1+Assumptions!$G$48)</f>
        <v>9.9999999999999985E-3</v>
      </c>
      <c r="Y345" s="232"/>
      <c r="Z345" s="232"/>
      <c r="AA345" s="232"/>
      <c r="AB345" s="232"/>
      <c r="AC345" s="232"/>
      <c r="AD345" s="232"/>
      <c r="AE345" s="232"/>
      <c r="AF345" s="232"/>
      <c r="AG345" s="232"/>
      <c r="AH345" s="232"/>
      <c r="AI345" s="232"/>
      <c r="AJ345" s="232"/>
      <c r="AK345" s="232"/>
      <c r="AL345" s="232"/>
      <c r="AM345" s="232"/>
      <c r="AN345" s="232"/>
      <c r="AO345" s="232"/>
      <c r="AP345" s="232"/>
      <c r="AQ345" s="232"/>
      <c r="AR345" s="232"/>
    </row>
    <row r="346" spans="1:44" x14ac:dyDescent="0.2">
      <c r="A346" s="232"/>
      <c r="B346" s="295" t="s">
        <v>936</v>
      </c>
      <c r="C346" s="296" t="b">
        <f t="shared" si="5"/>
        <v>0</v>
      </c>
      <c r="D346" s="7"/>
      <c r="E346" s="287">
        <v>2.6799999999999997</v>
      </c>
      <c r="F346" s="287">
        <v>2.7</v>
      </c>
      <c r="G346" s="287">
        <v>2.7299999999999995</v>
      </c>
      <c r="H346" s="287">
        <v>2.75</v>
      </c>
      <c r="I346" s="287">
        <v>2.7699999999999996</v>
      </c>
      <c r="J346" s="287">
        <v>2.79</v>
      </c>
      <c r="K346" s="287">
        <v>2.83</v>
      </c>
      <c r="L346" s="287">
        <v>2.86</v>
      </c>
      <c r="M346" s="287">
        <v>2.89</v>
      </c>
      <c r="N346" s="288">
        <f>M346*(1+Assumptions!$G$48)</f>
        <v>2.89</v>
      </c>
      <c r="O346" s="288">
        <f>N346*(1+Assumptions!$G$48)</f>
        <v>2.89</v>
      </c>
      <c r="P346" s="288">
        <f>O346*(1+Assumptions!$G$48)</f>
        <v>2.89</v>
      </c>
      <c r="Q346" s="288">
        <f>P346*(1+Assumptions!$G$48)</f>
        <v>2.89</v>
      </c>
      <c r="R346" s="288">
        <f>Q346*(1+Assumptions!$G$48)</f>
        <v>2.89</v>
      </c>
      <c r="S346" s="288">
        <f>R346*(1+Assumptions!$G$48)</f>
        <v>2.89</v>
      </c>
      <c r="T346" s="288">
        <f>S346*(1+Assumptions!$G$48)</f>
        <v>2.89</v>
      </c>
      <c r="U346" s="288">
        <f>T346*(1+Assumptions!$G$48)</f>
        <v>2.89</v>
      </c>
      <c r="V346" s="288">
        <f>U346*(1+Assumptions!$G$48)</f>
        <v>2.89</v>
      </c>
      <c r="W346" s="288">
        <f>V346*(1+Assumptions!$G$48)</f>
        <v>2.89</v>
      </c>
      <c r="X346" s="288">
        <f>W346*(1+Assumptions!$G$48)</f>
        <v>2.89</v>
      </c>
      <c r="Y346" s="232"/>
      <c r="Z346" s="232"/>
      <c r="AA346" s="232"/>
      <c r="AB346" s="232"/>
      <c r="AC346" s="232"/>
      <c r="AD346" s="232"/>
      <c r="AE346" s="232"/>
      <c r="AF346" s="232"/>
      <c r="AG346" s="232"/>
      <c r="AH346" s="232"/>
      <c r="AI346" s="232"/>
      <c r="AJ346" s="232"/>
      <c r="AK346" s="232"/>
      <c r="AL346" s="232"/>
      <c r="AM346" s="232"/>
      <c r="AN346" s="232"/>
      <c r="AO346" s="232"/>
      <c r="AP346" s="232"/>
      <c r="AQ346" s="232"/>
      <c r="AR346" s="232"/>
    </row>
    <row r="347" spans="1:44" x14ac:dyDescent="0.2">
      <c r="A347" s="232"/>
      <c r="B347" s="295" t="s">
        <v>937</v>
      </c>
      <c r="C347" s="296" t="b">
        <f t="shared" si="5"/>
        <v>0</v>
      </c>
      <c r="D347" s="7"/>
      <c r="E347" s="287">
        <v>3.74</v>
      </c>
      <c r="F347" s="287">
        <v>3.6499999999999995</v>
      </c>
      <c r="G347" s="287">
        <v>3.56</v>
      </c>
      <c r="H347" s="287">
        <v>3.4699999999999998</v>
      </c>
      <c r="I347" s="287">
        <v>3.3899999999999997</v>
      </c>
      <c r="J347" s="287">
        <v>3.3099999999999996</v>
      </c>
      <c r="K347" s="287">
        <v>3.2399999999999998</v>
      </c>
      <c r="L347" s="287">
        <v>3.1799999999999997</v>
      </c>
      <c r="M347" s="287">
        <v>3.1199999999999997</v>
      </c>
      <c r="N347" s="288">
        <f>M347*(1+Assumptions!$G$48)</f>
        <v>3.1199999999999997</v>
      </c>
      <c r="O347" s="288">
        <f>N347*(1+Assumptions!$G$48)</f>
        <v>3.1199999999999997</v>
      </c>
      <c r="P347" s="288">
        <f>O347*(1+Assumptions!$G$48)</f>
        <v>3.1199999999999997</v>
      </c>
      <c r="Q347" s="288">
        <f>P347*(1+Assumptions!$G$48)</f>
        <v>3.1199999999999997</v>
      </c>
      <c r="R347" s="288">
        <f>Q347*(1+Assumptions!$G$48)</f>
        <v>3.1199999999999997</v>
      </c>
      <c r="S347" s="288">
        <f>R347*(1+Assumptions!$G$48)</f>
        <v>3.1199999999999997</v>
      </c>
      <c r="T347" s="288">
        <f>S347*(1+Assumptions!$G$48)</f>
        <v>3.1199999999999997</v>
      </c>
      <c r="U347" s="288">
        <f>T347*(1+Assumptions!$G$48)</f>
        <v>3.1199999999999997</v>
      </c>
      <c r="V347" s="288">
        <f>U347*(1+Assumptions!$G$48)</f>
        <v>3.1199999999999997</v>
      </c>
      <c r="W347" s="288">
        <f>V347*(1+Assumptions!$G$48)</f>
        <v>3.1199999999999997</v>
      </c>
      <c r="X347" s="288">
        <f>W347*(1+Assumptions!$G$48)</f>
        <v>3.1199999999999997</v>
      </c>
      <c r="Y347" s="232"/>
      <c r="Z347" s="232"/>
      <c r="AA347" s="232"/>
      <c r="AB347" s="232"/>
      <c r="AC347" s="232"/>
      <c r="AD347" s="232"/>
      <c r="AE347" s="232"/>
      <c r="AF347" s="232"/>
      <c r="AG347" s="232"/>
      <c r="AH347" s="232"/>
      <c r="AI347" s="232"/>
      <c r="AJ347" s="232"/>
      <c r="AK347" s="232"/>
      <c r="AL347" s="232"/>
      <c r="AM347" s="232"/>
      <c r="AN347" s="232"/>
      <c r="AO347" s="232"/>
      <c r="AP347" s="232"/>
      <c r="AQ347" s="232"/>
      <c r="AR347" s="232"/>
    </row>
    <row r="348" spans="1:44" x14ac:dyDescent="0.2">
      <c r="A348" s="232"/>
      <c r="B348" s="295" t="s">
        <v>938</v>
      </c>
      <c r="C348" s="296" t="b">
        <f t="shared" si="5"/>
        <v>0</v>
      </c>
      <c r="D348" s="7"/>
      <c r="E348" s="287">
        <v>0.44</v>
      </c>
      <c r="F348" s="287">
        <v>0.44</v>
      </c>
      <c r="G348" s="287">
        <v>0.43</v>
      </c>
      <c r="H348" s="287">
        <v>0.43</v>
      </c>
      <c r="I348" s="287">
        <v>0.43</v>
      </c>
      <c r="J348" s="287">
        <v>0.42</v>
      </c>
      <c r="K348" s="287">
        <v>0.42</v>
      </c>
      <c r="L348" s="287">
        <v>0.42</v>
      </c>
      <c r="M348" s="287">
        <v>0.42</v>
      </c>
      <c r="N348" s="288">
        <f>M348*(1+Assumptions!$G$48)</f>
        <v>0.42</v>
      </c>
      <c r="O348" s="288">
        <f>N348*(1+Assumptions!$G$48)</f>
        <v>0.42</v>
      </c>
      <c r="P348" s="288">
        <f>O348*(1+Assumptions!$G$48)</f>
        <v>0.42</v>
      </c>
      <c r="Q348" s="288">
        <f>P348*(1+Assumptions!$G$48)</f>
        <v>0.42</v>
      </c>
      <c r="R348" s="288">
        <f>Q348*(1+Assumptions!$G$48)</f>
        <v>0.42</v>
      </c>
      <c r="S348" s="288">
        <f>R348*(1+Assumptions!$G$48)</f>
        <v>0.42</v>
      </c>
      <c r="T348" s="288">
        <f>S348*(1+Assumptions!$G$48)</f>
        <v>0.42</v>
      </c>
      <c r="U348" s="288">
        <f>T348*(1+Assumptions!$G$48)</f>
        <v>0.42</v>
      </c>
      <c r="V348" s="288">
        <f>U348*(1+Assumptions!$G$48)</f>
        <v>0.42</v>
      </c>
      <c r="W348" s="288">
        <f>V348*(1+Assumptions!$G$48)</f>
        <v>0.42</v>
      </c>
      <c r="X348" s="288">
        <f>W348*(1+Assumptions!$G$48)</f>
        <v>0.42</v>
      </c>
      <c r="Y348" s="232"/>
      <c r="Z348" s="232"/>
      <c r="AA348" s="232"/>
      <c r="AB348" s="232"/>
      <c r="AC348" s="232"/>
      <c r="AD348" s="232"/>
      <c r="AE348" s="232"/>
      <c r="AF348" s="232"/>
      <c r="AG348" s="232"/>
      <c r="AH348" s="232"/>
      <c r="AI348" s="232"/>
      <c r="AJ348" s="232"/>
      <c r="AK348" s="232"/>
      <c r="AL348" s="232"/>
      <c r="AM348" s="232"/>
      <c r="AN348" s="232"/>
      <c r="AO348" s="232"/>
      <c r="AP348" s="232"/>
      <c r="AQ348" s="232"/>
      <c r="AR348" s="232"/>
    </row>
    <row r="349" spans="1:44" x14ac:dyDescent="0.2">
      <c r="A349" s="232"/>
      <c r="B349" s="295" t="s">
        <v>939</v>
      </c>
      <c r="C349" s="296" t="b">
        <f t="shared" si="5"/>
        <v>0</v>
      </c>
      <c r="D349" s="7"/>
      <c r="E349" s="287">
        <v>1.01</v>
      </c>
      <c r="F349" s="287">
        <v>1.02</v>
      </c>
      <c r="G349" s="287">
        <v>1.03</v>
      </c>
      <c r="H349" s="287">
        <v>1.04</v>
      </c>
      <c r="I349" s="287">
        <v>1.04</v>
      </c>
      <c r="J349" s="287">
        <v>1.05</v>
      </c>
      <c r="K349" s="287">
        <v>1.06</v>
      </c>
      <c r="L349" s="287">
        <v>1.07</v>
      </c>
      <c r="M349" s="287">
        <v>1.08</v>
      </c>
      <c r="N349" s="288">
        <f>M349*(1+Assumptions!$G$48)</f>
        <v>1.08</v>
      </c>
      <c r="O349" s="288">
        <f>N349*(1+Assumptions!$G$48)</f>
        <v>1.08</v>
      </c>
      <c r="P349" s="288">
        <f>O349*(1+Assumptions!$G$48)</f>
        <v>1.08</v>
      </c>
      <c r="Q349" s="288">
        <f>P349*(1+Assumptions!$G$48)</f>
        <v>1.08</v>
      </c>
      <c r="R349" s="288">
        <f>Q349*(1+Assumptions!$G$48)</f>
        <v>1.08</v>
      </c>
      <c r="S349" s="288">
        <f>R349*(1+Assumptions!$G$48)</f>
        <v>1.08</v>
      </c>
      <c r="T349" s="288">
        <f>S349*(1+Assumptions!$G$48)</f>
        <v>1.08</v>
      </c>
      <c r="U349" s="288">
        <f>T349*(1+Assumptions!$G$48)</f>
        <v>1.08</v>
      </c>
      <c r="V349" s="288">
        <f>U349*(1+Assumptions!$G$48)</f>
        <v>1.08</v>
      </c>
      <c r="W349" s="288">
        <f>V349*(1+Assumptions!$G$48)</f>
        <v>1.08</v>
      </c>
      <c r="X349" s="288">
        <f>W349*(1+Assumptions!$G$48)</f>
        <v>1.08</v>
      </c>
      <c r="Y349" s="232"/>
      <c r="Z349" s="232"/>
      <c r="AA349" s="232"/>
      <c r="AB349" s="232"/>
      <c r="AC349" s="232"/>
      <c r="AD349" s="232"/>
      <c r="AE349" s="232"/>
      <c r="AF349" s="232"/>
      <c r="AG349" s="232"/>
      <c r="AH349" s="232"/>
      <c r="AI349" s="232"/>
      <c r="AJ349" s="232"/>
      <c r="AK349" s="232"/>
      <c r="AL349" s="232"/>
      <c r="AM349" s="232"/>
      <c r="AN349" s="232"/>
      <c r="AO349" s="232"/>
      <c r="AP349" s="232"/>
      <c r="AQ349" s="232"/>
      <c r="AR349" s="232"/>
    </row>
    <row r="350" spans="1:44" x14ac:dyDescent="0.2">
      <c r="A350" s="232"/>
      <c r="B350" s="295" t="s">
        <v>940</v>
      </c>
      <c r="C350" s="296" t="b">
        <f t="shared" si="5"/>
        <v>0</v>
      </c>
      <c r="D350" s="7"/>
      <c r="E350" s="287">
        <v>3.34</v>
      </c>
      <c r="F350" s="287">
        <v>3.33</v>
      </c>
      <c r="G350" s="287">
        <v>3.29</v>
      </c>
      <c r="H350" s="287">
        <v>3.25</v>
      </c>
      <c r="I350" s="287">
        <v>3.1899999999999995</v>
      </c>
      <c r="J350" s="287">
        <v>3.1399999999999997</v>
      </c>
      <c r="K350" s="287">
        <v>3.0999999999999996</v>
      </c>
      <c r="L350" s="287">
        <v>3.0599999999999996</v>
      </c>
      <c r="M350" s="287">
        <v>3.01</v>
      </c>
      <c r="N350" s="288">
        <f>M350*(1+Assumptions!$G$48)</f>
        <v>3.01</v>
      </c>
      <c r="O350" s="288">
        <f>N350*(1+Assumptions!$G$48)</f>
        <v>3.01</v>
      </c>
      <c r="P350" s="288">
        <f>O350*(1+Assumptions!$G$48)</f>
        <v>3.01</v>
      </c>
      <c r="Q350" s="288">
        <f>P350*(1+Assumptions!$G$48)</f>
        <v>3.01</v>
      </c>
      <c r="R350" s="288">
        <f>Q350*(1+Assumptions!$G$48)</f>
        <v>3.01</v>
      </c>
      <c r="S350" s="288">
        <f>R350*(1+Assumptions!$G$48)</f>
        <v>3.01</v>
      </c>
      <c r="T350" s="288">
        <f>S350*(1+Assumptions!$G$48)</f>
        <v>3.01</v>
      </c>
      <c r="U350" s="288">
        <f>T350*(1+Assumptions!$G$48)</f>
        <v>3.01</v>
      </c>
      <c r="V350" s="288">
        <f>U350*(1+Assumptions!$G$48)</f>
        <v>3.01</v>
      </c>
      <c r="W350" s="288">
        <f>V350*(1+Assumptions!$G$48)</f>
        <v>3.01</v>
      </c>
      <c r="X350" s="288">
        <f>W350*(1+Assumptions!$G$48)</f>
        <v>3.01</v>
      </c>
      <c r="Y350" s="232"/>
      <c r="Z350" s="232"/>
      <c r="AA350" s="232"/>
      <c r="AB350" s="232"/>
      <c r="AC350" s="232"/>
      <c r="AD350" s="232"/>
      <c r="AE350" s="232"/>
      <c r="AF350" s="232"/>
      <c r="AG350" s="232"/>
      <c r="AH350" s="232"/>
      <c r="AI350" s="232"/>
      <c r="AJ350" s="232"/>
      <c r="AK350" s="232"/>
      <c r="AL350" s="232"/>
      <c r="AM350" s="232"/>
      <c r="AN350" s="232"/>
      <c r="AO350" s="232"/>
      <c r="AP350" s="232"/>
      <c r="AQ350" s="232"/>
      <c r="AR350" s="232"/>
    </row>
    <row r="351" spans="1:44" x14ac:dyDescent="0.2">
      <c r="A351" s="232"/>
      <c r="B351" s="295" t="s">
        <v>941</v>
      </c>
      <c r="C351" s="296" t="b">
        <f t="shared" si="5"/>
        <v>0</v>
      </c>
      <c r="D351" s="7"/>
      <c r="E351" s="287">
        <v>2.21</v>
      </c>
      <c r="F351" s="287">
        <v>2.25</v>
      </c>
      <c r="G351" s="287">
        <v>2.29</v>
      </c>
      <c r="H351" s="287">
        <v>2.33</v>
      </c>
      <c r="I351" s="287">
        <v>2.35</v>
      </c>
      <c r="J351" s="287">
        <v>2.37</v>
      </c>
      <c r="K351" s="287">
        <v>2.42</v>
      </c>
      <c r="L351" s="287">
        <v>2.48</v>
      </c>
      <c r="M351" s="287">
        <v>2.5</v>
      </c>
      <c r="N351" s="288">
        <f>M351*(1+Assumptions!$G$48)</f>
        <v>2.5</v>
      </c>
      <c r="O351" s="288">
        <f>N351*(1+Assumptions!$G$48)</f>
        <v>2.5</v>
      </c>
      <c r="P351" s="288">
        <f>O351*(1+Assumptions!$G$48)</f>
        <v>2.5</v>
      </c>
      <c r="Q351" s="288">
        <f>P351*(1+Assumptions!$G$48)</f>
        <v>2.5</v>
      </c>
      <c r="R351" s="288">
        <f>Q351*(1+Assumptions!$G$48)</f>
        <v>2.5</v>
      </c>
      <c r="S351" s="288">
        <f>R351*(1+Assumptions!$G$48)</f>
        <v>2.5</v>
      </c>
      <c r="T351" s="288">
        <f>S351*(1+Assumptions!$G$48)</f>
        <v>2.5</v>
      </c>
      <c r="U351" s="288">
        <f>T351*(1+Assumptions!$G$48)</f>
        <v>2.5</v>
      </c>
      <c r="V351" s="288">
        <f>U351*(1+Assumptions!$G$48)</f>
        <v>2.5</v>
      </c>
      <c r="W351" s="288">
        <f>V351*(1+Assumptions!$G$48)</f>
        <v>2.5</v>
      </c>
      <c r="X351" s="288">
        <f>W351*(1+Assumptions!$G$48)</f>
        <v>2.5</v>
      </c>
      <c r="Y351" s="232"/>
      <c r="Z351" s="232"/>
      <c r="AA351" s="232"/>
      <c r="AB351" s="232"/>
      <c r="AC351" s="232"/>
      <c r="AD351" s="232"/>
      <c r="AE351" s="232"/>
      <c r="AF351" s="232"/>
      <c r="AG351" s="232"/>
      <c r="AH351" s="232"/>
      <c r="AI351" s="232"/>
      <c r="AJ351" s="232"/>
      <c r="AK351" s="232"/>
      <c r="AL351" s="232"/>
      <c r="AM351" s="232"/>
      <c r="AN351" s="232"/>
      <c r="AO351" s="232"/>
      <c r="AP351" s="232"/>
      <c r="AQ351" s="232"/>
      <c r="AR351" s="232"/>
    </row>
    <row r="352" spans="1:44" x14ac:dyDescent="0.2">
      <c r="A352" s="232"/>
      <c r="B352" s="295" t="s">
        <v>942</v>
      </c>
      <c r="C352" s="296" t="b">
        <f t="shared" si="5"/>
        <v>0</v>
      </c>
      <c r="D352" s="7"/>
      <c r="E352" s="287">
        <v>2.08</v>
      </c>
      <c r="F352" s="287">
        <v>2.09</v>
      </c>
      <c r="G352" s="287">
        <v>2.1</v>
      </c>
      <c r="H352" s="287">
        <v>2.12</v>
      </c>
      <c r="I352" s="287">
        <v>2.12</v>
      </c>
      <c r="J352" s="287">
        <v>2.13</v>
      </c>
      <c r="K352" s="287">
        <v>2.14</v>
      </c>
      <c r="L352" s="287">
        <v>2.16</v>
      </c>
      <c r="M352" s="287">
        <v>2.1800000000000002</v>
      </c>
      <c r="N352" s="288">
        <f>M352*(1+Assumptions!$G$48)</f>
        <v>2.1800000000000002</v>
      </c>
      <c r="O352" s="288">
        <f>N352*(1+Assumptions!$G$48)</f>
        <v>2.1800000000000002</v>
      </c>
      <c r="P352" s="288">
        <f>O352*(1+Assumptions!$G$48)</f>
        <v>2.1800000000000002</v>
      </c>
      <c r="Q352" s="288">
        <f>P352*(1+Assumptions!$G$48)</f>
        <v>2.1800000000000002</v>
      </c>
      <c r="R352" s="288">
        <f>Q352*(1+Assumptions!$G$48)</f>
        <v>2.1800000000000002</v>
      </c>
      <c r="S352" s="288">
        <f>R352*(1+Assumptions!$G$48)</f>
        <v>2.1800000000000002</v>
      </c>
      <c r="T352" s="288">
        <f>S352*(1+Assumptions!$G$48)</f>
        <v>2.1800000000000002</v>
      </c>
      <c r="U352" s="288">
        <f>T352*(1+Assumptions!$G$48)</f>
        <v>2.1800000000000002</v>
      </c>
      <c r="V352" s="288">
        <f>U352*(1+Assumptions!$G$48)</f>
        <v>2.1800000000000002</v>
      </c>
      <c r="W352" s="288">
        <f>V352*(1+Assumptions!$G$48)</f>
        <v>2.1800000000000002</v>
      </c>
      <c r="X352" s="288">
        <f>W352*(1+Assumptions!$G$48)</f>
        <v>2.1800000000000002</v>
      </c>
      <c r="Y352" s="232"/>
      <c r="Z352" s="232"/>
      <c r="AA352" s="232"/>
      <c r="AB352" s="232"/>
      <c r="AC352" s="232"/>
      <c r="AD352" s="232"/>
      <c r="AE352" s="232"/>
      <c r="AF352" s="232"/>
      <c r="AG352" s="232"/>
      <c r="AH352" s="232"/>
      <c r="AI352" s="232"/>
      <c r="AJ352" s="232"/>
      <c r="AK352" s="232"/>
      <c r="AL352" s="232"/>
      <c r="AM352" s="232"/>
      <c r="AN352" s="232"/>
      <c r="AO352" s="232"/>
      <c r="AP352" s="232"/>
      <c r="AQ352" s="232"/>
      <c r="AR352" s="232"/>
    </row>
    <row r="353" spans="1:44" x14ac:dyDescent="0.2">
      <c r="A353" s="232"/>
      <c r="B353" s="295" t="s">
        <v>943</v>
      </c>
      <c r="C353" s="296" t="b">
        <f t="shared" si="5"/>
        <v>0</v>
      </c>
      <c r="D353" s="7"/>
      <c r="E353" s="287">
        <v>2.94</v>
      </c>
      <c r="F353" s="287">
        <v>2.98</v>
      </c>
      <c r="G353" s="287">
        <v>2.98</v>
      </c>
      <c r="H353" s="287">
        <v>2.98</v>
      </c>
      <c r="I353" s="287">
        <v>2.98</v>
      </c>
      <c r="J353" s="287">
        <v>2.98</v>
      </c>
      <c r="K353" s="287">
        <v>2.98</v>
      </c>
      <c r="L353" s="287">
        <v>2.99</v>
      </c>
      <c r="M353" s="287">
        <v>2.99</v>
      </c>
      <c r="N353" s="288">
        <f>M353*(1+Assumptions!$G$48)</f>
        <v>2.99</v>
      </c>
      <c r="O353" s="288">
        <f>N353*(1+Assumptions!$G$48)</f>
        <v>2.99</v>
      </c>
      <c r="P353" s="288">
        <f>O353*(1+Assumptions!$G$48)</f>
        <v>2.99</v>
      </c>
      <c r="Q353" s="288">
        <f>P353*(1+Assumptions!$G$48)</f>
        <v>2.99</v>
      </c>
      <c r="R353" s="288">
        <f>Q353*(1+Assumptions!$G$48)</f>
        <v>2.99</v>
      </c>
      <c r="S353" s="288">
        <f>R353*(1+Assumptions!$G$48)</f>
        <v>2.99</v>
      </c>
      <c r="T353" s="288">
        <f>S353*(1+Assumptions!$G$48)</f>
        <v>2.99</v>
      </c>
      <c r="U353" s="288">
        <f>T353*(1+Assumptions!$G$48)</f>
        <v>2.99</v>
      </c>
      <c r="V353" s="288">
        <f>U353*(1+Assumptions!$G$48)</f>
        <v>2.99</v>
      </c>
      <c r="W353" s="288">
        <f>V353*(1+Assumptions!$G$48)</f>
        <v>2.99</v>
      </c>
      <c r="X353" s="288">
        <f>W353*(1+Assumptions!$G$48)</f>
        <v>2.99</v>
      </c>
      <c r="Y353" s="232"/>
      <c r="Z353" s="232"/>
      <c r="AA353" s="232"/>
      <c r="AB353" s="232"/>
      <c r="AC353" s="232"/>
      <c r="AD353" s="232"/>
      <c r="AE353" s="232"/>
      <c r="AF353" s="232"/>
      <c r="AG353" s="232"/>
      <c r="AH353" s="232"/>
      <c r="AI353" s="232"/>
      <c r="AJ353" s="232"/>
      <c r="AK353" s="232"/>
      <c r="AL353" s="232"/>
      <c r="AM353" s="232"/>
      <c r="AN353" s="232"/>
      <c r="AO353" s="232"/>
      <c r="AP353" s="232"/>
      <c r="AQ353" s="232"/>
      <c r="AR353" s="232"/>
    </row>
    <row r="354" spans="1:44" x14ac:dyDescent="0.2">
      <c r="A354" s="232"/>
      <c r="B354" s="295" t="s">
        <v>944</v>
      </c>
      <c r="C354" s="296" t="b">
        <f t="shared" si="5"/>
        <v>0</v>
      </c>
      <c r="D354" s="7"/>
      <c r="E354" s="287">
        <v>2.78</v>
      </c>
      <c r="F354" s="287">
        <v>2.8</v>
      </c>
      <c r="G354" s="287">
        <v>2.82</v>
      </c>
      <c r="H354" s="287">
        <v>2.84</v>
      </c>
      <c r="I354" s="287">
        <v>2.86</v>
      </c>
      <c r="J354" s="287">
        <v>2.87</v>
      </c>
      <c r="K354" s="287">
        <v>2.9</v>
      </c>
      <c r="L354" s="287">
        <v>2.94</v>
      </c>
      <c r="M354" s="287">
        <v>2.97</v>
      </c>
      <c r="N354" s="288">
        <f>M354*(1+Assumptions!$G$48)</f>
        <v>2.97</v>
      </c>
      <c r="O354" s="288">
        <f>N354*(1+Assumptions!$G$48)</f>
        <v>2.97</v>
      </c>
      <c r="P354" s="288">
        <f>O354*(1+Assumptions!$G$48)</f>
        <v>2.97</v>
      </c>
      <c r="Q354" s="288">
        <f>P354*(1+Assumptions!$G$48)</f>
        <v>2.97</v>
      </c>
      <c r="R354" s="288">
        <f>Q354*(1+Assumptions!$G$48)</f>
        <v>2.97</v>
      </c>
      <c r="S354" s="288">
        <f>R354*(1+Assumptions!$G$48)</f>
        <v>2.97</v>
      </c>
      <c r="T354" s="288">
        <f>S354*(1+Assumptions!$G$48)</f>
        <v>2.97</v>
      </c>
      <c r="U354" s="288">
        <f>T354*(1+Assumptions!$G$48)</f>
        <v>2.97</v>
      </c>
      <c r="V354" s="288">
        <f>U354*(1+Assumptions!$G$48)</f>
        <v>2.97</v>
      </c>
      <c r="W354" s="288">
        <f>V354*(1+Assumptions!$G$48)</f>
        <v>2.97</v>
      </c>
      <c r="X354" s="288">
        <f>W354*(1+Assumptions!$G$48)</f>
        <v>2.97</v>
      </c>
      <c r="Y354" s="232"/>
      <c r="Z354" s="232"/>
      <c r="AA354" s="232"/>
      <c r="AB354" s="232"/>
      <c r="AC354" s="232"/>
      <c r="AD354" s="232"/>
      <c r="AE354" s="232"/>
      <c r="AF354" s="232"/>
      <c r="AG354" s="232"/>
      <c r="AH354" s="232"/>
      <c r="AI354" s="232"/>
      <c r="AJ354" s="232"/>
      <c r="AK354" s="232"/>
      <c r="AL354" s="232"/>
      <c r="AM354" s="232"/>
      <c r="AN354" s="232"/>
      <c r="AO354" s="232"/>
      <c r="AP354" s="232"/>
      <c r="AQ354" s="232"/>
      <c r="AR354" s="232"/>
    </row>
    <row r="355" spans="1:44" x14ac:dyDescent="0.2">
      <c r="A355" s="232"/>
      <c r="B355" s="295" t="s">
        <v>945</v>
      </c>
      <c r="C355" s="296" t="b">
        <f t="shared" si="5"/>
        <v>0</v>
      </c>
      <c r="D355" s="7"/>
      <c r="E355" s="287">
        <v>2.67</v>
      </c>
      <c r="F355" s="287">
        <v>2.6899999999999995</v>
      </c>
      <c r="G355" s="287">
        <v>2.7199999999999998</v>
      </c>
      <c r="H355" s="287">
        <v>2.75</v>
      </c>
      <c r="I355" s="287">
        <v>2.7699999999999996</v>
      </c>
      <c r="J355" s="287">
        <v>2.79</v>
      </c>
      <c r="K355" s="287">
        <v>2.83</v>
      </c>
      <c r="L355" s="287">
        <v>2.87</v>
      </c>
      <c r="M355" s="287">
        <v>2.9</v>
      </c>
      <c r="N355" s="288">
        <f>M355*(1+Assumptions!$G$48)</f>
        <v>2.9</v>
      </c>
      <c r="O355" s="288">
        <f>N355*(1+Assumptions!$G$48)</f>
        <v>2.9</v>
      </c>
      <c r="P355" s="288">
        <f>O355*(1+Assumptions!$G$48)</f>
        <v>2.9</v>
      </c>
      <c r="Q355" s="288">
        <f>P355*(1+Assumptions!$G$48)</f>
        <v>2.9</v>
      </c>
      <c r="R355" s="288">
        <f>Q355*(1+Assumptions!$G$48)</f>
        <v>2.9</v>
      </c>
      <c r="S355" s="288">
        <f>R355*(1+Assumptions!$G$48)</f>
        <v>2.9</v>
      </c>
      <c r="T355" s="288">
        <f>S355*(1+Assumptions!$G$48)</f>
        <v>2.9</v>
      </c>
      <c r="U355" s="288">
        <f>T355*(1+Assumptions!$G$48)</f>
        <v>2.9</v>
      </c>
      <c r="V355" s="288">
        <f>U355*(1+Assumptions!$G$48)</f>
        <v>2.9</v>
      </c>
      <c r="W355" s="288">
        <f>V355*(1+Assumptions!$G$48)</f>
        <v>2.9</v>
      </c>
      <c r="X355" s="288">
        <f>W355*(1+Assumptions!$G$48)</f>
        <v>2.9</v>
      </c>
      <c r="Y355" s="232"/>
      <c r="Z355" s="232"/>
      <c r="AA355" s="232"/>
      <c r="AB355" s="232"/>
      <c r="AC355" s="232"/>
      <c r="AD355" s="232"/>
      <c r="AE355" s="232"/>
      <c r="AF355" s="232"/>
      <c r="AG355" s="232"/>
      <c r="AH355" s="232"/>
      <c r="AI355" s="232"/>
      <c r="AJ355" s="232"/>
      <c r="AK355" s="232"/>
      <c r="AL355" s="232"/>
      <c r="AM355" s="232"/>
      <c r="AN355" s="232"/>
      <c r="AO355" s="232"/>
      <c r="AP355" s="232"/>
      <c r="AQ355" s="232"/>
      <c r="AR355" s="232"/>
    </row>
    <row r="356" spans="1:44" x14ac:dyDescent="0.2">
      <c r="A356" s="232"/>
      <c r="B356" s="295" t="s">
        <v>946</v>
      </c>
      <c r="C356" s="296" t="b">
        <f t="shared" si="5"/>
        <v>0</v>
      </c>
      <c r="D356" s="7"/>
      <c r="E356" s="287">
        <v>2.58</v>
      </c>
      <c r="F356" s="287">
        <v>2.6099999999999994</v>
      </c>
      <c r="G356" s="287">
        <v>2.63</v>
      </c>
      <c r="H356" s="287">
        <v>2.6499999999999995</v>
      </c>
      <c r="I356" s="287">
        <v>2.67</v>
      </c>
      <c r="J356" s="287">
        <v>2.6899999999999995</v>
      </c>
      <c r="K356" s="287">
        <v>2.71</v>
      </c>
      <c r="L356" s="287">
        <v>2.75</v>
      </c>
      <c r="M356" s="287">
        <v>2.78</v>
      </c>
      <c r="N356" s="288">
        <f>M356*(1+Assumptions!$G$48)</f>
        <v>2.78</v>
      </c>
      <c r="O356" s="288">
        <f>N356*(1+Assumptions!$G$48)</f>
        <v>2.78</v>
      </c>
      <c r="P356" s="288">
        <f>O356*(1+Assumptions!$G$48)</f>
        <v>2.78</v>
      </c>
      <c r="Q356" s="288">
        <f>P356*(1+Assumptions!$G$48)</f>
        <v>2.78</v>
      </c>
      <c r="R356" s="288">
        <f>Q356*(1+Assumptions!$G$48)</f>
        <v>2.78</v>
      </c>
      <c r="S356" s="288">
        <f>R356*(1+Assumptions!$G$48)</f>
        <v>2.78</v>
      </c>
      <c r="T356" s="288">
        <f>S356*(1+Assumptions!$G$48)</f>
        <v>2.78</v>
      </c>
      <c r="U356" s="288">
        <f>T356*(1+Assumptions!$G$48)</f>
        <v>2.78</v>
      </c>
      <c r="V356" s="288">
        <f>U356*(1+Assumptions!$G$48)</f>
        <v>2.78</v>
      </c>
      <c r="W356" s="288">
        <f>V356*(1+Assumptions!$G$48)</f>
        <v>2.78</v>
      </c>
      <c r="X356" s="288">
        <f>W356*(1+Assumptions!$G$48)</f>
        <v>2.78</v>
      </c>
      <c r="Y356" s="232"/>
      <c r="Z356" s="232"/>
      <c r="AA356" s="232"/>
      <c r="AB356" s="232"/>
      <c r="AC356" s="232"/>
      <c r="AD356" s="232"/>
      <c r="AE356" s="232"/>
      <c r="AF356" s="232"/>
      <c r="AG356" s="232"/>
      <c r="AH356" s="232"/>
      <c r="AI356" s="232"/>
      <c r="AJ356" s="232"/>
      <c r="AK356" s="232"/>
      <c r="AL356" s="232"/>
      <c r="AM356" s="232"/>
      <c r="AN356" s="232"/>
      <c r="AO356" s="232"/>
      <c r="AP356" s="232"/>
      <c r="AQ356" s="232"/>
      <c r="AR356" s="232"/>
    </row>
    <row r="357" spans="1:44" x14ac:dyDescent="0.2">
      <c r="A357" s="232"/>
      <c r="B357" s="295" t="s">
        <v>947</v>
      </c>
      <c r="C357" s="296" t="b">
        <f t="shared" si="5"/>
        <v>0</v>
      </c>
      <c r="D357" s="7"/>
      <c r="E357" s="287">
        <v>3.48</v>
      </c>
      <c r="F357" s="287">
        <v>3.88</v>
      </c>
      <c r="G357" s="287">
        <v>3.91</v>
      </c>
      <c r="H357" s="287">
        <v>3.9299999999999997</v>
      </c>
      <c r="I357" s="287">
        <v>3.9299999999999997</v>
      </c>
      <c r="J357" s="287">
        <v>3.94</v>
      </c>
      <c r="K357" s="287">
        <v>3.9699999999999998</v>
      </c>
      <c r="L357" s="287">
        <v>4.01</v>
      </c>
      <c r="M357" s="287">
        <v>4.01</v>
      </c>
      <c r="N357" s="288">
        <f>M357*(1+Assumptions!$G$48)</f>
        <v>4.01</v>
      </c>
      <c r="O357" s="288">
        <f>N357*(1+Assumptions!$G$48)</f>
        <v>4.01</v>
      </c>
      <c r="P357" s="288">
        <f>O357*(1+Assumptions!$G$48)</f>
        <v>4.01</v>
      </c>
      <c r="Q357" s="288">
        <f>P357*(1+Assumptions!$G$48)</f>
        <v>4.01</v>
      </c>
      <c r="R357" s="288">
        <f>Q357*(1+Assumptions!$G$48)</f>
        <v>4.01</v>
      </c>
      <c r="S357" s="288">
        <f>R357*(1+Assumptions!$G$48)</f>
        <v>4.01</v>
      </c>
      <c r="T357" s="288">
        <f>S357*(1+Assumptions!$G$48)</f>
        <v>4.01</v>
      </c>
      <c r="U357" s="288">
        <f>T357*(1+Assumptions!$G$48)</f>
        <v>4.01</v>
      </c>
      <c r="V357" s="288">
        <f>U357*(1+Assumptions!$G$48)</f>
        <v>4.01</v>
      </c>
      <c r="W357" s="288">
        <f>V357*(1+Assumptions!$G$48)</f>
        <v>4.01</v>
      </c>
      <c r="X357" s="288">
        <f>W357*(1+Assumptions!$G$48)</f>
        <v>4.01</v>
      </c>
      <c r="Y357" s="232"/>
      <c r="Z357" s="232"/>
      <c r="AA357" s="232"/>
      <c r="AB357" s="232"/>
      <c r="AC357" s="232"/>
      <c r="AD357" s="232"/>
      <c r="AE357" s="232"/>
      <c r="AF357" s="232"/>
      <c r="AG357" s="232"/>
      <c r="AH357" s="232"/>
      <c r="AI357" s="232"/>
      <c r="AJ357" s="232"/>
      <c r="AK357" s="232"/>
      <c r="AL357" s="232"/>
      <c r="AM357" s="232"/>
      <c r="AN357" s="232"/>
      <c r="AO357" s="232"/>
      <c r="AP357" s="232"/>
      <c r="AQ357" s="232"/>
      <c r="AR357" s="232"/>
    </row>
    <row r="358" spans="1:44" x14ac:dyDescent="0.2">
      <c r="A358" s="232"/>
      <c r="B358" s="295" t="s">
        <v>948</v>
      </c>
      <c r="C358" s="296" t="b">
        <f t="shared" si="5"/>
        <v>0</v>
      </c>
      <c r="D358" s="7"/>
      <c r="E358" s="287">
        <v>3.2399999999999998</v>
      </c>
      <c r="F358" s="287">
        <v>3.2699999999999996</v>
      </c>
      <c r="G358" s="287">
        <v>3.2999999999999994</v>
      </c>
      <c r="H358" s="287">
        <v>3.33</v>
      </c>
      <c r="I358" s="287">
        <v>3.36</v>
      </c>
      <c r="J358" s="287">
        <v>3.38</v>
      </c>
      <c r="K358" s="287">
        <v>3.4299999999999997</v>
      </c>
      <c r="L358" s="287">
        <v>3.4699999999999998</v>
      </c>
      <c r="M358" s="287">
        <v>3.51</v>
      </c>
      <c r="N358" s="288">
        <f>M358*(1+Assumptions!$G$48)</f>
        <v>3.51</v>
      </c>
      <c r="O358" s="288">
        <f>N358*(1+Assumptions!$G$48)</f>
        <v>3.51</v>
      </c>
      <c r="P358" s="288">
        <f>O358*(1+Assumptions!$G$48)</f>
        <v>3.51</v>
      </c>
      <c r="Q358" s="288">
        <f>P358*(1+Assumptions!$G$48)</f>
        <v>3.51</v>
      </c>
      <c r="R358" s="288">
        <f>Q358*(1+Assumptions!$G$48)</f>
        <v>3.51</v>
      </c>
      <c r="S358" s="288">
        <f>R358*(1+Assumptions!$G$48)</f>
        <v>3.51</v>
      </c>
      <c r="T358" s="288">
        <f>S358*(1+Assumptions!$G$48)</f>
        <v>3.51</v>
      </c>
      <c r="U358" s="288">
        <f>T358*(1+Assumptions!$G$48)</f>
        <v>3.51</v>
      </c>
      <c r="V358" s="288">
        <f>U358*(1+Assumptions!$G$48)</f>
        <v>3.51</v>
      </c>
      <c r="W358" s="288">
        <f>V358*(1+Assumptions!$G$48)</f>
        <v>3.51</v>
      </c>
      <c r="X358" s="288">
        <f>W358*(1+Assumptions!$G$48)</f>
        <v>3.51</v>
      </c>
      <c r="Y358" s="232"/>
      <c r="Z358" s="232"/>
      <c r="AA358" s="232"/>
      <c r="AB358" s="232"/>
      <c r="AC358" s="232"/>
      <c r="AD358" s="232"/>
      <c r="AE358" s="232"/>
      <c r="AF358" s="232"/>
      <c r="AG358" s="232"/>
      <c r="AH358" s="232"/>
      <c r="AI358" s="232"/>
      <c r="AJ358" s="232"/>
      <c r="AK358" s="232"/>
      <c r="AL358" s="232"/>
      <c r="AM358" s="232"/>
      <c r="AN358" s="232"/>
      <c r="AO358" s="232"/>
      <c r="AP358" s="232"/>
      <c r="AQ358" s="232"/>
      <c r="AR358" s="232"/>
    </row>
    <row r="359" spans="1:44" x14ac:dyDescent="0.2">
      <c r="A359" s="232"/>
      <c r="B359" s="295" t="s">
        <v>949</v>
      </c>
      <c r="C359" s="296" t="b">
        <f t="shared" si="5"/>
        <v>0</v>
      </c>
      <c r="D359" s="7"/>
      <c r="E359" s="287">
        <v>2.63</v>
      </c>
      <c r="F359" s="287">
        <v>2.66</v>
      </c>
      <c r="G359" s="287">
        <v>2.7</v>
      </c>
      <c r="H359" s="287">
        <v>2.7299999999999995</v>
      </c>
      <c r="I359" s="287">
        <v>2.75</v>
      </c>
      <c r="J359" s="287">
        <v>2.78</v>
      </c>
      <c r="K359" s="287">
        <v>2.82</v>
      </c>
      <c r="L359" s="287">
        <v>2.87</v>
      </c>
      <c r="M359" s="287">
        <v>2.9</v>
      </c>
      <c r="N359" s="288">
        <f>M359*(1+Assumptions!$G$48)</f>
        <v>2.9</v>
      </c>
      <c r="O359" s="288">
        <f>N359*(1+Assumptions!$G$48)</f>
        <v>2.9</v>
      </c>
      <c r="P359" s="288">
        <f>O359*(1+Assumptions!$G$48)</f>
        <v>2.9</v>
      </c>
      <c r="Q359" s="288">
        <f>P359*(1+Assumptions!$G$48)</f>
        <v>2.9</v>
      </c>
      <c r="R359" s="288">
        <f>Q359*(1+Assumptions!$G$48)</f>
        <v>2.9</v>
      </c>
      <c r="S359" s="288">
        <f>R359*(1+Assumptions!$G$48)</f>
        <v>2.9</v>
      </c>
      <c r="T359" s="288">
        <f>S359*(1+Assumptions!$G$48)</f>
        <v>2.9</v>
      </c>
      <c r="U359" s="288">
        <f>T359*(1+Assumptions!$G$48)</f>
        <v>2.9</v>
      </c>
      <c r="V359" s="288">
        <f>U359*(1+Assumptions!$G$48)</f>
        <v>2.9</v>
      </c>
      <c r="W359" s="288">
        <f>V359*(1+Assumptions!$G$48)</f>
        <v>2.9</v>
      </c>
      <c r="X359" s="288">
        <f>W359*(1+Assumptions!$G$48)</f>
        <v>2.9</v>
      </c>
      <c r="Y359" s="232"/>
      <c r="Z359" s="232"/>
      <c r="AA359" s="232"/>
      <c r="AB359" s="232"/>
      <c r="AC359" s="232"/>
      <c r="AD359" s="232"/>
      <c r="AE359" s="232"/>
      <c r="AF359" s="232"/>
      <c r="AG359" s="232"/>
      <c r="AH359" s="232"/>
      <c r="AI359" s="232"/>
      <c r="AJ359" s="232"/>
      <c r="AK359" s="232"/>
      <c r="AL359" s="232"/>
      <c r="AM359" s="232"/>
      <c r="AN359" s="232"/>
      <c r="AO359" s="232"/>
      <c r="AP359" s="232"/>
      <c r="AQ359" s="232"/>
      <c r="AR359" s="232"/>
    </row>
    <row r="360" spans="1:44" x14ac:dyDescent="0.2">
      <c r="A360" s="232"/>
      <c r="B360" s="295" t="s">
        <v>950</v>
      </c>
      <c r="C360" s="296" t="b">
        <f t="shared" si="5"/>
        <v>0</v>
      </c>
      <c r="D360" s="7"/>
      <c r="E360" s="287">
        <v>2.63</v>
      </c>
      <c r="F360" s="287">
        <v>2.6499999999999995</v>
      </c>
      <c r="G360" s="287">
        <v>2.67</v>
      </c>
      <c r="H360" s="287">
        <v>2.6899999999999995</v>
      </c>
      <c r="I360" s="287">
        <v>2.7</v>
      </c>
      <c r="J360" s="287">
        <v>2.7199999999999998</v>
      </c>
      <c r="K360" s="287">
        <v>2.74</v>
      </c>
      <c r="L360" s="287">
        <v>2.7699999999999996</v>
      </c>
      <c r="M360" s="287">
        <v>2.8</v>
      </c>
      <c r="N360" s="288">
        <f>M360*(1+Assumptions!$G$48)</f>
        <v>2.8</v>
      </c>
      <c r="O360" s="288">
        <f>N360*(1+Assumptions!$G$48)</f>
        <v>2.8</v>
      </c>
      <c r="P360" s="288">
        <f>O360*(1+Assumptions!$G$48)</f>
        <v>2.8</v>
      </c>
      <c r="Q360" s="288">
        <f>P360*(1+Assumptions!$G$48)</f>
        <v>2.8</v>
      </c>
      <c r="R360" s="288">
        <f>Q360*(1+Assumptions!$G$48)</f>
        <v>2.8</v>
      </c>
      <c r="S360" s="288">
        <f>R360*(1+Assumptions!$G$48)</f>
        <v>2.8</v>
      </c>
      <c r="T360" s="288">
        <f>S360*(1+Assumptions!$G$48)</f>
        <v>2.8</v>
      </c>
      <c r="U360" s="288">
        <f>T360*(1+Assumptions!$G$48)</f>
        <v>2.8</v>
      </c>
      <c r="V360" s="288">
        <f>U360*(1+Assumptions!$G$48)</f>
        <v>2.8</v>
      </c>
      <c r="W360" s="288">
        <f>V360*(1+Assumptions!$G$48)</f>
        <v>2.8</v>
      </c>
      <c r="X360" s="288">
        <f>W360*(1+Assumptions!$G$48)</f>
        <v>2.8</v>
      </c>
      <c r="Y360" s="232"/>
      <c r="Z360" s="232"/>
      <c r="AA360" s="232"/>
      <c r="AB360" s="232"/>
      <c r="AC360" s="232"/>
      <c r="AD360" s="232"/>
      <c r="AE360" s="232"/>
      <c r="AF360" s="232"/>
      <c r="AG360" s="232"/>
      <c r="AH360" s="232"/>
      <c r="AI360" s="232"/>
      <c r="AJ360" s="232"/>
      <c r="AK360" s="232"/>
      <c r="AL360" s="232"/>
      <c r="AM360" s="232"/>
      <c r="AN360" s="232"/>
      <c r="AO360" s="232"/>
      <c r="AP360" s="232"/>
      <c r="AQ360" s="232"/>
      <c r="AR360" s="232"/>
    </row>
    <row r="361" spans="1:44" x14ac:dyDescent="0.2">
      <c r="A361" s="232"/>
      <c r="B361" s="295" t="s">
        <v>951</v>
      </c>
      <c r="C361" s="296" t="b">
        <f t="shared" si="5"/>
        <v>0</v>
      </c>
      <c r="D361" s="7"/>
      <c r="E361" s="287">
        <v>0.85</v>
      </c>
      <c r="F361" s="287">
        <v>0.86</v>
      </c>
      <c r="G361" s="287">
        <v>0.87</v>
      </c>
      <c r="H361" s="287">
        <v>0.88</v>
      </c>
      <c r="I361" s="287">
        <v>0.88</v>
      </c>
      <c r="J361" s="287">
        <v>0.89</v>
      </c>
      <c r="K361" s="287">
        <v>0.9</v>
      </c>
      <c r="L361" s="287">
        <v>0.91</v>
      </c>
      <c r="M361" s="287">
        <v>0.92</v>
      </c>
      <c r="N361" s="288">
        <f>M361*(1+Assumptions!$G$48)</f>
        <v>0.92</v>
      </c>
      <c r="O361" s="288">
        <f>N361*(1+Assumptions!$G$48)</f>
        <v>0.92</v>
      </c>
      <c r="P361" s="288">
        <f>O361*(1+Assumptions!$G$48)</f>
        <v>0.92</v>
      </c>
      <c r="Q361" s="288">
        <f>P361*(1+Assumptions!$G$48)</f>
        <v>0.92</v>
      </c>
      <c r="R361" s="288">
        <f>Q361*(1+Assumptions!$G$48)</f>
        <v>0.92</v>
      </c>
      <c r="S361" s="288">
        <f>R361*(1+Assumptions!$G$48)</f>
        <v>0.92</v>
      </c>
      <c r="T361" s="288">
        <f>S361*(1+Assumptions!$G$48)</f>
        <v>0.92</v>
      </c>
      <c r="U361" s="288">
        <f>T361*(1+Assumptions!$G$48)</f>
        <v>0.92</v>
      </c>
      <c r="V361" s="288">
        <f>U361*(1+Assumptions!$G$48)</f>
        <v>0.92</v>
      </c>
      <c r="W361" s="288">
        <f>V361*(1+Assumptions!$G$48)</f>
        <v>0.92</v>
      </c>
      <c r="X361" s="288">
        <f>W361*(1+Assumptions!$G$48)</f>
        <v>0.92</v>
      </c>
      <c r="Y361" s="232"/>
      <c r="Z361" s="232"/>
      <c r="AA361" s="232"/>
      <c r="AB361" s="232"/>
      <c r="AC361" s="232"/>
      <c r="AD361" s="232"/>
      <c r="AE361" s="232"/>
      <c r="AF361" s="232"/>
      <c r="AG361" s="232"/>
      <c r="AH361" s="232"/>
      <c r="AI361" s="232"/>
      <c r="AJ361" s="232"/>
      <c r="AK361" s="232"/>
      <c r="AL361" s="232"/>
      <c r="AM361" s="232"/>
      <c r="AN361" s="232"/>
      <c r="AO361" s="232"/>
      <c r="AP361" s="232"/>
      <c r="AQ361" s="232"/>
      <c r="AR361" s="232"/>
    </row>
    <row r="362" spans="1:44" x14ac:dyDescent="0.2">
      <c r="A362" s="232"/>
      <c r="B362" s="295" t="s">
        <v>952</v>
      </c>
      <c r="C362" s="296" t="b">
        <f t="shared" si="5"/>
        <v>0</v>
      </c>
      <c r="D362" s="7"/>
      <c r="E362" s="287">
        <v>4.54</v>
      </c>
      <c r="F362" s="287">
        <v>5.0399999999999991</v>
      </c>
      <c r="G362" s="287">
        <v>5.0599999999999987</v>
      </c>
      <c r="H362" s="287">
        <v>5.03</v>
      </c>
      <c r="I362" s="287">
        <v>5.0199999999999996</v>
      </c>
      <c r="J362" s="287">
        <v>5.01</v>
      </c>
      <c r="K362" s="287">
        <v>5.01</v>
      </c>
      <c r="L362" s="287">
        <v>5.0199999999999996</v>
      </c>
      <c r="M362" s="287">
        <v>5.01</v>
      </c>
      <c r="N362" s="288">
        <f>M362*(1+Assumptions!$G$48)</f>
        <v>5.01</v>
      </c>
      <c r="O362" s="288">
        <f>N362*(1+Assumptions!$G$48)</f>
        <v>5.01</v>
      </c>
      <c r="P362" s="288">
        <f>O362*(1+Assumptions!$G$48)</f>
        <v>5.01</v>
      </c>
      <c r="Q362" s="288">
        <f>P362*(1+Assumptions!$G$48)</f>
        <v>5.01</v>
      </c>
      <c r="R362" s="288">
        <f>Q362*(1+Assumptions!$G$48)</f>
        <v>5.01</v>
      </c>
      <c r="S362" s="288">
        <f>R362*(1+Assumptions!$G$48)</f>
        <v>5.01</v>
      </c>
      <c r="T362" s="288">
        <f>S362*(1+Assumptions!$G$48)</f>
        <v>5.01</v>
      </c>
      <c r="U362" s="288">
        <f>T362*(1+Assumptions!$G$48)</f>
        <v>5.01</v>
      </c>
      <c r="V362" s="288">
        <f>U362*(1+Assumptions!$G$48)</f>
        <v>5.01</v>
      </c>
      <c r="W362" s="288">
        <f>V362*(1+Assumptions!$G$48)</f>
        <v>5.01</v>
      </c>
      <c r="X362" s="288">
        <f>W362*(1+Assumptions!$G$48)</f>
        <v>5.01</v>
      </c>
      <c r="Y362" s="232"/>
      <c r="Z362" s="232"/>
      <c r="AA362" s="232"/>
      <c r="AB362" s="232"/>
      <c r="AC362" s="232"/>
      <c r="AD362" s="232"/>
      <c r="AE362" s="232"/>
      <c r="AF362" s="232"/>
      <c r="AG362" s="232"/>
      <c r="AH362" s="232"/>
      <c r="AI362" s="232"/>
      <c r="AJ362" s="232"/>
      <c r="AK362" s="232"/>
      <c r="AL362" s="232"/>
      <c r="AM362" s="232"/>
      <c r="AN362" s="232"/>
      <c r="AO362" s="232"/>
      <c r="AP362" s="232"/>
      <c r="AQ362" s="232"/>
      <c r="AR362" s="232"/>
    </row>
    <row r="363" spans="1:44" x14ac:dyDescent="0.2">
      <c r="A363" s="232"/>
      <c r="B363" s="295" t="s">
        <v>953</v>
      </c>
      <c r="C363" s="296" t="b">
        <f t="shared" si="5"/>
        <v>0</v>
      </c>
      <c r="D363" s="7"/>
      <c r="E363" s="287">
        <v>3.34</v>
      </c>
      <c r="F363" s="287">
        <v>3.2599999999999993</v>
      </c>
      <c r="G363" s="287">
        <v>3.1799999999999997</v>
      </c>
      <c r="H363" s="287">
        <v>3.0999999999999996</v>
      </c>
      <c r="I363" s="287">
        <v>3.0199999999999996</v>
      </c>
      <c r="J363" s="287">
        <v>2.95</v>
      </c>
      <c r="K363" s="287">
        <v>2.89</v>
      </c>
      <c r="L363" s="287">
        <v>2.84</v>
      </c>
      <c r="M363" s="287">
        <v>2.78</v>
      </c>
      <c r="N363" s="288">
        <f>M363*(1+Assumptions!$G$48)</f>
        <v>2.78</v>
      </c>
      <c r="O363" s="288">
        <f>N363*(1+Assumptions!$G$48)</f>
        <v>2.78</v>
      </c>
      <c r="P363" s="288">
        <f>O363*(1+Assumptions!$G$48)</f>
        <v>2.78</v>
      </c>
      <c r="Q363" s="288">
        <f>P363*(1+Assumptions!$G$48)</f>
        <v>2.78</v>
      </c>
      <c r="R363" s="288">
        <f>Q363*(1+Assumptions!$G$48)</f>
        <v>2.78</v>
      </c>
      <c r="S363" s="288">
        <f>R363*(1+Assumptions!$G$48)</f>
        <v>2.78</v>
      </c>
      <c r="T363" s="288">
        <f>S363*(1+Assumptions!$G$48)</f>
        <v>2.78</v>
      </c>
      <c r="U363" s="288">
        <f>T363*(1+Assumptions!$G$48)</f>
        <v>2.78</v>
      </c>
      <c r="V363" s="288">
        <f>U363*(1+Assumptions!$G$48)</f>
        <v>2.78</v>
      </c>
      <c r="W363" s="288">
        <f>V363*(1+Assumptions!$G$48)</f>
        <v>2.78</v>
      </c>
      <c r="X363" s="288">
        <f>W363*(1+Assumptions!$G$48)</f>
        <v>2.78</v>
      </c>
      <c r="Y363" s="232"/>
      <c r="Z363" s="232"/>
      <c r="AA363" s="232"/>
      <c r="AB363" s="232"/>
      <c r="AC363" s="232"/>
      <c r="AD363" s="232"/>
      <c r="AE363" s="232"/>
      <c r="AF363" s="232"/>
      <c r="AG363" s="232"/>
      <c r="AH363" s="232"/>
      <c r="AI363" s="232"/>
      <c r="AJ363" s="232"/>
      <c r="AK363" s="232"/>
      <c r="AL363" s="232"/>
      <c r="AM363" s="232"/>
      <c r="AN363" s="232"/>
      <c r="AO363" s="232"/>
      <c r="AP363" s="232"/>
      <c r="AQ363" s="232"/>
      <c r="AR363" s="232"/>
    </row>
    <row r="364" spans="1:44" x14ac:dyDescent="0.2">
      <c r="A364" s="232"/>
      <c r="B364" s="295" t="s">
        <v>453</v>
      </c>
      <c r="C364" s="296" t="b">
        <f t="shared" si="5"/>
        <v>0</v>
      </c>
      <c r="D364" s="7"/>
      <c r="E364" s="287">
        <v>3.3499999999999996</v>
      </c>
      <c r="F364" s="287">
        <v>3.38</v>
      </c>
      <c r="G364" s="287">
        <v>3.4</v>
      </c>
      <c r="H364" s="287">
        <v>3.4299999999999997</v>
      </c>
      <c r="I364" s="287">
        <v>3.45</v>
      </c>
      <c r="J364" s="287">
        <v>3.4699999999999998</v>
      </c>
      <c r="K364" s="287">
        <v>3.5</v>
      </c>
      <c r="L364" s="287">
        <v>3.5299999999999994</v>
      </c>
      <c r="M364" s="287">
        <v>3.56</v>
      </c>
      <c r="N364" s="288">
        <f>M364*(1+Assumptions!$G$48)</f>
        <v>3.56</v>
      </c>
      <c r="O364" s="288">
        <f>N364*(1+Assumptions!$G$48)</f>
        <v>3.56</v>
      </c>
      <c r="P364" s="288">
        <f>O364*(1+Assumptions!$G$48)</f>
        <v>3.56</v>
      </c>
      <c r="Q364" s="288">
        <f>P364*(1+Assumptions!$G$48)</f>
        <v>3.56</v>
      </c>
      <c r="R364" s="288">
        <f>Q364*(1+Assumptions!$G$48)</f>
        <v>3.56</v>
      </c>
      <c r="S364" s="288">
        <f>R364*(1+Assumptions!$G$48)</f>
        <v>3.56</v>
      </c>
      <c r="T364" s="288">
        <f>S364*(1+Assumptions!$G$48)</f>
        <v>3.56</v>
      </c>
      <c r="U364" s="288">
        <f>T364*(1+Assumptions!$G$48)</f>
        <v>3.56</v>
      </c>
      <c r="V364" s="288">
        <f>U364*(1+Assumptions!$G$48)</f>
        <v>3.56</v>
      </c>
      <c r="W364" s="288">
        <f>V364*(1+Assumptions!$G$48)</f>
        <v>3.56</v>
      </c>
      <c r="X364" s="288">
        <f>W364*(1+Assumptions!$G$48)</f>
        <v>3.56</v>
      </c>
      <c r="Y364" s="232"/>
      <c r="Z364" s="232"/>
      <c r="AA364" s="232"/>
      <c r="AB364" s="232"/>
      <c r="AC364" s="232"/>
      <c r="AD364" s="232"/>
      <c r="AE364" s="232"/>
      <c r="AF364" s="232"/>
      <c r="AG364" s="232"/>
      <c r="AH364" s="232"/>
      <c r="AI364" s="232"/>
      <c r="AJ364" s="232"/>
      <c r="AK364" s="232"/>
      <c r="AL364" s="232"/>
      <c r="AM364" s="232"/>
      <c r="AN364" s="232"/>
      <c r="AO364" s="232"/>
      <c r="AP364" s="232"/>
      <c r="AQ364" s="232"/>
      <c r="AR364" s="232"/>
    </row>
    <row r="365" spans="1:44" x14ac:dyDescent="0.2">
      <c r="A365" s="232"/>
      <c r="B365" s="295" t="s">
        <v>454</v>
      </c>
      <c r="C365" s="296" t="b">
        <f t="shared" si="5"/>
        <v>0</v>
      </c>
      <c r="D365" s="7"/>
      <c r="E365" s="287">
        <v>7.2199999999999989</v>
      </c>
      <c r="F365" s="287">
        <v>7.2899999999999991</v>
      </c>
      <c r="G365" s="287">
        <v>7.3699999999999992</v>
      </c>
      <c r="H365" s="287">
        <v>7.44</v>
      </c>
      <c r="I365" s="287">
        <v>7.4899999999999993</v>
      </c>
      <c r="J365" s="287">
        <v>7.5399999999999991</v>
      </c>
      <c r="K365" s="287">
        <v>7.6199999999999992</v>
      </c>
      <c r="L365" s="287">
        <v>7.7099999999999991</v>
      </c>
      <c r="M365" s="287">
        <v>7.77</v>
      </c>
      <c r="N365" s="288">
        <f>M365*(1+Assumptions!$G$48)</f>
        <v>7.77</v>
      </c>
      <c r="O365" s="288">
        <f>N365*(1+Assumptions!$G$48)</f>
        <v>7.77</v>
      </c>
      <c r="P365" s="288">
        <f>O365*(1+Assumptions!$G$48)</f>
        <v>7.77</v>
      </c>
      <c r="Q365" s="288">
        <f>P365*(1+Assumptions!$G$48)</f>
        <v>7.77</v>
      </c>
      <c r="R365" s="288">
        <f>Q365*(1+Assumptions!$G$48)</f>
        <v>7.77</v>
      </c>
      <c r="S365" s="288">
        <f>R365*(1+Assumptions!$G$48)</f>
        <v>7.77</v>
      </c>
      <c r="T365" s="288">
        <f>S365*(1+Assumptions!$G$48)</f>
        <v>7.77</v>
      </c>
      <c r="U365" s="288">
        <f>T365*(1+Assumptions!$G$48)</f>
        <v>7.77</v>
      </c>
      <c r="V365" s="288">
        <f>U365*(1+Assumptions!$G$48)</f>
        <v>7.77</v>
      </c>
      <c r="W365" s="288">
        <f>V365*(1+Assumptions!$G$48)</f>
        <v>7.77</v>
      </c>
      <c r="X365" s="288">
        <f>W365*(1+Assumptions!$G$48)</f>
        <v>7.77</v>
      </c>
      <c r="Y365" s="232"/>
      <c r="Z365" s="232"/>
      <c r="AA365" s="232"/>
      <c r="AB365" s="232"/>
      <c r="AC365" s="232"/>
      <c r="AD365" s="232"/>
      <c r="AE365" s="232"/>
      <c r="AF365" s="232"/>
      <c r="AG365" s="232"/>
      <c r="AH365" s="232"/>
      <c r="AI365" s="232"/>
      <c r="AJ365" s="232"/>
      <c r="AK365" s="232"/>
      <c r="AL365" s="232"/>
      <c r="AM365" s="232"/>
      <c r="AN365" s="232"/>
      <c r="AO365" s="232"/>
      <c r="AP365" s="232"/>
      <c r="AQ365" s="232"/>
      <c r="AR365" s="232"/>
    </row>
    <row r="366" spans="1:44" x14ac:dyDescent="0.2">
      <c r="A366" s="232"/>
      <c r="B366" s="295" t="s">
        <v>455</v>
      </c>
      <c r="C366" s="296" t="b">
        <f t="shared" si="5"/>
        <v>0</v>
      </c>
      <c r="D366" s="7"/>
      <c r="E366" s="287">
        <v>1.5199999999999998</v>
      </c>
      <c r="F366" s="287">
        <v>1.5599999999999998</v>
      </c>
      <c r="G366" s="287">
        <v>1.5799999999999998</v>
      </c>
      <c r="H366" s="287">
        <v>1.5899999999999999</v>
      </c>
      <c r="I366" s="287">
        <v>1.5999999999999999</v>
      </c>
      <c r="J366" s="287">
        <v>1.6099999999999999</v>
      </c>
      <c r="K366" s="287">
        <v>1.64</v>
      </c>
      <c r="L366" s="287">
        <v>1.66</v>
      </c>
      <c r="M366" s="287">
        <v>1.68</v>
      </c>
      <c r="N366" s="288">
        <f>M366*(1+Assumptions!$G$48)</f>
        <v>1.68</v>
      </c>
      <c r="O366" s="288">
        <f>N366*(1+Assumptions!$G$48)</f>
        <v>1.68</v>
      </c>
      <c r="P366" s="288">
        <f>O366*(1+Assumptions!$G$48)</f>
        <v>1.68</v>
      </c>
      <c r="Q366" s="288">
        <f>P366*(1+Assumptions!$G$48)</f>
        <v>1.68</v>
      </c>
      <c r="R366" s="288">
        <f>Q366*(1+Assumptions!$G$48)</f>
        <v>1.68</v>
      </c>
      <c r="S366" s="288">
        <f>R366*(1+Assumptions!$G$48)</f>
        <v>1.68</v>
      </c>
      <c r="T366" s="288">
        <f>S366*(1+Assumptions!$G$48)</f>
        <v>1.68</v>
      </c>
      <c r="U366" s="288">
        <f>T366*(1+Assumptions!$G$48)</f>
        <v>1.68</v>
      </c>
      <c r="V366" s="288">
        <f>U366*(1+Assumptions!$G$48)</f>
        <v>1.68</v>
      </c>
      <c r="W366" s="288">
        <f>V366*(1+Assumptions!$G$48)</f>
        <v>1.68</v>
      </c>
      <c r="X366" s="288">
        <f>W366*(1+Assumptions!$G$48)</f>
        <v>1.68</v>
      </c>
      <c r="Y366" s="232"/>
      <c r="Z366" s="232"/>
      <c r="AA366" s="232"/>
      <c r="AB366" s="232"/>
      <c r="AC366" s="232"/>
      <c r="AD366" s="232"/>
      <c r="AE366" s="232"/>
      <c r="AF366" s="232"/>
      <c r="AG366" s="232"/>
      <c r="AH366" s="232"/>
      <c r="AI366" s="232"/>
      <c r="AJ366" s="232"/>
      <c r="AK366" s="232"/>
      <c r="AL366" s="232"/>
      <c r="AM366" s="232"/>
      <c r="AN366" s="232"/>
      <c r="AO366" s="232"/>
      <c r="AP366" s="232"/>
      <c r="AQ366" s="232"/>
      <c r="AR366" s="232"/>
    </row>
    <row r="367" spans="1:44" x14ac:dyDescent="0.2">
      <c r="A367" s="232"/>
      <c r="B367" s="295" t="s">
        <v>456</v>
      </c>
      <c r="C367" s="296" t="b">
        <f t="shared" si="5"/>
        <v>0</v>
      </c>
      <c r="D367" s="7"/>
      <c r="E367" s="287">
        <v>4.71</v>
      </c>
      <c r="F367" s="287">
        <v>4.75</v>
      </c>
      <c r="G367" s="287">
        <v>4.8</v>
      </c>
      <c r="H367" s="287">
        <v>4.82</v>
      </c>
      <c r="I367" s="287">
        <v>4.8499999999999996</v>
      </c>
      <c r="J367" s="287">
        <v>4.88</v>
      </c>
      <c r="K367" s="287">
        <v>4.93</v>
      </c>
      <c r="L367" s="287">
        <v>5</v>
      </c>
      <c r="M367" s="287">
        <v>5.03</v>
      </c>
      <c r="N367" s="288">
        <f>M367*(1+Assumptions!$G$48)</f>
        <v>5.03</v>
      </c>
      <c r="O367" s="288">
        <f>N367*(1+Assumptions!$G$48)</f>
        <v>5.03</v>
      </c>
      <c r="P367" s="288">
        <f>O367*(1+Assumptions!$G$48)</f>
        <v>5.03</v>
      </c>
      <c r="Q367" s="288">
        <f>P367*(1+Assumptions!$G$48)</f>
        <v>5.03</v>
      </c>
      <c r="R367" s="288">
        <f>Q367*(1+Assumptions!$G$48)</f>
        <v>5.03</v>
      </c>
      <c r="S367" s="288">
        <f>R367*(1+Assumptions!$G$48)</f>
        <v>5.03</v>
      </c>
      <c r="T367" s="288">
        <f>S367*(1+Assumptions!$G$48)</f>
        <v>5.03</v>
      </c>
      <c r="U367" s="288">
        <f>T367*(1+Assumptions!$G$48)</f>
        <v>5.03</v>
      </c>
      <c r="V367" s="288">
        <f>U367*(1+Assumptions!$G$48)</f>
        <v>5.03</v>
      </c>
      <c r="W367" s="288">
        <f>V367*(1+Assumptions!$G$48)</f>
        <v>5.03</v>
      </c>
      <c r="X367" s="288">
        <f>W367*(1+Assumptions!$G$48)</f>
        <v>5.03</v>
      </c>
      <c r="Y367" s="232"/>
      <c r="Z367" s="232"/>
      <c r="AA367" s="232"/>
      <c r="AB367" s="232"/>
      <c r="AC367" s="232"/>
      <c r="AD367" s="232"/>
      <c r="AE367" s="232"/>
      <c r="AF367" s="232"/>
      <c r="AG367" s="232"/>
      <c r="AH367" s="232"/>
      <c r="AI367" s="232"/>
      <c r="AJ367" s="232"/>
      <c r="AK367" s="232"/>
      <c r="AL367" s="232"/>
      <c r="AM367" s="232"/>
      <c r="AN367" s="232"/>
      <c r="AO367" s="232"/>
      <c r="AP367" s="232"/>
      <c r="AQ367" s="232"/>
      <c r="AR367" s="232"/>
    </row>
    <row r="368" spans="1:44" x14ac:dyDescent="0.2">
      <c r="A368" s="232"/>
      <c r="B368" s="295" t="s">
        <v>457</v>
      </c>
      <c r="C368" s="296" t="b">
        <f t="shared" si="5"/>
        <v>0</v>
      </c>
      <c r="D368" s="7"/>
      <c r="E368" s="287">
        <v>3.38</v>
      </c>
      <c r="F368" s="287">
        <v>3.4</v>
      </c>
      <c r="G368" s="287">
        <v>3.4299999999999997</v>
      </c>
      <c r="H368" s="287">
        <v>3.46</v>
      </c>
      <c r="I368" s="287">
        <v>3.48</v>
      </c>
      <c r="J368" s="287">
        <v>3.5</v>
      </c>
      <c r="K368" s="287">
        <v>3.52</v>
      </c>
      <c r="L368" s="287">
        <v>3.55</v>
      </c>
      <c r="M368" s="287">
        <v>3.59</v>
      </c>
      <c r="N368" s="288">
        <f>M368*(1+Assumptions!$G$48)</f>
        <v>3.59</v>
      </c>
      <c r="O368" s="288">
        <f>N368*(1+Assumptions!$G$48)</f>
        <v>3.59</v>
      </c>
      <c r="P368" s="288">
        <f>O368*(1+Assumptions!$G$48)</f>
        <v>3.59</v>
      </c>
      <c r="Q368" s="288">
        <f>P368*(1+Assumptions!$G$48)</f>
        <v>3.59</v>
      </c>
      <c r="R368" s="288">
        <f>Q368*(1+Assumptions!$G$48)</f>
        <v>3.59</v>
      </c>
      <c r="S368" s="288">
        <f>R368*(1+Assumptions!$G$48)</f>
        <v>3.59</v>
      </c>
      <c r="T368" s="288">
        <f>S368*(1+Assumptions!$G$48)</f>
        <v>3.59</v>
      </c>
      <c r="U368" s="288">
        <f>T368*(1+Assumptions!$G$48)</f>
        <v>3.59</v>
      </c>
      <c r="V368" s="288">
        <f>U368*(1+Assumptions!$G$48)</f>
        <v>3.59</v>
      </c>
      <c r="W368" s="288">
        <f>V368*(1+Assumptions!$G$48)</f>
        <v>3.59</v>
      </c>
      <c r="X368" s="288">
        <f>W368*(1+Assumptions!$G$48)</f>
        <v>3.59</v>
      </c>
      <c r="Y368" s="232"/>
      <c r="Z368" s="232"/>
      <c r="AA368" s="232"/>
      <c r="AB368" s="232"/>
      <c r="AC368" s="232"/>
      <c r="AD368" s="232"/>
      <c r="AE368" s="232"/>
      <c r="AF368" s="232"/>
      <c r="AG368" s="232"/>
      <c r="AH368" s="232"/>
      <c r="AI368" s="232"/>
      <c r="AJ368" s="232"/>
      <c r="AK368" s="232"/>
      <c r="AL368" s="232"/>
      <c r="AM368" s="232"/>
      <c r="AN368" s="232"/>
      <c r="AO368" s="232"/>
      <c r="AP368" s="232"/>
      <c r="AQ368" s="232"/>
      <c r="AR368" s="232"/>
    </row>
    <row r="369" spans="1:44" x14ac:dyDescent="0.2">
      <c r="A369" s="232"/>
      <c r="B369" s="295" t="s">
        <v>458</v>
      </c>
      <c r="C369" s="296" t="b">
        <f t="shared" si="5"/>
        <v>0</v>
      </c>
      <c r="D369" s="7"/>
      <c r="E369" s="287">
        <v>13.029999999999998</v>
      </c>
      <c r="F369" s="287">
        <v>13.189999999999998</v>
      </c>
      <c r="G369" s="287">
        <v>13.399999999999999</v>
      </c>
      <c r="H369" s="287">
        <v>13.58</v>
      </c>
      <c r="I369" s="287">
        <v>13.64</v>
      </c>
      <c r="J369" s="287">
        <v>13.84</v>
      </c>
      <c r="K369" s="287">
        <v>14.019999999999998</v>
      </c>
      <c r="L369" s="287">
        <v>14.29</v>
      </c>
      <c r="M369" s="287">
        <v>14.419999999999998</v>
      </c>
      <c r="N369" s="288">
        <f>M369*(1+Assumptions!$G$48)</f>
        <v>14.419999999999998</v>
      </c>
      <c r="O369" s="288">
        <f>N369*(1+Assumptions!$G$48)</f>
        <v>14.419999999999998</v>
      </c>
      <c r="P369" s="288">
        <f>O369*(1+Assumptions!$G$48)</f>
        <v>14.419999999999998</v>
      </c>
      <c r="Q369" s="288">
        <f>P369*(1+Assumptions!$G$48)</f>
        <v>14.419999999999998</v>
      </c>
      <c r="R369" s="288">
        <f>Q369*(1+Assumptions!$G$48)</f>
        <v>14.419999999999998</v>
      </c>
      <c r="S369" s="288">
        <f>R369*(1+Assumptions!$G$48)</f>
        <v>14.419999999999998</v>
      </c>
      <c r="T369" s="288">
        <f>S369*(1+Assumptions!$G$48)</f>
        <v>14.419999999999998</v>
      </c>
      <c r="U369" s="288">
        <f>T369*(1+Assumptions!$G$48)</f>
        <v>14.419999999999998</v>
      </c>
      <c r="V369" s="288">
        <f>U369*(1+Assumptions!$G$48)</f>
        <v>14.419999999999998</v>
      </c>
      <c r="W369" s="288">
        <f>V369*(1+Assumptions!$G$48)</f>
        <v>14.419999999999998</v>
      </c>
      <c r="X369" s="288">
        <f>W369*(1+Assumptions!$G$48)</f>
        <v>14.419999999999998</v>
      </c>
      <c r="Y369" s="232"/>
      <c r="Z369" s="232"/>
      <c r="AA369" s="232"/>
      <c r="AB369" s="232"/>
      <c r="AC369" s="232"/>
      <c r="AD369" s="232"/>
      <c r="AE369" s="232"/>
      <c r="AF369" s="232"/>
      <c r="AG369" s="232"/>
      <c r="AH369" s="232"/>
      <c r="AI369" s="232"/>
      <c r="AJ369" s="232"/>
      <c r="AK369" s="232"/>
      <c r="AL369" s="232"/>
      <c r="AM369" s="232"/>
      <c r="AN369" s="232"/>
      <c r="AO369" s="232"/>
      <c r="AP369" s="232"/>
      <c r="AQ369" s="232"/>
      <c r="AR369" s="232"/>
    </row>
    <row r="370" spans="1:44" x14ac:dyDescent="0.2">
      <c r="A370" s="232"/>
      <c r="B370" s="295" t="s">
        <v>459</v>
      </c>
      <c r="C370" s="296" t="b">
        <f t="shared" si="5"/>
        <v>0</v>
      </c>
      <c r="D370" s="7"/>
      <c r="E370" s="287">
        <v>6.33</v>
      </c>
      <c r="F370" s="287">
        <v>6.2999999999999989</v>
      </c>
      <c r="G370" s="287">
        <v>6.26</v>
      </c>
      <c r="H370" s="287">
        <v>6.2399999999999993</v>
      </c>
      <c r="I370" s="287">
        <v>6.1999999999999993</v>
      </c>
      <c r="J370" s="287">
        <v>6.1599999999999993</v>
      </c>
      <c r="K370" s="287">
        <v>6.129999999999999</v>
      </c>
      <c r="L370" s="287">
        <v>6.1199999999999992</v>
      </c>
      <c r="M370" s="287">
        <v>6.0799999999999992</v>
      </c>
      <c r="N370" s="288">
        <f>M370*(1+Assumptions!$G$48)</f>
        <v>6.0799999999999992</v>
      </c>
      <c r="O370" s="288">
        <f>N370*(1+Assumptions!$G$48)</f>
        <v>6.0799999999999992</v>
      </c>
      <c r="P370" s="288">
        <f>O370*(1+Assumptions!$G$48)</f>
        <v>6.0799999999999992</v>
      </c>
      <c r="Q370" s="288">
        <f>P370*(1+Assumptions!$G$48)</f>
        <v>6.0799999999999992</v>
      </c>
      <c r="R370" s="288">
        <f>Q370*(1+Assumptions!$G$48)</f>
        <v>6.0799999999999992</v>
      </c>
      <c r="S370" s="288">
        <f>R370*(1+Assumptions!$G$48)</f>
        <v>6.0799999999999992</v>
      </c>
      <c r="T370" s="288">
        <f>S370*(1+Assumptions!$G$48)</f>
        <v>6.0799999999999992</v>
      </c>
      <c r="U370" s="288">
        <f>T370*(1+Assumptions!$G$48)</f>
        <v>6.0799999999999992</v>
      </c>
      <c r="V370" s="288">
        <f>U370*(1+Assumptions!$G$48)</f>
        <v>6.0799999999999992</v>
      </c>
      <c r="W370" s="288">
        <f>V370*(1+Assumptions!$G$48)</f>
        <v>6.0799999999999992</v>
      </c>
      <c r="X370" s="288">
        <f>W370*(1+Assumptions!$G$48)</f>
        <v>6.0799999999999992</v>
      </c>
      <c r="Y370" s="232"/>
      <c r="Z370" s="232"/>
      <c r="AA370" s="232"/>
      <c r="AB370" s="232"/>
      <c r="AC370" s="232"/>
      <c r="AD370" s="232"/>
      <c r="AE370" s="232"/>
      <c r="AF370" s="232"/>
      <c r="AG370" s="232"/>
      <c r="AH370" s="232"/>
      <c r="AI370" s="232"/>
      <c r="AJ370" s="232"/>
      <c r="AK370" s="232"/>
      <c r="AL370" s="232"/>
      <c r="AM370" s="232"/>
      <c r="AN370" s="232"/>
      <c r="AO370" s="232"/>
      <c r="AP370" s="232"/>
      <c r="AQ370" s="232"/>
      <c r="AR370" s="232"/>
    </row>
    <row r="371" spans="1:44" x14ac:dyDescent="0.2">
      <c r="A371" s="232"/>
      <c r="B371" s="295" t="s">
        <v>460</v>
      </c>
      <c r="C371" s="296" t="b">
        <f t="shared" si="5"/>
        <v>0</v>
      </c>
      <c r="D371" s="7"/>
      <c r="E371" s="287">
        <v>5.03</v>
      </c>
      <c r="F371" s="287">
        <v>5.03</v>
      </c>
      <c r="G371" s="287">
        <v>5.0399999999999991</v>
      </c>
      <c r="H371" s="287">
        <v>5.0599999999999987</v>
      </c>
      <c r="I371" s="287">
        <v>5.0599999999999987</v>
      </c>
      <c r="J371" s="287">
        <v>5.0599999999999987</v>
      </c>
      <c r="K371" s="287">
        <v>5.08</v>
      </c>
      <c r="L371" s="287">
        <v>5.0999999999999996</v>
      </c>
      <c r="M371" s="287">
        <v>5.1199999999999992</v>
      </c>
      <c r="N371" s="288">
        <f>M371*(1+Assumptions!$G$48)</f>
        <v>5.1199999999999992</v>
      </c>
      <c r="O371" s="288">
        <f>N371*(1+Assumptions!$G$48)</f>
        <v>5.1199999999999992</v>
      </c>
      <c r="P371" s="288">
        <f>O371*(1+Assumptions!$G$48)</f>
        <v>5.1199999999999992</v>
      </c>
      <c r="Q371" s="288">
        <f>P371*(1+Assumptions!$G$48)</f>
        <v>5.1199999999999992</v>
      </c>
      <c r="R371" s="288">
        <f>Q371*(1+Assumptions!$G$48)</f>
        <v>5.1199999999999992</v>
      </c>
      <c r="S371" s="288">
        <f>R371*(1+Assumptions!$G$48)</f>
        <v>5.1199999999999992</v>
      </c>
      <c r="T371" s="288">
        <f>S371*(1+Assumptions!$G$48)</f>
        <v>5.1199999999999992</v>
      </c>
      <c r="U371" s="288">
        <f>T371*(1+Assumptions!$G$48)</f>
        <v>5.1199999999999992</v>
      </c>
      <c r="V371" s="288">
        <f>U371*(1+Assumptions!$G$48)</f>
        <v>5.1199999999999992</v>
      </c>
      <c r="W371" s="288">
        <f>V371*(1+Assumptions!$G$48)</f>
        <v>5.1199999999999992</v>
      </c>
      <c r="X371" s="288">
        <f>W371*(1+Assumptions!$G$48)</f>
        <v>5.1199999999999992</v>
      </c>
      <c r="Y371" s="232"/>
      <c r="Z371" s="232"/>
      <c r="AA371" s="232"/>
      <c r="AB371" s="232"/>
      <c r="AC371" s="232"/>
      <c r="AD371" s="232"/>
      <c r="AE371" s="232"/>
      <c r="AF371" s="232"/>
      <c r="AG371" s="232"/>
      <c r="AH371" s="232"/>
      <c r="AI371" s="232"/>
      <c r="AJ371" s="232"/>
      <c r="AK371" s="232"/>
      <c r="AL371" s="232"/>
      <c r="AM371" s="232"/>
      <c r="AN371" s="232"/>
      <c r="AO371" s="232"/>
      <c r="AP371" s="232"/>
      <c r="AQ371" s="232"/>
      <c r="AR371" s="232"/>
    </row>
    <row r="372" spans="1:44" x14ac:dyDescent="0.2">
      <c r="A372" s="232"/>
      <c r="B372" s="295" t="s">
        <v>461</v>
      </c>
      <c r="C372" s="296" t="b">
        <f t="shared" si="5"/>
        <v>0</v>
      </c>
      <c r="D372" s="7"/>
      <c r="E372" s="287">
        <v>13.12</v>
      </c>
      <c r="F372" s="287">
        <v>13.239999999999998</v>
      </c>
      <c r="G372" s="287">
        <v>13.399999999999999</v>
      </c>
      <c r="H372" s="287">
        <v>13.619999999999997</v>
      </c>
      <c r="I372" s="287">
        <v>13.68</v>
      </c>
      <c r="J372" s="287">
        <v>13.809999999999999</v>
      </c>
      <c r="K372" s="287">
        <v>13.98</v>
      </c>
      <c r="L372" s="287">
        <v>14.179999999999998</v>
      </c>
      <c r="M372" s="287">
        <v>14.419999999999998</v>
      </c>
      <c r="N372" s="288">
        <f>M372*(1+Assumptions!$G$48)</f>
        <v>14.419999999999998</v>
      </c>
      <c r="O372" s="288">
        <f>N372*(1+Assumptions!$G$48)</f>
        <v>14.419999999999998</v>
      </c>
      <c r="P372" s="288">
        <f>O372*(1+Assumptions!$G$48)</f>
        <v>14.419999999999998</v>
      </c>
      <c r="Q372" s="288">
        <f>P372*(1+Assumptions!$G$48)</f>
        <v>14.419999999999998</v>
      </c>
      <c r="R372" s="288">
        <f>Q372*(1+Assumptions!$G$48)</f>
        <v>14.419999999999998</v>
      </c>
      <c r="S372" s="288">
        <f>R372*(1+Assumptions!$G$48)</f>
        <v>14.419999999999998</v>
      </c>
      <c r="T372" s="288">
        <f>S372*(1+Assumptions!$G$48)</f>
        <v>14.419999999999998</v>
      </c>
      <c r="U372" s="288">
        <f>T372*(1+Assumptions!$G$48)</f>
        <v>14.419999999999998</v>
      </c>
      <c r="V372" s="288">
        <f>U372*(1+Assumptions!$G$48)</f>
        <v>14.419999999999998</v>
      </c>
      <c r="W372" s="288">
        <f>V372*(1+Assumptions!$G$48)</f>
        <v>14.419999999999998</v>
      </c>
      <c r="X372" s="288">
        <f>W372*(1+Assumptions!$G$48)</f>
        <v>14.419999999999998</v>
      </c>
      <c r="Y372" s="232"/>
      <c r="Z372" s="232"/>
      <c r="AA372" s="232"/>
      <c r="AB372" s="232"/>
      <c r="AC372" s="232"/>
      <c r="AD372" s="232"/>
      <c r="AE372" s="232"/>
      <c r="AF372" s="232"/>
      <c r="AG372" s="232"/>
      <c r="AH372" s="232"/>
      <c r="AI372" s="232"/>
      <c r="AJ372" s="232"/>
      <c r="AK372" s="232"/>
      <c r="AL372" s="232"/>
      <c r="AM372" s="232"/>
      <c r="AN372" s="232"/>
      <c r="AO372" s="232"/>
      <c r="AP372" s="232"/>
      <c r="AQ372" s="232"/>
      <c r="AR372" s="232"/>
    </row>
    <row r="373" spans="1:44" x14ac:dyDescent="0.2">
      <c r="A373" s="232"/>
      <c r="B373" s="295" t="s">
        <v>462</v>
      </c>
      <c r="C373" s="296" t="b">
        <f t="shared" si="5"/>
        <v>0</v>
      </c>
      <c r="D373" s="7"/>
      <c r="E373" s="287">
        <v>2.83</v>
      </c>
      <c r="F373" s="287">
        <v>2.83</v>
      </c>
      <c r="G373" s="287">
        <v>2.83</v>
      </c>
      <c r="H373" s="287">
        <v>2.83</v>
      </c>
      <c r="I373" s="287">
        <v>2.83</v>
      </c>
      <c r="J373" s="287">
        <v>2.82</v>
      </c>
      <c r="K373" s="287">
        <v>2.82</v>
      </c>
      <c r="L373" s="287">
        <v>2.8099999999999996</v>
      </c>
      <c r="M373" s="287">
        <v>2.8</v>
      </c>
      <c r="N373" s="288">
        <f>M373*(1+Assumptions!$G$48)</f>
        <v>2.8</v>
      </c>
      <c r="O373" s="288">
        <f>N373*(1+Assumptions!$G$48)</f>
        <v>2.8</v>
      </c>
      <c r="P373" s="288">
        <f>O373*(1+Assumptions!$G$48)</f>
        <v>2.8</v>
      </c>
      <c r="Q373" s="288">
        <f>P373*(1+Assumptions!$G$48)</f>
        <v>2.8</v>
      </c>
      <c r="R373" s="288">
        <f>Q373*(1+Assumptions!$G$48)</f>
        <v>2.8</v>
      </c>
      <c r="S373" s="288">
        <f>R373*(1+Assumptions!$G$48)</f>
        <v>2.8</v>
      </c>
      <c r="T373" s="288">
        <f>S373*(1+Assumptions!$G$48)</f>
        <v>2.8</v>
      </c>
      <c r="U373" s="288">
        <f>T373*(1+Assumptions!$G$48)</f>
        <v>2.8</v>
      </c>
      <c r="V373" s="288">
        <f>U373*(1+Assumptions!$G$48)</f>
        <v>2.8</v>
      </c>
      <c r="W373" s="288">
        <f>V373*(1+Assumptions!$G$48)</f>
        <v>2.8</v>
      </c>
      <c r="X373" s="288">
        <f>W373*(1+Assumptions!$G$48)</f>
        <v>2.8</v>
      </c>
      <c r="Y373" s="232"/>
      <c r="Z373" s="232"/>
      <c r="AA373" s="232"/>
      <c r="AB373" s="232"/>
      <c r="AC373" s="232"/>
      <c r="AD373" s="232"/>
      <c r="AE373" s="232"/>
      <c r="AF373" s="232"/>
      <c r="AG373" s="232"/>
      <c r="AH373" s="232"/>
      <c r="AI373" s="232"/>
      <c r="AJ373" s="232"/>
      <c r="AK373" s="232"/>
      <c r="AL373" s="232"/>
      <c r="AM373" s="232"/>
      <c r="AN373" s="232"/>
      <c r="AO373" s="232"/>
      <c r="AP373" s="232"/>
      <c r="AQ373" s="232"/>
      <c r="AR373" s="232"/>
    </row>
    <row r="374" spans="1:44" x14ac:dyDescent="0.2">
      <c r="A374" s="232"/>
      <c r="B374" s="295" t="s">
        <v>463</v>
      </c>
      <c r="C374" s="296" t="b">
        <f t="shared" si="5"/>
        <v>0</v>
      </c>
      <c r="D374" s="7"/>
      <c r="E374" s="287">
        <v>6.99</v>
      </c>
      <c r="F374" s="287">
        <v>6.99</v>
      </c>
      <c r="G374" s="287">
        <v>7.0099999999999989</v>
      </c>
      <c r="H374" s="287">
        <v>7.02</v>
      </c>
      <c r="I374" s="287">
        <v>7</v>
      </c>
      <c r="J374" s="287">
        <v>6.98</v>
      </c>
      <c r="K374" s="287">
        <v>7</v>
      </c>
      <c r="L374" s="287">
        <v>7.02</v>
      </c>
      <c r="M374" s="287">
        <v>6.99</v>
      </c>
      <c r="N374" s="288">
        <f>M374*(1+Assumptions!$G$48)</f>
        <v>6.99</v>
      </c>
      <c r="O374" s="288">
        <f>N374*(1+Assumptions!$G$48)</f>
        <v>6.99</v>
      </c>
      <c r="P374" s="288">
        <f>O374*(1+Assumptions!$G$48)</f>
        <v>6.99</v>
      </c>
      <c r="Q374" s="288">
        <f>P374*(1+Assumptions!$G$48)</f>
        <v>6.99</v>
      </c>
      <c r="R374" s="288">
        <f>Q374*(1+Assumptions!$G$48)</f>
        <v>6.99</v>
      </c>
      <c r="S374" s="288">
        <f>R374*(1+Assumptions!$G$48)</f>
        <v>6.99</v>
      </c>
      <c r="T374" s="288">
        <f>S374*(1+Assumptions!$G$48)</f>
        <v>6.99</v>
      </c>
      <c r="U374" s="288">
        <f>T374*(1+Assumptions!$G$48)</f>
        <v>6.99</v>
      </c>
      <c r="V374" s="288">
        <f>U374*(1+Assumptions!$G$48)</f>
        <v>6.99</v>
      </c>
      <c r="W374" s="288">
        <f>V374*(1+Assumptions!$G$48)</f>
        <v>6.99</v>
      </c>
      <c r="X374" s="288">
        <f>W374*(1+Assumptions!$G$48)</f>
        <v>6.99</v>
      </c>
      <c r="Y374" s="232"/>
      <c r="Z374" s="232"/>
      <c r="AA374" s="232"/>
      <c r="AB374" s="232"/>
      <c r="AC374" s="232"/>
      <c r="AD374" s="232"/>
      <c r="AE374" s="232"/>
      <c r="AF374" s="232"/>
      <c r="AG374" s="232"/>
      <c r="AH374" s="232"/>
      <c r="AI374" s="232"/>
      <c r="AJ374" s="232"/>
      <c r="AK374" s="232"/>
      <c r="AL374" s="232"/>
      <c r="AM374" s="232"/>
      <c r="AN374" s="232"/>
      <c r="AO374" s="232"/>
      <c r="AP374" s="232"/>
      <c r="AQ374" s="232"/>
      <c r="AR374" s="232"/>
    </row>
    <row r="375" spans="1:44" x14ac:dyDescent="0.2">
      <c r="A375" s="232"/>
      <c r="B375" s="295" t="s">
        <v>464</v>
      </c>
      <c r="C375" s="296" t="b">
        <f t="shared" si="5"/>
        <v>0</v>
      </c>
      <c r="D375" s="7"/>
      <c r="E375" s="287">
        <v>1.78</v>
      </c>
      <c r="F375" s="287">
        <v>1.78</v>
      </c>
      <c r="G375" s="287">
        <v>1.78</v>
      </c>
      <c r="H375" s="287">
        <v>1.78</v>
      </c>
      <c r="I375" s="287">
        <v>1.78</v>
      </c>
      <c r="J375" s="287">
        <v>1.78</v>
      </c>
      <c r="K375" s="287">
        <v>1.78</v>
      </c>
      <c r="L375" s="287">
        <v>1.79</v>
      </c>
      <c r="M375" s="287">
        <v>1.8</v>
      </c>
      <c r="N375" s="288">
        <f>M375*(1+Assumptions!$G$48)</f>
        <v>1.8</v>
      </c>
      <c r="O375" s="288">
        <f>N375*(1+Assumptions!$G$48)</f>
        <v>1.8</v>
      </c>
      <c r="P375" s="288">
        <f>O375*(1+Assumptions!$G$48)</f>
        <v>1.8</v>
      </c>
      <c r="Q375" s="288">
        <f>P375*(1+Assumptions!$G$48)</f>
        <v>1.8</v>
      </c>
      <c r="R375" s="288">
        <f>Q375*(1+Assumptions!$G$48)</f>
        <v>1.8</v>
      </c>
      <c r="S375" s="288">
        <f>R375*(1+Assumptions!$G$48)</f>
        <v>1.8</v>
      </c>
      <c r="T375" s="288">
        <f>S375*(1+Assumptions!$G$48)</f>
        <v>1.8</v>
      </c>
      <c r="U375" s="288">
        <f>T375*(1+Assumptions!$G$48)</f>
        <v>1.8</v>
      </c>
      <c r="V375" s="288">
        <f>U375*(1+Assumptions!$G$48)</f>
        <v>1.8</v>
      </c>
      <c r="W375" s="288">
        <f>V375*(1+Assumptions!$G$48)</f>
        <v>1.8</v>
      </c>
      <c r="X375" s="288">
        <f>W375*(1+Assumptions!$G$48)</f>
        <v>1.8</v>
      </c>
      <c r="Y375" s="232"/>
      <c r="Z375" s="232"/>
      <c r="AA375" s="232"/>
      <c r="AB375" s="232"/>
      <c r="AC375" s="232"/>
      <c r="AD375" s="232"/>
      <c r="AE375" s="232"/>
      <c r="AF375" s="232"/>
      <c r="AG375" s="232"/>
      <c r="AH375" s="232"/>
      <c r="AI375" s="232"/>
      <c r="AJ375" s="232"/>
      <c r="AK375" s="232"/>
      <c r="AL375" s="232"/>
      <c r="AM375" s="232"/>
      <c r="AN375" s="232"/>
      <c r="AO375" s="232"/>
      <c r="AP375" s="232"/>
      <c r="AQ375" s="232"/>
      <c r="AR375" s="232"/>
    </row>
    <row r="376" spans="1:44" x14ac:dyDescent="0.2">
      <c r="A376" s="232"/>
      <c r="B376" s="295" t="s">
        <v>465</v>
      </c>
      <c r="C376" s="296" t="b">
        <f t="shared" si="5"/>
        <v>0</v>
      </c>
      <c r="D376" s="7"/>
      <c r="E376" s="287">
        <v>7.7799999999999994</v>
      </c>
      <c r="F376" s="287">
        <v>7.82</v>
      </c>
      <c r="G376" s="287">
        <v>7.9</v>
      </c>
      <c r="H376" s="287">
        <v>7.96</v>
      </c>
      <c r="I376" s="287">
        <v>8</v>
      </c>
      <c r="J376" s="287">
        <v>8.06</v>
      </c>
      <c r="K376" s="287">
        <v>8.129999999999999</v>
      </c>
      <c r="L376" s="287">
        <v>8.23</v>
      </c>
      <c r="M376" s="287">
        <v>8.2799999999999994</v>
      </c>
      <c r="N376" s="288">
        <f>M376*(1+Assumptions!$G$48)</f>
        <v>8.2799999999999994</v>
      </c>
      <c r="O376" s="288">
        <f>N376*(1+Assumptions!$G$48)</f>
        <v>8.2799999999999994</v>
      </c>
      <c r="P376" s="288">
        <f>O376*(1+Assumptions!$G$48)</f>
        <v>8.2799999999999994</v>
      </c>
      <c r="Q376" s="288">
        <f>P376*(1+Assumptions!$G$48)</f>
        <v>8.2799999999999994</v>
      </c>
      <c r="R376" s="288">
        <f>Q376*(1+Assumptions!$G$48)</f>
        <v>8.2799999999999994</v>
      </c>
      <c r="S376" s="288">
        <f>R376*(1+Assumptions!$G$48)</f>
        <v>8.2799999999999994</v>
      </c>
      <c r="T376" s="288">
        <f>S376*(1+Assumptions!$G$48)</f>
        <v>8.2799999999999994</v>
      </c>
      <c r="U376" s="288">
        <f>T376*(1+Assumptions!$G$48)</f>
        <v>8.2799999999999994</v>
      </c>
      <c r="V376" s="288">
        <f>U376*(1+Assumptions!$G$48)</f>
        <v>8.2799999999999994</v>
      </c>
      <c r="W376" s="288">
        <f>V376*(1+Assumptions!$G$48)</f>
        <v>8.2799999999999994</v>
      </c>
      <c r="X376" s="288">
        <f>W376*(1+Assumptions!$G$48)</f>
        <v>8.2799999999999994</v>
      </c>
      <c r="Y376" s="232"/>
      <c r="Z376" s="232"/>
      <c r="AA376" s="232"/>
      <c r="AB376" s="232"/>
      <c r="AC376" s="232"/>
      <c r="AD376" s="232"/>
      <c r="AE376" s="232"/>
      <c r="AF376" s="232"/>
      <c r="AG376" s="232"/>
      <c r="AH376" s="232"/>
      <c r="AI376" s="232"/>
      <c r="AJ376" s="232"/>
      <c r="AK376" s="232"/>
      <c r="AL376" s="232"/>
      <c r="AM376" s="232"/>
      <c r="AN376" s="232"/>
      <c r="AO376" s="232"/>
      <c r="AP376" s="232"/>
      <c r="AQ376" s="232"/>
      <c r="AR376" s="232"/>
    </row>
    <row r="377" spans="1:44" x14ac:dyDescent="0.2">
      <c r="A377" s="232"/>
      <c r="B377" s="295" t="s">
        <v>466</v>
      </c>
      <c r="C377" s="296" t="b">
        <f t="shared" si="5"/>
        <v>0</v>
      </c>
      <c r="D377" s="7"/>
      <c r="E377" s="287">
        <v>11.28</v>
      </c>
      <c r="F377" s="287">
        <v>11.47</v>
      </c>
      <c r="G377" s="287">
        <v>11.76</v>
      </c>
      <c r="H377" s="287">
        <v>11.999999999999998</v>
      </c>
      <c r="I377" s="287">
        <v>12.159999999999998</v>
      </c>
      <c r="J377" s="287">
        <v>12.39</v>
      </c>
      <c r="K377" s="287">
        <v>12.81</v>
      </c>
      <c r="L377" s="287">
        <v>13.219999999999999</v>
      </c>
      <c r="M377" s="287">
        <v>13.509999999999998</v>
      </c>
      <c r="N377" s="288">
        <f>M377*(1+Assumptions!$G$48)</f>
        <v>13.509999999999998</v>
      </c>
      <c r="O377" s="288">
        <f>N377*(1+Assumptions!$G$48)</f>
        <v>13.509999999999998</v>
      </c>
      <c r="P377" s="288">
        <f>O377*(1+Assumptions!$G$48)</f>
        <v>13.509999999999998</v>
      </c>
      <c r="Q377" s="288">
        <f>P377*(1+Assumptions!$G$48)</f>
        <v>13.509999999999998</v>
      </c>
      <c r="R377" s="288">
        <f>Q377*(1+Assumptions!$G$48)</f>
        <v>13.509999999999998</v>
      </c>
      <c r="S377" s="288">
        <f>R377*(1+Assumptions!$G$48)</f>
        <v>13.509999999999998</v>
      </c>
      <c r="T377" s="288">
        <f>S377*(1+Assumptions!$G$48)</f>
        <v>13.509999999999998</v>
      </c>
      <c r="U377" s="288">
        <f>T377*(1+Assumptions!$G$48)</f>
        <v>13.509999999999998</v>
      </c>
      <c r="V377" s="288">
        <f>U377*(1+Assumptions!$G$48)</f>
        <v>13.509999999999998</v>
      </c>
      <c r="W377" s="288">
        <f>V377*(1+Assumptions!$G$48)</f>
        <v>13.509999999999998</v>
      </c>
      <c r="X377" s="288">
        <f>W377*(1+Assumptions!$G$48)</f>
        <v>13.509999999999998</v>
      </c>
      <c r="Y377" s="232"/>
      <c r="Z377" s="232"/>
      <c r="AA377" s="232"/>
      <c r="AB377" s="232"/>
      <c r="AC377" s="232"/>
      <c r="AD377" s="232"/>
      <c r="AE377" s="232"/>
      <c r="AF377" s="232"/>
      <c r="AG377" s="232"/>
      <c r="AH377" s="232"/>
      <c r="AI377" s="232"/>
      <c r="AJ377" s="232"/>
      <c r="AK377" s="232"/>
      <c r="AL377" s="232"/>
      <c r="AM377" s="232"/>
      <c r="AN377" s="232"/>
      <c r="AO377" s="232"/>
      <c r="AP377" s="232"/>
      <c r="AQ377" s="232"/>
      <c r="AR377" s="232"/>
    </row>
    <row r="378" spans="1:44" x14ac:dyDescent="0.2">
      <c r="A378" s="232"/>
      <c r="B378" s="295" t="s">
        <v>467</v>
      </c>
      <c r="C378" s="296" t="b">
        <f t="shared" si="5"/>
        <v>0</v>
      </c>
      <c r="D378" s="7"/>
      <c r="E378" s="287">
        <v>10.43</v>
      </c>
      <c r="F378" s="287">
        <v>10.61</v>
      </c>
      <c r="G378" s="287">
        <v>10.83</v>
      </c>
      <c r="H378" s="287">
        <v>11.03</v>
      </c>
      <c r="I378" s="287">
        <v>11.15</v>
      </c>
      <c r="J378" s="287">
        <v>11.32</v>
      </c>
      <c r="K378" s="287">
        <v>11.54</v>
      </c>
      <c r="L378" s="287">
        <v>11.829999999999998</v>
      </c>
      <c r="M378" s="287">
        <v>11.979999999999999</v>
      </c>
      <c r="N378" s="288">
        <f>M378*(1+Assumptions!$G$48)</f>
        <v>11.979999999999999</v>
      </c>
      <c r="O378" s="288">
        <f>N378*(1+Assumptions!$G$48)</f>
        <v>11.979999999999999</v>
      </c>
      <c r="P378" s="288">
        <f>O378*(1+Assumptions!$G$48)</f>
        <v>11.979999999999999</v>
      </c>
      <c r="Q378" s="288">
        <f>P378*(1+Assumptions!$G$48)</f>
        <v>11.979999999999999</v>
      </c>
      <c r="R378" s="288">
        <f>Q378*(1+Assumptions!$G$48)</f>
        <v>11.979999999999999</v>
      </c>
      <c r="S378" s="288">
        <f>R378*(1+Assumptions!$G$48)</f>
        <v>11.979999999999999</v>
      </c>
      <c r="T378" s="288">
        <f>S378*(1+Assumptions!$G$48)</f>
        <v>11.979999999999999</v>
      </c>
      <c r="U378" s="288">
        <f>T378*(1+Assumptions!$G$48)</f>
        <v>11.979999999999999</v>
      </c>
      <c r="V378" s="288">
        <f>U378*(1+Assumptions!$G$48)</f>
        <v>11.979999999999999</v>
      </c>
      <c r="W378" s="288">
        <f>V378*(1+Assumptions!$G$48)</f>
        <v>11.979999999999999</v>
      </c>
      <c r="X378" s="288">
        <f>W378*(1+Assumptions!$G$48)</f>
        <v>11.979999999999999</v>
      </c>
      <c r="Y378" s="232"/>
      <c r="Z378" s="232"/>
      <c r="AA378" s="232"/>
      <c r="AB378" s="232"/>
      <c r="AC378" s="232"/>
      <c r="AD378" s="232"/>
      <c r="AE378" s="232"/>
      <c r="AF378" s="232"/>
      <c r="AG378" s="232"/>
      <c r="AH378" s="232"/>
      <c r="AI378" s="232"/>
      <c r="AJ378" s="232"/>
      <c r="AK378" s="232"/>
      <c r="AL378" s="232"/>
      <c r="AM378" s="232"/>
      <c r="AN378" s="232"/>
      <c r="AO378" s="232"/>
      <c r="AP378" s="232"/>
      <c r="AQ378" s="232"/>
      <c r="AR378" s="232"/>
    </row>
    <row r="379" spans="1:44" x14ac:dyDescent="0.2">
      <c r="A379" s="232"/>
      <c r="B379" s="295" t="s">
        <v>468</v>
      </c>
      <c r="C379" s="296" t="b">
        <f t="shared" si="5"/>
        <v>0</v>
      </c>
      <c r="D379" s="7"/>
      <c r="E379" s="287">
        <v>9.43</v>
      </c>
      <c r="F379" s="287">
        <v>9.6999999999999993</v>
      </c>
      <c r="G379" s="287">
        <v>10.02</v>
      </c>
      <c r="H379" s="287">
        <v>10.3</v>
      </c>
      <c r="I379" s="287">
        <v>10.51</v>
      </c>
      <c r="J379" s="287">
        <v>10.75</v>
      </c>
      <c r="K379" s="287">
        <v>11.14</v>
      </c>
      <c r="L379" s="287">
        <v>11.57</v>
      </c>
      <c r="M379" s="287">
        <v>11.9</v>
      </c>
      <c r="N379" s="288">
        <f>M379*(1+Assumptions!$G$48)</f>
        <v>11.9</v>
      </c>
      <c r="O379" s="288">
        <f>N379*(1+Assumptions!$G$48)</f>
        <v>11.9</v>
      </c>
      <c r="P379" s="288">
        <f>O379*(1+Assumptions!$G$48)</f>
        <v>11.9</v>
      </c>
      <c r="Q379" s="288">
        <f>P379*(1+Assumptions!$G$48)</f>
        <v>11.9</v>
      </c>
      <c r="R379" s="288">
        <f>Q379*(1+Assumptions!$G$48)</f>
        <v>11.9</v>
      </c>
      <c r="S379" s="288">
        <f>R379*(1+Assumptions!$G$48)</f>
        <v>11.9</v>
      </c>
      <c r="T379" s="288">
        <f>S379*(1+Assumptions!$G$48)</f>
        <v>11.9</v>
      </c>
      <c r="U379" s="288">
        <f>T379*(1+Assumptions!$G$48)</f>
        <v>11.9</v>
      </c>
      <c r="V379" s="288">
        <f>U379*(1+Assumptions!$G$48)</f>
        <v>11.9</v>
      </c>
      <c r="W379" s="288">
        <f>V379*(1+Assumptions!$G$48)</f>
        <v>11.9</v>
      </c>
      <c r="X379" s="288">
        <f>W379*(1+Assumptions!$G$48)</f>
        <v>11.9</v>
      </c>
      <c r="Y379" s="232"/>
      <c r="Z379" s="232"/>
      <c r="AA379" s="232"/>
      <c r="AB379" s="232"/>
      <c r="AC379" s="232"/>
      <c r="AD379" s="232"/>
      <c r="AE379" s="232"/>
      <c r="AF379" s="232"/>
      <c r="AG379" s="232"/>
      <c r="AH379" s="232"/>
      <c r="AI379" s="232"/>
      <c r="AJ379" s="232"/>
      <c r="AK379" s="232"/>
      <c r="AL379" s="232"/>
      <c r="AM379" s="232"/>
      <c r="AN379" s="232"/>
      <c r="AO379" s="232"/>
      <c r="AP379" s="232"/>
      <c r="AQ379" s="232"/>
      <c r="AR379" s="232"/>
    </row>
    <row r="380" spans="1:44" x14ac:dyDescent="0.2">
      <c r="A380" s="232"/>
      <c r="B380" s="295" t="s">
        <v>469</v>
      </c>
      <c r="C380" s="296" t="b">
        <f t="shared" si="5"/>
        <v>0</v>
      </c>
      <c r="D380" s="7"/>
      <c r="E380" s="287">
        <v>5.9999999999999991</v>
      </c>
      <c r="F380" s="287">
        <v>6.1</v>
      </c>
      <c r="G380" s="287">
        <v>6.2399999999999993</v>
      </c>
      <c r="H380" s="287">
        <v>6.34</v>
      </c>
      <c r="I380" s="287">
        <v>6.3999999999999995</v>
      </c>
      <c r="J380" s="287">
        <v>6.47</v>
      </c>
      <c r="K380" s="287">
        <v>6.6099999999999994</v>
      </c>
      <c r="L380" s="287">
        <v>6.7799999999999994</v>
      </c>
      <c r="M380" s="287">
        <v>6.84</v>
      </c>
      <c r="N380" s="288">
        <f>M380*(1+Assumptions!$G$48)</f>
        <v>6.84</v>
      </c>
      <c r="O380" s="288">
        <f>N380*(1+Assumptions!$G$48)</f>
        <v>6.84</v>
      </c>
      <c r="P380" s="288">
        <f>O380*(1+Assumptions!$G$48)</f>
        <v>6.84</v>
      </c>
      <c r="Q380" s="288">
        <f>P380*(1+Assumptions!$G$48)</f>
        <v>6.84</v>
      </c>
      <c r="R380" s="288">
        <f>Q380*(1+Assumptions!$G$48)</f>
        <v>6.84</v>
      </c>
      <c r="S380" s="288">
        <f>R380*(1+Assumptions!$G$48)</f>
        <v>6.84</v>
      </c>
      <c r="T380" s="288">
        <f>S380*(1+Assumptions!$G$48)</f>
        <v>6.84</v>
      </c>
      <c r="U380" s="288">
        <f>T380*(1+Assumptions!$G$48)</f>
        <v>6.84</v>
      </c>
      <c r="V380" s="288">
        <f>U380*(1+Assumptions!$G$48)</f>
        <v>6.84</v>
      </c>
      <c r="W380" s="288">
        <f>V380*(1+Assumptions!$G$48)</f>
        <v>6.84</v>
      </c>
      <c r="X380" s="288">
        <f>W380*(1+Assumptions!$G$48)</f>
        <v>6.84</v>
      </c>
      <c r="Y380" s="232"/>
      <c r="Z380" s="232"/>
      <c r="AA380" s="232"/>
      <c r="AB380" s="232"/>
      <c r="AC380" s="232"/>
      <c r="AD380" s="232"/>
      <c r="AE380" s="232"/>
      <c r="AF380" s="232"/>
      <c r="AG380" s="232"/>
      <c r="AH380" s="232"/>
      <c r="AI380" s="232"/>
      <c r="AJ380" s="232"/>
      <c r="AK380" s="232"/>
      <c r="AL380" s="232"/>
      <c r="AM380" s="232"/>
      <c r="AN380" s="232"/>
      <c r="AO380" s="232"/>
      <c r="AP380" s="232"/>
      <c r="AQ380" s="232"/>
      <c r="AR380" s="232"/>
    </row>
    <row r="381" spans="1:44" x14ac:dyDescent="0.2">
      <c r="A381" s="232"/>
      <c r="B381" s="295" t="s">
        <v>470</v>
      </c>
      <c r="C381" s="296" t="b">
        <f t="shared" si="5"/>
        <v>0</v>
      </c>
      <c r="D381" s="7"/>
      <c r="E381" s="287">
        <v>6.01</v>
      </c>
      <c r="F381" s="287">
        <v>6.3199999999999994</v>
      </c>
      <c r="G381" s="287">
        <v>6.2899999999999991</v>
      </c>
      <c r="H381" s="287">
        <v>6.27</v>
      </c>
      <c r="I381" s="287">
        <v>6.26</v>
      </c>
      <c r="J381" s="287">
        <v>6.2799999999999994</v>
      </c>
      <c r="K381" s="287">
        <v>6.33</v>
      </c>
      <c r="L381" s="287">
        <v>6.35</v>
      </c>
      <c r="M381" s="287">
        <v>6.379999999999999</v>
      </c>
      <c r="N381" s="288">
        <f>M381*(1+Assumptions!$G$48)</f>
        <v>6.379999999999999</v>
      </c>
      <c r="O381" s="288">
        <f>N381*(1+Assumptions!$G$48)</f>
        <v>6.379999999999999</v>
      </c>
      <c r="P381" s="288">
        <f>O381*(1+Assumptions!$G$48)</f>
        <v>6.379999999999999</v>
      </c>
      <c r="Q381" s="288">
        <f>P381*(1+Assumptions!$G$48)</f>
        <v>6.379999999999999</v>
      </c>
      <c r="R381" s="288">
        <f>Q381*(1+Assumptions!$G$48)</f>
        <v>6.379999999999999</v>
      </c>
      <c r="S381" s="288">
        <f>R381*(1+Assumptions!$G$48)</f>
        <v>6.379999999999999</v>
      </c>
      <c r="T381" s="288">
        <f>S381*(1+Assumptions!$G$48)</f>
        <v>6.379999999999999</v>
      </c>
      <c r="U381" s="288">
        <f>T381*(1+Assumptions!$G$48)</f>
        <v>6.379999999999999</v>
      </c>
      <c r="V381" s="288">
        <f>U381*(1+Assumptions!$G$48)</f>
        <v>6.379999999999999</v>
      </c>
      <c r="W381" s="288">
        <f>V381*(1+Assumptions!$G$48)</f>
        <v>6.379999999999999</v>
      </c>
      <c r="X381" s="288">
        <f>W381*(1+Assumptions!$G$48)</f>
        <v>6.379999999999999</v>
      </c>
      <c r="Y381" s="232"/>
      <c r="Z381" s="232"/>
      <c r="AA381" s="232"/>
      <c r="AB381" s="232"/>
      <c r="AC381" s="232"/>
      <c r="AD381" s="232"/>
      <c r="AE381" s="232"/>
      <c r="AF381" s="232"/>
      <c r="AG381" s="232"/>
      <c r="AH381" s="232"/>
      <c r="AI381" s="232"/>
      <c r="AJ381" s="232"/>
      <c r="AK381" s="232"/>
      <c r="AL381" s="232"/>
      <c r="AM381" s="232"/>
      <c r="AN381" s="232"/>
      <c r="AO381" s="232"/>
      <c r="AP381" s="232"/>
      <c r="AQ381" s="232"/>
      <c r="AR381" s="232"/>
    </row>
    <row r="382" spans="1:44" x14ac:dyDescent="0.2">
      <c r="A382" s="232"/>
      <c r="B382" s="295" t="s">
        <v>471</v>
      </c>
      <c r="C382" s="296" t="b">
        <f t="shared" si="5"/>
        <v>0</v>
      </c>
      <c r="D382" s="7"/>
      <c r="E382" s="287">
        <v>2.5599999999999996</v>
      </c>
      <c r="F382" s="287">
        <v>2.58</v>
      </c>
      <c r="G382" s="287">
        <v>2.6099999999999994</v>
      </c>
      <c r="H382" s="287">
        <v>2.6399999999999997</v>
      </c>
      <c r="I382" s="287">
        <v>2.66</v>
      </c>
      <c r="J382" s="287">
        <v>2.6799999999999997</v>
      </c>
      <c r="K382" s="287">
        <v>2.7</v>
      </c>
      <c r="L382" s="287">
        <v>2.75</v>
      </c>
      <c r="M382" s="287">
        <v>2.76</v>
      </c>
      <c r="N382" s="288">
        <f>M382*(1+Assumptions!$G$48)</f>
        <v>2.76</v>
      </c>
      <c r="O382" s="288">
        <f>N382*(1+Assumptions!$G$48)</f>
        <v>2.76</v>
      </c>
      <c r="P382" s="288">
        <f>O382*(1+Assumptions!$G$48)</f>
        <v>2.76</v>
      </c>
      <c r="Q382" s="288">
        <f>P382*(1+Assumptions!$G$48)</f>
        <v>2.76</v>
      </c>
      <c r="R382" s="288">
        <f>Q382*(1+Assumptions!$G$48)</f>
        <v>2.76</v>
      </c>
      <c r="S382" s="288">
        <f>R382*(1+Assumptions!$G$48)</f>
        <v>2.76</v>
      </c>
      <c r="T382" s="288">
        <f>S382*(1+Assumptions!$G$48)</f>
        <v>2.76</v>
      </c>
      <c r="U382" s="288">
        <f>T382*(1+Assumptions!$G$48)</f>
        <v>2.76</v>
      </c>
      <c r="V382" s="288">
        <f>U382*(1+Assumptions!$G$48)</f>
        <v>2.76</v>
      </c>
      <c r="W382" s="288">
        <f>V382*(1+Assumptions!$G$48)</f>
        <v>2.76</v>
      </c>
      <c r="X382" s="288">
        <f>W382*(1+Assumptions!$G$48)</f>
        <v>2.76</v>
      </c>
      <c r="Y382" s="232"/>
      <c r="Z382" s="232"/>
      <c r="AA382" s="232"/>
      <c r="AB382" s="232"/>
      <c r="AC382" s="232"/>
      <c r="AD382" s="232"/>
      <c r="AE382" s="232"/>
      <c r="AF382" s="232"/>
      <c r="AG382" s="232"/>
      <c r="AH382" s="232"/>
      <c r="AI382" s="232"/>
      <c r="AJ382" s="232"/>
      <c r="AK382" s="232"/>
      <c r="AL382" s="232"/>
      <c r="AM382" s="232"/>
      <c r="AN382" s="232"/>
      <c r="AO382" s="232"/>
      <c r="AP382" s="232"/>
      <c r="AQ382" s="232"/>
      <c r="AR382" s="232"/>
    </row>
    <row r="383" spans="1:44" x14ac:dyDescent="0.2">
      <c r="A383" s="232"/>
      <c r="B383" s="295" t="s">
        <v>472</v>
      </c>
      <c r="C383" s="296" t="b">
        <f t="shared" si="5"/>
        <v>0</v>
      </c>
      <c r="D383" s="7"/>
      <c r="E383" s="287">
        <v>4.62</v>
      </c>
      <c r="F383" s="287">
        <v>4.6899999999999995</v>
      </c>
      <c r="G383" s="287">
        <v>4.79</v>
      </c>
      <c r="H383" s="287">
        <v>4.87</v>
      </c>
      <c r="I383" s="287">
        <v>4.92</v>
      </c>
      <c r="J383" s="287">
        <v>4.99</v>
      </c>
      <c r="K383" s="287">
        <v>5.08</v>
      </c>
      <c r="L383" s="287">
        <v>5.1999999999999993</v>
      </c>
      <c r="M383" s="287">
        <v>5.27</v>
      </c>
      <c r="N383" s="288">
        <f>M383*(1+Assumptions!$G$48)</f>
        <v>5.27</v>
      </c>
      <c r="O383" s="288">
        <f>N383*(1+Assumptions!$G$48)</f>
        <v>5.27</v>
      </c>
      <c r="P383" s="288">
        <f>O383*(1+Assumptions!$G$48)</f>
        <v>5.27</v>
      </c>
      <c r="Q383" s="288">
        <f>P383*(1+Assumptions!$G$48)</f>
        <v>5.27</v>
      </c>
      <c r="R383" s="288">
        <f>Q383*(1+Assumptions!$G$48)</f>
        <v>5.27</v>
      </c>
      <c r="S383" s="288">
        <f>R383*(1+Assumptions!$G$48)</f>
        <v>5.27</v>
      </c>
      <c r="T383" s="288">
        <f>S383*(1+Assumptions!$G$48)</f>
        <v>5.27</v>
      </c>
      <c r="U383" s="288">
        <f>T383*(1+Assumptions!$G$48)</f>
        <v>5.27</v>
      </c>
      <c r="V383" s="288">
        <f>U383*(1+Assumptions!$G$48)</f>
        <v>5.27</v>
      </c>
      <c r="W383" s="288">
        <f>V383*(1+Assumptions!$G$48)</f>
        <v>5.27</v>
      </c>
      <c r="X383" s="288">
        <f>W383*(1+Assumptions!$G$48)</f>
        <v>5.27</v>
      </c>
      <c r="Y383" s="232"/>
      <c r="Z383" s="232"/>
      <c r="AA383" s="232"/>
      <c r="AB383" s="232"/>
      <c r="AC383" s="232"/>
      <c r="AD383" s="232"/>
      <c r="AE383" s="232"/>
      <c r="AF383" s="232"/>
      <c r="AG383" s="232"/>
      <c r="AH383" s="232"/>
      <c r="AI383" s="232"/>
      <c r="AJ383" s="232"/>
      <c r="AK383" s="232"/>
      <c r="AL383" s="232"/>
      <c r="AM383" s="232"/>
      <c r="AN383" s="232"/>
      <c r="AO383" s="232"/>
      <c r="AP383" s="232"/>
      <c r="AQ383" s="232"/>
      <c r="AR383" s="232"/>
    </row>
    <row r="384" spans="1:44" x14ac:dyDescent="0.2">
      <c r="A384" s="232"/>
      <c r="B384" s="295" t="s">
        <v>473</v>
      </c>
      <c r="C384" s="296" t="b">
        <f t="shared" si="5"/>
        <v>0</v>
      </c>
      <c r="D384" s="7"/>
      <c r="E384" s="287">
        <v>4.7699999999999996</v>
      </c>
      <c r="F384" s="287">
        <v>4.8600000000000003</v>
      </c>
      <c r="G384" s="287">
        <v>4.9800000000000004</v>
      </c>
      <c r="H384" s="287">
        <v>5.09</v>
      </c>
      <c r="I384" s="287">
        <v>5.17</v>
      </c>
      <c r="J384" s="287">
        <v>5.25</v>
      </c>
      <c r="K384" s="287">
        <v>5.3599999999999994</v>
      </c>
      <c r="L384" s="287">
        <v>5.52</v>
      </c>
      <c r="M384" s="287">
        <v>5.61</v>
      </c>
      <c r="N384" s="288">
        <f>M384*(1+Assumptions!$G$48)</f>
        <v>5.61</v>
      </c>
      <c r="O384" s="288">
        <f>N384*(1+Assumptions!$G$48)</f>
        <v>5.61</v>
      </c>
      <c r="P384" s="288">
        <f>O384*(1+Assumptions!$G$48)</f>
        <v>5.61</v>
      </c>
      <c r="Q384" s="288">
        <f>P384*(1+Assumptions!$G$48)</f>
        <v>5.61</v>
      </c>
      <c r="R384" s="288">
        <f>Q384*(1+Assumptions!$G$48)</f>
        <v>5.61</v>
      </c>
      <c r="S384" s="288">
        <f>R384*(1+Assumptions!$G$48)</f>
        <v>5.61</v>
      </c>
      <c r="T384" s="288">
        <f>S384*(1+Assumptions!$G$48)</f>
        <v>5.61</v>
      </c>
      <c r="U384" s="288">
        <f>T384*(1+Assumptions!$G$48)</f>
        <v>5.61</v>
      </c>
      <c r="V384" s="288">
        <f>U384*(1+Assumptions!$G$48)</f>
        <v>5.61</v>
      </c>
      <c r="W384" s="288">
        <f>V384*(1+Assumptions!$G$48)</f>
        <v>5.61</v>
      </c>
      <c r="X384" s="288">
        <f>W384*(1+Assumptions!$G$48)</f>
        <v>5.61</v>
      </c>
      <c r="Y384" s="232"/>
      <c r="Z384" s="232"/>
      <c r="AA384" s="232"/>
      <c r="AB384" s="232"/>
      <c r="AC384" s="232"/>
      <c r="AD384" s="232"/>
      <c r="AE384" s="232"/>
      <c r="AF384" s="232"/>
      <c r="AG384" s="232"/>
      <c r="AH384" s="232"/>
      <c r="AI384" s="232"/>
      <c r="AJ384" s="232"/>
      <c r="AK384" s="232"/>
      <c r="AL384" s="232"/>
      <c r="AM384" s="232"/>
      <c r="AN384" s="232"/>
      <c r="AO384" s="232"/>
      <c r="AP384" s="232"/>
      <c r="AQ384" s="232"/>
      <c r="AR384" s="232"/>
    </row>
    <row r="385" spans="1:44" x14ac:dyDescent="0.2">
      <c r="A385" s="232"/>
      <c r="B385" s="295" t="s">
        <v>474</v>
      </c>
      <c r="C385" s="296" t="b">
        <f t="shared" si="5"/>
        <v>0</v>
      </c>
      <c r="D385" s="7"/>
      <c r="E385" s="287">
        <v>5.39</v>
      </c>
      <c r="F385" s="287">
        <v>5.51</v>
      </c>
      <c r="G385" s="287">
        <v>5.67</v>
      </c>
      <c r="H385" s="287">
        <v>5.79</v>
      </c>
      <c r="I385" s="287">
        <v>5.87</v>
      </c>
      <c r="J385" s="287">
        <v>5.9999999999999991</v>
      </c>
      <c r="K385" s="287">
        <v>6.1499999999999995</v>
      </c>
      <c r="L385" s="287">
        <v>6.31</v>
      </c>
      <c r="M385" s="287">
        <v>6.379999999999999</v>
      </c>
      <c r="N385" s="288">
        <f>M385*(1+Assumptions!$G$48)</f>
        <v>6.379999999999999</v>
      </c>
      <c r="O385" s="288">
        <f>N385*(1+Assumptions!$G$48)</f>
        <v>6.379999999999999</v>
      </c>
      <c r="P385" s="288">
        <f>O385*(1+Assumptions!$G$48)</f>
        <v>6.379999999999999</v>
      </c>
      <c r="Q385" s="288">
        <f>P385*(1+Assumptions!$G$48)</f>
        <v>6.379999999999999</v>
      </c>
      <c r="R385" s="288">
        <f>Q385*(1+Assumptions!$G$48)</f>
        <v>6.379999999999999</v>
      </c>
      <c r="S385" s="288">
        <f>R385*(1+Assumptions!$G$48)</f>
        <v>6.379999999999999</v>
      </c>
      <c r="T385" s="288">
        <f>S385*(1+Assumptions!$G$48)</f>
        <v>6.379999999999999</v>
      </c>
      <c r="U385" s="288">
        <f>T385*(1+Assumptions!$G$48)</f>
        <v>6.379999999999999</v>
      </c>
      <c r="V385" s="288">
        <f>U385*(1+Assumptions!$G$48)</f>
        <v>6.379999999999999</v>
      </c>
      <c r="W385" s="288">
        <f>V385*(1+Assumptions!$G$48)</f>
        <v>6.379999999999999</v>
      </c>
      <c r="X385" s="288">
        <f>W385*(1+Assumptions!$G$48)</f>
        <v>6.379999999999999</v>
      </c>
      <c r="Y385" s="232"/>
      <c r="Z385" s="232"/>
      <c r="AA385" s="232"/>
      <c r="AB385" s="232"/>
      <c r="AC385" s="232"/>
      <c r="AD385" s="232"/>
      <c r="AE385" s="232"/>
      <c r="AF385" s="232"/>
      <c r="AG385" s="232"/>
      <c r="AH385" s="232"/>
      <c r="AI385" s="232"/>
      <c r="AJ385" s="232"/>
      <c r="AK385" s="232"/>
      <c r="AL385" s="232"/>
      <c r="AM385" s="232"/>
      <c r="AN385" s="232"/>
      <c r="AO385" s="232"/>
      <c r="AP385" s="232"/>
      <c r="AQ385" s="232"/>
      <c r="AR385" s="232"/>
    </row>
    <row r="386" spans="1:44" x14ac:dyDescent="0.2">
      <c r="A386" s="232"/>
      <c r="B386" s="295" t="s">
        <v>475</v>
      </c>
      <c r="C386" s="296" t="b">
        <f t="shared" si="5"/>
        <v>0</v>
      </c>
      <c r="D386" s="7"/>
      <c r="E386" s="287">
        <v>5.87</v>
      </c>
      <c r="F386" s="287">
        <v>5.96</v>
      </c>
      <c r="G386" s="287">
        <v>6.0599999999999987</v>
      </c>
      <c r="H386" s="287">
        <v>6.1399999999999988</v>
      </c>
      <c r="I386" s="287">
        <v>6.17</v>
      </c>
      <c r="J386" s="287">
        <v>6.2099999999999991</v>
      </c>
      <c r="K386" s="287">
        <v>6.31</v>
      </c>
      <c r="L386" s="287">
        <v>6.43</v>
      </c>
      <c r="M386" s="287">
        <v>6.47</v>
      </c>
      <c r="N386" s="288">
        <f>M386*(1+Assumptions!$G$48)</f>
        <v>6.47</v>
      </c>
      <c r="O386" s="288">
        <f>N386*(1+Assumptions!$G$48)</f>
        <v>6.47</v>
      </c>
      <c r="P386" s="288">
        <f>O386*(1+Assumptions!$G$48)</f>
        <v>6.47</v>
      </c>
      <c r="Q386" s="288">
        <f>P386*(1+Assumptions!$G$48)</f>
        <v>6.47</v>
      </c>
      <c r="R386" s="288">
        <f>Q386*(1+Assumptions!$G$48)</f>
        <v>6.47</v>
      </c>
      <c r="S386" s="288">
        <f>R386*(1+Assumptions!$G$48)</f>
        <v>6.47</v>
      </c>
      <c r="T386" s="288">
        <f>S386*(1+Assumptions!$G$48)</f>
        <v>6.47</v>
      </c>
      <c r="U386" s="288">
        <f>T386*(1+Assumptions!$G$48)</f>
        <v>6.47</v>
      </c>
      <c r="V386" s="288">
        <f>U386*(1+Assumptions!$G$48)</f>
        <v>6.47</v>
      </c>
      <c r="W386" s="288">
        <f>V386*(1+Assumptions!$G$48)</f>
        <v>6.47</v>
      </c>
      <c r="X386" s="288">
        <f>W386*(1+Assumptions!$G$48)</f>
        <v>6.47</v>
      </c>
      <c r="Y386" s="232"/>
      <c r="Z386" s="232"/>
      <c r="AA386" s="232"/>
      <c r="AB386" s="232"/>
      <c r="AC386" s="232"/>
      <c r="AD386" s="232"/>
      <c r="AE386" s="232"/>
      <c r="AF386" s="232"/>
      <c r="AG386" s="232"/>
      <c r="AH386" s="232"/>
      <c r="AI386" s="232"/>
      <c r="AJ386" s="232"/>
      <c r="AK386" s="232"/>
      <c r="AL386" s="232"/>
      <c r="AM386" s="232"/>
      <c r="AN386" s="232"/>
      <c r="AO386" s="232"/>
      <c r="AP386" s="232"/>
      <c r="AQ386" s="232"/>
      <c r="AR386" s="232"/>
    </row>
    <row r="387" spans="1:44" x14ac:dyDescent="0.2">
      <c r="A387" s="232"/>
      <c r="B387" s="295" t="s">
        <v>476</v>
      </c>
      <c r="C387" s="296" t="b">
        <f t="shared" si="5"/>
        <v>0</v>
      </c>
      <c r="D387" s="7"/>
      <c r="E387" s="287">
        <v>8.4700000000000006</v>
      </c>
      <c r="F387" s="287">
        <v>8.5799999999999983</v>
      </c>
      <c r="G387" s="287">
        <v>8.7399999999999984</v>
      </c>
      <c r="H387" s="287">
        <v>8.85</v>
      </c>
      <c r="I387" s="287">
        <v>8.91</v>
      </c>
      <c r="J387" s="287">
        <v>9.0299999999999976</v>
      </c>
      <c r="K387" s="287">
        <v>9.15</v>
      </c>
      <c r="L387" s="287">
        <v>9.3499999999999979</v>
      </c>
      <c r="M387" s="287">
        <v>9.39</v>
      </c>
      <c r="N387" s="288">
        <f>M387*(1+Assumptions!$G$48)</f>
        <v>9.39</v>
      </c>
      <c r="O387" s="288">
        <f>N387*(1+Assumptions!$G$48)</f>
        <v>9.39</v>
      </c>
      <c r="P387" s="288">
        <f>O387*(1+Assumptions!$G$48)</f>
        <v>9.39</v>
      </c>
      <c r="Q387" s="288">
        <f>P387*(1+Assumptions!$G$48)</f>
        <v>9.39</v>
      </c>
      <c r="R387" s="288">
        <f>Q387*(1+Assumptions!$G$48)</f>
        <v>9.39</v>
      </c>
      <c r="S387" s="288">
        <f>R387*(1+Assumptions!$G$48)</f>
        <v>9.39</v>
      </c>
      <c r="T387" s="288">
        <f>S387*(1+Assumptions!$G$48)</f>
        <v>9.39</v>
      </c>
      <c r="U387" s="288">
        <f>T387*(1+Assumptions!$G$48)</f>
        <v>9.39</v>
      </c>
      <c r="V387" s="288">
        <f>U387*(1+Assumptions!$G$48)</f>
        <v>9.39</v>
      </c>
      <c r="W387" s="288">
        <f>V387*(1+Assumptions!$G$48)</f>
        <v>9.39</v>
      </c>
      <c r="X387" s="288">
        <f>W387*(1+Assumptions!$G$48)</f>
        <v>9.39</v>
      </c>
      <c r="Y387" s="232"/>
      <c r="Z387" s="232"/>
      <c r="AA387" s="232"/>
      <c r="AB387" s="232"/>
      <c r="AC387" s="232"/>
      <c r="AD387" s="232"/>
      <c r="AE387" s="232"/>
      <c r="AF387" s="232"/>
      <c r="AG387" s="232"/>
      <c r="AH387" s="232"/>
      <c r="AI387" s="232"/>
      <c r="AJ387" s="232"/>
      <c r="AK387" s="232"/>
      <c r="AL387" s="232"/>
      <c r="AM387" s="232"/>
      <c r="AN387" s="232"/>
      <c r="AO387" s="232"/>
      <c r="AP387" s="232"/>
      <c r="AQ387" s="232"/>
      <c r="AR387" s="232"/>
    </row>
    <row r="388" spans="1:44" x14ac:dyDescent="0.2">
      <c r="A388" s="232"/>
      <c r="B388" s="295" t="s">
        <v>477</v>
      </c>
      <c r="C388" s="296" t="b">
        <f t="shared" si="5"/>
        <v>0</v>
      </c>
      <c r="D388" s="7"/>
      <c r="E388" s="287">
        <v>6.0599999999999987</v>
      </c>
      <c r="F388" s="287">
        <v>6.0499999999999989</v>
      </c>
      <c r="G388" s="287">
        <v>6.0799999999999992</v>
      </c>
      <c r="H388" s="287">
        <v>6.1199999999999992</v>
      </c>
      <c r="I388" s="287">
        <v>6.1199999999999992</v>
      </c>
      <c r="J388" s="287">
        <v>6.129999999999999</v>
      </c>
      <c r="K388" s="287">
        <v>6.19</v>
      </c>
      <c r="L388" s="287">
        <v>6.31</v>
      </c>
      <c r="M388" s="287">
        <v>6.34</v>
      </c>
      <c r="N388" s="288">
        <f>M388*(1+Assumptions!$G$48)</f>
        <v>6.34</v>
      </c>
      <c r="O388" s="288">
        <f>N388*(1+Assumptions!$G$48)</f>
        <v>6.34</v>
      </c>
      <c r="P388" s="288">
        <f>O388*(1+Assumptions!$G$48)</f>
        <v>6.34</v>
      </c>
      <c r="Q388" s="288">
        <f>P388*(1+Assumptions!$G$48)</f>
        <v>6.34</v>
      </c>
      <c r="R388" s="288">
        <f>Q388*(1+Assumptions!$G$48)</f>
        <v>6.34</v>
      </c>
      <c r="S388" s="288">
        <f>R388*(1+Assumptions!$G$48)</f>
        <v>6.34</v>
      </c>
      <c r="T388" s="288">
        <f>S388*(1+Assumptions!$G$48)</f>
        <v>6.34</v>
      </c>
      <c r="U388" s="288">
        <f>T388*(1+Assumptions!$G$48)</f>
        <v>6.34</v>
      </c>
      <c r="V388" s="288">
        <f>U388*(1+Assumptions!$G$48)</f>
        <v>6.34</v>
      </c>
      <c r="W388" s="288">
        <f>V388*(1+Assumptions!$G$48)</f>
        <v>6.34</v>
      </c>
      <c r="X388" s="288">
        <f>W388*(1+Assumptions!$G$48)</f>
        <v>6.34</v>
      </c>
      <c r="Y388" s="232"/>
      <c r="Z388" s="232"/>
      <c r="AA388" s="232"/>
      <c r="AB388" s="232"/>
      <c r="AC388" s="232"/>
      <c r="AD388" s="232"/>
      <c r="AE388" s="232"/>
      <c r="AF388" s="232"/>
      <c r="AG388" s="232"/>
      <c r="AH388" s="232"/>
      <c r="AI388" s="232"/>
      <c r="AJ388" s="232"/>
      <c r="AK388" s="232"/>
      <c r="AL388" s="232"/>
      <c r="AM388" s="232"/>
      <c r="AN388" s="232"/>
      <c r="AO388" s="232"/>
      <c r="AP388" s="232"/>
      <c r="AQ388" s="232"/>
      <c r="AR388" s="232"/>
    </row>
    <row r="389" spans="1:44" x14ac:dyDescent="0.2">
      <c r="A389" s="232"/>
      <c r="B389" s="295" t="s">
        <v>478</v>
      </c>
      <c r="C389" s="296" t="b">
        <f t="shared" si="5"/>
        <v>0</v>
      </c>
      <c r="D389" s="7"/>
      <c r="E389" s="287">
        <v>7.03</v>
      </c>
      <c r="F389" s="287">
        <v>7.129999999999999</v>
      </c>
      <c r="G389" s="287">
        <v>7.26</v>
      </c>
      <c r="H389" s="287">
        <v>7.36</v>
      </c>
      <c r="I389" s="287">
        <v>7.44</v>
      </c>
      <c r="J389" s="287">
        <v>7.5399999999999991</v>
      </c>
      <c r="K389" s="287">
        <v>7.66</v>
      </c>
      <c r="L389" s="287">
        <v>7.7799999999999994</v>
      </c>
      <c r="M389" s="287">
        <v>7.8699999999999992</v>
      </c>
      <c r="N389" s="288">
        <f>M389*(1+Assumptions!$G$48)</f>
        <v>7.8699999999999992</v>
      </c>
      <c r="O389" s="288">
        <f>N389*(1+Assumptions!$G$48)</f>
        <v>7.8699999999999992</v>
      </c>
      <c r="P389" s="288">
        <f>O389*(1+Assumptions!$G$48)</f>
        <v>7.8699999999999992</v>
      </c>
      <c r="Q389" s="288">
        <f>P389*(1+Assumptions!$G$48)</f>
        <v>7.8699999999999992</v>
      </c>
      <c r="R389" s="288">
        <f>Q389*(1+Assumptions!$G$48)</f>
        <v>7.8699999999999992</v>
      </c>
      <c r="S389" s="288">
        <f>R389*(1+Assumptions!$G$48)</f>
        <v>7.8699999999999992</v>
      </c>
      <c r="T389" s="288">
        <f>S389*(1+Assumptions!$G$48)</f>
        <v>7.8699999999999992</v>
      </c>
      <c r="U389" s="288">
        <f>T389*(1+Assumptions!$G$48)</f>
        <v>7.8699999999999992</v>
      </c>
      <c r="V389" s="288">
        <f>U389*(1+Assumptions!$G$48)</f>
        <v>7.8699999999999992</v>
      </c>
      <c r="W389" s="288">
        <f>V389*(1+Assumptions!$G$48)</f>
        <v>7.8699999999999992</v>
      </c>
      <c r="X389" s="288">
        <f>W389*(1+Assumptions!$G$48)</f>
        <v>7.8699999999999992</v>
      </c>
      <c r="Y389" s="232"/>
      <c r="Z389" s="232"/>
      <c r="AA389" s="232"/>
      <c r="AB389" s="232"/>
      <c r="AC389" s="232"/>
      <c r="AD389" s="232"/>
      <c r="AE389" s="232"/>
      <c r="AF389" s="232"/>
      <c r="AG389" s="232"/>
      <c r="AH389" s="232"/>
      <c r="AI389" s="232"/>
      <c r="AJ389" s="232"/>
      <c r="AK389" s="232"/>
      <c r="AL389" s="232"/>
      <c r="AM389" s="232"/>
      <c r="AN389" s="232"/>
      <c r="AO389" s="232"/>
      <c r="AP389" s="232"/>
      <c r="AQ389" s="232"/>
      <c r="AR389" s="232"/>
    </row>
    <row r="390" spans="1:44" x14ac:dyDescent="0.2">
      <c r="A390" s="232"/>
      <c r="B390" s="295" t="s">
        <v>479</v>
      </c>
      <c r="C390" s="296" t="b">
        <f t="shared" si="5"/>
        <v>0</v>
      </c>
      <c r="D390" s="7"/>
      <c r="E390" s="287">
        <v>3.13</v>
      </c>
      <c r="F390" s="287">
        <v>3.1399999999999997</v>
      </c>
      <c r="G390" s="287">
        <v>3.17</v>
      </c>
      <c r="H390" s="287">
        <v>3.1999999999999997</v>
      </c>
      <c r="I390" s="287">
        <v>3.1999999999999997</v>
      </c>
      <c r="J390" s="287">
        <v>3.21</v>
      </c>
      <c r="K390" s="287">
        <v>3.2399999999999998</v>
      </c>
      <c r="L390" s="287">
        <v>3.28</v>
      </c>
      <c r="M390" s="287">
        <v>3.2999999999999994</v>
      </c>
      <c r="N390" s="288">
        <f>M390*(1+Assumptions!$G$48)</f>
        <v>3.2999999999999994</v>
      </c>
      <c r="O390" s="288">
        <f>N390*(1+Assumptions!$G$48)</f>
        <v>3.2999999999999994</v>
      </c>
      <c r="P390" s="288">
        <f>O390*(1+Assumptions!$G$48)</f>
        <v>3.2999999999999994</v>
      </c>
      <c r="Q390" s="288">
        <f>P390*(1+Assumptions!$G$48)</f>
        <v>3.2999999999999994</v>
      </c>
      <c r="R390" s="288">
        <f>Q390*(1+Assumptions!$G$48)</f>
        <v>3.2999999999999994</v>
      </c>
      <c r="S390" s="288">
        <f>R390*(1+Assumptions!$G$48)</f>
        <v>3.2999999999999994</v>
      </c>
      <c r="T390" s="288">
        <f>S390*(1+Assumptions!$G$48)</f>
        <v>3.2999999999999994</v>
      </c>
      <c r="U390" s="288">
        <f>T390*(1+Assumptions!$G$48)</f>
        <v>3.2999999999999994</v>
      </c>
      <c r="V390" s="288">
        <f>U390*(1+Assumptions!$G$48)</f>
        <v>3.2999999999999994</v>
      </c>
      <c r="W390" s="288">
        <f>V390*(1+Assumptions!$G$48)</f>
        <v>3.2999999999999994</v>
      </c>
      <c r="X390" s="288">
        <f>W390*(1+Assumptions!$G$48)</f>
        <v>3.2999999999999994</v>
      </c>
      <c r="Y390" s="232"/>
      <c r="Z390" s="232"/>
      <c r="AA390" s="232"/>
      <c r="AB390" s="232"/>
      <c r="AC390" s="232"/>
      <c r="AD390" s="232"/>
      <c r="AE390" s="232"/>
      <c r="AF390" s="232"/>
      <c r="AG390" s="232"/>
      <c r="AH390" s="232"/>
      <c r="AI390" s="232"/>
      <c r="AJ390" s="232"/>
      <c r="AK390" s="232"/>
      <c r="AL390" s="232"/>
      <c r="AM390" s="232"/>
      <c r="AN390" s="232"/>
      <c r="AO390" s="232"/>
      <c r="AP390" s="232"/>
      <c r="AQ390" s="232"/>
      <c r="AR390" s="232"/>
    </row>
    <row r="391" spans="1:44" x14ac:dyDescent="0.2">
      <c r="A391" s="232"/>
      <c r="B391" s="295" t="s">
        <v>480</v>
      </c>
      <c r="C391" s="296" t="b">
        <f t="shared" si="5"/>
        <v>0</v>
      </c>
      <c r="D391" s="7"/>
      <c r="E391" s="287">
        <v>10.239999999999998</v>
      </c>
      <c r="F391" s="287">
        <v>10.42</v>
      </c>
      <c r="G391" s="287">
        <v>10.65</v>
      </c>
      <c r="H391" s="287">
        <v>10.849999999999998</v>
      </c>
      <c r="I391" s="287">
        <v>10.98</v>
      </c>
      <c r="J391" s="287">
        <v>11.15</v>
      </c>
      <c r="K391" s="287">
        <v>11.369999999999997</v>
      </c>
      <c r="L391" s="287">
        <v>11.69</v>
      </c>
      <c r="M391" s="287">
        <v>11.85</v>
      </c>
      <c r="N391" s="288">
        <f>M391*(1+Assumptions!$G$48)</f>
        <v>11.85</v>
      </c>
      <c r="O391" s="288">
        <f>N391*(1+Assumptions!$G$48)</f>
        <v>11.85</v>
      </c>
      <c r="P391" s="288">
        <f>O391*(1+Assumptions!$G$48)</f>
        <v>11.85</v>
      </c>
      <c r="Q391" s="288">
        <f>P391*(1+Assumptions!$G$48)</f>
        <v>11.85</v>
      </c>
      <c r="R391" s="288">
        <f>Q391*(1+Assumptions!$G$48)</f>
        <v>11.85</v>
      </c>
      <c r="S391" s="288">
        <f>R391*(1+Assumptions!$G$48)</f>
        <v>11.85</v>
      </c>
      <c r="T391" s="288">
        <f>S391*(1+Assumptions!$G$48)</f>
        <v>11.85</v>
      </c>
      <c r="U391" s="288">
        <f>T391*(1+Assumptions!$G$48)</f>
        <v>11.85</v>
      </c>
      <c r="V391" s="288">
        <f>U391*(1+Assumptions!$G$48)</f>
        <v>11.85</v>
      </c>
      <c r="W391" s="288">
        <f>V391*(1+Assumptions!$G$48)</f>
        <v>11.85</v>
      </c>
      <c r="X391" s="288">
        <f>W391*(1+Assumptions!$G$48)</f>
        <v>11.85</v>
      </c>
      <c r="Y391" s="232"/>
      <c r="Z391" s="232"/>
      <c r="AA391" s="232"/>
      <c r="AB391" s="232"/>
      <c r="AC391" s="232"/>
      <c r="AD391" s="232"/>
      <c r="AE391" s="232"/>
      <c r="AF391" s="232"/>
      <c r="AG391" s="232"/>
      <c r="AH391" s="232"/>
      <c r="AI391" s="232"/>
      <c r="AJ391" s="232"/>
      <c r="AK391" s="232"/>
      <c r="AL391" s="232"/>
      <c r="AM391" s="232"/>
      <c r="AN391" s="232"/>
      <c r="AO391" s="232"/>
      <c r="AP391" s="232"/>
      <c r="AQ391" s="232"/>
      <c r="AR391" s="232"/>
    </row>
    <row r="392" spans="1:44" x14ac:dyDescent="0.2">
      <c r="A392" s="232"/>
      <c r="B392" s="295" t="s">
        <v>481</v>
      </c>
      <c r="C392" s="296" t="b">
        <f t="shared" si="5"/>
        <v>0</v>
      </c>
      <c r="D392" s="7"/>
      <c r="E392" s="287">
        <v>13.42</v>
      </c>
      <c r="F392" s="287">
        <v>13.849999999999998</v>
      </c>
      <c r="G392" s="287">
        <v>14.329999999999998</v>
      </c>
      <c r="H392" s="287">
        <v>14.759999999999998</v>
      </c>
      <c r="I392" s="287">
        <v>15.109999999999998</v>
      </c>
      <c r="J392" s="287">
        <v>15.5</v>
      </c>
      <c r="K392" s="287">
        <v>16.02</v>
      </c>
      <c r="L392" s="287">
        <v>16.579999999999998</v>
      </c>
      <c r="M392" s="287">
        <v>16.920000000000002</v>
      </c>
      <c r="N392" s="288">
        <f>M392*(1+Assumptions!$G$48)</f>
        <v>16.920000000000002</v>
      </c>
      <c r="O392" s="288">
        <f>N392*(1+Assumptions!$G$48)</f>
        <v>16.920000000000002</v>
      </c>
      <c r="P392" s="288">
        <f>O392*(1+Assumptions!$G$48)</f>
        <v>16.920000000000002</v>
      </c>
      <c r="Q392" s="288">
        <f>P392*(1+Assumptions!$G$48)</f>
        <v>16.920000000000002</v>
      </c>
      <c r="R392" s="288">
        <f>Q392*(1+Assumptions!$G$48)</f>
        <v>16.920000000000002</v>
      </c>
      <c r="S392" s="288">
        <f>R392*(1+Assumptions!$G$48)</f>
        <v>16.920000000000002</v>
      </c>
      <c r="T392" s="288">
        <f>S392*(1+Assumptions!$G$48)</f>
        <v>16.920000000000002</v>
      </c>
      <c r="U392" s="288">
        <f>T392*(1+Assumptions!$G$48)</f>
        <v>16.920000000000002</v>
      </c>
      <c r="V392" s="288">
        <f>U392*(1+Assumptions!$G$48)</f>
        <v>16.920000000000002</v>
      </c>
      <c r="W392" s="288">
        <f>V392*(1+Assumptions!$G$48)</f>
        <v>16.920000000000002</v>
      </c>
      <c r="X392" s="288">
        <f>W392*(1+Assumptions!$G$48)</f>
        <v>16.920000000000002</v>
      </c>
      <c r="Y392" s="232"/>
      <c r="Z392" s="232"/>
      <c r="AA392" s="232"/>
      <c r="AB392" s="232"/>
      <c r="AC392" s="232"/>
      <c r="AD392" s="232"/>
      <c r="AE392" s="232"/>
      <c r="AF392" s="232"/>
      <c r="AG392" s="232"/>
      <c r="AH392" s="232"/>
      <c r="AI392" s="232"/>
      <c r="AJ392" s="232"/>
      <c r="AK392" s="232"/>
      <c r="AL392" s="232"/>
      <c r="AM392" s="232"/>
      <c r="AN392" s="232"/>
      <c r="AO392" s="232"/>
      <c r="AP392" s="232"/>
      <c r="AQ392" s="232"/>
      <c r="AR392" s="232"/>
    </row>
    <row r="393" spans="1:44" x14ac:dyDescent="0.2">
      <c r="A393" s="232"/>
      <c r="B393" s="295" t="s">
        <v>482</v>
      </c>
      <c r="C393" s="296" t="b">
        <f t="shared" si="5"/>
        <v>0</v>
      </c>
      <c r="D393" s="7"/>
      <c r="E393" s="287">
        <v>5.87</v>
      </c>
      <c r="F393" s="287">
        <v>5.9099999999999993</v>
      </c>
      <c r="G393" s="287">
        <v>5.9999999999999991</v>
      </c>
      <c r="H393" s="287">
        <v>6.0599999999999987</v>
      </c>
      <c r="I393" s="287">
        <v>6.0699999999999994</v>
      </c>
      <c r="J393" s="287">
        <v>6.09</v>
      </c>
      <c r="K393" s="287">
        <v>6.1499999999999995</v>
      </c>
      <c r="L393" s="287">
        <v>6.2799999999999994</v>
      </c>
      <c r="M393" s="287">
        <v>6.2899999999999991</v>
      </c>
      <c r="N393" s="288">
        <f>M393*(1+Assumptions!$G$48)</f>
        <v>6.2899999999999991</v>
      </c>
      <c r="O393" s="288">
        <f>N393*(1+Assumptions!$G$48)</f>
        <v>6.2899999999999991</v>
      </c>
      <c r="P393" s="288">
        <f>O393*(1+Assumptions!$G$48)</f>
        <v>6.2899999999999991</v>
      </c>
      <c r="Q393" s="288">
        <f>P393*(1+Assumptions!$G$48)</f>
        <v>6.2899999999999991</v>
      </c>
      <c r="R393" s="288">
        <f>Q393*(1+Assumptions!$G$48)</f>
        <v>6.2899999999999991</v>
      </c>
      <c r="S393" s="288">
        <f>R393*(1+Assumptions!$G$48)</f>
        <v>6.2899999999999991</v>
      </c>
      <c r="T393" s="288">
        <f>S393*(1+Assumptions!$G$48)</f>
        <v>6.2899999999999991</v>
      </c>
      <c r="U393" s="288">
        <f>T393*(1+Assumptions!$G$48)</f>
        <v>6.2899999999999991</v>
      </c>
      <c r="V393" s="288">
        <f>U393*(1+Assumptions!$G$48)</f>
        <v>6.2899999999999991</v>
      </c>
      <c r="W393" s="288">
        <f>V393*(1+Assumptions!$G$48)</f>
        <v>6.2899999999999991</v>
      </c>
      <c r="X393" s="288">
        <f>W393*(1+Assumptions!$G$48)</f>
        <v>6.2899999999999991</v>
      </c>
      <c r="Y393" s="232"/>
      <c r="Z393" s="232"/>
      <c r="AA393" s="232"/>
      <c r="AB393" s="232"/>
      <c r="AC393" s="232"/>
      <c r="AD393" s="232"/>
      <c r="AE393" s="232"/>
      <c r="AF393" s="232"/>
      <c r="AG393" s="232"/>
      <c r="AH393" s="232"/>
      <c r="AI393" s="232"/>
      <c r="AJ393" s="232"/>
      <c r="AK393" s="232"/>
      <c r="AL393" s="232"/>
      <c r="AM393" s="232"/>
      <c r="AN393" s="232"/>
      <c r="AO393" s="232"/>
      <c r="AP393" s="232"/>
      <c r="AQ393" s="232"/>
      <c r="AR393" s="232"/>
    </row>
    <row r="394" spans="1:44" x14ac:dyDescent="0.2">
      <c r="A394" s="232"/>
      <c r="B394" s="295" t="s">
        <v>954</v>
      </c>
      <c r="C394" s="296" t="b">
        <f t="shared" ref="C394:C457" si="6">MID(B394,3,2)="TS"</f>
        <v>0</v>
      </c>
      <c r="D394" s="7"/>
      <c r="E394" s="287">
        <v>8.2799999999999994</v>
      </c>
      <c r="F394" s="287">
        <v>8.52</v>
      </c>
      <c r="G394" s="287">
        <v>8.7899999999999991</v>
      </c>
      <c r="H394" s="287">
        <v>9.0299999999999976</v>
      </c>
      <c r="I394" s="287">
        <v>9.2100000000000009</v>
      </c>
      <c r="J394" s="287">
        <v>9.43</v>
      </c>
      <c r="K394" s="287">
        <v>9.7100000000000009</v>
      </c>
      <c r="L394" s="287">
        <v>10.029999999999999</v>
      </c>
      <c r="M394" s="287">
        <v>10.220000000000001</v>
      </c>
      <c r="N394" s="288">
        <f>M394*(1+Assumptions!$G$48)</f>
        <v>10.220000000000001</v>
      </c>
      <c r="O394" s="288">
        <f>N394*(1+Assumptions!$G$48)</f>
        <v>10.220000000000001</v>
      </c>
      <c r="P394" s="288">
        <f>O394*(1+Assumptions!$G$48)</f>
        <v>10.220000000000001</v>
      </c>
      <c r="Q394" s="288">
        <f>P394*(1+Assumptions!$G$48)</f>
        <v>10.220000000000001</v>
      </c>
      <c r="R394" s="288">
        <f>Q394*(1+Assumptions!$G$48)</f>
        <v>10.220000000000001</v>
      </c>
      <c r="S394" s="288">
        <f>R394*(1+Assumptions!$G$48)</f>
        <v>10.220000000000001</v>
      </c>
      <c r="T394" s="288">
        <f>S394*(1+Assumptions!$G$48)</f>
        <v>10.220000000000001</v>
      </c>
      <c r="U394" s="288">
        <f>T394*(1+Assumptions!$G$48)</f>
        <v>10.220000000000001</v>
      </c>
      <c r="V394" s="288">
        <f>U394*(1+Assumptions!$G$48)</f>
        <v>10.220000000000001</v>
      </c>
      <c r="W394" s="288">
        <f>V394*(1+Assumptions!$G$48)</f>
        <v>10.220000000000001</v>
      </c>
      <c r="X394" s="288">
        <f>W394*(1+Assumptions!$G$48)</f>
        <v>10.220000000000001</v>
      </c>
      <c r="Y394" s="232"/>
      <c r="Z394" s="232"/>
      <c r="AA394" s="232"/>
      <c r="AB394" s="232"/>
      <c r="AC394" s="232"/>
      <c r="AD394" s="232"/>
      <c r="AE394" s="232"/>
      <c r="AF394" s="232"/>
      <c r="AG394" s="232"/>
      <c r="AH394" s="232"/>
      <c r="AI394" s="232"/>
      <c r="AJ394" s="232"/>
      <c r="AK394" s="232"/>
      <c r="AL394" s="232"/>
      <c r="AM394" s="232"/>
      <c r="AN394" s="232"/>
      <c r="AO394" s="232"/>
      <c r="AP394" s="232"/>
      <c r="AQ394" s="232"/>
      <c r="AR394" s="232"/>
    </row>
    <row r="395" spans="1:44" x14ac:dyDescent="0.2">
      <c r="A395" s="232"/>
      <c r="B395" s="295" t="s">
        <v>483</v>
      </c>
      <c r="C395" s="296" t="b">
        <f t="shared" si="6"/>
        <v>0</v>
      </c>
      <c r="D395" s="7"/>
      <c r="E395" s="287">
        <v>2.2799999999999998</v>
      </c>
      <c r="F395" s="287">
        <v>2.2799999999999998</v>
      </c>
      <c r="G395" s="287">
        <v>2.29</v>
      </c>
      <c r="H395" s="287">
        <v>2.29</v>
      </c>
      <c r="I395" s="287">
        <v>2.2999999999999998</v>
      </c>
      <c r="J395" s="287">
        <v>2.2999999999999998</v>
      </c>
      <c r="K395" s="287">
        <v>2.31</v>
      </c>
      <c r="L395" s="287">
        <v>2.3199999999999998</v>
      </c>
      <c r="M395" s="287">
        <v>2.33</v>
      </c>
      <c r="N395" s="288">
        <f>M395*(1+Assumptions!$G$48)</f>
        <v>2.33</v>
      </c>
      <c r="O395" s="288">
        <f>N395*(1+Assumptions!$G$48)</f>
        <v>2.33</v>
      </c>
      <c r="P395" s="288">
        <f>O395*(1+Assumptions!$G$48)</f>
        <v>2.33</v>
      </c>
      <c r="Q395" s="288">
        <f>P395*(1+Assumptions!$G$48)</f>
        <v>2.33</v>
      </c>
      <c r="R395" s="288">
        <f>Q395*(1+Assumptions!$G$48)</f>
        <v>2.33</v>
      </c>
      <c r="S395" s="288">
        <f>R395*(1+Assumptions!$G$48)</f>
        <v>2.33</v>
      </c>
      <c r="T395" s="288">
        <f>S395*(1+Assumptions!$G$48)</f>
        <v>2.33</v>
      </c>
      <c r="U395" s="288">
        <f>T395*(1+Assumptions!$G$48)</f>
        <v>2.33</v>
      </c>
      <c r="V395" s="288">
        <f>U395*(1+Assumptions!$G$48)</f>
        <v>2.33</v>
      </c>
      <c r="W395" s="288">
        <f>V395*(1+Assumptions!$G$48)</f>
        <v>2.33</v>
      </c>
      <c r="X395" s="288">
        <f>W395*(1+Assumptions!$G$48)</f>
        <v>2.33</v>
      </c>
      <c r="Y395" s="232"/>
      <c r="Z395" s="232"/>
      <c r="AA395" s="232"/>
      <c r="AB395" s="232"/>
      <c r="AC395" s="232"/>
      <c r="AD395" s="232"/>
      <c r="AE395" s="232"/>
      <c r="AF395" s="232"/>
      <c r="AG395" s="232"/>
      <c r="AH395" s="232"/>
      <c r="AI395" s="232"/>
      <c r="AJ395" s="232"/>
      <c r="AK395" s="232"/>
      <c r="AL395" s="232"/>
      <c r="AM395" s="232"/>
      <c r="AN395" s="232"/>
      <c r="AO395" s="232"/>
      <c r="AP395" s="232"/>
      <c r="AQ395" s="232"/>
      <c r="AR395" s="232"/>
    </row>
    <row r="396" spans="1:44" x14ac:dyDescent="0.2">
      <c r="A396" s="232"/>
      <c r="B396" s="295" t="s">
        <v>484</v>
      </c>
      <c r="C396" s="296" t="b">
        <f t="shared" si="6"/>
        <v>0</v>
      </c>
      <c r="D396" s="7"/>
      <c r="E396" s="287">
        <v>11.45</v>
      </c>
      <c r="F396" s="287">
        <v>11.55</v>
      </c>
      <c r="G396" s="287">
        <v>11.68</v>
      </c>
      <c r="H396" s="287">
        <v>11.74</v>
      </c>
      <c r="I396" s="287">
        <v>11.76</v>
      </c>
      <c r="J396" s="287">
        <v>11.819999999999999</v>
      </c>
      <c r="K396" s="287">
        <v>11.96</v>
      </c>
      <c r="L396" s="287">
        <v>12.129999999999999</v>
      </c>
      <c r="M396" s="287">
        <v>12.159999999999998</v>
      </c>
      <c r="N396" s="288">
        <f>M396*(1+Assumptions!$G$48)</f>
        <v>12.159999999999998</v>
      </c>
      <c r="O396" s="288">
        <f>N396*(1+Assumptions!$G$48)</f>
        <v>12.159999999999998</v>
      </c>
      <c r="P396" s="288">
        <f>O396*(1+Assumptions!$G$48)</f>
        <v>12.159999999999998</v>
      </c>
      <c r="Q396" s="288">
        <f>P396*(1+Assumptions!$G$48)</f>
        <v>12.159999999999998</v>
      </c>
      <c r="R396" s="288">
        <f>Q396*(1+Assumptions!$G$48)</f>
        <v>12.159999999999998</v>
      </c>
      <c r="S396" s="288">
        <f>R396*(1+Assumptions!$G$48)</f>
        <v>12.159999999999998</v>
      </c>
      <c r="T396" s="288">
        <f>S396*(1+Assumptions!$G$48)</f>
        <v>12.159999999999998</v>
      </c>
      <c r="U396" s="288">
        <f>T396*(1+Assumptions!$G$48)</f>
        <v>12.159999999999998</v>
      </c>
      <c r="V396" s="288">
        <f>U396*(1+Assumptions!$G$48)</f>
        <v>12.159999999999998</v>
      </c>
      <c r="W396" s="288">
        <f>V396*(1+Assumptions!$G$48)</f>
        <v>12.159999999999998</v>
      </c>
      <c r="X396" s="288">
        <f>W396*(1+Assumptions!$G$48)</f>
        <v>12.159999999999998</v>
      </c>
      <c r="Y396" s="232"/>
      <c r="Z396" s="232"/>
      <c r="AA396" s="232"/>
      <c r="AB396" s="232"/>
      <c r="AC396" s="232"/>
      <c r="AD396" s="232"/>
      <c r="AE396" s="232"/>
      <c r="AF396" s="232"/>
      <c r="AG396" s="232"/>
      <c r="AH396" s="232"/>
      <c r="AI396" s="232"/>
      <c r="AJ396" s="232"/>
      <c r="AK396" s="232"/>
      <c r="AL396" s="232"/>
      <c r="AM396" s="232"/>
      <c r="AN396" s="232"/>
      <c r="AO396" s="232"/>
      <c r="AP396" s="232"/>
      <c r="AQ396" s="232"/>
      <c r="AR396" s="232"/>
    </row>
    <row r="397" spans="1:44" x14ac:dyDescent="0.2">
      <c r="A397" s="232"/>
      <c r="B397" s="295" t="s">
        <v>485</v>
      </c>
      <c r="C397" s="296" t="b">
        <f t="shared" si="6"/>
        <v>0</v>
      </c>
      <c r="D397" s="7"/>
      <c r="E397" s="287">
        <v>9.44</v>
      </c>
      <c r="F397" s="287">
        <v>9.4700000000000006</v>
      </c>
      <c r="G397" s="287">
        <v>9.56</v>
      </c>
      <c r="H397" s="287">
        <v>9.64</v>
      </c>
      <c r="I397" s="287">
        <v>9.66</v>
      </c>
      <c r="J397" s="287">
        <v>9.6999999999999993</v>
      </c>
      <c r="K397" s="287">
        <v>9.8000000000000007</v>
      </c>
      <c r="L397" s="287">
        <v>9.9499999999999993</v>
      </c>
      <c r="M397" s="287">
        <v>10.02</v>
      </c>
      <c r="N397" s="288">
        <f>M397*(1+Assumptions!$G$48)</f>
        <v>10.02</v>
      </c>
      <c r="O397" s="288">
        <f>N397*(1+Assumptions!$G$48)</f>
        <v>10.02</v>
      </c>
      <c r="P397" s="288">
        <f>O397*(1+Assumptions!$G$48)</f>
        <v>10.02</v>
      </c>
      <c r="Q397" s="288">
        <f>P397*(1+Assumptions!$G$48)</f>
        <v>10.02</v>
      </c>
      <c r="R397" s="288">
        <f>Q397*(1+Assumptions!$G$48)</f>
        <v>10.02</v>
      </c>
      <c r="S397" s="288">
        <f>R397*(1+Assumptions!$G$48)</f>
        <v>10.02</v>
      </c>
      <c r="T397" s="288">
        <f>S397*(1+Assumptions!$G$48)</f>
        <v>10.02</v>
      </c>
      <c r="U397" s="288">
        <f>T397*(1+Assumptions!$G$48)</f>
        <v>10.02</v>
      </c>
      <c r="V397" s="288">
        <f>U397*(1+Assumptions!$G$48)</f>
        <v>10.02</v>
      </c>
      <c r="W397" s="288">
        <f>V397*(1+Assumptions!$G$48)</f>
        <v>10.02</v>
      </c>
      <c r="X397" s="288">
        <f>W397*(1+Assumptions!$G$48)</f>
        <v>10.02</v>
      </c>
      <c r="Y397" s="232"/>
      <c r="Z397" s="232"/>
      <c r="AA397" s="232"/>
      <c r="AB397" s="232"/>
      <c r="AC397" s="232"/>
      <c r="AD397" s="232"/>
      <c r="AE397" s="232"/>
      <c r="AF397" s="232"/>
      <c r="AG397" s="232"/>
      <c r="AH397" s="232"/>
      <c r="AI397" s="232"/>
      <c r="AJ397" s="232"/>
      <c r="AK397" s="232"/>
      <c r="AL397" s="232"/>
      <c r="AM397" s="232"/>
      <c r="AN397" s="232"/>
      <c r="AO397" s="232"/>
      <c r="AP397" s="232"/>
      <c r="AQ397" s="232"/>
      <c r="AR397" s="232"/>
    </row>
    <row r="398" spans="1:44" x14ac:dyDescent="0.2">
      <c r="A398" s="232"/>
      <c r="B398" s="295" t="s">
        <v>486</v>
      </c>
      <c r="C398" s="296" t="b">
        <f t="shared" si="6"/>
        <v>0</v>
      </c>
      <c r="D398" s="7"/>
      <c r="E398" s="287">
        <v>7.2999999999999989</v>
      </c>
      <c r="F398" s="287">
        <v>7.34</v>
      </c>
      <c r="G398" s="287">
        <v>7.44</v>
      </c>
      <c r="H398" s="287">
        <v>7.51</v>
      </c>
      <c r="I398" s="287">
        <v>7.5399999999999991</v>
      </c>
      <c r="J398" s="287">
        <v>7.58</v>
      </c>
      <c r="K398" s="287">
        <v>7.66</v>
      </c>
      <c r="L398" s="287">
        <v>7.7899999999999991</v>
      </c>
      <c r="M398" s="287">
        <v>7.81</v>
      </c>
      <c r="N398" s="288">
        <f>M398*(1+Assumptions!$G$48)</f>
        <v>7.81</v>
      </c>
      <c r="O398" s="288">
        <f>N398*(1+Assumptions!$G$48)</f>
        <v>7.81</v>
      </c>
      <c r="P398" s="288">
        <f>O398*(1+Assumptions!$G$48)</f>
        <v>7.81</v>
      </c>
      <c r="Q398" s="288">
        <f>P398*(1+Assumptions!$G$48)</f>
        <v>7.81</v>
      </c>
      <c r="R398" s="288">
        <f>Q398*(1+Assumptions!$G$48)</f>
        <v>7.81</v>
      </c>
      <c r="S398" s="288">
        <f>R398*(1+Assumptions!$G$48)</f>
        <v>7.81</v>
      </c>
      <c r="T398" s="288">
        <f>S398*(1+Assumptions!$G$48)</f>
        <v>7.81</v>
      </c>
      <c r="U398" s="288">
        <f>T398*(1+Assumptions!$G$48)</f>
        <v>7.81</v>
      </c>
      <c r="V398" s="288">
        <f>U398*(1+Assumptions!$G$48)</f>
        <v>7.81</v>
      </c>
      <c r="W398" s="288">
        <f>V398*(1+Assumptions!$G$48)</f>
        <v>7.81</v>
      </c>
      <c r="X398" s="288">
        <f>W398*(1+Assumptions!$G$48)</f>
        <v>7.81</v>
      </c>
      <c r="Y398" s="232"/>
      <c r="Z398" s="232"/>
      <c r="AA398" s="232"/>
      <c r="AB398" s="232"/>
      <c r="AC398" s="232"/>
      <c r="AD398" s="232"/>
      <c r="AE398" s="232"/>
      <c r="AF398" s="232"/>
      <c r="AG398" s="232"/>
      <c r="AH398" s="232"/>
      <c r="AI398" s="232"/>
      <c r="AJ398" s="232"/>
      <c r="AK398" s="232"/>
      <c r="AL398" s="232"/>
      <c r="AM398" s="232"/>
      <c r="AN398" s="232"/>
      <c r="AO398" s="232"/>
      <c r="AP398" s="232"/>
      <c r="AQ398" s="232"/>
      <c r="AR398" s="232"/>
    </row>
    <row r="399" spans="1:44" x14ac:dyDescent="0.2">
      <c r="A399" s="232"/>
      <c r="B399" s="295" t="s">
        <v>487</v>
      </c>
      <c r="C399" s="296" t="b">
        <f t="shared" si="6"/>
        <v>0</v>
      </c>
      <c r="D399" s="7"/>
      <c r="E399" s="287">
        <v>3.25</v>
      </c>
      <c r="F399" s="287">
        <v>3.2599999999999993</v>
      </c>
      <c r="G399" s="287">
        <v>3.2699999999999996</v>
      </c>
      <c r="H399" s="287">
        <v>3.28</v>
      </c>
      <c r="I399" s="287">
        <v>3.29</v>
      </c>
      <c r="J399" s="287">
        <v>3.29</v>
      </c>
      <c r="K399" s="287">
        <v>3.32</v>
      </c>
      <c r="L399" s="287">
        <v>3.33</v>
      </c>
      <c r="M399" s="287">
        <v>3.32</v>
      </c>
      <c r="N399" s="288">
        <f>M399*(1+Assumptions!$G$48)</f>
        <v>3.32</v>
      </c>
      <c r="O399" s="288">
        <f>N399*(1+Assumptions!$G$48)</f>
        <v>3.32</v>
      </c>
      <c r="P399" s="288">
        <f>O399*(1+Assumptions!$G$48)</f>
        <v>3.32</v>
      </c>
      <c r="Q399" s="288">
        <f>P399*(1+Assumptions!$G$48)</f>
        <v>3.32</v>
      </c>
      <c r="R399" s="288">
        <f>Q399*(1+Assumptions!$G$48)</f>
        <v>3.32</v>
      </c>
      <c r="S399" s="288">
        <f>R399*(1+Assumptions!$G$48)</f>
        <v>3.32</v>
      </c>
      <c r="T399" s="288">
        <f>S399*(1+Assumptions!$G$48)</f>
        <v>3.32</v>
      </c>
      <c r="U399" s="288">
        <f>T399*(1+Assumptions!$G$48)</f>
        <v>3.32</v>
      </c>
      <c r="V399" s="288">
        <f>U399*(1+Assumptions!$G$48)</f>
        <v>3.32</v>
      </c>
      <c r="W399" s="288">
        <f>V399*(1+Assumptions!$G$48)</f>
        <v>3.32</v>
      </c>
      <c r="X399" s="288">
        <f>W399*(1+Assumptions!$G$48)</f>
        <v>3.32</v>
      </c>
      <c r="Y399" s="232"/>
      <c r="Z399" s="232"/>
      <c r="AA399" s="232"/>
      <c r="AB399" s="232"/>
      <c r="AC399" s="232"/>
      <c r="AD399" s="232"/>
      <c r="AE399" s="232"/>
      <c r="AF399" s="232"/>
      <c r="AG399" s="232"/>
      <c r="AH399" s="232"/>
      <c r="AI399" s="232"/>
      <c r="AJ399" s="232"/>
      <c r="AK399" s="232"/>
      <c r="AL399" s="232"/>
      <c r="AM399" s="232"/>
      <c r="AN399" s="232"/>
      <c r="AO399" s="232"/>
      <c r="AP399" s="232"/>
      <c r="AQ399" s="232"/>
      <c r="AR399" s="232"/>
    </row>
    <row r="400" spans="1:44" x14ac:dyDescent="0.2">
      <c r="A400" s="232"/>
      <c r="B400" s="295" t="s">
        <v>488</v>
      </c>
      <c r="C400" s="296" t="b">
        <f t="shared" si="6"/>
        <v>0</v>
      </c>
      <c r="D400" s="7"/>
      <c r="E400" s="287">
        <v>6.8099999999999987</v>
      </c>
      <c r="F400" s="287">
        <v>6.9699999999999989</v>
      </c>
      <c r="G400" s="287">
        <v>7.1399999999999988</v>
      </c>
      <c r="H400" s="287">
        <v>7.2899999999999991</v>
      </c>
      <c r="I400" s="287">
        <v>7.4</v>
      </c>
      <c r="J400" s="287">
        <v>7.5399999999999991</v>
      </c>
      <c r="K400" s="287">
        <v>7.72</v>
      </c>
      <c r="L400" s="287">
        <v>7.96</v>
      </c>
      <c r="M400" s="287">
        <v>8.0999999999999979</v>
      </c>
      <c r="N400" s="288">
        <f>M400*(1+Assumptions!$G$48)</f>
        <v>8.0999999999999979</v>
      </c>
      <c r="O400" s="288">
        <f>N400*(1+Assumptions!$G$48)</f>
        <v>8.0999999999999979</v>
      </c>
      <c r="P400" s="288">
        <f>O400*(1+Assumptions!$G$48)</f>
        <v>8.0999999999999979</v>
      </c>
      <c r="Q400" s="288">
        <f>P400*(1+Assumptions!$G$48)</f>
        <v>8.0999999999999979</v>
      </c>
      <c r="R400" s="288">
        <f>Q400*(1+Assumptions!$G$48)</f>
        <v>8.0999999999999979</v>
      </c>
      <c r="S400" s="288">
        <f>R400*(1+Assumptions!$G$48)</f>
        <v>8.0999999999999979</v>
      </c>
      <c r="T400" s="288">
        <f>S400*(1+Assumptions!$G$48)</f>
        <v>8.0999999999999979</v>
      </c>
      <c r="U400" s="288">
        <f>T400*(1+Assumptions!$G$48)</f>
        <v>8.0999999999999979</v>
      </c>
      <c r="V400" s="288">
        <f>U400*(1+Assumptions!$G$48)</f>
        <v>8.0999999999999979</v>
      </c>
      <c r="W400" s="288">
        <f>V400*(1+Assumptions!$G$48)</f>
        <v>8.0999999999999979</v>
      </c>
      <c r="X400" s="288">
        <f>W400*(1+Assumptions!$G$48)</f>
        <v>8.0999999999999979</v>
      </c>
      <c r="Y400" s="232"/>
      <c r="Z400" s="232"/>
      <c r="AA400" s="232"/>
      <c r="AB400" s="232"/>
      <c r="AC400" s="232"/>
      <c r="AD400" s="232"/>
      <c r="AE400" s="232"/>
      <c r="AF400" s="232"/>
      <c r="AG400" s="232"/>
      <c r="AH400" s="232"/>
      <c r="AI400" s="232"/>
      <c r="AJ400" s="232"/>
      <c r="AK400" s="232"/>
      <c r="AL400" s="232"/>
      <c r="AM400" s="232"/>
      <c r="AN400" s="232"/>
      <c r="AO400" s="232"/>
      <c r="AP400" s="232"/>
      <c r="AQ400" s="232"/>
      <c r="AR400" s="232"/>
    </row>
    <row r="401" spans="1:44" x14ac:dyDescent="0.2">
      <c r="A401" s="232"/>
      <c r="B401" s="295" t="s">
        <v>489</v>
      </c>
      <c r="C401" s="296" t="b">
        <f t="shared" si="6"/>
        <v>0</v>
      </c>
      <c r="D401" s="7"/>
      <c r="E401" s="287">
        <v>12.7</v>
      </c>
      <c r="F401" s="287">
        <v>12.959999999999999</v>
      </c>
      <c r="G401" s="287">
        <v>13.3</v>
      </c>
      <c r="H401" s="287">
        <v>13.59</v>
      </c>
      <c r="I401" s="287">
        <v>13.779999999999998</v>
      </c>
      <c r="J401" s="287">
        <v>13.989999999999998</v>
      </c>
      <c r="K401" s="287">
        <v>14.32</v>
      </c>
      <c r="L401" s="287">
        <v>14.789999999999997</v>
      </c>
      <c r="M401" s="287">
        <v>15.079999999999998</v>
      </c>
      <c r="N401" s="288">
        <f>M401*(1+Assumptions!$G$48)</f>
        <v>15.079999999999998</v>
      </c>
      <c r="O401" s="288">
        <f>N401*(1+Assumptions!$G$48)</f>
        <v>15.079999999999998</v>
      </c>
      <c r="P401" s="288">
        <f>O401*(1+Assumptions!$G$48)</f>
        <v>15.079999999999998</v>
      </c>
      <c r="Q401" s="288">
        <f>P401*(1+Assumptions!$G$48)</f>
        <v>15.079999999999998</v>
      </c>
      <c r="R401" s="288">
        <f>Q401*(1+Assumptions!$G$48)</f>
        <v>15.079999999999998</v>
      </c>
      <c r="S401" s="288">
        <f>R401*(1+Assumptions!$G$48)</f>
        <v>15.079999999999998</v>
      </c>
      <c r="T401" s="288">
        <f>S401*(1+Assumptions!$G$48)</f>
        <v>15.079999999999998</v>
      </c>
      <c r="U401" s="288">
        <f>T401*(1+Assumptions!$G$48)</f>
        <v>15.079999999999998</v>
      </c>
      <c r="V401" s="288">
        <f>U401*(1+Assumptions!$G$48)</f>
        <v>15.079999999999998</v>
      </c>
      <c r="W401" s="288">
        <f>V401*(1+Assumptions!$G$48)</f>
        <v>15.079999999999998</v>
      </c>
      <c r="X401" s="288">
        <f>W401*(1+Assumptions!$G$48)</f>
        <v>15.079999999999998</v>
      </c>
      <c r="Y401" s="232"/>
      <c r="Z401" s="232"/>
      <c r="AA401" s="232"/>
      <c r="AB401" s="232"/>
      <c r="AC401" s="232"/>
      <c r="AD401" s="232"/>
      <c r="AE401" s="232"/>
      <c r="AF401" s="232"/>
      <c r="AG401" s="232"/>
      <c r="AH401" s="232"/>
      <c r="AI401" s="232"/>
      <c r="AJ401" s="232"/>
      <c r="AK401" s="232"/>
      <c r="AL401" s="232"/>
      <c r="AM401" s="232"/>
      <c r="AN401" s="232"/>
      <c r="AO401" s="232"/>
      <c r="AP401" s="232"/>
      <c r="AQ401" s="232"/>
      <c r="AR401" s="232"/>
    </row>
    <row r="402" spans="1:44" x14ac:dyDescent="0.2">
      <c r="A402" s="232"/>
      <c r="B402" s="295" t="s">
        <v>490</v>
      </c>
      <c r="C402" s="296" t="b">
        <f t="shared" si="6"/>
        <v>0</v>
      </c>
      <c r="D402" s="7"/>
      <c r="E402" s="287">
        <v>8.2799999999999994</v>
      </c>
      <c r="F402" s="287">
        <v>8.43</v>
      </c>
      <c r="G402" s="287">
        <v>8.6199999999999992</v>
      </c>
      <c r="H402" s="287">
        <v>8.8000000000000007</v>
      </c>
      <c r="I402" s="287">
        <v>8.89</v>
      </c>
      <c r="J402" s="287">
        <v>9.02</v>
      </c>
      <c r="K402" s="287">
        <v>9.23</v>
      </c>
      <c r="L402" s="287">
        <v>9.5399999999999991</v>
      </c>
      <c r="M402" s="287">
        <v>9.6999999999999993</v>
      </c>
      <c r="N402" s="288">
        <f>M402*(1+Assumptions!$G$48)</f>
        <v>9.6999999999999993</v>
      </c>
      <c r="O402" s="288">
        <f>N402*(1+Assumptions!$G$48)</f>
        <v>9.6999999999999993</v>
      </c>
      <c r="P402" s="288">
        <f>O402*(1+Assumptions!$G$48)</f>
        <v>9.6999999999999993</v>
      </c>
      <c r="Q402" s="288">
        <f>P402*(1+Assumptions!$G$48)</f>
        <v>9.6999999999999993</v>
      </c>
      <c r="R402" s="288">
        <f>Q402*(1+Assumptions!$G$48)</f>
        <v>9.6999999999999993</v>
      </c>
      <c r="S402" s="288">
        <f>R402*(1+Assumptions!$G$48)</f>
        <v>9.6999999999999993</v>
      </c>
      <c r="T402" s="288">
        <f>S402*(1+Assumptions!$G$48)</f>
        <v>9.6999999999999993</v>
      </c>
      <c r="U402" s="288">
        <f>T402*(1+Assumptions!$G$48)</f>
        <v>9.6999999999999993</v>
      </c>
      <c r="V402" s="288">
        <f>U402*(1+Assumptions!$G$48)</f>
        <v>9.6999999999999993</v>
      </c>
      <c r="W402" s="288">
        <f>V402*(1+Assumptions!$G$48)</f>
        <v>9.6999999999999993</v>
      </c>
      <c r="X402" s="288">
        <f>W402*(1+Assumptions!$G$48)</f>
        <v>9.6999999999999993</v>
      </c>
      <c r="Y402" s="232"/>
      <c r="Z402" s="232"/>
      <c r="AA402" s="232"/>
      <c r="AB402" s="232"/>
      <c r="AC402" s="232"/>
      <c r="AD402" s="232"/>
      <c r="AE402" s="232"/>
      <c r="AF402" s="232"/>
      <c r="AG402" s="232"/>
      <c r="AH402" s="232"/>
      <c r="AI402" s="232"/>
      <c r="AJ402" s="232"/>
      <c r="AK402" s="232"/>
      <c r="AL402" s="232"/>
      <c r="AM402" s="232"/>
      <c r="AN402" s="232"/>
      <c r="AO402" s="232"/>
      <c r="AP402" s="232"/>
      <c r="AQ402" s="232"/>
      <c r="AR402" s="232"/>
    </row>
    <row r="403" spans="1:44" x14ac:dyDescent="0.2">
      <c r="A403" s="232"/>
      <c r="B403" s="295" t="s">
        <v>491</v>
      </c>
      <c r="C403" s="296" t="b">
        <f t="shared" si="6"/>
        <v>0</v>
      </c>
      <c r="D403" s="7"/>
      <c r="E403" s="287">
        <v>4.47</v>
      </c>
      <c r="F403" s="287">
        <v>4.5</v>
      </c>
      <c r="G403" s="287">
        <v>4.54</v>
      </c>
      <c r="H403" s="287">
        <v>4.5999999999999996</v>
      </c>
      <c r="I403" s="287">
        <v>4.63</v>
      </c>
      <c r="J403" s="287">
        <v>4.66</v>
      </c>
      <c r="K403" s="287">
        <v>4.72</v>
      </c>
      <c r="L403" s="287">
        <v>4.82</v>
      </c>
      <c r="M403" s="287">
        <v>4.8600000000000003</v>
      </c>
      <c r="N403" s="288">
        <f>M403*(1+Assumptions!$G$48)</f>
        <v>4.8600000000000003</v>
      </c>
      <c r="O403" s="288">
        <f>N403*(1+Assumptions!$G$48)</f>
        <v>4.8600000000000003</v>
      </c>
      <c r="P403" s="288">
        <f>O403*(1+Assumptions!$G$48)</f>
        <v>4.8600000000000003</v>
      </c>
      <c r="Q403" s="288">
        <f>P403*(1+Assumptions!$G$48)</f>
        <v>4.8600000000000003</v>
      </c>
      <c r="R403" s="288">
        <f>Q403*(1+Assumptions!$G$48)</f>
        <v>4.8600000000000003</v>
      </c>
      <c r="S403" s="288">
        <f>R403*(1+Assumptions!$G$48)</f>
        <v>4.8600000000000003</v>
      </c>
      <c r="T403" s="288">
        <f>S403*(1+Assumptions!$G$48)</f>
        <v>4.8600000000000003</v>
      </c>
      <c r="U403" s="288">
        <f>T403*(1+Assumptions!$G$48)</f>
        <v>4.8600000000000003</v>
      </c>
      <c r="V403" s="288">
        <f>U403*(1+Assumptions!$G$48)</f>
        <v>4.8600000000000003</v>
      </c>
      <c r="W403" s="288">
        <f>V403*(1+Assumptions!$G$48)</f>
        <v>4.8600000000000003</v>
      </c>
      <c r="X403" s="288">
        <f>W403*(1+Assumptions!$G$48)</f>
        <v>4.8600000000000003</v>
      </c>
      <c r="Y403" s="232"/>
      <c r="Z403" s="232"/>
      <c r="AA403" s="232"/>
      <c r="AB403" s="232"/>
      <c r="AC403" s="232"/>
      <c r="AD403" s="232"/>
      <c r="AE403" s="232"/>
      <c r="AF403" s="232"/>
      <c r="AG403" s="232"/>
      <c r="AH403" s="232"/>
      <c r="AI403" s="232"/>
      <c r="AJ403" s="232"/>
      <c r="AK403" s="232"/>
      <c r="AL403" s="232"/>
      <c r="AM403" s="232"/>
      <c r="AN403" s="232"/>
      <c r="AO403" s="232"/>
      <c r="AP403" s="232"/>
      <c r="AQ403" s="232"/>
      <c r="AR403" s="232"/>
    </row>
    <row r="404" spans="1:44" x14ac:dyDescent="0.2">
      <c r="A404" s="232"/>
      <c r="B404" s="295" t="s">
        <v>492</v>
      </c>
      <c r="C404" s="296" t="b">
        <f t="shared" si="6"/>
        <v>0</v>
      </c>
      <c r="D404" s="7"/>
      <c r="E404" s="287">
        <v>3.46</v>
      </c>
      <c r="F404" s="287">
        <v>3.44</v>
      </c>
      <c r="G404" s="287">
        <v>3.45</v>
      </c>
      <c r="H404" s="287">
        <v>3.45</v>
      </c>
      <c r="I404" s="287">
        <v>3.4299999999999997</v>
      </c>
      <c r="J404" s="287">
        <v>3.42</v>
      </c>
      <c r="K404" s="287">
        <v>3.4299999999999997</v>
      </c>
      <c r="L404" s="287">
        <v>3.45</v>
      </c>
      <c r="M404" s="287">
        <v>3.4299999999999997</v>
      </c>
      <c r="N404" s="288">
        <f>M404*(1+Assumptions!$G$48)</f>
        <v>3.4299999999999997</v>
      </c>
      <c r="O404" s="288">
        <f>N404*(1+Assumptions!$G$48)</f>
        <v>3.4299999999999997</v>
      </c>
      <c r="P404" s="288">
        <f>O404*(1+Assumptions!$G$48)</f>
        <v>3.4299999999999997</v>
      </c>
      <c r="Q404" s="288">
        <f>P404*(1+Assumptions!$G$48)</f>
        <v>3.4299999999999997</v>
      </c>
      <c r="R404" s="288">
        <f>Q404*(1+Assumptions!$G$48)</f>
        <v>3.4299999999999997</v>
      </c>
      <c r="S404" s="288">
        <f>R404*(1+Assumptions!$G$48)</f>
        <v>3.4299999999999997</v>
      </c>
      <c r="T404" s="288">
        <f>S404*(1+Assumptions!$G$48)</f>
        <v>3.4299999999999997</v>
      </c>
      <c r="U404" s="288">
        <f>T404*(1+Assumptions!$G$48)</f>
        <v>3.4299999999999997</v>
      </c>
      <c r="V404" s="288">
        <f>U404*(1+Assumptions!$G$48)</f>
        <v>3.4299999999999997</v>
      </c>
      <c r="W404" s="288">
        <f>V404*(1+Assumptions!$G$48)</f>
        <v>3.4299999999999997</v>
      </c>
      <c r="X404" s="288">
        <f>W404*(1+Assumptions!$G$48)</f>
        <v>3.4299999999999997</v>
      </c>
      <c r="Y404" s="232"/>
      <c r="Z404" s="232"/>
      <c r="AA404" s="232"/>
      <c r="AB404" s="232"/>
      <c r="AC404" s="232"/>
      <c r="AD404" s="232"/>
      <c r="AE404" s="232"/>
      <c r="AF404" s="232"/>
      <c r="AG404" s="232"/>
      <c r="AH404" s="232"/>
      <c r="AI404" s="232"/>
      <c r="AJ404" s="232"/>
      <c r="AK404" s="232"/>
      <c r="AL404" s="232"/>
      <c r="AM404" s="232"/>
      <c r="AN404" s="232"/>
      <c r="AO404" s="232"/>
      <c r="AP404" s="232"/>
      <c r="AQ404" s="232"/>
      <c r="AR404" s="232"/>
    </row>
    <row r="405" spans="1:44" x14ac:dyDescent="0.2">
      <c r="A405" s="232"/>
      <c r="B405" s="295" t="s">
        <v>493</v>
      </c>
      <c r="C405" s="296" t="b">
        <f t="shared" si="6"/>
        <v>0</v>
      </c>
      <c r="D405" s="7"/>
      <c r="E405" s="287">
        <v>3.2699999999999996</v>
      </c>
      <c r="F405" s="287">
        <v>3.2699999999999996</v>
      </c>
      <c r="G405" s="287">
        <v>3.29</v>
      </c>
      <c r="H405" s="287">
        <v>3.2999999999999994</v>
      </c>
      <c r="I405" s="287">
        <v>3.29</v>
      </c>
      <c r="J405" s="287">
        <v>3.28</v>
      </c>
      <c r="K405" s="287">
        <v>3.3099999999999996</v>
      </c>
      <c r="L405" s="287">
        <v>3.34</v>
      </c>
      <c r="M405" s="287">
        <v>3.32</v>
      </c>
      <c r="N405" s="288">
        <f>M405*(1+Assumptions!$G$48)</f>
        <v>3.32</v>
      </c>
      <c r="O405" s="288">
        <f>N405*(1+Assumptions!$G$48)</f>
        <v>3.32</v>
      </c>
      <c r="P405" s="288">
        <f>O405*(1+Assumptions!$G$48)</f>
        <v>3.32</v>
      </c>
      <c r="Q405" s="288">
        <f>P405*(1+Assumptions!$G$48)</f>
        <v>3.32</v>
      </c>
      <c r="R405" s="288">
        <f>Q405*(1+Assumptions!$G$48)</f>
        <v>3.32</v>
      </c>
      <c r="S405" s="288">
        <f>R405*(1+Assumptions!$G$48)</f>
        <v>3.32</v>
      </c>
      <c r="T405" s="288">
        <f>S405*(1+Assumptions!$G$48)</f>
        <v>3.32</v>
      </c>
      <c r="U405" s="288">
        <f>T405*(1+Assumptions!$G$48)</f>
        <v>3.32</v>
      </c>
      <c r="V405" s="288">
        <f>U405*(1+Assumptions!$G$48)</f>
        <v>3.32</v>
      </c>
      <c r="W405" s="288">
        <f>V405*(1+Assumptions!$G$48)</f>
        <v>3.32</v>
      </c>
      <c r="X405" s="288">
        <f>W405*(1+Assumptions!$G$48)</f>
        <v>3.32</v>
      </c>
      <c r="Y405" s="232"/>
      <c r="Z405" s="232"/>
      <c r="AA405" s="232"/>
      <c r="AB405" s="232"/>
      <c r="AC405" s="232"/>
      <c r="AD405" s="232"/>
      <c r="AE405" s="232"/>
      <c r="AF405" s="232"/>
      <c r="AG405" s="232"/>
      <c r="AH405" s="232"/>
      <c r="AI405" s="232"/>
      <c r="AJ405" s="232"/>
      <c r="AK405" s="232"/>
      <c r="AL405" s="232"/>
      <c r="AM405" s="232"/>
      <c r="AN405" s="232"/>
      <c r="AO405" s="232"/>
      <c r="AP405" s="232"/>
      <c r="AQ405" s="232"/>
      <c r="AR405" s="232"/>
    </row>
    <row r="406" spans="1:44" x14ac:dyDescent="0.2">
      <c r="A406" s="232"/>
      <c r="B406" s="295" t="s">
        <v>494</v>
      </c>
      <c r="C406" s="296" t="b">
        <f t="shared" si="6"/>
        <v>0</v>
      </c>
      <c r="D406" s="7"/>
      <c r="E406" s="287">
        <v>4.79</v>
      </c>
      <c r="F406" s="287">
        <v>4.8099999999999996</v>
      </c>
      <c r="G406" s="287">
        <v>4.8499999999999996</v>
      </c>
      <c r="H406" s="287">
        <v>4.87</v>
      </c>
      <c r="I406" s="287">
        <v>4.8499999999999996</v>
      </c>
      <c r="J406" s="287">
        <v>4.84</v>
      </c>
      <c r="K406" s="287">
        <v>4.88</v>
      </c>
      <c r="L406" s="287">
        <v>4.92</v>
      </c>
      <c r="M406" s="287">
        <v>4.9000000000000004</v>
      </c>
      <c r="N406" s="288">
        <f>M406*(1+Assumptions!$G$48)</f>
        <v>4.9000000000000004</v>
      </c>
      <c r="O406" s="288">
        <f>N406*(1+Assumptions!$G$48)</f>
        <v>4.9000000000000004</v>
      </c>
      <c r="P406" s="288">
        <f>O406*(1+Assumptions!$G$48)</f>
        <v>4.9000000000000004</v>
      </c>
      <c r="Q406" s="288">
        <f>P406*(1+Assumptions!$G$48)</f>
        <v>4.9000000000000004</v>
      </c>
      <c r="R406" s="288">
        <f>Q406*(1+Assumptions!$G$48)</f>
        <v>4.9000000000000004</v>
      </c>
      <c r="S406" s="288">
        <f>R406*(1+Assumptions!$G$48)</f>
        <v>4.9000000000000004</v>
      </c>
      <c r="T406" s="288">
        <f>S406*(1+Assumptions!$G$48)</f>
        <v>4.9000000000000004</v>
      </c>
      <c r="U406" s="288">
        <f>T406*(1+Assumptions!$G$48)</f>
        <v>4.9000000000000004</v>
      </c>
      <c r="V406" s="288">
        <f>U406*(1+Assumptions!$G$48)</f>
        <v>4.9000000000000004</v>
      </c>
      <c r="W406" s="288">
        <f>V406*(1+Assumptions!$G$48)</f>
        <v>4.9000000000000004</v>
      </c>
      <c r="X406" s="288">
        <f>W406*(1+Assumptions!$G$48)</f>
        <v>4.9000000000000004</v>
      </c>
      <c r="Y406" s="232"/>
      <c r="Z406" s="232"/>
      <c r="AA406" s="232"/>
      <c r="AB406" s="232"/>
      <c r="AC406" s="232"/>
      <c r="AD406" s="232"/>
      <c r="AE406" s="232"/>
      <c r="AF406" s="232"/>
      <c r="AG406" s="232"/>
      <c r="AH406" s="232"/>
      <c r="AI406" s="232"/>
      <c r="AJ406" s="232"/>
      <c r="AK406" s="232"/>
      <c r="AL406" s="232"/>
      <c r="AM406" s="232"/>
      <c r="AN406" s="232"/>
      <c r="AO406" s="232"/>
      <c r="AP406" s="232"/>
      <c r="AQ406" s="232"/>
      <c r="AR406" s="232"/>
    </row>
    <row r="407" spans="1:44" x14ac:dyDescent="0.2">
      <c r="A407" s="232"/>
      <c r="B407" s="295" t="s">
        <v>495</v>
      </c>
      <c r="C407" s="296" t="b">
        <f t="shared" si="6"/>
        <v>0</v>
      </c>
      <c r="D407" s="7"/>
      <c r="E407" s="287">
        <v>5.34</v>
      </c>
      <c r="F407" s="287">
        <v>5.35</v>
      </c>
      <c r="G407" s="287">
        <v>5.37</v>
      </c>
      <c r="H407" s="287">
        <v>5.3599999999999994</v>
      </c>
      <c r="I407" s="287">
        <v>5.2999999999999989</v>
      </c>
      <c r="J407" s="287">
        <v>5.27</v>
      </c>
      <c r="K407" s="287">
        <v>5.29</v>
      </c>
      <c r="L407" s="287">
        <v>5.32</v>
      </c>
      <c r="M407" s="287">
        <v>5.27</v>
      </c>
      <c r="N407" s="288">
        <f>M407*(1+Assumptions!$G$48)</f>
        <v>5.27</v>
      </c>
      <c r="O407" s="288">
        <f>N407*(1+Assumptions!$G$48)</f>
        <v>5.27</v>
      </c>
      <c r="P407" s="288">
        <f>O407*(1+Assumptions!$G$48)</f>
        <v>5.27</v>
      </c>
      <c r="Q407" s="288">
        <f>P407*(1+Assumptions!$G$48)</f>
        <v>5.27</v>
      </c>
      <c r="R407" s="288">
        <f>Q407*(1+Assumptions!$G$48)</f>
        <v>5.27</v>
      </c>
      <c r="S407" s="288">
        <f>R407*(1+Assumptions!$G$48)</f>
        <v>5.27</v>
      </c>
      <c r="T407" s="288">
        <f>S407*(1+Assumptions!$G$48)</f>
        <v>5.27</v>
      </c>
      <c r="U407" s="288">
        <f>T407*(1+Assumptions!$G$48)</f>
        <v>5.27</v>
      </c>
      <c r="V407" s="288">
        <f>U407*(1+Assumptions!$G$48)</f>
        <v>5.27</v>
      </c>
      <c r="W407" s="288">
        <f>V407*(1+Assumptions!$G$48)</f>
        <v>5.27</v>
      </c>
      <c r="X407" s="288">
        <f>W407*(1+Assumptions!$G$48)</f>
        <v>5.27</v>
      </c>
      <c r="Y407" s="232"/>
      <c r="Z407" s="232"/>
      <c r="AA407" s="232"/>
      <c r="AB407" s="232"/>
      <c r="AC407" s="232"/>
      <c r="AD407" s="232"/>
      <c r="AE407" s="232"/>
      <c r="AF407" s="232"/>
      <c r="AG407" s="232"/>
      <c r="AH407" s="232"/>
      <c r="AI407" s="232"/>
      <c r="AJ407" s="232"/>
      <c r="AK407" s="232"/>
      <c r="AL407" s="232"/>
      <c r="AM407" s="232"/>
      <c r="AN407" s="232"/>
      <c r="AO407" s="232"/>
      <c r="AP407" s="232"/>
      <c r="AQ407" s="232"/>
      <c r="AR407" s="232"/>
    </row>
    <row r="408" spans="1:44" x14ac:dyDescent="0.2">
      <c r="A408" s="232"/>
      <c r="B408" s="295" t="s">
        <v>496</v>
      </c>
      <c r="C408" s="296" t="b">
        <f t="shared" si="6"/>
        <v>0</v>
      </c>
      <c r="D408" s="7"/>
      <c r="E408" s="287">
        <v>4.57</v>
      </c>
      <c r="F408" s="287">
        <v>4.5599999999999996</v>
      </c>
      <c r="G408" s="287">
        <v>4.5599999999999996</v>
      </c>
      <c r="H408" s="287">
        <v>4.54</v>
      </c>
      <c r="I408" s="287">
        <v>4.51</v>
      </c>
      <c r="J408" s="287">
        <v>4.4800000000000004</v>
      </c>
      <c r="K408" s="287">
        <v>4.49</v>
      </c>
      <c r="L408" s="287">
        <v>4.49</v>
      </c>
      <c r="M408" s="287">
        <v>4.46</v>
      </c>
      <c r="N408" s="288">
        <f>M408*(1+Assumptions!$G$48)</f>
        <v>4.46</v>
      </c>
      <c r="O408" s="288">
        <f>N408*(1+Assumptions!$G$48)</f>
        <v>4.46</v>
      </c>
      <c r="P408" s="288">
        <f>O408*(1+Assumptions!$G$48)</f>
        <v>4.46</v>
      </c>
      <c r="Q408" s="288">
        <f>P408*(1+Assumptions!$G$48)</f>
        <v>4.46</v>
      </c>
      <c r="R408" s="288">
        <f>Q408*(1+Assumptions!$G$48)</f>
        <v>4.46</v>
      </c>
      <c r="S408" s="288">
        <f>R408*(1+Assumptions!$G$48)</f>
        <v>4.46</v>
      </c>
      <c r="T408" s="288">
        <f>S408*(1+Assumptions!$G$48)</f>
        <v>4.46</v>
      </c>
      <c r="U408" s="288">
        <f>T408*(1+Assumptions!$G$48)</f>
        <v>4.46</v>
      </c>
      <c r="V408" s="288">
        <f>U408*(1+Assumptions!$G$48)</f>
        <v>4.46</v>
      </c>
      <c r="W408" s="288">
        <f>V408*(1+Assumptions!$G$48)</f>
        <v>4.46</v>
      </c>
      <c r="X408" s="288">
        <f>W408*(1+Assumptions!$G$48)</f>
        <v>4.46</v>
      </c>
      <c r="Y408" s="232"/>
      <c r="Z408" s="232"/>
      <c r="AA408" s="232"/>
      <c r="AB408" s="232"/>
      <c r="AC408" s="232"/>
      <c r="AD408" s="232"/>
      <c r="AE408" s="232"/>
      <c r="AF408" s="232"/>
      <c r="AG408" s="232"/>
      <c r="AH408" s="232"/>
      <c r="AI408" s="232"/>
      <c r="AJ408" s="232"/>
      <c r="AK408" s="232"/>
      <c r="AL408" s="232"/>
      <c r="AM408" s="232"/>
      <c r="AN408" s="232"/>
      <c r="AO408" s="232"/>
      <c r="AP408" s="232"/>
      <c r="AQ408" s="232"/>
      <c r="AR408" s="232"/>
    </row>
    <row r="409" spans="1:44" x14ac:dyDescent="0.2">
      <c r="A409" s="232"/>
      <c r="B409" s="295" t="s">
        <v>497</v>
      </c>
      <c r="C409" s="296" t="b">
        <f t="shared" si="6"/>
        <v>0</v>
      </c>
      <c r="D409" s="7"/>
      <c r="E409" s="287">
        <v>7.84</v>
      </c>
      <c r="F409" s="287">
        <v>7.7899999999999991</v>
      </c>
      <c r="G409" s="287">
        <v>7.7799999999999994</v>
      </c>
      <c r="H409" s="287">
        <v>7.75</v>
      </c>
      <c r="I409" s="287">
        <v>7.6899999999999995</v>
      </c>
      <c r="J409" s="287">
        <v>7.64</v>
      </c>
      <c r="K409" s="287">
        <v>7.629999999999999</v>
      </c>
      <c r="L409" s="287">
        <v>7.6499999999999995</v>
      </c>
      <c r="M409" s="287">
        <v>7.6</v>
      </c>
      <c r="N409" s="288">
        <f>M409*(1+Assumptions!$G$48)</f>
        <v>7.6</v>
      </c>
      <c r="O409" s="288">
        <f>N409*(1+Assumptions!$G$48)</f>
        <v>7.6</v>
      </c>
      <c r="P409" s="288">
        <f>O409*(1+Assumptions!$G$48)</f>
        <v>7.6</v>
      </c>
      <c r="Q409" s="288">
        <f>P409*(1+Assumptions!$G$48)</f>
        <v>7.6</v>
      </c>
      <c r="R409" s="288">
        <f>Q409*(1+Assumptions!$G$48)</f>
        <v>7.6</v>
      </c>
      <c r="S409" s="288">
        <f>R409*(1+Assumptions!$G$48)</f>
        <v>7.6</v>
      </c>
      <c r="T409" s="288">
        <f>S409*(1+Assumptions!$G$48)</f>
        <v>7.6</v>
      </c>
      <c r="U409" s="288">
        <f>T409*(1+Assumptions!$G$48)</f>
        <v>7.6</v>
      </c>
      <c r="V409" s="288">
        <f>U409*(1+Assumptions!$G$48)</f>
        <v>7.6</v>
      </c>
      <c r="W409" s="288">
        <f>V409*(1+Assumptions!$G$48)</f>
        <v>7.6</v>
      </c>
      <c r="X409" s="288">
        <f>W409*(1+Assumptions!$G$48)</f>
        <v>7.6</v>
      </c>
      <c r="Y409" s="232"/>
      <c r="Z409" s="232"/>
      <c r="AA409" s="232"/>
      <c r="AB409" s="232"/>
      <c r="AC409" s="232"/>
      <c r="AD409" s="232"/>
      <c r="AE409" s="232"/>
      <c r="AF409" s="232"/>
      <c r="AG409" s="232"/>
      <c r="AH409" s="232"/>
      <c r="AI409" s="232"/>
      <c r="AJ409" s="232"/>
      <c r="AK409" s="232"/>
      <c r="AL409" s="232"/>
      <c r="AM409" s="232"/>
      <c r="AN409" s="232"/>
      <c r="AO409" s="232"/>
      <c r="AP409" s="232"/>
      <c r="AQ409" s="232"/>
      <c r="AR409" s="232"/>
    </row>
    <row r="410" spans="1:44" x14ac:dyDescent="0.2">
      <c r="A410" s="232"/>
      <c r="B410" s="295" t="s">
        <v>498</v>
      </c>
      <c r="C410" s="296" t="b">
        <f t="shared" si="6"/>
        <v>0</v>
      </c>
      <c r="D410" s="7"/>
      <c r="E410" s="287">
        <v>7.5399999999999991</v>
      </c>
      <c r="F410" s="287">
        <v>7.52</v>
      </c>
      <c r="G410" s="287">
        <v>7.58</v>
      </c>
      <c r="H410" s="287">
        <v>7.6</v>
      </c>
      <c r="I410" s="287">
        <v>7.58</v>
      </c>
      <c r="J410" s="287">
        <v>7.5499999999999989</v>
      </c>
      <c r="K410" s="287">
        <v>7.58</v>
      </c>
      <c r="L410" s="287">
        <v>7.58</v>
      </c>
      <c r="M410" s="287">
        <v>7.5699999999999994</v>
      </c>
      <c r="N410" s="288">
        <f>M410*(1+Assumptions!$G$48)</f>
        <v>7.5699999999999994</v>
      </c>
      <c r="O410" s="288">
        <f>N410*(1+Assumptions!$G$48)</f>
        <v>7.5699999999999994</v>
      </c>
      <c r="P410" s="288">
        <f>O410*(1+Assumptions!$G$48)</f>
        <v>7.5699999999999994</v>
      </c>
      <c r="Q410" s="288">
        <f>P410*(1+Assumptions!$G$48)</f>
        <v>7.5699999999999994</v>
      </c>
      <c r="R410" s="288">
        <f>Q410*(1+Assumptions!$G$48)</f>
        <v>7.5699999999999994</v>
      </c>
      <c r="S410" s="288">
        <f>R410*(1+Assumptions!$G$48)</f>
        <v>7.5699999999999994</v>
      </c>
      <c r="T410" s="288">
        <f>S410*(1+Assumptions!$G$48)</f>
        <v>7.5699999999999994</v>
      </c>
      <c r="U410" s="288">
        <f>T410*(1+Assumptions!$G$48)</f>
        <v>7.5699999999999994</v>
      </c>
      <c r="V410" s="288">
        <f>U410*(1+Assumptions!$G$48)</f>
        <v>7.5699999999999994</v>
      </c>
      <c r="W410" s="288">
        <f>V410*(1+Assumptions!$G$48)</f>
        <v>7.5699999999999994</v>
      </c>
      <c r="X410" s="288">
        <f>W410*(1+Assumptions!$G$48)</f>
        <v>7.5699999999999994</v>
      </c>
      <c r="Y410" s="232"/>
      <c r="Z410" s="232"/>
      <c r="AA410" s="232"/>
      <c r="AB410" s="232"/>
      <c r="AC410" s="232"/>
      <c r="AD410" s="232"/>
      <c r="AE410" s="232"/>
      <c r="AF410" s="232"/>
      <c r="AG410" s="232"/>
      <c r="AH410" s="232"/>
      <c r="AI410" s="232"/>
      <c r="AJ410" s="232"/>
      <c r="AK410" s="232"/>
      <c r="AL410" s="232"/>
      <c r="AM410" s="232"/>
      <c r="AN410" s="232"/>
      <c r="AO410" s="232"/>
      <c r="AP410" s="232"/>
      <c r="AQ410" s="232"/>
      <c r="AR410" s="232"/>
    </row>
    <row r="411" spans="1:44" x14ac:dyDescent="0.2">
      <c r="A411" s="232"/>
      <c r="B411" s="295" t="s">
        <v>499</v>
      </c>
      <c r="C411" s="296" t="b">
        <f t="shared" si="6"/>
        <v>0</v>
      </c>
      <c r="D411" s="7"/>
      <c r="E411" s="287">
        <v>9.16</v>
      </c>
      <c r="F411" s="287">
        <v>9.08</v>
      </c>
      <c r="G411" s="287">
        <v>9.09</v>
      </c>
      <c r="H411" s="287">
        <v>9.08</v>
      </c>
      <c r="I411" s="287">
        <v>9.02</v>
      </c>
      <c r="J411" s="287">
        <v>8.9700000000000006</v>
      </c>
      <c r="K411" s="287">
        <v>8.99</v>
      </c>
      <c r="L411" s="287">
        <v>9.02</v>
      </c>
      <c r="M411" s="287">
        <v>8.9600000000000009</v>
      </c>
      <c r="N411" s="288">
        <f>M411*(1+Assumptions!$G$48)</f>
        <v>8.9600000000000009</v>
      </c>
      <c r="O411" s="288">
        <f>N411*(1+Assumptions!$G$48)</f>
        <v>8.9600000000000009</v>
      </c>
      <c r="P411" s="288">
        <f>O411*(1+Assumptions!$G$48)</f>
        <v>8.9600000000000009</v>
      </c>
      <c r="Q411" s="288">
        <f>P411*(1+Assumptions!$G$48)</f>
        <v>8.9600000000000009</v>
      </c>
      <c r="R411" s="288">
        <f>Q411*(1+Assumptions!$G$48)</f>
        <v>8.9600000000000009</v>
      </c>
      <c r="S411" s="288">
        <f>R411*(1+Assumptions!$G$48)</f>
        <v>8.9600000000000009</v>
      </c>
      <c r="T411" s="288">
        <f>S411*(1+Assumptions!$G$48)</f>
        <v>8.9600000000000009</v>
      </c>
      <c r="U411" s="288">
        <f>T411*(1+Assumptions!$G$48)</f>
        <v>8.9600000000000009</v>
      </c>
      <c r="V411" s="288">
        <f>U411*(1+Assumptions!$G$48)</f>
        <v>8.9600000000000009</v>
      </c>
      <c r="W411" s="288">
        <f>V411*(1+Assumptions!$G$48)</f>
        <v>8.9600000000000009</v>
      </c>
      <c r="X411" s="288">
        <f>W411*(1+Assumptions!$G$48)</f>
        <v>8.9600000000000009</v>
      </c>
      <c r="Y411" s="232"/>
      <c r="Z411" s="232"/>
      <c r="AA411" s="232"/>
      <c r="AB411" s="232"/>
      <c r="AC411" s="232"/>
      <c r="AD411" s="232"/>
      <c r="AE411" s="232"/>
      <c r="AF411" s="232"/>
      <c r="AG411" s="232"/>
      <c r="AH411" s="232"/>
      <c r="AI411" s="232"/>
      <c r="AJ411" s="232"/>
      <c r="AK411" s="232"/>
      <c r="AL411" s="232"/>
      <c r="AM411" s="232"/>
      <c r="AN411" s="232"/>
      <c r="AO411" s="232"/>
      <c r="AP411" s="232"/>
      <c r="AQ411" s="232"/>
      <c r="AR411" s="232"/>
    </row>
    <row r="412" spans="1:44" x14ac:dyDescent="0.2">
      <c r="A412" s="232"/>
      <c r="B412" s="295" t="s">
        <v>500</v>
      </c>
      <c r="C412" s="296" t="b">
        <f t="shared" si="6"/>
        <v>0</v>
      </c>
      <c r="D412" s="7"/>
      <c r="E412" s="287">
        <v>1.2799999999999998</v>
      </c>
      <c r="F412" s="287">
        <v>1.2999999999999998</v>
      </c>
      <c r="G412" s="287">
        <v>1.3199999999999998</v>
      </c>
      <c r="H412" s="287">
        <v>1.33</v>
      </c>
      <c r="I412" s="287">
        <v>1.33</v>
      </c>
      <c r="J412" s="287">
        <v>1.3399999999999999</v>
      </c>
      <c r="K412" s="287">
        <v>1.3599999999999999</v>
      </c>
      <c r="L412" s="287">
        <v>1.39</v>
      </c>
      <c r="M412" s="287">
        <v>1.4</v>
      </c>
      <c r="N412" s="288">
        <f>M412*(1+Assumptions!$G$48)</f>
        <v>1.4</v>
      </c>
      <c r="O412" s="288">
        <f>N412*(1+Assumptions!$G$48)</f>
        <v>1.4</v>
      </c>
      <c r="P412" s="288">
        <f>O412*(1+Assumptions!$G$48)</f>
        <v>1.4</v>
      </c>
      <c r="Q412" s="288">
        <f>P412*(1+Assumptions!$G$48)</f>
        <v>1.4</v>
      </c>
      <c r="R412" s="288">
        <f>Q412*(1+Assumptions!$G$48)</f>
        <v>1.4</v>
      </c>
      <c r="S412" s="288">
        <f>R412*(1+Assumptions!$G$48)</f>
        <v>1.4</v>
      </c>
      <c r="T412" s="288">
        <f>S412*(1+Assumptions!$G$48)</f>
        <v>1.4</v>
      </c>
      <c r="U412" s="288">
        <f>T412*(1+Assumptions!$G$48)</f>
        <v>1.4</v>
      </c>
      <c r="V412" s="288">
        <f>U412*(1+Assumptions!$G$48)</f>
        <v>1.4</v>
      </c>
      <c r="W412" s="288">
        <f>V412*(1+Assumptions!$G$48)</f>
        <v>1.4</v>
      </c>
      <c r="X412" s="288">
        <f>W412*(1+Assumptions!$G$48)</f>
        <v>1.4</v>
      </c>
      <c r="Y412" s="232"/>
      <c r="Z412" s="232"/>
      <c r="AA412" s="232"/>
      <c r="AB412" s="232"/>
      <c r="AC412" s="232"/>
      <c r="AD412" s="232"/>
      <c r="AE412" s="232"/>
      <c r="AF412" s="232"/>
      <c r="AG412" s="232"/>
      <c r="AH412" s="232"/>
      <c r="AI412" s="232"/>
      <c r="AJ412" s="232"/>
      <c r="AK412" s="232"/>
      <c r="AL412" s="232"/>
      <c r="AM412" s="232"/>
      <c r="AN412" s="232"/>
      <c r="AO412" s="232"/>
      <c r="AP412" s="232"/>
      <c r="AQ412" s="232"/>
      <c r="AR412" s="232"/>
    </row>
    <row r="413" spans="1:44" x14ac:dyDescent="0.2">
      <c r="A413" s="232"/>
      <c r="B413" s="295" t="s">
        <v>501</v>
      </c>
      <c r="C413" s="296" t="b">
        <f t="shared" si="6"/>
        <v>0</v>
      </c>
      <c r="D413" s="7"/>
      <c r="E413" s="287">
        <v>3.17</v>
      </c>
      <c r="F413" s="287">
        <v>3.1899999999999995</v>
      </c>
      <c r="G413" s="287">
        <v>3.2299999999999995</v>
      </c>
      <c r="H413" s="287">
        <v>3.25</v>
      </c>
      <c r="I413" s="287">
        <v>3.2399999999999998</v>
      </c>
      <c r="J413" s="287">
        <v>3.2399999999999998</v>
      </c>
      <c r="K413" s="287">
        <v>3.2699999999999996</v>
      </c>
      <c r="L413" s="287">
        <v>3.3099999999999996</v>
      </c>
      <c r="M413" s="287">
        <v>3.29</v>
      </c>
      <c r="N413" s="288">
        <f>M413*(1+Assumptions!$G$48)</f>
        <v>3.29</v>
      </c>
      <c r="O413" s="288">
        <f>N413*(1+Assumptions!$G$48)</f>
        <v>3.29</v>
      </c>
      <c r="P413" s="288">
        <f>O413*(1+Assumptions!$G$48)</f>
        <v>3.29</v>
      </c>
      <c r="Q413" s="288">
        <f>P413*(1+Assumptions!$G$48)</f>
        <v>3.29</v>
      </c>
      <c r="R413" s="288">
        <f>Q413*(1+Assumptions!$G$48)</f>
        <v>3.29</v>
      </c>
      <c r="S413" s="288">
        <f>R413*(1+Assumptions!$G$48)</f>
        <v>3.29</v>
      </c>
      <c r="T413" s="288">
        <f>S413*(1+Assumptions!$G$48)</f>
        <v>3.29</v>
      </c>
      <c r="U413" s="288">
        <f>T413*(1+Assumptions!$G$48)</f>
        <v>3.29</v>
      </c>
      <c r="V413" s="288">
        <f>U413*(1+Assumptions!$G$48)</f>
        <v>3.29</v>
      </c>
      <c r="W413" s="288">
        <f>V413*(1+Assumptions!$G$48)</f>
        <v>3.29</v>
      </c>
      <c r="X413" s="288">
        <f>W413*(1+Assumptions!$G$48)</f>
        <v>3.29</v>
      </c>
      <c r="Y413" s="232"/>
      <c r="Z413" s="232"/>
      <c r="AA413" s="232"/>
      <c r="AB413" s="232"/>
      <c r="AC413" s="232"/>
      <c r="AD413" s="232"/>
      <c r="AE413" s="232"/>
      <c r="AF413" s="232"/>
      <c r="AG413" s="232"/>
      <c r="AH413" s="232"/>
      <c r="AI413" s="232"/>
      <c r="AJ413" s="232"/>
      <c r="AK413" s="232"/>
      <c r="AL413" s="232"/>
      <c r="AM413" s="232"/>
      <c r="AN413" s="232"/>
      <c r="AO413" s="232"/>
      <c r="AP413" s="232"/>
      <c r="AQ413" s="232"/>
      <c r="AR413" s="232"/>
    </row>
    <row r="414" spans="1:44" x14ac:dyDescent="0.2">
      <c r="A414" s="232"/>
      <c r="B414" s="295" t="s">
        <v>502</v>
      </c>
      <c r="C414" s="296" t="b">
        <f t="shared" si="6"/>
        <v>0</v>
      </c>
      <c r="D414" s="7"/>
      <c r="E414" s="287">
        <v>5.1100000000000003</v>
      </c>
      <c r="F414" s="287">
        <v>5.1100000000000003</v>
      </c>
      <c r="G414" s="287">
        <v>5.1100000000000003</v>
      </c>
      <c r="H414" s="287">
        <v>5.09</v>
      </c>
      <c r="I414" s="287">
        <v>5.0399999999999991</v>
      </c>
      <c r="J414" s="287">
        <v>4.99</v>
      </c>
      <c r="K414" s="287">
        <v>4.97</v>
      </c>
      <c r="L414" s="287">
        <v>4.97</v>
      </c>
      <c r="M414" s="287">
        <v>4.9000000000000004</v>
      </c>
      <c r="N414" s="288">
        <f>M414*(1+Assumptions!$G$48)</f>
        <v>4.9000000000000004</v>
      </c>
      <c r="O414" s="288">
        <f>N414*(1+Assumptions!$G$48)</f>
        <v>4.9000000000000004</v>
      </c>
      <c r="P414" s="288">
        <f>O414*(1+Assumptions!$G$48)</f>
        <v>4.9000000000000004</v>
      </c>
      <c r="Q414" s="288">
        <f>P414*(1+Assumptions!$G$48)</f>
        <v>4.9000000000000004</v>
      </c>
      <c r="R414" s="288">
        <f>Q414*(1+Assumptions!$G$48)</f>
        <v>4.9000000000000004</v>
      </c>
      <c r="S414" s="288">
        <f>R414*(1+Assumptions!$G$48)</f>
        <v>4.9000000000000004</v>
      </c>
      <c r="T414" s="288">
        <f>S414*(1+Assumptions!$G$48)</f>
        <v>4.9000000000000004</v>
      </c>
      <c r="U414" s="288">
        <f>T414*(1+Assumptions!$G$48)</f>
        <v>4.9000000000000004</v>
      </c>
      <c r="V414" s="288">
        <f>U414*(1+Assumptions!$G$48)</f>
        <v>4.9000000000000004</v>
      </c>
      <c r="W414" s="288">
        <f>V414*(1+Assumptions!$G$48)</f>
        <v>4.9000000000000004</v>
      </c>
      <c r="X414" s="288">
        <f>W414*(1+Assumptions!$G$48)</f>
        <v>4.9000000000000004</v>
      </c>
      <c r="Y414" s="232"/>
      <c r="Z414" s="232"/>
      <c r="AA414" s="232"/>
      <c r="AB414" s="232"/>
      <c r="AC414" s="232"/>
      <c r="AD414" s="232"/>
      <c r="AE414" s="232"/>
      <c r="AF414" s="232"/>
      <c r="AG414" s="232"/>
      <c r="AH414" s="232"/>
      <c r="AI414" s="232"/>
      <c r="AJ414" s="232"/>
      <c r="AK414" s="232"/>
      <c r="AL414" s="232"/>
      <c r="AM414" s="232"/>
      <c r="AN414" s="232"/>
      <c r="AO414" s="232"/>
      <c r="AP414" s="232"/>
      <c r="AQ414" s="232"/>
      <c r="AR414" s="232"/>
    </row>
    <row r="415" spans="1:44" x14ac:dyDescent="0.2">
      <c r="A415" s="232"/>
      <c r="B415" s="295" t="s">
        <v>503</v>
      </c>
      <c r="C415" s="296" t="b">
        <f t="shared" si="6"/>
        <v>0</v>
      </c>
      <c r="D415" s="7"/>
      <c r="E415" s="287">
        <v>6.68</v>
      </c>
      <c r="F415" s="287">
        <v>6.65</v>
      </c>
      <c r="G415" s="287">
        <v>6.67</v>
      </c>
      <c r="H415" s="287">
        <v>6.68</v>
      </c>
      <c r="I415" s="287">
        <v>6.65</v>
      </c>
      <c r="J415" s="287">
        <v>6.63</v>
      </c>
      <c r="K415" s="287">
        <v>6.66</v>
      </c>
      <c r="L415" s="287">
        <v>6.6999999999999993</v>
      </c>
      <c r="M415" s="287">
        <v>6.67</v>
      </c>
      <c r="N415" s="288">
        <f>M415*(1+Assumptions!$G$48)</f>
        <v>6.67</v>
      </c>
      <c r="O415" s="288">
        <f>N415*(1+Assumptions!$G$48)</f>
        <v>6.67</v>
      </c>
      <c r="P415" s="288">
        <f>O415*(1+Assumptions!$G$48)</f>
        <v>6.67</v>
      </c>
      <c r="Q415" s="288">
        <f>P415*(1+Assumptions!$G$48)</f>
        <v>6.67</v>
      </c>
      <c r="R415" s="288">
        <f>Q415*(1+Assumptions!$G$48)</f>
        <v>6.67</v>
      </c>
      <c r="S415" s="288">
        <f>R415*(1+Assumptions!$G$48)</f>
        <v>6.67</v>
      </c>
      <c r="T415" s="288">
        <f>S415*(1+Assumptions!$G$48)</f>
        <v>6.67</v>
      </c>
      <c r="U415" s="288">
        <f>T415*(1+Assumptions!$G$48)</f>
        <v>6.67</v>
      </c>
      <c r="V415" s="288">
        <f>U415*(1+Assumptions!$G$48)</f>
        <v>6.67</v>
      </c>
      <c r="W415" s="288">
        <f>V415*(1+Assumptions!$G$48)</f>
        <v>6.67</v>
      </c>
      <c r="X415" s="288">
        <f>W415*(1+Assumptions!$G$48)</f>
        <v>6.67</v>
      </c>
      <c r="Y415" s="232"/>
      <c r="Z415" s="232"/>
      <c r="AA415" s="232"/>
      <c r="AB415" s="232"/>
      <c r="AC415" s="232"/>
      <c r="AD415" s="232"/>
      <c r="AE415" s="232"/>
      <c r="AF415" s="232"/>
      <c r="AG415" s="232"/>
      <c r="AH415" s="232"/>
      <c r="AI415" s="232"/>
      <c r="AJ415" s="232"/>
      <c r="AK415" s="232"/>
      <c r="AL415" s="232"/>
      <c r="AM415" s="232"/>
      <c r="AN415" s="232"/>
      <c r="AO415" s="232"/>
      <c r="AP415" s="232"/>
      <c r="AQ415" s="232"/>
      <c r="AR415" s="232"/>
    </row>
    <row r="416" spans="1:44" x14ac:dyDescent="0.2">
      <c r="A416" s="232"/>
      <c r="B416" s="295" t="s">
        <v>504</v>
      </c>
      <c r="C416" s="296" t="b">
        <f t="shared" si="6"/>
        <v>0</v>
      </c>
      <c r="D416" s="7"/>
      <c r="E416" s="287">
        <v>7.4699999999999989</v>
      </c>
      <c r="F416" s="287">
        <v>7.4599999999999991</v>
      </c>
      <c r="G416" s="287">
        <v>7.4599999999999991</v>
      </c>
      <c r="H416" s="287">
        <v>7.4499999999999993</v>
      </c>
      <c r="I416" s="287">
        <v>7.4099999999999993</v>
      </c>
      <c r="J416" s="287">
        <v>7.379999999999999</v>
      </c>
      <c r="K416" s="287">
        <v>7.379999999999999</v>
      </c>
      <c r="L416" s="287">
        <v>7.4099999999999993</v>
      </c>
      <c r="M416" s="287">
        <v>7.3699999999999992</v>
      </c>
      <c r="N416" s="288">
        <f>M416*(1+Assumptions!$G$48)</f>
        <v>7.3699999999999992</v>
      </c>
      <c r="O416" s="288">
        <f>N416*(1+Assumptions!$G$48)</f>
        <v>7.3699999999999992</v>
      </c>
      <c r="P416" s="288">
        <f>O416*(1+Assumptions!$G$48)</f>
        <v>7.3699999999999992</v>
      </c>
      <c r="Q416" s="288">
        <f>P416*(1+Assumptions!$G$48)</f>
        <v>7.3699999999999992</v>
      </c>
      <c r="R416" s="288">
        <f>Q416*(1+Assumptions!$G$48)</f>
        <v>7.3699999999999992</v>
      </c>
      <c r="S416" s="288">
        <f>R416*(1+Assumptions!$G$48)</f>
        <v>7.3699999999999992</v>
      </c>
      <c r="T416" s="288">
        <f>S416*(1+Assumptions!$G$48)</f>
        <v>7.3699999999999992</v>
      </c>
      <c r="U416" s="288">
        <f>T416*(1+Assumptions!$G$48)</f>
        <v>7.3699999999999992</v>
      </c>
      <c r="V416" s="288">
        <f>U416*(1+Assumptions!$G$48)</f>
        <v>7.3699999999999992</v>
      </c>
      <c r="W416" s="288">
        <f>V416*(1+Assumptions!$G$48)</f>
        <v>7.3699999999999992</v>
      </c>
      <c r="X416" s="288">
        <f>W416*(1+Assumptions!$G$48)</f>
        <v>7.3699999999999992</v>
      </c>
      <c r="Y416" s="232"/>
      <c r="Z416" s="232"/>
      <c r="AA416" s="232"/>
      <c r="AB416" s="232"/>
      <c r="AC416" s="232"/>
      <c r="AD416" s="232"/>
      <c r="AE416" s="232"/>
      <c r="AF416" s="232"/>
      <c r="AG416" s="232"/>
      <c r="AH416" s="232"/>
      <c r="AI416" s="232"/>
      <c r="AJ416" s="232"/>
      <c r="AK416" s="232"/>
      <c r="AL416" s="232"/>
      <c r="AM416" s="232"/>
      <c r="AN416" s="232"/>
      <c r="AO416" s="232"/>
      <c r="AP416" s="232"/>
      <c r="AQ416" s="232"/>
      <c r="AR416" s="232"/>
    </row>
    <row r="417" spans="1:44" x14ac:dyDescent="0.2">
      <c r="A417" s="232"/>
      <c r="B417" s="295" t="s">
        <v>505</v>
      </c>
      <c r="C417" s="296" t="b">
        <f t="shared" si="6"/>
        <v>0</v>
      </c>
      <c r="D417" s="7"/>
      <c r="E417" s="287">
        <v>3.2699999999999996</v>
      </c>
      <c r="F417" s="287">
        <v>3.2999999999999994</v>
      </c>
      <c r="G417" s="287">
        <v>3.33</v>
      </c>
      <c r="H417" s="287">
        <v>3.3499999999999996</v>
      </c>
      <c r="I417" s="287">
        <v>3.33</v>
      </c>
      <c r="J417" s="287">
        <v>3.32</v>
      </c>
      <c r="K417" s="287">
        <v>3.3499999999999996</v>
      </c>
      <c r="L417" s="287">
        <v>3.4</v>
      </c>
      <c r="M417" s="287">
        <v>3.38</v>
      </c>
      <c r="N417" s="288">
        <f>M417*(1+Assumptions!$G$48)</f>
        <v>3.38</v>
      </c>
      <c r="O417" s="288">
        <f>N417*(1+Assumptions!$G$48)</f>
        <v>3.38</v>
      </c>
      <c r="P417" s="288">
        <f>O417*(1+Assumptions!$G$48)</f>
        <v>3.38</v>
      </c>
      <c r="Q417" s="288">
        <f>P417*(1+Assumptions!$G$48)</f>
        <v>3.38</v>
      </c>
      <c r="R417" s="288">
        <f>Q417*(1+Assumptions!$G$48)</f>
        <v>3.38</v>
      </c>
      <c r="S417" s="288">
        <f>R417*(1+Assumptions!$G$48)</f>
        <v>3.38</v>
      </c>
      <c r="T417" s="288">
        <f>S417*(1+Assumptions!$G$48)</f>
        <v>3.38</v>
      </c>
      <c r="U417" s="288">
        <f>T417*(1+Assumptions!$G$48)</f>
        <v>3.38</v>
      </c>
      <c r="V417" s="288">
        <f>U417*(1+Assumptions!$G$48)</f>
        <v>3.38</v>
      </c>
      <c r="W417" s="288">
        <f>V417*(1+Assumptions!$G$48)</f>
        <v>3.38</v>
      </c>
      <c r="X417" s="288">
        <f>W417*(1+Assumptions!$G$48)</f>
        <v>3.38</v>
      </c>
      <c r="Y417" s="232"/>
      <c r="Z417" s="232"/>
      <c r="AA417" s="232"/>
      <c r="AB417" s="232"/>
      <c r="AC417" s="232"/>
      <c r="AD417" s="232"/>
      <c r="AE417" s="232"/>
      <c r="AF417" s="232"/>
      <c r="AG417" s="232"/>
      <c r="AH417" s="232"/>
      <c r="AI417" s="232"/>
      <c r="AJ417" s="232"/>
      <c r="AK417" s="232"/>
      <c r="AL417" s="232"/>
      <c r="AM417" s="232"/>
      <c r="AN417" s="232"/>
      <c r="AO417" s="232"/>
      <c r="AP417" s="232"/>
      <c r="AQ417" s="232"/>
      <c r="AR417" s="232"/>
    </row>
    <row r="418" spans="1:44" x14ac:dyDescent="0.2">
      <c r="A418" s="232"/>
      <c r="B418" s="295" t="s">
        <v>506</v>
      </c>
      <c r="C418" s="296" t="b">
        <f t="shared" si="6"/>
        <v>0</v>
      </c>
      <c r="D418" s="7"/>
      <c r="E418" s="287">
        <v>2.6499999999999995</v>
      </c>
      <c r="F418" s="287">
        <v>2.7</v>
      </c>
      <c r="G418" s="287">
        <v>2.78</v>
      </c>
      <c r="H418" s="287">
        <v>2.88</v>
      </c>
      <c r="I418" s="287">
        <v>2.9</v>
      </c>
      <c r="J418" s="287">
        <v>2.93</v>
      </c>
      <c r="K418" s="287">
        <v>3.01</v>
      </c>
      <c r="L418" s="287">
        <v>3.1199999999999997</v>
      </c>
      <c r="M418" s="287">
        <v>3.1399999999999997</v>
      </c>
      <c r="N418" s="288">
        <f>M418*(1+Assumptions!$G$48)</f>
        <v>3.1399999999999997</v>
      </c>
      <c r="O418" s="288">
        <f>N418*(1+Assumptions!$G$48)</f>
        <v>3.1399999999999997</v>
      </c>
      <c r="P418" s="288">
        <f>O418*(1+Assumptions!$G$48)</f>
        <v>3.1399999999999997</v>
      </c>
      <c r="Q418" s="288">
        <f>P418*(1+Assumptions!$G$48)</f>
        <v>3.1399999999999997</v>
      </c>
      <c r="R418" s="288">
        <f>Q418*(1+Assumptions!$G$48)</f>
        <v>3.1399999999999997</v>
      </c>
      <c r="S418" s="288">
        <f>R418*(1+Assumptions!$G$48)</f>
        <v>3.1399999999999997</v>
      </c>
      <c r="T418" s="288">
        <f>S418*(1+Assumptions!$G$48)</f>
        <v>3.1399999999999997</v>
      </c>
      <c r="U418" s="288">
        <f>T418*(1+Assumptions!$G$48)</f>
        <v>3.1399999999999997</v>
      </c>
      <c r="V418" s="288">
        <f>U418*(1+Assumptions!$G$48)</f>
        <v>3.1399999999999997</v>
      </c>
      <c r="W418" s="288">
        <f>V418*(1+Assumptions!$G$48)</f>
        <v>3.1399999999999997</v>
      </c>
      <c r="X418" s="288">
        <f>W418*(1+Assumptions!$G$48)</f>
        <v>3.1399999999999997</v>
      </c>
      <c r="Y418" s="232"/>
      <c r="Z418" s="232"/>
      <c r="AA418" s="232"/>
      <c r="AB418" s="232"/>
      <c r="AC418" s="232"/>
      <c r="AD418" s="232"/>
      <c r="AE418" s="232"/>
      <c r="AF418" s="232"/>
      <c r="AG418" s="232"/>
      <c r="AH418" s="232"/>
      <c r="AI418" s="232"/>
      <c r="AJ418" s="232"/>
      <c r="AK418" s="232"/>
      <c r="AL418" s="232"/>
      <c r="AM418" s="232"/>
      <c r="AN418" s="232"/>
      <c r="AO418" s="232"/>
      <c r="AP418" s="232"/>
      <c r="AQ418" s="232"/>
      <c r="AR418" s="232"/>
    </row>
    <row r="419" spans="1:44" x14ac:dyDescent="0.2">
      <c r="A419" s="232"/>
      <c r="B419" s="295" t="s">
        <v>955</v>
      </c>
      <c r="C419" s="296" t="b">
        <f t="shared" si="6"/>
        <v>0</v>
      </c>
      <c r="D419" s="7"/>
      <c r="E419" s="287">
        <v>2.4900000000000002</v>
      </c>
      <c r="F419" s="287">
        <v>2.5699999999999994</v>
      </c>
      <c r="G419" s="287">
        <v>2.66</v>
      </c>
      <c r="H419" s="287">
        <v>2.74</v>
      </c>
      <c r="I419" s="287">
        <v>2.8099999999999996</v>
      </c>
      <c r="J419" s="287">
        <v>2.88</v>
      </c>
      <c r="K419" s="287">
        <v>2.97</v>
      </c>
      <c r="L419" s="287">
        <v>3.0599999999999996</v>
      </c>
      <c r="M419" s="287">
        <v>3.13</v>
      </c>
      <c r="N419" s="288">
        <f>M419*(1+Assumptions!$G$48)</f>
        <v>3.13</v>
      </c>
      <c r="O419" s="288">
        <f>N419*(1+Assumptions!$G$48)</f>
        <v>3.13</v>
      </c>
      <c r="P419" s="288">
        <f>O419*(1+Assumptions!$G$48)</f>
        <v>3.13</v>
      </c>
      <c r="Q419" s="288">
        <f>P419*(1+Assumptions!$G$48)</f>
        <v>3.13</v>
      </c>
      <c r="R419" s="288">
        <f>Q419*(1+Assumptions!$G$48)</f>
        <v>3.13</v>
      </c>
      <c r="S419" s="288">
        <f>R419*(1+Assumptions!$G$48)</f>
        <v>3.13</v>
      </c>
      <c r="T419" s="288">
        <f>S419*(1+Assumptions!$G$48)</f>
        <v>3.13</v>
      </c>
      <c r="U419" s="288">
        <f>T419*(1+Assumptions!$G$48)</f>
        <v>3.13</v>
      </c>
      <c r="V419" s="288">
        <f>U419*(1+Assumptions!$G$48)</f>
        <v>3.13</v>
      </c>
      <c r="W419" s="288">
        <f>V419*(1+Assumptions!$G$48)</f>
        <v>3.13</v>
      </c>
      <c r="X419" s="288">
        <f>W419*(1+Assumptions!$G$48)</f>
        <v>3.13</v>
      </c>
      <c r="Y419" s="232"/>
      <c r="Z419" s="232"/>
      <c r="AA419" s="232"/>
      <c r="AB419" s="232"/>
      <c r="AC419" s="232"/>
      <c r="AD419" s="232"/>
      <c r="AE419" s="232"/>
      <c r="AF419" s="232"/>
      <c r="AG419" s="232"/>
      <c r="AH419" s="232"/>
      <c r="AI419" s="232"/>
      <c r="AJ419" s="232"/>
      <c r="AK419" s="232"/>
      <c r="AL419" s="232"/>
      <c r="AM419" s="232"/>
      <c r="AN419" s="232"/>
      <c r="AO419" s="232"/>
      <c r="AP419" s="232"/>
      <c r="AQ419" s="232"/>
      <c r="AR419" s="232"/>
    </row>
    <row r="420" spans="1:44" x14ac:dyDescent="0.2">
      <c r="A420" s="232"/>
      <c r="B420" s="295" t="s">
        <v>956</v>
      </c>
      <c r="C420" s="296" t="b">
        <f t="shared" si="6"/>
        <v>0</v>
      </c>
      <c r="D420" s="7"/>
      <c r="E420" s="287">
        <v>4.6399999999999997</v>
      </c>
      <c r="F420" s="287">
        <v>4.74</v>
      </c>
      <c r="G420" s="287">
        <v>4.78</v>
      </c>
      <c r="H420" s="287">
        <v>4.83</v>
      </c>
      <c r="I420" s="287">
        <v>4.9400000000000004</v>
      </c>
      <c r="J420" s="287">
        <v>5.05</v>
      </c>
      <c r="K420" s="287">
        <v>5.17</v>
      </c>
      <c r="L420" s="287">
        <v>5.2999999999999989</v>
      </c>
      <c r="M420" s="287">
        <v>5.41</v>
      </c>
      <c r="N420" s="288">
        <f>M420*(1+Assumptions!$G$48)</f>
        <v>5.41</v>
      </c>
      <c r="O420" s="288">
        <f>N420*(1+Assumptions!$G$48)</f>
        <v>5.41</v>
      </c>
      <c r="P420" s="288">
        <f>O420*(1+Assumptions!$G$48)</f>
        <v>5.41</v>
      </c>
      <c r="Q420" s="288">
        <f>P420*(1+Assumptions!$G$48)</f>
        <v>5.41</v>
      </c>
      <c r="R420" s="288">
        <f>Q420*(1+Assumptions!$G$48)</f>
        <v>5.41</v>
      </c>
      <c r="S420" s="288">
        <f>R420*(1+Assumptions!$G$48)</f>
        <v>5.41</v>
      </c>
      <c r="T420" s="288">
        <f>S420*(1+Assumptions!$G$48)</f>
        <v>5.41</v>
      </c>
      <c r="U420" s="288">
        <f>T420*(1+Assumptions!$G$48)</f>
        <v>5.41</v>
      </c>
      <c r="V420" s="288">
        <f>U420*(1+Assumptions!$G$48)</f>
        <v>5.41</v>
      </c>
      <c r="W420" s="288">
        <f>V420*(1+Assumptions!$G$48)</f>
        <v>5.41</v>
      </c>
      <c r="X420" s="288">
        <f>W420*(1+Assumptions!$G$48)</f>
        <v>5.41</v>
      </c>
      <c r="Y420" s="232"/>
      <c r="Z420" s="232"/>
      <c r="AA420" s="232"/>
      <c r="AB420" s="232"/>
      <c r="AC420" s="232"/>
      <c r="AD420" s="232"/>
      <c r="AE420" s="232"/>
      <c r="AF420" s="232"/>
      <c r="AG420" s="232"/>
      <c r="AH420" s="232"/>
      <c r="AI420" s="232"/>
      <c r="AJ420" s="232"/>
      <c r="AK420" s="232"/>
      <c r="AL420" s="232"/>
      <c r="AM420" s="232"/>
      <c r="AN420" s="232"/>
      <c r="AO420" s="232"/>
      <c r="AP420" s="232"/>
      <c r="AQ420" s="232"/>
      <c r="AR420" s="232"/>
    </row>
    <row r="421" spans="1:44" x14ac:dyDescent="0.2">
      <c r="A421" s="232"/>
      <c r="B421" s="295" t="s">
        <v>957</v>
      </c>
      <c r="C421" s="296" t="b">
        <f t="shared" si="6"/>
        <v>0</v>
      </c>
      <c r="D421" s="7"/>
      <c r="E421" s="287">
        <v>2.37</v>
      </c>
      <c r="F421" s="287">
        <v>2.4500000000000002</v>
      </c>
      <c r="G421" s="287">
        <v>2.5299999999999994</v>
      </c>
      <c r="H421" s="287">
        <v>2.5999999999999996</v>
      </c>
      <c r="I421" s="287">
        <v>2.6499999999999995</v>
      </c>
      <c r="J421" s="287">
        <v>2.71</v>
      </c>
      <c r="K421" s="287">
        <v>2.79</v>
      </c>
      <c r="L421" s="287">
        <v>2.89</v>
      </c>
      <c r="M421" s="287">
        <v>2.93</v>
      </c>
      <c r="N421" s="288">
        <f>M421*(1+Assumptions!$G$48)</f>
        <v>2.93</v>
      </c>
      <c r="O421" s="288">
        <f>N421*(1+Assumptions!$G$48)</f>
        <v>2.93</v>
      </c>
      <c r="P421" s="288">
        <f>O421*(1+Assumptions!$G$48)</f>
        <v>2.93</v>
      </c>
      <c r="Q421" s="288">
        <f>P421*(1+Assumptions!$G$48)</f>
        <v>2.93</v>
      </c>
      <c r="R421" s="288">
        <f>Q421*(1+Assumptions!$G$48)</f>
        <v>2.93</v>
      </c>
      <c r="S421" s="288">
        <f>R421*(1+Assumptions!$G$48)</f>
        <v>2.93</v>
      </c>
      <c r="T421" s="288">
        <f>S421*(1+Assumptions!$G$48)</f>
        <v>2.93</v>
      </c>
      <c r="U421" s="288">
        <f>T421*(1+Assumptions!$G$48)</f>
        <v>2.93</v>
      </c>
      <c r="V421" s="288">
        <f>U421*(1+Assumptions!$G$48)</f>
        <v>2.93</v>
      </c>
      <c r="W421" s="288">
        <f>V421*(1+Assumptions!$G$48)</f>
        <v>2.93</v>
      </c>
      <c r="X421" s="288">
        <f>W421*(1+Assumptions!$G$48)</f>
        <v>2.93</v>
      </c>
      <c r="Y421" s="232"/>
      <c r="Z421" s="232"/>
      <c r="AA421" s="232"/>
      <c r="AB421" s="232"/>
      <c r="AC421" s="232"/>
      <c r="AD421" s="232"/>
      <c r="AE421" s="232"/>
      <c r="AF421" s="232"/>
      <c r="AG421" s="232"/>
      <c r="AH421" s="232"/>
      <c r="AI421" s="232"/>
      <c r="AJ421" s="232"/>
      <c r="AK421" s="232"/>
      <c r="AL421" s="232"/>
      <c r="AM421" s="232"/>
      <c r="AN421" s="232"/>
      <c r="AO421" s="232"/>
      <c r="AP421" s="232"/>
      <c r="AQ421" s="232"/>
      <c r="AR421" s="232"/>
    </row>
    <row r="422" spans="1:44" x14ac:dyDescent="0.2">
      <c r="A422" s="232"/>
      <c r="B422" s="295" t="s">
        <v>958</v>
      </c>
      <c r="C422" s="296" t="b">
        <f t="shared" si="6"/>
        <v>0</v>
      </c>
      <c r="D422" s="7"/>
      <c r="E422" s="287">
        <v>14.56</v>
      </c>
      <c r="F422" s="287">
        <v>15.09</v>
      </c>
      <c r="G422" s="287">
        <v>15.48</v>
      </c>
      <c r="H422" s="287">
        <v>15.93</v>
      </c>
      <c r="I422" s="287">
        <v>16.350000000000001</v>
      </c>
      <c r="J422" s="287">
        <v>16.78</v>
      </c>
      <c r="K422" s="287">
        <v>17.27</v>
      </c>
      <c r="L422" s="287">
        <v>17.78</v>
      </c>
      <c r="M422" s="287">
        <v>18.23</v>
      </c>
      <c r="N422" s="288">
        <f>M422*(1+Assumptions!$G$48)</f>
        <v>18.23</v>
      </c>
      <c r="O422" s="288">
        <f>N422*(1+Assumptions!$G$48)</f>
        <v>18.23</v>
      </c>
      <c r="P422" s="288">
        <f>O422*(1+Assumptions!$G$48)</f>
        <v>18.23</v>
      </c>
      <c r="Q422" s="288">
        <f>P422*(1+Assumptions!$G$48)</f>
        <v>18.23</v>
      </c>
      <c r="R422" s="288">
        <f>Q422*(1+Assumptions!$G$48)</f>
        <v>18.23</v>
      </c>
      <c r="S422" s="288">
        <f>R422*(1+Assumptions!$G$48)</f>
        <v>18.23</v>
      </c>
      <c r="T422" s="288">
        <f>S422*(1+Assumptions!$G$48)</f>
        <v>18.23</v>
      </c>
      <c r="U422" s="288">
        <f>T422*(1+Assumptions!$G$48)</f>
        <v>18.23</v>
      </c>
      <c r="V422" s="288">
        <f>U422*(1+Assumptions!$G$48)</f>
        <v>18.23</v>
      </c>
      <c r="W422" s="288">
        <f>V422*(1+Assumptions!$G$48)</f>
        <v>18.23</v>
      </c>
      <c r="X422" s="288">
        <f>W422*(1+Assumptions!$G$48)</f>
        <v>18.23</v>
      </c>
      <c r="Y422" s="232"/>
      <c r="Z422" s="232"/>
      <c r="AA422" s="232"/>
      <c r="AB422" s="232"/>
      <c r="AC422" s="232"/>
      <c r="AD422" s="232"/>
      <c r="AE422" s="232"/>
      <c r="AF422" s="232"/>
      <c r="AG422" s="232"/>
      <c r="AH422" s="232"/>
      <c r="AI422" s="232"/>
      <c r="AJ422" s="232"/>
      <c r="AK422" s="232"/>
      <c r="AL422" s="232"/>
      <c r="AM422" s="232"/>
      <c r="AN422" s="232"/>
      <c r="AO422" s="232"/>
      <c r="AP422" s="232"/>
      <c r="AQ422" s="232"/>
      <c r="AR422" s="232"/>
    </row>
    <row r="423" spans="1:44" x14ac:dyDescent="0.2">
      <c r="A423" s="232"/>
      <c r="B423" s="295" t="s">
        <v>959</v>
      </c>
      <c r="C423" s="296" t="b">
        <f t="shared" si="6"/>
        <v>0</v>
      </c>
      <c r="D423" s="7"/>
      <c r="E423" s="287">
        <v>5.8899999999999988</v>
      </c>
      <c r="F423" s="287">
        <v>6.1</v>
      </c>
      <c r="G423" s="287">
        <v>6.33</v>
      </c>
      <c r="H423" s="287">
        <v>6.55</v>
      </c>
      <c r="I423" s="287">
        <v>6.74</v>
      </c>
      <c r="J423" s="287">
        <v>6.9399999999999995</v>
      </c>
      <c r="K423" s="287">
        <v>7.169999999999999</v>
      </c>
      <c r="L423" s="287">
        <v>7.3899999999999988</v>
      </c>
      <c r="M423" s="287">
        <v>7.6</v>
      </c>
      <c r="N423" s="288">
        <f>M423*(1+Assumptions!$G$48)</f>
        <v>7.6</v>
      </c>
      <c r="O423" s="288">
        <f>N423*(1+Assumptions!$G$48)</f>
        <v>7.6</v>
      </c>
      <c r="P423" s="288">
        <f>O423*(1+Assumptions!$G$48)</f>
        <v>7.6</v>
      </c>
      <c r="Q423" s="288">
        <f>P423*(1+Assumptions!$G$48)</f>
        <v>7.6</v>
      </c>
      <c r="R423" s="288">
        <f>Q423*(1+Assumptions!$G$48)</f>
        <v>7.6</v>
      </c>
      <c r="S423" s="288">
        <f>R423*(1+Assumptions!$G$48)</f>
        <v>7.6</v>
      </c>
      <c r="T423" s="288">
        <f>S423*(1+Assumptions!$G$48)</f>
        <v>7.6</v>
      </c>
      <c r="U423" s="288">
        <f>T423*(1+Assumptions!$G$48)</f>
        <v>7.6</v>
      </c>
      <c r="V423" s="288">
        <f>U423*(1+Assumptions!$G$48)</f>
        <v>7.6</v>
      </c>
      <c r="W423" s="288">
        <f>V423*(1+Assumptions!$G$48)</f>
        <v>7.6</v>
      </c>
      <c r="X423" s="288">
        <f>W423*(1+Assumptions!$G$48)</f>
        <v>7.6</v>
      </c>
      <c r="Y423" s="232"/>
      <c r="Z423" s="232"/>
      <c r="AA423" s="232"/>
      <c r="AB423" s="232"/>
      <c r="AC423" s="232"/>
      <c r="AD423" s="232"/>
      <c r="AE423" s="232"/>
      <c r="AF423" s="232"/>
      <c r="AG423" s="232"/>
      <c r="AH423" s="232"/>
      <c r="AI423" s="232"/>
      <c r="AJ423" s="232"/>
      <c r="AK423" s="232"/>
      <c r="AL423" s="232"/>
      <c r="AM423" s="232"/>
      <c r="AN423" s="232"/>
      <c r="AO423" s="232"/>
      <c r="AP423" s="232"/>
      <c r="AQ423" s="232"/>
      <c r="AR423" s="232"/>
    </row>
    <row r="424" spans="1:44" x14ac:dyDescent="0.2">
      <c r="A424" s="232"/>
      <c r="B424" s="295" t="s">
        <v>960</v>
      </c>
      <c r="C424" s="296" t="b">
        <f t="shared" si="6"/>
        <v>0</v>
      </c>
      <c r="D424" s="7"/>
      <c r="E424" s="287">
        <v>2.6899999999999995</v>
      </c>
      <c r="F424" s="287">
        <v>2.87</v>
      </c>
      <c r="G424" s="287">
        <v>2.95</v>
      </c>
      <c r="H424" s="287">
        <v>3.01</v>
      </c>
      <c r="I424" s="287">
        <v>3.0599999999999996</v>
      </c>
      <c r="J424" s="287">
        <v>3.1199999999999997</v>
      </c>
      <c r="K424" s="287">
        <v>3.1899999999999995</v>
      </c>
      <c r="L424" s="287">
        <v>3.2699999999999996</v>
      </c>
      <c r="M424" s="287">
        <v>3.32</v>
      </c>
      <c r="N424" s="288">
        <f>M424*(1+Assumptions!$G$48)</f>
        <v>3.32</v>
      </c>
      <c r="O424" s="288">
        <f>N424*(1+Assumptions!$G$48)</f>
        <v>3.32</v>
      </c>
      <c r="P424" s="288">
        <f>O424*(1+Assumptions!$G$48)</f>
        <v>3.32</v>
      </c>
      <c r="Q424" s="288">
        <f>P424*(1+Assumptions!$G$48)</f>
        <v>3.32</v>
      </c>
      <c r="R424" s="288">
        <f>Q424*(1+Assumptions!$G$48)</f>
        <v>3.32</v>
      </c>
      <c r="S424" s="288">
        <f>R424*(1+Assumptions!$G$48)</f>
        <v>3.32</v>
      </c>
      <c r="T424" s="288">
        <f>S424*(1+Assumptions!$G$48)</f>
        <v>3.32</v>
      </c>
      <c r="U424" s="288">
        <f>T424*(1+Assumptions!$G$48)</f>
        <v>3.32</v>
      </c>
      <c r="V424" s="288">
        <f>U424*(1+Assumptions!$G$48)</f>
        <v>3.32</v>
      </c>
      <c r="W424" s="288">
        <f>V424*(1+Assumptions!$G$48)</f>
        <v>3.32</v>
      </c>
      <c r="X424" s="288">
        <f>W424*(1+Assumptions!$G$48)</f>
        <v>3.32</v>
      </c>
      <c r="Y424" s="232"/>
      <c r="Z424" s="232"/>
      <c r="AA424" s="232"/>
      <c r="AB424" s="232"/>
      <c r="AC424" s="232"/>
      <c r="AD424" s="232"/>
      <c r="AE424" s="232"/>
      <c r="AF424" s="232"/>
      <c r="AG424" s="232"/>
      <c r="AH424" s="232"/>
      <c r="AI424" s="232"/>
      <c r="AJ424" s="232"/>
      <c r="AK424" s="232"/>
      <c r="AL424" s="232"/>
      <c r="AM424" s="232"/>
      <c r="AN424" s="232"/>
      <c r="AO424" s="232"/>
      <c r="AP424" s="232"/>
      <c r="AQ424" s="232"/>
      <c r="AR424" s="232"/>
    </row>
    <row r="425" spans="1:44" x14ac:dyDescent="0.2">
      <c r="A425" s="232"/>
      <c r="B425" s="295" t="s">
        <v>961</v>
      </c>
      <c r="C425" s="296" t="b">
        <f t="shared" si="6"/>
        <v>0</v>
      </c>
      <c r="D425" s="7"/>
      <c r="E425" s="287">
        <v>5.95</v>
      </c>
      <c r="F425" s="287">
        <v>6.17</v>
      </c>
      <c r="G425" s="287">
        <v>6.3999999999999995</v>
      </c>
      <c r="H425" s="287">
        <v>6.6099999999999994</v>
      </c>
      <c r="I425" s="287">
        <v>6.7799999999999994</v>
      </c>
      <c r="J425" s="287">
        <v>6.95</v>
      </c>
      <c r="K425" s="287">
        <v>7.16</v>
      </c>
      <c r="L425" s="287">
        <v>7.4099999999999993</v>
      </c>
      <c r="M425" s="287">
        <v>7.59</v>
      </c>
      <c r="N425" s="288">
        <f>M425*(1+Assumptions!$G$48)</f>
        <v>7.59</v>
      </c>
      <c r="O425" s="288">
        <f>N425*(1+Assumptions!$G$48)</f>
        <v>7.59</v>
      </c>
      <c r="P425" s="288">
        <f>O425*(1+Assumptions!$G$48)</f>
        <v>7.59</v>
      </c>
      <c r="Q425" s="288">
        <f>P425*(1+Assumptions!$G$48)</f>
        <v>7.59</v>
      </c>
      <c r="R425" s="288">
        <f>Q425*(1+Assumptions!$G$48)</f>
        <v>7.59</v>
      </c>
      <c r="S425" s="288">
        <f>R425*(1+Assumptions!$G$48)</f>
        <v>7.59</v>
      </c>
      <c r="T425" s="288">
        <f>S425*(1+Assumptions!$G$48)</f>
        <v>7.59</v>
      </c>
      <c r="U425" s="288">
        <f>T425*(1+Assumptions!$G$48)</f>
        <v>7.59</v>
      </c>
      <c r="V425" s="288">
        <f>U425*(1+Assumptions!$G$48)</f>
        <v>7.59</v>
      </c>
      <c r="W425" s="288">
        <f>V425*(1+Assumptions!$G$48)</f>
        <v>7.59</v>
      </c>
      <c r="X425" s="288">
        <f>W425*(1+Assumptions!$G$48)</f>
        <v>7.59</v>
      </c>
      <c r="Y425" s="232"/>
      <c r="Z425" s="232"/>
      <c r="AA425" s="232"/>
      <c r="AB425" s="232"/>
      <c r="AC425" s="232"/>
      <c r="AD425" s="232"/>
      <c r="AE425" s="232"/>
      <c r="AF425" s="232"/>
      <c r="AG425" s="232"/>
      <c r="AH425" s="232"/>
      <c r="AI425" s="232"/>
      <c r="AJ425" s="232"/>
      <c r="AK425" s="232"/>
      <c r="AL425" s="232"/>
      <c r="AM425" s="232"/>
      <c r="AN425" s="232"/>
      <c r="AO425" s="232"/>
      <c r="AP425" s="232"/>
      <c r="AQ425" s="232"/>
      <c r="AR425" s="232"/>
    </row>
    <row r="426" spans="1:44" x14ac:dyDescent="0.2">
      <c r="A426" s="232"/>
      <c r="B426" s="295" t="s">
        <v>962</v>
      </c>
      <c r="C426" s="296" t="b">
        <f t="shared" si="6"/>
        <v>0</v>
      </c>
      <c r="D426" s="7"/>
      <c r="E426" s="287">
        <v>8.5500000000000007</v>
      </c>
      <c r="F426" s="287">
        <v>8.85</v>
      </c>
      <c r="G426" s="287">
        <v>9.17</v>
      </c>
      <c r="H426" s="287">
        <v>9.4499999999999993</v>
      </c>
      <c r="I426" s="287">
        <v>9.7200000000000006</v>
      </c>
      <c r="J426" s="287">
        <v>9.9899999999999984</v>
      </c>
      <c r="K426" s="287">
        <v>10.279999999999998</v>
      </c>
      <c r="L426" s="287">
        <v>10.599999999999998</v>
      </c>
      <c r="M426" s="287">
        <v>10.879999999999999</v>
      </c>
      <c r="N426" s="288">
        <f>M426*(1+Assumptions!$G$48)</f>
        <v>10.879999999999999</v>
      </c>
      <c r="O426" s="288">
        <f>N426*(1+Assumptions!$G$48)</f>
        <v>10.879999999999999</v>
      </c>
      <c r="P426" s="288">
        <f>O426*(1+Assumptions!$G$48)</f>
        <v>10.879999999999999</v>
      </c>
      <c r="Q426" s="288">
        <f>P426*(1+Assumptions!$G$48)</f>
        <v>10.879999999999999</v>
      </c>
      <c r="R426" s="288">
        <f>Q426*(1+Assumptions!$G$48)</f>
        <v>10.879999999999999</v>
      </c>
      <c r="S426" s="288">
        <f>R426*(1+Assumptions!$G$48)</f>
        <v>10.879999999999999</v>
      </c>
      <c r="T426" s="288">
        <f>S426*(1+Assumptions!$G$48)</f>
        <v>10.879999999999999</v>
      </c>
      <c r="U426" s="288">
        <f>T426*(1+Assumptions!$G$48)</f>
        <v>10.879999999999999</v>
      </c>
      <c r="V426" s="288">
        <f>U426*(1+Assumptions!$G$48)</f>
        <v>10.879999999999999</v>
      </c>
      <c r="W426" s="288">
        <f>V426*(1+Assumptions!$G$48)</f>
        <v>10.879999999999999</v>
      </c>
      <c r="X426" s="288">
        <f>W426*(1+Assumptions!$G$48)</f>
        <v>10.879999999999999</v>
      </c>
      <c r="Y426" s="232"/>
      <c r="Z426" s="232"/>
      <c r="AA426" s="232"/>
      <c r="AB426" s="232"/>
      <c r="AC426" s="232"/>
      <c r="AD426" s="232"/>
      <c r="AE426" s="232"/>
      <c r="AF426" s="232"/>
      <c r="AG426" s="232"/>
      <c r="AH426" s="232"/>
      <c r="AI426" s="232"/>
      <c r="AJ426" s="232"/>
      <c r="AK426" s="232"/>
      <c r="AL426" s="232"/>
      <c r="AM426" s="232"/>
      <c r="AN426" s="232"/>
      <c r="AO426" s="232"/>
      <c r="AP426" s="232"/>
      <c r="AQ426" s="232"/>
      <c r="AR426" s="232"/>
    </row>
    <row r="427" spans="1:44" x14ac:dyDescent="0.2">
      <c r="A427" s="232"/>
      <c r="B427" s="295" t="s">
        <v>963</v>
      </c>
      <c r="C427" s="296" t="b">
        <f t="shared" si="6"/>
        <v>0</v>
      </c>
      <c r="D427" s="7"/>
      <c r="E427" s="287">
        <v>7.44</v>
      </c>
      <c r="F427" s="287">
        <v>7.7099999999999991</v>
      </c>
      <c r="G427" s="287">
        <v>7.97</v>
      </c>
      <c r="H427" s="287">
        <v>8.23</v>
      </c>
      <c r="I427" s="287">
        <v>8.4600000000000009</v>
      </c>
      <c r="J427" s="287">
        <v>8.6999999999999993</v>
      </c>
      <c r="K427" s="287">
        <v>8.9499999999999993</v>
      </c>
      <c r="L427" s="287">
        <v>9.2100000000000009</v>
      </c>
      <c r="M427" s="287">
        <v>9.4700000000000006</v>
      </c>
      <c r="N427" s="288">
        <f>M427*(1+Assumptions!$G$48)</f>
        <v>9.4700000000000006</v>
      </c>
      <c r="O427" s="288">
        <f>N427*(1+Assumptions!$G$48)</f>
        <v>9.4700000000000006</v>
      </c>
      <c r="P427" s="288">
        <f>O427*(1+Assumptions!$G$48)</f>
        <v>9.4700000000000006</v>
      </c>
      <c r="Q427" s="288">
        <f>P427*(1+Assumptions!$G$48)</f>
        <v>9.4700000000000006</v>
      </c>
      <c r="R427" s="288">
        <f>Q427*(1+Assumptions!$G$48)</f>
        <v>9.4700000000000006</v>
      </c>
      <c r="S427" s="288">
        <f>R427*(1+Assumptions!$G$48)</f>
        <v>9.4700000000000006</v>
      </c>
      <c r="T427" s="288">
        <f>S427*(1+Assumptions!$G$48)</f>
        <v>9.4700000000000006</v>
      </c>
      <c r="U427" s="288">
        <f>T427*(1+Assumptions!$G$48)</f>
        <v>9.4700000000000006</v>
      </c>
      <c r="V427" s="288">
        <f>U427*(1+Assumptions!$G$48)</f>
        <v>9.4700000000000006</v>
      </c>
      <c r="W427" s="288">
        <f>V427*(1+Assumptions!$G$48)</f>
        <v>9.4700000000000006</v>
      </c>
      <c r="X427" s="288">
        <f>W427*(1+Assumptions!$G$48)</f>
        <v>9.4700000000000006</v>
      </c>
      <c r="Y427" s="232"/>
      <c r="Z427" s="232"/>
      <c r="AA427" s="232"/>
      <c r="AB427" s="232"/>
      <c r="AC427" s="232"/>
      <c r="AD427" s="232"/>
      <c r="AE427" s="232"/>
      <c r="AF427" s="232"/>
      <c r="AG427" s="232"/>
      <c r="AH427" s="232"/>
      <c r="AI427" s="232"/>
      <c r="AJ427" s="232"/>
      <c r="AK427" s="232"/>
      <c r="AL427" s="232"/>
      <c r="AM427" s="232"/>
      <c r="AN427" s="232"/>
      <c r="AO427" s="232"/>
      <c r="AP427" s="232"/>
      <c r="AQ427" s="232"/>
      <c r="AR427" s="232"/>
    </row>
    <row r="428" spans="1:44" x14ac:dyDescent="0.2">
      <c r="A428" s="232"/>
      <c r="B428" s="295" t="s">
        <v>964</v>
      </c>
      <c r="C428" s="296" t="b">
        <f t="shared" si="6"/>
        <v>0</v>
      </c>
      <c r="D428" s="7"/>
      <c r="E428" s="287">
        <v>1.98</v>
      </c>
      <c r="F428" s="287">
        <v>1.99</v>
      </c>
      <c r="G428" s="287">
        <v>1.99</v>
      </c>
      <c r="H428" s="287">
        <v>1.98</v>
      </c>
      <c r="I428" s="287">
        <v>1.96</v>
      </c>
      <c r="J428" s="287">
        <v>1.95</v>
      </c>
      <c r="K428" s="287">
        <v>1.95</v>
      </c>
      <c r="L428" s="287">
        <v>1.95</v>
      </c>
      <c r="M428" s="287">
        <v>1.93</v>
      </c>
      <c r="N428" s="288">
        <f>M428*(1+Assumptions!$G$48)</f>
        <v>1.93</v>
      </c>
      <c r="O428" s="288">
        <f>N428*(1+Assumptions!$G$48)</f>
        <v>1.93</v>
      </c>
      <c r="P428" s="288">
        <f>O428*(1+Assumptions!$G$48)</f>
        <v>1.93</v>
      </c>
      <c r="Q428" s="288">
        <f>P428*(1+Assumptions!$G$48)</f>
        <v>1.93</v>
      </c>
      <c r="R428" s="288">
        <f>Q428*(1+Assumptions!$G$48)</f>
        <v>1.93</v>
      </c>
      <c r="S428" s="288">
        <f>R428*(1+Assumptions!$G$48)</f>
        <v>1.93</v>
      </c>
      <c r="T428" s="288">
        <f>S428*(1+Assumptions!$G$48)</f>
        <v>1.93</v>
      </c>
      <c r="U428" s="288">
        <f>T428*(1+Assumptions!$G$48)</f>
        <v>1.93</v>
      </c>
      <c r="V428" s="288">
        <f>U428*(1+Assumptions!$G$48)</f>
        <v>1.93</v>
      </c>
      <c r="W428" s="288">
        <f>V428*(1+Assumptions!$G$48)</f>
        <v>1.93</v>
      </c>
      <c r="X428" s="288">
        <f>W428*(1+Assumptions!$G$48)</f>
        <v>1.93</v>
      </c>
      <c r="Y428" s="232"/>
      <c r="Z428" s="232"/>
      <c r="AA428" s="232"/>
      <c r="AB428" s="232"/>
      <c r="AC428" s="232"/>
      <c r="AD428" s="232"/>
      <c r="AE428" s="232"/>
      <c r="AF428" s="232"/>
      <c r="AG428" s="232"/>
      <c r="AH428" s="232"/>
      <c r="AI428" s="232"/>
      <c r="AJ428" s="232"/>
      <c r="AK428" s="232"/>
      <c r="AL428" s="232"/>
      <c r="AM428" s="232"/>
      <c r="AN428" s="232"/>
      <c r="AO428" s="232"/>
      <c r="AP428" s="232"/>
      <c r="AQ428" s="232"/>
      <c r="AR428" s="232"/>
    </row>
    <row r="429" spans="1:44" x14ac:dyDescent="0.2">
      <c r="A429" s="232"/>
      <c r="B429" s="295" t="s">
        <v>965</v>
      </c>
      <c r="C429" s="296" t="b">
        <f t="shared" si="6"/>
        <v>0</v>
      </c>
      <c r="D429" s="7"/>
      <c r="E429" s="287">
        <v>3.49</v>
      </c>
      <c r="F429" s="287">
        <v>3.6099999999999994</v>
      </c>
      <c r="G429" s="287">
        <v>3.7299999999999995</v>
      </c>
      <c r="H429" s="287">
        <v>3.8499999999999996</v>
      </c>
      <c r="I429" s="287">
        <v>3.95</v>
      </c>
      <c r="J429" s="287">
        <v>4.0599999999999996</v>
      </c>
      <c r="K429" s="287">
        <v>4.17</v>
      </c>
      <c r="L429" s="287">
        <v>4.2899999999999991</v>
      </c>
      <c r="M429" s="287">
        <v>4.41</v>
      </c>
      <c r="N429" s="288">
        <f>M429*(1+Assumptions!$G$48)</f>
        <v>4.41</v>
      </c>
      <c r="O429" s="288">
        <f>N429*(1+Assumptions!$G$48)</f>
        <v>4.41</v>
      </c>
      <c r="P429" s="288">
        <f>O429*(1+Assumptions!$G$48)</f>
        <v>4.41</v>
      </c>
      <c r="Q429" s="288">
        <f>P429*(1+Assumptions!$G$48)</f>
        <v>4.41</v>
      </c>
      <c r="R429" s="288">
        <f>Q429*(1+Assumptions!$G$48)</f>
        <v>4.41</v>
      </c>
      <c r="S429" s="288">
        <f>R429*(1+Assumptions!$G$48)</f>
        <v>4.41</v>
      </c>
      <c r="T429" s="288">
        <f>S429*(1+Assumptions!$G$48)</f>
        <v>4.41</v>
      </c>
      <c r="U429" s="288">
        <f>T429*(1+Assumptions!$G$48)</f>
        <v>4.41</v>
      </c>
      <c r="V429" s="288">
        <f>U429*(1+Assumptions!$G$48)</f>
        <v>4.41</v>
      </c>
      <c r="W429" s="288">
        <f>V429*(1+Assumptions!$G$48)</f>
        <v>4.41</v>
      </c>
      <c r="X429" s="288">
        <f>W429*(1+Assumptions!$G$48)</f>
        <v>4.41</v>
      </c>
      <c r="Y429" s="232"/>
      <c r="Z429" s="232"/>
      <c r="AA429" s="232"/>
      <c r="AB429" s="232"/>
      <c r="AC429" s="232"/>
      <c r="AD429" s="232"/>
      <c r="AE429" s="232"/>
      <c r="AF429" s="232"/>
      <c r="AG429" s="232"/>
      <c r="AH429" s="232"/>
      <c r="AI429" s="232"/>
      <c r="AJ429" s="232"/>
      <c r="AK429" s="232"/>
      <c r="AL429" s="232"/>
      <c r="AM429" s="232"/>
      <c r="AN429" s="232"/>
      <c r="AO429" s="232"/>
      <c r="AP429" s="232"/>
      <c r="AQ429" s="232"/>
      <c r="AR429" s="232"/>
    </row>
    <row r="430" spans="1:44" x14ac:dyDescent="0.2">
      <c r="A430" s="232"/>
      <c r="B430" s="295" t="s">
        <v>966</v>
      </c>
      <c r="C430" s="296" t="b">
        <f t="shared" si="6"/>
        <v>0</v>
      </c>
      <c r="D430" s="7"/>
      <c r="E430" s="287">
        <v>4.8499999999999996</v>
      </c>
      <c r="F430" s="287">
        <v>5.13</v>
      </c>
      <c r="G430" s="287">
        <v>5.21</v>
      </c>
      <c r="H430" s="287">
        <v>5.37</v>
      </c>
      <c r="I430" s="287">
        <v>5.52</v>
      </c>
      <c r="J430" s="287">
        <v>5.67</v>
      </c>
      <c r="K430" s="287">
        <v>5.82</v>
      </c>
      <c r="L430" s="287">
        <v>5.9999999999999991</v>
      </c>
      <c r="M430" s="287">
        <v>6.1599999999999993</v>
      </c>
      <c r="N430" s="288">
        <f>M430*(1+Assumptions!$G$48)</f>
        <v>6.1599999999999993</v>
      </c>
      <c r="O430" s="288">
        <f>N430*(1+Assumptions!$G$48)</f>
        <v>6.1599999999999993</v>
      </c>
      <c r="P430" s="288">
        <f>O430*(1+Assumptions!$G$48)</f>
        <v>6.1599999999999993</v>
      </c>
      <c r="Q430" s="288">
        <f>P430*(1+Assumptions!$G$48)</f>
        <v>6.1599999999999993</v>
      </c>
      <c r="R430" s="288">
        <f>Q430*(1+Assumptions!$G$48)</f>
        <v>6.1599999999999993</v>
      </c>
      <c r="S430" s="288">
        <f>R430*(1+Assumptions!$G$48)</f>
        <v>6.1599999999999993</v>
      </c>
      <c r="T430" s="288">
        <f>S430*(1+Assumptions!$G$48)</f>
        <v>6.1599999999999993</v>
      </c>
      <c r="U430" s="288">
        <f>T430*(1+Assumptions!$G$48)</f>
        <v>6.1599999999999993</v>
      </c>
      <c r="V430" s="288">
        <f>U430*(1+Assumptions!$G$48)</f>
        <v>6.1599999999999993</v>
      </c>
      <c r="W430" s="288">
        <f>V430*(1+Assumptions!$G$48)</f>
        <v>6.1599999999999993</v>
      </c>
      <c r="X430" s="288">
        <f>W430*(1+Assumptions!$G$48)</f>
        <v>6.1599999999999993</v>
      </c>
      <c r="Y430" s="232"/>
      <c r="Z430" s="232"/>
      <c r="AA430" s="232"/>
      <c r="AB430" s="232"/>
      <c r="AC430" s="232"/>
      <c r="AD430" s="232"/>
      <c r="AE430" s="232"/>
      <c r="AF430" s="232"/>
      <c r="AG430" s="232"/>
      <c r="AH430" s="232"/>
      <c r="AI430" s="232"/>
      <c r="AJ430" s="232"/>
      <c r="AK430" s="232"/>
      <c r="AL430" s="232"/>
      <c r="AM430" s="232"/>
      <c r="AN430" s="232"/>
      <c r="AO430" s="232"/>
      <c r="AP430" s="232"/>
      <c r="AQ430" s="232"/>
      <c r="AR430" s="232"/>
    </row>
    <row r="431" spans="1:44" x14ac:dyDescent="0.2">
      <c r="A431" s="232"/>
      <c r="B431" s="295" t="s">
        <v>967</v>
      </c>
      <c r="C431" s="296" t="b">
        <f t="shared" si="6"/>
        <v>0</v>
      </c>
      <c r="D431" s="7"/>
      <c r="E431" s="287">
        <v>9.3699999999999992</v>
      </c>
      <c r="F431" s="287">
        <v>9.56</v>
      </c>
      <c r="G431" s="287">
        <v>9.76</v>
      </c>
      <c r="H431" s="287">
        <v>9.92</v>
      </c>
      <c r="I431" s="287">
        <v>10.06</v>
      </c>
      <c r="J431" s="287">
        <v>10.19</v>
      </c>
      <c r="K431" s="287">
        <v>10.34</v>
      </c>
      <c r="L431" s="287">
        <v>10.49</v>
      </c>
      <c r="M431" s="287">
        <v>10.66</v>
      </c>
      <c r="N431" s="288">
        <f>M431*(1+Assumptions!$G$48)</f>
        <v>10.66</v>
      </c>
      <c r="O431" s="288">
        <f>N431*(1+Assumptions!$G$48)</f>
        <v>10.66</v>
      </c>
      <c r="P431" s="288">
        <f>O431*(1+Assumptions!$G$48)</f>
        <v>10.66</v>
      </c>
      <c r="Q431" s="288">
        <f>P431*(1+Assumptions!$G$48)</f>
        <v>10.66</v>
      </c>
      <c r="R431" s="288">
        <f>Q431*(1+Assumptions!$G$48)</f>
        <v>10.66</v>
      </c>
      <c r="S431" s="288">
        <f>R431*(1+Assumptions!$G$48)</f>
        <v>10.66</v>
      </c>
      <c r="T431" s="288">
        <f>S431*(1+Assumptions!$G$48)</f>
        <v>10.66</v>
      </c>
      <c r="U431" s="288">
        <f>T431*(1+Assumptions!$G$48)</f>
        <v>10.66</v>
      </c>
      <c r="V431" s="288">
        <f>U431*(1+Assumptions!$G$48)</f>
        <v>10.66</v>
      </c>
      <c r="W431" s="288">
        <f>V431*(1+Assumptions!$G$48)</f>
        <v>10.66</v>
      </c>
      <c r="X431" s="288">
        <f>W431*(1+Assumptions!$G$48)</f>
        <v>10.66</v>
      </c>
      <c r="Y431" s="232"/>
      <c r="Z431" s="232"/>
      <c r="AA431" s="232"/>
      <c r="AB431" s="232"/>
      <c r="AC431" s="232"/>
      <c r="AD431" s="232"/>
      <c r="AE431" s="232"/>
      <c r="AF431" s="232"/>
      <c r="AG431" s="232"/>
      <c r="AH431" s="232"/>
      <c r="AI431" s="232"/>
      <c r="AJ431" s="232"/>
      <c r="AK431" s="232"/>
      <c r="AL431" s="232"/>
      <c r="AM431" s="232"/>
      <c r="AN431" s="232"/>
      <c r="AO431" s="232"/>
      <c r="AP431" s="232"/>
      <c r="AQ431" s="232"/>
      <c r="AR431" s="232"/>
    </row>
    <row r="432" spans="1:44" x14ac:dyDescent="0.2">
      <c r="A432" s="232"/>
      <c r="B432" s="295" t="s">
        <v>968</v>
      </c>
      <c r="C432" s="296" t="b">
        <f t="shared" si="6"/>
        <v>0</v>
      </c>
      <c r="D432" s="7"/>
      <c r="E432" s="287">
        <v>2.5499999999999998</v>
      </c>
      <c r="F432" s="287">
        <v>2.6399999999999997</v>
      </c>
      <c r="G432" s="287">
        <v>2.74</v>
      </c>
      <c r="H432" s="287">
        <v>2.83</v>
      </c>
      <c r="I432" s="287">
        <v>2.91</v>
      </c>
      <c r="J432" s="287">
        <v>2.98</v>
      </c>
      <c r="K432" s="287">
        <v>3.0699999999999994</v>
      </c>
      <c r="L432" s="287">
        <v>3.17</v>
      </c>
      <c r="M432" s="287">
        <v>3.25</v>
      </c>
      <c r="N432" s="288">
        <f>M432*(1+Assumptions!$G$48)</f>
        <v>3.25</v>
      </c>
      <c r="O432" s="288">
        <f>N432*(1+Assumptions!$G$48)</f>
        <v>3.25</v>
      </c>
      <c r="P432" s="288">
        <f>O432*(1+Assumptions!$G$48)</f>
        <v>3.25</v>
      </c>
      <c r="Q432" s="288">
        <f>P432*(1+Assumptions!$G$48)</f>
        <v>3.25</v>
      </c>
      <c r="R432" s="288">
        <f>Q432*(1+Assumptions!$G$48)</f>
        <v>3.25</v>
      </c>
      <c r="S432" s="288">
        <f>R432*(1+Assumptions!$G$48)</f>
        <v>3.25</v>
      </c>
      <c r="T432" s="288">
        <f>S432*(1+Assumptions!$G$48)</f>
        <v>3.25</v>
      </c>
      <c r="U432" s="288">
        <f>T432*(1+Assumptions!$G$48)</f>
        <v>3.25</v>
      </c>
      <c r="V432" s="288">
        <f>U432*(1+Assumptions!$G$48)</f>
        <v>3.25</v>
      </c>
      <c r="W432" s="288">
        <f>V432*(1+Assumptions!$G$48)</f>
        <v>3.25</v>
      </c>
      <c r="X432" s="288">
        <f>W432*(1+Assumptions!$G$48)</f>
        <v>3.25</v>
      </c>
      <c r="Y432" s="232"/>
      <c r="Z432" s="232"/>
      <c r="AA432" s="232"/>
      <c r="AB432" s="232"/>
      <c r="AC432" s="232"/>
      <c r="AD432" s="232"/>
      <c r="AE432" s="232"/>
      <c r="AF432" s="232"/>
      <c r="AG432" s="232"/>
      <c r="AH432" s="232"/>
      <c r="AI432" s="232"/>
      <c r="AJ432" s="232"/>
      <c r="AK432" s="232"/>
      <c r="AL432" s="232"/>
      <c r="AM432" s="232"/>
      <c r="AN432" s="232"/>
      <c r="AO432" s="232"/>
      <c r="AP432" s="232"/>
      <c r="AQ432" s="232"/>
      <c r="AR432" s="232"/>
    </row>
    <row r="433" spans="1:44" x14ac:dyDescent="0.2">
      <c r="A433" s="232"/>
      <c r="B433" s="295" t="s">
        <v>969</v>
      </c>
      <c r="C433" s="296" t="b">
        <f t="shared" si="6"/>
        <v>0</v>
      </c>
      <c r="D433" s="7"/>
      <c r="E433" s="287">
        <v>2.41</v>
      </c>
      <c r="F433" s="287">
        <v>2.44</v>
      </c>
      <c r="G433" s="287">
        <v>2.4500000000000002</v>
      </c>
      <c r="H433" s="287">
        <v>2.46</v>
      </c>
      <c r="I433" s="287">
        <v>2.46</v>
      </c>
      <c r="J433" s="287">
        <v>2.4500000000000002</v>
      </c>
      <c r="K433" s="287">
        <v>2.4700000000000002</v>
      </c>
      <c r="L433" s="287">
        <v>2.54</v>
      </c>
      <c r="M433" s="287">
        <v>2.6099999999999994</v>
      </c>
      <c r="N433" s="288">
        <f>M433*(1+Assumptions!$G$48)</f>
        <v>2.6099999999999994</v>
      </c>
      <c r="O433" s="288">
        <f>N433*(1+Assumptions!$G$48)</f>
        <v>2.6099999999999994</v>
      </c>
      <c r="P433" s="288">
        <f>O433*(1+Assumptions!$G$48)</f>
        <v>2.6099999999999994</v>
      </c>
      <c r="Q433" s="288">
        <f>P433*(1+Assumptions!$G$48)</f>
        <v>2.6099999999999994</v>
      </c>
      <c r="R433" s="288">
        <f>Q433*(1+Assumptions!$G$48)</f>
        <v>2.6099999999999994</v>
      </c>
      <c r="S433" s="288">
        <f>R433*(1+Assumptions!$G$48)</f>
        <v>2.6099999999999994</v>
      </c>
      <c r="T433" s="288">
        <f>S433*(1+Assumptions!$G$48)</f>
        <v>2.6099999999999994</v>
      </c>
      <c r="U433" s="288">
        <f>T433*(1+Assumptions!$G$48)</f>
        <v>2.6099999999999994</v>
      </c>
      <c r="V433" s="288">
        <f>U433*(1+Assumptions!$G$48)</f>
        <v>2.6099999999999994</v>
      </c>
      <c r="W433" s="288">
        <f>V433*(1+Assumptions!$G$48)</f>
        <v>2.6099999999999994</v>
      </c>
      <c r="X433" s="288">
        <f>W433*(1+Assumptions!$G$48)</f>
        <v>2.6099999999999994</v>
      </c>
      <c r="Y433" s="232"/>
      <c r="Z433" s="232"/>
      <c r="AA433" s="232"/>
      <c r="AB433" s="232"/>
      <c r="AC433" s="232"/>
      <c r="AD433" s="232"/>
      <c r="AE433" s="232"/>
      <c r="AF433" s="232"/>
      <c r="AG433" s="232"/>
      <c r="AH433" s="232"/>
      <c r="AI433" s="232"/>
      <c r="AJ433" s="232"/>
      <c r="AK433" s="232"/>
      <c r="AL433" s="232"/>
      <c r="AM433" s="232"/>
      <c r="AN433" s="232"/>
      <c r="AO433" s="232"/>
      <c r="AP433" s="232"/>
      <c r="AQ433" s="232"/>
      <c r="AR433" s="232"/>
    </row>
    <row r="434" spans="1:44" x14ac:dyDescent="0.2">
      <c r="A434" s="232"/>
      <c r="B434" s="295" t="s">
        <v>970</v>
      </c>
      <c r="C434" s="296" t="b">
        <f t="shared" si="6"/>
        <v>0</v>
      </c>
      <c r="D434" s="7"/>
      <c r="E434" s="287">
        <v>6.5399999999999991</v>
      </c>
      <c r="F434" s="287">
        <v>6.73</v>
      </c>
      <c r="G434" s="287">
        <v>6.95</v>
      </c>
      <c r="H434" s="287">
        <v>7.1399999999999988</v>
      </c>
      <c r="I434" s="287">
        <v>7.28</v>
      </c>
      <c r="J434" s="287">
        <v>7.42</v>
      </c>
      <c r="K434" s="287">
        <v>7.629999999999999</v>
      </c>
      <c r="L434" s="287">
        <v>7.88</v>
      </c>
      <c r="M434" s="287">
        <v>8.0299999999999994</v>
      </c>
      <c r="N434" s="288">
        <f>M434*(1+Assumptions!$G$48)</f>
        <v>8.0299999999999994</v>
      </c>
      <c r="O434" s="288">
        <f>N434*(1+Assumptions!$G$48)</f>
        <v>8.0299999999999994</v>
      </c>
      <c r="P434" s="288">
        <f>O434*(1+Assumptions!$G$48)</f>
        <v>8.0299999999999994</v>
      </c>
      <c r="Q434" s="288">
        <f>P434*(1+Assumptions!$G$48)</f>
        <v>8.0299999999999994</v>
      </c>
      <c r="R434" s="288">
        <f>Q434*(1+Assumptions!$G$48)</f>
        <v>8.0299999999999994</v>
      </c>
      <c r="S434" s="288">
        <f>R434*(1+Assumptions!$G$48)</f>
        <v>8.0299999999999994</v>
      </c>
      <c r="T434" s="288">
        <f>S434*(1+Assumptions!$G$48)</f>
        <v>8.0299999999999994</v>
      </c>
      <c r="U434" s="288">
        <f>T434*(1+Assumptions!$G$48)</f>
        <v>8.0299999999999994</v>
      </c>
      <c r="V434" s="288">
        <f>U434*(1+Assumptions!$G$48)</f>
        <v>8.0299999999999994</v>
      </c>
      <c r="W434" s="288">
        <f>V434*(1+Assumptions!$G$48)</f>
        <v>8.0299999999999994</v>
      </c>
      <c r="X434" s="288">
        <f>W434*(1+Assumptions!$G$48)</f>
        <v>8.0299999999999994</v>
      </c>
      <c r="Y434" s="232"/>
      <c r="Z434" s="232"/>
      <c r="AA434" s="232"/>
      <c r="AB434" s="232"/>
      <c r="AC434" s="232"/>
      <c r="AD434" s="232"/>
      <c r="AE434" s="232"/>
      <c r="AF434" s="232"/>
      <c r="AG434" s="232"/>
      <c r="AH434" s="232"/>
      <c r="AI434" s="232"/>
      <c r="AJ434" s="232"/>
      <c r="AK434" s="232"/>
      <c r="AL434" s="232"/>
      <c r="AM434" s="232"/>
      <c r="AN434" s="232"/>
      <c r="AO434" s="232"/>
      <c r="AP434" s="232"/>
      <c r="AQ434" s="232"/>
      <c r="AR434" s="232"/>
    </row>
    <row r="435" spans="1:44" x14ac:dyDescent="0.2">
      <c r="A435" s="232"/>
      <c r="B435" s="295" t="s">
        <v>971</v>
      </c>
      <c r="C435" s="296" t="b">
        <f t="shared" si="6"/>
        <v>0</v>
      </c>
      <c r="D435" s="7"/>
      <c r="E435" s="287">
        <v>2.37</v>
      </c>
      <c r="F435" s="287">
        <v>2.4700000000000002</v>
      </c>
      <c r="G435" s="287">
        <v>2.5599999999999996</v>
      </c>
      <c r="H435" s="287">
        <v>2.66</v>
      </c>
      <c r="I435" s="287">
        <v>2.74</v>
      </c>
      <c r="J435" s="287">
        <v>2.83</v>
      </c>
      <c r="K435" s="287">
        <v>2.92</v>
      </c>
      <c r="L435" s="287">
        <v>3.01</v>
      </c>
      <c r="M435" s="287">
        <v>3.0999999999999996</v>
      </c>
      <c r="N435" s="288">
        <f>M435*(1+Assumptions!$G$48)</f>
        <v>3.0999999999999996</v>
      </c>
      <c r="O435" s="288">
        <f>N435*(1+Assumptions!$G$48)</f>
        <v>3.0999999999999996</v>
      </c>
      <c r="P435" s="288">
        <f>O435*(1+Assumptions!$G$48)</f>
        <v>3.0999999999999996</v>
      </c>
      <c r="Q435" s="288">
        <f>P435*(1+Assumptions!$G$48)</f>
        <v>3.0999999999999996</v>
      </c>
      <c r="R435" s="288">
        <f>Q435*(1+Assumptions!$G$48)</f>
        <v>3.0999999999999996</v>
      </c>
      <c r="S435" s="288">
        <f>R435*(1+Assumptions!$G$48)</f>
        <v>3.0999999999999996</v>
      </c>
      <c r="T435" s="288">
        <f>S435*(1+Assumptions!$G$48)</f>
        <v>3.0999999999999996</v>
      </c>
      <c r="U435" s="288">
        <f>T435*(1+Assumptions!$G$48)</f>
        <v>3.0999999999999996</v>
      </c>
      <c r="V435" s="288">
        <f>U435*(1+Assumptions!$G$48)</f>
        <v>3.0999999999999996</v>
      </c>
      <c r="W435" s="288">
        <f>V435*(1+Assumptions!$G$48)</f>
        <v>3.0999999999999996</v>
      </c>
      <c r="X435" s="288">
        <f>W435*(1+Assumptions!$G$48)</f>
        <v>3.0999999999999996</v>
      </c>
      <c r="Y435" s="232"/>
      <c r="Z435" s="232"/>
      <c r="AA435" s="232"/>
      <c r="AB435" s="232"/>
      <c r="AC435" s="232"/>
      <c r="AD435" s="232"/>
      <c r="AE435" s="232"/>
      <c r="AF435" s="232"/>
      <c r="AG435" s="232"/>
      <c r="AH435" s="232"/>
      <c r="AI435" s="232"/>
      <c r="AJ435" s="232"/>
      <c r="AK435" s="232"/>
      <c r="AL435" s="232"/>
      <c r="AM435" s="232"/>
      <c r="AN435" s="232"/>
      <c r="AO435" s="232"/>
      <c r="AP435" s="232"/>
      <c r="AQ435" s="232"/>
      <c r="AR435" s="232"/>
    </row>
    <row r="436" spans="1:44" x14ac:dyDescent="0.2">
      <c r="A436" s="232"/>
      <c r="B436" s="295" t="s">
        <v>972</v>
      </c>
      <c r="C436" s="296" t="b">
        <f t="shared" si="6"/>
        <v>0</v>
      </c>
      <c r="D436" s="7"/>
      <c r="E436" s="287">
        <v>5.9899999999999993</v>
      </c>
      <c r="F436" s="287">
        <v>6.18</v>
      </c>
      <c r="G436" s="287">
        <v>6.34</v>
      </c>
      <c r="H436" s="287">
        <v>6.49</v>
      </c>
      <c r="I436" s="287">
        <v>6.67</v>
      </c>
      <c r="J436" s="287">
        <v>6.84</v>
      </c>
      <c r="K436" s="287">
        <v>7.04</v>
      </c>
      <c r="L436" s="287">
        <v>7.23</v>
      </c>
      <c r="M436" s="287">
        <v>7.42</v>
      </c>
      <c r="N436" s="288">
        <f>M436*(1+Assumptions!$G$48)</f>
        <v>7.42</v>
      </c>
      <c r="O436" s="288">
        <f>N436*(1+Assumptions!$G$48)</f>
        <v>7.42</v>
      </c>
      <c r="P436" s="288">
        <f>O436*(1+Assumptions!$G$48)</f>
        <v>7.42</v>
      </c>
      <c r="Q436" s="288">
        <f>P436*(1+Assumptions!$G$48)</f>
        <v>7.42</v>
      </c>
      <c r="R436" s="288">
        <f>Q436*(1+Assumptions!$G$48)</f>
        <v>7.42</v>
      </c>
      <c r="S436" s="288">
        <f>R436*(1+Assumptions!$G$48)</f>
        <v>7.42</v>
      </c>
      <c r="T436" s="288">
        <f>S436*(1+Assumptions!$G$48)</f>
        <v>7.42</v>
      </c>
      <c r="U436" s="288">
        <f>T436*(1+Assumptions!$G$48)</f>
        <v>7.42</v>
      </c>
      <c r="V436" s="288">
        <f>U436*(1+Assumptions!$G$48)</f>
        <v>7.42</v>
      </c>
      <c r="W436" s="288">
        <f>V436*(1+Assumptions!$G$48)</f>
        <v>7.42</v>
      </c>
      <c r="X436" s="288">
        <f>W436*(1+Assumptions!$G$48)</f>
        <v>7.42</v>
      </c>
      <c r="Y436" s="232"/>
      <c r="Z436" s="232"/>
      <c r="AA436" s="232"/>
      <c r="AB436" s="232"/>
      <c r="AC436" s="232"/>
      <c r="AD436" s="232"/>
      <c r="AE436" s="232"/>
      <c r="AF436" s="232"/>
      <c r="AG436" s="232"/>
      <c r="AH436" s="232"/>
      <c r="AI436" s="232"/>
      <c r="AJ436" s="232"/>
      <c r="AK436" s="232"/>
      <c r="AL436" s="232"/>
      <c r="AM436" s="232"/>
      <c r="AN436" s="232"/>
      <c r="AO436" s="232"/>
      <c r="AP436" s="232"/>
      <c r="AQ436" s="232"/>
      <c r="AR436" s="232"/>
    </row>
    <row r="437" spans="1:44" x14ac:dyDescent="0.2">
      <c r="A437" s="232"/>
      <c r="B437" s="295" t="s">
        <v>973</v>
      </c>
      <c r="C437" s="296" t="b">
        <f t="shared" si="6"/>
        <v>0</v>
      </c>
      <c r="D437" s="7"/>
      <c r="E437" s="287">
        <v>7.89</v>
      </c>
      <c r="F437" s="287">
        <v>8.15</v>
      </c>
      <c r="G437" s="287">
        <v>8.43</v>
      </c>
      <c r="H437" s="287">
        <v>8.68</v>
      </c>
      <c r="I437" s="287">
        <v>8.8699999999999974</v>
      </c>
      <c r="J437" s="287">
        <v>9.08</v>
      </c>
      <c r="K437" s="287">
        <v>9.36</v>
      </c>
      <c r="L437" s="287">
        <v>9.65</v>
      </c>
      <c r="M437" s="287">
        <v>9.84</v>
      </c>
      <c r="N437" s="288">
        <f>M437*(1+Assumptions!$G$48)</f>
        <v>9.84</v>
      </c>
      <c r="O437" s="288">
        <f>N437*(1+Assumptions!$G$48)</f>
        <v>9.84</v>
      </c>
      <c r="P437" s="288">
        <f>O437*(1+Assumptions!$G$48)</f>
        <v>9.84</v>
      </c>
      <c r="Q437" s="288">
        <f>P437*(1+Assumptions!$G$48)</f>
        <v>9.84</v>
      </c>
      <c r="R437" s="288">
        <f>Q437*(1+Assumptions!$G$48)</f>
        <v>9.84</v>
      </c>
      <c r="S437" s="288">
        <f>R437*(1+Assumptions!$G$48)</f>
        <v>9.84</v>
      </c>
      <c r="T437" s="288">
        <f>S437*(1+Assumptions!$G$48)</f>
        <v>9.84</v>
      </c>
      <c r="U437" s="288">
        <f>T437*(1+Assumptions!$G$48)</f>
        <v>9.84</v>
      </c>
      <c r="V437" s="288">
        <f>U437*(1+Assumptions!$G$48)</f>
        <v>9.84</v>
      </c>
      <c r="W437" s="288">
        <f>V437*(1+Assumptions!$G$48)</f>
        <v>9.84</v>
      </c>
      <c r="X437" s="288">
        <f>W437*(1+Assumptions!$G$48)</f>
        <v>9.84</v>
      </c>
      <c r="Y437" s="232"/>
      <c r="Z437" s="232"/>
      <c r="AA437" s="232"/>
      <c r="AB437" s="232"/>
      <c r="AC437" s="232"/>
      <c r="AD437" s="232"/>
      <c r="AE437" s="232"/>
      <c r="AF437" s="232"/>
      <c r="AG437" s="232"/>
      <c r="AH437" s="232"/>
      <c r="AI437" s="232"/>
      <c r="AJ437" s="232"/>
      <c r="AK437" s="232"/>
      <c r="AL437" s="232"/>
      <c r="AM437" s="232"/>
      <c r="AN437" s="232"/>
      <c r="AO437" s="232"/>
      <c r="AP437" s="232"/>
      <c r="AQ437" s="232"/>
      <c r="AR437" s="232"/>
    </row>
    <row r="438" spans="1:44" x14ac:dyDescent="0.2">
      <c r="A438" s="232"/>
      <c r="B438" s="295" t="s">
        <v>974</v>
      </c>
      <c r="C438" s="296" t="b">
        <f t="shared" si="6"/>
        <v>0</v>
      </c>
      <c r="D438" s="7"/>
      <c r="E438" s="287">
        <v>5.9999999999999991</v>
      </c>
      <c r="F438" s="287">
        <v>6.2299999999999995</v>
      </c>
      <c r="G438" s="287">
        <v>6.4499999999999993</v>
      </c>
      <c r="H438" s="287">
        <v>6.68</v>
      </c>
      <c r="I438" s="287">
        <v>6.87</v>
      </c>
      <c r="J438" s="287">
        <v>7.0599999999999987</v>
      </c>
      <c r="K438" s="287">
        <v>7.28</v>
      </c>
      <c r="L438" s="287">
        <v>7.5</v>
      </c>
      <c r="M438" s="287">
        <v>7.7099999999999991</v>
      </c>
      <c r="N438" s="288">
        <f>M438*(1+Assumptions!$G$48)</f>
        <v>7.7099999999999991</v>
      </c>
      <c r="O438" s="288">
        <f>N438*(1+Assumptions!$G$48)</f>
        <v>7.7099999999999991</v>
      </c>
      <c r="P438" s="288">
        <f>O438*(1+Assumptions!$G$48)</f>
        <v>7.7099999999999991</v>
      </c>
      <c r="Q438" s="288">
        <f>P438*(1+Assumptions!$G$48)</f>
        <v>7.7099999999999991</v>
      </c>
      <c r="R438" s="288">
        <f>Q438*(1+Assumptions!$G$48)</f>
        <v>7.7099999999999991</v>
      </c>
      <c r="S438" s="288">
        <f>R438*(1+Assumptions!$G$48)</f>
        <v>7.7099999999999991</v>
      </c>
      <c r="T438" s="288">
        <f>S438*(1+Assumptions!$G$48)</f>
        <v>7.7099999999999991</v>
      </c>
      <c r="U438" s="288">
        <f>T438*(1+Assumptions!$G$48)</f>
        <v>7.7099999999999991</v>
      </c>
      <c r="V438" s="288">
        <f>U438*(1+Assumptions!$G$48)</f>
        <v>7.7099999999999991</v>
      </c>
      <c r="W438" s="288">
        <f>V438*(1+Assumptions!$G$48)</f>
        <v>7.7099999999999991</v>
      </c>
      <c r="X438" s="288">
        <f>W438*(1+Assumptions!$G$48)</f>
        <v>7.7099999999999991</v>
      </c>
      <c r="Y438" s="232"/>
      <c r="Z438" s="232"/>
      <c r="AA438" s="232"/>
      <c r="AB438" s="232"/>
      <c r="AC438" s="232"/>
      <c r="AD438" s="232"/>
      <c r="AE438" s="232"/>
      <c r="AF438" s="232"/>
      <c r="AG438" s="232"/>
      <c r="AH438" s="232"/>
      <c r="AI438" s="232"/>
      <c r="AJ438" s="232"/>
      <c r="AK438" s="232"/>
      <c r="AL438" s="232"/>
      <c r="AM438" s="232"/>
      <c r="AN438" s="232"/>
      <c r="AO438" s="232"/>
      <c r="AP438" s="232"/>
      <c r="AQ438" s="232"/>
      <c r="AR438" s="232"/>
    </row>
    <row r="439" spans="1:44" x14ac:dyDescent="0.2">
      <c r="A439" s="232"/>
      <c r="B439" s="295" t="s">
        <v>975</v>
      </c>
      <c r="C439" s="296" t="b">
        <f t="shared" si="6"/>
        <v>0</v>
      </c>
      <c r="D439" s="7"/>
      <c r="E439" s="287">
        <v>3.1199999999999997</v>
      </c>
      <c r="F439" s="287">
        <v>3.2299999999999995</v>
      </c>
      <c r="G439" s="287">
        <v>3.3499999999999996</v>
      </c>
      <c r="H439" s="287">
        <v>3.4699999999999998</v>
      </c>
      <c r="I439" s="287">
        <v>3.56</v>
      </c>
      <c r="J439" s="287">
        <v>3.66</v>
      </c>
      <c r="K439" s="287">
        <v>3.79</v>
      </c>
      <c r="L439" s="287">
        <v>3.92</v>
      </c>
      <c r="M439" s="287">
        <v>4.0199999999999996</v>
      </c>
      <c r="N439" s="288">
        <f>M439*(1+Assumptions!$G$48)</f>
        <v>4.0199999999999996</v>
      </c>
      <c r="O439" s="288">
        <f>N439*(1+Assumptions!$G$48)</f>
        <v>4.0199999999999996</v>
      </c>
      <c r="P439" s="288">
        <f>O439*(1+Assumptions!$G$48)</f>
        <v>4.0199999999999996</v>
      </c>
      <c r="Q439" s="288">
        <f>P439*(1+Assumptions!$G$48)</f>
        <v>4.0199999999999996</v>
      </c>
      <c r="R439" s="288">
        <f>Q439*(1+Assumptions!$G$48)</f>
        <v>4.0199999999999996</v>
      </c>
      <c r="S439" s="288">
        <f>R439*(1+Assumptions!$G$48)</f>
        <v>4.0199999999999996</v>
      </c>
      <c r="T439" s="288">
        <f>S439*(1+Assumptions!$G$48)</f>
        <v>4.0199999999999996</v>
      </c>
      <c r="U439" s="288">
        <f>T439*(1+Assumptions!$G$48)</f>
        <v>4.0199999999999996</v>
      </c>
      <c r="V439" s="288">
        <f>U439*(1+Assumptions!$G$48)</f>
        <v>4.0199999999999996</v>
      </c>
      <c r="W439" s="288">
        <f>V439*(1+Assumptions!$G$48)</f>
        <v>4.0199999999999996</v>
      </c>
      <c r="X439" s="288">
        <f>W439*(1+Assumptions!$G$48)</f>
        <v>4.0199999999999996</v>
      </c>
      <c r="Y439" s="232"/>
      <c r="Z439" s="232"/>
      <c r="AA439" s="232"/>
      <c r="AB439" s="232"/>
      <c r="AC439" s="232"/>
      <c r="AD439" s="232"/>
      <c r="AE439" s="232"/>
      <c r="AF439" s="232"/>
      <c r="AG439" s="232"/>
      <c r="AH439" s="232"/>
      <c r="AI439" s="232"/>
      <c r="AJ439" s="232"/>
      <c r="AK439" s="232"/>
      <c r="AL439" s="232"/>
      <c r="AM439" s="232"/>
      <c r="AN439" s="232"/>
      <c r="AO439" s="232"/>
      <c r="AP439" s="232"/>
      <c r="AQ439" s="232"/>
      <c r="AR439" s="232"/>
    </row>
    <row r="440" spans="1:44" x14ac:dyDescent="0.2">
      <c r="A440" s="232"/>
      <c r="B440" s="295" t="s">
        <v>976</v>
      </c>
      <c r="C440" s="296" t="b">
        <f t="shared" si="6"/>
        <v>0</v>
      </c>
      <c r="D440" s="7"/>
      <c r="E440" s="287">
        <v>7.8</v>
      </c>
      <c r="F440" s="287">
        <v>8.19</v>
      </c>
      <c r="G440" s="287">
        <v>8.43</v>
      </c>
      <c r="H440" s="287">
        <v>8.67</v>
      </c>
      <c r="I440" s="287">
        <v>8.86</v>
      </c>
      <c r="J440" s="287">
        <v>9.0599999999999987</v>
      </c>
      <c r="K440" s="287">
        <v>9.32</v>
      </c>
      <c r="L440" s="287">
        <v>9.56</v>
      </c>
      <c r="M440" s="287">
        <v>9.8000000000000007</v>
      </c>
      <c r="N440" s="288">
        <f>M440*(1+Assumptions!$G$48)</f>
        <v>9.8000000000000007</v>
      </c>
      <c r="O440" s="288">
        <f>N440*(1+Assumptions!$G$48)</f>
        <v>9.8000000000000007</v>
      </c>
      <c r="P440" s="288">
        <f>O440*(1+Assumptions!$G$48)</f>
        <v>9.8000000000000007</v>
      </c>
      <c r="Q440" s="288">
        <f>P440*(1+Assumptions!$G$48)</f>
        <v>9.8000000000000007</v>
      </c>
      <c r="R440" s="288">
        <f>Q440*(1+Assumptions!$G$48)</f>
        <v>9.8000000000000007</v>
      </c>
      <c r="S440" s="288">
        <f>R440*(1+Assumptions!$G$48)</f>
        <v>9.8000000000000007</v>
      </c>
      <c r="T440" s="288">
        <f>S440*(1+Assumptions!$G$48)</f>
        <v>9.8000000000000007</v>
      </c>
      <c r="U440" s="288">
        <f>T440*(1+Assumptions!$G$48)</f>
        <v>9.8000000000000007</v>
      </c>
      <c r="V440" s="288">
        <f>U440*(1+Assumptions!$G$48)</f>
        <v>9.8000000000000007</v>
      </c>
      <c r="W440" s="288">
        <f>V440*(1+Assumptions!$G$48)</f>
        <v>9.8000000000000007</v>
      </c>
      <c r="X440" s="288">
        <f>W440*(1+Assumptions!$G$48)</f>
        <v>9.8000000000000007</v>
      </c>
      <c r="Y440" s="232"/>
      <c r="Z440" s="232"/>
      <c r="AA440" s="232"/>
      <c r="AB440" s="232"/>
      <c r="AC440" s="232"/>
      <c r="AD440" s="232"/>
      <c r="AE440" s="232"/>
      <c r="AF440" s="232"/>
      <c r="AG440" s="232"/>
      <c r="AH440" s="232"/>
      <c r="AI440" s="232"/>
      <c r="AJ440" s="232"/>
      <c r="AK440" s="232"/>
      <c r="AL440" s="232"/>
      <c r="AM440" s="232"/>
      <c r="AN440" s="232"/>
      <c r="AO440" s="232"/>
      <c r="AP440" s="232"/>
      <c r="AQ440" s="232"/>
      <c r="AR440" s="232"/>
    </row>
    <row r="441" spans="1:44" x14ac:dyDescent="0.2">
      <c r="A441" s="232"/>
      <c r="B441" s="295" t="s">
        <v>977</v>
      </c>
      <c r="C441" s="296" t="b">
        <f t="shared" si="6"/>
        <v>0</v>
      </c>
      <c r="D441" s="7"/>
      <c r="E441" s="287">
        <v>8.27</v>
      </c>
      <c r="F441" s="287">
        <v>8.4600000000000009</v>
      </c>
      <c r="G441" s="287">
        <v>8.6199999999999992</v>
      </c>
      <c r="H441" s="287">
        <v>8.76</v>
      </c>
      <c r="I441" s="287">
        <v>8.84</v>
      </c>
      <c r="J441" s="287">
        <v>8.9600000000000009</v>
      </c>
      <c r="K441" s="287">
        <v>9.11</v>
      </c>
      <c r="L441" s="287">
        <v>9.2799999999999994</v>
      </c>
      <c r="M441" s="287">
        <v>9.44</v>
      </c>
      <c r="N441" s="288">
        <f>M441*(1+Assumptions!$G$48)</f>
        <v>9.44</v>
      </c>
      <c r="O441" s="288">
        <f>N441*(1+Assumptions!$G$48)</f>
        <v>9.44</v>
      </c>
      <c r="P441" s="288">
        <f>O441*(1+Assumptions!$G$48)</f>
        <v>9.44</v>
      </c>
      <c r="Q441" s="288">
        <f>P441*(1+Assumptions!$G$48)</f>
        <v>9.44</v>
      </c>
      <c r="R441" s="288">
        <f>Q441*(1+Assumptions!$G$48)</f>
        <v>9.44</v>
      </c>
      <c r="S441" s="288">
        <f>R441*(1+Assumptions!$G$48)</f>
        <v>9.44</v>
      </c>
      <c r="T441" s="288">
        <f>S441*(1+Assumptions!$G$48)</f>
        <v>9.44</v>
      </c>
      <c r="U441" s="288">
        <f>T441*(1+Assumptions!$G$48)</f>
        <v>9.44</v>
      </c>
      <c r="V441" s="288">
        <f>U441*(1+Assumptions!$G$48)</f>
        <v>9.44</v>
      </c>
      <c r="W441" s="288">
        <f>V441*(1+Assumptions!$G$48)</f>
        <v>9.44</v>
      </c>
      <c r="X441" s="288">
        <f>W441*(1+Assumptions!$G$48)</f>
        <v>9.44</v>
      </c>
      <c r="Y441" s="232"/>
      <c r="Z441" s="232"/>
      <c r="AA441" s="232"/>
      <c r="AB441" s="232"/>
      <c r="AC441" s="232"/>
      <c r="AD441" s="232"/>
      <c r="AE441" s="232"/>
      <c r="AF441" s="232"/>
      <c r="AG441" s="232"/>
      <c r="AH441" s="232"/>
      <c r="AI441" s="232"/>
      <c r="AJ441" s="232"/>
      <c r="AK441" s="232"/>
      <c r="AL441" s="232"/>
      <c r="AM441" s="232"/>
      <c r="AN441" s="232"/>
      <c r="AO441" s="232"/>
      <c r="AP441" s="232"/>
      <c r="AQ441" s="232"/>
      <c r="AR441" s="232"/>
    </row>
    <row r="442" spans="1:44" x14ac:dyDescent="0.2">
      <c r="A442" s="232"/>
      <c r="B442" s="295" t="s">
        <v>978</v>
      </c>
      <c r="C442" s="296" t="b">
        <f t="shared" si="6"/>
        <v>0</v>
      </c>
      <c r="D442" s="7"/>
      <c r="E442" s="287">
        <v>5.63</v>
      </c>
      <c r="F442" s="287">
        <v>5.76</v>
      </c>
      <c r="G442" s="287">
        <v>5.8899999999999988</v>
      </c>
      <c r="H442" s="287">
        <v>6.01</v>
      </c>
      <c r="I442" s="287">
        <v>6.1199999999999992</v>
      </c>
      <c r="J442" s="287">
        <v>6.2299999999999995</v>
      </c>
      <c r="K442" s="287">
        <v>6.3599999999999994</v>
      </c>
      <c r="L442" s="287">
        <v>6.5</v>
      </c>
      <c r="M442" s="287">
        <v>6.6099999999999994</v>
      </c>
      <c r="N442" s="288">
        <f>M442*(1+Assumptions!$G$48)</f>
        <v>6.6099999999999994</v>
      </c>
      <c r="O442" s="288">
        <f>N442*(1+Assumptions!$G$48)</f>
        <v>6.6099999999999994</v>
      </c>
      <c r="P442" s="288">
        <f>O442*(1+Assumptions!$G$48)</f>
        <v>6.6099999999999994</v>
      </c>
      <c r="Q442" s="288">
        <f>P442*(1+Assumptions!$G$48)</f>
        <v>6.6099999999999994</v>
      </c>
      <c r="R442" s="288">
        <f>Q442*(1+Assumptions!$G$48)</f>
        <v>6.6099999999999994</v>
      </c>
      <c r="S442" s="288">
        <f>R442*(1+Assumptions!$G$48)</f>
        <v>6.6099999999999994</v>
      </c>
      <c r="T442" s="288">
        <f>S442*(1+Assumptions!$G$48)</f>
        <v>6.6099999999999994</v>
      </c>
      <c r="U442" s="288">
        <f>T442*(1+Assumptions!$G$48)</f>
        <v>6.6099999999999994</v>
      </c>
      <c r="V442" s="288">
        <f>U442*(1+Assumptions!$G$48)</f>
        <v>6.6099999999999994</v>
      </c>
      <c r="W442" s="288">
        <f>V442*(1+Assumptions!$G$48)</f>
        <v>6.6099999999999994</v>
      </c>
      <c r="X442" s="288">
        <f>W442*(1+Assumptions!$G$48)</f>
        <v>6.6099999999999994</v>
      </c>
      <c r="Y442" s="232"/>
      <c r="Z442" s="232"/>
      <c r="AA442" s="232"/>
      <c r="AB442" s="232"/>
      <c r="AC442" s="232"/>
      <c r="AD442" s="232"/>
      <c r="AE442" s="232"/>
      <c r="AF442" s="232"/>
      <c r="AG442" s="232"/>
      <c r="AH442" s="232"/>
      <c r="AI442" s="232"/>
      <c r="AJ442" s="232"/>
      <c r="AK442" s="232"/>
      <c r="AL442" s="232"/>
      <c r="AM442" s="232"/>
      <c r="AN442" s="232"/>
      <c r="AO442" s="232"/>
      <c r="AP442" s="232"/>
      <c r="AQ442" s="232"/>
      <c r="AR442" s="232"/>
    </row>
    <row r="443" spans="1:44" x14ac:dyDescent="0.2">
      <c r="A443" s="232"/>
      <c r="B443" s="295" t="s">
        <v>979</v>
      </c>
      <c r="C443" s="296" t="b">
        <f t="shared" si="6"/>
        <v>0</v>
      </c>
      <c r="D443" s="7"/>
      <c r="E443" s="287">
        <v>3.75</v>
      </c>
      <c r="F443" s="287">
        <v>3.8099999999999996</v>
      </c>
      <c r="G443" s="287">
        <v>3.86</v>
      </c>
      <c r="H443" s="287">
        <v>3.9</v>
      </c>
      <c r="I443" s="287">
        <v>3.92</v>
      </c>
      <c r="J443" s="287">
        <v>3.95</v>
      </c>
      <c r="K443" s="287">
        <v>4</v>
      </c>
      <c r="L443" s="287">
        <v>4.0499999999999989</v>
      </c>
      <c r="M443" s="287">
        <v>4.07</v>
      </c>
      <c r="N443" s="288">
        <f>M443*(1+Assumptions!$G$48)</f>
        <v>4.07</v>
      </c>
      <c r="O443" s="288">
        <f>N443*(1+Assumptions!$G$48)</f>
        <v>4.07</v>
      </c>
      <c r="P443" s="288">
        <f>O443*(1+Assumptions!$G$48)</f>
        <v>4.07</v>
      </c>
      <c r="Q443" s="288">
        <f>P443*(1+Assumptions!$G$48)</f>
        <v>4.07</v>
      </c>
      <c r="R443" s="288">
        <f>Q443*(1+Assumptions!$G$48)</f>
        <v>4.07</v>
      </c>
      <c r="S443" s="288">
        <f>R443*(1+Assumptions!$G$48)</f>
        <v>4.07</v>
      </c>
      <c r="T443" s="288">
        <f>S443*(1+Assumptions!$G$48)</f>
        <v>4.07</v>
      </c>
      <c r="U443" s="288">
        <f>T443*(1+Assumptions!$G$48)</f>
        <v>4.07</v>
      </c>
      <c r="V443" s="288">
        <f>U443*(1+Assumptions!$G$48)</f>
        <v>4.07</v>
      </c>
      <c r="W443" s="288">
        <f>V443*(1+Assumptions!$G$48)</f>
        <v>4.07</v>
      </c>
      <c r="X443" s="288">
        <f>W443*(1+Assumptions!$G$48)</f>
        <v>4.07</v>
      </c>
      <c r="Y443" s="232"/>
      <c r="Z443" s="232"/>
      <c r="AA443" s="232"/>
      <c r="AB443" s="232"/>
      <c r="AC443" s="232"/>
      <c r="AD443" s="232"/>
      <c r="AE443" s="232"/>
      <c r="AF443" s="232"/>
      <c r="AG443" s="232"/>
      <c r="AH443" s="232"/>
      <c r="AI443" s="232"/>
      <c r="AJ443" s="232"/>
      <c r="AK443" s="232"/>
      <c r="AL443" s="232"/>
      <c r="AM443" s="232"/>
      <c r="AN443" s="232"/>
      <c r="AO443" s="232"/>
      <c r="AP443" s="232"/>
      <c r="AQ443" s="232"/>
      <c r="AR443" s="232"/>
    </row>
    <row r="444" spans="1:44" x14ac:dyDescent="0.2">
      <c r="A444" s="232"/>
      <c r="B444" s="295" t="s">
        <v>980</v>
      </c>
      <c r="C444" s="296" t="b">
        <f t="shared" si="6"/>
        <v>0</v>
      </c>
      <c r="D444" s="7"/>
      <c r="E444" s="287">
        <v>9.3499999999999979</v>
      </c>
      <c r="F444" s="287">
        <v>9.6999999999999993</v>
      </c>
      <c r="G444" s="287">
        <v>10.050000000000001</v>
      </c>
      <c r="H444" s="287">
        <v>10.399999999999999</v>
      </c>
      <c r="I444" s="287">
        <v>10.71</v>
      </c>
      <c r="J444" s="287">
        <v>11.009999999999998</v>
      </c>
      <c r="K444" s="287">
        <v>11.399999999999999</v>
      </c>
      <c r="L444" s="287">
        <v>11.72</v>
      </c>
      <c r="M444" s="287">
        <v>12.04</v>
      </c>
      <c r="N444" s="288">
        <f>M444*(1+Assumptions!$G$48)</f>
        <v>12.04</v>
      </c>
      <c r="O444" s="288">
        <f>N444*(1+Assumptions!$G$48)</f>
        <v>12.04</v>
      </c>
      <c r="P444" s="288">
        <f>O444*(1+Assumptions!$G$48)</f>
        <v>12.04</v>
      </c>
      <c r="Q444" s="288">
        <f>P444*(1+Assumptions!$G$48)</f>
        <v>12.04</v>
      </c>
      <c r="R444" s="288">
        <f>Q444*(1+Assumptions!$G$48)</f>
        <v>12.04</v>
      </c>
      <c r="S444" s="288">
        <f>R444*(1+Assumptions!$G$48)</f>
        <v>12.04</v>
      </c>
      <c r="T444" s="288">
        <f>S444*(1+Assumptions!$G$48)</f>
        <v>12.04</v>
      </c>
      <c r="U444" s="288">
        <f>T444*(1+Assumptions!$G$48)</f>
        <v>12.04</v>
      </c>
      <c r="V444" s="288">
        <f>U444*(1+Assumptions!$G$48)</f>
        <v>12.04</v>
      </c>
      <c r="W444" s="288">
        <f>V444*(1+Assumptions!$G$48)</f>
        <v>12.04</v>
      </c>
      <c r="X444" s="288">
        <f>W444*(1+Assumptions!$G$48)</f>
        <v>12.04</v>
      </c>
      <c r="Y444" s="232"/>
      <c r="Z444" s="232"/>
      <c r="AA444" s="232"/>
      <c r="AB444" s="232"/>
      <c r="AC444" s="232"/>
      <c r="AD444" s="232"/>
      <c r="AE444" s="232"/>
      <c r="AF444" s="232"/>
      <c r="AG444" s="232"/>
      <c r="AH444" s="232"/>
      <c r="AI444" s="232"/>
      <c r="AJ444" s="232"/>
      <c r="AK444" s="232"/>
      <c r="AL444" s="232"/>
      <c r="AM444" s="232"/>
      <c r="AN444" s="232"/>
      <c r="AO444" s="232"/>
      <c r="AP444" s="232"/>
      <c r="AQ444" s="232"/>
      <c r="AR444" s="232"/>
    </row>
    <row r="445" spans="1:44" x14ac:dyDescent="0.2">
      <c r="A445" s="232"/>
      <c r="B445" s="295" t="s">
        <v>981</v>
      </c>
      <c r="C445" s="296" t="b">
        <f t="shared" si="6"/>
        <v>0</v>
      </c>
      <c r="D445" s="7"/>
      <c r="E445" s="287">
        <v>6.68</v>
      </c>
      <c r="F445" s="287">
        <v>6.9299999999999988</v>
      </c>
      <c r="G445" s="287">
        <v>7.169999999999999</v>
      </c>
      <c r="H445" s="287">
        <v>7.4</v>
      </c>
      <c r="I445" s="287">
        <v>7.6099999999999994</v>
      </c>
      <c r="J445" s="287">
        <v>7.81</v>
      </c>
      <c r="K445" s="287">
        <v>8.0299999999999994</v>
      </c>
      <c r="L445" s="287">
        <v>8.259999999999998</v>
      </c>
      <c r="M445" s="287">
        <v>8.49</v>
      </c>
      <c r="N445" s="288">
        <f>M445*(1+Assumptions!$G$48)</f>
        <v>8.49</v>
      </c>
      <c r="O445" s="288">
        <f>N445*(1+Assumptions!$G$48)</f>
        <v>8.49</v>
      </c>
      <c r="P445" s="288">
        <f>O445*(1+Assumptions!$G$48)</f>
        <v>8.49</v>
      </c>
      <c r="Q445" s="288">
        <f>P445*(1+Assumptions!$G$48)</f>
        <v>8.49</v>
      </c>
      <c r="R445" s="288">
        <f>Q445*(1+Assumptions!$G$48)</f>
        <v>8.49</v>
      </c>
      <c r="S445" s="288">
        <f>R445*(1+Assumptions!$G$48)</f>
        <v>8.49</v>
      </c>
      <c r="T445" s="288">
        <f>S445*(1+Assumptions!$G$48)</f>
        <v>8.49</v>
      </c>
      <c r="U445" s="288">
        <f>T445*(1+Assumptions!$G$48)</f>
        <v>8.49</v>
      </c>
      <c r="V445" s="288">
        <f>U445*(1+Assumptions!$G$48)</f>
        <v>8.49</v>
      </c>
      <c r="W445" s="288">
        <f>V445*(1+Assumptions!$G$48)</f>
        <v>8.49</v>
      </c>
      <c r="X445" s="288">
        <f>W445*(1+Assumptions!$G$48)</f>
        <v>8.49</v>
      </c>
      <c r="Y445" s="232"/>
      <c r="Z445" s="232"/>
      <c r="AA445" s="232"/>
      <c r="AB445" s="232"/>
      <c r="AC445" s="232"/>
      <c r="AD445" s="232"/>
      <c r="AE445" s="232"/>
      <c r="AF445" s="232"/>
      <c r="AG445" s="232"/>
      <c r="AH445" s="232"/>
      <c r="AI445" s="232"/>
      <c r="AJ445" s="232"/>
      <c r="AK445" s="232"/>
      <c r="AL445" s="232"/>
      <c r="AM445" s="232"/>
      <c r="AN445" s="232"/>
      <c r="AO445" s="232"/>
      <c r="AP445" s="232"/>
      <c r="AQ445" s="232"/>
      <c r="AR445" s="232"/>
    </row>
    <row r="446" spans="1:44" x14ac:dyDescent="0.2">
      <c r="A446" s="232"/>
      <c r="B446" s="295" t="s">
        <v>982</v>
      </c>
      <c r="C446" s="296" t="b">
        <f t="shared" si="6"/>
        <v>0</v>
      </c>
      <c r="D446" s="7"/>
      <c r="E446" s="287">
        <v>3.2399999999999998</v>
      </c>
      <c r="F446" s="287">
        <v>3.36</v>
      </c>
      <c r="G446" s="287">
        <v>3.48</v>
      </c>
      <c r="H446" s="287">
        <v>3.59</v>
      </c>
      <c r="I446" s="287">
        <v>3.6899999999999995</v>
      </c>
      <c r="J446" s="287">
        <v>3.79</v>
      </c>
      <c r="K446" s="287">
        <v>3.9</v>
      </c>
      <c r="L446" s="287">
        <v>4.03</v>
      </c>
      <c r="M446" s="287">
        <v>4.129999999999999</v>
      </c>
      <c r="N446" s="288">
        <f>M446*(1+Assumptions!$G$48)</f>
        <v>4.129999999999999</v>
      </c>
      <c r="O446" s="288">
        <f>N446*(1+Assumptions!$G$48)</f>
        <v>4.129999999999999</v>
      </c>
      <c r="P446" s="288">
        <f>O446*(1+Assumptions!$G$48)</f>
        <v>4.129999999999999</v>
      </c>
      <c r="Q446" s="288">
        <f>P446*(1+Assumptions!$G$48)</f>
        <v>4.129999999999999</v>
      </c>
      <c r="R446" s="288">
        <f>Q446*(1+Assumptions!$G$48)</f>
        <v>4.129999999999999</v>
      </c>
      <c r="S446" s="288">
        <f>R446*(1+Assumptions!$G$48)</f>
        <v>4.129999999999999</v>
      </c>
      <c r="T446" s="288">
        <f>S446*(1+Assumptions!$G$48)</f>
        <v>4.129999999999999</v>
      </c>
      <c r="U446" s="288">
        <f>T446*(1+Assumptions!$G$48)</f>
        <v>4.129999999999999</v>
      </c>
      <c r="V446" s="288">
        <f>U446*(1+Assumptions!$G$48)</f>
        <v>4.129999999999999</v>
      </c>
      <c r="W446" s="288">
        <f>V446*(1+Assumptions!$G$48)</f>
        <v>4.129999999999999</v>
      </c>
      <c r="X446" s="288">
        <f>W446*(1+Assumptions!$G$48)</f>
        <v>4.129999999999999</v>
      </c>
      <c r="Y446" s="232"/>
      <c r="Z446" s="232"/>
      <c r="AA446" s="232"/>
      <c r="AB446" s="232"/>
      <c r="AC446" s="232"/>
      <c r="AD446" s="232"/>
      <c r="AE446" s="232"/>
      <c r="AF446" s="232"/>
      <c r="AG446" s="232"/>
      <c r="AH446" s="232"/>
      <c r="AI446" s="232"/>
      <c r="AJ446" s="232"/>
      <c r="AK446" s="232"/>
      <c r="AL446" s="232"/>
      <c r="AM446" s="232"/>
      <c r="AN446" s="232"/>
      <c r="AO446" s="232"/>
      <c r="AP446" s="232"/>
      <c r="AQ446" s="232"/>
      <c r="AR446" s="232"/>
    </row>
    <row r="447" spans="1:44" x14ac:dyDescent="0.2">
      <c r="A447" s="232"/>
      <c r="B447" s="295" t="s">
        <v>983</v>
      </c>
      <c r="C447" s="296" t="b">
        <f t="shared" si="6"/>
        <v>0</v>
      </c>
      <c r="D447" s="7"/>
      <c r="E447" s="287">
        <v>7.4899999999999993</v>
      </c>
      <c r="F447" s="287">
        <v>7.75</v>
      </c>
      <c r="G447" s="287">
        <v>8.02</v>
      </c>
      <c r="H447" s="287">
        <v>8.27</v>
      </c>
      <c r="I447" s="287">
        <v>8.49</v>
      </c>
      <c r="J447" s="287">
        <v>8.7200000000000006</v>
      </c>
      <c r="K447" s="287">
        <v>8.9700000000000006</v>
      </c>
      <c r="L447" s="287">
        <v>9.25</v>
      </c>
      <c r="M447" s="287">
        <v>9.5</v>
      </c>
      <c r="N447" s="288">
        <f>M447*(1+Assumptions!$G$48)</f>
        <v>9.5</v>
      </c>
      <c r="O447" s="288">
        <f>N447*(1+Assumptions!$G$48)</f>
        <v>9.5</v>
      </c>
      <c r="P447" s="288">
        <f>O447*(1+Assumptions!$G$48)</f>
        <v>9.5</v>
      </c>
      <c r="Q447" s="288">
        <f>P447*(1+Assumptions!$G$48)</f>
        <v>9.5</v>
      </c>
      <c r="R447" s="288">
        <f>Q447*(1+Assumptions!$G$48)</f>
        <v>9.5</v>
      </c>
      <c r="S447" s="288">
        <f>R447*(1+Assumptions!$G$48)</f>
        <v>9.5</v>
      </c>
      <c r="T447" s="288">
        <f>S447*(1+Assumptions!$G$48)</f>
        <v>9.5</v>
      </c>
      <c r="U447" s="288">
        <f>T447*(1+Assumptions!$G$48)</f>
        <v>9.5</v>
      </c>
      <c r="V447" s="288">
        <f>U447*(1+Assumptions!$G$48)</f>
        <v>9.5</v>
      </c>
      <c r="W447" s="288">
        <f>V447*(1+Assumptions!$G$48)</f>
        <v>9.5</v>
      </c>
      <c r="X447" s="288">
        <f>W447*(1+Assumptions!$G$48)</f>
        <v>9.5</v>
      </c>
      <c r="Y447" s="232"/>
      <c r="Z447" s="232"/>
      <c r="AA447" s="232"/>
      <c r="AB447" s="232"/>
      <c r="AC447" s="232"/>
      <c r="AD447" s="232"/>
      <c r="AE447" s="232"/>
      <c r="AF447" s="232"/>
      <c r="AG447" s="232"/>
      <c r="AH447" s="232"/>
      <c r="AI447" s="232"/>
      <c r="AJ447" s="232"/>
      <c r="AK447" s="232"/>
      <c r="AL447" s="232"/>
      <c r="AM447" s="232"/>
      <c r="AN447" s="232"/>
      <c r="AO447" s="232"/>
      <c r="AP447" s="232"/>
      <c r="AQ447" s="232"/>
      <c r="AR447" s="232"/>
    </row>
    <row r="448" spans="1:44" x14ac:dyDescent="0.2">
      <c r="A448" s="232"/>
      <c r="B448" s="295" t="s">
        <v>984</v>
      </c>
      <c r="C448" s="296" t="b">
        <f t="shared" si="6"/>
        <v>0</v>
      </c>
      <c r="D448" s="7"/>
      <c r="E448" s="287">
        <v>4.07</v>
      </c>
      <c r="F448" s="287">
        <v>4.1100000000000003</v>
      </c>
      <c r="G448" s="287">
        <v>4.16</v>
      </c>
      <c r="H448" s="287">
        <v>4.2099999999999991</v>
      </c>
      <c r="I448" s="287">
        <v>4.2300000000000004</v>
      </c>
      <c r="J448" s="287">
        <v>4.24</v>
      </c>
      <c r="K448" s="287">
        <v>4.2899999999999991</v>
      </c>
      <c r="L448" s="287">
        <v>4.34</v>
      </c>
      <c r="M448" s="287">
        <v>4.3699999999999992</v>
      </c>
      <c r="N448" s="288">
        <f>M448*(1+Assumptions!$G$48)</f>
        <v>4.3699999999999992</v>
      </c>
      <c r="O448" s="288">
        <f>N448*(1+Assumptions!$G$48)</f>
        <v>4.3699999999999992</v>
      </c>
      <c r="P448" s="288">
        <f>O448*(1+Assumptions!$G$48)</f>
        <v>4.3699999999999992</v>
      </c>
      <c r="Q448" s="288">
        <f>P448*(1+Assumptions!$G$48)</f>
        <v>4.3699999999999992</v>
      </c>
      <c r="R448" s="288">
        <f>Q448*(1+Assumptions!$G$48)</f>
        <v>4.3699999999999992</v>
      </c>
      <c r="S448" s="288">
        <f>R448*(1+Assumptions!$G$48)</f>
        <v>4.3699999999999992</v>
      </c>
      <c r="T448" s="288">
        <f>S448*(1+Assumptions!$G$48)</f>
        <v>4.3699999999999992</v>
      </c>
      <c r="U448" s="288">
        <f>T448*(1+Assumptions!$G$48)</f>
        <v>4.3699999999999992</v>
      </c>
      <c r="V448" s="288">
        <f>U448*(1+Assumptions!$G$48)</f>
        <v>4.3699999999999992</v>
      </c>
      <c r="W448" s="288">
        <f>V448*(1+Assumptions!$G$48)</f>
        <v>4.3699999999999992</v>
      </c>
      <c r="X448" s="288">
        <f>W448*(1+Assumptions!$G$48)</f>
        <v>4.3699999999999992</v>
      </c>
      <c r="Y448" s="232"/>
      <c r="Z448" s="232"/>
      <c r="AA448" s="232"/>
      <c r="AB448" s="232"/>
      <c r="AC448" s="232"/>
      <c r="AD448" s="232"/>
      <c r="AE448" s="232"/>
      <c r="AF448" s="232"/>
      <c r="AG448" s="232"/>
      <c r="AH448" s="232"/>
      <c r="AI448" s="232"/>
      <c r="AJ448" s="232"/>
      <c r="AK448" s="232"/>
      <c r="AL448" s="232"/>
      <c r="AM448" s="232"/>
      <c r="AN448" s="232"/>
      <c r="AO448" s="232"/>
      <c r="AP448" s="232"/>
      <c r="AQ448" s="232"/>
      <c r="AR448" s="232"/>
    </row>
    <row r="449" spans="1:44" x14ac:dyDescent="0.2">
      <c r="A449" s="232"/>
      <c r="B449" s="295" t="s">
        <v>985</v>
      </c>
      <c r="C449" s="296" t="b">
        <f t="shared" si="6"/>
        <v>0</v>
      </c>
      <c r="D449" s="7"/>
      <c r="E449" s="287">
        <v>5.87</v>
      </c>
      <c r="F449" s="287">
        <v>5.96</v>
      </c>
      <c r="G449" s="287">
        <v>6.0599999999999987</v>
      </c>
      <c r="H449" s="287">
        <v>6.1599999999999993</v>
      </c>
      <c r="I449" s="287">
        <v>6.2199999999999989</v>
      </c>
      <c r="J449" s="287">
        <v>6.2799999999999994</v>
      </c>
      <c r="K449" s="287">
        <v>6.379999999999999</v>
      </c>
      <c r="L449" s="287">
        <v>6.5</v>
      </c>
      <c r="M449" s="287">
        <v>6.57</v>
      </c>
      <c r="N449" s="288">
        <f>M449*(1+Assumptions!$G$48)</f>
        <v>6.57</v>
      </c>
      <c r="O449" s="288">
        <f>N449*(1+Assumptions!$G$48)</f>
        <v>6.57</v>
      </c>
      <c r="P449" s="288">
        <f>O449*(1+Assumptions!$G$48)</f>
        <v>6.57</v>
      </c>
      <c r="Q449" s="288">
        <f>P449*(1+Assumptions!$G$48)</f>
        <v>6.57</v>
      </c>
      <c r="R449" s="288">
        <f>Q449*(1+Assumptions!$G$48)</f>
        <v>6.57</v>
      </c>
      <c r="S449" s="288">
        <f>R449*(1+Assumptions!$G$48)</f>
        <v>6.57</v>
      </c>
      <c r="T449" s="288">
        <f>S449*(1+Assumptions!$G$48)</f>
        <v>6.57</v>
      </c>
      <c r="U449" s="288">
        <f>T449*(1+Assumptions!$G$48)</f>
        <v>6.57</v>
      </c>
      <c r="V449" s="288">
        <f>U449*(1+Assumptions!$G$48)</f>
        <v>6.57</v>
      </c>
      <c r="W449" s="288">
        <f>V449*(1+Assumptions!$G$48)</f>
        <v>6.57</v>
      </c>
      <c r="X449" s="288">
        <f>W449*(1+Assumptions!$G$48)</f>
        <v>6.57</v>
      </c>
      <c r="Y449" s="232"/>
      <c r="Z449" s="232"/>
      <c r="AA449" s="232"/>
      <c r="AB449" s="232"/>
      <c r="AC449" s="232"/>
      <c r="AD449" s="232"/>
      <c r="AE449" s="232"/>
      <c r="AF449" s="232"/>
      <c r="AG449" s="232"/>
      <c r="AH449" s="232"/>
      <c r="AI449" s="232"/>
      <c r="AJ449" s="232"/>
      <c r="AK449" s="232"/>
      <c r="AL449" s="232"/>
      <c r="AM449" s="232"/>
      <c r="AN449" s="232"/>
      <c r="AO449" s="232"/>
      <c r="AP449" s="232"/>
      <c r="AQ449" s="232"/>
      <c r="AR449" s="232"/>
    </row>
    <row r="450" spans="1:44" x14ac:dyDescent="0.2">
      <c r="A450" s="232"/>
      <c r="B450" s="295" t="s">
        <v>986</v>
      </c>
      <c r="C450" s="296" t="b">
        <f t="shared" si="6"/>
        <v>0</v>
      </c>
      <c r="D450" s="7"/>
      <c r="E450" s="287">
        <v>3.33</v>
      </c>
      <c r="F450" s="287">
        <v>3.34</v>
      </c>
      <c r="G450" s="287">
        <v>3.37</v>
      </c>
      <c r="H450" s="287">
        <v>3.41</v>
      </c>
      <c r="I450" s="287">
        <v>3.42</v>
      </c>
      <c r="J450" s="287">
        <v>3.44</v>
      </c>
      <c r="K450" s="287">
        <v>3.49</v>
      </c>
      <c r="L450" s="287">
        <v>3.5299999999999994</v>
      </c>
      <c r="M450" s="287">
        <v>3.55</v>
      </c>
      <c r="N450" s="288">
        <f>M450*(1+Assumptions!$G$48)</f>
        <v>3.55</v>
      </c>
      <c r="O450" s="288">
        <f>N450*(1+Assumptions!$G$48)</f>
        <v>3.55</v>
      </c>
      <c r="P450" s="288">
        <f>O450*(1+Assumptions!$G$48)</f>
        <v>3.55</v>
      </c>
      <c r="Q450" s="288">
        <f>P450*(1+Assumptions!$G$48)</f>
        <v>3.55</v>
      </c>
      <c r="R450" s="288">
        <f>Q450*(1+Assumptions!$G$48)</f>
        <v>3.55</v>
      </c>
      <c r="S450" s="288">
        <f>R450*(1+Assumptions!$G$48)</f>
        <v>3.55</v>
      </c>
      <c r="T450" s="288">
        <f>S450*(1+Assumptions!$G$48)</f>
        <v>3.55</v>
      </c>
      <c r="U450" s="288">
        <f>T450*(1+Assumptions!$G$48)</f>
        <v>3.55</v>
      </c>
      <c r="V450" s="288">
        <f>U450*(1+Assumptions!$G$48)</f>
        <v>3.55</v>
      </c>
      <c r="W450" s="288">
        <f>V450*(1+Assumptions!$G$48)</f>
        <v>3.55</v>
      </c>
      <c r="X450" s="288">
        <f>W450*(1+Assumptions!$G$48)</f>
        <v>3.55</v>
      </c>
      <c r="Y450" s="232"/>
      <c r="Z450" s="232"/>
      <c r="AA450" s="232"/>
      <c r="AB450" s="232"/>
      <c r="AC450" s="232"/>
      <c r="AD450" s="232"/>
      <c r="AE450" s="232"/>
      <c r="AF450" s="232"/>
      <c r="AG450" s="232"/>
      <c r="AH450" s="232"/>
      <c r="AI450" s="232"/>
      <c r="AJ450" s="232"/>
      <c r="AK450" s="232"/>
      <c r="AL450" s="232"/>
      <c r="AM450" s="232"/>
      <c r="AN450" s="232"/>
      <c r="AO450" s="232"/>
      <c r="AP450" s="232"/>
      <c r="AQ450" s="232"/>
      <c r="AR450" s="232"/>
    </row>
    <row r="451" spans="1:44" x14ac:dyDescent="0.2">
      <c r="A451" s="232"/>
      <c r="B451" s="295" t="s">
        <v>987</v>
      </c>
      <c r="C451" s="296" t="b">
        <f t="shared" si="6"/>
        <v>0</v>
      </c>
      <c r="D451" s="7"/>
      <c r="E451" s="287">
        <v>0</v>
      </c>
      <c r="F451" s="287">
        <v>0</v>
      </c>
      <c r="G451" s="287">
        <v>0</v>
      </c>
      <c r="H451" s="287">
        <v>0</v>
      </c>
      <c r="I451" s="287">
        <v>0</v>
      </c>
      <c r="J451" s="287">
        <v>0</v>
      </c>
      <c r="K451" s="287">
        <v>0</v>
      </c>
      <c r="L451" s="287">
        <v>0</v>
      </c>
      <c r="M451" s="287">
        <v>0</v>
      </c>
      <c r="N451" s="288">
        <f>M451*(1+Assumptions!$G$48)</f>
        <v>0</v>
      </c>
      <c r="O451" s="288">
        <f>N451*(1+Assumptions!$G$48)</f>
        <v>0</v>
      </c>
      <c r="P451" s="288">
        <f>O451*(1+Assumptions!$G$48)</f>
        <v>0</v>
      </c>
      <c r="Q451" s="288">
        <f>P451*(1+Assumptions!$G$48)</f>
        <v>0</v>
      </c>
      <c r="R451" s="288">
        <f>Q451*(1+Assumptions!$G$48)</f>
        <v>0</v>
      </c>
      <c r="S451" s="288">
        <f>R451*(1+Assumptions!$G$48)</f>
        <v>0</v>
      </c>
      <c r="T451" s="288">
        <f>S451*(1+Assumptions!$G$48)</f>
        <v>0</v>
      </c>
      <c r="U451" s="288">
        <f>T451*(1+Assumptions!$G$48)</f>
        <v>0</v>
      </c>
      <c r="V451" s="288">
        <f>U451*(1+Assumptions!$G$48)</f>
        <v>0</v>
      </c>
      <c r="W451" s="288">
        <f>V451*(1+Assumptions!$G$48)</f>
        <v>0</v>
      </c>
      <c r="X451" s="288">
        <f>W451*(1+Assumptions!$G$48)</f>
        <v>0</v>
      </c>
      <c r="Y451" s="232"/>
      <c r="Z451" s="232"/>
      <c r="AA451" s="232"/>
      <c r="AB451" s="232"/>
      <c r="AC451" s="232"/>
      <c r="AD451" s="232"/>
      <c r="AE451" s="232"/>
      <c r="AF451" s="232"/>
      <c r="AG451" s="232"/>
      <c r="AH451" s="232"/>
      <c r="AI451" s="232"/>
      <c r="AJ451" s="232"/>
      <c r="AK451" s="232"/>
      <c r="AL451" s="232"/>
      <c r="AM451" s="232"/>
      <c r="AN451" s="232"/>
      <c r="AO451" s="232"/>
      <c r="AP451" s="232"/>
      <c r="AQ451" s="232"/>
      <c r="AR451" s="232"/>
    </row>
    <row r="452" spans="1:44" x14ac:dyDescent="0.2">
      <c r="A452" s="232"/>
      <c r="B452" s="295" t="s">
        <v>988</v>
      </c>
      <c r="C452" s="296" t="b">
        <f t="shared" si="6"/>
        <v>0</v>
      </c>
      <c r="D452" s="7"/>
      <c r="E452" s="287">
        <v>0</v>
      </c>
      <c r="F452" s="287">
        <v>0</v>
      </c>
      <c r="G452" s="287">
        <v>0</v>
      </c>
      <c r="H452" s="287">
        <v>0</v>
      </c>
      <c r="I452" s="287">
        <v>0</v>
      </c>
      <c r="J452" s="287">
        <v>0</v>
      </c>
      <c r="K452" s="287">
        <v>0</v>
      </c>
      <c r="L452" s="287">
        <v>0</v>
      </c>
      <c r="M452" s="287">
        <v>0</v>
      </c>
      <c r="N452" s="288">
        <f>M452*(1+Assumptions!$G$48)</f>
        <v>0</v>
      </c>
      <c r="O452" s="288">
        <f>N452*(1+Assumptions!$G$48)</f>
        <v>0</v>
      </c>
      <c r="P452" s="288">
        <f>O452*(1+Assumptions!$G$48)</f>
        <v>0</v>
      </c>
      <c r="Q452" s="288">
        <f>P452*(1+Assumptions!$G$48)</f>
        <v>0</v>
      </c>
      <c r="R452" s="288">
        <f>Q452*(1+Assumptions!$G$48)</f>
        <v>0</v>
      </c>
      <c r="S452" s="288">
        <f>R452*(1+Assumptions!$G$48)</f>
        <v>0</v>
      </c>
      <c r="T452" s="288">
        <f>S452*(1+Assumptions!$G$48)</f>
        <v>0</v>
      </c>
      <c r="U452" s="288">
        <f>T452*(1+Assumptions!$G$48)</f>
        <v>0</v>
      </c>
      <c r="V452" s="288">
        <f>U452*(1+Assumptions!$G$48)</f>
        <v>0</v>
      </c>
      <c r="W452" s="288">
        <f>V452*(1+Assumptions!$G$48)</f>
        <v>0</v>
      </c>
      <c r="X452" s="288">
        <f>W452*(1+Assumptions!$G$48)</f>
        <v>0</v>
      </c>
      <c r="Y452" s="232"/>
      <c r="Z452" s="232"/>
      <c r="AA452" s="232"/>
      <c r="AB452" s="232"/>
      <c r="AC452" s="232"/>
      <c r="AD452" s="232"/>
      <c r="AE452" s="232"/>
      <c r="AF452" s="232"/>
      <c r="AG452" s="232"/>
      <c r="AH452" s="232"/>
      <c r="AI452" s="232"/>
      <c r="AJ452" s="232"/>
      <c r="AK452" s="232"/>
      <c r="AL452" s="232"/>
      <c r="AM452" s="232"/>
      <c r="AN452" s="232"/>
      <c r="AO452" s="232"/>
      <c r="AP452" s="232"/>
      <c r="AQ452" s="232"/>
      <c r="AR452" s="232"/>
    </row>
    <row r="453" spans="1:44" x14ac:dyDescent="0.2">
      <c r="A453" s="232"/>
      <c r="B453" s="295" t="s">
        <v>507</v>
      </c>
      <c r="C453" s="296" t="b">
        <f t="shared" si="6"/>
        <v>0</v>
      </c>
      <c r="D453" s="7"/>
      <c r="E453" s="287">
        <v>6.96</v>
      </c>
      <c r="F453" s="287">
        <v>6.9699999999999989</v>
      </c>
      <c r="G453" s="287">
        <v>7</v>
      </c>
      <c r="H453" s="287">
        <v>7.0099999999999989</v>
      </c>
      <c r="I453" s="287">
        <v>6.9699999999999989</v>
      </c>
      <c r="J453" s="287">
        <v>6.9299999999999988</v>
      </c>
      <c r="K453" s="287">
        <v>6.95</v>
      </c>
      <c r="L453" s="287">
        <v>6.99</v>
      </c>
      <c r="M453" s="287">
        <v>6.95</v>
      </c>
      <c r="N453" s="288">
        <f>M453*(1+Assumptions!$G$48)</f>
        <v>6.95</v>
      </c>
      <c r="O453" s="288">
        <f>N453*(1+Assumptions!$G$48)</f>
        <v>6.95</v>
      </c>
      <c r="P453" s="288">
        <f>O453*(1+Assumptions!$G$48)</f>
        <v>6.95</v>
      </c>
      <c r="Q453" s="288">
        <f>P453*(1+Assumptions!$G$48)</f>
        <v>6.95</v>
      </c>
      <c r="R453" s="288">
        <f>Q453*(1+Assumptions!$G$48)</f>
        <v>6.95</v>
      </c>
      <c r="S453" s="288">
        <f>R453*(1+Assumptions!$G$48)</f>
        <v>6.95</v>
      </c>
      <c r="T453" s="288">
        <f>S453*(1+Assumptions!$G$48)</f>
        <v>6.95</v>
      </c>
      <c r="U453" s="288">
        <f>T453*(1+Assumptions!$G$48)</f>
        <v>6.95</v>
      </c>
      <c r="V453" s="288">
        <f>U453*(1+Assumptions!$G$48)</f>
        <v>6.95</v>
      </c>
      <c r="W453" s="288">
        <f>V453*(1+Assumptions!$G$48)</f>
        <v>6.95</v>
      </c>
      <c r="X453" s="288">
        <f>W453*(1+Assumptions!$G$48)</f>
        <v>6.95</v>
      </c>
      <c r="Y453" s="232"/>
      <c r="Z453" s="232"/>
      <c r="AA453" s="232"/>
      <c r="AB453" s="232"/>
      <c r="AC453" s="232"/>
      <c r="AD453" s="232"/>
      <c r="AE453" s="232"/>
      <c r="AF453" s="232"/>
      <c r="AG453" s="232"/>
      <c r="AH453" s="232"/>
      <c r="AI453" s="232"/>
      <c r="AJ453" s="232"/>
      <c r="AK453" s="232"/>
      <c r="AL453" s="232"/>
      <c r="AM453" s="232"/>
      <c r="AN453" s="232"/>
      <c r="AO453" s="232"/>
      <c r="AP453" s="232"/>
      <c r="AQ453" s="232"/>
      <c r="AR453" s="232"/>
    </row>
    <row r="454" spans="1:44" x14ac:dyDescent="0.2">
      <c r="A454" s="232"/>
      <c r="B454" s="295" t="s">
        <v>508</v>
      </c>
      <c r="C454" s="296" t="b">
        <f t="shared" si="6"/>
        <v>0</v>
      </c>
      <c r="D454" s="7"/>
      <c r="E454" s="287">
        <v>3.74</v>
      </c>
      <c r="F454" s="287">
        <v>3.78</v>
      </c>
      <c r="G454" s="287">
        <v>3.84</v>
      </c>
      <c r="H454" s="287">
        <v>3.8899999999999997</v>
      </c>
      <c r="I454" s="287">
        <v>3.8899999999999997</v>
      </c>
      <c r="J454" s="287">
        <v>3.9</v>
      </c>
      <c r="K454" s="287">
        <v>3.96</v>
      </c>
      <c r="L454" s="287">
        <v>4.04</v>
      </c>
      <c r="M454" s="287">
        <v>4.03</v>
      </c>
      <c r="N454" s="288">
        <f>M454*(1+Assumptions!$G$48)</f>
        <v>4.03</v>
      </c>
      <c r="O454" s="288">
        <f>N454*(1+Assumptions!$G$48)</f>
        <v>4.03</v>
      </c>
      <c r="P454" s="288">
        <f>O454*(1+Assumptions!$G$48)</f>
        <v>4.03</v>
      </c>
      <c r="Q454" s="288">
        <f>P454*(1+Assumptions!$G$48)</f>
        <v>4.03</v>
      </c>
      <c r="R454" s="288">
        <f>Q454*(1+Assumptions!$G$48)</f>
        <v>4.03</v>
      </c>
      <c r="S454" s="288">
        <f>R454*(1+Assumptions!$G$48)</f>
        <v>4.03</v>
      </c>
      <c r="T454" s="288">
        <f>S454*(1+Assumptions!$G$48)</f>
        <v>4.03</v>
      </c>
      <c r="U454" s="288">
        <f>T454*(1+Assumptions!$G$48)</f>
        <v>4.03</v>
      </c>
      <c r="V454" s="288">
        <f>U454*(1+Assumptions!$G$48)</f>
        <v>4.03</v>
      </c>
      <c r="W454" s="288">
        <f>V454*(1+Assumptions!$G$48)</f>
        <v>4.03</v>
      </c>
      <c r="X454" s="288">
        <f>W454*(1+Assumptions!$G$48)</f>
        <v>4.03</v>
      </c>
      <c r="Y454" s="232"/>
      <c r="Z454" s="232"/>
      <c r="AA454" s="232"/>
      <c r="AB454" s="232"/>
      <c r="AC454" s="232"/>
      <c r="AD454" s="232"/>
      <c r="AE454" s="232"/>
      <c r="AF454" s="232"/>
      <c r="AG454" s="232"/>
      <c r="AH454" s="232"/>
      <c r="AI454" s="232"/>
      <c r="AJ454" s="232"/>
      <c r="AK454" s="232"/>
      <c r="AL454" s="232"/>
      <c r="AM454" s="232"/>
      <c r="AN454" s="232"/>
      <c r="AO454" s="232"/>
      <c r="AP454" s="232"/>
      <c r="AQ454" s="232"/>
      <c r="AR454" s="232"/>
    </row>
    <row r="455" spans="1:44" x14ac:dyDescent="0.2">
      <c r="A455" s="232"/>
      <c r="B455" s="295" t="s">
        <v>509</v>
      </c>
      <c r="C455" s="296" t="b">
        <f t="shared" si="6"/>
        <v>0</v>
      </c>
      <c r="D455" s="7"/>
      <c r="E455" s="287">
        <v>5.88</v>
      </c>
      <c r="F455" s="287">
        <v>5.92</v>
      </c>
      <c r="G455" s="287">
        <v>6.01</v>
      </c>
      <c r="H455" s="287">
        <v>6.0599999999999987</v>
      </c>
      <c r="I455" s="287">
        <v>6.0499999999999989</v>
      </c>
      <c r="J455" s="287">
        <v>6.0599999999999987</v>
      </c>
      <c r="K455" s="287">
        <v>6.1399999999999988</v>
      </c>
      <c r="L455" s="287">
        <v>6.26</v>
      </c>
      <c r="M455" s="287">
        <v>6.2299999999999995</v>
      </c>
      <c r="N455" s="288">
        <f>M455*(1+Assumptions!$G$48)</f>
        <v>6.2299999999999995</v>
      </c>
      <c r="O455" s="288">
        <f>N455*(1+Assumptions!$G$48)</f>
        <v>6.2299999999999995</v>
      </c>
      <c r="P455" s="288">
        <f>O455*(1+Assumptions!$G$48)</f>
        <v>6.2299999999999995</v>
      </c>
      <c r="Q455" s="288">
        <f>P455*(1+Assumptions!$G$48)</f>
        <v>6.2299999999999995</v>
      </c>
      <c r="R455" s="288">
        <f>Q455*(1+Assumptions!$G$48)</f>
        <v>6.2299999999999995</v>
      </c>
      <c r="S455" s="288">
        <f>R455*(1+Assumptions!$G$48)</f>
        <v>6.2299999999999995</v>
      </c>
      <c r="T455" s="288">
        <f>S455*(1+Assumptions!$G$48)</f>
        <v>6.2299999999999995</v>
      </c>
      <c r="U455" s="288">
        <f>T455*(1+Assumptions!$G$48)</f>
        <v>6.2299999999999995</v>
      </c>
      <c r="V455" s="288">
        <f>U455*(1+Assumptions!$G$48)</f>
        <v>6.2299999999999995</v>
      </c>
      <c r="W455" s="288">
        <f>V455*(1+Assumptions!$G$48)</f>
        <v>6.2299999999999995</v>
      </c>
      <c r="X455" s="288">
        <f>W455*(1+Assumptions!$G$48)</f>
        <v>6.2299999999999995</v>
      </c>
      <c r="Y455" s="232"/>
      <c r="Z455" s="232"/>
      <c r="AA455" s="232"/>
      <c r="AB455" s="232"/>
      <c r="AC455" s="232"/>
      <c r="AD455" s="232"/>
      <c r="AE455" s="232"/>
      <c r="AF455" s="232"/>
      <c r="AG455" s="232"/>
      <c r="AH455" s="232"/>
      <c r="AI455" s="232"/>
      <c r="AJ455" s="232"/>
      <c r="AK455" s="232"/>
      <c r="AL455" s="232"/>
      <c r="AM455" s="232"/>
      <c r="AN455" s="232"/>
      <c r="AO455" s="232"/>
      <c r="AP455" s="232"/>
      <c r="AQ455" s="232"/>
      <c r="AR455" s="232"/>
    </row>
    <row r="456" spans="1:44" x14ac:dyDescent="0.2">
      <c r="A456" s="232"/>
      <c r="B456" s="295" t="s">
        <v>989</v>
      </c>
      <c r="C456" s="296" t="b">
        <f t="shared" si="6"/>
        <v>0</v>
      </c>
      <c r="D456" s="7"/>
      <c r="E456" s="287">
        <v>0</v>
      </c>
      <c r="F456" s="287">
        <v>0</v>
      </c>
      <c r="G456" s="287">
        <v>0</v>
      </c>
      <c r="H456" s="287">
        <v>0</v>
      </c>
      <c r="I456" s="287">
        <v>0</v>
      </c>
      <c r="J456" s="287">
        <v>0</v>
      </c>
      <c r="K456" s="287">
        <v>0</v>
      </c>
      <c r="L456" s="287">
        <v>0</v>
      </c>
      <c r="M456" s="287">
        <v>0</v>
      </c>
      <c r="N456" s="288">
        <f>M456*(1+Assumptions!$G$48)</f>
        <v>0</v>
      </c>
      <c r="O456" s="288">
        <f>N456*(1+Assumptions!$G$48)</f>
        <v>0</v>
      </c>
      <c r="P456" s="288">
        <f>O456*(1+Assumptions!$G$48)</f>
        <v>0</v>
      </c>
      <c r="Q456" s="288">
        <f>P456*(1+Assumptions!$G$48)</f>
        <v>0</v>
      </c>
      <c r="R456" s="288">
        <f>Q456*(1+Assumptions!$G$48)</f>
        <v>0</v>
      </c>
      <c r="S456" s="288">
        <f>R456*(1+Assumptions!$G$48)</f>
        <v>0</v>
      </c>
      <c r="T456" s="288">
        <f>S456*(1+Assumptions!$G$48)</f>
        <v>0</v>
      </c>
      <c r="U456" s="288">
        <f>T456*(1+Assumptions!$G$48)</f>
        <v>0</v>
      </c>
      <c r="V456" s="288">
        <f>U456*(1+Assumptions!$G$48)</f>
        <v>0</v>
      </c>
      <c r="W456" s="288">
        <f>V456*(1+Assumptions!$G$48)</f>
        <v>0</v>
      </c>
      <c r="X456" s="288">
        <f>W456*(1+Assumptions!$G$48)</f>
        <v>0</v>
      </c>
      <c r="Y456" s="232"/>
      <c r="Z456" s="232"/>
      <c r="AA456" s="232"/>
      <c r="AB456" s="232"/>
      <c r="AC456" s="232"/>
      <c r="AD456" s="232"/>
      <c r="AE456" s="232"/>
      <c r="AF456" s="232"/>
      <c r="AG456" s="232"/>
      <c r="AH456" s="232"/>
      <c r="AI456" s="232"/>
      <c r="AJ456" s="232"/>
      <c r="AK456" s="232"/>
      <c r="AL456" s="232"/>
      <c r="AM456" s="232"/>
      <c r="AN456" s="232"/>
      <c r="AO456" s="232"/>
      <c r="AP456" s="232"/>
      <c r="AQ456" s="232"/>
      <c r="AR456" s="232"/>
    </row>
    <row r="457" spans="1:44" x14ac:dyDescent="0.2">
      <c r="A457" s="232"/>
      <c r="B457" s="295" t="s">
        <v>510</v>
      </c>
      <c r="C457" s="296" t="b">
        <f t="shared" si="6"/>
        <v>0</v>
      </c>
      <c r="D457" s="7"/>
      <c r="E457" s="287">
        <v>3.1999999999999997</v>
      </c>
      <c r="F457" s="287">
        <v>3.2399999999999998</v>
      </c>
      <c r="G457" s="287">
        <v>3.3099999999999996</v>
      </c>
      <c r="H457" s="287">
        <v>3.36</v>
      </c>
      <c r="I457" s="287">
        <v>3.37</v>
      </c>
      <c r="J457" s="287">
        <v>3.4</v>
      </c>
      <c r="K457" s="287">
        <v>3.46</v>
      </c>
      <c r="L457" s="287">
        <v>3.55</v>
      </c>
      <c r="M457" s="287">
        <v>3.55</v>
      </c>
      <c r="N457" s="288">
        <f>M457*(1+Assumptions!$G$48)</f>
        <v>3.55</v>
      </c>
      <c r="O457" s="288">
        <f>N457*(1+Assumptions!$G$48)</f>
        <v>3.55</v>
      </c>
      <c r="P457" s="288">
        <f>O457*(1+Assumptions!$G$48)</f>
        <v>3.55</v>
      </c>
      <c r="Q457" s="288">
        <f>P457*(1+Assumptions!$G$48)</f>
        <v>3.55</v>
      </c>
      <c r="R457" s="288">
        <f>Q457*(1+Assumptions!$G$48)</f>
        <v>3.55</v>
      </c>
      <c r="S457" s="288">
        <f>R457*(1+Assumptions!$G$48)</f>
        <v>3.55</v>
      </c>
      <c r="T457" s="288">
        <f>S457*(1+Assumptions!$G$48)</f>
        <v>3.55</v>
      </c>
      <c r="U457" s="288">
        <f>T457*(1+Assumptions!$G$48)</f>
        <v>3.55</v>
      </c>
      <c r="V457" s="288">
        <f>U457*(1+Assumptions!$G$48)</f>
        <v>3.55</v>
      </c>
      <c r="W457" s="288">
        <f>V457*(1+Assumptions!$G$48)</f>
        <v>3.55</v>
      </c>
      <c r="X457" s="288">
        <f>W457*(1+Assumptions!$G$48)</f>
        <v>3.55</v>
      </c>
      <c r="Y457" s="232"/>
      <c r="Z457" s="232"/>
      <c r="AA457" s="232"/>
      <c r="AB457" s="232"/>
      <c r="AC457" s="232"/>
      <c r="AD457" s="232"/>
      <c r="AE457" s="232"/>
      <c r="AF457" s="232"/>
      <c r="AG457" s="232"/>
      <c r="AH457" s="232"/>
      <c r="AI457" s="232"/>
      <c r="AJ457" s="232"/>
      <c r="AK457" s="232"/>
      <c r="AL457" s="232"/>
      <c r="AM457" s="232"/>
      <c r="AN457" s="232"/>
      <c r="AO457" s="232"/>
      <c r="AP457" s="232"/>
      <c r="AQ457" s="232"/>
      <c r="AR457" s="232"/>
    </row>
    <row r="458" spans="1:44" x14ac:dyDescent="0.2">
      <c r="A458" s="232"/>
      <c r="B458" s="295" t="s">
        <v>511</v>
      </c>
      <c r="C458" s="296" t="b">
        <f t="shared" ref="C458:C521" si="7">MID(B458,3,2)="TS"</f>
        <v>0</v>
      </c>
      <c r="D458" s="7"/>
      <c r="E458" s="287">
        <v>6.47</v>
      </c>
      <c r="F458" s="287">
        <v>6.5</v>
      </c>
      <c r="G458" s="287">
        <v>6.5999999999999988</v>
      </c>
      <c r="H458" s="287">
        <v>6.67</v>
      </c>
      <c r="I458" s="287">
        <v>6.68</v>
      </c>
      <c r="J458" s="287">
        <v>6.71</v>
      </c>
      <c r="K458" s="287">
        <v>6.8099999999999987</v>
      </c>
      <c r="L458" s="287">
        <v>6.9299999999999988</v>
      </c>
      <c r="M458" s="287">
        <v>6.95</v>
      </c>
      <c r="N458" s="288">
        <f>M458*(1+Assumptions!$G$48)</f>
        <v>6.95</v>
      </c>
      <c r="O458" s="288">
        <f>N458*(1+Assumptions!$G$48)</f>
        <v>6.95</v>
      </c>
      <c r="P458" s="288">
        <f>O458*(1+Assumptions!$G$48)</f>
        <v>6.95</v>
      </c>
      <c r="Q458" s="288">
        <f>P458*(1+Assumptions!$G$48)</f>
        <v>6.95</v>
      </c>
      <c r="R458" s="288">
        <f>Q458*(1+Assumptions!$G$48)</f>
        <v>6.95</v>
      </c>
      <c r="S458" s="288">
        <f>R458*(1+Assumptions!$G$48)</f>
        <v>6.95</v>
      </c>
      <c r="T458" s="288">
        <f>S458*(1+Assumptions!$G$48)</f>
        <v>6.95</v>
      </c>
      <c r="U458" s="288">
        <f>T458*(1+Assumptions!$G$48)</f>
        <v>6.95</v>
      </c>
      <c r="V458" s="288">
        <f>U458*(1+Assumptions!$G$48)</f>
        <v>6.95</v>
      </c>
      <c r="W458" s="288">
        <f>V458*(1+Assumptions!$G$48)</f>
        <v>6.95</v>
      </c>
      <c r="X458" s="288">
        <f>W458*(1+Assumptions!$G$48)</f>
        <v>6.95</v>
      </c>
      <c r="Y458" s="232"/>
      <c r="Z458" s="232"/>
      <c r="AA458" s="232"/>
      <c r="AB458" s="232"/>
      <c r="AC458" s="232"/>
      <c r="AD458" s="232"/>
      <c r="AE458" s="232"/>
      <c r="AF458" s="232"/>
      <c r="AG458" s="232"/>
      <c r="AH458" s="232"/>
      <c r="AI458" s="232"/>
      <c r="AJ458" s="232"/>
      <c r="AK458" s="232"/>
      <c r="AL458" s="232"/>
      <c r="AM458" s="232"/>
      <c r="AN458" s="232"/>
      <c r="AO458" s="232"/>
      <c r="AP458" s="232"/>
      <c r="AQ458" s="232"/>
      <c r="AR458" s="232"/>
    </row>
    <row r="459" spans="1:44" x14ac:dyDescent="0.2">
      <c r="A459" s="232"/>
      <c r="B459" s="295" t="s">
        <v>512</v>
      </c>
      <c r="C459" s="296" t="b">
        <f t="shared" si="7"/>
        <v>0</v>
      </c>
      <c r="D459" s="7"/>
      <c r="E459" s="287">
        <v>8.61</v>
      </c>
      <c r="F459" s="287">
        <v>8.7100000000000009</v>
      </c>
      <c r="G459" s="287">
        <v>8.83</v>
      </c>
      <c r="H459" s="287">
        <v>8.8999999999999986</v>
      </c>
      <c r="I459" s="287">
        <v>8.9700000000000006</v>
      </c>
      <c r="J459" s="287">
        <v>9.0299999999999976</v>
      </c>
      <c r="K459" s="287">
        <v>9.15</v>
      </c>
      <c r="L459" s="287">
        <v>9.34</v>
      </c>
      <c r="M459" s="287">
        <v>9.39</v>
      </c>
      <c r="N459" s="288">
        <f>M459*(1+Assumptions!$G$48)</f>
        <v>9.39</v>
      </c>
      <c r="O459" s="288">
        <f>N459*(1+Assumptions!$G$48)</f>
        <v>9.39</v>
      </c>
      <c r="P459" s="288">
        <f>O459*(1+Assumptions!$G$48)</f>
        <v>9.39</v>
      </c>
      <c r="Q459" s="288">
        <f>P459*(1+Assumptions!$G$48)</f>
        <v>9.39</v>
      </c>
      <c r="R459" s="288">
        <f>Q459*(1+Assumptions!$G$48)</f>
        <v>9.39</v>
      </c>
      <c r="S459" s="288">
        <f>R459*(1+Assumptions!$G$48)</f>
        <v>9.39</v>
      </c>
      <c r="T459" s="288">
        <f>S459*(1+Assumptions!$G$48)</f>
        <v>9.39</v>
      </c>
      <c r="U459" s="288">
        <f>T459*(1+Assumptions!$G$48)</f>
        <v>9.39</v>
      </c>
      <c r="V459" s="288">
        <f>U459*(1+Assumptions!$G$48)</f>
        <v>9.39</v>
      </c>
      <c r="W459" s="288">
        <f>V459*(1+Assumptions!$G$48)</f>
        <v>9.39</v>
      </c>
      <c r="X459" s="288">
        <f>W459*(1+Assumptions!$G$48)</f>
        <v>9.39</v>
      </c>
      <c r="Y459" s="232"/>
      <c r="Z459" s="232"/>
      <c r="AA459" s="232"/>
      <c r="AB459" s="232"/>
      <c r="AC459" s="232"/>
      <c r="AD459" s="232"/>
      <c r="AE459" s="232"/>
      <c r="AF459" s="232"/>
      <c r="AG459" s="232"/>
      <c r="AH459" s="232"/>
      <c r="AI459" s="232"/>
      <c r="AJ459" s="232"/>
      <c r="AK459" s="232"/>
      <c r="AL459" s="232"/>
      <c r="AM459" s="232"/>
      <c r="AN459" s="232"/>
      <c r="AO459" s="232"/>
      <c r="AP459" s="232"/>
      <c r="AQ459" s="232"/>
      <c r="AR459" s="232"/>
    </row>
    <row r="460" spans="1:44" x14ac:dyDescent="0.2">
      <c r="A460" s="232"/>
      <c r="B460" s="295" t="s">
        <v>513</v>
      </c>
      <c r="C460" s="296" t="b">
        <f t="shared" si="7"/>
        <v>0</v>
      </c>
      <c r="D460" s="7"/>
      <c r="E460" s="287">
        <v>9.2899999999999991</v>
      </c>
      <c r="F460" s="287">
        <v>9.25</v>
      </c>
      <c r="G460" s="287">
        <v>9.3000000000000007</v>
      </c>
      <c r="H460" s="287">
        <v>9.34</v>
      </c>
      <c r="I460" s="287">
        <v>9.34</v>
      </c>
      <c r="J460" s="287">
        <v>9.3699999999999992</v>
      </c>
      <c r="K460" s="287">
        <v>9.43</v>
      </c>
      <c r="L460" s="287">
        <v>9.52</v>
      </c>
      <c r="M460" s="287">
        <v>9.5500000000000007</v>
      </c>
      <c r="N460" s="288">
        <f>M460*(1+Assumptions!$G$48)</f>
        <v>9.5500000000000007</v>
      </c>
      <c r="O460" s="288">
        <f>N460*(1+Assumptions!$G$48)</f>
        <v>9.5500000000000007</v>
      </c>
      <c r="P460" s="288">
        <f>O460*(1+Assumptions!$G$48)</f>
        <v>9.5500000000000007</v>
      </c>
      <c r="Q460" s="288">
        <f>P460*(1+Assumptions!$G$48)</f>
        <v>9.5500000000000007</v>
      </c>
      <c r="R460" s="288">
        <f>Q460*(1+Assumptions!$G$48)</f>
        <v>9.5500000000000007</v>
      </c>
      <c r="S460" s="288">
        <f>R460*(1+Assumptions!$G$48)</f>
        <v>9.5500000000000007</v>
      </c>
      <c r="T460" s="288">
        <f>S460*(1+Assumptions!$G$48)</f>
        <v>9.5500000000000007</v>
      </c>
      <c r="U460" s="288">
        <f>T460*(1+Assumptions!$G$48)</f>
        <v>9.5500000000000007</v>
      </c>
      <c r="V460" s="288">
        <f>U460*(1+Assumptions!$G$48)</f>
        <v>9.5500000000000007</v>
      </c>
      <c r="W460" s="288">
        <f>V460*(1+Assumptions!$G$48)</f>
        <v>9.5500000000000007</v>
      </c>
      <c r="X460" s="288">
        <f>W460*(1+Assumptions!$G$48)</f>
        <v>9.5500000000000007</v>
      </c>
      <c r="Y460" s="232"/>
      <c r="Z460" s="232"/>
      <c r="AA460" s="232"/>
      <c r="AB460" s="232"/>
      <c r="AC460" s="232"/>
      <c r="AD460" s="232"/>
      <c r="AE460" s="232"/>
      <c r="AF460" s="232"/>
      <c r="AG460" s="232"/>
      <c r="AH460" s="232"/>
      <c r="AI460" s="232"/>
      <c r="AJ460" s="232"/>
      <c r="AK460" s="232"/>
      <c r="AL460" s="232"/>
      <c r="AM460" s="232"/>
      <c r="AN460" s="232"/>
      <c r="AO460" s="232"/>
      <c r="AP460" s="232"/>
      <c r="AQ460" s="232"/>
      <c r="AR460" s="232"/>
    </row>
    <row r="461" spans="1:44" x14ac:dyDescent="0.2">
      <c r="A461" s="232"/>
      <c r="B461" s="295" t="s">
        <v>514</v>
      </c>
      <c r="C461" s="296" t="b">
        <f t="shared" si="7"/>
        <v>0</v>
      </c>
      <c r="D461" s="7"/>
      <c r="E461" s="287">
        <v>16.869999999999997</v>
      </c>
      <c r="F461" s="287">
        <v>16.86</v>
      </c>
      <c r="G461" s="287">
        <v>16.899999999999999</v>
      </c>
      <c r="H461" s="287">
        <v>16.95</v>
      </c>
      <c r="I461" s="287">
        <v>16.96</v>
      </c>
      <c r="J461" s="287">
        <v>16.95</v>
      </c>
      <c r="K461" s="287">
        <v>16.98</v>
      </c>
      <c r="L461" s="287">
        <v>17.04</v>
      </c>
      <c r="M461" s="287">
        <v>17.100000000000001</v>
      </c>
      <c r="N461" s="288">
        <f>M461*(1+Assumptions!$G$48)</f>
        <v>17.100000000000001</v>
      </c>
      <c r="O461" s="288">
        <f>N461*(1+Assumptions!$G$48)</f>
        <v>17.100000000000001</v>
      </c>
      <c r="P461" s="288">
        <f>O461*(1+Assumptions!$G$48)</f>
        <v>17.100000000000001</v>
      </c>
      <c r="Q461" s="288">
        <f>P461*(1+Assumptions!$G$48)</f>
        <v>17.100000000000001</v>
      </c>
      <c r="R461" s="288">
        <f>Q461*(1+Assumptions!$G$48)</f>
        <v>17.100000000000001</v>
      </c>
      <c r="S461" s="288">
        <f>R461*(1+Assumptions!$G$48)</f>
        <v>17.100000000000001</v>
      </c>
      <c r="T461" s="288">
        <f>S461*(1+Assumptions!$G$48)</f>
        <v>17.100000000000001</v>
      </c>
      <c r="U461" s="288">
        <f>T461*(1+Assumptions!$G$48)</f>
        <v>17.100000000000001</v>
      </c>
      <c r="V461" s="288">
        <f>U461*(1+Assumptions!$G$48)</f>
        <v>17.100000000000001</v>
      </c>
      <c r="W461" s="288">
        <f>V461*(1+Assumptions!$G$48)</f>
        <v>17.100000000000001</v>
      </c>
      <c r="X461" s="288">
        <f>W461*(1+Assumptions!$G$48)</f>
        <v>17.100000000000001</v>
      </c>
      <c r="Y461" s="232"/>
      <c r="Z461" s="232"/>
      <c r="AA461" s="232"/>
      <c r="AB461" s="232"/>
      <c r="AC461" s="232"/>
      <c r="AD461" s="232"/>
      <c r="AE461" s="232"/>
      <c r="AF461" s="232"/>
      <c r="AG461" s="232"/>
      <c r="AH461" s="232"/>
      <c r="AI461" s="232"/>
      <c r="AJ461" s="232"/>
      <c r="AK461" s="232"/>
      <c r="AL461" s="232"/>
      <c r="AM461" s="232"/>
      <c r="AN461" s="232"/>
      <c r="AO461" s="232"/>
      <c r="AP461" s="232"/>
      <c r="AQ461" s="232"/>
      <c r="AR461" s="232"/>
    </row>
    <row r="462" spans="1:44" x14ac:dyDescent="0.2">
      <c r="A462" s="232"/>
      <c r="B462" s="295" t="s">
        <v>515</v>
      </c>
      <c r="C462" s="296" t="b">
        <f t="shared" si="7"/>
        <v>0</v>
      </c>
      <c r="D462" s="7"/>
      <c r="E462" s="287">
        <v>8.0299999999999994</v>
      </c>
      <c r="F462" s="287">
        <v>8.08</v>
      </c>
      <c r="G462" s="287">
        <v>8.1999999999999993</v>
      </c>
      <c r="H462" s="287">
        <v>8.32</v>
      </c>
      <c r="I462" s="287">
        <v>8.33</v>
      </c>
      <c r="J462" s="287">
        <v>8.35</v>
      </c>
      <c r="K462" s="287">
        <v>8.4600000000000009</v>
      </c>
      <c r="L462" s="287">
        <v>8.6300000000000008</v>
      </c>
      <c r="M462" s="287">
        <v>8.69</v>
      </c>
      <c r="N462" s="288">
        <f>M462*(1+Assumptions!$G$48)</f>
        <v>8.69</v>
      </c>
      <c r="O462" s="288">
        <f>N462*(1+Assumptions!$G$48)</f>
        <v>8.69</v>
      </c>
      <c r="P462" s="288">
        <f>O462*(1+Assumptions!$G$48)</f>
        <v>8.69</v>
      </c>
      <c r="Q462" s="288">
        <f>P462*(1+Assumptions!$G$48)</f>
        <v>8.69</v>
      </c>
      <c r="R462" s="288">
        <f>Q462*(1+Assumptions!$G$48)</f>
        <v>8.69</v>
      </c>
      <c r="S462" s="288">
        <f>R462*(1+Assumptions!$G$48)</f>
        <v>8.69</v>
      </c>
      <c r="T462" s="288">
        <f>S462*(1+Assumptions!$G$48)</f>
        <v>8.69</v>
      </c>
      <c r="U462" s="288">
        <f>T462*(1+Assumptions!$G$48)</f>
        <v>8.69</v>
      </c>
      <c r="V462" s="288">
        <f>U462*(1+Assumptions!$G$48)</f>
        <v>8.69</v>
      </c>
      <c r="W462" s="288">
        <f>V462*(1+Assumptions!$G$48)</f>
        <v>8.69</v>
      </c>
      <c r="X462" s="288">
        <f>W462*(1+Assumptions!$G$48)</f>
        <v>8.69</v>
      </c>
      <c r="Y462" s="232"/>
      <c r="Z462" s="232"/>
      <c r="AA462" s="232"/>
      <c r="AB462" s="232"/>
      <c r="AC462" s="232"/>
      <c r="AD462" s="232"/>
      <c r="AE462" s="232"/>
      <c r="AF462" s="232"/>
      <c r="AG462" s="232"/>
      <c r="AH462" s="232"/>
      <c r="AI462" s="232"/>
      <c r="AJ462" s="232"/>
      <c r="AK462" s="232"/>
      <c r="AL462" s="232"/>
      <c r="AM462" s="232"/>
      <c r="AN462" s="232"/>
      <c r="AO462" s="232"/>
      <c r="AP462" s="232"/>
      <c r="AQ462" s="232"/>
      <c r="AR462" s="232"/>
    </row>
    <row r="463" spans="1:44" x14ac:dyDescent="0.2">
      <c r="A463" s="232"/>
      <c r="B463" s="295" t="s">
        <v>516</v>
      </c>
      <c r="C463" s="296" t="b">
        <f t="shared" si="7"/>
        <v>0</v>
      </c>
      <c r="D463" s="7"/>
      <c r="E463" s="287">
        <v>5.8099999999999987</v>
      </c>
      <c r="F463" s="287">
        <v>5.7499999999999991</v>
      </c>
      <c r="G463" s="287">
        <v>5.7499999999999991</v>
      </c>
      <c r="H463" s="287">
        <v>5.65</v>
      </c>
      <c r="I463" s="287">
        <v>5.59</v>
      </c>
      <c r="J463" s="287">
        <v>5.55</v>
      </c>
      <c r="K463" s="287">
        <v>5.5399999999999991</v>
      </c>
      <c r="L463" s="287">
        <v>5.5</v>
      </c>
      <c r="M463" s="287">
        <v>5.47</v>
      </c>
      <c r="N463" s="288">
        <f>M463*(1+Assumptions!$G$48)</f>
        <v>5.47</v>
      </c>
      <c r="O463" s="288">
        <f>N463*(1+Assumptions!$G$48)</f>
        <v>5.47</v>
      </c>
      <c r="P463" s="288">
        <f>O463*(1+Assumptions!$G$48)</f>
        <v>5.47</v>
      </c>
      <c r="Q463" s="288">
        <f>P463*(1+Assumptions!$G$48)</f>
        <v>5.47</v>
      </c>
      <c r="R463" s="288">
        <f>Q463*(1+Assumptions!$G$48)</f>
        <v>5.47</v>
      </c>
      <c r="S463" s="288">
        <f>R463*(1+Assumptions!$G$48)</f>
        <v>5.47</v>
      </c>
      <c r="T463" s="288">
        <f>S463*(1+Assumptions!$G$48)</f>
        <v>5.47</v>
      </c>
      <c r="U463" s="288">
        <f>T463*(1+Assumptions!$G$48)</f>
        <v>5.47</v>
      </c>
      <c r="V463" s="288">
        <f>U463*(1+Assumptions!$G$48)</f>
        <v>5.47</v>
      </c>
      <c r="W463" s="288">
        <f>V463*(1+Assumptions!$G$48)</f>
        <v>5.47</v>
      </c>
      <c r="X463" s="288">
        <f>W463*(1+Assumptions!$G$48)</f>
        <v>5.47</v>
      </c>
      <c r="Y463" s="232"/>
      <c r="Z463" s="232"/>
      <c r="AA463" s="232"/>
      <c r="AB463" s="232"/>
      <c r="AC463" s="232"/>
      <c r="AD463" s="232"/>
      <c r="AE463" s="232"/>
      <c r="AF463" s="232"/>
      <c r="AG463" s="232"/>
      <c r="AH463" s="232"/>
      <c r="AI463" s="232"/>
      <c r="AJ463" s="232"/>
      <c r="AK463" s="232"/>
      <c r="AL463" s="232"/>
      <c r="AM463" s="232"/>
      <c r="AN463" s="232"/>
      <c r="AO463" s="232"/>
      <c r="AP463" s="232"/>
      <c r="AQ463" s="232"/>
      <c r="AR463" s="232"/>
    </row>
    <row r="464" spans="1:44" x14ac:dyDescent="0.2">
      <c r="A464" s="232"/>
      <c r="B464" s="295" t="s">
        <v>517</v>
      </c>
      <c r="C464" s="296" t="b">
        <f t="shared" si="7"/>
        <v>0</v>
      </c>
      <c r="D464" s="7"/>
      <c r="E464" s="287">
        <v>5.3599999999999994</v>
      </c>
      <c r="F464" s="287">
        <v>5.379999999999999</v>
      </c>
      <c r="G464" s="287">
        <v>5.4599999999999991</v>
      </c>
      <c r="H464" s="287">
        <v>5.52</v>
      </c>
      <c r="I464" s="287">
        <v>5.5</v>
      </c>
      <c r="J464" s="287">
        <v>5.52</v>
      </c>
      <c r="K464" s="287">
        <v>5.61</v>
      </c>
      <c r="L464" s="287">
        <v>5.74</v>
      </c>
      <c r="M464" s="287">
        <v>5.71</v>
      </c>
      <c r="N464" s="288">
        <f>M464*(1+Assumptions!$G$48)</f>
        <v>5.71</v>
      </c>
      <c r="O464" s="288">
        <f>N464*(1+Assumptions!$G$48)</f>
        <v>5.71</v>
      </c>
      <c r="P464" s="288">
        <f>O464*(1+Assumptions!$G$48)</f>
        <v>5.71</v>
      </c>
      <c r="Q464" s="288">
        <f>P464*(1+Assumptions!$G$48)</f>
        <v>5.71</v>
      </c>
      <c r="R464" s="288">
        <f>Q464*(1+Assumptions!$G$48)</f>
        <v>5.71</v>
      </c>
      <c r="S464" s="288">
        <f>R464*(1+Assumptions!$G$48)</f>
        <v>5.71</v>
      </c>
      <c r="T464" s="288">
        <f>S464*(1+Assumptions!$G$48)</f>
        <v>5.71</v>
      </c>
      <c r="U464" s="288">
        <f>T464*(1+Assumptions!$G$48)</f>
        <v>5.71</v>
      </c>
      <c r="V464" s="288">
        <f>U464*(1+Assumptions!$G$48)</f>
        <v>5.71</v>
      </c>
      <c r="W464" s="288">
        <f>V464*(1+Assumptions!$G$48)</f>
        <v>5.71</v>
      </c>
      <c r="X464" s="288">
        <f>W464*(1+Assumptions!$G$48)</f>
        <v>5.71</v>
      </c>
      <c r="Y464" s="232"/>
      <c r="Z464" s="232"/>
      <c r="AA464" s="232"/>
      <c r="AB464" s="232"/>
      <c r="AC464" s="232"/>
      <c r="AD464" s="232"/>
      <c r="AE464" s="232"/>
      <c r="AF464" s="232"/>
      <c r="AG464" s="232"/>
      <c r="AH464" s="232"/>
      <c r="AI464" s="232"/>
      <c r="AJ464" s="232"/>
      <c r="AK464" s="232"/>
      <c r="AL464" s="232"/>
      <c r="AM464" s="232"/>
      <c r="AN464" s="232"/>
      <c r="AO464" s="232"/>
      <c r="AP464" s="232"/>
      <c r="AQ464" s="232"/>
      <c r="AR464" s="232"/>
    </row>
    <row r="465" spans="1:44" x14ac:dyDescent="0.2">
      <c r="A465" s="232"/>
      <c r="B465" s="295" t="s">
        <v>518</v>
      </c>
      <c r="C465" s="296" t="b">
        <f t="shared" si="7"/>
        <v>0</v>
      </c>
      <c r="D465" s="7"/>
      <c r="E465" s="287">
        <v>5.41</v>
      </c>
      <c r="F465" s="287">
        <v>5.4599999999999991</v>
      </c>
      <c r="G465" s="287">
        <v>5.56</v>
      </c>
      <c r="H465" s="287">
        <v>5.63</v>
      </c>
      <c r="I465" s="287">
        <v>5.61</v>
      </c>
      <c r="J465" s="287">
        <v>5.63</v>
      </c>
      <c r="K465" s="287">
        <v>5.74</v>
      </c>
      <c r="L465" s="287">
        <v>5.86</v>
      </c>
      <c r="M465" s="287">
        <v>5.85</v>
      </c>
      <c r="N465" s="288">
        <f>M465*(1+Assumptions!$G$48)</f>
        <v>5.85</v>
      </c>
      <c r="O465" s="288">
        <f>N465*(1+Assumptions!$G$48)</f>
        <v>5.85</v>
      </c>
      <c r="P465" s="288">
        <f>O465*(1+Assumptions!$G$48)</f>
        <v>5.85</v>
      </c>
      <c r="Q465" s="288">
        <f>P465*(1+Assumptions!$G$48)</f>
        <v>5.85</v>
      </c>
      <c r="R465" s="288">
        <f>Q465*(1+Assumptions!$G$48)</f>
        <v>5.85</v>
      </c>
      <c r="S465" s="288">
        <f>R465*(1+Assumptions!$G$48)</f>
        <v>5.85</v>
      </c>
      <c r="T465" s="288">
        <f>S465*(1+Assumptions!$G$48)</f>
        <v>5.85</v>
      </c>
      <c r="U465" s="288">
        <f>T465*(1+Assumptions!$G$48)</f>
        <v>5.85</v>
      </c>
      <c r="V465" s="288">
        <f>U465*(1+Assumptions!$G$48)</f>
        <v>5.85</v>
      </c>
      <c r="W465" s="288">
        <f>V465*(1+Assumptions!$G$48)</f>
        <v>5.85</v>
      </c>
      <c r="X465" s="288">
        <f>W465*(1+Assumptions!$G$48)</f>
        <v>5.85</v>
      </c>
      <c r="Y465" s="232"/>
      <c r="Z465" s="232"/>
      <c r="AA465" s="232"/>
      <c r="AB465" s="232"/>
      <c r="AC465" s="232"/>
      <c r="AD465" s="232"/>
      <c r="AE465" s="232"/>
      <c r="AF465" s="232"/>
      <c r="AG465" s="232"/>
      <c r="AH465" s="232"/>
      <c r="AI465" s="232"/>
      <c r="AJ465" s="232"/>
      <c r="AK465" s="232"/>
      <c r="AL465" s="232"/>
      <c r="AM465" s="232"/>
      <c r="AN465" s="232"/>
      <c r="AO465" s="232"/>
      <c r="AP465" s="232"/>
      <c r="AQ465" s="232"/>
      <c r="AR465" s="232"/>
    </row>
    <row r="466" spans="1:44" x14ac:dyDescent="0.2">
      <c r="A466" s="232"/>
      <c r="B466" s="295" t="s">
        <v>519</v>
      </c>
      <c r="C466" s="296" t="b">
        <f t="shared" si="7"/>
        <v>0</v>
      </c>
      <c r="D466" s="7"/>
      <c r="E466" s="287">
        <v>5.59</v>
      </c>
      <c r="F466" s="287">
        <v>5.6</v>
      </c>
      <c r="G466" s="287">
        <v>5.6199999999999992</v>
      </c>
      <c r="H466" s="287">
        <v>5.63</v>
      </c>
      <c r="I466" s="287">
        <v>5.6</v>
      </c>
      <c r="J466" s="287">
        <v>5.58</v>
      </c>
      <c r="K466" s="287">
        <v>5.59</v>
      </c>
      <c r="L466" s="287">
        <v>5.61</v>
      </c>
      <c r="M466" s="287">
        <v>5.61</v>
      </c>
      <c r="N466" s="288">
        <f>M466*(1+Assumptions!$G$48)</f>
        <v>5.61</v>
      </c>
      <c r="O466" s="288">
        <f>N466*(1+Assumptions!$G$48)</f>
        <v>5.61</v>
      </c>
      <c r="P466" s="288">
        <f>O466*(1+Assumptions!$G$48)</f>
        <v>5.61</v>
      </c>
      <c r="Q466" s="288">
        <f>P466*(1+Assumptions!$G$48)</f>
        <v>5.61</v>
      </c>
      <c r="R466" s="288">
        <f>Q466*(1+Assumptions!$G$48)</f>
        <v>5.61</v>
      </c>
      <c r="S466" s="288">
        <f>R466*(1+Assumptions!$G$48)</f>
        <v>5.61</v>
      </c>
      <c r="T466" s="288">
        <f>S466*(1+Assumptions!$G$48)</f>
        <v>5.61</v>
      </c>
      <c r="U466" s="288">
        <f>T466*(1+Assumptions!$G$48)</f>
        <v>5.61</v>
      </c>
      <c r="V466" s="288">
        <f>U466*(1+Assumptions!$G$48)</f>
        <v>5.61</v>
      </c>
      <c r="W466" s="288">
        <f>V466*(1+Assumptions!$G$48)</f>
        <v>5.61</v>
      </c>
      <c r="X466" s="288">
        <f>W466*(1+Assumptions!$G$48)</f>
        <v>5.61</v>
      </c>
      <c r="Y466" s="232"/>
      <c r="Z466" s="232"/>
      <c r="AA466" s="232"/>
      <c r="AB466" s="232"/>
      <c r="AC466" s="232"/>
      <c r="AD466" s="232"/>
      <c r="AE466" s="232"/>
      <c r="AF466" s="232"/>
      <c r="AG466" s="232"/>
      <c r="AH466" s="232"/>
      <c r="AI466" s="232"/>
      <c r="AJ466" s="232"/>
      <c r="AK466" s="232"/>
      <c r="AL466" s="232"/>
      <c r="AM466" s="232"/>
      <c r="AN466" s="232"/>
      <c r="AO466" s="232"/>
      <c r="AP466" s="232"/>
      <c r="AQ466" s="232"/>
      <c r="AR466" s="232"/>
    </row>
    <row r="467" spans="1:44" x14ac:dyDescent="0.2">
      <c r="A467" s="232"/>
      <c r="B467" s="295" t="s">
        <v>520</v>
      </c>
      <c r="C467" s="296" t="b">
        <f t="shared" si="7"/>
        <v>0</v>
      </c>
      <c r="D467" s="7"/>
      <c r="E467" s="287">
        <v>6.56</v>
      </c>
      <c r="F467" s="287">
        <v>6.55</v>
      </c>
      <c r="G467" s="287">
        <v>6.5399999999999991</v>
      </c>
      <c r="H467" s="287">
        <v>6.5399999999999991</v>
      </c>
      <c r="I467" s="287">
        <v>6.51</v>
      </c>
      <c r="J467" s="287">
        <v>6.49</v>
      </c>
      <c r="K467" s="287">
        <v>6.51</v>
      </c>
      <c r="L467" s="287">
        <v>6.56</v>
      </c>
      <c r="M467" s="287">
        <v>6.5299999999999994</v>
      </c>
      <c r="N467" s="288">
        <f>M467*(1+Assumptions!$G$48)</f>
        <v>6.5299999999999994</v>
      </c>
      <c r="O467" s="288">
        <f>N467*(1+Assumptions!$G$48)</f>
        <v>6.5299999999999994</v>
      </c>
      <c r="P467" s="288">
        <f>O467*(1+Assumptions!$G$48)</f>
        <v>6.5299999999999994</v>
      </c>
      <c r="Q467" s="288">
        <f>P467*(1+Assumptions!$G$48)</f>
        <v>6.5299999999999994</v>
      </c>
      <c r="R467" s="288">
        <f>Q467*(1+Assumptions!$G$48)</f>
        <v>6.5299999999999994</v>
      </c>
      <c r="S467" s="288">
        <f>R467*(1+Assumptions!$G$48)</f>
        <v>6.5299999999999994</v>
      </c>
      <c r="T467" s="288">
        <f>S467*(1+Assumptions!$G$48)</f>
        <v>6.5299999999999994</v>
      </c>
      <c r="U467" s="288">
        <f>T467*(1+Assumptions!$G$48)</f>
        <v>6.5299999999999994</v>
      </c>
      <c r="V467" s="288">
        <f>U467*(1+Assumptions!$G$48)</f>
        <v>6.5299999999999994</v>
      </c>
      <c r="W467" s="288">
        <f>V467*(1+Assumptions!$G$48)</f>
        <v>6.5299999999999994</v>
      </c>
      <c r="X467" s="288">
        <f>W467*(1+Assumptions!$G$48)</f>
        <v>6.5299999999999994</v>
      </c>
      <c r="Y467" s="232"/>
      <c r="Z467" s="232"/>
      <c r="AA467" s="232"/>
      <c r="AB467" s="232"/>
      <c r="AC467" s="232"/>
      <c r="AD467" s="232"/>
      <c r="AE467" s="232"/>
      <c r="AF467" s="232"/>
      <c r="AG467" s="232"/>
      <c r="AH467" s="232"/>
      <c r="AI467" s="232"/>
      <c r="AJ467" s="232"/>
      <c r="AK467" s="232"/>
      <c r="AL467" s="232"/>
      <c r="AM467" s="232"/>
      <c r="AN467" s="232"/>
      <c r="AO467" s="232"/>
      <c r="AP467" s="232"/>
      <c r="AQ467" s="232"/>
      <c r="AR467" s="232"/>
    </row>
    <row r="468" spans="1:44" x14ac:dyDescent="0.2">
      <c r="A468" s="232"/>
      <c r="B468" s="295" t="s">
        <v>990</v>
      </c>
      <c r="C468" s="296" t="b">
        <f t="shared" si="7"/>
        <v>0</v>
      </c>
      <c r="D468" s="7"/>
      <c r="E468" s="287">
        <v>4.18</v>
      </c>
      <c r="F468" s="287">
        <v>4.2300000000000004</v>
      </c>
      <c r="G468" s="287">
        <v>4.3</v>
      </c>
      <c r="H468" s="287">
        <v>4.3699999999999992</v>
      </c>
      <c r="I468" s="287">
        <v>4.4000000000000004</v>
      </c>
      <c r="J468" s="287">
        <v>4.4499999999999993</v>
      </c>
      <c r="K468" s="287">
        <v>4.5199999999999996</v>
      </c>
      <c r="L468" s="287">
        <v>4.62</v>
      </c>
      <c r="M468" s="287">
        <v>4.68</v>
      </c>
      <c r="N468" s="288">
        <f>M468*(1+Assumptions!$G$48)</f>
        <v>4.68</v>
      </c>
      <c r="O468" s="288">
        <f>N468*(1+Assumptions!$G$48)</f>
        <v>4.68</v>
      </c>
      <c r="P468" s="288">
        <f>O468*(1+Assumptions!$G$48)</f>
        <v>4.68</v>
      </c>
      <c r="Q468" s="288">
        <f>P468*(1+Assumptions!$G$48)</f>
        <v>4.68</v>
      </c>
      <c r="R468" s="288">
        <f>Q468*(1+Assumptions!$G$48)</f>
        <v>4.68</v>
      </c>
      <c r="S468" s="288">
        <f>R468*(1+Assumptions!$G$48)</f>
        <v>4.68</v>
      </c>
      <c r="T468" s="288">
        <f>S468*(1+Assumptions!$G$48)</f>
        <v>4.68</v>
      </c>
      <c r="U468" s="288">
        <f>T468*(1+Assumptions!$G$48)</f>
        <v>4.68</v>
      </c>
      <c r="V468" s="288">
        <f>U468*(1+Assumptions!$G$48)</f>
        <v>4.68</v>
      </c>
      <c r="W468" s="288">
        <f>V468*(1+Assumptions!$G$48)</f>
        <v>4.68</v>
      </c>
      <c r="X468" s="288">
        <f>W468*(1+Assumptions!$G$48)</f>
        <v>4.68</v>
      </c>
      <c r="Y468" s="232"/>
      <c r="Z468" s="232"/>
      <c r="AA468" s="232"/>
      <c r="AB468" s="232"/>
      <c r="AC468" s="232"/>
      <c r="AD468" s="232"/>
      <c r="AE468" s="232"/>
      <c r="AF468" s="232"/>
      <c r="AG468" s="232"/>
      <c r="AH468" s="232"/>
      <c r="AI468" s="232"/>
      <c r="AJ468" s="232"/>
      <c r="AK468" s="232"/>
      <c r="AL468" s="232"/>
      <c r="AM468" s="232"/>
      <c r="AN468" s="232"/>
      <c r="AO468" s="232"/>
      <c r="AP468" s="232"/>
      <c r="AQ468" s="232"/>
      <c r="AR468" s="232"/>
    </row>
    <row r="469" spans="1:44" x14ac:dyDescent="0.2">
      <c r="A469" s="232"/>
      <c r="B469" s="295" t="s">
        <v>991</v>
      </c>
      <c r="C469" s="296" t="b">
        <f t="shared" si="7"/>
        <v>0</v>
      </c>
      <c r="D469" s="7"/>
      <c r="E469" s="287">
        <v>5.0399999999999991</v>
      </c>
      <c r="F469" s="287">
        <v>5.0599999999999987</v>
      </c>
      <c r="G469" s="287">
        <v>5.13</v>
      </c>
      <c r="H469" s="287">
        <v>5.1399999999999988</v>
      </c>
      <c r="I469" s="287">
        <v>5.1399999999999988</v>
      </c>
      <c r="J469" s="287">
        <v>5.17</v>
      </c>
      <c r="K469" s="287">
        <v>5.1999999999999993</v>
      </c>
      <c r="L469" s="287">
        <v>5.26</v>
      </c>
      <c r="M469" s="287">
        <v>5.24</v>
      </c>
      <c r="N469" s="288">
        <f>M469*(1+Assumptions!$G$48)</f>
        <v>5.24</v>
      </c>
      <c r="O469" s="288">
        <f>N469*(1+Assumptions!$G$48)</f>
        <v>5.24</v>
      </c>
      <c r="P469" s="288">
        <f>O469*(1+Assumptions!$G$48)</f>
        <v>5.24</v>
      </c>
      <c r="Q469" s="288">
        <f>P469*(1+Assumptions!$G$48)</f>
        <v>5.24</v>
      </c>
      <c r="R469" s="288">
        <f>Q469*(1+Assumptions!$G$48)</f>
        <v>5.24</v>
      </c>
      <c r="S469" s="288">
        <f>R469*(1+Assumptions!$G$48)</f>
        <v>5.24</v>
      </c>
      <c r="T469" s="288">
        <f>S469*(1+Assumptions!$G$48)</f>
        <v>5.24</v>
      </c>
      <c r="U469" s="288">
        <f>T469*(1+Assumptions!$G$48)</f>
        <v>5.24</v>
      </c>
      <c r="V469" s="288">
        <f>U469*(1+Assumptions!$G$48)</f>
        <v>5.24</v>
      </c>
      <c r="W469" s="288">
        <f>V469*(1+Assumptions!$G$48)</f>
        <v>5.24</v>
      </c>
      <c r="X469" s="288">
        <f>W469*(1+Assumptions!$G$48)</f>
        <v>5.24</v>
      </c>
      <c r="Y469" s="232"/>
      <c r="Z469" s="232"/>
      <c r="AA469" s="232"/>
      <c r="AB469" s="232"/>
      <c r="AC469" s="232"/>
      <c r="AD469" s="232"/>
      <c r="AE469" s="232"/>
      <c r="AF469" s="232"/>
      <c r="AG469" s="232"/>
      <c r="AH469" s="232"/>
      <c r="AI469" s="232"/>
      <c r="AJ469" s="232"/>
      <c r="AK469" s="232"/>
      <c r="AL469" s="232"/>
      <c r="AM469" s="232"/>
      <c r="AN469" s="232"/>
      <c r="AO469" s="232"/>
      <c r="AP469" s="232"/>
      <c r="AQ469" s="232"/>
      <c r="AR469" s="232"/>
    </row>
    <row r="470" spans="1:44" x14ac:dyDescent="0.2">
      <c r="A470" s="232"/>
      <c r="B470" s="295" t="s">
        <v>992</v>
      </c>
      <c r="C470" s="296" t="b">
        <f t="shared" si="7"/>
        <v>0</v>
      </c>
      <c r="D470" s="7"/>
      <c r="E470" s="287">
        <v>2.14</v>
      </c>
      <c r="F470" s="287">
        <v>2.17</v>
      </c>
      <c r="G470" s="287">
        <v>2.2000000000000002</v>
      </c>
      <c r="H470" s="287">
        <v>2.23</v>
      </c>
      <c r="I470" s="287">
        <v>2.25</v>
      </c>
      <c r="J470" s="287">
        <v>2.27</v>
      </c>
      <c r="K470" s="287">
        <v>2.2999999999999998</v>
      </c>
      <c r="L470" s="287">
        <v>2.34</v>
      </c>
      <c r="M470" s="287">
        <v>2.37</v>
      </c>
      <c r="N470" s="288">
        <f>M470*(1+Assumptions!$G$48)</f>
        <v>2.37</v>
      </c>
      <c r="O470" s="288">
        <f>N470*(1+Assumptions!$G$48)</f>
        <v>2.37</v>
      </c>
      <c r="P470" s="288">
        <f>O470*(1+Assumptions!$G$48)</f>
        <v>2.37</v>
      </c>
      <c r="Q470" s="288">
        <f>P470*(1+Assumptions!$G$48)</f>
        <v>2.37</v>
      </c>
      <c r="R470" s="288">
        <f>Q470*(1+Assumptions!$G$48)</f>
        <v>2.37</v>
      </c>
      <c r="S470" s="288">
        <f>R470*(1+Assumptions!$G$48)</f>
        <v>2.37</v>
      </c>
      <c r="T470" s="288">
        <f>S470*(1+Assumptions!$G$48)</f>
        <v>2.37</v>
      </c>
      <c r="U470" s="288">
        <f>T470*(1+Assumptions!$G$48)</f>
        <v>2.37</v>
      </c>
      <c r="V470" s="288">
        <f>U470*(1+Assumptions!$G$48)</f>
        <v>2.37</v>
      </c>
      <c r="W470" s="288">
        <f>V470*(1+Assumptions!$G$48)</f>
        <v>2.37</v>
      </c>
      <c r="X470" s="288">
        <f>W470*(1+Assumptions!$G$48)</f>
        <v>2.37</v>
      </c>
      <c r="Y470" s="232"/>
      <c r="Z470" s="232"/>
      <c r="AA470" s="232"/>
      <c r="AB470" s="232"/>
      <c r="AC470" s="232"/>
      <c r="AD470" s="232"/>
      <c r="AE470" s="232"/>
      <c r="AF470" s="232"/>
      <c r="AG470" s="232"/>
      <c r="AH470" s="232"/>
      <c r="AI470" s="232"/>
      <c r="AJ470" s="232"/>
      <c r="AK470" s="232"/>
      <c r="AL470" s="232"/>
      <c r="AM470" s="232"/>
      <c r="AN470" s="232"/>
      <c r="AO470" s="232"/>
      <c r="AP470" s="232"/>
      <c r="AQ470" s="232"/>
      <c r="AR470" s="232"/>
    </row>
    <row r="471" spans="1:44" x14ac:dyDescent="0.2">
      <c r="A471" s="232"/>
      <c r="B471" s="295" t="s">
        <v>993</v>
      </c>
      <c r="C471" s="296" t="b">
        <f t="shared" si="7"/>
        <v>0</v>
      </c>
      <c r="D471" s="7"/>
      <c r="E471" s="287">
        <v>4.9000000000000004</v>
      </c>
      <c r="F471" s="287">
        <v>4.93</v>
      </c>
      <c r="G471" s="287">
        <v>4.99</v>
      </c>
      <c r="H471" s="287">
        <v>5.0199999999999996</v>
      </c>
      <c r="I471" s="287">
        <v>5.03</v>
      </c>
      <c r="J471" s="287">
        <v>5.0599999999999987</v>
      </c>
      <c r="K471" s="287">
        <v>5.09</v>
      </c>
      <c r="L471" s="287">
        <v>5.16</v>
      </c>
      <c r="M471" s="287">
        <v>5.16</v>
      </c>
      <c r="N471" s="288">
        <f>M471*(1+Assumptions!$G$48)</f>
        <v>5.16</v>
      </c>
      <c r="O471" s="288">
        <f>N471*(1+Assumptions!$G$48)</f>
        <v>5.16</v>
      </c>
      <c r="P471" s="288">
        <f>O471*(1+Assumptions!$G$48)</f>
        <v>5.16</v>
      </c>
      <c r="Q471" s="288">
        <f>P471*(1+Assumptions!$G$48)</f>
        <v>5.16</v>
      </c>
      <c r="R471" s="288">
        <f>Q471*(1+Assumptions!$G$48)</f>
        <v>5.16</v>
      </c>
      <c r="S471" s="288">
        <f>R471*(1+Assumptions!$G$48)</f>
        <v>5.16</v>
      </c>
      <c r="T471" s="288">
        <f>S471*(1+Assumptions!$G$48)</f>
        <v>5.16</v>
      </c>
      <c r="U471" s="288">
        <f>T471*(1+Assumptions!$G$48)</f>
        <v>5.16</v>
      </c>
      <c r="V471" s="288">
        <f>U471*(1+Assumptions!$G$48)</f>
        <v>5.16</v>
      </c>
      <c r="W471" s="288">
        <f>V471*(1+Assumptions!$G$48)</f>
        <v>5.16</v>
      </c>
      <c r="X471" s="288">
        <f>W471*(1+Assumptions!$G$48)</f>
        <v>5.16</v>
      </c>
      <c r="Y471" s="232"/>
      <c r="Z471" s="232"/>
      <c r="AA471" s="232"/>
      <c r="AB471" s="232"/>
      <c r="AC471" s="232"/>
      <c r="AD471" s="232"/>
      <c r="AE471" s="232"/>
      <c r="AF471" s="232"/>
      <c r="AG471" s="232"/>
      <c r="AH471" s="232"/>
      <c r="AI471" s="232"/>
      <c r="AJ471" s="232"/>
      <c r="AK471" s="232"/>
      <c r="AL471" s="232"/>
      <c r="AM471" s="232"/>
      <c r="AN471" s="232"/>
      <c r="AO471" s="232"/>
      <c r="AP471" s="232"/>
      <c r="AQ471" s="232"/>
      <c r="AR471" s="232"/>
    </row>
    <row r="472" spans="1:44" x14ac:dyDescent="0.2">
      <c r="A472" s="232"/>
      <c r="B472" s="295" t="s">
        <v>994</v>
      </c>
      <c r="C472" s="296" t="b">
        <f t="shared" si="7"/>
        <v>0</v>
      </c>
      <c r="D472" s="7"/>
      <c r="E472" s="287">
        <v>2.5299999999999994</v>
      </c>
      <c r="F472" s="287">
        <v>2.4700000000000002</v>
      </c>
      <c r="G472" s="287">
        <v>2.44</v>
      </c>
      <c r="H472" s="287">
        <v>2.42</v>
      </c>
      <c r="I472" s="287">
        <v>2.38</v>
      </c>
      <c r="J472" s="287">
        <v>2.36</v>
      </c>
      <c r="K472" s="287">
        <v>2.34</v>
      </c>
      <c r="L472" s="287">
        <v>2.33</v>
      </c>
      <c r="M472" s="287">
        <v>2.31</v>
      </c>
      <c r="N472" s="288">
        <f>M472*(1+Assumptions!$G$48)</f>
        <v>2.31</v>
      </c>
      <c r="O472" s="288">
        <f>N472*(1+Assumptions!$G$48)</f>
        <v>2.31</v>
      </c>
      <c r="P472" s="288">
        <f>O472*(1+Assumptions!$G$48)</f>
        <v>2.31</v>
      </c>
      <c r="Q472" s="288">
        <f>P472*(1+Assumptions!$G$48)</f>
        <v>2.31</v>
      </c>
      <c r="R472" s="288">
        <f>Q472*(1+Assumptions!$G$48)</f>
        <v>2.31</v>
      </c>
      <c r="S472" s="288">
        <f>R472*(1+Assumptions!$G$48)</f>
        <v>2.31</v>
      </c>
      <c r="T472" s="288">
        <f>S472*(1+Assumptions!$G$48)</f>
        <v>2.31</v>
      </c>
      <c r="U472" s="288">
        <f>T472*(1+Assumptions!$G$48)</f>
        <v>2.31</v>
      </c>
      <c r="V472" s="288">
        <f>U472*(1+Assumptions!$G$48)</f>
        <v>2.31</v>
      </c>
      <c r="W472" s="288">
        <f>V472*(1+Assumptions!$G$48)</f>
        <v>2.31</v>
      </c>
      <c r="X472" s="288">
        <f>W472*(1+Assumptions!$G$48)</f>
        <v>2.31</v>
      </c>
      <c r="Y472" s="232"/>
      <c r="Z472" s="232"/>
      <c r="AA472" s="232"/>
      <c r="AB472" s="232"/>
      <c r="AC472" s="232"/>
      <c r="AD472" s="232"/>
      <c r="AE472" s="232"/>
      <c r="AF472" s="232"/>
      <c r="AG472" s="232"/>
      <c r="AH472" s="232"/>
      <c r="AI472" s="232"/>
      <c r="AJ472" s="232"/>
      <c r="AK472" s="232"/>
      <c r="AL472" s="232"/>
      <c r="AM472" s="232"/>
      <c r="AN472" s="232"/>
      <c r="AO472" s="232"/>
      <c r="AP472" s="232"/>
      <c r="AQ472" s="232"/>
      <c r="AR472" s="232"/>
    </row>
    <row r="473" spans="1:44" x14ac:dyDescent="0.2">
      <c r="A473" s="232"/>
      <c r="B473" s="295" t="s">
        <v>995</v>
      </c>
      <c r="C473" s="296" t="b">
        <f t="shared" si="7"/>
        <v>0</v>
      </c>
      <c r="D473" s="7"/>
      <c r="E473" s="287">
        <v>2.99</v>
      </c>
      <c r="F473" s="287">
        <v>3.0399999999999996</v>
      </c>
      <c r="G473" s="287">
        <v>3.09</v>
      </c>
      <c r="H473" s="287">
        <v>3.1399999999999997</v>
      </c>
      <c r="I473" s="287">
        <v>3.17</v>
      </c>
      <c r="J473" s="287">
        <v>3.21</v>
      </c>
      <c r="K473" s="287">
        <v>3.2599999999999993</v>
      </c>
      <c r="L473" s="287">
        <v>3.34</v>
      </c>
      <c r="M473" s="287">
        <v>3.38</v>
      </c>
      <c r="N473" s="288">
        <f>M473*(1+Assumptions!$G$48)</f>
        <v>3.38</v>
      </c>
      <c r="O473" s="288">
        <f>N473*(1+Assumptions!$G$48)</f>
        <v>3.38</v>
      </c>
      <c r="P473" s="288">
        <f>O473*(1+Assumptions!$G$48)</f>
        <v>3.38</v>
      </c>
      <c r="Q473" s="288">
        <f>P473*(1+Assumptions!$G$48)</f>
        <v>3.38</v>
      </c>
      <c r="R473" s="288">
        <f>Q473*(1+Assumptions!$G$48)</f>
        <v>3.38</v>
      </c>
      <c r="S473" s="288">
        <f>R473*(1+Assumptions!$G$48)</f>
        <v>3.38</v>
      </c>
      <c r="T473" s="288">
        <f>S473*(1+Assumptions!$G$48)</f>
        <v>3.38</v>
      </c>
      <c r="U473" s="288">
        <f>T473*(1+Assumptions!$G$48)</f>
        <v>3.38</v>
      </c>
      <c r="V473" s="288">
        <f>U473*(1+Assumptions!$G$48)</f>
        <v>3.38</v>
      </c>
      <c r="W473" s="288">
        <f>V473*(1+Assumptions!$G$48)</f>
        <v>3.38</v>
      </c>
      <c r="X473" s="288">
        <f>W473*(1+Assumptions!$G$48)</f>
        <v>3.38</v>
      </c>
      <c r="Y473" s="232"/>
      <c r="Z473" s="232"/>
      <c r="AA473" s="232"/>
      <c r="AB473" s="232"/>
      <c r="AC473" s="232"/>
      <c r="AD473" s="232"/>
      <c r="AE473" s="232"/>
      <c r="AF473" s="232"/>
      <c r="AG473" s="232"/>
      <c r="AH473" s="232"/>
      <c r="AI473" s="232"/>
      <c r="AJ473" s="232"/>
      <c r="AK473" s="232"/>
      <c r="AL473" s="232"/>
      <c r="AM473" s="232"/>
      <c r="AN473" s="232"/>
      <c r="AO473" s="232"/>
      <c r="AP473" s="232"/>
      <c r="AQ473" s="232"/>
      <c r="AR473" s="232"/>
    </row>
    <row r="474" spans="1:44" x14ac:dyDescent="0.2">
      <c r="A474" s="232"/>
      <c r="B474" s="295" t="s">
        <v>996</v>
      </c>
      <c r="C474" s="296" t="b">
        <f t="shared" si="7"/>
        <v>0</v>
      </c>
      <c r="D474" s="7"/>
      <c r="E474" s="287">
        <v>4.5199999999999996</v>
      </c>
      <c r="F474" s="287">
        <v>4.5599999999999996</v>
      </c>
      <c r="G474" s="287">
        <v>4.63</v>
      </c>
      <c r="H474" s="287">
        <v>4.6899999999999995</v>
      </c>
      <c r="I474" s="287">
        <v>4.72</v>
      </c>
      <c r="J474" s="287">
        <v>4.7699999999999996</v>
      </c>
      <c r="K474" s="287">
        <v>4.8499999999999996</v>
      </c>
      <c r="L474" s="287">
        <v>4.92</v>
      </c>
      <c r="M474" s="287">
        <v>4.95</v>
      </c>
      <c r="N474" s="288">
        <f>M474*(1+Assumptions!$G$48)</f>
        <v>4.95</v>
      </c>
      <c r="O474" s="288">
        <f>N474*(1+Assumptions!$G$48)</f>
        <v>4.95</v>
      </c>
      <c r="P474" s="288">
        <f>O474*(1+Assumptions!$G$48)</f>
        <v>4.95</v>
      </c>
      <c r="Q474" s="288">
        <f>P474*(1+Assumptions!$G$48)</f>
        <v>4.95</v>
      </c>
      <c r="R474" s="288">
        <f>Q474*(1+Assumptions!$G$48)</f>
        <v>4.95</v>
      </c>
      <c r="S474" s="288">
        <f>R474*(1+Assumptions!$G$48)</f>
        <v>4.95</v>
      </c>
      <c r="T474" s="288">
        <f>S474*(1+Assumptions!$G$48)</f>
        <v>4.95</v>
      </c>
      <c r="U474" s="288">
        <f>T474*(1+Assumptions!$G$48)</f>
        <v>4.95</v>
      </c>
      <c r="V474" s="288">
        <f>U474*(1+Assumptions!$G$48)</f>
        <v>4.95</v>
      </c>
      <c r="W474" s="288">
        <f>V474*(1+Assumptions!$G$48)</f>
        <v>4.95</v>
      </c>
      <c r="X474" s="288">
        <f>W474*(1+Assumptions!$G$48)</f>
        <v>4.95</v>
      </c>
      <c r="Y474" s="232"/>
      <c r="Z474" s="232"/>
      <c r="AA474" s="232"/>
      <c r="AB474" s="232"/>
      <c r="AC474" s="232"/>
      <c r="AD474" s="232"/>
      <c r="AE474" s="232"/>
      <c r="AF474" s="232"/>
      <c r="AG474" s="232"/>
      <c r="AH474" s="232"/>
      <c r="AI474" s="232"/>
      <c r="AJ474" s="232"/>
      <c r="AK474" s="232"/>
      <c r="AL474" s="232"/>
      <c r="AM474" s="232"/>
      <c r="AN474" s="232"/>
      <c r="AO474" s="232"/>
      <c r="AP474" s="232"/>
      <c r="AQ474" s="232"/>
      <c r="AR474" s="232"/>
    </row>
    <row r="475" spans="1:44" x14ac:dyDescent="0.2">
      <c r="A475" s="232"/>
      <c r="B475" s="295" t="s">
        <v>997</v>
      </c>
      <c r="C475" s="296" t="b">
        <f t="shared" si="7"/>
        <v>0</v>
      </c>
      <c r="D475" s="7"/>
      <c r="E475" s="287">
        <v>2.36</v>
      </c>
      <c r="F475" s="287">
        <v>2.33</v>
      </c>
      <c r="G475" s="287">
        <v>2.3199999999999998</v>
      </c>
      <c r="H475" s="287">
        <v>2.31</v>
      </c>
      <c r="I475" s="287">
        <v>2.2999999999999998</v>
      </c>
      <c r="J475" s="287">
        <v>2.29</v>
      </c>
      <c r="K475" s="287">
        <v>2.2999999999999998</v>
      </c>
      <c r="L475" s="287">
        <v>2.33</v>
      </c>
      <c r="M475" s="287">
        <v>2.33</v>
      </c>
      <c r="N475" s="288">
        <f>M475*(1+Assumptions!$G$48)</f>
        <v>2.33</v>
      </c>
      <c r="O475" s="288">
        <f>N475*(1+Assumptions!$G$48)</f>
        <v>2.33</v>
      </c>
      <c r="P475" s="288">
        <f>O475*(1+Assumptions!$G$48)</f>
        <v>2.33</v>
      </c>
      <c r="Q475" s="288">
        <f>P475*(1+Assumptions!$G$48)</f>
        <v>2.33</v>
      </c>
      <c r="R475" s="288">
        <f>Q475*(1+Assumptions!$G$48)</f>
        <v>2.33</v>
      </c>
      <c r="S475" s="288">
        <f>R475*(1+Assumptions!$G$48)</f>
        <v>2.33</v>
      </c>
      <c r="T475" s="288">
        <f>S475*(1+Assumptions!$G$48)</f>
        <v>2.33</v>
      </c>
      <c r="U475" s="288">
        <f>T475*(1+Assumptions!$G$48)</f>
        <v>2.33</v>
      </c>
      <c r="V475" s="288">
        <f>U475*(1+Assumptions!$G$48)</f>
        <v>2.33</v>
      </c>
      <c r="W475" s="288">
        <f>V475*(1+Assumptions!$G$48)</f>
        <v>2.33</v>
      </c>
      <c r="X475" s="288">
        <f>W475*(1+Assumptions!$G$48)</f>
        <v>2.33</v>
      </c>
      <c r="Y475" s="232"/>
      <c r="Z475" s="232"/>
      <c r="AA475" s="232"/>
      <c r="AB475" s="232"/>
      <c r="AC475" s="232"/>
      <c r="AD475" s="232"/>
      <c r="AE475" s="232"/>
      <c r="AF475" s="232"/>
      <c r="AG475" s="232"/>
      <c r="AH475" s="232"/>
      <c r="AI475" s="232"/>
      <c r="AJ475" s="232"/>
      <c r="AK475" s="232"/>
      <c r="AL475" s="232"/>
      <c r="AM475" s="232"/>
      <c r="AN475" s="232"/>
      <c r="AO475" s="232"/>
      <c r="AP475" s="232"/>
      <c r="AQ475" s="232"/>
      <c r="AR475" s="232"/>
    </row>
    <row r="476" spans="1:44" x14ac:dyDescent="0.2">
      <c r="A476" s="232"/>
      <c r="B476" s="295" t="s">
        <v>998</v>
      </c>
      <c r="C476" s="296" t="b">
        <f t="shared" si="7"/>
        <v>0</v>
      </c>
      <c r="D476" s="7"/>
      <c r="E476" s="287">
        <v>4.08</v>
      </c>
      <c r="F476" s="287">
        <v>4.08</v>
      </c>
      <c r="G476" s="287">
        <v>4.0999999999999996</v>
      </c>
      <c r="H476" s="287">
        <v>4.129999999999999</v>
      </c>
      <c r="I476" s="287">
        <v>4.129999999999999</v>
      </c>
      <c r="J476" s="287">
        <v>4.129999999999999</v>
      </c>
      <c r="K476" s="287">
        <v>4.16</v>
      </c>
      <c r="L476" s="287">
        <v>4.2</v>
      </c>
      <c r="M476" s="287">
        <v>4.2099999999999991</v>
      </c>
      <c r="N476" s="288">
        <f>M476*(1+Assumptions!$G$48)</f>
        <v>4.2099999999999991</v>
      </c>
      <c r="O476" s="288">
        <f>N476*(1+Assumptions!$G$48)</f>
        <v>4.2099999999999991</v>
      </c>
      <c r="P476" s="288">
        <f>O476*(1+Assumptions!$G$48)</f>
        <v>4.2099999999999991</v>
      </c>
      <c r="Q476" s="288">
        <f>P476*(1+Assumptions!$G$48)</f>
        <v>4.2099999999999991</v>
      </c>
      <c r="R476" s="288">
        <f>Q476*(1+Assumptions!$G$48)</f>
        <v>4.2099999999999991</v>
      </c>
      <c r="S476" s="288">
        <f>R476*(1+Assumptions!$G$48)</f>
        <v>4.2099999999999991</v>
      </c>
      <c r="T476" s="288">
        <f>S476*(1+Assumptions!$G$48)</f>
        <v>4.2099999999999991</v>
      </c>
      <c r="U476" s="288">
        <f>T476*(1+Assumptions!$G$48)</f>
        <v>4.2099999999999991</v>
      </c>
      <c r="V476" s="288">
        <f>U476*(1+Assumptions!$G$48)</f>
        <v>4.2099999999999991</v>
      </c>
      <c r="W476" s="288">
        <f>V476*(1+Assumptions!$G$48)</f>
        <v>4.2099999999999991</v>
      </c>
      <c r="X476" s="288">
        <f>W476*(1+Assumptions!$G$48)</f>
        <v>4.2099999999999991</v>
      </c>
      <c r="Y476" s="232"/>
      <c r="Z476" s="232"/>
      <c r="AA476" s="232"/>
      <c r="AB476" s="232"/>
      <c r="AC476" s="232"/>
      <c r="AD476" s="232"/>
      <c r="AE476" s="232"/>
      <c r="AF476" s="232"/>
      <c r="AG476" s="232"/>
      <c r="AH476" s="232"/>
      <c r="AI476" s="232"/>
      <c r="AJ476" s="232"/>
      <c r="AK476" s="232"/>
      <c r="AL476" s="232"/>
      <c r="AM476" s="232"/>
      <c r="AN476" s="232"/>
      <c r="AO476" s="232"/>
      <c r="AP476" s="232"/>
      <c r="AQ476" s="232"/>
      <c r="AR476" s="232"/>
    </row>
    <row r="477" spans="1:44" x14ac:dyDescent="0.2">
      <c r="A477" s="232"/>
      <c r="B477" s="295" t="s">
        <v>999</v>
      </c>
      <c r="C477" s="296" t="b">
        <f t="shared" si="7"/>
        <v>0</v>
      </c>
      <c r="D477" s="7"/>
      <c r="E477" s="287">
        <v>2.5299999999999994</v>
      </c>
      <c r="F477" s="287">
        <v>2.5299999999999994</v>
      </c>
      <c r="G477" s="287">
        <v>2.5499999999999998</v>
      </c>
      <c r="H477" s="287">
        <v>2.5599999999999996</v>
      </c>
      <c r="I477" s="287">
        <v>2.5599999999999996</v>
      </c>
      <c r="J477" s="287">
        <v>2.5699999999999994</v>
      </c>
      <c r="K477" s="287">
        <v>2.58</v>
      </c>
      <c r="L477" s="287">
        <v>2.62</v>
      </c>
      <c r="M477" s="287">
        <v>2.63</v>
      </c>
      <c r="N477" s="288">
        <f>M477*(1+Assumptions!$G$48)</f>
        <v>2.63</v>
      </c>
      <c r="O477" s="288">
        <f>N477*(1+Assumptions!$G$48)</f>
        <v>2.63</v>
      </c>
      <c r="P477" s="288">
        <f>O477*(1+Assumptions!$G$48)</f>
        <v>2.63</v>
      </c>
      <c r="Q477" s="288">
        <f>P477*(1+Assumptions!$G$48)</f>
        <v>2.63</v>
      </c>
      <c r="R477" s="288">
        <f>Q477*(1+Assumptions!$G$48)</f>
        <v>2.63</v>
      </c>
      <c r="S477" s="288">
        <f>R477*(1+Assumptions!$G$48)</f>
        <v>2.63</v>
      </c>
      <c r="T477" s="288">
        <f>S477*(1+Assumptions!$G$48)</f>
        <v>2.63</v>
      </c>
      <c r="U477" s="288">
        <f>T477*(1+Assumptions!$G$48)</f>
        <v>2.63</v>
      </c>
      <c r="V477" s="288">
        <f>U477*(1+Assumptions!$G$48)</f>
        <v>2.63</v>
      </c>
      <c r="W477" s="288">
        <f>V477*(1+Assumptions!$G$48)</f>
        <v>2.63</v>
      </c>
      <c r="X477" s="288">
        <f>W477*(1+Assumptions!$G$48)</f>
        <v>2.63</v>
      </c>
      <c r="Y477" s="232"/>
      <c r="Z477" s="232"/>
      <c r="AA477" s="232"/>
      <c r="AB477" s="232"/>
      <c r="AC477" s="232"/>
      <c r="AD477" s="232"/>
      <c r="AE477" s="232"/>
      <c r="AF477" s="232"/>
      <c r="AG477" s="232"/>
      <c r="AH477" s="232"/>
      <c r="AI477" s="232"/>
      <c r="AJ477" s="232"/>
      <c r="AK477" s="232"/>
      <c r="AL477" s="232"/>
      <c r="AM477" s="232"/>
      <c r="AN477" s="232"/>
      <c r="AO477" s="232"/>
      <c r="AP477" s="232"/>
      <c r="AQ477" s="232"/>
      <c r="AR477" s="232"/>
    </row>
    <row r="478" spans="1:44" x14ac:dyDescent="0.2">
      <c r="A478" s="232"/>
      <c r="B478" s="295" t="s">
        <v>1000</v>
      </c>
      <c r="C478" s="296" t="b">
        <f t="shared" si="7"/>
        <v>0</v>
      </c>
      <c r="D478" s="7"/>
      <c r="E478" s="287">
        <v>2.88</v>
      </c>
      <c r="F478" s="287">
        <v>2.92</v>
      </c>
      <c r="G478" s="287">
        <v>2.99</v>
      </c>
      <c r="H478" s="287">
        <v>3.0299999999999994</v>
      </c>
      <c r="I478" s="287">
        <v>3.0699999999999994</v>
      </c>
      <c r="J478" s="287">
        <v>3.1099999999999994</v>
      </c>
      <c r="K478" s="287">
        <v>3.17</v>
      </c>
      <c r="L478" s="287">
        <v>3.2299999999999995</v>
      </c>
      <c r="M478" s="287">
        <v>3.28</v>
      </c>
      <c r="N478" s="288">
        <f>M478*(1+Assumptions!$G$48)</f>
        <v>3.28</v>
      </c>
      <c r="O478" s="288">
        <f>N478*(1+Assumptions!$G$48)</f>
        <v>3.28</v>
      </c>
      <c r="P478" s="288">
        <f>O478*(1+Assumptions!$G$48)</f>
        <v>3.28</v>
      </c>
      <c r="Q478" s="288">
        <f>P478*(1+Assumptions!$G$48)</f>
        <v>3.28</v>
      </c>
      <c r="R478" s="288">
        <f>Q478*(1+Assumptions!$G$48)</f>
        <v>3.28</v>
      </c>
      <c r="S478" s="288">
        <f>R478*(1+Assumptions!$G$48)</f>
        <v>3.28</v>
      </c>
      <c r="T478" s="288">
        <f>S478*(1+Assumptions!$G$48)</f>
        <v>3.28</v>
      </c>
      <c r="U478" s="288">
        <f>T478*(1+Assumptions!$G$48)</f>
        <v>3.28</v>
      </c>
      <c r="V478" s="288">
        <f>U478*(1+Assumptions!$G$48)</f>
        <v>3.28</v>
      </c>
      <c r="W478" s="288">
        <f>V478*(1+Assumptions!$G$48)</f>
        <v>3.28</v>
      </c>
      <c r="X478" s="288">
        <f>W478*(1+Assumptions!$G$48)</f>
        <v>3.28</v>
      </c>
      <c r="Y478" s="232"/>
      <c r="Z478" s="232"/>
      <c r="AA478" s="232"/>
      <c r="AB478" s="232"/>
      <c r="AC478" s="232"/>
      <c r="AD478" s="232"/>
      <c r="AE478" s="232"/>
      <c r="AF478" s="232"/>
      <c r="AG478" s="232"/>
      <c r="AH478" s="232"/>
      <c r="AI478" s="232"/>
      <c r="AJ478" s="232"/>
      <c r="AK478" s="232"/>
      <c r="AL478" s="232"/>
      <c r="AM478" s="232"/>
      <c r="AN478" s="232"/>
      <c r="AO478" s="232"/>
      <c r="AP478" s="232"/>
      <c r="AQ478" s="232"/>
      <c r="AR478" s="232"/>
    </row>
    <row r="479" spans="1:44" x14ac:dyDescent="0.2">
      <c r="A479" s="232"/>
      <c r="B479" s="295" t="s">
        <v>1001</v>
      </c>
      <c r="C479" s="296" t="b">
        <f t="shared" si="7"/>
        <v>0</v>
      </c>
      <c r="D479" s="7"/>
      <c r="E479" s="287">
        <v>4.6099999999999994</v>
      </c>
      <c r="F479" s="287">
        <v>4.6500000000000004</v>
      </c>
      <c r="G479" s="287">
        <v>4.72</v>
      </c>
      <c r="H479" s="287">
        <v>4.79</v>
      </c>
      <c r="I479" s="287">
        <v>4.83</v>
      </c>
      <c r="J479" s="287">
        <v>4.88</v>
      </c>
      <c r="K479" s="287">
        <v>4.96</v>
      </c>
      <c r="L479" s="287">
        <v>5.05</v>
      </c>
      <c r="M479" s="287">
        <v>5.1199999999999992</v>
      </c>
      <c r="N479" s="288">
        <f>M479*(1+Assumptions!$G$48)</f>
        <v>5.1199999999999992</v>
      </c>
      <c r="O479" s="288">
        <f>N479*(1+Assumptions!$G$48)</f>
        <v>5.1199999999999992</v>
      </c>
      <c r="P479" s="288">
        <f>O479*(1+Assumptions!$G$48)</f>
        <v>5.1199999999999992</v>
      </c>
      <c r="Q479" s="288">
        <f>P479*(1+Assumptions!$G$48)</f>
        <v>5.1199999999999992</v>
      </c>
      <c r="R479" s="288">
        <f>Q479*(1+Assumptions!$G$48)</f>
        <v>5.1199999999999992</v>
      </c>
      <c r="S479" s="288">
        <f>R479*(1+Assumptions!$G$48)</f>
        <v>5.1199999999999992</v>
      </c>
      <c r="T479" s="288">
        <f>S479*(1+Assumptions!$G$48)</f>
        <v>5.1199999999999992</v>
      </c>
      <c r="U479" s="288">
        <f>T479*(1+Assumptions!$G$48)</f>
        <v>5.1199999999999992</v>
      </c>
      <c r="V479" s="288">
        <f>U479*(1+Assumptions!$G$48)</f>
        <v>5.1199999999999992</v>
      </c>
      <c r="W479" s="288">
        <f>V479*(1+Assumptions!$G$48)</f>
        <v>5.1199999999999992</v>
      </c>
      <c r="X479" s="288">
        <f>W479*(1+Assumptions!$G$48)</f>
        <v>5.1199999999999992</v>
      </c>
      <c r="Y479" s="232"/>
      <c r="Z479" s="232"/>
      <c r="AA479" s="232"/>
      <c r="AB479" s="232"/>
      <c r="AC479" s="232"/>
      <c r="AD479" s="232"/>
      <c r="AE479" s="232"/>
      <c r="AF479" s="232"/>
      <c r="AG479" s="232"/>
      <c r="AH479" s="232"/>
      <c r="AI479" s="232"/>
      <c r="AJ479" s="232"/>
      <c r="AK479" s="232"/>
      <c r="AL479" s="232"/>
      <c r="AM479" s="232"/>
      <c r="AN479" s="232"/>
      <c r="AO479" s="232"/>
      <c r="AP479" s="232"/>
      <c r="AQ479" s="232"/>
      <c r="AR479" s="232"/>
    </row>
    <row r="480" spans="1:44" x14ac:dyDescent="0.2">
      <c r="A480" s="232"/>
      <c r="B480" s="295" t="s">
        <v>1002</v>
      </c>
      <c r="C480" s="296" t="b">
        <f t="shared" si="7"/>
        <v>0</v>
      </c>
      <c r="D480" s="7"/>
      <c r="E480" s="287">
        <v>2.67</v>
      </c>
      <c r="F480" s="287">
        <v>2.6899999999999995</v>
      </c>
      <c r="G480" s="287">
        <v>2.7199999999999998</v>
      </c>
      <c r="H480" s="287">
        <v>2.74</v>
      </c>
      <c r="I480" s="287">
        <v>2.75</v>
      </c>
      <c r="J480" s="287">
        <v>2.76</v>
      </c>
      <c r="K480" s="287">
        <v>2.78</v>
      </c>
      <c r="L480" s="287">
        <v>2.8099999999999996</v>
      </c>
      <c r="M480" s="287">
        <v>2.8099999999999996</v>
      </c>
      <c r="N480" s="288">
        <f>M480*(1+Assumptions!$G$48)</f>
        <v>2.8099999999999996</v>
      </c>
      <c r="O480" s="288">
        <f>N480*(1+Assumptions!$G$48)</f>
        <v>2.8099999999999996</v>
      </c>
      <c r="P480" s="288">
        <f>O480*(1+Assumptions!$G$48)</f>
        <v>2.8099999999999996</v>
      </c>
      <c r="Q480" s="288">
        <f>P480*(1+Assumptions!$G$48)</f>
        <v>2.8099999999999996</v>
      </c>
      <c r="R480" s="288">
        <f>Q480*(1+Assumptions!$G$48)</f>
        <v>2.8099999999999996</v>
      </c>
      <c r="S480" s="288">
        <f>R480*(1+Assumptions!$G$48)</f>
        <v>2.8099999999999996</v>
      </c>
      <c r="T480" s="288">
        <f>S480*(1+Assumptions!$G$48)</f>
        <v>2.8099999999999996</v>
      </c>
      <c r="U480" s="288">
        <f>T480*(1+Assumptions!$G$48)</f>
        <v>2.8099999999999996</v>
      </c>
      <c r="V480" s="288">
        <f>U480*(1+Assumptions!$G$48)</f>
        <v>2.8099999999999996</v>
      </c>
      <c r="W480" s="288">
        <f>V480*(1+Assumptions!$G$48)</f>
        <v>2.8099999999999996</v>
      </c>
      <c r="X480" s="288">
        <f>W480*(1+Assumptions!$G$48)</f>
        <v>2.8099999999999996</v>
      </c>
      <c r="Y480" s="232"/>
      <c r="Z480" s="232"/>
      <c r="AA480" s="232"/>
      <c r="AB480" s="232"/>
      <c r="AC480" s="232"/>
      <c r="AD480" s="232"/>
      <c r="AE480" s="232"/>
      <c r="AF480" s="232"/>
      <c r="AG480" s="232"/>
      <c r="AH480" s="232"/>
      <c r="AI480" s="232"/>
      <c r="AJ480" s="232"/>
      <c r="AK480" s="232"/>
      <c r="AL480" s="232"/>
      <c r="AM480" s="232"/>
      <c r="AN480" s="232"/>
      <c r="AO480" s="232"/>
      <c r="AP480" s="232"/>
      <c r="AQ480" s="232"/>
      <c r="AR480" s="232"/>
    </row>
    <row r="481" spans="1:44" x14ac:dyDescent="0.2">
      <c r="A481" s="232"/>
      <c r="B481" s="295" t="s">
        <v>1003</v>
      </c>
      <c r="C481" s="296" t="b">
        <f t="shared" si="7"/>
        <v>0</v>
      </c>
      <c r="D481" s="7"/>
      <c r="E481" s="287">
        <v>4.6500000000000004</v>
      </c>
      <c r="F481" s="287">
        <v>4.71</v>
      </c>
      <c r="G481" s="287">
        <v>4.78</v>
      </c>
      <c r="H481" s="287">
        <v>4.82</v>
      </c>
      <c r="I481" s="287">
        <v>4.83</v>
      </c>
      <c r="J481" s="287">
        <v>4.8600000000000003</v>
      </c>
      <c r="K481" s="287">
        <v>4.92</v>
      </c>
      <c r="L481" s="287">
        <v>5</v>
      </c>
      <c r="M481" s="287">
        <v>5</v>
      </c>
      <c r="N481" s="288">
        <f>M481*(1+Assumptions!$G$48)</f>
        <v>5</v>
      </c>
      <c r="O481" s="288">
        <f>N481*(1+Assumptions!$G$48)</f>
        <v>5</v>
      </c>
      <c r="P481" s="288">
        <f>O481*(1+Assumptions!$G$48)</f>
        <v>5</v>
      </c>
      <c r="Q481" s="288">
        <f>P481*(1+Assumptions!$G$48)</f>
        <v>5</v>
      </c>
      <c r="R481" s="288">
        <f>Q481*(1+Assumptions!$G$48)</f>
        <v>5</v>
      </c>
      <c r="S481" s="288">
        <f>R481*(1+Assumptions!$G$48)</f>
        <v>5</v>
      </c>
      <c r="T481" s="288">
        <f>S481*(1+Assumptions!$G$48)</f>
        <v>5</v>
      </c>
      <c r="U481" s="288">
        <f>T481*(1+Assumptions!$G$48)</f>
        <v>5</v>
      </c>
      <c r="V481" s="288">
        <f>U481*(1+Assumptions!$G$48)</f>
        <v>5</v>
      </c>
      <c r="W481" s="288">
        <f>V481*(1+Assumptions!$G$48)</f>
        <v>5</v>
      </c>
      <c r="X481" s="288">
        <f>W481*(1+Assumptions!$G$48)</f>
        <v>5</v>
      </c>
      <c r="Y481" s="232"/>
      <c r="Z481" s="232"/>
      <c r="AA481" s="232"/>
      <c r="AB481" s="232"/>
      <c r="AC481" s="232"/>
      <c r="AD481" s="232"/>
      <c r="AE481" s="232"/>
      <c r="AF481" s="232"/>
      <c r="AG481" s="232"/>
      <c r="AH481" s="232"/>
      <c r="AI481" s="232"/>
      <c r="AJ481" s="232"/>
      <c r="AK481" s="232"/>
      <c r="AL481" s="232"/>
      <c r="AM481" s="232"/>
      <c r="AN481" s="232"/>
      <c r="AO481" s="232"/>
      <c r="AP481" s="232"/>
      <c r="AQ481" s="232"/>
      <c r="AR481" s="232"/>
    </row>
    <row r="482" spans="1:44" x14ac:dyDescent="0.2">
      <c r="A482" s="232"/>
      <c r="B482" s="295" t="s">
        <v>1004</v>
      </c>
      <c r="C482" s="296" t="b">
        <f t="shared" si="7"/>
        <v>0</v>
      </c>
      <c r="D482" s="7"/>
      <c r="E482" s="287">
        <v>0.18</v>
      </c>
      <c r="F482" s="287">
        <v>0.18</v>
      </c>
      <c r="G482" s="287">
        <v>0.18</v>
      </c>
      <c r="H482" s="287">
        <v>0.18</v>
      </c>
      <c r="I482" s="287">
        <v>0.18</v>
      </c>
      <c r="J482" s="287">
        <v>0.18</v>
      </c>
      <c r="K482" s="287">
        <v>0.18</v>
      </c>
      <c r="L482" s="287">
        <v>0.18</v>
      </c>
      <c r="M482" s="287">
        <v>0.18</v>
      </c>
      <c r="N482" s="288">
        <f>M482*(1+Assumptions!$G$48)</f>
        <v>0.18</v>
      </c>
      <c r="O482" s="288">
        <f>N482*(1+Assumptions!$G$48)</f>
        <v>0.18</v>
      </c>
      <c r="P482" s="288">
        <f>O482*(1+Assumptions!$G$48)</f>
        <v>0.18</v>
      </c>
      <c r="Q482" s="288">
        <f>P482*(1+Assumptions!$G$48)</f>
        <v>0.18</v>
      </c>
      <c r="R482" s="288">
        <f>Q482*(1+Assumptions!$G$48)</f>
        <v>0.18</v>
      </c>
      <c r="S482" s="288">
        <f>R482*(1+Assumptions!$G$48)</f>
        <v>0.18</v>
      </c>
      <c r="T482" s="288">
        <f>S482*(1+Assumptions!$G$48)</f>
        <v>0.18</v>
      </c>
      <c r="U482" s="288">
        <f>T482*(1+Assumptions!$G$48)</f>
        <v>0.18</v>
      </c>
      <c r="V482" s="288">
        <f>U482*(1+Assumptions!$G$48)</f>
        <v>0.18</v>
      </c>
      <c r="W482" s="288">
        <f>V482*(1+Assumptions!$G$48)</f>
        <v>0.18</v>
      </c>
      <c r="X482" s="288">
        <f>W482*(1+Assumptions!$G$48)</f>
        <v>0.18</v>
      </c>
      <c r="Y482" s="232"/>
      <c r="Z482" s="232"/>
      <c r="AA482" s="232"/>
      <c r="AB482" s="232"/>
      <c r="AC482" s="232"/>
      <c r="AD482" s="232"/>
      <c r="AE482" s="232"/>
      <c r="AF482" s="232"/>
      <c r="AG482" s="232"/>
      <c r="AH482" s="232"/>
      <c r="AI482" s="232"/>
      <c r="AJ482" s="232"/>
      <c r="AK482" s="232"/>
      <c r="AL482" s="232"/>
      <c r="AM482" s="232"/>
      <c r="AN482" s="232"/>
      <c r="AO482" s="232"/>
      <c r="AP482" s="232"/>
      <c r="AQ482" s="232"/>
      <c r="AR482" s="232"/>
    </row>
    <row r="483" spans="1:44" x14ac:dyDescent="0.2">
      <c r="A483" s="232"/>
      <c r="B483" s="295" t="s">
        <v>1005</v>
      </c>
      <c r="C483" s="296" t="b">
        <f t="shared" si="7"/>
        <v>0</v>
      </c>
      <c r="D483" s="7"/>
      <c r="E483" s="287">
        <v>0</v>
      </c>
      <c r="F483" s="287">
        <v>0</v>
      </c>
      <c r="G483" s="287">
        <v>0</v>
      </c>
      <c r="H483" s="287">
        <v>0</v>
      </c>
      <c r="I483" s="287">
        <v>0</v>
      </c>
      <c r="J483" s="287">
        <v>0</v>
      </c>
      <c r="K483" s="287">
        <v>0</v>
      </c>
      <c r="L483" s="287">
        <v>0</v>
      </c>
      <c r="M483" s="287">
        <v>0</v>
      </c>
      <c r="N483" s="288">
        <f>M483*(1+Assumptions!$G$48)</f>
        <v>0</v>
      </c>
      <c r="O483" s="288">
        <f>N483*(1+Assumptions!$G$48)</f>
        <v>0</v>
      </c>
      <c r="P483" s="288">
        <f>O483*(1+Assumptions!$G$48)</f>
        <v>0</v>
      </c>
      <c r="Q483" s="288">
        <f>P483*(1+Assumptions!$G$48)</f>
        <v>0</v>
      </c>
      <c r="R483" s="288">
        <f>Q483*(1+Assumptions!$G$48)</f>
        <v>0</v>
      </c>
      <c r="S483" s="288">
        <f>R483*(1+Assumptions!$G$48)</f>
        <v>0</v>
      </c>
      <c r="T483" s="288">
        <f>S483*(1+Assumptions!$G$48)</f>
        <v>0</v>
      </c>
      <c r="U483" s="288">
        <f>T483*(1+Assumptions!$G$48)</f>
        <v>0</v>
      </c>
      <c r="V483" s="288">
        <f>U483*(1+Assumptions!$G$48)</f>
        <v>0</v>
      </c>
      <c r="W483" s="288">
        <f>V483*(1+Assumptions!$G$48)</f>
        <v>0</v>
      </c>
      <c r="X483" s="288">
        <f>W483*(1+Assumptions!$G$48)</f>
        <v>0</v>
      </c>
      <c r="Y483" s="232"/>
      <c r="Z483" s="232"/>
      <c r="AA483" s="232"/>
      <c r="AB483" s="232"/>
      <c r="AC483" s="232"/>
      <c r="AD483" s="232"/>
      <c r="AE483" s="232"/>
      <c r="AF483" s="232"/>
      <c r="AG483" s="232"/>
      <c r="AH483" s="232"/>
      <c r="AI483" s="232"/>
      <c r="AJ483" s="232"/>
      <c r="AK483" s="232"/>
      <c r="AL483" s="232"/>
      <c r="AM483" s="232"/>
      <c r="AN483" s="232"/>
      <c r="AO483" s="232"/>
      <c r="AP483" s="232"/>
      <c r="AQ483" s="232"/>
      <c r="AR483" s="232"/>
    </row>
    <row r="484" spans="1:44" x14ac:dyDescent="0.2">
      <c r="A484" s="232"/>
      <c r="B484" s="295" t="s">
        <v>1006</v>
      </c>
      <c r="C484" s="296" t="b">
        <f t="shared" si="7"/>
        <v>0</v>
      </c>
      <c r="D484" s="7"/>
      <c r="E484" s="287">
        <v>3.9699999999999998</v>
      </c>
      <c r="F484" s="287">
        <v>4.1100000000000003</v>
      </c>
      <c r="G484" s="287">
        <v>4.25</v>
      </c>
      <c r="H484" s="287">
        <v>4.38</v>
      </c>
      <c r="I484" s="287">
        <v>4.5</v>
      </c>
      <c r="J484" s="287">
        <v>4.62</v>
      </c>
      <c r="K484" s="287">
        <v>4.76</v>
      </c>
      <c r="L484" s="287">
        <v>4.8899999999999997</v>
      </c>
      <c r="M484" s="287">
        <v>5.03</v>
      </c>
      <c r="N484" s="288">
        <f>M484*(1+Assumptions!$G$48)</f>
        <v>5.03</v>
      </c>
      <c r="O484" s="288">
        <f>N484*(1+Assumptions!$G$48)</f>
        <v>5.03</v>
      </c>
      <c r="P484" s="288">
        <f>O484*(1+Assumptions!$G$48)</f>
        <v>5.03</v>
      </c>
      <c r="Q484" s="288">
        <f>P484*(1+Assumptions!$G$48)</f>
        <v>5.03</v>
      </c>
      <c r="R484" s="288">
        <f>Q484*(1+Assumptions!$G$48)</f>
        <v>5.03</v>
      </c>
      <c r="S484" s="288">
        <f>R484*(1+Assumptions!$G$48)</f>
        <v>5.03</v>
      </c>
      <c r="T484" s="288">
        <f>S484*(1+Assumptions!$G$48)</f>
        <v>5.03</v>
      </c>
      <c r="U484" s="288">
        <f>T484*(1+Assumptions!$G$48)</f>
        <v>5.03</v>
      </c>
      <c r="V484" s="288">
        <f>U484*(1+Assumptions!$G$48)</f>
        <v>5.03</v>
      </c>
      <c r="W484" s="288">
        <f>V484*(1+Assumptions!$G$48)</f>
        <v>5.03</v>
      </c>
      <c r="X484" s="288">
        <f>W484*(1+Assumptions!$G$48)</f>
        <v>5.03</v>
      </c>
      <c r="Y484" s="232"/>
      <c r="Z484" s="232"/>
      <c r="AA484" s="232"/>
      <c r="AB484" s="232"/>
      <c r="AC484" s="232"/>
      <c r="AD484" s="232"/>
      <c r="AE484" s="232"/>
      <c r="AF484" s="232"/>
      <c r="AG484" s="232"/>
      <c r="AH484" s="232"/>
      <c r="AI484" s="232"/>
      <c r="AJ484" s="232"/>
      <c r="AK484" s="232"/>
      <c r="AL484" s="232"/>
      <c r="AM484" s="232"/>
      <c r="AN484" s="232"/>
      <c r="AO484" s="232"/>
      <c r="AP484" s="232"/>
      <c r="AQ484" s="232"/>
      <c r="AR484" s="232"/>
    </row>
    <row r="485" spans="1:44" x14ac:dyDescent="0.2">
      <c r="A485" s="232"/>
      <c r="B485" s="295" t="s">
        <v>1007</v>
      </c>
      <c r="C485" s="296" t="b">
        <f t="shared" si="7"/>
        <v>0</v>
      </c>
      <c r="D485" s="7"/>
      <c r="E485" s="287">
        <v>2.16</v>
      </c>
      <c r="F485" s="287">
        <v>2.23</v>
      </c>
      <c r="G485" s="287">
        <v>2.2999999999999998</v>
      </c>
      <c r="H485" s="287">
        <v>2.36</v>
      </c>
      <c r="I485" s="287">
        <v>2.42</v>
      </c>
      <c r="J485" s="287">
        <v>2.48</v>
      </c>
      <c r="K485" s="287">
        <v>2.5499999999999998</v>
      </c>
      <c r="L485" s="287">
        <v>2.62</v>
      </c>
      <c r="M485" s="287">
        <v>2.6899999999999995</v>
      </c>
      <c r="N485" s="288">
        <f>M485*(1+Assumptions!$G$48)</f>
        <v>2.6899999999999995</v>
      </c>
      <c r="O485" s="288">
        <f>N485*(1+Assumptions!$G$48)</f>
        <v>2.6899999999999995</v>
      </c>
      <c r="P485" s="288">
        <f>O485*(1+Assumptions!$G$48)</f>
        <v>2.6899999999999995</v>
      </c>
      <c r="Q485" s="288">
        <f>P485*(1+Assumptions!$G$48)</f>
        <v>2.6899999999999995</v>
      </c>
      <c r="R485" s="288">
        <f>Q485*(1+Assumptions!$G$48)</f>
        <v>2.6899999999999995</v>
      </c>
      <c r="S485" s="288">
        <f>R485*(1+Assumptions!$G$48)</f>
        <v>2.6899999999999995</v>
      </c>
      <c r="T485" s="288">
        <f>S485*(1+Assumptions!$G$48)</f>
        <v>2.6899999999999995</v>
      </c>
      <c r="U485" s="288">
        <f>T485*(1+Assumptions!$G$48)</f>
        <v>2.6899999999999995</v>
      </c>
      <c r="V485" s="288">
        <f>U485*(1+Assumptions!$G$48)</f>
        <v>2.6899999999999995</v>
      </c>
      <c r="W485" s="288">
        <f>V485*(1+Assumptions!$G$48)</f>
        <v>2.6899999999999995</v>
      </c>
      <c r="X485" s="288">
        <f>W485*(1+Assumptions!$G$48)</f>
        <v>2.6899999999999995</v>
      </c>
      <c r="Y485" s="232"/>
      <c r="Z485" s="232"/>
      <c r="AA485" s="232"/>
      <c r="AB485" s="232"/>
      <c r="AC485" s="232"/>
      <c r="AD485" s="232"/>
      <c r="AE485" s="232"/>
      <c r="AF485" s="232"/>
      <c r="AG485" s="232"/>
      <c r="AH485" s="232"/>
      <c r="AI485" s="232"/>
      <c r="AJ485" s="232"/>
      <c r="AK485" s="232"/>
      <c r="AL485" s="232"/>
      <c r="AM485" s="232"/>
      <c r="AN485" s="232"/>
      <c r="AO485" s="232"/>
      <c r="AP485" s="232"/>
      <c r="AQ485" s="232"/>
      <c r="AR485" s="232"/>
    </row>
    <row r="486" spans="1:44" x14ac:dyDescent="0.2">
      <c r="A486" s="232"/>
      <c r="B486" s="295" t="s">
        <v>1008</v>
      </c>
      <c r="C486" s="296" t="b">
        <f t="shared" si="7"/>
        <v>0</v>
      </c>
      <c r="D486" s="7"/>
      <c r="E486" s="287">
        <v>2.91</v>
      </c>
      <c r="F486" s="287">
        <v>3.01</v>
      </c>
      <c r="G486" s="287">
        <v>3.1099999999999994</v>
      </c>
      <c r="H486" s="287">
        <v>3.21</v>
      </c>
      <c r="I486" s="287">
        <v>3.29</v>
      </c>
      <c r="J486" s="287">
        <v>3.37</v>
      </c>
      <c r="K486" s="287">
        <v>3.4699999999999998</v>
      </c>
      <c r="L486" s="287">
        <v>3.58</v>
      </c>
      <c r="M486" s="287">
        <v>3.66</v>
      </c>
      <c r="N486" s="288">
        <f>M486*(1+Assumptions!$G$48)</f>
        <v>3.66</v>
      </c>
      <c r="O486" s="288">
        <f>N486*(1+Assumptions!$G$48)</f>
        <v>3.66</v>
      </c>
      <c r="P486" s="288">
        <f>O486*(1+Assumptions!$G$48)</f>
        <v>3.66</v>
      </c>
      <c r="Q486" s="288">
        <f>P486*(1+Assumptions!$G$48)</f>
        <v>3.66</v>
      </c>
      <c r="R486" s="288">
        <f>Q486*(1+Assumptions!$G$48)</f>
        <v>3.66</v>
      </c>
      <c r="S486" s="288">
        <f>R486*(1+Assumptions!$G$48)</f>
        <v>3.66</v>
      </c>
      <c r="T486" s="288">
        <f>S486*(1+Assumptions!$G$48)</f>
        <v>3.66</v>
      </c>
      <c r="U486" s="288">
        <f>T486*(1+Assumptions!$G$48)</f>
        <v>3.66</v>
      </c>
      <c r="V486" s="288">
        <f>U486*(1+Assumptions!$G$48)</f>
        <v>3.66</v>
      </c>
      <c r="W486" s="288">
        <f>V486*(1+Assumptions!$G$48)</f>
        <v>3.66</v>
      </c>
      <c r="X486" s="288">
        <f>W486*(1+Assumptions!$G$48)</f>
        <v>3.66</v>
      </c>
      <c r="Y486" s="232"/>
      <c r="Z486" s="232"/>
      <c r="AA486" s="232"/>
      <c r="AB486" s="232"/>
      <c r="AC486" s="232"/>
      <c r="AD486" s="232"/>
      <c r="AE486" s="232"/>
      <c r="AF486" s="232"/>
      <c r="AG486" s="232"/>
      <c r="AH486" s="232"/>
      <c r="AI486" s="232"/>
      <c r="AJ486" s="232"/>
      <c r="AK486" s="232"/>
      <c r="AL486" s="232"/>
      <c r="AM486" s="232"/>
      <c r="AN486" s="232"/>
      <c r="AO486" s="232"/>
      <c r="AP486" s="232"/>
      <c r="AQ486" s="232"/>
      <c r="AR486" s="232"/>
    </row>
    <row r="487" spans="1:44" x14ac:dyDescent="0.2">
      <c r="A487" s="232"/>
      <c r="B487" s="295" t="s">
        <v>1009</v>
      </c>
      <c r="C487" s="296" t="b">
        <f t="shared" si="7"/>
        <v>0</v>
      </c>
      <c r="D487" s="7"/>
      <c r="E487" s="287">
        <v>4.2300000000000004</v>
      </c>
      <c r="F487" s="287">
        <v>4.3</v>
      </c>
      <c r="G487" s="287">
        <v>4.3699999999999992</v>
      </c>
      <c r="H487" s="287">
        <v>4.43</v>
      </c>
      <c r="I487" s="287">
        <v>4.49</v>
      </c>
      <c r="J487" s="287">
        <v>4.55</v>
      </c>
      <c r="K487" s="287">
        <v>4.6099999999999994</v>
      </c>
      <c r="L487" s="287">
        <v>4.7</v>
      </c>
      <c r="M487" s="287">
        <v>4.8</v>
      </c>
      <c r="N487" s="288">
        <f>M487*(1+Assumptions!$G$48)</f>
        <v>4.8</v>
      </c>
      <c r="O487" s="288">
        <f>N487*(1+Assumptions!$G$48)</f>
        <v>4.8</v>
      </c>
      <c r="P487" s="288">
        <f>O487*(1+Assumptions!$G$48)</f>
        <v>4.8</v>
      </c>
      <c r="Q487" s="288">
        <f>P487*(1+Assumptions!$G$48)</f>
        <v>4.8</v>
      </c>
      <c r="R487" s="288">
        <f>Q487*(1+Assumptions!$G$48)</f>
        <v>4.8</v>
      </c>
      <c r="S487" s="288">
        <f>R487*(1+Assumptions!$G$48)</f>
        <v>4.8</v>
      </c>
      <c r="T487" s="288">
        <f>S487*(1+Assumptions!$G$48)</f>
        <v>4.8</v>
      </c>
      <c r="U487" s="288">
        <f>T487*(1+Assumptions!$G$48)</f>
        <v>4.8</v>
      </c>
      <c r="V487" s="288">
        <f>U487*(1+Assumptions!$G$48)</f>
        <v>4.8</v>
      </c>
      <c r="W487" s="288">
        <f>V487*(1+Assumptions!$G$48)</f>
        <v>4.8</v>
      </c>
      <c r="X487" s="288">
        <f>W487*(1+Assumptions!$G$48)</f>
        <v>4.8</v>
      </c>
      <c r="Y487" s="232"/>
      <c r="Z487" s="232"/>
      <c r="AA487" s="232"/>
      <c r="AB487" s="232"/>
      <c r="AC487" s="232"/>
      <c r="AD487" s="232"/>
      <c r="AE487" s="232"/>
      <c r="AF487" s="232"/>
      <c r="AG487" s="232"/>
      <c r="AH487" s="232"/>
      <c r="AI487" s="232"/>
      <c r="AJ487" s="232"/>
      <c r="AK487" s="232"/>
      <c r="AL487" s="232"/>
      <c r="AM487" s="232"/>
      <c r="AN487" s="232"/>
      <c r="AO487" s="232"/>
      <c r="AP487" s="232"/>
      <c r="AQ487" s="232"/>
      <c r="AR487" s="232"/>
    </row>
    <row r="488" spans="1:44" x14ac:dyDescent="0.2">
      <c r="A488" s="232"/>
      <c r="B488" s="295" t="s">
        <v>1010</v>
      </c>
      <c r="C488" s="296" t="b">
        <f t="shared" si="7"/>
        <v>0</v>
      </c>
      <c r="D488" s="7"/>
      <c r="E488" s="287">
        <v>0.53</v>
      </c>
      <c r="F488" s="287">
        <v>0.54</v>
      </c>
      <c r="G488" s="287">
        <v>0.56000000000000005</v>
      </c>
      <c r="H488" s="287">
        <v>0.56999999999999995</v>
      </c>
      <c r="I488" s="287">
        <v>0.57999999999999996</v>
      </c>
      <c r="J488" s="287">
        <v>0.57999999999999996</v>
      </c>
      <c r="K488" s="287">
        <v>0.6</v>
      </c>
      <c r="L488" s="287">
        <v>0.62999999999999989</v>
      </c>
      <c r="M488" s="287">
        <v>0.62999999999999989</v>
      </c>
      <c r="N488" s="288">
        <f>M488*(1+Assumptions!$G$48)</f>
        <v>0.62999999999999989</v>
      </c>
      <c r="O488" s="288">
        <f>N488*(1+Assumptions!$G$48)</f>
        <v>0.62999999999999989</v>
      </c>
      <c r="P488" s="288">
        <f>O488*(1+Assumptions!$G$48)</f>
        <v>0.62999999999999989</v>
      </c>
      <c r="Q488" s="288">
        <f>P488*(1+Assumptions!$G$48)</f>
        <v>0.62999999999999989</v>
      </c>
      <c r="R488" s="288">
        <f>Q488*(1+Assumptions!$G$48)</f>
        <v>0.62999999999999989</v>
      </c>
      <c r="S488" s="288">
        <f>R488*(1+Assumptions!$G$48)</f>
        <v>0.62999999999999989</v>
      </c>
      <c r="T488" s="288">
        <f>S488*(1+Assumptions!$G$48)</f>
        <v>0.62999999999999989</v>
      </c>
      <c r="U488" s="288">
        <f>T488*(1+Assumptions!$G$48)</f>
        <v>0.62999999999999989</v>
      </c>
      <c r="V488" s="288">
        <f>U488*(1+Assumptions!$G$48)</f>
        <v>0.62999999999999989</v>
      </c>
      <c r="W488" s="288">
        <f>V488*(1+Assumptions!$G$48)</f>
        <v>0.62999999999999989</v>
      </c>
      <c r="X488" s="288">
        <f>W488*(1+Assumptions!$G$48)</f>
        <v>0.62999999999999989</v>
      </c>
      <c r="Y488" s="232"/>
      <c r="Z488" s="232"/>
      <c r="AA488" s="232"/>
      <c r="AB488" s="232"/>
      <c r="AC488" s="232"/>
      <c r="AD488" s="232"/>
      <c r="AE488" s="232"/>
      <c r="AF488" s="232"/>
      <c r="AG488" s="232"/>
      <c r="AH488" s="232"/>
      <c r="AI488" s="232"/>
      <c r="AJ488" s="232"/>
      <c r="AK488" s="232"/>
      <c r="AL488" s="232"/>
      <c r="AM488" s="232"/>
      <c r="AN488" s="232"/>
      <c r="AO488" s="232"/>
      <c r="AP488" s="232"/>
      <c r="AQ488" s="232"/>
      <c r="AR488" s="232"/>
    </row>
    <row r="489" spans="1:44" x14ac:dyDescent="0.2">
      <c r="A489" s="232"/>
      <c r="B489" s="295" t="s">
        <v>1011</v>
      </c>
      <c r="C489" s="296" t="b">
        <f t="shared" si="7"/>
        <v>0</v>
      </c>
      <c r="D489" s="7"/>
      <c r="E489" s="287">
        <v>0.3</v>
      </c>
      <c r="F489" s="287">
        <v>0.31</v>
      </c>
      <c r="G489" s="287">
        <v>0.31999999999999995</v>
      </c>
      <c r="H489" s="287">
        <v>0.31999999999999995</v>
      </c>
      <c r="I489" s="287">
        <v>0.32999999999999996</v>
      </c>
      <c r="J489" s="287">
        <v>0.33999999999999997</v>
      </c>
      <c r="K489" s="287">
        <v>0.35</v>
      </c>
      <c r="L489" s="287">
        <v>0.36</v>
      </c>
      <c r="M489" s="287">
        <v>0.36</v>
      </c>
      <c r="N489" s="288">
        <f>M489*(1+Assumptions!$G$48)</f>
        <v>0.36</v>
      </c>
      <c r="O489" s="288">
        <f>N489*(1+Assumptions!$G$48)</f>
        <v>0.36</v>
      </c>
      <c r="P489" s="288">
        <f>O489*(1+Assumptions!$G$48)</f>
        <v>0.36</v>
      </c>
      <c r="Q489" s="288">
        <f>P489*(1+Assumptions!$G$48)</f>
        <v>0.36</v>
      </c>
      <c r="R489" s="288">
        <f>Q489*(1+Assumptions!$G$48)</f>
        <v>0.36</v>
      </c>
      <c r="S489" s="288">
        <f>R489*(1+Assumptions!$G$48)</f>
        <v>0.36</v>
      </c>
      <c r="T489" s="288">
        <f>S489*(1+Assumptions!$G$48)</f>
        <v>0.36</v>
      </c>
      <c r="U489" s="288">
        <f>T489*(1+Assumptions!$G$48)</f>
        <v>0.36</v>
      </c>
      <c r="V489" s="288">
        <f>U489*(1+Assumptions!$G$48)</f>
        <v>0.36</v>
      </c>
      <c r="W489" s="288">
        <f>V489*(1+Assumptions!$G$48)</f>
        <v>0.36</v>
      </c>
      <c r="X489" s="288">
        <f>W489*(1+Assumptions!$G$48)</f>
        <v>0.36</v>
      </c>
      <c r="Y489" s="232"/>
      <c r="Z489" s="232"/>
      <c r="AA489" s="232"/>
      <c r="AB489" s="232"/>
      <c r="AC489" s="232"/>
      <c r="AD489" s="232"/>
      <c r="AE489" s="232"/>
      <c r="AF489" s="232"/>
      <c r="AG489" s="232"/>
      <c r="AH489" s="232"/>
      <c r="AI489" s="232"/>
      <c r="AJ489" s="232"/>
      <c r="AK489" s="232"/>
      <c r="AL489" s="232"/>
      <c r="AM489" s="232"/>
      <c r="AN489" s="232"/>
      <c r="AO489" s="232"/>
      <c r="AP489" s="232"/>
      <c r="AQ489" s="232"/>
      <c r="AR489" s="232"/>
    </row>
    <row r="490" spans="1:44" x14ac:dyDescent="0.2">
      <c r="A490" s="232"/>
      <c r="B490" s="295" t="s">
        <v>1012</v>
      </c>
      <c r="C490" s="296" t="b">
        <f t="shared" si="7"/>
        <v>0</v>
      </c>
      <c r="D490" s="7"/>
      <c r="E490" s="287">
        <v>2.12</v>
      </c>
      <c r="F490" s="287">
        <v>2.1800000000000002</v>
      </c>
      <c r="G490" s="287">
        <v>2.2599999999999998</v>
      </c>
      <c r="H490" s="287">
        <v>2.3199999999999998</v>
      </c>
      <c r="I490" s="287">
        <v>2.36</v>
      </c>
      <c r="J490" s="287">
        <v>2.41</v>
      </c>
      <c r="K490" s="287">
        <v>2.4900000000000002</v>
      </c>
      <c r="L490" s="287">
        <v>2.5699999999999994</v>
      </c>
      <c r="M490" s="287">
        <v>2.6099999999999994</v>
      </c>
      <c r="N490" s="288">
        <f>M490*(1+Assumptions!$G$48)</f>
        <v>2.6099999999999994</v>
      </c>
      <c r="O490" s="288">
        <f>N490*(1+Assumptions!$G$48)</f>
        <v>2.6099999999999994</v>
      </c>
      <c r="P490" s="288">
        <f>O490*(1+Assumptions!$G$48)</f>
        <v>2.6099999999999994</v>
      </c>
      <c r="Q490" s="288">
        <f>P490*(1+Assumptions!$G$48)</f>
        <v>2.6099999999999994</v>
      </c>
      <c r="R490" s="288">
        <f>Q490*(1+Assumptions!$G$48)</f>
        <v>2.6099999999999994</v>
      </c>
      <c r="S490" s="288">
        <f>R490*(1+Assumptions!$G$48)</f>
        <v>2.6099999999999994</v>
      </c>
      <c r="T490" s="288">
        <f>S490*(1+Assumptions!$G$48)</f>
        <v>2.6099999999999994</v>
      </c>
      <c r="U490" s="288">
        <f>T490*(1+Assumptions!$G$48)</f>
        <v>2.6099999999999994</v>
      </c>
      <c r="V490" s="288">
        <f>U490*(1+Assumptions!$G$48)</f>
        <v>2.6099999999999994</v>
      </c>
      <c r="W490" s="288">
        <f>V490*(1+Assumptions!$G$48)</f>
        <v>2.6099999999999994</v>
      </c>
      <c r="X490" s="288">
        <f>W490*(1+Assumptions!$G$48)</f>
        <v>2.6099999999999994</v>
      </c>
      <c r="Y490" s="232"/>
      <c r="Z490" s="232"/>
      <c r="AA490" s="232"/>
      <c r="AB490" s="232"/>
      <c r="AC490" s="232"/>
      <c r="AD490" s="232"/>
      <c r="AE490" s="232"/>
      <c r="AF490" s="232"/>
      <c r="AG490" s="232"/>
      <c r="AH490" s="232"/>
      <c r="AI490" s="232"/>
      <c r="AJ490" s="232"/>
      <c r="AK490" s="232"/>
      <c r="AL490" s="232"/>
      <c r="AM490" s="232"/>
      <c r="AN490" s="232"/>
      <c r="AO490" s="232"/>
      <c r="AP490" s="232"/>
      <c r="AQ490" s="232"/>
      <c r="AR490" s="232"/>
    </row>
    <row r="491" spans="1:44" x14ac:dyDescent="0.2">
      <c r="A491" s="232"/>
      <c r="B491" s="295" t="s">
        <v>1013</v>
      </c>
      <c r="C491" s="296" t="b">
        <f t="shared" si="7"/>
        <v>0</v>
      </c>
      <c r="D491" s="7"/>
      <c r="E491" s="287">
        <v>1.19</v>
      </c>
      <c r="F491" s="287">
        <v>1.23</v>
      </c>
      <c r="G491" s="287">
        <v>1.27</v>
      </c>
      <c r="H491" s="287">
        <v>1.31</v>
      </c>
      <c r="I491" s="287">
        <v>1.3399999999999999</v>
      </c>
      <c r="J491" s="287">
        <v>1.37</v>
      </c>
      <c r="K491" s="287">
        <v>1.41</v>
      </c>
      <c r="L491" s="287">
        <v>1.46</v>
      </c>
      <c r="M491" s="287">
        <v>1.49</v>
      </c>
      <c r="N491" s="288">
        <f>M491*(1+Assumptions!$G$48)</f>
        <v>1.49</v>
      </c>
      <c r="O491" s="288">
        <f>N491*(1+Assumptions!$G$48)</f>
        <v>1.49</v>
      </c>
      <c r="P491" s="288">
        <f>O491*(1+Assumptions!$G$48)</f>
        <v>1.49</v>
      </c>
      <c r="Q491" s="288">
        <f>P491*(1+Assumptions!$G$48)</f>
        <v>1.49</v>
      </c>
      <c r="R491" s="288">
        <f>Q491*(1+Assumptions!$G$48)</f>
        <v>1.49</v>
      </c>
      <c r="S491" s="288">
        <f>R491*(1+Assumptions!$G$48)</f>
        <v>1.49</v>
      </c>
      <c r="T491" s="288">
        <f>S491*(1+Assumptions!$G$48)</f>
        <v>1.49</v>
      </c>
      <c r="U491" s="288">
        <f>T491*(1+Assumptions!$G$48)</f>
        <v>1.49</v>
      </c>
      <c r="V491" s="288">
        <f>U491*(1+Assumptions!$G$48)</f>
        <v>1.49</v>
      </c>
      <c r="W491" s="288">
        <f>V491*(1+Assumptions!$G$48)</f>
        <v>1.49</v>
      </c>
      <c r="X491" s="288">
        <f>W491*(1+Assumptions!$G$48)</f>
        <v>1.49</v>
      </c>
      <c r="Y491" s="232"/>
      <c r="Z491" s="232"/>
      <c r="AA491" s="232"/>
      <c r="AB491" s="232"/>
      <c r="AC491" s="232"/>
      <c r="AD491" s="232"/>
      <c r="AE491" s="232"/>
      <c r="AF491" s="232"/>
      <c r="AG491" s="232"/>
      <c r="AH491" s="232"/>
      <c r="AI491" s="232"/>
      <c r="AJ491" s="232"/>
      <c r="AK491" s="232"/>
      <c r="AL491" s="232"/>
      <c r="AM491" s="232"/>
      <c r="AN491" s="232"/>
      <c r="AO491" s="232"/>
      <c r="AP491" s="232"/>
      <c r="AQ491" s="232"/>
      <c r="AR491" s="232"/>
    </row>
    <row r="492" spans="1:44" x14ac:dyDescent="0.2">
      <c r="A492" s="232"/>
      <c r="B492" s="295" t="s">
        <v>1014</v>
      </c>
      <c r="C492" s="296" t="b">
        <f t="shared" si="7"/>
        <v>0</v>
      </c>
      <c r="D492" s="7"/>
      <c r="E492" s="287">
        <v>3.44</v>
      </c>
      <c r="F492" s="287">
        <v>3.56</v>
      </c>
      <c r="G492" s="287">
        <v>3.6899999999999995</v>
      </c>
      <c r="H492" s="287">
        <v>3.8099999999999996</v>
      </c>
      <c r="I492" s="287">
        <v>3.92</v>
      </c>
      <c r="J492" s="287">
        <v>4.03</v>
      </c>
      <c r="K492" s="287">
        <v>4.1399999999999997</v>
      </c>
      <c r="L492" s="287">
        <v>4.2699999999999996</v>
      </c>
      <c r="M492" s="287">
        <v>4.3899999999999997</v>
      </c>
      <c r="N492" s="288">
        <f>M492*(1+Assumptions!$G$48)</f>
        <v>4.3899999999999997</v>
      </c>
      <c r="O492" s="288">
        <f>N492*(1+Assumptions!$G$48)</f>
        <v>4.3899999999999997</v>
      </c>
      <c r="P492" s="288">
        <f>O492*(1+Assumptions!$G$48)</f>
        <v>4.3899999999999997</v>
      </c>
      <c r="Q492" s="288">
        <f>P492*(1+Assumptions!$G$48)</f>
        <v>4.3899999999999997</v>
      </c>
      <c r="R492" s="288">
        <f>Q492*(1+Assumptions!$G$48)</f>
        <v>4.3899999999999997</v>
      </c>
      <c r="S492" s="288">
        <f>R492*(1+Assumptions!$G$48)</f>
        <v>4.3899999999999997</v>
      </c>
      <c r="T492" s="288">
        <f>S492*(1+Assumptions!$G$48)</f>
        <v>4.3899999999999997</v>
      </c>
      <c r="U492" s="288">
        <f>T492*(1+Assumptions!$G$48)</f>
        <v>4.3899999999999997</v>
      </c>
      <c r="V492" s="288">
        <f>U492*(1+Assumptions!$G$48)</f>
        <v>4.3899999999999997</v>
      </c>
      <c r="W492" s="288">
        <f>V492*(1+Assumptions!$G$48)</f>
        <v>4.3899999999999997</v>
      </c>
      <c r="X492" s="288">
        <f>W492*(1+Assumptions!$G$48)</f>
        <v>4.3899999999999997</v>
      </c>
      <c r="Y492" s="232"/>
      <c r="Z492" s="232"/>
      <c r="AA492" s="232"/>
      <c r="AB492" s="232"/>
      <c r="AC492" s="232"/>
      <c r="AD492" s="232"/>
      <c r="AE492" s="232"/>
      <c r="AF492" s="232"/>
      <c r="AG492" s="232"/>
      <c r="AH492" s="232"/>
      <c r="AI492" s="232"/>
      <c r="AJ492" s="232"/>
      <c r="AK492" s="232"/>
      <c r="AL492" s="232"/>
      <c r="AM492" s="232"/>
      <c r="AN492" s="232"/>
      <c r="AO492" s="232"/>
      <c r="AP492" s="232"/>
      <c r="AQ492" s="232"/>
      <c r="AR492" s="232"/>
    </row>
    <row r="493" spans="1:44" x14ac:dyDescent="0.2">
      <c r="A493" s="232"/>
      <c r="B493" s="295" t="s">
        <v>1015</v>
      </c>
      <c r="C493" s="296" t="b">
        <f t="shared" si="7"/>
        <v>0</v>
      </c>
      <c r="D493" s="7"/>
      <c r="E493" s="287">
        <v>4.09</v>
      </c>
      <c r="F493" s="287">
        <v>4.24</v>
      </c>
      <c r="G493" s="287">
        <v>4.38</v>
      </c>
      <c r="H493" s="287">
        <v>4.5199999999999996</v>
      </c>
      <c r="I493" s="287">
        <v>4.6399999999999997</v>
      </c>
      <c r="J493" s="287">
        <v>4.7699999999999996</v>
      </c>
      <c r="K493" s="287">
        <v>4.91</v>
      </c>
      <c r="L493" s="287">
        <v>5.05</v>
      </c>
      <c r="M493" s="287">
        <v>5.18</v>
      </c>
      <c r="N493" s="288">
        <f>M493*(1+Assumptions!$G$48)</f>
        <v>5.18</v>
      </c>
      <c r="O493" s="288">
        <f>N493*(1+Assumptions!$G$48)</f>
        <v>5.18</v>
      </c>
      <c r="P493" s="288">
        <f>O493*(1+Assumptions!$G$48)</f>
        <v>5.18</v>
      </c>
      <c r="Q493" s="288">
        <f>P493*(1+Assumptions!$G$48)</f>
        <v>5.18</v>
      </c>
      <c r="R493" s="288">
        <f>Q493*(1+Assumptions!$G$48)</f>
        <v>5.18</v>
      </c>
      <c r="S493" s="288">
        <f>R493*(1+Assumptions!$G$48)</f>
        <v>5.18</v>
      </c>
      <c r="T493" s="288">
        <f>S493*(1+Assumptions!$G$48)</f>
        <v>5.18</v>
      </c>
      <c r="U493" s="288">
        <f>T493*(1+Assumptions!$G$48)</f>
        <v>5.18</v>
      </c>
      <c r="V493" s="288">
        <f>U493*(1+Assumptions!$G$48)</f>
        <v>5.18</v>
      </c>
      <c r="W493" s="288">
        <f>V493*(1+Assumptions!$G$48)</f>
        <v>5.18</v>
      </c>
      <c r="X493" s="288">
        <f>W493*(1+Assumptions!$G$48)</f>
        <v>5.18</v>
      </c>
      <c r="Y493" s="232"/>
      <c r="Z493" s="232"/>
      <c r="AA493" s="232"/>
      <c r="AB493" s="232"/>
      <c r="AC493" s="232"/>
      <c r="AD493" s="232"/>
      <c r="AE493" s="232"/>
      <c r="AF493" s="232"/>
      <c r="AG493" s="232"/>
      <c r="AH493" s="232"/>
      <c r="AI493" s="232"/>
      <c r="AJ493" s="232"/>
      <c r="AK493" s="232"/>
      <c r="AL493" s="232"/>
      <c r="AM493" s="232"/>
      <c r="AN493" s="232"/>
      <c r="AO493" s="232"/>
      <c r="AP493" s="232"/>
      <c r="AQ493" s="232"/>
      <c r="AR493" s="232"/>
    </row>
    <row r="494" spans="1:44" x14ac:dyDescent="0.2">
      <c r="A494" s="232"/>
      <c r="B494" s="295" t="s">
        <v>1016</v>
      </c>
      <c r="C494" s="296" t="b">
        <f t="shared" si="7"/>
        <v>0</v>
      </c>
      <c r="D494" s="7"/>
      <c r="E494" s="287">
        <v>3.58</v>
      </c>
      <c r="F494" s="287">
        <v>3.67</v>
      </c>
      <c r="G494" s="287">
        <v>3.7699999999999996</v>
      </c>
      <c r="H494" s="287">
        <v>3.86</v>
      </c>
      <c r="I494" s="287">
        <v>3.94</v>
      </c>
      <c r="J494" s="287">
        <v>4.0199999999999996</v>
      </c>
      <c r="K494" s="287">
        <v>4.12</v>
      </c>
      <c r="L494" s="287">
        <v>4.2099999999999991</v>
      </c>
      <c r="M494" s="287">
        <v>4.3099999999999996</v>
      </c>
      <c r="N494" s="288">
        <f>M494*(1+Assumptions!$G$48)</f>
        <v>4.3099999999999996</v>
      </c>
      <c r="O494" s="288">
        <f>N494*(1+Assumptions!$G$48)</f>
        <v>4.3099999999999996</v>
      </c>
      <c r="P494" s="288">
        <f>O494*(1+Assumptions!$G$48)</f>
        <v>4.3099999999999996</v>
      </c>
      <c r="Q494" s="288">
        <f>P494*(1+Assumptions!$G$48)</f>
        <v>4.3099999999999996</v>
      </c>
      <c r="R494" s="288">
        <f>Q494*(1+Assumptions!$G$48)</f>
        <v>4.3099999999999996</v>
      </c>
      <c r="S494" s="288">
        <f>R494*(1+Assumptions!$G$48)</f>
        <v>4.3099999999999996</v>
      </c>
      <c r="T494" s="288">
        <f>S494*(1+Assumptions!$G$48)</f>
        <v>4.3099999999999996</v>
      </c>
      <c r="U494" s="288">
        <f>T494*(1+Assumptions!$G$48)</f>
        <v>4.3099999999999996</v>
      </c>
      <c r="V494" s="288">
        <f>U494*(1+Assumptions!$G$48)</f>
        <v>4.3099999999999996</v>
      </c>
      <c r="W494" s="288">
        <f>V494*(1+Assumptions!$G$48)</f>
        <v>4.3099999999999996</v>
      </c>
      <c r="X494" s="288">
        <f>W494*(1+Assumptions!$G$48)</f>
        <v>4.3099999999999996</v>
      </c>
      <c r="Y494" s="232"/>
      <c r="Z494" s="232"/>
      <c r="AA494" s="232"/>
      <c r="AB494" s="232"/>
      <c r="AC494" s="232"/>
      <c r="AD494" s="232"/>
      <c r="AE494" s="232"/>
      <c r="AF494" s="232"/>
      <c r="AG494" s="232"/>
      <c r="AH494" s="232"/>
      <c r="AI494" s="232"/>
      <c r="AJ494" s="232"/>
      <c r="AK494" s="232"/>
      <c r="AL494" s="232"/>
      <c r="AM494" s="232"/>
      <c r="AN494" s="232"/>
      <c r="AO494" s="232"/>
      <c r="AP494" s="232"/>
      <c r="AQ494" s="232"/>
      <c r="AR494" s="232"/>
    </row>
    <row r="495" spans="1:44" x14ac:dyDescent="0.2">
      <c r="A495" s="232"/>
      <c r="B495" s="295" t="s">
        <v>1017</v>
      </c>
      <c r="C495" s="296" t="b">
        <f t="shared" si="7"/>
        <v>0</v>
      </c>
      <c r="D495" s="7"/>
      <c r="E495" s="287">
        <v>2.2599999999999998</v>
      </c>
      <c r="F495" s="287">
        <v>2.35</v>
      </c>
      <c r="G495" s="287">
        <v>2.44</v>
      </c>
      <c r="H495" s="287">
        <v>2.5299999999999994</v>
      </c>
      <c r="I495" s="287">
        <v>2.5999999999999996</v>
      </c>
      <c r="J495" s="287">
        <v>2.6799999999999997</v>
      </c>
      <c r="K495" s="287">
        <v>2.7699999999999996</v>
      </c>
      <c r="L495" s="287">
        <v>2.86</v>
      </c>
      <c r="M495" s="287">
        <v>2.94</v>
      </c>
      <c r="N495" s="288">
        <f>M495*(1+Assumptions!$G$48)</f>
        <v>2.94</v>
      </c>
      <c r="O495" s="288">
        <f>N495*(1+Assumptions!$G$48)</f>
        <v>2.94</v>
      </c>
      <c r="P495" s="288">
        <f>O495*(1+Assumptions!$G$48)</f>
        <v>2.94</v>
      </c>
      <c r="Q495" s="288">
        <f>P495*(1+Assumptions!$G$48)</f>
        <v>2.94</v>
      </c>
      <c r="R495" s="288">
        <f>Q495*(1+Assumptions!$G$48)</f>
        <v>2.94</v>
      </c>
      <c r="S495" s="288">
        <f>R495*(1+Assumptions!$G$48)</f>
        <v>2.94</v>
      </c>
      <c r="T495" s="288">
        <f>S495*(1+Assumptions!$G$48)</f>
        <v>2.94</v>
      </c>
      <c r="U495" s="288">
        <f>T495*(1+Assumptions!$G$48)</f>
        <v>2.94</v>
      </c>
      <c r="V495" s="288">
        <f>U495*(1+Assumptions!$G$48)</f>
        <v>2.94</v>
      </c>
      <c r="W495" s="288">
        <f>V495*(1+Assumptions!$G$48)</f>
        <v>2.94</v>
      </c>
      <c r="X495" s="288">
        <f>W495*(1+Assumptions!$G$48)</f>
        <v>2.94</v>
      </c>
      <c r="Y495" s="232"/>
      <c r="Z495" s="232"/>
      <c r="AA495" s="232"/>
      <c r="AB495" s="232"/>
      <c r="AC495" s="232"/>
      <c r="AD495" s="232"/>
      <c r="AE495" s="232"/>
      <c r="AF495" s="232"/>
      <c r="AG495" s="232"/>
      <c r="AH495" s="232"/>
      <c r="AI495" s="232"/>
      <c r="AJ495" s="232"/>
      <c r="AK495" s="232"/>
      <c r="AL495" s="232"/>
      <c r="AM495" s="232"/>
      <c r="AN495" s="232"/>
      <c r="AO495" s="232"/>
      <c r="AP495" s="232"/>
      <c r="AQ495" s="232"/>
      <c r="AR495" s="232"/>
    </row>
    <row r="496" spans="1:44" x14ac:dyDescent="0.2">
      <c r="A496" s="232"/>
      <c r="B496" s="295" t="s">
        <v>1018</v>
      </c>
      <c r="C496" s="296" t="b">
        <f t="shared" si="7"/>
        <v>0</v>
      </c>
      <c r="D496" s="7"/>
      <c r="E496" s="287">
        <v>2.5</v>
      </c>
      <c r="F496" s="287">
        <v>2.58</v>
      </c>
      <c r="G496" s="287">
        <v>2.67</v>
      </c>
      <c r="H496" s="287">
        <v>2.75</v>
      </c>
      <c r="I496" s="287">
        <v>2.82</v>
      </c>
      <c r="J496" s="287">
        <v>2.89</v>
      </c>
      <c r="K496" s="287">
        <v>2.97</v>
      </c>
      <c r="L496" s="287">
        <v>3.0699999999999994</v>
      </c>
      <c r="M496" s="287">
        <v>3.1399999999999997</v>
      </c>
      <c r="N496" s="288">
        <f>M496*(1+Assumptions!$G$48)</f>
        <v>3.1399999999999997</v>
      </c>
      <c r="O496" s="288">
        <f>N496*(1+Assumptions!$G$48)</f>
        <v>3.1399999999999997</v>
      </c>
      <c r="P496" s="288">
        <f>O496*(1+Assumptions!$G$48)</f>
        <v>3.1399999999999997</v>
      </c>
      <c r="Q496" s="288">
        <f>P496*(1+Assumptions!$G$48)</f>
        <v>3.1399999999999997</v>
      </c>
      <c r="R496" s="288">
        <f>Q496*(1+Assumptions!$G$48)</f>
        <v>3.1399999999999997</v>
      </c>
      <c r="S496" s="288">
        <f>R496*(1+Assumptions!$G$48)</f>
        <v>3.1399999999999997</v>
      </c>
      <c r="T496" s="288">
        <f>S496*(1+Assumptions!$G$48)</f>
        <v>3.1399999999999997</v>
      </c>
      <c r="U496" s="288">
        <f>T496*(1+Assumptions!$G$48)</f>
        <v>3.1399999999999997</v>
      </c>
      <c r="V496" s="288">
        <f>U496*(1+Assumptions!$G$48)</f>
        <v>3.1399999999999997</v>
      </c>
      <c r="W496" s="288">
        <f>V496*(1+Assumptions!$G$48)</f>
        <v>3.1399999999999997</v>
      </c>
      <c r="X496" s="288">
        <f>W496*(1+Assumptions!$G$48)</f>
        <v>3.1399999999999997</v>
      </c>
      <c r="Y496" s="232"/>
      <c r="Z496" s="232"/>
      <c r="AA496" s="232"/>
      <c r="AB496" s="232"/>
      <c r="AC496" s="232"/>
      <c r="AD496" s="232"/>
      <c r="AE496" s="232"/>
      <c r="AF496" s="232"/>
      <c r="AG496" s="232"/>
      <c r="AH496" s="232"/>
      <c r="AI496" s="232"/>
      <c r="AJ496" s="232"/>
      <c r="AK496" s="232"/>
      <c r="AL496" s="232"/>
      <c r="AM496" s="232"/>
      <c r="AN496" s="232"/>
      <c r="AO496" s="232"/>
      <c r="AP496" s="232"/>
      <c r="AQ496" s="232"/>
      <c r="AR496" s="232"/>
    </row>
    <row r="497" spans="1:44" x14ac:dyDescent="0.2">
      <c r="A497" s="232"/>
      <c r="B497" s="295" t="s">
        <v>1019</v>
      </c>
      <c r="C497" s="296" t="b">
        <f t="shared" si="7"/>
        <v>0</v>
      </c>
      <c r="D497" s="7"/>
      <c r="E497" s="287">
        <v>3.3499999999999996</v>
      </c>
      <c r="F497" s="287">
        <v>3.4699999999999998</v>
      </c>
      <c r="G497" s="287">
        <v>3.6</v>
      </c>
      <c r="H497" s="287">
        <v>3.71</v>
      </c>
      <c r="I497" s="287">
        <v>3.8</v>
      </c>
      <c r="J497" s="287">
        <v>3.9</v>
      </c>
      <c r="K497" s="287">
        <v>4.03</v>
      </c>
      <c r="L497" s="287">
        <v>4.16</v>
      </c>
      <c r="M497" s="287">
        <v>4.25</v>
      </c>
      <c r="N497" s="288">
        <f>M497*(1+Assumptions!$G$48)</f>
        <v>4.25</v>
      </c>
      <c r="O497" s="288">
        <f>N497*(1+Assumptions!$G$48)</f>
        <v>4.25</v>
      </c>
      <c r="P497" s="288">
        <f>O497*(1+Assumptions!$G$48)</f>
        <v>4.25</v>
      </c>
      <c r="Q497" s="288">
        <f>P497*(1+Assumptions!$G$48)</f>
        <v>4.25</v>
      </c>
      <c r="R497" s="288">
        <f>Q497*(1+Assumptions!$G$48)</f>
        <v>4.25</v>
      </c>
      <c r="S497" s="288">
        <f>R497*(1+Assumptions!$G$48)</f>
        <v>4.25</v>
      </c>
      <c r="T497" s="288">
        <f>S497*(1+Assumptions!$G$48)</f>
        <v>4.25</v>
      </c>
      <c r="U497" s="288">
        <f>T497*(1+Assumptions!$G$48)</f>
        <v>4.25</v>
      </c>
      <c r="V497" s="288">
        <f>U497*(1+Assumptions!$G$48)</f>
        <v>4.25</v>
      </c>
      <c r="W497" s="288">
        <f>V497*(1+Assumptions!$G$48)</f>
        <v>4.25</v>
      </c>
      <c r="X497" s="288">
        <f>W497*(1+Assumptions!$G$48)</f>
        <v>4.25</v>
      </c>
      <c r="Y497" s="232"/>
      <c r="Z497" s="232"/>
      <c r="AA497" s="232"/>
      <c r="AB497" s="232"/>
      <c r="AC497" s="232"/>
      <c r="AD497" s="232"/>
      <c r="AE497" s="232"/>
      <c r="AF497" s="232"/>
      <c r="AG497" s="232"/>
      <c r="AH497" s="232"/>
      <c r="AI497" s="232"/>
      <c r="AJ497" s="232"/>
      <c r="AK497" s="232"/>
      <c r="AL497" s="232"/>
      <c r="AM497" s="232"/>
      <c r="AN497" s="232"/>
      <c r="AO497" s="232"/>
      <c r="AP497" s="232"/>
      <c r="AQ497" s="232"/>
      <c r="AR497" s="232"/>
    </row>
    <row r="498" spans="1:44" x14ac:dyDescent="0.2">
      <c r="A498" s="232"/>
      <c r="B498" s="295" t="s">
        <v>1020</v>
      </c>
      <c r="C498" s="296" t="b">
        <f t="shared" si="7"/>
        <v>0</v>
      </c>
      <c r="D498" s="7"/>
      <c r="E498" s="287">
        <v>2.75</v>
      </c>
      <c r="F498" s="287">
        <v>2.8499999999999996</v>
      </c>
      <c r="G498" s="287">
        <v>2.95</v>
      </c>
      <c r="H498" s="287">
        <v>3.0399999999999996</v>
      </c>
      <c r="I498" s="287">
        <v>3.13</v>
      </c>
      <c r="J498" s="287">
        <v>3.2199999999999998</v>
      </c>
      <c r="K498" s="287">
        <v>3.32</v>
      </c>
      <c r="L498" s="287">
        <v>3.42</v>
      </c>
      <c r="M498" s="287">
        <v>3.52</v>
      </c>
      <c r="N498" s="288">
        <f>M498*(1+Assumptions!$G$48)</f>
        <v>3.52</v>
      </c>
      <c r="O498" s="288">
        <f>N498*(1+Assumptions!$G$48)</f>
        <v>3.52</v>
      </c>
      <c r="P498" s="288">
        <f>O498*(1+Assumptions!$G$48)</f>
        <v>3.52</v>
      </c>
      <c r="Q498" s="288">
        <f>P498*(1+Assumptions!$G$48)</f>
        <v>3.52</v>
      </c>
      <c r="R498" s="288">
        <f>Q498*(1+Assumptions!$G$48)</f>
        <v>3.52</v>
      </c>
      <c r="S498" s="288">
        <f>R498*(1+Assumptions!$G$48)</f>
        <v>3.52</v>
      </c>
      <c r="T498" s="288">
        <f>S498*(1+Assumptions!$G$48)</f>
        <v>3.52</v>
      </c>
      <c r="U498" s="288">
        <f>T498*(1+Assumptions!$G$48)</f>
        <v>3.52</v>
      </c>
      <c r="V498" s="288">
        <f>U498*(1+Assumptions!$G$48)</f>
        <v>3.52</v>
      </c>
      <c r="W498" s="288">
        <f>V498*(1+Assumptions!$G$48)</f>
        <v>3.52</v>
      </c>
      <c r="X498" s="288">
        <f>W498*(1+Assumptions!$G$48)</f>
        <v>3.52</v>
      </c>
      <c r="Y498" s="232"/>
      <c r="Z498" s="232"/>
      <c r="AA498" s="232"/>
      <c r="AB498" s="232"/>
      <c r="AC498" s="232"/>
      <c r="AD498" s="232"/>
      <c r="AE498" s="232"/>
      <c r="AF498" s="232"/>
      <c r="AG498" s="232"/>
      <c r="AH498" s="232"/>
      <c r="AI498" s="232"/>
      <c r="AJ498" s="232"/>
      <c r="AK498" s="232"/>
      <c r="AL498" s="232"/>
      <c r="AM498" s="232"/>
      <c r="AN498" s="232"/>
      <c r="AO498" s="232"/>
      <c r="AP498" s="232"/>
      <c r="AQ498" s="232"/>
      <c r="AR498" s="232"/>
    </row>
    <row r="499" spans="1:44" x14ac:dyDescent="0.2">
      <c r="A499" s="232"/>
      <c r="B499" s="295" t="s">
        <v>1021</v>
      </c>
      <c r="C499" s="296" t="b">
        <f t="shared" si="7"/>
        <v>0</v>
      </c>
      <c r="D499" s="7"/>
      <c r="E499" s="287">
        <v>2.99</v>
      </c>
      <c r="F499" s="287">
        <v>3.0999999999999996</v>
      </c>
      <c r="G499" s="287">
        <v>3.1999999999999997</v>
      </c>
      <c r="H499" s="287">
        <v>3.2999999999999994</v>
      </c>
      <c r="I499" s="287">
        <v>3.3899999999999997</v>
      </c>
      <c r="J499" s="287">
        <v>3.48</v>
      </c>
      <c r="K499" s="287">
        <v>3.58</v>
      </c>
      <c r="L499" s="287">
        <v>3.68</v>
      </c>
      <c r="M499" s="287">
        <v>3.78</v>
      </c>
      <c r="N499" s="288">
        <f>M499*(1+Assumptions!$G$48)</f>
        <v>3.78</v>
      </c>
      <c r="O499" s="288">
        <f>N499*(1+Assumptions!$G$48)</f>
        <v>3.78</v>
      </c>
      <c r="P499" s="288">
        <f>O499*(1+Assumptions!$G$48)</f>
        <v>3.78</v>
      </c>
      <c r="Q499" s="288">
        <f>P499*(1+Assumptions!$G$48)</f>
        <v>3.78</v>
      </c>
      <c r="R499" s="288">
        <f>Q499*(1+Assumptions!$G$48)</f>
        <v>3.78</v>
      </c>
      <c r="S499" s="288">
        <f>R499*(1+Assumptions!$G$48)</f>
        <v>3.78</v>
      </c>
      <c r="T499" s="288">
        <f>S499*(1+Assumptions!$G$48)</f>
        <v>3.78</v>
      </c>
      <c r="U499" s="288">
        <f>T499*(1+Assumptions!$G$48)</f>
        <v>3.78</v>
      </c>
      <c r="V499" s="288">
        <f>U499*(1+Assumptions!$G$48)</f>
        <v>3.78</v>
      </c>
      <c r="W499" s="288">
        <f>V499*(1+Assumptions!$G$48)</f>
        <v>3.78</v>
      </c>
      <c r="X499" s="288">
        <f>W499*(1+Assumptions!$G$48)</f>
        <v>3.78</v>
      </c>
      <c r="Y499" s="232"/>
      <c r="Z499" s="232"/>
      <c r="AA499" s="232"/>
      <c r="AB499" s="232"/>
      <c r="AC499" s="232"/>
      <c r="AD499" s="232"/>
      <c r="AE499" s="232"/>
      <c r="AF499" s="232"/>
      <c r="AG499" s="232"/>
      <c r="AH499" s="232"/>
      <c r="AI499" s="232"/>
      <c r="AJ499" s="232"/>
      <c r="AK499" s="232"/>
      <c r="AL499" s="232"/>
      <c r="AM499" s="232"/>
      <c r="AN499" s="232"/>
      <c r="AO499" s="232"/>
      <c r="AP499" s="232"/>
      <c r="AQ499" s="232"/>
      <c r="AR499" s="232"/>
    </row>
    <row r="500" spans="1:44" x14ac:dyDescent="0.2">
      <c r="A500" s="232"/>
      <c r="B500" s="295" t="s">
        <v>1022</v>
      </c>
      <c r="C500" s="296" t="b">
        <f t="shared" si="7"/>
        <v>0</v>
      </c>
      <c r="D500" s="7"/>
      <c r="E500" s="287">
        <v>2.91</v>
      </c>
      <c r="F500" s="287">
        <v>3.0199999999999996</v>
      </c>
      <c r="G500" s="287">
        <v>3.13</v>
      </c>
      <c r="H500" s="287">
        <v>3.2399999999999998</v>
      </c>
      <c r="I500" s="287">
        <v>3.34</v>
      </c>
      <c r="J500" s="287">
        <v>3.45</v>
      </c>
      <c r="K500" s="287">
        <v>3.55</v>
      </c>
      <c r="L500" s="287">
        <v>3.67</v>
      </c>
      <c r="M500" s="287">
        <v>3.78</v>
      </c>
      <c r="N500" s="288">
        <f>M500*(1+Assumptions!$G$48)</f>
        <v>3.78</v>
      </c>
      <c r="O500" s="288">
        <f>N500*(1+Assumptions!$G$48)</f>
        <v>3.78</v>
      </c>
      <c r="P500" s="288">
        <f>O500*(1+Assumptions!$G$48)</f>
        <v>3.78</v>
      </c>
      <c r="Q500" s="288">
        <f>P500*(1+Assumptions!$G$48)</f>
        <v>3.78</v>
      </c>
      <c r="R500" s="288">
        <f>Q500*(1+Assumptions!$G$48)</f>
        <v>3.78</v>
      </c>
      <c r="S500" s="288">
        <f>R500*(1+Assumptions!$G$48)</f>
        <v>3.78</v>
      </c>
      <c r="T500" s="288">
        <f>S500*(1+Assumptions!$G$48)</f>
        <v>3.78</v>
      </c>
      <c r="U500" s="288">
        <f>T500*(1+Assumptions!$G$48)</f>
        <v>3.78</v>
      </c>
      <c r="V500" s="288">
        <f>U500*(1+Assumptions!$G$48)</f>
        <v>3.78</v>
      </c>
      <c r="W500" s="288">
        <f>V500*(1+Assumptions!$G$48)</f>
        <v>3.78</v>
      </c>
      <c r="X500" s="288">
        <f>W500*(1+Assumptions!$G$48)</f>
        <v>3.78</v>
      </c>
      <c r="Y500" s="232"/>
      <c r="Z500" s="232"/>
      <c r="AA500" s="232"/>
      <c r="AB500" s="232"/>
      <c r="AC500" s="232"/>
      <c r="AD500" s="232"/>
      <c r="AE500" s="232"/>
      <c r="AF500" s="232"/>
      <c r="AG500" s="232"/>
      <c r="AH500" s="232"/>
      <c r="AI500" s="232"/>
      <c r="AJ500" s="232"/>
      <c r="AK500" s="232"/>
      <c r="AL500" s="232"/>
      <c r="AM500" s="232"/>
      <c r="AN500" s="232"/>
      <c r="AO500" s="232"/>
      <c r="AP500" s="232"/>
      <c r="AQ500" s="232"/>
      <c r="AR500" s="232"/>
    </row>
    <row r="501" spans="1:44" x14ac:dyDescent="0.2">
      <c r="A501" s="232"/>
      <c r="B501" s="295" t="s">
        <v>1023</v>
      </c>
      <c r="C501" s="296" t="b">
        <f t="shared" si="7"/>
        <v>0</v>
      </c>
      <c r="D501" s="7"/>
      <c r="E501" s="287">
        <v>3.21</v>
      </c>
      <c r="F501" s="287">
        <v>3.33</v>
      </c>
      <c r="G501" s="287">
        <v>3.44</v>
      </c>
      <c r="H501" s="287">
        <v>3.55</v>
      </c>
      <c r="I501" s="287">
        <v>3.66</v>
      </c>
      <c r="J501" s="287">
        <v>3.75</v>
      </c>
      <c r="K501" s="287">
        <v>3.87</v>
      </c>
      <c r="L501" s="287">
        <v>3.99</v>
      </c>
      <c r="M501" s="287">
        <v>4.09</v>
      </c>
      <c r="N501" s="288">
        <f>M501*(1+Assumptions!$G$48)</f>
        <v>4.09</v>
      </c>
      <c r="O501" s="288">
        <f>N501*(1+Assumptions!$G$48)</f>
        <v>4.09</v>
      </c>
      <c r="P501" s="288">
        <f>O501*(1+Assumptions!$G$48)</f>
        <v>4.09</v>
      </c>
      <c r="Q501" s="288">
        <f>P501*(1+Assumptions!$G$48)</f>
        <v>4.09</v>
      </c>
      <c r="R501" s="288">
        <f>Q501*(1+Assumptions!$G$48)</f>
        <v>4.09</v>
      </c>
      <c r="S501" s="288">
        <f>R501*(1+Assumptions!$G$48)</f>
        <v>4.09</v>
      </c>
      <c r="T501" s="288">
        <f>S501*(1+Assumptions!$G$48)</f>
        <v>4.09</v>
      </c>
      <c r="U501" s="288">
        <f>T501*(1+Assumptions!$G$48)</f>
        <v>4.09</v>
      </c>
      <c r="V501" s="288">
        <f>U501*(1+Assumptions!$G$48)</f>
        <v>4.09</v>
      </c>
      <c r="W501" s="288">
        <f>V501*(1+Assumptions!$G$48)</f>
        <v>4.09</v>
      </c>
      <c r="X501" s="288">
        <f>W501*(1+Assumptions!$G$48)</f>
        <v>4.09</v>
      </c>
      <c r="Y501" s="232"/>
      <c r="Z501" s="232"/>
      <c r="AA501" s="232"/>
      <c r="AB501" s="232"/>
      <c r="AC501" s="232"/>
      <c r="AD501" s="232"/>
      <c r="AE501" s="232"/>
      <c r="AF501" s="232"/>
      <c r="AG501" s="232"/>
      <c r="AH501" s="232"/>
      <c r="AI501" s="232"/>
      <c r="AJ501" s="232"/>
      <c r="AK501" s="232"/>
      <c r="AL501" s="232"/>
      <c r="AM501" s="232"/>
      <c r="AN501" s="232"/>
      <c r="AO501" s="232"/>
      <c r="AP501" s="232"/>
      <c r="AQ501" s="232"/>
      <c r="AR501" s="232"/>
    </row>
    <row r="502" spans="1:44" x14ac:dyDescent="0.2">
      <c r="A502" s="232"/>
      <c r="B502" s="295" t="s">
        <v>1024</v>
      </c>
      <c r="C502" s="296" t="b">
        <f t="shared" si="7"/>
        <v>0</v>
      </c>
      <c r="D502" s="7"/>
      <c r="E502" s="287">
        <v>0.74</v>
      </c>
      <c r="F502" s="287">
        <v>0.76999999999999991</v>
      </c>
      <c r="G502" s="287">
        <v>0.79999999999999993</v>
      </c>
      <c r="H502" s="287">
        <v>0.82</v>
      </c>
      <c r="I502" s="287">
        <v>0.84</v>
      </c>
      <c r="J502" s="287">
        <v>0.87</v>
      </c>
      <c r="K502" s="287">
        <v>0.89</v>
      </c>
      <c r="L502" s="287">
        <v>0.92</v>
      </c>
      <c r="M502" s="287">
        <v>0.94</v>
      </c>
      <c r="N502" s="288">
        <f>M502*(1+Assumptions!$G$48)</f>
        <v>0.94</v>
      </c>
      <c r="O502" s="288">
        <f>N502*(1+Assumptions!$G$48)</f>
        <v>0.94</v>
      </c>
      <c r="P502" s="288">
        <f>O502*(1+Assumptions!$G$48)</f>
        <v>0.94</v>
      </c>
      <c r="Q502" s="288">
        <f>P502*(1+Assumptions!$G$48)</f>
        <v>0.94</v>
      </c>
      <c r="R502" s="288">
        <f>Q502*(1+Assumptions!$G$48)</f>
        <v>0.94</v>
      </c>
      <c r="S502" s="288">
        <f>R502*(1+Assumptions!$G$48)</f>
        <v>0.94</v>
      </c>
      <c r="T502" s="288">
        <f>S502*(1+Assumptions!$G$48)</f>
        <v>0.94</v>
      </c>
      <c r="U502" s="288">
        <f>T502*(1+Assumptions!$G$48)</f>
        <v>0.94</v>
      </c>
      <c r="V502" s="288">
        <f>U502*(1+Assumptions!$G$48)</f>
        <v>0.94</v>
      </c>
      <c r="W502" s="288">
        <f>V502*(1+Assumptions!$G$48)</f>
        <v>0.94</v>
      </c>
      <c r="X502" s="288">
        <f>W502*(1+Assumptions!$G$48)</f>
        <v>0.94</v>
      </c>
      <c r="Y502" s="232"/>
      <c r="Z502" s="232"/>
      <c r="AA502" s="232"/>
      <c r="AB502" s="232"/>
      <c r="AC502" s="232"/>
      <c r="AD502" s="232"/>
      <c r="AE502" s="232"/>
      <c r="AF502" s="232"/>
      <c r="AG502" s="232"/>
      <c r="AH502" s="232"/>
      <c r="AI502" s="232"/>
      <c r="AJ502" s="232"/>
      <c r="AK502" s="232"/>
      <c r="AL502" s="232"/>
      <c r="AM502" s="232"/>
      <c r="AN502" s="232"/>
      <c r="AO502" s="232"/>
      <c r="AP502" s="232"/>
      <c r="AQ502" s="232"/>
      <c r="AR502" s="232"/>
    </row>
    <row r="503" spans="1:44" x14ac:dyDescent="0.2">
      <c r="A503" s="232"/>
      <c r="B503" s="295" t="s">
        <v>1025</v>
      </c>
      <c r="C503" s="296" t="b">
        <f t="shared" si="7"/>
        <v>0</v>
      </c>
      <c r="D503" s="7"/>
      <c r="E503" s="287">
        <v>3.7699999999999996</v>
      </c>
      <c r="F503" s="287">
        <v>3.8899999999999997</v>
      </c>
      <c r="G503" s="287">
        <v>4.01</v>
      </c>
      <c r="H503" s="287">
        <v>4.129999999999999</v>
      </c>
      <c r="I503" s="287">
        <v>4.2300000000000004</v>
      </c>
      <c r="J503" s="287">
        <v>4.34</v>
      </c>
      <c r="K503" s="287">
        <v>4.4499999999999993</v>
      </c>
      <c r="L503" s="287">
        <v>4.58</v>
      </c>
      <c r="M503" s="287">
        <v>4.6899999999999995</v>
      </c>
      <c r="N503" s="288">
        <f>M503*(1+Assumptions!$G$48)</f>
        <v>4.6899999999999995</v>
      </c>
      <c r="O503" s="288">
        <f>N503*(1+Assumptions!$G$48)</f>
        <v>4.6899999999999995</v>
      </c>
      <c r="P503" s="288">
        <f>O503*(1+Assumptions!$G$48)</f>
        <v>4.6899999999999995</v>
      </c>
      <c r="Q503" s="288">
        <f>P503*(1+Assumptions!$G$48)</f>
        <v>4.6899999999999995</v>
      </c>
      <c r="R503" s="288">
        <f>Q503*(1+Assumptions!$G$48)</f>
        <v>4.6899999999999995</v>
      </c>
      <c r="S503" s="288">
        <f>R503*(1+Assumptions!$G$48)</f>
        <v>4.6899999999999995</v>
      </c>
      <c r="T503" s="288">
        <f>S503*(1+Assumptions!$G$48)</f>
        <v>4.6899999999999995</v>
      </c>
      <c r="U503" s="288">
        <f>T503*(1+Assumptions!$G$48)</f>
        <v>4.6899999999999995</v>
      </c>
      <c r="V503" s="288">
        <f>U503*(1+Assumptions!$G$48)</f>
        <v>4.6899999999999995</v>
      </c>
      <c r="W503" s="288">
        <f>V503*(1+Assumptions!$G$48)</f>
        <v>4.6899999999999995</v>
      </c>
      <c r="X503" s="288">
        <f>W503*(1+Assumptions!$G$48)</f>
        <v>4.6899999999999995</v>
      </c>
      <c r="Y503" s="232"/>
      <c r="Z503" s="232"/>
      <c r="AA503" s="232"/>
      <c r="AB503" s="232"/>
      <c r="AC503" s="232"/>
      <c r="AD503" s="232"/>
      <c r="AE503" s="232"/>
      <c r="AF503" s="232"/>
      <c r="AG503" s="232"/>
      <c r="AH503" s="232"/>
      <c r="AI503" s="232"/>
      <c r="AJ503" s="232"/>
      <c r="AK503" s="232"/>
      <c r="AL503" s="232"/>
      <c r="AM503" s="232"/>
      <c r="AN503" s="232"/>
      <c r="AO503" s="232"/>
      <c r="AP503" s="232"/>
      <c r="AQ503" s="232"/>
      <c r="AR503" s="232"/>
    </row>
    <row r="504" spans="1:44" x14ac:dyDescent="0.2">
      <c r="A504" s="232"/>
      <c r="B504" s="295" t="s">
        <v>1026</v>
      </c>
      <c r="C504" s="296" t="b">
        <f t="shared" si="7"/>
        <v>0</v>
      </c>
      <c r="D504" s="7"/>
      <c r="E504" s="287">
        <v>2.31</v>
      </c>
      <c r="F504" s="287">
        <v>2.39</v>
      </c>
      <c r="G504" s="287">
        <v>2.4700000000000002</v>
      </c>
      <c r="H504" s="287">
        <v>2.5499999999999998</v>
      </c>
      <c r="I504" s="287">
        <v>2.62</v>
      </c>
      <c r="J504" s="287">
        <v>2.7</v>
      </c>
      <c r="K504" s="287">
        <v>2.7699999999999996</v>
      </c>
      <c r="L504" s="287">
        <v>2.8499999999999996</v>
      </c>
      <c r="M504" s="287">
        <v>2.93</v>
      </c>
      <c r="N504" s="288">
        <f>M504*(1+Assumptions!$G$48)</f>
        <v>2.93</v>
      </c>
      <c r="O504" s="288">
        <f>N504*(1+Assumptions!$G$48)</f>
        <v>2.93</v>
      </c>
      <c r="P504" s="288">
        <f>O504*(1+Assumptions!$G$48)</f>
        <v>2.93</v>
      </c>
      <c r="Q504" s="288">
        <f>P504*(1+Assumptions!$G$48)</f>
        <v>2.93</v>
      </c>
      <c r="R504" s="288">
        <f>Q504*(1+Assumptions!$G$48)</f>
        <v>2.93</v>
      </c>
      <c r="S504" s="288">
        <f>R504*(1+Assumptions!$G$48)</f>
        <v>2.93</v>
      </c>
      <c r="T504" s="288">
        <f>S504*(1+Assumptions!$G$48)</f>
        <v>2.93</v>
      </c>
      <c r="U504" s="288">
        <f>T504*(1+Assumptions!$G$48)</f>
        <v>2.93</v>
      </c>
      <c r="V504" s="288">
        <f>U504*(1+Assumptions!$G$48)</f>
        <v>2.93</v>
      </c>
      <c r="W504" s="288">
        <f>V504*(1+Assumptions!$G$48)</f>
        <v>2.93</v>
      </c>
      <c r="X504" s="288">
        <f>W504*(1+Assumptions!$G$48)</f>
        <v>2.93</v>
      </c>
      <c r="Y504" s="232"/>
      <c r="Z504" s="232"/>
      <c r="AA504" s="232"/>
      <c r="AB504" s="232"/>
      <c r="AC504" s="232"/>
      <c r="AD504" s="232"/>
      <c r="AE504" s="232"/>
      <c r="AF504" s="232"/>
      <c r="AG504" s="232"/>
      <c r="AH504" s="232"/>
      <c r="AI504" s="232"/>
      <c r="AJ504" s="232"/>
      <c r="AK504" s="232"/>
      <c r="AL504" s="232"/>
      <c r="AM504" s="232"/>
      <c r="AN504" s="232"/>
      <c r="AO504" s="232"/>
      <c r="AP504" s="232"/>
      <c r="AQ504" s="232"/>
      <c r="AR504" s="232"/>
    </row>
    <row r="505" spans="1:44" x14ac:dyDescent="0.2">
      <c r="A505" s="232"/>
      <c r="B505" s="295" t="s">
        <v>1027</v>
      </c>
      <c r="C505" s="296" t="b">
        <f t="shared" si="7"/>
        <v>0</v>
      </c>
      <c r="D505" s="7"/>
      <c r="E505" s="287">
        <v>2.06</v>
      </c>
      <c r="F505" s="287">
        <v>2.14</v>
      </c>
      <c r="G505" s="287">
        <v>2.21</v>
      </c>
      <c r="H505" s="287">
        <v>2.2799999999999998</v>
      </c>
      <c r="I505" s="287">
        <v>2.34</v>
      </c>
      <c r="J505" s="287">
        <v>2.41</v>
      </c>
      <c r="K505" s="287">
        <v>2.48</v>
      </c>
      <c r="L505" s="287">
        <v>2.5599999999999996</v>
      </c>
      <c r="M505" s="287">
        <v>2.62</v>
      </c>
      <c r="N505" s="288">
        <f>M505*(1+Assumptions!$G$48)</f>
        <v>2.62</v>
      </c>
      <c r="O505" s="288">
        <f>N505*(1+Assumptions!$G$48)</f>
        <v>2.62</v>
      </c>
      <c r="P505" s="288">
        <f>O505*(1+Assumptions!$G$48)</f>
        <v>2.62</v>
      </c>
      <c r="Q505" s="288">
        <f>P505*(1+Assumptions!$G$48)</f>
        <v>2.62</v>
      </c>
      <c r="R505" s="288">
        <f>Q505*(1+Assumptions!$G$48)</f>
        <v>2.62</v>
      </c>
      <c r="S505" s="288">
        <f>R505*(1+Assumptions!$G$48)</f>
        <v>2.62</v>
      </c>
      <c r="T505" s="288">
        <f>S505*(1+Assumptions!$G$48)</f>
        <v>2.62</v>
      </c>
      <c r="U505" s="288">
        <f>T505*(1+Assumptions!$G$48)</f>
        <v>2.62</v>
      </c>
      <c r="V505" s="288">
        <f>U505*(1+Assumptions!$G$48)</f>
        <v>2.62</v>
      </c>
      <c r="W505" s="288">
        <f>V505*(1+Assumptions!$G$48)</f>
        <v>2.62</v>
      </c>
      <c r="X505" s="288">
        <f>W505*(1+Assumptions!$G$48)</f>
        <v>2.62</v>
      </c>
      <c r="Y505" s="232"/>
      <c r="Z505" s="232"/>
      <c r="AA505" s="232"/>
      <c r="AB505" s="232"/>
      <c r="AC505" s="232"/>
      <c r="AD505" s="232"/>
      <c r="AE505" s="232"/>
      <c r="AF505" s="232"/>
      <c r="AG505" s="232"/>
      <c r="AH505" s="232"/>
      <c r="AI505" s="232"/>
      <c r="AJ505" s="232"/>
      <c r="AK505" s="232"/>
      <c r="AL505" s="232"/>
      <c r="AM505" s="232"/>
      <c r="AN505" s="232"/>
      <c r="AO505" s="232"/>
      <c r="AP505" s="232"/>
      <c r="AQ505" s="232"/>
      <c r="AR505" s="232"/>
    </row>
    <row r="506" spans="1:44" x14ac:dyDescent="0.2">
      <c r="A506" s="232"/>
      <c r="B506" s="295" t="s">
        <v>1028</v>
      </c>
      <c r="C506" s="296" t="b">
        <f t="shared" si="7"/>
        <v>0</v>
      </c>
      <c r="D506" s="7"/>
      <c r="E506" s="287">
        <v>0.80999999999999994</v>
      </c>
      <c r="F506" s="287">
        <v>0.83</v>
      </c>
      <c r="G506" s="287">
        <v>0.86</v>
      </c>
      <c r="H506" s="287">
        <v>0.89</v>
      </c>
      <c r="I506" s="287">
        <v>0.91</v>
      </c>
      <c r="J506" s="287">
        <v>0.93</v>
      </c>
      <c r="K506" s="287">
        <v>0.96</v>
      </c>
      <c r="L506" s="287">
        <v>0.99</v>
      </c>
      <c r="M506" s="287">
        <v>1.01</v>
      </c>
      <c r="N506" s="288">
        <f>M506*(1+Assumptions!$G$48)</f>
        <v>1.01</v>
      </c>
      <c r="O506" s="288">
        <f>N506*(1+Assumptions!$G$48)</f>
        <v>1.01</v>
      </c>
      <c r="P506" s="288">
        <f>O506*(1+Assumptions!$G$48)</f>
        <v>1.01</v>
      </c>
      <c r="Q506" s="288">
        <f>P506*(1+Assumptions!$G$48)</f>
        <v>1.01</v>
      </c>
      <c r="R506" s="288">
        <f>Q506*(1+Assumptions!$G$48)</f>
        <v>1.01</v>
      </c>
      <c r="S506" s="288">
        <f>R506*(1+Assumptions!$G$48)</f>
        <v>1.01</v>
      </c>
      <c r="T506" s="288">
        <f>S506*(1+Assumptions!$G$48)</f>
        <v>1.01</v>
      </c>
      <c r="U506" s="288">
        <f>T506*(1+Assumptions!$G$48)</f>
        <v>1.01</v>
      </c>
      <c r="V506" s="288">
        <f>U506*(1+Assumptions!$G$48)</f>
        <v>1.01</v>
      </c>
      <c r="W506" s="288">
        <f>V506*(1+Assumptions!$G$48)</f>
        <v>1.01</v>
      </c>
      <c r="X506" s="288">
        <f>W506*(1+Assumptions!$G$48)</f>
        <v>1.01</v>
      </c>
      <c r="Y506" s="232"/>
      <c r="Z506" s="232"/>
      <c r="AA506" s="232"/>
      <c r="AB506" s="232"/>
      <c r="AC506" s="232"/>
      <c r="AD506" s="232"/>
      <c r="AE506" s="232"/>
      <c r="AF506" s="232"/>
      <c r="AG506" s="232"/>
      <c r="AH506" s="232"/>
      <c r="AI506" s="232"/>
      <c r="AJ506" s="232"/>
      <c r="AK506" s="232"/>
      <c r="AL506" s="232"/>
      <c r="AM506" s="232"/>
      <c r="AN506" s="232"/>
      <c r="AO506" s="232"/>
      <c r="AP506" s="232"/>
      <c r="AQ506" s="232"/>
      <c r="AR506" s="232"/>
    </row>
    <row r="507" spans="1:44" x14ac:dyDescent="0.2">
      <c r="A507" s="232"/>
      <c r="B507" s="295" t="s">
        <v>1029</v>
      </c>
      <c r="C507" s="296" t="b">
        <f t="shared" si="7"/>
        <v>0</v>
      </c>
      <c r="D507" s="7"/>
      <c r="E507" s="287">
        <v>3.99</v>
      </c>
      <c r="F507" s="287">
        <v>4.08</v>
      </c>
      <c r="G507" s="287">
        <v>4.1500000000000004</v>
      </c>
      <c r="H507" s="287">
        <v>4.2099999999999991</v>
      </c>
      <c r="I507" s="287">
        <v>4.2699999999999996</v>
      </c>
      <c r="J507" s="287">
        <v>4.33</v>
      </c>
      <c r="K507" s="287">
        <v>4.3899999999999997</v>
      </c>
      <c r="L507" s="287">
        <v>4.46</v>
      </c>
      <c r="M507" s="287">
        <v>4.5199999999999996</v>
      </c>
      <c r="N507" s="288">
        <f>M507*(1+Assumptions!$G$48)</f>
        <v>4.5199999999999996</v>
      </c>
      <c r="O507" s="288">
        <f>N507*(1+Assumptions!$G$48)</f>
        <v>4.5199999999999996</v>
      </c>
      <c r="P507" s="288">
        <f>O507*(1+Assumptions!$G$48)</f>
        <v>4.5199999999999996</v>
      </c>
      <c r="Q507" s="288">
        <f>P507*(1+Assumptions!$G$48)</f>
        <v>4.5199999999999996</v>
      </c>
      <c r="R507" s="288">
        <f>Q507*(1+Assumptions!$G$48)</f>
        <v>4.5199999999999996</v>
      </c>
      <c r="S507" s="288">
        <f>R507*(1+Assumptions!$G$48)</f>
        <v>4.5199999999999996</v>
      </c>
      <c r="T507" s="288">
        <f>S507*(1+Assumptions!$G$48)</f>
        <v>4.5199999999999996</v>
      </c>
      <c r="U507" s="288">
        <f>T507*(1+Assumptions!$G$48)</f>
        <v>4.5199999999999996</v>
      </c>
      <c r="V507" s="288">
        <f>U507*(1+Assumptions!$G$48)</f>
        <v>4.5199999999999996</v>
      </c>
      <c r="W507" s="288">
        <f>V507*(1+Assumptions!$G$48)</f>
        <v>4.5199999999999996</v>
      </c>
      <c r="X507" s="288">
        <f>W507*(1+Assumptions!$G$48)</f>
        <v>4.5199999999999996</v>
      </c>
      <c r="Y507" s="232"/>
      <c r="Z507" s="232"/>
      <c r="AA507" s="232"/>
      <c r="AB507" s="232"/>
      <c r="AC507" s="232"/>
      <c r="AD507" s="232"/>
      <c r="AE507" s="232"/>
      <c r="AF507" s="232"/>
      <c r="AG507" s="232"/>
      <c r="AH507" s="232"/>
      <c r="AI507" s="232"/>
      <c r="AJ507" s="232"/>
      <c r="AK507" s="232"/>
      <c r="AL507" s="232"/>
      <c r="AM507" s="232"/>
      <c r="AN507" s="232"/>
      <c r="AO507" s="232"/>
      <c r="AP507" s="232"/>
      <c r="AQ507" s="232"/>
      <c r="AR507" s="232"/>
    </row>
    <row r="508" spans="1:44" x14ac:dyDescent="0.2">
      <c r="A508" s="232"/>
      <c r="B508" s="295" t="s">
        <v>1030</v>
      </c>
      <c r="C508" s="296" t="b">
        <f t="shared" si="7"/>
        <v>0</v>
      </c>
      <c r="D508" s="7"/>
      <c r="E508" s="287">
        <v>0.78999999999999992</v>
      </c>
      <c r="F508" s="287">
        <v>0.80999999999999994</v>
      </c>
      <c r="G508" s="287">
        <v>0.84</v>
      </c>
      <c r="H508" s="287">
        <v>0.86</v>
      </c>
      <c r="I508" s="287">
        <v>0.87</v>
      </c>
      <c r="J508" s="287">
        <v>0.88</v>
      </c>
      <c r="K508" s="287">
        <v>0.91</v>
      </c>
      <c r="L508" s="287">
        <v>0.94</v>
      </c>
      <c r="M508" s="287">
        <v>0.95</v>
      </c>
      <c r="N508" s="288">
        <f>M508*(1+Assumptions!$G$48)</f>
        <v>0.95</v>
      </c>
      <c r="O508" s="288">
        <f>N508*(1+Assumptions!$G$48)</f>
        <v>0.95</v>
      </c>
      <c r="P508" s="288">
        <f>O508*(1+Assumptions!$G$48)</f>
        <v>0.95</v>
      </c>
      <c r="Q508" s="288">
        <f>P508*(1+Assumptions!$G$48)</f>
        <v>0.95</v>
      </c>
      <c r="R508" s="288">
        <f>Q508*(1+Assumptions!$G$48)</f>
        <v>0.95</v>
      </c>
      <c r="S508" s="288">
        <f>R508*(1+Assumptions!$G$48)</f>
        <v>0.95</v>
      </c>
      <c r="T508" s="288">
        <f>S508*(1+Assumptions!$G$48)</f>
        <v>0.95</v>
      </c>
      <c r="U508" s="288">
        <f>T508*(1+Assumptions!$G$48)</f>
        <v>0.95</v>
      </c>
      <c r="V508" s="288">
        <f>U508*(1+Assumptions!$G$48)</f>
        <v>0.95</v>
      </c>
      <c r="W508" s="288">
        <f>V508*(1+Assumptions!$G$48)</f>
        <v>0.95</v>
      </c>
      <c r="X508" s="288">
        <f>W508*(1+Assumptions!$G$48)</f>
        <v>0.95</v>
      </c>
      <c r="Y508" s="232"/>
      <c r="Z508" s="232"/>
      <c r="AA508" s="232"/>
      <c r="AB508" s="232"/>
      <c r="AC508" s="232"/>
      <c r="AD508" s="232"/>
      <c r="AE508" s="232"/>
      <c r="AF508" s="232"/>
      <c r="AG508" s="232"/>
      <c r="AH508" s="232"/>
      <c r="AI508" s="232"/>
      <c r="AJ508" s="232"/>
      <c r="AK508" s="232"/>
      <c r="AL508" s="232"/>
      <c r="AM508" s="232"/>
      <c r="AN508" s="232"/>
      <c r="AO508" s="232"/>
      <c r="AP508" s="232"/>
      <c r="AQ508" s="232"/>
      <c r="AR508" s="232"/>
    </row>
    <row r="509" spans="1:44" x14ac:dyDescent="0.2">
      <c r="A509" s="232"/>
      <c r="B509" s="295" t="s">
        <v>1031</v>
      </c>
      <c r="C509" s="296" t="b">
        <f t="shared" si="7"/>
        <v>0</v>
      </c>
      <c r="D509" s="7"/>
      <c r="E509" s="287">
        <v>2.54</v>
      </c>
      <c r="F509" s="287">
        <v>2.63</v>
      </c>
      <c r="G509" s="287">
        <v>2.7199999999999998</v>
      </c>
      <c r="H509" s="287">
        <v>2.8</v>
      </c>
      <c r="I509" s="287">
        <v>2.88</v>
      </c>
      <c r="J509" s="287">
        <v>2.95</v>
      </c>
      <c r="K509" s="287">
        <v>3.0399999999999996</v>
      </c>
      <c r="L509" s="287">
        <v>3.13</v>
      </c>
      <c r="M509" s="287">
        <v>3.1999999999999997</v>
      </c>
      <c r="N509" s="288">
        <f>M509*(1+Assumptions!$G$48)</f>
        <v>3.1999999999999997</v>
      </c>
      <c r="O509" s="288">
        <f>N509*(1+Assumptions!$G$48)</f>
        <v>3.1999999999999997</v>
      </c>
      <c r="P509" s="288">
        <f>O509*(1+Assumptions!$G$48)</f>
        <v>3.1999999999999997</v>
      </c>
      <c r="Q509" s="288">
        <f>P509*(1+Assumptions!$G$48)</f>
        <v>3.1999999999999997</v>
      </c>
      <c r="R509" s="288">
        <f>Q509*(1+Assumptions!$G$48)</f>
        <v>3.1999999999999997</v>
      </c>
      <c r="S509" s="288">
        <f>R509*(1+Assumptions!$G$48)</f>
        <v>3.1999999999999997</v>
      </c>
      <c r="T509" s="288">
        <f>S509*(1+Assumptions!$G$48)</f>
        <v>3.1999999999999997</v>
      </c>
      <c r="U509" s="288">
        <f>T509*(1+Assumptions!$G$48)</f>
        <v>3.1999999999999997</v>
      </c>
      <c r="V509" s="288">
        <f>U509*(1+Assumptions!$G$48)</f>
        <v>3.1999999999999997</v>
      </c>
      <c r="W509" s="288">
        <f>V509*(1+Assumptions!$G$48)</f>
        <v>3.1999999999999997</v>
      </c>
      <c r="X509" s="288">
        <f>W509*(1+Assumptions!$G$48)</f>
        <v>3.1999999999999997</v>
      </c>
      <c r="Y509" s="232"/>
      <c r="Z509" s="232"/>
      <c r="AA509" s="232"/>
      <c r="AB509" s="232"/>
      <c r="AC509" s="232"/>
      <c r="AD509" s="232"/>
      <c r="AE509" s="232"/>
      <c r="AF509" s="232"/>
      <c r="AG509" s="232"/>
      <c r="AH509" s="232"/>
      <c r="AI509" s="232"/>
      <c r="AJ509" s="232"/>
      <c r="AK509" s="232"/>
      <c r="AL509" s="232"/>
      <c r="AM509" s="232"/>
      <c r="AN509" s="232"/>
      <c r="AO509" s="232"/>
      <c r="AP509" s="232"/>
      <c r="AQ509" s="232"/>
      <c r="AR509" s="232"/>
    </row>
    <row r="510" spans="1:44" x14ac:dyDescent="0.2">
      <c r="A510" s="232"/>
      <c r="B510" s="295" t="s">
        <v>1032</v>
      </c>
      <c r="C510" s="296" t="b">
        <f t="shared" si="7"/>
        <v>0</v>
      </c>
      <c r="D510" s="7"/>
      <c r="E510" s="287">
        <v>2.5</v>
      </c>
      <c r="F510" s="287">
        <v>2.54</v>
      </c>
      <c r="G510" s="287">
        <v>2.59</v>
      </c>
      <c r="H510" s="287">
        <v>2.63</v>
      </c>
      <c r="I510" s="287">
        <v>2.6399999999999997</v>
      </c>
      <c r="J510" s="287">
        <v>2.66</v>
      </c>
      <c r="K510" s="287">
        <v>2.7</v>
      </c>
      <c r="L510" s="287">
        <v>2.76</v>
      </c>
      <c r="M510" s="287">
        <v>2.7699999999999996</v>
      </c>
      <c r="N510" s="288">
        <f>M510*(1+Assumptions!$G$48)</f>
        <v>2.7699999999999996</v>
      </c>
      <c r="O510" s="288">
        <f>N510*(1+Assumptions!$G$48)</f>
        <v>2.7699999999999996</v>
      </c>
      <c r="P510" s="288">
        <f>O510*(1+Assumptions!$G$48)</f>
        <v>2.7699999999999996</v>
      </c>
      <c r="Q510" s="288">
        <f>P510*(1+Assumptions!$G$48)</f>
        <v>2.7699999999999996</v>
      </c>
      <c r="R510" s="288">
        <f>Q510*(1+Assumptions!$G$48)</f>
        <v>2.7699999999999996</v>
      </c>
      <c r="S510" s="288">
        <f>R510*(1+Assumptions!$G$48)</f>
        <v>2.7699999999999996</v>
      </c>
      <c r="T510" s="288">
        <f>S510*(1+Assumptions!$G$48)</f>
        <v>2.7699999999999996</v>
      </c>
      <c r="U510" s="288">
        <f>T510*(1+Assumptions!$G$48)</f>
        <v>2.7699999999999996</v>
      </c>
      <c r="V510" s="288">
        <f>U510*(1+Assumptions!$G$48)</f>
        <v>2.7699999999999996</v>
      </c>
      <c r="W510" s="288">
        <f>V510*(1+Assumptions!$G$48)</f>
        <v>2.7699999999999996</v>
      </c>
      <c r="X510" s="288">
        <f>W510*(1+Assumptions!$G$48)</f>
        <v>2.7699999999999996</v>
      </c>
      <c r="Y510" s="232"/>
      <c r="Z510" s="232"/>
      <c r="AA510" s="232"/>
      <c r="AB510" s="232"/>
      <c r="AC510" s="232"/>
      <c r="AD510" s="232"/>
      <c r="AE510" s="232"/>
      <c r="AF510" s="232"/>
      <c r="AG510" s="232"/>
      <c r="AH510" s="232"/>
      <c r="AI510" s="232"/>
      <c r="AJ510" s="232"/>
      <c r="AK510" s="232"/>
      <c r="AL510" s="232"/>
      <c r="AM510" s="232"/>
      <c r="AN510" s="232"/>
      <c r="AO510" s="232"/>
      <c r="AP510" s="232"/>
      <c r="AQ510" s="232"/>
      <c r="AR510" s="232"/>
    </row>
    <row r="511" spans="1:44" x14ac:dyDescent="0.2">
      <c r="A511" s="232"/>
      <c r="B511" s="295" t="s">
        <v>1033</v>
      </c>
      <c r="C511" s="296" t="b">
        <f t="shared" si="7"/>
        <v>0</v>
      </c>
      <c r="D511" s="7"/>
      <c r="E511" s="287">
        <v>2.34</v>
      </c>
      <c r="F511" s="287">
        <v>2.42</v>
      </c>
      <c r="G511" s="287">
        <v>2.5</v>
      </c>
      <c r="H511" s="287">
        <v>2.58</v>
      </c>
      <c r="I511" s="287">
        <v>2.6499999999999995</v>
      </c>
      <c r="J511" s="287">
        <v>2.7299999999999995</v>
      </c>
      <c r="K511" s="287">
        <v>2.8</v>
      </c>
      <c r="L511" s="287">
        <v>2.88</v>
      </c>
      <c r="M511" s="287">
        <v>2.96</v>
      </c>
      <c r="N511" s="288">
        <f>M511*(1+Assumptions!$G$48)</f>
        <v>2.96</v>
      </c>
      <c r="O511" s="288">
        <f>N511*(1+Assumptions!$G$48)</f>
        <v>2.96</v>
      </c>
      <c r="P511" s="288">
        <f>O511*(1+Assumptions!$G$48)</f>
        <v>2.96</v>
      </c>
      <c r="Q511" s="288">
        <f>P511*(1+Assumptions!$G$48)</f>
        <v>2.96</v>
      </c>
      <c r="R511" s="288">
        <f>Q511*(1+Assumptions!$G$48)</f>
        <v>2.96</v>
      </c>
      <c r="S511" s="288">
        <f>R511*(1+Assumptions!$G$48)</f>
        <v>2.96</v>
      </c>
      <c r="T511" s="288">
        <f>S511*(1+Assumptions!$G$48)</f>
        <v>2.96</v>
      </c>
      <c r="U511" s="288">
        <f>T511*(1+Assumptions!$G$48)</f>
        <v>2.96</v>
      </c>
      <c r="V511" s="288">
        <f>U511*(1+Assumptions!$G$48)</f>
        <v>2.96</v>
      </c>
      <c r="W511" s="288">
        <f>V511*(1+Assumptions!$G$48)</f>
        <v>2.96</v>
      </c>
      <c r="X511" s="288">
        <f>W511*(1+Assumptions!$G$48)</f>
        <v>2.96</v>
      </c>
      <c r="Y511" s="232"/>
      <c r="Z511" s="232"/>
      <c r="AA511" s="232"/>
      <c r="AB511" s="232"/>
      <c r="AC511" s="232"/>
      <c r="AD511" s="232"/>
      <c r="AE511" s="232"/>
      <c r="AF511" s="232"/>
      <c r="AG511" s="232"/>
      <c r="AH511" s="232"/>
      <c r="AI511" s="232"/>
      <c r="AJ511" s="232"/>
      <c r="AK511" s="232"/>
      <c r="AL511" s="232"/>
      <c r="AM511" s="232"/>
      <c r="AN511" s="232"/>
      <c r="AO511" s="232"/>
      <c r="AP511" s="232"/>
      <c r="AQ511" s="232"/>
      <c r="AR511" s="232"/>
    </row>
    <row r="512" spans="1:44" x14ac:dyDescent="0.2">
      <c r="A512" s="232"/>
      <c r="B512" s="295" t="s">
        <v>1034</v>
      </c>
      <c r="C512" s="296" t="b">
        <f t="shared" si="7"/>
        <v>0</v>
      </c>
      <c r="D512" s="7"/>
      <c r="E512" s="287">
        <v>2.17</v>
      </c>
      <c r="F512" s="287">
        <v>2.25</v>
      </c>
      <c r="G512" s="287">
        <v>2.3199999999999998</v>
      </c>
      <c r="H512" s="287">
        <v>2.4</v>
      </c>
      <c r="I512" s="287">
        <v>2.46</v>
      </c>
      <c r="J512" s="287">
        <v>2.5199999999999996</v>
      </c>
      <c r="K512" s="287">
        <v>2.59</v>
      </c>
      <c r="L512" s="287">
        <v>2.67</v>
      </c>
      <c r="M512" s="287">
        <v>2.74</v>
      </c>
      <c r="N512" s="288">
        <f>M512*(1+Assumptions!$G$48)</f>
        <v>2.74</v>
      </c>
      <c r="O512" s="288">
        <f>N512*(1+Assumptions!$G$48)</f>
        <v>2.74</v>
      </c>
      <c r="P512" s="288">
        <f>O512*(1+Assumptions!$G$48)</f>
        <v>2.74</v>
      </c>
      <c r="Q512" s="288">
        <f>P512*(1+Assumptions!$G$48)</f>
        <v>2.74</v>
      </c>
      <c r="R512" s="288">
        <f>Q512*(1+Assumptions!$G$48)</f>
        <v>2.74</v>
      </c>
      <c r="S512" s="288">
        <f>R512*(1+Assumptions!$G$48)</f>
        <v>2.74</v>
      </c>
      <c r="T512" s="288">
        <f>S512*(1+Assumptions!$G$48)</f>
        <v>2.74</v>
      </c>
      <c r="U512" s="288">
        <f>T512*(1+Assumptions!$G$48)</f>
        <v>2.74</v>
      </c>
      <c r="V512" s="288">
        <f>U512*(1+Assumptions!$G$48)</f>
        <v>2.74</v>
      </c>
      <c r="W512" s="288">
        <f>V512*(1+Assumptions!$G$48)</f>
        <v>2.74</v>
      </c>
      <c r="X512" s="288">
        <f>W512*(1+Assumptions!$G$48)</f>
        <v>2.74</v>
      </c>
      <c r="Y512" s="232"/>
      <c r="Z512" s="232"/>
      <c r="AA512" s="232"/>
      <c r="AB512" s="232"/>
      <c r="AC512" s="232"/>
      <c r="AD512" s="232"/>
      <c r="AE512" s="232"/>
      <c r="AF512" s="232"/>
      <c r="AG512" s="232"/>
      <c r="AH512" s="232"/>
      <c r="AI512" s="232"/>
      <c r="AJ512" s="232"/>
      <c r="AK512" s="232"/>
      <c r="AL512" s="232"/>
      <c r="AM512" s="232"/>
      <c r="AN512" s="232"/>
      <c r="AO512" s="232"/>
      <c r="AP512" s="232"/>
      <c r="AQ512" s="232"/>
      <c r="AR512" s="232"/>
    </row>
    <row r="513" spans="1:44" x14ac:dyDescent="0.2">
      <c r="A513" s="232"/>
      <c r="B513" s="295" t="s">
        <v>1035</v>
      </c>
      <c r="C513" s="296" t="b">
        <f t="shared" si="7"/>
        <v>0</v>
      </c>
      <c r="D513" s="7"/>
      <c r="E513" s="287">
        <v>0.98</v>
      </c>
      <c r="F513" s="287">
        <v>1.01</v>
      </c>
      <c r="G513" s="287">
        <v>1.05</v>
      </c>
      <c r="H513" s="287">
        <v>1.08</v>
      </c>
      <c r="I513" s="287">
        <v>1.1100000000000001</v>
      </c>
      <c r="J513" s="287">
        <v>1.1399999999999999</v>
      </c>
      <c r="K513" s="287">
        <v>1.17</v>
      </c>
      <c r="L513" s="287">
        <v>1.21</v>
      </c>
      <c r="M513" s="287">
        <v>1.24</v>
      </c>
      <c r="N513" s="288">
        <f>M513*(1+Assumptions!$G$48)</f>
        <v>1.24</v>
      </c>
      <c r="O513" s="288">
        <f>N513*(1+Assumptions!$G$48)</f>
        <v>1.24</v>
      </c>
      <c r="P513" s="288">
        <f>O513*(1+Assumptions!$G$48)</f>
        <v>1.24</v>
      </c>
      <c r="Q513" s="288">
        <f>P513*(1+Assumptions!$G$48)</f>
        <v>1.24</v>
      </c>
      <c r="R513" s="288">
        <f>Q513*(1+Assumptions!$G$48)</f>
        <v>1.24</v>
      </c>
      <c r="S513" s="288">
        <f>R513*(1+Assumptions!$G$48)</f>
        <v>1.24</v>
      </c>
      <c r="T513" s="288">
        <f>S513*(1+Assumptions!$G$48)</f>
        <v>1.24</v>
      </c>
      <c r="U513" s="288">
        <f>T513*(1+Assumptions!$G$48)</f>
        <v>1.24</v>
      </c>
      <c r="V513" s="288">
        <f>U513*(1+Assumptions!$G$48)</f>
        <v>1.24</v>
      </c>
      <c r="W513" s="288">
        <f>V513*(1+Assumptions!$G$48)</f>
        <v>1.24</v>
      </c>
      <c r="X513" s="288">
        <f>W513*(1+Assumptions!$G$48)</f>
        <v>1.24</v>
      </c>
      <c r="Y513" s="232"/>
      <c r="Z513" s="232"/>
      <c r="AA513" s="232"/>
      <c r="AB513" s="232"/>
      <c r="AC513" s="232"/>
      <c r="AD513" s="232"/>
      <c r="AE513" s="232"/>
      <c r="AF513" s="232"/>
      <c r="AG513" s="232"/>
      <c r="AH513" s="232"/>
      <c r="AI513" s="232"/>
      <c r="AJ513" s="232"/>
      <c r="AK513" s="232"/>
      <c r="AL513" s="232"/>
      <c r="AM513" s="232"/>
      <c r="AN513" s="232"/>
      <c r="AO513" s="232"/>
      <c r="AP513" s="232"/>
      <c r="AQ513" s="232"/>
      <c r="AR513" s="232"/>
    </row>
    <row r="514" spans="1:44" x14ac:dyDescent="0.2">
      <c r="A514" s="232"/>
      <c r="B514" s="295" t="s">
        <v>1036</v>
      </c>
      <c r="C514" s="296" t="b">
        <f t="shared" si="7"/>
        <v>0</v>
      </c>
      <c r="D514" s="7"/>
      <c r="E514" s="287">
        <v>2.7699999999999996</v>
      </c>
      <c r="F514" s="287">
        <v>2.88</v>
      </c>
      <c r="G514" s="287">
        <v>2.98</v>
      </c>
      <c r="H514" s="287">
        <v>3.0799999999999996</v>
      </c>
      <c r="I514" s="287">
        <v>3.1599999999999997</v>
      </c>
      <c r="J514" s="287">
        <v>3.2399999999999998</v>
      </c>
      <c r="K514" s="287">
        <v>3.33</v>
      </c>
      <c r="L514" s="287">
        <v>3.4299999999999997</v>
      </c>
      <c r="M514" s="287">
        <v>3.52</v>
      </c>
      <c r="N514" s="288">
        <f>M514*(1+Assumptions!$G$48)</f>
        <v>3.52</v>
      </c>
      <c r="O514" s="288">
        <f>N514*(1+Assumptions!$G$48)</f>
        <v>3.52</v>
      </c>
      <c r="P514" s="288">
        <f>O514*(1+Assumptions!$G$48)</f>
        <v>3.52</v>
      </c>
      <c r="Q514" s="288">
        <f>P514*(1+Assumptions!$G$48)</f>
        <v>3.52</v>
      </c>
      <c r="R514" s="288">
        <f>Q514*(1+Assumptions!$G$48)</f>
        <v>3.52</v>
      </c>
      <c r="S514" s="288">
        <f>R514*(1+Assumptions!$G$48)</f>
        <v>3.52</v>
      </c>
      <c r="T514" s="288">
        <f>S514*(1+Assumptions!$G$48)</f>
        <v>3.52</v>
      </c>
      <c r="U514" s="288">
        <f>T514*(1+Assumptions!$G$48)</f>
        <v>3.52</v>
      </c>
      <c r="V514" s="288">
        <f>U514*(1+Assumptions!$G$48)</f>
        <v>3.52</v>
      </c>
      <c r="W514" s="288">
        <f>V514*(1+Assumptions!$G$48)</f>
        <v>3.52</v>
      </c>
      <c r="X514" s="288">
        <f>W514*(1+Assumptions!$G$48)</f>
        <v>3.52</v>
      </c>
      <c r="Y514" s="232"/>
      <c r="Z514" s="232"/>
      <c r="AA514" s="232"/>
      <c r="AB514" s="232"/>
      <c r="AC514" s="232"/>
      <c r="AD514" s="232"/>
      <c r="AE514" s="232"/>
      <c r="AF514" s="232"/>
      <c r="AG514" s="232"/>
      <c r="AH514" s="232"/>
      <c r="AI514" s="232"/>
      <c r="AJ514" s="232"/>
      <c r="AK514" s="232"/>
      <c r="AL514" s="232"/>
      <c r="AM514" s="232"/>
      <c r="AN514" s="232"/>
      <c r="AO514" s="232"/>
      <c r="AP514" s="232"/>
      <c r="AQ514" s="232"/>
      <c r="AR514" s="232"/>
    </row>
    <row r="515" spans="1:44" x14ac:dyDescent="0.2">
      <c r="A515" s="232"/>
      <c r="B515" s="295" t="s">
        <v>1037</v>
      </c>
      <c r="C515" s="296" t="b">
        <f t="shared" si="7"/>
        <v>0</v>
      </c>
      <c r="D515" s="7"/>
      <c r="E515" s="287">
        <v>3.0299999999999994</v>
      </c>
      <c r="F515" s="287">
        <v>3.13</v>
      </c>
      <c r="G515" s="287">
        <v>3.2399999999999998</v>
      </c>
      <c r="H515" s="287">
        <v>3.34</v>
      </c>
      <c r="I515" s="287">
        <v>3.44</v>
      </c>
      <c r="J515" s="287">
        <v>3.5299999999999994</v>
      </c>
      <c r="K515" s="287">
        <v>3.63</v>
      </c>
      <c r="L515" s="287">
        <v>3.74</v>
      </c>
      <c r="M515" s="287">
        <v>3.84</v>
      </c>
      <c r="N515" s="288">
        <f>M515*(1+Assumptions!$G$48)</f>
        <v>3.84</v>
      </c>
      <c r="O515" s="288">
        <f>N515*(1+Assumptions!$G$48)</f>
        <v>3.84</v>
      </c>
      <c r="P515" s="288">
        <f>O515*(1+Assumptions!$G$48)</f>
        <v>3.84</v>
      </c>
      <c r="Q515" s="288">
        <f>P515*(1+Assumptions!$G$48)</f>
        <v>3.84</v>
      </c>
      <c r="R515" s="288">
        <f>Q515*(1+Assumptions!$G$48)</f>
        <v>3.84</v>
      </c>
      <c r="S515" s="288">
        <f>R515*(1+Assumptions!$G$48)</f>
        <v>3.84</v>
      </c>
      <c r="T515" s="288">
        <f>S515*(1+Assumptions!$G$48)</f>
        <v>3.84</v>
      </c>
      <c r="U515" s="288">
        <f>T515*(1+Assumptions!$G$48)</f>
        <v>3.84</v>
      </c>
      <c r="V515" s="288">
        <f>U515*(1+Assumptions!$G$48)</f>
        <v>3.84</v>
      </c>
      <c r="W515" s="288">
        <f>V515*(1+Assumptions!$G$48)</f>
        <v>3.84</v>
      </c>
      <c r="X515" s="288">
        <f>W515*(1+Assumptions!$G$48)</f>
        <v>3.84</v>
      </c>
      <c r="Y515" s="232"/>
      <c r="Z515" s="232"/>
      <c r="AA515" s="232"/>
      <c r="AB515" s="232"/>
      <c r="AC515" s="232"/>
      <c r="AD515" s="232"/>
      <c r="AE515" s="232"/>
      <c r="AF515" s="232"/>
      <c r="AG515" s="232"/>
      <c r="AH515" s="232"/>
      <c r="AI515" s="232"/>
      <c r="AJ515" s="232"/>
      <c r="AK515" s="232"/>
      <c r="AL515" s="232"/>
      <c r="AM515" s="232"/>
      <c r="AN515" s="232"/>
      <c r="AO515" s="232"/>
      <c r="AP515" s="232"/>
      <c r="AQ515" s="232"/>
      <c r="AR515" s="232"/>
    </row>
    <row r="516" spans="1:44" x14ac:dyDescent="0.2">
      <c r="A516" s="232"/>
      <c r="B516" s="295" t="s">
        <v>1038</v>
      </c>
      <c r="C516" s="296" t="b">
        <f t="shared" si="7"/>
        <v>0</v>
      </c>
      <c r="D516" s="7"/>
      <c r="E516" s="287">
        <v>3.1099999999999994</v>
      </c>
      <c r="F516" s="287">
        <v>3.2199999999999998</v>
      </c>
      <c r="G516" s="287">
        <v>3.33</v>
      </c>
      <c r="H516" s="287">
        <v>3.4299999999999997</v>
      </c>
      <c r="I516" s="287">
        <v>3.52</v>
      </c>
      <c r="J516" s="287">
        <v>3.62</v>
      </c>
      <c r="K516" s="287">
        <v>3.72</v>
      </c>
      <c r="L516" s="287">
        <v>3.83</v>
      </c>
      <c r="M516" s="287">
        <v>3.9299999999999997</v>
      </c>
      <c r="N516" s="288">
        <f>M516*(1+Assumptions!$G$48)</f>
        <v>3.9299999999999997</v>
      </c>
      <c r="O516" s="288">
        <f>N516*(1+Assumptions!$G$48)</f>
        <v>3.9299999999999997</v>
      </c>
      <c r="P516" s="288">
        <f>O516*(1+Assumptions!$G$48)</f>
        <v>3.9299999999999997</v>
      </c>
      <c r="Q516" s="288">
        <f>P516*(1+Assumptions!$G$48)</f>
        <v>3.9299999999999997</v>
      </c>
      <c r="R516" s="288">
        <f>Q516*(1+Assumptions!$G$48)</f>
        <v>3.9299999999999997</v>
      </c>
      <c r="S516" s="288">
        <f>R516*(1+Assumptions!$G$48)</f>
        <v>3.9299999999999997</v>
      </c>
      <c r="T516" s="288">
        <f>S516*(1+Assumptions!$G$48)</f>
        <v>3.9299999999999997</v>
      </c>
      <c r="U516" s="288">
        <f>T516*(1+Assumptions!$G$48)</f>
        <v>3.9299999999999997</v>
      </c>
      <c r="V516" s="288">
        <f>U516*(1+Assumptions!$G$48)</f>
        <v>3.9299999999999997</v>
      </c>
      <c r="W516" s="288">
        <f>V516*(1+Assumptions!$G$48)</f>
        <v>3.9299999999999997</v>
      </c>
      <c r="X516" s="288">
        <f>W516*(1+Assumptions!$G$48)</f>
        <v>3.9299999999999997</v>
      </c>
      <c r="Y516" s="232"/>
      <c r="Z516" s="232"/>
      <c r="AA516" s="232"/>
      <c r="AB516" s="232"/>
      <c r="AC516" s="232"/>
      <c r="AD516" s="232"/>
      <c r="AE516" s="232"/>
      <c r="AF516" s="232"/>
      <c r="AG516" s="232"/>
      <c r="AH516" s="232"/>
      <c r="AI516" s="232"/>
      <c r="AJ516" s="232"/>
      <c r="AK516" s="232"/>
      <c r="AL516" s="232"/>
      <c r="AM516" s="232"/>
      <c r="AN516" s="232"/>
      <c r="AO516" s="232"/>
      <c r="AP516" s="232"/>
      <c r="AQ516" s="232"/>
      <c r="AR516" s="232"/>
    </row>
    <row r="517" spans="1:44" x14ac:dyDescent="0.2">
      <c r="A517" s="232"/>
      <c r="B517" s="295" t="s">
        <v>1039</v>
      </c>
      <c r="C517" s="296" t="b">
        <f t="shared" si="7"/>
        <v>0</v>
      </c>
      <c r="D517" s="7"/>
      <c r="E517" s="287">
        <v>2.93</v>
      </c>
      <c r="F517" s="287">
        <v>3.0299999999999994</v>
      </c>
      <c r="G517" s="287">
        <v>3.1399999999999997</v>
      </c>
      <c r="H517" s="287">
        <v>3.2399999999999998</v>
      </c>
      <c r="I517" s="287">
        <v>3.33</v>
      </c>
      <c r="J517" s="287">
        <v>3.42</v>
      </c>
      <c r="K517" s="287">
        <v>3.52</v>
      </c>
      <c r="L517" s="287">
        <v>3.62</v>
      </c>
      <c r="M517" s="287">
        <v>3.72</v>
      </c>
      <c r="N517" s="288">
        <f>M517*(1+Assumptions!$G$48)</f>
        <v>3.72</v>
      </c>
      <c r="O517" s="288">
        <f>N517*(1+Assumptions!$G$48)</f>
        <v>3.72</v>
      </c>
      <c r="P517" s="288">
        <f>O517*(1+Assumptions!$G$48)</f>
        <v>3.72</v>
      </c>
      <c r="Q517" s="288">
        <f>P517*(1+Assumptions!$G$48)</f>
        <v>3.72</v>
      </c>
      <c r="R517" s="288">
        <f>Q517*(1+Assumptions!$G$48)</f>
        <v>3.72</v>
      </c>
      <c r="S517" s="288">
        <f>R517*(1+Assumptions!$G$48)</f>
        <v>3.72</v>
      </c>
      <c r="T517" s="288">
        <f>S517*(1+Assumptions!$G$48)</f>
        <v>3.72</v>
      </c>
      <c r="U517" s="288">
        <f>T517*(1+Assumptions!$G$48)</f>
        <v>3.72</v>
      </c>
      <c r="V517" s="288">
        <f>U517*(1+Assumptions!$G$48)</f>
        <v>3.72</v>
      </c>
      <c r="W517" s="288">
        <f>V517*(1+Assumptions!$G$48)</f>
        <v>3.72</v>
      </c>
      <c r="X517" s="288">
        <f>W517*(1+Assumptions!$G$48)</f>
        <v>3.72</v>
      </c>
      <c r="Y517" s="232"/>
      <c r="Z517" s="232"/>
      <c r="AA517" s="232"/>
      <c r="AB517" s="232"/>
      <c r="AC517" s="232"/>
      <c r="AD517" s="232"/>
      <c r="AE517" s="232"/>
      <c r="AF517" s="232"/>
      <c r="AG517" s="232"/>
      <c r="AH517" s="232"/>
      <c r="AI517" s="232"/>
      <c r="AJ517" s="232"/>
      <c r="AK517" s="232"/>
      <c r="AL517" s="232"/>
      <c r="AM517" s="232"/>
      <c r="AN517" s="232"/>
      <c r="AO517" s="232"/>
      <c r="AP517" s="232"/>
      <c r="AQ517" s="232"/>
      <c r="AR517" s="232"/>
    </row>
    <row r="518" spans="1:44" x14ac:dyDescent="0.2">
      <c r="A518" s="232"/>
      <c r="B518" s="295" t="s">
        <v>1040</v>
      </c>
      <c r="C518" s="296" t="b">
        <f t="shared" si="7"/>
        <v>0</v>
      </c>
      <c r="D518" s="7"/>
      <c r="E518" s="287">
        <v>1.77</v>
      </c>
      <c r="F518" s="287">
        <v>1.83</v>
      </c>
      <c r="G518" s="287">
        <v>1.89</v>
      </c>
      <c r="H518" s="287">
        <v>1.95</v>
      </c>
      <c r="I518" s="287">
        <v>2</v>
      </c>
      <c r="J518" s="287">
        <v>2.0499999999999998</v>
      </c>
      <c r="K518" s="287">
        <v>2.11</v>
      </c>
      <c r="L518" s="287">
        <v>2.17</v>
      </c>
      <c r="M518" s="287">
        <v>2.23</v>
      </c>
      <c r="N518" s="288">
        <f>M518*(1+Assumptions!$G$48)</f>
        <v>2.23</v>
      </c>
      <c r="O518" s="288">
        <f>N518*(1+Assumptions!$G$48)</f>
        <v>2.23</v>
      </c>
      <c r="P518" s="288">
        <f>O518*(1+Assumptions!$G$48)</f>
        <v>2.23</v>
      </c>
      <c r="Q518" s="288">
        <f>P518*(1+Assumptions!$G$48)</f>
        <v>2.23</v>
      </c>
      <c r="R518" s="288">
        <f>Q518*(1+Assumptions!$G$48)</f>
        <v>2.23</v>
      </c>
      <c r="S518" s="288">
        <f>R518*(1+Assumptions!$G$48)</f>
        <v>2.23</v>
      </c>
      <c r="T518" s="288">
        <f>S518*(1+Assumptions!$G$48)</f>
        <v>2.23</v>
      </c>
      <c r="U518" s="288">
        <f>T518*(1+Assumptions!$G$48)</f>
        <v>2.23</v>
      </c>
      <c r="V518" s="288">
        <f>U518*(1+Assumptions!$G$48)</f>
        <v>2.23</v>
      </c>
      <c r="W518" s="288">
        <f>V518*(1+Assumptions!$G$48)</f>
        <v>2.23</v>
      </c>
      <c r="X518" s="288">
        <f>W518*(1+Assumptions!$G$48)</f>
        <v>2.23</v>
      </c>
      <c r="Y518" s="232"/>
      <c r="Z518" s="232"/>
      <c r="AA518" s="232"/>
      <c r="AB518" s="232"/>
      <c r="AC518" s="232"/>
      <c r="AD518" s="232"/>
      <c r="AE518" s="232"/>
      <c r="AF518" s="232"/>
      <c r="AG518" s="232"/>
      <c r="AH518" s="232"/>
      <c r="AI518" s="232"/>
      <c r="AJ518" s="232"/>
      <c r="AK518" s="232"/>
      <c r="AL518" s="232"/>
      <c r="AM518" s="232"/>
      <c r="AN518" s="232"/>
      <c r="AO518" s="232"/>
      <c r="AP518" s="232"/>
      <c r="AQ518" s="232"/>
      <c r="AR518" s="232"/>
    </row>
    <row r="519" spans="1:44" x14ac:dyDescent="0.2">
      <c r="A519" s="232"/>
      <c r="B519" s="295" t="s">
        <v>1041</v>
      </c>
      <c r="C519" s="296" t="b">
        <f t="shared" si="7"/>
        <v>0</v>
      </c>
      <c r="D519" s="7"/>
      <c r="E519" s="287">
        <v>3.92</v>
      </c>
      <c r="F519" s="287">
        <v>4.0499999999999989</v>
      </c>
      <c r="G519" s="287">
        <v>4.1900000000000004</v>
      </c>
      <c r="H519" s="287">
        <v>4.32</v>
      </c>
      <c r="I519" s="287">
        <v>4.4400000000000004</v>
      </c>
      <c r="J519" s="287">
        <v>4.55</v>
      </c>
      <c r="K519" s="287">
        <v>4.68</v>
      </c>
      <c r="L519" s="287">
        <v>4.82</v>
      </c>
      <c r="M519" s="287">
        <v>4.95</v>
      </c>
      <c r="N519" s="288">
        <f>M519*(1+Assumptions!$G$48)</f>
        <v>4.95</v>
      </c>
      <c r="O519" s="288">
        <f>N519*(1+Assumptions!$G$48)</f>
        <v>4.95</v>
      </c>
      <c r="P519" s="288">
        <f>O519*(1+Assumptions!$G$48)</f>
        <v>4.95</v>
      </c>
      <c r="Q519" s="288">
        <f>P519*(1+Assumptions!$G$48)</f>
        <v>4.95</v>
      </c>
      <c r="R519" s="288">
        <f>Q519*(1+Assumptions!$G$48)</f>
        <v>4.95</v>
      </c>
      <c r="S519" s="288">
        <f>R519*(1+Assumptions!$G$48)</f>
        <v>4.95</v>
      </c>
      <c r="T519" s="288">
        <f>S519*(1+Assumptions!$G$48)</f>
        <v>4.95</v>
      </c>
      <c r="U519" s="288">
        <f>T519*(1+Assumptions!$G$48)</f>
        <v>4.95</v>
      </c>
      <c r="V519" s="288">
        <f>U519*(1+Assumptions!$G$48)</f>
        <v>4.95</v>
      </c>
      <c r="W519" s="288">
        <f>V519*(1+Assumptions!$G$48)</f>
        <v>4.95</v>
      </c>
      <c r="X519" s="288">
        <f>W519*(1+Assumptions!$G$48)</f>
        <v>4.95</v>
      </c>
      <c r="Y519" s="232"/>
      <c r="Z519" s="232"/>
      <c r="AA519" s="232"/>
      <c r="AB519" s="232"/>
      <c r="AC519" s="232"/>
      <c r="AD519" s="232"/>
      <c r="AE519" s="232"/>
      <c r="AF519" s="232"/>
      <c r="AG519" s="232"/>
      <c r="AH519" s="232"/>
      <c r="AI519" s="232"/>
      <c r="AJ519" s="232"/>
      <c r="AK519" s="232"/>
      <c r="AL519" s="232"/>
      <c r="AM519" s="232"/>
      <c r="AN519" s="232"/>
      <c r="AO519" s="232"/>
      <c r="AP519" s="232"/>
      <c r="AQ519" s="232"/>
      <c r="AR519" s="232"/>
    </row>
    <row r="520" spans="1:44" x14ac:dyDescent="0.2">
      <c r="A520" s="232"/>
      <c r="B520" s="295" t="s">
        <v>1042</v>
      </c>
      <c r="C520" s="296" t="b">
        <f t="shared" si="7"/>
        <v>0</v>
      </c>
      <c r="D520" s="7"/>
      <c r="E520" s="287">
        <v>2.54</v>
      </c>
      <c r="F520" s="287">
        <v>2.6399999999999997</v>
      </c>
      <c r="G520" s="287">
        <v>2.7299999999999995</v>
      </c>
      <c r="H520" s="287">
        <v>2.82</v>
      </c>
      <c r="I520" s="287">
        <v>2.91</v>
      </c>
      <c r="J520" s="287">
        <v>2.99</v>
      </c>
      <c r="K520" s="287">
        <v>3.0799999999999996</v>
      </c>
      <c r="L520" s="287">
        <v>3.17</v>
      </c>
      <c r="M520" s="287">
        <v>3.2599999999999993</v>
      </c>
      <c r="N520" s="288">
        <f>M520*(1+Assumptions!$G$48)</f>
        <v>3.2599999999999993</v>
      </c>
      <c r="O520" s="288">
        <f>N520*(1+Assumptions!$G$48)</f>
        <v>3.2599999999999993</v>
      </c>
      <c r="P520" s="288">
        <f>O520*(1+Assumptions!$G$48)</f>
        <v>3.2599999999999993</v>
      </c>
      <c r="Q520" s="288">
        <f>P520*(1+Assumptions!$G$48)</f>
        <v>3.2599999999999993</v>
      </c>
      <c r="R520" s="288">
        <f>Q520*(1+Assumptions!$G$48)</f>
        <v>3.2599999999999993</v>
      </c>
      <c r="S520" s="288">
        <f>R520*(1+Assumptions!$G$48)</f>
        <v>3.2599999999999993</v>
      </c>
      <c r="T520" s="288">
        <f>S520*(1+Assumptions!$G$48)</f>
        <v>3.2599999999999993</v>
      </c>
      <c r="U520" s="288">
        <f>T520*(1+Assumptions!$G$48)</f>
        <v>3.2599999999999993</v>
      </c>
      <c r="V520" s="288">
        <f>U520*(1+Assumptions!$G$48)</f>
        <v>3.2599999999999993</v>
      </c>
      <c r="W520" s="288">
        <f>V520*(1+Assumptions!$G$48)</f>
        <v>3.2599999999999993</v>
      </c>
      <c r="X520" s="288">
        <f>W520*(1+Assumptions!$G$48)</f>
        <v>3.2599999999999993</v>
      </c>
      <c r="Y520" s="232"/>
      <c r="Z520" s="232"/>
      <c r="AA520" s="232"/>
      <c r="AB520" s="232"/>
      <c r="AC520" s="232"/>
      <c r="AD520" s="232"/>
      <c r="AE520" s="232"/>
      <c r="AF520" s="232"/>
      <c r="AG520" s="232"/>
      <c r="AH520" s="232"/>
      <c r="AI520" s="232"/>
      <c r="AJ520" s="232"/>
      <c r="AK520" s="232"/>
      <c r="AL520" s="232"/>
      <c r="AM520" s="232"/>
      <c r="AN520" s="232"/>
      <c r="AO520" s="232"/>
      <c r="AP520" s="232"/>
      <c r="AQ520" s="232"/>
      <c r="AR520" s="232"/>
    </row>
    <row r="521" spans="1:44" x14ac:dyDescent="0.2">
      <c r="A521" s="232"/>
      <c r="B521" s="295" t="s">
        <v>1043</v>
      </c>
      <c r="C521" s="296" t="b">
        <f t="shared" si="7"/>
        <v>0</v>
      </c>
      <c r="D521" s="7"/>
      <c r="E521" s="287">
        <v>3.84</v>
      </c>
      <c r="F521" s="287">
        <v>3.98</v>
      </c>
      <c r="G521" s="287">
        <v>4.12</v>
      </c>
      <c r="H521" s="287">
        <v>4.25</v>
      </c>
      <c r="I521" s="287">
        <v>4.3699999999999992</v>
      </c>
      <c r="J521" s="287">
        <v>4.49</v>
      </c>
      <c r="K521" s="287">
        <v>4.63</v>
      </c>
      <c r="L521" s="287">
        <v>4.7699999999999996</v>
      </c>
      <c r="M521" s="287">
        <v>4.9000000000000004</v>
      </c>
      <c r="N521" s="288">
        <f>M521*(1+Assumptions!$G$48)</f>
        <v>4.9000000000000004</v>
      </c>
      <c r="O521" s="288">
        <f>N521*(1+Assumptions!$G$48)</f>
        <v>4.9000000000000004</v>
      </c>
      <c r="P521" s="288">
        <f>O521*(1+Assumptions!$G$48)</f>
        <v>4.9000000000000004</v>
      </c>
      <c r="Q521" s="288">
        <f>P521*(1+Assumptions!$G$48)</f>
        <v>4.9000000000000004</v>
      </c>
      <c r="R521" s="288">
        <f>Q521*(1+Assumptions!$G$48)</f>
        <v>4.9000000000000004</v>
      </c>
      <c r="S521" s="288">
        <f>R521*(1+Assumptions!$G$48)</f>
        <v>4.9000000000000004</v>
      </c>
      <c r="T521" s="288">
        <f>S521*(1+Assumptions!$G$48)</f>
        <v>4.9000000000000004</v>
      </c>
      <c r="U521" s="288">
        <f>T521*(1+Assumptions!$G$48)</f>
        <v>4.9000000000000004</v>
      </c>
      <c r="V521" s="288">
        <f>U521*(1+Assumptions!$G$48)</f>
        <v>4.9000000000000004</v>
      </c>
      <c r="W521" s="288">
        <f>V521*(1+Assumptions!$G$48)</f>
        <v>4.9000000000000004</v>
      </c>
      <c r="X521" s="288">
        <f>W521*(1+Assumptions!$G$48)</f>
        <v>4.9000000000000004</v>
      </c>
      <c r="Y521" s="232"/>
      <c r="Z521" s="232"/>
      <c r="AA521" s="232"/>
      <c r="AB521" s="232"/>
      <c r="AC521" s="232"/>
      <c r="AD521" s="232"/>
      <c r="AE521" s="232"/>
      <c r="AF521" s="232"/>
      <c r="AG521" s="232"/>
      <c r="AH521" s="232"/>
      <c r="AI521" s="232"/>
      <c r="AJ521" s="232"/>
      <c r="AK521" s="232"/>
      <c r="AL521" s="232"/>
      <c r="AM521" s="232"/>
      <c r="AN521" s="232"/>
      <c r="AO521" s="232"/>
      <c r="AP521" s="232"/>
      <c r="AQ521" s="232"/>
      <c r="AR521" s="232"/>
    </row>
    <row r="522" spans="1:44" x14ac:dyDescent="0.2">
      <c r="A522" s="232"/>
      <c r="B522" s="295" t="s">
        <v>1044</v>
      </c>
      <c r="C522" s="296" t="b">
        <f t="shared" ref="C522:C585" si="8">MID(B522,3,2)="TS"</f>
        <v>0</v>
      </c>
      <c r="D522" s="7"/>
      <c r="E522" s="287">
        <v>3.64</v>
      </c>
      <c r="F522" s="287">
        <v>3.7699999999999996</v>
      </c>
      <c r="G522" s="287">
        <v>3.9</v>
      </c>
      <c r="H522" s="287">
        <v>4.0199999999999996</v>
      </c>
      <c r="I522" s="287">
        <v>4.1399999999999997</v>
      </c>
      <c r="J522" s="287">
        <v>4.25</v>
      </c>
      <c r="K522" s="287">
        <v>4.38</v>
      </c>
      <c r="L522" s="287">
        <v>4.51</v>
      </c>
      <c r="M522" s="287">
        <v>4.63</v>
      </c>
      <c r="N522" s="288">
        <f>M522*(1+Assumptions!$G$48)</f>
        <v>4.63</v>
      </c>
      <c r="O522" s="288">
        <f>N522*(1+Assumptions!$G$48)</f>
        <v>4.63</v>
      </c>
      <c r="P522" s="288">
        <f>O522*(1+Assumptions!$G$48)</f>
        <v>4.63</v>
      </c>
      <c r="Q522" s="288">
        <f>P522*(1+Assumptions!$G$48)</f>
        <v>4.63</v>
      </c>
      <c r="R522" s="288">
        <f>Q522*(1+Assumptions!$G$48)</f>
        <v>4.63</v>
      </c>
      <c r="S522" s="288">
        <f>R522*(1+Assumptions!$G$48)</f>
        <v>4.63</v>
      </c>
      <c r="T522" s="288">
        <f>S522*(1+Assumptions!$G$48)</f>
        <v>4.63</v>
      </c>
      <c r="U522" s="288">
        <f>T522*(1+Assumptions!$G$48)</f>
        <v>4.63</v>
      </c>
      <c r="V522" s="288">
        <f>U522*(1+Assumptions!$G$48)</f>
        <v>4.63</v>
      </c>
      <c r="W522" s="288">
        <f>V522*(1+Assumptions!$G$48)</f>
        <v>4.63</v>
      </c>
      <c r="X522" s="288">
        <f>W522*(1+Assumptions!$G$48)</f>
        <v>4.63</v>
      </c>
      <c r="Y522" s="232"/>
      <c r="Z522" s="232"/>
      <c r="AA522" s="232"/>
      <c r="AB522" s="232"/>
      <c r="AC522" s="232"/>
      <c r="AD522" s="232"/>
      <c r="AE522" s="232"/>
      <c r="AF522" s="232"/>
      <c r="AG522" s="232"/>
      <c r="AH522" s="232"/>
      <c r="AI522" s="232"/>
      <c r="AJ522" s="232"/>
      <c r="AK522" s="232"/>
      <c r="AL522" s="232"/>
      <c r="AM522" s="232"/>
      <c r="AN522" s="232"/>
      <c r="AO522" s="232"/>
      <c r="AP522" s="232"/>
      <c r="AQ522" s="232"/>
      <c r="AR522" s="232"/>
    </row>
    <row r="523" spans="1:44" x14ac:dyDescent="0.2">
      <c r="A523" s="232"/>
      <c r="B523" s="295" t="s">
        <v>521</v>
      </c>
      <c r="C523" s="296" t="b">
        <f t="shared" si="8"/>
        <v>0</v>
      </c>
      <c r="D523" s="7"/>
      <c r="E523" s="287">
        <v>13.12</v>
      </c>
      <c r="F523" s="287">
        <v>9.27</v>
      </c>
      <c r="G523" s="287">
        <v>9.41</v>
      </c>
      <c r="H523" s="287">
        <v>9.5399999999999991</v>
      </c>
      <c r="I523" s="287">
        <v>9.65</v>
      </c>
      <c r="J523" s="287">
        <v>9.7100000000000009</v>
      </c>
      <c r="K523" s="287">
        <v>9.8699999999999992</v>
      </c>
      <c r="L523" s="287">
        <v>10.06</v>
      </c>
      <c r="M523" s="287">
        <v>10.210000000000001</v>
      </c>
      <c r="N523" s="288">
        <f>M523*(1+Assumptions!$G$48)</f>
        <v>10.210000000000001</v>
      </c>
      <c r="O523" s="288">
        <f>N523*(1+Assumptions!$G$48)</f>
        <v>10.210000000000001</v>
      </c>
      <c r="P523" s="288">
        <f>O523*(1+Assumptions!$G$48)</f>
        <v>10.210000000000001</v>
      </c>
      <c r="Q523" s="288">
        <f>P523*(1+Assumptions!$G$48)</f>
        <v>10.210000000000001</v>
      </c>
      <c r="R523" s="288">
        <f>Q523*(1+Assumptions!$G$48)</f>
        <v>10.210000000000001</v>
      </c>
      <c r="S523" s="288">
        <f>R523*(1+Assumptions!$G$48)</f>
        <v>10.210000000000001</v>
      </c>
      <c r="T523" s="288">
        <f>S523*(1+Assumptions!$G$48)</f>
        <v>10.210000000000001</v>
      </c>
      <c r="U523" s="288">
        <f>T523*(1+Assumptions!$G$48)</f>
        <v>10.210000000000001</v>
      </c>
      <c r="V523" s="288">
        <f>U523*(1+Assumptions!$G$48)</f>
        <v>10.210000000000001</v>
      </c>
      <c r="W523" s="288">
        <f>V523*(1+Assumptions!$G$48)</f>
        <v>10.210000000000001</v>
      </c>
      <c r="X523" s="288">
        <f>W523*(1+Assumptions!$G$48)</f>
        <v>10.210000000000001</v>
      </c>
      <c r="Y523" s="232"/>
      <c r="Z523" s="232"/>
      <c r="AA523" s="232"/>
      <c r="AB523" s="232"/>
      <c r="AC523" s="232"/>
      <c r="AD523" s="232"/>
      <c r="AE523" s="232"/>
      <c r="AF523" s="232"/>
      <c r="AG523" s="232"/>
      <c r="AH523" s="232"/>
      <c r="AI523" s="232"/>
      <c r="AJ523" s="232"/>
      <c r="AK523" s="232"/>
      <c r="AL523" s="232"/>
      <c r="AM523" s="232"/>
      <c r="AN523" s="232"/>
      <c r="AO523" s="232"/>
      <c r="AP523" s="232"/>
      <c r="AQ523" s="232"/>
      <c r="AR523" s="232"/>
    </row>
    <row r="524" spans="1:44" x14ac:dyDescent="0.2">
      <c r="A524" s="232"/>
      <c r="B524" s="295" t="s">
        <v>522</v>
      </c>
      <c r="C524" s="296" t="b">
        <f t="shared" si="8"/>
        <v>0</v>
      </c>
      <c r="D524" s="7"/>
      <c r="E524" s="287">
        <v>15.529999999999998</v>
      </c>
      <c r="F524" s="287">
        <v>15.66</v>
      </c>
      <c r="G524" s="287">
        <v>16.05</v>
      </c>
      <c r="H524" s="287">
        <v>16.36</v>
      </c>
      <c r="I524" s="287">
        <v>16.59</v>
      </c>
      <c r="J524" s="287">
        <v>16.86</v>
      </c>
      <c r="K524" s="287">
        <v>17.27</v>
      </c>
      <c r="L524" s="287">
        <v>17.769999999999996</v>
      </c>
      <c r="M524" s="287">
        <v>18.04</v>
      </c>
      <c r="N524" s="288">
        <f>M524*(1+Assumptions!$G$48)</f>
        <v>18.04</v>
      </c>
      <c r="O524" s="288">
        <f>N524*(1+Assumptions!$G$48)</f>
        <v>18.04</v>
      </c>
      <c r="P524" s="288">
        <f>O524*(1+Assumptions!$G$48)</f>
        <v>18.04</v>
      </c>
      <c r="Q524" s="288">
        <f>P524*(1+Assumptions!$G$48)</f>
        <v>18.04</v>
      </c>
      <c r="R524" s="288">
        <f>Q524*(1+Assumptions!$G$48)</f>
        <v>18.04</v>
      </c>
      <c r="S524" s="288">
        <f>R524*(1+Assumptions!$G$48)</f>
        <v>18.04</v>
      </c>
      <c r="T524" s="288">
        <f>S524*(1+Assumptions!$G$48)</f>
        <v>18.04</v>
      </c>
      <c r="U524" s="288">
        <f>T524*(1+Assumptions!$G$48)</f>
        <v>18.04</v>
      </c>
      <c r="V524" s="288">
        <f>U524*(1+Assumptions!$G$48)</f>
        <v>18.04</v>
      </c>
      <c r="W524" s="288">
        <f>V524*(1+Assumptions!$G$48)</f>
        <v>18.04</v>
      </c>
      <c r="X524" s="288">
        <f>W524*(1+Assumptions!$G$48)</f>
        <v>18.04</v>
      </c>
      <c r="Y524" s="232"/>
      <c r="Z524" s="232"/>
      <c r="AA524" s="232"/>
      <c r="AB524" s="232"/>
      <c r="AC524" s="232"/>
      <c r="AD524" s="232"/>
      <c r="AE524" s="232"/>
      <c r="AF524" s="232"/>
      <c r="AG524" s="232"/>
      <c r="AH524" s="232"/>
      <c r="AI524" s="232"/>
      <c r="AJ524" s="232"/>
      <c r="AK524" s="232"/>
      <c r="AL524" s="232"/>
      <c r="AM524" s="232"/>
      <c r="AN524" s="232"/>
      <c r="AO524" s="232"/>
      <c r="AP524" s="232"/>
      <c r="AQ524" s="232"/>
      <c r="AR524" s="232"/>
    </row>
    <row r="525" spans="1:44" x14ac:dyDescent="0.2">
      <c r="A525" s="232"/>
      <c r="B525" s="295" t="s">
        <v>523</v>
      </c>
      <c r="C525" s="296" t="b">
        <f t="shared" si="8"/>
        <v>0</v>
      </c>
      <c r="D525" s="7"/>
      <c r="E525" s="287">
        <v>11.21</v>
      </c>
      <c r="F525" s="287">
        <v>7.77</v>
      </c>
      <c r="G525" s="287">
        <v>8.0999999999999979</v>
      </c>
      <c r="H525" s="287">
        <v>8.39</v>
      </c>
      <c r="I525" s="287">
        <v>8.65</v>
      </c>
      <c r="J525" s="287">
        <v>8.9499999999999993</v>
      </c>
      <c r="K525" s="287">
        <v>9.26</v>
      </c>
      <c r="L525" s="287">
        <v>9.6</v>
      </c>
      <c r="M525" s="287">
        <v>9.86</v>
      </c>
      <c r="N525" s="288">
        <f>M525*(1+Assumptions!$G$48)</f>
        <v>9.86</v>
      </c>
      <c r="O525" s="288">
        <f>N525*(1+Assumptions!$G$48)</f>
        <v>9.86</v>
      </c>
      <c r="P525" s="288">
        <f>O525*(1+Assumptions!$G$48)</f>
        <v>9.86</v>
      </c>
      <c r="Q525" s="288">
        <f>P525*(1+Assumptions!$G$48)</f>
        <v>9.86</v>
      </c>
      <c r="R525" s="288">
        <f>Q525*(1+Assumptions!$G$48)</f>
        <v>9.86</v>
      </c>
      <c r="S525" s="288">
        <f>R525*(1+Assumptions!$G$48)</f>
        <v>9.86</v>
      </c>
      <c r="T525" s="288">
        <f>S525*(1+Assumptions!$G$48)</f>
        <v>9.86</v>
      </c>
      <c r="U525" s="288">
        <f>T525*(1+Assumptions!$G$48)</f>
        <v>9.86</v>
      </c>
      <c r="V525" s="288">
        <f>U525*(1+Assumptions!$G$48)</f>
        <v>9.86</v>
      </c>
      <c r="W525" s="288">
        <f>V525*(1+Assumptions!$G$48)</f>
        <v>9.86</v>
      </c>
      <c r="X525" s="288">
        <f>W525*(1+Assumptions!$G$48)</f>
        <v>9.86</v>
      </c>
      <c r="Y525" s="232"/>
      <c r="Z525" s="232"/>
      <c r="AA525" s="232"/>
      <c r="AB525" s="232"/>
      <c r="AC525" s="232"/>
      <c r="AD525" s="232"/>
      <c r="AE525" s="232"/>
      <c r="AF525" s="232"/>
      <c r="AG525" s="232"/>
      <c r="AH525" s="232"/>
      <c r="AI525" s="232"/>
      <c r="AJ525" s="232"/>
      <c r="AK525" s="232"/>
      <c r="AL525" s="232"/>
      <c r="AM525" s="232"/>
      <c r="AN525" s="232"/>
      <c r="AO525" s="232"/>
      <c r="AP525" s="232"/>
      <c r="AQ525" s="232"/>
      <c r="AR525" s="232"/>
    </row>
    <row r="526" spans="1:44" x14ac:dyDescent="0.2">
      <c r="A526" s="232"/>
      <c r="B526" s="295" t="s">
        <v>524</v>
      </c>
      <c r="C526" s="296" t="b">
        <f t="shared" si="8"/>
        <v>0</v>
      </c>
      <c r="D526" s="7"/>
      <c r="E526" s="287">
        <v>15.49</v>
      </c>
      <c r="F526" s="287">
        <v>15.879999999999999</v>
      </c>
      <c r="G526" s="287">
        <v>16.350000000000001</v>
      </c>
      <c r="H526" s="287">
        <v>16.760000000000002</v>
      </c>
      <c r="I526" s="287">
        <v>17.129999999999995</v>
      </c>
      <c r="J526" s="287">
        <v>17.52</v>
      </c>
      <c r="K526" s="287">
        <v>18.04</v>
      </c>
      <c r="L526" s="287">
        <v>18.55</v>
      </c>
      <c r="M526" s="287">
        <v>19.010000000000002</v>
      </c>
      <c r="N526" s="288">
        <f>M526*(1+Assumptions!$G$48)</f>
        <v>19.010000000000002</v>
      </c>
      <c r="O526" s="288">
        <f>N526*(1+Assumptions!$G$48)</f>
        <v>19.010000000000002</v>
      </c>
      <c r="P526" s="288">
        <f>O526*(1+Assumptions!$G$48)</f>
        <v>19.010000000000002</v>
      </c>
      <c r="Q526" s="288">
        <f>P526*(1+Assumptions!$G$48)</f>
        <v>19.010000000000002</v>
      </c>
      <c r="R526" s="288">
        <f>Q526*(1+Assumptions!$G$48)</f>
        <v>19.010000000000002</v>
      </c>
      <c r="S526" s="288">
        <f>R526*(1+Assumptions!$G$48)</f>
        <v>19.010000000000002</v>
      </c>
      <c r="T526" s="288">
        <f>S526*(1+Assumptions!$G$48)</f>
        <v>19.010000000000002</v>
      </c>
      <c r="U526" s="288">
        <f>T526*(1+Assumptions!$G$48)</f>
        <v>19.010000000000002</v>
      </c>
      <c r="V526" s="288">
        <f>U526*(1+Assumptions!$G$48)</f>
        <v>19.010000000000002</v>
      </c>
      <c r="W526" s="288">
        <f>V526*(1+Assumptions!$G$48)</f>
        <v>19.010000000000002</v>
      </c>
      <c r="X526" s="288">
        <f>W526*(1+Assumptions!$G$48)</f>
        <v>19.010000000000002</v>
      </c>
      <c r="Y526" s="232"/>
      <c r="Z526" s="232"/>
      <c r="AA526" s="232"/>
      <c r="AB526" s="232"/>
      <c r="AC526" s="232"/>
      <c r="AD526" s="232"/>
      <c r="AE526" s="232"/>
      <c r="AF526" s="232"/>
      <c r="AG526" s="232"/>
      <c r="AH526" s="232"/>
      <c r="AI526" s="232"/>
      <c r="AJ526" s="232"/>
      <c r="AK526" s="232"/>
      <c r="AL526" s="232"/>
      <c r="AM526" s="232"/>
      <c r="AN526" s="232"/>
      <c r="AO526" s="232"/>
      <c r="AP526" s="232"/>
      <c r="AQ526" s="232"/>
      <c r="AR526" s="232"/>
    </row>
    <row r="527" spans="1:44" x14ac:dyDescent="0.2">
      <c r="A527" s="232"/>
      <c r="B527" s="295" t="s">
        <v>525</v>
      </c>
      <c r="C527" s="296" t="b">
        <f t="shared" si="8"/>
        <v>0</v>
      </c>
      <c r="D527" s="7"/>
      <c r="E527" s="287">
        <v>14.85</v>
      </c>
      <c r="F527" s="287">
        <v>15.379999999999999</v>
      </c>
      <c r="G527" s="287">
        <v>15.97</v>
      </c>
      <c r="H527" s="287">
        <v>16.54</v>
      </c>
      <c r="I527" s="287">
        <v>17.010000000000002</v>
      </c>
      <c r="J527" s="287">
        <v>17.47</v>
      </c>
      <c r="K527" s="287">
        <v>18.100000000000001</v>
      </c>
      <c r="L527" s="287">
        <v>18.79</v>
      </c>
      <c r="M527" s="287">
        <v>19.32</v>
      </c>
      <c r="N527" s="288">
        <f>M527*(1+Assumptions!$G$48)</f>
        <v>19.32</v>
      </c>
      <c r="O527" s="288">
        <f>N527*(1+Assumptions!$G$48)</f>
        <v>19.32</v>
      </c>
      <c r="P527" s="288">
        <f>O527*(1+Assumptions!$G$48)</f>
        <v>19.32</v>
      </c>
      <c r="Q527" s="288">
        <f>P527*(1+Assumptions!$G$48)</f>
        <v>19.32</v>
      </c>
      <c r="R527" s="288">
        <f>Q527*(1+Assumptions!$G$48)</f>
        <v>19.32</v>
      </c>
      <c r="S527" s="288">
        <f>R527*(1+Assumptions!$G$48)</f>
        <v>19.32</v>
      </c>
      <c r="T527" s="288">
        <f>S527*(1+Assumptions!$G$48)</f>
        <v>19.32</v>
      </c>
      <c r="U527" s="288">
        <f>T527*(1+Assumptions!$G$48)</f>
        <v>19.32</v>
      </c>
      <c r="V527" s="288">
        <f>U527*(1+Assumptions!$G$48)</f>
        <v>19.32</v>
      </c>
      <c r="W527" s="288">
        <f>V527*(1+Assumptions!$G$48)</f>
        <v>19.32</v>
      </c>
      <c r="X527" s="288">
        <f>W527*(1+Assumptions!$G$48)</f>
        <v>19.32</v>
      </c>
      <c r="Y527" s="232"/>
      <c r="Z527" s="232"/>
      <c r="AA527" s="232"/>
      <c r="AB527" s="232"/>
      <c r="AC527" s="232"/>
      <c r="AD527" s="232"/>
      <c r="AE527" s="232"/>
      <c r="AF527" s="232"/>
      <c r="AG527" s="232"/>
      <c r="AH527" s="232"/>
      <c r="AI527" s="232"/>
      <c r="AJ527" s="232"/>
      <c r="AK527" s="232"/>
      <c r="AL527" s="232"/>
      <c r="AM527" s="232"/>
      <c r="AN527" s="232"/>
      <c r="AO527" s="232"/>
      <c r="AP527" s="232"/>
      <c r="AQ527" s="232"/>
      <c r="AR527" s="232"/>
    </row>
    <row r="528" spans="1:44" x14ac:dyDescent="0.2">
      <c r="A528" s="232"/>
      <c r="B528" s="295" t="s">
        <v>526</v>
      </c>
      <c r="C528" s="296" t="b">
        <f t="shared" si="8"/>
        <v>0</v>
      </c>
      <c r="D528" s="7"/>
      <c r="E528" s="287">
        <v>5.9999999999999991</v>
      </c>
      <c r="F528" s="287">
        <v>6.2099999999999991</v>
      </c>
      <c r="G528" s="287">
        <v>6.4599999999999991</v>
      </c>
      <c r="H528" s="287">
        <v>6.68</v>
      </c>
      <c r="I528" s="287">
        <v>6.8599999999999994</v>
      </c>
      <c r="J528" s="287">
        <v>7.04</v>
      </c>
      <c r="K528" s="287">
        <v>7.28</v>
      </c>
      <c r="L528" s="287">
        <v>7.5399999999999991</v>
      </c>
      <c r="M528" s="287">
        <v>7.7299999999999995</v>
      </c>
      <c r="N528" s="288">
        <f>M528*(1+Assumptions!$G$48)</f>
        <v>7.7299999999999995</v>
      </c>
      <c r="O528" s="288">
        <f>N528*(1+Assumptions!$G$48)</f>
        <v>7.7299999999999995</v>
      </c>
      <c r="P528" s="288">
        <f>O528*(1+Assumptions!$G$48)</f>
        <v>7.7299999999999995</v>
      </c>
      <c r="Q528" s="288">
        <f>P528*(1+Assumptions!$G$48)</f>
        <v>7.7299999999999995</v>
      </c>
      <c r="R528" s="288">
        <f>Q528*(1+Assumptions!$G$48)</f>
        <v>7.7299999999999995</v>
      </c>
      <c r="S528" s="288">
        <f>R528*(1+Assumptions!$G$48)</f>
        <v>7.7299999999999995</v>
      </c>
      <c r="T528" s="288">
        <f>S528*(1+Assumptions!$G$48)</f>
        <v>7.7299999999999995</v>
      </c>
      <c r="U528" s="288">
        <f>T528*(1+Assumptions!$G$48)</f>
        <v>7.7299999999999995</v>
      </c>
      <c r="V528" s="288">
        <f>U528*(1+Assumptions!$G$48)</f>
        <v>7.7299999999999995</v>
      </c>
      <c r="W528" s="288">
        <f>V528*(1+Assumptions!$G$48)</f>
        <v>7.7299999999999995</v>
      </c>
      <c r="X528" s="288">
        <f>W528*(1+Assumptions!$G$48)</f>
        <v>7.7299999999999995</v>
      </c>
      <c r="Y528" s="232"/>
      <c r="Z528" s="232"/>
      <c r="AA528" s="232"/>
      <c r="AB528" s="232"/>
      <c r="AC528" s="232"/>
      <c r="AD528" s="232"/>
      <c r="AE528" s="232"/>
      <c r="AF528" s="232"/>
      <c r="AG528" s="232"/>
      <c r="AH528" s="232"/>
      <c r="AI528" s="232"/>
      <c r="AJ528" s="232"/>
      <c r="AK528" s="232"/>
      <c r="AL528" s="232"/>
      <c r="AM528" s="232"/>
      <c r="AN528" s="232"/>
      <c r="AO528" s="232"/>
      <c r="AP528" s="232"/>
      <c r="AQ528" s="232"/>
      <c r="AR528" s="232"/>
    </row>
    <row r="529" spans="1:44" x14ac:dyDescent="0.2">
      <c r="A529" s="232"/>
      <c r="B529" s="295" t="s">
        <v>527</v>
      </c>
      <c r="C529" s="296" t="b">
        <f t="shared" si="8"/>
        <v>0</v>
      </c>
      <c r="D529" s="7"/>
      <c r="E529" s="287">
        <v>9.81</v>
      </c>
      <c r="F529" s="287">
        <v>10.279999999999998</v>
      </c>
      <c r="G529" s="287">
        <v>10.77</v>
      </c>
      <c r="H529" s="287">
        <v>11.23</v>
      </c>
      <c r="I529" s="287">
        <v>11.659999999999998</v>
      </c>
      <c r="J529" s="287">
        <v>12.09</v>
      </c>
      <c r="K529" s="287">
        <v>12.73</v>
      </c>
      <c r="L529" s="287">
        <v>13.26</v>
      </c>
      <c r="M529" s="287">
        <v>13.66</v>
      </c>
      <c r="N529" s="288">
        <f>M529*(1+Assumptions!$G$48)</f>
        <v>13.66</v>
      </c>
      <c r="O529" s="288">
        <f>N529*(1+Assumptions!$G$48)</f>
        <v>13.66</v>
      </c>
      <c r="P529" s="288">
        <f>O529*(1+Assumptions!$G$48)</f>
        <v>13.66</v>
      </c>
      <c r="Q529" s="288">
        <f>P529*(1+Assumptions!$G$48)</f>
        <v>13.66</v>
      </c>
      <c r="R529" s="288">
        <f>Q529*(1+Assumptions!$G$48)</f>
        <v>13.66</v>
      </c>
      <c r="S529" s="288">
        <f>R529*(1+Assumptions!$G$48)</f>
        <v>13.66</v>
      </c>
      <c r="T529" s="288">
        <f>S529*(1+Assumptions!$G$48)</f>
        <v>13.66</v>
      </c>
      <c r="U529" s="288">
        <f>T529*(1+Assumptions!$G$48)</f>
        <v>13.66</v>
      </c>
      <c r="V529" s="288">
        <f>U529*(1+Assumptions!$G$48)</f>
        <v>13.66</v>
      </c>
      <c r="W529" s="288">
        <f>V529*(1+Assumptions!$G$48)</f>
        <v>13.66</v>
      </c>
      <c r="X529" s="288">
        <f>W529*(1+Assumptions!$G$48)</f>
        <v>13.66</v>
      </c>
      <c r="Y529" s="232"/>
      <c r="Z529" s="232"/>
      <c r="AA529" s="232"/>
      <c r="AB529" s="232"/>
      <c r="AC529" s="232"/>
      <c r="AD529" s="232"/>
      <c r="AE529" s="232"/>
      <c r="AF529" s="232"/>
      <c r="AG529" s="232"/>
      <c r="AH529" s="232"/>
      <c r="AI529" s="232"/>
      <c r="AJ529" s="232"/>
      <c r="AK529" s="232"/>
      <c r="AL529" s="232"/>
      <c r="AM529" s="232"/>
      <c r="AN529" s="232"/>
      <c r="AO529" s="232"/>
      <c r="AP529" s="232"/>
      <c r="AQ529" s="232"/>
      <c r="AR529" s="232"/>
    </row>
    <row r="530" spans="1:44" x14ac:dyDescent="0.2">
      <c r="A530" s="232"/>
      <c r="B530" s="295" t="s">
        <v>528</v>
      </c>
      <c r="C530" s="296" t="b">
        <f t="shared" si="8"/>
        <v>0</v>
      </c>
      <c r="D530" s="7"/>
      <c r="E530" s="287">
        <v>14.759999999999998</v>
      </c>
      <c r="F530" s="287">
        <v>15</v>
      </c>
      <c r="G530" s="287">
        <v>15.34</v>
      </c>
      <c r="H530" s="287">
        <v>15.64</v>
      </c>
      <c r="I530" s="287">
        <v>15.829999999999998</v>
      </c>
      <c r="J530" s="287">
        <v>16.05</v>
      </c>
      <c r="K530" s="287">
        <v>16.350000000000001</v>
      </c>
      <c r="L530" s="287">
        <v>16.75</v>
      </c>
      <c r="M530" s="287">
        <v>17.04</v>
      </c>
      <c r="N530" s="288">
        <f>M530*(1+Assumptions!$G$48)</f>
        <v>17.04</v>
      </c>
      <c r="O530" s="288">
        <f>N530*(1+Assumptions!$G$48)</f>
        <v>17.04</v>
      </c>
      <c r="P530" s="288">
        <f>O530*(1+Assumptions!$G$48)</f>
        <v>17.04</v>
      </c>
      <c r="Q530" s="288">
        <f>P530*(1+Assumptions!$G$48)</f>
        <v>17.04</v>
      </c>
      <c r="R530" s="288">
        <f>Q530*(1+Assumptions!$G$48)</f>
        <v>17.04</v>
      </c>
      <c r="S530" s="288">
        <f>R530*(1+Assumptions!$G$48)</f>
        <v>17.04</v>
      </c>
      <c r="T530" s="288">
        <f>S530*(1+Assumptions!$G$48)</f>
        <v>17.04</v>
      </c>
      <c r="U530" s="288">
        <f>T530*(1+Assumptions!$G$48)</f>
        <v>17.04</v>
      </c>
      <c r="V530" s="288">
        <f>U530*(1+Assumptions!$G$48)</f>
        <v>17.04</v>
      </c>
      <c r="W530" s="288">
        <f>V530*(1+Assumptions!$G$48)</f>
        <v>17.04</v>
      </c>
      <c r="X530" s="288">
        <f>W530*(1+Assumptions!$G$48)</f>
        <v>17.04</v>
      </c>
      <c r="Y530" s="232"/>
      <c r="Z530" s="232"/>
      <c r="AA530" s="232"/>
      <c r="AB530" s="232"/>
      <c r="AC530" s="232"/>
      <c r="AD530" s="232"/>
      <c r="AE530" s="232"/>
      <c r="AF530" s="232"/>
      <c r="AG530" s="232"/>
      <c r="AH530" s="232"/>
      <c r="AI530" s="232"/>
      <c r="AJ530" s="232"/>
      <c r="AK530" s="232"/>
      <c r="AL530" s="232"/>
      <c r="AM530" s="232"/>
      <c r="AN530" s="232"/>
      <c r="AO530" s="232"/>
      <c r="AP530" s="232"/>
      <c r="AQ530" s="232"/>
      <c r="AR530" s="232"/>
    </row>
    <row r="531" spans="1:44" x14ac:dyDescent="0.2">
      <c r="A531" s="232"/>
      <c r="B531" s="295" t="s">
        <v>529</v>
      </c>
      <c r="C531" s="296" t="b">
        <f t="shared" si="8"/>
        <v>0</v>
      </c>
      <c r="D531" s="7"/>
      <c r="E531" s="287">
        <v>7.77</v>
      </c>
      <c r="F531" s="287">
        <v>7.7099999999999991</v>
      </c>
      <c r="G531" s="287">
        <v>7.6899999999999995</v>
      </c>
      <c r="H531" s="287">
        <v>7.66</v>
      </c>
      <c r="I531" s="287">
        <v>7.5699999999999994</v>
      </c>
      <c r="J531" s="287">
        <v>7.5</v>
      </c>
      <c r="K531" s="287">
        <v>7.4599999999999991</v>
      </c>
      <c r="L531" s="287">
        <v>7.4699999999999989</v>
      </c>
      <c r="M531" s="287">
        <v>7.4099999999999993</v>
      </c>
      <c r="N531" s="288">
        <f>M531*(1+Assumptions!$G$48)</f>
        <v>7.4099999999999993</v>
      </c>
      <c r="O531" s="288">
        <f>N531*(1+Assumptions!$G$48)</f>
        <v>7.4099999999999993</v>
      </c>
      <c r="P531" s="288">
        <f>O531*(1+Assumptions!$G$48)</f>
        <v>7.4099999999999993</v>
      </c>
      <c r="Q531" s="288">
        <f>P531*(1+Assumptions!$G$48)</f>
        <v>7.4099999999999993</v>
      </c>
      <c r="R531" s="288">
        <f>Q531*(1+Assumptions!$G$48)</f>
        <v>7.4099999999999993</v>
      </c>
      <c r="S531" s="288">
        <f>R531*(1+Assumptions!$G$48)</f>
        <v>7.4099999999999993</v>
      </c>
      <c r="T531" s="288">
        <f>S531*(1+Assumptions!$G$48)</f>
        <v>7.4099999999999993</v>
      </c>
      <c r="U531" s="288">
        <f>T531*(1+Assumptions!$G$48)</f>
        <v>7.4099999999999993</v>
      </c>
      <c r="V531" s="288">
        <f>U531*(1+Assumptions!$G$48)</f>
        <v>7.4099999999999993</v>
      </c>
      <c r="W531" s="288">
        <f>V531*(1+Assumptions!$G$48)</f>
        <v>7.4099999999999993</v>
      </c>
      <c r="X531" s="288">
        <f>W531*(1+Assumptions!$G$48)</f>
        <v>7.4099999999999993</v>
      </c>
      <c r="Y531" s="232"/>
      <c r="Z531" s="232"/>
      <c r="AA531" s="232"/>
      <c r="AB531" s="232"/>
      <c r="AC531" s="232"/>
      <c r="AD531" s="232"/>
      <c r="AE531" s="232"/>
      <c r="AF531" s="232"/>
      <c r="AG531" s="232"/>
      <c r="AH531" s="232"/>
      <c r="AI531" s="232"/>
      <c r="AJ531" s="232"/>
      <c r="AK531" s="232"/>
      <c r="AL531" s="232"/>
      <c r="AM531" s="232"/>
      <c r="AN531" s="232"/>
      <c r="AO531" s="232"/>
      <c r="AP531" s="232"/>
      <c r="AQ531" s="232"/>
      <c r="AR531" s="232"/>
    </row>
    <row r="532" spans="1:44" x14ac:dyDescent="0.2">
      <c r="A532" s="232"/>
      <c r="B532" s="295" t="s">
        <v>530</v>
      </c>
      <c r="C532" s="296" t="b">
        <f t="shared" si="8"/>
        <v>0</v>
      </c>
      <c r="D532" s="7"/>
      <c r="E532" s="287">
        <v>6.8</v>
      </c>
      <c r="F532" s="287">
        <v>6.82</v>
      </c>
      <c r="G532" s="287">
        <v>6.88</v>
      </c>
      <c r="H532" s="287">
        <v>6.91</v>
      </c>
      <c r="I532" s="287">
        <v>6.9399999999999995</v>
      </c>
      <c r="J532" s="287">
        <v>6.99</v>
      </c>
      <c r="K532" s="287">
        <v>7.04</v>
      </c>
      <c r="L532" s="287">
        <v>7.1399999999999988</v>
      </c>
      <c r="M532" s="287">
        <v>7.169999999999999</v>
      </c>
      <c r="N532" s="288">
        <f>M532*(1+Assumptions!$G$48)</f>
        <v>7.169999999999999</v>
      </c>
      <c r="O532" s="288">
        <f>N532*(1+Assumptions!$G$48)</f>
        <v>7.169999999999999</v>
      </c>
      <c r="P532" s="288">
        <f>O532*(1+Assumptions!$G$48)</f>
        <v>7.169999999999999</v>
      </c>
      <c r="Q532" s="288">
        <f>P532*(1+Assumptions!$G$48)</f>
        <v>7.169999999999999</v>
      </c>
      <c r="R532" s="288">
        <f>Q532*(1+Assumptions!$G$48)</f>
        <v>7.169999999999999</v>
      </c>
      <c r="S532" s="288">
        <f>R532*(1+Assumptions!$G$48)</f>
        <v>7.169999999999999</v>
      </c>
      <c r="T532" s="288">
        <f>S532*(1+Assumptions!$G$48)</f>
        <v>7.169999999999999</v>
      </c>
      <c r="U532" s="288">
        <f>T532*(1+Assumptions!$G$48)</f>
        <v>7.169999999999999</v>
      </c>
      <c r="V532" s="288">
        <f>U532*(1+Assumptions!$G$48)</f>
        <v>7.169999999999999</v>
      </c>
      <c r="W532" s="288">
        <f>V532*(1+Assumptions!$G$48)</f>
        <v>7.169999999999999</v>
      </c>
      <c r="X532" s="288">
        <f>W532*(1+Assumptions!$G$48)</f>
        <v>7.169999999999999</v>
      </c>
      <c r="Y532" s="232"/>
      <c r="Z532" s="232"/>
      <c r="AA532" s="232"/>
      <c r="AB532" s="232"/>
      <c r="AC532" s="232"/>
      <c r="AD532" s="232"/>
      <c r="AE532" s="232"/>
      <c r="AF532" s="232"/>
      <c r="AG532" s="232"/>
      <c r="AH532" s="232"/>
      <c r="AI532" s="232"/>
      <c r="AJ532" s="232"/>
      <c r="AK532" s="232"/>
      <c r="AL532" s="232"/>
      <c r="AM532" s="232"/>
      <c r="AN532" s="232"/>
      <c r="AO532" s="232"/>
      <c r="AP532" s="232"/>
      <c r="AQ532" s="232"/>
      <c r="AR532" s="232"/>
    </row>
    <row r="533" spans="1:44" x14ac:dyDescent="0.2">
      <c r="A533" s="232"/>
      <c r="B533" s="295" t="s">
        <v>531</v>
      </c>
      <c r="C533" s="296" t="b">
        <f t="shared" si="8"/>
        <v>0</v>
      </c>
      <c r="D533" s="7"/>
      <c r="E533" s="287">
        <v>24.85</v>
      </c>
      <c r="F533" s="287">
        <v>25.69</v>
      </c>
      <c r="G533" s="287">
        <v>26.479999999999997</v>
      </c>
      <c r="H533" s="287">
        <v>27.25</v>
      </c>
      <c r="I533" s="287">
        <v>27.97</v>
      </c>
      <c r="J533" s="287">
        <v>28.659999999999997</v>
      </c>
      <c r="K533" s="287">
        <v>29.37</v>
      </c>
      <c r="L533" s="287">
        <v>30.119999999999997</v>
      </c>
      <c r="M533" s="287">
        <v>30.85</v>
      </c>
      <c r="N533" s="288">
        <f>M533*(1+Assumptions!$G$48)</f>
        <v>30.85</v>
      </c>
      <c r="O533" s="288">
        <f>N533*(1+Assumptions!$G$48)</f>
        <v>30.85</v>
      </c>
      <c r="P533" s="288">
        <f>O533*(1+Assumptions!$G$48)</f>
        <v>30.85</v>
      </c>
      <c r="Q533" s="288">
        <f>P533*(1+Assumptions!$G$48)</f>
        <v>30.85</v>
      </c>
      <c r="R533" s="288">
        <f>Q533*(1+Assumptions!$G$48)</f>
        <v>30.85</v>
      </c>
      <c r="S533" s="288">
        <f>R533*(1+Assumptions!$G$48)</f>
        <v>30.85</v>
      </c>
      <c r="T533" s="288">
        <f>S533*(1+Assumptions!$G$48)</f>
        <v>30.85</v>
      </c>
      <c r="U533" s="288">
        <f>T533*(1+Assumptions!$G$48)</f>
        <v>30.85</v>
      </c>
      <c r="V533" s="288">
        <f>U533*(1+Assumptions!$G$48)</f>
        <v>30.85</v>
      </c>
      <c r="W533" s="288">
        <f>V533*(1+Assumptions!$G$48)</f>
        <v>30.85</v>
      </c>
      <c r="X533" s="288">
        <f>W533*(1+Assumptions!$G$48)</f>
        <v>30.85</v>
      </c>
      <c r="Y533" s="232"/>
      <c r="Z533" s="232"/>
      <c r="AA533" s="232"/>
      <c r="AB533" s="232"/>
      <c r="AC533" s="232"/>
      <c r="AD533" s="232"/>
      <c r="AE533" s="232"/>
      <c r="AF533" s="232"/>
      <c r="AG533" s="232"/>
      <c r="AH533" s="232"/>
      <c r="AI533" s="232"/>
      <c r="AJ533" s="232"/>
      <c r="AK533" s="232"/>
      <c r="AL533" s="232"/>
      <c r="AM533" s="232"/>
      <c r="AN533" s="232"/>
      <c r="AO533" s="232"/>
      <c r="AP533" s="232"/>
      <c r="AQ533" s="232"/>
      <c r="AR533" s="232"/>
    </row>
    <row r="534" spans="1:44" x14ac:dyDescent="0.2">
      <c r="A534" s="232"/>
      <c r="B534" s="295" t="s">
        <v>532</v>
      </c>
      <c r="C534" s="296" t="b">
        <f t="shared" si="8"/>
        <v>0</v>
      </c>
      <c r="D534" s="7"/>
      <c r="E534" s="287">
        <v>19.07</v>
      </c>
      <c r="F534" s="287">
        <v>20.12</v>
      </c>
      <c r="G534" s="287">
        <v>21.22</v>
      </c>
      <c r="H534" s="287">
        <v>22.22</v>
      </c>
      <c r="I534" s="287">
        <v>23.08</v>
      </c>
      <c r="J534" s="287">
        <v>23.979999999999997</v>
      </c>
      <c r="K534" s="287">
        <v>25</v>
      </c>
      <c r="L534" s="287">
        <v>26.059999999999995</v>
      </c>
      <c r="M534" s="287">
        <v>26.84</v>
      </c>
      <c r="N534" s="288">
        <f>M534*(1+Assumptions!$G$48)</f>
        <v>26.84</v>
      </c>
      <c r="O534" s="288">
        <f>N534*(1+Assumptions!$G$48)</f>
        <v>26.84</v>
      </c>
      <c r="P534" s="288">
        <f>O534*(1+Assumptions!$G$48)</f>
        <v>26.84</v>
      </c>
      <c r="Q534" s="288">
        <f>P534*(1+Assumptions!$G$48)</f>
        <v>26.84</v>
      </c>
      <c r="R534" s="288">
        <f>Q534*(1+Assumptions!$G$48)</f>
        <v>26.84</v>
      </c>
      <c r="S534" s="288">
        <f>R534*(1+Assumptions!$G$48)</f>
        <v>26.84</v>
      </c>
      <c r="T534" s="288">
        <f>S534*(1+Assumptions!$G$48)</f>
        <v>26.84</v>
      </c>
      <c r="U534" s="288">
        <f>T534*(1+Assumptions!$G$48)</f>
        <v>26.84</v>
      </c>
      <c r="V534" s="288">
        <f>U534*(1+Assumptions!$G$48)</f>
        <v>26.84</v>
      </c>
      <c r="W534" s="288">
        <f>V534*(1+Assumptions!$G$48)</f>
        <v>26.84</v>
      </c>
      <c r="X534" s="288">
        <f>W534*(1+Assumptions!$G$48)</f>
        <v>26.84</v>
      </c>
      <c r="Y534" s="232"/>
      <c r="Z534" s="232"/>
      <c r="AA534" s="232"/>
      <c r="AB534" s="232"/>
      <c r="AC534" s="232"/>
      <c r="AD534" s="232"/>
      <c r="AE534" s="232"/>
      <c r="AF534" s="232"/>
      <c r="AG534" s="232"/>
      <c r="AH534" s="232"/>
      <c r="AI534" s="232"/>
      <c r="AJ534" s="232"/>
      <c r="AK534" s="232"/>
      <c r="AL534" s="232"/>
      <c r="AM534" s="232"/>
      <c r="AN534" s="232"/>
      <c r="AO534" s="232"/>
      <c r="AP534" s="232"/>
      <c r="AQ534" s="232"/>
      <c r="AR534" s="232"/>
    </row>
    <row r="535" spans="1:44" x14ac:dyDescent="0.2">
      <c r="A535" s="232"/>
      <c r="B535" s="295" t="s">
        <v>533</v>
      </c>
      <c r="C535" s="296" t="b">
        <f t="shared" si="8"/>
        <v>0</v>
      </c>
      <c r="D535" s="7"/>
      <c r="E535" s="287">
        <v>14.23</v>
      </c>
      <c r="F535" s="287">
        <v>14.419999999999998</v>
      </c>
      <c r="G535" s="287">
        <v>14.67</v>
      </c>
      <c r="H535" s="287">
        <v>14.88</v>
      </c>
      <c r="I535" s="287">
        <v>15.01</v>
      </c>
      <c r="J535" s="287">
        <v>15.18</v>
      </c>
      <c r="K535" s="287">
        <v>15.459999999999999</v>
      </c>
      <c r="L535" s="287">
        <v>15.84</v>
      </c>
      <c r="M535" s="287">
        <v>15.98</v>
      </c>
      <c r="N535" s="288">
        <f>M535*(1+Assumptions!$G$48)</f>
        <v>15.98</v>
      </c>
      <c r="O535" s="288">
        <f>N535*(1+Assumptions!$G$48)</f>
        <v>15.98</v>
      </c>
      <c r="P535" s="288">
        <f>O535*(1+Assumptions!$G$48)</f>
        <v>15.98</v>
      </c>
      <c r="Q535" s="288">
        <f>P535*(1+Assumptions!$G$48)</f>
        <v>15.98</v>
      </c>
      <c r="R535" s="288">
        <f>Q535*(1+Assumptions!$G$48)</f>
        <v>15.98</v>
      </c>
      <c r="S535" s="288">
        <f>R535*(1+Assumptions!$G$48)</f>
        <v>15.98</v>
      </c>
      <c r="T535" s="288">
        <f>S535*(1+Assumptions!$G$48)</f>
        <v>15.98</v>
      </c>
      <c r="U535" s="288">
        <f>T535*(1+Assumptions!$G$48)</f>
        <v>15.98</v>
      </c>
      <c r="V535" s="288">
        <f>U535*(1+Assumptions!$G$48)</f>
        <v>15.98</v>
      </c>
      <c r="W535" s="288">
        <f>V535*(1+Assumptions!$G$48)</f>
        <v>15.98</v>
      </c>
      <c r="X535" s="288">
        <f>W535*(1+Assumptions!$G$48)</f>
        <v>15.98</v>
      </c>
      <c r="Y535" s="232"/>
      <c r="Z535" s="232"/>
      <c r="AA535" s="232"/>
      <c r="AB535" s="232"/>
      <c r="AC535" s="232"/>
      <c r="AD535" s="232"/>
      <c r="AE535" s="232"/>
      <c r="AF535" s="232"/>
      <c r="AG535" s="232"/>
      <c r="AH535" s="232"/>
      <c r="AI535" s="232"/>
      <c r="AJ535" s="232"/>
      <c r="AK535" s="232"/>
      <c r="AL535" s="232"/>
      <c r="AM535" s="232"/>
      <c r="AN535" s="232"/>
      <c r="AO535" s="232"/>
      <c r="AP535" s="232"/>
      <c r="AQ535" s="232"/>
      <c r="AR535" s="232"/>
    </row>
    <row r="536" spans="1:44" x14ac:dyDescent="0.2">
      <c r="A536" s="232"/>
      <c r="B536" s="295" t="s">
        <v>534</v>
      </c>
      <c r="C536" s="296" t="b">
        <f t="shared" si="8"/>
        <v>0</v>
      </c>
      <c r="D536" s="7"/>
      <c r="E536" s="287">
        <v>12.98</v>
      </c>
      <c r="F536" s="287">
        <v>13.379999999999999</v>
      </c>
      <c r="G536" s="287">
        <v>13.8</v>
      </c>
      <c r="H536" s="287">
        <v>14.2</v>
      </c>
      <c r="I536" s="287">
        <v>14.54</v>
      </c>
      <c r="J536" s="287">
        <v>14.88</v>
      </c>
      <c r="K536" s="287">
        <v>15.28</v>
      </c>
      <c r="L536" s="287">
        <v>15.71</v>
      </c>
      <c r="M536" s="287">
        <v>16.05</v>
      </c>
      <c r="N536" s="288">
        <f>M536*(1+Assumptions!$G$48)</f>
        <v>16.05</v>
      </c>
      <c r="O536" s="288">
        <f>N536*(1+Assumptions!$G$48)</f>
        <v>16.05</v>
      </c>
      <c r="P536" s="288">
        <f>O536*(1+Assumptions!$G$48)</f>
        <v>16.05</v>
      </c>
      <c r="Q536" s="288">
        <f>P536*(1+Assumptions!$G$48)</f>
        <v>16.05</v>
      </c>
      <c r="R536" s="288">
        <f>Q536*(1+Assumptions!$G$48)</f>
        <v>16.05</v>
      </c>
      <c r="S536" s="288">
        <f>R536*(1+Assumptions!$G$48)</f>
        <v>16.05</v>
      </c>
      <c r="T536" s="288">
        <f>S536*(1+Assumptions!$G$48)</f>
        <v>16.05</v>
      </c>
      <c r="U536" s="288">
        <f>T536*(1+Assumptions!$G$48)</f>
        <v>16.05</v>
      </c>
      <c r="V536" s="288">
        <f>U536*(1+Assumptions!$G$48)</f>
        <v>16.05</v>
      </c>
      <c r="W536" s="288">
        <f>V536*(1+Assumptions!$G$48)</f>
        <v>16.05</v>
      </c>
      <c r="X536" s="288">
        <f>W536*(1+Assumptions!$G$48)</f>
        <v>16.05</v>
      </c>
      <c r="Y536" s="232"/>
      <c r="Z536" s="232"/>
      <c r="AA536" s="232"/>
      <c r="AB536" s="232"/>
      <c r="AC536" s="232"/>
      <c r="AD536" s="232"/>
      <c r="AE536" s="232"/>
      <c r="AF536" s="232"/>
      <c r="AG536" s="232"/>
      <c r="AH536" s="232"/>
      <c r="AI536" s="232"/>
      <c r="AJ536" s="232"/>
      <c r="AK536" s="232"/>
      <c r="AL536" s="232"/>
      <c r="AM536" s="232"/>
      <c r="AN536" s="232"/>
      <c r="AO536" s="232"/>
      <c r="AP536" s="232"/>
      <c r="AQ536" s="232"/>
      <c r="AR536" s="232"/>
    </row>
    <row r="537" spans="1:44" x14ac:dyDescent="0.2">
      <c r="A537" s="232"/>
      <c r="B537" s="295" t="s">
        <v>535</v>
      </c>
      <c r="C537" s="296" t="b">
        <f t="shared" si="8"/>
        <v>0</v>
      </c>
      <c r="D537" s="7"/>
      <c r="E537" s="287">
        <v>11.26</v>
      </c>
      <c r="F537" s="287">
        <v>11.979999999999999</v>
      </c>
      <c r="G537" s="287">
        <v>12.689999999999998</v>
      </c>
      <c r="H537" s="287">
        <v>13.379999999999999</v>
      </c>
      <c r="I537" s="287">
        <v>14</v>
      </c>
      <c r="J537" s="287">
        <v>14.59</v>
      </c>
      <c r="K537" s="287">
        <v>15.219999999999999</v>
      </c>
      <c r="L537" s="287">
        <v>15.89</v>
      </c>
      <c r="M537" s="287">
        <v>16.5</v>
      </c>
      <c r="N537" s="288">
        <f>M537*(1+Assumptions!$G$48)</f>
        <v>16.5</v>
      </c>
      <c r="O537" s="288">
        <f>N537*(1+Assumptions!$G$48)</f>
        <v>16.5</v>
      </c>
      <c r="P537" s="288">
        <f>O537*(1+Assumptions!$G$48)</f>
        <v>16.5</v>
      </c>
      <c r="Q537" s="288">
        <f>P537*(1+Assumptions!$G$48)</f>
        <v>16.5</v>
      </c>
      <c r="R537" s="288">
        <f>Q537*(1+Assumptions!$G$48)</f>
        <v>16.5</v>
      </c>
      <c r="S537" s="288">
        <f>R537*(1+Assumptions!$G$48)</f>
        <v>16.5</v>
      </c>
      <c r="T537" s="288">
        <f>S537*(1+Assumptions!$G$48)</f>
        <v>16.5</v>
      </c>
      <c r="U537" s="288">
        <f>T537*(1+Assumptions!$G$48)</f>
        <v>16.5</v>
      </c>
      <c r="V537" s="288">
        <f>U537*(1+Assumptions!$G$48)</f>
        <v>16.5</v>
      </c>
      <c r="W537" s="288">
        <f>V537*(1+Assumptions!$G$48)</f>
        <v>16.5</v>
      </c>
      <c r="X537" s="288">
        <f>W537*(1+Assumptions!$G$48)</f>
        <v>16.5</v>
      </c>
      <c r="Y537" s="232"/>
      <c r="Z537" s="232"/>
      <c r="AA537" s="232"/>
      <c r="AB537" s="232"/>
      <c r="AC537" s="232"/>
      <c r="AD537" s="232"/>
      <c r="AE537" s="232"/>
      <c r="AF537" s="232"/>
      <c r="AG537" s="232"/>
      <c r="AH537" s="232"/>
      <c r="AI537" s="232"/>
      <c r="AJ537" s="232"/>
      <c r="AK537" s="232"/>
      <c r="AL537" s="232"/>
      <c r="AM537" s="232"/>
      <c r="AN537" s="232"/>
      <c r="AO537" s="232"/>
      <c r="AP537" s="232"/>
      <c r="AQ537" s="232"/>
      <c r="AR537" s="232"/>
    </row>
    <row r="538" spans="1:44" x14ac:dyDescent="0.2">
      <c r="A538" s="232"/>
      <c r="B538" s="295" t="s">
        <v>536</v>
      </c>
      <c r="C538" s="296" t="b">
        <f t="shared" si="8"/>
        <v>0</v>
      </c>
      <c r="D538" s="7"/>
      <c r="E538" s="287">
        <v>18.059999999999995</v>
      </c>
      <c r="F538" s="287">
        <v>18.45</v>
      </c>
      <c r="G538" s="287">
        <v>18.82</v>
      </c>
      <c r="H538" s="287">
        <v>19.170000000000002</v>
      </c>
      <c r="I538" s="287">
        <v>19.5</v>
      </c>
      <c r="J538" s="287">
        <v>19.82</v>
      </c>
      <c r="K538" s="287">
        <v>20.149999999999999</v>
      </c>
      <c r="L538" s="287">
        <v>20.5</v>
      </c>
      <c r="M538" s="287">
        <v>20.84</v>
      </c>
      <c r="N538" s="288">
        <f>M538*(1+Assumptions!$G$48)</f>
        <v>20.84</v>
      </c>
      <c r="O538" s="288">
        <f>N538*(1+Assumptions!$G$48)</f>
        <v>20.84</v>
      </c>
      <c r="P538" s="288">
        <f>O538*(1+Assumptions!$G$48)</f>
        <v>20.84</v>
      </c>
      <c r="Q538" s="288">
        <f>P538*(1+Assumptions!$G$48)</f>
        <v>20.84</v>
      </c>
      <c r="R538" s="288">
        <f>Q538*(1+Assumptions!$G$48)</f>
        <v>20.84</v>
      </c>
      <c r="S538" s="288">
        <f>R538*(1+Assumptions!$G$48)</f>
        <v>20.84</v>
      </c>
      <c r="T538" s="288">
        <f>S538*(1+Assumptions!$G$48)</f>
        <v>20.84</v>
      </c>
      <c r="U538" s="288">
        <f>T538*(1+Assumptions!$G$48)</f>
        <v>20.84</v>
      </c>
      <c r="V538" s="288">
        <f>U538*(1+Assumptions!$G$48)</f>
        <v>20.84</v>
      </c>
      <c r="W538" s="288">
        <f>V538*(1+Assumptions!$G$48)</f>
        <v>20.84</v>
      </c>
      <c r="X538" s="288">
        <f>W538*(1+Assumptions!$G$48)</f>
        <v>20.84</v>
      </c>
      <c r="Y538" s="232"/>
      <c r="Z538" s="232"/>
      <c r="AA538" s="232"/>
      <c r="AB538" s="232"/>
      <c r="AC538" s="232"/>
      <c r="AD538" s="232"/>
      <c r="AE538" s="232"/>
      <c r="AF538" s="232"/>
      <c r="AG538" s="232"/>
      <c r="AH538" s="232"/>
      <c r="AI538" s="232"/>
      <c r="AJ538" s="232"/>
      <c r="AK538" s="232"/>
      <c r="AL538" s="232"/>
      <c r="AM538" s="232"/>
      <c r="AN538" s="232"/>
      <c r="AO538" s="232"/>
      <c r="AP538" s="232"/>
      <c r="AQ538" s="232"/>
      <c r="AR538" s="232"/>
    </row>
    <row r="539" spans="1:44" x14ac:dyDescent="0.2">
      <c r="A539" s="232"/>
      <c r="B539" s="295" t="s">
        <v>537</v>
      </c>
      <c r="C539" s="296" t="b">
        <f t="shared" si="8"/>
        <v>0</v>
      </c>
      <c r="D539" s="7"/>
      <c r="E539" s="287">
        <v>15.8</v>
      </c>
      <c r="F539" s="287">
        <v>16.259999999999998</v>
      </c>
      <c r="G539" s="287">
        <v>16.72</v>
      </c>
      <c r="H539" s="287">
        <v>17.170000000000002</v>
      </c>
      <c r="I539" s="287">
        <v>17.57</v>
      </c>
      <c r="J539" s="287">
        <v>17.96</v>
      </c>
      <c r="K539" s="287">
        <v>18.37</v>
      </c>
      <c r="L539" s="287">
        <v>18.809999999999999</v>
      </c>
      <c r="M539" s="287">
        <v>19.22</v>
      </c>
      <c r="N539" s="288">
        <f>M539*(1+Assumptions!$G$48)</f>
        <v>19.22</v>
      </c>
      <c r="O539" s="288">
        <f>N539*(1+Assumptions!$G$48)</f>
        <v>19.22</v>
      </c>
      <c r="P539" s="288">
        <f>O539*(1+Assumptions!$G$48)</f>
        <v>19.22</v>
      </c>
      <c r="Q539" s="288">
        <f>P539*(1+Assumptions!$G$48)</f>
        <v>19.22</v>
      </c>
      <c r="R539" s="288">
        <f>Q539*(1+Assumptions!$G$48)</f>
        <v>19.22</v>
      </c>
      <c r="S539" s="288">
        <f>R539*(1+Assumptions!$G$48)</f>
        <v>19.22</v>
      </c>
      <c r="T539" s="288">
        <f>S539*(1+Assumptions!$G$48)</f>
        <v>19.22</v>
      </c>
      <c r="U539" s="288">
        <f>T539*(1+Assumptions!$G$48)</f>
        <v>19.22</v>
      </c>
      <c r="V539" s="288">
        <f>U539*(1+Assumptions!$G$48)</f>
        <v>19.22</v>
      </c>
      <c r="W539" s="288">
        <f>V539*(1+Assumptions!$G$48)</f>
        <v>19.22</v>
      </c>
      <c r="X539" s="288">
        <f>W539*(1+Assumptions!$G$48)</f>
        <v>19.22</v>
      </c>
      <c r="Y539" s="232"/>
      <c r="Z539" s="232"/>
      <c r="AA539" s="232"/>
      <c r="AB539" s="232"/>
      <c r="AC539" s="232"/>
      <c r="AD539" s="232"/>
      <c r="AE539" s="232"/>
      <c r="AF539" s="232"/>
      <c r="AG539" s="232"/>
      <c r="AH539" s="232"/>
      <c r="AI539" s="232"/>
      <c r="AJ539" s="232"/>
      <c r="AK539" s="232"/>
      <c r="AL539" s="232"/>
      <c r="AM539" s="232"/>
      <c r="AN539" s="232"/>
      <c r="AO539" s="232"/>
      <c r="AP539" s="232"/>
      <c r="AQ539" s="232"/>
      <c r="AR539" s="232"/>
    </row>
    <row r="540" spans="1:44" x14ac:dyDescent="0.2">
      <c r="A540" s="232"/>
      <c r="B540" s="295" t="s">
        <v>538</v>
      </c>
      <c r="C540" s="296" t="b">
        <f t="shared" si="8"/>
        <v>0</v>
      </c>
      <c r="D540" s="7"/>
      <c r="E540" s="287">
        <v>12.879999999999999</v>
      </c>
      <c r="F540" s="287">
        <v>13.18</v>
      </c>
      <c r="G540" s="287">
        <v>13.61</v>
      </c>
      <c r="H540" s="287">
        <v>13.93</v>
      </c>
      <c r="I540" s="287">
        <v>14.11</v>
      </c>
      <c r="J540" s="287">
        <v>14.29</v>
      </c>
      <c r="K540" s="287">
        <v>14.71</v>
      </c>
      <c r="L540" s="287">
        <v>15.21</v>
      </c>
      <c r="M540" s="287">
        <v>15.36</v>
      </c>
      <c r="N540" s="288">
        <f>M540*(1+Assumptions!$G$48)</f>
        <v>15.36</v>
      </c>
      <c r="O540" s="288">
        <f>N540*(1+Assumptions!$G$48)</f>
        <v>15.36</v>
      </c>
      <c r="P540" s="288">
        <f>O540*(1+Assumptions!$G$48)</f>
        <v>15.36</v>
      </c>
      <c r="Q540" s="288">
        <f>P540*(1+Assumptions!$G$48)</f>
        <v>15.36</v>
      </c>
      <c r="R540" s="288">
        <f>Q540*(1+Assumptions!$G$48)</f>
        <v>15.36</v>
      </c>
      <c r="S540" s="288">
        <f>R540*(1+Assumptions!$G$48)</f>
        <v>15.36</v>
      </c>
      <c r="T540" s="288">
        <f>S540*(1+Assumptions!$G$48)</f>
        <v>15.36</v>
      </c>
      <c r="U540" s="288">
        <f>T540*(1+Assumptions!$G$48)</f>
        <v>15.36</v>
      </c>
      <c r="V540" s="288">
        <f>U540*(1+Assumptions!$G$48)</f>
        <v>15.36</v>
      </c>
      <c r="W540" s="288">
        <f>V540*(1+Assumptions!$G$48)</f>
        <v>15.36</v>
      </c>
      <c r="X540" s="288">
        <f>W540*(1+Assumptions!$G$48)</f>
        <v>15.36</v>
      </c>
      <c r="Y540" s="232"/>
      <c r="Z540" s="232"/>
      <c r="AA540" s="232"/>
      <c r="AB540" s="232"/>
      <c r="AC540" s="232"/>
      <c r="AD540" s="232"/>
      <c r="AE540" s="232"/>
      <c r="AF540" s="232"/>
      <c r="AG540" s="232"/>
      <c r="AH540" s="232"/>
      <c r="AI540" s="232"/>
      <c r="AJ540" s="232"/>
      <c r="AK540" s="232"/>
      <c r="AL540" s="232"/>
      <c r="AM540" s="232"/>
      <c r="AN540" s="232"/>
      <c r="AO540" s="232"/>
      <c r="AP540" s="232"/>
      <c r="AQ540" s="232"/>
      <c r="AR540" s="232"/>
    </row>
    <row r="541" spans="1:44" x14ac:dyDescent="0.2">
      <c r="A541" s="232"/>
      <c r="B541" s="295" t="s">
        <v>539</v>
      </c>
      <c r="C541" s="296" t="b">
        <f t="shared" si="8"/>
        <v>0</v>
      </c>
      <c r="D541" s="7"/>
      <c r="E541" s="287">
        <v>10.469999999999999</v>
      </c>
      <c r="F541" s="287">
        <v>10.719999999999999</v>
      </c>
      <c r="G541" s="287">
        <v>11</v>
      </c>
      <c r="H541" s="287">
        <v>11.25</v>
      </c>
      <c r="I541" s="287">
        <v>11.46</v>
      </c>
      <c r="J541" s="287">
        <v>11.669999999999998</v>
      </c>
      <c r="K541" s="287">
        <v>11.93</v>
      </c>
      <c r="L541" s="287">
        <v>12.21</v>
      </c>
      <c r="M541" s="287">
        <v>12.429999999999998</v>
      </c>
      <c r="N541" s="288">
        <f>M541*(1+Assumptions!$G$48)</f>
        <v>12.429999999999998</v>
      </c>
      <c r="O541" s="288">
        <f>N541*(1+Assumptions!$G$48)</f>
        <v>12.429999999999998</v>
      </c>
      <c r="P541" s="288">
        <f>O541*(1+Assumptions!$G$48)</f>
        <v>12.429999999999998</v>
      </c>
      <c r="Q541" s="288">
        <f>P541*(1+Assumptions!$G$48)</f>
        <v>12.429999999999998</v>
      </c>
      <c r="R541" s="288">
        <f>Q541*(1+Assumptions!$G$48)</f>
        <v>12.429999999999998</v>
      </c>
      <c r="S541" s="288">
        <f>R541*(1+Assumptions!$G$48)</f>
        <v>12.429999999999998</v>
      </c>
      <c r="T541" s="288">
        <f>S541*(1+Assumptions!$G$48)</f>
        <v>12.429999999999998</v>
      </c>
      <c r="U541" s="288">
        <f>T541*(1+Assumptions!$G$48)</f>
        <v>12.429999999999998</v>
      </c>
      <c r="V541" s="288">
        <f>U541*(1+Assumptions!$G$48)</f>
        <v>12.429999999999998</v>
      </c>
      <c r="W541" s="288">
        <f>V541*(1+Assumptions!$G$48)</f>
        <v>12.429999999999998</v>
      </c>
      <c r="X541" s="288">
        <f>W541*(1+Assumptions!$G$48)</f>
        <v>12.429999999999998</v>
      </c>
      <c r="Y541" s="232"/>
      <c r="Z541" s="232"/>
      <c r="AA541" s="232"/>
      <c r="AB541" s="232"/>
      <c r="AC541" s="232"/>
      <c r="AD541" s="232"/>
      <c r="AE541" s="232"/>
      <c r="AF541" s="232"/>
      <c r="AG541" s="232"/>
      <c r="AH541" s="232"/>
      <c r="AI541" s="232"/>
      <c r="AJ541" s="232"/>
      <c r="AK541" s="232"/>
      <c r="AL541" s="232"/>
      <c r="AM541" s="232"/>
      <c r="AN541" s="232"/>
      <c r="AO541" s="232"/>
      <c r="AP541" s="232"/>
      <c r="AQ541" s="232"/>
      <c r="AR541" s="232"/>
    </row>
    <row r="542" spans="1:44" x14ac:dyDescent="0.2">
      <c r="A542" s="232"/>
      <c r="B542" s="295" t="s">
        <v>540</v>
      </c>
      <c r="C542" s="296" t="b">
        <f t="shared" si="8"/>
        <v>0</v>
      </c>
      <c r="D542" s="7"/>
      <c r="E542" s="287">
        <v>9.85</v>
      </c>
      <c r="F542" s="287">
        <v>10</v>
      </c>
      <c r="G542" s="287">
        <v>10.18</v>
      </c>
      <c r="H542" s="287">
        <v>10.34</v>
      </c>
      <c r="I542" s="287">
        <v>10.46</v>
      </c>
      <c r="J542" s="287">
        <v>10.599999999999998</v>
      </c>
      <c r="K542" s="287">
        <v>10.78</v>
      </c>
      <c r="L542" s="287">
        <v>10.99</v>
      </c>
      <c r="M542" s="287">
        <v>11.14</v>
      </c>
      <c r="N542" s="288">
        <f>M542*(1+Assumptions!$G$48)</f>
        <v>11.14</v>
      </c>
      <c r="O542" s="288">
        <f>N542*(1+Assumptions!$G$48)</f>
        <v>11.14</v>
      </c>
      <c r="P542" s="288">
        <f>O542*(1+Assumptions!$G$48)</f>
        <v>11.14</v>
      </c>
      <c r="Q542" s="288">
        <f>P542*(1+Assumptions!$G$48)</f>
        <v>11.14</v>
      </c>
      <c r="R542" s="288">
        <f>Q542*(1+Assumptions!$G$48)</f>
        <v>11.14</v>
      </c>
      <c r="S542" s="288">
        <f>R542*(1+Assumptions!$G$48)</f>
        <v>11.14</v>
      </c>
      <c r="T542" s="288">
        <f>S542*(1+Assumptions!$G$48)</f>
        <v>11.14</v>
      </c>
      <c r="U542" s="288">
        <f>T542*(1+Assumptions!$G$48)</f>
        <v>11.14</v>
      </c>
      <c r="V542" s="288">
        <f>U542*(1+Assumptions!$G$48)</f>
        <v>11.14</v>
      </c>
      <c r="W542" s="288">
        <f>V542*(1+Assumptions!$G$48)</f>
        <v>11.14</v>
      </c>
      <c r="X542" s="288">
        <f>W542*(1+Assumptions!$G$48)</f>
        <v>11.14</v>
      </c>
      <c r="Y542" s="232"/>
      <c r="Z542" s="232"/>
      <c r="AA542" s="232"/>
      <c r="AB542" s="232"/>
      <c r="AC542" s="232"/>
      <c r="AD542" s="232"/>
      <c r="AE542" s="232"/>
      <c r="AF542" s="232"/>
      <c r="AG542" s="232"/>
      <c r="AH542" s="232"/>
      <c r="AI542" s="232"/>
      <c r="AJ542" s="232"/>
      <c r="AK542" s="232"/>
      <c r="AL542" s="232"/>
      <c r="AM542" s="232"/>
      <c r="AN542" s="232"/>
      <c r="AO542" s="232"/>
      <c r="AP542" s="232"/>
      <c r="AQ542" s="232"/>
      <c r="AR542" s="232"/>
    </row>
    <row r="543" spans="1:44" x14ac:dyDescent="0.2">
      <c r="A543" s="232"/>
      <c r="B543" s="295" t="s">
        <v>541</v>
      </c>
      <c r="C543" s="296" t="b">
        <f t="shared" si="8"/>
        <v>0</v>
      </c>
      <c r="D543" s="7"/>
      <c r="E543" s="287">
        <v>4.03</v>
      </c>
      <c r="F543" s="287">
        <v>4.04</v>
      </c>
      <c r="G543" s="287">
        <v>4.09</v>
      </c>
      <c r="H543" s="287">
        <v>4.129999999999999</v>
      </c>
      <c r="I543" s="287">
        <v>4.1399999999999997</v>
      </c>
      <c r="J543" s="287">
        <v>4.1500000000000004</v>
      </c>
      <c r="K543" s="287">
        <v>4.2</v>
      </c>
      <c r="L543" s="287">
        <v>4.2699999999999996</v>
      </c>
      <c r="M543" s="287">
        <v>4.28</v>
      </c>
      <c r="N543" s="288">
        <f>M543*(1+Assumptions!$G$48)</f>
        <v>4.28</v>
      </c>
      <c r="O543" s="288">
        <f>N543*(1+Assumptions!$G$48)</f>
        <v>4.28</v>
      </c>
      <c r="P543" s="288">
        <f>O543*(1+Assumptions!$G$48)</f>
        <v>4.28</v>
      </c>
      <c r="Q543" s="288">
        <f>P543*(1+Assumptions!$G$48)</f>
        <v>4.28</v>
      </c>
      <c r="R543" s="288">
        <f>Q543*(1+Assumptions!$G$48)</f>
        <v>4.28</v>
      </c>
      <c r="S543" s="288">
        <f>R543*(1+Assumptions!$G$48)</f>
        <v>4.28</v>
      </c>
      <c r="T543" s="288">
        <f>S543*(1+Assumptions!$G$48)</f>
        <v>4.28</v>
      </c>
      <c r="U543" s="288">
        <f>T543*(1+Assumptions!$G$48)</f>
        <v>4.28</v>
      </c>
      <c r="V543" s="288">
        <f>U543*(1+Assumptions!$G$48)</f>
        <v>4.28</v>
      </c>
      <c r="W543" s="288">
        <f>V543*(1+Assumptions!$G$48)</f>
        <v>4.28</v>
      </c>
      <c r="X543" s="288">
        <f>W543*(1+Assumptions!$G$48)</f>
        <v>4.28</v>
      </c>
      <c r="Y543" s="232"/>
      <c r="Z543" s="232"/>
      <c r="AA543" s="232"/>
      <c r="AB543" s="232"/>
      <c r="AC543" s="232"/>
      <c r="AD543" s="232"/>
      <c r="AE543" s="232"/>
      <c r="AF543" s="232"/>
      <c r="AG543" s="232"/>
      <c r="AH543" s="232"/>
      <c r="AI543" s="232"/>
      <c r="AJ543" s="232"/>
      <c r="AK543" s="232"/>
      <c r="AL543" s="232"/>
      <c r="AM543" s="232"/>
      <c r="AN543" s="232"/>
      <c r="AO543" s="232"/>
      <c r="AP543" s="232"/>
      <c r="AQ543" s="232"/>
      <c r="AR543" s="232"/>
    </row>
    <row r="544" spans="1:44" x14ac:dyDescent="0.2">
      <c r="A544" s="232"/>
      <c r="B544" s="295" t="s">
        <v>542</v>
      </c>
      <c r="C544" s="296" t="b">
        <f t="shared" si="8"/>
        <v>0</v>
      </c>
      <c r="D544" s="7"/>
      <c r="E544" s="287">
        <v>6.75</v>
      </c>
      <c r="F544" s="287">
        <v>6.83</v>
      </c>
      <c r="G544" s="287">
        <v>6.95</v>
      </c>
      <c r="H544" s="287">
        <v>7.03</v>
      </c>
      <c r="I544" s="287">
        <v>7.0499999999999989</v>
      </c>
      <c r="J544" s="287">
        <v>7.1</v>
      </c>
      <c r="K544" s="287">
        <v>7.2099999999999991</v>
      </c>
      <c r="L544" s="287">
        <v>7.35</v>
      </c>
      <c r="M544" s="287">
        <v>7.36</v>
      </c>
      <c r="N544" s="288">
        <f>M544*(1+Assumptions!$G$48)</f>
        <v>7.36</v>
      </c>
      <c r="O544" s="288">
        <f>N544*(1+Assumptions!$G$48)</f>
        <v>7.36</v>
      </c>
      <c r="P544" s="288">
        <f>O544*(1+Assumptions!$G$48)</f>
        <v>7.36</v>
      </c>
      <c r="Q544" s="288">
        <f>P544*(1+Assumptions!$G$48)</f>
        <v>7.36</v>
      </c>
      <c r="R544" s="288">
        <f>Q544*(1+Assumptions!$G$48)</f>
        <v>7.36</v>
      </c>
      <c r="S544" s="288">
        <f>R544*(1+Assumptions!$G$48)</f>
        <v>7.36</v>
      </c>
      <c r="T544" s="288">
        <f>S544*(1+Assumptions!$G$48)</f>
        <v>7.36</v>
      </c>
      <c r="U544" s="288">
        <f>T544*(1+Assumptions!$G$48)</f>
        <v>7.36</v>
      </c>
      <c r="V544" s="288">
        <f>U544*(1+Assumptions!$G$48)</f>
        <v>7.36</v>
      </c>
      <c r="W544" s="288">
        <f>V544*(1+Assumptions!$G$48)</f>
        <v>7.36</v>
      </c>
      <c r="X544" s="288">
        <f>W544*(1+Assumptions!$G$48)</f>
        <v>7.36</v>
      </c>
      <c r="Y544" s="232"/>
      <c r="Z544" s="232"/>
      <c r="AA544" s="232"/>
      <c r="AB544" s="232"/>
      <c r="AC544" s="232"/>
      <c r="AD544" s="232"/>
      <c r="AE544" s="232"/>
      <c r="AF544" s="232"/>
      <c r="AG544" s="232"/>
      <c r="AH544" s="232"/>
      <c r="AI544" s="232"/>
      <c r="AJ544" s="232"/>
      <c r="AK544" s="232"/>
      <c r="AL544" s="232"/>
      <c r="AM544" s="232"/>
      <c r="AN544" s="232"/>
      <c r="AO544" s="232"/>
      <c r="AP544" s="232"/>
      <c r="AQ544" s="232"/>
      <c r="AR544" s="232"/>
    </row>
    <row r="545" spans="1:44" x14ac:dyDescent="0.2">
      <c r="A545" s="232"/>
      <c r="B545" s="295" t="s">
        <v>543</v>
      </c>
      <c r="C545" s="296" t="b">
        <f t="shared" si="8"/>
        <v>0</v>
      </c>
      <c r="D545" s="7"/>
      <c r="E545" s="287">
        <v>13.63</v>
      </c>
      <c r="F545" s="287">
        <v>13.649999999999999</v>
      </c>
      <c r="G545" s="287">
        <v>13.729999999999999</v>
      </c>
      <c r="H545" s="287">
        <v>13.779999999999998</v>
      </c>
      <c r="I545" s="287">
        <v>13.74</v>
      </c>
      <c r="J545" s="287">
        <v>13.719999999999999</v>
      </c>
      <c r="K545" s="287">
        <v>13.79</v>
      </c>
      <c r="L545" s="287">
        <v>13.879999999999999</v>
      </c>
      <c r="M545" s="287">
        <v>13.9</v>
      </c>
      <c r="N545" s="288">
        <f>M545*(1+Assumptions!$G$48)</f>
        <v>13.9</v>
      </c>
      <c r="O545" s="288">
        <f>N545*(1+Assumptions!$G$48)</f>
        <v>13.9</v>
      </c>
      <c r="P545" s="288">
        <f>O545*(1+Assumptions!$G$48)</f>
        <v>13.9</v>
      </c>
      <c r="Q545" s="288">
        <f>P545*(1+Assumptions!$G$48)</f>
        <v>13.9</v>
      </c>
      <c r="R545" s="288">
        <f>Q545*(1+Assumptions!$G$48)</f>
        <v>13.9</v>
      </c>
      <c r="S545" s="288">
        <f>R545*(1+Assumptions!$G$48)</f>
        <v>13.9</v>
      </c>
      <c r="T545" s="288">
        <f>S545*(1+Assumptions!$G$48)</f>
        <v>13.9</v>
      </c>
      <c r="U545" s="288">
        <f>T545*(1+Assumptions!$G$48)</f>
        <v>13.9</v>
      </c>
      <c r="V545" s="288">
        <f>U545*(1+Assumptions!$G$48)</f>
        <v>13.9</v>
      </c>
      <c r="W545" s="288">
        <f>V545*(1+Assumptions!$G$48)</f>
        <v>13.9</v>
      </c>
      <c r="X545" s="288">
        <f>W545*(1+Assumptions!$G$48)</f>
        <v>13.9</v>
      </c>
      <c r="Y545" s="232"/>
      <c r="Z545" s="232"/>
      <c r="AA545" s="232"/>
      <c r="AB545" s="232"/>
      <c r="AC545" s="232"/>
      <c r="AD545" s="232"/>
      <c r="AE545" s="232"/>
      <c r="AF545" s="232"/>
      <c r="AG545" s="232"/>
      <c r="AH545" s="232"/>
      <c r="AI545" s="232"/>
      <c r="AJ545" s="232"/>
      <c r="AK545" s="232"/>
      <c r="AL545" s="232"/>
      <c r="AM545" s="232"/>
      <c r="AN545" s="232"/>
      <c r="AO545" s="232"/>
      <c r="AP545" s="232"/>
      <c r="AQ545" s="232"/>
      <c r="AR545" s="232"/>
    </row>
    <row r="546" spans="1:44" x14ac:dyDescent="0.2">
      <c r="A546" s="232"/>
      <c r="B546" s="295" t="s">
        <v>544</v>
      </c>
      <c r="C546" s="296" t="b">
        <f t="shared" si="8"/>
        <v>0</v>
      </c>
      <c r="D546" s="7"/>
      <c r="E546" s="287">
        <v>5.85</v>
      </c>
      <c r="F546" s="287">
        <v>5.9</v>
      </c>
      <c r="G546" s="287">
        <v>6.01</v>
      </c>
      <c r="H546" s="287">
        <v>6.09</v>
      </c>
      <c r="I546" s="287">
        <v>6.1</v>
      </c>
      <c r="J546" s="287">
        <v>6.129999999999999</v>
      </c>
      <c r="K546" s="287">
        <v>6.2399999999999993</v>
      </c>
      <c r="L546" s="287">
        <v>6.3699999999999992</v>
      </c>
      <c r="M546" s="287">
        <v>6.379999999999999</v>
      </c>
      <c r="N546" s="288">
        <f>M546*(1+Assumptions!$G$48)</f>
        <v>6.379999999999999</v>
      </c>
      <c r="O546" s="288">
        <f>N546*(1+Assumptions!$G$48)</f>
        <v>6.379999999999999</v>
      </c>
      <c r="P546" s="288">
        <f>O546*(1+Assumptions!$G$48)</f>
        <v>6.379999999999999</v>
      </c>
      <c r="Q546" s="288">
        <f>P546*(1+Assumptions!$G$48)</f>
        <v>6.379999999999999</v>
      </c>
      <c r="R546" s="288">
        <f>Q546*(1+Assumptions!$G$48)</f>
        <v>6.379999999999999</v>
      </c>
      <c r="S546" s="288">
        <f>R546*(1+Assumptions!$G$48)</f>
        <v>6.379999999999999</v>
      </c>
      <c r="T546" s="288">
        <f>S546*(1+Assumptions!$G$48)</f>
        <v>6.379999999999999</v>
      </c>
      <c r="U546" s="288">
        <f>T546*(1+Assumptions!$G$48)</f>
        <v>6.379999999999999</v>
      </c>
      <c r="V546" s="288">
        <f>U546*(1+Assumptions!$G$48)</f>
        <v>6.379999999999999</v>
      </c>
      <c r="W546" s="288">
        <f>V546*(1+Assumptions!$G$48)</f>
        <v>6.379999999999999</v>
      </c>
      <c r="X546" s="288">
        <f>W546*(1+Assumptions!$G$48)</f>
        <v>6.379999999999999</v>
      </c>
      <c r="Y546" s="232"/>
      <c r="Z546" s="232"/>
      <c r="AA546" s="232"/>
      <c r="AB546" s="232"/>
      <c r="AC546" s="232"/>
      <c r="AD546" s="232"/>
      <c r="AE546" s="232"/>
      <c r="AF546" s="232"/>
      <c r="AG546" s="232"/>
      <c r="AH546" s="232"/>
      <c r="AI546" s="232"/>
      <c r="AJ546" s="232"/>
      <c r="AK546" s="232"/>
      <c r="AL546" s="232"/>
      <c r="AM546" s="232"/>
      <c r="AN546" s="232"/>
      <c r="AO546" s="232"/>
      <c r="AP546" s="232"/>
      <c r="AQ546" s="232"/>
      <c r="AR546" s="232"/>
    </row>
    <row r="547" spans="1:44" x14ac:dyDescent="0.2">
      <c r="A547" s="232"/>
      <c r="B547" s="295" t="s">
        <v>545</v>
      </c>
      <c r="C547" s="296" t="b">
        <f t="shared" si="8"/>
        <v>0</v>
      </c>
      <c r="D547" s="7"/>
      <c r="E547" s="287">
        <v>12.899999999999999</v>
      </c>
      <c r="F547" s="287">
        <v>13.16</v>
      </c>
      <c r="G547" s="287">
        <v>13.46</v>
      </c>
      <c r="H547" s="287">
        <v>13.699999999999998</v>
      </c>
      <c r="I547" s="287">
        <v>13.84</v>
      </c>
      <c r="J547" s="287">
        <v>14.019999999999998</v>
      </c>
      <c r="K547" s="287">
        <v>14.329999999999998</v>
      </c>
      <c r="L547" s="287">
        <v>14.69</v>
      </c>
      <c r="M547" s="287">
        <v>14.809999999999999</v>
      </c>
      <c r="N547" s="288">
        <f>M547*(1+Assumptions!$G$48)</f>
        <v>14.809999999999999</v>
      </c>
      <c r="O547" s="288">
        <f>N547*(1+Assumptions!$G$48)</f>
        <v>14.809999999999999</v>
      </c>
      <c r="P547" s="288">
        <f>O547*(1+Assumptions!$G$48)</f>
        <v>14.809999999999999</v>
      </c>
      <c r="Q547" s="288">
        <f>P547*(1+Assumptions!$G$48)</f>
        <v>14.809999999999999</v>
      </c>
      <c r="R547" s="288">
        <f>Q547*(1+Assumptions!$G$48)</f>
        <v>14.809999999999999</v>
      </c>
      <c r="S547" s="288">
        <f>R547*(1+Assumptions!$G$48)</f>
        <v>14.809999999999999</v>
      </c>
      <c r="T547" s="288">
        <f>S547*(1+Assumptions!$G$48)</f>
        <v>14.809999999999999</v>
      </c>
      <c r="U547" s="288">
        <f>T547*(1+Assumptions!$G$48)</f>
        <v>14.809999999999999</v>
      </c>
      <c r="V547" s="288">
        <f>U547*(1+Assumptions!$G$48)</f>
        <v>14.809999999999999</v>
      </c>
      <c r="W547" s="288">
        <f>V547*(1+Assumptions!$G$48)</f>
        <v>14.809999999999999</v>
      </c>
      <c r="X547" s="288">
        <f>W547*(1+Assumptions!$G$48)</f>
        <v>14.809999999999999</v>
      </c>
      <c r="Y547" s="232"/>
      <c r="Z547" s="232"/>
      <c r="AA547" s="232"/>
      <c r="AB547" s="232"/>
      <c r="AC547" s="232"/>
      <c r="AD547" s="232"/>
      <c r="AE547" s="232"/>
      <c r="AF547" s="232"/>
      <c r="AG547" s="232"/>
      <c r="AH547" s="232"/>
      <c r="AI547" s="232"/>
      <c r="AJ547" s="232"/>
      <c r="AK547" s="232"/>
      <c r="AL547" s="232"/>
      <c r="AM547" s="232"/>
      <c r="AN547" s="232"/>
      <c r="AO547" s="232"/>
      <c r="AP547" s="232"/>
      <c r="AQ547" s="232"/>
      <c r="AR547" s="232"/>
    </row>
    <row r="548" spans="1:44" x14ac:dyDescent="0.2">
      <c r="A548" s="232"/>
      <c r="B548" s="295" t="s">
        <v>546</v>
      </c>
      <c r="C548" s="296" t="b">
        <f t="shared" si="8"/>
        <v>0</v>
      </c>
      <c r="D548" s="7"/>
      <c r="E548" s="287">
        <v>8.82</v>
      </c>
      <c r="F548" s="287">
        <v>8.68</v>
      </c>
      <c r="G548" s="287">
        <v>8.6199999999999992</v>
      </c>
      <c r="H548" s="287">
        <v>8.5799999999999983</v>
      </c>
      <c r="I548" s="287">
        <v>8.48</v>
      </c>
      <c r="J548" s="287">
        <v>8.4</v>
      </c>
      <c r="K548" s="287">
        <v>8.3800000000000008</v>
      </c>
      <c r="L548" s="287">
        <v>8.39</v>
      </c>
      <c r="M548" s="287">
        <v>8.34</v>
      </c>
      <c r="N548" s="288">
        <f>M548*(1+Assumptions!$G$48)</f>
        <v>8.34</v>
      </c>
      <c r="O548" s="288">
        <f>N548*(1+Assumptions!$G$48)</f>
        <v>8.34</v>
      </c>
      <c r="P548" s="288">
        <f>O548*(1+Assumptions!$G$48)</f>
        <v>8.34</v>
      </c>
      <c r="Q548" s="288">
        <f>P548*(1+Assumptions!$G$48)</f>
        <v>8.34</v>
      </c>
      <c r="R548" s="288">
        <f>Q548*(1+Assumptions!$G$48)</f>
        <v>8.34</v>
      </c>
      <c r="S548" s="288">
        <f>R548*(1+Assumptions!$G$48)</f>
        <v>8.34</v>
      </c>
      <c r="T548" s="288">
        <f>S548*(1+Assumptions!$G$48)</f>
        <v>8.34</v>
      </c>
      <c r="U548" s="288">
        <f>T548*(1+Assumptions!$G$48)</f>
        <v>8.34</v>
      </c>
      <c r="V548" s="288">
        <f>U548*(1+Assumptions!$G$48)</f>
        <v>8.34</v>
      </c>
      <c r="W548" s="288">
        <f>V548*(1+Assumptions!$G$48)</f>
        <v>8.34</v>
      </c>
      <c r="X548" s="288">
        <f>W548*(1+Assumptions!$G$48)</f>
        <v>8.34</v>
      </c>
      <c r="Y548" s="232"/>
      <c r="Z548" s="232"/>
      <c r="AA548" s="232"/>
      <c r="AB548" s="232"/>
      <c r="AC548" s="232"/>
      <c r="AD548" s="232"/>
      <c r="AE548" s="232"/>
      <c r="AF548" s="232"/>
      <c r="AG548" s="232"/>
      <c r="AH548" s="232"/>
      <c r="AI548" s="232"/>
      <c r="AJ548" s="232"/>
      <c r="AK548" s="232"/>
      <c r="AL548" s="232"/>
      <c r="AM548" s="232"/>
      <c r="AN548" s="232"/>
      <c r="AO548" s="232"/>
      <c r="AP548" s="232"/>
      <c r="AQ548" s="232"/>
      <c r="AR548" s="232"/>
    </row>
    <row r="549" spans="1:44" x14ac:dyDescent="0.2">
      <c r="A549" s="232"/>
      <c r="B549" s="295" t="s">
        <v>547</v>
      </c>
      <c r="C549" s="296" t="b">
        <f t="shared" si="8"/>
        <v>0</v>
      </c>
      <c r="D549" s="7"/>
      <c r="E549" s="287">
        <v>17.420000000000002</v>
      </c>
      <c r="F549" s="287">
        <v>17.57</v>
      </c>
      <c r="G549" s="287">
        <v>17.82</v>
      </c>
      <c r="H549" s="287">
        <v>17.989999999999998</v>
      </c>
      <c r="I549" s="287">
        <v>18.059999999999995</v>
      </c>
      <c r="J549" s="287">
        <v>18.170000000000002</v>
      </c>
      <c r="K549" s="287">
        <v>18.409999999999997</v>
      </c>
      <c r="L549" s="287">
        <v>18.699999999999996</v>
      </c>
      <c r="M549" s="287">
        <v>18.78</v>
      </c>
      <c r="N549" s="288">
        <f>M549*(1+Assumptions!$G$48)</f>
        <v>18.78</v>
      </c>
      <c r="O549" s="288">
        <f>N549*(1+Assumptions!$G$48)</f>
        <v>18.78</v>
      </c>
      <c r="P549" s="288">
        <f>O549*(1+Assumptions!$G$48)</f>
        <v>18.78</v>
      </c>
      <c r="Q549" s="288">
        <f>P549*(1+Assumptions!$G$48)</f>
        <v>18.78</v>
      </c>
      <c r="R549" s="288">
        <f>Q549*(1+Assumptions!$G$48)</f>
        <v>18.78</v>
      </c>
      <c r="S549" s="288">
        <f>R549*(1+Assumptions!$G$48)</f>
        <v>18.78</v>
      </c>
      <c r="T549" s="288">
        <f>S549*(1+Assumptions!$G$48)</f>
        <v>18.78</v>
      </c>
      <c r="U549" s="288">
        <f>T549*(1+Assumptions!$G$48)</f>
        <v>18.78</v>
      </c>
      <c r="V549" s="288">
        <f>U549*(1+Assumptions!$G$48)</f>
        <v>18.78</v>
      </c>
      <c r="W549" s="288">
        <f>V549*(1+Assumptions!$G$48)</f>
        <v>18.78</v>
      </c>
      <c r="X549" s="288">
        <f>W549*(1+Assumptions!$G$48)</f>
        <v>18.78</v>
      </c>
      <c r="Y549" s="232"/>
      <c r="Z549" s="232"/>
      <c r="AA549" s="232"/>
      <c r="AB549" s="232"/>
      <c r="AC549" s="232"/>
      <c r="AD549" s="232"/>
      <c r="AE549" s="232"/>
      <c r="AF549" s="232"/>
      <c r="AG549" s="232"/>
      <c r="AH549" s="232"/>
      <c r="AI549" s="232"/>
      <c r="AJ549" s="232"/>
      <c r="AK549" s="232"/>
      <c r="AL549" s="232"/>
      <c r="AM549" s="232"/>
      <c r="AN549" s="232"/>
      <c r="AO549" s="232"/>
      <c r="AP549" s="232"/>
      <c r="AQ549" s="232"/>
      <c r="AR549" s="232"/>
    </row>
    <row r="550" spans="1:44" x14ac:dyDescent="0.2">
      <c r="A550" s="232"/>
      <c r="B550" s="295" t="s">
        <v>548</v>
      </c>
      <c r="C550" s="296" t="b">
        <f t="shared" si="8"/>
        <v>0</v>
      </c>
      <c r="D550" s="7"/>
      <c r="E550" s="287">
        <v>7.8599999999999994</v>
      </c>
      <c r="F550" s="287">
        <v>7.81</v>
      </c>
      <c r="G550" s="287">
        <v>7.84</v>
      </c>
      <c r="H550" s="287">
        <v>7.85</v>
      </c>
      <c r="I550" s="287">
        <v>7.82</v>
      </c>
      <c r="J550" s="287">
        <v>7.81</v>
      </c>
      <c r="K550" s="287">
        <v>7.85</v>
      </c>
      <c r="L550" s="287">
        <v>7.9</v>
      </c>
      <c r="M550" s="287">
        <v>7.88</v>
      </c>
      <c r="N550" s="288">
        <f>M550*(1+Assumptions!$G$48)</f>
        <v>7.88</v>
      </c>
      <c r="O550" s="288">
        <f>N550*(1+Assumptions!$G$48)</f>
        <v>7.88</v>
      </c>
      <c r="P550" s="288">
        <f>O550*(1+Assumptions!$G$48)</f>
        <v>7.88</v>
      </c>
      <c r="Q550" s="288">
        <f>P550*(1+Assumptions!$G$48)</f>
        <v>7.88</v>
      </c>
      <c r="R550" s="288">
        <f>Q550*(1+Assumptions!$G$48)</f>
        <v>7.88</v>
      </c>
      <c r="S550" s="288">
        <f>R550*(1+Assumptions!$G$48)</f>
        <v>7.88</v>
      </c>
      <c r="T550" s="288">
        <f>S550*(1+Assumptions!$G$48)</f>
        <v>7.88</v>
      </c>
      <c r="U550" s="288">
        <f>T550*(1+Assumptions!$G$48)</f>
        <v>7.88</v>
      </c>
      <c r="V550" s="288">
        <f>U550*(1+Assumptions!$G$48)</f>
        <v>7.88</v>
      </c>
      <c r="W550" s="288">
        <f>V550*(1+Assumptions!$G$48)</f>
        <v>7.88</v>
      </c>
      <c r="X550" s="288">
        <f>W550*(1+Assumptions!$G$48)</f>
        <v>7.88</v>
      </c>
      <c r="Y550" s="232"/>
      <c r="Z550" s="232"/>
      <c r="AA550" s="232"/>
      <c r="AB550" s="232"/>
      <c r="AC550" s="232"/>
      <c r="AD550" s="232"/>
      <c r="AE550" s="232"/>
      <c r="AF550" s="232"/>
      <c r="AG550" s="232"/>
      <c r="AH550" s="232"/>
      <c r="AI550" s="232"/>
      <c r="AJ550" s="232"/>
      <c r="AK550" s="232"/>
      <c r="AL550" s="232"/>
      <c r="AM550" s="232"/>
      <c r="AN550" s="232"/>
      <c r="AO550" s="232"/>
      <c r="AP550" s="232"/>
      <c r="AQ550" s="232"/>
      <c r="AR550" s="232"/>
    </row>
    <row r="551" spans="1:44" x14ac:dyDescent="0.2">
      <c r="A551" s="232"/>
      <c r="B551" s="295" t="s">
        <v>549</v>
      </c>
      <c r="C551" s="296" t="b">
        <f t="shared" si="8"/>
        <v>0</v>
      </c>
      <c r="D551" s="7"/>
      <c r="E551" s="287">
        <v>5.6999999999999993</v>
      </c>
      <c r="F551" s="287">
        <v>5.65</v>
      </c>
      <c r="G551" s="287">
        <v>5.6199999999999992</v>
      </c>
      <c r="H551" s="287">
        <v>5.6</v>
      </c>
      <c r="I551" s="287">
        <v>5.53</v>
      </c>
      <c r="J551" s="287">
        <v>5.49</v>
      </c>
      <c r="K551" s="287">
        <v>5.49</v>
      </c>
      <c r="L551" s="287">
        <v>5.51</v>
      </c>
      <c r="M551" s="287">
        <v>5.4599999999999991</v>
      </c>
      <c r="N551" s="288">
        <f>M551*(1+Assumptions!$G$48)</f>
        <v>5.4599999999999991</v>
      </c>
      <c r="O551" s="288">
        <f>N551*(1+Assumptions!$G$48)</f>
        <v>5.4599999999999991</v>
      </c>
      <c r="P551" s="288">
        <f>O551*(1+Assumptions!$G$48)</f>
        <v>5.4599999999999991</v>
      </c>
      <c r="Q551" s="288">
        <f>P551*(1+Assumptions!$G$48)</f>
        <v>5.4599999999999991</v>
      </c>
      <c r="R551" s="288">
        <f>Q551*(1+Assumptions!$G$48)</f>
        <v>5.4599999999999991</v>
      </c>
      <c r="S551" s="288">
        <f>R551*(1+Assumptions!$G$48)</f>
        <v>5.4599999999999991</v>
      </c>
      <c r="T551" s="288">
        <f>S551*(1+Assumptions!$G$48)</f>
        <v>5.4599999999999991</v>
      </c>
      <c r="U551" s="288">
        <f>T551*(1+Assumptions!$G$48)</f>
        <v>5.4599999999999991</v>
      </c>
      <c r="V551" s="288">
        <f>U551*(1+Assumptions!$G$48)</f>
        <v>5.4599999999999991</v>
      </c>
      <c r="W551" s="288">
        <f>V551*(1+Assumptions!$G$48)</f>
        <v>5.4599999999999991</v>
      </c>
      <c r="X551" s="288">
        <f>W551*(1+Assumptions!$G$48)</f>
        <v>5.4599999999999991</v>
      </c>
      <c r="Y551" s="232"/>
      <c r="Z551" s="232"/>
      <c r="AA551" s="232"/>
      <c r="AB551" s="232"/>
      <c r="AC551" s="232"/>
      <c r="AD551" s="232"/>
      <c r="AE551" s="232"/>
      <c r="AF551" s="232"/>
      <c r="AG551" s="232"/>
      <c r="AH551" s="232"/>
      <c r="AI551" s="232"/>
      <c r="AJ551" s="232"/>
      <c r="AK551" s="232"/>
      <c r="AL551" s="232"/>
      <c r="AM551" s="232"/>
      <c r="AN551" s="232"/>
      <c r="AO551" s="232"/>
      <c r="AP551" s="232"/>
      <c r="AQ551" s="232"/>
      <c r="AR551" s="232"/>
    </row>
    <row r="552" spans="1:44" x14ac:dyDescent="0.2">
      <c r="A552" s="232"/>
      <c r="B552" s="295" t="s">
        <v>550</v>
      </c>
      <c r="C552" s="296" t="b">
        <f t="shared" si="8"/>
        <v>0</v>
      </c>
      <c r="D552" s="7"/>
      <c r="E552" s="287">
        <v>7.5699999999999994</v>
      </c>
      <c r="F552" s="287">
        <v>7.6</v>
      </c>
      <c r="G552" s="287">
        <v>7.6499999999999995</v>
      </c>
      <c r="H552" s="287">
        <v>7.66</v>
      </c>
      <c r="I552" s="287">
        <v>7.629999999999999</v>
      </c>
      <c r="J552" s="287">
        <v>7.629999999999999</v>
      </c>
      <c r="K552" s="287">
        <v>7.6899999999999995</v>
      </c>
      <c r="L552" s="287">
        <v>7.77</v>
      </c>
      <c r="M552" s="287">
        <v>7.75</v>
      </c>
      <c r="N552" s="288">
        <f>M552*(1+Assumptions!$G$48)</f>
        <v>7.75</v>
      </c>
      <c r="O552" s="288">
        <f>N552*(1+Assumptions!$G$48)</f>
        <v>7.75</v>
      </c>
      <c r="P552" s="288">
        <f>O552*(1+Assumptions!$G$48)</f>
        <v>7.75</v>
      </c>
      <c r="Q552" s="288">
        <f>P552*(1+Assumptions!$G$48)</f>
        <v>7.75</v>
      </c>
      <c r="R552" s="288">
        <f>Q552*(1+Assumptions!$G$48)</f>
        <v>7.75</v>
      </c>
      <c r="S552" s="288">
        <f>R552*(1+Assumptions!$G$48)</f>
        <v>7.75</v>
      </c>
      <c r="T552" s="288">
        <f>S552*(1+Assumptions!$G$48)</f>
        <v>7.75</v>
      </c>
      <c r="U552" s="288">
        <f>T552*(1+Assumptions!$G$48)</f>
        <v>7.75</v>
      </c>
      <c r="V552" s="288">
        <f>U552*(1+Assumptions!$G$48)</f>
        <v>7.75</v>
      </c>
      <c r="W552" s="288">
        <f>V552*(1+Assumptions!$G$48)</f>
        <v>7.75</v>
      </c>
      <c r="X552" s="288">
        <f>W552*(1+Assumptions!$G$48)</f>
        <v>7.75</v>
      </c>
      <c r="Y552" s="232"/>
      <c r="Z552" s="232"/>
      <c r="AA552" s="232"/>
      <c r="AB552" s="232"/>
      <c r="AC552" s="232"/>
      <c r="AD552" s="232"/>
      <c r="AE552" s="232"/>
      <c r="AF552" s="232"/>
      <c r="AG552" s="232"/>
      <c r="AH552" s="232"/>
      <c r="AI552" s="232"/>
      <c r="AJ552" s="232"/>
      <c r="AK552" s="232"/>
      <c r="AL552" s="232"/>
      <c r="AM552" s="232"/>
      <c r="AN552" s="232"/>
      <c r="AO552" s="232"/>
      <c r="AP552" s="232"/>
      <c r="AQ552" s="232"/>
      <c r="AR552" s="232"/>
    </row>
    <row r="553" spans="1:44" x14ac:dyDescent="0.2">
      <c r="A553" s="232"/>
      <c r="B553" s="295" t="s">
        <v>551</v>
      </c>
      <c r="C553" s="296" t="b">
        <f t="shared" si="8"/>
        <v>0</v>
      </c>
      <c r="D553" s="7"/>
      <c r="E553" s="287">
        <v>4.6099999999999994</v>
      </c>
      <c r="F553" s="287">
        <v>4.68</v>
      </c>
      <c r="G553" s="287">
        <v>4.75</v>
      </c>
      <c r="H553" s="287">
        <v>4.82</v>
      </c>
      <c r="I553" s="287">
        <v>4.87</v>
      </c>
      <c r="J553" s="287">
        <v>4.92</v>
      </c>
      <c r="K553" s="287">
        <v>4.99</v>
      </c>
      <c r="L553" s="287">
        <v>5.08</v>
      </c>
      <c r="M553" s="287">
        <v>5.13</v>
      </c>
      <c r="N553" s="288">
        <f>M553*(1+Assumptions!$G$48)</f>
        <v>5.13</v>
      </c>
      <c r="O553" s="288">
        <f>N553*(1+Assumptions!$G$48)</f>
        <v>5.13</v>
      </c>
      <c r="P553" s="288">
        <f>O553*(1+Assumptions!$G$48)</f>
        <v>5.13</v>
      </c>
      <c r="Q553" s="288">
        <f>P553*(1+Assumptions!$G$48)</f>
        <v>5.13</v>
      </c>
      <c r="R553" s="288">
        <f>Q553*(1+Assumptions!$G$48)</f>
        <v>5.13</v>
      </c>
      <c r="S553" s="288">
        <f>R553*(1+Assumptions!$G$48)</f>
        <v>5.13</v>
      </c>
      <c r="T553" s="288">
        <f>S553*(1+Assumptions!$G$48)</f>
        <v>5.13</v>
      </c>
      <c r="U553" s="288">
        <f>T553*(1+Assumptions!$G$48)</f>
        <v>5.13</v>
      </c>
      <c r="V553" s="288">
        <f>U553*(1+Assumptions!$G$48)</f>
        <v>5.13</v>
      </c>
      <c r="W553" s="288">
        <f>V553*(1+Assumptions!$G$48)</f>
        <v>5.13</v>
      </c>
      <c r="X553" s="288">
        <f>W553*(1+Assumptions!$G$48)</f>
        <v>5.13</v>
      </c>
      <c r="Y553" s="232"/>
      <c r="Z553" s="232"/>
      <c r="AA553" s="232"/>
      <c r="AB553" s="232"/>
      <c r="AC553" s="232"/>
      <c r="AD553" s="232"/>
      <c r="AE553" s="232"/>
      <c r="AF553" s="232"/>
      <c r="AG553" s="232"/>
      <c r="AH553" s="232"/>
      <c r="AI553" s="232"/>
      <c r="AJ553" s="232"/>
      <c r="AK553" s="232"/>
      <c r="AL553" s="232"/>
      <c r="AM553" s="232"/>
      <c r="AN553" s="232"/>
      <c r="AO553" s="232"/>
      <c r="AP553" s="232"/>
      <c r="AQ553" s="232"/>
      <c r="AR553" s="232"/>
    </row>
    <row r="554" spans="1:44" x14ac:dyDescent="0.2">
      <c r="A554" s="232"/>
      <c r="B554" s="295" t="s">
        <v>552</v>
      </c>
      <c r="C554" s="296" t="b">
        <f t="shared" si="8"/>
        <v>0</v>
      </c>
      <c r="D554" s="7"/>
      <c r="E554" s="287">
        <v>6.41</v>
      </c>
      <c r="F554" s="287">
        <v>6.51</v>
      </c>
      <c r="G554" s="287">
        <v>6.63</v>
      </c>
      <c r="H554" s="287">
        <v>6.72</v>
      </c>
      <c r="I554" s="287">
        <v>6.7699999999999987</v>
      </c>
      <c r="J554" s="287">
        <v>6.84</v>
      </c>
      <c r="K554" s="287">
        <v>6.95</v>
      </c>
      <c r="L554" s="287">
        <v>7.089999999999999</v>
      </c>
      <c r="M554" s="287">
        <v>7.169999999999999</v>
      </c>
      <c r="N554" s="288">
        <f>M554*(1+Assumptions!$G$48)</f>
        <v>7.169999999999999</v>
      </c>
      <c r="O554" s="288">
        <f>N554*(1+Assumptions!$G$48)</f>
        <v>7.169999999999999</v>
      </c>
      <c r="P554" s="288">
        <f>O554*(1+Assumptions!$G$48)</f>
        <v>7.169999999999999</v>
      </c>
      <c r="Q554" s="288">
        <f>P554*(1+Assumptions!$G$48)</f>
        <v>7.169999999999999</v>
      </c>
      <c r="R554" s="288">
        <f>Q554*(1+Assumptions!$G$48)</f>
        <v>7.169999999999999</v>
      </c>
      <c r="S554" s="288">
        <f>R554*(1+Assumptions!$G$48)</f>
        <v>7.169999999999999</v>
      </c>
      <c r="T554" s="288">
        <f>S554*(1+Assumptions!$G$48)</f>
        <v>7.169999999999999</v>
      </c>
      <c r="U554" s="288">
        <f>T554*(1+Assumptions!$G$48)</f>
        <v>7.169999999999999</v>
      </c>
      <c r="V554" s="288">
        <f>U554*(1+Assumptions!$G$48)</f>
        <v>7.169999999999999</v>
      </c>
      <c r="W554" s="288">
        <f>V554*(1+Assumptions!$G$48)</f>
        <v>7.169999999999999</v>
      </c>
      <c r="X554" s="288">
        <f>W554*(1+Assumptions!$G$48)</f>
        <v>7.169999999999999</v>
      </c>
      <c r="Y554" s="232"/>
      <c r="Z554" s="232"/>
      <c r="AA554" s="232"/>
      <c r="AB554" s="232"/>
      <c r="AC554" s="232"/>
      <c r="AD554" s="232"/>
      <c r="AE554" s="232"/>
      <c r="AF554" s="232"/>
      <c r="AG554" s="232"/>
      <c r="AH554" s="232"/>
      <c r="AI554" s="232"/>
      <c r="AJ554" s="232"/>
      <c r="AK554" s="232"/>
      <c r="AL554" s="232"/>
      <c r="AM554" s="232"/>
      <c r="AN554" s="232"/>
      <c r="AO554" s="232"/>
      <c r="AP554" s="232"/>
      <c r="AQ554" s="232"/>
      <c r="AR554" s="232"/>
    </row>
    <row r="555" spans="1:44" x14ac:dyDescent="0.2">
      <c r="A555" s="232"/>
      <c r="B555" s="295" t="s">
        <v>1045</v>
      </c>
      <c r="C555" s="296" t="b">
        <f t="shared" si="8"/>
        <v>0</v>
      </c>
      <c r="D555" s="7"/>
      <c r="E555" s="287">
        <v>4.0499999999999989</v>
      </c>
      <c r="F555" s="287">
        <v>4.09</v>
      </c>
      <c r="G555" s="287">
        <v>4.129999999999999</v>
      </c>
      <c r="H555" s="287">
        <v>4.1500000000000004</v>
      </c>
      <c r="I555" s="287">
        <v>4.1500000000000004</v>
      </c>
      <c r="J555" s="287">
        <v>4.16</v>
      </c>
      <c r="K555" s="287">
        <v>4.22</v>
      </c>
      <c r="L555" s="287">
        <v>4.2899999999999991</v>
      </c>
      <c r="M555" s="287">
        <v>4.32</v>
      </c>
      <c r="N555" s="288">
        <f>M555*(1+Assumptions!$G$48)</f>
        <v>4.32</v>
      </c>
      <c r="O555" s="288">
        <f>N555*(1+Assumptions!$G$48)</f>
        <v>4.32</v>
      </c>
      <c r="P555" s="288">
        <f>O555*(1+Assumptions!$G$48)</f>
        <v>4.32</v>
      </c>
      <c r="Q555" s="288">
        <f>P555*(1+Assumptions!$G$48)</f>
        <v>4.32</v>
      </c>
      <c r="R555" s="288">
        <f>Q555*(1+Assumptions!$G$48)</f>
        <v>4.32</v>
      </c>
      <c r="S555" s="288">
        <f>R555*(1+Assumptions!$G$48)</f>
        <v>4.32</v>
      </c>
      <c r="T555" s="288">
        <f>S555*(1+Assumptions!$G$48)</f>
        <v>4.32</v>
      </c>
      <c r="U555" s="288">
        <f>T555*(1+Assumptions!$G$48)</f>
        <v>4.32</v>
      </c>
      <c r="V555" s="288">
        <f>U555*(1+Assumptions!$G$48)</f>
        <v>4.32</v>
      </c>
      <c r="W555" s="288">
        <f>V555*(1+Assumptions!$G$48)</f>
        <v>4.32</v>
      </c>
      <c r="X555" s="288">
        <f>W555*(1+Assumptions!$G$48)</f>
        <v>4.32</v>
      </c>
      <c r="Y555" s="232"/>
      <c r="Z555" s="232"/>
      <c r="AA555" s="232"/>
      <c r="AB555" s="232"/>
      <c r="AC555" s="232"/>
      <c r="AD555" s="232"/>
      <c r="AE555" s="232"/>
      <c r="AF555" s="232"/>
      <c r="AG555" s="232"/>
      <c r="AH555" s="232"/>
      <c r="AI555" s="232"/>
      <c r="AJ555" s="232"/>
      <c r="AK555" s="232"/>
      <c r="AL555" s="232"/>
      <c r="AM555" s="232"/>
      <c r="AN555" s="232"/>
      <c r="AO555" s="232"/>
      <c r="AP555" s="232"/>
      <c r="AQ555" s="232"/>
      <c r="AR555" s="232"/>
    </row>
    <row r="556" spans="1:44" x14ac:dyDescent="0.2">
      <c r="A556" s="232"/>
      <c r="B556" s="295" t="s">
        <v>1046</v>
      </c>
      <c r="C556" s="296" t="b">
        <f t="shared" si="8"/>
        <v>0</v>
      </c>
      <c r="D556" s="7"/>
      <c r="E556" s="287">
        <v>1.8</v>
      </c>
      <c r="F556" s="287">
        <v>1.81</v>
      </c>
      <c r="G556" s="287">
        <v>1.82</v>
      </c>
      <c r="H556" s="287">
        <v>1.84</v>
      </c>
      <c r="I556" s="287">
        <v>1.85</v>
      </c>
      <c r="J556" s="287">
        <v>1.86</v>
      </c>
      <c r="K556" s="287">
        <v>1.89</v>
      </c>
      <c r="L556" s="287">
        <v>1.92</v>
      </c>
      <c r="M556" s="287">
        <v>1.95</v>
      </c>
      <c r="N556" s="288">
        <f>M556*(1+Assumptions!$G$48)</f>
        <v>1.95</v>
      </c>
      <c r="O556" s="288">
        <f>N556*(1+Assumptions!$G$48)</f>
        <v>1.95</v>
      </c>
      <c r="P556" s="288">
        <f>O556*(1+Assumptions!$G$48)</f>
        <v>1.95</v>
      </c>
      <c r="Q556" s="288">
        <f>P556*(1+Assumptions!$G$48)</f>
        <v>1.95</v>
      </c>
      <c r="R556" s="288">
        <f>Q556*(1+Assumptions!$G$48)</f>
        <v>1.95</v>
      </c>
      <c r="S556" s="288">
        <f>R556*(1+Assumptions!$G$48)</f>
        <v>1.95</v>
      </c>
      <c r="T556" s="288">
        <f>S556*(1+Assumptions!$G$48)</f>
        <v>1.95</v>
      </c>
      <c r="U556" s="288">
        <f>T556*(1+Assumptions!$G$48)</f>
        <v>1.95</v>
      </c>
      <c r="V556" s="288">
        <f>U556*(1+Assumptions!$G$48)</f>
        <v>1.95</v>
      </c>
      <c r="W556" s="288">
        <f>V556*(1+Assumptions!$G$48)</f>
        <v>1.95</v>
      </c>
      <c r="X556" s="288">
        <f>W556*(1+Assumptions!$G$48)</f>
        <v>1.95</v>
      </c>
      <c r="Y556" s="232"/>
      <c r="Z556" s="232"/>
      <c r="AA556" s="232"/>
      <c r="AB556" s="232"/>
      <c r="AC556" s="232"/>
      <c r="AD556" s="232"/>
      <c r="AE556" s="232"/>
      <c r="AF556" s="232"/>
      <c r="AG556" s="232"/>
      <c r="AH556" s="232"/>
      <c r="AI556" s="232"/>
      <c r="AJ556" s="232"/>
      <c r="AK556" s="232"/>
      <c r="AL556" s="232"/>
      <c r="AM556" s="232"/>
      <c r="AN556" s="232"/>
      <c r="AO556" s="232"/>
      <c r="AP556" s="232"/>
      <c r="AQ556" s="232"/>
      <c r="AR556" s="232"/>
    </row>
    <row r="557" spans="1:44" x14ac:dyDescent="0.2">
      <c r="A557" s="232"/>
      <c r="B557" s="295" t="s">
        <v>1047</v>
      </c>
      <c r="C557" s="296" t="b">
        <f t="shared" si="8"/>
        <v>0</v>
      </c>
      <c r="D557" s="7"/>
      <c r="E557" s="287">
        <v>4.49</v>
      </c>
      <c r="F557" s="287">
        <v>4.5999999999999996</v>
      </c>
      <c r="G557" s="287">
        <v>4.68</v>
      </c>
      <c r="H557" s="287">
        <v>4.7699999999999996</v>
      </c>
      <c r="I557" s="287">
        <v>4.84</v>
      </c>
      <c r="J557" s="287">
        <v>4.95</v>
      </c>
      <c r="K557" s="287">
        <v>5.13</v>
      </c>
      <c r="L557" s="287">
        <v>5.2999999999999989</v>
      </c>
      <c r="M557" s="287">
        <v>5.4399999999999995</v>
      </c>
      <c r="N557" s="288">
        <f>M557*(1+Assumptions!$G$48)</f>
        <v>5.4399999999999995</v>
      </c>
      <c r="O557" s="288">
        <f>N557*(1+Assumptions!$G$48)</f>
        <v>5.4399999999999995</v>
      </c>
      <c r="P557" s="288">
        <f>O557*(1+Assumptions!$G$48)</f>
        <v>5.4399999999999995</v>
      </c>
      <c r="Q557" s="288">
        <f>P557*(1+Assumptions!$G$48)</f>
        <v>5.4399999999999995</v>
      </c>
      <c r="R557" s="288">
        <f>Q557*(1+Assumptions!$G$48)</f>
        <v>5.4399999999999995</v>
      </c>
      <c r="S557" s="288">
        <f>R557*(1+Assumptions!$G$48)</f>
        <v>5.4399999999999995</v>
      </c>
      <c r="T557" s="288">
        <f>S557*(1+Assumptions!$G$48)</f>
        <v>5.4399999999999995</v>
      </c>
      <c r="U557" s="288">
        <f>T557*(1+Assumptions!$G$48)</f>
        <v>5.4399999999999995</v>
      </c>
      <c r="V557" s="288">
        <f>U557*(1+Assumptions!$G$48)</f>
        <v>5.4399999999999995</v>
      </c>
      <c r="W557" s="288">
        <f>V557*(1+Assumptions!$G$48)</f>
        <v>5.4399999999999995</v>
      </c>
      <c r="X557" s="288">
        <f>W557*(1+Assumptions!$G$48)</f>
        <v>5.4399999999999995</v>
      </c>
      <c r="Y557" s="232"/>
      <c r="Z557" s="232"/>
      <c r="AA557" s="232"/>
      <c r="AB557" s="232"/>
      <c r="AC557" s="232"/>
      <c r="AD557" s="232"/>
      <c r="AE557" s="232"/>
      <c r="AF557" s="232"/>
      <c r="AG557" s="232"/>
      <c r="AH557" s="232"/>
      <c r="AI557" s="232"/>
      <c r="AJ557" s="232"/>
      <c r="AK557" s="232"/>
      <c r="AL557" s="232"/>
      <c r="AM557" s="232"/>
      <c r="AN557" s="232"/>
      <c r="AO557" s="232"/>
      <c r="AP557" s="232"/>
      <c r="AQ557" s="232"/>
      <c r="AR557" s="232"/>
    </row>
    <row r="558" spans="1:44" x14ac:dyDescent="0.2">
      <c r="A558" s="232"/>
      <c r="B558" s="295" t="s">
        <v>1048</v>
      </c>
      <c r="C558" s="296" t="b">
        <f t="shared" si="8"/>
        <v>0</v>
      </c>
      <c r="D558" s="7"/>
      <c r="E558" s="287">
        <v>3.5299999999999994</v>
      </c>
      <c r="F558" s="287">
        <v>3.59</v>
      </c>
      <c r="G558" s="287">
        <v>3.6499999999999995</v>
      </c>
      <c r="H558" s="287">
        <v>3.71</v>
      </c>
      <c r="I558" s="287">
        <v>3.75</v>
      </c>
      <c r="J558" s="287">
        <v>3.79</v>
      </c>
      <c r="K558" s="287">
        <v>3.84</v>
      </c>
      <c r="L558" s="287">
        <v>3.91</v>
      </c>
      <c r="M558" s="287">
        <v>3.95</v>
      </c>
      <c r="N558" s="288">
        <f>M558*(1+Assumptions!$G$48)</f>
        <v>3.95</v>
      </c>
      <c r="O558" s="288">
        <f>N558*(1+Assumptions!$G$48)</f>
        <v>3.95</v>
      </c>
      <c r="P558" s="288">
        <f>O558*(1+Assumptions!$G$48)</f>
        <v>3.95</v>
      </c>
      <c r="Q558" s="288">
        <f>P558*(1+Assumptions!$G$48)</f>
        <v>3.95</v>
      </c>
      <c r="R558" s="288">
        <f>Q558*(1+Assumptions!$G$48)</f>
        <v>3.95</v>
      </c>
      <c r="S558" s="288">
        <f>R558*(1+Assumptions!$G$48)</f>
        <v>3.95</v>
      </c>
      <c r="T558" s="288">
        <f>S558*(1+Assumptions!$G$48)</f>
        <v>3.95</v>
      </c>
      <c r="U558" s="288">
        <f>T558*(1+Assumptions!$G$48)</f>
        <v>3.95</v>
      </c>
      <c r="V558" s="288">
        <f>U558*(1+Assumptions!$G$48)</f>
        <v>3.95</v>
      </c>
      <c r="W558" s="288">
        <f>V558*(1+Assumptions!$G$48)</f>
        <v>3.95</v>
      </c>
      <c r="X558" s="288">
        <f>W558*(1+Assumptions!$G$48)</f>
        <v>3.95</v>
      </c>
      <c r="Y558" s="232"/>
      <c r="Z558" s="232"/>
      <c r="AA558" s="232"/>
      <c r="AB558" s="232"/>
      <c r="AC558" s="232"/>
      <c r="AD558" s="232"/>
      <c r="AE558" s="232"/>
      <c r="AF558" s="232"/>
      <c r="AG558" s="232"/>
      <c r="AH558" s="232"/>
      <c r="AI558" s="232"/>
      <c r="AJ558" s="232"/>
      <c r="AK558" s="232"/>
      <c r="AL558" s="232"/>
      <c r="AM558" s="232"/>
      <c r="AN558" s="232"/>
      <c r="AO558" s="232"/>
      <c r="AP558" s="232"/>
      <c r="AQ558" s="232"/>
      <c r="AR558" s="232"/>
    </row>
    <row r="559" spans="1:44" x14ac:dyDescent="0.2">
      <c r="A559" s="232"/>
      <c r="B559" s="295" t="s">
        <v>1049</v>
      </c>
      <c r="C559" s="296" t="b">
        <f t="shared" si="8"/>
        <v>0</v>
      </c>
      <c r="D559" s="7"/>
      <c r="E559" s="287">
        <v>1.44</v>
      </c>
      <c r="F559" s="287">
        <v>1.5099999999999998</v>
      </c>
      <c r="G559" s="287">
        <v>1.5699999999999998</v>
      </c>
      <c r="H559" s="287">
        <v>1.6199999999999999</v>
      </c>
      <c r="I559" s="287">
        <v>1.68</v>
      </c>
      <c r="J559" s="287">
        <v>1.75</v>
      </c>
      <c r="K559" s="287">
        <v>1.87</v>
      </c>
      <c r="L559" s="287">
        <v>2.0099999999999998</v>
      </c>
      <c r="M559" s="287">
        <v>2.13</v>
      </c>
      <c r="N559" s="288">
        <f>M559*(1+Assumptions!$G$48)</f>
        <v>2.13</v>
      </c>
      <c r="O559" s="288">
        <f>N559*(1+Assumptions!$G$48)</f>
        <v>2.13</v>
      </c>
      <c r="P559" s="288">
        <f>O559*(1+Assumptions!$G$48)</f>
        <v>2.13</v>
      </c>
      <c r="Q559" s="288">
        <f>P559*(1+Assumptions!$G$48)</f>
        <v>2.13</v>
      </c>
      <c r="R559" s="288">
        <f>Q559*(1+Assumptions!$G$48)</f>
        <v>2.13</v>
      </c>
      <c r="S559" s="288">
        <f>R559*(1+Assumptions!$G$48)</f>
        <v>2.13</v>
      </c>
      <c r="T559" s="288">
        <f>S559*(1+Assumptions!$G$48)</f>
        <v>2.13</v>
      </c>
      <c r="U559" s="288">
        <f>T559*(1+Assumptions!$G$48)</f>
        <v>2.13</v>
      </c>
      <c r="V559" s="288">
        <f>U559*(1+Assumptions!$G$48)</f>
        <v>2.13</v>
      </c>
      <c r="W559" s="288">
        <f>V559*(1+Assumptions!$G$48)</f>
        <v>2.13</v>
      </c>
      <c r="X559" s="288">
        <f>W559*(1+Assumptions!$G$48)</f>
        <v>2.13</v>
      </c>
      <c r="Y559" s="232"/>
      <c r="Z559" s="232"/>
      <c r="AA559" s="232"/>
      <c r="AB559" s="232"/>
      <c r="AC559" s="232"/>
      <c r="AD559" s="232"/>
      <c r="AE559" s="232"/>
      <c r="AF559" s="232"/>
      <c r="AG559" s="232"/>
      <c r="AH559" s="232"/>
      <c r="AI559" s="232"/>
      <c r="AJ559" s="232"/>
      <c r="AK559" s="232"/>
      <c r="AL559" s="232"/>
      <c r="AM559" s="232"/>
      <c r="AN559" s="232"/>
      <c r="AO559" s="232"/>
      <c r="AP559" s="232"/>
      <c r="AQ559" s="232"/>
      <c r="AR559" s="232"/>
    </row>
    <row r="560" spans="1:44" x14ac:dyDescent="0.2">
      <c r="A560" s="232"/>
      <c r="B560" s="295" t="s">
        <v>1050</v>
      </c>
      <c r="C560" s="296" t="b">
        <f t="shared" si="8"/>
        <v>0</v>
      </c>
      <c r="D560" s="7"/>
      <c r="E560" s="287">
        <v>1.81</v>
      </c>
      <c r="F560" s="287">
        <v>1.82</v>
      </c>
      <c r="G560" s="287">
        <v>1.83</v>
      </c>
      <c r="H560" s="287">
        <v>1.83</v>
      </c>
      <c r="I560" s="287">
        <v>1.83</v>
      </c>
      <c r="J560" s="287">
        <v>1.83</v>
      </c>
      <c r="K560" s="287">
        <v>1.84</v>
      </c>
      <c r="L560" s="287">
        <v>1.85</v>
      </c>
      <c r="M560" s="287">
        <v>1.86</v>
      </c>
      <c r="N560" s="288">
        <f>M560*(1+Assumptions!$G$48)</f>
        <v>1.86</v>
      </c>
      <c r="O560" s="288">
        <f>N560*(1+Assumptions!$G$48)</f>
        <v>1.86</v>
      </c>
      <c r="P560" s="288">
        <f>O560*(1+Assumptions!$G$48)</f>
        <v>1.86</v>
      </c>
      <c r="Q560" s="288">
        <f>P560*(1+Assumptions!$G$48)</f>
        <v>1.86</v>
      </c>
      <c r="R560" s="288">
        <f>Q560*(1+Assumptions!$G$48)</f>
        <v>1.86</v>
      </c>
      <c r="S560" s="288">
        <f>R560*(1+Assumptions!$G$48)</f>
        <v>1.86</v>
      </c>
      <c r="T560" s="288">
        <f>S560*(1+Assumptions!$G$48)</f>
        <v>1.86</v>
      </c>
      <c r="U560" s="288">
        <f>T560*(1+Assumptions!$G$48)</f>
        <v>1.86</v>
      </c>
      <c r="V560" s="288">
        <f>U560*(1+Assumptions!$G$48)</f>
        <v>1.86</v>
      </c>
      <c r="W560" s="288">
        <f>V560*(1+Assumptions!$G$48)</f>
        <v>1.86</v>
      </c>
      <c r="X560" s="288">
        <f>W560*(1+Assumptions!$G$48)</f>
        <v>1.86</v>
      </c>
      <c r="Y560" s="232"/>
      <c r="Z560" s="232"/>
      <c r="AA560" s="232"/>
      <c r="AB560" s="232"/>
      <c r="AC560" s="232"/>
      <c r="AD560" s="232"/>
      <c r="AE560" s="232"/>
      <c r="AF560" s="232"/>
      <c r="AG560" s="232"/>
      <c r="AH560" s="232"/>
      <c r="AI560" s="232"/>
      <c r="AJ560" s="232"/>
      <c r="AK560" s="232"/>
      <c r="AL560" s="232"/>
      <c r="AM560" s="232"/>
      <c r="AN560" s="232"/>
      <c r="AO560" s="232"/>
      <c r="AP560" s="232"/>
      <c r="AQ560" s="232"/>
      <c r="AR560" s="232"/>
    </row>
    <row r="561" spans="1:44" x14ac:dyDescent="0.2">
      <c r="A561" s="232"/>
      <c r="B561" s="295" t="s">
        <v>1051</v>
      </c>
      <c r="C561" s="296" t="b">
        <f t="shared" si="8"/>
        <v>0</v>
      </c>
      <c r="D561" s="7"/>
      <c r="E561" s="287">
        <v>3.86</v>
      </c>
      <c r="F561" s="287">
        <v>3.87</v>
      </c>
      <c r="G561" s="287">
        <v>3.87</v>
      </c>
      <c r="H561" s="287">
        <v>3.88</v>
      </c>
      <c r="I561" s="287">
        <v>3.88</v>
      </c>
      <c r="J561" s="287">
        <v>3.8899999999999997</v>
      </c>
      <c r="K561" s="287">
        <v>3.91</v>
      </c>
      <c r="L561" s="287">
        <v>3.96</v>
      </c>
      <c r="M561" s="287">
        <v>3.94</v>
      </c>
      <c r="N561" s="288">
        <f>M561*(1+Assumptions!$G$48)</f>
        <v>3.94</v>
      </c>
      <c r="O561" s="288">
        <f>N561*(1+Assumptions!$G$48)</f>
        <v>3.94</v>
      </c>
      <c r="P561" s="288">
        <f>O561*(1+Assumptions!$G$48)</f>
        <v>3.94</v>
      </c>
      <c r="Q561" s="288">
        <f>P561*(1+Assumptions!$G$48)</f>
        <v>3.94</v>
      </c>
      <c r="R561" s="288">
        <f>Q561*(1+Assumptions!$G$48)</f>
        <v>3.94</v>
      </c>
      <c r="S561" s="288">
        <f>R561*(1+Assumptions!$G$48)</f>
        <v>3.94</v>
      </c>
      <c r="T561" s="288">
        <f>S561*(1+Assumptions!$G$48)</f>
        <v>3.94</v>
      </c>
      <c r="U561" s="288">
        <f>T561*(1+Assumptions!$G$48)</f>
        <v>3.94</v>
      </c>
      <c r="V561" s="288">
        <f>U561*(1+Assumptions!$G$48)</f>
        <v>3.94</v>
      </c>
      <c r="W561" s="288">
        <f>V561*(1+Assumptions!$G$48)</f>
        <v>3.94</v>
      </c>
      <c r="X561" s="288">
        <f>W561*(1+Assumptions!$G$48)</f>
        <v>3.94</v>
      </c>
      <c r="Y561" s="232"/>
      <c r="Z561" s="232"/>
      <c r="AA561" s="232"/>
      <c r="AB561" s="232"/>
      <c r="AC561" s="232"/>
      <c r="AD561" s="232"/>
      <c r="AE561" s="232"/>
      <c r="AF561" s="232"/>
      <c r="AG561" s="232"/>
      <c r="AH561" s="232"/>
      <c r="AI561" s="232"/>
      <c r="AJ561" s="232"/>
      <c r="AK561" s="232"/>
      <c r="AL561" s="232"/>
      <c r="AM561" s="232"/>
      <c r="AN561" s="232"/>
      <c r="AO561" s="232"/>
      <c r="AP561" s="232"/>
      <c r="AQ561" s="232"/>
      <c r="AR561" s="232"/>
    </row>
    <row r="562" spans="1:44" x14ac:dyDescent="0.2">
      <c r="A562" s="232"/>
      <c r="B562" s="295" t="s">
        <v>1052</v>
      </c>
      <c r="C562" s="296" t="b">
        <f t="shared" si="8"/>
        <v>0</v>
      </c>
      <c r="D562" s="7"/>
      <c r="E562" s="287">
        <v>1.76</v>
      </c>
      <c r="F562" s="287">
        <v>1.79</v>
      </c>
      <c r="G562" s="287">
        <v>1.8</v>
      </c>
      <c r="H562" s="287">
        <v>1.81</v>
      </c>
      <c r="I562" s="287">
        <v>1.81</v>
      </c>
      <c r="J562" s="287">
        <v>1.81</v>
      </c>
      <c r="K562" s="287">
        <v>1.82</v>
      </c>
      <c r="L562" s="287">
        <v>1.85</v>
      </c>
      <c r="M562" s="287">
        <v>1.84</v>
      </c>
      <c r="N562" s="288">
        <f>M562*(1+Assumptions!$G$48)</f>
        <v>1.84</v>
      </c>
      <c r="O562" s="288">
        <f>N562*(1+Assumptions!$G$48)</f>
        <v>1.84</v>
      </c>
      <c r="P562" s="288">
        <f>O562*(1+Assumptions!$G$48)</f>
        <v>1.84</v>
      </c>
      <c r="Q562" s="288">
        <f>P562*(1+Assumptions!$G$48)</f>
        <v>1.84</v>
      </c>
      <c r="R562" s="288">
        <f>Q562*(1+Assumptions!$G$48)</f>
        <v>1.84</v>
      </c>
      <c r="S562" s="288">
        <f>R562*(1+Assumptions!$G$48)</f>
        <v>1.84</v>
      </c>
      <c r="T562" s="288">
        <f>S562*(1+Assumptions!$G$48)</f>
        <v>1.84</v>
      </c>
      <c r="U562" s="288">
        <f>T562*(1+Assumptions!$G$48)</f>
        <v>1.84</v>
      </c>
      <c r="V562" s="288">
        <f>U562*(1+Assumptions!$G$48)</f>
        <v>1.84</v>
      </c>
      <c r="W562" s="288">
        <f>V562*(1+Assumptions!$G$48)</f>
        <v>1.84</v>
      </c>
      <c r="X562" s="288">
        <f>W562*(1+Assumptions!$G$48)</f>
        <v>1.84</v>
      </c>
      <c r="Y562" s="232"/>
      <c r="Z562" s="232"/>
      <c r="AA562" s="232"/>
      <c r="AB562" s="232"/>
      <c r="AC562" s="232"/>
      <c r="AD562" s="232"/>
      <c r="AE562" s="232"/>
      <c r="AF562" s="232"/>
      <c r="AG562" s="232"/>
      <c r="AH562" s="232"/>
      <c r="AI562" s="232"/>
      <c r="AJ562" s="232"/>
      <c r="AK562" s="232"/>
      <c r="AL562" s="232"/>
      <c r="AM562" s="232"/>
      <c r="AN562" s="232"/>
      <c r="AO562" s="232"/>
      <c r="AP562" s="232"/>
      <c r="AQ562" s="232"/>
      <c r="AR562" s="232"/>
    </row>
    <row r="563" spans="1:44" x14ac:dyDescent="0.2">
      <c r="A563" s="232"/>
      <c r="B563" s="295" t="s">
        <v>1053</v>
      </c>
      <c r="C563" s="296" t="b">
        <f t="shared" si="8"/>
        <v>0</v>
      </c>
      <c r="D563" s="7"/>
      <c r="E563" s="287">
        <v>3.7299999999999995</v>
      </c>
      <c r="F563" s="287">
        <v>4.1399999999999997</v>
      </c>
      <c r="G563" s="287">
        <v>4.57</v>
      </c>
      <c r="H563" s="287">
        <v>4.99</v>
      </c>
      <c r="I563" s="287">
        <v>5.4</v>
      </c>
      <c r="J563" s="287">
        <v>5.82</v>
      </c>
      <c r="K563" s="287">
        <v>6.27</v>
      </c>
      <c r="L563" s="287">
        <v>6.73</v>
      </c>
      <c r="M563" s="287">
        <v>7.169999999999999</v>
      </c>
      <c r="N563" s="288">
        <f>M563*(1+Assumptions!$G$48)</f>
        <v>7.169999999999999</v>
      </c>
      <c r="O563" s="288">
        <f>N563*(1+Assumptions!$G$48)</f>
        <v>7.169999999999999</v>
      </c>
      <c r="P563" s="288">
        <f>O563*(1+Assumptions!$G$48)</f>
        <v>7.169999999999999</v>
      </c>
      <c r="Q563" s="288">
        <f>P563*(1+Assumptions!$G$48)</f>
        <v>7.169999999999999</v>
      </c>
      <c r="R563" s="288">
        <f>Q563*(1+Assumptions!$G$48)</f>
        <v>7.169999999999999</v>
      </c>
      <c r="S563" s="288">
        <f>R563*(1+Assumptions!$G$48)</f>
        <v>7.169999999999999</v>
      </c>
      <c r="T563" s="288">
        <f>S563*(1+Assumptions!$G$48)</f>
        <v>7.169999999999999</v>
      </c>
      <c r="U563" s="288">
        <f>T563*(1+Assumptions!$G$48)</f>
        <v>7.169999999999999</v>
      </c>
      <c r="V563" s="288">
        <f>U563*(1+Assumptions!$G$48)</f>
        <v>7.169999999999999</v>
      </c>
      <c r="W563" s="288">
        <f>V563*(1+Assumptions!$G$48)</f>
        <v>7.169999999999999</v>
      </c>
      <c r="X563" s="288">
        <f>W563*(1+Assumptions!$G$48)</f>
        <v>7.169999999999999</v>
      </c>
      <c r="Y563" s="232"/>
      <c r="Z563" s="232"/>
      <c r="AA563" s="232"/>
      <c r="AB563" s="232"/>
      <c r="AC563" s="232"/>
      <c r="AD563" s="232"/>
      <c r="AE563" s="232"/>
      <c r="AF563" s="232"/>
      <c r="AG563" s="232"/>
      <c r="AH563" s="232"/>
      <c r="AI563" s="232"/>
      <c r="AJ563" s="232"/>
      <c r="AK563" s="232"/>
      <c r="AL563" s="232"/>
      <c r="AM563" s="232"/>
      <c r="AN563" s="232"/>
      <c r="AO563" s="232"/>
      <c r="AP563" s="232"/>
      <c r="AQ563" s="232"/>
      <c r="AR563" s="232"/>
    </row>
    <row r="564" spans="1:44" x14ac:dyDescent="0.2">
      <c r="A564" s="232"/>
      <c r="B564" s="295" t="s">
        <v>1054</v>
      </c>
      <c r="C564" s="296" t="b">
        <f t="shared" si="8"/>
        <v>0</v>
      </c>
      <c r="D564" s="7"/>
      <c r="E564" s="287">
        <v>9.0299999999999976</v>
      </c>
      <c r="F564" s="287">
        <v>9.2199999999999989</v>
      </c>
      <c r="G564" s="287">
        <v>9.31</v>
      </c>
      <c r="H564" s="287">
        <v>9.4</v>
      </c>
      <c r="I564" s="287">
        <v>9.4600000000000009</v>
      </c>
      <c r="J564" s="287">
        <v>9.52</v>
      </c>
      <c r="K564" s="287">
        <v>9.68</v>
      </c>
      <c r="L564" s="287">
        <v>9.86</v>
      </c>
      <c r="M564" s="287">
        <v>10.01</v>
      </c>
      <c r="N564" s="288">
        <f>M564*(1+Assumptions!$G$48)</f>
        <v>10.01</v>
      </c>
      <c r="O564" s="288">
        <f>N564*(1+Assumptions!$G$48)</f>
        <v>10.01</v>
      </c>
      <c r="P564" s="288">
        <f>O564*(1+Assumptions!$G$48)</f>
        <v>10.01</v>
      </c>
      <c r="Q564" s="288">
        <f>P564*(1+Assumptions!$G$48)</f>
        <v>10.01</v>
      </c>
      <c r="R564" s="288">
        <f>Q564*(1+Assumptions!$G$48)</f>
        <v>10.01</v>
      </c>
      <c r="S564" s="288">
        <f>R564*(1+Assumptions!$G$48)</f>
        <v>10.01</v>
      </c>
      <c r="T564" s="288">
        <f>S564*(1+Assumptions!$G$48)</f>
        <v>10.01</v>
      </c>
      <c r="U564" s="288">
        <f>T564*(1+Assumptions!$G$48)</f>
        <v>10.01</v>
      </c>
      <c r="V564" s="288">
        <f>U564*(1+Assumptions!$G$48)</f>
        <v>10.01</v>
      </c>
      <c r="W564" s="288">
        <f>V564*(1+Assumptions!$G$48)</f>
        <v>10.01</v>
      </c>
      <c r="X564" s="288">
        <f>W564*(1+Assumptions!$G$48)</f>
        <v>10.01</v>
      </c>
      <c r="Y564" s="232"/>
      <c r="Z564" s="232"/>
      <c r="AA564" s="232"/>
      <c r="AB564" s="232"/>
      <c r="AC564" s="232"/>
      <c r="AD564" s="232"/>
      <c r="AE564" s="232"/>
      <c r="AF564" s="232"/>
      <c r="AG564" s="232"/>
      <c r="AH564" s="232"/>
      <c r="AI564" s="232"/>
      <c r="AJ564" s="232"/>
      <c r="AK564" s="232"/>
      <c r="AL564" s="232"/>
      <c r="AM564" s="232"/>
      <c r="AN564" s="232"/>
      <c r="AO564" s="232"/>
      <c r="AP564" s="232"/>
      <c r="AQ564" s="232"/>
      <c r="AR564" s="232"/>
    </row>
    <row r="565" spans="1:44" x14ac:dyDescent="0.2">
      <c r="A565" s="232"/>
      <c r="B565" s="295" t="s">
        <v>1055</v>
      </c>
      <c r="C565" s="296" t="b">
        <f t="shared" si="8"/>
        <v>0</v>
      </c>
      <c r="D565" s="7"/>
      <c r="E565" s="287">
        <v>6.0399999999999991</v>
      </c>
      <c r="F565" s="287">
        <v>6.0399999999999991</v>
      </c>
      <c r="G565" s="287">
        <v>6.0499999999999989</v>
      </c>
      <c r="H565" s="287">
        <v>6.0599999999999987</v>
      </c>
      <c r="I565" s="287">
        <v>6.0599999999999987</v>
      </c>
      <c r="J565" s="287">
        <v>6.0599999999999987</v>
      </c>
      <c r="K565" s="287">
        <v>6.09</v>
      </c>
      <c r="L565" s="287">
        <v>6.1199999999999992</v>
      </c>
      <c r="M565" s="287">
        <v>6.1599999999999993</v>
      </c>
      <c r="N565" s="288">
        <f>M565*(1+Assumptions!$G$48)</f>
        <v>6.1599999999999993</v>
      </c>
      <c r="O565" s="288">
        <f>N565*(1+Assumptions!$G$48)</f>
        <v>6.1599999999999993</v>
      </c>
      <c r="P565" s="288">
        <f>O565*(1+Assumptions!$G$48)</f>
        <v>6.1599999999999993</v>
      </c>
      <c r="Q565" s="288">
        <f>P565*(1+Assumptions!$G$48)</f>
        <v>6.1599999999999993</v>
      </c>
      <c r="R565" s="288">
        <f>Q565*(1+Assumptions!$G$48)</f>
        <v>6.1599999999999993</v>
      </c>
      <c r="S565" s="288">
        <f>R565*(1+Assumptions!$G$48)</f>
        <v>6.1599999999999993</v>
      </c>
      <c r="T565" s="288">
        <f>S565*(1+Assumptions!$G$48)</f>
        <v>6.1599999999999993</v>
      </c>
      <c r="U565" s="288">
        <f>T565*(1+Assumptions!$G$48)</f>
        <v>6.1599999999999993</v>
      </c>
      <c r="V565" s="288">
        <f>U565*(1+Assumptions!$G$48)</f>
        <v>6.1599999999999993</v>
      </c>
      <c r="W565" s="288">
        <f>V565*(1+Assumptions!$G$48)</f>
        <v>6.1599999999999993</v>
      </c>
      <c r="X565" s="288">
        <f>W565*(1+Assumptions!$G$48)</f>
        <v>6.1599999999999993</v>
      </c>
      <c r="Y565" s="232"/>
      <c r="Z565" s="232"/>
      <c r="AA565" s="232"/>
      <c r="AB565" s="232"/>
      <c r="AC565" s="232"/>
      <c r="AD565" s="232"/>
      <c r="AE565" s="232"/>
      <c r="AF565" s="232"/>
      <c r="AG565" s="232"/>
      <c r="AH565" s="232"/>
      <c r="AI565" s="232"/>
      <c r="AJ565" s="232"/>
      <c r="AK565" s="232"/>
      <c r="AL565" s="232"/>
      <c r="AM565" s="232"/>
      <c r="AN565" s="232"/>
      <c r="AO565" s="232"/>
      <c r="AP565" s="232"/>
      <c r="AQ565" s="232"/>
      <c r="AR565" s="232"/>
    </row>
    <row r="566" spans="1:44" x14ac:dyDescent="0.2">
      <c r="A566" s="232"/>
      <c r="B566" s="295" t="s">
        <v>1056</v>
      </c>
      <c r="C566" s="296" t="b">
        <f t="shared" si="8"/>
        <v>0</v>
      </c>
      <c r="D566" s="7"/>
      <c r="E566" s="287">
        <v>2.16</v>
      </c>
      <c r="F566" s="287">
        <v>2.4</v>
      </c>
      <c r="G566" s="287">
        <v>2.6499999999999995</v>
      </c>
      <c r="H566" s="287">
        <v>2.9</v>
      </c>
      <c r="I566" s="287">
        <v>3.1399999999999997</v>
      </c>
      <c r="J566" s="287">
        <v>3.38</v>
      </c>
      <c r="K566" s="287">
        <v>3.64</v>
      </c>
      <c r="L566" s="287">
        <v>3.91</v>
      </c>
      <c r="M566" s="287">
        <v>4.16</v>
      </c>
      <c r="N566" s="288">
        <f>M566*(1+Assumptions!$G$48)</f>
        <v>4.16</v>
      </c>
      <c r="O566" s="288">
        <f>N566*(1+Assumptions!$G$48)</f>
        <v>4.16</v>
      </c>
      <c r="P566" s="288">
        <f>O566*(1+Assumptions!$G$48)</f>
        <v>4.16</v>
      </c>
      <c r="Q566" s="288">
        <f>P566*(1+Assumptions!$G$48)</f>
        <v>4.16</v>
      </c>
      <c r="R566" s="288">
        <f>Q566*(1+Assumptions!$G$48)</f>
        <v>4.16</v>
      </c>
      <c r="S566" s="288">
        <f>R566*(1+Assumptions!$G$48)</f>
        <v>4.16</v>
      </c>
      <c r="T566" s="288">
        <f>S566*(1+Assumptions!$G$48)</f>
        <v>4.16</v>
      </c>
      <c r="U566" s="288">
        <f>T566*(1+Assumptions!$G$48)</f>
        <v>4.16</v>
      </c>
      <c r="V566" s="288">
        <f>U566*(1+Assumptions!$G$48)</f>
        <v>4.16</v>
      </c>
      <c r="W566" s="288">
        <f>V566*(1+Assumptions!$G$48)</f>
        <v>4.16</v>
      </c>
      <c r="X566" s="288">
        <f>W566*(1+Assumptions!$G$48)</f>
        <v>4.16</v>
      </c>
      <c r="Y566" s="232"/>
      <c r="Z566" s="232"/>
      <c r="AA566" s="232"/>
      <c r="AB566" s="232"/>
      <c r="AC566" s="232"/>
      <c r="AD566" s="232"/>
      <c r="AE566" s="232"/>
      <c r="AF566" s="232"/>
      <c r="AG566" s="232"/>
      <c r="AH566" s="232"/>
      <c r="AI566" s="232"/>
      <c r="AJ566" s="232"/>
      <c r="AK566" s="232"/>
      <c r="AL566" s="232"/>
      <c r="AM566" s="232"/>
      <c r="AN566" s="232"/>
      <c r="AO566" s="232"/>
      <c r="AP566" s="232"/>
      <c r="AQ566" s="232"/>
      <c r="AR566" s="232"/>
    </row>
    <row r="567" spans="1:44" x14ac:dyDescent="0.2">
      <c r="A567" s="232"/>
      <c r="B567" s="295" t="s">
        <v>1057</v>
      </c>
      <c r="C567" s="296" t="b">
        <f t="shared" si="8"/>
        <v>0</v>
      </c>
      <c r="D567" s="7"/>
      <c r="E567" s="287">
        <v>1.18</v>
      </c>
      <c r="F567" s="287">
        <v>1.18</v>
      </c>
      <c r="G567" s="287">
        <v>1.18</v>
      </c>
      <c r="H567" s="287">
        <v>1.18</v>
      </c>
      <c r="I567" s="287">
        <v>1.18</v>
      </c>
      <c r="J567" s="287">
        <v>1.18</v>
      </c>
      <c r="K567" s="287">
        <v>1.19</v>
      </c>
      <c r="L567" s="287">
        <v>1.2</v>
      </c>
      <c r="M567" s="287">
        <v>1.2</v>
      </c>
      <c r="N567" s="288">
        <f>M567*(1+Assumptions!$G$48)</f>
        <v>1.2</v>
      </c>
      <c r="O567" s="288">
        <f>N567*(1+Assumptions!$G$48)</f>
        <v>1.2</v>
      </c>
      <c r="P567" s="288">
        <f>O567*(1+Assumptions!$G$48)</f>
        <v>1.2</v>
      </c>
      <c r="Q567" s="288">
        <f>P567*(1+Assumptions!$G$48)</f>
        <v>1.2</v>
      </c>
      <c r="R567" s="288">
        <f>Q567*(1+Assumptions!$G$48)</f>
        <v>1.2</v>
      </c>
      <c r="S567" s="288">
        <f>R567*(1+Assumptions!$G$48)</f>
        <v>1.2</v>
      </c>
      <c r="T567" s="288">
        <f>S567*(1+Assumptions!$G$48)</f>
        <v>1.2</v>
      </c>
      <c r="U567" s="288">
        <f>T567*(1+Assumptions!$G$48)</f>
        <v>1.2</v>
      </c>
      <c r="V567" s="288">
        <f>U567*(1+Assumptions!$G$48)</f>
        <v>1.2</v>
      </c>
      <c r="W567" s="288">
        <f>V567*(1+Assumptions!$G$48)</f>
        <v>1.2</v>
      </c>
      <c r="X567" s="288">
        <f>W567*(1+Assumptions!$G$48)</f>
        <v>1.2</v>
      </c>
      <c r="Y567" s="232"/>
      <c r="Z567" s="232"/>
      <c r="AA567" s="232"/>
      <c r="AB567" s="232"/>
      <c r="AC567" s="232"/>
      <c r="AD567" s="232"/>
      <c r="AE567" s="232"/>
      <c r="AF567" s="232"/>
      <c r="AG567" s="232"/>
      <c r="AH567" s="232"/>
      <c r="AI567" s="232"/>
      <c r="AJ567" s="232"/>
      <c r="AK567" s="232"/>
      <c r="AL567" s="232"/>
      <c r="AM567" s="232"/>
      <c r="AN567" s="232"/>
      <c r="AO567" s="232"/>
      <c r="AP567" s="232"/>
      <c r="AQ567" s="232"/>
      <c r="AR567" s="232"/>
    </row>
    <row r="568" spans="1:44" x14ac:dyDescent="0.2">
      <c r="A568" s="232"/>
      <c r="B568" s="295" t="s">
        <v>1058</v>
      </c>
      <c r="C568" s="296" t="b">
        <f t="shared" si="8"/>
        <v>0</v>
      </c>
      <c r="D568" s="7"/>
      <c r="E568" s="287">
        <v>1.39</v>
      </c>
      <c r="F568" s="287">
        <v>1.5099999999999998</v>
      </c>
      <c r="G568" s="287">
        <v>1.64</v>
      </c>
      <c r="H568" s="287">
        <v>1.77</v>
      </c>
      <c r="I568" s="287">
        <v>1.89</v>
      </c>
      <c r="J568" s="287">
        <v>2.0099999999999998</v>
      </c>
      <c r="K568" s="287">
        <v>2.14</v>
      </c>
      <c r="L568" s="287">
        <v>2.27</v>
      </c>
      <c r="M568" s="287">
        <v>2.4</v>
      </c>
      <c r="N568" s="288">
        <f>M568*(1+Assumptions!$G$48)</f>
        <v>2.4</v>
      </c>
      <c r="O568" s="288">
        <f>N568*(1+Assumptions!$G$48)</f>
        <v>2.4</v>
      </c>
      <c r="P568" s="288">
        <f>O568*(1+Assumptions!$G$48)</f>
        <v>2.4</v>
      </c>
      <c r="Q568" s="288">
        <f>P568*(1+Assumptions!$G$48)</f>
        <v>2.4</v>
      </c>
      <c r="R568" s="288">
        <f>Q568*(1+Assumptions!$G$48)</f>
        <v>2.4</v>
      </c>
      <c r="S568" s="288">
        <f>R568*(1+Assumptions!$G$48)</f>
        <v>2.4</v>
      </c>
      <c r="T568" s="288">
        <f>S568*(1+Assumptions!$G$48)</f>
        <v>2.4</v>
      </c>
      <c r="U568" s="288">
        <f>T568*(1+Assumptions!$G$48)</f>
        <v>2.4</v>
      </c>
      <c r="V568" s="288">
        <f>U568*(1+Assumptions!$G$48)</f>
        <v>2.4</v>
      </c>
      <c r="W568" s="288">
        <f>V568*(1+Assumptions!$G$48)</f>
        <v>2.4</v>
      </c>
      <c r="X568" s="288">
        <f>W568*(1+Assumptions!$G$48)</f>
        <v>2.4</v>
      </c>
      <c r="Y568" s="232"/>
      <c r="Z568" s="232"/>
      <c r="AA568" s="232"/>
      <c r="AB568" s="232"/>
      <c r="AC568" s="232"/>
      <c r="AD568" s="232"/>
      <c r="AE568" s="232"/>
      <c r="AF568" s="232"/>
      <c r="AG568" s="232"/>
      <c r="AH568" s="232"/>
      <c r="AI568" s="232"/>
      <c r="AJ568" s="232"/>
      <c r="AK568" s="232"/>
      <c r="AL568" s="232"/>
      <c r="AM568" s="232"/>
      <c r="AN568" s="232"/>
      <c r="AO568" s="232"/>
      <c r="AP568" s="232"/>
      <c r="AQ568" s="232"/>
      <c r="AR568" s="232"/>
    </row>
    <row r="569" spans="1:44" x14ac:dyDescent="0.2">
      <c r="A569" s="232"/>
      <c r="B569" s="295" t="s">
        <v>553</v>
      </c>
      <c r="C569" s="296" t="b">
        <f t="shared" si="8"/>
        <v>0</v>
      </c>
      <c r="D569" s="7"/>
      <c r="E569" s="287">
        <v>13.089999999999998</v>
      </c>
      <c r="F569" s="287">
        <v>13.729999999999999</v>
      </c>
      <c r="G569" s="287">
        <v>14.469999999999999</v>
      </c>
      <c r="H569" s="287">
        <v>15.139999999999999</v>
      </c>
      <c r="I569" s="287">
        <v>15.739999999999998</v>
      </c>
      <c r="J569" s="287">
        <v>16.37</v>
      </c>
      <c r="K569" s="287">
        <v>17.129999999999995</v>
      </c>
      <c r="L569" s="287">
        <v>18.089999999999996</v>
      </c>
      <c r="M569" s="287">
        <v>18.68</v>
      </c>
      <c r="N569" s="288">
        <f>M569*(1+Assumptions!$G$48)</f>
        <v>18.68</v>
      </c>
      <c r="O569" s="288">
        <f>N569*(1+Assumptions!$G$48)</f>
        <v>18.68</v>
      </c>
      <c r="P569" s="288">
        <f>O569*(1+Assumptions!$G$48)</f>
        <v>18.68</v>
      </c>
      <c r="Q569" s="288">
        <f>P569*(1+Assumptions!$G$48)</f>
        <v>18.68</v>
      </c>
      <c r="R569" s="288">
        <f>Q569*(1+Assumptions!$G$48)</f>
        <v>18.68</v>
      </c>
      <c r="S569" s="288">
        <f>R569*(1+Assumptions!$G$48)</f>
        <v>18.68</v>
      </c>
      <c r="T569" s="288">
        <f>S569*(1+Assumptions!$G$48)</f>
        <v>18.68</v>
      </c>
      <c r="U569" s="288">
        <f>T569*(1+Assumptions!$G$48)</f>
        <v>18.68</v>
      </c>
      <c r="V569" s="288">
        <f>U569*(1+Assumptions!$G$48)</f>
        <v>18.68</v>
      </c>
      <c r="W569" s="288">
        <f>V569*(1+Assumptions!$G$48)</f>
        <v>18.68</v>
      </c>
      <c r="X569" s="288">
        <f>W569*(1+Assumptions!$G$48)</f>
        <v>18.68</v>
      </c>
      <c r="Y569" s="232"/>
      <c r="Z569" s="232"/>
      <c r="AA569" s="232"/>
      <c r="AB569" s="232"/>
      <c r="AC569" s="232"/>
      <c r="AD569" s="232"/>
      <c r="AE569" s="232"/>
      <c r="AF569" s="232"/>
      <c r="AG569" s="232"/>
      <c r="AH569" s="232"/>
      <c r="AI569" s="232"/>
      <c r="AJ569" s="232"/>
      <c r="AK569" s="232"/>
      <c r="AL569" s="232"/>
      <c r="AM569" s="232"/>
      <c r="AN569" s="232"/>
      <c r="AO569" s="232"/>
      <c r="AP569" s="232"/>
      <c r="AQ569" s="232"/>
      <c r="AR569" s="232"/>
    </row>
    <row r="570" spans="1:44" x14ac:dyDescent="0.2">
      <c r="A570" s="232"/>
      <c r="B570" s="295" t="s">
        <v>554</v>
      </c>
      <c r="C570" s="296" t="b">
        <f t="shared" si="8"/>
        <v>0</v>
      </c>
      <c r="D570" s="7"/>
      <c r="E570" s="287">
        <v>8.25</v>
      </c>
      <c r="F570" s="287">
        <v>8.5</v>
      </c>
      <c r="G570" s="287">
        <v>8.7899999999999991</v>
      </c>
      <c r="H570" s="287">
        <v>9.07</v>
      </c>
      <c r="I570" s="287">
        <v>9.2799999999999994</v>
      </c>
      <c r="J570" s="287">
        <v>9.509999999999998</v>
      </c>
      <c r="K570" s="287">
        <v>9.7899999999999991</v>
      </c>
      <c r="L570" s="287">
        <v>10.14</v>
      </c>
      <c r="M570" s="287">
        <v>10.369999999999997</v>
      </c>
      <c r="N570" s="288">
        <f>M570*(1+Assumptions!$G$48)</f>
        <v>10.369999999999997</v>
      </c>
      <c r="O570" s="288">
        <f>N570*(1+Assumptions!$G$48)</f>
        <v>10.369999999999997</v>
      </c>
      <c r="P570" s="288">
        <f>O570*(1+Assumptions!$G$48)</f>
        <v>10.369999999999997</v>
      </c>
      <c r="Q570" s="288">
        <f>P570*(1+Assumptions!$G$48)</f>
        <v>10.369999999999997</v>
      </c>
      <c r="R570" s="288">
        <f>Q570*(1+Assumptions!$G$48)</f>
        <v>10.369999999999997</v>
      </c>
      <c r="S570" s="288">
        <f>R570*(1+Assumptions!$G$48)</f>
        <v>10.369999999999997</v>
      </c>
      <c r="T570" s="288">
        <f>S570*(1+Assumptions!$G$48)</f>
        <v>10.369999999999997</v>
      </c>
      <c r="U570" s="288">
        <f>T570*(1+Assumptions!$G$48)</f>
        <v>10.369999999999997</v>
      </c>
      <c r="V570" s="288">
        <f>U570*(1+Assumptions!$G$48)</f>
        <v>10.369999999999997</v>
      </c>
      <c r="W570" s="288">
        <f>V570*(1+Assumptions!$G$48)</f>
        <v>10.369999999999997</v>
      </c>
      <c r="X570" s="288">
        <f>W570*(1+Assumptions!$G$48)</f>
        <v>10.369999999999997</v>
      </c>
      <c r="Y570" s="232"/>
      <c r="Z570" s="232"/>
      <c r="AA570" s="232"/>
      <c r="AB570" s="232"/>
      <c r="AC570" s="232"/>
      <c r="AD570" s="232"/>
      <c r="AE570" s="232"/>
      <c r="AF570" s="232"/>
      <c r="AG570" s="232"/>
      <c r="AH570" s="232"/>
      <c r="AI570" s="232"/>
      <c r="AJ570" s="232"/>
      <c r="AK570" s="232"/>
      <c r="AL570" s="232"/>
      <c r="AM570" s="232"/>
      <c r="AN570" s="232"/>
      <c r="AO570" s="232"/>
      <c r="AP570" s="232"/>
      <c r="AQ570" s="232"/>
      <c r="AR570" s="232"/>
    </row>
    <row r="571" spans="1:44" x14ac:dyDescent="0.2">
      <c r="A571" s="232"/>
      <c r="B571" s="295" t="s">
        <v>555</v>
      </c>
      <c r="C571" s="296" t="b">
        <f t="shared" si="8"/>
        <v>0</v>
      </c>
      <c r="D571" s="7"/>
      <c r="E571" s="287">
        <v>14</v>
      </c>
      <c r="F571" s="287">
        <v>14.579999999999998</v>
      </c>
      <c r="G571" s="287">
        <v>15.219999999999999</v>
      </c>
      <c r="H571" s="287">
        <v>15.77</v>
      </c>
      <c r="I571" s="287">
        <v>16.32</v>
      </c>
      <c r="J571" s="287">
        <v>16.899999999999999</v>
      </c>
      <c r="K571" s="287">
        <v>17.55</v>
      </c>
      <c r="L571" s="287">
        <v>18.34</v>
      </c>
      <c r="M571" s="287">
        <v>18.829999999999998</v>
      </c>
      <c r="N571" s="288">
        <f>M571*(1+Assumptions!$G$48)</f>
        <v>18.829999999999998</v>
      </c>
      <c r="O571" s="288">
        <f>N571*(1+Assumptions!$G$48)</f>
        <v>18.829999999999998</v>
      </c>
      <c r="P571" s="288">
        <f>O571*(1+Assumptions!$G$48)</f>
        <v>18.829999999999998</v>
      </c>
      <c r="Q571" s="288">
        <f>P571*(1+Assumptions!$G$48)</f>
        <v>18.829999999999998</v>
      </c>
      <c r="R571" s="288">
        <f>Q571*(1+Assumptions!$G$48)</f>
        <v>18.829999999999998</v>
      </c>
      <c r="S571" s="288">
        <f>R571*(1+Assumptions!$G$48)</f>
        <v>18.829999999999998</v>
      </c>
      <c r="T571" s="288">
        <f>S571*(1+Assumptions!$G$48)</f>
        <v>18.829999999999998</v>
      </c>
      <c r="U571" s="288">
        <f>T571*(1+Assumptions!$G$48)</f>
        <v>18.829999999999998</v>
      </c>
      <c r="V571" s="288">
        <f>U571*(1+Assumptions!$G$48)</f>
        <v>18.829999999999998</v>
      </c>
      <c r="W571" s="288">
        <f>V571*(1+Assumptions!$G$48)</f>
        <v>18.829999999999998</v>
      </c>
      <c r="X571" s="288">
        <f>W571*(1+Assumptions!$G$48)</f>
        <v>18.829999999999998</v>
      </c>
      <c r="Y571" s="232"/>
      <c r="Z571" s="232"/>
      <c r="AA571" s="232"/>
      <c r="AB571" s="232"/>
      <c r="AC571" s="232"/>
      <c r="AD571" s="232"/>
      <c r="AE571" s="232"/>
      <c r="AF571" s="232"/>
      <c r="AG571" s="232"/>
      <c r="AH571" s="232"/>
      <c r="AI571" s="232"/>
      <c r="AJ571" s="232"/>
      <c r="AK571" s="232"/>
      <c r="AL571" s="232"/>
      <c r="AM571" s="232"/>
      <c r="AN571" s="232"/>
      <c r="AO571" s="232"/>
      <c r="AP571" s="232"/>
      <c r="AQ571" s="232"/>
      <c r="AR571" s="232"/>
    </row>
    <row r="572" spans="1:44" x14ac:dyDescent="0.2">
      <c r="A572" s="232"/>
      <c r="B572" s="295" t="s">
        <v>556</v>
      </c>
      <c r="C572" s="296" t="b">
        <f t="shared" si="8"/>
        <v>0</v>
      </c>
      <c r="D572" s="7"/>
      <c r="E572" s="287">
        <v>10.64</v>
      </c>
      <c r="F572" s="287">
        <v>11.05</v>
      </c>
      <c r="G572" s="287">
        <v>11.53</v>
      </c>
      <c r="H572" s="287">
        <v>11.969999999999999</v>
      </c>
      <c r="I572" s="287">
        <v>12.35</v>
      </c>
      <c r="J572" s="287">
        <v>12.759999999999998</v>
      </c>
      <c r="K572" s="287">
        <v>13.26</v>
      </c>
      <c r="L572" s="287">
        <v>13.82</v>
      </c>
      <c r="M572" s="287">
        <v>14.279999999999998</v>
      </c>
      <c r="N572" s="288">
        <f>M572*(1+Assumptions!$G$48)</f>
        <v>14.279999999999998</v>
      </c>
      <c r="O572" s="288">
        <f>N572*(1+Assumptions!$G$48)</f>
        <v>14.279999999999998</v>
      </c>
      <c r="P572" s="288">
        <f>O572*(1+Assumptions!$G$48)</f>
        <v>14.279999999999998</v>
      </c>
      <c r="Q572" s="288">
        <f>P572*(1+Assumptions!$G$48)</f>
        <v>14.279999999999998</v>
      </c>
      <c r="R572" s="288">
        <f>Q572*(1+Assumptions!$G$48)</f>
        <v>14.279999999999998</v>
      </c>
      <c r="S572" s="288">
        <f>R572*(1+Assumptions!$G$48)</f>
        <v>14.279999999999998</v>
      </c>
      <c r="T572" s="288">
        <f>S572*(1+Assumptions!$G$48)</f>
        <v>14.279999999999998</v>
      </c>
      <c r="U572" s="288">
        <f>T572*(1+Assumptions!$G$48)</f>
        <v>14.279999999999998</v>
      </c>
      <c r="V572" s="288">
        <f>U572*(1+Assumptions!$G$48)</f>
        <v>14.279999999999998</v>
      </c>
      <c r="W572" s="288">
        <f>V572*(1+Assumptions!$G$48)</f>
        <v>14.279999999999998</v>
      </c>
      <c r="X572" s="288">
        <f>W572*(1+Assumptions!$G$48)</f>
        <v>14.279999999999998</v>
      </c>
      <c r="Y572" s="232"/>
      <c r="Z572" s="232"/>
      <c r="AA572" s="232"/>
      <c r="AB572" s="232"/>
      <c r="AC572" s="232"/>
      <c r="AD572" s="232"/>
      <c r="AE572" s="232"/>
      <c r="AF572" s="232"/>
      <c r="AG572" s="232"/>
      <c r="AH572" s="232"/>
      <c r="AI572" s="232"/>
      <c r="AJ572" s="232"/>
      <c r="AK572" s="232"/>
      <c r="AL572" s="232"/>
      <c r="AM572" s="232"/>
      <c r="AN572" s="232"/>
      <c r="AO572" s="232"/>
      <c r="AP572" s="232"/>
      <c r="AQ572" s="232"/>
      <c r="AR572" s="232"/>
    </row>
    <row r="573" spans="1:44" x14ac:dyDescent="0.2">
      <c r="A573" s="232"/>
      <c r="B573" s="295" t="s">
        <v>557</v>
      </c>
      <c r="C573" s="296" t="b">
        <f t="shared" si="8"/>
        <v>0</v>
      </c>
      <c r="D573" s="7"/>
      <c r="E573" s="287">
        <v>18.670000000000002</v>
      </c>
      <c r="F573" s="287">
        <v>19.949999999999996</v>
      </c>
      <c r="G573" s="287">
        <v>21.45</v>
      </c>
      <c r="H573" s="287">
        <v>23.08</v>
      </c>
      <c r="I573" s="287">
        <v>24.31</v>
      </c>
      <c r="J573" s="287">
        <v>25.91</v>
      </c>
      <c r="K573" s="287">
        <v>27.61</v>
      </c>
      <c r="L573" s="287">
        <v>29.46</v>
      </c>
      <c r="M573" s="287">
        <v>30.989999999999995</v>
      </c>
      <c r="N573" s="288">
        <f>M573*(1+Assumptions!$G$48)</f>
        <v>30.989999999999995</v>
      </c>
      <c r="O573" s="288">
        <f>N573*(1+Assumptions!$G$48)</f>
        <v>30.989999999999995</v>
      </c>
      <c r="P573" s="288">
        <f>O573*(1+Assumptions!$G$48)</f>
        <v>30.989999999999995</v>
      </c>
      <c r="Q573" s="288">
        <f>P573*(1+Assumptions!$G$48)</f>
        <v>30.989999999999995</v>
      </c>
      <c r="R573" s="288">
        <f>Q573*(1+Assumptions!$G$48)</f>
        <v>30.989999999999995</v>
      </c>
      <c r="S573" s="288">
        <f>R573*(1+Assumptions!$G$48)</f>
        <v>30.989999999999995</v>
      </c>
      <c r="T573" s="288">
        <f>S573*(1+Assumptions!$G$48)</f>
        <v>30.989999999999995</v>
      </c>
      <c r="U573" s="288">
        <f>T573*(1+Assumptions!$G$48)</f>
        <v>30.989999999999995</v>
      </c>
      <c r="V573" s="288">
        <f>U573*(1+Assumptions!$G$48)</f>
        <v>30.989999999999995</v>
      </c>
      <c r="W573" s="288">
        <f>V573*(1+Assumptions!$G$48)</f>
        <v>30.989999999999995</v>
      </c>
      <c r="X573" s="288">
        <f>W573*(1+Assumptions!$G$48)</f>
        <v>30.989999999999995</v>
      </c>
      <c r="Y573" s="232"/>
      <c r="Z573" s="232"/>
      <c r="AA573" s="232"/>
      <c r="AB573" s="232"/>
      <c r="AC573" s="232"/>
      <c r="AD573" s="232"/>
      <c r="AE573" s="232"/>
      <c r="AF573" s="232"/>
      <c r="AG573" s="232"/>
      <c r="AH573" s="232"/>
      <c r="AI573" s="232"/>
      <c r="AJ573" s="232"/>
      <c r="AK573" s="232"/>
      <c r="AL573" s="232"/>
      <c r="AM573" s="232"/>
      <c r="AN573" s="232"/>
      <c r="AO573" s="232"/>
      <c r="AP573" s="232"/>
      <c r="AQ573" s="232"/>
      <c r="AR573" s="232"/>
    </row>
    <row r="574" spans="1:44" x14ac:dyDescent="0.2">
      <c r="A574" s="232"/>
      <c r="B574" s="295" t="s">
        <v>558</v>
      </c>
      <c r="C574" s="296" t="b">
        <f t="shared" si="8"/>
        <v>0</v>
      </c>
      <c r="D574" s="7"/>
      <c r="E574" s="287">
        <v>9.86</v>
      </c>
      <c r="F574" s="287">
        <v>10.02</v>
      </c>
      <c r="G574" s="287">
        <v>10.34</v>
      </c>
      <c r="H574" s="287">
        <v>10.64</v>
      </c>
      <c r="I574" s="287">
        <v>10.89</v>
      </c>
      <c r="J574" s="287">
        <v>11.12</v>
      </c>
      <c r="K574" s="287">
        <v>11.47</v>
      </c>
      <c r="L574" s="287">
        <v>11.92</v>
      </c>
      <c r="M574" s="287">
        <v>12.21</v>
      </c>
      <c r="N574" s="288">
        <f>M574*(1+Assumptions!$G$48)</f>
        <v>12.21</v>
      </c>
      <c r="O574" s="288">
        <f>N574*(1+Assumptions!$G$48)</f>
        <v>12.21</v>
      </c>
      <c r="P574" s="288">
        <f>O574*(1+Assumptions!$G$48)</f>
        <v>12.21</v>
      </c>
      <c r="Q574" s="288">
        <f>P574*(1+Assumptions!$G$48)</f>
        <v>12.21</v>
      </c>
      <c r="R574" s="288">
        <f>Q574*(1+Assumptions!$G$48)</f>
        <v>12.21</v>
      </c>
      <c r="S574" s="288">
        <f>R574*(1+Assumptions!$G$48)</f>
        <v>12.21</v>
      </c>
      <c r="T574" s="288">
        <f>S574*(1+Assumptions!$G$48)</f>
        <v>12.21</v>
      </c>
      <c r="U574" s="288">
        <f>T574*(1+Assumptions!$G$48)</f>
        <v>12.21</v>
      </c>
      <c r="V574" s="288">
        <f>U574*(1+Assumptions!$G$48)</f>
        <v>12.21</v>
      </c>
      <c r="W574" s="288">
        <f>V574*(1+Assumptions!$G$48)</f>
        <v>12.21</v>
      </c>
      <c r="X574" s="288">
        <f>W574*(1+Assumptions!$G$48)</f>
        <v>12.21</v>
      </c>
      <c r="Y574" s="232"/>
      <c r="Z574" s="232"/>
      <c r="AA574" s="232"/>
      <c r="AB574" s="232"/>
      <c r="AC574" s="232"/>
      <c r="AD574" s="232"/>
      <c r="AE574" s="232"/>
      <c r="AF574" s="232"/>
      <c r="AG574" s="232"/>
      <c r="AH574" s="232"/>
      <c r="AI574" s="232"/>
      <c r="AJ574" s="232"/>
      <c r="AK574" s="232"/>
      <c r="AL574" s="232"/>
      <c r="AM574" s="232"/>
      <c r="AN574" s="232"/>
      <c r="AO574" s="232"/>
      <c r="AP574" s="232"/>
      <c r="AQ574" s="232"/>
      <c r="AR574" s="232"/>
    </row>
    <row r="575" spans="1:44" x14ac:dyDescent="0.2">
      <c r="A575" s="232"/>
      <c r="B575" s="295" t="s">
        <v>559</v>
      </c>
      <c r="C575" s="296" t="b">
        <f t="shared" si="8"/>
        <v>0</v>
      </c>
      <c r="D575" s="7"/>
      <c r="E575" s="287">
        <v>8.73</v>
      </c>
      <c r="F575" s="287">
        <v>9.11</v>
      </c>
      <c r="G575" s="287">
        <v>9.5500000000000007</v>
      </c>
      <c r="H575" s="287">
        <v>9.9499999999999993</v>
      </c>
      <c r="I575" s="287">
        <v>10.309999999999999</v>
      </c>
      <c r="J575" s="287">
        <v>10.689999999999998</v>
      </c>
      <c r="K575" s="287">
        <v>11.14</v>
      </c>
      <c r="L575" s="287">
        <v>11.659999999999998</v>
      </c>
      <c r="M575" s="287">
        <v>12.09</v>
      </c>
      <c r="N575" s="288">
        <f>M575*(1+Assumptions!$G$48)</f>
        <v>12.09</v>
      </c>
      <c r="O575" s="288">
        <f>N575*(1+Assumptions!$G$48)</f>
        <v>12.09</v>
      </c>
      <c r="P575" s="288">
        <f>O575*(1+Assumptions!$G$48)</f>
        <v>12.09</v>
      </c>
      <c r="Q575" s="288">
        <f>P575*(1+Assumptions!$G$48)</f>
        <v>12.09</v>
      </c>
      <c r="R575" s="288">
        <f>Q575*(1+Assumptions!$G$48)</f>
        <v>12.09</v>
      </c>
      <c r="S575" s="288">
        <f>R575*(1+Assumptions!$G$48)</f>
        <v>12.09</v>
      </c>
      <c r="T575" s="288">
        <f>S575*(1+Assumptions!$G$48)</f>
        <v>12.09</v>
      </c>
      <c r="U575" s="288">
        <f>T575*(1+Assumptions!$G$48)</f>
        <v>12.09</v>
      </c>
      <c r="V575" s="288">
        <f>U575*(1+Assumptions!$G$48)</f>
        <v>12.09</v>
      </c>
      <c r="W575" s="288">
        <f>V575*(1+Assumptions!$G$48)</f>
        <v>12.09</v>
      </c>
      <c r="X575" s="288">
        <f>W575*(1+Assumptions!$G$48)</f>
        <v>12.09</v>
      </c>
      <c r="Y575" s="232"/>
      <c r="Z575" s="232"/>
      <c r="AA575" s="232"/>
      <c r="AB575" s="232"/>
      <c r="AC575" s="232"/>
      <c r="AD575" s="232"/>
      <c r="AE575" s="232"/>
      <c r="AF575" s="232"/>
      <c r="AG575" s="232"/>
      <c r="AH575" s="232"/>
      <c r="AI575" s="232"/>
      <c r="AJ575" s="232"/>
      <c r="AK575" s="232"/>
      <c r="AL575" s="232"/>
      <c r="AM575" s="232"/>
      <c r="AN575" s="232"/>
      <c r="AO575" s="232"/>
      <c r="AP575" s="232"/>
      <c r="AQ575" s="232"/>
      <c r="AR575" s="232"/>
    </row>
    <row r="576" spans="1:44" x14ac:dyDescent="0.2">
      <c r="A576" s="232"/>
      <c r="B576" s="295" t="s">
        <v>560</v>
      </c>
      <c r="C576" s="296" t="b">
        <f t="shared" si="8"/>
        <v>0</v>
      </c>
      <c r="D576" s="7"/>
      <c r="E576" s="287">
        <v>9.1</v>
      </c>
      <c r="F576" s="287">
        <v>9.3000000000000007</v>
      </c>
      <c r="G576" s="287">
        <v>9.5500000000000007</v>
      </c>
      <c r="H576" s="287">
        <v>9.7799999999999994</v>
      </c>
      <c r="I576" s="287">
        <v>9.98</v>
      </c>
      <c r="J576" s="287">
        <v>10.199999999999999</v>
      </c>
      <c r="K576" s="287">
        <v>10.42</v>
      </c>
      <c r="L576" s="287">
        <v>10.7</v>
      </c>
      <c r="M576" s="287">
        <v>10.94</v>
      </c>
      <c r="N576" s="288">
        <f>M576*(1+Assumptions!$G$48)</f>
        <v>10.94</v>
      </c>
      <c r="O576" s="288">
        <f>N576*(1+Assumptions!$G$48)</f>
        <v>10.94</v>
      </c>
      <c r="P576" s="288">
        <f>O576*(1+Assumptions!$G$48)</f>
        <v>10.94</v>
      </c>
      <c r="Q576" s="288">
        <f>P576*(1+Assumptions!$G$48)</f>
        <v>10.94</v>
      </c>
      <c r="R576" s="288">
        <f>Q576*(1+Assumptions!$G$48)</f>
        <v>10.94</v>
      </c>
      <c r="S576" s="288">
        <f>R576*(1+Assumptions!$G$48)</f>
        <v>10.94</v>
      </c>
      <c r="T576" s="288">
        <f>S576*(1+Assumptions!$G$48)</f>
        <v>10.94</v>
      </c>
      <c r="U576" s="288">
        <f>T576*(1+Assumptions!$G$48)</f>
        <v>10.94</v>
      </c>
      <c r="V576" s="288">
        <f>U576*(1+Assumptions!$G$48)</f>
        <v>10.94</v>
      </c>
      <c r="W576" s="288">
        <f>V576*(1+Assumptions!$G$48)</f>
        <v>10.94</v>
      </c>
      <c r="X576" s="288">
        <f>W576*(1+Assumptions!$G$48)</f>
        <v>10.94</v>
      </c>
      <c r="Y576" s="232"/>
      <c r="Z576" s="232"/>
      <c r="AA576" s="232"/>
      <c r="AB576" s="232"/>
      <c r="AC576" s="232"/>
      <c r="AD576" s="232"/>
      <c r="AE576" s="232"/>
      <c r="AF576" s="232"/>
      <c r="AG576" s="232"/>
      <c r="AH576" s="232"/>
      <c r="AI576" s="232"/>
      <c r="AJ576" s="232"/>
      <c r="AK576" s="232"/>
      <c r="AL576" s="232"/>
      <c r="AM576" s="232"/>
      <c r="AN576" s="232"/>
      <c r="AO576" s="232"/>
      <c r="AP576" s="232"/>
      <c r="AQ576" s="232"/>
      <c r="AR576" s="232"/>
    </row>
    <row r="577" spans="1:44" x14ac:dyDescent="0.2">
      <c r="A577" s="232"/>
      <c r="B577" s="295" t="s">
        <v>1059</v>
      </c>
      <c r="C577" s="296" t="b">
        <f t="shared" si="8"/>
        <v>0</v>
      </c>
      <c r="D577" s="7"/>
      <c r="E577" s="287">
        <v>2</v>
      </c>
      <c r="F577" s="287">
        <v>2</v>
      </c>
      <c r="G577" s="287">
        <v>9.36</v>
      </c>
      <c r="H577" s="287">
        <v>13</v>
      </c>
      <c r="I577" s="287">
        <v>13</v>
      </c>
      <c r="J577" s="287">
        <v>13</v>
      </c>
      <c r="K577" s="287">
        <v>13</v>
      </c>
      <c r="L577" s="287">
        <v>13</v>
      </c>
      <c r="M577" s="287">
        <v>13</v>
      </c>
      <c r="N577" s="288">
        <f>M577*(1+Assumptions!$G$48)</f>
        <v>13</v>
      </c>
      <c r="O577" s="288">
        <f>N577*(1+Assumptions!$G$48)</f>
        <v>13</v>
      </c>
      <c r="P577" s="288">
        <f>O577*(1+Assumptions!$G$48)</f>
        <v>13</v>
      </c>
      <c r="Q577" s="288">
        <f>P577*(1+Assumptions!$G$48)</f>
        <v>13</v>
      </c>
      <c r="R577" s="288">
        <f>Q577*(1+Assumptions!$G$48)</f>
        <v>13</v>
      </c>
      <c r="S577" s="288">
        <f>R577*(1+Assumptions!$G$48)</f>
        <v>13</v>
      </c>
      <c r="T577" s="288">
        <f>S577*(1+Assumptions!$G$48)</f>
        <v>13</v>
      </c>
      <c r="U577" s="288">
        <f>T577*(1+Assumptions!$G$48)</f>
        <v>13</v>
      </c>
      <c r="V577" s="288">
        <f>U577*(1+Assumptions!$G$48)</f>
        <v>13</v>
      </c>
      <c r="W577" s="288">
        <f>V577*(1+Assumptions!$G$48)</f>
        <v>13</v>
      </c>
      <c r="X577" s="288">
        <f>W577*(1+Assumptions!$G$48)</f>
        <v>13</v>
      </c>
      <c r="Y577" s="232"/>
      <c r="Z577" s="232"/>
      <c r="AA577" s="232"/>
      <c r="AB577" s="232"/>
      <c r="AC577" s="232"/>
      <c r="AD577" s="232"/>
      <c r="AE577" s="232"/>
      <c r="AF577" s="232"/>
      <c r="AG577" s="232"/>
      <c r="AH577" s="232"/>
      <c r="AI577" s="232"/>
      <c r="AJ577" s="232"/>
      <c r="AK577" s="232"/>
      <c r="AL577" s="232"/>
      <c r="AM577" s="232"/>
      <c r="AN577" s="232"/>
      <c r="AO577" s="232"/>
      <c r="AP577" s="232"/>
      <c r="AQ577" s="232"/>
      <c r="AR577" s="232"/>
    </row>
    <row r="578" spans="1:44" x14ac:dyDescent="0.2">
      <c r="A578" s="232"/>
      <c r="B578" s="295" t="s">
        <v>561</v>
      </c>
      <c r="C578" s="296" t="b">
        <f t="shared" si="8"/>
        <v>0</v>
      </c>
      <c r="D578" s="7"/>
      <c r="E578" s="287">
        <v>9.17</v>
      </c>
      <c r="F578" s="287">
        <v>9.52</v>
      </c>
      <c r="G578" s="287">
        <v>9.92</v>
      </c>
      <c r="H578" s="287">
        <v>10.279999999999998</v>
      </c>
      <c r="I578" s="287">
        <v>10.59</v>
      </c>
      <c r="J578" s="287">
        <v>10.93</v>
      </c>
      <c r="K578" s="287">
        <v>11.34</v>
      </c>
      <c r="L578" s="287">
        <v>11.809999999999999</v>
      </c>
      <c r="M578" s="287">
        <v>12.17</v>
      </c>
      <c r="N578" s="288">
        <f>M578*(1+Assumptions!$G$48)</f>
        <v>12.17</v>
      </c>
      <c r="O578" s="288">
        <f>N578*(1+Assumptions!$G$48)</f>
        <v>12.17</v>
      </c>
      <c r="P578" s="288">
        <f>O578*(1+Assumptions!$G$48)</f>
        <v>12.17</v>
      </c>
      <c r="Q578" s="288">
        <f>P578*(1+Assumptions!$G$48)</f>
        <v>12.17</v>
      </c>
      <c r="R578" s="288">
        <f>Q578*(1+Assumptions!$G$48)</f>
        <v>12.17</v>
      </c>
      <c r="S578" s="288">
        <f>R578*(1+Assumptions!$G$48)</f>
        <v>12.17</v>
      </c>
      <c r="T578" s="288">
        <f>S578*(1+Assumptions!$G$48)</f>
        <v>12.17</v>
      </c>
      <c r="U578" s="288">
        <f>T578*(1+Assumptions!$G$48)</f>
        <v>12.17</v>
      </c>
      <c r="V578" s="288">
        <f>U578*(1+Assumptions!$G$48)</f>
        <v>12.17</v>
      </c>
      <c r="W578" s="288">
        <f>V578*(1+Assumptions!$G$48)</f>
        <v>12.17</v>
      </c>
      <c r="X578" s="288">
        <f>W578*(1+Assumptions!$G$48)</f>
        <v>12.17</v>
      </c>
      <c r="Y578" s="232"/>
      <c r="Z578" s="232"/>
      <c r="AA578" s="232"/>
      <c r="AB578" s="232"/>
      <c r="AC578" s="232"/>
      <c r="AD578" s="232"/>
      <c r="AE578" s="232"/>
      <c r="AF578" s="232"/>
      <c r="AG578" s="232"/>
      <c r="AH578" s="232"/>
      <c r="AI578" s="232"/>
      <c r="AJ578" s="232"/>
      <c r="AK578" s="232"/>
      <c r="AL578" s="232"/>
      <c r="AM578" s="232"/>
      <c r="AN578" s="232"/>
      <c r="AO578" s="232"/>
      <c r="AP578" s="232"/>
      <c r="AQ578" s="232"/>
      <c r="AR578" s="232"/>
    </row>
    <row r="579" spans="1:44" x14ac:dyDescent="0.2">
      <c r="A579" s="232"/>
      <c r="B579" s="295" t="s">
        <v>562</v>
      </c>
      <c r="C579" s="296" t="b">
        <f t="shared" si="8"/>
        <v>0</v>
      </c>
      <c r="D579" s="7"/>
      <c r="E579" s="287">
        <v>20.66</v>
      </c>
      <c r="F579" s="287">
        <v>16.79</v>
      </c>
      <c r="G579" s="287">
        <v>18.149999999999999</v>
      </c>
      <c r="H579" s="287">
        <v>19.45</v>
      </c>
      <c r="I579" s="287">
        <v>20.67</v>
      </c>
      <c r="J579" s="287">
        <v>21.91</v>
      </c>
      <c r="K579" s="287">
        <v>23.33</v>
      </c>
      <c r="L579" s="287">
        <v>24.99</v>
      </c>
      <c r="M579" s="287">
        <v>26.25</v>
      </c>
      <c r="N579" s="288">
        <f>M579*(1+Assumptions!$G$48)</f>
        <v>26.25</v>
      </c>
      <c r="O579" s="288">
        <f>N579*(1+Assumptions!$G$48)</f>
        <v>26.25</v>
      </c>
      <c r="P579" s="288">
        <f>O579*(1+Assumptions!$G$48)</f>
        <v>26.25</v>
      </c>
      <c r="Q579" s="288">
        <f>P579*(1+Assumptions!$G$48)</f>
        <v>26.25</v>
      </c>
      <c r="R579" s="288">
        <f>Q579*(1+Assumptions!$G$48)</f>
        <v>26.25</v>
      </c>
      <c r="S579" s="288">
        <f>R579*(1+Assumptions!$G$48)</f>
        <v>26.25</v>
      </c>
      <c r="T579" s="288">
        <f>S579*(1+Assumptions!$G$48)</f>
        <v>26.25</v>
      </c>
      <c r="U579" s="288">
        <f>T579*(1+Assumptions!$G$48)</f>
        <v>26.25</v>
      </c>
      <c r="V579" s="288">
        <f>U579*(1+Assumptions!$G$48)</f>
        <v>26.25</v>
      </c>
      <c r="W579" s="288">
        <f>V579*(1+Assumptions!$G$48)</f>
        <v>26.25</v>
      </c>
      <c r="X579" s="288">
        <f>W579*(1+Assumptions!$G$48)</f>
        <v>26.25</v>
      </c>
      <c r="Y579" s="232"/>
      <c r="Z579" s="232"/>
      <c r="AA579" s="232"/>
      <c r="AB579" s="232"/>
      <c r="AC579" s="232"/>
      <c r="AD579" s="232"/>
      <c r="AE579" s="232"/>
      <c r="AF579" s="232"/>
      <c r="AG579" s="232"/>
      <c r="AH579" s="232"/>
      <c r="AI579" s="232"/>
      <c r="AJ579" s="232"/>
      <c r="AK579" s="232"/>
      <c r="AL579" s="232"/>
      <c r="AM579" s="232"/>
      <c r="AN579" s="232"/>
      <c r="AO579" s="232"/>
      <c r="AP579" s="232"/>
      <c r="AQ579" s="232"/>
      <c r="AR579" s="232"/>
    </row>
    <row r="580" spans="1:44" x14ac:dyDescent="0.2">
      <c r="A580" s="232"/>
      <c r="B580" s="295" t="s">
        <v>563</v>
      </c>
      <c r="C580" s="296" t="b">
        <f t="shared" si="8"/>
        <v>0</v>
      </c>
      <c r="D580" s="7"/>
      <c r="E580" s="287">
        <v>9.18</v>
      </c>
      <c r="F580" s="287">
        <v>9.18</v>
      </c>
      <c r="G580" s="287">
        <v>9.18</v>
      </c>
      <c r="H580" s="287">
        <v>9.2100000000000009</v>
      </c>
      <c r="I580" s="287">
        <v>9.1999999999999993</v>
      </c>
      <c r="J580" s="287">
        <v>9.18</v>
      </c>
      <c r="K580" s="287">
        <v>9.1899999999999977</v>
      </c>
      <c r="L580" s="287">
        <v>9.24</v>
      </c>
      <c r="M580" s="287">
        <v>9.24</v>
      </c>
      <c r="N580" s="288">
        <f>M580*(1+Assumptions!$G$48)</f>
        <v>9.24</v>
      </c>
      <c r="O580" s="288">
        <f>N580*(1+Assumptions!$G$48)</f>
        <v>9.24</v>
      </c>
      <c r="P580" s="288">
        <f>O580*(1+Assumptions!$G$48)</f>
        <v>9.24</v>
      </c>
      <c r="Q580" s="288">
        <f>P580*(1+Assumptions!$G$48)</f>
        <v>9.24</v>
      </c>
      <c r="R580" s="288">
        <f>Q580*(1+Assumptions!$G$48)</f>
        <v>9.24</v>
      </c>
      <c r="S580" s="288">
        <f>R580*(1+Assumptions!$G$48)</f>
        <v>9.24</v>
      </c>
      <c r="T580" s="288">
        <f>S580*(1+Assumptions!$G$48)</f>
        <v>9.24</v>
      </c>
      <c r="U580" s="288">
        <f>T580*(1+Assumptions!$G$48)</f>
        <v>9.24</v>
      </c>
      <c r="V580" s="288">
        <f>U580*(1+Assumptions!$G$48)</f>
        <v>9.24</v>
      </c>
      <c r="W580" s="288">
        <f>V580*(1+Assumptions!$G$48)</f>
        <v>9.24</v>
      </c>
      <c r="X580" s="288">
        <f>W580*(1+Assumptions!$G$48)</f>
        <v>9.24</v>
      </c>
      <c r="Y580" s="232"/>
      <c r="Z580" s="232"/>
      <c r="AA580" s="232"/>
      <c r="AB580" s="232"/>
      <c r="AC580" s="232"/>
      <c r="AD580" s="232"/>
      <c r="AE580" s="232"/>
      <c r="AF580" s="232"/>
      <c r="AG580" s="232"/>
      <c r="AH580" s="232"/>
      <c r="AI580" s="232"/>
      <c r="AJ580" s="232"/>
      <c r="AK580" s="232"/>
      <c r="AL580" s="232"/>
      <c r="AM580" s="232"/>
      <c r="AN580" s="232"/>
      <c r="AO580" s="232"/>
      <c r="AP580" s="232"/>
      <c r="AQ580" s="232"/>
      <c r="AR580" s="232"/>
    </row>
    <row r="581" spans="1:44" x14ac:dyDescent="0.2">
      <c r="A581" s="232"/>
      <c r="B581" s="295" t="s">
        <v>564</v>
      </c>
      <c r="C581" s="296" t="b">
        <f t="shared" si="8"/>
        <v>0</v>
      </c>
      <c r="D581" s="7"/>
      <c r="E581" s="287">
        <v>12.149999999999999</v>
      </c>
      <c r="F581" s="287">
        <v>12.259999999999998</v>
      </c>
      <c r="G581" s="287">
        <v>12.449999999999998</v>
      </c>
      <c r="H581" s="287">
        <v>12.579999999999998</v>
      </c>
      <c r="I581" s="287">
        <v>12.589999999999998</v>
      </c>
      <c r="J581" s="287">
        <v>12.65</v>
      </c>
      <c r="K581" s="287">
        <v>12.899999999999999</v>
      </c>
      <c r="L581" s="287">
        <v>13.18</v>
      </c>
      <c r="M581" s="287">
        <v>13.14</v>
      </c>
      <c r="N581" s="288">
        <f>M581*(1+Assumptions!$G$48)</f>
        <v>13.14</v>
      </c>
      <c r="O581" s="288">
        <f>N581*(1+Assumptions!$G$48)</f>
        <v>13.14</v>
      </c>
      <c r="P581" s="288">
        <f>O581*(1+Assumptions!$G$48)</f>
        <v>13.14</v>
      </c>
      <c r="Q581" s="288">
        <f>P581*(1+Assumptions!$G$48)</f>
        <v>13.14</v>
      </c>
      <c r="R581" s="288">
        <f>Q581*(1+Assumptions!$G$48)</f>
        <v>13.14</v>
      </c>
      <c r="S581" s="288">
        <f>R581*(1+Assumptions!$G$48)</f>
        <v>13.14</v>
      </c>
      <c r="T581" s="288">
        <f>S581*(1+Assumptions!$G$48)</f>
        <v>13.14</v>
      </c>
      <c r="U581" s="288">
        <f>T581*(1+Assumptions!$G$48)</f>
        <v>13.14</v>
      </c>
      <c r="V581" s="288">
        <f>U581*(1+Assumptions!$G$48)</f>
        <v>13.14</v>
      </c>
      <c r="W581" s="288">
        <f>V581*(1+Assumptions!$G$48)</f>
        <v>13.14</v>
      </c>
      <c r="X581" s="288">
        <f>W581*(1+Assumptions!$G$48)</f>
        <v>13.14</v>
      </c>
      <c r="Y581" s="232"/>
      <c r="Z581" s="232"/>
      <c r="AA581" s="232"/>
      <c r="AB581" s="232"/>
      <c r="AC581" s="232"/>
      <c r="AD581" s="232"/>
      <c r="AE581" s="232"/>
      <c r="AF581" s="232"/>
      <c r="AG581" s="232"/>
      <c r="AH581" s="232"/>
      <c r="AI581" s="232"/>
      <c r="AJ581" s="232"/>
      <c r="AK581" s="232"/>
      <c r="AL581" s="232"/>
      <c r="AM581" s="232"/>
      <c r="AN581" s="232"/>
      <c r="AO581" s="232"/>
      <c r="AP581" s="232"/>
      <c r="AQ581" s="232"/>
      <c r="AR581" s="232"/>
    </row>
    <row r="582" spans="1:44" x14ac:dyDescent="0.2">
      <c r="A582" s="232"/>
      <c r="B582" s="295" t="s">
        <v>565</v>
      </c>
      <c r="C582" s="296" t="b">
        <f t="shared" si="8"/>
        <v>0</v>
      </c>
      <c r="D582" s="7"/>
      <c r="E582" s="287">
        <v>8.82</v>
      </c>
      <c r="F582" s="287">
        <v>8.82</v>
      </c>
      <c r="G582" s="287">
        <v>8.85</v>
      </c>
      <c r="H582" s="287">
        <v>8.86</v>
      </c>
      <c r="I582" s="287">
        <v>8.83</v>
      </c>
      <c r="J582" s="287">
        <v>8.81</v>
      </c>
      <c r="K582" s="287">
        <v>8.86</v>
      </c>
      <c r="L582" s="287">
        <v>8.92</v>
      </c>
      <c r="M582" s="287">
        <v>8.89</v>
      </c>
      <c r="N582" s="288">
        <f>M582*(1+Assumptions!$G$48)</f>
        <v>8.89</v>
      </c>
      <c r="O582" s="288">
        <f>N582*(1+Assumptions!$G$48)</f>
        <v>8.89</v>
      </c>
      <c r="P582" s="288">
        <f>O582*(1+Assumptions!$G$48)</f>
        <v>8.89</v>
      </c>
      <c r="Q582" s="288">
        <f>P582*(1+Assumptions!$G$48)</f>
        <v>8.89</v>
      </c>
      <c r="R582" s="288">
        <f>Q582*(1+Assumptions!$G$48)</f>
        <v>8.89</v>
      </c>
      <c r="S582" s="288">
        <f>R582*(1+Assumptions!$G$48)</f>
        <v>8.89</v>
      </c>
      <c r="T582" s="288">
        <f>S582*(1+Assumptions!$G$48)</f>
        <v>8.89</v>
      </c>
      <c r="U582" s="288">
        <f>T582*(1+Assumptions!$G$48)</f>
        <v>8.89</v>
      </c>
      <c r="V582" s="288">
        <f>U582*(1+Assumptions!$G$48)</f>
        <v>8.89</v>
      </c>
      <c r="W582" s="288">
        <f>V582*(1+Assumptions!$G$48)</f>
        <v>8.89</v>
      </c>
      <c r="X582" s="288">
        <f>W582*(1+Assumptions!$G$48)</f>
        <v>8.89</v>
      </c>
      <c r="Y582" s="232"/>
      <c r="Z582" s="232"/>
      <c r="AA582" s="232"/>
      <c r="AB582" s="232"/>
      <c r="AC582" s="232"/>
      <c r="AD582" s="232"/>
      <c r="AE582" s="232"/>
      <c r="AF582" s="232"/>
      <c r="AG582" s="232"/>
      <c r="AH582" s="232"/>
      <c r="AI582" s="232"/>
      <c r="AJ582" s="232"/>
      <c r="AK582" s="232"/>
      <c r="AL582" s="232"/>
      <c r="AM582" s="232"/>
      <c r="AN582" s="232"/>
      <c r="AO582" s="232"/>
      <c r="AP582" s="232"/>
      <c r="AQ582" s="232"/>
      <c r="AR582" s="232"/>
    </row>
    <row r="583" spans="1:44" x14ac:dyDescent="0.2">
      <c r="A583" s="232"/>
      <c r="B583" s="295" t="s">
        <v>566</v>
      </c>
      <c r="C583" s="296" t="b">
        <f t="shared" si="8"/>
        <v>0</v>
      </c>
      <c r="D583" s="7"/>
      <c r="E583" s="287">
        <v>5.8899999999999988</v>
      </c>
      <c r="F583" s="287">
        <v>5.9099999999999993</v>
      </c>
      <c r="G583" s="287">
        <v>5.9699999999999989</v>
      </c>
      <c r="H583" s="287">
        <v>5.98</v>
      </c>
      <c r="I583" s="287">
        <v>5.9999999999999991</v>
      </c>
      <c r="J583" s="287">
        <v>6.02</v>
      </c>
      <c r="K583" s="287">
        <v>6.0699999999999994</v>
      </c>
      <c r="L583" s="287">
        <v>6.129999999999999</v>
      </c>
      <c r="M583" s="287">
        <v>6.1499999999999995</v>
      </c>
      <c r="N583" s="288">
        <f>M583*(1+Assumptions!$G$48)</f>
        <v>6.1499999999999995</v>
      </c>
      <c r="O583" s="288">
        <f>N583*(1+Assumptions!$G$48)</f>
        <v>6.1499999999999995</v>
      </c>
      <c r="P583" s="288">
        <f>O583*(1+Assumptions!$G$48)</f>
        <v>6.1499999999999995</v>
      </c>
      <c r="Q583" s="288">
        <f>P583*(1+Assumptions!$G$48)</f>
        <v>6.1499999999999995</v>
      </c>
      <c r="R583" s="288">
        <f>Q583*(1+Assumptions!$G$48)</f>
        <v>6.1499999999999995</v>
      </c>
      <c r="S583" s="288">
        <f>R583*(1+Assumptions!$G$48)</f>
        <v>6.1499999999999995</v>
      </c>
      <c r="T583" s="288">
        <f>S583*(1+Assumptions!$G$48)</f>
        <v>6.1499999999999995</v>
      </c>
      <c r="U583" s="288">
        <f>T583*(1+Assumptions!$G$48)</f>
        <v>6.1499999999999995</v>
      </c>
      <c r="V583" s="288">
        <f>U583*(1+Assumptions!$G$48)</f>
        <v>6.1499999999999995</v>
      </c>
      <c r="W583" s="288">
        <f>V583*(1+Assumptions!$G$48)</f>
        <v>6.1499999999999995</v>
      </c>
      <c r="X583" s="288">
        <f>W583*(1+Assumptions!$G$48)</f>
        <v>6.1499999999999995</v>
      </c>
      <c r="Y583" s="232"/>
      <c r="Z583" s="232"/>
      <c r="AA583" s="232"/>
      <c r="AB583" s="232"/>
      <c r="AC583" s="232"/>
      <c r="AD583" s="232"/>
      <c r="AE583" s="232"/>
      <c r="AF583" s="232"/>
      <c r="AG583" s="232"/>
      <c r="AH583" s="232"/>
      <c r="AI583" s="232"/>
      <c r="AJ583" s="232"/>
      <c r="AK583" s="232"/>
      <c r="AL583" s="232"/>
      <c r="AM583" s="232"/>
      <c r="AN583" s="232"/>
      <c r="AO583" s="232"/>
      <c r="AP583" s="232"/>
      <c r="AQ583" s="232"/>
      <c r="AR583" s="232"/>
    </row>
    <row r="584" spans="1:44" x14ac:dyDescent="0.2">
      <c r="A584" s="232"/>
      <c r="B584" s="295" t="s">
        <v>567</v>
      </c>
      <c r="C584" s="296" t="b">
        <f t="shared" si="8"/>
        <v>0</v>
      </c>
      <c r="D584" s="7"/>
      <c r="E584" s="287">
        <v>7.8699999999999992</v>
      </c>
      <c r="F584" s="287">
        <v>8.0299999999999994</v>
      </c>
      <c r="G584" s="287">
        <v>8.19</v>
      </c>
      <c r="H584" s="287">
        <v>8.3699999999999992</v>
      </c>
      <c r="I584" s="287">
        <v>8.49</v>
      </c>
      <c r="J584" s="287">
        <v>8.6300000000000008</v>
      </c>
      <c r="K584" s="287">
        <v>8.83</v>
      </c>
      <c r="L584" s="287">
        <v>9.0299999999999976</v>
      </c>
      <c r="M584" s="287">
        <v>9.1999999999999993</v>
      </c>
      <c r="N584" s="288">
        <f>M584*(1+Assumptions!$G$48)</f>
        <v>9.1999999999999993</v>
      </c>
      <c r="O584" s="288">
        <f>N584*(1+Assumptions!$G$48)</f>
        <v>9.1999999999999993</v>
      </c>
      <c r="P584" s="288">
        <f>O584*(1+Assumptions!$G$48)</f>
        <v>9.1999999999999993</v>
      </c>
      <c r="Q584" s="288">
        <f>P584*(1+Assumptions!$G$48)</f>
        <v>9.1999999999999993</v>
      </c>
      <c r="R584" s="288">
        <f>Q584*(1+Assumptions!$G$48)</f>
        <v>9.1999999999999993</v>
      </c>
      <c r="S584" s="288">
        <f>R584*(1+Assumptions!$G$48)</f>
        <v>9.1999999999999993</v>
      </c>
      <c r="T584" s="288">
        <f>S584*(1+Assumptions!$G$48)</f>
        <v>9.1999999999999993</v>
      </c>
      <c r="U584" s="288">
        <f>T584*(1+Assumptions!$G$48)</f>
        <v>9.1999999999999993</v>
      </c>
      <c r="V584" s="288">
        <f>U584*(1+Assumptions!$G$48)</f>
        <v>9.1999999999999993</v>
      </c>
      <c r="W584" s="288">
        <f>V584*(1+Assumptions!$G$48)</f>
        <v>9.1999999999999993</v>
      </c>
      <c r="X584" s="288">
        <f>W584*(1+Assumptions!$G$48)</f>
        <v>9.1999999999999993</v>
      </c>
      <c r="Y584" s="232"/>
      <c r="Z584" s="232"/>
      <c r="AA584" s="232"/>
      <c r="AB584" s="232"/>
      <c r="AC584" s="232"/>
      <c r="AD584" s="232"/>
      <c r="AE584" s="232"/>
      <c r="AF584" s="232"/>
      <c r="AG584" s="232"/>
      <c r="AH584" s="232"/>
      <c r="AI584" s="232"/>
      <c r="AJ584" s="232"/>
      <c r="AK584" s="232"/>
      <c r="AL584" s="232"/>
      <c r="AM584" s="232"/>
      <c r="AN584" s="232"/>
      <c r="AO584" s="232"/>
      <c r="AP584" s="232"/>
      <c r="AQ584" s="232"/>
      <c r="AR584" s="232"/>
    </row>
    <row r="585" spans="1:44" x14ac:dyDescent="0.2">
      <c r="A585" s="232"/>
      <c r="B585" s="295" t="s">
        <v>568</v>
      </c>
      <c r="C585" s="296" t="b">
        <f t="shared" si="8"/>
        <v>0</v>
      </c>
      <c r="D585" s="7"/>
      <c r="E585" s="287">
        <v>6.59</v>
      </c>
      <c r="F585" s="287">
        <v>6.65</v>
      </c>
      <c r="G585" s="287">
        <v>6.73</v>
      </c>
      <c r="H585" s="287">
        <v>6.7799999999999994</v>
      </c>
      <c r="I585" s="287">
        <v>6.7799999999999994</v>
      </c>
      <c r="J585" s="287">
        <v>6.8</v>
      </c>
      <c r="K585" s="287">
        <v>6.8899999999999988</v>
      </c>
      <c r="L585" s="287">
        <v>6.99</v>
      </c>
      <c r="M585" s="287">
        <v>6.9699999999999989</v>
      </c>
      <c r="N585" s="288">
        <f>M585*(1+Assumptions!$G$48)</f>
        <v>6.9699999999999989</v>
      </c>
      <c r="O585" s="288">
        <f>N585*(1+Assumptions!$G$48)</f>
        <v>6.9699999999999989</v>
      </c>
      <c r="P585" s="288">
        <f>O585*(1+Assumptions!$G$48)</f>
        <v>6.9699999999999989</v>
      </c>
      <c r="Q585" s="288">
        <f>P585*(1+Assumptions!$G$48)</f>
        <v>6.9699999999999989</v>
      </c>
      <c r="R585" s="288">
        <f>Q585*(1+Assumptions!$G$48)</f>
        <v>6.9699999999999989</v>
      </c>
      <c r="S585" s="288">
        <f>R585*(1+Assumptions!$G$48)</f>
        <v>6.9699999999999989</v>
      </c>
      <c r="T585" s="288">
        <f>S585*(1+Assumptions!$G$48)</f>
        <v>6.9699999999999989</v>
      </c>
      <c r="U585" s="288">
        <f>T585*(1+Assumptions!$G$48)</f>
        <v>6.9699999999999989</v>
      </c>
      <c r="V585" s="288">
        <f>U585*(1+Assumptions!$G$48)</f>
        <v>6.9699999999999989</v>
      </c>
      <c r="W585" s="288">
        <f>V585*(1+Assumptions!$G$48)</f>
        <v>6.9699999999999989</v>
      </c>
      <c r="X585" s="288">
        <f>W585*(1+Assumptions!$G$48)</f>
        <v>6.9699999999999989</v>
      </c>
      <c r="Y585" s="232"/>
      <c r="Z585" s="232"/>
      <c r="AA585" s="232"/>
      <c r="AB585" s="232"/>
      <c r="AC585" s="232"/>
      <c r="AD585" s="232"/>
      <c r="AE585" s="232"/>
      <c r="AF585" s="232"/>
      <c r="AG585" s="232"/>
      <c r="AH585" s="232"/>
      <c r="AI585" s="232"/>
      <c r="AJ585" s="232"/>
      <c r="AK585" s="232"/>
      <c r="AL585" s="232"/>
      <c r="AM585" s="232"/>
      <c r="AN585" s="232"/>
      <c r="AO585" s="232"/>
      <c r="AP585" s="232"/>
      <c r="AQ585" s="232"/>
      <c r="AR585" s="232"/>
    </row>
    <row r="586" spans="1:44" x14ac:dyDescent="0.2">
      <c r="A586" s="232"/>
      <c r="B586" s="295" t="s">
        <v>1060</v>
      </c>
      <c r="C586" s="296" t="b">
        <f t="shared" ref="C586:C649" si="9">MID(B586,3,2)="TS"</f>
        <v>0</v>
      </c>
      <c r="D586" s="7"/>
      <c r="E586" s="287">
        <v>3.34</v>
      </c>
      <c r="F586" s="287">
        <v>3.29</v>
      </c>
      <c r="G586" s="287">
        <v>3.2399999999999998</v>
      </c>
      <c r="H586" s="287">
        <v>3.1899999999999995</v>
      </c>
      <c r="I586" s="287">
        <v>3.1499999999999995</v>
      </c>
      <c r="J586" s="287">
        <v>3.0999999999999996</v>
      </c>
      <c r="K586" s="287">
        <v>3.0599999999999996</v>
      </c>
      <c r="L586" s="287">
        <v>3.0299999999999994</v>
      </c>
      <c r="M586" s="287">
        <v>2.9999999999999996</v>
      </c>
      <c r="N586" s="288">
        <f>M586*(1+Assumptions!$G$48)</f>
        <v>2.9999999999999996</v>
      </c>
      <c r="O586" s="288">
        <f>N586*(1+Assumptions!$G$48)</f>
        <v>2.9999999999999996</v>
      </c>
      <c r="P586" s="288">
        <f>O586*(1+Assumptions!$G$48)</f>
        <v>2.9999999999999996</v>
      </c>
      <c r="Q586" s="288">
        <f>P586*(1+Assumptions!$G$48)</f>
        <v>2.9999999999999996</v>
      </c>
      <c r="R586" s="288">
        <f>Q586*(1+Assumptions!$G$48)</f>
        <v>2.9999999999999996</v>
      </c>
      <c r="S586" s="288">
        <f>R586*(1+Assumptions!$G$48)</f>
        <v>2.9999999999999996</v>
      </c>
      <c r="T586" s="288">
        <f>S586*(1+Assumptions!$G$48)</f>
        <v>2.9999999999999996</v>
      </c>
      <c r="U586" s="288">
        <f>T586*(1+Assumptions!$G$48)</f>
        <v>2.9999999999999996</v>
      </c>
      <c r="V586" s="288">
        <f>U586*(1+Assumptions!$G$48)</f>
        <v>2.9999999999999996</v>
      </c>
      <c r="W586" s="288">
        <f>V586*(1+Assumptions!$G$48)</f>
        <v>2.9999999999999996</v>
      </c>
      <c r="X586" s="288">
        <f>W586*(1+Assumptions!$G$48)</f>
        <v>2.9999999999999996</v>
      </c>
      <c r="Y586" s="232"/>
      <c r="Z586" s="232"/>
      <c r="AA586" s="232"/>
      <c r="AB586" s="232"/>
      <c r="AC586" s="232"/>
      <c r="AD586" s="232"/>
      <c r="AE586" s="232"/>
      <c r="AF586" s="232"/>
      <c r="AG586" s="232"/>
      <c r="AH586" s="232"/>
      <c r="AI586" s="232"/>
      <c r="AJ586" s="232"/>
      <c r="AK586" s="232"/>
      <c r="AL586" s="232"/>
      <c r="AM586" s="232"/>
      <c r="AN586" s="232"/>
      <c r="AO586" s="232"/>
      <c r="AP586" s="232"/>
      <c r="AQ586" s="232"/>
      <c r="AR586" s="232"/>
    </row>
    <row r="587" spans="1:44" x14ac:dyDescent="0.2">
      <c r="A587" s="232"/>
      <c r="B587" s="295" t="s">
        <v>1061</v>
      </c>
      <c r="C587" s="296" t="b">
        <f t="shared" si="9"/>
        <v>0</v>
      </c>
      <c r="D587" s="7"/>
      <c r="E587" s="287">
        <v>4.1399999999999997</v>
      </c>
      <c r="F587" s="287">
        <v>4.26</v>
      </c>
      <c r="G587" s="287">
        <v>4.38</v>
      </c>
      <c r="H587" s="287">
        <v>4.49</v>
      </c>
      <c r="I587" s="287">
        <v>4.58</v>
      </c>
      <c r="J587" s="287">
        <v>4.67</v>
      </c>
      <c r="K587" s="287">
        <v>4.8</v>
      </c>
      <c r="L587" s="287">
        <v>4.9400000000000004</v>
      </c>
      <c r="M587" s="287">
        <v>5.0199999999999996</v>
      </c>
      <c r="N587" s="288">
        <f>M587*(1+Assumptions!$G$48)</f>
        <v>5.0199999999999996</v>
      </c>
      <c r="O587" s="288">
        <f>N587*(1+Assumptions!$G$48)</f>
        <v>5.0199999999999996</v>
      </c>
      <c r="P587" s="288">
        <f>O587*(1+Assumptions!$G$48)</f>
        <v>5.0199999999999996</v>
      </c>
      <c r="Q587" s="288">
        <f>P587*(1+Assumptions!$G$48)</f>
        <v>5.0199999999999996</v>
      </c>
      <c r="R587" s="288">
        <f>Q587*(1+Assumptions!$G$48)</f>
        <v>5.0199999999999996</v>
      </c>
      <c r="S587" s="288">
        <f>R587*(1+Assumptions!$G$48)</f>
        <v>5.0199999999999996</v>
      </c>
      <c r="T587" s="288">
        <f>S587*(1+Assumptions!$G$48)</f>
        <v>5.0199999999999996</v>
      </c>
      <c r="U587" s="288">
        <f>T587*(1+Assumptions!$G$48)</f>
        <v>5.0199999999999996</v>
      </c>
      <c r="V587" s="288">
        <f>U587*(1+Assumptions!$G$48)</f>
        <v>5.0199999999999996</v>
      </c>
      <c r="W587" s="288">
        <f>V587*(1+Assumptions!$G$48)</f>
        <v>5.0199999999999996</v>
      </c>
      <c r="X587" s="288">
        <f>W587*(1+Assumptions!$G$48)</f>
        <v>5.0199999999999996</v>
      </c>
      <c r="Y587" s="232"/>
      <c r="Z587" s="232"/>
      <c r="AA587" s="232"/>
      <c r="AB587" s="232"/>
      <c r="AC587" s="232"/>
      <c r="AD587" s="232"/>
      <c r="AE587" s="232"/>
      <c r="AF587" s="232"/>
      <c r="AG587" s="232"/>
      <c r="AH587" s="232"/>
      <c r="AI587" s="232"/>
      <c r="AJ587" s="232"/>
      <c r="AK587" s="232"/>
      <c r="AL587" s="232"/>
      <c r="AM587" s="232"/>
      <c r="AN587" s="232"/>
      <c r="AO587" s="232"/>
      <c r="AP587" s="232"/>
      <c r="AQ587" s="232"/>
      <c r="AR587" s="232"/>
    </row>
    <row r="588" spans="1:44" x14ac:dyDescent="0.2">
      <c r="A588" s="232"/>
      <c r="B588" s="295" t="s">
        <v>1062</v>
      </c>
      <c r="C588" s="296" t="b">
        <f t="shared" si="9"/>
        <v>0</v>
      </c>
      <c r="D588" s="7"/>
      <c r="E588" s="287">
        <v>4.6899999999999995</v>
      </c>
      <c r="F588" s="287">
        <v>4.57</v>
      </c>
      <c r="G588" s="287">
        <v>4.46</v>
      </c>
      <c r="H588" s="287">
        <v>4.3499999999999996</v>
      </c>
      <c r="I588" s="287">
        <v>4.24</v>
      </c>
      <c r="J588" s="287">
        <v>4.1399999999999997</v>
      </c>
      <c r="K588" s="287">
        <v>4.0499999999999989</v>
      </c>
      <c r="L588" s="287">
        <v>3.98</v>
      </c>
      <c r="M588" s="287">
        <v>3.91</v>
      </c>
      <c r="N588" s="288">
        <f>M588*(1+Assumptions!$G$48)</f>
        <v>3.91</v>
      </c>
      <c r="O588" s="288">
        <f>N588*(1+Assumptions!$G$48)</f>
        <v>3.91</v>
      </c>
      <c r="P588" s="288">
        <f>O588*(1+Assumptions!$G$48)</f>
        <v>3.91</v>
      </c>
      <c r="Q588" s="288">
        <f>P588*(1+Assumptions!$G$48)</f>
        <v>3.91</v>
      </c>
      <c r="R588" s="288">
        <f>Q588*(1+Assumptions!$G$48)</f>
        <v>3.91</v>
      </c>
      <c r="S588" s="288">
        <f>R588*(1+Assumptions!$G$48)</f>
        <v>3.91</v>
      </c>
      <c r="T588" s="288">
        <f>S588*(1+Assumptions!$G$48)</f>
        <v>3.91</v>
      </c>
      <c r="U588" s="288">
        <f>T588*(1+Assumptions!$G$48)</f>
        <v>3.91</v>
      </c>
      <c r="V588" s="288">
        <f>U588*(1+Assumptions!$G$48)</f>
        <v>3.91</v>
      </c>
      <c r="W588" s="288">
        <f>V588*(1+Assumptions!$G$48)</f>
        <v>3.91</v>
      </c>
      <c r="X588" s="288">
        <f>W588*(1+Assumptions!$G$48)</f>
        <v>3.91</v>
      </c>
      <c r="Y588" s="232"/>
      <c r="Z588" s="232"/>
      <c r="AA588" s="232"/>
      <c r="AB588" s="232"/>
      <c r="AC588" s="232"/>
      <c r="AD588" s="232"/>
      <c r="AE588" s="232"/>
      <c r="AF588" s="232"/>
      <c r="AG588" s="232"/>
      <c r="AH588" s="232"/>
      <c r="AI588" s="232"/>
      <c r="AJ588" s="232"/>
      <c r="AK588" s="232"/>
      <c r="AL588" s="232"/>
      <c r="AM588" s="232"/>
      <c r="AN588" s="232"/>
      <c r="AO588" s="232"/>
      <c r="AP588" s="232"/>
      <c r="AQ588" s="232"/>
      <c r="AR588" s="232"/>
    </row>
    <row r="589" spans="1:44" x14ac:dyDescent="0.2">
      <c r="A589" s="232"/>
      <c r="B589" s="295" t="s">
        <v>1063</v>
      </c>
      <c r="C589" s="296" t="b">
        <f t="shared" si="9"/>
        <v>0</v>
      </c>
      <c r="D589" s="7"/>
      <c r="E589" s="287">
        <v>7.169999999999999</v>
      </c>
      <c r="F589" s="287">
        <v>7.2099999999999991</v>
      </c>
      <c r="G589" s="287">
        <v>7.26</v>
      </c>
      <c r="H589" s="287">
        <v>7.3099999999999987</v>
      </c>
      <c r="I589" s="287">
        <v>7.35</v>
      </c>
      <c r="J589" s="287">
        <v>7.3899999999999988</v>
      </c>
      <c r="K589" s="287">
        <v>7.4599999999999991</v>
      </c>
      <c r="L589" s="287">
        <v>7.5399999999999991</v>
      </c>
      <c r="M589" s="287">
        <v>7.6099999999999994</v>
      </c>
      <c r="N589" s="288">
        <f>M589*(1+Assumptions!$G$48)</f>
        <v>7.6099999999999994</v>
      </c>
      <c r="O589" s="288">
        <f>N589*(1+Assumptions!$G$48)</f>
        <v>7.6099999999999994</v>
      </c>
      <c r="P589" s="288">
        <f>O589*(1+Assumptions!$G$48)</f>
        <v>7.6099999999999994</v>
      </c>
      <c r="Q589" s="288">
        <f>P589*(1+Assumptions!$G$48)</f>
        <v>7.6099999999999994</v>
      </c>
      <c r="R589" s="288">
        <f>Q589*(1+Assumptions!$G$48)</f>
        <v>7.6099999999999994</v>
      </c>
      <c r="S589" s="288">
        <f>R589*(1+Assumptions!$G$48)</f>
        <v>7.6099999999999994</v>
      </c>
      <c r="T589" s="288">
        <f>S589*(1+Assumptions!$G$48)</f>
        <v>7.6099999999999994</v>
      </c>
      <c r="U589" s="288">
        <f>T589*(1+Assumptions!$G$48)</f>
        <v>7.6099999999999994</v>
      </c>
      <c r="V589" s="288">
        <f>U589*(1+Assumptions!$G$48)</f>
        <v>7.6099999999999994</v>
      </c>
      <c r="W589" s="288">
        <f>V589*(1+Assumptions!$G$48)</f>
        <v>7.6099999999999994</v>
      </c>
      <c r="X589" s="288">
        <f>W589*(1+Assumptions!$G$48)</f>
        <v>7.6099999999999994</v>
      </c>
      <c r="Y589" s="232"/>
      <c r="Z589" s="232"/>
      <c r="AA589" s="232"/>
      <c r="AB589" s="232"/>
      <c r="AC589" s="232"/>
      <c r="AD589" s="232"/>
      <c r="AE589" s="232"/>
      <c r="AF589" s="232"/>
      <c r="AG589" s="232"/>
      <c r="AH589" s="232"/>
      <c r="AI589" s="232"/>
      <c r="AJ589" s="232"/>
      <c r="AK589" s="232"/>
      <c r="AL589" s="232"/>
      <c r="AM589" s="232"/>
      <c r="AN589" s="232"/>
      <c r="AO589" s="232"/>
      <c r="AP589" s="232"/>
      <c r="AQ589" s="232"/>
      <c r="AR589" s="232"/>
    </row>
    <row r="590" spans="1:44" x14ac:dyDescent="0.2">
      <c r="A590" s="232"/>
      <c r="B590" s="295" t="s">
        <v>1064</v>
      </c>
      <c r="C590" s="296" t="b">
        <f t="shared" si="9"/>
        <v>0</v>
      </c>
      <c r="D590" s="7"/>
      <c r="E590" s="287">
        <v>2.6099999999999994</v>
      </c>
      <c r="F590" s="287">
        <v>2.63</v>
      </c>
      <c r="G590" s="287">
        <v>2.67</v>
      </c>
      <c r="H590" s="287">
        <v>2.7</v>
      </c>
      <c r="I590" s="287">
        <v>2.71</v>
      </c>
      <c r="J590" s="287">
        <v>2.74</v>
      </c>
      <c r="K590" s="287">
        <v>2.78</v>
      </c>
      <c r="L590" s="287">
        <v>2.83</v>
      </c>
      <c r="M590" s="287">
        <v>2.8499999999999996</v>
      </c>
      <c r="N590" s="288">
        <f>M590*(1+Assumptions!$G$48)</f>
        <v>2.8499999999999996</v>
      </c>
      <c r="O590" s="288">
        <f>N590*(1+Assumptions!$G$48)</f>
        <v>2.8499999999999996</v>
      </c>
      <c r="P590" s="288">
        <f>O590*(1+Assumptions!$G$48)</f>
        <v>2.8499999999999996</v>
      </c>
      <c r="Q590" s="288">
        <f>P590*(1+Assumptions!$G$48)</f>
        <v>2.8499999999999996</v>
      </c>
      <c r="R590" s="288">
        <f>Q590*(1+Assumptions!$G$48)</f>
        <v>2.8499999999999996</v>
      </c>
      <c r="S590" s="288">
        <f>R590*(1+Assumptions!$G$48)</f>
        <v>2.8499999999999996</v>
      </c>
      <c r="T590" s="288">
        <f>S590*(1+Assumptions!$G$48)</f>
        <v>2.8499999999999996</v>
      </c>
      <c r="U590" s="288">
        <f>T590*(1+Assumptions!$G$48)</f>
        <v>2.8499999999999996</v>
      </c>
      <c r="V590" s="288">
        <f>U590*(1+Assumptions!$G$48)</f>
        <v>2.8499999999999996</v>
      </c>
      <c r="W590" s="288">
        <f>V590*(1+Assumptions!$G$48)</f>
        <v>2.8499999999999996</v>
      </c>
      <c r="X590" s="288">
        <f>W590*(1+Assumptions!$G$48)</f>
        <v>2.8499999999999996</v>
      </c>
      <c r="Y590" s="232"/>
      <c r="Z590" s="232"/>
      <c r="AA590" s="232"/>
      <c r="AB590" s="232"/>
      <c r="AC590" s="232"/>
      <c r="AD590" s="232"/>
      <c r="AE590" s="232"/>
      <c r="AF590" s="232"/>
      <c r="AG590" s="232"/>
      <c r="AH590" s="232"/>
      <c r="AI590" s="232"/>
      <c r="AJ590" s="232"/>
      <c r="AK590" s="232"/>
      <c r="AL590" s="232"/>
      <c r="AM590" s="232"/>
      <c r="AN590" s="232"/>
      <c r="AO590" s="232"/>
      <c r="AP590" s="232"/>
      <c r="AQ590" s="232"/>
      <c r="AR590" s="232"/>
    </row>
    <row r="591" spans="1:44" x14ac:dyDescent="0.2">
      <c r="A591" s="232"/>
      <c r="B591" s="295" t="s">
        <v>1065</v>
      </c>
      <c r="C591" s="296" t="b">
        <f t="shared" si="9"/>
        <v>0</v>
      </c>
      <c r="D591" s="7"/>
      <c r="E591" s="287">
        <v>2.4700000000000002</v>
      </c>
      <c r="F591" s="287">
        <v>2.41</v>
      </c>
      <c r="G591" s="287">
        <v>2.35</v>
      </c>
      <c r="H591" s="287">
        <v>2.2999999999999998</v>
      </c>
      <c r="I591" s="287">
        <v>2.2400000000000002</v>
      </c>
      <c r="J591" s="287">
        <v>2.19</v>
      </c>
      <c r="K591" s="287">
        <v>2.14</v>
      </c>
      <c r="L591" s="287">
        <v>2.1</v>
      </c>
      <c r="M591" s="287">
        <v>2.06</v>
      </c>
      <c r="N591" s="288">
        <f>M591*(1+Assumptions!$G$48)</f>
        <v>2.06</v>
      </c>
      <c r="O591" s="288">
        <f>N591*(1+Assumptions!$G$48)</f>
        <v>2.06</v>
      </c>
      <c r="P591" s="288">
        <f>O591*(1+Assumptions!$G$48)</f>
        <v>2.06</v>
      </c>
      <c r="Q591" s="288">
        <f>P591*(1+Assumptions!$G$48)</f>
        <v>2.06</v>
      </c>
      <c r="R591" s="288">
        <f>Q591*(1+Assumptions!$G$48)</f>
        <v>2.06</v>
      </c>
      <c r="S591" s="288">
        <f>R591*(1+Assumptions!$G$48)</f>
        <v>2.06</v>
      </c>
      <c r="T591" s="288">
        <f>S591*(1+Assumptions!$G$48)</f>
        <v>2.06</v>
      </c>
      <c r="U591" s="288">
        <f>T591*(1+Assumptions!$G$48)</f>
        <v>2.06</v>
      </c>
      <c r="V591" s="288">
        <f>U591*(1+Assumptions!$G$48)</f>
        <v>2.06</v>
      </c>
      <c r="W591" s="288">
        <f>V591*(1+Assumptions!$G$48)</f>
        <v>2.06</v>
      </c>
      <c r="X591" s="288">
        <f>W591*(1+Assumptions!$G$48)</f>
        <v>2.06</v>
      </c>
      <c r="Y591" s="232"/>
      <c r="Z591" s="232"/>
      <c r="AA591" s="232"/>
      <c r="AB591" s="232"/>
      <c r="AC591" s="232"/>
      <c r="AD591" s="232"/>
      <c r="AE591" s="232"/>
      <c r="AF591" s="232"/>
      <c r="AG591" s="232"/>
      <c r="AH591" s="232"/>
      <c r="AI591" s="232"/>
      <c r="AJ591" s="232"/>
      <c r="AK591" s="232"/>
      <c r="AL591" s="232"/>
      <c r="AM591" s="232"/>
      <c r="AN591" s="232"/>
      <c r="AO591" s="232"/>
      <c r="AP591" s="232"/>
      <c r="AQ591" s="232"/>
      <c r="AR591" s="232"/>
    </row>
    <row r="592" spans="1:44" x14ac:dyDescent="0.2">
      <c r="A592" s="232"/>
      <c r="B592" s="295" t="s">
        <v>1066</v>
      </c>
      <c r="C592" s="296" t="b">
        <f t="shared" si="9"/>
        <v>0</v>
      </c>
      <c r="D592" s="7"/>
      <c r="E592" s="287">
        <v>3.0799999999999996</v>
      </c>
      <c r="F592" s="287">
        <v>3.01</v>
      </c>
      <c r="G592" s="287">
        <v>2.94</v>
      </c>
      <c r="H592" s="287">
        <v>2.87</v>
      </c>
      <c r="I592" s="287">
        <v>2.8</v>
      </c>
      <c r="J592" s="287">
        <v>2.74</v>
      </c>
      <c r="K592" s="287">
        <v>2.6899999999999995</v>
      </c>
      <c r="L592" s="287">
        <v>2.6399999999999997</v>
      </c>
      <c r="M592" s="287">
        <v>2.59</v>
      </c>
      <c r="N592" s="288">
        <f>M592*(1+Assumptions!$G$48)</f>
        <v>2.59</v>
      </c>
      <c r="O592" s="288">
        <f>N592*(1+Assumptions!$G$48)</f>
        <v>2.59</v>
      </c>
      <c r="P592" s="288">
        <f>O592*(1+Assumptions!$G$48)</f>
        <v>2.59</v>
      </c>
      <c r="Q592" s="288">
        <f>P592*(1+Assumptions!$G$48)</f>
        <v>2.59</v>
      </c>
      <c r="R592" s="288">
        <f>Q592*(1+Assumptions!$G$48)</f>
        <v>2.59</v>
      </c>
      <c r="S592" s="288">
        <f>R592*(1+Assumptions!$G$48)</f>
        <v>2.59</v>
      </c>
      <c r="T592" s="288">
        <f>S592*(1+Assumptions!$G$48)</f>
        <v>2.59</v>
      </c>
      <c r="U592" s="288">
        <f>T592*(1+Assumptions!$G$48)</f>
        <v>2.59</v>
      </c>
      <c r="V592" s="288">
        <f>U592*(1+Assumptions!$G$48)</f>
        <v>2.59</v>
      </c>
      <c r="W592" s="288">
        <f>V592*(1+Assumptions!$G$48)</f>
        <v>2.59</v>
      </c>
      <c r="X592" s="288">
        <f>W592*(1+Assumptions!$G$48)</f>
        <v>2.59</v>
      </c>
      <c r="Y592" s="232"/>
      <c r="Z592" s="232"/>
      <c r="AA592" s="232"/>
      <c r="AB592" s="232"/>
      <c r="AC592" s="232"/>
      <c r="AD592" s="232"/>
      <c r="AE592" s="232"/>
      <c r="AF592" s="232"/>
      <c r="AG592" s="232"/>
      <c r="AH592" s="232"/>
      <c r="AI592" s="232"/>
      <c r="AJ592" s="232"/>
      <c r="AK592" s="232"/>
      <c r="AL592" s="232"/>
      <c r="AM592" s="232"/>
      <c r="AN592" s="232"/>
      <c r="AO592" s="232"/>
      <c r="AP592" s="232"/>
      <c r="AQ592" s="232"/>
      <c r="AR592" s="232"/>
    </row>
    <row r="593" spans="1:44" x14ac:dyDescent="0.2">
      <c r="A593" s="232"/>
      <c r="B593" s="295" t="s">
        <v>1067</v>
      </c>
      <c r="C593" s="296" t="b">
        <f t="shared" si="9"/>
        <v>0</v>
      </c>
      <c r="D593" s="7"/>
      <c r="E593" s="287">
        <v>1.37</v>
      </c>
      <c r="F593" s="287">
        <v>1.3599999999999999</v>
      </c>
      <c r="G593" s="287">
        <v>1.3599999999999999</v>
      </c>
      <c r="H593" s="287">
        <v>1.3599999999999999</v>
      </c>
      <c r="I593" s="287">
        <v>1.35</v>
      </c>
      <c r="J593" s="287">
        <v>1.35</v>
      </c>
      <c r="K593" s="287">
        <v>1.35</v>
      </c>
      <c r="L593" s="287">
        <v>1.35</v>
      </c>
      <c r="M593" s="287">
        <v>1.3399999999999999</v>
      </c>
      <c r="N593" s="288">
        <f>M593*(1+Assumptions!$G$48)</f>
        <v>1.3399999999999999</v>
      </c>
      <c r="O593" s="288">
        <f>N593*(1+Assumptions!$G$48)</f>
        <v>1.3399999999999999</v>
      </c>
      <c r="P593" s="288">
        <f>O593*(1+Assumptions!$G$48)</f>
        <v>1.3399999999999999</v>
      </c>
      <c r="Q593" s="288">
        <f>P593*(1+Assumptions!$G$48)</f>
        <v>1.3399999999999999</v>
      </c>
      <c r="R593" s="288">
        <f>Q593*(1+Assumptions!$G$48)</f>
        <v>1.3399999999999999</v>
      </c>
      <c r="S593" s="288">
        <f>R593*(1+Assumptions!$G$48)</f>
        <v>1.3399999999999999</v>
      </c>
      <c r="T593" s="288">
        <f>S593*(1+Assumptions!$G$48)</f>
        <v>1.3399999999999999</v>
      </c>
      <c r="U593" s="288">
        <f>T593*(1+Assumptions!$G$48)</f>
        <v>1.3399999999999999</v>
      </c>
      <c r="V593" s="288">
        <f>U593*(1+Assumptions!$G$48)</f>
        <v>1.3399999999999999</v>
      </c>
      <c r="W593" s="288">
        <f>V593*(1+Assumptions!$G$48)</f>
        <v>1.3399999999999999</v>
      </c>
      <c r="X593" s="288">
        <f>W593*(1+Assumptions!$G$48)</f>
        <v>1.3399999999999999</v>
      </c>
      <c r="Y593" s="232"/>
      <c r="Z593" s="232"/>
      <c r="AA593" s="232"/>
      <c r="AB593" s="232"/>
      <c r="AC593" s="232"/>
      <c r="AD593" s="232"/>
      <c r="AE593" s="232"/>
      <c r="AF593" s="232"/>
      <c r="AG593" s="232"/>
      <c r="AH593" s="232"/>
      <c r="AI593" s="232"/>
      <c r="AJ593" s="232"/>
      <c r="AK593" s="232"/>
      <c r="AL593" s="232"/>
      <c r="AM593" s="232"/>
      <c r="AN593" s="232"/>
      <c r="AO593" s="232"/>
      <c r="AP593" s="232"/>
      <c r="AQ593" s="232"/>
      <c r="AR593" s="232"/>
    </row>
    <row r="594" spans="1:44" x14ac:dyDescent="0.2">
      <c r="A594" s="232"/>
      <c r="B594" s="295" t="s">
        <v>1068</v>
      </c>
      <c r="C594" s="296" t="b">
        <f t="shared" si="9"/>
        <v>0</v>
      </c>
      <c r="D594" s="7"/>
      <c r="E594" s="287">
        <v>3.87</v>
      </c>
      <c r="F594" s="287">
        <v>3.91</v>
      </c>
      <c r="G594" s="287">
        <v>3.94</v>
      </c>
      <c r="H594" s="287">
        <v>3.9699999999999998</v>
      </c>
      <c r="I594" s="287">
        <v>3.99</v>
      </c>
      <c r="J594" s="287">
        <v>4.01</v>
      </c>
      <c r="K594" s="287">
        <v>4.04</v>
      </c>
      <c r="L594" s="287">
        <v>4.09</v>
      </c>
      <c r="M594" s="287">
        <v>4.129999999999999</v>
      </c>
      <c r="N594" s="288">
        <f>M594*(1+Assumptions!$G$48)</f>
        <v>4.129999999999999</v>
      </c>
      <c r="O594" s="288">
        <f>N594*(1+Assumptions!$G$48)</f>
        <v>4.129999999999999</v>
      </c>
      <c r="P594" s="288">
        <f>O594*(1+Assumptions!$G$48)</f>
        <v>4.129999999999999</v>
      </c>
      <c r="Q594" s="288">
        <f>P594*(1+Assumptions!$G$48)</f>
        <v>4.129999999999999</v>
      </c>
      <c r="R594" s="288">
        <f>Q594*(1+Assumptions!$G$48)</f>
        <v>4.129999999999999</v>
      </c>
      <c r="S594" s="288">
        <f>R594*(1+Assumptions!$G$48)</f>
        <v>4.129999999999999</v>
      </c>
      <c r="T594" s="288">
        <f>S594*(1+Assumptions!$G$48)</f>
        <v>4.129999999999999</v>
      </c>
      <c r="U594" s="288">
        <f>T594*(1+Assumptions!$G$48)</f>
        <v>4.129999999999999</v>
      </c>
      <c r="V594" s="288">
        <f>U594*(1+Assumptions!$G$48)</f>
        <v>4.129999999999999</v>
      </c>
      <c r="W594" s="288">
        <f>V594*(1+Assumptions!$G$48)</f>
        <v>4.129999999999999</v>
      </c>
      <c r="X594" s="288">
        <f>W594*(1+Assumptions!$G$48)</f>
        <v>4.129999999999999</v>
      </c>
      <c r="Y594" s="232"/>
      <c r="Z594" s="232"/>
      <c r="AA594" s="232"/>
      <c r="AB594" s="232"/>
      <c r="AC594" s="232"/>
      <c r="AD594" s="232"/>
      <c r="AE594" s="232"/>
      <c r="AF594" s="232"/>
      <c r="AG594" s="232"/>
      <c r="AH594" s="232"/>
      <c r="AI594" s="232"/>
      <c r="AJ594" s="232"/>
      <c r="AK594" s="232"/>
      <c r="AL594" s="232"/>
      <c r="AM594" s="232"/>
      <c r="AN594" s="232"/>
      <c r="AO594" s="232"/>
      <c r="AP594" s="232"/>
      <c r="AQ594" s="232"/>
      <c r="AR594" s="232"/>
    </row>
    <row r="595" spans="1:44" x14ac:dyDescent="0.2">
      <c r="A595" s="232"/>
      <c r="B595" s="295" t="s">
        <v>1069</v>
      </c>
      <c r="C595" s="296" t="b">
        <f t="shared" si="9"/>
        <v>0</v>
      </c>
      <c r="D595" s="7"/>
      <c r="E595" s="287">
        <v>2.36</v>
      </c>
      <c r="F595" s="287">
        <v>2.4</v>
      </c>
      <c r="G595" s="287">
        <v>2.4500000000000002</v>
      </c>
      <c r="H595" s="287">
        <v>2.4900000000000002</v>
      </c>
      <c r="I595" s="287">
        <v>2.5</v>
      </c>
      <c r="J595" s="287">
        <v>2.5299999999999994</v>
      </c>
      <c r="K595" s="287">
        <v>2.58</v>
      </c>
      <c r="L595" s="287">
        <v>2.6499999999999995</v>
      </c>
      <c r="M595" s="287">
        <v>2.67</v>
      </c>
      <c r="N595" s="288">
        <f>M595*(1+Assumptions!$G$48)</f>
        <v>2.67</v>
      </c>
      <c r="O595" s="288">
        <f>N595*(1+Assumptions!$G$48)</f>
        <v>2.67</v>
      </c>
      <c r="P595" s="288">
        <f>O595*(1+Assumptions!$G$48)</f>
        <v>2.67</v>
      </c>
      <c r="Q595" s="288">
        <f>P595*(1+Assumptions!$G$48)</f>
        <v>2.67</v>
      </c>
      <c r="R595" s="288">
        <f>Q595*(1+Assumptions!$G$48)</f>
        <v>2.67</v>
      </c>
      <c r="S595" s="288">
        <f>R595*(1+Assumptions!$G$48)</f>
        <v>2.67</v>
      </c>
      <c r="T595" s="288">
        <f>S595*(1+Assumptions!$G$48)</f>
        <v>2.67</v>
      </c>
      <c r="U595" s="288">
        <f>T595*(1+Assumptions!$G$48)</f>
        <v>2.67</v>
      </c>
      <c r="V595" s="288">
        <f>U595*(1+Assumptions!$G$48)</f>
        <v>2.67</v>
      </c>
      <c r="W595" s="288">
        <f>V595*(1+Assumptions!$G$48)</f>
        <v>2.67</v>
      </c>
      <c r="X595" s="288">
        <f>W595*(1+Assumptions!$G$48)</f>
        <v>2.67</v>
      </c>
      <c r="Y595" s="232"/>
      <c r="Z595" s="232"/>
      <c r="AA595" s="232"/>
      <c r="AB595" s="232"/>
      <c r="AC595" s="232"/>
      <c r="AD595" s="232"/>
      <c r="AE595" s="232"/>
      <c r="AF595" s="232"/>
      <c r="AG595" s="232"/>
      <c r="AH595" s="232"/>
      <c r="AI595" s="232"/>
      <c r="AJ595" s="232"/>
      <c r="AK595" s="232"/>
      <c r="AL595" s="232"/>
      <c r="AM595" s="232"/>
      <c r="AN595" s="232"/>
      <c r="AO595" s="232"/>
      <c r="AP595" s="232"/>
      <c r="AQ595" s="232"/>
      <c r="AR595" s="232"/>
    </row>
    <row r="596" spans="1:44" x14ac:dyDescent="0.2">
      <c r="A596" s="232"/>
      <c r="B596" s="295" t="s">
        <v>1070</v>
      </c>
      <c r="C596" s="296" t="b">
        <f t="shared" si="9"/>
        <v>0</v>
      </c>
      <c r="D596" s="7"/>
      <c r="E596" s="287">
        <v>4.71</v>
      </c>
      <c r="F596" s="287">
        <v>4.7</v>
      </c>
      <c r="G596" s="287">
        <v>4.71</v>
      </c>
      <c r="H596" s="287">
        <v>4.72</v>
      </c>
      <c r="I596" s="287">
        <v>4.72</v>
      </c>
      <c r="J596" s="287">
        <v>4.72</v>
      </c>
      <c r="K596" s="287">
        <v>4.74</v>
      </c>
      <c r="L596" s="287">
        <v>4.76</v>
      </c>
      <c r="M596" s="287">
        <v>4.7699999999999996</v>
      </c>
      <c r="N596" s="288">
        <f>M596*(1+Assumptions!$G$48)</f>
        <v>4.7699999999999996</v>
      </c>
      <c r="O596" s="288">
        <f>N596*(1+Assumptions!$G$48)</f>
        <v>4.7699999999999996</v>
      </c>
      <c r="P596" s="288">
        <f>O596*(1+Assumptions!$G$48)</f>
        <v>4.7699999999999996</v>
      </c>
      <c r="Q596" s="288">
        <f>P596*(1+Assumptions!$G$48)</f>
        <v>4.7699999999999996</v>
      </c>
      <c r="R596" s="288">
        <f>Q596*(1+Assumptions!$G$48)</f>
        <v>4.7699999999999996</v>
      </c>
      <c r="S596" s="288">
        <f>R596*(1+Assumptions!$G$48)</f>
        <v>4.7699999999999996</v>
      </c>
      <c r="T596" s="288">
        <f>S596*(1+Assumptions!$G$48)</f>
        <v>4.7699999999999996</v>
      </c>
      <c r="U596" s="288">
        <f>T596*(1+Assumptions!$G$48)</f>
        <v>4.7699999999999996</v>
      </c>
      <c r="V596" s="288">
        <f>U596*(1+Assumptions!$G$48)</f>
        <v>4.7699999999999996</v>
      </c>
      <c r="W596" s="288">
        <f>V596*(1+Assumptions!$G$48)</f>
        <v>4.7699999999999996</v>
      </c>
      <c r="X596" s="288">
        <f>W596*(1+Assumptions!$G$48)</f>
        <v>4.7699999999999996</v>
      </c>
      <c r="Y596" s="232"/>
      <c r="Z596" s="232"/>
      <c r="AA596" s="232"/>
      <c r="AB596" s="232"/>
      <c r="AC596" s="232"/>
      <c r="AD596" s="232"/>
      <c r="AE596" s="232"/>
      <c r="AF596" s="232"/>
      <c r="AG596" s="232"/>
      <c r="AH596" s="232"/>
      <c r="AI596" s="232"/>
      <c r="AJ596" s="232"/>
      <c r="AK596" s="232"/>
      <c r="AL596" s="232"/>
      <c r="AM596" s="232"/>
      <c r="AN596" s="232"/>
      <c r="AO596" s="232"/>
      <c r="AP596" s="232"/>
      <c r="AQ596" s="232"/>
      <c r="AR596" s="232"/>
    </row>
    <row r="597" spans="1:44" x14ac:dyDescent="0.2">
      <c r="A597" s="232"/>
      <c r="B597" s="295" t="s">
        <v>1071</v>
      </c>
      <c r="C597" s="296" t="b">
        <f t="shared" si="9"/>
        <v>0</v>
      </c>
      <c r="D597" s="7"/>
      <c r="E597" s="287">
        <v>2.71</v>
      </c>
      <c r="F597" s="287">
        <v>2.7299999999999995</v>
      </c>
      <c r="G597" s="287">
        <v>2.76</v>
      </c>
      <c r="H597" s="287">
        <v>2.78</v>
      </c>
      <c r="I597" s="287">
        <v>2.8</v>
      </c>
      <c r="J597" s="287">
        <v>2.82</v>
      </c>
      <c r="K597" s="287">
        <v>2.8499999999999996</v>
      </c>
      <c r="L597" s="287">
        <v>2.89</v>
      </c>
      <c r="M597" s="287">
        <v>2.92</v>
      </c>
      <c r="N597" s="288">
        <f>M597*(1+Assumptions!$G$48)</f>
        <v>2.92</v>
      </c>
      <c r="O597" s="288">
        <f>N597*(1+Assumptions!$G$48)</f>
        <v>2.92</v>
      </c>
      <c r="P597" s="288">
        <f>O597*(1+Assumptions!$G$48)</f>
        <v>2.92</v>
      </c>
      <c r="Q597" s="288">
        <f>P597*(1+Assumptions!$G$48)</f>
        <v>2.92</v>
      </c>
      <c r="R597" s="288">
        <f>Q597*(1+Assumptions!$G$48)</f>
        <v>2.92</v>
      </c>
      <c r="S597" s="288">
        <f>R597*(1+Assumptions!$G$48)</f>
        <v>2.92</v>
      </c>
      <c r="T597" s="288">
        <f>S597*(1+Assumptions!$G$48)</f>
        <v>2.92</v>
      </c>
      <c r="U597" s="288">
        <f>T597*(1+Assumptions!$G$48)</f>
        <v>2.92</v>
      </c>
      <c r="V597" s="288">
        <f>U597*(1+Assumptions!$G$48)</f>
        <v>2.92</v>
      </c>
      <c r="W597" s="288">
        <f>V597*(1+Assumptions!$G$48)</f>
        <v>2.92</v>
      </c>
      <c r="X597" s="288">
        <f>W597*(1+Assumptions!$G$48)</f>
        <v>2.92</v>
      </c>
      <c r="Y597" s="232"/>
      <c r="Z597" s="232"/>
      <c r="AA597" s="232"/>
      <c r="AB597" s="232"/>
      <c r="AC597" s="232"/>
      <c r="AD597" s="232"/>
      <c r="AE597" s="232"/>
      <c r="AF597" s="232"/>
      <c r="AG597" s="232"/>
      <c r="AH597" s="232"/>
      <c r="AI597" s="232"/>
      <c r="AJ597" s="232"/>
      <c r="AK597" s="232"/>
      <c r="AL597" s="232"/>
      <c r="AM597" s="232"/>
      <c r="AN597" s="232"/>
      <c r="AO597" s="232"/>
      <c r="AP597" s="232"/>
      <c r="AQ597" s="232"/>
      <c r="AR597" s="232"/>
    </row>
    <row r="598" spans="1:44" x14ac:dyDescent="0.2">
      <c r="A598" s="232"/>
      <c r="B598" s="295" t="s">
        <v>1072</v>
      </c>
      <c r="C598" s="296" t="b">
        <f t="shared" si="9"/>
        <v>0</v>
      </c>
      <c r="D598" s="7"/>
      <c r="E598" s="287">
        <v>4.01</v>
      </c>
      <c r="F598" s="287">
        <v>4.03</v>
      </c>
      <c r="G598" s="287">
        <v>4.07</v>
      </c>
      <c r="H598" s="287">
        <v>4.0999999999999996</v>
      </c>
      <c r="I598" s="287">
        <v>4.12</v>
      </c>
      <c r="J598" s="287">
        <v>4.1500000000000004</v>
      </c>
      <c r="K598" s="287">
        <v>4.1900000000000004</v>
      </c>
      <c r="L598" s="287">
        <v>4.26</v>
      </c>
      <c r="M598" s="287">
        <v>4.3</v>
      </c>
      <c r="N598" s="288">
        <f>M598*(1+Assumptions!$G$48)</f>
        <v>4.3</v>
      </c>
      <c r="O598" s="288">
        <f>N598*(1+Assumptions!$G$48)</f>
        <v>4.3</v>
      </c>
      <c r="P598" s="288">
        <f>O598*(1+Assumptions!$G$48)</f>
        <v>4.3</v>
      </c>
      <c r="Q598" s="288">
        <f>P598*(1+Assumptions!$G$48)</f>
        <v>4.3</v>
      </c>
      <c r="R598" s="288">
        <f>Q598*(1+Assumptions!$G$48)</f>
        <v>4.3</v>
      </c>
      <c r="S598" s="288">
        <f>R598*(1+Assumptions!$G$48)</f>
        <v>4.3</v>
      </c>
      <c r="T598" s="288">
        <f>S598*(1+Assumptions!$G$48)</f>
        <v>4.3</v>
      </c>
      <c r="U598" s="288">
        <f>T598*(1+Assumptions!$G$48)</f>
        <v>4.3</v>
      </c>
      <c r="V598" s="288">
        <f>U598*(1+Assumptions!$G$48)</f>
        <v>4.3</v>
      </c>
      <c r="W598" s="288">
        <f>V598*(1+Assumptions!$G$48)</f>
        <v>4.3</v>
      </c>
      <c r="X598" s="288">
        <f>W598*(1+Assumptions!$G$48)</f>
        <v>4.3</v>
      </c>
      <c r="Y598" s="232"/>
      <c r="Z598" s="232"/>
      <c r="AA598" s="232"/>
      <c r="AB598" s="232"/>
      <c r="AC598" s="232"/>
      <c r="AD598" s="232"/>
      <c r="AE598" s="232"/>
      <c r="AF598" s="232"/>
      <c r="AG598" s="232"/>
      <c r="AH598" s="232"/>
      <c r="AI598" s="232"/>
      <c r="AJ598" s="232"/>
      <c r="AK598" s="232"/>
      <c r="AL598" s="232"/>
      <c r="AM598" s="232"/>
      <c r="AN598" s="232"/>
      <c r="AO598" s="232"/>
      <c r="AP598" s="232"/>
      <c r="AQ598" s="232"/>
      <c r="AR598" s="232"/>
    </row>
    <row r="599" spans="1:44" x14ac:dyDescent="0.2">
      <c r="A599" s="232"/>
      <c r="B599" s="295" t="s">
        <v>1073</v>
      </c>
      <c r="C599" s="296" t="b">
        <f t="shared" si="9"/>
        <v>0</v>
      </c>
      <c r="D599" s="7"/>
      <c r="E599" s="287">
        <v>3.0999999999999996</v>
      </c>
      <c r="F599" s="287">
        <v>3.13</v>
      </c>
      <c r="G599" s="287">
        <v>3.1799999999999997</v>
      </c>
      <c r="H599" s="287">
        <v>3.2199999999999998</v>
      </c>
      <c r="I599" s="287">
        <v>3.2399999999999998</v>
      </c>
      <c r="J599" s="287">
        <v>3.2699999999999996</v>
      </c>
      <c r="K599" s="287">
        <v>3.32</v>
      </c>
      <c r="L599" s="287">
        <v>3.3899999999999997</v>
      </c>
      <c r="M599" s="287">
        <v>3.41</v>
      </c>
      <c r="N599" s="288">
        <f>M599*(1+Assumptions!$G$48)</f>
        <v>3.41</v>
      </c>
      <c r="O599" s="288">
        <f>N599*(1+Assumptions!$G$48)</f>
        <v>3.41</v>
      </c>
      <c r="P599" s="288">
        <f>O599*(1+Assumptions!$G$48)</f>
        <v>3.41</v>
      </c>
      <c r="Q599" s="288">
        <f>P599*(1+Assumptions!$G$48)</f>
        <v>3.41</v>
      </c>
      <c r="R599" s="288">
        <f>Q599*(1+Assumptions!$G$48)</f>
        <v>3.41</v>
      </c>
      <c r="S599" s="288">
        <f>R599*(1+Assumptions!$G$48)</f>
        <v>3.41</v>
      </c>
      <c r="T599" s="288">
        <f>S599*(1+Assumptions!$G$48)</f>
        <v>3.41</v>
      </c>
      <c r="U599" s="288">
        <f>T599*(1+Assumptions!$G$48)</f>
        <v>3.41</v>
      </c>
      <c r="V599" s="288">
        <f>U599*(1+Assumptions!$G$48)</f>
        <v>3.41</v>
      </c>
      <c r="W599" s="288">
        <f>V599*(1+Assumptions!$G$48)</f>
        <v>3.41</v>
      </c>
      <c r="X599" s="288">
        <f>W599*(1+Assumptions!$G$48)</f>
        <v>3.41</v>
      </c>
      <c r="Y599" s="232"/>
      <c r="Z599" s="232"/>
      <c r="AA599" s="232"/>
      <c r="AB599" s="232"/>
      <c r="AC599" s="232"/>
      <c r="AD599" s="232"/>
      <c r="AE599" s="232"/>
      <c r="AF599" s="232"/>
      <c r="AG599" s="232"/>
      <c r="AH599" s="232"/>
      <c r="AI599" s="232"/>
      <c r="AJ599" s="232"/>
      <c r="AK599" s="232"/>
      <c r="AL599" s="232"/>
      <c r="AM599" s="232"/>
      <c r="AN599" s="232"/>
      <c r="AO599" s="232"/>
      <c r="AP599" s="232"/>
      <c r="AQ599" s="232"/>
      <c r="AR599" s="232"/>
    </row>
    <row r="600" spans="1:44" x14ac:dyDescent="0.2">
      <c r="A600" s="232"/>
      <c r="B600" s="295" t="s">
        <v>1074</v>
      </c>
      <c r="C600" s="296" t="b">
        <f t="shared" si="9"/>
        <v>0</v>
      </c>
      <c r="D600" s="7"/>
      <c r="E600" s="287">
        <v>9.9999999999999985E-3</v>
      </c>
      <c r="F600" s="287">
        <v>9.9999999999999985E-3</v>
      </c>
      <c r="G600" s="287">
        <v>9.9999999999999985E-3</v>
      </c>
      <c r="H600" s="287">
        <v>9.9999999999999985E-3</v>
      </c>
      <c r="I600" s="287">
        <v>9.9999999999999985E-3</v>
      </c>
      <c r="J600" s="287">
        <v>9.9999999999999985E-3</v>
      </c>
      <c r="K600" s="287">
        <v>9.9999999999999985E-3</v>
      </c>
      <c r="L600" s="287">
        <v>9.9999999999999985E-3</v>
      </c>
      <c r="M600" s="287">
        <v>9.9999999999999985E-3</v>
      </c>
      <c r="N600" s="288">
        <f>M600*(1+Assumptions!$G$48)</f>
        <v>9.9999999999999985E-3</v>
      </c>
      <c r="O600" s="288">
        <f>N600*(1+Assumptions!$G$48)</f>
        <v>9.9999999999999985E-3</v>
      </c>
      <c r="P600" s="288">
        <f>O600*(1+Assumptions!$G$48)</f>
        <v>9.9999999999999985E-3</v>
      </c>
      <c r="Q600" s="288">
        <f>P600*(1+Assumptions!$G$48)</f>
        <v>9.9999999999999985E-3</v>
      </c>
      <c r="R600" s="288">
        <f>Q600*(1+Assumptions!$G$48)</f>
        <v>9.9999999999999985E-3</v>
      </c>
      <c r="S600" s="288">
        <f>R600*(1+Assumptions!$G$48)</f>
        <v>9.9999999999999985E-3</v>
      </c>
      <c r="T600" s="288">
        <f>S600*(1+Assumptions!$G$48)</f>
        <v>9.9999999999999985E-3</v>
      </c>
      <c r="U600" s="288">
        <f>T600*(1+Assumptions!$G$48)</f>
        <v>9.9999999999999985E-3</v>
      </c>
      <c r="V600" s="288">
        <f>U600*(1+Assumptions!$G$48)</f>
        <v>9.9999999999999985E-3</v>
      </c>
      <c r="W600" s="288">
        <f>V600*(1+Assumptions!$G$48)</f>
        <v>9.9999999999999985E-3</v>
      </c>
      <c r="X600" s="288">
        <f>W600*(1+Assumptions!$G$48)</f>
        <v>9.9999999999999985E-3</v>
      </c>
      <c r="Y600" s="232"/>
      <c r="Z600" s="232"/>
      <c r="AA600" s="232"/>
      <c r="AB600" s="232"/>
      <c r="AC600" s="232"/>
      <c r="AD600" s="232"/>
      <c r="AE600" s="232"/>
      <c r="AF600" s="232"/>
      <c r="AG600" s="232"/>
      <c r="AH600" s="232"/>
      <c r="AI600" s="232"/>
      <c r="AJ600" s="232"/>
      <c r="AK600" s="232"/>
      <c r="AL600" s="232"/>
      <c r="AM600" s="232"/>
      <c r="AN600" s="232"/>
      <c r="AO600" s="232"/>
      <c r="AP600" s="232"/>
      <c r="AQ600" s="232"/>
      <c r="AR600" s="232"/>
    </row>
    <row r="601" spans="1:44" x14ac:dyDescent="0.2">
      <c r="A601" s="232"/>
      <c r="B601" s="295" t="s">
        <v>1075</v>
      </c>
      <c r="C601" s="296" t="b">
        <f t="shared" si="9"/>
        <v>0</v>
      </c>
      <c r="D601" s="7"/>
      <c r="E601" s="287">
        <v>3.3899999999999997</v>
      </c>
      <c r="F601" s="287">
        <v>3.46</v>
      </c>
      <c r="G601" s="287">
        <v>3.49</v>
      </c>
      <c r="H601" s="287">
        <v>3.5</v>
      </c>
      <c r="I601" s="287">
        <v>3.51</v>
      </c>
      <c r="J601" s="287">
        <v>3.5299999999999994</v>
      </c>
      <c r="K601" s="287">
        <v>3.5299999999999994</v>
      </c>
      <c r="L601" s="287">
        <v>3.55</v>
      </c>
      <c r="M601" s="287">
        <v>3.56</v>
      </c>
      <c r="N601" s="288">
        <f>M601*(1+Assumptions!$G$48)</f>
        <v>3.56</v>
      </c>
      <c r="O601" s="288">
        <f>N601*(1+Assumptions!$G$48)</f>
        <v>3.56</v>
      </c>
      <c r="P601" s="288">
        <f>O601*(1+Assumptions!$G$48)</f>
        <v>3.56</v>
      </c>
      <c r="Q601" s="288">
        <f>P601*(1+Assumptions!$G$48)</f>
        <v>3.56</v>
      </c>
      <c r="R601" s="288">
        <f>Q601*(1+Assumptions!$G$48)</f>
        <v>3.56</v>
      </c>
      <c r="S601" s="288">
        <f>R601*(1+Assumptions!$G$48)</f>
        <v>3.56</v>
      </c>
      <c r="T601" s="288">
        <f>S601*(1+Assumptions!$G$48)</f>
        <v>3.56</v>
      </c>
      <c r="U601" s="288">
        <f>T601*(1+Assumptions!$G$48)</f>
        <v>3.56</v>
      </c>
      <c r="V601" s="288">
        <f>U601*(1+Assumptions!$G$48)</f>
        <v>3.56</v>
      </c>
      <c r="W601" s="288">
        <f>V601*(1+Assumptions!$G$48)</f>
        <v>3.56</v>
      </c>
      <c r="X601" s="288">
        <f>W601*(1+Assumptions!$G$48)</f>
        <v>3.56</v>
      </c>
      <c r="Y601" s="232"/>
      <c r="Z601" s="232"/>
      <c r="AA601" s="232"/>
      <c r="AB601" s="232"/>
      <c r="AC601" s="232"/>
      <c r="AD601" s="232"/>
      <c r="AE601" s="232"/>
      <c r="AF601" s="232"/>
      <c r="AG601" s="232"/>
      <c r="AH601" s="232"/>
      <c r="AI601" s="232"/>
      <c r="AJ601" s="232"/>
      <c r="AK601" s="232"/>
      <c r="AL601" s="232"/>
      <c r="AM601" s="232"/>
      <c r="AN601" s="232"/>
      <c r="AO601" s="232"/>
      <c r="AP601" s="232"/>
      <c r="AQ601" s="232"/>
      <c r="AR601" s="232"/>
    </row>
    <row r="602" spans="1:44" x14ac:dyDescent="0.2">
      <c r="A602" s="232"/>
      <c r="B602" s="295" t="s">
        <v>1076</v>
      </c>
      <c r="C602" s="296" t="b">
        <f t="shared" si="9"/>
        <v>0</v>
      </c>
      <c r="D602" s="7"/>
      <c r="E602" s="287">
        <v>2.0299999999999998</v>
      </c>
      <c r="F602" s="287">
        <v>2.04</v>
      </c>
      <c r="G602" s="287">
        <v>2.06</v>
      </c>
      <c r="H602" s="287">
        <v>2.08</v>
      </c>
      <c r="I602" s="287">
        <v>2.09</v>
      </c>
      <c r="J602" s="287">
        <v>2.1</v>
      </c>
      <c r="K602" s="287">
        <v>2.12</v>
      </c>
      <c r="L602" s="287">
        <v>2.15</v>
      </c>
      <c r="M602" s="287">
        <v>2.17</v>
      </c>
      <c r="N602" s="288">
        <f>M602*(1+Assumptions!$G$48)</f>
        <v>2.17</v>
      </c>
      <c r="O602" s="288">
        <f>N602*(1+Assumptions!$G$48)</f>
        <v>2.17</v>
      </c>
      <c r="P602" s="288">
        <f>O602*(1+Assumptions!$G$48)</f>
        <v>2.17</v>
      </c>
      <c r="Q602" s="288">
        <f>P602*(1+Assumptions!$G$48)</f>
        <v>2.17</v>
      </c>
      <c r="R602" s="288">
        <f>Q602*(1+Assumptions!$G$48)</f>
        <v>2.17</v>
      </c>
      <c r="S602" s="288">
        <f>R602*(1+Assumptions!$G$48)</f>
        <v>2.17</v>
      </c>
      <c r="T602" s="288">
        <f>S602*(1+Assumptions!$G$48)</f>
        <v>2.17</v>
      </c>
      <c r="U602" s="288">
        <f>T602*(1+Assumptions!$G$48)</f>
        <v>2.17</v>
      </c>
      <c r="V602" s="288">
        <f>U602*(1+Assumptions!$G$48)</f>
        <v>2.17</v>
      </c>
      <c r="W602" s="288">
        <f>V602*(1+Assumptions!$G$48)</f>
        <v>2.17</v>
      </c>
      <c r="X602" s="288">
        <f>W602*(1+Assumptions!$G$48)</f>
        <v>2.17</v>
      </c>
      <c r="Y602" s="232"/>
      <c r="Z602" s="232"/>
      <c r="AA602" s="232"/>
      <c r="AB602" s="232"/>
      <c r="AC602" s="232"/>
      <c r="AD602" s="232"/>
      <c r="AE602" s="232"/>
      <c r="AF602" s="232"/>
      <c r="AG602" s="232"/>
      <c r="AH602" s="232"/>
      <c r="AI602" s="232"/>
      <c r="AJ602" s="232"/>
      <c r="AK602" s="232"/>
      <c r="AL602" s="232"/>
      <c r="AM602" s="232"/>
      <c r="AN602" s="232"/>
      <c r="AO602" s="232"/>
      <c r="AP602" s="232"/>
      <c r="AQ602" s="232"/>
      <c r="AR602" s="232"/>
    </row>
    <row r="603" spans="1:44" x14ac:dyDescent="0.2">
      <c r="A603" s="232"/>
      <c r="B603" s="295" t="s">
        <v>1077</v>
      </c>
      <c r="C603" s="296" t="b">
        <f t="shared" si="9"/>
        <v>0</v>
      </c>
      <c r="D603" s="7"/>
      <c r="E603" s="287">
        <v>3.1599999999999997</v>
      </c>
      <c r="F603" s="287">
        <v>3.17</v>
      </c>
      <c r="G603" s="287">
        <v>3.1799999999999997</v>
      </c>
      <c r="H603" s="287">
        <v>3.1899999999999995</v>
      </c>
      <c r="I603" s="287">
        <v>3.1999999999999997</v>
      </c>
      <c r="J603" s="287">
        <v>3.1999999999999997</v>
      </c>
      <c r="K603" s="287">
        <v>3.2199999999999998</v>
      </c>
      <c r="L603" s="287">
        <v>3.25</v>
      </c>
      <c r="M603" s="287">
        <v>3.2699999999999996</v>
      </c>
      <c r="N603" s="288">
        <f>M603*(1+Assumptions!$G$48)</f>
        <v>3.2699999999999996</v>
      </c>
      <c r="O603" s="288">
        <f>N603*(1+Assumptions!$G$48)</f>
        <v>3.2699999999999996</v>
      </c>
      <c r="P603" s="288">
        <f>O603*(1+Assumptions!$G$48)</f>
        <v>3.2699999999999996</v>
      </c>
      <c r="Q603" s="288">
        <f>P603*(1+Assumptions!$G$48)</f>
        <v>3.2699999999999996</v>
      </c>
      <c r="R603" s="288">
        <f>Q603*(1+Assumptions!$G$48)</f>
        <v>3.2699999999999996</v>
      </c>
      <c r="S603" s="288">
        <f>R603*(1+Assumptions!$G$48)</f>
        <v>3.2699999999999996</v>
      </c>
      <c r="T603" s="288">
        <f>S603*(1+Assumptions!$G$48)</f>
        <v>3.2699999999999996</v>
      </c>
      <c r="U603" s="288">
        <f>T603*(1+Assumptions!$G$48)</f>
        <v>3.2699999999999996</v>
      </c>
      <c r="V603" s="288">
        <f>U603*(1+Assumptions!$G$48)</f>
        <v>3.2699999999999996</v>
      </c>
      <c r="W603" s="288">
        <f>V603*(1+Assumptions!$G$48)</f>
        <v>3.2699999999999996</v>
      </c>
      <c r="X603" s="288">
        <f>W603*(1+Assumptions!$G$48)</f>
        <v>3.2699999999999996</v>
      </c>
      <c r="Y603" s="232"/>
      <c r="Z603" s="232"/>
      <c r="AA603" s="232"/>
      <c r="AB603" s="232"/>
      <c r="AC603" s="232"/>
      <c r="AD603" s="232"/>
      <c r="AE603" s="232"/>
      <c r="AF603" s="232"/>
      <c r="AG603" s="232"/>
      <c r="AH603" s="232"/>
      <c r="AI603" s="232"/>
      <c r="AJ603" s="232"/>
      <c r="AK603" s="232"/>
      <c r="AL603" s="232"/>
      <c r="AM603" s="232"/>
      <c r="AN603" s="232"/>
      <c r="AO603" s="232"/>
      <c r="AP603" s="232"/>
      <c r="AQ603" s="232"/>
      <c r="AR603" s="232"/>
    </row>
    <row r="604" spans="1:44" x14ac:dyDescent="0.2">
      <c r="A604" s="232"/>
      <c r="B604" s="295" t="s">
        <v>1078</v>
      </c>
      <c r="C604" s="296" t="b">
        <f t="shared" si="9"/>
        <v>0</v>
      </c>
      <c r="D604" s="7"/>
      <c r="E604" s="287">
        <v>4.55</v>
      </c>
      <c r="F604" s="287">
        <v>4.58</v>
      </c>
      <c r="G604" s="287">
        <v>4.62</v>
      </c>
      <c r="H604" s="287">
        <v>4.6500000000000004</v>
      </c>
      <c r="I604" s="287">
        <v>4.67</v>
      </c>
      <c r="J604" s="287">
        <v>4.7</v>
      </c>
      <c r="K604" s="287">
        <v>4.74</v>
      </c>
      <c r="L604" s="287">
        <v>4.79</v>
      </c>
      <c r="M604" s="287">
        <v>4.84</v>
      </c>
      <c r="N604" s="288">
        <f>M604*(1+Assumptions!$G$48)</f>
        <v>4.84</v>
      </c>
      <c r="O604" s="288">
        <f>N604*(1+Assumptions!$G$48)</f>
        <v>4.84</v>
      </c>
      <c r="P604" s="288">
        <f>O604*(1+Assumptions!$G$48)</f>
        <v>4.84</v>
      </c>
      <c r="Q604" s="288">
        <f>P604*(1+Assumptions!$G$48)</f>
        <v>4.84</v>
      </c>
      <c r="R604" s="288">
        <f>Q604*(1+Assumptions!$G$48)</f>
        <v>4.84</v>
      </c>
      <c r="S604" s="288">
        <f>R604*(1+Assumptions!$G$48)</f>
        <v>4.84</v>
      </c>
      <c r="T604" s="288">
        <f>S604*(1+Assumptions!$G$48)</f>
        <v>4.84</v>
      </c>
      <c r="U604" s="288">
        <f>T604*(1+Assumptions!$G$48)</f>
        <v>4.84</v>
      </c>
      <c r="V604" s="288">
        <f>U604*(1+Assumptions!$G$48)</f>
        <v>4.84</v>
      </c>
      <c r="W604" s="288">
        <f>V604*(1+Assumptions!$G$48)</f>
        <v>4.84</v>
      </c>
      <c r="X604" s="288">
        <f>W604*(1+Assumptions!$G$48)</f>
        <v>4.84</v>
      </c>
      <c r="Y604" s="232"/>
      <c r="Z604" s="232"/>
      <c r="AA604" s="232"/>
      <c r="AB604" s="232"/>
      <c r="AC604" s="232"/>
      <c r="AD604" s="232"/>
      <c r="AE604" s="232"/>
      <c r="AF604" s="232"/>
      <c r="AG604" s="232"/>
      <c r="AH604" s="232"/>
      <c r="AI604" s="232"/>
      <c r="AJ604" s="232"/>
      <c r="AK604" s="232"/>
      <c r="AL604" s="232"/>
      <c r="AM604" s="232"/>
      <c r="AN604" s="232"/>
      <c r="AO604" s="232"/>
      <c r="AP604" s="232"/>
      <c r="AQ604" s="232"/>
      <c r="AR604" s="232"/>
    </row>
    <row r="605" spans="1:44" x14ac:dyDescent="0.2">
      <c r="A605" s="232"/>
      <c r="B605" s="295" t="s">
        <v>1079</v>
      </c>
      <c r="C605" s="296" t="b">
        <f t="shared" si="9"/>
        <v>0</v>
      </c>
      <c r="D605" s="7"/>
      <c r="E605" s="287">
        <v>4.25</v>
      </c>
      <c r="F605" s="287">
        <v>4.22</v>
      </c>
      <c r="G605" s="287">
        <v>4.16</v>
      </c>
      <c r="H605" s="287">
        <v>4.0999999999999996</v>
      </c>
      <c r="I605" s="287">
        <v>4.0499999999999989</v>
      </c>
      <c r="J605" s="287">
        <v>3.99</v>
      </c>
      <c r="K605" s="287">
        <v>3.95</v>
      </c>
      <c r="L605" s="287">
        <v>3.9</v>
      </c>
      <c r="M605" s="287">
        <v>3.87</v>
      </c>
      <c r="N605" s="288">
        <f>M605*(1+Assumptions!$G$48)</f>
        <v>3.87</v>
      </c>
      <c r="O605" s="288">
        <f>N605*(1+Assumptions!$G$48)</f>
        <v>3.87</v>
      </c>
      <c r="P605" s="288">
        <f>O605*(1+Assumptions!$G$48)</f>
        <v>3.87</v>
      </c>
      <c r="Q605" s="288">
        <f>P605*(1+Assumptions!$G$48)</f>
        <v>3.87</v>
      </c>
      <c r="R605" s="288">
        <f>Q605*(1+Assumptions!$G$48)</f>
        <v>3.87</v>
      </c>
      <c r="S605" s="288">
        <f>R605*(1+Assumptions!$G$48)</f>
        <v>3.87</v>
      </c>
      <c r="T605" s="288">
        <f>S605*(1+Assumptions!$G$48)</f>
        <v>3.87</v>
      </c>
      <c r="U605" s="288">
        <f>T605*(1+Assumptions!$G$48)</f>
        <v>3.87</v>
      </c>
      <c r="V605" s="288">
        <f>U605*(1+Assumptions!$G$48)</f>
        <v>3.87</v>
      </c>
      <c r="W605" s="288">
        <f>V605*(1+Assumptions!$G$48)</f>
        <v>3.87</v>
      </c>
      <c r="X605" s="288">
        <f>W605*(1+Assumptions!$G$48)</f>
        <v>3.87</v>
      </c>
      <c r="Y605" s="232"/>
      <c r="Z605" s="232"/>
      <c r="AA605" s="232"/>
      <c r="AB605" s="232"/>
      <c r="AC605" s="232"/>
      <c r="AD605" s="232"/>
      <c r="AE605" s="232"/>
      <c r="AF605" s="232"/>
      <c r="AG605" s="232"/>
      <c r="AH605" s="232"/>
      <c r="AI605" s="232"/>
      <c r="AJ605" s="232"/>
      <c r="AK605" s="232"/>
      <c r="AL605" s="232"/>
      <c r="AM605" s="232"/>
      <c r="AN605" s="232"/>
      <c r="AO605" s="232"/>
      <c r="AP605" s="232"/>
      <c r="AQ605" s="232"/>
      <c r="AR605" s="232"/>
    </row>
    <row r="606" spans="1:44" x14ac:dyDescent="0.2">
      <c r="A606" s="232"/>
      <c r="B606" s="295" t="s">
        <v>1080</v>
      </c>
      <c r="C606" s="296" t="b">
        <f t="shared" si="9"/>
        <v>0</v>
      </c>
      <c r="D606" s="7"/>
      <c r="E606" s="287">
        <v>3.25</v>
      </c>
      <c r="F606" s="287">
        <v>3.17</v>
      </c>
      <c r="G606" s="287">
        <v>3.09</v>
      </c>
      <c r="H606" s="287">
        <v>3.0199999999999996</v>
      </c>
      <c r="I606" s="287">
        <v>2.94</v>
      </c>
      <c r="J606" s="287">
        <v>2.87</v>
      </c>
      <c r="K606" s="287">
        <v>2.8099999999999996</v>
      </c>
      <c r="L606" s="287">
        <v>2.76</v>
      </c>
      <c r="M606" s="287">
        <v>2.71</v>
      </c>
      <c r="N606" s="288">
        <f>M606*(1+Assumptions!$G$48)</f>
        <v>2.71</v>
      </c>
      <c r="O606" s="288">
        <f>N606*(1+Assumptions!$G$48)</f>
        <v>2.71</v>
      </c>
      <c r="P606" s="288">
        <f>O606*(1+Assumptions!$G$48)</f>
        <v>2.71</v>
      </c>
      <c r="Q606" s="288">
        <f>P606*(1+Assumptions!$G$48)</f>
        <v>2.71</v>
      </c>
      <c r="R606" s="288">
        <f>Q606*(1+Assumptions!$G$48)</f>
        <v>2.71</v>
      </c>
      <c r="S606" s="288">
        <f>R606*(1+Assumptions!$G$48)</f>
        <v>2.71</v>
      </c>
      <c r="T606" s="288">
        <f>S606*(1+Assumptions!$G$48)</f>
        <v>2.71</v>
      </c>
      <c r="U606" s="288">
        <f>T606*(1+Assumptions!$G$48)</f>
        <v>2.71</v>
      </c>
      <c r="V606" s="288">
        <f>U606*(1+Assumptions!$G$48)</f>
        <v>2.71</v>
      </c>
      <c r="W606" s="288">
        <f>V606*(1+Assumptions!$G$48)</f>
        <v>2.71</v>
      </c>
      <c r="X606" s="288">
        <f>W606*(1+Assumptions!$G$48)</f>
        <v>2.71</v>
      </c>
      <c r="Y606" s="232"/>
      <c r="Z606" s="232"/>
      <c r="AA606" s="232"/>
      <c r="AB606" s="232"/>
      <c r="AC606" s="232"/>
      <c r="AD606" s="232"/>
      <c r="AE606" s="232"/>
      <c r="AF606" s="232"/>
      <c r="AG606" s="232"/>
      <c r="AH606" s="232"/>
      <c r="AI606" s="232"/>
      <c r="AJ606" s="232"/>
      <c r="AK606" s="232"/>
      <c r="AL606" s="232"/>
      <c r="AM606" s="232"/>
      <c r="AN606" s="232"/>
      <c r="AO606" s="232"/>
      <c r="AP606" s="232"/>
      <c r="AQ606" s="232"/>
      <c r="AR606" s="232"/>
    </row>
    <row r="607" spans="1:44" x14ac:dyDescent="0.2">
      <c r="A607" s="232"/>
      <c r="B607" s="295" t="s">
        <v>1081</v>
      </c>
      <c r="C607" s="296" t="b">
        <f t="shared" si="9"/>
        <v>0</v>
      </c>
      <c r="D607" s="7"/>
      <c r="E607" s="287">
        <v>3.05</v>
      </c>
      <c r="F607" s="287">
        <v>2.98</v>
      </c>
      <c r="G607" s="287">
        <v>2.93</v>
      </c>
      <c r="H607" s="287">
        <v>2.87</v>
      </c>
      <c r="I607" s="287">
        <v>2.8099999999999996</v>
      </c>
      <c r="J607" s="287">
        <v>2.75</v>
      </c>
      <c r="K607" s="287">
        <v>2.71</v>
      </c>
      <c r="L607" s="287">
        <v>2.6799999999999997</v>
      </c>
      <c r="M607" s="287">
        <v>2.6399999999999997</v>
      </c>
      <c r="N607" s="288">
        <f>M607*(1+Assumptions!$G$48)</f>
        <v>2.6399999999999997</v>
      </c>
      <c r="O607" s="288">
        <f>N607*(1+Assumptions!$G$48)</f>
        <v>2.6399999999999997</v>
      </c>
      <c r="P607" s="288">
        <f>O607*(1+Assumptions!$G$48)</f>
        <v>2.6399999999999997</v>
      </c>
      <c r="Q607" s="288">
        <f>P607*(1+Assumptions!$G$48)</f>
        <v>2.6399999999999997</v>
      </c>
      <c r="R607" s="288">
        <f>Q607*(1+Assumptions!$G$48)</f>
        <v>2.6399999999999997</v>
      </c>
      <c r="S607" s="288">
        <f>R607*(1+Assumptions!$G$48)</f>
        <v>2.6399999999999997</v>
      </c>
      <c r="T607" s="288">
        <f>S607*(1+Assumptions!$G$48)</f>
        <v>2.6399999999999997</v>
      </c>
      <c r="U607" s="288">
        <f>T607*(1+Assumptions!$G$48)</f>
        <v>2.6399999999999997</v>
      </c>
      <c r="V607" s="288">
        <f>U607*(1+Assumptions!$G$48)</f>
        <v>2.6399999999999997</v>
      </c>
      <c r="W607" s="288">
        <f>V607*(1+Assumptions!$G$48)</f>
        <v>2.6399999999999997</v>
      </c>
      <c r="X607" s="288">
        <f>W607*(1+Assumptions!$G$48)</f>
        <v>2.6399999999999997</v>
      </c>
      <c r="Y607" s="232"/>
      <c r="Z607" s="232"/>
      <c r="AA607" s="232"/>
      <c r="AB607" s="232"/>
      <c r="AC607" s="232"/>
      <c r="AD607" s="232"/>
      <c r="AE607" s="232"/>
      <c r="AF607" s="232"/>
      <c r="AG607" s="232"/>
      <c r="AH607" s="232"/>
      <c r="AI607" s="232"/>
      <c r="AJ607" s="232"/>
      <c r="AK607" s="232"/>
      <c r="AL607" s="232"/>
      <c r="AM607" s="232"/>
      <c r="AN607" s="232"/>
      <c r="AO607" s="232"/>
      <c r="AP607" s="232"/>
      <c r="AQ607" s="232"/>
      <c r="AR607" s="232"/>
    </row>
    <row r="608" spans="1:44" x14ac:dyDescent="0.2">
      <c r="A608" s="232"/>
      <c r="B608" s="295" t="s">
        <v>1082</v>
      </c>
      <c r="C608" s="296" t="b">
        <f t="shared" si="9"/>
        <v>0</v>
      </c>
      <c r="D608" s="7"/>
      <c r="E608" s="287">
        <v>3.2999999999999994</v>
      </c>
      <c r="F608" s="287">
        <v>3.3499999999999996</v>
      </c>
      <c r="G608" s="287">
        <v>3.42</v>
      </c>
      <c r="H608" s="287">
        <v>3.4699999999999998</v>
      </c>
      <c r="I608" s="287">
        <v>3.5</v>
      </c>
      <c r="J608" s="287">
        <v>3.5299999999999994</v>
      </c>
      <c r="K608" s="287">
        <v>3.6099999999999994</v>
      </c>
      <c r="L608" s="287">
        <v>3.6899999999999995</v>
      </c>
      <c r="M608" s="287">
        <v>3.71</v>
      </c>
      <c r="N608" s="288">
        <f>M608*(1+Assumptions!$G$48)</f>
        <v>3.71</v>
      </c>
      <c r="O608" s="288">
        <f>N608*(1+Assumptions!$G$48)</f>
        <v>3.71</v>
      </c>
      <c r="P608" s="288">
        <f>O608*(1+Assumptions!$G$48)</f>
        <v>3.71</v>
      </c>
      <c r="Q608" s="288">
        <f>P608*(1+Assumptions!$G$48)</f>
        <v>3.71</v>
      </c>
      <c r="R608" s="288">
        <f>Q608*(1+Assumptions!$G$48)</f>
        <v>3.71</v>
      </c>
      <c r="S608" s="288">
        <f>R608*(1+Assumptions!$G$48)</f>
        <v>3.71</v>
      </c>
      <c r="T608" s="288">
        <f>S608*(1+Assumptions!$G$48)</f>
        <v>3.71</v>
      </c>
      <c r="U608" s="288">
        <f>T608*(1+Assumptions!$G$48)</f>
        <v>3.71</v>
      </c>
      <c r="V608" s="288">
        <f>U608*(1+Assumptions!$G$48)</f>
        <v>3.71</v>
      </c>
      <c r="W608" s="288">
        <f>V608*(1+Assumptions!$G$48)</f>
        <v>3.71</v>
      </c>
      <c r="X608" s="288">
        <f>W608*(1+Assumptions!$G$48)</f>
        <v>3.71</v>
      </c>
      <c r="Y608" s="232"/>
      <c r="Z608" s="232"/>
      <c r="AA608" s="232"/>
      <c r="AB608" s="232"/>
      <c r="AC608" s="232"/>
      <c r="AD608" s="232"/>
      <c r="AE608" s="232"/>
      <c r="AF608" s="232"/>
      <c r="AG608" s="232"/>
      <c r="AH608" s="232"/>
      <c r="AI608" s="232"/>
      <c r="AJ608" s="232"/>
      <c r="AK608" s="232"/>
      <c r="AL608" s="232"/>
      <c r="AM608" s="232"/>
      <c r="AN608" s="232"/>
      <c r="AO608" s="232"/>
      <c r="AP608" s="232"/>
      <c r="AQ608" s="232"/>
      <c r="AR608" s="232"/>
    </row>
    <row r="609" spans="1:44" x14ac:dyDescent="0.2">
      <c r="A609" s="232"/>
      <c r="B609" s="295" t="s">
        <v>1083</v>
      </c>
      <c r="C609" s="296" t="b">
        <f t="shared" si="9"/>
        <v>0</v>
      </c>
      <c r="D609" s="7"/>
      <c r="E609" s="287">
        <v>5.03</v>
      </c>
      <c r="F609" s="287">
        <v>5.1999999999999993</v>
      </c>
      <c r="G609" s="287">
        <v>5.37</v>
      </c>
      <c r="H609" s="287">
        <v>5.53</v>
      </c>
      <c r="I609" s="287">
        <v>5.68</v>
      </c>
      <c r="J609" s="287">
        <v>5.82</v>
      </c>
      <c r="K609" s="287">
        <v>5.98</v>
      </c>
      <c r="L609" s="287">
        <v>6.1399999999999988</v>
      </c>
      <c r="M609" s="287">
        <v>6.31</v>
      </c>
      <c r="N609" s="288">
        <f>M609*(1+Assumptions!$G$48)</f>
        <v>6.31</v>
      </c>
      <c r="O609" s="288">
        <f>N609*(1+Assumptions!$G$48)</f>
        <v>6.31</v>
      </c>
      <c r="P609" s="288">
        <f>O609*(1+Assumptions!$G$48)</f>
        <v>6.31</v>
      </c>
      <c r="Q609" s="288">
        <f>P609*(1+Assumptions!$G$48)</f>
        <v>6.31</v>
      </c>
      <c r="R609" s="288">
        <f>Q609*(1+Assumptions!$G$48)</f>
        <v>6.31</v>
      </c>
      <c r="S609" s="288">
        <f>R609*(1+Assumptions!$G$48)</f>
        <v>6.31</v>
      </c>
      <c r="T609" s="288">
        <f>S609*(1+Assumptions!$G$48)</f>
        <v>6.31</v>
      </c>
      <c r="U609" s="288">
        <f>T609*(1+Assumptions!$G$48)</f>
        <v>6.31</v>
      </c>
      <c r="V609" s="288">
        <f>U609*(1+Assumptions!$G$48)</f>
        <v>6.31</v>
      </c>
      <c r="W609" s="288">
        <f>V609*(1+Assumptions!$G$48)</f>
        <v>6.31</v>
      </c>
      <c r="X609" s="288">
        <f>W609*(1+Assumptions!$G$48)</f>
        <v>6.31</v>
      </c>
      <c r="Y609" s="232"/>
      <c r="Z609" s="232"/>
      <c r="AA609" s="232"/>
      <c r="AB609" s="232"/>
      <c r="AC609" s="232"/>
      <c r="AD609" s="232"/>
      <c r="AE609" s="232"/>
      <c r="AF609" s="232"/>
      <c r="AG609" s="232"/>
      <c r="AH609" s="232"/>
      <c r="AI609" s="232"/>
      <c r="AJ609" s="232"/>
      <c r="AK609" s="232"/>
      <c r="AL609" s="232"/>
      <c r="AM609" s="232"/>
      <c r="AN609" s="232"/>
      <c r="AO609" s="232"/>
      <c r="AP609" s="232"/>
      <c r="AQ609" s="232"/>
      <c r="AR609" s="232"/>
    </row>
    <row r="610" spans="1:44" x14ac:dyDescent="0.2">
      <c r="A610" s="232"/>
      <c r="B610" s="295" t="s">
        <v>1084</v>
      </c>
      <c r="C610" s="296" t="b">
        <f t="shared" si="9"/>
        <v>0</v>
      </c>
      <c r="D610" s="7"/>
      <c r="E610" s="287">
        <v>1.99</v>
      </c>
      <c r="F610" s="287">
        <v>1.94</v>
      </c>
      <c r="G610" s="287">
        <v>1.9</v>
      </c>
      <c r="H610" s="287">
        <v>1.86</v>
      </c>
      <c r="I610" s="287">
        <v>1.82</v>
      </c>
      <c r="J610" s="287">
        <v>1.78</v>
      </c>
      <c r="K610" s="287">
        <v>1.75</v>
      </c>
      <c r="L610" s="287">
        <v>1.72</v>
      </c>
      <c r="M610" s="287">
        <v>1.69</v>
      </c>
      <c r="N610" s="288">
        <f>M610*(1+Assumptions!$G$48)</f>
        <v>1.69</v>
      </c>
      <c r="O610" s="288">
        <f>N610*(1+Assumptions!$G$48)</f>
        <v>1.69</v>
      </c>
      <c r="P610" s="288">
        <f>O610*(1+Assumptions!$G$48)</f>
        <v>1.69</v>
      </c>
      <c r="Q610" s="288">
        <f>P610*(1+Assumptions!$G$48)</f>
        <v>1.69</v>
      </c>
      <c r="R610" s="288">
        <f>Q610*(1+Assumptions!$G$48)</f>
        <v>1.69</v>
      </c>
      <c r="S610" s="288">
        <f>R610*(1+Assumptions!$G$48)</f>
        <v>1.69</v>
      </c>
      <c r="T610" s="288">
        <f>S610*(1+Assumptions!$G$48)</f>
        <v>1.69</v>
      </c>
      <c r="U610" s="288">
        <f>T610*(1+Assumptions!$G$48)</f>
        <v>1.69</v>
      </c>
      <c r="V610" s="288">
        <f>U610*(1+Assumptions!$G$48)</f>
        <v>1.69</v>
      </c>
      <c r="W610" s="288">
        <f>V610*(1+Assumptions!$G$48)</f>
        <v>1.69</v>
      </c>
      <c r="X610" s="288">
        <f>W610*(1+Assumptions!$G$48)</f>
        <v>1.69</v>
      </c>
      <c r="Y610" s="232"/>
      <c r="Z610" s="232"/>
      <c r="AA610" s="232"/>
      <c r="AB610" s="232"/>
      <c r="AC610" s="232"/>
      <c r="AD610" s="232"/>
      <c r="AE610" s="232"/>
      <c r="AF610" s="232"/>
      <c r="AG610" s="232"/>
      <c r="AH610" s="232"/>
      <c r="AI610" s="232"/>
      <c r="AJ610" s="232"/>
      <c r="AK610" s="232"/>
      <c r="AL610" s="232"/>
      <c r="AM610" s="232"/>
      <c r="AN610" s="232"/>
      <c r="AO610" s="232"/>
      <c r="AP610" s="232"/>
      <c r="AQ610" s="232"/>
      <c r="AR610" s="232"/>
    </row>
    <row r="611" spans="1:44" x14ac:dyDescent="0.2">
      <c r="A611" s="232"/>
      <c r="B611" s="295" t="s">
        <v>1085</v>
      </c>
      <c r="C611" s="296" t="b">
        <f t="shared" si="9"/>
        <v>0</v>
      </c>
      <c r="D611" s="7"/>
      <c r="E611" s="287">
        <v>3.6499999999999995</v>
      </c>
      <c r="F611" s="287">
        <v>3.6499999999999995</v>
      </c>
      <c r="G611" s="287">
        <v>3.6</v>
      </c>
      <c r="H611" s="287">
        <v>3.55</v>
      </c>
      <c r="I611" s="287">
        <v>3.48</v>
      </c>
      <c r="J611" s="287">
        <v>3.42</v>
      </c>
      <c r="K611" s="287">
        <v>3.37</v>
      </c>
      <c r="L611" s="287">
        <v>3.33</v>
      </c>
      <c r="M611" s="287">
        <v>3.28</v>
      </c>
      <c r="N611" s="288">
        <f>M611*(1+Assumptions!$G$48)</f>
        <v>3.28</v>
      </c>
      <c r="O611" s="288">
        <f>N611*(1+Assumptions!$G$48)</f>
        <v>3.28</v>
      </c>
      <c r="P611" s="288">
        <f>O611*(1+Assumptions!$G$48)</f>
        <v>3.28</v>
      </c>
      <c r="Q611" s="288">
        <f>P611*(1+Assumptions!$G$48)</f>
        <v>3.28</v>
      </c>
      <c r="R611" s="288">
        <f>Q611*(1+Assumptions!$G$48)</f>
        <v>3.28</v>
      </c>
      <c r="S611" s="288">
        <f>R611*(1+Assumptions!$G$48)</f>
        <v>3.28</v>
      </c>
      <c r="T611" s="288">
        <f>S611*(1+Assumptions!$G$48)</f>
        <v>3.28</v>
      </c>
      <c r="U611" s="288">
        <f>T611*(1+Assumptions!$G$48)</f>
        <v>3.28</v>
      </c>
      <c r="V611" s="288">
        <f>U611*(1+Assumptions!$G$48)</f>
        <v>3.28</v>
      </c>
      <c r="W611" s="288">
        <f>V611*(1+Assumptions!$G$48)</f>
        <v>3.28</v>
      </c>
      <c r="X611" s="288">
        <f>W611*(1+Assumptions!$G$48)</f>
        <v>3.28</v>
      </c>
      <c r="Y611" s="232"/>
      <c r="Z611" s="232"/>
      <c r="AA611" s="232"/>
      <c r="AB611" s="232"/>
      <c r="AC611" s="232"/>
      <c r="AD611" s="232"/>
      <c r="AE611" s="232"/>
      <c r="AF611" s="232"/>
      <c r="AG611" s="232"/>
      <c r="AH611" s="232"/>
      <c r="AI611" s="232"/>
      <c r="AJ611" s="232"/>
      <c r="AK611" s="232"/>
      <c r="AL611" s="232"/>
      <c r="AM611" s="232"/>
      <c r="AN611" s="232"/>
      <c r="AO611" s="232"/>
      <c r="AP611" s="232"/>
      <c r="AQ611" s="232"/>
      <c r="AR611" s="232"/>
    </row>
    <row r="612" spans="1:44" x14ac:dyDescent="0.2">
      <c r="A612" s="232"/>
      <c r="B612" s="295" t="s">
        <v>1086</v>
      </c>
      <c r="C612" s="296" t="b">
        <f t="shared" si="9"/>
        <v>0</v>
      </c>
      <c r="D612" s="7"/>
      <c r="E612" s="287">
        <v>1.6099999999999999</v>
      </c>
      <c r="F612" s="287">
        <v>1.6199999999999999</v>
      </c>
      <c r="G612" s="287">
        <v>1.64</v>
      </c>
      <c r="H612" s="287">
        <v>1.6499999999999997</v>
      </c>
      <c r="I612" s="287">
        <v>1.67</v>
      </c>
      <c r="J612" s="287">
        <v>1.68</v>
      </c>
      <c r="K612" s="287">
        <v>1.7</v>
      </c>
      <c r="L612" s="287">
        <v>1.72</v>
      </c>
      <c r="M612" s="287">
        <v>1.74</v>
      </c>
      <c r="N612" s="288">
        <f>M612*(1+Assumptions!$G$48)</f>
        <v>1.74</v>
      </c>
      <c r="O612" s="288">
        <f>N612*(1+Assumptions!$G$48)</f>
        <v>1.74</v>
      </c>
      <c r="P612" s="288">
        <f>O612*(1+Assumptions!$G$48)</f>
        <v>1.74</v>
      </c>
      <c r="Q612" s="288">
        <f>P612*(1+Assumptions!$G$48)</f>
        <v>1.74</v>
      </c>
      <c r="R612" s="288">
        <f>Q612*(1+Assumptions!$G$48)</f>
        <v>1.74</v>
      </c>
      <c r="S612" s="288">
        <f>R612*(1+Assumptions!$G$48)</f>
        <v>1.74</v>
      </c>
      <c r="T612" s="288">
        <f>S612*(1+Assumptions!$G$48)</f>
        <v>1.74</v>
      </c>
      <c r="U612" s="288">
        <f>T612*(1+Assumptions!$G$48)</f>
        <v>1.74</v>
      </c>
      <c r="V612" s="288">
        <f>U612*(1+Assumptions!$G$48)</f>
        <v>1.74</v>
      </c>
      <c r="W612" s="288">
        <f>V612*(1+Assumptions!$G$48)</f>
        <v>1.74</v>
      </c>
      <c r="X612" s="288">
        <f>W612*(1+Assumptions!$G$48)</f>
        <v>1.74</v>
      </c>
      <c r="Y612" s="232"/>
      <c r="Z612" s="232"/>
      <c r="AA612" s="232"/>
      <c r="AB612" s="232"/>
      <c r="AC612" s="232"/>
      <c r="AD612" s="232"/>
      <c r="AE612" s="232"/>
      <c r="AF612" s="232"/>
      <c r="AG612" s="232"/>
      <c r="AH612" s="232"/>
      <c r="AI612" s="232"/>
      <c r="AJ612" s="232"/>
      <c r="AK612" s="232"/>
      <c r="AL612" s="232"/>
      <c r="AM612" s="232"/>
      <c r="AN612" s="232"/>
      <c r="AO612" s="232"/>
      <c r="AP612" s="232"/>
      <c r="AQ612" s="232"/>
      <c r="AR612" s="232"/>
    </row>
    <row r="613" spans="1:44" x14ac:dyDescent="0.2">
      <c r="A613" s="232"/>
      <c r="B613" s="295" t="s">
        <v>1087</v>
      </c>
      <c r="C613" s="296" t="b">
        <f t="shared" si="9"/>
        <v>0</v>
      </c>
      <c r="D613" s="7"/>
      <c r="E613" s="287">
        <v>4.88</v>
      </c>
      <c r="F613" s="287">
        <v>4.91</v>
      </c>
      <c r="G613" s="287">
        <v>4.9400000000000004</v>
      </c>
      <c r="H613" s="287">
        <v>4.9800000000000004</v>
      </c>
      <c r="I613" s="287">
        <v>5</v>
      </c>
      <c r="J613" s="287">
        <v>5.03</v>
      </c>
      <c r="K613" s="287">
        <v>5.07</v>
      </c>
      <c r="L613" s="287">
        <v>5.1199999999999992</v>
      </c>
      <c r="M613" s="287">
        <v>5.17</v>
      </c>
      <c r="N613" s="288">
        <f>M613*(1+Assumptions!$G$48)</f>
        <v>5.17</v>
      </c>
      <c r="O613" s="288">
        <f>N613*(1+Assumptions!$G$48)</f>
        <v>5.17</v>
      </c>
      <c r="P613" s="288">
        <f>O613*(1+Assumptions!$G$48)</f>
        <v>5.17</v>
      </c>
      <c r="Q613" s="288">
        <f>P613*(1+Assumptions!$G$48)</f>
        <v>5.17</v>
      </c>
      <c r="R613" s="288">
        <f>Q613*(1+Assumptions!$G$48)</f>
        <v>5.17</v>
      </c>
      <c r="S613" s="288">
        <f>R613*(1+Assumptions!$G$48)</f>
        <v>5.17</v>
      </c>
      <c r="T613" s="288">
        <f>S613*(1+Assumptions!$G$48)</f>
        <v>5.17</v>
      </c>
      <c r="U613" s="288">
        <f>T613*(1+Assumptions!$G$48)</f>
        <v>5.17</v>
      </c>
      <c r="V613" s="288">
        <f>U613*(1+Assumptions!$G$48)</f>
        <v>5.17</v>
      </c>
      <c r="W613" s="288">
        <f>V613*(1+Assumptions!$G$48)</f>
        <v>5.17</v>
      </c>
      <c r="X613" s="288">
        <f>W613*(1+Assumptions!$G$48)</f>
        <v>5.17</v>
      </c>
      <c r="Y613" s="232"/>
      <c r="Z613" s="232"/>
      <c r="AA613" s="232"/>
      <c r="AB613" s="232"/>
      <c r="AC613" s="232"/>
      <c r="AD613" s="232"/>
      <c r="AE613" s="232"/>
      <c r="AF613" s="232"/>
      <c r="AG613" s="232"/>
      <c r="AH613" s="232"/>
      <c r="AI613" s="232"/>
      <c r="AJ613" s="232"/>
      <c r="AK613" s="232"/>
      <c r="AL613" s="232"/>
      <c r="AM613" s="232"/>
      <c r="AN613" s="232"/>
      <c r="AO613" s="232"/>
      <c r="AP613" s="232"/>
      <c r="AQ613" s="232"/>
      <c r="AR613" s="232"/>
    </row>
    <row r="614" spans="1:44" x14ac:dyDescent="0.2">
      <c r="A614" s="232"/>
      <c r="B614" s="295" t="s">
        <v>1088</v>
      </c>
      <c r="C614" s="296" t="b">
        <f t="shared" si="9"/>
        <v>0</v>
      </c>
      <c r="D614" s="7"/>
      <c r="E614" s="287">
        <v>2.41</v>
      </c>
      <c r="F614" s="287">
        <v>2.4300000000000002</v>
      </c>
      <c r="G614" s="287">
        <v>2.4500000000000002</v>
      </c>
      <c r="H614" s="287">
        <v>2.46</v>
      </c>
      <c r="I614" s="287">
        <v>2.48</v>
      </c>
      <c r="J614" s="287">
        <v>2.4900000000000002</v>
      </c>
      <c r="K614" s="287">
        <v>2.5099999999999998</v>
      </c>
      <c r="L614" s="287">
        <v>2.54</v>
      </c>
      <c r="M614" s="287">
        <v>2.5599999999999996</v>
      </c>
      <c r="N614" s="288">
        <f>M614*(1+Assumptions!$G$48)</f>
        <v>2.5599999999999996</v>
      </c>
      <c r="O614" s="288">
        <f>N614*(1+Assumptions!$G$48)</f>
        <v>2.5599999999999996</v>
      </c>
      <c r="P614" s="288">
        <f>O614*(1+Assumptions!$G$48)</f>
        <v>2.5599999999999996</v>
      </c>
      <c r="Q614" s="288">
        <f>P614*(1+Assumptions!$G$48)</f>
        <v>2.5599999999999996</v>
      </c>
      <c r="R614" s="288">
        <f>Q614*(1+Assumptions!$G$48)</f>
        <v>2.5599999999999996</v>
      </c>
      <c r="S614" s="288">
        <f>R614*(1+Assumptions!$G$48)</f>
        <v>2.5599999999999996</v>
      </c>
      <c r="T614" s="288">
        <f>S614*(1+Assumptions!$G$48)</f>
        <v>2.5599999999999996</v>
      </c>
      <c r="U614" s="288">
        <f>T614*(1+Assumptions!$G$48)</f>
        <v>2.5599999999999996</v>
      </c>
      <c r="V614" s="288">
        <f>U614*(1+Assumptions!$G$48)</f>
        <v>2.5599999999999996</v>
      </c>
      <c r="W614" s="288">
        <f>V614*(1+Assumptions!$G$48)</f>
        <v>2.5599999999999996</v>
      </c>
      <c r="X614" s="288">
        <f>W614*(1+Assumptions!$G$48)</f>
        <v>2.5599999999999996</v>
      </c>
      <c r="Y614" s="232"/>
      <c r="Z614" s="232"/>
      <c r="AA614" s="232"/>
      <c r="AB614" s="232"/>
      <c r="AC614" s="232"/>
      <c r="AD614" s="232"/>
      <c r="AE614" s="232"/>
      <c r="AF614" s="232"/>
      <c r="AG614" s="232"/>
      <c r="AH614" s="232"/>
      <c r="AI614" s="232"/>
      <c r="AJ614" s="232"/>
      <c r="AK614" s="232"/>
      <c r="AL614" s="232"/>
      <c r="AM614" s="232"/>
      <c r="AN614" s="232"/>
      <c r="AO614" s="232"/>
      <c r="AP614" s="232"/>
      <c r="AQ614" s="232"/>
      <c r="AR614" s="232"/>
    </row>
    <row r="615" spans="1:44" x14ac:dyDescent="0.2">
      <c r="A615" s="232"/>
      <c r="B615" s="295" t="s">
        <v>1089</v>
      </c>
      <c r="C615" s="296" t="b">
        <f t="shared" si="9"/>
        <v>0</v>
      </c>
      <c r="D615" s="7"/>
      <c r="E615" s="287">
        <v>3.72</v>
      </c>
      <c r="F615" s="287">
        <v>3.6099999999999994</v>
      </c>
      <c r="G615" s="287">
        <v>3.49</v>
      </c>
      <c r="H615" s="287">
        <v>3.38</v>
      </c>
      <c r="I615" s="287">
        <v>3.28</v>
      </c>
      <c r="J615" s="287">
        <v>3.1999999999999997</v>
      </c>
      <c r="K615" s="287">
        <v>3.1499999999999995</v>
      </c>
      <c r="L615" s="287">
        <v>3.09</v>
      </c>
      <c r="M615" s="287">
        <v>3.0299999999999994</v>
      </c>
      <c r="N615" s="288">
        <f>M615*(1+Assumptions!$G$48)</f>
        <v>3.0299999999999994</v>
      </c>
      <c r="O615" s="288">
        <f>N615*(1+Assumptions!$G$48)</f>
        <v>3.0299999999999994</v>
      </c>
      <c r="P615" s="288">
        <f>O615*(1+Assumptions!$G$48)</f>
        <v>3.0299999999999994</v>
      </c>
      <c r="Q615" s="288">
        <f>P615*(1+Assumptions!$G$48)</f>
        <v>3.0299999999999994</v>
      </c>
      <c r="R615" s="288">
        <f>Q615*(1+Assumptions!$G$48)</f>
        <v>3.0299999999999994</v>
      </c>
      <c r="S615" s="288">
        <f>R615*(1+Assumptions!$G$48)</f>
        <v>3.0299999999999994</v>
      </c>
      <c r="T615" s="288">
        <f>S615*(1+Assumptions!$G$48)</f>
        <v>3.0299999999999994</v>
      </c>
      <c r="U615" s="288">
        <f>T615*(1+Assumptions!$G$48)</f>
        <v>3.0299999999999994</v>
      </c>
      <c r="V615" s="288">
        <f>U615*(1+Assumptions!$G$48)</f>
        <v>3.0299999999999994</v>
      </c>
      <c r="W615" s="288">
        <f>V615*(1+Assumptions!$G$48)</f>
        <v>3.0299999999999994</v>
      </c>
      <c r="X615" s="288">
        <f>W615*(1+Assumptions!$G$48)</f>
        <v>3.0299999999999994</v>
      </c>
      <c r="Y615" s="232"/>
      <c r="Z615" s="232"/>
      <c r="AA615" s="232"/>
      <c r="AB615" s="232"/>
      <c r="AC615" s="232"/>
      <c r="AD615" s="232"/>
      <c r="AE615" s="232"/>
      <c r="AF615" s="232"/>
      <c r="AG615" s="232"/>
      <c r="AH615" s="232"/>
      <c r="AI615" s="232"/>
      <c r="AJ615" s="232"/>
      <c r="AK615" s="232"/>
      <c r="AL615" s="232"/>
      <c r="AM615" s="232"/>
      <c r="AN615" s="232"/>
      <c r="AO615" s="232"/>
      <c r="AP615" s="232"/>
      <c r="AQ615" s="232"/>
      <c r="AR615" s="232"/>
    </row>
    <row r="616" spans="1:44" x14ac:dyDescent="0.2">
      <c r="A616" s="232"/>
      <c r="B616" s="295" t="s">
        <v>1090</v>
      </c>
      <c r="C616" s="296" t="b">
        <f t="shared" si="9"/>
        <v>0</v>
      </c>
      <c r="D616" s="7"/>
      <c r="E616" s="287">
        <v>3.8099999999999996</v>
      </c>
      <c r="F616" s="287">
        <v>3.79</v>
      </c>
      <c r="G616" s="287">
        <v>3.7699999999999996</v>
      </c>
      <c r="H616" s="287">
        <v>3.76</v>
      </c>
      <c r="I616" s="287">
        <v>3.74</v>
      </c>
      <c r="J616" s="287">
        <v>3.7299999999999995</v>
      </c>
      <c r="K616" s="287">
        <v>3.7299999999999995</v>
      </c>
      <c r="L616" s="287">
        <v>3.74</v>
      </c>
      <c r="M616" s="287">
        <v>3.74</v>
      </c>
      <c r="N616" s="288">
        <f>M616*(1+Assumptions!$G$48)</f>
        <v>3.74</v>
      </c>
      <c r="O616" s="288">
        <f>N616*(1+Assumptions!$G$48)</f>
        <v>3.74</v>
      </c>
      <c r="P616" s="288">
        <f>O616*(1+Assumptions!$G$48)</f>
        <v>3.74</v>
      </c>
      <c r="Q616" s="288">
        <f>P616*(1+Assumptions!$G$48)</f>
        <v>3.74</v>
      </c>
      <c r="R616" s="288">
        <f>Q616*(1+Assumptions!$G$48)</f>
        <v>3.74</v>
      </c>
      <c r="S616" s="288">
        <f>R616*(1+Assumptions!$G$48)</f>
        <v>3.74</v>
      </c>
      <c r="T616" s="288">
        <f>S616*(1+Assumptions!$G$48)</f>
        <v>3.74</v>
      </c>
      <c r="U616" s="288">
        <f>T616*(1+Assumptions!$G$48)</f>
        <v>3.74</v>
      </c>
      <c r="V616" s="288">
        <f>U616*(1+Assumptions!$G$48)</f>
        <v>3.74</v>
      </c>
      <c r="W616" s="288">
        <f>V616*(1+Assumptions!$G$48)</f>
        <v>3.74</v>
      </c>
      <c r="X616" s="288">
        <f>W616*(1+Assumptions!$G$48)</f>
        <v>3.74</v>
      </c>
      <c r="Y616" s="232"/>
      <c r="Z616" s="232"/>
      <c r="AA616" s="232"/>
      <c r="AB616" s="232"/>
      <c r="AC616" s="232"/>
      <c r="AD616" s="232"/>
      <c r="AE616" s="232"/>
      <c r="AF616" s="232"/>
      <c r="AG616" s="232"/>
      <c r="AH616" s="232"/>
      <c r="AI616" s="232"/>
      <c r="AJ616" s="232"/>
      <c r="AK616" s="232"/>
      <c r="AL616" s="232"/>
      <c r="AM616" s="232"/>
      <c r="AN616" s="232"/>
      <c r="AO616" s="232"/>
      <c r="AP616" s="232"/>
      <c r="AQ616" s="232"/>
      <c r="AR616" s="232"/>
    </row>
    <row r="617" spans="1:44" x14ac:dyDescent="0.2">
      <c r="A617" s="232"/>
      <c r="B617" s="295" t="s">
        <v>1091</v>
      </c>
      <c r="C617" s="296" t="b">
        <f t="shared" si="9"/>
        <v>0</v>
      </c>
      <c r="D617" s="7"/>
      <c r="E617" s="287">
        <v>3.52</v>
      </c>
      <c r="F617" s="287">
        <v>3.56</v>
      </c>
      <c r="G617" s="287">
        <v>3.6</v>
      </c>
      <c r="H617" s="287">
        <v>3.64</v>
      </c>
      <c r="I617" s="287">
        <v>3.66</v>
      </c>
      <c r="J617" s="287">
        <v>3.6899999999999995</v>
      </c>
      <c r="K617" s="287">
        <v>3.74</v>
      </c>
      <c r="L617" s="287">
        <v>3.79</v>
      </c>
      <c r="M617" s="287">
        <v>3.84</v>
      </c>
      <c r="N617" s="288">
        <f>M617*(1+Assumptions!$G$48)</f>
        <v>3.84</v>
      </c>
      <c r="O617" s="288">
        <f>N617*(1+Assumptions!$G$48)</f>
        <v>3.84</v>
      </c>
      <c r="P617" s="288">
        <f>O617*(1+Assumptions!$G$48)</f>
        <v>3.84</v>
      </c>
      <c r="Q617" s="288">
        <f>P617*(1+Assumptions!$G$48)</f>
        <v>3.84</v>
      </c>
      <c r="R617" s="288">
        <f>Q617*(1+Assumptions!$G$48)</f>
        <v>3.84</v>
      </c>
      <c r="S617" s="288">
        <f>R617*(1+Assumptions!$G$48)</f>
        <v>3.84</v>
      </c>
      <c r="T617" s="288">
        <f>S617*(1+Assumptions!$G$48)</f>
        <v>3.84</v>
      </c>
      <c r="U617" s="288">
        <f>T617*(1+Assumptions!$G$48)</f>
        <v>3.84</v>
      </c>
      <c r="V617" s="288">
        <f>U617*(1+Assumptions!$G$48)</f>
        <v>3.84</v>
      </c>
      <c r="W617" s="288">
        <f>V617*(1+Assumptions!$G$48)</f>
        <v>3.84</v>
      </c>
      <c r="X617" s="288">
        <f>W617*(1+Assumptions!$G$48)</f>
        <v>3.84</v>
      </c>
      <c r="Y617" s="232"/>
      <c r="Z617" s="232"/>
      <c r="AA617" s="232"/>
      <c r="AB617" s="232"/>
      <c r="AC617" s="232"/>
      <c r="AD617" s="232"/>
      <c r="AE617" s="232"/>
      <c r="AF617" s="232"/>
      <c r="AG617" s="232"/>
      <c r="AH617" s="232"/>
      <c r="AI617" s="232"/>
      <c r="AJ617" s="232"/>
      <c r="AK617" s="232"/>
      <c r="AL617" s="232"/>
      <c r="AM617" s="232"/>
      <c r="AN617" s="232"/>
      <c r="AO617" s="232"/>
      <c r="AP617" s="232"/>
      <c r="AQ617" s="232"/>
      <c r="AR617" s="232"/>
    </row>
    <row r="618" spans="1:44" x14ac:dyDescent="0.2">
      <c r="A618" s="232"/>
      <c r="B618" s="295" t="s">
        <v>1092</v>
      </c>
      <c r="C618" s="296" t="b">
        <f t="shared" si="9"/>
        <v>0</v>
      </c>
      <c r="D618" s="7"/>
      <c r="E618" s="287">
        <v>3.38</v>
      </c>
      <c r="F618" s="287">
        <v>3.4</v>
      </c>
      <c r="G618" s="287">
        <v>3.4299999999999997</v>
      </c>
      <c r="H618" s="287">
        <v>3.45</v>
      </c>
      <c r="I618" s="287">
        <v>3.4699999999999998</v>
      </c>
      <c r="J618" s="287">
        <v>3.49</v>
      </c>
      <c r="K618" s="287">
        <v>3.52</v>
      </c>
      <c r="L618" s="287">
        <v>3.56</v>
      </c>
      <c r="M618" s="287">
        <v>3.59</v>
      </c>
      <c r="N618" s="288">
        <f>M618*(1+Assumptions!$G$48)</f>
        <v>3.59</v>
      </c>
      <c r="O618" s="288">
        <f>N618*(1+Assumptions!$G$48)</f>
        <v>3.59</v>
      </c>
      <c r="P618" s="288">
        <f>O618*(1+Assumptions!$G$48)</f>
        <v>3.59</v>
      </c>
      <c r="Q618" s="288">
        <f>P618*(1+Assumptions!$G$48)</f>
        <v>3.59</v>
      </c>
      <c r="R618" s="288">
        <f>Q618*(1+Assumptions!$G$48)</f>
        <v>3.59</v>
      </c>
      <c r="S618" s="288">
        <f>R618*(1+Assumptions!$G$48)</f>
        <v>3.59</v>
      </c>
      <c r="T618" s="288">
        <f>S618*(1+Assumptions!$G$48)</f>
        <v>3.59</v>
      </c>
      <c r="U618" s="288">
        <f>T618*(1+Assumptions!$G$48)</f>
        <v>3.59</v>
      </c>
      <c r="V618" s="288">
        <f>U618*(1+Assumptions!$G$48)</f>
        <v>3.59</v>
      </c>
      <c r="W618" s="288">
        <f>V618*(1+Assumptions!$G$48)</f>
        <v>3.59</v>
      </c>
      <c r="X618" s="288">
        <f>W618*(1+Assumptions!$G$48)</f>
        <v>3.59</v>
      </c>
      <c r="Y618" s="232"/>
      <c r="Z618" s="232"/>
      <c r="AA618" s="232"/>
      <c r="AB618" s="232"/>
      <c r="AC618" s="232"/>
      <c r="AD618" s="232"/>
      <c r="AE618" s="232"/>
      <c r="AF618" s="232"/>
      <c r="AG618" s="232"/>
      <c r="AH618" s="232"/>
      <c r="AI618" s="232"/>
      <c r="AJ618" s="232"/>
      <c r="AK618" s="232"/>
      <c r="AL618" s="232"/>
      <c r="AM618" s="232"/>
      <c r="AN618" s="232"/>
      <c r="AO618" s="232"/>
      <c r="AP618" s="232"/>
      <c r="AQ618" s="232"/>
      <c r="AR618" s="232"/>
    </row>
    <row r="619" spans="1:44" x14ac:dyDescent="0.2">
      <c r="A619" s="232"/>
      <c r="B619" s="295" t="s">
        <v>1093</v>
      </c>
      <c r="C619" s="296" t="b">
        <f t="shared" si="9"/>
        <v>0</v>
      </c>
      <c r="D619" s="7"/>
      <c r="E619" s="287">
        <v>3.68</v>
      </c>
      <c r="F619" s="287">
        <v>3.71</v>
      </c>
      <c r="G619" s="287">
        <v>3.75</v>
      </c>
      <c r="H619" s="287">
        <v>3.79</v>
      </c>
      <c r="I619" s="287">
        <v>3.8</v>
      </c>
      <c r="J619" s="287">
        <v>3.82</v>
      </c>
      <c r="K619" s="287">
        <v>3.87</v>
      </c>
      <c r="L619" s="287">
        <v>3.9299999999999997</v>
      </c>
      <c r="M619" s="287">
        <v>3.96</v>
      </c>
      <c r="N619" s="288">
        <f>M619*(1+Assumptions!$G$48)</f>
        <v>3.96</v>
      </c>
      <c r="O619" s="288">
        <f>N619*(1+Assumptions!$G$48)</f>
        <v>3.96</v>
      </c>
      <c r="P619" s="288">
        <f>O619*(1+Assumptions!$G$48)</f>
        <v>3.96</v>
      </c>
      <c r="Q619" s="288">
        <f>P619*(1+Assumptions!$G$48)</f>
        <v>3.96</v>
      </c>
      <c r="R619" s="288">
        <f>Q619*(1+Assumptions!$G$48)</f>
        <v>3.96</v>
      </c>
      <c r="S619" s="288">
        <f>R619*(1+Assumptions!$G$48)</f>
        <v>3.96</v>
      </c>
      <c r="T619" s="288">
        <f>S619*(1+Assumptions!$G$48)</f>
        <v>3.96</v>
      </c>
      <c r="U619" s="288">
        <f>T619*(1+Assumptions!$G$48)</f>
        <v>3.96</v>
      </c>
      <c r="V619" s="288">
        <f>U619*(1+Assumptions!$G$48)</f>
        <v>3.96</v>
      </c>
      <c r="W619" s="288">
        <f>V619*(1+Assumptions!$G$48)</f>
        <v>3.96</v>
      </c>
      <c r="X619" s="288">
        <f>W619*(1+Assumptions!$G$48)</f>
        <v>3.96</v>
      </c>
      <c r="Y619" s="232"/>
      <c r="Z619" s="232"/>
      <c r="AA619" s="232"/>
      <c r="AB619" s="232"/>
      <c r="AC619" s="232"/>
      <c r="AD619" s="232"/>
      <c r="AE619" s="232"/>
      <c r="AF619" s="232"/>
      <c r="AG619" s="232"/>
      <c r="AH619" s="232"/>
      <c r="AI619" s="232"/>
      <c r="AJ619" s="232"/>
      <c r="AK619" s="232"/>
      <c r="AL619" s="232"/>
      <c r="AM619" s="232"/>
      <c r="AN619" s="232"/>
      <c r="AO619" s="232"/>
      <c r="AP619" s="232"/>
      <c r="AQ619" s="232"/>
      <c r="AR619" s="232"/>
    </row>
    <row r="620" spans="1:44" x14ac:dyDescent="0.2">
      <c r="A620" s="232"/>
      <c r="B620" s="295" t="s">
        <v>569</v>
      </c>
      <c r="C620" s="296" t="b">
        <f t="shared" si="9"/>
        <v>0</v>
      </c>
      <c r="D620" s="7"/>
      <c r="E620" s="287">
        <v>1.1200000000000001</v>
      </c>
      <c r="F620" s="287">
        <v>1.1100000000000001</v>
      </c>
      <c r="G620" s="287">
        <v>1.1100000000000001</v>
      </c>
      <c r="H620" s="287">
        <v>1.1100000000000001</v>
      </c>
      <c r="I620" s="287">
        <v>1.1100000000000001</v>
      </c>
      <c r="J620" s="287">
        <v>1.1000000000000001</v>
      </c>
      <c r="K620" s="287">
        <v>1.1000000000000001</v>
      </c>
      <c r="L620" s="287">
        <v>1.1000000000000001</v>
      </c>
      <c r="M620" s="287">
        <v>1.1000000000000001</v>
      </c>
      <c r="N620" s="288">
        <f>M620*(1+Assumptions!$G$48)</f>
        <v>1.1000000000000001</v>
      </c>
      <c r="O620" s="288">
        <f>N620*(1+Assumptions!$G$48)</f>
        <v>1.1000000000000001</v>
      </c>
      <c r="P620" s="288">
        <f>O620*(1+Assumptions!$G$48)</f>
        <v>1.1000000000000001</v>
      </c>
      <c r="Q620" s="288">
        <f>P620*(1+Assumptions!$G$48)</f>
        <v>1.1000000000000001</v>
      </c>
      <c r="R620" s="288">
        <f>Q620*(1+Assumptions!$G$48)</f>
        <v>1.1000000000000001</v>
      </c>
      <c r="S620" s="288">
        <f>R620*(1+Assumptions!$G$48)</f>
        <v>1.1000000000000001</v>
      </c>
      <c r="T620" s="288">
        <f>S620*(1+Assumptions!$G$48)</f>
        <v>1.1000000000000001</v>
      </c>
      <c r="U620" s="288">
        <f>T620*(1+Assumptions!$G$48)</f>
        <v>1.1000000000000001</v>
      </c>
      <c r="V620" s="288">
        <f>U620*(1+Assumptions!$G$48)</f>
        <v>1.1000000000000001</v>
      </c>
      <c r="W620" s="288">
        <f>V620*(1+Assumptions!$G$48)</f>
        <v>1.1000000000000001</v>
      </c>
      <c r="X620" s="288">
        <f>W620*(1+Assumptions!$G$48)</f>
        <v>1.1000000000000001</v>
      </c>
      <c r="Y620" s="232"/>
      <c r="Z620" s="232"/>
      <c r="AA620" s="232"/>
      <c r="AB620" s="232"/>
      <c r="AC620" s="232"/>
      <c r="AD620" s="232"/>
      <c r="AE620" s="232"/>
      <c r="AF620" s="232"/>
      <c r="AG620" s="232"/>
      <c r="AH620" s="232"/>
      <c r="AI620" s="232"/>
      <c r="AJ620" s="232"/>
      <c r="AK620" s="232"/>
      <c r="AL620" s="232"/>
      <c r="AM620" s="232"/>
      <c r="AN620" s="232"/>
      <c r="AO620" s="232"/>
      <c r="AP620" s="232"/>
      <c r="AQ620" s="232"/>
      <c r="AR620" s="232"/>
    </row>
    <row r="621" spans="1:44" x14ac:dyDescent="0.2">
      <c r="A621" s="232"/>
      <c r="B621" s="295" t="s">
        <v>570</v>
      </c>
      <c r="C621" s="296" t="b">
        <f t="shared" si="9"/>
        <v>0</v>
      </c>
      <c r="D621" s="7"/>
      <c r="E621" s="287">
        <v>3.99</v>
      </c>
      <c r="F621" s="287">
        <v>4</v>
      </c>
      <c r="G621" s="287">
        <v>4.03</v>
      </c>
      <c r="H621" s="287">
        <v>4.04</v>
      </c>
      <c r="I621" s="287">
        <v>4.03</v>
      </c>
      <c r="J621" s="287">
        <v>4.0199999999999996</v>
      </c>
      <c r="K621" s="287">
        <v>4.04</v>
      </c>
      <c r="L621" s="287">
        <v>4.07</v>
      </c>
      <c r="M621" s="287">
        <v>4.07</v>
      </c>
      <c r="N621" s="288">
        <f>M621*(1+Assumptions!$G$48)</f>
        <v>4.07</v>
      </c>
      <c r="O621" s="288">
        <f>N621*(1+Assumptions!$G$48)</f>
        <v>4.07</v>
      </c>
      <c r="P621" s="288">
        <f>O621*(1+Assumptions!$G$48)</f>
        <v>4.07</v>
      </c>
      <c r="Q621" s="288">
        <f>P621*(1+Assumptions!$G$48)</f>
        <v>4.07</v>
      </c>
      <c r="R621" s="288">
        <f>Q621*(1+Assumptions!$G$48)</f>
        <v>4.07</v>
      </c>
      <c r="S621" s="288">
        <f>R621*(1+Assumptions!$G$48)</f>
        <v>4.07</v>
      </c>
      <c r="T621" s="288">
        <f>S621*(1+Assumptions!$G$48)</f>
        <v>4.07</v>
      </c>
      <c r="U621" s="288">
        <f>T621*(1+Assumptions!$G$48)</f>
        <v>4.07</v>
      </c>
      <c r="V621" s="288">
        <f>U621*(1+Assumptions!$G$48)</f>
        <v>4.07</v>
      </c>
      <c r="W621" s="288">
        <f>V621*(1+Assumptions!$G$48)</f>
        <v>4.07</v>
      </c>
      <c r="X621" s="288">
        <f>W621*(1+Assumptions!$G$48)</f>
        <v>4.07</v>
      </c>
      <c r="Y621" s="232"/>
      <c r="Z621" s="232"/>
      <c r="AA621" s="232"/>
      <c r="AB621" s="232"/>
      <c r="AC621" s="232"/>
      <c r="AD621" s="232"/>
      <c r="AE621" s="232"/>
      <c r="AF621" s="232"/>
      <c r="AG621" s="232"/>
      <c r="AH621" s="232"/>
      <c r="AI621" s="232"/>
      <c r="AJ621" s="232"/>
      <c r="AK621" s="232"/>
      <c r="AL621" s="232"/>
      <c r="AM621" s="232"/>
      <c r="AN621" s="232"/>
      <c r="AO621" s="232"/>
      <c r="AP621" s="232"/>
      <c r="AQ621" s="232"/>
      <c r="AR621" s="232"/>
    </row>
    <row r="622" spans="1:44" x14ac:dyDescent="0.2">
      <c r="A622" s="232"/>
      <c r="B622" s="295" t="s">
        <v>571</v>
      </c>
      <c r="C622" s="296" t="b">
        <f t="shared" si="9"/>
        <v>0</v>
      </c>
      <c r="D622" s="7"/>
      <c r="E622" s="287">
        <v>5.9099999999999993</v>
      </c>
      <c r="F622" s="287">
        <v>5.94</v>
      </c>
      <c r="G622" s="287">
        <v>5.98</v>
      </c>
      <c r="H622" s="287">
        <v>6.01</v>
      </c>
      <c r="I622" s="287">
        <v>6.01</v>
      </c>
      <c r="J622" s="287">
        <v>6.02</v>
      </c>
      <c r="K622" s="287">
        <v>6.0499999999999989</v>
      </c>
      <c r="L622" s="287">
        <v>6.0799999999999992</v>
      </c>
      <c r="M622" s="287">
        <v>6.0799999999999992</v>
      </c>
      <c r="N622" s="288">
        <f>M622*(1+Assumptions!$G$48)</f>
        <v>6.0799999999999992</v>
      </c>
      <c r="O622" s="288">
        <f>N622*(1+Assumptions!$G$48)</f>
        <v>6.0799999999999992</v>
      </c>
      <c r="P622" s="288">
        <f>O622*(1+Assumptions!$G$48)</f>
        <v>6.0799999999999992</v>
      </c>
      <c r="Q622" s="288">
        <f>P622*(1+Assumptions!$G$48)</f>
        <v>6.0799999999999992</v>
      </c>
      <c r="R622" s="288">
        <f>Q622*(1+Assumptions!$G$48)</f>
        <v>6.0799999999999992</v>
      </c>
      <c r="S622" s="288">
        <f>R622*(1+Assumptions!$G$48)</f>
        <v>6.0799999999999992</v>
      </c>
      <c r="T622" s="288">
        <f>S622*(1+Assumptions!$G$48)</f>
        <v>6.0799999999999992</v>
      </c>
      <c r="U622" s="288">
        <f>T622*(1+Assumptions!$G$48)</f>
        <v>6.0799999999999992</v>
      </c>
      <c r="V622" s="288">
        <f>U622*(1+Assumptions!$G$48)</f>
        <v>6.0799999999999992</v>
      </c>
      <c r="W622" s="288">
        <f>V622*(1+Assumptions!$G$48)</f>
        <v>6.0799999999999992</v>
      </c>
      <c r="X622" s="288">
        <f>W622*(1+Assumptions!$G$48)</f>
        <v>6.0799999999999992</v>
      </c>
      <c r="Y622" s="232"/>
      <c r="Z622" s="232"/>
      <c r="AA622" s="232"/>
      <c r="AB622" s="232"/>
      <c r="AC622" s="232"/>
      <c r="AD622" s="232"/>
      <c r="AE622" s="232"/>
      <c r="AF622" s="232"/>
      <c r="AG622" s="232"/>
      <c r="AH622" s="232"/>
      <c r="AI622" s="232"/>
      <c r="AJ622" s="232"/>
      <c r="AK622" s="232"/>
      <c r="AL622" s="232"/>
      <c r="AM622" s="232"/>
      <c r="AN622" s="232"/>
      <c r="AO622" s="232"/>
      <c r="AP622" s="232"/>
      <c r="AQ622" s="232"/>
      <c r="AR622" s="232"/>
    </row>
    <row r="623" spans="1:44" x14ac:dyDescent="0.2">
      <c r="A623" s="232"/>
      <c r="B623" s="295" t="s">
        <v>572</v>
      </c>
      <c r="C623" s="296" t="b">
        <f t="shared" si="9"/>
        <v>0</v>
      </c>
      <c r="D623" s="7"/>
      <c r="E623" s="287">
        <v>3.4299999999999997</v>
      </c>
      <c r="F623" s="287">
        <v>3.42</v>
      </c>
      <c r="G623" s="287">
        <v>3.4299999999999997</v>
      </c>
      <c r="H623" s="287">
        <v>3.42</v>
      </c>
      <c r="I623" s="287">
        <v>3.41</v>
      </c>
      <c r="J623" s="287">
        <v>3.3899999999999997</v>
      </c>
      <c r="K623" s="287">
        <v>3.3899999999999997</v>
      </c>
      <c r="L623" s="287">
        <v>3.4</v>
      </c>
      <c r="M623" s="287">
        <v>3.3899999999999997</v>
      </c>
      <c r="N623" s="288">
        <f>M623*(1+Assumptions!$G$48)</f>
        <v>3.3899999999999997</v>
      </c>
      <c r="O623" s="288">
        <f>N623*(1+Assumptions!$G$48)</f>
        <v>3.3899999999999997</v>
      </c>
      <c r="P623" s="288">
        <f>O623*(1+Assumptions!$G$48)</f>
        <v>3.3899999999999997</v>
      </c>
      <c r="Q623" s="288">
        <f>P623*(1+Assumptions!$G$48)</f>
        <v>3.3899999999999997</v>
      </c>
      <c r="R623" s="288">
        <f>Q623*(1+Assumptions!$G$48)</f>
        <v>3.3899999999999997</v>
      </c>
      <c r="S623" s="288">
        <f>R623*(1+Assumptions!$G$48)</f>
        <v>3.3899999999999997</v>
      </c>
      <c r="T623" s="288">
        <f>S623*(1+Assumptions!$G$48)</f>
        <v>3.3899999999999997</v>
      </c>
      <c r="U623" s="288">
        <f>T623*(1+Assumptions!$G$48)</f>
        <v>3.3899999999999997</v>
      </c>
      <c r="V623" s="288">
        <f>U623*(1+Assumptions!$G$48)</f>
        <v>3.3899999999999997</v>
      </c>
      <c r="W623" s="288">
        <f>V623*(1+Assumptions!$G$48)</f>
        <v>3.3899999999999997</v>
      </c>
      <c r="X623" s="288">
        <f>W623*(1+Assumptions!$G$48)</f>
        <v>3.3899999999999997</v>
      </c>
      <c r="Y623" s="232"/>
      <c r="Z623" s="232"/>
      <c r="AA623" s="232"/>
      <c r="AB623" s="232"/>
      <c r="AC623" s="232"/>
      <c r="AD623" s="232"/>
      <c r="AE623" s="232"/>
      <c r="AF623" s="232"/>
      <c r="AG623" s="232"/>
      <c r="AH623" s="232"/>
      <c r="AI623" s="232"/>
      <c r="AJ623" s="232"/>
      <c r="AK623" s="232"/>
      <c r="AL623" s="232"/>
      <c r="AM623" s="232"/>
      <c r="AN623" s="232"/>
      <c r="AO623" s="232"/>
      <c r="AP623" s="232"/>
      <c r="AQ623" s="232"/>
      <c r="AR623" s="232"/>
    </row>
    <row r="624" spans="1:44" x14ac:dyDescent="0.2">
      <c r="A624" s="232"/>
      <c r="B624" s="295" t="s">
        <v>573</v>
      </c>
      <c r="C624" s="296" t="b">
        <f t="shared" si="9"/>
        <v>0</v>
      </c>
      <c r="D624" s="7"/>
      <c r="E624" s="287">
        <v>5.56</v>
      </c>
      <c r="F624" s="287">
        <v>5.61</v>
      </c>
      <c r="G624" s="287">
        <v>5.69</v>
      </c>
      <c r="H624" s="287">
        <v>5.77</v>
      </c>
      <c r="I624" s="287">
        <v>5.8</v>
      </c>
      <c r="J624" s="287">
        <v>5.82</v>
      </c>
      <c r="K624" s="287">
        <v>5.9099999999999993</v>
      </c>
      <c r="L624" s="287">
        <v>6.01</v>
      </c>
      <c r="M624" s="287">
        <v>6.0399999999999991</v>
      </c>
      <c r="N624" s="288">
        <f>M624*(1+Assumptions!$G$48)</f>
        <v>6.0399999999999991</v>
      </c>
      <c r="O624" s="288">
        <f>N624*(1+Assumptions!$G$48)</f>
        <v>6.0399999999999991</v>
      </c>
      <c r="P624" s="288">
        <f>O624*(1+Assumptions!$G$48)</f>
        <v>6.0399999999999991</v>
      </c>
      <c r="Q624" s="288">
        <f>P624*(1+Assumptions!$G$48)</f>
        <v>6.0399999999999991</v>
      </c>
      <c r="R624" s="288">
        <f>Q624*(1+Assumptions!$G$48)</f>
        <v>6.0399999999999991</v>
      </c>
      <c r="S624" s="288">
        <f>R624*(1+Assumptions!$G$48)</f>
        <v>6.0399999999999991</v>
      </c>
      <c r="T624" s="288">
        <f>S624*(1+Assumptions!$G$48)</f>
        <v>6.0399999999999991</v>
      </c>
      <c r="U624" s="288">
        <f>T624*(1+Assumptions!$G$48)</f>
        <v>6.0399999999999991</v>
      </c>
      <c r="V624" s="288">
        <f>U624*(1+Assumptions!$G$48)</f>
        <v>6.0399999999999991</v>
      </c>
      <c r="W624" s="288">
        <f>V624*(1+Assumptions!$G$48)</f>
        <v>6.0399999999999991</v>
      </c>
      <c r="X624" s="288">
        <f>W624*(1+Assumptions!$G$48)</f>
        <v>6.0399999999999991</v>
      </c>
      <c r="Y624" s="232"/>
      <c r="Z624" s="232"/>
      <c r="AA624" s="232"/>
      <c r="AB624" s="232"/>
      <c r="AC624" s="232"/>
      <c r="AD624" s="232"/>
      <c r="AE624" s="232"/>
      <c r="AF624" s="232"/>
      <c r="AG624" s="232"/>
      <c r="AH624" s="232"/>
      <c r="AI624" s="232"/>
      <c r="AJ624" s="232"/>
      <c r="AK624" s="232"/>
      <c r="AL624" s="232"/>
      <c r="AM624" s="232"/>
      <c r="AN624" s="232"/>
      <c r="AO624" s="232"/>
      <c r="AP624" s="232"/>
      <c r="AQ624" s="232"/>
      <c r="AR624" s="232"/>
    </row>
    <row r="625" spans="1:44" x14ac:dyDescent="0.2">
      <c r="A625" s="232"/>
      <c r="B625" s="295" t="s">
        <v>574</v>
      </c>
      <c r="C625" s="296" t="b">
        <f t="shared" si="9"/>
        <v>0</v>
      </c>
      <c r="D625" s="7"/>
      <c r="E625" s="287">
        <v>6.5</v>
      </c>
      <c r="F625" s="287">
        <v>6.5199999999999987</v>
      </c>
      <c r="G625" s="287">
        <v>6.56</v>
      </c>
      <c r="H625" s="287">
        <v>6.59</v>
      </c>
      <c r="I625" s="287">
        <v>6.59</v>
      </c>
      <c r="J625" s="287">
        <v>6.5999999999999988</v>
      </c>
      <c r="K625" s="287">
        <v>6.65</v>
      </c>
      <c r="L625" s="287">
        <v>6.6999999999999993</v>
      </c>
      <c r="M625" s="287">
        <v>6.6999999999999993</v>
      </c>
      <c r="N625" s="288">
        <f>M625*(1+Assumptions!$G$48)</f>
        <v>6.6999999999999993</v>
      </c>
      <c r="O625" s="288">
        <f>N625*(1+Assumptions!$G$48)</f>
        <v>6.6999999999999993</v>
      </c>
      <c r="P625" s="288">
        <f>O625*(1+Assumptions!$G$48)</f>
        <v>6.6999999999999993</v>
      </c>
      <c r="Q625" s="288">
        <f>P625*(1+Assumptions!$G$48)</f>
        <v>6.6999999999999993</v>
      </c>
      <c r="R625" s="288">
        <f>Q625*(1+Assumptions!$G$48)</f>
        <v>6.6999999999999993</v>
      </c>
      <c r="S625" s="288">
        <f>R625*(1+Assumptions!$G$48)</f>
        <v>6.6999999999999993</v>
      </c>
      <c r="T625" s="288">
        <f>S625*(1+Assumptions!$G$48)</f>
        <v>6.6999999999999993</v>
      </c>
      <c r="U625" s="288">
        <f>T625*(1+Assumptions!$G$48)</f>
        <v>6.6999999999999993</v>
      </c>
      <c r="V625" s="288">
        <f>U625*(1+Assumptions!$G$48)</f>
        <v>6.6999999999999993</v>
      </c>
      <c r="W625" s="288">
        <f>V625*(1+Assumptions!$G$48)</f>
        <v>6.6999999999999993</v>
      </c>
      <c r="X625" s="288">
        <f>W625*(1+Assumptions!$G$48)</f>
        <v>6.6999999999999993</v>
      </c>
      <c r="Y625" s="232"/>
      <c r="Z625" s="232"/>
      <c r="AA625" s="232"/>
      <c r="AB625" s="232"/>
      <c r="AC625" s="232"/>
      <c r="AD625" s="232"/>
      <c r="AE625" s="232"/>
      <c r="AF625" s="232"/>
      <c r="AG625" s="232"/>
      <c r="AH625" s="232"/>
      <c r="AI625" s="232"/>
      <c r="AJ625" s="232"/>
      <c r="AK625" s="232"/>
      <c r="AL625" s="232"/>
      <c r="AM625" s="232"/>
      <c r="AN625" s="232"/>
      <c r="AO625" s="232"/>
      <c r="AP625" s="232"/>
      <c r="AQ625" s="232"/>
      <c r="AR625" s="232"/>
    </row>
    <row r="626" spans="1:44" x14ac:dyDescent="0.2">
      <c r="A626" s="232"/>
      <c r="B626" s="295" t="s">
        <v>1094</v>
      </c>
      <c r="C626" s="296" t="b">
        <f t="shared" si="9"/>
        <v>0</v>
      </c>
      <c r="D626" s="7"/>
      <c r="E626" s="287">
        <v>0</v>
      </c>
      <c r="F626" s="287">
        <v>17.489999999999998</v>
      </c>
      <c r="G626" s="287">
        <v>18.43</v>
      </c>
      <c r="H626" s="287">
        <v>19.09</v>
      </c>
      <c r="I626" s="287">
        <v>19.72</v>
      </c>
      <c r="J626" s="287">
        <v>20.34</v>
      </c>
      <c r="K626" s="287">
        <v>21.1</v>
      </c>
      <c r="L626" s="287">
        <v>21.869999999999997</v>
      </c>
      <c r="M626" s="287">
        <v>22.46</v>
      </c>
      <c r="N626" s="288">
        <f>M626*(1+Assumptions!$G$48)</f>
        <v>22.46</v>
      </c>
      <c r="O626" s="288">
        <f>N626*(1+Assumptions!$G$48)</f>
        <v>22.46</v>
      </c>
      <c r="P626" s="288">
        <f>O626*(1+Assumptions!$G$48)</f>
        <v>22.46</v>
      </c>
      <c r="Q626" s="288">
        <f>P626*(1+Assumptions!$G$48)</f>
        <v>22.46</v>
      </c>
      <c r="R626" s="288">
        <f>Q626*(1+Assumptions!$G$48)</f>
        <v>22.46</v>
      </c>
      <c r="S626" s="288">
        <f>R626*(1+Assumptions!$G$48)</f>
        <v>22.46</v>
      </c>
      <c r="T626" s="288">
        <f>S626*(1+Assumptions!$G$48)</f>
        <v>22.46</v>
      </c>
      <c r="U626" s="288">
        <f>T626*(1+Assumptions!$G$48)</f>
        <v>22.46</v>
      </c>
      <c r="V626" s="288">
        <f>U626*(1+Assumptions!$G$48)</f>
        <v>22.46</v>
      </c>
      <c r="W626" s="288">
        <f>V626*(1+Assumptions!$G$48)</f>
        <v>22.46</v>
      </c>
      <c r="X626" s="288">
        <f>W626*(1+Assumptions!$G$48)</f>
        <v>22.46</v>
      </c>
      <c r="Y626" s="232"/>
      <c r="Z626" s="232"/>
      <c r="AA626" s="232"/>
      <c r="AB626" s="232"/>
      <c r="AC626" s="232"/>
      <c r="AD626" s="232"/>
      <c r="AE626" s="232"/>
      <c r="AF626" s="232"/>
      <c r="AG626" s="232"/>
      <c r="AH626" s="232"/>
      <c r="AI626" s="232"/>
      <c r="AJ626" s="232"/>
      <c r="AK626" s="232"/>
      <c r="AL626" s="232"/>
      <c r="AM626" s="232"/>
      <c r="AN626" s="232"/>
      <c r="AO626" s="232"/>
      <c r="AP626" s="232"/>
      <c r="AQ626" s="232"/>
      <c r="AR626" s="232"/>
    </row>
    <row r="627" spans="1:44" x14ac:dyDescent="0.2">
      <c r="A627" s="232"/>
      <c r="B627" s="295" t="s">
        <v>1095</v>
      </c>
      <c r="C627" s="296" t="b">
        <f t="shared" si="9"/>
        <v>0</v>
      </c>
      <c r="D627" s="7"/>
      <c r="E627" s="287">
        <v>0</v>
      </c>
      <c r="F627" s="287">
        <v>17.09</v>
      </c>
      <c r="G627" s="287">
        <v>17.95</v>
      </c>
      <c r="H627" s="287">
        <v>18.52</v>
      </c>
      <c r="I627" s="287">
        <v>19.049999999999997</v>
      </c>
      <c r="J627" s="287">
        <v>19.579999999999998</v>
      </c>
      <c r="K627" s="287">
        <v>20.23</v>
      </c>
      <c r="L627" s="287">
        <v>20.909999999999997</v>
      </c>
      <c r="M627" s="287">
        <v>21.409999999999997</v>
      </c>
      <c r="N627" s="288">
        <f>M627*(1+Assumptions!$G$48)</f>
        <v>21.409999999999997</v>
      </c>
      <c r="O627" s="288">
        <f>N627*(1+Assumptions!$G$48)</f>
        <v>21.409999999999997</v>
      </c>
      <c r="P627" s="288">
        <f>O627*(1+Assumptions!$G$48)</f>
        <v>21.409999999999997</v>
      </c>
      <c r="Q627" s="288">
        <f>P627*(1+Assumptions!$G$48)</f>
        <v>21.409999999999997</v>
      </c>
      <c r="R627" s="288">
        <f>Q627*(1+Assumptions!$G$48)</f>
        <v>21.409999999999997</v>
      </c>
      <c r="S627" s="288">
        <f>R627*(1+Assumptions!$G$48)</f>
        <v>21.409999999999997</v>
      </c>
      <c r="T627" s="288">
        <f>S627*(1+Assumptions!$G$48)</f>
        <v>21.409999999999997</v>
      </c>
      <c r="U627" s="288">
        <f>T627*(1+Assumptions!$G$48)</f>
        <v>21.409999999999997</v>
      </c>
      <c r="V627" s="288">
        <f>U627*(1+Assumptions!$G$48)</f>
        <v>21.409999999999997</v>
      </c>
      <c r="W627" s="288">
        <f>V627*(1+Assumptions!$G$48)</f>
        <v>21.409999999999997</v>
      </c>
      <c r="X627" s="288">
        <f>W627*(1+Assumptions!$G$48)</f>
        <v>21.409999999999997</v>
      </c>
      <c r="Y627" s="232"/>
      <c r="Z627" s="232"/>
      <c r="AA627" s="232"/>
      <c r="AB627" s="232"/>
      <c r="AC627" s="232"/>
      <c r="AD627" s="232"/>
      <c r="AE627" s="232"/>
      <c r="AF627" s="232"/>
      <c r="AG627" s="232"/>
      <c r="AH627" s="232"/>
      <c r="AI627" s="232"/>
      <c r="AJ627" s="232"/>
      <c r="AK627" s="232"/>
      <c r="AL627" s="232"/>
      <c r="AM627" s="232"/>
      <c r="AN627" s="232"/>
      <c r="AO627" s="232"/>
      <c r="AP627" s="232"/>
      <c r="AQ627" s="232"/>
      <c r="AR627" s="232"/>
    </row>
    <row r="628" spans="1:44" x14ac:dyDescent="0.2">
      <c r="A628" s="232"/>
      <c r="B628" s="295" t="s">
        <v>1096</v>
      </c>
      <c r="C628" s="296" t="b">
        <f t="shared" si="9"/>
        <v>0</v>
      </c>
      <c r="D628" s="7"/>
      <c r="E628" s="287">
        <v>0</v>
      </c>
      <c r="F628" s="287">
        <v>13.15</v>
      </c>
      <c r="G628" s="287">
        <v>13.509999999999998</v>
      </c>
      <c r="H628" s="287">
        <v>13.8</v>
      </c>
      <c r="I628" s="287">
        <v>13.879999999999999</v>
      </c>
      <c r="J628" s="287">
        <v>14.03</v>
      </c>
      <c r="K628" s="287">
        <v>14.24</v>
      </c>
      <c r="L628" s="287">
        <v>14.48</v>
      </c>
      <c r="M628" s="287">
        <v>14.599999999999998</v>
      </c>
      <c r="N628" s="288">
        <f>M628*(1+Assumptions!$G$48)</f>
        <v>14.599999999999998</v>
      </c>
      <c r="O628" s="288">
        <f>N628*(1+Assumptions!$G$48)</f>
        <v>14.599999999999998</v>
      </c>
      <c r="P628" s="288">
        <f>O628*(1+Assumptions!$G$48)</f>
        <v>14.599999999999998</v>
      </c>
      <c r="Q628" s="288">
        <f>P628*(1+Assumptions!$G$48)</f>
        <v>14.599999999999998</v>
      </c>
      <c r="R628" s="288">
        <f>Q628*(1+Assumptions!$G$48)</f>
        <v>14.599999999999998</v>
      </c>
      <c r="S628" s="288">
        <f>R628*(1+Assumptions!$G$48)</f>
        <v>14.599999999999998</v>
      </c>
      <c r="T628" s="288">
        <f>S628*(1+Assumptions!$G$48)</f>
        <v>14.599999999999998</v>
      </c>
      <c r="U628" s="288">
        <f>T628*(1+Assumptions!$G$48)</f>
        <v>14.599999999999998</v>
      </c>
      <c r="V628" s="288">
        <f>U628*(1+Assumptions!$G$48)</f>
        <v>14.599999999999998</v>
      </c>
      <c r="W628" s="288">
        <f>V628*(1+Assumptions!$G$48)</f>
        <v>14.599999999999998</v>
      </c>
      <c r="X628" s="288">
        <f>W628*(1+Assumptions!$G$48)</f>
        <v>14.599999999999998</v>
      </c>
      <c r="Y628" s="232"/>
      <c r="Z628" s="232"/>
      <c r="AA628" s="232"/>
      <c r="AB628" s="232"/>
      <c r="AC628" s="232"/>
      <c r="AD628" s="232"/>
      <c r="AE628" s="232"/>
      <c r="AF628" s="232"/>
      <c r="AG628" s="232"/>
      <c r="AH628" s="232"/>
      <c r="AI628" s="232"/>
      <c r="AJ628" s="232"/>
      <c r="AK628" s="232"/>
      <c r="AL628" s="232"/>
      <c r="AM628" s="232"/>
      <c r="AN628" s="232"/>
      <c r="AO628" s="232"/>
      <c r="AP628" s="232"/>
      <c r="AQ628" s="232"/>
      <c r="AR628" s="232"/>
    </row>
    <row r="629" spans="1:44" x14ac:dyDescent="0.2">
      <c r="A629" s="232"/>
      <c r="B629" s="295" t="s">
        <v>1097</v>
      </c>
      <c r="C629" s="296" t="b">
        <f t="shared" si="9"/>
        <v>0</v>
      </c>
      <c r="D629" s="7"/>
      <c r="E629" s="287">
        <v>0</v>
      </c>
      <c r="F629" s="287">
        <v>18.2</v>
      </c>
      <c r="G629" s="287">
        <v>18.97</v>
      </c>
      <c r="H629" s="287">
        <v>19.7</v>
      </c>
      <c r="I629" s="287">
        <v>20.32</v>
      </c>
      <c r="J629" s="287">
        <v>20.95</v>
      </c>
      <c r="K629" s="287">
        <v>21.72</v>
      </c>
      <c r="L629" s="287">
        <v>22.64</v>
      </c>
      <c r="M629" s="287">
        <v>23.28</v>
      </c>
      <c r="N629" s="288">
        <f>M629*(1+Assumptions!$G$48)</f>
        <v>23.28</v>
      </c>
      <c r="O629" s="288">
        <f>N629*(1+Assumptions!$G$48)</f>
        <v>23.28</v>
      </c>
      <c r="P629" s="288">
        <f>O629*(1+Assumptions!$G$48)</f>
        <v>23.28</v>
      </c>
      <c r="Q629" s="288">
        <f>P629*(1+Assumptions!$G$48)</f>
        <v>23.28</v>
      </c>
      <c r="R629" s="288">
        <f>Q629*(1+Assumptions!$G$48)</f>
        <v>23.28</v>
      </c>
      <c r="S629" s="288">
        <f>R629*(1+Assumptions!$G$48)</f>
        <v>23.28</v>
      </c>
      <c r="T629" s="288">
        <f>S629*(1+Assumptions!$G$48)</f>
        <v>23.28</v>
      </c>
      <c r="U629" s="288">
        <f>T629*(1+Assumptions!$G$48)</f>
        <v>23.28</v>
      </c>
      <c r="V629" s="288">
        <f>U629*(1+Assumptions!$G$48)</f>
        <v>23.28</v>
      </c>
      <c r="W629" s="288">
        <f>V629*(1+Assumptions!$G$48)</f>
        <v>23.28</v>
      </c>
      <c r="X629" s="288">
        <f>W629*(1+Assumptions!$G$48)</f>
        <v>23.28</v>
      </c>
      <c r="Y629" s="232"/>
      <c r="Z629" s="232"/>
      <c r="AA629" s="232"/>
      <c r="AB629" s="232"/>
      <c r="AC629" s="232"/>
      <c r="AD629" s="232"/>
      <c r="AE629" s="232"/>
      <c r="AF629" s="232"/>
      <c r="AG629" s="232"/>
      <c r="AH629" s="232"/>
      <c r="AI629" s="232"/>
      <c r="AJ629" s="232"/>
      <c r="AK629" s="232"/>
      <c r="AL629" s="232"/>
      <c r="AM629" s="232"/>
      <c r="AN629" s="232"/>
      <c r="AO629" s="232"/>
      <c r="AP629" s="232"/>
      <c r="AQ629" s="232"/>
      <c r="AR629" s="232"/>
    </row>
    <row r="630" spans="1:44" x14ac:dyDescent="0.2">
      <c r="A630" s="232"/>
      <c r="B630" s="295" t="s">
        <v>1098</v>
      </c>
      <c r="C630" s="296" t="b">
        <f t="shared" si="9"/>
        <v>0</v>
      </c>
      <c r="D630" s="7"/>
      <c r="E630" s="287">
        <v>0</v>
      </c>
      <c r="F630" s="287">
        <v>13.59</v>
      </c>
      <c r="G630" s="287">
        <v>14.52</v>
      </c>
      <c r="H630" s="287">
        <v>15.419999999999998</v>
      </c>
      <c r="I630" s="287">
        <v>16.25</v>
      </c>
      <c r="J630" s="287">
        <v>17.079999999999998</v>
      </c>
      <c r="K630" s="287">
        <v>18.05</v>
      </c>
      <c r="L630" s="287">
        <v>19.170000000000002</v>
      </c>
      <c r="M630" s="287">
        <v>20.03</v>
      </c>
      <c r="N630" s="288">
        <f>M630*(1+Assumptions!$G$48)</f>
        <v>20.03</v>
      </c>
      <c r="O630" s="288">
        <f>N630*(1+Assumptions!$G$48)</f>
        <v>20.03</v>
      </c>
      <c r="P630" s="288">
        <f>O630*(1+Assumptions!$G$48)</f>
        <v>20.03</v>
      </c>
      <c r="Q630" s="288">
        <f>P630*(1+Assumptions!$G$48)</f>
        <v>20.03</v>
      </c>
      <c r="R630" s="288">
        <f>Q630*(1+Assumptions!$G$48)</f>
        <v>20.03</v>
      </c>
      <c r="S630" s="288">
        <f>R630*(1+Assumptions!$G$48)</f>
        <v>20.03</v>
      </c>
      <c r="T630" s="288">
        <f>S630*(1+Assumptions!$G$48)</f>
        <v>20.03</v>
      </c>
      <c r="U630" s="288">
        <f>T630*(1+Assumptions!$G$48)</f>
        <v>20.03</v>
      </c>
      <c r="V630" s="288">
        <f>U630*(1+Assumptions!$G$48)</f>
        <v>20.03</v>
      </c>
      <c r="W630" s="288">
        <f>V630*(1+Assumptions!$G$48)</f>
        <v>20.03</v>
      </c>
      <c r="X630" s="288">
        <f>W630*(1+Assumptions!$G$48)</f>
        <v>20.03</v>
      </c>
      <c r="Y630" s="232"/>
      <c r="Z630" s="232"/>
      <c r="AA630" s="232"/>
      <c r="AB630" s="232"/>
      <c r="AC630" s="232"/>
      <c r="AD630" s="232"/>
      <c r="AE630" s="232"/>
      <c r="AF630" s="232"/>
      <c r="AG630" s="232"/>
      <c r="AH630" s="232"/>
      <c r="AI630" s="232"/>
      <c r="AJ630" s="232"/>
      <c r="AK630" s="232"/>
      <c r="AL630" s="232"/>
      <c r="AM630" s="232"/>
      <c r="AN630" s="232"/>
      <c r="AO630" s="232"/>
      <c r="AP630" s="232"/>
      <c r="AQ630" s="232"/>
      <c r="AR630" s="232"/>
    </row>
    <row r="631" spans="1:44" x14ac:dyDescent="0.2">
      <c r="A631" s="232"/>
      <c r="B631" s="295" t="s">
        <v>1099</v>
      </c>
      <c r="C631" s="296" t="b">
        <f t="shared" si="9"/>
        <v>0</v>
      </c>
      <c r="D631" s="7"/>
      <c r="E631" s="287">
        <v>0</v>
      </c>
      <c r="F631" s="287">
        <v>8.34</v>
      </c>
      <c r="G631" s="287">
        <v>8.75</v>
      </c>
      <c r="H631" s="287">
        <v>8.75</v>
      </c>
      <c r="I631" s="287">
        <v>8.75</v>
      </c>
      <c r="J631" s="287">
        <v>8.75</v>
      </c>
      <c r="K631" s="287">
        <v>8.75</v>
      </c>
      <c r="L631" s="287">
        <v>8.75</v>
      </c>
      <c r="M631" s="287">
        <v>8.75</v>
      </c>
      <c r="N631" s="288">
        <f>M631*(1+Assumptions!$G$48)</f>
        <v>8.75</v>
      </c>
      <c r="O631" s="288">
        <f>N631*(1+Assumptions!$G$48)</f>
        <v>8.75</v>
      </c>
      <c r="P631" s="288">
        <f>O631*(1+Assumptions!$G$48)</f>
        <v>8.75</v>
      </c>
      <c r="Q631" s="288">
        <f>P631*(1+Assumptions!$G$48)</f>
        <v>8.75</v>
      </c>
      <c r="R631" s="288">
        <f>Q631*(1+Assumptions!$G$48)</f>
        <v>8.75</v>
      </c>
      <c r="S631" s="288">
        <f>R631*(1+Assumptions!$G$48)</f>
        <v>8.75</v>
      </c>
      <c r="T631" s="288">
        <f>S631*(1+Assumptions!$G$48)</f>
        <v>8.75</v>
      </c>
      <c r="U631" s="288">
        <f>T631*(1+Assumptions!$G$48)</f>
        <v>8.75</v>
      </c>
      <c r="V631" s="288">
        <f>U631*(1+Assumptions!$G$48)</f>
        <v>8.75</v>
      </c>
      <c r="W631" s="288">
        <f>V631*(1+Assumptions!$G$48)</f>
        <v>8.75</v>
      </c>
      <c r="X631" s="288">
        <f>W631*(1+Assumptions!$G$48)</f>
        <v>8.75</v>
      </c>
      <c r="Y631" s="232"/>
      <c r="Z631" s="232"/>
      <c r="AA631" s="232"/>
      <c r="AB631" s="232"/>
      <c r="AC631" s="232"/>
      <c r="AD631" s="232"/>
      <c r="AE631" s="232"/>
      <c r="AF631" s="232"/>
      <c r="AG631" s="232"/>
      <c r="AH631" s="232"/>
      <c r="AI631" s="232"/>
      <c r="AJ631" s="232"/>
      <c r="AK631" s="232"/>
      <c r="AL631" s="232"/>
      <c r="AM631" s="232"/>
      <c r="AN631" s="232"/>
      <c r="AO631" s="232"/>
      <c r="AP631" s="232"/>
      <c r="AQ631" s="232"/>
      <c r="AR631" s="232"/>
    </row>
    <row r="632" spans="1:44" x14ac:dyDescent="0.2">
      <c r="A632" s="232"/>
      <c r="B632" s="295" t="s">
        <v>1100</v>
      </c>
      <c r="C632" s="296" t="b">
        <f t="shared" si="9"/>
        <v>0</v>
      </c>
      <c r="D632" s="7"/>
      <c r="E632" s="287">
        <v>0</v>
      </c>
      <c r="F632" s="287">
        <v>11.19</v>
      </c>
      <c r="G632" s="287">
        <v>11.999999999999998</v>
      </c>
      <c r="H632" s="287">
        <v>11.999999999999998</v>
      </c>
      <c r="I632" s="287">
        <v>11.999999999999998</v>
      </c>
      <c r="J632" s="287">
        <v>11.999999999999998</v>
      </c>
      <c r="K632" s="287">
        <v>11.999999999999998</v>
      </c>
      <c r="L632" s="287">
        <v>11.999999999999998</v>
      </c>
      <c r="M632" s="287">
        <v>11.999999999999998</v>
      </c>
      <c r="N632" s="288">
        <f>M632*(1+Assumptions!$G$48)</f>
        <v>11.999999999999998</v>
      </c>
      <c r="O632" s="288">
        <f>N632*(1+Assumptions!$G$48)</f>
        <v>11.999999999999998</v>
      </c>
      <c r="P632" s="288">
        <f>O632*(1+Assumptions!$G$48)</f>
        <v>11.999999999999998</v>
      </c>
      <c r="Q632" s="288">
        <f>P632*(1+Assumptions!$G$48)</f>
        <v>11.999999999999998</v>
      </c>
      <c r="R632" s="288">
        <f>Q632*(1+Assumptions!$G$48)</f>
        <v>11.999999999999998</v>
      </c>
      <c r="S632" s="288">
        <f>R632*(1+Assumptions!$G$48)</f>
        <v>11.999999999999998</v>
      </c>
      <c r="T632" s="288">
        <f>S632*(1+Assumptions!$G$48)</f>
        <v>11.999999999999998</v>
      </c>
      <c r="U632" s="288">
        <f>T632*(1+Assumptions!$G$48)</f>
        <v>11.999999999999998</v>
      </c>
      <c r="V632" s="288">
        <f>U632*(1+Assumptions!$G$48)</f>
        <v>11.999999999999998</v>
      </c>
      <c r="W632" s="288">
        <f>V632*(1+Assumptions!$G$48)</f>
        <v>11.999999999999998</v>
      </c>
      <c r="X632" s="288">
        <f>W632*(1+Assumptions!$G$48)</f>
        <v>11.999999999999998</v>
      </c>
      <c r="Y632" s="232"/>
      <c r="Z632" s="232"/>
      <c r="AA632" s="232"/>
      <c r="AB632" s="232"/>
      <c r="AC632" s="232"/>
      <c r="AD632" s="232"/>
      <c r="AE632" s="232"/>
      <c r="AF632" s="232"/>
      <c r="AG632" s="232"/>
      <c r="AH632" s="232"/>
      <c r="AI632" s="232"/>
      <c r="AJ632" s="232"/>
      <c r="AK632" s="232"/>
      <c r="AL632" s="232"/>
      <c r="AM632" s="232"/>
      <c r="AN632" s="232"/>
      <c r="AO632" s="232"/>
      <c r="AP632" s="232"/>
      <c r="AQ632" s="232"/>
      <c r="AR632" s="232"/>
    </row>
    <row r="633" spans="1:44" x14ac:dyDescent="0.2">
      <c r="A633" s="232"/>
      <c r="B633" s="295" t="s">
        <v>1101</v>
      </c>
      <c r="C633" s="296" t="b">
        <f t="shared" si="9"/>
        <v>0</v>
      </c>
      <c r="D633" s="7"/>
      <c r="E633" s="287">
        <v>4.12</v>
      </c>
      <c r="F633" s="287">
        <v>4.26</v>
      </c>
      <c r="G633" s="287">
        <v>4.32</v>
      </c>
      <c r="H633" s="287">
        <v>4.3699999999999992</v>
      </c>
      <c r="I633" s="287">
        <v>4.4000000000000004</v>
      </c>
      <c r="J633" s="287">
        <v>4.4499999999999993</v>
      </c>
      <c r="K633" s="287">
        <v>4.5</v>
      </c>
      <c r="L633" s="287">
        <v>4.58</v>
      </c>
      <c r="M633" s="287">
        <v>4.62</v>
      </c>
      <c r="N633" s="288">
        <f>M633*(1+Assumptions!$G$48)</f>
        <v>4.62</v>
      </c>
      <c r="O633" s="288">
        <f>N633*(1+Assumptions!$G$48)</f>
        <v>4.62</v>
      </c>
      <c r="P633" s="288">
        <f>O633*(1+Assumptions!$G$48)</f>
        <v>4.62</v>
      </c>
      <c r="Q633" s="288">
        <f>P633*(1+Assumptions!$G$48)</f>
        <v>4.62</v>
      </c>
      <c r="R633" s="288">
        <f>Q633*(1+Assumptions!$G$48)</f>
        <v>4.62</v>
      </c>
      <c r="S633" s="288">
        <f>R633*(1+Assumptions!$G$48)</f>
        <v>4.62</v>
      </c>
      <c r="T633" s="288">
        <f>S633*(1+Assumptions!$G$48)</f>
        <v>4.62</v>
      </c>
      <c r="U633" s="288">
        <f>T633*(1+Assumptions!$G$48)</f>
        <v>4.62</v>
      </c>
      <c r="V633" s="288">
        <f>U633*(1+Assumptions!$G$48)</f>
        <v>4.62</v>
      </c>
      <c r="W633" s="288">
        <f>V633*(1+Assumptions!$G$48)</f>
        <v>4.62</v>
      </c>
      <c r="X633" s="288">
        <f>W633*(1+Assumptions!$G$48)</f>
        <v>4.62</v>
      </c>
      <c r="Y633" s="232"/>
      <c r="Z633" s="232"/>
      <c r="AA633" s="232"/>
      <c r="AB633" s="232"/>
      <c r="AC633" s="232"/>
      <c r="AD633" s="232"/>
      <c r="AE633" s="232"/>
      <c r="AF633" s="232"/>
      <c r="AG633" s="232"/>
      <c r="AH633" s="232"/>
      <c r="AI633" s="232"/>
      <c r="AJ633" s="232"/>
      <c r="AK633" s="232"/>
      <c r="AL633" s="232"/>
      <c r="AM633" s="232"/>
      <c r="AN633" s="232"/>
      <c r="AO633" s="232"/>
      <c r="AP633" s="232"/>
      <c r="AQ633" s="232"/>
      <c r="AR633" s="232"/>
    </row>
    <row r="634" spans="1:44" x14ac:dyDescent="0.2">
      <c r="A634" s="232"/>
      <c r="B634" s="295" t="s">
        <v>1102</v>
      </c>
      <c r="C634" s="296" t="b">
        <f t="shared" si="9"/>
        <v>0</v>
      </c>
      <c r="D634" s="7"/>
      <c r="E634" s="287">
        <v>4.55</v>
      </c>
      <c r="F634" s="287">
        <v>4.66</v>
      </c>
      <c r="G634" s="287">
        <v>4.78</v>
      </c>
      <c r="H634" s="287">
        <v>4.8899999999999997</v>
      </c>
      <c r="I634" s="287">
        <v>4.99</v>
      </c>
      <c r="J634" s="287">
        <v>5.1100000000000003</v>
      </c>
      <c r="K634" s="287">
        <v>5.27</v>
      </c>
      <c r="L634" s="287">
        <v>5.37</v>
      </c>
      <c r="M634" s="287">
        <v>5.4599999999999991</v>
      </c>
      <c r="N634" s="288">
        <f>M634*(1+Assumptions!$G$48)</f>
        <v>5.4599999999999991</v>
      </c>
      <c r="O634" s="288">
        <f>N634*(1+Assumptions!$G$48)</f>
        <v>5.4599999999999991</v>
      </c>
      <c r="P634" s="288">
        <f>O634*(1+Assumptions!$G$48)</f>
        <v>5.4599999999999991</v>
      </c>
      <c r="Q634" s="288">
        <f>P634*(1+Assumptions!$G$48)</f>
        <v>5.4599999999999991</v>
      </c>
      <c r="R634" s="288">
        <f>Q634*(1+Assumptions!$G$48)</f>
        <v>5.4599999999999991</v>
      </c>
      <c r="S634" s="288">
        <f>R634*(1+Assumptions!$G$48)</f>
        <v>5.4599999999999991</v>
      </c>
      <c r="T634" s="288">
        <f>S634*(1+Assumptions!$G$48)</f>
        <v>5.4599999999999991</v>
      </c>
      <c r="U634" s="288">
        <f>T634*(1+Assumptions!$G$48)</f>
        <v>5.4599999999999991</v>
      </c>
      <c r="V634" s="288">
        <f>U634*(1+Assumptions!$G$48)</f>
        <v>5.4599999999999991</v>
      </c>
      <c r="W634" s="288">
        <f>V634*(1+Assumptions!$G$48)</f>
        <v>5.4599999999999991</v>
      </c>
      <c r="X634" s="288">
        <f>W634*(1+Assumptions!$G$48)</f>
        <v>5.4599999999999991</v>
      </c>
      <c r="Y634" s="232"/>
      <c r="Z634" s="232"/>
      <c r="AA634" s="232"/>
      <c r="AB634" s="232"/>
      <c r="AC634" s="232"/>
      <c r="AD634" s="232"/>
      <c r="AE634" s="232"/>
      <c r="AF634" s="232"/>
      <c r="AG634" s="232"/>
      <c r="AH634" s="232"/>
      <c r="AI634" s="232"/>
      <c r="AJ634" s="232"/>
      <c r="AK634" s="232"/>
      <c r="AL634" s="232"/>
      <c r="AM634" s="232"/>
      <c r="AN634" s="232"/>
      <c r="AO634" s="232"/>
      <c r="AP634" s="232"/>
      <c r="AQ634" s="232"/>
      <c r="AR634" s="232"/>
    </row>
    <row r="635" spans="1:44" x14ac:dyDescent="0.2">
      <c r="A635" s="232"/>
      <c r="B635" s="295" t="s">
        <v>1103</v>
      </c>
      <c r="C635" s="296" t="b">
        <f t="shared" si="9"/>
        <v>0</v>
      </c>
      <c r="D635" s="7"/>
      <c r="E635" s="287">
        <v>4.82</v>
      </c>
      <c r="F635" s="287">
        <v>4.92</v>
      </c>
      <c r="G635" s="287">
        <v>4.9800000000000004</v>
      </c>
      <c r="H635" s="287">
        <v>5.07</v>
      </c>
      <c r="I635" s="287">
        <v>5.1399999999999988</v>
      </c>
      <c r="J635" s="287">
        <v>5.2199999999999989</v>
      </c>
      <c r="K635" s="287">
        <v>5.3599999999999994</v>
      </c>
      <c r="L635" s="287">
        <v>5.49</v>
      </c>
      <c r="M635" s="287">
        <v>5.55</v>
      </c>
      <c r="N635" s="288">
        <f>M635*(1+Assumptions!$G$48)</f>
        <v>5.55</v>
      </c>
      <c r="O635" s="288">
        <f>N635*(1+Assumptions!$G$48)</f>
        <v>5.55</v>
      </c>
      <c r="P635" s="288">
        <f>O635*(1+Assumptions!$G$48)</f>
        <v>5.55</v>
      </c>
      <c r="Q635" s="288">
        <f>P635*(1+Assumptions!$G$48)</f>
        <v>5.55</v>
      </c>
      <c r="R635" s="288">
        <f>Q635*(1+Assumptions!$G$48)</f>
        <v>5.55</v>
      </c>
      <c r="S635" s="288">
        <f>R635*(1+Assumptions!$G$48)</f>
        <v>5.55</v>
      </c>
      <c r="T635" s="288">
        <f>S635*(1+Assumptions!$G$48)</f>
        <v>5.55</v>
      </c>
      <c r="U635" s="288">
        <f>T635*(1+Assumptions!$G$48)</f>
        <v>5.55</v>
      </c>
      <c r="V635" s="288">
        <f>U635*(1+Assumptions!$G$48)</f>
        <v>5.55</v>
      </c>
      <c r="W635" s="288">
        <f>V635*(1+Assumptions!$G$48)</f>
        <v>5.55</v>
      </c>
      <c r="X635" s="288">
        <f>W635*(1+Assumptions!$G$48)</f>
        <v>5.55</v>
      </c>
      <c r="Y635" s="232"/>
      <c r="Z635" s="232"/>
      <c r="AA635" s="232"/>
      <c r="AB635" s="232"/>
      <c r="AC635" s="232"/>
      <c r="AD635" s="232"/>
      <c r="AE635" s="232"/>
      <c r="AF635" s="232"/>
      <c r="AG635" s="232"/>
      <c r="AH635" s="232"/>
      <c r="AI635" s="232"/>
      <c r="AJ635" s="232"/>
      <c r="AK635" s="232"/>
      <c r="AL635" s="232"/>
      <c r="AM635" s="232"/>
      <c r="AN635" s="232"/>
      <c r="AO635" s="232"/>
      <c r="AP635" s="232"/>
      <c r="AQ635" s="232"/>
      <c r="AR635" s="232"/>
    </row>
    <row r="636" spans="1:44" x14ac:dyDescent="0.2">
      <c r="A636" s="232"/>
      <c r="B636" s="295" t="s">
        <v>1104</v>
      </c>
      <c r="C636" s="296" t="b">
        <f t="shared" si="9"/>
        <v>0</v>
      </c>
      <c r="D636" s="7"/>
      <c r="E636" s="287">
        <v>3.84</v>
      </c>
      <c r="F636" s="287">
        <v>3.94</v>
      </c>
      <c r="G636" s="287">
        <v>4.0499999999999989</v>
      </c>
      <c r="H636" s="287">
        <v>4.129999999999999</v>
      </c>
      <c r="I636" s="287">
        <v>4.2</v>
      </c>
      <c r="J636" s="287">
        <v>4.3</v>
      </c>
      <c r="K636" s="287">
        <v>4.42</v>
      </c>
      <c r="L636" s="287">
        <v>4.5599999999999996</v>
      </c>
      <c r="M636" s="287">
        <v>4.63</v>
      </c>
      <c r="N636" s="288">
        <f>M636*(1+Assumptions!$G$48)</f>
        <v>4.63</v>
      </c>
      <c r="O636" s="288">
        <f>N636*(1+Assumptions!$G$48)</f>
        <v>4.63</v>
      </c>
      <c r="P636" s="288">
        <f>O636*(1+Assumptions!$G$48)</f>
        <v>4.63</v>
      </c>
      <c r="Q636" s="288">
        <f>P636*(1+Assumptions!$G$48)</f>
        <v>4.63</v>
      </c>
      <c r="R636" s="288">
        <f>Q636*(1+Assumptions!$G$48)</f>
        <v>4.63</v>
      </c>
      <c r="S636" s="288">
        <f>R636*(1+Assumptions!$G$48)</f>
        <v>4.63</v>
      </c>
      <c r="T636" s="288">
        <f>S636*(1+Assumptions!$G$48)</f>
        <v>4.63</v>
      </c>
      <c r="U636" s="288">
        <f>T636*(1+Assumptions!$G$48)</f>
        <v>4.63</v>
      </c>
      <c r="V636" s="288">
        <f>U636*(1+Assumptions!$G$48)</f>
        <v>4.63</v>
      </c>
      <c r="W636" s="288">
        <f>V636*(1+Assumptions!$G$48)</f>
        <v>4.63</v>
      </c>
      <c r="X636" s="288">
        <f>W636*(1+Assumptions!$G$48)</f>
        <v>4.63</v>
      </c>
      <c r="Y636" s="232"/>
      <c r="Z636" s="232"/>
      <c r="AA636" s="232"/>
      <c r="AB636" s="232"/>
      <c r="AC636" s="232"/>
      <c r="AD636" s="232"/>
      <c r="AE636" s="232"/>
      <c r="AF636" s="232"/>
      <c r="AG636" s="232"/>
      <c r="AH636" s="232"/>
      <c r="AI636" s="232"/>
      <c r="AJ636" s="232"/>
      <c r="AK636" s="232"/>
      <c r="AL636" s="232"/>
      <c r="AM636" s="232"/>
      <c r="AN636" s="232"/>
      <c r="AO636" s="232"/>
      <c r="AP636" s="232"/>
      <c r="AQ636" s="232"/>
      <c r="AR636" s="232"/>
    </row>
    <row r="637" spans="1:44" x14ac:dyDescent="0.2">
      <c r="A637" s="232"/>
      <c r="B637" s="295" t="s">
        <v>1105</v>
      </c>
      <c r="C637" s="296" t="b">
        <f t="shared" si="9"/>
        <v>0</v>
      </c>
      <c r="D637" s="7"/>
      <c r="E637" s="287">
        <v>3.91</v>
      </c>
      <c r="F637" s="287">
        <v>4.01</v>
      </c>
      <c r="G637" s="287">
        <v>4.0999999999999996</v>
      </c>
      <c r="H637" s="287">
        <v>4.2</v>
      </c>
      <c r="I637" s="287">
        <v>4.26</v>
      </c>
      <c r="J637" s="287">
        <v>4.33</v>
      </c>
      <c r="K637" s="287">
        <v>4.43</v>
      </c>
      <c r="L637" s="287">
        <v>4.5299999999999994</v>
      </c>
      <c r="M637" s="287">
        <v>4.6099999999999994</v>
      </c>
      <c r="N637" s="288">
        <f>M637*(1+Assumptions!$G$48)</f>
        <v>4.6099999999999994</v>
      </c>
      <c r="O637" s="288">
        <f>N637*(1+Assumptions!$G$48)</f>
        <v>4.6099999999999994</v>
      </c>
      <c r="P637" s="288">
        <f>O637*(1+Assumptions!$G$48)</f>
        <v>4.6099999999999994</v>
      </c>
      <c r="Q637" s="288">
        <f>P637*(1+Assumptions!$G$48)</f>
        <v>4.6099999999999994</v>
      </c>
      <c r="R637" s="288">
        <f>Q637*(1+Assumptions!$G$48)</f>
        <v>4.6099999999999994</v>
      </c>
      <c r="S637" s="288">
        <f>R637*(1+Assumptions!$G$48)</f>
        <v>4.6099999999999994</v>
      </c>
      <c r="T637" s="288">
        <f>S637*(1+Assumptions!$G$48)</f>
        <v>4.6099999999999994</v>
      </c>
      <c r="U637" s="288">
        <f>T637*(1+Assumptions!$G$48)</f>
        <v>4.6099999999999994</v>
      </c>
      <c r="V637" s="288">
        <f>U637*(1+Assumptions!$G$48)</f>
        <v>4.6099999999999994</v>
      </c>
      <c r="W637" s="288">
        <f>V637*(1+Assumptions!$G$48)</f>
        <v>4.6099999999999994</v>
      </c>
      <c r="X637" s="288">
        <f>W637*(1+Assumptions!$G$48)</f>
        <v>4.6099999999999994</v>
      </c>
      <c r="Y637" s="232"/>
      <c r="Z637" s="232"/>
      <c r="AA637" s="232"/>
      <c r="AB637" s="232"/>
      <c r="AC637" s="232"/>
      <c r="AD637" s="232"/>
      <c r="AE637" s="232"/>
      <c r="AF637" s="232"/>
      <c r="AG637" s="232"/>
      <c r="AH637" s="232"/>
      <c r="AI637" s="232"/>
      <c r="AJ637" s="232"/>
      <c r="AK637" s="232"/>
      <c r="AL637" s="232"/>
      <c r="AM637" s="232"/>
      <c r="AN637" s="232"/>
      <c r="AO637" s="232"/>
      <c r="AP637" s="232"/>
      <c r="AQ637" s="232"/>
      <c r="AR637" s="232"/>
    </row>
    <row r="638" spans="1:44" x14ac:dyDescent="0.2">
      <c r="A638" s="232"/>
      <c r="B638" s="295" t="s">
        <v>1106</v>
      </c>
      <c r="C638" s="296" t="b">
        <f t="shared" si="9"/>
        <v>0</v>
      </c>
      <c r="D638" s="7"/>
      <c r="E638" s="287">
        <v>3.0699999999999994</v>
      </c>
      <c r="F638" s="287">
        <v>3.1499999999999995</v>
      </c>
      <c r="G638" s="287">
        <v>3.2599999999999993</v>
      </c>
      <c r="H638" s="287">
        <v>3.3499999999999996</v>
      </c>
      <c r="I638" s="287">
        <v>3.42</v>
      </c>
      <c r="J638" s="287">
        <v>3.5</v>
      </c>
      <c r="K638" s="287">
        <v>3.59</v>
      </c>
      <c r="L638" s="287">
        <v>3.71</v>
      </c>
      <c r="M638" s="287">
        <v>3.78</v>
      </c>
      <c r="N638" s="288">
        <f>M638*(1+Assumptions!$G$48)</f>
        <v>3.78</v>
      </c>
      <c r="O638" s="288">
        <f>N638*(1+Assumptions!$G$48)</f>
        <v>3.78</v>
      </c>
      <c r="P638" s="288">
        <f>O638*(1+Assumptions!$G$48)</f>
        <v>3.78</v>
      </c>
      <c r="Q638" s="288">
        <f>P638*(1+Assumptions!$G$48)</f>
        <v>3.78</v>
      </c>
      <c r="R638" s="288">
        <f>Q638*(1+Assumptions!$G$48)</f>
        <v>3.78</v>
      </c>
      <c r="S638" s="288">
        <f>R638*(1+Assumptions!$G$48)</f>
        <v>3.78</v>
      </c>
      <c r="T638" s="288">
        <f>S638*(1+Assumptions!$G$48)</f>
        <v>3.78</v>
      </c>
      <c r="U638" s="288">
        <f>T638*(1+Assumptions!$G$48)</f>
        <v>3.78</v>
      </c>
      <c r="V638" s="288">
        <f>U638*(1+Assumptions!$G$48)</f>
        <v>3.78</v>
      </c>
      <c r="W638" s="288">
        <f>V638*(1+Assumptions!$G$48)</f>
        <v>3.78</v>
      </c>
      <c r="X638" s="288">
        <f>W638*(1+Assumptions!$G$48)</f>
        <v>3.78</v>
      </c>
      <c r="Y638" s="232"/>
      <c r="Z638" s="232"/>
      <c r="AA638" s="232"/>
      <c r="AB638" s="232"/>
      <c r="AC638" s="232"/>
      <c r="AD638" s="232"/>
      <c r="AE638" s="232"/>
      <c r="AF638" s="232"/>
      <c r="AG638" s="232"/>
      <c r="AH638" s="232"/>
      <c r="AI638" s="232"/>
      <c r="AJ638" s="232"/>
      <c r="AK638" s="232"/>
      <c r="AL638" s="232"/>
      <c r="AM638" s="232"/>
      <c r="AN638" s="232"/>
      <c r="AO638" s="232"/>
      <c r="AP638" s="232"/>
      <c r="AQ638" s="232"/>
      <c r="AR638" s="232"/>
    </row>
    <row r="639" spans="1:44" x14ac:dyDescent="0.2">
      <c r="A639" s="232"/>
      <c r="B639" s="295" t="s">
        <v>1107</v>
      </c>
      <c r="C639" s="296" t="b">
        <f t="shared" si="9"/>
        <v>0</v>
      </c>
      <c r="D639" s="7"/>
      <c r="E639" s="287">
        <v>2.59</v>
      </c>
      <c r="F639" s="287">
        <v>2.66</v>
      </c>
      <c r="G639" s="287">
        <v>2.74</v>
      </c>
      <c r="H639" s="287">
        <v>2.82</v>
      </c>
      <c r="I639" s="287">
        <v>2.87</v>
      </c>
      <c r="J639" s="287">
        <v>2.93</v>
      </c>
      <c r="K639" s="287">
        <v>3.01</v>
      </c>
      <c r="L639" s="287">
        <v>3.1199999999999997</v>
      </c>
      <c r="M639" s="287">
        <v>3.1799999999999997</v>
      </c>
      <c r="N639" s="288">
        <f>M639*(1+Assumptions!$G$48)</f>
        <v>3.1799999999999997</v>
      </c>
      <c r="O639" s="288">
        <f>N639*(1+Assumptions!$G$48)</f>
        <v>3.1799999999999997</v>
      </c>
      <c r="P639" s="288">
        <f>O639*(1+Assumptions!$G$48)</f>
        <v>3.1799999999999997</v>
      </c>
      <c r="Q639" s="288">
        <f>P639*(1+Assumptions!$G$48)</f>
        <v>3.1799999999999997</v>
      </c>
      <c r="R639" s="288">
        <f>Q639*(1+Assumptions!$G$48)</f>
        <v>3.1799999999999997</v>
      </c>
      <c r="S639" s="288">
        <f>R639*(1+Assumptions!$G$48)</f>
        <v>3.1799999999999997</v>
      </c>
      <c r="T639" s="288">
        <f>S639*(1+Assumptions!$G$48)</f>
        <v>3.1799999999999997</v>
      </c>
      <c r="U639" s="288">
        <f>T639*(1+Assumptions!$G$48)</f>
        <v>3.1799999999999997</v>
      </c>
      <c r="V639" s="288">
        <f>U639*(1+Assumptions!$G$48)</f>
        <v>3.1799999999999997</v>
      </c>
      <c r="W639" s="288">
        <f>V639*(1+Assumptions!$G$48)</f>
        <v>3.1799999999999997</v>
      </c>
      <c r="X639" s="288">
        <f>W639*(1+Assumptions!$G$48)</f>
        <v>3.1799999999999997</v>
      </c>
      <c r="Y639" s="232"/>
      <c r="Z639" s="232"/>
      <c r="AA639" s="232"/>
      <c r="AB639" s="232"/>
      <c r="AC639" s="232"/>
      <c r="AD639" s="232"/>
      <c r="AE639" s="232"/>
      <c r="AF639" s="232"/>
      <c r="AG639" s="232"/>
      <c r="AH639" s="232"/>
      <c r="AI639" s="232"/>
      <c r="AJ639" s="232"/>
      <c r="AK639" s="232"/>
      <c r="AL639" s="232"/>
      <c r="AM639" s="232"/>
      <c r="AN639" s="232"/>
      <c r="AO639" s="232"/>
      <c r="AP639" s="232"/>
      <c r="AQ639" s="232"/>
      <c r="AR639" s="232"/>
    </row>
    <row r="640" spans="1:44" x14ac:dyDescent="0.2">
      <c r="A640" s="232"/>
      <c r="B640" s="295" t="s">
        <v>1108</v>
      </c>
      <c r="C640" s="296" t="b">
        <f t="shared" si="9"/>
        <v>0</v>
      </c>
      <c r="D640" s="7"/>
      <c r="E640" s="287">
        <v>3.83</v>
      </c>
      <c r="F640" s="287">
        <v>3.91</v>
      </c>
      <c r="G640" s="287">
        <v>4.01</v>
      </c>
      <c r="H640" s="287">
        <v>4.09</v>
      </c>
      <c r="I640" s="287">
        <v>4.16</v>
      </c>
      <c r="J640" s="287">
        <v>4.22</v>
      </c>
      <c r="K640" s="287">
        <v>4.3099999999999996</v>
      </c>
      <c r="L640" s="287">
        <v>4.43</v>
      </c>
      <c r="M640" s="287">
        <v>4.4800000000000004</v>
      </c>
      <c r="N640" s="288">
        <f>M640*(1+Assumptions!$G$48)</f>
        <v>4.4800000000000004</v>
      </c>
      <c r="O640" s="288">
        <f>N640*(1+Assumptions!$G$48)</f>
        <v>4.4800000000000004</v>
      </c>
      <c r="P640" s="288">
        <f>O640*(1+Assumptions!$G$48)</f>
        <v>4.4800000000000004</v>
      </c>
      <c r="Q640" s="288">
        <f>P640*(1+Assumptions!$G$48)</f>
        <v>4.4800000000000004</v>
      </c>
      <c r="R640" s="288">
        <f>Q640*(1+Assumptions!$G$48)</f>
        <v>4.4800000000000004</v>
      </c>
      <c r="S640" s="288">
        <f>R640*(1+Assumptions!$G$48)</f>
        <v>4.4800000000000004</v>
      </c>
      <c r="T640" s="288">
        <f>S640*(1+Assumptions!$G$48)</f>
        <v>4.4800000000000004</v>
      </c>
      <c r="U640" s="288">
        <f>T640*(1+Assumptions!$G$48)</f>
        <v>4.4800000000000004</v>
      </c>
      <c r="V640" s="288">
        <f>U640*(1+Assumptions!$G$48)</f>
        <v>4.4800000000000004</v>
      </c>
      <c r="W640" s="288">
        <f>V640*(1+Assumptions!$G$48)</f>
        <v>4.4800000000000004</v>
      </c>
      <c r="X640" s="288">
        <f>W640*(1+Assumptions!$G$48)</f>
        <v>4.4800000000000004</v>
      </c>
      <c r="Y640" s="232"/>
      <c r="Z640" s="232"/>
      <c r="AA640" s="232"/>
      <c r="AB640" s="232"/>
      <c r="AC640" s="232"/>
      <c r="AD640" s="232"/>
      <c r="AE640" s="232"/>
      <c r="AF640" s="232"/>
      <c r="AG640" s="232"/>
      <c r="AH640" s="232"/>
      <c r="AI640" s="232"/>
      <c r="AJ640" s="232"/>
      <c r="AK640" s="232"/>
      <c r="AL640" s="232"/>
      <c r="AM640" s="232"/>
      <c r="AN640" s="232"/>
      <c r="AO640" s="232"/>
      <c r="AP640" s="232"/>
      <c r="AQ640" s="232"/>
      <c r="AR640" s="232"/>
    </row>
    <row r="641" spans="1:44" x14ac:dyDescent="0.2">
      <c r="A641" s="232"/>
      <c r="B641" s="295" t="s">
        <v>1109</v>
      </c>
      <c r="C641" s="296" t="b">
        <f t="shared" si="9"/>
        <v>0</v>
      </c>
      <c r="D641" s="7"/>
      <c r="E641" s="287">
        <v>3.54</v>
      </c>
      <c r="F641" s="287">
        <v>3.5</v>
      </c>
      <c r="G641" s="287">
        <v>3.51</v>
      </c>
      <c r="H641" s="287">
        <v>3.56</v>
      </c>
      <c r="I641" s="287">
        <v>3.6</v>
      </c>
      <c r="J641" s="287">
        <v>3.66</v>
      </c>
      <c r="K641" s="287">
        <v>3.7</v>
      </c>
      <c r="L641" s="287">
        <v>3.79</v>
      </c>
      <c r="M641" s="287">
        <v>3.84</v>
      </c>
      <c r="N641" s="288">
        <f>M641*(1+Assumptions!$G$48)</f>
        <v>3.84</v>
      </c>
      <c r="O641" s="288">
        <f>N641*(1+Assumptions!$G$48)</f>
        <v>3.84</v>
      </c>
      <c r="P641" s="288">
        <f>O641*(1+Assumptions!$G$48)</f>
        <v>3.84</v>
      </c>
      <c r="Q641" s="288">
        <f>P641*(1+Assumptions!$G$48)</f>
        <v>3.84</v>
      </c>
      <c r="R641" s="288">
        <f>Q641*(1+Assumptions!$G$48)</f>
        <v>3.84</v>
      </c>
      <c r="S641" s="288">
        <f>R641*(1+Assumptions!$G$48)</f>
        <v>3.84</v>
      </c>
      <c r="T641" s="288">
        <f>S641*(1+Assumptions!$G$48)</f>
        <v>3.84</v>
      </c>
      <c r="U641" s="288">
        <f>T641*(1+Assumptions!$G$48)</f>
        <v>3.84</v>
      </c>
      <c r="V641" s="288">
        <f>U641*(1+Assumptions!$G$48)</f>
        <v>3.84</v>
      </c>
      <c r="W641" s="288">
        <f>V641*(1+Assumptions!$G$48)</f>
        <v>3.84</v>
      </c>
      <c r="X641" s="288">
        <f>W641*(1+Assumptions!$G$48)</f>
        <v>3.84</v>
      </c>
      <c r="Y641" s="232"/>
      <c r="Z641" s="232"/>
      <c r="AA641" s="232"/>
      <c r="AB641" s="232"/>
      <c r="AC641" s="232"/>
      <c r="AD641" s="232"/>
      <c r="AE641" s="232"/>
      <c r="AF641" s="232"/>
      <c r="AG641" s="232"/>
      <c r="AH641" s="232"/>
      <c r="AI641" s="232"/>
      <c r="AJ641" s="232"/>
      <c r="AK641" s="232"/>
      <c r="AL641" s="232"/>
      <c r="AM641" s="232"/>
      <c r="AN641" s="232"/>
      <c r="AO641" s="232"/>
      <c r="AP641" s="232"/>
      <c r="AQ641" s="232"/>
      <c r="AR641" s="232"/>
    </row>
    <row r="642" spans="1:44" x14ac:dyDescent="0.2">
      <c r="A642" s="232"/>
      <c r="B642" s="295" t="s">
        <v>1110</v>
      </c>
      <c r="C642" s="296" t="b">
        <f t="shared" si="9"/>
        <v>0</v>
      </c>
      <c r="D642" s="7"/>
      <c r="E642" s="287">
        <v>5.43</v>
      </c>
      <c r="F642" s="287">
        <v>5.57</v>
      </c>
      <c r="G642" s="287">
        <v>5.72</v>
      </c>
      <c r="H642" s="287">
        <v>5.84</v>
      </c>
      <c r="I642" s="287">
        <v>5.95</v>
      </c>
      <c r="J642" s="287">
        <v>6.0399999999999991</v>
      </c>
      <c r="K642" s="287">
        <v>6.1999999999999993</v>
      </c>
      <c r="L642" s="287">
        <v>6.3599999999999994</v>
      </c>
      <c r="M642" s="287">
        <v>6.4599999999999991</v>
      </c>
      <c r="N642" s="288">
        <f>M642*(1+Assumptions!$G$48)</f>
        <v>6.4599999999999991</v>
      </c>
      <c r="O642" s="288">
        <f>N642*(1+Assumptions!$G$48)</f>
        <v>6.4599999999999991</v>
      </c>
      <c r="P642" s="288">
        <f>O642*(1+Assumptions!$G$48)</f>
        <v>6.4599999999999991</v>
      </c>
      <c r="Q642" s="288">
        <f>P642*(1+Assumptions!$G$48)</f>
        <v>6.4599999999999991</v>
      </c>
      <c r="R642" s="288">
        <f>Q642*(1+Assumptions!$G$48)</f>
        <v>6.4599999999999991</v>
      </c>
      <c r="S642" s="288">
        <f>R642*(1+Assumptions!$G$48)</f>
        <v>6.4599999999999991</v>
      </c>
      <c r="T642" s="288">
        <f>S642*(1+Assumptions!$G$48)</f>
        <v>6.4599999999999991</v>
      </c>
      <c r="U642" s="288">
        <f>T642*(1+Assumptions!$G$48)</f>
        <v>6.4599999999999991</v>
      </c>
      <c r="V642" s="288">
        <f>U642*(1+Assumptions!$G$48)</f>
        <v>6.4599999999999991</v>
      </c>
      <c r="W642" s="288">
        <f>V642*(1+Assumptions!$G$48)</f>
        <v>6.4599999999999991</v>
      </c>
      <c r="X642" s="288">
        <f>W642*(1+Assumptions!$G$48)</f>
        <v>6.4599999999999991</v>
      </c>
      <c r="Y642" s="232"/>
      <c r="Z642" s="232"/>
      <c r="AA642" s="232"/>
      <c r="AB642" s="232"/>
      <c r="AC642" s="232"/>
      <c r="AD642" s="232"/>
      <c r="AE642" s="232"/>
      <c r="AF642" s="232"/>
      <c r="AG642" s="232"/>
      <c r="AH642" s="232"/>
      <c r="AI642" s="232"/>
      <c r="AJ642" s="232"/>
      <c r="AK642" s="232"/>
      <c r="AL642" s="232"/>
      <c r="AM642" s="232"/>
      <c r="AN642" s="232"/>
      <c r="AO642" s="232"/>
      <c r="AP642" s="232"/>
      <c r="AQ642" s="232"/>
      <c r="AR642" s="232"/>
    </row>
    <row r="643" spans="1:44" x14ac:dyDescent="0.2">
      <c r="A643" s="232"/>
      <c r="B643" s="295" t="s">
        <v>575</v>
      </c>
      <c r="C643" s="296" t="b">
        <f t="shared" si="9"/>
        <v>0</v>
      </c>
      <c r="D643" s="7"/>
      <c r="E643" s="287">
        <v>3.37</v>
      </c>
      <c r="F643" s="287">
        <v>3.36</v>
      </c>
      <c r="G643" s="287">
        <v>3.37</v>
      </c>
      <c r="H643" s="287">
        <v>3.36</v>
      </c>
      <c r="I643" s="287">
        <v>3.33</v>
      </c>
      <c r="J643" s="287">
        <v>3.2999999999999994</v>
      </c>
      <c r="K643" s="287">
        <v>3.2999999999999994</v>
      </c>
      <c r="L643" s="287">
        <v>3.2999999999999994</v>
      </c>
      <c r="M643" s="287">
        <v>3.2699999999999996</v>
      </c>
      <c r="N643" s="288">
        <f>M643*(1+Assumptions!$G$48)</f>
        <v>3.2699999999999996</v>
      </c>
      <c r="O643" s="288">
        <f>N643*(1+Assumptions!$G$48)</f>
        <v>3.2699999999999996</v>
      </c>
      <c r="P643" s="288">
        <f>O643*(1+Assumptions!$G$48)</f>
        <v>3.2699999999999996</v>
      </c>
      <c r="Q643" s="288">
        <f>P643*(1+Assumptions!$G$48)</f>
        <v>3.2699999999999996</v>
      </c>
      <c r="R643" s="288">
        <f>Q643*(1+Assumptions!$G$48)</f>
        <v>3.2699999999999996</v>
      </c>
      <c r="S643" s="288">
        <f>R643*(1+Assumptions!$G$48)</f>
        <v>3.2699999999999996</v>
      </c>
      <c r="T643" s="288">
        <f>S643*(1+Assumptions!$G$48)</f>
        <v>3.2699999999999996</v>
      </c>
      <c r="U643" s="288">
        <f>T643*(1+Assumptions!$G$48)</f>
        <v>3.2699999999999996</v>
      </c>
      <c r="V643" s="288">
        <f>U643*(1+Assumptions!$G$48)</f>
        <v>3.2699999999999996</v>
      </c>
      <c r="W643" s="288">
        <f>V643*(1+Assumptions!$G$48)</f>
        <v>3.2699999999999996</v>
      </c>
      <c r="X643" s="288">
        <f>W643*(1+Assumptions!$G$48)</f>
        <v>3.2699999999999996</v>
      </c>
      <c r="Y643" s="232"/>
      <c r="Z643" s="232"/>
      <c r="AA643" s="232"/>
      <c r="AB643" s="232"/>
      <c r="AC643" s="232"/>
      <c r="AD643" s="232"/>
      <c r="AE643" s="232"/>
      <c r="AF643" s="232"/>
      <c r="AG643" s="232"/>
      <c r="AH643" s="232"/>
      <c r="AI643" s="232"/>
      <c r="AJ643" s="232"/>
      <c r="AK643" s="232"/>
      <c r="AL643" s="232"/>
      <c r="AM643" s="232"/>
      <c r="AN643" s="232"/>
      <c r="AO643" s="232"/>
      <c r="AP643" s="232"/>
      <c r="AQ643" s="232"/>
      <c r="AR643" s="232"/>
    </row>
    <row r="644" spans="1:44" x14ac:dyDescent="0.2">
      <c r="A644" s="232"/>
      <c r="B644" s="295" t="s">
        <v>576</v>
      </c>
      <c r="C644" s="296" t="b">
        <f t="shared" si="9"/>
        <v>0</v>
      </c>
      <c r="D644" s="7"/>
      <c r="E644" s="287">
        <v>3.49</v>
      </c>
      <c r="F644" s="287">
        <v>3.45</v>
      </c>
      <c r="G644" s="287">
        <v>3.44</v>
      </c>
      <c r="H644" s="287">
        <v>3.41</v>
      </c>
      <c r="I644" s="287">
        <v>3.36</v>
      </c>
      <c r="J644" s="287">
        <v>3.32</v>
      </c>
      <c r="K644" s="287">
        <v>3.2999999999999994</v>
      </c>
      <c r="L644" s="287">
        <v>3.29</v>
      </c>
      <c r="M644" s="287">
        <v>3.2399999999999998</v>
      </c>
      <c r="N644" s="288">
        <f>M644*(1+Assumptions!$G$48)</f>
        <v>3.2399999999999998</v>
      </c>
      <c r="O644" s="288">
        <f>N644*(1+Assumptions!$G$48)</f>
        <v>3.2399999999999998</v>
      </c>
      <c r="P644" s="288">
        <f>O644*(1+Assumptions!$G$48)</f>
        <v>3.2399999999999998</v>
      </c>
      <c r="Q644" s="288">
        <f>P644*(1+Assumptions!$G$48)</f>
        <v>3.2399999999999998</v>
      </c>
      <c r="R644" s="288">
        <f>Q644*(1+Assumptions!$G$48)</f>
        <v>3.2399999999999998</v>
      </c>
      <c r="S644" s="288">
        <f>R644*(1+Assumptions!$G$48)</f>
        <v>3.2399999999999998</v>
      </c>
      <c r="T644" s="288">
        <f>S644*(1+Assumptions!$G$48)</f>
        <v>3.2399999999999998</v>
      </c>
      <c r="U644" s="288">
        <f>T644*(1+Assumptions!$G$48)</f>
        <v>3.2399999999999998</v>
      </c>
      <c r="V644" s="288">
        <f>U644*(1+Assumptions!$G$48)</f>
        <v>3.2399999999999998</v>
      </c>
      <c r="W644" s="288">
        <f>V644*(1+Assumptions!$G$48)</f>
        <v>3.2399999999999998</v>
      </c>
      <c r="X644" s="288">
        <f>W644*(1+Assumptions!$G$48)</f>
        <v>3.2399999999999998</v>
      </c>
      <c r="Y644" s="232"/>
      <c r="Z644" s="232"/>
      <c r="AA644" s="232"/>
      <c r="AB644" s="232"/>
      <c r="AC644" s="232"/>
      <c r="AD644" s="232"/>
      <c r="AE644" s="232"/>
      <c r="AF644" s="232"/>
      <c r="AG644" s="232"/>
      <c r="AH644" s="232"/>
      <c r="AI644" s="232"/>
      <c r="AJ644" s="232"/>
      <c r="AK644" s="232"/>
      <c r="AL644" s="232"/>
      <c r="AM644" s="232"/>
      <c r="AN644" s="232"/>
      <c r="AO644" s="232"/>
      <c r="AP644" s="232"/>
      <c r="AQ644" s="232"/>
      <c r="AR644" s="232"/>
    </row>
    <row r="645" spans="1:44" x14ac:dyDescent="0.2">
      <c r="A645" s="232"/>
      <c r="B645" s="295" t="s">
        <v>577</v>
      </c>
      <c r="C645" s="296" t="b">
        <f t="shared" si="9"/>
        <v>0</v>
      </c>
      <c r="D645" s="7"/>
      <c r="E645" s="287">
        <v>9.33</v>
      </c>
      <c r="F645" s="287">
        <v>9.17</v>
      </c>
      <c r="G645" s="287">
        <v>9.09</v>
      </c>
      <c r="H645" s="287">
        <v>9.08</v>
      </c>
      <c r="I645" s="287">
        <v>8.9700000000000006</v>
      </c>
      <c r="J645" s="287">
        <v>8.84</v>
      </c>
      <c r="K645" s="287">
        <v>8.73</v>
      </c>
      <c r="L645" s="287">
        <v>8.73</v>
      </c>
      <c r="M645" s="287">
        <v>8.66</v>
      </c>
      <c r="N645" s="288">
        <f>M645*(1+Assumptions!$G$48)</f>
        <v>8.66</v>
      </c>
      <c r="O645" s="288">
        <f>N645*(1+Assumptions!$G$48)</f>
        <v>8.66</v>
      </c>
      <c r="P645" s="288">
        <f>O645*(1+Assumptions!$G$48)</f>
        <v>8.66</v>
      </c>
      <c r="Q645" s="288">
        <f>P645*(1+Assumptions!$G$48)</f>
        <v>8.66</v>
      </c>
      <c r="R645" s="288">
        <f>Q645*(1+Assumptions!$G$48)</f>
        <v>8.66</v>
      </c>
      <c r="S645" s="288">
        <f>R645*(1+Assumptions!$G$48)</f>
        <v>8.66</v>
      </c>
      <c r="T645" s="288">
        <f>S645*(1+Assumptions!$G$48)</f>
        <v>8.66</v>
      </c>
      <c r="U645" s="288">
        <f>T645*(1+Assumptions!$G$48)</f>
        <v>8.66</v>
      </c>
      <c r="V645" s="288">
        <f>U645*(1+Assumptions!$G$48)</f>
        <v>8.66</v>
      </c>
      <c r="W645" s="288">
        <f>V645*(1+Assumptions!$G$48)</f>
        <v>8.66</v>
      </c>
      <c r="X645" s="288">
        <f>W645*(1+Assumptions!$G$48)</f>
        <v>8.66</v>
      </c>
      <c r="Y645" s="232"/>
      <c r="Z645" s="232"/>
      <c r="AA645" s="232"/>
      <c r="AB645" s="232"/>
      <c r="AC645" s="232"/>
      <c r="AD645" s="232"/>
      <c r="AE645" s="232"/>
      <c r="AF645" s="232"/>
      <c r="AG645" s="232"/>
      <c r="AH645" s="232"/>
      <c r="AI645" s="232"/>
      <c r="AJ645" s="232"/>
      <c r="AK645" s="232"/>
      <c r="AL645" s="232"/>
      <c r="AM645" s="232"/>
      <c r="AN645" s="232"/>
      <c r="AO645" s="232"/>
      <c r="AP645" s="232"/>
      <c r="AQ645" s="232"/>
      <c r="AR645" s="232"/>
    </row>
    <row r="646" spans="1:44" x14ac:dyDescent="0.2">
      <c r="A646" s="232"/>
      <c r="B646" s="295" t="s">
        <v>578</v>
      </c>
      <c r="C646" s="296" t="b">
        <f t="shared" si="9"/>
        <v>0</v>
      </c>
      <c r="D646" s="7"/>
      <c r="E646" s="287">
        <v>2.58</v>
      </c>
      <c r="F646" s="287">
        <v>2.6099999999999994</v>
      </c>
      <c r="G646" s="287">
        <v>2.66</v>
      </c>
      <c r="H646" s="287">
        <v>2.6899999999999995</v>
      </c>
      <c r="I646" s="287">
        <v>2.6899999999999995</v>
      </c>
      <c r="J646" s="287">
        <v>2.71</v>
      </c>
      <c r="K646" s="287">
        <v>2.76</v>
      </c>
      <c r="L646" s="287">
        <v>2.83</v>
      </c>
      <c r="M646" s="287">
        <v>2.83</v>
      </c>
      <c r="N646" s="288">
        <f>M646*(1+Assumptions!$G$48)</f>
        <v>2.83</v>
      </c>
      <c r="O646" s="288">
        <f>N646*(1+Assumptions!$G$48)</f>
        <v>2.83</v>
      </c>
      <c r="P646" s="288">
        <f>O646*(1+Assumptions!$G$48)</f>
        <v>2.83</v>
      </c>
      <c r="Q646" s="288">
        <f>P646*(1+Assumptions!$G$48)</f>
        <v>2.83</v>
      </c>
      <c r="R646" s="288">
        <f>Q646*(1+Assumptions!$G$48)</f>
        <v>2.83</v>
      </c>
      <c r="S646" s="288">
        <f>R646*(1+Assumptions!$G$48)</f>
        <v>2.83</v>
      </c>
      <c r="T646" s="288">
        <f>S646*(1+Assumptions!$G$48)</f>
        <v>2.83</v>
      </c>
      <c r="U646" s="288">
        <f>T646*(1+Assumptions!$G$48)</f>
        <v>2.83</v>
      </c>
      <c r="V646" s="288">
        <f>U646*(1+Assumptions!$G$48)</f>
        <v>2.83</v>
      </c>
      <c r="W646" s="288">
        <f>V646*(1+Assumptions!$G$48)</f>
        <v>2.83</v>
      </c>
      <c r="X646" s="288">
        <f>W646*(1+Assumptions!$G$48)</f>
        <v>2.83</v>
      </c>
      <c r="Y646" s="232"/>
      <c r="Z646" s="232"/>
      <c r="AA646" s="232"/>
      <c r="AB646" s="232"/>
      <c r="AC646" s="232"/>
      <c r="AD646" s="232"/>
      <c r="AE646" s="232"/>
      <c r="AF646" s="232"/>
      <c r="AG646" s="232"/>
      <c r="AH646" s="232"/>
      <c r="AI646" s="232"/>
      <c r="AJ646" s="232"/>
      <c r="AK646" s="232"/>
      <c r="AL646" s="232"/>
      <c r="AM646" s="232"/>
      <c r="AN646" s="232"/>
      <c r="AO646" s="232"/>
      <c r="AP646" s="232"/>
      <c r="AQ646" s="232"/>
      <c r="AR646" s="232"/>
    </row>
    <row r="647" spans="1:44" x14ac:dyDescent="0.2">
      <c r="A647" s="232"/>
      <c r="B647" s="295" t="s">
        <v>579</v>
      </c>
      <c r="C647" s="296" t="b">
        <f t="shared" si="9"/>
        <v>0</v>
      </c>
      <c r="D647" s="7"/>
      <c r="E647" s="287">
        <v>5.94</v>
      </c>
      <c r="F647" s="287">
        <v>5.95</v>
      </c>
      <c r="G647" s="287">
        <v>6.02</v>
      </c>
      <c r="H647" s="287">
        <v>6.0699999999999994</v>
      </c>
      <c r="I647" s="287">
        <v>6.0699999999999994</v>
      </c>
      <c r="J647" s="287">
        <v>6.0699999999999994</v>
      </c>
      <c r="K647" s="287">
        <v>6.1399999999999988</v>
      </c>
      <c r="L647" s="287">
        <v>6.2399999999999993</v>
      </c>
      <c r="M647" s="287">
        <v>6.2299999999999995</v>
      </c>
      <c r="N647" s="288">
        <f>M647*(1+Assumptions!$G$48)</f>
        <v>6.2299999999999995</v>
      </c>
      <c r="O647" s="288">
        <f>N647*(1+Assumptions!$G$48)</f>
        <v>6.2299999999999995</v>
      </c>
      <c r="P647" s="288">
        <f>O647*(1+Assumptions!$G$48)</f>
        <v>6.2299999999999995</v>
      </c>
      <c r="Q647" s="288">
        <f>P647*(1+Assumptions!$G$48)</f>
        <v>6.2299999999999995</v>
      </c>
      <c r="R647" s="288">
        <f>Q647*(1+Assumptions!$G$48)</f>
        <v>6.2299999999999995</v>
      </c>
      <c r="S647" s="288">
        <f>R647*(1+Assumptions!$G$48)</f>
        <v>6.2299999999999995</v>
      </c>
      <c r="T647" s="288">
        <f>S647*(1+Assumptions!$G$48)</f>
        <v>6.2299999999999995</v>
      </c>
      <c r="U647" s="288">
        <f>T647*(1+Assumptions!$G$48)</f>
        <v>6.2299999999999995</v>
      </c>
      <c r="V647" s="288">
        <f>U647*(1+Assumptions!$G$48)</f>
        <v>6.2299999999999995</v>
      </c>
      <c r="W647" s="288">
        <f>V647*(1+Assumptions!$G$48)</f>
        <v>6.2299999999999995</v>
      </c>
      <c r="X647" s="288">
        <f>W647*(1+Assumptions!$G$48)</f>
        <v>6.2299999999999995</v>
      </c>
      <c r="Y647" s="232"/>
      <c r="Z647" s="232"/>
      <c r="AA647" s="232"/>
      <c r="AB647" s="232"/>
      <c r="AC647" s="232"/>
      <c r="AD647" s="232"/>
      <c r="AE647" s="232"/>
      <c r="AF647" s="232"/>
      <c r="AG647" s="232"/>
      <c r="AH647" s="232"/>
      <c r="AI647" s="232"/>
      <c r="AJ647" s="232"/>
      <c r="AK647" s="232"/>
      <c r="AL647" s="232"/>
      <c r="AM647" s="232"/>
      <c r="AN647" s="232"/>
      <c r="AO647" s="232"/>
      <c r="AP647" s="232"/>
      <c r="AQ647" s="232"/>
      <c r="AR647" s="232"/>
    </row>
    <row r="648" spans="1:44" x14ac:dyDescent="0.2">
      <c r="A648" s="232"/>
      <c r="B648" s="295" t="s">
        <v>580</v>
      </c>
      <c r="C648" s="296" t="b">
        <f t="shared" si="9"/>
        <v>0</v>
      </c>
      <c r="D648" s="7"/>
      <c r="E648" s="287">
        <v>4.57</v>
      </c>
      <c r="F648" s="287">
        <v>4.5599999999999996</v>
      </c>
      <c r="G648" s="287">
        <v>4.5599999999999996</v>
      </c>
      <c r="H648" s="287">
        <v>4.55</v>
      </c>
      <c r="I648" s="287">
        <v>4.5299999999999994</v>
      </c>
      <c r="J648" s="287">
        <v>4.51</v>
      </c>
      <c r="K648" s="287">
        <v>4.51</v>
      </c>
      <c r="L648" s="287">
        <v>4.5199999999999996</v>
      </c>
      <c r="M648" s="287">
        <v>4.5</v>
      </c>
      <c r="N648" s="288">
        <f>M648*(1+Assumptions!$G$48)</f>
        <v>4.5</v>
      </c>
      <c r="O648" s="288">
        <f>N648*(1+Assumptions!$G$48)</f>
        <v>4.5</v>
      </c>
      <c r="P648" s="288">
        <f>O648*(1+Assumptions!$G$48)</f>
        <v>4.5</v>
      </c>
      <c r="Q648" s="288">
        <f>P648*(1+Assumptions!$G$48)</f>
        <v>4.5</v>
      </c>
      <c r="R648" s="288">
        <f>Q648*(1+Assumptions!$G$48)</f>
        <v>4.5</v>
      </c>
      <c r="S648" s="288">
        <f>R648*(1+Assumptions!$G$48)</f>
        <v>4.5</v>
      </c>
      <c r="T648" s="288">
        <f>S648*(1+Assumptions!$G$48)</f>
        <v>4.5</v>
      </c>
      <c r="U648" s="288">
        <f>T648*(1+Assumptions!$G$48)</f>
        <v>4.5</v>
      </c>
      <c r="V648" s="288">
        <f>U648*(1+Assumptions!$G$48)</f>
        <v>4.5</v>
      </c>
      <c r="W648" s="288">
        <f>V648*(1+Assumptions!$G$48)</f>
        <v>4.5</v>
      </c>
      <c r="X648" s="288">
        <f>W648*(1+Assumptions!$G$48)</f>
        <v>4.5</v>
      </c>
      <c r="Y648" s="232"/>
      <c r="Z648" s="232"/>
      <c r="AA648" s="232"/>
      <c r="AB648" s="232"/>
      <c r="AC648" s="232"/>
      <c r="AD648" s="232"/>
      <c r="AE648" s="232"/>
      <c r="AF648" s="232"/>
      <c r="AG648" s="232"/>
      <c r="AH648" s="232"/>
      <c r="AI648" s="232"/>
      <c r="AJ648" s="232"/>
      <c r="AK648" s="232"/>
      <c r="AL648" s="232"/>
      <c r="AM648" s="232"/>
      <c r="AN648" s="232"/>
      <c r="AO648" s="232"/>
      <c r="AP648" s="232"/>
      <c r="AQ648" s="232"/>
      <c r="AR648" s="232"/>
    </row>
    <row r="649" spans="1:44" x14ac:dyDescent="0.2">
      <c r="A649" s="232"/>
      <c r="B649" s="295" t="s">
        <v>581</v>
      </c>
      <c r="C649" s="296" t="b">
        <f t="shared" si="9"/>
        <v>0</v>
      </c>
      <c r="D649" s="7"/>
      <c r="E649" s="287">
        <v>10.52</v>
      </c>
      <c r="F649" s="287">
        <v>10.68</v>
      </c>
      <c r="G649" s="287">
        <v>10.9</v>
      </c>
      <c r="H649" s="287">
        <v>11.09</v>
      </c>
      <c r="I649" s="287">
        <v>11.11</v>
      </c>
      <c r="J649" s="287">
        <v>11.169999999999998</v>
      </c>
      <c r="K649" s="287">
        <v>11.43</v>
      </c>
      <c r="L649" s="287">
        <v>11.75</v>
      </c>
      <c r="M649" s="287">
        <v>11.75</v>
      </c>
      <c r="N649" s="288">
        <f>M649*(1+Assumptions!$G$48)</f>
        <v>11.75</v>
      </c>
      <c r="O649" s="288">
        <f>N649*(1+Assumptions!$G$48)</f>
        <v>11.75</v>
      </c>
      <c r="P649" s="288">
        <f>O649*(1+Assumptions!$G$48)</f>
        <v>11.75</v>
      </c>
      <c r="Q649" s="288">
        <f>P649*(1+Assumptions!$G$48)</f>
        <v>11.75</v>
      </c>
      <c r="R649" s="288">
        <f>Q649*(1+Assumptions!$G$48)</f>
        <v>11.75</v>
      </c>
      <c r="S649" s="288">
        <f>R649*(1+Assumptions!$G$48)</f>
        <v>11.75</v>
      </c>
      <c r="T649" s="288">
        <f>S649*(1+Assumptions!$G$48)</f>
        <v>11.75</v>
      </c>
      <c r="U649" s="288">
        <f>T649*(1+Assumptions!$G$48)</f>
        <v>11.75</v>
      </c>
      <c r="V649" s="288">
        <f>U649*(1+Assumptions!$G$48)</f>
        <v>11.75</v>
      </c>
      <c r="W649" s="288">
        <f>V649*(1+Assumptions!$G$48)</f>
        <v>11.75</v>
      </c>
      <c r="X649" s="288">
        <f>W649*(1+Assumptions!$G$48)</f>
        <v>11.75</v>
      </c>
      <c r="Y649" s="232"/>
      <c r="Z649" s="232"/>
      <c r="AA649" s="232"/>
      <c r="AB649" s="232"/>
      <c r="AC649" s="232"/>
      <c r="AD649" s="232"/>
      <c r="AE649" s="232"/>
      <c r="AF649" s="232"/>
      <c r="AG649" s="232"/>
      <c r="AH649" s="232"/>
      <c r="AI649" s="232"/>
      <c r="AJ649" s="232"/>
      <c r="AK649" s="232"/>
      <c r="AL649" s="232"/>
      <c r="AM649" s="232"/>
      <c r="AN649" s="232"/>
      <c r="AO649" s="232"/>
      <c r="AP649" s="232"/>
      <c r="AQ649" s="232"/>
      <c r="AR649" s="232"/>
    </row>
    <row r="650" spans="1:44" x14ac:dyDescent="0.2">
      <c r="A650" s="232"/>
      <c r="B650" s="295" t="s">
        <v>582</v>
      </c>
      <c r="C650" s="296" t="b">
        <f t="shared" ref="C650:C713" si="10">MID(B650,3,2)="TS"</f>
        <v>0</v>
      </c>
      <c r="D650" s="7"/>
      <c r="E650" s="287">
        <v>4.46</v>
      </c>
      <c r="F650" s="287">
        <v>4.5199999999999996</v>
      </c>
      <c r="G650" s="287">
        <v>4.6099999999999994</v>
      </c>
      <c r="H650" s="287">
        <v>4.67</v>
      </c>
      <c r="I650" s="287">
        <v>4.68</v>
      </c>
      <c r="J650" s="287">
        <v>4.71</v>
      </c>
      <c r="K650" s="287">
        <v>4.8</v>
      </c>
      <c r="L650" s="287">
        <v>4.92</v>
      </c>
      <c r="M650" s="287">
        <v>4.92</v>
      </c>
      <c r="N650" s="288">
        <f>M650*(1+Assumptions!$G$48)</f>
        <v>4.92</v>
      </c>
      <c r="O650" s="288">
        <f>N650*(1+Assumptions!$G$48)</f>
        <v>4.92</v>
      </c>
      <c r="P650" s="288">
        <f>O650*(1+Assumptions!$G$48)</f>
        <v>4.92</v>
      </c>
      <c r="Q650" s="288">
        <f>P650*(1+Assumptions!$G$48)</f>
        <v>4.92</v>
      </c>
      <c r="R650" s="288">
        <f>Q650*(1+Assumptions!$G$48)</f>
        <v>4.92</v>
      </c>
      <c r="S650" s="288">
        <f>R650*(1+Assumptions!$G$48)</f>
        <v>4.92</v>
      </c>
      <c r="T650" s="288">
        <f>S650*(1+Assumptions!$G$48)</f>
        <v>4.92</v>
      </c>
      <c r="U650" s="288">
        <f>T650*(1+Assumptions!$G$48)</f>
        <v>4.92</v>
      </c>
      <c r="V650" s="288">
        <f>U650*(1+Assumptions!$G$48)</f>
        <v>4.92</v>
      </c>
      <c r="W650" s="288">
        <f>V650*(1+Assumptions!$G$48)</f>
        <v>4.92</v>
      </c>
      <c r="X650" s="288">
        <f>W650*(1+Assumptions!$G$48)</f>
        <v>4.92</v>
      </c>
      <c r="Y650" s="232"/>
      <c r="Z650" s="232"/>
      <c r="AA650" s="232"/>
      <c r="AB650" s="232"/>
      <c r="AC650" s="232"/>
      <c r="AD650" s="232"/>
      <c r="AE650" s="232"/>
      <c r="AF650" s="232"/>
      <c r="AG650" s="232"/>
      <c r="AH650" s="232"/>
      <c r="AI650" s="232"/>
      <c r="AJ650" s="232"/>
      <c r="AK650" s="232"/>
      <c r="AL650" s="232"/>
      <c r="AM650" s="232"/>
      <c r="AN650" s="232"/>
      <c r="AO650" s="232"/>
      <c r="AP650" s="232"/>
      <c r="AQ650" s="232"/>
      <c r="AR650" s="232"/>
    </row>
    <row r="651" spans="1:44" x14ac:dyDescent="0.2">
      <c r="A651" s="232"/>
      <c r="B651" s="295" t="s">
        <v>583</v>
      </c>
      <c r="C651" s="296" t="b">
        <f t="shared" si="10"/>
        <v>0</v>
      </c>
      <c r="D651" s="7"/>
      <c r="E651" s="287">
        <v>8.49</v>
      </c>
      <c r="F651" s="287">
        <v>9.81</v>
      </c>
      <c r="G651" s="287">
        <v>9.94</v>
      </c>
      <c r="H651" s="287">
        <v>10.029999999999999</v>
      </c>
      <c r="I651" s="287">
        <v>10.01</v>
      </c>
      <c r="J651" s="287">
        <v>10.029999999999999</v>
      </c>
      <c r="K651" s="287">
        <v>10.16</v>
      </c>
      <c r="L651" s="287">
        <v>10.3</v>
      </c>
      <c r="M651" s="287">
        <v>10.29</v>
      </c>
      <c r="N651" s="288">
        <f>M651*(1+Assumptions!$G$48)</f>
        <v>10.29</v>
      </c>
      <c r="O651" s="288">
        <f>N651*(1+Assumptions!$G$48)</f>
        <v>10.29</v>
      </c>
      <c r="P651" s="288">
        <f>O651*(1+Assumptions!$G$48)</f>
        <v>10.29</v>
      </c>
      <c r="Q651" s="288">
        <f>P651*(1+Assumptions!$G$48)</f>
        <v>10.29</v>
      </c>
      <c r="R651" s="288">
        <f>Q651*(1+Assumptions!$G$48)</f>
        <v>10.29</v>
      </c>
      <c r="S651" s="288">
        <f>R651*(1+Assumptions!$G$48)</f>
        <v>10.29</v>
      </c>
      <c r="T651" s="288">
        <f>S651*(1+Assumptions!$G$48)</f>
        <v>10.29</v>
      </c>
      <c r="U651" s="288">
        <f>T651*(1+Assumptions!$G$48)</f>
        <v>10.29</v>
      </c>
      <c r="V651" s="288">
        <f>U651*(1+Assumptions!$G$48)</f>
        <v>10.29</v>
      </c>
      <c r="W651" s="288">
        <f>V651*(1+Assumptions!$G$48)</f>
        <v>10.29</v>
      </c>
      <c r="X651" s="288">
        <f>W651*(1+Assumptions!$G$48)</f>
        <v>10.29</v>
      </c>
      <c r="Y651" s="232"/>
      <c r="Z651" s="232"/>
      <c r="AA651" s="232"/>
      <c r="AB651" s="232"/>
      <c r="AC651" s="232"/>
      <c r="AD651" s="232"/>
      <c r="AE651" s="232"/>
      <c r="AF651" s="232"/>
      <c r="AG651" s="232"/>
      <c r="AH651" s="232"/>
      <c r="AI651" s="232"/>
      <c r="AJ651" s="232"/>
      <c r="AK651" s="232"/>
      <c r="AL651" s="232"/>
      <c r="AM651" s="232"/>
      <c r="AN651" s="232"/>
      <c r="AO651" s="232"/>
      <c r="AP651" s="232"/>
      <c r="AQ651" s="232"/>
      <c r="AR651" s="232"/>
    </row>
    <row r="652" spans="1:44" x14ac:dyDescent="0.2">
      <c r="A652" s="232"/>
      <c r="B652" s="295" t="s">
        <v>1111</v>
      </c>
      <c r="C652" s="296" t="b">
        <f t="shared" si="10"/>
        <v>0</v>
      </c>
      <c r="D652" s="7"/>
      <c r="E652" s="287">
        <v>7.5</v>
      </c>
      <c r="F652" s="287">
        <v>7.6199999999999992</v>
      </c>
      <c r="G652" s="287">
        <v>7.77</v>
      </c>
      <c r="H652" s="287">
        <v>7.8699999999999992</v>
      </c>
      <c r="I652" s="287">
        <v>7.98</v>
      </c>
      <c r="J652" s="287">
        <v>8.1199999999999992</v>
      </c>
      <c r="K652" s="287">
        <v>8.3000000000000007</v>
      </c>
      <c r="L652" s="287">
        <v>8.49</v>
      </c>
      <c r="M652" s="287">
        <v>8.6</v>
      </c>
      <c r="N652" s="288">
        <f>M652*(1+Assumptions!$G$48)</f>
        <v>8.6</v>
      </c>
      <c r="O652" s="288">
        <f>N652*(1+Assumptions!$G$48)</f>
        <v>8.6</v>
      </c>
      <c r="P652" s="288">
        <f>O652*(1+Assumptions!$G$48)</f>
        <v>8.6</v>
      </c>
      <c r="Q652" s="288">
        <f>P652*(1+Assumptions!$G$48)</f>
        <v>8.6</v>
      </c>
      <c r="R652" s="288">
        <f>Q652*(1+Assumptions!$G$48)</f>
        <v>8.6</v>
      </c>
      <c r="S652" s="288">
        <f>R652*(1+Assumptions!$G$48)</f>
        <v>8.6</v>
      </c>
      <c r="T652" s="288">
        <f>S652*(1+Assumptions!$G$48)</f>
        <v>8.6</v>
      </c>
      <c r="U652" s="288">
        <f>T652*(1+Assumptions!$G$48)</f>
        <v>8.6</v>
      </c>
      <c r="V652" s="288">
        <f>U652*(1+Assumptions!$G$48)</f>
        <v>8.6</v>
      </c>
      <c r="W652" s="288">
        <f>V652*(1+Assumptions!$G$48)</f>
        <v>8.6</v>
      </c>
      <c r="X652" s="288">
        <f>W652*(1+Assumptions!$G$48)</f>
        <v>8.6</v>
      </c>
      <c r="Y652" s="232"/>
      <c r="Z652" s="232"/>
      <c r="AA652" s="232"/>
      <c r="AB652" s="232"/>
      <c r="AC652" s="232"/>
      <c r="AD652" s="232"/>
      <c r="AE652" s="232"/>
      <c r="AF652" s="232"/>
      <c r="AG652" s="232"/>
      <c r="AH652" s="232"/>
      <c r="AI652" s="232"/>
      <c r="AJ652" s="232"/>
      <c r="AK652" s="232"/>
      <c r="AL652" s="232"/>
      <c r="AM652" s="232"/>
      <c r="AN652" s="232"/>
      <c r="AO652" s="232"/>
      <c r="AP652" s="232"/>
      <c r="AQ652" s="232"/>
      <c r="AR652" s="232"/>
    </row>
    <row r="653" spans="1:44" x14ac:dyDescent="0.2">
      <c r="A653" s="232"/>
      <c r="B653" s="295" t="s">
        <v>1112</v>
      </c>
      <c r="C653" s="296" t="b">
        <f t="shared" si="10"/>
        <v>0</v>
      </c>
      <c r="D653" s="7"/>
      <c r="E653" s="287">
        <v>5.2799999999999994</v>
      </c>
      <c r="F653" s="287">
        <v>5.34</v>
      </c>
      <c r="G653" s="287">
        <v>5.379999999999999</v>
      </c>
      <c r="H653" s="287">
        <v>5.41</v>
      </c>
      <c r="I653" s="287">
        <v>5.41</v>
      </c>
      <c r="J653" s="287">
        <v>5.42</v>
      </c>
      <c r="K653" s="287">
        <v>5.4599999999999991</v>
      </c>
      <c r="L653" s="287">
        <v>5.48</v>
      </c>
      <c r="M653" s="287">
        <v>5.53</v>
      </c>
      <c r="N653" s="288">
        <f>M653*(1+Assumptions!$G$48)</f>
        <v>5.53</v>
      </c>
      <c r="O653" s="288">
        <f>N653*(1+Assumptions!$G$48)</f>
        <v>5.53</v>
      </c>
      <c r="P653" s="288">
        <f>O653*(1+Assumptions!$G$48)</f>
        <v>5.53</v>
      </c>
      <c r="Q653" s="288">
        <f>P653*(1+Assumptions!$G$48)</f>
        <v>5.53</v>
      </c>
      <c r="R653" s="288">
        <f>Q653*(1+Assumptions!$G$48)</f>
        <v>5.53</v>
      </c>
      <c r="S653" s="288">
        <f>R653*(1+Assumptions!$G$48)</f>
        <v>5.53</v>
      </c>
      <c r="T653" s="288">
        <f>S653*(1+Assumptions!$G$48)</f>
        <v>5.53</v>
      </c>
      <c r="U653" s="288">
        <f>T653*(1+Assumptions!$G$48)</f>
        <v>5.53</v>
      </c>
      <c r="V653" s="288">
        <f>U653*(1+Assumptions!$G$48)</f>
        <v>5.53</v>
      </c>
      <c r="W653" s="288">
        <f>V653*(1+Assumptions!$G$48)</f>
        <v>5.53</v>
      </c>
      <c r="X653" s="288">
        <f>W653*(1+Assumptions!$G$48)</f>
        <v>5.53</v>
      </c>
      <c r="Y653" s="232"/>
      <c r="Z653" s="232"/>
      <c r="AA653" s="232"/>
      <c r="AB653" s="232"/>
      <c r="AC653" s="232"/>
      <c r="AD653" s="232"/>
      <c r="AE653" s="232"/>
      <c r="AF653" s="232"/>
      <c r="AG653" s="232"/>
      <c r="AH653" s="232"/>
      <c r="AI653" s="232"/>
      <c r="AJ653" s="232"/>
      <c r="AK653" s="232"/>
      <c r="AL653" s="232"/>
      <c r="AM653" s="232"/>
      <c r="AN653" s="232"/>
      <c r="AO653" s="232"/>
      <c r="AP653" s="232"/>
      <c r="AQ653" s="232"/>
      <c r="AR653" s="232"/>
    </row>
    <row r="654" spans="1:44" x14ac:dyDescent="0.2">
      <c r="A654" s="232"/>
      <c r="B654" s="295" t="s">
        <v>1113</v>
      </c>
      <c r="C654" s="296" t="b">
        <f t="shared" si="10"/>
        <v>0</v>
      </c>
      <c r="D654" s="7"/>
      <c r="E654" s="287">
        <v>3.72</v>
      </c>
      <c r="F654" s="287">
        <v>3.84</v>
      </c>
      <c r="G654" s="287">
        <v>3.9699999999999998</v>
      </c>
      <c r="H654" s="287">
        <v>4.09</v>
      </c>
      <c r="I654" s="287">
        <v>4.2</v>
      </c>
      <c r="J654" s="287">
        <v>4.32</v>
      </c>
      <c r="K654" s="287">
        <v>4.4400000000000004</v>
      </c>
      <c r="L654" s="287">
        <v>4.58</v>
      </c>
      <c r="M654" s="287">
        <v>4.7</v>
      </c>
      <c r="N654" s="288">
        <f>M654*(1+Assumptions!$G$48)</f>
        <v>4.7</v>
      </c>
      <c r="O654" s="288">
        <f>N654*(1+Assumptions!$G$48)</f>
        <v>4.7</v>
      </c>
      <c r="P654" s="288">
        <f>O654*(1+Assumptions!$G$48)</f>
        <v>4.7</v>
      </c>
      <c r="Q654" s="288">
        <f>P654*(1+Assumptions!$G$48)</f>
        <v>4.7</v>
      </c>
      <c r="R654" s="288">
        <f>Q654*(1+Assumptions!$G$48)</f>
        <v>4.7</v>
      </c>
      <c r="S654" s="288">
        <f>R654*(1+Assumptions!$G$48)</f>
        <v>4.7</v>
      </c>
      <c r="T654" s="288">
        <f>S654*(1+Assumptions!$G$48)</f>
        <v>4.7</v>
      </c>
      <c r="U654" s="288">
        <f>T654*(1+Assumptions!$G$48)</f>
        <v>4.7</v>
      </c>
      <c r="V654" s="288">
        <f>U654*(1+Assumptions!$G$48)</f>
        <v>4.7</v>
      </c>
      <c r="W654" s="288">
        <f>V654*(1+Assumptions!$G$48)</f>
        <v>4.7</v>
      </c>
      <c r="X654" s="288">
        <f>W654*(1+Assumptions!$G$48)</f>
        <v>4.7</v>
      </c>
      <c r="Y654" s="232"/>
      <c r="Z654" s="232"/>
      <c r="AA654" s="232"/>
      <c r="AB654" s="232"/>
      <c r="AC654" s="232"/>
      <c r="AD654" s="232"/>
      <c r="AE654" s="232"/>
      <c r="AF654" s="232"/>
      <c r="AG654" s="232"/>
      <c r="AH654" s="232"/>
      <c r="AI654" s="232"/>
      <c r="AJ654" s="232"/>
      <c r="AK654" s="232"/>
      <c r="AL654" s="232"/>
      <c r="AM654" s="232"/>
      <c r="AN654" s="232"/>
      <c r="AO654" s="232"/>
      <c r="AP654" s="232"/>
      <c r="AQ654" s="232"/>
      <c r="AR654" s="232"/>
    </row>
    <row r="655" spans="1:44" x14ac:dyDescent="0.2">
      <c r="A655" s="232"/>
      <c r="B655" s="295" t="s">
        <v>1114</v>
      </c>
      <c r="C655" s="296" t="b">
        <f t="shared" si="10"/>
        <v>0</v>
      </c>
      <c r="D655" s="7"/>
      <c r="E655" s="287">
        <v>8.9700000000000006</v>
      </c>
      <c r="F655" s="287">
        <v>9.1</v>
      </c>
      <c r="G655" s="287">
        <v>9.2799999999999994</v>
      </c>
      <c r="H655" s="287">
        <v>9.4499999999999993</v>
      </c>
      <c r="I655" s="287">
        <v>9.59</v>
      </c>
      <c r="J655" s="287">
        <v>9.74</v>
      </c>
      <c r="K655" s="287">
        <v>9.92</v>
      </c>
      <c r="L655" s="287">
        <v>10.079999999999998</v>
      </c>
      <c r="M655" s="287">
        <v>10.25</v>
      </c>
      <c r="N655" s="288">
        <f>M655*(1+Assumptions!$G$48)</f>
        <v>10.25</v>
      </c>
      <c r="O655" s="288">
        <f>N655*(1+Assumptions!$G$48)</f>
        <v>10.25</v>
      </c>
      <c r="P655" s="288">
        <f>O655*(1+Assumptions!$G$48)</f>
        <v>10.25</v>
      </c>
      <c r="Q655" s="288">
        <f>P655*(1+Assumptions!$G$48)</f>
        <v>10.25</v>
      </c>
      <c r="R655" s="288">
        <f>Q655*(1+Assumptions!$G$48)</f>
        <v>10.25</v>
      </c>
      <c r="S655" s="288">
        <f>R655*(1+Assumptions!$G$48)</f>
        <v>10.25</v>
      </c>
      <c r="T655" s="288">
        <f>S655*(1+Assumptions!$G$48)</f>
        <v>10.25</v>
      </c>
      <c r="U655" s="288">
        <f>T655*(1+Assumptions!$G$48)</f>
        <v>10.25</v>
      </c>
      <c r="V655" s="288">
        <f>U655*(1+Assumptions!$G$48)</f>
        <v>10.25</v>
      </c>
      <c r="W655" s="288">
        <f>V655*(1+Assumptions!$G$48)</f>
        <v>10.25</v>
      </c>
      <c r="X655" s="288">
        <f>W655*(1+Assumptions!$G$48)</f>
        <v>10.25</v>
      </c>
      <c r="Y655" s="232"/>
      <c r="Z655" s="232"/>
      <c r="AA655" s="232"/>
      <c r="AB655" s="232"/>
      <c r="AC655" s="232"/>
      <c r="AD655" s="232"/>
      <c r="AE655" s="232"/>
      <c r="AF655" s="232"/>
      <c r="AG655" s="232"/>
      <c r="AH655" s="232"/>
      <c r="AI655" s="232"/>
      <c r="AJ655" s="232"/>
      <c r="AK655" s="232"/>
      <c r="AL655" s="232"/>
      <c r="AM655" s="232"/>
      <c r="AN655" s="232"/>
      <c r="AO655" s="232"/>
      <c r="AP655" s="232"/>
      <c r="AQ655" s="232"/>
      <c r="AR655" s="232"/>
    </row>
    <row r="656" spans="1:44" x14ac:dyDescent="0.2">
      <c r="A656" s="232"/>
      <c r="B656" s="295" t="s">
        <v>1115</v>
      </c>
      <c r="C656" s="296" t="b">
        <f t="shared" si="10"/>
        <v>0</v>
      </c>
      <c r="D656" s="7"/>
      <c r="E656" s="287">
        <v>6.2099999999999991</v>
      </c>
      <c r="F656" s="287">
        <v>6.3199999999999994</v>
      </c>
      <c r="G656" s="287">
        <v>6.4499999999999993</v>
      </c>
      <c r="H656" s="287">
        <v>6.56</v>
      </c>
      <c r="I656" s="287">
        <v>6.65</v>
      </c>
      <c r="J656" s="287">
        <v>6.73</v>
      </c>
      <c r="K656" s="287">
        <v>6.8599999999999994</v>
      </c>
      <c r="L656" s="287">
        <v>6.98</v>
      </c>
      <c r="M656" s="287">
        <v>7.0599999999999987</v>
      </c>
      <c r="N656" s="288">
        <f>M656*(1+Assumptions!$G$48)</f>
        <v>7.0599999999999987</v>
      </c>
      <c r="O656" s="288">
        <f>N656*(1+Assumptions!$G$48)</f>
        <v>7.0599999999999987</v>
      </c>
      <c r="P656" s="288">
        <f>O656*(1+Assumptions!$G$48)</f>
        <v>7.0599999999999987</v>
      </c>
      <c r="Q656" s="288">
        <f>P656*(1+Assumptions!$G$48)</f>
        <v>7.0599999999999987</v>
      </c>
      <c r="R656" s="288">
        <f>Q656*(1+Assumptions!$G$48)</f>
        <v>7.0599999999999987</v>
      </c>
      <c r="S656" s="288">
        <f>R656*(1+Assumptions!$G$48)</f>
        <v>7.0599999999999987</v>
      </c>
      <c r="T656" s="288">
        <f>S656*(1+Assumptions!$G$48)</f>
        <v>7.0599999999999987</v>
      </c>
      <c r="U656" s="288">
        <f>T656*(1+Assumptions!$G$48)</f>
        <v>7.0599999999999987</v>
      </c>
      <c r="V656" s="288">
        <f>U656*(1+Assumptions!$G$48)</f>
        <v>7.0599999999999987</v>
      </c>
      <c r="W656" s="288">
        <f>V656*(1+Assumptions!$G$48)</f>
        <v>7.0599999999999987</v>
      </c>
      <c r="X656" s="288">
        <f>W656*(1+Assumptions!$G$48)</f>
        <v>7.0599999999999987</v>
      </c>
      <c r="Y656" s="232"/>
      <c r="Z656" s="232"/>
      <c r="AA656" s="232"/>
      <c r="AB656" s="232"/>
      <c r="AC656" s="232"/>
      <c r="AD656" s="232"/>
      <c r="AE656" s="232"/>
      <c r="AF656" s="232"/>
      <c r="AG656" s="232"/>
      <c r="AH656" s="232"/>
      <c r="AI656" s="232"/>
      <c r="AJ656" s="232"/>
      <c r="AK656" s="232"/>
      <c r="AL656" s="232"/>
      <c r="AM656" s="232"/>
      <c r="AN656" s="232"/>
      <c r="AO656" s="232"/>
      <c r="AP656" s="232"/>
      <c r="AQ656" s="232"/>
      <c r="AR656" s="232"/>
    </row>
    <row r="657" spans="1:44" ht="25.5" x14ac:dyDescent="0.2">
      <c r="A657" s="232"/>
      <c r="B657" s="295" t="s">
        <v>1116</v>
      </c>
      <c r="C657" s="296" t="b">
        <f t="shared" si="10"/>
        <v>0</v>
      </c>
      <c r="D657" s="7"/>
      <c r="E657" s="287">
        <v>4.33</v>
      </c>
      <c r="F657" s="287">
        <v>4.43</v>
      </c>
      <c r="G657" s="287">
        <v>4.59</v>
      </c>
      <c r="H657" s="287">
        <v>4.7</v>
      </c>
      <c r="I657" s="287">
        <v>4.7300000000000004</v>
      </c>
      <c r="J657" s="287">
        <v>4.8</v>
      </c>
      <c r="K657" s="287">
        <v>4.97</v>
      </c>
      <c r="L657" s="287">
        <v>5.16</v>
      </c>
      <c r="M657" s="287">
        <v>5.15</v>
      </c>
      <c r="N657" s="288">
        <f>M657*(1+Assumptions!$G$48)</f>
        <v>5.15</v>
      </c>
      <c r="O657" s="288">
        <f>N657*(1+Assumptions!$G$48)</f>
        <v>5.15</v>
      </c>
      <c r="P657" s="288">
        <f>O657*(1+Assumptions!$G$48)</f>
        <v>5.15</v>
      </c>
      <c r="Q657" s="288">
        <f>P657*(1+Assumptions!$G$48)</f>
        <v>5.15</v>
      </c>
      <c r="R657" s="288">
        <f>Q657*(1+Assumptions!$G$48)</f>
        <v>5.15</v>
      </c>
      <c r="S657" s="288">
        <f>R657*(1+Assumptions!$G$48)</f>
        <v>5.15</v>
      </c>
      <c r="T657" s="288">
        <f>S657*(1+Assumptions!$G$48)</f>
        <v>5.15</v>
      </c>
      <c r="U657" s="288">
        <f>T657*(1+Assumptions!$G$48)</f>
        <v>5.15</v>
      </c>
      <c r="V657" s="288">
        <f>U657*(1+Assumptions!$G$48)</f>
        <v>5.15</v>
      </c>
      <c r="W657" s="288">
        <f>V657*(1+Assumptions!$G$48)</f>
        <v>5.15</v>
      </c>
      <c r="X657" s="288">
        <f>W657*(1+Assumptions!$G$48)</f>
        <v>5.15</v>
      </c>
      <c r="Y657" s="232"/>
      <c r="Z657" s="232"/>
      <c r="AA657" s="232"/>
      <c r="AB657" s="232"/>
      <c r="AC657" s="232"/>
      <c r="AD657" s="232"/>
      <c r="AE657" s="232"/>
      <c r="AF657" s="232"/>
      <c r="AG657" s="232"/>
      <c r="AH657" s="232"/>
      <c r="AI657" s="232"/>
      <c r="AJ657" s="232"/>
      <c r="AK657" s="232"/>
      <c r="AL657" s="232"/>
      <c r="AM657" s="232"/>
      <c r="AN657" s="232"/>
      <c r="AO657" s="232"/>
      <c r="AP657" s="232"/>
      <c r="AQ657" s="232"/>
      <c r="AR657" s="232"/>
    </row>
    <row r="658" spans="1:44" x14ac:dyDescent="0.2">
      <c r="A658" s="232"/>
      <c r="B658" s="295" t="s">
        <v>1117</v>
      </c>
      <c r="C658" s="296" t="b">
        <f t="shared" si="10"/>
        <v>0</v>
      </c>
      <c r="D658" s="7"/>
      <c r="E658" s="287">
        <v>2.78</v>
      </c>
      <c r="F658" s="287">
        <v>2.84</v>
      </c>
      <c r="G658" s="287">
        <v>2.91</v>
      </c>
      <c r="H658" s="287">
        <v>2.97</v>
      </c>
      <c r="I658" s="287">
        <v>3.0299999999999994</v>
      </c>
      <c r="J658" s="287">
        <v>3.09</v>
      </c>
      <c r="K658" s="287">
        <v>3.1499999999999995</v>
      </c>
      <c r="L658" s="287">
        <v>3.2199999999999998</v>
      </c>
      <c r="M658" s="287">
        <v>3.28</v>
      </c>
      <c r="N658" s="288">
        <f>M658*(1+Assumptions!$G$48)</f>
        <v>3.28</v>
      </c>
      <c r="O658" s="288">
        <f>N658*(1+Assumptions!$G$48)</f>
        <v>3.28</v>
      </c>
      <c r="P658" s="288">
        <f>O658*(1+Assumptions!$G$48)</f>
        <v>3.28</v>
      </c>
      <c r="Q658" s="288">
        <f>P658*(1+Assumptions!$G$48)</f>
        <v>3.28</v>
      </c>
      <c r="R658" s="288">
        <f>Q658*(1+Assumptions!$G$48)</f>
        <v>3.28</v>
      </c>
      <c r="S658" s="288">
        <f>R658*(1+Assumptions!$G$48)</f>
        <v>3.28</v>
      </c>
      <c r="T658" s="288">
        <f>S658*(1+Assumptions!$G$48)</f>
        <v>3.28</v>
      </c>
      <c r="U658" s="288">
        <f>T658*(1+Assumptions!$G$48)</f>
        <v>3.28</v>
      </c>
      <c r="V658" s="288">
        <f>U658*(1+Assumptions!$G$48)</f>
        <v>3.28</v>
      </c>
      <c r="W658" s="288">
        <f>V658*(1+Assumptions!$G$48)</f>
        <v>3.28</v>
      </c>
      <c r="X658" s="288">
        <f>W658*(1+Assumptions!$G$48)</f>
        <v>3.28</v>
      </c>
      <c r="Y658" s="232"/>
      <c r="Z658" s="232"/>
      <c r="AA658" s="232"/>
      <c r="AB658" s="232"/>
      <c r="AC658" s="232"/>
      <c r="AD658" s="232"/>
      <c r="AE658" s="232"/>
      <c r="AF658" s="232"/>
      <c r="AG658" s="232"/>
      <c r="AH658" s="232"/>
      <c r="AI658" s="232"/>
      <c r="AJ658" s="232"/>
      <c r="AK658" s="232"/>
      <c r="AL658" s="232"/>
      <c r="AM658" s="232"/>
      <c r="AN658" s="232"/>
      <c r="AO658" s="232"/>
      <c r="AP658" s="232"/>
      <c r="AQ658" s="232"/>
      <c r="AR658" s="232"/>
    </row>
    <row r="659" spans="1:44" x14ac:dyDescent="0.2">
      <c r="A659" s="232"/>
      <c r="B659" s="295" t="s">
        <v>1118</v>
      </c>
      <c r="C659" s="296" t="b">
        <f t="shared" si="10"/>
        <v>0</v>
      </c>
      <c r="D659" s="7"/>
      <c r="E659" s="287">
        <v>4.7699999999999996</v>
      </c>
      <c r="F659" s="287">
        <v>4.8600000000000003</v>
      </c>
      <c r="G659" s="287">
        <v>4.99</v>
      </c>
      <c r="H659" s="287">
        <v>5.1100000000000003</v>
      </c>
      <c r="I659" s="287">
        <v>5.2199999999999989</v>
      </c>
      <c r="J659" s="287">
        <v>5.32</v>
      </c>
      <c r="K659" s="287">
        <v>5.4599999999999991</v>
      </c>
      <c r="L659" s="287">
        <v>5.63</v>
      </c>
      <c r="M659" s="287">
        <v>5.72</v>
      </c>
      <c r="N659" s="288">
        <f>M659*(1+Assumptions!$G$48)</f>
        <v>5.72</v>
      </c>
      <c r="O659" s="288">
        <f>N659*(1+Assumptions!$G$48)</f>
        <v>5.72</v>
      </c>
      <c r="P659" s="288">
        <f>O659*(1+Assumptions!$G$48)</f>
        <v>5.72</v>
      </c>
      <c r="Q659" s="288">
        <f>P659*(1+Assumptions!$G$48)</f>
        <v>5.72</v>
      </c>
      <c r="R659" s="288">
        <f>Q659*(1+Assumptions!$G$48)</f>
        <v>5.72</v>
      </c>
      <c r="S659" s="288">
        <f>R659*(1+Assumptions!$G$48)</f>
        <v>5.72</v>
      </c>
      <c r="T659" s="288">
        <f>S659*(1+Assumptions!$G$48)</f>
        <v>5.72</v>
      </c>
      <c r="U659" s="288">
        <f>T659*(1+Assumptions!$G$48)</f>
        <v>5.72</v>
      </c>
      <c r="V659" s="288">
        <f>U659*(1+Assumptions!$G$48)</f>
        <v>5.72</v>
      </c>
      <c r="W659" s="288">
        <f>V659*(1+Assumptions!$G$48)</f>
        <v>5.72</v>
      </c>
      <c r="X659" s="288">
        <f>W659*(1+Assumptions!$G$48)</f>
        <v>5.72</v>
      </c>
      <c r="Y659" s="232"/>
      <c r="Z659" s="232"/>
      <c r="AA659" s="232"/>
      <c r="AB659" s="232"/>
      <c r="AC659" s="232"/>
      <c r="AD659" s="232"/>
      <c r="AE659" s="232"/>
      <c r="AF659" s="232"/>
      <c r="AG659" s="232"/>
      <c r="AH659" s="232"/>
      <c r="AI659" s="232"/>
      <c r="AJ659" s="232"/>
      <c r="AK659" s="232"/>
      <c r="AL659" s="232"/>
      <c r="AM659" s="232"/>
      <c r="AN659" s="232"/>
      <c r="AO659" s="232"/>
      <c r="AP659" s="232"/>
      <c r="AQ659" s="232"/>
      <c r="AR659" s="232"/>
    </row>
    <row r="660" spans="1:44" x14ac:dyDescent="0.2">
      <c r="A660" s="232"/>
      <c r="B660" s="295" t="s">
        <v>1119</v>
      </c>
      <c r="C660" s="296" t="b">
        <f t="shared" si="10"/>
        <v>0</v>
      </c>
      <c r="D660" s="7"/>
      <c r="E660" s="287">
        <v>5.5399999999999991</v>
      </c>
      <c r="F660" s="287">
        <v>5.67</v>
      </c>
      <c r="G660" s="287">
        <v>5.82</v>
      </c>
      <c r="H660" s="287">
        <v>5.96</v>
      </c>
      <c r="I660" s="287">
        <v>6.0699999999999994</v>
      </c>
      <c r="J660" s="287">
        <v>6.18</v>
      </c>
      <c r="K660" s="287">
        <v>6.33</v>
      </c>
      <c r="L660" s="287">
        <v>6.5199999999999987</v>
      </c>
      <c r="M660" s="287">
        <v>6.63</v>
      </c>
      <c r="N660" s="288">
        <f>M660*(1+Assumptions!$G$48)</f>
        <v>6.63</v>
      </c>
      <c r="O660" s="288">
        <f>N660*(1+Assumptions!$G$48)</f>
        <v>6.63</v>
      </c>
      <c r="P660" s="288">
        <f>O660*(1+Assumptions!$G$48)</f>
        <v>6.63</v>
      </c>
      <c r="Q660" s="288">
        <f>P660*(1+Assumptions!$G$48)</f>
        <v>6.63</v>
      </c>
      <c r="R660" s="288">
        <f>Q660*(1+Assumptions!$G$48)</f>
        <v>6.63</v>
      </c>
      <c r="S660" s="288">
        <f>R660*(1+Assumptions!$G$48)</f>
        <v>6.63</v>
      </c>
      <c r="T660" s="288">
        <f>S660*(1+Assumptions!$G$48)</f>
        <v>6.63</v>
      </c>
      <c r="U660" s="288">
        <f>T660*(1+Assumptions!$G$48)</f>
        <v>6.63</v>
      </c>
      <c r="V660" s="288">
        <f>U660*(1+Assumptions!$G$48)</f>
        <v>6.63</v>
      </c>
      <c r="W660" s="288">
        <f>V660*(1+Assumptions!$G$48)</f>
        <v>6.63</v>
      </c>
      <c r="X660" s="288">
        <f>W660*(1+Assumptions!$G$48)</f>
        <v>6.63</v>
      </c>
      <c r="Y660" s="232"/>
      <c r="Z660" s="232"/>
      <c r="AA660" s="232"/>
      <c r="AB660" s="232"/>
      <c r="AC660" s="232"/>
      <c r="AD660" s="232"/>
      <c r="AE660" s="232"/>
      <c r="AF660" s="232"/>
      <c r="AG660" s="232"/>
      <c r="AH660" s="232"/>
      <c r="AI660" s="232"/>
      <c r="AJ660" s="232"/>
      <c r="AK660" s="232"/>
      <c r="AL660" s="232"/>
      <c r="AM660" s="232"/>
      <c r="AN660" s="232"/>
      <c r="AO660" s="232"/>
      <c r="AP660" s="232"/>
      <c r="AQ660" s="232"/>
      <c r="AR660" s="232"/>
    </row>
    <row r="661" spans="1:44" x14ac:dyDescent="0.2">
      <c r="A661" s="232"/>
      <c r="B661" s="295" t="s">
        <v>1120</v>
      </c>
      <c r="C661" s="296" t="b">
        <f t="shared" si="10"/>
        <v>0</v>
      </c>
      <c r="D661" s="7"/>
      <c r="E661" s="287">
        <v>2.7699999999999996</v>
      </c>
      <c r="F661" s="287">
        <v>2.84</v>
      </c>
      <c r="G661" s="287">
        <v>2.92</v>
      </c>
      <c r="H661" s="287">
        <v>2.99</v>
      </c>
      <c r="I661" s="287">
        <v>3.05</v>
      </c>
      <c r="J661" s="287">
        <v>3.1099999999999994</v>
      </c>
      <c r="K661" s="287">
        <v>3.1999999999999997</v>
      </c>
      <c r="L661" s="287">
        <v>3.28</v>
      </c>
      <c r="M661" s="287">
        <v>3.34</v>
      </c>
      <c r="N661" s="288">
        <f>M661*(1+Assumptions!$G$48)</f>
        <v>3.34</v>
      </c>
      <c r="O661" s="288">
        <f>N661*(1+Assumptions!$G$48)</f>
        <v>3.34</v>
      </c>
      <c r="P661" s="288">
        <f>O661*(1+Assumptions!$G$48)</f>
        <v>3.34</v>
      </c>
      <c r="Q661" s="288">
        <f>P661*(1+Assumptions!$G$48)</f>
        <v>3.34</v>
      </c>
      <c r="R661" s="288">
        <f>Q661*(1+Assumptions!$G$48)</f>
        <v>3.34</v>
      </c>
      <c r="S661" s="288">
        <f>R661*(1+Assumptions!$G$48)</f>
        <v>3.34</v>
      </c>
      <c r="T661" s="288">
        <f>S661*(1+Assumptions!$G$48)</f>
        <v>3.34</v>
      </c>
      <c r="U661" s="288">
        <f>T661*(1+Assumptions!$G$48)</f>
        <v>3.34</v>
      </c>
      <c r="V661" s="288">
        <f>U661*(1+Assumptions!$G$48)</f>
        <v>3.34</v>
      </c>
      <c r="W661" s="288">
        <f>V661*(1+Assumptions!$G$48)</f>
        <v>3.34</v>
      </c>
      <c r="X661" s="288">
        <f>W661*(1+Assumptions!$G$48)</f>
        <v>3.34</v>
      </c>
      <c r="Y661" s="232"/>
      <c r="Z661" s="232"/>
      <c r="AA661" s="232"/>
      <c r="AB661" s="232"/>
      <c r="AC661" s="232"/>
      <c r="AD661" s="232"/>
      <c r="AE661" s="232"/>
      <c r="AF661" s="232"/>
      <c r="AG661" s="232"/>
      <c r="AH661" s="232"/>
      <c r="AI661" s="232"/>
      <c r="AJ661" s="232"/>
      <c r="AK661" s="232"/>
      <c r="AL661" s="232"/>
      <c r="AM661" s="232"/>
      <c r="AN661" s="232"/>
      <c r="AO661" s="232"/>
      <c r="AP661" s="232"/>
      <c r="AQ661" s="232"/>
      <c r="AR661" s="232"/>
    </row>
    <row r="662" spans="1:44" x14ac:dyDescent="0.2">
      <c r="A662" s="232"/>
      <c r="B662" s="295" t="s">
        <v>584</v>
      </c>
      <c r="C662" s="296" t="b">
        <f t="shared" si="10"/>
        <v>0</v>
      </c>
      <c r="D662" s="7"/>
      <c r="E662" s="287">
        <v>6.55</v>
      </c>
      <c r="F662" s="287">
        <v>6.68</v>
      </c>
      <c r="G662" s="287">
        <v>6.83</v>
      </c>
      <c r="H662" s="287">
        <v>6.95</v>
      </c>
      <c r="I662" s="287">
        <v>7.02</v>
      </c>
      <c r="J662" s="287">
        <v>7.11</v>
      </c>
      <c r="K662" s="287">
        <v>7.23</v>
      </c>
      <c r="L662" s="287">
        <v>7.34</v>
      </c>
      <c r="M662" s="287">
        <v>7.4099999999999993</v>
      </c>
      <c r="N662" s="288">
        <f>M662*(1+Assumptions!$G$48)</f>
        <v>7.4099999999999993</v>
      </c>
      <c r="O662" s="288">
        <f>N662*(1+Assumptions!$G$48)</f>
        <v>7.4099999999999993</v>
      </c>
      <c r="P662" s="288">
        <f>O662*(1+Assumptions!$G$48)</f>
        <v>7.4099999999999993</v>
      </c>
      <c r="Q662" s="288">
        <f>P662*(1+Assumptions!$G$48)</f>
        <v>7.4099999999999993</v>
      </c>
      <c r="R662" s="288">
        <f>Q662*(1+Assumptions!$G$48)</f>
        <v>7.4099999999999993</v>
      </c>
      <c r="S662" s="288">
        <f>R662*(1+Assumptions!$G$48)</f>
        <v>7.4099999999999993</v>
      </c>
      <c r="T662" s="288">
        <f>S662*(1+Assumptions!$G$48)</f>
        <v>7.4099999999999993</v>
      </c>
      <c r="U662" s="288">
        <f>T662*(1+Assumptions!$G$48)</f>
        <v>7.4099999999999993</v>
      </c>
      <c r="V662" s="288">
        <f>U662*(1+Assumptions!$G$48)</f>
        <v>7.4099999999999993</v>
      </c>
      <c r="W662" s="288">
        <f>V662*(1+Assumptions!$G$48)</f>
        <v>7.4099999999999993</v>
      </c>
      <c r="X662" s="288">
        <f>W662*(1+Assumptions!$G$48)</f>
        <v>7.4099999999999993</v>
      </c>
      <c r="Y662" s="232"/>
      <c r="Z662" s="232"/>
      <c r="AA662" s="232"/>
      <c r="AB662" s="232"/>
      <c r="AC662" s="232"/>
      <c r="AD662" s="232"/>
      <c r="AE662" s="232"/>
      <c r="AF662" s="232"/>
      <c r="AG662" s="232"/>
      <c r="AH662" s="232"/>
      <c r="AI662" s="232"/>
      <c r="AJ662" s="232"/>
      <c r="AK662" s="232"/>
      <c r="AL662" s="232"/>
      <c r="AM662" s="232"/>
      <c r="AN662" s="232"/>
      <c r="AO662" s="232"/>
      <c r="AP662" s="232"/>
      <c r="AQ662" s="232"/>
      <c r="AR662" s="232"/>
    </row>
    <row r="663" spans="1:44" x14ac:dyDescent="0.2">
      <c r="A663" s="232"/>
      <c r="B663" s="295" t="s">
        <v>1121</v>
      </c>
      <c r="C663" s="296" t="b">
        <f t="shared" si="10"/>
        <v>0</v>
      </c>
      <c r="D663" s="7"/>
      <c r="E663" s="287">
        <v>2.6099999999999994</v>
      </c>
      <c r="F663" s="287">
        <v>2.6499999999999995</v>
      </c>
      <c r="G663" s="287">
        <v>2.71</v>
      </c>
      <c r="H663" s="287">
        <v>2.76</v>
      </c>
      <c r="I663" s="287">
        <v>2.8099999999999996</v>
      </c>
      <c r="J663" s="287">
        <v>2.86</v>
      </c>
      <c r="K663" s="287">
        <v>2.92</v>
      </c>
      <c r="L663" s="287">
        <v>2.9999999999999996</v>
      </c>
      <c r="M663" s="287">
        <v>3.0599999999999996</v>
      </c>
      <c r="N663" s="288">
        <f>M663*(1+Assumptions!$G$48)</f>
        <v>3.0599999999999996</v>
      </c>
      <c r="O663" s="288">
        <f>N663*(1+Assumptions!$G$48)</f>
        <v>3.0599999999999996</v>
      </c>
      <c r="P663" s="288">
        <f>O663*(1+Assumptions!$G$48)</f>
        <v>3.0599999999999996</v>
      </c>
      <c r="Q663" s="288">
        <f>P663*(1+Assumptions!$G$48)</f>
        <v>3.0599999999999996</v>
      </c>
      <c r="R663" s="288">
        <f>Q663*(1+Assumptions!$G$48)</f>
        <v>3.0599999999999996</v>
      </c>
      <c r="S663" s="288">
        <f>R663*(1+Assumptions!$G$48)</f>
        <v>3.0599999999999996</v>
      </c>
      <c r="T663" s="288">
        <f>S663*(1+Assumptions!$G$48)</f>
        <v>3.0599999999999996</v>
      </c>
      <c r="U663" s="288">
        <f>T663*(1+Assumptions!$G$48)</f>
        <v>3.0599999999999996</v>
      </c>
      <c r="V663" s="288">
        <f>U663*(1+Assumptions!$G$48)</f>
        <v>3.0599999999999996</v>
      </c>
      <c r="W663" s="288">
        <f>V663*(1+Assumptions!$G$48)</f>
        <v>3.0599999999999996</v>
      </c>
      <c r="X663" s="288">
        <f>W663*(1+Assumptions!$G$48)</f>
        <v>3.0599999999999996</v>
      </c>
      <c r="Y663" s="232"/>
      <c r="Z663" s="232"/>
      <c r="AA663" s="232"/>
      <c r="AB663" s="232"/>
      <c r="AC663" s="232"/>
      <c r="AD663" s="232"/>
      <c r="AE663" s="232"/>
      <c r="AF663" s="232"/>
      <c r="AG663" s="232"/>
      <c r="AH663" s="232"/>
      <c r="AI663" s="232"/>
      <c r="AJ663" s="232"/>
      <c r="AK663" s="232"/>
      <c r="AL663" s="232"/>
      <c r="AM663" s="232"/>
      <c r="AN663" s="232"/>
      <c r="AO663" s="232"/>
      <c r="AP663" s="232"/>
      <c r="AQ663" s="232"/>
      <c r="AR663" s="232"/>
    </row>
    <row r="664" spans="1:44" x14ac:dyDescent="0.2">
      <c r="A664" s="232"/>
      <c r="B664" s="295" t="s">
        <v>1122</v>
      </c>
      <c r="C664" s="296" t="b">
        <f t="shared" si="10"/>
        <v>0</v>
      </c>
      <c r="D664" s="7"/>
      <c r="E664" s="287">
        <v>3.28</v>
      </c>
      <c r="F664" s="287">
        <v>3.34</v>
      </c>
      <c r="G664" s="287">
        <v>3.42</v>
      </c>
      <c r="H664" s="287">
        <v>3.49</v>
      </c>
      <c r="I664" s="287">
        <v>3.5299999999999994</v>
      </c>
      <c r="J664" s="287">
        <v>3.58</v>
      </c>
      <c r="K664" s="287">
        <v>3.67</v>
      </c>
      <c r="L664" s="287">
        <v>3.76</v>
      </c>
      <c r="M664" s="287">
        <v>3.79</v>
      </c>
      <c r="N664" s="288">
        <f>M664*(1+Assumptions!$G$48)</f>
        <v>3.79</v>
      </c>
      <c r="O664" s="288">
        <f>N664*(1+Assumptions!$G$48)</f>
        <v>3.79</v>
      </c>
      <c r="P664" s="288">
        <f>O664*(1+Assumptions!$G$48)</f>
        <v>3.79</v>
      </c>
      <c r="Q664" s="288">
        <f>P664*(1+Assumptions!$G$48)</f>
        <v>3.79</v>
      </c>
      <c r="R664" s="288">
        <f>Q664*(1+Assumptions!$G$48)</f>
        <v>3.79</v>
      </c>
      <c r="S664" s="288">
        <f>R664*(1+Assumptions!$G$48)</f>
        <v>3.79</v>
      </c>
      <c r="T664" s="288">
        <f>S664*(1+Assumptions!$G$48)</f>
        <v>3.79</v>
      </c>
      <c r="U664" s="288">
        <f>T664*(1+Assumptions!$G$48)</f>
        <v>3.79</v>
      </c>
      <c r="V664" s="288">
        <f>U664*(1+Assumptions!$G$48)</f>
        <v>3.79</v>
      </c>
      <c r="W664" s="288">
        <f>V664*(1+Assumptions!$G$48)</f>
        <v>3.79</v>
      </c>
      <c r="X664" s="288">
        <f>W664*(1+Assumptions!$G$48)</f>
        <v>3.79</v>
      </c>
      <c r="Y664" s="232"/>
      <c r="Z664" s="232"/>
      <c r="AA664" s="232"/>
      <c r="AB664" s="232"/>
      <c r="AC664" s="232"/>
      <c r="AD664" s="232"/>
      <c r="AE664" s="232"/>
      <c r="AF664" s="232"/>
      <c r="AG664" s="232"/>
      <c r="AH664" s="232"/>
      <c r="AI664" s="232"/>
      <c r="AJ664" s="232"/>
      <c r="AK664" s="232"/>
      <c r="AL664" s="232"/>
      <c r="AM664" s="232"/>
      <c r="AN664" s="232"/>
      <c r="AO664" s="232"/>
      <c r="AP664" s="232"/>
      <c r="AQ664" s="232"/>
      <c r="AR664" s="232"/>
    </row>
    <row r="665" spans="1:44" x14ac:dyDescent="0.2">
      <c r="A665" s="232"/>
      <c r="B665" s="295" t="s">
        <v>1123</v>
      </c>
      <c r="C665" s="296" t="b">
        <f t="shared" si="10"/>
        <v>0</v>
      </c>
      <c r="D665" s="7"/>
      <c r="E665" s="287">
        <v>9.76</v>
      </c>
      <c r="F665" s="287">
        <v>9.91</v>
      </c>
      <c r="G665" s="287">
        <v>10.050000000000001</v>
      </c>
      <c r="H665" s="287">
        <v>10.19</v>
      </c>
      <c r="I665" s="287">
        <v>10.3</v>
      </c>
      <c r="J665" s="287">
        <v>10.45</v>
      </c>
      <c r="K665" s="287">
        <v>10.629999999999999</v>
      </c>
      <c r="L665" s="287">
        <v>10.84</v>
      </c>
      <c r="M665" s="287">
        <v>11.02</v>
      </c>
      <c r="N665" s="288">
        <f>M665*(1+Assumptions!$G$48)</f>
        <v>11.02</v>
      </c>
      <c r="O665" s="288">
        <f>N665*(1+Assumptions!$G$48)</f>
        <v>11.02</v>
      </c>
      <c r="P665" s="288">
        <f>O665*(1+Assumptions!$G$48)</f>
        <v>11.02</v>
      </c>
      <c r="Q665" s="288">
        <f>P665*(1+Assumptions!$G$48)</f>
        <v>11.02</v>
      </c>
      <c r="R665" s="288">
        <f>Q665*(1+Assumptions!$G$48)</f>
        <v>11.02</v>
      </c>
      <c r="S665" s="288">
        <f>R665*(1+Assumptions!$G$48)</f>
        <v>11.02</v>
      </c>
      <c r="T665" s="288">
        <f>S665*(1+Assumptions!$G$48)</f>
        <v>11.02</v>
      </c>
      <c r="U665" s="288">
        <f>T665*(1+Assumptions!$G$48)</f>
        <v>11.02</v>
      </c>
      <c r="V665" s="288">
        <f>U665*(1+Assumptions!$G$48)</f>
        <v>11.02</v>
      </c>
      <c r="W665" s="288">
        <f>V665*(1+Assumptions!$G$48)</f>
        <v>11.02</v>
      </c>
      <c r="X665" s="288">
        <f>W665*(1+Assumptions!$G$48)</f>
        <v>11.02</v>
      </c>
      <c r="Y665" s="232"/>
      <c r="Z665" s="232"/>
      <c r="AA665" s="232"/>
      <c r="AB665" s="232"/>
      <c r="AC665" s="232"/>
      <c r="AD665" s="232"/>
      <c r="AE665" s="232"/>
      <c r="AF665" s="232"/>
      <c r="AG665" s="232"/>
      <c r="AH665" s="232"/>
      <c r="AI665" s="232"/>
      <c r="AJ665" s="232"/>
      <c r="AK665" s="232"/>
      <c r="AL665" s="232"/>
      <c r="AM665" s="232"/>
      <c r="AN665" s="232"/>
      <c r="AO665" s="232"/>
      <c r="AP665" s="232"/>
      <c r="AQ665" s="232"/>
      <c r="AR665" s="232"/>
    </row>
    <row r="666" spans="1:44" x14ac:dyDescent="0.2">
      <c r="A666" s="232"/>
      <c r="B666" s="295" t="s">
        <v>1124</v>
      </c>
      <c r="C666" s="296" t="b">
        <f t="shared" si="10"/>
        <v>0</v>
      </c>
      <c r="D666" s="7"/>
      <c r="E666" s="287">
        <v>0.88</v>
      </c>
      <c r="F666" s="287">
        <v>0.9</v>
      </c>
      <c r="G666" s="287">
        <v>0.92</v>
      </c>
      <c r="H666" s="287">
        <v>0.94</v>
      </c>
      <c r="I666" s="287">
        <v>0.95</v>
      </c>
      <c r="J666" s="287">
        <v>0.97</v>
      </c>
      <c r="K666" s="287">
        <v>0.99</v>
      </c>
      <c r="L666" s="287">
        <v>1.01</v>
      </c>
      <c r="M666" s="287">
        <v>1.03</v>
      </c>
      <c r="N666" s="288">
        <f>M666*(1+Assumptions!$G$48)</f>
        <v>1.03</v>
      </c>
      <c r="O666" s="288">
        <f>N666*(1+Assumptions!$G$48)</f>
        <v>1.03</v>
      </c>
      <c r="P666" s="288">
        <f>O666*(1+Assumptions!$G$48)</f>
        <v>1.03</v>
      </c>
      <c r="Q666" s="288">
        <f>P666*(1+Assumptions!$G$48)</f>
        <v>1.03</v>
      </c>
      <c r="R666" s="288">
        <f>Q666*(1+Assumptions!$G$48)</f>
        <v>1.03</v>
      </c>
      <c r="S666" s="288">
        <f>R666*(1+Assumptions!$G$48)</f>
        <v>1.03</v>
      </c>
      <c r="T666" s="288">
        <f>S666*(1+Assumptions!$G$48)</f>
        <v>1.03</v>
      </c>
      <c r="U666" s="288">
        <f>T666*(1+Assumptions!$G$48)</f>
        <v>1.03</v>
      </c>
      <c r="V666" s="288">
        <f>U666*(1+Assumptions!$G$48)</f>
        <v>1.03</v>
      </c>
      <c r="W666" s="288">
        <f>V666*(1+Assumptions!$G$48)</f>
        <v>1.03</v>
      </c>
      <c r="X666" s="288">
        <f>W666*(1+Assumptions!$G$48)</f>
        <v>1.03</v>
      </c>
      <c r="Y666" s="232"/>
      <c r="Z666" s="232"/>
      <c r="AA666" s="232"/>
      <c r="AB666" s="232"/>
      <c r="AC666" s="232"/>
      <c r="AD666" s="232"/>
      <c r="AE666" s="232"/>
      <c r="AF666" s="232"/>
      <c r="AG666" s="232"/>
      <c r="AH666" s="232"/>
      <c r="AI666" s="232"/>
      <c r="AJ666" s="232"/>
      <c r="AK666" s="232"/>
      <c r="AL666" s="232"/>
      <c r="AM666" s="232"/>
      <c r="AN666" s="232"/>
      <c r="AO666" s="232"/>
      <c r="AP666" s="232"/>
      <c r="AQ666" s="232"/>
      <c r="AR666" s="232"/>
    </row>
    <row r="667" spans="1:44" x14ac:dyDescent="0.2">
      <c r="A667" s="232"/>
      <c r="B667" s="295" t="s">
        <v>1125</v>
      </c>
      <c r="C667" s="296" t="b">
        <f t="shared" si="10"/>
        <v>0</v>
      </c>
      <c r="D667" s="7"/>
      <c r="E667" s="287">
        <v>3.21</v>
      </c>
      <c r="F667" s="287">
        <v>3.25</v>
      </c>
      <c r="G667" s="287">
        <v>3.28</v>
      </c>
      <c r="H667" s="287">
        <v>3.2999999999999994</v>
      </c>
      <c r="I667" s="287">
        <v>3.3099999999999996</v>
      </c>
      <c r="J667" s="287">
        <v>3.33</v>
      </c>
      <c r="K667" s="287">
        <v>3.36</v>
      </c>
      <c r="L667" s="287">
        <v>3.3899999999999997</v>
      </c>
      <c r="M667" s="287">
        <v>3.4</v>
      </c>
      <c r="N667" s="288">
        <f>M667*(1+Assumptions!$G$48)</f>
        <v>3.4</v>
      </c>
      <c r="O667" s="288">
        <f>N667*(1+Assumptions!$G$48)</f>
        <v>3.4</v>
      </c>
      <c r="P667" s="288">
        <f>O667*(1+Assumptions!$G$48)</f>
        <v>3.4</v>
      </c>
      <c r="Q667" s="288">
        <f>P667*(1+Assumptions!$G$48)</f>
        <v>3.4</v>
      </c>
      <c r="R667" s="288">
        <f>Q667*(1+Assumptions!$G$48)</f>
        <v>3.4</v>
      </c>
      <c r="S667" s="288">
        <f>R667*(1+Assumptions!$G$48)</f>
        <v>3.4</v>
      </c>
      <c r="T667" s="288">
        <f>S667*(1+Assumptions!$G$48)</f>
        <v>3.4</v>
      </c>
      <c r="U667" s="288">
        <f>T667*(1+Assumptions!$G$48)</f>
        <v>3.4</v>
      </c>
      <c r="V667" s="288">
        <f>U667*(1+Assumptions!$G$48)</f>
        <v>3.4</v>
      </c>
      <c r="W667" s="288">
        <f>V667*(1+Assumptions!$G$48)</f>
        <v>3.4</v>
      </c>
      <c r="X667" s="288">
        <f>W667*(1+Assumptions!$G$48)</f>
        <v>3.4</v>
      </c>
      <c r="Y667" s="232"/>
      <c r="Z667" s="232"/>
      <c r="AA667" s="232"/>
      <c r="AB667" s="232"/>
      <c r="AC667" s="232"/>
      <c r="AD667" s="232"/>
      <c r="AE667" s="232"/>
      <c r="AF667" s="232"/>
      <c r="AG667" s="232"/>
      <c r="AH667" s="232"/>
      <c r="AI667" s="232"/>
      <c r="AJ667" s="232"/>
      <c r="AK667" s="232"/>
      <c r="AL667" s="232"/>
      <c r="AM667" s="232"/>
      <c r="AN667" s="232"/>
      <c r="AO667" s="232"/>
      <c r="AP667" s="232"/>
      <c r="AQ667" s="232"/>
      <c r="AR667" s="232"/>
    </row>
    <row r="668" spans="1:44" x14ac:dyDescent="0.2">
      <c r="A668" s="232"/>
      <c r="B668" s="295" t="s">
        <v>585</v>
      </c>
      <c r="C668" s="296" t="b">
        <f t="shared" si="10"/>
        <v>0</v>
      </c>
      <c r="D668" s="7"/>
      <c r="E668" s="287">
        <v>1.76</v>
      </c>
      <c r="F668" s="287">
        <v>1.75</v>
      </c>
      <c r="G668" s="287">
        <v>1.76</v>
      </c>
      <c r="H668" s="287">
        <v>1.77</v>
      </c>
      <c r="I668" s="287">
        <v>1.75</v>
      </c>
      <c r="J668" s="287">
        <v>1.74</v>
      </c>
      <c r="K668" s="287">
        <v>1.75</v>
      </c>
      <c r="L668" s="287">
        <v>1.76</v>
      </c>
      <c r="M668" s="287">
        <v>1.74</v>
      </c>
      <c r="N668" s="288">
        <f>M668*(1+Assumptions!$G$48)</f>
        <v>1.74</v>
      </c>
      <c r="O668" s="288">
        <f>N668*(1+Assumptions!$G$48)</f>
        <v>1.74</v>
      </c>
      <c r="P668" s="288">
        <f>O668*(1+Assumptions!$G$48)</f>
        <v>1.74</v>
      </c>
      <c r="Q668" s="288">
        <f>P668*(1+Assumptions!$G$48)</f>
        <v>1.74</v>
      </c>
      <c r="R668" s="288">
        <f>Q668*(1+Assumptions!$G$48)</f>
        <v>1.74</v>
      </c>
      <c r="S668" s="288">
        <f>R668*(1+Assumptions!$G$48)</f>
        <v>1.74</v>
      </c>
      <c r="T668" s="288">
        <f>S668*(1+Assumptions!$G$48)</f>
        <v>1.74</v>
      </c>
      <c r="U668" s="288">
        <f>T668*(1+Assumptions!$G$48)</f>
        <v>1.74</v>
      </c>
      <c r="V668" s="288">
        <f>U668*(1+Assumptions!$G$48)</f>
        <v>1.74</v>
      </c>
      <c r="W668" s="288">
        <f>V668*(1+Assumptions!$G$48)</f>
        <v>1.74</v>
      </c>
      <c r="X668" s="288">
        <f>W668*(1+Assumptions!$G$48)</f>
        <v>1.74</v>
      </c>
      <c r="Y668" s="232"/>
      <c r="Z668" s="232"/>
      <c r="AA668" s="232"/>
      <c r="AB668" s="232"/>
      <c r="AC668" s="232"/>
      <c r="AD668" s="232"/>
      <c r="AE668" s="232"/>
      <c r="AF668" s="232"/>
      <c r="AG668" s="232"/>
      <c r="AH668" s="232"/>
      <c r="AI668" s="232"/>
      <c r="AJ668" s="232"/>
      <c r="AK668" s="232"/>
      <c r="AL668" s="232"/>
      <c r="AM668" s="232"/>
      <c r="AN668" s="232"/>
      <c r="AO668" s="232"/>
      <c r="AP668" s="232"/>
      <c r="AQ668" s="232"/>
      <c r="AR668" s="232"/>
    </row>
    <row r="669" spans="1:44" x14ac:dyDescent="0.2">
      <c r="A669" s="232"/>
      <c r="B669" s="295" t="s">
        <v>586</v>
      </c>
      <c r="C669" s="296" t="b">
        <f t="shared" si="10"/>
        <v>0</v>
      </c>
      <c r="D669" s="7"/>
      <c r="E669" s="287">
        <v>0.66999999999999993</v>
      </c>
      <c r="F669" s="287">
        <v>0.66999999999999993</v>
      </c>
      <c r="G669" s="287">
        <v>0.66999999999999993</v>
      </c>
      <c r="H669" s="287">
        <v>0.66999999999999993</v>
      </c>
      <c r="I669" s="287">
        <v>0.65999999999999992</v>
      </c>
      <c r="J669" s="287">
        <v>0.65999999999999992</v>
      </c>
      <c r="K669" s="287">
        <v>0.65999999999999992</v>
      </c>
      <c r="L669" s="287">
        <v>0.66999999999999993</v>
      </c>
      <c r="M669" s="287">
        <v>0.66999999999999993</v>
      </c>
      <c r="N669" s="288">
        <f>M669*(1+Assumptions!$G$48)</f>
        <v>0.66999999999999993</v>
      </c>
      <c r="O669" s="288">
        <f>N669*(1+Assumptions!$G$48)</f>
        <v>0.66999999999999993</v>
      </c>
      <c r="P669" s="288">
        <f>O669*(1+Assumptions!$G$48)</f>
        <v>0.66999999999999993</v>
      </c>
      <c r="Q669" s="288">
        <f>P669*(1+Assumptions!$G$48)</f>
        <v>0.66999999999999993</v>
      </c>
      <c r="R669" s="288">
        <f>Q669*(1+Assumptions!$G$48)</f>
        <v>0.66999999999999993</v>
      </c>
      <c r="S669" s="288">
        <f>R669*(1+Assumptions!$G$48)</f>
        <v>0.66999999999999993</v>
      </c>
      <c r="T669" s="288">
        <f>S669*(1+Assumptions!$G$48)</f>
        <v>0.66999999999999993</v>
      </c>
      <c r="U669" s="288">
        <f>T669*(1+Assumptions!$G$48)</f>
        <v>0.66999999999999993</v>
      </c>
      <c r="V669" s="288">
        <f>U669*(1+Assumptions!$G$48)</f>
        <v>0.66999999999999993</v>
      </c>
      <c r="W669" s="288">
        <f>V669*(1+Assumptions!$G$48)</f>
        <v>0.66999999999999993</v>
      </c>
      <c r="X669" s="288">
        <f>W669*(1+Assumptions!$G$48)</f>
        <v>0.66999999999999993</v>
      </c>
      <c r="Y669" s="232"/>
      <c r="Z669" s="232"/>
      <c r="AA669" s="232"/>
      <c r="AB669" s="232"/>
      <c r="AC669" s="232"/>
      <c r="AD669" s="232"/>
      <c r="AE669" s="232"/>
      <c r="AF669" s="232"/>
      <c r="AG669" s="232"/>
      <c r="AH669" s="232"/>
      <c r="AI669" s="232"/>
      <c r="AJ669" s="232"/>
      <c r="AK669" s="232"/>
      <c r="AL669" s="232"/>
      <c r="AM669" s="232"/>
      <c r="AN669" s="232"/>
      <c r="AO669" s="232"/>
      <c r="AP669" s="232"/>
      <c r="AQ669" s="232"/>
      <c r="AR669" s="232"/>
    </row>
    <row r="670" spans="1:44" x14ac:dyDescent="0.2">
      <c r="A670" s="232"/>
      <c r="B670" s="295" t="s">
        <v>587</v>
      </c>
      <c r="C670" s="296" t="b">
        <f t="shared" si="10"/>
        <v>0</v>
      </c>
      <c r="D670" s="7"/>
      <c r="E670" s="287">
        <v>3.28</v>
      </c>
      <c r="F670" s="287">
        <v>3.29</v>
      </c>
      <c r="G670" s="287">
        <v>3.2999999999999994</v>
      </c>
      <c r="H670" s="287">
        <v>3.3099999999999996</v>
      </c>
      <c r="I670" s="287">
        <v>3.29</v>
      </c>
      <c r="J670" s="287">
        <v>3.2699999999999996</v>
      </c>
      <c r="K670" s="287">
        <v>3.28</v>
      </c>
      <c r="L670" s="287">
        <v>3.2999999999999994</v>
      </c>
      <c r="M670" s="287">
        <v>3.2699999999999996</v>
      </c>
      <c r="N670" s="288">
        <f>M670*(1+Assumptions!$G$48)</f>
        <v>3.2699999999999996</v>
      </c>
      <c r="O670" s="288">
        <f>N670*(1+Assumptions!$G$48)</f>
        <v>3.2699999999999996</v>
      </c>
      <c r="P670" s="288">
        <f>O670*(1+Assumptions!$G$48)</f>
        <v>3.2699999999999996</v>
      </c>
      <c r="Q670" s="288">
        <f>P670*(1+Assumptions!$G$48)</f>
        <v>3.2699999999999996</v>
      </c>
      <c r="R670" s="288">
        <f>Q670*(1+Assumptions!$G$48)</f>
        <v>3.2699999999999996</v>
      </c>
      <c r="S670" s="288">
        <f>R670*(1+Assumptions!$G$48)</f>
        <v>3.2699999999999996</v>
      </c>
      <c r="T670" s="288">
        <f>S670*(1+Assumptions!$G$48)</f>
        <v>3.2699999999999996</v>
      </c>
      <c r="U670" s="288">
        <f>T670*(1+Assumptions!$G$48)</f>
        <v>3.2699999999999996</v>
      </c>
      <c r="V670" s="288">
        <f>U670*(1+Assumptions!$G$48)</f>
        <v>3.2699999999999996</v>
      </c>
      <c r="W670" s="288">
        <f>V670*(1+Assumptions!$G$48)</f>
        <v>3.2699999999999996</v>
      </c>
      <c r="X670" s="288">
        <f>W670*(1+Assumptions!$G$48)</f>
        <v>3.2699999999999996</v>
      </c>
      <c r="Y670" s="232"/>
      <c r="Z670" s="232"/>
      <c r="AA670" s="232"/>
      <c r="AB670" s="232"/>
      <c r="AC670" s="232"/>
      <c r="AD670" s="232"/>
      <c r="AE670" s="232"/>
      <c r="AF670" s="232"/>
      <c r="AG670" s="232"/>
      <c r="AH670" s="232"/>
      <c r="AI670" s="232"/>
      <c r="AJ670" s="232"/>
      <c r="AK670" s="232"/>
      <c r="AL670" s="232"/>
      <c r="AM670" s="232"/>
      <c r="AN670" s="232"/>
      <c r="AO670" s="232"/>
      <c r="AP670" s="232"/>
      <c r="AQ670" s="232"/>
      <c r="AR670" s="232"/>
    </row>
    <row r="671" spans="1:44" x14ac:dyDescent="0.2">
      <c r="A671" s="232"/>
      <c r="B671" s="295" t="s">
        <v>588</v>
      </c>
      <c r="C671" s="296" t="b">
        <f t="shared" si="10"/>
        <v>0</v>
      </c>
      <c r="D671" s="7"/>
      <c r="E671" s="287">
        <v>2.15</v>
      </c>
      <c r="F671" s="287">
        <v>2.13</v>
      </c>
      <c r="G671" s="287">
        <v>2.12</v>
      </c>
      <c r="H671" s="287">
        <v>2.11</v>
      </c>
      <c r="I671" s="287">
        <v>2.09</v>
      </c>
      <c r="J671" s="287">
        <v>2.06</v>
      </c>
      <c r="K671" s="287">
        <v>2.0499999999999998</v>
      </c>
      <c r="L671" s="287">
        <v>2.04</v>
      </c>
      <c r="M671" s="287">
        <v>2.0099999999999998</v>
      </c>
      <c r="N671" s="288">
        <f>M671*(1+Assumptions!$G$48)</f>
        <v>2.0099999999999998</v>
      </c>
      <c r="O671" s="288">
        <f>N671*(1+Assumptions!$G$48)</f>
        <v>2.0099999999999998</v>
      </c>
      <c r="P671" s="288">
        <f>O671*(1+Assumptions!$G$48)</f>
        <v>2.0099999999999998</v>
      </c>
      <c r="Q671" s="288">
        <f>P671*(1+Assumptions!$G$48)</f>
        <v>2.0099999999999998</v>
      </c>
      <c r="R671" s="288">
        <f>Q671*(1+Assumptions!$G$48)</f>
        <v>2.0099999999999998</v>
      </c>
      <c r="S671" s="288">
        <f>R671*(1+Assumptions!$G$48)</f>
        <v>2.0099999999999998</v>
      </c>
      <c r="T671" s="288">
        <f>S671*(1+Assumptions!$G$48)</f>
        <v>2.0099999999999998</v>
      </c>
      <c r="U671" s="288">
        <f>T671*(1+Assumptions!$G$48)</f>
        <v>2.0099999999999998</v>
      </c>
      <c r="V671" s="288">
        <f>U671*(1+Assumptions!$G$48)</f>
        <v>2.0099999999999998</v>
      </c>
      <c r="W671" s="288">
        <f>V671*(1+Assumptions!$G$48)</f>
        <v>2.0099999999999998</v>
      </c>
      <c r="X671" s="288">
        <f>W671*(1+Assumptions!$G$48)</f>
        <v>2.0099999999999998</v>
      </c>
      <c r="Y671" s="232"/>
      <c r="Z671" s="232"/>
      <c r="AA671" s="232"/>
      <c r="AB671" s="232"/>
      <c r="AC671" s="232"/>
      <c r="AD671" s="232"/>
      <c r="AE671" s="232"/>
      <c r="AF671" s="232"/>
      <c r="AG671" s="232"/>
      <c r="AH671" s="232"/>
      <c r="AI671" s="232"/>
      <c r="AJ671" s="232"/>
      <c r="AK671" s="232"/>
      <c r="AL671" s="232"/>
      <c r="AM671" s="232"/>
      <c r="AN671" s="232"/>
      <c r="AO671" s="232"/>
      <c r="AP671" s="232"/>
      <c r="AQ671" s="232"/>
      <c r="AR671" s="232"/>
    </row>
    <row r="672" spans="1:44" x14ac:dyDescent="0.2">
      <c r="A672" s="232"/>
      <c r="B672" s="295" t="s">
        <v>589</v>
      </c>
      <c r="C672" s="296" t="b">
        <f t="shared" si="10"/>
        <v>0</v>
      </c>
      <c r="D672" s="7"/>
      <c r="E672" s="287">
        <v>4.28</v>
      </c>
      <c r="F672" s="287">
        <v>4.2699999999999996</v>
      </c>
      <c r="G672" s="287">
        <v>4.2699999999999996</v>
      </c>
      <c r="H672" s="287">
        <v>4.2699999999999996</v>
      </c>
      <c r="I672" s="287">
        <v>4.24</v>
      </c>
      <c r="J672" s="287">
        <v>4.2300000000000004</v>
      </c>
      <c r="K672" s="287">
        <v>4.25</v>
      </c>
      <c r="L672" s="287">
        <v>4.28</v>
      </c>
      <c r="M672" s="287">
        <v>4.26</v>
      </c>
      <c r="N672" s="288">
        <f>M672*(1+Assumptions!$G$48)</f>
        <v>4.26</v>
      </c>
      <c r="O672" s="288">
        <f>N672*(1+Assumptions!$G$48)</f>
        <v>4.26</v>
      </c>
      <c r="P672" s="288">
        <f>O672*(1+Assumptions!$G$48)</f>
        <v>4.26</v>
      </c>
      <c r="Q672" s="288">
        <f>P672*(1+Assumptions!$G$48)</f>
        <v>4.26</v>
      </c>
      <c r="R672" s="288">
        <f>Q672*(1+Assumptions!$G$48)</f>
        <v>4.26</v>
      </c>
      <c r="S672" s="288">
        <f>R672*(1+Assumptions!$G$48)</f>
        <v>4.26</v>
      </c>
      <c r="T672" s="288">
        <f>S672*(1+Assumptions!$G$48)</f>
        <v>4.26</v>
      </c>
      <c r="U672" s="288">
        <f>T672*(1+Assumptions!$G$48)</f>
        <v>4.26</v>
      </c>
      <c r="V672" s="288">
        <f>U672*(1+Assumptions!$G$48)</f>
        <v>4.26</v>
      </c>
      <c r="W672" s="288">
        <f>V672*(1+Assumptions!$G$48)</f>
        <v>4.26</v>
      </c>
      <c r="X672" s="288">
        <f>W672*(1+Assumptions!$G$48)</f>
        <v>4.26</v>
      </c>
      <c r="Y672" s="232"/>
      <c r="Z672" s="232"/>
      <c r="AA672" s="232"/>
      <c r="AB672" s="232"/>
      <c r="AC672" s="232"/>
      <c r="AD672" s="232"/>
      <c r="AE672" s="232"/>
      <c r="AF672" s="232"/>
      <c r="AG672" s="232"/>
      <c r="AH672" s="232"/>
      <c r="AI672" s="232"/>
      <c r="AJ672" s="232"/>
      <c r="AK672" s="232"/>
      <c r="AL672" s="232"/>
      <c r="AM672" s="232"/>
      <c r="AN672" s="232"/>
      <c r="AO672" s="232"/>
      <c r="AP672" s="232"/>
      <c r="AQ672" s="232"/>
      <c r="AR672" s="232"/>
    </row>
    <row r="673" spans="1:44" x14ac:dyDescent="0.2">
      <c r="A673" s="232"/>
      <c r="B673" s="295" t="s">
        <v>590</v>
      </c>
      <c r="C673" s="296" t="b">
        <f t="shared" si="10"/>
        <v>0</v>
      </c>
      <c r="D673" s="7"/>
      <c r="E673" s="287">
        <v>1.76</v>
      </c>
      <c r="F673" s="287">
        <v>1.76</v>
      </c>
      <c r="G673" s="287">
        <v>1.77</v>
      </c>
      <c r="H673" s="287">
        <v>1.78</v>
      </c>
      <c r="I673" s="287">
        <v>1.77</v>
      </c>
      <c r="J673" s="287">
        <v>1.77</v>
      </c>
      <c r="K673" s="287">
        <v>1.78</v>
      </c>
      <c r="L673" s="287">
        <v>1.79</v>
      </c>
      <c r="M673" s="287">
        <v>1.8</v>
      </c>
      <c r="N673" s="288">
        <f>M673*(1+Assumptions!$G$48)</f>
        <v>1.8</v>
      </c>
      <c r="O673" s="288">
        <f>N673*(1+Assumptions!$G$48)</f>
        <v>1.8</v>
      </c>
      <c r="P673" s="288">
        <f>O673*(1+Assumptions!$G$48)</f>
        <v>1.8</v>
      </c>
      <c r="Q673" s="288">
        <f>P673*(1+Assumptions!$G$48)</f>
        <v>1.8</v>
      </c>
      <c r="R673" s="288">
        <f>Q673*(1+Assumptions!$G$48)</f>
        <v>1.8</v>
      </c>
      <c r="S673" s="288">
        <f>R673*(1+Assumptions!$G$48)</f>
        <v>1.8</v>
      </c>
      <c r="T673" s="288">
        <f>S673*(1+Assumptions!$G$48)</f>
        <v>1.8</v>
      </c>
      <c r="U673" s="288">
        <f>T673*(1+Assumptions!$G$48)</f>
        <v>1.8</v>
      </c>
      <c r="V673" s="288">
        <f>U673*(1+Assumptions!$G$48)</f>
        <v>1.8</v>
      </c>
      <c r="W673" s="288">
        <f>V673*(1+Assumptions!$G$48)</f>
        <v>1.8</v>
      </c>
      <c r="X673" s="288">
        <f>W673*(1+Assumptions!$G$48)</f>
        <v>1.8</v>
      </c>
      <c r="Y673" s="232"/>
      <c r="Z673" s="232"/>
      <c r="AA673" s="232"/>
      <c r="AB673" s="232"/>
      <c r="AC673" s="232"/>
      <c r="AD673" s="232"/>
      <c r="AE673" s="232"/>
      <c r="AF673" s="232"/>
      <c r="AG673" s="232"/>
      <c r="AH673" s="232"/>
      <c r="AI673" s="232"/>
      <c r="AJ673" s="232"/>
      <c r="AK673" s="232"/>
      <c r="AL673" s="232"/>
      <c r="AM673" s="232"/>
      <c r="AN673" s="232"/>
      <c r="AO673" s="232"/>
      <c r="AP673" s="232"/>
      <c r="AQ673" s="232"/>
      <c r="AR673" s="232"/>
    </row>
    <row r="674" spans="1:44" x14ac:dyDescent="0.2">
      <c r="A674" s="232"/>
      <c r="B674" s="295" t="s">
        <v>591</v>
      </c>
      <c r="C674" s="296" t="b">
        <f t="shared" si="10"/>
        <v>0</v>
      </c>
      <c r="D674" s="7"/>
      <c r="E674" s="287">
        <v>2.11</v>
      </c>
      <c r="F674" s="287">
        <v>2.11</v>
      </c>
      <c r="G674" s="287">
        <v>2.13</v>
      </c>
      <c r="H674" s="287">
        <v>2.14</v>
      </c>
      <c r="I674" s="287">
        <v>2.14</v>
      </c>
      <c r="J674" s="287">
        <v>2.13</v>
      </c>
      <c r="K674" s="287">
        <v>2.14</v>
      </c>
      <c r="L674" s="287">
        <v>2.16</v>
      </c>
      <c r="M674" s="287">
        <v>2.16</v>
      </c>
      <c r="N674" s="288">
        <f>M674*(1+Assumptions!$G$48)</f>
        <v>2.16</v>
      </c>
      <c r="O674" s="288">
        <f>N674*(1+Assumptions!$G$48)</f>
        <v>2.16</v>
      </c>
      <c r="P674" s="288">
        <f>O674*(1+Assumptions!$G$48)</f>
        <v>2.16</v>
      </c>
      <c r="Q674" s="288">
        <f>P674*(1+Assumptions!$G$48)</f>
        <v>2.16</v>
      </c>
      <c r="R674" s="288">
        <f>Q674*(1+Assumptions!$G$48)</f>
        <v>2.16</v>
      </c>
      <c r="S674" s="288">
        <f>R674*(1+Assumptions!$G$48)</f>
        <v>2.16</v>
      </c>
      <c r="T674" s="288">
        <f>S674*(1+Assumptions!$G$48)</f>
        <v>2.16</v>
      </c>
      <c r="U674" s="288">
        <f>T674*(1+Assumptions!$G$48)</f>
        <v>2.16</v>
      </c>
      <c r="V674" s="288">
        <f>U674*(1+Assumptions!$G$48)</f>
        <v>2.16</v>
      </c>
      <c r="W674" s="288">
        <f>V674*(1+Assumptions!$G$48)</f>
        <v>2.16</v>
      </c>
      <c r="X674" s="288">
        <f>W674*(1+Assumptions!$G$48)</f>
        <v>2.16</v>
      </c>
      <c r="Y674" s="232"/>
      <c r="Z674" s="232"/>
      <c r="AA674" s="232"/>
      <c r="AB674" s="232"/>
      <c r="AC674" s="232"/>
      <c r="AD674" s="232"/>
      <c r="AE674" s="232"/>
      <c r="AF674" s="232"/>
      <c r="AG674" s="232"/>
      <c r="AH674" s="232"/>
      <c r="AI674" s="232"/>
      <c r="AJ674" s="232"/>
      <c r="AK674" s="232"/>
      <c r="AL674" s="232"/>
      <c r="AM674" s="232"/>
      <c r="AN674" s="232"/>
      <c r="AO674" s="232"/>
      <c r="AP674" s="232"/>
      <c r="AQ674" s="232"/>
      <c r="AR674" s="232"/>
    </row>
    <row r="675" spans="1:44" x14ac:dyDescent="0.2">
      <c r="A675" s="232"/>
      <c r="B675" s="295" t="s">
        <v>592</v>
      </c>
      <c r="C675" s="296" t="b">
        <f t="shared" si="10"/>
        <v>0</v>
      </c>
      <c r="D675" s="7"/>
      <c r="E675" s="287">
        <v>5.31</v>
      </c>
      <c r="F675" s="287">
        <v>5.16</v>
      </c>
      <c r="G675" s="287">
        <v>5.07</v>
      </c>
      <c r="H675" s="287">
        <v>5.03</v>
      </c>
      <c r="I675" s="287">
        <v>4.99</v>
      </c>
      <c r="J675" s="287">
        <v>4.97</v>
      </c>
      <c r="K675" s="287">
        <v>4.97</v>
      </c>
      <c r="L675" s="287">
        <v>4.99</v>
      </c>
      <c r="M675" s="287">
        <v>4.99</v>
      </c>
      <c r="N675" s="288">
        <f>M675*(1+Assumptions!$G$48)</f>
        <v>4.99</v>
      </c>
      <c r="O675" s="288">
        <f>N675*(1+Assumptions!$G$48)</f>
        <v>4.99</v>
      </c>
      <c r="P675" s="288">
        <f>O675*(1+Assumptions!$G$48)</f>
        <v>4.99</v>
      </c>
      <c r="Q675" s="288">
        <f>P675*(1+Assumptions!$G$48)</f>
        <v>4.99</v>
      </c>
      <c r="R675" s="288">
        <f>Q675*(1+Assumptions!$G$48)</f>
        <v>4.99</v>
      </c>
      <c r="S675" s="288">
        <f>R675*(1+Assumptions!$G$48)</f>
        <v>4.99</v>
      </c>
      <c r="T675" s="288">
        <f>S675*(1+Assumptions!$G$48)</f>
        <v>4.99</v>
      </c>
      <c r="U675" s="288">
        <f>T675*(1+Assumptions!$G$48)</f>
        <v>4.99</v>
      </c>
      <c r="V675" s="288">
        <f>U675*(1+Assumptions!$G$48)</f>
        <v>4.99</v>
      </c>
      <c r="W675" s="288">
        <f>V675*(1+Assumptions!$G$48)</f>
        <v>4.99</v>
      </c>
      <c r="X675" s="288">
        <f>W675*(1+Assumptions!$G$48)</f>
        <v>4.99</v>
      </c>
      <c r="Y675" s="232"/>
      <c r="Z675" s="232"/>
      <c r="AA675" s="232"/>
      <c r="AB675" s="232"/>
      <c r="AC675" s="232"/>
      <c r="AD675" s="232"/>
      <c r="AE675" s="232"/>
      <c r="AF675" s="232"/>
      <c r="AG675" s="232"/>
      <c r="AH675" s="232"/>
      <c r="AI675" s="232"/>
      <c r="AJ675" s="232"/>
      <c r="AK675" s="232"/>
      <c r="AL675" s="232"/>
      <c r="AM675" s="232"/>
      <c r="AN675" s="232"/>
      <c r="AO675" s="232"/>
      <c r="AP675" s="232"/>
      <c r="AQ675" s="232"/>
      <c r="AR675" s="232"/>
    </row>
    <row r="676" spans="1:44" x14ac:dyDescent="0.2">
      <c r="A676" s="232"/>
      <c r="B676" s="295" t="s">
        <v>593</v>
      </c>
      <c r="C676" s="296" t="b">
        <f t="shared" si="10"/>
        <v>0</v>
      </c>
      <c r="D676" s="7"/>
      <c r="E676" s="287">
        <v>2.37</v>
      </c>
      <c r="F676" s="287">
        <v>2.35</v>
      </c>
      <c r="G676" s="287">
        <v>2.33</v>
      </c>
      <c r="H676" s="287">
        <v>2.31</v>
      </c>
      <c r="I676" s="287">
        <v>2.2999999999999998</v>
      </c>
      <c r="J676" s="287">
        <v>2.2799999999999998</v>
      </c>
      <c r="K676" s="287">
        <v>2.27</v>
      </c>
      <c r="L676" s="287">
        <v>2.2599999999999998</v>
      </c>
      <c r="M676" s="287">
        <v>2.25</v>
      </c>
      <c r="N676" s="288">
        <f>M676*(1+Assumptions!$G$48)</f>
        <v>2.25</v>
      </c>
      <c r="O676" s="288">
        <f>N676*(1+Assumptions!$G$48)</f>
        <v>2.25</v>
      </c>
      <c r="P676" s="288">
        <f>O676*(1+Assumptions!$G$48)</f>
        <v>2.25</v>
      </c>
      <c r="Q676" s="288">
        <f>P676*(1+Assumptions!$G$48)</f>
        <v>2.25</v>
      </c>
      <c r="R676" s="288">
        <f>Q676*(1+Assumptions!$G$48)</f>
        <v>2.25</v>
      </c>
      <c r="S676" s="288">
        <f>R676*(1+Assumptions!$G$48)</f>
        <v>2.25</v>
      </c>
      <c r="T676" s="288">
        <f>S676*(1+Assumptions!$G$48)</f>
        <v>2.25</v>
      </c>
      <c r="U676" s="288">
        <f>T676*(1+Assumptions!$G$48)</f>
        <v>2.25</v>
      </c>
      <c r="V676" s="288">
        <f>U676*(1+Assumptions!$G$48)</f>
        <v>2.25</v>
      </c>
      <c r="W676" s="288">
        <f>V676*(1+Assumptions!$G$48)</f>
        <v>2.25</v>
      </c>
      <c r="X676" s="288">
        <f>W676*(1+Assumptions!$G$48)</f>
        <v>2.25</v>
      </c>
      <c r="Y676" s="232"/>
      <c r="Z676" s="232"/>
      <c r="AA676" s="232"/>
      <c r="AB676" s="232"/>
      <c r="AC676" s="232"/>
      <c r="AD676" s="232"/>
      <c r="AE676" s="232"/>
      <c r="AF676" s="232"/>
      <c r="AG676" s="232"/>
      <c r="AH676" s="232"/>
      <c r="AI676" s="232"/>
      <c r="AJ676" s="232"/>
      <c r="AK676" s="232"/>
      <c r="AL676" s="232"/>
      <c r="AM676" s="232"/>
      <c r="AN676" s="232"/>
      <c r="AO676" s="232"/>
      <c r="AP676" s="232"/>
      <c r="AQ676" s="232"/>
      <c r="AR676" s="232"/>
    </row>
    <row r="677" spans="1:44" x14ac:dyDescent="0.2">
      <c r="A677" s="232"/>
      <c r="B677" s="295" t="s">
        <v>594</v>
      </c>
      <c r="C677" s="296" t="b">
        <f t="shared" si="10"/>
        <v>0</v>
      </c>
      <c r="D677" s="7"/>
      <c r="E677" s="287">
        <v>4.33</v>
      </c>
      <c r="F677" s="287">
        <v>4.26</v>
      </c>
      <c r="G677" s="287">
        <v>4.25</v>
      </c>
      <c r="H677" s="287">
        <v>4.24</v>
      </c>
      <c r="I677" s="287">
        <v>4.18</v>
      </c>
      <c r="J677" s="287">
        <v>4.1399999999999997</v>
      </c>
      <c r="K677" s="287">
        <v>4.1399999999999997</v>
      </c>
      <c r="L677" s="287">
        <v>4.16</v>
      </c>
      <c r="M677" s="287">
        <v>4.1399999999999997</v>
      </c>
      <c r="N677" s="288">
        <f>M677*(1+Assumptions!$G$48)</f>
        <v>4.1399999999999997</v>
      </c>
      <c r="O677" s="288">
        <f>N677*(1+Assumptions!$G$48)</f>
        <v>4.1399999999999997</v>
      </c>
      <c r="P677" s="288">
        <f>O677*(1+Assumptions!$G$48)</f>
        <v>4.1399999999999997</v>
      </c>
      <c r="Q677" s="288">
        <f>P677*(1+Assumptions!$G$48)</f>
        <v>4.1399999999999997</v>
      </c>
      <c r="R677" s="288">
        <f>Q677*(1+Assumptions!$G$48)</f>
        <v>4.1399999999999997</v>
      </c>
      <c r="S677" s="288">
        <f>R677*(1+Assumptions!$G$48)</f>
        <v>4.1399999999999997</v>
      </c>
      <c r="T677" s="288">
        <f>S677*(1+Assumptions!$G$48)</f>
        <v>4.1399999999999997</v>
      </c>
      <c r="U677" s="288">
        <f>T677*(1+Assumptions!$G$48)</f>
        <v>4.1399999999999997</v>
      </c>
      <c r="V677" s="288">
        <f>U677*(1+Assumptions!$G$48)</f>
        <v>4.1399999999999997</v>
      </c>
      <c r="W677" s="288">
        <f>V677*(1+Assumptions!$G$48)</f>
        <v>4.1399999999999997</v>
      </c>
      <c r="X677" s="288">
        <f>W677*(1+Assumptions!$G$48)</f>
        <v>4.1399999999999997</v>
      </c>
      <c r="Y677" s="232"/>
      <c r="Z677" s="232"/>
      <c r="AA677" s="232"/>
      <c r="AB677" s="232"/>
      <c r="AC677" s="232"/>
      <c r="AD677" s="232"/>
      <c r="AE677" s="232"/>
      <c r="AF677" s="232"/>
      <c r="AG677" s="232"/>
      <c r="AH677" s="232"/>
      <c r="AI677" s="232"/>
      <c r="AJ677" s="232"/>
      <c r="AK677" s="232"/>
      <c r="AL677" s="232"/>
      <c r="AM677" s="232"/>
      <c r="AN677" s="232"/>
      <c r="AO677" s="232"/>
      <c r="AP677" s="232"/>
      <c r="AQ677" s="232"/>
      <c r="AR677" s="232"/>
    </row>
    <row r="678" spans="1:44" x14ac:dyDescent="0.2">
      <c r="A678" s="232"/>
      <c r="B678" s="295" t="s">
        <v>1126</v>
      </c>
      <c r="C678" s="296" t="b">
        <f t="shared" si="10"/>
        <v>0</v>
      </c>
      <c r="D678" s="7"/>
      <c r="E678" s="287">
        <v>1.98</v>
      </c>
      <c r="F678" s="287">
        <v>2.0699999999999998</v>
      </c>
      <c r="G678" s="287">
        <v>2.19</v>
      </c>
      <c r="H678" s="287">
        <v>2.31</v>
      </c>
      <c r="I678" s="287">
        <v>2.4</v>
      </c>
      <c r="J678" s="287">
        <v>2.5</v>
      </c>
      <c r="K678" s="287">
        <v>2.6399999999999997</v>
      </c>
      <c r="L678" s="287">
        <v>2.79</v>
      </c>
      <c r="M678" s="287">
        <v>2.89</v>
      </c>
      <c r="N678" s="288">
        <f>M678*(1+Assumptions!$G$48)</f>
        <v>2.89</v>
      </c>
      <c r="O678" s="288">
        <f>N678*(1+Assumptions!$G$48)</f>
        <v>2.89</v>
      </c>
      <c r="P678" s="288">
        <f>O678*(1+Assumptions!$G$48)</f>
        <v>2.89</v>
      </c>
      <c r="Q678" s="288">
        <f>P678*(1+Assumptions!$G$48)</f>
        <v>2.89</v>
      </c>
      <c r="R678" s="288">
        <f>Q678*(1+Assumptions!$G$48)</f>
        <v>2.89</v>
      </c>
      <c r="S678" s="288">
        <f>R678*(1+Assumptions!$G$48)</f>
        <v>2.89</v>
      </c>
      <c r="T678" s="288">
        <f>S678*(1+Assumptions!$G$48)</f>
        <v>2.89</v>
      </c>
      <c r="U678" s="288">
        <f>T678*(1+Assumptions!$G$48)</f>
        <v>2.89</v>
      </c>
      <c r="V678" s="288">
        <f>U678*(1+Assumptions!$G$48)</f>
        <v>2.89</v>
      </c>
      <c r="W678" s="288">
        <f>V678*(1+Assumptions!$G$48)</f>
        <v>2.89</v>
      </c>
      <c r="X678" s="288">
        <f>W678*(1+Assumptions!$G$48)</f>
        <v>2.89</v>
      </c>
      <c r="Y678" s="232"/>
      <c r="Z678" s="232"/>
      <c r="AA678" s="232"/>
      <c r="AB678" s="232"/>
      <c r="AC678" s="232"/>
      <c r="AD678" s="232"/>
      <c r="AE678" s="232"/>
      <c r="AF678" s="232"/>
      <c r="AG678" s="232"/>
      <c r="AH678" s="232"/>
      <c r="AI678" s="232"/>
      <c r="AJ678" s="232"/>
      <c r="AK678" s="232"/>
      <c r="AL678" s="232"/>
      <c r="AM678" s="232"/>
      <c r="AN678" s="232"/>
      <c r="AO678" s="232"/>
      <c r="AP678" s="232"/>
      <c r="AQ678" s="232"/>
      <c r="AR678" s="232"/>
    </row>
    <row r="679" spans="1:44" x14ac:dyDescent="0.2">
      <c r="A679" s="232"/>
      <c r="B679" s="295" t="s">
        <v>1127</v>
      </c>
      <c r="C679" s="296" t="b">
        <f t="shared" si="10"/>
        <v>0</v>
      </c>
      <c r="D679" s="7"/>
      <c r="E679" s="287">
        <v>1.77</v>
      </c>
      <c r="F679" s="287">
        <v>1.77</v>
      </c>
      <c r="G679" s="287">
        <v>1.74</v>
      </c>
      <c r="H679" s="287">
        <v>1.7</v>
      </c>
      <c r="I679" s="287">
        <v>1.6499999999999997</v>
      </c>
      <c r="J679" s="287">
        <v>1.5999999999999999</v>
      </c>
      <c r="K679" s="287">
        <v>1.5699999999999998</v>
      </c>
      <c r="L679" s="287">
        <v>1.5399999999999998</v>
      </c>
      <c r="M679" s="287">
        <v>1.48</v>
      </c>
      <c r="N679" s="288">
        <f>M679*(1+Assumptions!$G$48)</f>
        <v>1.48</v>
      </c>
      <c r="O679" s="288">
        <f>N679*(1+Assumptions!$G$48)</f>
        <v>1.48</v>
      </c>
      <c r="P679" s="288">
        <f>O679*(1+Assumptions!$G$48)</f>
        <v>1.48</v>
      </c>
      <c r="Q679" s="288">
        <f>P679*(1+Assumptions!$G$48)</f>
        <v>1.48</v>
      </c>
      <c r="R679" s="288">
        <f>Q679*(1+Assumptions!$G$48)</f>
        <v>1.48</v>
      </c>
      <c r="S679" s="288">
        <f>R679*(1+Assumptions!$G$48)</f>
        <v>1.48</v>
      </c>
      <c r="T679" s="288">
        <f>S679*(1+Assumptions!$G$48)</f>
        <v>1.48</v>
      </c>
      <c r="U679" s="288">
        <f>T679*(1+Assumptions!$G$48)</f>
        <v>1.48</v>
      </c>
      <c r="V679" s="288">
        <f>U679*(1+Assumptions!$G$48)</f>
        <v>1.48</v>
      </c>
      <c r="W679" s="288">
        <f>V679*(1+Assumptions!$G$48)</f>
        <v>1.48</v>
      </c>
      <c r="X679" s="288">
        <f>W679*(1+Assumptions!$G$48)</f>
        <v>1.48</v>
      </c>
      <c r="Y679" s="232"/>
      <c r="Z679" s="232"/>
      <c r="AA679" s="232"/>
      <c r="AB679" s="232"/>
      <c r="AC679" s="232"/>
      <c r="AD679" s="232"/>
      <c r="AE679" s="232"/>
      <c r="AF679" s="232"/>
      <c r="AG679" s="232"/>
      <c r="AH679" s="232"/>
      <c r="AI679" s="232"/>
      <c r="AJ679" s="232"/>
      <c r="AK679" s="232"/>
      <c r="AL679" s="232"/>
      <c r="AM679" s="232"/>
      <c r="AN679" s="232"/>
      <c r="AO679" s="232"/>
      <c r="AP679" s="232"/>
      <c r="AQ679" s="232"/>
      <c r="AR679" s="232"/>
    </row>
    <row r="680" spans="1:44" x14ac:dyDescent="0.2">
      <c r="A680" s="232"/>
      <c r="B680" s="295" t="s">
        <v>1128</v>
      </c>
      <c r="C680" s="296" t="b">
        <f t="shared" si="10"/>
        <v>0</v>
      </c>
      <c r="D680" s="7"/>
      <c r="E680" s="287">
        <v>2.37</v>
      </c>
      <c r="F680" s="287">
        <v>2.4</v>
      </c>
      <c r="G680" s="287">
        <v>2.46</v>
      </c>
      <c r="H680" s="287">
        <v>2.5099999999999998</v>
      </c>
      <c r="I680" s="287">
        <v>2.54</v>
      </c>
      <c r="J680" s="287">
        <v>2.58</v>
      </c>
      <c r="K680" s="287">
        <v>2.63</v>
      </c>
      <c r="L680" s="287">
        <v>2.7</v>
      </c>
      <c r="M680" s="287">
        <v>2.7299999999999995</v>
      </c>
      <c r="N680" s="288">
        <f>M680*(1+Assumptions!$G$48)</f>
        <v>2.7299999999999995</v>
      </c>
      <c r="O680" s="288">
        <f>N680*(1+Assumptions!$G$48)</f>
        <v>2.7299999999999995</v>
      </c>
      <c r="P680" s="288">
        <f>O680*(1+Assumptions!$G$48)</f>
        <v>2.7299999999999995</v>
      </c>
      <c r="Q680" s="288">
        <f>P680*(1+Assumptions!$G$48)</f>
        <v>2.7299999999999995</v>
      </c>
      <c r="R680" s="288">
        <f>Q680*(1+Assumptions!$G$48)</f>
        <v>2.7299999999999995</v>
      </c>
      <c r="S680" s="288">
        <f>R680*(1+Assumptions!$G$48)</f>
        <v>2.7299999999999995</v>
      </c>
      <c r="T680" s="288">
        <f>S680*(1+Assumptions!$G$48)</f>
        <v>2.7299999999999995</v>
      </c>
      <c r="U680" s="288">
        <f>T680*(1+Assumptions!$G$48)</f>
        <v>2.7299999999999995</v>
      </c>
      <c r="V680" s="288">
        <f>U680*(1+Assumptions!$G$48)</f>
        <v>2.7299999999999995</v>
      </c>
      <c r="W680" s="288">
        <f>V680*(1+Assumptions!$G$48)</f>
        <v>2.7299999999999995</v>
      </c>
      <c r="X680" s="288">
        <f>W680*(1+Assumptions!$G$48)</f>
        <v>2.7299999999999995</v>
      </c>
      <c r="Y680" s="232"/>
      <c r="Z680" s="232"/>
      <c r="AA680" s="232"/>
      <c r="AB680" s="232"/>
      <c r="AC680" s="232"/>
      <c r="AD680" s="232"/>
      <c r="AE680" s="232"/>
      <c r="AF680" s="232"/>
      <c r="AG680" s="232"/>
      <c r="AH680" s="232"/>
      <c r="AI680" s="232"/>
      <c r="AJ680" s="232"/>
      <c r="AK680" s="232"/>
      <c r="AL680" s="232"/>
      <c r="AM680" s="232"/>
      <c r="AN680" s="232"/>
      <c r="AO680" s="232"/>
      <c r="AP680" s="232"/>
      <c r="AQ680" s="232"/>
      <c r="AR680" s="232"/>
    </row>
    <row r="681" spans="1:44" x14ac:dyDescent="0.2">
      <c r="A681" s="232"/>
      <c r="B681" s="295" t="s">
        <v>1129</v>
      </c>
      <c r="C681" s="296" t="b">
        <f t="shared" si="10"/>
        <v>0</v>
      </c>
      <c r="D681" s="7"/>
      <c r="E681" s="287">
        <v>3.38</v>
      </c>
      <c r="F681" s="287">
        <v>3.67</v>
      </c>
      <c r="G681" s="287">
        <v>3.96</v>
      </c>
      <c r="H681" s="287">
        <v>4.25</v>
      </c>
      <c r="I681" s="287">
        <v>4.5199999999999996</v>
      </c>
      <c r="J681" s="287">
        <v>4.78</v>
      </c>
      <c r="K681" s="287">
        <v>5.0599999999999987</v>
      </c>
      <c r="L681" s="287">
        <v>5.34</v>
      </c>
      <c r="M681" s="287">
        <v>5.61</v>
      </c>
      <c r="N681" s="288">
        <f>M681*(1+Assumptions!$G$48)</f>
        <v>5.61</v>
      </c>
      <c r="O681" s="288">
        <f>N681*(1+Assumptions!$G$48)</f>
        <v>5.61</v>
      </c>
      <c r="P681" s="288">
        <f>O681*(1+Assumptions!$G$48)</f>
        <v>5.61</v>
      </c>
      <c r="Q681" s="288">
        <f>P681*(1+Assumptions!$G$48)</f>
        <v>5.61</v>
      </c>
      <c r="R681" s="288">
        <f>Q681*(1+Assumptions!$G$48)</f>
        <v>5.61</v>
      </c>
      <c r="S681" s="288">
        <f>R681*(1+Assumptions!$G$48)</f>
        <v>5.61</v>
      </c>
      <c r="T681" s="288">
        <f>S681*(1+Assumptions!$G$48)</f>
        <v>5.61</v>
      </c>
      <c r="U681" s="288">
        <f>T681*(1+Assumptions!$G$48)</f>
        <v>5.61</v>
      </c>
      <c r="V681" s="288">
        <f>U681*(1+Assumptions!$G$48)</f>
        <v>5.61</v>
      </c>
      <c r="W681" s="288">
        <f>V681*(1+Assumptions!$G$48)</f>
        <v>5.61</v>
      </c>
      <c r="X681" s="288">
        <f>W681*(1+Assumptions!$G$48)</f>
        <v>5.61</v>
      </c>
      <c r="Y681" s="232"/>
      <c r="Z681" s="232"/>
      <c r="AA681" s="232"/>
      <c r="AB681" s="232"/>
      <c r="AC681" s="232"/>
      <c r="AD681" s="232"/>
      <c r="AE681" s="232"/>
      <c r="AF681" s="232"/>
      <c r="AG681" s="232"/>
      <c r="AH681" s="232"/>
      <c r="AI681" s="232"/>
      <c r="AJ681" s="232"/>
      <c r="AK681" s="232"/>
      <c r="AL681" s="232"/>
      <c r="AM681" s="232"/>
      <c r="AN681" s="232"/>
      <c r="AO681" s="232"/>
      <c r="AP681" s="232"/>
      <c r="AQ681" s="232"/>
      <c r="AR681" s="232"/>
    </row>
    <row r="682" spans="1:44" x14ac:dyDescent="0.2">
      <c r="A682" s="232"/>
      <c r="B682" s="295" t="s">
        <v>1130</v>
      </c>
      <c r="C682" s="296" t="b">
        <f t="shared" si="10"/>
        <v>0</v>
      </c>
      <c r="D682" s="7"/>
      <c r="E682" s="287">
        <v>2.38</v>
      </c>
      <c r="F682" s="287">
        <v>2.41</v>
      </c>
      <c r="G682" s="287">
        <v>2.4500000000000002</v>
      </c>
      <c r="H682" s="287">
        <v>2.48</v>
      </c>
      <c r="I682" s="287">
        <v>2.5099999999999998</v>
      </c>
      <c r="J682" s="287">
        <v>2.54</v>
      </c>
      <c r="K682" s="287">
        <v>2.5699999999999994</v>
      </c>
      <c r="L682" s="287">
        <v>2.6099999999999994</v>
      </c>
      <c r="M682" s="287">
        <v>2.6399999999999997</v>
      </c>
      <c r="N682" s="288">
        <f>M682*(1+Assumptions!$G$48)</f>
        <v>2.6399999999999997</v>
      </c>
      <c r="O682" s="288">
        <f>N682*(1+Assumptions!$G$48)</f>
        <v>2.6399999999999997</v>
      </c>
      <c r="P682" s="288">
        <f>O682*(1+Assumptions!$G$48)</f>
        <v>2.6399999999999997</v>
      </c>
      <c r="Q682" s="288">
        <f>P682*(1+Assumptions!$G$48)</f>
        <v>2.6399999999999997</v>
      </c>
      <c r="R682" s="288">
        <f>Q682*(1+Assumptions!$G$48)</f>
        <v>2.6399999999999997</v>
      </c>
      <c r="S682" s="288">
        <f>R682*(1+Assumptions!$G$48)</f>
        <v>2.6399999999999997</v>
      </c>
      <c r="T682" s="288">
        <f>S682*(1+Assumptions!$G$48)</f>
        <v>2.6399999999999997</v>
      </c>
      <c r="U682" s="288">
        <f>T682*(1+Assumptions!$G$48)</f>
        <v>2.6399999999999997</v>
      </c>
      <c r="V682" s="288">
        <f>U682*(1+Assumptions!$G$48)</f>
        <v>2.6399999999999997</v>
      </c>
      <c r="W682" s="288">
        <f>V682*(1+Assumptions!$G$48)</f>
        <v>2.6399999999999997</v>
      </c>
      <c r="X682" s="288">
        <f>W682*(1+Assumptions!$G$48)</f>
        <v>2.6399999999999997</v>
      </c>
      <c r="Y682" s="232"/>
      <c r="Z682" s="232"/>
      <c r="AA682" s="232"/>
      <c r="AB682" s="232"/>
      <c r="AC682" s="232"/>
      <c r="AD682" s="232"/>
      <c r="AE682" s="232"/>
      <c r="AF682" s="232"/>
      <c r="AG682" s="232"/>
      <c r="AH682" s="232"/>
      <c r="AI682" s="232"/>
      <c r="AJ682" s="232"/>
      <c r="AK682" s="232"/>
      <c r="AL682" s="232"/>
      <c r="AM682" s="232"/>
      <c r="AN682" s="232"/>
      <c r="AO682" s="232"/>
      <c r="AP682" s="232"/>
      <c r="AQ682" s="232"/>
      <c r="AR682" s="232"/>
    </row>
    <row r="683" spans="1:44" x14ac:dyDescent="0.2">
      <c r="A683" s="232"/>
      <c r="B683" s="295" t="s">
        <v>1131</v>
      </c>
      <c r="C683" s="296" t="b">
        <f t="shared" si="10"/>
        <v>0</v>
      </c>
      <c r="D683" s="7"/>
      <c r="E683" s="287">
        <v>1.5599999999999998</v>
      </c>
      <c r="F683" s="287">
        <v>1.5699999999999998</v>
      </c>
      <c r="G683" s="287">
        <v>1.5799999999999998</v>
      </c>
      <c r="H683" s="287">
        <v>1.5899999999999999</v>
      </c>
      <c r="I683" s="287">
        <v>1.5899999999999999</v>
      </c>
      <c r="J683" s="287">
        <v>1.5999999999999999</v>
      </c>
      <c r="K683" s="287">
        <v>1.6099999999999999</v>
      </c>
      <c r="L683" s="287">
        <v>1.6199999999999999</v>
      </c>
      <c r="M683" s="287">
        <v>1.6299999999999997</v>
      </c>
      <c r="N683" s="288">
        <f>M683*(1+Assumptions!$G$48)</f>
        <v>1.6299999999999997</v>
      </c>
      <c r="O683" s="288">
        <f>N683*(1+Assumptions!$G$48)</f>
        <v>1.6299999999999997</v>
      </c>
      <c r="P683" s="288">
        <f>O683*(1+Assumptions!$G$48)</f>
        <v>1.6299999999999997</v>
      </c>
      <c r="Q683" s="288">
        <f>P683*(1+Assumptions!$G$48)</f>
        <v>1.6299999999999997</v>
      </c>
      <c r="R683" s="288">
        <f>Q683*(1+Assumptions!$G$48)</f>
        <v>1.6299999999999997</v>
      </c>
      <c r="S683" s="288">
        <f>R683*(1+Assumptions!$G$48)</f>
        <v>1.6299999999999997</v>
      </c>
      <c r="T683" s="288">
        <f>S683*(1+Assumptions!$G$48)</f>
        <v>1.6299999999999997</v>
      </c>
      <c r="U683" s="288">
        <f>T683*(1+Assumptions!$G$48)</f>
        <v>1.6299999999999997</v>
      </c>
      <c r="V683" s="288">
        <f>U683*(1+Assumptions!$G$48)</f>
        <v>1.6299999999999997</v>
      </c>
      <c r="W683" s="288">
        <f>V683*(1+Assumptions!$G$48)</f>
        <v>1.6299999999999997</v>
      </c>
      <c r="X683" s="288">
        <f>W683*(1+Assumptions!$G$48)</f>
        <v>1.6299999999999997</v>
      </c>
      <c r="Y683" s="232"/>
      <c r="Z683" s="232"/>
      <c r="AA683" s="232"/>
      <c r="AB683" s="232"/>
      <c r="AC683" s="232"/>
      <c r="AD683" s="232"/>
      <c r="AE683" s="232"/>
      <c r="AF683" s="232"/>
      <c r="AG683" s="232"/>
      <c r="AH683" s="232"/>
      <c r="AI683" s="232"/>
      <c r="AJ683" s="232"/>
      <c r="AK683" s="232"/>
      <c r="AL683" s="232"/>
      <c r="AM683" s="232"/>
      <c r="AN683" s="232"/>
      <c r="AO683" s="232"/>
      <c r="AP683" s="232"/>
      <c r="AQ683" s="232"/>
      <c r="AR683" s="232"/>
    </row>
    <row r="684" spans="1:44" x14ac:dyDescent="0.2">
      <c r="A684" s="232"/>
      <c r="B684" s="295" t="s">
        <v>1132</v>
      </c>
      <c r="C684" s="296" t="b">
        <f t="shared" si="10"/>
        <v>0</v>
      </c>
      <c r="D684" s="7"/>
      <c r="E684" s="287">
        <v>0.85</v>
      </c>
      <c r="F684" s="287">
        <v>0.9</v>
      </c>
      <c r="G684" s="287">
        <v>0.96</v>
      </c>
      <c r="H684" s="287">
        <v>1.02</v>
      </c>
      <c r="I684" s="287">
        <v>1.07</v>
      </c>
      <c r="J684" s="287">
        <v>1.1100000000000001</v>
      </c>
      <c r="K684" s="287">
        <v>1.18</v>
      </c>
      <c r="L684" s="287">
        <v>1.25</v>
      </c>
      <c r="M684" s="287">
        <v>1.29</v>
      </c>
      <c r="N684" s="288">
        <f>M684*(1+Assumptions!$G$48)</f>
        <v>1.29</v>
      </c>
      <c r="O684" s="288">
        <f>N684*(1+Assumptions!$G$48)</f>
        <v>1.29</v>
      </c>
      <c r="P684" s="288">
        <f>O684*(1+Assumptions!$G$48)</f>
        <v>1.29</v>
      </c>
      <c r="Q684" s="288">
        <f>P684*(1+Assumptions!$G$48)</f>
        <v>1.29</v>
      </c>
      <c r="R684" s="288">
        <f>Q684*(1+Assumptions!$G$48)</f>
        <v>1.29</v>
      </c>
      <c r="S684" s="288">
        <f>R684*(1+Assumptions!$G$48)</f>
        <v>1.29</v>
      </c>
      <c r="T684" s="288">
        <f>S684*(1+Assumptions!$G$48)</f>
        <v>1.29</v>
      </c>
      <c r="U684" s="288">
        <f>T684*(1+Assumptions!$G$48)</f>
        <v>1.29</v>
      </c>
      <c r="V684" s="288">
        <f>U684*(1+Assumptions!$G$48)</f>
        <v>1.29</v>
      </c>
      <c r="W684" s="288">
        <f>V684*(1+Assumptions!$G$48)</f>
        <v>1.29</v>
      </c>
      <c r="X684" s="288">
        <f>W684*(1+Assumptions!$G$48)</f>
        <v>1.29</v>
      </c>
      <c r="Y684" s="232"/>
      <c r="Z684" s="232"/>
      <c r="AA684" s="232"/>
      <c r="AB684" s="232"/>
      <c r="AC684" s="232"/>
      <c r="AD684" s="232"/>
      <c r="AE684" s="232"/>
      <c r="AF684" s="232"/>
      <c r="AG684" s="232"/>
      <c r="AH684" s="232"/>
      <c r="AI684" s="232"/>
      <c r="AJ684" s="232"/>
      <c r="AK684" s="232"/>
      <c r="AL684" s="232"/>
      <c r="AM684" s="232"/>
      <c r="AN684" s="232"/>
      <c r="AO684" s="232"/>
      <c r="AP684" s="232"/>
      <c r="AQ684" s="232"/>
      <c r="AR684" s="232"/>
    </row>
    <row r="685" spans="1:44" x14ac:dyDescent="0.2">
      <c r="A685" s="232"/>
      <c r="B685" s="295" t="s">
        <v>1133</v>
      </c>
      <c r="C685" s="296" t="b">
        <f t="shared" si="10"/>
        <v>0</v>
      </c>
      <c r="D685" s="7"/>
      <c r="E685" s="287">
        <v>2.31</v>
      </c>
      <c r="F685" s="287">
        <v>2.5699999999999994</v>
      </c>
      <c r="G685" s="287">
        <v>2.83</v>
      </c>
      <c r="H685" s="287">
        <v>3.0999999999999996</v>
      </c>
      <c r="I685" s="287">
        <v>3.37</v>
      </c>
      <c r="J685" s="287">
        <v>3.63</v>
      </c>
      <c r="K685" s="287">
        <v>3.91</v>
      </c>
      <c r="L685" s="287">
        <v>4.1900000000000004</v>
      </c>
      <c r="M685" s="287">
        <v>4.4800000000000004</v>
      </c>
      <c r="N685" s="288">
        <f>M685*(1+Assumptions!$G$48)</f>
        <v>4.4800000000000004</v>
      </c>
      <c r="O685" s="288">
        <f>N685*(1+Assumptions!$G$48)</f>
        <v>4.4800000000000004</v>
      </c>
      <c r="P685" s="288">
        <f>O685*(1+Assumptions!$G$48)</f>
        <v>4.4800000000000004</v>
      </c>
      <c r="Q685" s="288">
        <f>P685*(1+Assumptions!$G$48)</f>
        <v>4.4800000000000004</v>
      </c>
      <c r="R685" s="288">
        <f>Q685*(1+Assumptions!$G$48)</f>
        <v>4.4800000000000004</v>
      </c>
      <c r="S685" s="288">
        <f>R685*(1+Assumptions!$G$48)</f>
        <v>4.4800000000000004</v>
      </c>
      <c r="T685" s="288">
        <f>S685*(1+Assumptions!$G$48)</f>
        <v>4.4800000000000004</v>
      </c>
      <c r="U685" s="288">
        <f>T685*(1+Assumptions!$G$48)</f>
        <v>4.4800000000000004</v>
      </c>
      <c r="V685" s="288">
        <f>U685*(1+Assumptions!$G$48)</f>
        <v>4.4800000000000004</v>
      </c>
      <c r="W685" s="288">
        <f>V685*(1+Assumptions!$G$48)</f>
        <v>4.4800000000000004</v>
      </c>
      <c r="X685" s="288">
        <f>W685*(1+Assumptions!$G$48)</f>
        <v>4.4800000000000004</v>
      </c>
      <c r="Y685" s="232"/>
      <c r="Z685" s="232"/>
      <c r="AA685" s="232"/>
      <c r="AB685" s="232"/>
      <c r="AC685" s="232"/>
      <c r="AD685" s="232"/>
      <c r="AE685" s="232"/>
      <c r="AF685" s="232"/>
      <c r="AG685" s="232"/>
      <c r="AH685" s="232"/>
      <c r="AI685" s="232"/>
      <c r="AJ685" s="232"/>
      <c r="AK685" s="232"/>
      <c r="AL685" s="232"/>
      <c r="AM685" s="232"/>
      <c r="AN685" s="232"/>
      <c r="AO685" s="232"/>
      <c r="AP685" s="232"/>
      <c r="AQ685" s="232"/>
      <c r="AR685" s="232"/>
    </row>
    <row r="686" spans="1:44" x14ac:dyDescent="0.2">
      <c r="A686" s="232"/>
      <c r="B686" s="295" t="s">
        <v>1134</v>
      </c>
      <c r="C686" s="296" t="b">
        <f t="shared" si="10"/>
        <v>0</v>
      </c>
      <c r="D686" s="7"/>
      <c r="E686" s="287">
        <v>2.5199999999999996</v>
      </c>
      <c r="F686" s="287">
        <v>2.5599999999999996</v>
      </c>
      <c r="G686" s="287">
        <v>2.5999999999999996</v>
      </c>
      <c r="H686" s="287">
        <v>2.6399999999999997</v>
      </c>
      <c r="I686" s="287">
        <v>2.67</v>
      </c>
      <c r="J686" s="287">
        <v>2.7</v>
      </c>
      <c r="K686" s="287">
        <v>2.74</v>
      </c>
      <c r="L686" s="287">
        <v>2.79</v>
      </c>
      <c r="M686" s="287">
        <v>2.8099999999999996</v>
      </c>
      <c r="N686" s="288">
        <f>M686*(1+Assumptions!$G$48)</f>
        <v>2.8099999999999996</v>
      </c>
      <c r="O686" s="288">
        <f>N686*(1+Assumptions!$G$48)</f>
        <v>2.8099999999999996</v>
      </c>
      <c r="P686" s="288">
        <f>O686*(1+Assumptions!$G$48)</f>
        <v>2.8099999999999996</v>
      </c>
      <c r="Q686" s="288">
        <f>P686*(1+Assumptions!$G$48)</f>
        <v>2.8099999999999996</v>
      </c>
      <c r="R686" s="288">
        <f>Q686*(1+Assumptions!$G$48)</f>
        <v>2.8099999999999996</v>
      </c>
      <c r="S686" s="288">
        <f>R686*(1+Assumptions!$G$48)</f>
        <v>2.8099999999999996</v>
      </c>
      <c r="T686" s="288">
        <f>S686*(1+Assumptions!$G$48)</f>
        <v>2.8099999999999996</v>
      </c>
      <c r="U686" s="288">
        <f>T686*(1+Assumptions!$G$48)</f>
        <v>2.8099999999999996</v>
      </c>
      <c r="V686" s="288">
        <f>U686*(1+Assumptions!$G$48)</f>
        <v>2.8099999999999996</v>
      </c>
      <c r="W686" s="288">
        <f>V686*(1+Assumptions!$G$48)</f>
        <v>2.8099999999999996</v>
      </c>
      <c r="X686" s="288">
        <f>W686*(1+Assumptions!$G$48)</f>
        <v>2.8099999999999996</v>
      </c>
      <c r="Y686" s="232"/>
      <c r="Z686" s="232"/>
      <c r="AA686" s="232"/>
      <c r="AB686" s="232"/>
      <c r="AC686" s="232"/>
      <c r="AD686" s="232"/>
      <c r="AE686" s="232"/>
      <c r="AF686" s="232"/>
      <c r="AG686" s="232"/>
      <c r="AH686" s="232"/>
      <c r="AI686" s="232"/>
      <c r="AJ686" s="232"/>
      <c r="AK686" s="232"/>
      <c r="AL686" s="232"/>
      <c r="AM686" s="232"/>
      <c r="AN686" s="232"/>
      <c r="AO686" s="232"/>
      <c r="AP686" s="232"/>
      <c r="AQ686" s="232"/>
      <c r="AR686" s="232"/>
    </row>
    <row r="687" spans="1:44" x14ac:dyDescent="0.2">
      <c r="A687" s="232"/>
      <c r="B687" s="295" t="s">
        <v>1135</v>
      </c>
      <c r="C687" s="296" t="b">
        <f t="shared" si="10"/>
        <v>0</v>
      </c>
      <c r="D687" s="7"/>
      <c r="E687" s="287">
        <v>1.07</v>
      </c>
      <c r="F687" s="287">
        <v>1.19</v>
      </c>
      <c r="G687" s="287">
        <v>1.3199999999999998</v>
      </c>
      <c r="H687" s="287">
        <v>1.45</v>
      </c>
      <c r="I687" s="287">
        <v>1.5699999999999998</v>
      </c>
      <c r="J687" s="287">
        <v>1.7</v>
      </c>
      <c r="K687" s="287">
        <v>1.84</v>
      </c>
      <c r="L687" s="287">
        <v>1.97</v>
      </c>
      <c r="M687" s="287">
        <v>2.11</v>
      </c>
      <c r="N687" s="288">
        <f>M687*(1+Assumptions!$G$48)</f>
        <v>2.11</v>
      </c>
      <c r="O687" s="288">
        <f>N687*(1+Assumptions!$G$48)</f>
        <v>2.11</v>
      </c>
      <c r="P687" s="288">
        <f>O687*(1+Assumptions!$G$48)</f>
        <v>2.11</v>
      </c>
      <c r="Q687" s="288">
        <f>P687*(1+Assumptions!$G$48)</f>
        <v>2.11</v>
      </c>
      <c r="R687" s="288">
        <f>Q687*(1+Assumptions!$G$48)</f>
        <v>2.11</v>
      </c>
      <c r="S687" s="288">
        <f>R687*(1+Assumptions!$G$48)</f>
        <v>2.11</v>
      </c>
      <c r="T687" s="288">
        <f>S687*(1+Assumptions!$G$48)</f>
        <v>2.11</v>
      </c>
      <c r="U687" s="288">
        <f>T687*(1+Assumptions!$G$48)</f>
        <v>2.11</v>
      </c>
      <c r="V687" s="288">
        <f>U687*(1+Assumptions!$G$48)</f>
        <v>2.11</v>
      </c>
      <c r="W687" s="288">
        <f>V687*(1+Assumptions!$G$48)</f>
        <v>2.11</v>
      </c>
      <c r="X687" s="288">
        <f>W687*(1+Assumptions!$G$48)</f>
        <v>2.11</v>
      </c>
      <c r="Y687" s="232"/>
      <c r="Z687" s="232"/>
      <c r="AA687" s="232"/>
      <c r="AB687" s="232"/>
      <c r="AC687" s="232"/>
      <c r="AD687" s="232"/>
      <c r="AE687" s="232"/>
      <c r="AF687" s="232"/>
      <c r="AG687" s="232"/>
      <c r="AH687" s="232"/>
      <c r="AI687" s="232"/>
      <c r="AJ687" s="232"/>
      <c r="AK687" s="232"/>
      <c r="AL687" s="232"/>
      <c r="AM687" s="232"/>
      <c r="AN687" s="232"/>
      <c r="AO687" s="232"/>
      <c r="AP687" s="232"/>
      <c r="AQ687" s="232"/>
      <c r="AR687" s="232"/>
    </row>
    <row r="688" spans="1:44" x14ac:dyDescent="0.2">
      <c r="A688" s="232"/>
      <c r="B688" s="295" t="s">
        <v>1136</v>
      </c>
      <c r="C688" s="296" t="b">
        <f t="shared" si="10"/>
        <v>0</v>
      </c>
      <c r="D688" s="7"/>
      <c r="E688" s="287">
        <v>0.16999999999999998</v>
      </c>
      <c r="F688" s="287">
        <v>0.18</v>
      </c>
      <c r="G688" s="287">
        <v>0.19999999999999998</v>
      </c>
      <c r="H688" s="287">
        <v>0.22</v>
      </c>
      <c r="I688" s="287">
        <v>0.24</v>
      </c>
      <c r="J688" s="287">
        <v>0.26</v>
      </c>
      <c r="K688" s="287">
        <v>0.28000000000000003</v>
      </c>
      <c r="L688" s="287">
        <v>0.3</v>
      </c>
      <c r="M688" s="287">
        <v>0.31999999999999995</v>
      </c>
      <c r="N688" s="288">
        <f>M688*(1+Assumptions!$G$48)</f>
        <v>0.31999999999999995</v>
      </c>
      <c r="O688" s="288">
        <f>N688*(1+Assumptions!$G$48)</f>
        <v>0.31999999999999995</v>
      </c>
      <c r="P688" s="288">
        <f>O688*(1+Assumptions!$G$48)</f>
        <v>0.31999999999999995</v>
      </c>
      <c r="Q688" s="288">
        <f>P688*(1+Assumptions!$G$48)</f>
        <v>0.31999999999999995</v>
      </c>
      <c r="R688" s="288">
        <f>Q688*(1+Assumptions!$G$48)</f>
        <v>0.31999999999999995</v>
      </c>
      <c r="S688" s="288">
        <f>R688*(1+Assumptions!$G$48)</f>
        <v>0.31999999999999995</v>
      </c>
      <c r="T688" s="288">
        <f>S688*(1+Assumptions!$G$48)</f>
        <v>0.31999999999999995</v>
      </c>
      <c r="U688" s="288">
        <f>T688*(1+Assumptions!$G$48)</f>
        <v>0.31999999999999995</v>
      </c>
      <c r="V688" s="288">
        <f>U688*(1+Assumptions!$G$48)</f>
        <v>0.31999999999999995</v>
      </c>
      <c r="W688" s="288">
        <f>V688*(1+Assumptions!$G$48)</f>
        <v>0.31999999999999995</v>
      </c>
      <c r="X688" s="288">
        <f>W688*(1+Assumptions!$G$48)</f>
        <v>0.31999999999999995</v>
      </c>
      <c r="Y688" s="232"/>
      <c r="Z688" s="232"/>
      <c r="AA688" s="232"/>
      <c r="AB688" s="232"/>
      <c r="AC688" s="232"/>
      <c r="AD688" s="232"/>
      <c r="AE688" s="232"/>
      <c r="AF688" s="232"/>
      <c r="AG688" s="232"/>
      <c r="AH688" s="232"/>
      <c r="AI688" s="232"/>
      <c r="AJ688" s="232"/>
      <c r="AK688" s="232"/>
      <c r="AL688" s="232"/>
      <c r="AM688" s="232"/>
      <c r="AN688" s="232"/>
      <c r="AO688" s="232"/>
      <c r="AP688" s="232"/>
      <c r="AQ688" s="232"/>
      <c r="AR688" s="232"/>
    </row>
    <row r="689" spans="1:44" x14ac:dyDescent="0.2">
      <c r="A689" s="232"/>
      <c r="B689" s="295" t="s">
        <v>1137</v>
      </c>
      <c r="C689" s="296" t="b">
        <f t="shared" si="10"/>
        <v>0</v>
      </c>
      <c r="D689" s="7"/>
      <c r="E689" s="287">
        <v>1.64</v>
      </c>
      <c r="F689" s="287">
        <v>1.6499999999999997</v>
      </c>
      <c r="G689" s="287">
        <v>1.67</v>
      </c>
      <c r="H689" s="287">
        <v>1.68</v>
      </c>
      <c r="I689" s="287">
        <v>1.68</v>
      </c>
      <c r="J689" s="287">
        <v>1.68</v>
      </c>
      <c r="K689" s="287">
        <v>1.7</v>
      </c>
      <c r="L689" s="287">
        <v>1.72</v>
      </c>
      <c r="M689" s="287">
        <v>1.72</v>
      </c>
      <c r="N689" s="288">
        <f>M689*(1+Assumptions!$G$48)</f>
        <v>1.72</v>
      </c>
      <c r="O689" s="288">
        <f>N689*(1+Assumptions!$G$48)</f>
        <v>1.72</v>
      </c>
      <c r="P689" s="288">
        <f>O689*(1+Assumptions!$G$48)</f>
        <v>1.72</v>
      </c>
      <c r="Q689" s="288">
        <f>P689*(1+Assumptions!$G$48)</f>
        <v>1.72</v>
      </c>
      <c r="R689" s="288">
        <f>Q689*(1+Assumptions!$G$48)</f>
        <v>1.72</v>
      </c>
      <c r="S689" s="288">
        <f>R689*(1+Assumptions!$G$48)</f>
        <v>1.72</v>
      </c>
      <c r="T689" s="288">
        <f>S689*(1+Assumptions!$G$48)</f>
        <v>1.72</v>
      </c>
      <c r="U689" s="288">
        <f>T689*(1+Assumptions!$G$48)</f>
        <v>1.72</v>
      </c>
      <c r="V689" s="288">
        <f>U689*(1+Assumptions!$G$48)</f>
        <v>1.72</v>
      </c>
      <c r="W689" s="288">
        <f>V689*(1+Assumptions!$G$48)</f>
        <v>1.72</v>
      </c>
      <c r="X689" s="288">
        <f>W689*(1+Assumptions!$G$48)</f>
        <v>1.72</v>
      </c>
      <c r="Y689" s="232"/>
      <c r="Z689" s="232"/>
      <c r="AA689" s="232"/>
      <c r="AB689" s="232"/>
      <c r="AC689" s="232"/>
      <c r="AD689" s="232"/>
      <c r="AE689" s="232"/>
      <c r="AF689" s="232"/>
      <c r="AG689" s="232"/>
      <c r="AH689" s="232"/>
      <c r="AI689" s="232"/>
      <c r="AJ689" s="232"/>
      <c r="AK689" s="232"/>
      <c r="AL689" s="232"/>
      <c r="AM689" s="232"/>
      <c r="AN689" s="232"/>
      <c r="AO689" s="232"/>
      <c r="AP689" s="232"/>
      <c r="AQ689" s="232"/>
      <c r="AR689" s="232"/>
    </row>
    <row r="690" spans="1:44" x14ac:dyDescent="0.2">
      <c r="A690" s="232"/>
      <c r="B690" s="295" t="s">
        <v>1138</v>
      </c>
      <c r="C690" s="296" t="b">
        <f t="shared" si="10"/>
        <v>0</v>
      </c>
      <c r="D690" s="7"/>
      <c r="E690" s="287">
        <v>2.93</v>
      </c>
      <c r="F690" s="287">
        <v>2.88</v>
      </c>
      <c r="G690" s="287">
        <v>2.83</v>
      </c>
      <c r="H690" s="287">
        <v>2.8</v>
      </c>
      <c r="I690" s="287">
        <v>2.76</v>
      </c>
      <c r="J690" s="287">
        <v>2.7299999999999995</v>
      </c>
      <c r="K690" s="287">
        <v>2.7</v>
      </c>
      <c r="L690" s="287">
        <v>2.66</v>
      </c>
      <c r="M690" s="287">
        <v>2.63</v>
      </c>
      <c r="N690" s="288">
        <f>M690*(1+Assumptions!$G$48)</f>
        <v>2.63</v>
      </c>
      <c r="O690" s="288">
        <f>N690*(1+Assumptions!$G$48)</f>
        <v>2.63</v>
      </c>
      <c r="P690" s="288">
        <f>O690*(1+Assumptions!$G$48)</f>
        <v>2.63</v>
      </c>
      <c r="Q690" s="288">
        <f>P690*(1+Assumptions!$G$48)</f>
        <v>2.63</v>
      </c>
      <c r="R690" s="288">
        <f>Q690*(1+Assumptions!$G$48)</f>
        <v>2.63</v>
      </c>
      <c r="S690" s="288">
        <f>R690*(1+Assumptions!$G$48)</f>
        <v>2.63</v>
      </c>
      <c r="T690" s="288">
        <f>S690*(1+Assumptions!$G$48)</f>
        <v>2.63</v>
      </c>
      <c r="U690" s="288">
        <f>T690*(1+Assumptions!$G$48)</f>
        <v>2.63</v>
      </c>
      <c r="V690" s="288">
        <f>U690*(1+Assumptions!$G$48)</f>
        <v>2.63</v>
      </c>
      <c r="W690" s="288">
        <f>V690*(1+Assumptions!$G$48)</f>
        <v>2.63</v>
      </c>
      <c r="X690" s="288">
        <f>W690*(1+Assumptions!$G$48)</f>
        <v>2.63</v>
      </c>
      <c r="Y690" s="232"/>
      <c r="Z690" s="232"/>
      <c r="AA690" s="232"/>
      <c r="AB690" s="232"/>
      <c r="AC690" s="232"/>
      <c r="AD690" s="232"/>
      <c r="AE690" s="232"/>
      <c r="AF690" s="232"/>
      <c r="AG690" s="232"/>
      <c r="AH690" s="232"/>
      <c r="AI690" s="232"/>
      <c r="AJ690" s="232"/>
      <c r="AK690" s="232"/>
      <c r="AL690" s="232"/>
      <c r="AM690" s="232"/>
      <c r="AN690" s="232"/>
      <c r="AO690" s="232"/>
      <c r="AP690" s="232"/>
      <c r="AQ690" s="232"/>
      <c r="AR690" s="232"/>
    </row>
    <row r="691" spans="1:44" x14ac:dyDescent="0.2">
      <c r="A691" s="232"/>
      <c r="B691" s="295" t="s">
        <v>1139</v>
      </c>
      <c r="C691" s="296" t="b">
        <f t="shared" si="10"/>
        <v>0</v>
      </c>
      <c r="D691" s="7"/>
      <c r="E691" s="287">
        <v>6.3199999999999994</v>
      </c>
      <c r="F691" s="287">
        <v>6.41</v>
      </c>
      <c r="G691" s="287">
        <v>6.51</v>
      </c>
      <c r="H691" s="287">
        <v>6.5999999999999988</v>
      </c>
      <c r="I691" s="287">
        <v>6.63</v>
      </c>
      <c r="J691" s="287">
        <v>6.68</v>
      </c>
      <c r="K691" s="287">
        <v>6.79</v>
      </c>
      <c r="L691" s="287">
        <v>6.91</v>
      </c>
      <c r="M691" s="287">
        <v>6.96</v>
      </c>
      <c r="N691" s="288">
        <f>M691*(1+Assumptions!$G$48)</f>
        <v>6.96</v>
      </c>
      <c r="O691" s="288">
        <f>N691*(1+Assumptions!$G$48)</f>
        <v>6.96</v>
      </c>
      <c r="P691" s="288">
        <f>O691*(1+Assumptions!$G$48)</f>
        <v>6.96</v>
      </c>
      <c r="Q691" s="288">
        <f>P691*(1+Assumptions!$G$48)</f>
        <v>6.96</v>
      </c>
      <c r="R691" s="288">
        <f>Q691*(1+Assumptions!$G$48)</f>
        <v>6.96</v>
      </c>
      <c r="S691" s="288">
        <f>R691*(1+Assumptions!$G$48)</f>
        <v>6.96</v>
      </c>
      <c r="T691" s="288">
        <f>S691*(1+Assumptions!$G$48)</f>
        <v>6.96</v>
      </c>
      <c r="U691" s="288">
        <f>T691*(1+Assumptions!$G$48)</f>
        <v>6.96</v>
      </c>
      <c r="V691" s="288">
        <f>U691*(1+Assumptions!$G$48)</f>
        <v>6.96</v>
      </c>
      <c r="W691" s="288">
        <f>V691*(1+Assumptions!$G$48)</f>
        <v>6.96</v>
      </c>
      <c r="X691" s="288">
        <f>W691*(1+Assumptions!$G$48)</f>
        <v>6.96</v>
      </c>
      <c r="Y691" s="232"/>
      <c r="Z691" s="232"/>
      <c r="AA691" s="232"/>
      <c r="AB691" s="232"/>
      <c r="AC691" s="232"/>
      <c r="AD691" s="232"/>
      <c r="AE691" s="232"/>
      <c r="AF691" s="232"/>
      <c r="AG691" s="232"/>
      <c r="AH691" s="232"/>
      <c r="AI691" s="232"/>
      <c r="AJ691" s="232"/>
      <c r="AK691" s="232"/>
      <c r="AL691" s="232"/>
      <c r="AM691" s="232"/>
      <c r="AN691" s="232"/>
      <c r="AO691" s="232"/>
      <c r="AP691" s="232"/>
      <c r="AQ691" s="232"/>
      <c r="AR691" s="232"/>
    </row>
    <row r="692" spans="1:44" x14ac:dyDescent="0.2">
      <c r="A692" s="232"/>
      <c r="B692" s="295" t="s">
        <v>1140</v>
      </c>
      <c r="C692" s="296" t="b">
        <f t="shared" si="10"/>
        <v>0</v>
      </c>
      <c r="D692" s="7"/>
      <c r="E692" s="287">
        <v>3.38</v>
      </c>
      <c r="F692" s="287">
        <v>3.33</v>
      </c>
      <c r="G692" s="287">
        <v>3.29</v>
      </c>
      <c r="H692" s="287">
        <v>3.25</v>
      </c>
      <c r="I692" s="287">
        <v>3.2199999999999998</v>
      </c>
      <c r="J692" s="287">
        <v>3.1999999999999997</v>
      </c>
      <c r="K692" s="287">
        <v>3.1599999999999997</v>
      </c>
      <c r="L692" s="287">
        <v>3.1599999999999997</v>
      </c>
      <c r="M692" s="287">
        <v>3.13</v>
      </c>
      <c r="N692" s="288">
        <f>M692*(1+Assumptions!$G$48)</f>
        <v>3.13</v>
      </c>
      <c r="O692" s="288">
        <f>N692*(1+Assumptions!$G$48)</f>
        <v>3.13</v>
      </c>
      <c r="P692" s="288">
        <f>O692*(1+Assumptions!$G$48)</f>
        <v>3.13</v>
      </c>
      <c r="Q692" s="288">
        <f>P692*(1+Assumptions!$G$48)</f>
        <v>3.13</v>
      </c>
      <c r="R692" s="288">
        <f>Q692*(1+Assumptions!$G$48)</f>
        <v>3.13</v>
      </c>
      <c r="S692" s="288">
        <f>R692*(1+Assumptions!$G$48)</f>
        <v>3.13</v>
      </c>
      <c r="T692" s="288">
        <f>S692*(1+Assumptions!$G$48)</f>
        <v>3.13</v>
      </c>
      <c r="U692" s="288">
        <f>T692*(1+Assumptions!$G$48)</f>
        <v>3.13</v>
      </c>
      <c r="V692" s="288">
        <f>U692*(1+Assumptions!$G$48)</f>
        <v>3.13</v>
      </c>
      <c r="W692" s="288">
        <f>V692*(1+Assumptions!$G$48)</f>
        <v>3.13</v>
      </c>
      <c r="X692" s="288">
        <f>W692*(1+Assumptions!$G$48)</f>
        <v>3.13</v>
      </c>
      <c r="Y692" s="232"/>
      <c r="Z692" s="232"/>
      <c r="AA692" s="232"/>
      <c r="AB692" s="232"/>
      <c r="AC692" s="232"/>
      <c r="AD692" s="232"/>
      <c r="AE692" s="232"/>
      <c r="AF692" s="232"/>
      <c r="AG692" s="232"/>
      <c r="AH692" s="232"/>
      <c r="AI692" s="232"/>
      <c r="AJ692" s="232"/>
      <c r="AK692" s="232"/>
      <c r="AL692" s="232"/>
      <c r="AM692" s="232"/>
      <c r="AN692" s="232"/>
      <c r="AO692" s="232"/>
      <c r="AP692" s="232"/>
      <c r="AQ692" s="232"/>
      <c r="AR692" s="232"/>
    </row>
    <row r="693" spans="1:44" x14ac:dyDescent="0.2">
      <c r="A693" s="232"/>
      <c r="B693" s="295" t="s">
        <v>1141</v>
      </c>
      <c r="C693" s="296" t="b">
        <f t="shared" si="10"/>
        <v>0</v>
      </c>
      <c r="D693" s="7"/>
      <c r="E693" s="287">
        <v>3.2199999999999998</v>
      </c>
      <c r="F693" s="287">
        <v>3.1999999999999997</v>
      </c>
      <c r="G693" s="287">
        <v>3.2199999999999998</v>
      </c>
      <c r="H693" s="287">
        <v>3.2299999999999995</v>
      </c>
      <c r="I693" s="287">
        <v>3.2399999999999998</v>
      </c>
      <c r="J693" s="287">
        <v>3.25</v>
      </c>
      <c r="K693" s="287">
        <v>3.2699999999999996</v>
      </c>
      <c r="L693" s="287">
        <v>3.2999999999999994</v>
      </c>
      <c r="M693" s="287">
        <v>3.2999999999999994</v>
      </c>
      <c r="N693" s="288">
        <f>M693*(1+Assumptions!$G$48)</f>
        <v>3.2999999999999994</v>
      </c>
      <c r="O693" s="288">
        <f>N693*(1+Assumptions!$G$48)</f>
        <v>3.2999999999999994</v>
      </c>
      <c r="P693" s="288">
        <f>O693*(1+Assumptions!$G$48)</f>
        <v>3.2999999999999994</v>
      </c>
      <c r="Q693" s="288">
        <f>P693*(1+Assumptions!$G$48)</f>
        <v>3.2999999999999994</v>
      </c>
      <c r="R693" s="288">
        <f>Q693*(1+Assumptions!$G$48)</f>
        <v>3.2999999999999994</v>
      </c>
      <c r="S693" s="288">
        <f>R693*(1+Assumptions!$G$48)</f>
        <v>3.2999999999999994</v>
      </c>
      <c r="T693" s="288">
        <f>S693*(1+Assumptions!$G$48)</f>
        <v>3.2999999999999994</v>
      </c>
      <c r="U693" s="288">
        <f>T693*(1+Assumptions!$G$48)</f>
        <v>3.2999999999999994</v>
      </c>
      <c r="V693" s="288">
        <f>U693*(1+Assumptions!$G$48)</f>
        <v>3.2999999999999994</v>
      </c>
      <c r="W693" s="288">
        <f>V693*(1+Assumptions!$G$48)</f>
        <v>3.2999999999999994</v>
      </c>
      <c r="X693" s="288">
        <f>W693*(1+Assumptions!$G$48)</f>
        <v>3.2999999999999994</v>
      </c>
      <c r="Y693" s="232"/>
      <c r="Z693" s="232"/>
      <c r="AA693" s="232"/>
      <c r="AB693" s="232"/>
      <c r="AC693" s="232"/>
      <c r="AD693" s="232"/>
      <c r="AE693" s="232"/>
      <c r="AF693" s="232"/>
      <c r="AG693" s="232"/>
      <c r="AH693" s="232"/>
      <c r="AI693" s="232"/>
      <c r="AJ693" s="232"/>
      <c r="AK693" s="232"/>
      <c r="AL693" s="232"/>
      <c r="AM693" s="232"/>
      <c r="AN693" s="232"/>
      <c r="AO693" s="232"/>
      <c r="AP693" s="232"/>
      <c r="AQ693" s="232"/>
      <c r="AR693" s="232"/>
    </row>
    <row r="694" spans="1:44" x14ac:dyDescent="0.2">
      <c r="A694" s="232"/>
      <c r="B694" s="295" t="s">
        <v>1142</v>
      </c>
      <c r="C694" s="296" t="b">
        <f t="shared" si="10"/>
        <v>0</v>
      </c>
      <c r="D694" s="7"/>
      <c r="E694" s="287">
        <v>4.62</v>
      </c>
      <c r="F694" s="287">
        <v>4.5599999999999996</v>
      </c>
      <c r="G694" s="287">
        <v>4.51</v>
      </c>
      <c r="H694" s="287">
        <v>4.4499999999999993</v>
      </c>
      <c r="I694" s="287">
        <v>4.34</v>
      </c>
      <c r="J694" s="287">
        <v>4.34</v>
      </c>
      <c r="K694" s="287">
        <v>4.38</v>
      </c>
      <c r="L694" s="287">
        <v>4.38</v>
      </c>
      <c r="M694" s="287">
        <v>4.3499999999999996</v>
      </c>
      <c r="N694" s="288">
        <f>M694*(1+Assumptions!$G$48)</f>
        <v>4.3499999999999996</v>
      </c>
      <c r="O694" s="288">
        <f>N694*(1+Assumptions!$G$48)</f>
        <v>4.3499999999999996</v>
      </c>
      <c r="P694" s="288">
        <f>O694*(1+Assumptions!$G$48)</f>
        <v>4.3499999999999996</v>
      </c>
      <c r="Q694" s="288">
        <f>P694*(1+Assumptions!$G$48)</f>
        <v>4.3499999999999996</v>
      </c>
      <c r="R694" s="288">
        <f>Q694*(1+Assumptions!$G$48)</f>
        <v>4.3499999999999996</v>
      </c>
      <c r="S694" s="288">
        <f>R694*(1+Assumptions!$G$48)</f>
        <v>4.3499999999999996</v>
      </c>
      <c r="T694" s="288">
        <f>S694*(1+Assumptions!$G$48)</f>
        <v>4.3499999999999996</v>
      </c>
      <c r="U694" s="288">
        <f>T694*(1+Assumptions!$G$48)</f>
        <v>4.3499999999999996</v>
      </c>
      <c r="V694" s="288">
        <f>U694*(1+Assumptions!$G$48)</f>
        <v>4.3499999999999996</v>
      </c>
      <c r="W694" s="288">
        <f>V694*(1+Assumptions!$G$48)</f>
        <v>4.3499999999999996</v>
      </c>
      <c r="X694" s="288">
        <f>W694*(1+Assumptions!$G$48)</f>
        <v>4.3499999999999996</v>
      </c>
      <c r="Y694" s="232"/>
      <c r="Z694" s="232"/>
      <c r="AA694" s="232"/>
      <c r="AB694" s="232"/>
      <c r="AC694" s="232"/>
      <c r="AD694" s="232"/>
      <c r="AE694" s="232"/>
      <c r="AF694" s="232"/>
      <c r="AG694" s="232"/>
      <c r="AH694" s="232"/>
      <c r="AI694" s="232"/>
      <c r="AJ694" s="232"/>
      <c r="AK694" s="232"/>
      <c r="AL694" s="232"/>
      <c r="AM694" s="232"/>
      <c r="AN694" s="232"/>
      <c r="AO694" s="232"/>
      <c r="AP694" s="232"/>
      <c r="AQ694" s="232"/>
      <c r="AR694" s="232"/>
    </row>
    <row r="695" spans="1:44" x14ac:dyDescent="0.2">
      <c r="A695" s="232"/>
      <c r="B695" s="295" t="s">
        <v>1143</v>
      </c>
      <c r="C695" s="296" t="b">
        <f t="shared" si="10"/>
        <v>0</v>
      </c>
      <c r="D695" s="7"/>
      <c r="E695" s="287">
        <v>4.2899999999999991</v>
      </c>
      <c r="F695" s="287">
        <v>4.2699999999999996</v>
      </c>
      <c r="G695" s="287">
        <v>4.2899999999999991</v>
      </c>
      <c r="H695" s="287">
        <v>4.28</v>
      </c>
      <c r="I695" s="287">
        <v>4.26</v>
      </c>
      <c r="J695" s="287">
        <v>4.2699999999999996</v>
      </c>
      <c r="K695" s="287">
        <v>4.2699999999999996</v>
      </c>
      <c r="L695" s="287">
        <v>4.2899999999999991</v>
      </c>
      <c r="M695" s="287">
        <v>4.2899999999999991</v>
      </c>
      <c r="N695" s="288">
        <f>M695*(1+Assumptions!$G$48)</f>
        <v>4.2899999999999991</v>
      </c>
      <c r="O695" s="288">
        <f>N695*(1+Assumptions!$G$48)</f>
        <v>4.2899999999999991</v>
      </c>
      <c r="P695" s="288">
        <f>O695*(1+Assumptions!$G$48)</f>
        <v>4.2899999999999991</v>
      </c>
      <c r="Q695" s="288">
        <f>P695*(1+Assumptions!$G$48)</f>
        <v>4.2899999999999991</v>
      </c>
      <c r="R695" s="288">
        <f>Q695*(1+Assumptions!$G$48)</f>
        <v>4.2899999999999991</v>
      </c>
      <c r="S695" s="288">
        <f>R695*(1+Assumptions!$G$48)</f>
        <v>4.2899999999999991</v>
      </c>
      <c r="T695" s="288">
        <f>S695*(1+Assumptions!$G$48)</f>
        <v>4.2899999999999991</v>
      </c>
      <c r="U695" s="288">
        <f>T695*(1+Assumptions!$G$48)</f>
        <v>4.2899999999999991</v>
      </c>
      <c r="V695" s="288">
        <f>U695*(1+Assumptions!$G$48)</f>
        <v>4.2899999999999991</v>
      </c>
      <c r="W695" s="288">
        <f>V695*(1+Assumptions!$G$48)</f>
        <v>4.2899999999999991</v>
      </c>
      <c r="X695" s="288">
        <f>W695*(1+Assumptions!$G$48)</f>
        <v>4.2899999999999991</v>
      </c>
      <c r="Y695" s="232"/>
      <c r="Z695" s="232"/>
      <c r="AA695" s="232"/>
      <c r="AB695" s="232"/>
      <c r="AC695" s="232"/>
      <c r="AD695" s="232"/>
      <c r="AE695" s="232"/>
      <c r="AF695" s="232"/>
      <c r="AG695" s="232"/>
      <c r="AH695" s="232"/>
      <c r="AI695" s="232"/>
      <c r="AJ695" s="232"/>
      <c r="AK695" s="232"/>
      <c r="AL695" s="232"/>
      <c r="AM695" s="232"/>
      <c r="AN695" s="232"/>
      <c r="AO695" s="232"/>
      <c r="AP695" s="232"/>
      <c r="AQ695" s="232"/>
      <c r="AR695" s="232"/>
    </row>
    <row r="696" spans="1:44" x14ac:dyDescent="0.2">
      <c r="A696" s="232"/>
      <c r="B696" s="295" t="s">
        <v>1144</v>
      </c>
      <c r="C696" s="296" t="b">
        <f t="shared" si="10"/>
        <v>0</v>
      </c>
      <c r="D696" s="7"/>
      <c r="E696" s="287">
        <v>4.2099999999999991</v>
      </c>
      <c r="F696" s="287">
        <v>4.1399999999999997</v>
      </c>
      <c r="G696" s="287">
        <v>4.0999999999999996</v>
      </c>
      <c r="H696" s="287">
        <v>4.0599999999999996</v>
      </c>
      <c r="I696" s="287">
        <v>4.0199999999999996</v>
      </c>
      <c r="J696" s="287">
        <v>3.98</v>
      </c>
      <c r="K696" s="287">
        <v>3.9699999999999998</v>
      </c>
      <c r="L696" s="287">
        <v>3.96</v>
      </c>
      <c r="M696" s="287">
        <v>3.92</v>
      </c>
      <c r="N696" s="288">
        <f>M696*(1+Assumptions!$G$48)</f>
        <v>3.92</v>
      </c>
      <c r="O696" s="288">
        <f>N696*(1+Assumptions!$G$48)</f>
        <v>3.92</v>
      </c>
      <c r="P696" s="288">
        <f>O696*(1+Assumptions!$G$48)</f>
        <v>3.92</v>
      </c>
      <c r="Q696" s="288">
        <f>P696*(1+Assumptions!$G$48)</f>
        <v>3.92</v>
      </c>
      <c r="R696" s="288">
        <f>Q696*(1+Assumptions!$G$48)</f>
        <v>3.92</v>
      </c>
      <c r="S696" s="288">
        <f>R696*(1+Assumptions!$G$48)</f>
        <v>3.92</v>
      </c>
      <c r="T696" s="288">
        <f>S696*(1+Assumptions!$G$48)</f>
        <v>3.92</v>
      </c>
      <c r="U696" s="288">
        <f>T696*(1+Assumptions!$G$48)</f>
        <v>3.92</v>
      </c>
      <c r="V696" s="288">
        <f>U696*(1+Assumptions!$G$48)</f>
        <v>3.92</v>
      </c>
      <c r="W696" s="288">
        <f>V696*(1+Assumptions!$G$48)</f>
        <v>3.92</v>
      </c>
      <c r="X696" s="288">
        <f>W696*(1+Assumptions!$G$48)</f>
        <v>3.92</v>
      </c>
      <c r="Y696" s="232"/>
      <c r="Z696" s="232"/>
      <c r="AA696" s="232"/>
      <c r="AB696" s="232"/>
      <c r="AC696" s="232"/>
      <c r="AD696" s="232"/>
      <c r="AE696" s="232"/>
      <c r="AF696" s="232"/>
      <c r="AG696" s="232"/>
      <c r="AH696" s="232"/>
      <c r="AI696" s="232"/>
      <c r="AJ696" s="232"/>
      <c r="AK696" s="232"/>
      <c r="AL696" s="232"/>
      <c r="AM696" s="232"/>
      <c r="AN696" s="232"/>
      <c r="AO696" s="232"/>
      <c r="AP696" s="232"/>
      <c r="AQ696" s="232"/>
      <c r="AR696" s="232"/>
    </row>
    <row r="697" spans="1:44" x14ac:dyDescent="0.2">
      <c r="A697" s="232"/>
      <c r="B697" s="295" t="s">
        <v>1145</v>
      </c>
      <c r="C697" s="296" t="b">
        <f t="shared" si="10"/>
        <v>0</v>
      </c>
      <c r="D697" s="7"/>
      <c r="E697" s="287">
        <v>2.88</v>
      </c>
      <c r="F697" s="287">
        <v>2.9</v>
      </c>
      <c r="G697" s="287">
        <v>2.93</v>
      </c>
      <c r="H697" s="287">
        <v>2.95</v>
      </c>
      <c r="I697" s="287">
        <v>2.96</v>
      </c>
      <c r="J697" s="287">
        <v>2.99</v>
      </c>
      <c r="K697" s="287">
        <v>3.0199999999999996</v>
      </c>
      <c r="L697" s="287">
        <v>3.0599999999999996</v>
      </c>
      <c r="M697" s="287">
        <v>3.0699999999999994</v>
      </c>
      <c r="N697" s="288">
        <f>M697*(1+Assumptions!$G$48)</f>
        <v>3.0699999999999994</v>
      </c>
      <c r="O697" s="288">
        <f>N697*(1+Assumptions!$G$48)</f>
        <v>3.0699999999999994</v>
      </c>
      <c r="P697" s="288">
        <f>O697*(1+Assumptions!$G$48)</f>
        <v>3.0699999999999994</v>
      </c>
      <c r="Q697" s="288">
        <f>P697*(1+Assumptions!$G$48)</f>
        <v>3.0699999999999994</v>
      </c>
      <c r="R697" s="288">
        <f>Q697*(1+Assumptions!$G$48)</f>
        <v>3.0699999999999994</v>
      </c>
      <c r="S697" s="288">
        <f>R697*(1+Assumptions!$G$48)</f>
        <v>3.0699999999999994</v>
      </c>
      <c r="T697" s="288">
        <f>S697*(1+Assumptions!$G$48)</f>
        <v>3.0699999999999994</v>
      </c>
      <c r="U697" s="288">
        <f>T697*(1+Assumptions!$G$48)</f>
        <v>3.0699999999999994</v>
      </c>
      <c r="V697" s="288">
        <f>U697*(1+Assumptions!$G$48)</f>
        <v>3.0699999999999994</v>
      </c>
      <c r="W697" s="288">
        <f>V697*(1+Assumptions!$G$48)</f>
        <v>3.0699999999999994</v>
      </c>
      <c r="X697" s="288">
        <f>W697*(1+Assumptions!$G$48)</f>
        <v>3.0699999999999994</v>
      </c>
      <c r="Y697" s="232"/>
      <c r="Z697" s="232"/>
      <c r="AA697" s="232"/>
      <c r="AB697" s="232"/>
      <c r="AC697" s="232"/>
      <c r="AD697" s="232"/>
      <c r="AE697" s="232"/>
      <c r="AF697" s="232"/>
      <c r="AG697" s="232"/>
      <c r="AH697" s="232"/>
      <c r="AI697" s="232"/>
      <c r="AJ697" s="232"/>
      <c r="AK697" s="232"/>
      <c r="AL697" s="232"/>
      <c r="AM697" s="232"/>
      <c r="AN697" s="232"/>
      <c r="AO697" s="232"/>
      <c r="AP697" s="232"/>
      <c r="AQ697" s="232"/>
      <c r="AR697" s="232"/>
    </row>
    <row r="698" spans="1:44" x14ac:dyDescent="0.2">
      <c r="A698" s="232"/>
      <c r="B698" s="295" t="s">
        <v>1146</v>
      </c>
      <c r="C698" s="296" t="b">
        <f t="shared" si="10"/>
        <v>0</v>
      </c>
      <c r="D698" s="7"/>
      <c r="E698" s="287">
        <v>4.9400000000000004</v>
      </c>
      <c r="F698" s="287">
        <v>5</v>
      </c>
      <c r="G698" s="287">
        <v>5.07</v>
      </c>
      <c r="H698" s="287">
        <v>5.1100000000000003</v>
      </c>
      <c r="I698" s="287">
        <v>5.1199999999999992</v>
      </c>
      <c r="J698" s="287">
        <v>5.15</v>
      </c>
      <c r="K698" s="287">
        <v>5.23</v>
      </c>
      <c r="L698" s="287">
        <v>5.2999999999999989</v>
      </c>
      <c r="M698" s="287">
        <v>5.2999999999999989</v>
      </c>
      <c r="N698" s="288">
        <f>M698*(1+Assumptions!$G$48)</f>
        <v>5.2999999999999989</v>
      </c>
      <c r="O698" s="288">
        <f>N698*(1+Assumptions!$G$48)</f>
        <v>5.2999999999999989</v>
      </c>
      <c r="P698" s="288">
        <f>O698*(1+Assumptions!$G$48)</f>
        <v>5.2999999999999989</v>
      </c>
      <c r="Q698" s="288">
        <f>P698*(1+Assumptions!$G$48)</f>
        <v>5.2999999999999989</v>
      </c>
      <c r="R698" s="288">
        <f>Q698*(1+Assumptions!$G$48)</f>
        <v>5.2999999999999989</v>
      </c>
      <c r="S698" s="288">
        <f>R698*(1+Assumptions!$G$48)</f>
        <v>5.2999999999999989</v>
      </c>
      <c r="T698" s="288">
        <f>S698*(1+Assumptions!$G$48)</f>
        <v>5.2999999999999989</v>
      </c>
      <c r="U698" s="288">
        <f>T698*(1+Assumptions!$G$48)</f>
        <v>5.2999999999999989</v>
      </c>
      <c r="V698" s="288">
        <f>U698*(1+Assumptions!$G$48)</f>
        <v>5.2999999999999989</v>
      </c>
      <c r="W698" s="288">
        <f>V698*(1+Assumptions!$G$48)</f>
        <v>5.2999999999999989</v>
      </c>
      <c r="X698" s="288">
        <f>W698*(1+Assumptions!$G$48)</f>
        <v>5.2999999999999989</v>
      </c>
      <c r="Y698" s="232"/>
      <c r="Z698" s="232"/>
      <c r="AA698" s="232"/>
      <c r="AB698" s="232"/>
      <c r="AC698" s="232"/>
      <c r="AD698" s="232"/>
      <c r="AE698" s="232"/>
      <c r="AF698" s="232"/>
      <c r="AG698" s="232"/>
      <c r="AH698" s="232"/>
      <c r="AI698" s="232"/>
      <c r="AJ698" s="232"/>
      <c r="AK698" s="232"/>
      <c r="AL698" s="232"/>
      <c r="AM698" s="232"/>
      <c r="AN698" s="232"/>
      <c r="AO698" s="232"/>
      <c r="AP698" s="232"/>
      <c r="AQ698" s="232"/>
      <c r="AR698" s="232"/>
    </row>
    <row r="699" spans="1:44" x14ac:dyDescent="0.2">
      <c r="A699" s="232"/>
      <c r="B699" s="295" t="s">
        <v>1147</v>
      </c>
      <c r="C699" s="296" t="b">
        <f t="shared" si="10"/>
        <v>0</v>
      </c>
      <c r="D699" s="7"/>
      <c r="E699" s="287">
        <v>1.5799999999999998</v>
      </c>
      <c r="F699" s="287">
        <v>1.5899999999999999</v>
      </c>
      <c r="G699" s="287">
        <v>1.5999999999999999</v>
      </c>
      <c r="H699" s="287">
        <v>1.5999999999999999</v>
      </c>
      <c r="I699" s="287">
        <v>1.5999999999999999</v>
      </c>
      <c r="J699" s="287">
        <v>1.6099999999999999</v>
      </c>
      <c r="K699" s="287">
        <v>1.6199999999999999</v>
      </c>
      <c r="L699" s="287">
        <v>1.64</v>
      </c>
      <c r="M699" s="287">
        <v>1.64</v>
      </c>
      <c r="N699" s="288">
        <f>M699*(1+Assumptions!$G$48)</f>
        <v>1.64</v>
      </c>
      <c r="O699" s="288">
        <f>N699*(1+Assumptions!$G$48)</f>
        <v>1.64</v>
      </c>
      <c r="P699" s="288">
        <f>O699*(1+Assumptions!$G$48)</f>
        <v>1.64</v>
      </c>
      <c r="Q699" s="288">
        <f>P699*(1+Assumptions!$G$48)</f>
        <v>1.64</v>
      </c>
      <c r="R699" s="288">
        <f>Q699*(1+Assumptions!$G$48)</f>
        <v>1.64</v>
      </c>
      <c r="S699" s="288">
        <f>R699*(1+Assumptions!$G$48)</f>
        <v>1.64</v>
      </c>
      <c r="T699" s="288">
        <f>S699*(1+Assumptions!$G$48)</f>
        <v>1.64</v>
      </c>
      <c r="U699" s="288">
        <f>T699*(1+Assumptions!$G$48)</f>
        <v>1.64</v>
      </c>
      <c r="V699" s="288">
        <f>U699*(1+Assumptions!$G$48)</f>
        <v>1.64</v>
      </c>
      <c r="W699" s="288">
        <f>V699*(1+Assumptions!$G$48)</f>
        <v>1.64</v>
      </c>
      <c r="X699" s="288">
        <f>W699*(1+Assumptions!$G$48)</f>
        <v>1.64</v>
      </c>
      <c r="Y699" s="232"/>
      <c r="Z699" s="232"/>
      <c r="AA699" s="232"/>
      <c r="AB699" s="232"/>
      <c r="AC699" s="232"/>
      <c r="AD699" s="232"/>
      <c r="AE699" s="232"/>
      <c r="AF699" s="232"/>
      <c r="AG699" s="232"/>
      <c r="AH699" s="232"/>
      <c r="AI699" s="232"/>
      <c r="AJ699" s="232"/>
      <c r="AK699" s="232"/>
      <c r="AL699" s="232"/>
      <c r="AM699" s="232"/>
      <c r="AN699" s="232"/>
      <c r="AO699" s="232"/>
      <c r="AP699" s="232"/>
      <c r="AQ699" s="232"/>
      <c r="AR699" s="232"/>
    </row>
    <row r="700" spans="1:44" x14ac:dyDescent="0.2">
      <c r="A700" s="232"/>
      <c r="B700" s="295" t="s">
        <v>1148</v>
      </c>
      <c r="C700" s="296" t="b">
        <f t="shared" si="10"/>
        <v>0</v>
      </c>
      <c r="D700" s="7"/>
      <c r="E700" s="287">
        <v>5.6999999999999993</v>
      </c>
      <c r="F700" s="287">
        <v>5.74</v>
      </c>
      <c r="G700" s="287">
        <v>5.79</v>
      </c>
      <c r="H700" s="287">
        <v>5.86</v>
      </c>
      <c r="I700" s="287">
        <v>5.88</v>
      </c>
      <c r="J700" s="287">
        <v>5.87</v>
      </c>
      <c r="K700" s="287">
        <v>5.92</v>
      </c>
      <c r="L700" s="287">
        <v>5.98</v>
      </c>
      <c r="M700" s="287">
        <v>5.9999999999999991</v>
      </c>
      <c r="N700" s="288">
        <f>M700*(1+Assumptions!$G$48)</f>
        <v>5.9999999999999991</v>
      </c>
      <c r="O700" s="288">
        <f>N700*(1+Assumptions!$G$48)</f>
        <v>5.9999999999999991</v>
      </c>
      <c r="P700" s="288">
        <f>O700*(1+Assumptions!$G$48)</f>
        <v>5.9999999999999991</v>
      </c>
      <c r="Q700" s="288">
        <f>P700*(1+Assumptions!$G$48)</f>
        <v>5.9999999999999991</v>
      </c>
      <c r="R700" s="288">
        <f>Q700*(1+Assumptions!$G$48)</f>
        <v>5.9999999999999991</v>
      </c>
      <c r="S700" s="288">
        <f>R700*(1+Assumptions!$G$48)</f>
        <v>5.9999999999999991</v>
      </c>
      <c r="T700" s="288">
        <f>S700*(1+Assumptions!$G$48)</f>
        <v>5.9999999999999991</v>
      </c>
      <c r="U700" s="288">
        <f>T700*(1+Assumptions!$G$48)</f>
        <v>5.9999999999999991</v>
      </c>
      <c r="V700" s="288">
        <f>U700*(1+Assumptions!$G$48)</f>
        <v>5.9999999999999991</v>
      </c>
      <c r="W700" s="288">
        <f>V700*(1+Assumptions!$G$48)</f>
        <v>5.9999999999999991</v>
      </c>
      <c r="X700" s="288">
        <f>W700*(1+Assumptions!$G$48)</f>
        <v>5.9999999999999991</v>
      </c>
      <c r="Y700" s="232"/>
      <c r="Z700" s="232"/>
      <c r="AA700" s="232"/>
      <c r="AB700" s="232"/>
      <c r="AC700" s="232"/>
      <c r="AD700" s="232"/>
      <c r="AE700" s="232"/>
      <c r="AF700" s="232"/>
      <c r="AG700" s="232"/>
      <c r="AH700" s="232"/>
      <c r="AI700" s="232"/>
      <c r="AJ700" s="232"/>
      <c r="AK700" s="232"/>
      <c r="AL700" s="232"/>
      <c r="AM700" s="232"/>
      <c r="AN700" s="232"/>
      <c r="AO700" s="232"/>
      <c r="AP700" s="232"/>
      <c r="AQ700" s="232"/>
      <c r="AR700" s="232"/>
    </row>
    <row r="701" spans="1:44" x14ac:dyDescent="0.2">
      <c r="A701" s="232"/>
      <c r="B701" s="295" t="s">
        <v>1149</v>
      </c>
      <c r="C701" s="296" t="b">
        <f t="shared" si="10"/>
        <v>0</v>
      </c>
      <c r="D701" s="7"/>
      <c r="E701" s="287">
        <v>2.75</v>
      </c>
      <c r="F701" s="287">
        <v>2.83</v>
      </c>
      <c r="G701" s="287">
        <v>2.93</v>
      </c>
      <c r="H701" s="287">
        <v>2.9999999999999996</v>
      </c>
      <c r="I701" s="287">
        <v>3.0799999999999996</v>
      </c>
      <c r="J701" s="287">
        <v>3.1499999999999995</v>
      </c>
      <c r="K701" s="287">
        <v>3.2299999999999995</v>
      </c>
      <c r="L701" s="287">
        <v>3.3099999999999996</v>
      </c>
      <c r="M701" s="287">
        <v>3.38</v>
      </c>
      <c r="N701" s="288">
        <f>M701*(1+Assumptions!$G$48)</f>
        <v>3.38</v>
      </c>
      <c r="O701" s="288">
        <f>N701*(1+Assumptions!$G$48)</f>
        <v>3.38</v>
      </c>
      <c r="P701" s="288">
        <f>O701*(1+Assumptions!$G$48)</f>
        <v>3.38</v>
      </c>
      <c r="Q701" s="288">
        <f>P701*(1+Assumptions!$G$48)</f>
        <v>3.38</v>
      </c>
      <c r="R701" s="288">
        <f>Q701*(1+Assumptions!$G$48)</f>
        <v>3.38</v>
      </c>
      <c r="S701" s="288">
        <f>R701*(1+Assumptions!$G$48)</f>
        <v>3.38</v>
      </c>
      <c r="T701" s="288">
        <f>S701*(1+Assumptions!$G$48)</f>
        <v>3.38</v>
      </c>
      <c r="U701" s="288">
        <f>T701*(1+Assumptions!$G$48)</f>
        <v>3.38</v>
      </c>
      <c r="V701" s="288">
        <f>U701*(1+Assumptions!$G$48)</f>
        <v>3.38</v>
      </c>
      <c r="W701" s="288">
        <f>V701*(1+Assumptions!$G$48)</f>
        <v>3.38</v>
      </c>
      <c r="X701" s="288">
        <f>W701*(1+Assumptions!$G$48)</f>
        <v>3.38</v>
      </c>
      <c r="Y701" s="232"/>
      <c r="Z701" s="232"/>
      <c r="AA701" s="232"/>
      <c r="AB701" s="232"/>
      <c r="AC701" s="232"/>
      <c r="AD701" s="232"/>
      <c r="AE701" s="232"/>
      <c r="AF701" s="232"/>
      <c r="AG701" s="232"/>
      <c r="AH701" s="232"/>
      <c r="AI701" s="232"/>
      <c r="AJ701" s="232"/>
      <c r="AK701" s="232"/>
      <c r="AL701" s="232"/>
      <c r="AM701" s="232"/>
      <c r="AN701" s="232"/>
      <c r="AO701" s="232"/>
      <c r="AP701" s="232"/>
      <c r="AQ701" s="232"/>
      <c r="AR701" s="232"/>
    </row>
    <row r="702" spans="1:44" x14ac:dyDescent="0.2">
      <c r="A702" s="232"/>
      <c r="B702" s="295" t="s">
        <v>1150</v>
      </c>
      <c r="C702" s="296" t="b">
        <f t="shared" si="10"/>
        <v>0</v>
      </c>
      <c r="D702" s="7"/>
      <c r="E702" s="287">
        <v>3.2199999999999998</v>
      </c>
      <c r="F702" s="287">
        <v>3.29</v>
      </c>
      <c r="G702" s="287">
        <v>3.36</v>
      </c>
      <c r="H702" s="287">
        <v>3.42</v>
      </c>
      <c r="I702" s="287">
        <v>3.46</v>
      </c>
      <c r="J702" s="287">
        <v>3.5</v>
      </c>
      <c r="K702" s="287">
        <v>3.56</v>
      </c>
      <c r="L702" s="287">
        <v>3.63</v>
      </c>
      <c r="M702" s="287">
        <v>3.67</v>
      </c>
      <c r="N702" s="288">
        <f>M702*(1+Assumptions!$G$48)</f>
        <v>3.67</v>
      </c>
      <c r="O702" s="288">
        <f>N702*(1+Assumptions!$G$48)</f>
        <v>3.67</v>
      </c>
      <c r="P702" s="288">
        <f>O702*(1+Assumptions!$G$48)</f>
        <v>3.67</v>
      </c>
      <c r="Q702" s="288">
        <f>P702*(1+Assumptions!$G$48)</f>
        <v>3.67</v>
      </c>
      <c r="R702" s="288">
        <f>Q702*(1+Assumptions!$G$48)</f>
        <v>3.67</v>
      </c>
      <c r="S702" s="288">
        <f>R702*(1+Assumptions!$G$48)</f>
        <v>3.67</v>
      </c>
      <c r="T702" s="288">
        <f>S702*(1+Assumptions!$G$48)</f>
        <v>3.67</v>
      </c>
      <c r="U702" s="288">
        <f>T702*(1+Assumptions!$G$48)</f>
        <v>3.67</v>
      </c>
      <c r="V702" s="288">
        <f>U702*(1+Assumptions!$G$48)</f>
        <v>3.67</v>
      </c>
      <c r="W702" s="288">
        <f>V702*(1+Assumptions!$G$48)</f>
        <v>3.67</v>
      </c>
      <c r="X702" s="288">
        <f>W702*(1+Assumptions!$G$48)</f>
        <v>3.67</v>
      </c>
      <c r="Y702" s="232"/>
      <c r="Z702" s="232"/>
      <c r="AA702" s="232"/>
      <c r="AB702" s="232"/>
      <c r="AC702" s="232"/>
      <c r="AD702" s="232"/>
      <c r="AE702" s="232"/>
      <c r="AF702" s="232"/>
      <c r="AG702" s="232"/>
      <c r="AH702" s="232"/>
      <c r="AI702" s="232"/>
      <c r="AJ702" s="232"/>
      <c r="AK702" s="232"/>
      <c r="AL702" s="232"/>
      <c r="AM702" s="232"/>
      <c r="AN702" s="232"/>
      <c r="AO702" s="232"/>
      <c r="AP702" s="232"/>
      <c r="AQ702" s="232"/>
      <c r="AR702" s="232"/>
    </row>
    <row r="703" spans="1:44" x14ac:dyDescent="0.2">
      <c r="A703" s="232"/>
      <c r="B703" s="295" t="s">
        <v>1151</v>
      </c>
      <c r="C703" s="296" t="b">
        <f t="shared" si="10"/>
        <v>0</v>
      </c>
      <c r="D703" s="7"/>
      <c r="E703" s="287">
        <v>6.4599999999999991</v>
      </c>
      <c r="F703" s="287">
        <v>6.65</v>
      </c>
      <c r="G703" s="287">
        <v>6.8599999999999994</v>
      </c>
      <c r="H703" s="287">
        <v>7.0599999999999987</v>
      </c>
      <c r="I703" s="287">
        <v>7.2199999999999989</v>
      </c>
      <c r="J703" s="287">
        <v>7.379999999999999</v>
      </c>
      <c r="K703" s="287">
        <v>7.58</v>
      </c>
      <c r="L703" s="287">
        <v>7.81</v>
      </c>
      <c r="M703" s="287">
        <v>7.9499999999999993</v>
      </c>
      <c r="N703" s="288">
        <f>M703*(1+Assumptions!$G$48)</f>
        <v>7.9499999999999993</v>
      </c>
      <c r="O703" s="288">
        <f>N703*(1+Assumptions!$G$48)</f>
        <v>7.9499999999999993</v>
      </c>
      <c r="P703" s="288">
        <f>O703*(1+Assumptions!$G$48)</f>
        <v>7.9499999999999993</v>
      </c>
      <c r="Q703" s="288">
        <f>P703*(1+Assumptions!$G$48)</f>
        <v>7.9499999999999993</v>
      </c>
      <c r="R703" s="288">
        <f>Q703*(1+Assumptions!$G$48)</f>
        <v>7.9499999999999993</v>
      </c>
      <c r="S703" s="288">
        <f>R703*(1+Assumptions!$G$48)</f>
        <v>7.9499999999999993</v>
      </c>
      <c r="T703" s="288">
        <f>S703*(1+Assumptions!$G$48)</f>
        <v>7.9499999999999993</v>
      </c>
      <c r="U703" s="288">
        <f>T703*(1+Assumptions!$G$48)</f>
        <v>7.9499999999999993</v>
      </c>
      <c r="V703" s="288">
        <f>U703*(1+Assumptions!$G$48)</f>
        <v>7.9499999999999993</v>
      </c>
      <c r="W703" s="288">
        <f>V703*(1+Assumptions!$G$48)</f>
        <v>7.9499999999999993</v>
      </c>
      <c r="X703" s="288">
        <f>W703*(1+Assumptions!$G$48)</f>
        <v>7.9499999999999993</v>
      </c>
      <c r="Y703" s="232"/>
      <c r="Z703" s="232"/>
      <c r="AA703" s="232"/>
      <c r="AB703" s="232"/>
      <c r="AC703" s="232"/>
      <c r="AD703" s="232"/>
      <c r="AE703" s="232"/>
      <c r="AF703" s="232"/>
      <c r="AG703" s="232"/>
      <c r="AH703" s="232"/>
      <c r="AI703" s="232"/>
      <c r="AJ703" s="232"/>
      <c r="AK703" s="232"/>
      <c r="AL703" s="232"/>
      <c r="AM703" s="232"/>
      <c r="AN703" s="232"/>
      <c r="AO703" s="232"/>
      <c r="AP703" s="232"/>
      <c r="AQ703" s="232"/>
      <c r="AR703" s="232"/>
    </row>
    <row r="704" spans="1:44" x14ac:dyDescent="0.2">
      <c r="A704" s="232"/>
      <c r="B704" s="295" t="s">
        <v>1152</v>
      </c>
      <c r="C704" s="296" t="b">
        <f t="shared" si="10"/>
        <v>0</v>
      </c>
      <c r="D704" s="7"/>
      <c r="E704" s="287">
        <v>4.91</v>
      </c>
      <c r="F704" s="287">
        <v>4.97</v>
      </c>
      <c r="G704" s="287">
        <v>5.01</v>
      </c>
      <c r="H704" s="287">
        <v>5.03</v>
      </c>
      <c r="I704" s="287">
        <v>5.0399999999999991</v>
      </c>
      <c r="J704" s="287">
        <v>5.03</v>
      </c>
      <c r="K704" s="287">
        <v>5.0599999999999987</v>
      </c>
      <c r="L704" s="287">
        <v>5.1100000000000003</v>
      </c>
      <c r="M704" s="287">
        <v>5.09</v>
      </c>
      <c r="N704" s="288">
        <f>M704*(1+Assumptions!$G$48)</f>
        <v>5.09</v>
      </c>
      <c r="O704" s="288">
        <f>N704*(1+Assumptions!$G$48)</f>
        <v>5.09</v>
      </c>
      <c r="P704" s="288">
        <f>O704*(1+Assumptions!$G$48)</f>
        <v>5.09</v>
      </c>
      <c r="Q704" s="288">
        <f>P704*(1+Assumptions!$G$48)</f>
        <v>5.09</v>
      </c>
      <c r="R704" s="288">
        <f>Q704*(1+Assumptions!$G$48)</f>
        <v>5.09</v>
      </c>
      <c r="S704" s="288">
        <f>R704*(1+Assumptions!$G$48)</f>
        <v>5.09</v>
      </c>
      <c r="T704" s="288">
        <f>S704*(1+Assumptions!$G$48)</f>
        <v>5.09</v>
      </c>
      <c r="U704" s="288">
        <f>T704*(1+Assumptions!$G$48)</f>
        <v>5.09</v>
      </c>
      <c r="V704" s="288">
        <f>U704*(1+Assumptions!$G$48)</f>
        <v>5.09</v>
      </c>
      <c r="W704" s="288">
        <f>V704*(1+Assumptions!$G$48)</f>
        <v>5.09</v>
      </c>
      <c r="X704" s="288">
        <f>W704*(1+Assumptions!$G$48)</f>
        <v>5.09</v>
      </c>
      <c r="Y704" s="232"/>
      <c r="Z704" s="232"/>
      <c r="AA704" s="232"/>
      <c r="AB704" s="232"/>
      <c r="AC704" s="232"/>
      <c r="AD704" s="232"/>
      <c r="AE704" s="232"/>
      <c r="AF704" s="232"/>
      <c r="AG704" s="232"/>
      <c r="AH704" s="232"/>
      <c r="AI704" s="232"/>
      <c r="AJ704" s="232"/>
      <c r="AK704" s="232"/>
      <c r="AL704" s="232"/>
      <c r="AM704" s="232"/>
      <c r="AN704" s="232"/>
      <c r="AO704" s="232"/>
      <c r="AP704" s="232"/>
      <c r="AQ704" s="232"/>
      <c r="AR704" s="232"/>
    </row>
    <row r="705" spans="1:44" x14ac:dyDescent="0.2">
      <c r="A705" s="232"/>
      <c r="B705" s="295" t="s">
        <v>1153</v>
      </c>
      <c r="C705" s="296" t="b">
        <f t="shared" si="10"/>
        <v>0</v>
      </c>
      <c r="D705" s="7"/>
      <c r="E705" s="287">
        <v>5.9099999999999993</v>
      </c>
      <c r="F705" s="287">
        <v>7.76</v>
      </c>
      <c r="G705" s="287">
        <v>7.98</v>
      </c>
      <c r="H705" s="287">
        <v>8</v>
      </c>
      <c r="I705" s="287">
        <v>7.9</v>
      </c>
      <c r="J705" s="287">
        <v>7.8699999999999992</v>
      </c>
      <c r="K705" s="287">
        <v>7.88</v>
      </c>
      <c r="L705" s="287">
        <v>7.98</v>
      </c>
      <c r="M705" s="287">
        <v>7.96</v>
      </c>
      <c r="N705" s="288">
        <f>M705*(1+Assumptions!$G$48)</f>
        <v>7.96</v>
      </c>
      <c r="O705" s="288">
        <f>N705*(1+Assumptions!$G$48)</f>
        <v>7.96</v>
      </c>
      <c r="P705" s="288">
        <f>O705*(1+Assumptions!$G$48)</f>
        <v>7.96</v>
      </c>
      <c r="Q705" s="288">
        <f>P705*(1+Assumptions!$G$48)</f>
        <v>7.96</v>
      </c>
      <c r="R705" s="288">
        <f>Q705*(1+Assumptions!$G$48)</f>
        <v>7.96</v>
      </c>
      <c r="S705" s="288">
        <f>R705*(1+Assumptions!$G$48)</f>
        <v>7.96</v>
      </c>
      <c r="T705" s="288">
        <f>S705*(1+Assumptions!$G$48)</f>
        <v>7.96</v>
      </c>
      <c r="U705" s="288">
        <f>T705*(1+Assumptions!$G$48)</f>
        <v>7.96</v>
      </c>
      <c r="V705" s="288">
        <f>U705*(1+Assumptions!$G$48)</f>
        <v>7.96</v>
      </c>
      <c r="W705" s="288">
        <f>V705*(1+Assumptions!$G$48)</f>
        <v>7.96</v>
      </c>
      <c r="X705" s="288">
        <f>W705*(1+Assumptions!$G$48)</f>
        <v>7.96</v>
      </c>
      <c r="Y705" s="232"/>
      <c r="Z705" s="232"/>
      <c r="AA705" s="232"/>
      <c r="AB705" s="232"/>
      <c r="AC705" s="232"/>
      <c r="AD705" s="232"/>
      <c r="AE705" s="232"/>
      <c r="AF705" s="232"/>
      <c r="AG705" s="232"/>
      <c r="AH705" s="232"/>
      <c r="AI705" s="232"/>
      <c r="AJ705" s="232"/>
      <c r="AK705" s="232"/>
      <c r="AL705" s="232"/>
      <c r="AM705" s="232"/>
      <c r="AN705" s="232"/>
      <c r="AO705" s="232"/>
      <c r="AP705" s="232"/>
      <c r="AQ705" s="232"/>
      <c r="AR705" s="232"/>
    </row>
    <row r="706" spans="1:44" x14ac:dyDescent="0.2">
      <c r="A706" s="232"/>
      <c r="B706" s="295" t="s">
        <v>1154</v>
      </c>
      <c r="C706" s="296" t="b">
        <f t="shared" si="10"/>
        <v>0</v>
      </c>
      <c r="D706" s="7"/>
      <c r="E706" s="287">
        <v>5.01</v>
      </c>
      <c r="F706" s="287">
        <v>5.1100000000000003</v>
      </c>
      <c r="G706" s="287">
        <v>5.25</v>
      </c>
      <c r="H706" s="287">
        <v>5.37</v>
      </c>
      <c r="I706" s="287">
        <v>5.47</v>
      </c>
      <c r="J706" s="287">
        <v>5.6</v>
      </c>
      <c r="K706" s="287">
        <v>5.7499999999999991</v>
      </c>
      <c r="L706" s="287">
        <v>5.9099999999999993</v>
      </c>
      <c r="M706" s="287">
        <v>6.01</v>
      </c>
      <c r="N706" s="288">
        <f>M706*(1+Assumptions!$G$48)</f>
        <v>6.01</v>
      </c>
      <c r="O706" s="288">
        <f>N706*(1+Assumptions!$G$48)</f>
        <v>6.01</v>
      </c>
      <c r="P706" s="288">
        <f>O706*(1+Assumptions!$G$48)</f>
        <v>6.01</v>
      </c>
      <c r="Q706" s="288">
        <f>P706*(1+Assumptions!$G$48)</f>
        <v>6.01</v>
      </c>
      <c r="R706" s="288">
        <f>Q706*(1+Assumptions!$G$48)</f>
        <v>6.01</v>
      </c>
      <c r="S706" s="288">
        <f>R706*(1+Assumptions!$G$48)</f>
        <v>6.01</v>
      </c>
      <c r="T706" s="288">
        <f>S706*(1+Assumptions!$G$48)</f>
        <v>6.01</v>
      </c>
      <c r="U706" s="288">
        <f>T706*(1+Assumptions!$G$48)</f>
        <v>6.01</v>
      </c>
      <c r="V706" s="288">
        <f>U706*(1+Assumptions!$G$48)</f>
        <v>6.01</v>
      </c>
      <c r="W706" s="288">
        <f>V706*(1+Assumptions!$G$48)</f>
        <v>6.01</v>
      </c>
      <c r="X706" s="288">
        <f>W706*(1+Assumptions!$G$48)</f>
        <v>6.01</v>
      </c>
      <c r="Y706" s="232"/>
      <c r="Z706" s="232"/>
      <c r="AA706" s="232"/>
      <c r="AB706" s="232"/>
      <c r="AC706" s="232"/>
      <c r="AD706" s="232"/>
      <c r="AE706" s="232"/>
      <c r="AF706" s="232"/>
      <c r="AG706" s="232"/>
      <c r="AH706" s="232"/>
      <c r="AI706" s="232"/>
      <c r="AJ706" s="232"/>
      <c r="AK706" s="232"/>
      <c r="AL706" s="232"/>
      <c r="AM706" s="232"/>
      <c r="AN706" s="232"/>
      <c r="AO706" s="232"/>
      <c r="AP706" s="232"/>
      <c r="AQ706" s="232"/>
      <c r="AR706" s="232"/>
    </row>
    <row r="707" spans="1:44" x14ac:dyDescent="0.2">
      <c r="A707" s="232"/>
      <c r="B707" s="295" t="s">
        <v>1155</v>
      </c>
      <c r="C707" s="296" t="b">
        <f t="shared" si="10"/>
        <v>0</v>
      </c>
      <c r="D707" s="7"/>
      <c r="E707" s="287">
        <v>10.75</v>
      </c>
      <c r="F707" s="287">
        <v>10.79</v>
      </c>
      <c r="G707" s="287">
        <v>10.879999999999999</v>
      </c>
      <c r="H707" s="287">
        <v>10.98</v>
      </c>
      <c r="I707" s="287">
        <v>11.04</v>
      </c>
      <c r="J707" s="287">
        <v>11.11</v>
      </c>
      <c r="K707" s="287">
        <v>11.21</v>
      </c>
      <c r="L707" s="287">
        <v>11.34</v>
      </c>
      <c r="M707" s="287">
        <v>11.399999999999999</v>
      </c>
      <c r="N707" s="288">
        <f>M707*(1+Assumptions!$G$48)</f>
        <v>11.399999999999999</v>
      </c>
      <c r="O707" s="288">
        <f>N707*(1+Assumptions!$G$48)</f>
        <v>11.399999999999999</v>
      </c>
      <c r="P707" s="288">
        <f>O707*(1+Assumptions!$G$48)</f>
        <v>11.399999999999999</v>
      </c>
      <c r="Q707" s="288">
        <f>P707*(1+Assumptions!$G$48)</f>
        <v>11.399999999999999</v>
      </c>
      <c r="R707" s="288">
        <f>Q707*(1+Assumptions!$G$48)</f>
        <v>11.399999999999999</v>
      </c>
      <c r="S707" s="288">
        <f>R707*(1+Assumptions!$G$48)</f>
        <v>11.399999999999999</v>
      </c>
      <c r="T707" s="288">
        <f>S707*(1+Assumptions!$G$48)</f>
        <v>11.399999999999999</v>
      </c>
      <c r="U707" s="288">
        <f>T707*(1+Assumptions!$G$48)</f>
        <v>11.399999999999999</v>
      </c>
      <c r="V707" s="288">
        <f>U707*(1+Assumptions!$G$48)</f>
        <v>11.399999999999999</v>
      </c>
      <c r="W707" s="288">
        <f>V707*(1+Assumptions!$G$48)</f>
        <v>11.399999999999999</v>
      </c>
      <c r="X707" s="288">
        <f>W707*(1+Assumptions!$G$48)</f>
        <v>11.399999999999999</v>
      </c>
      <c r="Y707" s="232"/>
      <c r="Z707" s="232"/>
      <c r="AA707" s="232"/>
      <c r="AB707" s="232"/>
      <c r="AC707" s="232"/>
      <c r="AD707" s="232"/>
      <c r="AE707" s="232"/>
      <c r="AF707" s="232"/>
      <c r="AG707" s="232"/>
      <c r="AH707" s="232"/>
      <c r="AI707" s="232"/>
      <c r="AJ707" s="232"/>
      <c r="AK707" s="232"/>
      <c r="AL707" s="232"/>
      <c r="AM707" s="232"/>
      <c r="AN707" s="232"/>
      <c r="AO707" s="232"/>
      <c r="AP707" s="232"/>
      <c r="AQ707" s="232"/>
      <c r="AR707" s="232"/>
    </row>
    <row r="708" spans="1:44" x14ac:dyDescent="0.2">
      <c r="A708" s="232"/>
      <c r="B708" s="295" t="s">
        <v>1156</v>
      </c>
      <c r="C708" s="296" t="b">
        <f t="shared" si="10"/>
        <v>0</v>
      </c>
      <c r="D708" s="7"/>
      <c r="E708" s="287">
        <v>4.8</v>
      </c>
      <c r="F708" s="287">
        <v>6.63</v>
      </c>
      <c r="G708" s="287">
        <v>6.98</v>
      </c>
      <c r="H708" s="287">
        <v>7.0099999999999989</v>
      </c>
      <c r="I708" s="287">
        <v>7.0099999999999989</v>
      </c>
      <c r="J708" s="287">
        <v>7.0099999999999989</v>
      </c>
      <c r="K708" s="287">
        <v>7.0499999999999989</v>
      </c>
      <c r="L708" s="287">
        <v>7.11</v>
      </c>
      <c r="M708" s="287">
        <v>7.089999999999999</v>
      </c>
      <c r="N708" s="288">
        <f>M708*(1+Assumptions!$G$48)</f>
        <v>7.089999999999999</v>
      </c>
      <c r="O708" s="288">
        <f>N708*(1+Assumptions!$G$48)</f>
        <v>7.089999999999999</v>
      </c>
      <c r="P708" s="288">
        <f>O708*(1+Assumptions!$G$48)</f>
        <v>7.089999999999999</v>
      </c>
      <c r="Q708" s="288">
        <f>P708*(1+Assumptions!$G$48)</f>
        <v>7.089999999999999</v>
      </c>
      <c r="R708" s="288">
        <f>Q708*(1+Assumptions!$G$48)</f>
        <v>7.089999999999999</v>
      </c>
      <c r="S708" s="288">
        <f>R708*(1+Assumptions!$G$48)</f>
        <v>7.089999999999999</v>
      </c>
      <c r="T708" s="288">
        <f>S708*(1+Assumptions!$G$48)</f>
        <v>7.089999999999999</v>
      </c>
      <c r="U708" s="288">
        <f>T708*(1+Assumptions!$G$48)</f>
        <v>7.089999999999999</v>
      </c>
      <c r="V708" s="288">
        <f>U708*(1+Assumptions!$G$48)</f>
        <v>7.089999999999999</v>
      </c>
      <c r="W708" s="288">
        <f>V708*(1+Assumptions!$G$48)</f>
        <v>7.089999999999999</v>
      </c>
      <c r="X708" s="288">
        <f>W708*(1+Assumptions!$G$48)</f>
        <v>7.089999999999999</v>
      </c>
      <c r="Y708" s="232"/>
      <c r="Z708" s="232"/>
      <c r="AA708" s="232"/>
      <c r="AB708" s="232"/>
      <c r="AC708" s="232"/>
      <c r="AD708" s="232"/>
      <c r="AE708" s="232"/>
      <c r="AF708" s="232"/>
      <c r="AG708" s="232"/>
      <c r="AH708" s="232"/>
      <c r="AI708" s="232"/>
      <c r="AJ708" s="232"/>
      <c r="AK708" s="232"/>
      <c r="AL708" s="232"/>
      <c r="AM708" s="232"/>
      <c r="AN708" s="232"/>
      <c r="AO708" s="232"/>
      <c r="AP708" s="232"/>
      <c r="AQ708" s="232"/>
      <c r="AR708" s="232"/>
    </row>
    <row r="709" spans="1:44" x14ac:dyDescent="0.2">
      <c r="A709" s="232"/>
      <c r="B709" s="295" t="s">
        <v>595</v>
      </c>
      <c r="C709" s="296" t="b">
        <f t="shared" si="10"/>
        <v>0</v>
      </c>
      <c r="D709" s="7"/>
      <c r="E709" s="287">
        <v>3.94</v>
      </c>
      <c r="F709" s="287">
        <v>4</v>
      </c>
      <c r="G709" s="287">
        <v>4.07</v>
      </c>
      <c r="H709" s="287">
        <v>4.1399999999999997</v>
      </c>
      <c r="I709" s="287">
        <v>4.16</v>
      </c>
      <c r="J709" s="287">
        <v>4.2</v>
      </c>
      <c r="K709" s="287">
        <v>4.28</v>
      </c>
      <c r="L709" s="287">
        <v>4.3699999999999992</v>
      </c>
      <c r="M709" s="287">
        <v>4.4000000000000004</v>
      </c>
      <c r="N709" s="288">
        <f>M709*(1+Assumptions!$G$48)</f>
        <v>4.4000000000000004</v>
      </c>
      <c r="O709" s="288">
        <f>N709*(1+Assumptions!$G$48)</f>
        <v>4.4000000000000004</v>
      </c>
      <c r="P709" s="288">
        <f>O709*(1+Assumptions!$G$48)</f>
        <v>4.4000000000000004</v>
      </c>
      <c r="Q709" s="288">
        <f>P709*(1+Assumptions!$G$48)</f>
        <v>4.4000000000000004</v>
      </c>
      <c r="R709" s="288">
        <f>Q709*(1+Assumptions!$G$48)</f>
        <v>4.4000000000000004</v>
      </c>
      <c r="S709" s="288">
        <f>R709*(1+Assumptions!$G$48)</f>
        <v>4.4000000000000004</v>
      </c>
      <c r="T709" s="288">
        <f>S709*(1+Assumptions!$G$48)</f>
        <v>4.4000000000000004</v>
      </c>
      <c r="U709" s="288">
        <f>T709*(1+Assumptions!$G$48)</f>
        <v>4.4000000000000004</v>
      </c>
      <c r="V709" s="288">
        <f>U709*(1+Assumptions!$G$48)</f>
        <v>4.4000000000000004</v>
      </c>
      <c r="W709" s="288">
        <f>V709*(1+Assumptions!$G$48)</f>
        <v>4.4000000000000004</v>
      </c>
      <c r="X709" s="288">
        <f>W709*(1+Assumptions!$G$48)</f>
        <v>4.4000000000000004</v>
      </c>
      <c r="Y709" s="232"/>
      <c r="Z709" s="232"/>
      <c r="AA709" s="232"/>
      <c r="AB709" s="232"/>
      <c r="AC709" s="232"/>
      <c r="AD709" s="232"/>
      <c r="AE709" s="232"/>
      <c r="AF709" s="232"/>
      <c r="AG709" s="232"/>
      <c r="AH709" s="232"/>
      <c r="AI709" s="232"/>
      <c r="AJ709" s="232"/>
      <c r="AK709" s="232"/>
      <c r="AL709" s="232"/>
      <c r="AM709" s="232"/>
      <c r="AN709" s="232"/>
      <c r="AO709" s="232"/>
      <c r="AP709" s="232"/>
      <c r="AQ709" s="232"/>
      <c r="AR709" s="232"/>
    </row>
    <row r="710" spans="1:44" x14ac:dyDescent="0.2">
      <c r="A710" s="232"/>
      <c r="B710" s="295" t="s">
        <v>596</v>
      </c>
      <c r="C710" s="296" t="b">
        <f t="shared" si="10"/>
        <v>0</v>
      </c>
      <c r="D710" s="7"/>
      <c r="E710" s="287">
        <v>3.6899999999999995</v>
      </c>
      <c r="F710" s="287">
        <v>3.6899999999999995</v>
      </c>
      <c r="G710" s="287">
        <v>3.6899999999999995</v>
      </c>
      <c r="H710" s="287">
        <v>3.6899999999999995</v>
      </c>
      <c r="I710" s="287">
        <v>3.68</v>
      </c>
      <c r="J710" s="287">
        <v>3.67</v>
      </c>
      <c r="K710" s="287">
        <v>3.67</v>
      </c>
      <c r="L710" s="287">
        <v>3.67</v>
      </c>
      <c r="M710" s="287">
        <v>3.68</v>
      </c>
      <c r="N710" s="288">
        <f>M710*(1+Assumptions!$G$48)</f>
        <v>3.68</v>
      </c>
      <c r="O710" s="288">
        <f>N710*(1+Assumptions!$G$48)</f>
        <v>3.68</v>
      </c>
      <c r="P710" s="288">
        <f>O710*(1+Assumptions!$G$48)</f>
        <v>3.68</v>
      </c>
      <c r="Q710" s="288">
        <f>P710*(1+Assumptions!$G$48)</f>
        <v>3.68</v>
      </c>
      <c r="R710" s="288">
        <f>Q710*(1+Assumptions!$G$48)</f>
        <v>3.68</v>
      </c>
      <c r="S710" s="288">
        <f>R710*(1+Assumptions!$G$48)</f>
        <v>3.68</v>
      </c>
      <c r="T710" s="288">
        <f>S710*(1+Assumptions!$G$48)</f>
        <v>3.68</v>
      </c>
      <c r="U710" s="288">
        <f>T710*(1+Assumptions!$G$48)</f>
        <v>3.68</v>
      </c>
      <c r="V710" s="288">
        <f>U710*(1+Assumptions!$G$48)</f>
        <v>3.68</v>
      </c>
      <c r="W710" s="288">
        <f>V710*(1+Assumptions!$G$48)</f>
        <v>3.68</v>
      </c>
      <c r="X710" s="288">
        <f>W710*(1+Assumptions!$G$48)</f>
        <v>3.68</v>
      </c>
      <c r="Y710" s="232"/>
      <c r="Z710" s="232"/>
      <c r="AA710" s="232"/>
      <c r="AB710" s="232"/>
      <c r="AC710" s="232"/>
      <c r="AD710" s="232"/>
      <c r="AE710" s="232"/>
      <c r="AF710" s="232"/>
      <c r="AG710" s="232"/>
      <c r="AH710" s="232"/>
      <c r="AI710" s="232"/>
      <c r="AJ710" s="232"/>
      <c r="AK710" s="232"/>
      <c r="AL710" s="232"/>
      <c r="AM710" s="232"/>
      <c r="AN710" s="232"/>
      <c r="AO710" s="232"/>
      <c r="AP710" s="232"/>
      <c r="AQ710" s="232"/>
      <c r="AR710" s="232"/>
    </row>
    <row r="711" spans="1:44" x14ac:dyDescent="0.2">
      <c r="A711" s="232"/>
      <c r="B711" s="295" t="s">
        <v>597</v>
      </c>
      <c r="C711" s="296" t="b">
        <f t="shared" si="10"/>
        <v>0</v>
      </c>
      <c r="D711" s="7"/>
      <c r="E711" s="287">
        <v>11.26</v>
      </c>
      <c r="F711" s="287">
        <v>11.28</v>
      </c>
      <c r="G711" s="287">
        <v>11.39</v>
      </c>
      <c r="H711" s="287">
        <v>11.43</v>
      </c>
      <c r="I711" s="287">
        <v>11.38</v>
      </c>
      <c r="J711" s="287">
        <v>11.369999999999997</v>
      </c>
      <c r="K711" s="287">
        <v>11.499999999999998</v>
      </c>
      <c r="L711" s="287">
        <v>11.669999999999998</v>
      </c>
      <c r="M711" s="287">
        <v>11.6</v>
      </c>
      <c r="N711" s="288">
        <f>M711*(1+Assumptions!$G$48)</f>
        <v>11.6</v>
      </c>
      <c r="O711" s="288">
        <f>N711*(1+Assumptions!$G$48)</f>
        <v>11.6</v>
      </c>
      <c r="P711" s="288">
        <f>O711*(1+Assumptions!$G$48)</f>
        <v>11.6</v>
      </c>
      <c r="Q711" s="288">
        <f>P711*(1+Assumptions!$G$48)</f>
        <v>11.6</v>
      </c>
      <c r="R711" s="288">
        <f>Q711*(1+Assumptions!$G$48)</f>
        <v>11.6</v>
      </c>
      <c r="S711" s="288">
        <f>R711*(1+Assumptions!$G$48)</f>
        <v>11.6</v>
      </c>
      <c r="T711" s="288">
        <f>S711*(1+Assumptions!$G$48)</f>
        <v>11.6</v>
      </c>
      <c r="U711" s="288">
        <f>T711*(1+Assumptions!$G$48)</f>
        <v>11.6</v>
      </c>
      <c r="V711" s="288">
        <f>U711*(1+Assumptions!$G$48)</f>
        <v>11.6</v>
      </c>
      <c r="W711" s="288">
        <f>V711*(1+Assumptions!$G$48)</f>
        <v>11.6</v>
      </c>
      <c r="X711" s="288">
        <f>W711*(1+Assumptions!$G$48)</f>
        <v>11.6</v>
      </c>
      <c r="Y711" s="232"/>
      <c r="Z711" s="232"/>
      <c r="AA711" s="232"/>
      <c r="AB711" s="232"/>
      <c r="AC711" s="232"/>
      <c r="AD711" s="232"/>
      <c r="AE711" s="232"/>
      <c r="AF711" s="232"/>
      <c r="AG711" s="232"/>
      <c r="AH711" s="232"/>
      <c r="AI711" s="232"/>
      <c r="AJ711" s="232"/>
      <c r="AK711" s="232"/>
      <c r="AL711" s="232"/>
      <c r="AM711" s="232"/>
      <c r="AN711" s="232"/>
      <c r="AO711" s="232"/>
      <c r="AP711" s="232"/>
      <c r="AQ711" s="232"/>
      <c r="AR711" s="232"/>
    </row>
    <row r="712" spans="1:44" x14ac:dyDescent="0.2">
      <c r="A712" s="232"/>
      <c r="B712" s="295" t="s">
        <v>598</v>
      </c>
      <c r="C712" s="296" t="b">
        <f t="shared" si="10"/>
        <v>0</v>
      </c>
      <c r="D712" s="7"/>
      <c r="E712" s="287">
        <v>9.89</v>
      </c>
      <c r="F712" s="287">
        <v>9.91</v>
      </c>
      <c r="G712" s="287">
        <v>9.9499999999999993</v>
      </c>
      <c r="H712" s="287">
        <v>9.9600000000000009</v>
      </c>
      <c r="I712" s="287">
        <v>9.92</v>
      </c>
      <c r="J712" s="287">
        <v>9.91</v>
      </c>
      <c r="K712" s="287">
        <v>9.9700000000000006</v>
      </c>
      <c r="L712" s="287">
        <v>10.029999999999999</v>
      </c>
      <c r="M712" s="287">
        <v>10.01</v>
      </c>
      <c r="N712" s="288">
        <f>M712*(1+Assumptions!$G$48)</f>
        <v>10.01</v>
      </c>
      <c r="O712" s="288">
        <f>N712*(1+Assumptions!$G$48)</f>
        <v>10.01</v>
      </c>
      <c r="P712" s="288">
        <f>O712*(1+Assumptions!$G$48)</f>
        <v>10.01</v>
      </c>
      <c r="Q712" s="288">
        <f>P712*(1+Assumptions!$G$48)</f>
        <v>10.01</v>
      </c>
      <c r="R712" s="288">
        <f>Q712*(1+Assumptions!$G$48)</f>
        <v>10.01</v>
      </c>
      <c r="S712" s="288">
        <f>R712*(1+Assumptions!$G$48)</f>
        <v>10.01</v>
      </c>
      <c r="T712" s="288">
        <f>S712*(1+Assumptions!$G$48)</f>
        <v>10.01</v>
      </c>
      <c r="U712" s="288">
        <f>T712*(1+Assumptions!$G$48)</f>
        <v>10.01</v>
      </c>
      <c r="V712" s="288">
        <f>U712*(1+Assumptions!$G$48)</f>
        <v>10.01</v>
      </c>
      <c r="W712" s="288">
        <f>V712*(1+Assumptions!$G$48)</f>
        <v>10.01</v>
      </c>
      <c r="X712" s="288">
        <f>W712*(1+Assumptions!$G$48)</f>
        <v>10.01</v>
      </c>
      <c r="Y712" s="232"/>
      <c r="Z712" s="232"/>
      <c r="AA712" s="232"/>
      <c r="AB712" s="232"/>
      <c r="AC712" s="232"/>
      <c r="AD712" s="232"/>
      <c r="AE712" s="232"/>
      <c r="AF712" s="232"/>
      <c r="AG712" s="232"/>
      <c r="AH712" s="232"/>
      <c r="AI712" s="232"/>
      <c r="AJ712" s="232"/>
      <c r="AK712" s="232"/>
      <c r="AL712" s="232"/>
      <c r="AM712" s="232"/>
      <c r="AN712" s="232"/>
      <c r="AO712" s="232"/>
      <c r="AP712" s="232"/>
      <c r="AQ712" s="232"/>
      <c r="AR712" s="232"/>
    </row>
    <row r="713" spans="1:44" x14ac:dyDescent="0.2">
      <c r="A713" s="232"/>
      <c r="B713" s="295" t="s">
        <v>599</v>
      </c>
      <c r="C713" s="296" t="b">
        <f t="shared" si="10"/>
        <v>0</v>
      </c>
      <c r="D713" s="7"/>
      <c r="E713" s="287">
        <v>3.34</v>
      </c>
      <c r="F713" s="287">
        <v>3.3499999999999996</v>
      </c>
      <c r="G713" s="287">
        <v>3.36</v>
      </c>
      <c r="H713" s="287">
        <v>3.37</v>
      </c>
      <c r="I713" s="287">
        <v>3.38</v>
      </c>
      <c r="J713" s="287">
        <v>3.3899999999999997</v>
      </c>
      <c r="K713" s="287">
        <v>3.4</v>
      </c>
      <c r="L713" s="287">
        <v>3.41</v>
      </c>
      <c r="M713" s="287">
        <v>3.4299999999999997</v>
      </c>
      <c r="N713" s="288">
        <f>M713*(1+Assumptions!$G$48)</f>
        <v>3.4299999999999997</v>
      </c>
      <c r="O713" s="288">
        <f>N713*(1+Assumptions!$G$48)</f>
        <v>3.4299999999999997</v>
      </c>
      <c r="P713" s="288">
        <f>O713*(1+Assumptions!$G$48)</f>
        <v>3.4299999999999997</v>
      </c>
      <c r="Q713" s="288">
        <f>P713*(1+Assumptions!$G$48)</f>
        <v>3.4299999999999997</v>
      </c>
      <c r="R713" s="288">
        <f>Q713*(1+Assumptions!$G$48)</f>
        <v>3.4299999999999997</v>
      </c>
      <c r="S713" s="288">
        <f>R713*(1+Assumptions!$G$48)</f>
        <v>3.4299999999999997</v>
      </c>
      <c r="T713" s="288">
        <f>S713*(1+Assumptions!$G$48)</f>
        <v>3.4299999999999997</v>
      </c>
      <c r="U713" s="288">
        <f>T713*(1+Assumptions!$G$48)</f>
        <v>3.4299999999999997</v>
      </c>
      <c r="V713" s="288">
        <f>U713*(1+Assumptions!$G$48)</f>
        <v>3.4299999999999997</v>
      </c>
      <c r="W713" s="288">
        <f>V713*(1+Assumptions!$G$48)</f>
        <v>3.4299999999999997</v>
      </c>
      <c r="X713" s="288">
        <f>W713*(1+Assumptions!$G$48)</f>
        <v>3.4299999999999997</v>
      </c>
      <c r="Y713" s="232"/>
      <c r="Z713" s="232"/>
      <c r="AA713" s="232"/>
      <c r="AB713" s="232"/>
      <c r="AC713" s="232"/>
      <c r="AD713" s="232"/>
      <c r="AE713" s="232"/>
      <c r="AF713" s="232"/>
      <c r="AG713" s="232"/>
      <c r="AH713" s="232"/>
      <c r="AI713" s="232"/>
      <c r="AJ713" s="232"/>
      <c r="AK713" s="232"/>
      <c r="AL713" s="232"/>
      <c r="AM713" s="232"/>
      <c r="AN713" s="232"/>
      <c r="AO713" s="232"/>
      <c r="AP713" s="232"/>
      <c r="AQ713" s="232"/>
      <c r="AR713" s="232"/>
    </row>
    <row r="714" spans="1:44" x14ac:dyDescent="0.2">
      <c r="A714" s="232"/>
      <c r="B714" s="295" t="s">
        <v>600</v>
      </c>
      <c r="C714" s="296" t="b">
        <f t="shared" ref="C714:C777" si="11">MID(B714,3,2)="TS"</f>
        <v>0</v>
      </c>
      <c r="D714" s="7"/>
      <c r="E714" s="287">
        <v>5.5399999999999991</v>
      </c>
      <c r="F714" s="287">
        <v>5.6</v>
      </c>
      <c r="G714" s="287">
        <v>5.6999999999999993</v>
      </c>
      <c r="H714" s="287">
        <v>5.7499999999999991</v>
      </c>
      <c r="I714" s="287">
        <v>5.77</v>
      </c>
      <c r="J714" s="287">
        <v>5.8</v>
      </c>
      <c r="K714" s="287">
        <v>5.9</v>
      </c>
      <c r="L714" s="287">
        <v>5.9999999999999991</v>
      </c>
      <c r="M714" s="287">
        <v>6.02</v>
      </c>
      <c r="N714" s="288">
        <f>M714*(1+Assumptions!$G$48)</f>
        <v>6.02</v>
      </c>
      <c r="O714" s="288">
        <f>N714*(1+Assumptions!$G$48)</f>
        <v>6.02</v>
      </c>
      <c r="P714" s="288">
        <f>O714*(1+Assumptions!$G$48)</f>
        <v>6.02</v>
      </c>
      <c r="Q714" s="288">
        <f>P714*(1+Assumptions!$G$48)</f>
        <v>6.02</v>
      </c>
      <c r="R714" s="288">
        <f>Q714*(1+Assumptions!$G$48)</f>
        <v>6.02</v>
      </c>
      <c r="S714" s="288">
        <f>R714*(1+Assumptions!$G$48)</f>
        <v>6.02</v>
      </c>
      <c r="T714" s="288">
        <f>S714*(1+Assumptions!$G$48)</f>
        <v>6.02</v>
      </c>
      <c r="U714" s="288">
        <f>T714*(1+Assumptions!$G$48)</f>
        <v>6.02</v>
      </c>
      <c r="V714" s="288">
        <f>U714*(1+Assumptions!$G$48)</f>
        <v>6.02</v>
      </c>
      <c r="W714" s="288">
        <f>V714*(1+Assumptions!$G$48)</f>
        <v>6.02</v>
      </c>
      <c r="X714" s="288">
        <f>W714*(1+Assumptions!$G$48)</f>
        <v>6.02</v>
      </c>
      <c r="Y714" s="232"/>
      <c r="Z714" s="232"/>
      <c r="AA714" s="232"/>
      <c r="AB714" s="232"/>
      <c r="AC714" s="232"/>
      <c r="AD714" s="232"/>
      <c r="AE714" s="232"/>
      <c r="AF714" s="232"/>
      <c r="AG714" s="232"/>
      <c r="AH714" s="232"/>
      <c r="AI714" s="232"/>
      <c r="AJ714" s="232"/>
      <c r="AK714" s="232"/>
      <c r="AL714" s="232"/>
      <c r="AM714" s="232"/>
      <c r="AN714" s="232"/>
      <c r="AO714" s="232"/>
      <c r="AP714" s="232"/>
      <c r="AQ714" s="232"/>
      <c r="AR714" s="232"/>
    </row>
    <row r="715" spans="1:44" x14ac:dyDescent="0.2">
      <c r="A715" s="232"/>
      <c r="B715" s="295" t="s">
        <v>601</v>
      </c>
      <c r="C715" s="296" t="b">
        <f t="shared" si="11"/>
        <v>0</v>
      </c>
      <c r="D715" s="7"/>
      <c r="E715" s="287">
        <v>7.7099999999999991</v>
      </c>
      <c r="F715" s="287">
        <v>7.84</v>
      </c>
      <c r="G715" s="287">
        <v>8.06</v>
      </c>
      <c r="H715" s="287">
        <v>8.2200000000000006</v>
      </c>
      <c r="I715" s="287">
        <v>8.24</v>
      </c>
      <c r="J715" s="287">
        <v>8.33</v>
      </c>
      <c r="K715" s="287">
        <v>8.59</v>
      </c>
      <c r="L715" s="287">
        <v>8.8699999999999974</v>
      </c>
      <c r="M715" s="287">
        <v>8.84</v>
      </c>
      <c r="N715" s="288">
        <f>M715*(1+Assumptions!$G$48)</f>
        <v>8.84</v>
      </c>
      <c r="O715" s="288">
        <f>N715*(1+Assumptions!$G$48)</f>
        <v>8.84</v>
      </c>
      <c r="P715" s="288">
        <f>O715*(1+Assumptions!$G$48)</f>
        <v>8.84</v>
      </c>
      <c r="Q715" s="288">
        <f>P715*(1+Assumptions!$G$48)</f>
        <v>8.84</v>
      </c>
      <c r="R715" s="288">
        <f>Q715*(1+Assumptions!$G$48)</f>
        <v>8.84</v>
      </c>
      <c r="S715" s="288">
        <f>R715*(1+Assumptions!$G$48)</f>
        <v>8.84</v>
      </c>
      <c r="T715" s="288">
        <f>S715*(1+Assumptions!$G$48)</f>
        <v>8.84</v>
      </c>
      <c r="U715" s="288">
        <f>T715*(1+Assumptions!$G$48)</f>
        <v>8.84</v>
      </c>
      <c r="V715" s="288">
        <f>U715*(1+Assumptions!$G$48)</f>
        <v>8.84</v>
      </c>
      <c r="W715" s="288">
        <f>V715*(1+Assumptions!$G$48)</f>
        <v>8.84</v>
      </c>
      <c r="X715" s="288">
        <f>W715*(1+Assumptions!$G$48)</f>
        <v>8.84</v>
      </c>
      <c r="Y715" s="232"/>
      <c r="Z715" s="232"/>
      <c r="AA715" s="232"/>
      <c r="AB715" s="232"/>
      <c r="AC715" s="232"/>
      <c r="AD715" s="232"/>
      <c r="AE715" s="232"/>
      <c r="AF715" s="232"/>
      <c r="AG715" s="232"/>
      <c r="AH715" s="232"/>
      <c r="AI715" s="232"/>
      <c r="AJ715" s="232"/>
      <c r="AK715" s="232"/>
      <c r="AL715" s="232"/>
      <c r="AM715" s="232"/>
      <c r="AN715" s="232"/>
      <c r="AO715" s="232"/>
      <c r="AP715" s="232"/>
      <c r="AQ715" s="232"/>
      <c r="AR715" s="232"/>
    </row>
    <row r="716" spans="1:44" x14ac:dyDescent="0.2">
      <c r="A716" s="232"/>
      <c r="B716" s="295" t="s">
        <v>602</v>
      </c>
      <c r="C716" s="296" t="b">
        <f t="shared" si="11"/>
        <v>0</v>
      </c>
      <c r="D716" s="7"/>
      <c r="E716" s="287">
        <v>10.210000000000001</v>
      </c>
      <c r="F716" s="287">
        <v>10.29</v>
      </c>
      <c r="G716" s="287">
        <v>10.49</v>
      </c>
      <c r="H716" s="287">
        <v>10.64</v>
      </c>
      <c r="I716" s="287">
        <v>10.689999999999998</v>
      </c>
      <c r="J716" s="287">
        <v>10.75</v>
      </c>
      <c r="K716" s="287">
        <v>10.94</v>
      </c>
      <c r="L716" s="287">
        <v>11.19</v>
      </c>
      <c r="M716" s="287">
        <v>11.23</v>
      </c>
      <c r="N716" s="288">
        <f>M716*(1+Assumptions!$G$48)</f>
        <v>11.23</v>
      </c>
      <c r="O716" s="288">
        <f>N716*(1+Assumptions!$G$48)</f>
        <v>11.23</v>
      </c>
      <c r="P716" s="288">
        <f>O716*(1+Assumptions!$G$48)</f>
        <v>11.23</v>
      </c>
      <c r="Q716" s="288">
        <f>P716*(1+Assumptions!$G$48)</f>
        <v>11.23</v>
      </c>
      <c r="R716" s="288">
        <f>Q716*(1+Assumptions!$G$48)</f>
        <v>11.23</v>
      </c>
      <c r="S716" s="288">
        <f>R716*(1+Assumptions!$G$48)</f>
        <v>11.23</v>
      </c>
      <c r="T716" s="288">
        <f>S716*(1+Assumptions!$G$48)</f>
        <v>11.23</v>
      </c>
      <c r="U716" s="288">
        <f>T716*(1+Assumptions!$G$48)</f>
        <v>11.23</v>
      </c>
      <c r="V716" s="288">
        <f>U716*(1+Assumptions!$G$48)</f>
        <v>11.23</v>
      </c>
      <c r="W716" s="288">
        <f>V716*(1+Assumptions!$G$48)</f>
        <v>11.23</v>
      </c>
      <c r="X716" s="288">
        <f>W716*(1+Assumptions!$G$48)</f>
        <v>11.23</v>
      </c>
      <c r="Y716" s="232"/>
      <c r="Z716" s="232"/>
      <c r="AA716" s="232"/>
      <c r="AB716" s="232"/>
      <c r="AC716" s="232"/>
      <c r="AD716" s="232"/>
      <c r="AE716" s="232"/>
      <c r="AF716" s="232"/>
      <c r="AG716" s="232"/>
      <c r="AH716" s="232"/>
      <c r="AI716" s="232"/>
      <c r="AJ716" s="232"/>
      <c r="AK716" s="232"/>
      <c r="AL716" s="232"/>
      <c r="AM716" s="232"/>
      <c r="AN716" s="232"/>
      <c r="AO716" s="232"/>
      <c r="AP716" s="232"/>
      <c r="AQ716" s="232"/>
      <c r="AR716" s="232"/>
    </row>
    <row r="717" spans="1:44" x14ac:dyDescent="0.2">
      <c r="A717" s="232"/>
      <c r="B717" s="295" t="s">
        <v>1157</v>
      </c>
      <c r="C717" s="296" t="b">
        <f t="shared" si="11"/>
        <v>0</v>
      </c>
      <c r="D717" s="7"/>
      <c r="E717" s="287">
        <v>4.08</v>
      </c>
      <c r="F717" s="287">
        <v>4.12</v>
      </c>
      <c r="G717" s="287">
        <v>4.2</v>
      </c>
      <c r="H717" s="287">
        <v>4.25</v>
      </c>
      <c r="I717" s="287">
        <v>4.2899999999999991</v>
      </c>
      <c r="J717" s="287">
        <v>4.3099999999999996</v>
      </c>
      <c r="K717" s="287">
        <v>4.38</v>
      </c>
      <c r="L717" s="287">
        <v>4.4499999999999993</v>
      </c>
      <c r="M717" s="287">
        <v>4.47</v>
      </c>
      <c r="N717" s="288">
        <f>M717*(1+Assumptions!$G$48)</f>
        <v>4.47</v>
      </c>
      <c r="O717" s="288">
        <f>N717*(1+Assumptions!$G$48)</f>
        <v>4.47</v>
      </c>
      <c r="P717" s="288">
        <f>O717*(1+Assumptions!$G$48)</f>
        <v>4.47</v>
      </c>
      <c r="Q717" s="288">
        <f>P717*(1+Assumptions!$G$48)</f>
        <v>4.47</v>
      </c>
      <c r="R717" s="288">
        <f>Q717*(1+Assumptions!$G$48)</f>
        <v>4.47</v>
      </c>
      <c r="S717" s="288">
        <f>R717*(1+Assumptions!$G$48)</f>
        <v>4.47</v>
      </c>
      <c r="T717" s="288">
        <f>S717*(1+Assumptions!$G$48)</f>
        <v>4.47</v>
      </c>
      <c r="U717" s="288">
        <f>T717*(1+Assumptions!$G$48)</f>
        <v>4.47</v>
      </c>
      <c r="V717" s="288">
        <f>U717*(1+Assumptions!$G$48)</f>
        <v>4.47</v>
      </c>
      <c r="W717" s="288">
        <f>V717*(1+Assumptions!$G$48)</f>
        <v>4.47</v>
      </c>
      <c r="X717" s="288">
        <f>W717*(1+Assumptions!$G$48)</f>
        <v>4.47</v>
      </c>
      <c r="Y717" s="232"/>
      <c r="Z717" s="232"/>
      <c r="AA717" s="232"/>
      <c r="AB717" s="232"/>
      <c r="AC717" s="232"/>
      <c r="AD717" s="232"/>
      <c r="AE717" s="232"/>
      <c r="AF717" s="232"/>
      <c r="AG717" s="232"/>
      <c r="AH717" s="232"/>
      <c r="AI717" s="232"/>
      <c r="AJ717" s="232"/>
      <c r="AK717" s="232"/>
      <c r="AL717" s="232"/>
      <c r="AM717" s="232"/>
      <c r="AN717" s="232"/>
      <c r="AO717" s="232"/>
      <c r="AP717" s="232"/>
      <c r="AQ717" s="232"/>
      <c r="AR717" s="232"/>
    </row>
    <row r="718" spans="1:44" x14ac:dyDescent="0.2">
      <c r="A718" s="232"/>
      <c r="B718" s="295" t="s">
        <v>1158</v>
      </c>
      <c r="C718" s="296" t="b">
        <f t="shared" si="11"/>
        <v>0</v>
      </c>
      <c r="D718" s="7"/>
      <c r="E718" s="287">
        <v>4.47</v>
      </c>
      <c r="F718" s="287">
        <v>4.5199999999999996</v>
      </c>
      <c r="G718" s="287">
        <v>4.58</v>
      </c>
      <c r="H718" s="287">
        <v>4.63</v>
      </c>
      <c r="I718" s="287">
        <v>4.6500000000000004</v>
      </c>
      <c r="J718" s="287">
        <v>4.6899999999999995</v>
      </c>
      <c r="K718" s="287">
        <v>4.75</v>
      </c>
      <c r="L718" s="287">
        <v>4.84</v>
      </c>
      <c r="M718" s="287">
        <v>4.87</v>
      </c>
      <c r="N718" s="288">
        <f>M718*(1+Assumptions!$G$48)</f>
        <v>4.87</v>
      </c>
      <c r="O718" s="288">
        <f>N718*(1+Assumptions!$G$48)</f>
        <v>4.87</v>
      </c>
      <c r="P718" s="288">
        <f>O718*(1+Assumptions!$G$48)</f>
        <v>4.87</v>
      </c>
      <c r="Q718" s="288">
        <f>P718*(1+Assumptions!$G$48)</f>
        <v>4.87</v>
      </c>
      <c r="R718" s="288">
        <f>Q718*(1+Assumptions!$G$48)</f>
        <v>4.87</v>
      </c>
      <c r="S718" s="288">
        <f>R718*(1+Assumptions!$G$48)</f>
        <v>4.87</v>
      </c>
      <c r="T718" s="288">
        <f>S718*(1+Assumptions!$G$48)</f>
        <v>4.87</v>
      </c>
      <c r="U718" s="288">
        <f>T718*(1+Assumptions!$G$48)</f>
        <v>4.87</v>
      </c>
      <c r="V718" s="288">
        <f>U718*(1+Assumptions!$G$48)</f>
        <v>4.87</v>
      </c>
      <c r="W718" s="288">
        <f>V718*(1+Assumptions!$G$48)</f>
        <v>4.87</v>
      </c>
      <c r="X718" s="288">
        <f>W718*(1+Assumptions!$G$48)</f>
        <v>4.87</v>
      </c>
      <c r="Y718" s="232"/>
      <c r="Z718" s="232"/>
      <c r="AA718" s="232"/>
      <c r="AB718" s="232"/>
      <c r="AC718" s="232"/>
      <c r="AD718" s="232"/>
      <c r="AE718" s="232"/>
      <c r="AF718" s="232"/>
      <c r="AG718" s="232"/>
      <c r="AH718" s="232"/>
      <c r="AI718" s="232"/>
      <c r="AJ718" s="232"/>
      <c r="AK718" s="232"/>
      <c r="AL718" s="232"/>
      <c r="AM718" s="232"/>
      <c r="AN718" s="232"/>
      <c r="AO718" s="232"/>
      <c r="AP718" s="232"/>
      <c r="AQ718" s="232"/>
      <c r="AR718" s="232"/>
    </row>
    <row r="719" spans="1:44" x14ac:dyDescent="0.2">
      <c r="A719" s="232"/>
      <c r="B719" s="295" t="s">
        <v>1159</v>
      </c>
      <c r="C719" s="296" t="b">
        <f t="shared" si="11"/>
        <v>0</v>
      </c>
      <c r="D719" s="7"/>
      <c r="E719" s="287">
        <v>4.7699999999999996</v>
      </c>
      <c r="F719" s="287">
        <v>4.83</v>
      </c>
      <c r="G719" s="287">
        <v>4.92</v>
      </c>
      <c r="H719" s="287">
        <v>4.99</v>
      </c>
      <c r="I719" s="287">
        <v>5.01</v>
      </c>
      <c r="J719" s="287">
        <v>5.0399999999999991</v>
      </c>
      <c r="K719" s="287">
        <v>5.13</v>
      </c>
      <c r="L719" s="287">
        <v>5.2199999999999989</v>
      </c>
      <c r="M719" s="287">
        <v>5.23</v>
      </c>
      <c r="N719" s="288">
        <f>M719*(1+Assumptions!$G$48)</f>
        <v>5.23</v>
      </c>
      <c r="O719" s="288">
        <f>N719*(1+Assumptions!$G$48)</f>
        <v>5.23</v>
      </c>
      <c r="P719" s="288">
        <f>O719*(1+Assumptions!$G$48)</f>
        <v>5.23</v>
      </c>
      <c r="Q719" s="288">
        <f>P719*(1+Assumptions!$G$48)</f>
        <v>5.23</v>
      </c>
      <c r="R719" s="288">
        <f>Q719*(1+Assumptions!$G$48)</f>
        <v>5.23</v>
      </c>
      <c r="S719" s="288">
        <f>R719*(1+Assumptions!$G$48)</f>
        <v>5.23</v>
      </c>
      <c r="T719" s="288">
        <f>S719*(1+Assumptions!$G$48)</f>
        <v>5.23</v>
      </c>
      <c r="U719" s="288">
        <f>T719*(1+Assumptions!$G$48)</f>
        <v>5.23</v>
      </c>
      <c r="V719" s="288">
        <f>U719*(1+Assumptions!$G$48)</f>
        <v>5.23</v>
      </c>
      <c r="W719" s="288">
        <f>V719*(1+Assumptions!$G$48)</f>
        <v>5.23</v>
      </c>
      <c r="X719" s="288">
        <f>W719*(1+Assumptions!$G$48)</f>
        <v>5.23</v>
      </c>
      <c r="Y719" s="232"/>
      <c r="Z719" s="232"/>
      <c r="AA719" s="232"/>
      <c r="AB719" s="232"/>
      <c r="AC719" s="232"/>
      <c r="AD719" s="232"/>
      <c r="AE719" s="232"/>
      <c r="AF719" s="232"/>
      <c r="AG719" s="232"/>
      <c r="AH719" s="232"/>
      <c r="AI719" s="232"/>
      <c r="AJ719" s="232"/>
      <c r="AK719" s="232"/>
      <c r="AL719" s="232"/>
      <c r="AM719" s="232"/>
      <c r="AN719" s="232"/>
      <c r="AO719" s="232"/>
      <c r="AP719" s="232"/>
      <c r="AQ719" s="232"/>
      <c r="AR719" s="232"/>
    </row>
    <row r="720" spans="1:44" x14ac:dyDescent="0.2">
      <c r="A720" s="232"/>
      <c r="B720" s="295" t="s">
        <v>1160</v>
      </c>
      <c r="C720" s="296" t="b">
        <f t="shared" si="11"/>
        <v>0</v>
      </c>
      <c r="D720" s="7"/>
      <c r="E720" s="287">
        <v>4.01</v>
      </c>
      <c r="F720" s="287">
        <v>4.04</v>
      </c>
      <c r="G720" s="287">
        <v>4.0999999999999996</v>
      </c>
      <c r="H720" s="287">
        <v>4.1399999999999997</v>
      </c>
      <c r="I720" s="287">
        <v>4.1500000000000004</v>
      </c>
      <c r="J720" s="287">
        <v>4.17</v>
      </c>
      <c r="K720" s="287">
        <v>4.22</v>
      </c>
      <c r="L720" s="287">
        <v>4.2899999999999991</v>
      </c>
      <c r="M720" s="287">
        <v>4.3099999999999996</v>
      </c>
      <c r="N720" s="288">
        <f>M720*(1+Assumptions!$G$48)</f>
        <v>4.3099999999999996</v>
      </c>
      <c r="O720" s="288">
        <f>N720*(1+Assumptions!$G$48)</f>
        <v>4.3099999999999996</v>
      </c>
      <c r="P720" s="288">
        <f>O720*(1+Assumptions!$G$48)</f>
        <v>4.3099999999999996</v>
      </c>
      <c r="Q720" s="288">
        <f>P720*(1+Assumptions!$G$48)</f>
        <v>4.3099999999999996</v>
      </c>
      <c r="R720" s="288">
        <f>Q720*(1+Assumptions!$G$48)</f>
        <v>4.3099999999999996</v>
      </c>
      <c r="S720" s="288">
        <f>R720*(1+Assumptions!$G$48)</f>
        <v>4.3099999999999996</v>
      </c>
      <c r="T720" s="288">
        <f>S720*(1+Assumptions!$G$48)</f>
        <v>4.3099999999999996</v>
      </c>
      <c r="U720" s="288">
        <f>T720*(1+Assumptions!$G$48)</f>
        <v>4.3099999999999996</v>
      </c>
      <c r="V720" s="288">
        <f>U720*(1+Assumptions!$G$48)</f>
        <v>4.3099999999999996</v>
      </c>
      <c r="W720" s="288">
        <f>V720*(1+Assumptions!$G$48)</f>
        <v>4.3099999999999996</v>
      </c>
      <c r="X720" s="288">
        <f>W720*(1+Assumptions!$G$48)</f>
        <v>4.3099999999999996</v>
      </c>
      <c r="Y720" s="232"/>
      <c r="Z720" s="232"/>
      <c r="AA720" s="232"/>
      <c r="AB720" s="232"/>
      <c r="AC720" s="232"/>
      <c r="AD720" s="232"/>
      <c r="AE720" s="232"/>
      <c r="AF720" s="232"/>
      <c r="AG720" s="232"/>
      <c r="AH720" s="232"/>
      <c r="AI720" s="232"/>
      <c r="AJ720" s="232"/>
      <c r="AK720" s="232"/>
      <c r="AL720" s="232"/>
      <c r="AM720" s="232"/>
      <c r="AN720" s="232"/>
      <c r="AO720" s="232"/>
      <c r="AP720" s="232"/>
      <c r="AQ720" s="232"/>
      <c r="AR720" s="232"/>
    </row>
    <row r="721" spans="1:44" x14ac:dyDescent="0.2">
      <c r="A721" s="232"/>
      <c r="B721" s="295" t="s">
        <v>1161</v>
      </c>
      <c r="C721" s="296" t="b">
        <f t="shared" si="11"/>
        <v>0</v>
      </c>
      <c r="D721" s="7"/>
      <c r="E721" s="287">
        <v>4.18</v>
      </c>
      <c r="F721" s="287">
        <v>4.03</v>
      </c>
      <c r="G721" s="287">
        <v>4</v>
      </c>
      <c r="H721" s="287">
        <v>3.98</v>
      </c>
      <c r="I721" s="287">
        <v>3.99</v>
      </c>
      <c r="J721" s="287">
        <v>4</v>
      </c>
      <c r="K721" s="287">
        <v>4.04</v>
      </c>
      <c r="L721" s="287">
        <v>4.07</v>
      </c>
      <c r="M721" s="287">
        <v>4.08</v>
      </c>
      <c r="N721" s="288">
        <f>M721*(1+Assumptions!$G$48)</f>
        <v>4.08</v>
      </c>
      <c r="O721" s="288">
        <f>N721*(1+Assumptions!$G$48)</f>
        <v>4.08</v>
      </c>
      <c r="P721" s="288">
        <f>O721*(1+Assumptions!$G$48)</f>
        <v>4.08</v>
      </c>
      <c r="Q721" s="288">
        <f>P721*(1+Assumptions!$G$48)</f>
        <v>4.08</v>
      </c>
      <c r="R721" s="288">
        <f>Q721*(1+Assumptions!$G$48)</f>
        <v>4.08</v>
      </c>
      <c r="S721" s="288">
        <f>R721*(1+Assumptions!$G$48)</f>
        <v>4.08</v>
      </c>
      <c r="T721" s="288">
        <f>S721*(1+Assumptions!$G$48)</f>
        <v>4.08</v>
      </c>
      <c r="U721" s="288">
        <f>T721*(1+Assumptions!$G$48)</f>
        <v>4.08</v>
      </c>
      <c r="V721" s="288">
        <f>U721*(1+Assumptions!$G$48)</f>
        <v>4.08</v>
      </c>
      <c r="W721" s="288">
        <f>V721*(1+Assumptions!$G$48)</f>
        <v>4.08</v>
      </c>
      <c r="X721" s="288">
        <f>W721*(1+Assumptions!$G$48)</f>
        <v>4.08</v>
      </c>
      <c r="Y721" s="232"/>
      <c r="Z721" s="232"/>
      <c r="AA721" s="232"/>
      <c r="AB721" s="232"/>
      <c r="AC721" s="232"/>
      <c r="AD721" s="232"/>
      <c r="AE721" s="232"/>
      <c r="AF721" s="232"/>
      <c r="AG721" s="232"/>
      <c r="AH721" s="232"/>
      <c r="AI721" s="232"/>
      <c r="AJ721" s="232"/>
      <c r="AK721" s="232"/>
      <c r="AL721" s="232"/>
      <c r="AM721" s="232"/>
      <c r="AN721" s="232"/>
      <c r="AO721" s="232"/>
      <c r="AP721" s="232"/>
      <c r="AQ721" s="232"/>
      <c r="AR721" s="232"/>
    </row>
    <row r="722" spans="1:44" x14ac:dyDescent="0.2">
      <c r="A722" s="232"/>
      <c r="B722" s="295" t="s">
        <v>1162</v>
      </c>
      <c r="C722" s="296" t="b">
        <f t="shared" si="11"/>
        <v>0</v>
      </c>
      <c r="D722" s="7"/>
      <c r="E722" s="287">
        <v>3.72</v>
      </c>
      <c r="F722" s="287">
        <v>3.75</v>
      </c>
      <c r="G722" s="287">
        <v>3.8</v>
      </c>
      <c r="H722" s="287">
        <v>3.83</v>
      </c>
      <c r="I722" s="287">
        <v>3.8499999999999996</v>
      </c>
      <c r="J722" s="287">
        <v>3.88</v>
      </c>
      <c r="K722" s="287">
        <v>3.92</v>
      </c>
      <c r="L722" s="287">
        <v>3.99</v>
      </c>
      <c r="M722" s="287">
        <v>4</v>
      </c>
      <c r="N722" s="288">
        <f>M722*(1+Assumptions!$G$48)</f>
        <v>4</v>
      </c>
      <c r="O722" s="288">
        <f>N722*(1+Assumptions!$G$48)</f>
        <v>4</v>
      </c>
      <c r="P722" s="288">
        <f>O722*(1+Assumptions!$G$48)</f>
        <v>4</v>
      </c>
      <c r="Q722" s="288">
        <f>P722*(1+Assumptions!$G$48)</f>
        <v>4</v>
      </c>
      <c r="R722" s="288">
        <f>Q722*(1+Assumptions!$G$48)</f>
        <v>4</v>
      </c>
      <c r="S722" s="288">
        <f>R722*(1+Assumptions!$G$48)</f>
        <v>4</v>
      </c>
      <c r="T722" s="288">
        <f>S722*(1+Assumptions!$G$48)</f>
        <v>4</v>
      </c>
      <c r="U722" s="288">
        <f>T722*(1+Assumptions!$G$48)</f>
        <v>4</v>
      </c>
      <c r="V722" s="288">
        <f>U722*(1+Assumptions!$G$48)</f>
        <v>4</v>
      </c>
      <c r="W722" s="288">
        <f>V722*(1+Assumptions!$G$48)</f>
        <v>4</v>
      </c>
      <c r="X722" s="288">
        <f>W722*(1+Assumptions!$G$48)</f>
        <v>4</v>
      </c>
      <c r="Y722" s="232"/>
      <c r="Z722" s="232"/>
      <c r="AA722" s="232"/>
      <c r="AB722" s="232"/>
      <c r="AC722" s="232"/>
      <c r="AD722" s="232"/>
      <c r="AE722" s="232"/>
      <c r="AF722" s="232"/>
      <c r="AG722" s="232"/>
      <c r="AH722" s="232"/>
      <c r="AI722" s="232"/>
      <c r="AJ722" s="232"/>
      <c r="AK722" s="232"/>
      <c r="AL722" s="232"/>
      <c r="AM722" s="232"/>
      <c r="AN722" s="232"/>
      <c r="AO722" s="232"/>
      <c r="AP722" s="232"/>
      <c r="AQ722" s="232"/>
      <c r="AR722" s="232"/>
    </row>
    <row r="723" spans="1:44" x14ac:dyDescent="0.2">
      <c r="A723" s="232"/>
      <c r="B723" s="295" t="s">
        <v>1163</v>
      </c>
      <c r="C723" s="296" t="b">
        <f t="shared" si="11"/>
        <v>0</v>
      </c>
      <c r="D723" s="7"/>
      <c r="E723" s="287">
        <v>3.38</v>
      </c>
      <c r="F723" s="287">
        <v>3.42</v>
      </c>
      <c r="G723" s="287">
        <v>3.48</v>
      </c>
      <c r="H723" s="287">
        <v>3.52</v>
      </c>
      <c r="I723" s="287">
        <v>3.54</v>
      </c>
      <c r="J723" s="287">
        <v>3.56</v>
      </c>
      <c r="K723" s="287">
        <v>3.6099999999999994</v>
      </c>
      <c r="L723" s="287">
        <v>3.66</v>
      </c>
      <c r="M723" s="287">
        <v>3.6899999999999995</v>
      </c>
      <c r="N723" s="288">
        <f>M723*(1+Assumptions!$G$48)</f>
        <v>3.6899999999999995</v>
      </c>
      <c r="O723" s="288">
        <f>N723*(1+Assumptions!$G$48)</f>
        <v>3.6899999999999995</v>
      </c>
      <c r="P723" s="288">
        <f>O723*(1+Assumptions!$G$48)</f>
        <v>3.6899999999999995</v>
      </c>
      <c r="Q723" s="288">
        <f>P723*(1+Assumptions!$G$48)</f>
        <v>3.6899999999999995</v>
      </c>
      <c r="R723" s="288">
        <f>Q723*(1+Assumptions!$G$48)</f>
        <v>3.6899999999999995</v>
      </c>
      <c r="S723" s="288">
        <f>R723*(1+Assumptions!$G$48)</f>
        <v>3.6899999999999995</v>
      </c>
      <c r="T723" s="288">
        <f>S723*(1+Assumptions!$G$48)</f>
        <v>3.6899999999999995</v>
      </c>
      <c r="U723" s="288">
        <f>T723*(1+Assumptions!$G$48)</f>
        <v>3.6899999999999995</v>
      </c>
      <c r="V723" s="288">
        <f>U723*(1+Assumptions!$G$48)</f>
        <v>3.6899999999999995</v>
      </c>
      <c r="W723" s="288">
        <f>V723*(1+Assumptions!$G$48)</f>
        <v>3.6899999999999995</v>
      </c>
      <c r="X723" s="288">
        <f>W723*(1+Assumptions!$G$48)</f>
        <v>3.6899999999999995</v>
      </c>
      <c r="Y723" s="232"/>
      <c r="Z723" s="232"/>
      <c r="AA723" s="232"/>
      <c r="AB723" s="232"/>
      <c r="AC723" s="232"/>
      <c r="AD723" s="232"/>
      <c r="AE723" s="232"/>
      <c r="AF723" s="232"/>
      <c r="AG723" s="232"/>
      <c r="AH723" s="232"/>
      <c r="AI723" s="232"/>
      <c r="AJ723" s="232"/>
      <c r="AK723" s="232"/>
      <c r="AL723" s="232"/>
      <c r="AM723" s="232"/>
      <c r="AN723" s="232"/>
      <c r="AO723" s="232"/>
      <c r="AP723" s="232"/>
      <c r="AQ723" s="232"/>
      <c r="AR723" s="232"/>
    </row>
    <row r="724" spans="1:44" x14ac:dyDescent="0.2">
      <c r="A724" s="232"/>
      <c r="B724" s="295" t="s">
        <v>1164</v>
      </c>
      <c r="C724" s="296" t="b">
        <f t="shared" si="11"/>
        <v>0</v>
      </c>
      <c r="D724" s="7"/>
      <c r="E724" s="287">
        <v>4.16</v>
      </c>
      <c r="F724" s="287">
        <v>4.18</v>
      </c>
      <c r="G724" s="287">
        <v>4.2300000000000004</v>
      </c>
      <c r="H724" s="287">
        <v>4.2699999999999996</v>
      </c>
      <c r="I724" s="287">
        <v>4.28</v>
      </c>
      <c r="J724" s="287">
        <v>4.3</v>
      </c>
      <c r="K724" s="287">
        <v>4.34</v>
      </c>
      <c r="L724" s="287">
        <v>4.4000000000000004</v>
      </c>
      <c r="M724" s="287">
        <v>4.42</v>
      </c>
      <c r="N724" s="288">
        <f>M724*(1+Assumptions!$G$48)</f>
        <v>4.42</v>
      </c>
      <c r="O724" s="288">
        <f>N724*(1+Assumptions!$G$48)</f>
        <v>4.42</v>
      </c>
      <c r="P724" s="288">
        <f>O724*(1+Assumptions!$G$48)</f>
        <v>4.42</v>
      </c>
      <c r="Q724" s="288">
        <f>P724*(1+Assumptions!$G$48)</f>
        <v>4.42</v>
      </c>
      <c r="R724" s="288">
        <f>Q724*(1+Assumptions!$G$48)</f>
        <v>4.42</v>
      </c>
      <c r="S724" s="288">
        <f>R724*(1+Assumptions!$G$48)</f>
        <v>4.42</v>
      </c>
      <c r="T724" s="288">
        <f>S724*(1+Assumptions!$G$48)</f>
        <v>4.42</v>
      </c>
      <c r="U724" s="288">
        <f>T724*(1+Assumptions!$G$48)</f>
        <v>4.42</v>
      </c>
      <c r="V724" s="288">
        <f>U724*(1+Assumptions!$G$48)</f>
        <v>4.42</v>
      </c>
      <c r="W724" s="288">
        <f>V724*(1+Assumptions!$G$48)</f>
        <v>4.42</v>
      </c>
      <c r="X724" s="288">
        <f>W724*(1+Assumptions!$G$48)</f>
        <v>4.42</v>
      </c>
      <c r="Y724" s="232"/>
      <c r="Z724" s="232"/>
      <c r="AA724" s="232"/>
      <c r="AB724" s="232"/>
      <c r="AC724" s="232"/>
      <c r="AD724" s="232"/>
      <c r="AE724" s="232"/>
      <c r="AF724" s="232"/>
      <c r="AG724" s="232"/>
      <c r="AH724" s="232"/>
      <c r="AI724" s="232"/>
      <c r="AJ724" s="232"/>
      <c r="AK724" s="232"/>
      <c r="AL724" s="232"/>
      <c r="AM724" s="232"/>
      <c r="AN724" s="232"/>
      <c r="AO724" s="232"/>
      <c r="AP724" s="232"/>
      <c r="AQ724" s="232"/>
      <c r="AR724" s="232"/>
    </row>
    <row r="725" spans="1:44" x14ac:dyDescent="0.2">
      <c r="A725" s="232"/>
      <c r="B725" s="295" t="s">
        <v>1165</v>
      </c>
      <c r="C725" s="296" t="b">
        <f t="shared" si="11"/>
        <v>0</v>
      </c>
      <c r="D725" s="7"/>
      <c r="E725" s="287">
        <v>6.59</v>
      </c>
      <c r="F725" s="287">
        <v>6.66</v>
      </c>
      <c r="G725" s="287">
        <v>6.76</v>
      </c>
      <c r="H725" s="287">
        <v>6.8499999999999988</v>
      </c>
      <c r="I725" s="287">
        <v>6.88</v>
      </c>
      <c r="J725" s="287">
        <v>6.92</v>
      </c>
      <c r="K725" s="287">
        <v>7</v>
      </c>
      <c r="L725" s="287">
        <v>7.1399999999999988</v>
      </c>
      <c r="M725" s="287">
        <v>7.23</v>
      </c>
      <c r="N725" s="288">
        <f>M725*(1+Assumptions!$G$48)</f>
        <v>7.23</v>
      </c>
      <c r="O725" s="288">
        <f>N725*(1+Assumptions!$G$48)</f>
        <v>7.23</v>
      </c>
      <c r="P725" s="288">
        <f>O725*(1+Assumptions!$G$48)</f>
        <v>7.23</v>
      </c>
      <c r="Q725" s="288">
        <f>P725*(1+Assumptions!$G$48)</f>
        <v>7.23</v>
      </c>
      <c r="R725" s="288">
        <f>Q725*(1+Assumptions!$G$48)</f>
        <v>7.23</v>
      </c>
      <c r="S725" s="288">
        <f>R725*(1+Assumptions!$G$48)</f>
        <v>7.23</v>
      </c>
      <c r="T725" s="288">
        <f>S725*(1+Assumptions!$G$48)</f>
        <v>7.23</v>
      </c>
      <c r="U725" s="288">
        <f>T725*(1+Assumptions!$G$48)</f>
        <v>7.23</v>
      </c>
      <c r="V725" s="288">
        <f>U725*(1+Assumptions!$G$48)</f>
        <v>7.23</v>
      </c>
      <c r="W725" s="288">
        <f>V725*(1+Assumptions!$G$48)</f>
        <v>7.23</v>
      </c>
      <c r="X725" s="288">
        <f>W725*(1+Assumptions!$G$48)</f>
        <v>7.23</v>
      </c>
      <c r="Y725" s="232"/>
      <c r="Z725" s="232"/>
      <c r="AA725" s="232"/>
      <c r="AB725" s="232"/>
      <c r="AC725" s="232"/>
      <c r="AD725" s="232"/>
      <c r="AE725" s="232"/>
      <c r="AF725" s="232"/>
      <c r="AG725" s="232"/>
      <c r="AH725" s="232"/>
      <c r="AI725" s="232"/>
      <c r="AJ725" s="232"/>
      <c r="AK725" s="232"/>
      <c r="AL725" s="232"/>
      <c r="AM725" s="232"/>
      <c r="AN725" s="232"/>
      <c r="AO725" s="232"/>
      <c r="AP725" s="232"/>
      <c r="AQ725" s="232"/>
      <c r="AR725" s="232"/>
    </row>
    <row r="726" spans="1:44" x14ac:dyDescent="0.2">
      <c r="A726" s="232"/>
      <c r="B726" s="295" t="s">
        <v>1166</v>
      </c>
      <c r="C726" s="296" t="b">
        <f t="shared" si="11"/>
        <v>0</v>
      </c>
      <c r="D726" s="7"/>
      <c r="E726" s="287">
        <v>2.67</v>
      </c>
      <c r="F726" s="287">
        <v>2.71</v>
      </c>
      <c r="G726" s="287">
        <v>2.75</v>
      </c>
      <c r="H726" s="287">
        <v>2.79</v>
      </c>
      <c r="I726" s="287">
        <v>2.82</v>
      </c>
      <c r="J726" s="287">
        <v>2.8499999999999996</v>
      </c>
      <c r="K726" s="287">
        <v>2.88</v>
      </c>
      <c r="L726" s="287">
        <v>2.95</v>
      </c>
      <c r="M726" s="287">
        <v>2.97</v>
      </c>
      <c r="N726" s="288">
        <f>M726*(1+Assumptions!$G$48)</f>
        <v>2.97</v>
      </c>
      <c r="O726" s="288">
        <f>N726*(1+Assumptions!$G$48)</f>
        <v>2.97</v>
      </c>
      <c r="P726" s="288">
        <f>O726*(1+Assumptions!$G$48)</f>
        <v>2.97</v>
      </c>
      <c r="Q726" s="288">
        <f>P726*(1+Assumptions!$G$48)</f>
        <v>2.97</v>
      </c>
      <c r="R726" s="288">
        <f>Q726*(1+Assumptions!$G$48)</f>
        <v>2.97</v>
      </c>
      <c r="S726" s="288">
        <f>R726*(1+Assumptions!$G$48)</f>
        <v>2.97</v>
      </c>
      <c r="T726" s="288">
        <f>S726*(1+Assumptions!$G$48)</f>
        <v>2.97</v>
      </c>
      <c r="U726" s="288">
        <f>T726*(1+Assumptions!$G$48)</f>
        <v>2.97</v>
      </c>
      <c r="V726" s="288">
        <f>U726*(1+Assumptions!$G$48)</f>
        <v>2.97</v>
      </c>
      <c r="W726" s="288">
        <f>V726*(1+Assumptions!$G$48)</f>
        <v>2.97</v>
      </c>
      <c r="X726" s="288">
        <f>W726*(1+Assumptions!$G$48)</f>
        <v>2.97</v>
      </c>
      <c r="Y726" s="232"/>
      <c r="Z726" s="232"/>
      <c r="AA726" s="232"/>
      <c r="AB726" s="232"/>
      <c r="AC726" s="232"/>
      <c r="AD726" s="232"/>
      <c r="AE726" s="232"/>
      <c r="AF726" s="232"/>
      <c r="AG726" s="232"/>
      <c r="AH726" s="232"/>
      <c r="AI726" s="232"/>
      <c r="AJ726" s="232"/>
      <c r="AK726" s="232"/>
      <c r="AL726" s="232"/>
      <c r="AM726" s="232"/>
      <c r="AN726" s="232"/>
      <c r="AO726" s="232"/>
      <c r="AP726" s="232"/>
      <c r="AQ726" s="232"/>
      <c r="AR726" s="232"/>
    </row>
    <row r="727" spans="1:44" x14ac:dyDescent="0.2">
      <c r="A727" s="232"/>
      <c r="B727" s="295" t="s">
        <v>1167</v>
      </c>
      <c r="C727" s="296" t="b">
        <f t="shared" si="11"/>
        <v>0</v>
      </c>
      <c r="D727" s="7"/>
      <c r="E727" s="287">
        <v>18</v>
      </c>
      <c r="F727" s="287">
        <v>18</v>
      </c>
      <c r="G727" s="287">
        <v>18</v>
      </c>
      <c r="H727" s="287">
        <v>18</v>
      </c>
      <c r="I727" s="287">
        <v>18</v>
      </c>
      <c r="J727" s="287">
        <v>18</v>
      </c>
      <c r="K727" s="287">
        <v>18</v>
      </c>
      <c r="L727" s="287">
        <v>18</v>
      </c>
      <c r="M727" s="287">
        <v>18</v>
      </c>
      <c r="N727" s="288">
        <f>M727*(1+Assumptions!$G$48)</f>
        <v>18</v>
      </c>
      <c r="O727" s="288">
        <f>N727*(1+Assumptions!$G$48)</f>
        <v>18</v>
      </c>
      <c r="P727" s="288">
        <f>O727*(1+Assumptions!$G$48)</f>
        <v>18</v>
      </c>
      <c r="Q727" s="288">
        <f>P727*(1+Assumptions!$G$48)</f>
        <v>18</v>
      </c>
      <c r="R727" s="288">
        <f>Q727*(1+Assumptions!$G$48)</f>
        <v>18</v>
      </c>
      <c r="S727" s="288">
        <f>R727*(1+Assumptions!$G$48)</f>
        <v>18</v>
      </c>
      <c r="T727" s="288">
        <f>S727*(1+Assumptions!$G$48)</f>
        <v>18</v>
      </c>
      <c r="U727" s="288">
        <f>T727*(1+Assumptions!$G$48)</f>
        <v>18</v>
      </c>
      <c r="V727" s="288">
        <f>U727*(1+Assumptions!$G$48)</f>
        <v>18</v>
      </c>
      <c r="W727" s="288">
        <f>V727*(1+Assumptions!$G$48)</f>
        <v>18</v>
      </c>
      <c r="X727" s="288">
        <f>W727*(1+Assumptions!$G$48)</f>
        <v>18</v>
      </c>
      <c r="Y727" s="232"/>
      <c r="Z727" s="232"/>
      <c r="AA727" s="232"/>
      <c r="AB727" s="232"/>
      <c r="AC727" s="232"/>
      <c r="AD727" s="232"/>
      <c r="AE727" s="232"/>
      <c r="AF727" s="232"/>
      <c r="AG727" s="232"/>
      <c r="AH727" s="232"/>
      <c r="AI727" s="232"/>
      <c r="AJ727" s="232"/>
      <c r="AK727" s="232"/>
      <c r="AL727" s="232"/>
      <c r="AM727" s="232"/>
      <c r="AN727" s="232"/>
      <c r="AO727" s="232"/>
      <c r="AP727" s="232"/>
      <c r="AQ727" s="232"/>
      <c r="AR727" s="232"/>
    </row>
    <row r="728" spans="1:44" x14ac:dyDescent="0.2">
      <c r="A728" s="232"/>
      <c r="B728" s="295" t="s">
        <v>603</v>
      </c>
      <c r="C728" s="296" t="b">
        <f t="shared" si="11"/>
        <v>0</v>
      </c>
      <c r="D728" s="7"/>
      <c r="E728" s="287">
        <v>6.65</v>
      </c>
      <c r="F728" s="287">
        <v>7.4499999999999993</v>
      </c>
      <c r="G728" s="287">
        <v>7.5499999999999989</v>
      </c>
      <c r="H728" s="287">
        <v>7.6199999999999992</v>
      </c>
      <c r="I728" s="287">
        <v>7.6199999999999992</v>
      </c>
      <c r="J728" s="287">
        <v>7.66</v>
      </c>
      <c r="K728" s="287">
        <v>7.77</v>
      </c>
      <c r="L728" s="287">
        <v>7.88</v>
      </c>
      <c r="M728" s="287">
        <v>7.8699999999999992</v>
      </c>
      <c r="N728" s="288">
        <f>M728*(1+Assumptions!$G$48)</f>
        <v>7.8699999999999992</v>
      </c>
      <c r="O728" s="288">
        <f>N728*(1+Assumptions!$G$48)</f>
        <v>7.8699999999999992</v>
      </c>
      <c r="P728" s="288">
        <f>O728*(1+Assumptions!$G$48)</f>
        <v>7.8699999999999992</v>
      </c>
      <c r="Q728" s="288">
        <f>P728*(1+Assumptions!$G$48)</f>
        <v>7.8699999999999992</v>
      </c>
      <c r="R728" s="288">
        <f>Q728*(1+Assumptions!$G$48)</f>
        <v>7.8699999999999992</v>
      </c>
      <c r="S728" s="288">
        <f>R728*(1+Assumptions!$G$48)</f>
        <v>7.8699999999999992</v>
      </c>
      <c r="T728" s="288">
        <f>S728*(1+Assumptions!$G$48)</f>
        <v>7.8699999999999992</v>
      </c>
      <c r="U728" s="288">
        <f>T728*(1+Assumptions!$G$48)</f>
        <v>7.8699999999999992</v>
      </c>
      <c r="V728" s="288">
        <f>U728*(1+Assumptions!$G$48)</f>
        <v>7.8699999999999992</v>
      </c>
      <c r="W728" s="288">
        <f>V728*(1+Assumptions!$G$48)</f>
        <v>7.8699999999999992</v>
      </c>
      <c r="X728" s="288">
        <f>W728*(1+Assumptions!$G$48)</f>
        <v>7.8699999999999992</v>
      </c>
      <c r="Y728" s="232"/>
      <c r="Z728" s="232"/>
      <c r="AA728" s="232"/>
      <c r="AB728" s="232"/>
      <c r="AC728" s="232"/>
      <c r="AD728" s="232"/>
      <c r="AE728" s="232"/>
      <c r="AF728" s="232"/>
      <c r="AG728" s="232"/>
      <c r="AH728" s="232"/>
      <c r="AI728" s="232"/>
      <c r="AJ728" s="232"/>
      <c r="AK728" s="232"/>
      <c r="AL728" s="232"/>
      <c r="AM728" s="232"/>
      <c r="AN728" s="232"/>
      <c r="AO728" s="232"/>
      <c r="AP728" s="232"/>
      <c r="AQ728" s="232"/>
      <c r="AR728" s="232"/>
    </row>
    <row r="729" spans="1:44" x14ac:dyDescent="0.2">
      <c r="A729" s="232"/>
      <c r="B729" s="295" t="s">
        <v>604</v>
      </c>
      <c r="C729" s="296" t="b">
        <f t="shared" si="11"/>
        <v>0</v>
      </c>
      <c r="D729" s="7"/>
      <c r="E729" s="287">
        <v>12.2</v>
      </c>
      <c r="F729" s="287">
        <v>12.419999999999998</v>
      </c>
      <c r="G729" s="287">
        <v>12.719999999999999</v>
      </c>
      <c r="H729" s="287">
        <v>12.98</v>
      </c>
      <c r="I729" s="287">
        <v>13.079999999999998</v>
      </c>
      <c r="J729" s="287">
        <v>13.199999999999998</v>
      </c>
      <c r="K729" s="287">
        <v>13.52</v>
      </c>
      <c r="L729" s="287">
        <v>13.91</v>
      </c>
      <c r="M729" s="287">
        <v>13.969999999999999</v>
      </c>
      <c r="N729" s="288">
        <f>M729*(1+Assumptions!$G$48)</f>
        <v>13.969999999999999</v>
      </c>
      <c r="O729" s="288">
        <f>N729*(1+Assumptions!$G$48)</f>
        <v>13.969999999999999</v>
      </c>
      <c r="P729" s="288">
        <f>O729*(1+Assumptions!$G$48)</f>
        <v>13.969999999999999</v>
      </c>
      <c r="Q729" s="288">
        <f>P729*(1+Assumptions!$G$48)</f>
        <v>13.969999999999999</v>
      </c>
      <c r="R729" s="288">
        <f>Q729*(1+Assumptions!$G$48)</f>
        <v>13.969999999999999</v>
      </c>
      <c r="S729" s="288">
        <f>R729*(1+Assumptions!$G$48)</f>
        <v>13.969999999999999</v>
      </c>
      <c r="T729" s="288">
        <f>S729*(1+Assumptions!$G$48)</f>
        <v>13.969999999999999</v>
      </c>
      <c r="U729" s="288">
        <f>T729*(1+Assumptions!$G$48)</f>
        <v>13.969999999999999</v>
      </c>
      <c r="V729" s="288">
        <f>U729*(1+Assumptions!$G$48)</f>
        <v>13.969999999999999</v>
      </c>
      <c r="W729" s="288">
        <f>V729*(1+Assumptions!$G$48)</f>
        <v>13.969999999999999</v>
      </c>
      <c r="X729" s="288">
        <f>W729*(1+Assumptions!$G$48)</f>
        <v>13.969999999999999</v>
      </c>
      <c r="Y729" s="232"/>
      <c r="Z729" s="232"/>
      <c r="AA729" s="232"/>
      <c r="AB729" s="232"/>
      <c r="AC729" s="232"/>
      <c r="AD729" s="232"/>
      <c r="AE729" s="232"/>
      <c r="AF729" s="232"/>
      <c r="AG729" s="232"/>
      <c r="AH729" s="232"/>
      <c r="AI729" s="232"/>
      <c r="AJ729" s="232"/>
      <c r="AK729" s="232"/>
      <c r="AL729" s="232"/>
      <c r="AM729" s="232"/>
      <c r="AN729" s="232"/>
      <c r="AO729" s="232"/>
      <c r="AP729" s="232"/>
      <c r="AQ729" s="232"/>
      <c r="AR729" s="232"/>
    </row>
    <row r="730" spans="1:44" x14ac:dyDescent="0.2">
      <c r="A730" s="232"/>
      <c r="B730" s="295" t="s">
        <v>605</v>
      </c>
      <c r="C730" s="296" t="b">
        <f t="shared" si="11"/>
        <v>0</v>
      </c>
      <c r="D730" s="7"/>
      <c r="E730" s="287">
        <v>7.11</v>
      </c>
      <c r="F730" s="287">
        <v>7.16</v>
      </c>
      <c r="G730" s="287">
        <v>7.28</v>
      </c>
      <c r="H730" s="287">
        <v>7.3699999999999992</v>
      </c>
      <c r="I730" s="287">
        <v>7.4099999999999993</v>
      </c>
      <c r="J730" s="287">
        <v>7.4599999999999991</v>
      </c>
      <c r="K730" s="287">
        <v>7.5499999999999989</v>
      </c>
      <c r="L730" s="287">
        <v>7.66</v>
      </c>
      <c r="M730" s="287">
        <v>7.72</v>
      </c>
      <c r="N730" s="288">
        <f>M730*(1+Assumptions!$G$48)</f>
        <v>7.72</v>
      </c>
      <c r="O730" s="288">
        <f>N730*(1+Assumptions!$G$48)</f>
        <v>7.72</v>
      </c>
      <c r="P730" s="288">
        <f>O730*(1+Assumptions!$G$48)</f>
        <v>7.72</v>
      </c>
      <c r="Q730" s="288">
        <f>P730*(1+Assumptions!$G$48)</f>
        <v>7.72</v>
      </c>
      <c r="R730" s="288">
        <f>Q730*(1+Assumptions!$G$48)</f>
        <v>7.72</v>
      </c>
      <c r="S730" s="288">
        <f>R730*(1+Assumptions!$G$48)</f>
        <v>7.72</v>
      </c>
      <c r="T730" s="288">
        <f>S730*(1+Assumptions!$G$48)</f>
        <v>7.72</v>
      </c>
      <c r="U730" s="288">
        <f>T730*(1+Assumptions!$G$48)</f>
        <v>7.72</v>
      </c>
      <c r="V730" s="288">
        <f>U730*(1+Assumptions!$G$48)</f>
        <v>7.72</v>
      </c>
      <c r="W730" s="288">
        <f>V730*(1+Assumptions!$G$48)</f>
        <v>7.72</v>
      </c>
      <c r="X730" s="288">
        <f>W730*(1+Assumptions!$G$48)</f>
        <v>7.72</v>
      </c>
      <c r="Y730" s="232"/>
      <c r="Z730" s="232"/>
      <c r="AA730" s="232"/>
      <c r="AB730" s="232"/>
      <c r="AC730" s="232"/>
      <c r="AD730" s="232"/>
      <c r="AE730" s="232"/>
      <c r="AF730" s="232"/>
      <c r="AG730" s="232"/>
      <c r="AH730" s="232"/>
      <c r="AI730" s="232"/>
      <c r="AJ730" s="232"/>
      <c r="AK730" s="232"/>
      <c r="AL730" s="232"/>
      <c r="AM730" s="232"/>
      <c r="AN730" s="232"/>
      <c r="AO730" s="232"/>
      <c r="AP730" s="232"/>
      <c r="AQ730" s="232"/>
      <c r="AR730" s="232"/>
    </row>
    <row r="731" spans="1:44" x14ac:dyDescent="0.2">
      <c r="A731" s="232"/>
      <c r="B731" s="295" t="s">
        <v>606</v>
      </c>
      <c r="C731" s="296" t="b">
        <f t="shared" si="11"/>
        <v>0</v>
      </c>
      <c r="D731" s="7"/>
      <c r="E731" s="287">
        <v>5.42</v>
      </c>
      <c r="F731" s="287">
        <v>6.5399999999999991</v>
      </c>
      <c r="G731" s="287">
        <v>6.72</v>
      </c>
      <c r="H731" s="287">
        <v>6.84</v>
      </c>
      <c r="I731" s="287">
        <v>6.88</v>
      </c>
      <c r="J731" s="287">
        <v>6.95</v>
      </c>
      <c r="K731" s="287">
        <v>7.129999999999999</v>
      </c>
      <c r="L731" s="287">
        <v>7.34</v>
      </c>
      <c r="M731" s="287">
        <v>7.35</v>
      </c>
      <c r="N731" s="288">
        <f>M731*(1+Assumptions!$G$48)</f>
        <v>7.35</v>
      </c>
      <c r="O731" s="288">
        <f>N731*(1+Assumptions!$G$48)</f>
        <v>7.35</v>
      </c>
      <c r="P731" s="288">
        <f>O731*(1+Assumptions!$G$48)</f>
        <v>7.35</v>
      </c>
      <c r="Q731" s="288">
        <f>P731*(1+Assumptions!$G$48)</f>
        <v>7.35</v>
      </c>
      <c r="R731" s="288">
        <f>Q731*(1+Assumptions!$G$48)</f>
        <v>7.35</v>
      </c>
      <c r="S731" s="288">
        <f>R731*(1+Assumptions!$G$48)</f>
        <v>7.35</v>
      </c>
      <c r="T731" s="288">
        <f>S731*(1+Assumptions!$G$48)</f>
        <v>7.35</v>
      </c>
      <c r="U731" s="288">
        <f>T731*(1+Assumptions!$G$48)</f>
        <v>7.35</v>
      </c>
      <c r="V731" s="288">
        <f>U731*(1+Assumptions!$G$48)</f>
        <v>7.35</v>
      </c>
      <c r="W731" s="288">
        <f>V731*(1+Assumptions!$G$48)</f>
        <v>7.35</v>
      </c>
      <c r="X731" s="288">
        <f>W731*(1+Assumptions!$G$48)</f>
        <v>7.35</v>
      </c>
      <c r="Y731" s="232"/>
      <c r="Z731" s="232"/>
      <c r="AA731" s="232"/>
      <c r="AB731" s="232"/>
      <c r="AC731" s="232"/>
      <c r="AD731" s="232"/>
      <c r="AE731" s="232"/>
      <c r="AF731" s="232"/>
      <c r="AG731" s="232"/>
      <c r="AH731" s="232"/>
      <c r="AI731" s="232"/>
      <c r="AJ731" s="232"/>
      <c r="AK731" s="232"/>
      <c r="AL731" s="232"/>
      <c r="AM731" s="232"/>
      <c r="AN731" s="232"/>
      <c r="AO731" s="232"/>
      <c r="AP731" s="232"/>
      <c r="AQ731" s="232"/>
      <c r="AR731" s="232"/>
    </row>
    <row r="732" spans="1:44" x14ac:dyDescent="0.2">
      <c r="A732" s="232"/>
      <c r="B732" s="295" t="s">
        <v>607</v>
      </c>
      <c r="C732" s="296" t="b">
        <f t="shared" si="11"/>
        <v>0</v>
      </c>
      <c r="D732" s="7"/>
      <c r="E732" s="287">
        <v>5.2199999999999989</v>
      </c>
      <c r="F732" s="287">
        <v>5.2999999999999989</v>
      </c>
      <c r="G732" s="287">
        <v>5.4</v>
      </c>
      <c r="H732" s="287">
        <v>5.43</v>
      </c>
      <c r="I732" s="287">
        <v>5.5</v>
      </c>
      <c r="J732" s="287">
        <v>5.58</v>
      </c>
      <c r="K732" s="287">
        <v>5.67</v>
      </c>
      <c r="L732" s="287">
        <v>5.8</v>
      </c>
      <c r="M732" s="287">
        <v>5.88</v>
      </c>
      <c r="N732" s="288">
        <f>M732*(1+Assumptions!$G$48)</f>
        <v>5.88</v>
      </c>
      <c r="O732" s="288">
        <f>N732*(1+Assumptions!$G$48)</f>
        <v>5.88</v>
      </c>
      <c r="P732" s="288">
        <f>O732*(1+Assumptions!$G$48)</f>
        <v>5.88</v>
      </c>
      <c r="Q732" s="288">
        <f>P732*(1+Assumptions!$G$48)</f>
        <v>5.88</v>
      </c>
      <c r="R732" s="288">
        <f>Q732*(1+Assumptions!$G$48)</f>
        <v>5.88</v>
      </c>
      <c r="S732" s="288">
        <f>R732*(1+Assumptions!$G$48)</f>
        <v>5.88</v>
      </c>
      <c r="T732" s="288">
        <f>S732*(1+Assumptions!$G$48)</f>
        <v>5.88</v>
      </c>
      <c r="U732" s="288">
        <f>T732*(1+Assumptions!$G$48)</f>
        <v>5.88</v>
      </c>
      <c r="V732" s="288">
        <f>U732*(1+Assumptions!$G$48)</f>
        <v>5.88</v>
      </c>
      <c r="W732" s="288">
        <f>V732*(1+Assumptions!$G$48)</f>
        <v>5.88</v>
      </c>
      <c r="X732" s="288">
        <f>W732*(1+Assumptions!$G$48)</f>
        <v>5.88</v>
      </c>
      <c r="Y732" s="232"/>
      <c r="Z732" s="232"/>
      <c r="AA732" s="232"/>
      <c r="AB732" s="232"/>
      <c r="AC732" s="232"/>
      <c r="AD732" s="232"/>
      <c r="AE732" s="232"/>
      <c r="AF732" s="232"/>
      <c r="AG732" s="232"/>
      <c r="AH732" s="232"/>
      <c r="AI732" s="232"/>
      <c r="AJ732" s="232"/>
      <c r="AK732" s="232"/>
      <c r="AL732" s="232"/>
      <c r="AM732" s="232"/>
      <c r="AN732" s="232"/>
      <c r="AO732" s="232"/>
      <c r="AP732" s="232"/>
      <c r="AQ732" s="232"/>
      <c r="AR732" s="232"/>
    </row>
    <row r="733" spans="1:44" x14ac:dyDescent="0.2">
      <c r="A733" s="232"/>
      <c r="B733" s="295" t="s">
        <v>608</v>
      </c>
      <c r="C733" s="296" t="b">
        <f t="shared" si="11"/>
        <v>0</v>
      </c>
      <c r="D733" s="7"/>
      <c r="E733" s="287">
        <v>7.58</v>
      </c>
      <c r="F733" s="287">
        <v>7.629999999999999</v>
      </c>
      <c r="G733" s="287">
        <v>7.6999999999999993</v>
      </c>
      <c r="H733" s="287">
        <v>7.76</v>
      </c>
      <c r="I733" s="287">
        <v>7.77</v>
      </c>
      <c r="J733" s="287">
        <v>7.7899999999999991</v>
      </c>
      <c r="K733" s="287">
        <v>7.8599999999999994</v>
      </c>
      <c r="L733" s="287">
        <v>7.9399999999999995</v>
      </c>
      <c r="M733" s="287">
        <v>7.9399999999999995</v>
      </c>
      <c r="N733" s="288">
        <f>M733*(1+Assumptions!$G$48)</f>
        <v>7.9399999999999995</v>
      </c>
      <c r="O733" s="288">
        <f>N733*(1+Assumptions!$G$48)</f>
        <v>7.9399999999999995</v>
      </c>
      <c r="P733" s="288">
        <f>O733*(1+Assumptions!$G$48)</f>
        <v>7.9399999999999995</v>
      </c>
      <c r="Q733" s="288">
        <f>P733*(1+Assumptions!$G$48)</f>
        <v>7.9399999999999995</v>
      </c>
      <c r="R733" s="288">
        <f>Q733*(1+Assumptions!$G$48)</f>
        <v>7.9399999999999995</v>
      </c>
      <c r="S733" s="288">
        <f>R733*(1+Assumptions!$G$48)</f>
        <v>7.9399999999999995</v>
      </c>
      <c r="T733" s="288">
        <f>S733*(1+Assumptions!$G$48)</f>
        <v>7.9399999999999995</v>
      </c>
      <c r="U733" s="288">
        <f>T733*(1+Assumptions!$G$48)</f>
        <v>7.9399999999999995</v>
      </c>
      <c r="V733" s="288">
        <f>U733*(1+Assumptions!$G$48)</f>
        <v>7.9399999999999995</v>
      </c>
      <c r="W733" s="288">
        <f>V733*(1+Assumptions!$G$48)</f>
        <v>7.9399999999999995</v>
      </c>
      <c r="X733" s="288">
        <f>W733*(1+Assumptions!$G$48)</f>
        <v>7.9399999999999995</v>
      </c>
      <c r="Y733" s="232"/>
      <c r="Z733" s="232"/>
      <c r="AA733" s="232"/>
      <c r="AB733" s="232"/>
      <c r="AC733" s="232"/>
      <c r="AD733" s="232"/>
      <c r="AE733" s="232"/>
      <c r="AF733" s="232"/>
      <c r="AG733" s="232"/>
      <c r="AH733" s="232"/>
      <c r="AI733" s="232"/>
      <c r="AJ733" s="232"/>
      <c r="AK733" s="232"/>
      <c r="AL733" s="232"/>
      <c r="AM733" s="232"/>
      <c r="AN733" s="232"/>
      <c r="AO733" s="232"/>
      <c r="AP733" s="232"/>
      <c r="AQ733" s="232"/>
      <c r="AR733" s="232"/>
    </row>
    <row r="734" spans="1:44" x14ac:dyDescent="0.2">
      <c r="A734" s="232"/>
      <c r="B734" s="295" t="s">
        <v>609</v>
      </c>
      <c r="C734" s="296" t="b">
        <f t="shared" si="11"/>
        <v>0</v>
      </c>
      <c r="D734" s="7"/>
      <c r="E734" s="287">
        <v>8.9499999999999993</v>
      </c>
      <c r="F734" s="287">
        <v>9.0500000000000007</v>
      </c>
      <c r="G734" s="287">
        <v>9.1899999999999977</v>
      </c>
      <c r="H734" s="287">
        <v>9.2799999999999994</v>
      </c>
      <c r="I734" s="287">
        <v>9.3000000000000007</v>
      </c>
      <c r="J734" s="287">
        <v>9.34</v>
      </c>
      <c r="K734" s="287">
        <v>9.509999999999998</v>
      </c>
      <c r="L734" s="287">
        <v>9.7100000000000009</v>
      </c>
      <c r="M734" s="287">
        <v>9.7799999999999994</v>
      </c>
      <c r="N734" s="288">
        <f>M734*(1+Assumptions!$G$48)</f>
        <v>9.7799999999999994</v>
      </c>
      <c r="O734" s="288">
        <f>N734*(1+Assumptions!$G$48)</f>
        <v>9.7799999999999994</v>
      </c>
      <c r="P734" s="288">
        <f>O734*(1+Assumptions!$G$48)</f>
        <v>9.7799999999999994</v>
      </c>
      <c r="Q734" s="288">
        <f>P734*(1+Assumptions!$G$48)</f>
        <v>9.7799999999999994</v>
      </c>
      <c r="R734" s="288">
        <f>Q734*(1+Assumptions!$G$48)</f>
        <v>9.7799999999999994</v>
      </c>
      <c r="S734" s="288">
        <f>R734*(1+Assumptions!$G$48)</f>
        <v>9.7799999999999994</v>
      </c>
      <c r="T734" s="288">
        <f>S734*(1+Assumptions!$G$48)</f>
        <v>9.7799999999999994</v>
      </c>
      <c r="U734" s="288">
        <f>T734*(1+Assumptions!$G$48)</f>
        <v>9.7799999999999994</v>
      </c>
      <c r="V734" s="288">
        <f>U734*(1+Assumptions!$G$48)</f>
        <v>9.7799999999999994</v>
      </c>
      <c r="W734" s="288">
        <f>V734*(1+Assumptions!$G$48)</f>
        <v>9.7799999999999994</v>
      </c>
      <c r="X734" s="288">
        <f>W734*(1+Assumptions!$G$48)</f>
        <v>9.7799999999999994</v>
      </c>
      <c r="Y734" s="232"/>
      <c r="Z734" s="232"/>
      <c r="AA734" s="232"/>
      <c r="AB734" s="232"/>
      <c r="AC734" s="232"/>
      <c r="AD734" s="232"/>
      <c r="AE734" s="232"/>
      <c r="AF734" s="232"/>
      <c r="AG734" s="232"/>
      <c r="AH734" s="232"/>
      <c r="AI734" s="232"/>
      <c r="AJ734" s="232"/>
      <c r="AK734" s="232"/>
      <c r="AL734" s="232"/>
      <c r="AM734" s="232"/>
      <c r="AN734" s="232"/>
      <c r="AO734" s="232"/>
      <c r="AP734" s="232"/>
      <c r="AQ734" s="232"/>
      <c r="AR734" s="232"/>
    </row>
    <row r="735" spans="1:44" x14ac:dyDescent="0.2">
      <c r="A735" s="232"/>
      <c r="B735" s="295" t="s">
        <v>610</v>
      </c>
      <c r="C735" s="296" t="b">
        <f t="shared" si="11"/>
        <v>0</v>
      </c>
      <c r="D735" s="7"/>
      <c r="E735" s="287">
        <v>5.25</v>
      </c>
      <c r="F735" s="287">
        <v>5.33</v>
      </c>
      <c r="G735" s="287">
        <v>5.4399999999999995</v>
      </c>
      <c r="H735" s="287">
        <v>5.52</v>
      </c>
      <c r="I735" s="287">
        <v>5.59</v>
      </c>
      <c r="J735" s="287">
        <v>5.67</v>
      </c>
      <c r="K735" s="287">
        <v>5.77</v>
      </c>
      <c r="L735" s="287">
        <v>5.9099999999999993</v>
      </c>
      <c r="M735" s="287">
        <v>5.9899999999999993</v>
      </c>
      <c r="N735" s="288">
        <f>M735*(1+Assumptions!$G$48)</f>
        <v>5.9899999999999993</v>
      </c>
      <c r="O735" s="288">
        <f>N735*(1+Assumptions!$G$48)</f>
        <v>5.9899999999999993</v>
      </c>
      <c r="P735" s="288">
        <f>O735*(1+Assumptions!$G$48)</f>
        <v>5.9899999999999993</v>
      </c>
      <c r="Q735" s="288">
        <f>P735*(1+Assumptions!$G$48)</f>
        <v>5.9899999999999993</v>
      </c>
      <c r="R735" s="288">
        <f>Q735*(1+Assumptions!$G$48)</f>
        <v>5.9899999999999993</v>
      </c>
      <c r="S735" s="288">
        <f>R735*(1+Assumptions!$G$48)</f>
        <v>5.9899999999999993</v>
      </c>
      <c r="T735" s="288">
        <f>S735*(1+Assumptions!$G$48)</f>
        <v>5.9899999999999993</v>
      </c>
      <c r="U735" s="288">
        <f>T735*(1+Assumptions!$G$48)</f>
        <v>5.9899999999999993</v>
      </c>
      <c r="V735" s="288">
        <f>U735*(1+Assumptions!$G$48)</f>
        <v>5.9899999999999993</v>
      </c>
      <c r="W735" s="288">
        <f>V735*(1+Assumptions!$G$48)</f>
        <v>5.9899999999999993</v>
      </c>
      <c r="X735" s="288">
        <f>W735*(1+Assumptions!$G$48)</f>
        <v>5.9899999999999993</v>
      </c>
      <c r="Y735" s="232"/>
      <c r="Z735" s="232"/>
      <c r="AA735" s="232"/>
      <c r="AB735" s="232"/>
      <c r="AC735" s="232"/>
      <c r="AD735" s="232"/>
      <c r="AE735" s="232"/>
      <c r="AF735" s="232"/>
      <c r="AG735" s="232"/>
      <c r="AH735" s="232"/>
      <c r="AI735" s="232"/>
      <c r="AJ735" s="232"/>
      <c r="AK735" s="232"/>
      <c r="AL735" s="232"/>
      <c r="AM735" s="232"/>
      <c r="AN735" s="232"/>
      <c r="AO735" s="232"/>
      <c r="AP735" s="232"/>
      <c r="AQ735" s="232"/>
      <c r="AR735" s="232"/>
    </row>
    <row r="736" spans="1:44" x14ac:dyDescent="0.2">
      <c r="A736" s="232"/>
      <c r="B736" s="295" t="s">
        <v>611</v>
      </c>
      <c r="C736" s="296" t="b">
        <f t="shared" si="11"/>
        <v>0</v>
      </c>
      <c r="D736" s="7"/>
      <c r="E736" s="287">
        <v>8.8000000000000007</v>
      </c>
      <c r="F736" s="287">
        <v>8.91</v>
      </c>
      <c r="G736" s="287">
        <v>9.0299999999999976</v>
      </c>
      <c r="H736" s="287">
        <v>9.1199999999999992</v>
      </c>
      <c r="I736" s="287">
        <v>9.18</v>
      </c>
      <c r="J736" s="287">
        <v>9.2899999999999991</v>
      </c>
      <c r="K736" s="287">
        <v>9.42</v>
      </c>
      <c r="L736" s="287">
        <v>9.56</v>
      </c>
      <c r="M736" s="287">
        <v>9.6699999999999982</v>
      </c>
      <c r="N736" s="288">
        <f>M736*(1+Assumptions!$G$48)</f>
        <v>9.6699999999999982</v>
      </c>
      <c r="O736" s="288">
        <f>N736*(1+Assumptions!$G$48)</f>
        <v>9.6699999999999982</v>
      </c>
      <c r="P736" s="288">
        <f>O736*(1+Assumptions!$G$48)</f>
        <v>9.6699999999999982</v>
      </c>
      <c r="Q736" s="288">
        <f>P736*(1+Assumptions!$G$48)</f>
        <v>9.6699999999999982</v>
      </c>
      <c r="R736" s="288">
        <f>Q736*(1+Assumptions!$G$48)</f>
        <v>9.6699999999999982</v>
      </c>
      <c r="S736" s="288">
        <f>R736*(1+Assumptions!$G$48)</f>
        <v>9.6699999999999982</v>
      </c>
      <c r="T736" s="288">
        <f>S736*(1+Assumptions!$G$48)</f>
        <v>9.6699999999999982</v>
      </c>
      <c r="U736" s="288">
        <f>T736*(1+Assumptions!$G$48)</f>
        <v>9.6699999999999982</v>
      </c>
      <c r="V736" s="288">
        <f>U736*(1+Assumptions!$G$48)</f>
        <v>9.6699999999999982</v>
      </c>
      <c r="W736" s="288">
        <f>V736*(1+Assumptions!$G$48)</f>
        <v>9.6699999999999982</v>
      </c>
      <c r="X736" s="288">
        <f>W736*(1+Assumptions!$G$48)</f>
        <v>9.6699999999999982</v>
      </c>
      <c r="Y736" s="232"/>
      <c r="Z736" s="232"/>
      <c r="AA736" s="232"/>
      <c r="AB736" s="232"/>
      <c r="AC736" s="232"/>
      <c r="AD736" s="232"/>
      <c r="AE736" s="232"/>
      <c r="AF736" s="232"/>
      <c r="AG736" s="232"/>
      <c r="AH736" s="232"/>
      <c r="AI736" s="232"/>
      <c r="AJ736" s="232"/>
      <c r="AK736" s="232"/>
      <c r="AL736" s="232"/>
      <c r="AM736" s="232"/>
      <c r="AN736" s="232"/>
      <c r="AO736" s="232"/>
      <c r="AP736" s="232"/>
      <c r="AQ736" s="232"/>
      <c r="AR736" s="232"/>
    </row>
    <row r="737" spans="1:44" x14ac:dyDescent="0.2">
      <c r="A737" s="232"/>
      <c r="B737" s="295" t="s">
        <v>612</v>
      </c>
      <c r="C737" s="296" t="b">
        <f t="shared" si="11"/>
        <v>0</v>
      </c>
      <c r="D737" s="7"/>
      <c r="E737" s="287">
        <v>6.379999999999999</v>
      </c>
      <c r="F737" s="287">
        <v>6.379999999999999</v>
      </c>
      <c r="G737" s="287">
        <v>6.41</v>
      </c>
      <c r="H737" s="287">
        <v>6.43</v>
      </c>
      <c r="I737" s="287">
        <v>6.41</v>
      </c>
      <c r="J737" s="287">
        <v>6.42</v>
      </c>
      <c r="K737" s="287">
        <v>6.4499999999999993</v>
      </c>
      <c r="L737" s="287">
        <v>6.5299999999999994</v>
      </c>
      <c r="M737" s="287">
        <v>6.5299999999999994</v>
      </c>
      <c r="N737" s="288">
        <f>M737*(1+Assumptions!$G$48)</f>
        <v>6.5299999999999994</v>
      </c>
      <c r="O737" s="288">
        <f>N737*(1+Assumptions!$G$48)</f>
        <v>6.5299999999999994</v>
      </c>
      <c r="P737" s="288">
        <f>O737*(1+Assumptions!$G$48)</f>
        <v>6.5299999999999994</v>
      </c>
      <c r="Q737" s="288">
        <f>P737*(1+Assumptions!$G$48)</f>
        <v>6.5299999999999994</v>
      </c>
      <c r="R737" s="288">
        <f>Q737*(1+Assumptions!$G$48)</f>
        <v>6.5299999999999994</v>
      </c>
      <c r="S737" s="288">
        <f>R737*(1+Assumptions!$G$48)</f>
        <v>6.5299999999999994</v>
      </c>
      <c r="T737" s="288">
        <f>S737*(1+Assumptions!$G$48)</f>
        <v>6.5299999999999994</v>
      </c>
      <c r="U737" s="288">
        <f>T737*(1+Assumptions!$G$48)</f>
        <v>6.5299999999999994</v>
      </c>
      <c r="V737" s="288">
        <f>U737*(1+Assumptions!$G$48)</f>
        <v>6.5299999999999994</v>
      </c>
      <c r="W737" s="288">
        <f>V737*(1+Assumptions!$G$48)</f>
        <v>6.5299999999999994</v>
      </c>
      <c r="X737" s="288">
        <f>W737*(1+Assumptions!$G$48)</f>
        <v>6.5299999999999994</v>
      </c>
      <c r="Y737" s="232"/>
      <c r="Z737" s="232"/>
      <c r="AA737" s="232"/>
      <c r="AB737" s="232"/>
      <c r="AC737" s="232"/>
      <c r="AD737" s="232"/>
      <c r="AE737" s="232"/>
      <c r="AF737" s="232"/>
      <c r="AG737" s="232"/>
      <c r="AH737" s="232"/>
      <c r="AI737" s="232"/>
      <c r="AJ737" s="232"/>
      <c r="AK737" s="232"/>
      <c r="AL737" s="232"/>
      <c r="AM737" s="232"/>
      <c r="AN737" s="232"/>
      <c r="AO737" s="232"/>
      <c r="AP737" s="232"/>
      <c r="AQ737" s="232"/>
      <c r="AR737" s="232"/>
    </row>
    <row r="738" spans="1:44" x14ac:dyDescent="0.2">
      <c r="A738" s="232"/>
      <c r="B738" s="295" t="s">
        <v>613</v>
      </c>
      <c r="C738" s="296" t="b">
        <f t="shared" si="11"/>
        <v>0</v>
      </c>
      <c r="D738" s="7"/>
      <c r="E738" s="287">
        <v>17.509999999999998</v>
      </c>
      <c r="F738" s="287">
        <v>17.89</v>
      </c>
      <c r="G738" s="287">
        <v>18.32</v>
      </c>
      <c r="H738" s="287">
        <v>18.72</v>
      </c>
      <c r="I738" s="287">
        <v>19</v>
      </c>
      <c r="J738" s="287">
        <v>19.309999999999995</v>
      </c>
      <c r="K738" s="287">
        <v>19.760000000000002</v>
      </c>
      <c r="L738" s="287">
        <v>20.21</v>
      </c>
      <c r="M738" s="287">
        <v>20.6</v>
      </c>
      <c r="N738" s="288">
        <f>M738*(1+Assumptions!$G$48)</f>
        <v>20.6</v>
      </c>
      <c r="O738" s="288">
        <f>N738*(1+Assumptions!$G$48)</f>
        <v>20.6</v>
      </c>
      <c r="P738" s="288">
        <f>O738*(1+Assumptions!$G$48)</f>
        <v>20.6</v>
      </c>
      <c r="Q738" s="288">
        <f>P738*(1+Assumptions!$G$48)</f>
        <v>20.6</v>
      </c>
      <c r="R738" s="288">
        <f>Q738*(1+Assumptions!$G$48)</f>
        <v>20.6</v>
      </c>
      <c r="S738" s="288">
        <f>R738*(1+Assumptions!$G$48)</f>
        <v>20.6</v>
      </c>
      <c r="T738" s="288">
        <f>S738*(1+Assumptions!$G$48)</f>
        <v>20.6</v>
      </c>
      <c r="U738" s="288">
        <f>T738*(1+Assumptions!$G$48)</f>
        <v>20.6</v>
      </c>
      <c r="V738" s="288">
        <f>U738*(1+Assumptions!$G$48)</f>
        <v>20.6</v>
      </c>
      <c r="W738" s="288">
        <f>V738*(1+Assumptions!$G$48)</f>
        <v>20.6</v>
      </c>
      <c r="X738" s="288">
        <f>W738*(1+Assumptions!$G$48)</f>
        <v>20.6</v>
      </c>
      <c r="Y738" s="232"/>
      <c r="Z738" s="232"/>
      <c r="AA738" s="232"/>
      <c r="AB738" s="232"/>
      <c r="AC738" s="232"/>
      <c r="AD738" s="232"/>
      <c r="AE738" s="232"/>
      <c r="AF738" s="232"/>
      <c r="AG738" s="232"/>
      <c r="AH738" s="232"/>
      <c r="AI738" s="232"/>
      <c r="AJ738" s="232"/>
      <c r="AK738" s="232"/>
      <c r="AL738" s="232"/>
      <c r="AM738" s="232"/>
      <c r="AN738" s="232"/>
      <c r="AO738" s="232"/>
      <c r="AP738" s="232"/>
      <c r="AQ738" s="232"/>
      <c r="AR738" s="232"/>
    </row>
    <row r="739" spans="1:44" x14ac:dyDescent="0.2">
      <c r="A739" s="232"/>
      <c r="B739" s="295" t="s">
        <v>614</v>
      </c>
      <c r="C739" s="296" t="b">
        <f t="shared" si="11"/>
        <v>0</v>
      </c>
      <c r="D739" s="7"/>
      <c r="E739" s="287">
        <v>12.719999999999999</v>
      </c>
      <c r="F739" s="287">
        <v>13.27</v>
      </c>
      <c r="G739" s="287">
        <v>13.87</v>
      </c>
      <c r="H739" s="287">
        <v>14.469999999999999</v>
      </c>
      <c r="I739" s="287">
        <v>15.02</v>
      </c>
      <c r="J739" s="287">
        <v>15.61</v>
      </c>
      <c r="K739" s="287">
        <v>16.32</v>
      </c>
      <c r="L739" s="287">
        <v>17.05</v>
      </c>
      <c r="M739" s="287">
        <v>17.62</v>
      </c>
      <c r="N739" s="288">
        <f>M739*(1+Assumptions!$G$48)</f>
        <v>17.62</v>
      </c>
      <c r="O739" s="288">
        <f>N739*(1+Assumptions!$G$48)</f>
        <v>17.62</v>
      </c>
      <c r="P739" s="288">
        <f>O739*(1+Assumptions!$G$48)</f>
        <v>17.62</v>
      </c>
      <c r="Q739" s="288">
        <f>P739*(1+Assumptions!$G$48)</f>
        <v>17.62</v>
      </c>
      <c r="R739" s="288">
        <f>Q739*(1+Assumptions!$G$48)</f>
        <v>17.62</v>
      </c>
      <c r="S739" s="288">
        <f>R739*(1+Assumptions!$G$48)</f>
        <v>17.62</v>
      </c>
      <c r="T739" s="288">
        <f>S739*(1+Assumptions!$G$48)</f>
        <v>17.62</v>
      </c>
      <c r="U739" s="288">
        <f>T739*(1+Assumptions!$G$48)</f>
        <v>17.62</v>
      </c>
      <c r="V739" s="288">
        <f>U739*(1+Assumptions!$G$48)</f>
        <v>17.62</v>
      </c>
      <c r="W739" s="288">
        <f>V739*(1+Assumptions!$G$48)</f>
        <v>17.62</v>
      </c>
      <c r="X739" s="288">
        <f>W739*(1+Assumptions!$G$48)</f>
        <v>17.62</v>
      </c>
      <c r="Y739" s="232"/>
      <c r="Z739" s="232"/>
      <c r="AA739" s="232"/>
      <c r="AB739" s="232"/>
      <c r="AC739" s="232"/>
      <c r="AD739" s="232"/>
      <c r="AE739" s="232"/>
      <c r="AF739" s="232"/>
      <c r="AG739" s="232"/>
      <c r="AH739" s="232"/>
      <c r="AI739" s="232"/>
      <c r="AJ739" s="232"/>
      <c r="AK739" s="232"/>
      <c r="AL739" s="232"/>
      <c r="AM739" s="232"/>
      <c r="AN739" s="232"/>
      <c r="AO739" s="232"/>
      <c r="AP739" s="232"/>
      <c r="AQ739" s="232"/>
      <c r="AR739" s="232"/>
    </row>
    <row r="740" spans="1:44" x14ac:dyDescent="0.2">
      <c r="A740" s="232"/>
      <c r="B740" s="295" t="s">
        <v>615</v>
      </c>
      <c r="C740" s="296" t="b">
        <f t="shared" si="11"/>
        <v>0</v>
      </c>
      <c r="D740" s="7"/>
      <c r="E740" s="287">
        <v>7.2099999999999991</v>
      </c>
      <c r="F740" s="287">
        <v>7.2499999999999991</v>
      </c>
      <c r="G740" s="287">
        <v>7.32</v>
      </c>
      <c r="H740" s="287">
        <v>7.36</v>
      </c>
      <c r="I740" s="287">
        <v>7.36</v>
      </c>
      <c r="J740" s="287">
        <v>7.379999999999999</v>
      </c>
      <c r="K740" s="287">
        <v>7.4599999999999991</v>
      </c>
      <c r="L740" s="287">
        <v>7.58</v>
      </c>
      <c r="M740" s="287">
        <v>7.5699999999999994</v>
      </c>
      <c r="N740" s="288">
        <f>M740*(1+Assumptions!$G$48)</f>
        <v>7.5699999999999994</v>
      </c>
      <c r="O740" s="288">
        <f>N740*(1+Assumptions!$G$48)</f>
        <v>7.5699999999999994</v>
      </c>
      <c r="P740" s="288">
        <f>O740*(1+Assumptions!$G$48)</f>
        <v>7.5699999999999994</v>
      </c>
      <c r="Q740" s="288">
        <f>P740*(1+Assumptions!$G$48)</f>
        <v>7.5699999999999994</v>
      </c>
      <c r="R740" s="288">
        <f>Q740*(1+Assumptions!$G$48)</f>
        <v>7.5699999999999994</v>
      </c>
      <c r="S740" s="288">
        <f>R740*(1+Assumptions!$G$48)</f>
        <v>7.5699999999999994</v>
      </c>
      <c r="T740" s="288">
        <f>S740*(1+Assumptions!$G$48)</f>
        <v>7.5699999999999994</v>
      </c>
      <c r="U740" s="288">
        <f>T740*(1+Assumptions!$G$48)</f>
        <v>7.5699999999999994</v>
      </c>
      <c r="V740" s="288">
        <f>U740*(1+Assumptions!$G$48)</f>
        <v>7.5699999999999994</v>
      </c>
      <c r="W740" s="288">
        <f>V740*(1+Assumptions!$G$48)</f>
        <v>7.5699999999999994</v>
      </c>
      <c r="X740" s="288">
        <f>W740*(1+Assumptions!$G$48)</f>
        <v>7.5699999999999994</v>
      </c>
      <c r="Y740" s="232"/>
      <c r="Z740" s="232"/>
      <c r="AA740" s="232"/>
      <c r="AB740" s="232"/>
      <c r="AC740" s="232"/>
      <c r="AD740" s="232"/>
      <c r="AE740" s="232"/>
      <c r="AF740" s="232"/>
      <c r="AG740" s="232"/>
      <c r="AH740" s="232"/>
      <c r="AI740" s="232"/>
      <c r="AJ740" s="232"/>
      <c r="AK740" s="232"/>
      <c r="AL740" s="232"/>
      <c r="AM740" s="232"/>
      <c r="AN740" s="232"/>
      <c r="AO740" s="232"/>
      <c r="AP740" s="232"/>
      <c r="AQ740" s="232"/>
      <c r="AR740" s="232"/>
    </row>
    <row r="741" spans="1:44" x14ac:dyDescent="0.2">
      <c r="A741" s="232"/>
      <c r="B741" s="295" t="s">
        <v>616</v>
      </c>
      <c r="C741" s="296" t="b">
        <f t="shared" si="11"/>
        <v>0</v>
      </c>
      <c r="D741" s="7"/>
      <c r="E741" s="287">
        <v>11.369999999999997</v>
      </c>
      <c r="F741" s="287">
        <v>11.55</v>
      </c>
      <c r="G741" s="287">
        <v>11.819999999999999</v>
      </c>
      <c r="H741" s="287">
        <v>12.07</v>
      </c>
      <c r="I741" s="287">
        <v>12.23</v>
      </c>
      <c r="J741" s="287">
        <v>12.449999999999998</v>
      </c>
      <c r="K741" s="287">
        <v>12.739999999999998</v>
      </c>
      <c r="L741" s="287">
        <v>13.05</v>
      </c>
      <c r="M741" s="287">
        <v>13.29</v>
      </c>
      <c r="N741" s="288">
        <f>M741*(1+Assumptions!$G$48)</f>
        <v>13.29</v>
      </c>
      <c r="O741" s="288">
        <f>N741*(1+Assumptions!$G$48)</f>
        <v>13.29</v>
      </c>
      <c r="P741" s="288">
        <f>O741*(1+Assumptions!$G$48)</f>
        <v>13.29</v>
      </c>
      <c r="Q741" s="288">
        <f>P741*(1+Assumptions!$G$48)</f>
        <v>13.29</v>
      </c>
      <c r="R741" s="288">
        <f>Q741*(1+Assumptions!$G$48)</f>
        <v>13.29</v>
      </c>
      <c r="S741" s="288">
        <f>R741*(1+Assumptions!$G$48)</f>
        <v>13.29</v>
      </c>
      <c r="T741" s="288">
        <f>S741*(1+Assumptions!$G$48)</f>
        <v>13.29</v>
      </c>
      <c r="U741" s="288">
        <f>T741*(1+Assumptions!$G$48)</f>
        <v>13.29</v>
      </c>
      <c r="V741" s="288">
        <f>U741*(1+Assumptions!$G$48)</f>
        <v>13.29</v>
      </c>
      <c r="W741" s="288">
        <f>V741*(1+Assumptions!$G$48)</f>
        <v>13.29</v>
      </c>
      <c r="X741" s="288">
        <f>W741*(1+Assumptions!$G$48)</f>
        <v>13.29</v>
      </c>
      <c r="Y741" s="232"/>
      <c r="Z741" s="232"/>
      <c r="AA741" s="232"/>
      <c r="AB741" s="232"/>
      <c r="AC741" s="232"/>
      <c r="AD741" s="232"/>
      <c r="AE741" s="232"/>
      <c r="AF741" s="232"/>
      <c r="AG741" s="232"/>
      <c r="AH741" s="232"/>
      <c r="AI741" s="232"/>
      <c r="AJ741" s="232"/>
      <c r="AK741" s="232"/>
      <c r="AL741" s="232"/>
      <c r="AM741" s="232"/>
      <c r="AN741" s="232"/>
      <c r="AO741" s="232"/>
      <c r="AP741" s="232"/>
      <c r="AQ741" s="232"/>
      <c r="AR741" s="232"/>
    </row>
    <row r="742" spans="1:44" x14ac:dyDescent="0.2">
      <c r="A742" s="232"/>
      <c r="B742" s="295" t="s">
        <v>617</v>
      </c>
      <c r="C742" s="296" t="b">
        <f t="shared" si="11"/>
        <v>0</v>
      </c>
      <c r="D742" s="7"/>
      <c r="E742" s="287">
        <v>9.8800000000000008</v>
      </c>
      <c r="F742" s="287">
        <v>9.82</v>
      </c>
      <c r="G742" s="287">
        <v>9.7799999999999994</v>
      </c>
      <c r="H742" s="287">
        <v>9.7200000000000006</v>
      </c>
      <c r="I742" s="287">
        <v>9.64</v>
      </c>
      <c r="J742" s="287">
        <v>9.57</v>
      </c>
      <c r="K742" s="287">
        <v>9.5299999999999994</v>
      </c>
      <c r="L742" s="287">
        <v>9.5</v>
      </c>
      <c r="M742" s="287">
        <v>9.4499999999999993</v>
      </c>
      <c r="N742" s="288">
        <f>M742*(1+Assumptions!$G$48)</f>
        <v>9.4499999999999993</v>
      </c>
      <c r="O742" s="288">
        <f>N742*(1+Assumptions!$G$48)</f>
        <v>9.4499999999999993</v>
      </c>
      <c r="P742" s="288">
        <f>O742*(1+Assumptions!$G$48)</f>
        <v>9.4499999999999993</v>
      </c>
      <c r="Q742" s="288">
        <f>P742*(1+Assumptions!$G$48)</f>
        <v>9.4499999999999993</v>
      </c>
      <c r="R742" s="288">
        <f>Q742*(1+Assumptions!$G$48)</f>
        <v>9.4499999999999993</v>
      </c>
      <c r="S742" s="288">
        <f>R742*(1+Assumptions!$G$48)</f>
        <v>9.4499999999999993</v>
      </c>
      <c r="T742" s="288">
        <f>S742*(1+Assumptions!$G$48)</f>
        <v>9.4499999999999993</v>
      </c>
      <c r="U742" s="288">
        <f>T742*(1+Assumptions!$G$48)</f>
        <v>9.4499999999999993</v>
      </c>
      <c r="V742" s="288">
        <f>U742*(1+Assumptions!$G$48)</f>
        <v>9.4499999999999993</v>
      </c>
      <c r="W742" s="288">
        <f>V742*(1+Assumptions!$G$48)</f>
        <v>9.4499999999999993</v>
      </c>
      <c r="X742" s="288">
        <f>W742*(1+Assumptions!$G$48)</f>
        <v>9.4499999999999993</v>
      </c>
      <c r="Y742" s="232"/>
      <c r="Z742" s="232"/>
      <c r="AA742" s="232"/>
      <c r="AB742" s="232"/>
      <c r="AC742" s="232"/>
      <c r="AD742" s="232"/>
      <c r="AE742" s="232"/>
      <c r="AF742" s="232"/>
      <c r="AG742" s="232"/>
      <c r="AH742" s="232"/>
      <c r="AI742" s="232"/>
      <c r="AJ742" s="232"/>
      <c r="AK742" s="232"/>
      <c r="AL742" s="232"/>
      <c r="AM742" s="232"/>
      <c r="AN742" s="232"/>
      <c r="AO742" s="232"/>
      <c r="AP742" s="232"/>
      <c r="AQ742" s="232"/>
      <c r="AR742" s="232"/>
    </row>
    <row r="743" spans="1:44" x14ac:dyDescent="0.2">
      <c r="A743" s="232"/>
      <c r="B743" s="295" t="s">
        <v>1168</v>
      </c>
      <c r="C743" s="296" t="b">
        <f t="shared" si="11"/>
        <v>0</v>
      </c>
      <c r="D743" s="7"/>
      <c r="E743" s="287">
        <v>2.7199999999999998</v>
      </c>
      <c r="F743" s="287">
        <v>2.82</v>
      </c>
      <c r="G743" s="287">
        <v>2.94</v>
      </c>
      <c r="H743" s="287">
        <v>3.05</v>
      </c>
      <c r="I743" s="287">
        <v>3.1399999999999997</v>
      </c>
      <c r="J743" s="287">
        <v>3.2299999999999995</v>
      </c>
      <c r="K743" s="287">
        <v>3.34</v>
      </c>
      <c r="L743" s="287">
        <v>3.4699999999999998</v>
      </c>
      <c r="M743" s="287">
        <v>3.56</v>
      </c>
      <c r="N743" s="288">
        <f>M743*(1+Assumptions!$G$48)</f>
        <v>3.56</v>
      </c>
      <c r="O743" s="288">
        <f>N743*(1+Assumptions!$G$48)</f>
        <v>3.56</v>
      </c>
      <c r="P743" s="288">
        <f>O743*(1+Assumptions!$G$48)</f>
        <v>3.56</v>
      </c>
      <c r="Q743" s="288">
        <f>P743*(1+Assumptions!$G$48)</f>
        <v>3.56</v>
      </c>
      <c r="R743" s="288">
        <f>Q743*(1+Assumptions!$G$48)</f>
        <v>3.56</v>
      </c>
      <c r="S743" s="288">
        <f>R743*(1+Assumptions!$G$48)</f>
        <v>3.56</v>
      </c>
      <c r="T743" s="288">
        <f>S743*(1+Assumptions!$G$48)</f>
        <v>3.56</v>
      </c>
      <c r="U743" s="288">
        <f>T743*(1+Assumptions!$G$48)</f>
        <v>3.56</v>
      </c>
      <c r="V743" s="288">
        <f>U743*(1+Assumptions!$G$48)</f>
        <v>3.56</v>
      </c>
      <c r="W743" s="288">
        <f>V743*(1+Assumptions!$G$48)</f>
        <v>3.56</v>
      </c>
      <c r="X743" s="288">
        <f>W743*(1+Assumptions!$G$48)</f>
        <v>3.56</v>
      </c>
      <c r="Y743" s="232"/>
      <c r="Z743" s="232"/>
      <c r="AA743" s="232"/>
      <c r="AB743" s="232"/>
      <c r="AC743" s="232"/>
      <c r="AD743" s="232"/>
      <c r="AE743" s="232"/>
      <c r="AF743" s="232"/>
      <c r="AG743" s="232"/>
      <c r="AH743" s="232"/>
      <c r="AI743" s="232"/>
      <c r="AJ743" s="232"/>
      <c r="AK743" s="232"/>
      <c r="AL743" s="232"/>
      <c r="AM743" s="232"/>
      <c r="AN743" s="232"/>
      <c r="AO743" s="232"/>
      <c r="AP743" s="232"/>
      <c r="AQ743" s="232"/>
      <c r="AR743" s="232"/>
    </row>
    <row r="744" spans="1:44" x14ac:dyDescent="0.2">
      <c r="A744" s="232"/>
      <c r="B744" s="295" t="s">
        <v>1169</v>
      </c>
      <c r="C744" s="296" t="b">
        <f t="shared" si="11"/>
        <v>0</v>
      </c>
      <c r="D744" s="7"/>
      <c r="E744" s="287">
        <v>3.68</v>
      </c>
      <c r="F744" s="287">
        <v>3.8499999999999996</v>
      </c>
      <c r="G744" s="287">
        <v>4.01</v>
      </c>
      <c r="H744" s="287">
        <v>4.17</v>
      </c>
      <c r="I744" s="287">
        <v>4.3099999999999996</v>
      </c>
      <c r="J744" s="287">
        <v>4.47</v>
      </c>
      <c r="K744" s="287">
        <v>4.6500000000000004</v>
      </c>
      <c r="L744" s="287">
        <v>4.84</v>
      </c>
      <c r="M744" s="287">
        <v>4.99</v>
      </c>
      <c r="N744" s="288">
        <f>M744*(1+Assumptions!$G$48)</f>
        <v>4.99</v>
      </c>
      <c r="O744" s="288">
        <f>N744*(1+Assumptions!$G$48)</f>
        <v>4.99</v>
      </c>
      <c r="P744" s="288">
        <f>O744*(1+Assumptions!$G$48)</f>
        <v>4.99</v>
      </c>
      <c r="Q744" s="288">
        <f>P744*(1+Assumptions!$G$48)</f>
        <v>4.99</v>
      </c>
      <c r="R744" s="288">
        <f>Q744*(1+Assumptions!$G$48)</f>
        <v>4.99</v>
      </c>
      <c r="S744" s="288">
        <f>R744*(1+Assumptions!$G$48)</f>
        <v>4.99</v>
      </c>
      <c r="T744" s="288">
        <f>S744*(1+Assumptions!$G$48)</f>
        <v>4.99</v>
      </c>
      <c r="U744" s="288">
        <f>T744*(1+Assumptions!$G$48)</f>
        <v>4.99</v>
      </c>
      <c r="V744" s="288">
        <f>U744*(1+Assumptions!$G$48)</f>
        <v>4.99</v>
      </c>
      <c r="W744" s="288">
        <f>V744*(1+Assumptions!$G$48)</f>
        <v>4.99</v>
      </c>
      <c r="X744" s="288">
        <f>W744*(1+Assumptions!$G$48)</f>
        <v>4.99</v>
      </c>
      <c r="Y744" s="232"/>
      <c r="Z744" s="232"/>
      <c r="AA744" s="232"/>
      <c r="AB744" s="232"/>
      <c r="AC744" s="232"/>
      <c r="AD744" s="232"/>
      <c r="AE744" s="232"/>
      <c r="AF744" s="232"/>
      <c r="AG744" s="232"/>
      <c r="AH744" s="232"/>
      <c r="AI744" s="232"/>
      <c r="AJ744" s="232"/>
      <c r="AK744" s="232"/>
      <c r="AL744" s="232"/>
      <c r="AM744" s="232"/>
      <c r="AN744" s="232"/>
      <c r="AO744" s="232"/>
      <c r="AP744" s="232"/>
      <c r="AQ744" s="232"/>
      <c r="AR744" s="232"/>
    </row>
    <row r="745" spans="1:44" x14ac:dyDescent="0.2">
      <c r="A745" s="232"/>
      <c r="B745" s="295" t="s">
        <v>1170</v>
      </c>
      <c r="C745" s="296" t="b">
        <f t="shared" si="11"/>
        <v>0</v>
      </c>
      <c r="D745" s="7"/>
      <c r="E745" s="287">
        <v>2.8099999999999996</v>
      </c>
      <c r="F745" s="287">
        <v>2.9</v>
      </c>
      <c r="G745" s="287">
        <v>2.9999999999999996</v>
      </c>
      <c r="H745" s="287">
        <v>3.0999999999999996</v>
      </c>
      <c r="I745" s="287">
        <v>3.17</v>
      </c>
      <c r="J745" s="287">
        <v>3.2399999999999998</v>
      </c>
      <c r="K745" s="287">
        <v>3.34</v>
      </c>
      <c r="L745" s="287">
        <v>3.46</v>
      </c>
      <c r="M745" s="287">
        <v>3.55</v>
      </c>
      <c r="N745" s="288">
        <f>M745*(1+Assumptions!$G$48)</f>
        <v>3.55</v>
      </c>
      <c r="O745" s="288">
        <f>N745*(1+Assumptions!$G$48)</f>
        <v>3.55</v>
      </c>
      <c r="P745" s="288">
        <f>O745*(1+Assumptions!$G$48)</f>
        <v>3.55</v>
      </c>
      <c r="Q745" s="288">
        <f>P745*(1+Assumptions!$G$48)</f>
        <v>3.55</v>
      </c>
      <c r="R745" s="288">
        <f>Q745*(1+Assumptions!$G$48)</f>
        <v>3.55</v>
      </c>
      <c r="S745" s="288">
        <f>R745*(1+Assumptions!$G$48)</f>
        <v>3.55</v>
      </c>
      <c r="T745" s="288">
        <f>S745*(1+Assumptions!$G$48)</f>
        <v>3.55</v>
      </c>
      <c r="U745" s="288">
        <f>T745*(1+Assumptions!$G$48)</f>
        <v>3.55</v>
      </c>
      <c r="V745" s="288">
        <f>U745*(1+Assumptions!$G$48)</f>
        <v>3.55</v>
      </c>
      <c r="W745" s="288">
        <f>V745*(1+Assumptions!$G$48)</f>
        <v>3.55</v>
      </c>
      <c r="X745" s="288">
        <f>W745*(1+Assumptions!$G$48)</f>
        <v>3.55</v>
      </c>
      <c r="Y745" s="232"/>
      <c r="Z745" s="232"/>
      <c r="AA745" s="232"/>
      <c r="AB745" s="232"/>
      <c r="AC745" s="232"/>
      <c r="AD745" s="232"/>
      <c r="AE745" s="232"/>
      <c r="AF745" s="232"/>
      <c r="AG745" s="232"/>
      <c r="AH745" s="232"/>
      <c r="AI745" s="232"/>
      <c r="AJ745" s="232"/>
      <c r="AK745" s="232"/>
      <c r="AL745" s="232"/>
      <c r="AM745" s="232"/>
      <c r="AN745" s="232"/>
      <c r="AO745" s="232"/>
      <c r="AP745" s="232"/>
      <c r="AQ745" s="232"/>
      <c r="AR745" s="232"/>
    </row>
    <row r="746" spans="1:44" x14ac:dyDescent="0.2">
      <c r="A746" s="232"/>
      <c r="B746" s="295" t="s">
        <v>1171</v>
      </c>
      <c r="C746" s="296" t="b">
        <f t="shared" si="11"/>
        <v>0</v>
      </c>
      <c r="D746" s="7"/>
      <c r="E746" s="287">
        <v>3.0299999999999994</v>
      </c>
      <c r="F746" s="287">
        <v>3.0699999999999994</v>
      </c>
      <c r="G746" s="287">
        <v>3.1599999999999997</v>
      </c>
      <c r="H746" s="287">
        <v>3.25</v>
      </c>
      <c r="I746" s="287">
        <v>3.32</v>
      </c>
      <c r="J746" s="287">
        <v>3.41</v>
      </c>
      <c r="K746" s="287">
        <v>3.54</v>
      </c>
      <c r="L746" s="287">
        <v>3.68</v>
      </c>
      <c r="M746" s="287">
        <v>3.7699999999999996</v>
      </c>
      <c r="N746" s="288">
        <f>M746*(1+Assumptions!$G$48)</f>
        <v>3.7699999999999996</v>
      </c>
      <c r="O746" s="288">
        <f>N746*(1+Assumptions!$G$48)</f>
        <v>3.7699999999999996</v>
      </c>
      <c r="P746" s="288">
        <f>O746*(1+Assumptions!$G$48)</f>
        <v>3.7699999999999996</v>
      </c>
      <c r="Q746" s="288">
        <f>P746*(1+Assumptions!$G$48)</f>
        <v>3.7699999999999996</v>
      </c>
      <c r="R746" s="288">
        <f>Q746*(1+Assumptions!$G$48)</f>
        <v>3.7699999999999996</v>
      </c>
      <c r="S746" s="288">
        <f>R746*(1+Assumptions!$G$48)</f>
        <v>3.7699999999999996</v>
      </c>
      <c r="T746" s="288">
        <f>S746*(1+Assumptions!$G$48)</f>
        <v>3.7699999999999996</v>
      </c>
      <c r="U746" s="288">
        <f>T746*(1+Assumptions!$G$48)</f>
        <v>3.7699999999999996</v>
      </c>
      <c r="V746" s="288">
        <f>U746*(1+Assumptions!$G$48)</f>
        <v>3.7699999999999996</v>
      </c>
      <c r="W746" s="288">
        <f>V746*(1+Assumptions!$G$48)</f>
        <v>3.7699999999999996</v>
      </c>
      <c r="X746" s="288">
        <f>W746*(1+Assumptions!$G$48)</f>
        <v>3.7699999999999996</v>
      </c>
      <c r="Y746" s="232"/>
      <c r="Z746" s="232"/>
      <c r="AA746" s="232"/>
      <c r="AB746" s="232"/>
      <c r="AC746" s="232"/>
      <c r="AD746" s="232"/>
      <c r="AE746" s="232"/>
      <c r="AF746" s="232"/>
      <c r="AG746" s="232"/>
      <c r="AH746" s="232"/>
      <c r="AI746" s="232"/>
      <c r="AJ746" s="232"/>
      <c r="AK746" s="232"/>
      <c r="AL746" s="232"/>
      <c r="AM746" s="232"/>
      <c r="AN746" s="232"/>
      <c r="AO746" s="232"/>
      <c r="AP746" s="232"/>
      <c r="AQ746" s="232"/>
      <c r="AR746" s="232"/>
    </row>
    <row r="747" spans="1:44" x14ac:dyDescent="0.2">
      <c r="A747" s="232"/>
      <c r="B747" s="295" t="s">
        <v>1172</v>
      </c>
      <c r="C747" s="296" t="b">
        <f t="shared" si="11"/>
        <v>0</v>
      </c>
      <c r="D747" s="7"/>
      <c r="E747" s="287">
        <v>0</v>
      </c>
      <c r="F747" s="287">
        <v>0</v>
      </c>
      <c r="G747" s="287">
        <v>0</v>
      </c>
      <c r="H747" s="287">
        <v>0</v>
      </c>
      <c r="I747" s="287">
        <v>0</v>
      </c>
      <c r="J747" s="287">
        <v>0</v>
      </c>
      <c r="K747" s="287">
        <v>0</v>
      </c>
      <c r="L747" s="287">
        <v>0</v>
      </c>
      <c r="M747" s="287">
        <v>0</v>
      </c>
      <c r="N747" s="288">
        <f>M747*(1+Assumptions!$G$48)</f>
        <v>0</v>
      </c>
      <c r="O747" s="288">
        <f>N747*(1+Assumptions!$G$48)</f>
        <v>0</v>
      </c>
      <c r="P747" s="288">
        <f>O747*(1+Assumptions!$G$48)</f>
        <v>0</v>
      </c>
      <c r="Q747" s="288">
        <f>P747*(1+Assumptions!$G$48)</f>
        <v>0</v>
      </c>
      <c r="R747" s="288">
        <f>Q747*(1+Assumptions!$G$48)</f>
        <v>0</v>
      </c>
      <c r="S747" s="288">
        <f>R747*(1+Assumptions!$G$48)</f>
        <v>0</v>
      </c>
      <c r="T747" s="288">
        <f>S747*(1+Assumptions!$G$48)</f>
        <v>0</v>
      </c>
      <c r="U747" s="288">
        <f>T747*(1+Assumptions!$G$48)</f>
        <v>0</v>
      </c>
      <c r="V747" s="288">
        <f>U747*(1+Assumptions!$G$48)</f>
        <v>0</v>
      </c>
      <c r="W747" s="288">
        <f>V747*(1+Assumptions!$G$48)</f>
        <v>0</v>
      </c>
      <c r="X747" s="288">
        <f>W747*(1+Assumptions!$G$48)</f>
        <v>0</v>
      </c>
      <c r="Y747" s="232"/>
      <c r="Z747" s="232"/>
      <c r="AA747" s="232"/>
      <c r="AB747" s="232"/>
      <c r="AC747" s="232"/>
      <c r="AD747" s="232"/>
      <c r="AE747" s="232"/>
      <c r="AF747" s="232"/>
      <c r="AG747" s="232"/>
      <c r="AH747" s="232"/>
      <c r="AI747" s="232"/>
      <c r="AJ747" s="232"/>
      <c r="AK747" s="232"/>
      <c r="AL747" s="232"/>
      <c r="AM747" s="232"/>
      <c r="AN747" s="232"/>
      <c r="AO747" s="232"/>
      <c r="AP747" s="232"/>
      <c r="AQ747" s="232"/>
      <c r="AR747" s="232"/>
    </row>
    <row r="748" spans="1:44" x14ac:dyDescent="0.2">
      <c r="A748" s="232"/>
      <c r="B748" s="295" t="s">
        <v>1173</v>
      </c>
      <c r="C748" s="296" t="b">
        <f t="shared" si="11"/>
        <v>0</v>
      </c>
      <c r="D748" s="7"/>
      <c r="E748" s="287">
        <v>3.98</v>
      </c>
      <c r="F748" s="287">
        <v>4.0999999999999996</v>
      </c>
      <c r="G748" s="287">
        <v>4.25</v>
      </c>
      <c r="H748" s="287">
        <v>4.3699999999999992</v>
      </c>
      <c r="I748" s="287">
        <v>4.46</v>
      </c>
      <c r="J748" s="287">
        <v>4.5599999999999996</v>
      </c>
      <c r="K748" s="287">
        <v>4.71</v>
      </c>
      <c r="L748" s="287">
        <v>4.87</v>
      </c>
      <c r="M748" s="287">
        <v>4.9400000000000004</v>
      </c>
      <c r="N748" s="288">
        <f>M748*(1+Assumptions!$G$48)</f>
        <v>4.9400000000000004</v>
      </c>
      <c r="O748" s="288">
        <f>N748*(1+Assumptions!$G$48)</f>
        <v>4.9400000000000004</v>
      </c>
      <c r="P748" s="288">
        <f>O748*(1+Assumptions!$G$48)</f>
        <v>4.9400000000000004</v>
      </c>
      <c r="Q748" s="288">
        <f>P748*(1+Assumptions!$G$48)</f>
        <v>4.9400000000000004</v>
      </c>
      <c r="R748" s="288">
        <f>Q748*(1+Assumptions!$G$48)</f>
        <v>4.9400000000000004</v>
      </c>
      <c r="S748" s="288">
        <f>R748*(1+Assumptions!$G$48)</f>
        <v>4.9400000000000004</v>
      </c>
      <c r="T748" s="288">
        <f>S748*(1+Assumptions!$G$48)</f>
        <v>4.9400000000000004</v>
      </c>
      <c r="U748" s="288">
        <f>T748*(1+Assumptions!$G$48)</f>
        <v>4.9400000000000004</v>
      </c>
      <c r="V748" s="288">
        <f>U748*(1+Assumptions!$G$48)</f>
        <v>4.9400000000000004</v>
      </c>
      <c r="W748" s="288">
        <f>V748*(1+Assumptions!$G$48)</f>
        <v>4.9400000000000004</v>
      </c>
      <c r="X748" s="288">
        <f>W748*(1+Assumptions!$G$48)</f>
        <v>4.9400000000000004</v>
      </c>
      <c r="Y748" s="232"/>
      <c r="Z748" s="232"/>
      <c r="AA748" s="232"/>
      <c r="AB748" s="232"/>
      <c r="AC748" s="232"/>
      <c r="AD748" s="232"/>
      <c r="AE748" s="232"/>
      <c r="AF748" s="232"/>
      <c r="AG748" s="232"/>
      <c r="AH748" s="232"/>
      <c r="AI748" s="232"/>
      <c r="AJ748" s="232"/>
      <c r="AK748" s="232"/>
      <c r="AL748" s="232"/>
      <c r="AM748" s="232"/>
      <c r="AN748" s="232"/>
      <c r="AO748" s="232"/>
      <c r="AP748" s="232"/>
      <c r="AQ748" s="232"/>
      <c r="AR748" s="232"/>
    </row>
    <row r="749" spans="1:44" x14ac:dyDescent="0.2">
      <c r="A749" s="232"/>
      <c r="B749" s="295" t="s">
        <v>1174</v>
      </c>
      <c r="C749" s="296" t="b">
        <f t="shared" si="11"/>
        <v>0</v>
      </c>
      <c r="D749" s="7"/>
      <c r="E749" s="287">
        <v>1.64</v>
      </c>
      <c r="F749" s="287">
        <v>1.7</v>
      </c>
      <c r="G749" s="287">
        <v>1.76</v>
      </c>
      <c r="H749" s="287">
        <v>1.82</v>
      </c>
      <c r="I749" s="287">
        <v>1.88</v>
      </c>
      <c r="J749" s="287">
        <v>1.93</v>
      </c>
      <c r="K749" s="287">
        <v>1.98</v>
      </c>
      <c r="L749" s="287">
        <v>2.04</v>
      </c>
      <c r="M749" s="287">
        <v>2.1</v>
      </c>
      <c r="N749" s="288">
        <f>M749*(1+Assumptions!$G$48)</f>
        <v>2.1</v>
      </c>
      <c r="O749" s="288">
        <f>N749*(1+Assumptions!$G$48)</f>
        <v>2.1</v>
      </c>
      <c r="P749" s="288">
        <f>O749*(1+Assumptions!$G$48)</f>
        <v>2.1</v>
      </c>
      <c r="Q749" s="288">
        <f>P749*(1+Assumptions!$G$48)</f>
        <v>2.1</v>
      </c>
      <c r="R749" s="288">
        <f>Q749*(1+Assumptions!$G$48)</f>
        <v>2.1</v>
      </c>
      <c r="S749" s="288">
        <f>R749*(1+Assumptions!$G$48)</f>
        <v>2.1</v>
      </c>
      <c r="T749" s="288">
        <f>S749*(1+Assumptions!$G$48)</f>
        <v>2.1</v>
      </c>
      <c r="U749" s="288">
        <f>T749*(1+Assumptions!$G$48)</f>
        <v>2.1</v>
      </c>
      <c r="V749" s="288">
        <f>U749*(1+Assumptions!$G$48)</f>
        <v>2.1</v>
      </c>
      <c r="W749" s="288">
        <f>V749*(1+Assumptions!$G$48)</f>
        <v>2.1</v>
      </c>
      <c r="X749" s="288">
        <f>W749*(1+Assumptions!$G$48)</f>
        <v>2.1</v>
      </c>
      <c r="Y749" s="232"/>
      <c r="Z749" s="232"/>
      <c r="AA749" s="232"/>
      <c r="AB749" s="232"/>
      <c r="AC749" s="232"/>
      <c r="AD749" s="232"/>
      <c r="AE749" s="232"/>
      <c r="AF749" s="232"/>
      <c r="AG749" s="232"/>
      <c r="AH749" s="232"/>
      <c r="AI749" s="232"/>
      <c r="AJ749" s="232"/>
      <c r="AK749" s="232"/>
      <c r="AL749" s="232"/>
      <c r="AM749" s="232"/>
      <c r="AN749" s="232"/>
      <c r="AO749" s="232"/>
      <c r="AP749" s="232"/>
      <c r="AQ749" s="232"/>
      <c r="AR749" s="232"/>
    </row>
    <row r="750" spans="1:44" x14ac:dyDescent="0.2">
      <c r="A750" s="232"/>
      <c r="B750" s="295" t="s">
        <v>1175</v>
      </c>
      <c r="C750" s="296" t="b">
        <f t="shared" si="11"/>
        <v>0</v>
      </c>
      <c r="D750" s="7"/>
      <c r="E750" s="287">
        <v>2.33</v>
      </c>
      <c r="F750" s="287">
        <v>2.42</v>
      </c>
      <c r="G750" s="287">
        <v>2.5199999999999996</v>
      </c>
      <c r="H750" s="287">
        <v>2.6099999999999994</v>
      </c>
      <c r="I750" s="287">
        <v>2.7</v>
      </c>
      <c r="J750" s="287">
        <v>2.8</v>
      </c>
      <c r="K750" s="287">
        <v>2.91</v>
      </c>
      <c r="L750" s="287">
        <v>3.01</v>
      </c>
      <c r="M750" s="287">
        <v>3.0999999999999996</v>
      </c>
      <c r="N750" s="288">
        <f>M750*(1+Assumptions!$G$48)</f>
        <v>3.0999999999999996</v>
      </c>
      <c r="O750" s="288">
        <f>N750*(1+Assumptions!$G$48)</f>
        <v>3.0999999999999996</v>
      </c>
      <c r="P750" s="288">
        <f>O750*(1+Assumptions!$G$48)</f>
        <v>3.0999999999999996</v>
      </c>
      <c r="Q750" s="288">
        <f>P750*(1+Assumptions!$G$48)</f>
        <v>3.0999999999999996</v>
      </c>
      <c r="R750" s="288">
        <f>Q750*(1+Assumptions!$G$48)</f>
        <v>3.0999999999999996</v>
      </c>
      <c r="S750" s="288">
        <f>R750*(1+Assumptions!$G$48)</f>
        <v>3.0999999999999996</v>
      </c>
      <c r="T750" s="288">
        <f>S750*(1+Assumptions!$G$48)</f>
        <v>3.0999999999999996</v>
      </c>
      <c r="U750" s="288">
        <f>T750*(1+Assumptions!$G$48)</f>
        <v>3.0999999999999996</v>
      </c>
      <c r="V750" s="288">
        <f>U750*(1+Assumptions!$G$48)</f>
        <v>3.0999999999999996</v>
      </c>
      <c r="W750" s="288">
        <f>V750*(1+Assumptions!$G$48)</f>
        <v>3.0999999999999996</v>
      </c>
      <c r="X750" s="288">
        <f>W750*(1+Assumptions!$G$48)</f>
        <v>3.0999999999999996</v>
      </c>
      <c r="Y750" s="232"/>
      <c r="Z750" s="232"/>
      <c r="AA750" s="232"/>
      <c r="AB750" s="232"/>
      <c r="AC750" s="232"/>
      <c r="AD750" s="232"/>
      <c r="AE750" s="232"/>
      <c r="AF750" s="232"/>
      <c r="AG750" s="232"/>
      <c r="AH750" s="232"/>
      <c r="AI750" s="232"/>
      <c r="AJ750" s="232"/>
      <c r="AK750" s="232"/>
      <c r="AL750" s="232"/>
      <c r="AM750" s="232"/>
      <c r="AN750" s="232"/>
      <c r="AO750" s="232"/>
      <c r="AP750" s="232"/>
      <c r="AQ750" s="232"/>
      <c r="AR750" s="232"/>
    </row>
    <row r="751" spans="1:44" x14ac:dyDescent="0.2">
      <c r="A751" s="232"/>
      <c r="B751" s="295" t="s">
        <v>1176</v>
      </c>
      <c r="C751" s="296" t="b">
        <f t="shared" si="11"/>
        <v>0</v>
      </c>
      <c r="D751" s="7"/>
      <c r="E751" s="287">
        <v>1.8</v>
      </c>
      <c r="F751" s="287">
        <v>1.81</v>
      </c>
      <c r="G751" s="287">
        <v>1.82</v>
      </c>
      <c r="H751" s="287">
        <v>1.84</v>
      </c>
      <c r="I751" s="287">
        <v>1.85</v>
      </c>
      <c r="J751" s="287">
        <v>1.86</v>
      </c>
      <c r="K751" s="287">
        <v>1.87</v>
      </c>
      <c r="L751" s="287">
        <v>1.89</v>
      </c>
      <c r="M751" s="287">
        <v>1.91</v>
      </c>
      <c r="N751" s="288">
        <f>M751*(1+Assumptions!$G$48)</f>
        <v>1.91</v>
      </c>
      <c r="O751" s="288">
        <f>N751*(1+Assumptions!$G$48)</f>
        <v>1.91</v>
      </c>
      <c r="P751" s="288">
        <f>O751*(1+Assumptions!$G$48)</f>
        <v>1.91</v>
      </c>
      <c r="Q751" s="288">
        <f>P751*(1+Assumptions!$G$48)</f>
        <v>1.91</v>
      </c>
      <c r="R751" s="288">
        <f>Q751*(1+Assumptions!$G$48)</f>
        <v>1.91</v>
      </c>
      <c r="S751" s="288">
        <f>R751*(1+Assumptions!$G$48)</f>
        <v>1.91</v>
      </c>
      <c r="T751" s="288">
        <f>S751*(1+Assumptions!$G$48)</f>
        <v>1.91</v>
      </c>
      <c r="U751" s="288">
        <f>T751*(1+Assumptions!$G$48)</f>
        <v>1.91</v>
      </c>
      <c r="V751" s="288">
        <f>U751*(1+Assumptions!$G$48)</f>
        <v>1.91</v>
      </c>
      <c r="W751" s="288">
        <f>V751*(1+Assumptions!$G$48)</f>
        <v>1.91</v>
      </c>
      <c r="X751" s="288">
        <f>W751*(1+Assumptions!$G$48)</f>
        <v>1.91</v>
      </c>
      <c r="Y751" s="232"/>
      <c r="Z751" s="232"/>
      <c r="AA751" s="232"/>
      <c r="AB751" s="232"/>
      <c r="AC751" s="232"/>
      <c r="AD751" s="232"/>
      <c r="AE751" s="232"/>
      <c r="AF751" s="232"/>
      <c r="AG751" s="232"/>
      <c r="AH751" s="232"/>
      <c r="AI751" s="232"/>
      <c r="AJ751" s="232"/>
      <c r="AK751" s="232"/>
      <c r="AL751" s="232"/>
      <c r="AM751" s="232"/>
      <c r="AN751" s="232"/>
      <c r="AO751" s="232"/>
      <c r="AP751" s="232"/>
      <c r="AQ751" s="232"/>
      <c r="AR751" s="232"/>
    </row>
    <row r="752" spans="1:44" x14ac:dyDescent="0.2">
      <c r="A752" s="232"/>
      <c r="B752" s="295" t="s">
        <v>1177</v>
      </c>
      <c r="C752" s="296" t="b">
        <f t="shared" si="11"/>
        <v>0</v>
      </c>
      <c r="D752" s="7"/>
      <c r="E752" s="287">
        <v>6.4499999999999993</v>
      </c>
      <c r="F752" s="287">
        <v>6.4599999999999991</v>
      </c>
      <c r="G752" s="287">
        <v>6.47</v>
      </c>
      <c r="H752" s="287">
        <v>6.47</v>
      </c>
      <c r="I752" s="287">
        <v>6.4799999999999995</v>
      </c>
      <c r="J752" s="287">
        <v>6.4799999999999995</v>
      </c>
      <c r="K752" s="287">
        <v>6.5</v>
      </c>
      <c r="L752" s="287">
        <v>6.5399999999999991</v>
      </c>
      <c r="M752" s="287">
        <v>6.57</v>
      </c>
      <c r="N752" s="288">
        <f>M752*(1+Assumptions!$G$48)</f>
        <v>6.57</v>
      </c>
      <c r="O752" s="288">
        <f>N752*(1+Assumptions!$G$48)</f>
        <v>6.57</v>
      </c>
      <c r="P752" s="288">
        <f>O752*(1+Assumptions!$G$48)</f>
        <v>6.57</v>
      </c>
      <c r="Q752" s="288">
        <f>P752*(1+Assumptions!$G$48)</f>
        <v>6.57</v>
      </c>
      <c r="R752" s="288">
        <f>Q752*(1+Assumptions!$G$48)</f>
        <v>6.57</v>
      </c>
      <c r="S752" s="288">
        <f>R752*(1+Assumptions!$G$48)</f>
        <v>6.57</v>
      </c>
      <c r="T752" s="288">
        <f>S752*(1+Assumptions!$G$48)</f>
        <v>6.57</v>
      </c>
      <c r="U752" s="288">
        <f>T752*(1+Assumptions!$G$48)</f>
        <v>6.57</v>
      </c>
      <c r="V752" s="288">
        <f>U752*(1+Assumptions!$G$48)</f>
        <v>6.57</v>
      </c>
      <c r="W752" s="288">
        <f>V752*(1+Assumptions!$G$48)</f>
        <v>6.57</v>
      </c>
      <c r="X752" s="288">
        <f>W752*(1+Assumptions!$G$48)</f>
        <v>6.57</v>
      </c>
      <c r="Y752" s="232"/>
      <c r="Z752" s="232"/>
      <c r="AA752" s="232"/>
      <c r="AB752" s="232"/>
      <c r="AC752" s="232"/>
      <c r="AD752" s="232"/>
      <c r="AE752" s="232"/>
      <c r="AF752" s="232"/>
      <c r="AG752" s="232"/>
      <c r="AH752" s="232"/>
      <c r="AI752" s="232"/>
      <c r="AJ752" s="232"/>
      <c r="AK752" s="232"/>
      <c r="AL752" s="232"/>
      <c r="AM752" s="232"/>
      <c r="AN752" s="232"/>
      <c r="AO752" s="232"/>
      <c r="AP752" s="232"/>
      <c r="AQ752" s="232"/>
      <c r="AR752" s="232"/>
    </row>
    <row r="753" spans="1:44" x14ac:dyDescent="0.2">
      <c r="A753" s="232"/>
      <c r="B753" s="295" t="s">
        <v>1178</v>
      </c>
      <c r="C753" s="296" t="b">
        <f t="shared" si="11"/>
        <v>0</v>
      </c>
      <c r="D753" s="7"/>
      <c r="E753" s="287">
        <v>4.3</v>
      </c>
      <c r="F753" s="287">
        <v>5.1399999999999988</v>
      </c>
      <c r="G753" s="287">
        <v>5.34</v>
      </c>
      <c r="H753" s="287">
        <v>5.3599999999999994</v>
      </c>
      <c r="I753" s="287">
        <v>5.3599999999999994</v>
      </c>
      <c r="J753" s="287">
        <v>5.37</v>
      </c>
      <c r="K753" s="287">
        <v>5.39</v>
      </c>
      <c r="L753" s="287">
        <v>5.43</v>
      </c>
      <c r="M753" s="287">
        <v>5.45</v>
      </c>
      <c r="N753" s="288">
        <f>M753*(1+Assumptions!$G$48)</f>
        <v>5.45</v>
      </c>
      <c r="O753" s="288">
        <f>N753*(1+Assumptions!$G$48)</f>
        <v>5.45</v>
      </c>
      <c r="P753" s="288">
        <f>O753*(1+Assumptions!$G$48)</f>
        <v>5.45</v>
      </c>
      <c r="Q753" s="288">
        <f>P753*(1+Assumptions!$G$48)</f>
        <v>5.45</v>
      </c>
      <c r="R753" s="288">
        <f>Q753*(1+Assumptions!$G$48)</f>
        <v>5.45</v>
      </c>
      <c r="S753" s="288">
        <f>R753*(1+Assumptions!$G$48)</f>
        <v>5.45</v>
      </c>
      <c r="T753" s="288">
        <f>S753*(1+Assumptions!$G$48)</f>
        <v>5.45</v>
      </c>
      <c r="U753" s="288">
        <f>T753*(1+Assumptions!$G$48)</f>
        <v>5.45</v>
      </c>
      <c r="V753" s="288">
        <f>U753*(1+Assumptions!$G$48)</f>
        <v>5.45</v>
      </c>
      <c r="W753" s="288">
        <f>V753*(1+Assumptions!$G$48)</f>
        <v>5.45</v>
      </c>
      <c r="X753" s="288">
        <f>W753*(1+Assumptions!$G$48)</f>
        <v>5.45</v>
      </c>
      <c r="Y753" s="232"/>
      <c r="Z753" s="232"/>
      <c r="AA753" s="232"/>
      <c r="AB753" s="232"/>
      <c r="AC753" s="232"/>
      <c r="AD753" s="232"/>
      <c r="AE753" s="232"/>
      <c r="AF753" s="232"/>
      <c r="AG753" s="232"/>
      <c r="AH753" s="232"/>
      <c r="AI753" s="232"/>
      <c r="AJ753" s="232"/>
      <c r="AK753" s="232"/>
      <c r="AL753" s="232"/>
      <c r="AM753" s="232"/>
      <c r="AN753" s="232"/>
      <c r="AO753" s="232"/>
      <c r="AP753" s="232"/>
      <c r="AQ753" s="232"/>
      <c r="AR753" s="232"/>
    </row>
    <row r="754" spans="1:44" x14ac:dyDescent="0.2">
      <c r="A754" s="232"/>
      <c r="B754" s="295" t="s">
        <v>1179</v>
      </c>
      <c r="C754" s="296" t="b">
        <f t="shared" si="11"/>
        <v>0</v>
      </c>
      <c r="D754" s="7"/>
      <c r="E754" s="287">
        <v>0</v>
      </c>
      <c r="F754" s="287">
        <v>0</v>
      </c>
      <c r="G754" s="287">
        <v>0</v>
      </c>
      <c r="H754" s="287">
        <v>0</v>
      </c>
      <c r="I754" s="287">
        <v>0</v>
      </c>
      <c r="J754" s="287">
        <v>0</v>
      </c>
      <c r="K754" s="287">
        <v>0</v>
      </c>
      <c r="L754" s="287">
        <v>0</v>
      </c>
      <c r="M754" s="287">
        <v>0</v>
      </c>
      <c r="N754" s="288">
        <f>M754*(1+Assumptions!$G$48)</f>
        <v>0</v>
      </c>
      <c r="O754" s="288">
        <f>N754*(1+Assumptions!$G$48)</f>
        <v>0</v>
      </c>
      <c r="P754" s="288">
        <f>O754*(1+Assumptions!$G$48)</f>
        <v>0</v>
      </c>
      <c r="Q754" s="288">
        <f>P754*(1+Assumptions!$G$48)</f>
        <v>0</v>
      </c>
      <c r="R754" s="288">
        <f>Q754*(1+Assumptions!$G$48)</f>
        <v>0</v>
      </c>
      <c r="S754" s="288">
        <f>R754*(1+Assumptions!$G$48)</f>
        <v>0</v>
      </c>
      <c r="T754" s="288">
        <f>S754*(1+Assumptions!$G$48)</f>
        <v>0</v>
      </c>
      <c r="U754" s="288">
        <f>T754*(1+Assumptions!$G$48)</f>
        <v>0</v>
      </c>
      <c r="V754" s="288">
        <f>U754*(1+Assumptions!$G$48)</f>
        <v>0</v>
      </c>
      <c r="W754" s="288">
        <f>V754*(1+Assumptions!$G$48)</f>
        <v>0</v>
      </c>
      <c r="X754" s="288">
        <f>W754*(1+Assumptions!$G$48)</f>
        <v>0</v>
      </c>
      <c r="Y754" s="232"/>
      <c r="Z754" s="232"/>
      <c r="AA754" s="232"/>
      <c r="AB754" s="232"/>
      <c r="AC754" s="232"/>
      <c r="AD754" s="232"/>
      <c r="AE754" s="232"/>
      <c r="AF754" s="232"/>
      <c r="AG754" s="232"/>
      <c r="AH754" s="232"/>
      <c r="AI754" s="232"/>
      <c r="AJ754" s="232"/>
      <c r="AK754" s="232"/>
      <c r="AL754" s="232"/>
      <c r="AM754" s="232"/>
      <c r="AN754" s="232"/>
      <c r="AO754" s="232"/>
      <c r="AP754" s="232"/>
      <c r="AQ754" s="232"/>
      <c r="AR754" s="232"/>
    </row>
    <row r="755" spans="1:44" x14ac:dyDescent="0.2">
      <c r="A755" s="232"/>
      <c r="B755" s="295" t="s">
        <v>1180</v>
      </c>
      <c r="C755" s="296" t="b">
        <f t="shared" si="11"/>
        <v>0</v>
      </c>
      <c r="D755" s="7"/>
      <c r="E755" s="287">
        <v>8.65</v>
      </c>
      <c r="F755" s="287">
        <v>8.66</v>
      </c>
      <c r="G755" s="287">
        <v>8.67</v>
      </c>
      <c r="H755" s="287">
        <v>8.68</v>
      </c>
      <c r="I755" s="287">
        <v>8.68</v>
      </c>
      <c r="J755" s="287">
        <v>8.69</v>
      </c>
      <c r="K755" s="287">
        <v>8.7200000000000006</v>
      </c>
      <c r="L755" s="287">
        <v>8.77</v>
      </c>
      <c r="M755" s="287">
        <v>8.82</v>
      </c>
      <c r="N755" s="288">
        <f>M755*(1+Assumptions!$G$48)</f>
        <v>8.82</v>
      </c>
      <c r="O755" s="288">
        <f>N755*(1+Assumptions!$G$48)</f>
        <v>8.82</v>
      </c>
      <c r="P755" s="288">
        <f>O755*(1+Assumptions!$G$48)</f>
        <v>8.82</v>
      </c>
      <c r="Q755" s="288">
        <f>P755*(1+Assumptions!$G$48)</f>
        <v>8.82</v>
      </c>
      <c r="R755" s="288">
        <f>Q755*(1+Assumptions!$G$48)</f>
        <v>8.82</v>
      </c>
      <c r="S755" s="288">
        <f>R755*(1+Assumptions!$G$48)</f>
        <v>8.82</v>
      </c>
      <c r="T755" s="288">
        <f>S755*(1+Assumptions!$G$48)</f>
        <v>8.82</v>
      </c>
      <c r="U755" s="288">
        <f>T755*(1+Assumptions!$G$48)</f>
        <v>8.82</v>
      </c>
      <c r="V755" s="288">
        <f>U755*(1+Assumptions!$G$48)</f>
        <v>8.82</v>
      </c>
      <c r="W755" s="288">
        <f>V755*(1+Assumptions!$G$48)</f>
        <v>8.82</v>
      </c>
      <c r="X755" s="288">
        <f>W755*(1+Assumptions!$G$48)</f>
        <v>8.82</v>
      </c>
      <c r="Y755" s="232"/>
      <c r="Z755" s="232"/>
      <c r="AA755" s="232"/>
      <c r="AB755" s="232"/>
      <c r="AC755" s="232"/>
      <c r="AD755" s="232"/>
      <c r="AE755" s="232"/>
      <c r="AF755" s="232"/>
      <c r="AG755" s="232"/>
      <c r="AH755" s="232"/>
      <c r="AI755" s="232"/>
      <c r="AJ755" s="232"/>
      <c r="AK755" s="232"/>
      <c r="AL755" s="232"/>
      <c r="AM755" s="232"/>
      <c r="AN755" s="232"/>
      <c r="AO755" s="232"/>
      <c r="AP755" s="232"/>
      <c r="AQ755" s="232"/>
      <c r="AR755" s="232"/>
    </row>
    <row r="756" spans="1:44" x14ac:dyDescent="0.2">
      <c r="A756" s="232"/>
      <c r="B756" s="295" t="s">
        <v>1181</v>
      </c>
      <c r="C756" s="296" t="b">
        <f t="shared" si="11"/>
        <v>0</v>
      </c>
      <c r="D756" s="7"/>
      <c r="E756" s="287">
        <v>3.38</v>
      </c>
      <c r="F756" s="287">
        <v>3.3899999999999997</v>
      </c>
      <c r="G756" s="287">
        <v>3.41</v>
      </c>
      <c r="H756" s="287">
        <v>3.4299999999999997</v>
      </c>
      <c r="I756" s="287">
        <v>3.44</v>
      </c>
      <c r="J756" s="287">
        <v>3.45</v>
      </c>
      <c r="K756" s="287">
        <v>3.4699999999999998</v>
      </c>
      <c r="L756" s="287">
        <v>3.5</v>
      </c>
      <c r="M756" s="287">
        <v>3.5299999999999994</v>
      </c>
      <c r="N756" s="288">
        <f>M756*(1+Assumptions!$G$48)</f>
        <v>3.5299999999999994</v>
      </c>
      <c r="O756" s="288">
        <f>N756*(1+Assumptions!$G$48)</f>
        <v>3.5299999999999994</v>
      </c>
      <c r="P756" s="288">
        <f>O756*(1+Assumptions!$G$48)</f>
        <v>3.5299999999999994</v>
      </c>
      <c r="Q756" s="288">
        <f>P756*(1+Assumptions!$G$48)</f>
        <v>3.5299999999999994</v>
      </c>
      <c r="R756" s="288">
        <f>Q756*(1+Assumptions!$G$48)</f>
        <v>3.5299999999999994</v>
      </c>
      <c r="S756" s="288">
        <f>R756*(1+Assumptions!$G$48)</f>
        <v>3.5299999999999994</v>
      </c>
      <c r="T756" s="288">
        <f>S756*(1+Assumptions!$G$48)</f>
        <v>3.5299999999999994</v>
      </c>
      <c r="U756" s="288">
        <f>T756*(1+Assumptions!$G$48)</f>
        <v>3.5299999999999994</v>
      </c>
      <c r="V756" s="288">
        <f>U756*(1+Assumptions!$G$48)</f>
        <v>3.5299999999999994</v>
      </c>
      <c r="W756" s="288">
        <f>V756*(1+Assumptions!$G$48)</f>
        <v>3.5299999999999994</v>
      </c>
      <c r="X756" s="288">
        <f>W756*(1+Assumptions!$G$48)</f>
        <v>3.5299999999999994</v>
      </c>
      <c r="Y756" s="232"/>
      <c r="Z756" s="232"/>
      <c r="AA756" s="232"/>
      <c r="AB756" s="232"/>
      <c r="AC756" s="232"/>
      <c r="AD756" s="232"/>
      <c r="AE756" s="232"/>
      <c r="AF756" s="232"/>
      <c r="AG756" s="232"/>
      <c r="AH756" s="232"/>
      <c r="AI756" s="232"/>
      <c r="AJ756" s="232"/>
      <c r="AK756" s="232"/>
      <c r="AL756" s="232"/>
      <c r="AM756" s="232"/>
      <c r="AN756" s="232"/>
      <c r="AO756" s="232"/>
      <c r="AP756" s="232"/>
      <c r="AQ756" s="232"/>
      <c r="AR756" s="232"/>
    </row>
    <row r="757" spans="1:44" x14ac:dyDescent="0.2">
      <c r="A757" s="232"/>
      <c r="B757" s="295" t="s">
        <v>1182</v>
      </c>
      <c r="C757" s="296" t="b">
        <f t="shared" si="11"/>
        <v>0</v>
      </c>
      <c r="D757" s="7"/>
      <c r="E757" s="287">
        <v>0.22</v>
      </c>
      <c r="F757" s="287">
        <v>0.23</v>
      </c>
      <c r="G757" s="287">
        <v>0.24</v>
      </c>
      <c r="H757" s="287">
        <v>0.25</v>
      </c>
      <c r="I757" s="287">
        <v>0.25</v>
      </c>
      <c r="J757" s="287">
        <v>0.26</v>
      </c>
      <c r="K757" s="287">
        <v>0.27</v>
      </c>
      <c r="L757" s="287">
        <v>0.28000000000000003</v>
      </c>
      <c r="M757" s="287">
        <v>0.28000000000000003</v>
      </c>
      <c r="N757" s="288">
        <f>M757*(1+Assumptions!$G$48)</f>
        <v>0.28000000000000003</v>
      </c>
      <c r="O757" s="288">
        <f>N757*(1+Assumptions!$G$48)</f>
        <v>0.28000000000000003</v>
      </c>
      <c r="P757" s="288">
        <f>O757*(1+Assumptions!$G$48)</f>
        <v>0.28000000000000003</v>
      </c>
      <c r="Q757" s="288">
        <f>P757*(1+Assumptions!$G$48)</f>
        <v>0.28000000000000003</v>
      </c>
      <c r="R757" s="288">
        <f>Q757*(1+Assumptions!$G$48)</f>
        <v>0.28000000000000003</v>
      </c>
      <c r="S757" s="288">
        <f>R757*(1+Assumptions!$G$48)</f>
        <v>0.28000000000000003</v>
      </c>
      <c r="T757" s="288">
        <f>S757*(1+Assumptions!$G$48)</f>
        <v>0.28000000000000003</v>
      </c>
      <c r="U757" s="288">
        <f>T757*(1+Assumptions!$G$48)</f>
        <v>0.28000000000000003</v>
      </c>
      <c r="V757" s="288">
        <f>U757*(1+Assumptions!$G$48)</f>
        <v>0.28000000000000003</v>
      </c>
      <c r="W757" s="288">
        <f>V757*(1+Assumptions!$G$48)</f>
        <v>0.28000000000000003</v>
      </c>
      <c r="X757" s="288">
        <f>W757*(1+Assumptions!$G$48)</f>
        <v>0.28000000000000003</v>
      </c>
      <c r="Y757" s="232"/>
      <c r="Z757" s="232"/>
      <c r="AA757" s="232"/>
      <c r="AB757" s="232"/>
      <c r="AC757" s="232"/>
      <c r="AD757" s="232"/>
      <c r="AE757" s="232"/>
      <c r="AF757" s="232"/>
      <c r="AG757" s="232"/>
      <c r="AH757" s="232"/>
      <c r="AI757" s="232"/>
      <c r="AJ757" s="232"/>
      <c r="AK757" s="232"/>
      <c r="AL757" s="232"/>
      <c r="AM757" s="232"/>
      <c r="AN757" s="232"/>
      <c r="AO757" s="232"/>
      <c r="AP757" s="232"/>
      <c r="AQ757" s="232"/>
      <c r="AR757" s="232"/>
    </row>
    <row r="758" spans="1:44" x14ac:dyDescent="0.2">
      <c r="A758" s="232"/>
      <c r="B758" s="295" t="s">
        <v>1183</v>
      </c>
      <c r="C758" s="296" t="b">
        <f t="shared" si="11"/>
        <v>0</v>
      </c>
      <c r="D758" s="7"/>
      <c r="E758" s="287">
        <v>3.32</v>
      </c>
      <c r="F758" s="287">
        <v>3.3499999999999996</v>
      </c>
      <c r="G758" s="287">
        <v>3.41</v>
      </c>
      <c r="H758" s="287">
        <v>3.46</v>
      </c>
      <c r="I758" s="287">
        <v>3.48</v>
      </c>
      <c r="J758" s="287">
        <v>3.5</v>
      </c>
      <c r="K758" s="287">
        <v>3.5699999999999994</v>
      </c>
      <c r="L758" s="287">
        <v>3.6499999999999995</v>
      </c>
      <c r="M758" s="287">
        <v>3.67</v>
      </c>
      <c r="N758" s="288">
        <f>M758*(1+Assumptions!$G$48)</f>
        <v>3.67</v>
      </c>
      <c r="O758" s="288">
        <f>N758*(1+Assumptions!$G$48)</f>
        <v>3.67</v>
      </c>
      <c r="P758" s="288">
        <f>O758*(1+Assumptions!$G$48)</f>
        <v>3.67</v>
      </c>
      <c r="Q758" s="288">
        <f>P758*(1+Assumptions!$G$48)</f>
        <v>3.67</v>
      </c>
      <c r="R758" s="288">
        <f>Q758*(1+Assumptions!$G$48)</f>
        <v>3.67</v>
      </c>
      <c r="S758" s="288">
        <f>R758*(1+Assumptions!$G$48)</f>
        <v>3.67</v>
      </c>
      <c r="T758" s="288">
        <f>S758*(1+Assumptions!$G$48)</f>
        <v>3.67</v>
      </c>
      <c r="U758" s="288">
        <f>T758*(1+Assumptions!$G$48)</f>
        <v>3.67</v>
      </c>
      <c r="V758" s="288">
        <f>U758*(1+Assumptions!$G$48)</f>
        <v>3.67</v>
      </c>
      <c r="W758" s="288">
        <f>V758*(1+Assumptions!$G$48)</f>
        <v>3.67</v>
      </c>
      <c r="X758" s="288">
        <f>W758*(1+Assumptions!$G$48)</f>
        <v>3.67</v>
      </c>
      <c r="Y758" s="232"/>
      <c r="Z758" s="232"/>
      <c r="AA758" s="232"/>
      <c r="AB758" s="232"/>
      <c r="AC758" s="232"/>
      <c r="AD758" s="232"/>
      <c r="AE758" s="232"/>
      <c r="AF758" s="232"/>
      <c r="AG758" s="232"/>
      <c r="AH758" s="232"/>
      <c r="AI758" s="232"/>
      <c r="AJ758" s="232"/>
      <c r="AK758" s="232"/>
      <c r="AL758" s="232"/>
      <c r="AM758" s="232"/>
      <c r="AN758" s="232"/>
      <c r="AO758" s="232"/>
      <c r="AP758" s="232"/>
      <c r="AQ758" s="232"/>
      <c r="AR758" s="232"/>
    </row>
    <row r="759" spans="1:44" x14ac:dyDescent="0.2">
      <c r="A759" s="232"/>
      <c r="B759" s="295" t="s">
        <v>1184</v>
      </c>
      <c r="C759" s="296" t="b">
        <f t="shared" si="11"/>
        <v>0</v>
      </c>
      <c r="D759" s="7"/>
      <c r="E759" s="287">
        <v>2.0299999999999998</v>
      </c>
      <c r="F759" s="287">
        <v>2.08</v>
      </c>
      <c r="G759" s="287">
        <v>2.14</v>
      </c>
      <c r="H759" s="287">
        <v>2.19</v>
      </c>
      <c r="I759" s="287">
        <v>2.2200000000000002</v>
      </c>
      <c r="J759" s="287">
        <v>2.25</v>
      </c>
      <c r="K759" s="287">
        <v>2.3199999999999998</v>
      </c>
      <c r="L759" s="287">
        <v>2.4</v>
      </c>
      <c r="M759" s="287">
        <v>2.42</v>
      </c>
      <c r="N759" s="288">
        <f>M759*(1+Assumptions!$G$48)</f>
        <v>2.42</v>
      </c>
      <c r="O759" s="288">
        <f>N759*(1+Assumptions!$G$48)</f>
        <v>2.42</v>
      </c>
      <c r="P759" s="288">
        <f>O759*(1+Assumptions!$G$48)</f>
        <v>2.42</v>
      </c>
      <c r="Q759" s="288">
        <f>P759*(1+Assumptions!$G$48)</f>
        <v>2.42</v>
      </c>
      <c r="R759" s="288">
        <f>Q759*(1+Assumptions!$G$48)</f>
        <v>2.42</v>
      </c>
      <c r="S759" s="288">
        <f>R759*(1+Assumptions!$G$48)</f>
        <v>2.42</v>
      </c>
      <c r="T759" s="288">
        <f>S759*(1+Assumptions!$G$48)</f>
        <v>2.42</v>
      </c>
      <c r="U759" s="288">
        <f>T759*(1+Assumptions!$G$48)</f>
        <v>2.42</v>
      </c>
      <c r="V759" s="288">
        <f>U759*(1+Assumptions!$G$48)</f>
        <v>2.42</v>
      </c>
      <c r="W759" s="288">
        <f>V759*(1+Assumptions!$G$48)</f>
        <v>2.42</v>
      </c>
      <c r="X759" s="288">
        <f>W759*(1+Assumptions!$G$48)</f>
        <v>2.42</v>
      </c>
      <c r="Y759" s="232"/>
      <c r="Z759" s="232"/>
      <c r="AA759" s="232"/>
      <c r="AB759" s="232"/>
      <c r="AC759" s="232"/>
      <c r="AD759" s="232"/>
      <c r="AE759" s="232"/>
      <c r="AF759" s="232"/>
      <c r="AG759" s="232"/>
      <c r="AH759" s="232"/>
      <c r="AI759" s="232"/>
      <c r="AJ759" s="232"/>
      <c r="AK759" s="232"/>
      <c r="AL759" s="232"/>
      <c r="AM759" s="232"/>
      <c r="AN759" s="232"/>
      <c r="AO759" s="232"/>
      <c r="AP759" s="232"/>
      <c r="AQ759" s="232"/>
      <c r="AR759" s="232"/>
    </row>
    <row r="760" spans="1:44" x14ac:dyDescent="0.2">
      <c r="A760" s="232"/>
      <c r="B760" s="295" t="s">
        <v>1185</v>
      </c>
      <c r="C760" s="296" t="b">
        <f t="shared" si="11"/>
        <v>0</v>
      </c>
      <c r="D760" s="7"/>
      <c r="E760" s="287">
        <v>3.45</v>
      </c>
      <c r="F760" s="287">
        <v>3.4699999999999998</v>
      </c>
      <c r="G760" s="287">
        <v>3.48</v>
      </c>
      <c r="H760" s="287">
        <v>3.49</v>
      </c>
      <c r="I760" s="287">
        <v>3.48</v>
      </c>
      <c r="J760" s="287">
        <v>3.49</v>
      </c>
      <c r="K760" s="287">
        <v>3.51</v>
      </c>
      <c r="L760" s="287">
        <v>3.5299999999999994</v>
      </c>
      <c r="M760" s="287">
        <v>3.54</v>
      </c>
      <c r="N760" s="288">
        <f>M760*(1+Assumptions!$G$48)</f>
        <v>3.54</v>
      </c>
      <c r="O760" s="288">
        <f>N760*(1+Assumptions!$G$48)</f>
        <v>3.54</v>
      </c>
      <c r="P760" s="288">
        <f>O760*(1+Assumptions!$G$48)</f>
        <v>3.54</v>
      </c>
      <c r="Q760" s="288">
        <f>P760*(1+Assumptions!$G$48)</f>
        <v>3.54</v>
      </c>
      <c r="R760" s="288">
        <f>Q760*(1+Assumptions!$G$48)</f>
        <v>3.54</v>
      </c>
      <c r="S760" s="288">
        <f>R760*(1+Assumptions!$G$48)</f>
        <v>3.54</v>
      </c>
      <c r="T760" s="288">
        <f>S760*(1+Assumptions!$G$48)</f>
        <v>3.54</v>
      </c>
      <c r="U760" s="288">
        <f>T760*(1+Assumptions!$G$48)</f>
        <v>3.54</v>
      </c>
      <c r="V760" s="288">
        <f>U760*(1+Assumptions!$G$48)</f>
        <v>3.54</v>
      </c>
      <c r="W760" s="288">
        <f>V760*(1+Assumptions!$G$48)</f>
        <v>3.54</v>
      </c>
      <c r="X760" s="288">
        <f>W760*(1+Assumptions!$G$48)</f>
        <v>3.54</v>
      </c>
      <c r="Y760" s="232"/>
      <c r="Z760" s="232"/>
      <c r="AA760" s="232"/>
      <c r="AB760" s="232"/>
      <c r="AC760" s="232"/>
      <c r="AD760" s="232"/>
      <c r="AE760" s="232"/>
      <c r="AF760" s="232"/>
      <c r="AG760" s="232"/>
      <c r="AH760" s="232"/>
      <c r="AI760" s="232"/>
      <c r="AJ760" s="232"/>
      <c r="AK760" s="232"/>
      <c r="AL760" s="232"/>
      <c r="AM760" s="232"/>
      <c r="AN760" s="232"/>
      <c r="AO760" s="232"/>
      <c r="AP760" s="232"/>
      <c r="AQ760" s="232"/>
      <c r="AR760" s="232"/>
    </row>
    <row r="761" spans="1:44" x14ac:dyDescent="0.2">
      <c r="A761" s="232"/>
      <c r="B761" s="295" t="s">
        <v>1186</v>
      </c>
      <c r="C761" s="296" t="b">
        <f t="shared" si="11"/>
        <v>0</v>
      </c>
      <c r="D761" s="7"/>
      <c r="E761" s="287">
        <v>2.86</v>
      </c>
      <c r="F761" s="287">
        <v>2.97</v>
      </c>
      <c r="G761" s="287">
        <v>3.0799999999999996</v>
      </c>
      <c r="H761" s="287">
        <v>3.1799999999999997</v>
      </c>
      <c r="I761" s="287">
        <v>3.28</v>
      </c>
      <c r="J761" s="287">
        <v>3.37</v>
      </c>
      <c r="K761" s="287">
        <v>3.48</v>
      </c>
      <c r="L761" s="287">
        <v>3.58</v>
      </c>
      <c r="M761" s="287">
        <v>3.68</v>
      </c>
      <c r="N761" s="288">
        <f>M761*(1+Assumptions!$G$48)</f>
        <v>3.68</v>
      </c>
      <c r="O761" s="288">
        <f>N761*(1+Assumptions!$G$48)</f>
        <v>3.68</v>
      </c>
      <c r="P761" s="288">
        <f>O761*(1+Assumptions!$G$48)</f>
        <v>3.68</v>
      </c>
      <c r="Q761" s="288">
        <f>P761*(1+Assumptions!$G$48)</f>
        <v>3.68</v>
      </c>
      <c r="R761" s="288">
        <f>Q761*(1+Assumptions!$G$48)</f>
        <v>3.68</v>
      </c>
      <c r="S761" s="288">
        <f>R761*(1+Assumptions!$G$48)</f>
        <v>3.68</v>
      </c>
      <c r="T761" s="288">
        <f>S761*(1+Assumptions!$G$48)</f>
        <v>3.68</v>
      </c>
      <c r="U761" s="288">
        <f>T761*(1+Assumptions!$G$48)</f>
        <v>3.68</v>
      </c>
      <c r="V761" s="288">
        <f>U761*(1+Assumptions!$G$48)</f>
        <v>3.68</v>
      </c>
      <c r="W761" s="288">
        <f>V761*(1+Assumptions!$G$48)</f>
        <v>3.68</v>
      </c>
      <c r="X761" s="288">
        <f>W761*(1+Assumptions!$G$48)</f>
        <v>3.68</v>
      </c>
      <c r="Y761" s="232"/>
      <c r="Z761" s="232"/>
      <c r="AA761" s="232"/>
      <c r="AB761" s="232"/>
      <c r="AC761" s="232"/>
      <c r="AD761" s="232"/>
      <c r="AE761" s="232"/>
      <c r="AF761" s="232"/>
      <c r="AG761" s="232"/>
      <c r="AH761" s="232"/>
      <c r="AI761" s="232"/>
      <c r="AJ761" s="232"/>
      <c r="AK761" s="232"/>
      <c r="AL761" s="232"/>
      <c r="AM761" s="232"/>
      <c r="AN761" s="232"/>
      <c r="AO761" s="232"/>
      <c r="AP761" s="232"/>
      <c r="AQ761" s="232"/>
      <c r="AR761" s="232"/>
    </row>
    <row r="762" spans="1:44" x14ac:dyDescent="0.2">
      <c r="A762" s="232"/>
      <c r="B762" s="295" t="s">
        <v>1187</v>
      </c>
      <c r="C762" s="296" t="b">
        <f t="shared" si="11"/>
        <v>0</v>
      </c>
      <c r="D762" s="7"/>
      <c r="E762" s="287">
        <v>0</v>
      </c>
      <c r="F762" s="287">
        <v>0</v>
      </c>
      <c r="G762" s="287">
        <v>0</v>
      </c>
      <c r="H762" s="287">
        <v>0</v>
      </c>
      <c r="I762" s="287">
        <v>0</v>
      </c>
      <c r="J762" s="287">
        <v>0</v>
      </c>
      <c r="K762" s="287">
        <v>0</v>
      </c>
      <c r="L762" s="287">
        <v>0</v>
      </c>
      <c r="M762" s="287">
        <v>0</v>
      </c>
      <c r="N762" s="288">
        <f>M762*(1+Assumptions!$G$48)</f>
        <v>0</v>
      </c>
      <c r="O762" s="288">
        <f>N762*(1+Assumptions!$G$48)</f>
        <v>0</v>
      </c>
      <c r="P762" s="288">
        <f>O762*(1+Assumptions!$G$48)</f>
        <v>0</v>
      </c>
      <c r="Q762" s="288">
        <f>P762*(1+Assumptions!$G$48)</f>
        <v>0</v>
      </c>
      <c r="R762" s="288">
        <f>Q762*(1+Assumptions!$G$48)</f>
        <v>0</v>
      </c>
      <c r="S762" s="288">
        <f>R762*(1+Assumptions!$G$48)</f>
        <v>0</v>
      </c>
      <c r="T762" s="288">
        <f>S762*(1+Assumptions!$G$48)</f>
        <v>0</v>
      </c>
      <c r="U762" s="288">
        <f>T762*(1+Assumptions!$G$48)</f>
        <v>0</v>
      </c>
      <c r="V762" s="288">
        <f>U762*(1+Assumptions!$G$48)</f>
        <v>0</v>
      </c>
      <c r="W762" s="288">
        <f>V762*(1+Assumptions!$G$48)</f>
        <v>0</v>
      </c>
      <c r="X762" s="288">
        <f>W762*(1+Assumptions!$G$48)</f>
        <v>0</v>
      </c>
      <c r="Y762" s="232"/>
      <c r="Z762" s="232"/>
      <c r="AA762" s="232"/>
      <c r="AB762" s="232"/>
      <c r="AC762" s="232"/>
      <c r="AD762" s="232"/>
      <c r="AE762" s="232"/>
      <c r="AF762" s="232"/>
      <c r="AG762" s="232"/>
      <c r="AH762" s="232"/>
      <c r="AI762" s="232"/>
      <c r="AJ762" s="232"/>
      <c r="AK762" s="232"/>
      <c r="AL762" s="232"/>
      <c r="AM762" s="232"/>
      <c r="AN762" s="232"/>
      <c r="AO762" s="232"/>
      <c r="AP762" s="232"/>
      <c r="AQ762" s="232"/>
      <c r="AR762" s="232"/>
    </row>
    <row r="763" spans="1:44" x14ac:dyDescent="0.2">
      <c r="A763" s="232"/>
      <c r="B763" s="295" t="s">
        <v>618</v>
      </c>
      <c r="C763" s="296" t="b">
        <f t="shared" si="11"/>
        <v>0</v>
      </c>
      <c r="D763" s="7"/>
      <c r="E763" s="287">
        <v>4.8899999999999997</v>
      </c>
      <c r="F763" s="287">
        <v>4.84</v>
      </c>
      <c r="G763" s="287">
        <v>4.78</v>
      </c>
      <c r="H763" s="287">
        <v>4.74</v>
      </c>
      <c r="I763" s="287">
        <v>4.66</v>
      </c>
      <c r="J763" s="287">
        <v>4.59</v>
      </c>
      <c r="K763" s="287">
        <v>4.5599999999999996</v>
      </c>
      <c r="L763" s="287">
        <v>4.51</v>
      </c>
      <c r="M763" s="287">
        <v>4.4400000000000004</v>
      </c>
      <c r="N763" s="288">
        <f>M763*(1+Assumptions!$G$48)</f>
        <v>4.4400000000000004</v>
      </c>
      <c r="O763" s="288">
        <f>N763*(1+Assumptions!$G$48)</f>
        <v>4.4400000000000004</v>
      </c>
      <c r="P763" s="288">
        <f>O763*(1+Assumptions!$G$48)</f>
        <v>4.4400000000000004</v>
      </c>
      <c r="Q763" s="288">
        <f>P763*(1+Assumptions!$G$48)</f>
        <v>4.4400000000000004</v>
      </c>
      <c r="R763" s="288">
        <f>Q763*(1+Assumptions!$G$48)</f>
        <v>4.4400000000000004</v>
      </c>
      <c r="S763" s="288">
        <f>R763*(1+Assumptions!$G$48)</f>
        <v>4.4400000000000004</v>
      </c>
      <c r="T763" s="288">
        <f>S763*(1+Assumptions!$G$48)</f>
        <v>4.4400000000000004</v>
      </c>
      <c r="U763" s="288">
        <f>T763*(1+Assumptions!$G$48)</f>
        <v>4.4400000000000004</v>
      </c>
      <c r="V763" s="288">
        <f>U763*(1+Assumptions!$G$48)</f>
        <v>4.4400000000000004</v>
      </c>
      <c r="W763" s="288">
        <f>V763*(1+Assumptions!$G$48)</f>
        <v>4.4400000000000004</v>
      </c>
      <c r="X763" s="288">
        <f>W763*(1+Assumptions!$G$48)</f>
        <v>4.4400000000000004</v>
      </c>
      <c r="Y763" s="232"/>
      <c r="Z763" s="232"/>
      <c r="AA763" s="232"/>
      <c r="AB763" s="232"/>
      <c r="AC763" s="232"/>
      <c r="AD763" s="232"/>
      <c r="AE763" s="232"/>
      <c r="AF763" s="232"/>
      <c r="AG763" s="232"/>
      <c r="AH763" s="232"/>
      <c r="AI763" s="232"/>
      <c r="AJ763" s="232"/>
      <c r="AK763" s="232"/>
      <c r="AL763" s="232"/>
      <c r="AM763" s="232"/>
      <c r="AN763" s="232"/>
      <c r="AO763" s="232"/>
      <c r="AP763" s="232"/>
      <c r="AQ763" s="232"/>
      <c r="AR763" s="232"/>
    </row>
    <row r="764" spans="1:44" x14ac:dyDescent="0.2">
      <c r="A764" s="232"/>
      <c r="B764" s="295" t="s">
        <v>619</v>
      </c>
      <c r="C764" s="296" t="b">
        <f t="shared" si="11"/>
        <v>0</v>
      </c>
      <c r="D764" s="7"/>
      <c r="E764" s="287">
        <v>13.92</v>
      </c>
      <c r="F764" s="287">
        <v>13.729999999999999</v>
      </c>
      <c r="G764" s="287">
        <v>13.71</v>
      </c>
      <c r="H764" s="287">
        <v>13.569999999999999</v>
      </c>
      <c r="I764" s="287">
        <v>13.329999999999998</v>
      </c>
      <c r="J764" s="287">
        <v>13.21</v>
      </c>
      <c r="K764" s="287">
        <v>13.219999999999999</v>
      </c>
      <c r="L764" s="287">
        <v>13.34</v>
      </c>
      <c r="M764" s="287">
        <v>13.1</v>
      </c>
      <c r="N764" s="288">
        <f>M764*(1+Assumptions!$G$48)</f>
        <v>13.1</v>
      </c>
      <c r="O764" s="288">
        <f>N764*(1+Assumptions!$G$48)</f>
        <v>13.1</v>
      </c>
      <c r="P764" s="288">
        <f>O764*(1+Assumptions!$G$48)</f>
        <v>13.1</v>
      </c>
      <c r="Q764" s="288">
        <f>P764*(1+Assumptions!$G$48)</f>
        <v>13.1</v>
      </c>
      <c r="R764" s="288">
        <f>Q764*(1+Assumptions!$G$48)</f>
        <v>13.1</v>
      </c>
      <c r="S764" s="288">
        <f>R764*(1+Assumptions!$G$48)</f>
        <v>13.1</v>
      </c>
      <c r="T764" s="288">
        <f>S764*(1+Assumptions!$G$48)</f>
        <v>13.1</v>
      </c>
      <c r="U764" s="288">
        <f>T764*(1+Assumptions!$G$48)</f>
        <v>13.1</v>
      </c>
      <c r="V764" s="288">
        <f>U764*(1+Assumptions!$G$48)</f>
        <v>13.1</v>
      </c>
      <c r="W764" s="288">
        <f>V764*(1+Assumptions!$G$48)</f>
        <v>13.1</v>
      </c>
      <c r="X764" s="288">
        <f>W764*(1+Assumptions!$G$48)</f>
        <v>13.1</v>
      </c>
      <c r="Y764" s="232"/>
      <c r="Z764" s="232"/>
      <c r="AA764" s="232"/>
      <c r="AB764" s="232"/>
      <c r="AC764" s="232"/>
      <c r="AD764" s="232"/>
      <c r="AE764" s="232"/>
      <c r="AF764" s="232"/>
      <c r="AG764" s="232"/>
      <c r="AH764" s="232"/>
      <c r="AI764" s="232"/>
      <c r="AJ764" s="232"/>
      <c r="AK764" s="232"/>
      <c r="AL764" s="232"/>
      <c r="AM764" s="232"/>
      <c r="AN764" s="232"/>
      <c r="AO764" s="232"/>
      <c r="AP764" s="232"/>
      <c r="AQ764" s="232"/>
      <c r="AR764" s="232"/>
    </row>
    <row r="765" spans="1:44" x14ac:dyDescent="0.2">
      <c r="A765" s="232"/>
      <c r="B765" s="295" t="s">
        <v>620</v>
      </c>
      <c r="C765" s="296" t="b">
        <f t="shared" si="11"/>
        <v>0</v>
      </c>
      <c r="D765" s="7"/>
      <c r="E765" s="287">
        <v>7.98</v>
      </c>
      <c r="F765" s="287">
        <v>7.97</v>
      </c>
      <c r="G765" s="287">
        <v>7.99</v>
      </c>
      <c r="H765" s="287">
        <v>8.01</v>
      </c>
      <c r="I765" s="287">
        <v>7.9499999999999993</v>
      </c>
      <c r="J765" s="287">
        <v>7.91</v>
      </c>
      <c r="K765" s="287">
        <v>7.9499999999999993</v>
      </c>
      <c r="L765" s="287">
        <v>8.01</v>
      </c>
      <c r="M765" s="287">
        <v>7.97</v>
      </c>
      <c r="N765" s="288">
        <f>M765*(1+Assumptions!$G$48)</f>
        <v>7.97</v>
      </c>
      <c r="O765" s="288">
        <f>N765*(1+Assumptions!$G$48)</f>
        <v>7.97</v>
      </c>
      <c r="P765" s="288">
        <f>O765*(1+Assumptions!$G$48)</f>
        <v>7.97</v>
      </c>
      <c r="Q765" s="288">
        <f>P765*(1+Assumptions!$G$48)</f>
        <v>7.97</v>
      </c>
      <c r="R765" s="288">
        <f>Q765*(1+Assumptions!$G$48)</f>
        <v>7.97</v>
      </c>
      <c r="S765" s="288">
        <f>R765*(1+Assumptions!$G$48)</f>
        <v>7.97</v>
      </c>
      <c r="T765" s="288">
        <f>S765*(1+Assumptions!$G$48)</f>
        <v>7.97</v>
      </c>
      <c r="U765" s="288">
        <f>T765*(1+Assumptions!$G$48)</f>
        <v>7.97</v>
      </c>
      <c r="V765" s="288">
        <f>U765*(1+Assumptions!$G$48)</f>
        <v>7.97</v>
      </c>
      <c r="W765" s="288">
        <f>V765*(1+Assumptions!$G$48)</f>
        <v>7.97</v>
      </c>
      <c r="X765" s="288">
        <f>W765*(1+Assumptions!$G$48)</f>
        <v>7.97</v>
      </c>
      <c r="Y765" s="232"/>
      <c r="Z765" s="232"/>
      <c r="AA765" s="232"/>
      <c r="AB765" s="232"/>
      <c r="AC765" s="232"/>
      <c r="AD765" s="232"/>
      <c r="AE765" s="232"/>
      <c r="AF765" s="232"/>
      <c r="AG765" s="232"/>
      <c r="AH765" s="232"/>
      <c r="AI765" s="232"/>
      <c r="AJ765" s="232"/>
      <c r="AK765" s="232"/>
      <c r="AL765" s="232"/>
      <c r="AM765" s="232"/>
      <c r="AN765" s="232"/>
      <c r="AO765" s="232"/>
      <c r="AP765" s="232"/>
      <c r="AQ765" s="232"/>
      <c r="AR765" s="232"/>
    </row>
    <row r="766" spans="1:44" x14ac:dyDescent="0.2">
      <c r="A766" s="232"/>
      <c r="B766" s="295" t="s">
        <v>621</v>
      </c>
      <c r="C766" s="296" t="b">
        <f t="shared" si="11"/>
        <v>0</v>
      </c>
      <c r="D766" s="7"/>
      <c r="E766" s="287">
        <v>3.98</v>
      </c>
      <c r="F766" s="287">
        <v>3.98</v>
      </c>
      <c r="G766" s="287">
        <v>3.98</v>
      </c>
      <c r="H766" s="287">
        <v>3.98</v>
      </c>
      <c r="I766" s="287">
        <v>3.94</v>
      </c>
      <c r="J766" s="287">
        <v>3.92</v>
      </c>
      <c r="K766" s="287">
        <v>3.94</v>
      </c>
      <c r="L766" s="287">
        <v>3.9699999999999998</v>
      </c>
      <c r="M766" s="287">
        <v>3.95</v>
      </c>
      <c r="N766" s="288">
        <f>M766*(1+Assumptions!$G$48)</f>
        <v>3.95</v>
      </c>
      <c r="O766" s="288">
        <f>N766*(1+Assumptions!$G$48)</f>
        <v>3.95</v>
      </c>
      <c r="P766" s="288">
        <f>O766*(1+Assumptions!$G$48)</f>
        <v>3.95</v>
      </c>
      <c r="Q766" s="288">
        <f>P766*(1+Assumptions!$G$48)</f>
        <v>3.95</v>
      </c>
      <c r="R766" s="288">
        <f>Q766*(1+Assumptions!$G$48)</f>
        <v>3.95</v>
      </c>
      <c r="S766" s="288">
        <f>R766*(1+Assumptions!$G$48)</f>
        <v>3.95</v>
      </c>
      <c r="T766" s="288">
        <f>S766*(1+Assumptions!$G$48)</f>
        <v>3.95</v>
      </c>
      <c r="U766" s="288">
        <f>T766*(1+Assumptions!$G$48)</f>
        <v>3.95</v>
      </c>
      <c r="V766" s="288">
        <f>U766*(1+Assumptions!$G$48)</f>
        <v>3.95</v>
      </c>
      <c r="W766" s="288">
        <f>V766*(1+Assumptions!$G$48)</f>
        <v>3.95</v>
      </c>
      <c r="X766" s="288">
        <f>W766*(1+Assumptions!$G$48)</f>
        <v>3.95</v>
      </c>
      <c r="Y766" s="232"/>
      <c r="Z766" s="232"/>
      <c r="AA766" s="232"/>
      <c r="AB766" s="232"/>
      <c r="AC766" s="232"/>
      <c r="AD766" s="232"/>
      <c r="AE766" s="232"/>
      <c r="AF766" s="232"/>
      <c r="AG766" s="232"/>
      <c r="AH766" s="232"/>
      <c r="AI766" s="232"/>
      <c r="AJ766" s="232"/>
      <c r="AK766" s="232"/>
      <c r="AL766" s="232"/>
      <c r="AM766" s="232"/>
      <c r="AN766" s="232"/>
      <c r="AO766" s="232"/>
      <c r="AP766" s="232"/>
      <c r="AQ766" s="232"/>
      <c r="AR766" s="232"/>
    </row>
    <row r="767" spans="1:44" x14ac:dyDescent="0.2">
      <c r="A767" s="232"/>
      <c r="B767" s="295" t="s">
        <v>622</v>
      </c>
      <c r="C767" s="296" t="b">
        <f t="shared" si="11"/>
        <v>0</v>
      </c>
      <c r="D767" s="7"/>
      <c r="E767" s="287">
        <v>8.67</v>
      </c>
      <c r="F767" s="287">
        <v>8.6199999999999992</v>
      </c>
      <c r="G767" s="287">
        <v>8.59</v>
      </c>
      <c r="H767" s="287">
        <v>8.5500000000000007</v>
      </c>
      <c r="I767" s="287">
        <v>8.4700000000000006</v>
      </c>
      <c r="J767" s="287">
        <v>8.3699999999999992</v>
      </c>
      <c r="K767" s="287">
        <v>8.35</v>
      </c>
      <c r="L767" s="287">
        <v>8.34</v>
      </c>
      <c r="M767" s="287">
        <v>8.25</v>
      </c>
      <c r="N767" s="288">
        <f>M767*(1+Assumptions!$G$48)</f>
        <v>8.25</v>
      </c>
      <c r="O767" s="288">
        <f>N767*(1+Assumptions!$G$48)</f>
        <v>8.25</v>
      </c>
      <c r="P767" s="288">
        <f>O767*(1+Assumptions!$G$48)</f>
        <v>8.25</v>
      </c>
      <c r="Q767" s="288">
        <f>P767*(1+Assumptions!$G$48)</f>
        <v>8.25</v>
      </c>
      <c r="R767" s="288">
        <f>Q767*(1+Assumptions!$G$48)</f>
        <v>8.25</v>
      </c>
      <c r="S767" s="288">
        <f>R767*(1+Assumptions!$G$48)</f>
        <v>8.25</v>
      </c>
      <c r="T767" s="288">
        <f>S767*(1+Assumptions!$G$48)</f>
        <v>8.25</v>
      </c>
      <c r="U767" s="288">
        <f>T767*(1+Assumptions!$G$48)</f>
        <v>8.25</v>
      </c>
      <c r="V767" s="288">
        <f>U767*(1+Assumptions!$G$48)</f>
        <v>8.25</v>
      </c>
      <c r="W767" s="288">
        <f>V767*(1+Assumptions!$G$48)</f>
        <v>8.25</v>
      </c>
      <c r="X767" s="288">
        <f>W767*(1+Assumptions!$G$48)</f>
        <v>8.25</v>
      </c>
      <c r="Y767" s="232"/>
      <c r="Z767" s="232"/>
      <c r="AA767" s="232"/>
      <c r="AB767" s="232"/>
      <c r="AC767" s="232"/>
      <c r="AD767" s="232"/>
      <c r="AE767" s="232"/>
      <c r="AF767" s="232"/>
      <c r="AG767" s="232"/>
      <c r="AH767" s="232"/>
      <c r="AI767" s="232"/>
      <c r="AJ767" s="232"/>
      <c r="AK767" s="232"/>
      <c r="AL767" s="232"/>
      <c r="AM767" s="232"/>
      <c r="AN767" s="232"/>
      <c r="AO767" s="232"/>
      <c r="AP767" s="232"/>
      <c r="AQ767" s="232"/>
      <c r="AR767" s="232"/>
    </row>
    <row r="768" spans="1:44" x14ac:dyDescent="0.2">
      <c r="A768" s="232"/>
      <c r="B768" s="295" t="s">
        <v>623</v>
      </c>
      <c r="C768" s="296" t="b">
        <f t="shared" si="11"/>
        <v>0</v>
      </c>
      <c r="D768" s="7"/>
      <c r="E768" s="287">
        <v>9.75</v>
      </c>
      <c r="F768" s="287">
        <v>9.73</v>
      </c>
      <c r="G768" s="287">
        <v>9.76</v>
      </c>
      <c r="H768" s="287">
        <v>9.74</v>
      </c>
      <c r="I768" s="287">
        <v>9.65</v>
      </c>
      <c r="J768" s="287">
        <v>9.59</v>
      </c>
      <c r="K768" s="287">
        <v>9.6</v>
      </c>
      <c r="L768" s="287">
        <v>9.6199999999999992</v>
      </c>
      <c r="M768" s="287">
        <v>9.56</v>
      </c>
      <c r="N768" s="288">
        <f>M768*(1+Assumptions!$G$48)</f>
        <v>9.56</v>
      </c>
      <c r="O768" s="288">
        <f>N768*(1+Assumptions!$G$48)</f>
        <v>9.56</v>
      </c>
      <c r="P768" s="288">
        <f>O768*(1+Assumptions!$G$48)</f>
        <v>9.56</v>
      </c>
      <c r="Q768" s="288">
        <f>P768*(1+Assumptions!$G$48)</f>
        <v>9.56</v>
      </c>
      <c r="R768" s="288">
        <f>Q768*(1+Assumptions!$G$48)</f>
        <v>9.56</v>
      </c>
      <c r="S768" s="288">
        <f>R768*(1+Assumptions!$G$48)</f>
        <v>9.56</v>
      </c>
      <c r="T768" s="288">
        <f>S768*(1+Assumptions!$G$48)</f>
        <v>9.56</v>
      </c>
      <c r="U768" s="288">
        <f>T768*(1+Assumptions!$G$48)</f>
        <v>9.56</v>
      </c>
      <c r="V768" s="288">
        <f>U768*(1+Assumptions!$G$48)</f>
        <v>9.56</v>
      </c>
      <c r="W768" s="288">
        <f>V768*(1+Assumptions!$G$48)</f>
        <v>9.56</v>
      </c>
      <c r="X768" s="288">
        <f>W768*(1+Assumptions!$G$48)</f>
        <v>9.56</v>
      </c>
      <c r="Y768" s="232"/>
      <c r="Z768" s="232"/>
      <c r="AA768" s="232"/>
      <c r="AB768" s="232"/>
      <c r="AC768" s="232"/>
      <c r="AD768" s="232"/>
      <c r="AE768" s="232"/>
      <c r="AF768" s="232"/>
      <c r="AG768" s="232"/>
      <c r="AH768" s="232"/>
      <c r="AI768" s="232"/>
      <c r="AJ768" s="232"/>
      <c r="AK768" s="232"/>
      <c r="AL768" s="232"/>
      <c r="AM768" s="232"/>
      <c r="AN768" s="232"/>
      <c r="AO768" s="232"/>
      <c r="AP768" s="232"/>
      <c r="AQ768" s="232"/>
      <c r="AR768" s="232"/>
    </row>
    <row r="769" spans="1:44" x14ac:dyDescent="0.2">
      <c r="A769" s="232"/>
      <c r="B769" s="295" t="s">
        <v>624</v>
      </c>
      <c r="C769" s="296" t="b">
        <f t="shared" si="11"/>
        <v>0</v>
      </c>
      <c r="D769" s="7"/>
      <c r="E769" s="287">
        <v>7.85</v>
      </c>
      <c r="F769" s="287">
        <v>7.9399999999999995</v>
      </c>
      <c r="G769" s="287">
        <v>8.07</v>
      </c>
      <c r="H769" s="287">
        <v>8.17</v>
      </c>
      <c r="I769" s="287">
        <v>8.18</v>
      </c>
      <c r="J769" s="287">
        <v>8.24</v>
      </c>
      <c r="K769" s="287">
        <v>8.4</v>
      </c>
      <c r="L769" s="287">
        <v>8.59</v>
      </c>
      <c r="M769" s="287">
        <v>8.6199999999999992</v>
      </c>
      <c r="N769" s="288">
        <f>M769*(1+Assumptions!$G$48)</f>
        <v>8.6199999999999992</v>
      </c>
      <c r="O769" s="288">
        <f>N769*(1+Assumptions!$G$48)</f>
        <v>8.6199999999999992</v>
      </c>
      <c r="P769" s="288">
        <f>O769*(1+Assumptions!$G$48)</f>
        <v>8.6199999999999992</v>
      </c>
      <c r="Q769" s="288">
        <f>P769*(1+Assumptions!$G$48)</f>
        <v>8.6199999999999992</v>
      </c>
      <c r="R769" s="288">
        <f>Q769*(1+Assumptions!$G$48)</f>
        <v>8.6199999999999992</v>
      </c>
      <c r="S769" s="288">
        <f>R769*(1+Assumptions!$G$48)</f>
        <v>8.6199999999999992</v>
      </c>
      <c r="T769" s="288">
        <f>S769*(1+Assumptions!$G$48)</f>
        <v>8.6199999999999992</v>
      </c>
      <c r="U769" s="288">
        <f>T769*(1+Assumptions!$G$48)</f>
        <v>8.6199999999999992</v>
      </c>
      <c r="V769" s="288">
        <f>U769*(1+Assumptions!$G$48)</f>
        <v>8.6199999999999992</v>
      </c>
      <c r="W769" s="288">
        <f>V769*(1+Assumptions!$G$48)</f>
        <v>8.6199999999999992</v>
      </c>
      <c r="X769" s="288">
        <f>W769*(1+Assumptions!$G$48)</f>
        <v>8.6199999999999992</v>
      </c>
      <c r="Y769" s="232"/>
      <c r="Z769" s="232"/>
      <c r="AA769" s="232"/>
      <c r="AB769" s="232"/>
      <c r="AC769" s="232"/>
      <c r="AD769" s="232"/>
      <c r="AE769" s="232"/>
      <c r="AF769" s="232"/>
      <c r="AG769" s="232"/>
      <c r="AH769" s="232"/>
      <c r="AI769" s="232"/>
      <c r="AJ769" s="232"/>
      <c r="AK769" s="232"/>
      <c r="AL769" s="232"/>
      <c r="AM769" s="232"/>
      <c r="AN769" s="232"/>
      <c r="AO769" s="232"/>
      <c r="AP769" s="232"/>
      <c r="AQ769" s="232"/>
      <c r="AR769" s="232"/>
    </row>
    <row r="770" spans="1:44" x14ac:dyDescent="0.2">
      <c r="A770" s="232"/>
      <c r="B770" s="295" t="s">
        <v>625</v>
      </c>
      <c r="C770" s="296" t="b">
        <f t="shared" si="11"/>
        <v>0</v>
      </c>
      <c r="D770" s="7"/>
      <c r="E770" s="287">
        <v>6.88</v>
      </c>
      <c r="F770" s="287">
        <v>6.99</v>
      </c>
      <c r="G770" s="287">
        <v>7.129999999999999</v>
      </c>
      <c r="H770" s="287">
        <v>7.24</v>
      </c>
      <c r="I770" s="287">
        <v>7.3099999999999987</v>
      </c>
      <c r="J770" s="287">
        <v>7.3899999999999988</v>
      </c>
      <c r="K770" s="287">
        <v>7.5299999999999994</v>
      </c>
      <c r="L770" s="287">
        <v>7.7099999999999991</v>
      </c>
      <c r="M770" s="287">
        <v>7.8</v>
      </c>
      <c r="N770" s="288">
        <f>M770*(1+Assumptions!$G$48)</f>
        <v>7.8</v>
      </c>
      <c r="O770" s="288">
        <f>N770*(1+Assumptions!$G$48)</f>
        <v>7.8</v>
      </c>
      <c r="P770" s="288">
        <f>O770*(1+Assumptions!$G$48)</f>
        <v>7.8</v>
      </c>
      <c r="Q770" s="288">
        <f>P770*(1+Assumptions!$G$48)</f>
        <v>7.8</v>
      </c>
      <c r="R770" s="288">
        <f>Q770*(1+Assumptions!$G$48)</f>
        <v>7.8</v>
      </c>
      <c r="S770" s="288">
        <f>R770*(1+Assumptions!$G$48)</f>
        <v>7.8</v>
      </c>
      <c r="T770" s="288">
        <f>S770*(1+Assumptions!$G$48)</f>
        <v>7.8</v>
      </c>
      <c r="U770" s="288">
        <f>T770*(1+Assumptions!$G$48)</f>
        <v>7.8</v>
      </c>
      <c r="V770" s="288">
        <f>U770*(1+Assumptions!$G$48)</f>
        <v>7.8</v>
      </c>
      <c r="W770" s="288">
        <f>V770*(1+Assumptions!$G$48)</f>
        <v>7.8</v>
      </c>
      <c r="X770" s="288">
        <f>W770*(1+Assumptions!$G$48)</f>
        <v>7.8</v>
      </c>
      <c r="Y770" s="232"/>
      <c r="Z770" s="232"/>
      <c r="AA770" s="232"/>
      <c r="AB770" s="232"/>
      <c r="AC770" s="232"/>
      <c r="AD770" s="232"/>
      <c r="AE770" s="232"/>
      <c r="AF770" s="232"/>
      <c r="AG770" s="232"/>
      <c r="AH770" s="232"/>
      <c r="AI770" s="232"/>
      <c r="AJ770" s="232"/>
      <c r="AK770" s="232"/>
      <c r="AL770" s="232"/>
      <c r="AM770" s="232"/>
      <c r="AN770" s="232"/>
      <c r="AO770" s="232"/>
      <c r="AP770" s="232"/>
      <c r="AQ770" s="232"/>
      <c r="AR770" s="232"/>
    </row>
    <row r="771" spans="1:44" x14ac:dyDescent="0.2">
      <c r="A771" s="232"/>
      <c r="B771" s="295" t="s">
        <v>626</v>
      </c>
      <c r="C771" s="296" t="b">
        <f t="shared" si="11"/>
        <v>0</v>
      </c>
      <c r="D771" s="7"/>
      <c r="E771" s="287">
        <v>6.92</v>
      </c>
      <c r="F771" s="287">
        <v>6.95</v>
      </c>
      <c r="G771" s="287">
        <v>7.0099999999999989</v>
      </c>
      <c r="H771" s="287">
        <v>7.04</v>
      </c>
      <c r="I771" s="287">
        <v>7.0499999999999989</v>
      </c>
      <c r="J771" s="287">
        <v>7.0599999999999987</v>
      </c>
      <c r="K771" s="287">
        <v>7.12</v>
      </c>
      <c r="L771" s="287">
        <v>7.19</v>
      </c>
      <c r="M771" s="287">
        <v>7.2099999999999991</v>
      </c>
      <c r="N771" s="288">
        <f>M771*(1+Assumptions!$G$48)</f>
        <v>7.2099999999999991</v>
      </c>
      <c r="O771" s="288">
        <f>N771*(1+Assumptions!$G$48)</f>
        <v>7.2099999999999991</v>
      </c>
      <c r="P771" s="288">
        <f>O771*(1+Assumptions!$G$48)</f>
        <v>7.2099999999999991</v>
      </c>
      <c r="Q771" s="288">
        <f>P771*(1+Assumptions!$G$48)</f>
        <v>7.2099999999999991</v>
      </c>
      <c r="R771" s="288">
        <f>Q771*(1+Assumptions!$G$48)</f>
        <v>7.2099999999999991</v>
      </c>
      <c r="S771" s="288">
        <f>R771*(1+Assumptions!$G$48)</f>
        <v>7.2099999999999991</v>
      </c>
      <c r="T771" s="288">
        <f>S771*(1+Assumptions!$G$48)</f>
        <v>7.2099999999999991</v>
      </c>
      <c r="U771" s="288">
        <f>T771*(1+Assumptions!$G$48)</f>
        <v>7.2099999999999991</v>
      </c>
      <c r="V771" s="288">
        <f>U771*(1+Assumptions!$G$48)</f>
        <v>7.2099999999999991</v>
      </c>
      <c r="W771" s="288">
        <f>V771*(1+Assumptions!$G$48)</f>
        <v>7.2099999999999991</v>
      </c>
      <c r="X771" s="288">
        <f>W771*(1+Assumptions!$G$48)</f>
        <v>7.2099999999999991</v>
      </c>
      <c r="Y771" s="232"/>
      <c r="Z771" s="232"/>
      <c r="AA771" s="232"/>
      <c r="AB771" s="232"/>
      <c r="AC771" s="232"/>
      <c r="AD771" s="232"/>
      <c r="AE771" s="232"/>
      <c r="AF771" s="232"/>
      <c r="AG771" s="232"/>
      <c r="AH771" s="232"/>
      <c r="AI771" s="232"/>
      <c r="AJ771" s="232"/>
      <c r="AK771" s="232"/>
      <c r="AL771" s="232"/>
      <c r="AM771" s="232"/>
      <c r="AN771" s="232"/>
      <c r="AO771" s="232"/>
      <c r="AP771" s="232"/>
      <c r="AQ771" s="232"/>
      <c r="AR771" s="232"/>
    </row>
    <row r="772" spans="1:44" x14ac:dyDescent="0.2">
      <c r="A772" s="232"/>
      <c r="B772" s="295" t="s">
        <v>627</v>
      </c>
      <c r="C772" s="296" t="b">
        <f t="shared" si="11"/>
        <v>0</v>
      </c>
      <c r="D772" s="7"/>
      <c r="E772" s="287">
        <v>7.08</v>
      </c>
      <c r="F772" s="287">
        <v>7.18</v>
      </c>
      <c r="G772" s="287">
        <v>7.3099999999999987</v>
      </c>
      <c r="H772" s="287">
        <v>7.42</v>
      </c>
      <c r="I772" s="287">
        <v>7.48</v>
      </c>
      <c r="J772" s="287">
        <v>7.56</v>
      </c>
      <c r="K772" s="287">
        <v>7.7099999999999991</v>
      </c>
      <c r="L772" s="287">
        <v>7.88</v>
      </c>
      <c r="M772" s="287">
        <v>7.97</v>
      </c>
      <c r="N772" s="288">
        <f>M772*(1+Assumptions!$G$48)</f>
        <v>7.97</v>
      </c>
      <c r="O772" s="288">
        <f>N772*(1+Assumptions!$G$48)</f>
        <v>7.97</v>
      </c>
      <c r="P772" s="288">
        <f>O772*(1+Assumptions!$G$48)</f>
        <v>7.97</v>
      </c>
      <c r="Q772" s="288">
        <f>P772*(1+Assumptions!$G$48)</f>
        <v>7.97</v>
      </c>
      <c r="R772" s="288">
        <f>Q772*(1+Assumptions!$G$48)</f>
        <v>7.97</v>
      </c>
      <c r="S772" s="288">
        <f>R772*(1+Assumptions!$G$48)</f>
        <v>7.97</v>
      </c>
      <c r="T772" s="288">
        <f>S772*(1+Assumptions!$G$48)</f>
        <v>7.97</v>
      </c>
      <c r="U772" s="288">
        <f>T772*(1+Assumptions!$G$48)</f>
        <v>7.97</v>
      </c>
      <c r="V772" s="288">
        <f>U772*(1+Assumptions!$G$48)</f>
        <v>7.97</v>
      </c>
      <c r="W772" s="288">
        <f>V772*(1+Assumptions!$G$48)</f>
        <v>7.97</v>
      </c>
      <c r="X772" s="288">
        <f>W772*(1+Assumptions!$G$48)</f>
        <v>7.97</v>
      </c>
      <c r="Y772" s="232"/>
      <c r="Z772" s="232"/>
      <c r="AA772" s="232"/>
      <c r="AB772" s="232"/>
      <c r="AC772" s="232"/>
      <c r="AD772" s="232"/>
      <c r="AE772" s="232"/>
      <c r="AF772" s="232"/>
      <c r="AG772" s="232"/>
      <c r="AH772" s="232"/>
      <c r="AI772" s="232"/>
      <c r="AJ772" s="232"/>
      <c r="AK772" s="232"/>
      <c r="AL772" s="232"/>
      <c r="AM772" s="232"/>
      <c r="AN772" s="232"/>
      <c r="AO772" s="232"/>
      <c r="AP772" s="232"/>
      <c r="AQ772" s="232"/>
      <c r="AR772" s="232"/>
    </row>
    <row r="773" spans="1:44" x14ac:dyDescent="0.2">
      <c r="A773" s="232"/>
      <c r="B773" s="295" t="s">
        <v>628</v>
      </c>
      <c r="C773" s="296" t="b">
        <f t="shared" si="11"/>
        <v>0</v>
      </c>
      <c r="D773" s="7"/>
      <c r="E773" s="287">
        <v>4.34</v>
      </c>
      <c r="F773" s="287">
        <v>4.33</v>
      </c>
      <c r="G773" s="287">
        <v>4.34</v>
      </c>
      <c r="H773" s="287">
        <v>4.3600000000000003</v>
      </c>
      <c r="I773" s="287">
        <v>4.3699999999999992</v>
      </c>
      <c r="J773" s="287">
        <v>4.38</v>
      </c>
      <c r="K773" s="287">
        <v>4.4000000000000004</v>
      </c>
      <c r="L773" s="287">
        <v>4.4400000000000004</v>
      </c>
      <c r="M773" s="287">
        <v>4.46</v>
      </c>
      <c r="N773" s="288">
        <f>M773*(1+Assumptions!$G$48)</f>
        <v>4.46</v>
      </c>
      <c r="O773" s="288">
        <f>N773*(1+Assumptions!$G$48)</f>
        <v>4.46</v>
      </c>
      <c r="P773" s="288">
        <f>O773*(1+Assumptions!$G$48)</f>
        <v>4.46</v>
      </c>
      <c r="Q773" s="288">
        <f>P773*(1+Assumptions!$G$48)</f>
        <v>4.46</v>
      </c>
      <c r="R773" s="288">
        <f>Q773*(1+Assumptions!$G$48)</f>
        <v>4.46</v>
      </c>
      <c r="S773" s="288">
        <f>R773*(1+Assumptions!$G$48)</f>
        <v>4.46</v>
      </c>
      <c r="T773" s="288">
        <f>S773*(1+Assumptions!$G$48)</f>
        <v>4.46</v>
      </c>
      <c r="U773" s="288">
        <f>T773*(1+Assumptions!$G$48)</f>
        <v>4.46</v>
      </c>
      <c r="V773" s="288">
        <f>U773*(1+Assumptions!$G$48)</f>
        <v>4.46</v>
      </c>
      <c r="W773" s="288">
        <f>V773*(1+Assumptions!$G$48)</f>
        <v>4.46</v>
      </c>
      <c r="X773" s="288">
        <f>W773*(1+Assumptions!$G$48)</f>
        <v>4.46</v>
      </c>
      <c r="Y773" s="232"/>
      <c r="Z773" s="232"/>
      <c r="AA773" s="232"/>
      <c r="AB773" s="232"/>
      <c r="AC773" s="232"/>
      <c r="AD773" s="232"/>
      <c r="AE773" s="232"/>
      <c r="AF773" s="232"/>
      <c r="AG773" s="232"/>
      <c r="AH773" s="232"/>
      <c r="AI773" s="232"/>
      <c r="AJ773" s="232"/>
      <c r="AK773" s="232"/>
      <c r="AL773" s="232"/>
      <c r="AM773" s="232"/>
      <c r="AN773" s="232"/>
      <c r="AO773" s="232"/>
      <c r="AP773" s="232"/>
      <c r="AQ773" s="232"/>
      <c r="AR773" s="232"/>
    </row>
    <row r="774" spans="1:44" x14ac:dyDescent="0.2">
      <c r="A774" s="232"/>
      <c r="B774" s="295" t="s">
        <v>629</v>
      </c>
      <c r="C774" s="296" t="b">
        <f t="shared" si="11"/>
        <v>0</v>
      </c>
      <c r="D774" s="7"/>
      <c r="E774" s="287">
        <v>4.3099999999999996</v>
      </c>
      <c r="F774" s="287">
        <v>4.26</v>
      </c>
      <c r="G774" s="287">
        <v>4.26</v>
      </c>
      <c r="H774" s="287">
        <v>4.26</v>
      </c>
      <c r="I774" s="287">
        <v>4.22</v>
      </c>
      <c r="J774" s="287">
        <v>4.22</v>
      </c>
      <c r="K774" s="287">
        <v>4.2300000000000004</v>
      </c>
      <c r="L774" s="287">
        <v>4.26</v>
      </c>
      <c r="M774" s="287">
        <v>4.2699999999999996</v>
      </c>
      <c r="N774" s="288">
        <f>M774*(1+Assumptions!$G$48)</f>
        <v>4.2699999999999996</v>
      </c>
      <c r="O774" s="288">
        <f>N774*(1+Assumptions!$G$48)</f>
        <v>4.2699999999999996</v>
      </c>
      <c r="P774" s="288">
        <f>O774*(1+Assumptions!$G$48)</f>
        <v>4.2699999999999996</v>
      </c>
      <c r="Q774" s="288">
        <f>P774*(1+Assumptions!$G$48)</f>
        <v>4.2699999999999996</v>
      </c>
      <c r="R774" s="288">
        <f>Q774*(1+Assumptions!$G$48)</f>
        <v>4.2699999999999996</v>
      </c>
      <c r="S774" s="288">
        <f>R774*(1+Assumptions!$G$48)</f>
        <v>4.2699999999999996</v>
      </c>
      <c r="T774" s="288">
        <f>S774*(1+Assumptions!$G$48)</f>
        <v>4.2699999999999996</v>
      </c>
      <c r="U774" s="288">
        <f>T774*(1+Assumptions!$G$48)</f>
        <v>4.2699999999999996</v>
      </c>
      <c r="V774" s="288">
        <f>U774*(1+Assumptions!$G$48)</f>
        <v>4.2699999999999996</v>
      </c>
      <c r="W774" s="288">
        <f>V774*(1+Assumptions!$G$48)</f>
        <v>4.2699999999999996</v>
      </c>
      <c r="X774" s="288">
        <f>W774*(1+Assumptions!$G$48)</f>
        <v>4.2699999999999996</v>
      </c>
      <c r="Y774" s="232"/>
      <c r="Z774" s="232"/>
      <c r="AA774" s="232"/>
      <c r="AB774" s="232"/>
      <c r="AC774" s="232"/>
      <c r="AD774" s="232"/>
      <c r="AE774" s="232"/>
      <c r="AF774" s="232"/>
      <c r="AG774" s="232"/>
      <c r="AH774" s="232"/>
      <c r="AI774" s="232"/>
      <c r="AJ774" s="232"/>
      <c r="AK774" s="232"/>
      <c r="AL774" s="232"/>
      <c r="AM774" s="232"/>
      <c r="AN774" s="232"/>
      <c r="AO774" s="232"/>
      <c r="AP774" s="232"/>
      <c r="AQ774" s="232"/>
      <c r="AR774" s="232"/>
    </row>
    <row r="775" spans="1:44" x14ac:dyDescent="0.2">
      <c r="A775" s="232"/>
      <c r="B775" s="295" t="s">
        <v>630</v>
      </c>
      <c r="C775" s="296" t="b">
        <f t="shared" si="11"/>
        <v>0</v>
      </c>
      <c r="D775" s="7"/>
      <c r="E775" s="287">
        <v>7.66</v>
      </c>
      <c r="F775" s="287">
        <v>7.7799999999999994</v>
      </c>
      <c r="G775" s="287">
        <v>7.97</v>
      </c>
      <c r="H775" s="287">
        <v>8.0999999999999979</v>
      </c>
      <c r="I775" s="287">
        <v>8.15</v>
      </c>
      <c r="J775" s="287">
        <v>8.2200000000000006</v>
      </c>
      <c r="K775" s="287">
        <v>8.41</v>
      </c>
      <c r="L775" s="287">
        <v>8.64</v>
      </c>
      <c r="M775" s="287">
        <v>8.66</v>
      </c>
      <c r="N775" s="288">
        <f>M775*(1+Assumptions!$G$48)</f>
        <v>8.66</v>
      </c>
      <c r="O775" s="288">
        <f>N775*(1+Assumptions!$G$48)</f>
        <v>8.66</v>
      </c>
      <c r="P775" s="288">
        <f>O775*(1+Assumptions!$G$48)</f>
        <v>8.66</v>
      </c>
      <c r="Q775" s="288">
        <f>P775*(1+Assumptions!$G$48)</f>
        <v>8.66</v>
      </c>
      <c r="R775" s="288">
        <f>Q775*(1+Assumptions!$G$48)</f>
        <v>8.66</v>
      </c>
      <c r="S775" s="288">
        <f>R775*(1+Assumptions!$G$48)</f>
        <v>8.66</v>
      </c>
      <c r="T775" s="288">
        <f>S775*(1+Assumptions!$G$48)</f>
        <v>8.66</v>
      </c>
      <c r="U775" s="288">
        <f>T775*(1+Assumptions!$G$48)</f>
        <v>8.66</v>
      </c>
      <c r="V775" s="288">
        <f>U775*(1+Assumptions!$G$48)</f>
        <v>8.66</v>
      </c>
      <c r="W775" s="288">
        <f>V775*(1+Assumptions!$G$48)</f>
        <v>8.66</v>
      </c>
      <c r="X775" s="288">
        <f>W775*(1+Assumptions!$G$48)</f>
        <v>8.66</v>
      </c>
      <c r="Y775" s="232"/>
      <c r="Z775" s="232"/>
      <c r="AA775" s="232"/>
      <c r="AB775" s="232"/>
      <c r="AC775" s="232"/>
      <c r="AD775" s="232"/>
      <c r="AE775" s="232"/>
      <c r="AF775" s="232"/>
      <c r="AG775" s="232"/>
      <c r="AH775" s="232"/>
      <c r="AI775" s="232"/>
      <c r="AJ775" s="232"/>
      <c r="AK775" s="232"/>
      <c r="AL775" s="232"/>
      <c r="AM775" s="232"/>
      <c r="AN775" s="232"/>
      <c r="AO775" s="232"/>
      <c r="AP775" s="232"/>
      <c r="AQ775" s="232"/>
      <c r="AR775" s="232"/>
    </row>
    <row r="776" spans="1:44" x14ac:dyDescent="0.2">
      <c r="A776" s="232"/>
      <c r="B776" s="295" t="s">
        <v>631</v>
      </c>
      <c r="C776" s="296" t="b">
        <f t="shared" si="11"/>
        <v>0</v>
      </c>
      <c r="D776" s="7"/>
      <c r="E776" s="287">
        <v>9.5</v>
      </c>
      <c r="F776" s="287">
        <v>9.42</v>
      </c>
      <c r="G776" s="287">
        <v>9.4</v>
      </c>
      <c r="H776" s="287">
        <v>9.41</v>
      </c>
      <c r="I776" s="287">
        <v>9.36</v>
      </c>
      <c r="J776" s="287">
        <v>9.2899999999999991</v>
      </c>
      <c r="K776" s="287">
        <v>9.27</v>
      </c>
      <c r="L776" s="287">
        <v>9.2899999999999991</v>
      </c>
      <c r="M776" s="287">
        <v>9.27</v>
      </c>
      <c r="N776" s="288">
        <f>M776*(1+Assumptions!$G$48)</f>
        <v>9.27</v>
      </c>
      <c r="O776" s="288">
        <f>N776*(1+Assumptions!$G$48)</f>
        <v>9.27</v>
      </c>
      <c r="P776" s="288">
        <f>O776*(1+Assumptions!$G$48)</f>
        <v>9.27</v>
      </c>
      <c r="Q776" s="288">
        <f>P776*(1+Assumptions!$G$48)</f>
        <v>9.27</v>
      </c>
      <c r="R776" s="288">
        <f>Q776*(1+Assumptions!$G$48)</f>
        <v>9.27</v>
      </c>
      <c r="S776" s="288">
        <f>R776*(1+Assumptions!$G$48)</f>
        <v>9.27</v>
      </c>
      <c r="T776" s="288">
        <f>S776*(1+Assumptions!$G$48)</f>
        <v>9.27</v>
      </c>
      <c r="U776" s="288">
        <f>T776*(1+Assumptions!$G$48)</f>
        <v>9.27</v>
      </c>
      <c r="V776" s="288">
        <f>U776*(1+Assumptions!$G$48)</f>
        <v>9.27</v>
      </c>
      <c r="W776" s="288">
        <f>V776*(1+Assumptions!$G$48)</f>
        <v>9.27</v>
      </c>
      <c r="X776" s="288">
        <f>W776*(1+Assumptions!$G$48)</f>
        <v>9.27</v>
      </c>
      <c r="Y776" s="232"/>
      <c r="Z776" s="232"/>
      <c r="AA776" s="232"/>
      <c r="AB776" s="232"/>
      <c r="AC776" s="232"/>
      <c r="AD776" s="232"/>
      <c r="AE776" s="232"/>
      <c r="AF776" s="232"/>
      <c r="AG776" s="232"/>
      <c r="AH776" s="232"/>
      <c r="AI776" s="232"/>
      <c r="AJ776" s="232"/>
      <c r="AK776" s="232"/>
      <c r="AL776" s="232"/>
      <c r="AM776" s="232"/>
      <c r="AN776" s="232"/>
      <c r="AO776" s="232"/>
      <c r="AP776" s="232"/>
      <c r="AQ776" s="232"/>
      <c r="AR776" s="232"/>
    </row>
    <row r="777" spans="1:44" x14ac:dyDescent="0.2">
      <c r="A777" s="232"/>
      <c r="B777" s="295" t="s">
        <v>632</v>
      </c>
      <c r="C777" s="296" t="b">
        <f t="shared" si="11"/>
        <v>0</v>
      </c>
      <c r="D777" s="7"/>
      <c r="E777" s="287">
        <v>7.32</v>
      </c>
      <c r="F777" s="287">
        <v>7.4</v>
      </c>
      <c r="G777" s="287">
        <v>7.56</v>
      </c>
      <c r="H777" s="287">
        <v>7.68</v>
      </c>
      <c r="I777" s="287">
        <v>7.68</v>
      </c>
      <c r="J777" s="287">
        <v>7.74</v>
      </c>
      <c r="K777" s="287">
        <v>7.88</v>
      </c>
      <c r="L777" s="287">
        <v>8.07</v>
      </c>
      <c r="M777" s="287">
        <v>8.0999999999999979</v>
      </c>
      <c r="N777" s="288">
        <f>M777*(1+Assumptions!$G$48)</f>
        <v>8.0999999999999979</v>
      </c>
      <c r="O777" s="288">
        <f>N777*(1+Assumptions!$G$48)</f>
        <v>8.0999999999999979</v>
      </c>
      <c r="P777" s="288">
        <f>O777*(1+Assumptions!$G$48)</f>
        <v>8.0999999999999979</v>
      </c>
      <c r="Q777" s="288">
        <f>P777*(1+Assumptions!$G$48)</f>
        <v>8.0999999999999979</v>
      </c>
      <c r="R777" s="288">
        <f>Q777*(1+Assumptions!$G$48)</f>
        <v>8.0999999999999979</v>
      </c>
      <c r="S777" s="288">
        <f>R777*(1+Assumptions!$G$48)</f>
        <v>8.0999999999999979</v>
      </c>
      <c r="T777" s="288">
        <f>S777*(1+Assumptions!$G$48)</f>
        <v>8.0999999999999979</v>
      </c>
      <c r="U777" s="288">
        <f>T777*(1+Assumptions!$G$48)</f>
        <v>8.0999999999999979</v>
      </c>
      <c r="V777" s="288">
        <f>U777*(1+Assumptions!$G$48)</f>
        <v>8.0999999999999979</v>
      </c>
      <c r="W777" s="288">
        <f>V777*(1+Assumptions!$G$48)</f>
        <v>8.0999999999999979</v>
      </c>
      <c r="X777" s="288">
        <f>W777*(1+Assumptions!$G$48)</f>
        <v>8.0999999999999979</v>
      </c>
      <c r="Y777" s="232"/>
      <c r="Z777" s="232"/>
      <c r="AA777" s="232"/>
      <c r="AB777" s="232"/>
      <c r="AC777" s="232"/>
      <c r="AD777" s="232"/>
      <c r="AE777" s="232"/>
      <c r="AF777" s="232"/>
      <c r="AG777" s="232"/>
      <c r="AH777" s="232"/>
      <c r="AI777" s="232"/>
      <c r="AJ777" s="232"/>
      <c r="AK777" s="232"/>
      <c r="AL777" s="232"/>
      <c r="AM777" s="232"/>
      <c r="AN777" s="232"/>
      <c r="AO777" s="232"/>
      <c r="AP777" s="232"/>
      <c r="AQ777" s="232"/>
      <c r="AR777" s="232"/>
    </row>
    <row r="778" spans="1:44" x14ac:dyDescent="0.2">
      <c r="A778" s="232"/>
      <c r="B778" s="295" t="s">
        <v>633</v>
      </c>
      <c r="C778" s="296" t="b">
        <f t="shared" ref="C778:C841" si="12">MID(B778,3,2)="TS"</f>
        <v>0</v>
      </c>
      <c r="D778" s="7"/>
      <c r="E778" s="287">
        <v>5.57</v>
      </c>
      <c r="F778" s="287">
        <v>5.6</v>
      </c>
      <c r="G778" s="287">
        <v>5.66</v>
      </c>
      <c r="H778" s="287">
        <v>5.69</v>
      </c>
      <c r="I778" s="287">
        <v>5.67</v>
      </c>
      <c r="J778" s="287">
        <v>5.68</v>
      </c>
      <c r="K778" s="287">
        <v>5.73</v>
      </c>
      <c r="L778" s="287">
        <v>5.79</v>
      </c>
      <c r="M778" s="287">
        <v>5.78</v>
      </c>
      <c r="N778" s="288">
        <f>M778*(1+Assumptions!$G$48)</f>
        <v>5.78</v>
      </c>
      <c r="O778" s="288">
        <f>N778*(1+Assumptions!$G$48)</f>
        <v>5.78</v>
      </c>
      <c r="P778" s="288">
        <f>O778*(1+Assumptions!$G$48)</f>
        <v>5.78</v>
      </c>
      <c r="Q778" s="288">
        <f>P778*(1+Assumptions!$G$48)</f>
        <v>5.78</v>
      </c>
      <c r="R778" s="288">
        <f>Q778*(1+Assumptions!$G$48)</f>
        <v>5.78</v>
      </c>
      <c r="S778" s="288">
        <f>R778*(1+Assumptions!$G$48)</f>
        <v>5.78</v>
      </c>
      <c r="T778" s="288">
        <f>S778*(1+Assumptions!$G$48)</f>
        <v>5.78</v>
      </c>
      <c r="U778" s="288">
        <f>T778*(1+Assumptions!$G$48)</f>
        <v>5.78</v>
      </c>
      <c r="V778" s="288">
        <f>U778*(1+Assumptions!$G$48)</f>
        <v>5.78</v>
      </c>
      <c r="W778" s="288">
        <f>V778*(1+Assumptions!$G$48)</f>
        <v>5.78</v>
      </c>
      <c r="X778" s="288">
        <f>W778*(1+Assumptions!$G$48)</f>
        <v>5.78</v>
      </c>
      <c r="Y778" s="232"/>
      <c r="Z778" s="232"/>
      <c r="AA778" s="232"/>
      <c r="AB778" s="232"/>
      <c r="AC778" s="232"/>
      <c r="AD778" s="232"/>
      <c r="AE778" s="232"/>
      <c r="AF778" s="232"/>
      <c r="AG778" s="232"/>
      <c r="AH778" s="232"/>
      <c r="AI778" s="232"/>
      <c r="AJ778" s="232"/>
      <c r="AK778" s="232"/>
      <c r="AL778" s="232"/>
      <c r="AM778" s="232"/>
      <c r="AN778" s="232"/>
      <c r="AO778" s="232"/>
      <c r="AP778" s="232"/>
      <c r="AQ778" s="232"/>
      <c r="AR778" s="232"/>
    </row>
    <row r="779" spans="1:44" x14ac:dyDescent="0.2">
      <c r="A779" s="232"/>
      <c r="B779" s="295" t="s">
        <v>634</v>
      </c>
      <c r="C779" s="296" t="b">
        <f t="shared" si="12"/>
        <v>0</v>
      </c>
      <c r="D779" s="7"/>
      <c r="E779" s="287">
        <v>7.08</v>
      </c>
      <c r="F779" s="287">
        <v>7.03</v>
      </c>
      <c r="G779" s="287">
        <v>6.99</v>
      </c>
      <c r="H779" s="287">
        <v>6.9399999999999995</v>
      </c>
      <c r="I779" s="287">
        <v>6.6899999999999995</v>
      </c>
      <c r="J779" s="287">
        <v>6.68</v>
      </c>
      <c r="K779" s="287">
        <v>6.6899999999999995</v>
      </c>
      <c r="L779" s="287">
        <v>6.71</v>
      </c>
      <c r="M779" s="287">
        <v>6.58</v>
      </c>
      <c r="N779" s="288">
        <f>M779*(1+Assumptions!$G$48)</f>
        <v>6.58</v>
      </c>
      <c r="O779" s="288">
        <f>N779*(1+Assumptions!$G$48)</f>
        <v>6.58</v>
      </c>
      <c r="P779" s="288">
        <f>O779*(1+Assumptions!$G$48)</f>
        <v>6.58</v>
      </c>
      <c r="Q779" s="288">
        <f>P779*(1+Assumptions!$G$48)</f>
        <v>6.58</v>
      </c>
      <c r="R779" s="288">
        <f>Q779*(1+Assumptions!$G$48)</f>
        <v>6.58</v>
      </c>
      <c r="S779" s="288">
        <f>R779*(1+Assumptions!$G$48)</f>
        <v>6.58</v>
      </c>
      <c r="T779" s="288">
        <f>S779*(1+Assumptions!$G$48)</f>
        <v>6.58</v>
      </c>
      <c r="U779" s="288">
        <f>T779*(1+Assumptions!$G$48)</f>
        <v>6.58</v>
      </c>
      <c r="V779" s="288">
        <f>U779*(1+Assumptions!$G$48)</f>
        <v>6.58</v>
      </c>
      <c r="W779" s="288">
        <f>V779*(1+Assumptions!$G$48)</f>
        <v>6.58</v>
      </c>
      <c r="X779" s="288">
        <f>W779*(1+Assumptions!$G$48)</f>
        <v>6.58</v>
      </c>
      <c r="Y779" s="232"/>
      <c r="Z779" s="232"/>
      <c r="AA779" s="232"/>
      <c r="AB779" s="232"/>
      <c r="AC779" s="232"/>
      <c r="AD779" s="232"/>
      <c r="AE779" s="232"/>
      <c r="AF779" s="232"/>
      <c r="AG779" s="232"/>
      <c r="AH779" s="232"/>
      <c r="AI779" s="232"/>
      <c r="AJ779" s="232"/>
      <c r="AK779" s="232"/>
      <c r="AL779" s="232"/>
      <c r="AM779" s="232"/>
      <c r="AN779" s="232"/>
      <c r="AO779" s="232"/>
      <c r="AP779" s="232"/>
      <c r="AQ779" s="232"/>
      <c r="AR779" s="232"/>
    </row>
    <row r="780" spans="1:44" x14ac:dyDescent="0.2">
      <c r="A780" s="232"/>
      <c r="B780" s="295" t="s">
        <v>1188</v>
      </c>
      <c r="C780" s="296" t="b">
        <f t="shared" si="12"/>
        <v>0</v>
      </c>
      <c r="D780" s="7"/>
      <c r="E780" s="287">
        <v>5.0399999999999991</v>
      </c>
      <c r="F780" s="287">
        <v>5.19</v>
      </c>
      <c r="G780" s="287">
        <v>5.3599999999999994</v>
      </c>
      <c r="H780" s="287">
        <v>5.53</v>
      </c>
      <c r="I780" s="287">
        <v>5.67</v>
      </c>
      <c r="J780" s="287">
        <v>5.82</v>
      </c>
      <c r="K780" s="287">
        <v>6.01</v>
      </c>
      <c r="L780" s="287">
        <v>6.1999999999999993</v>
      </c>
      <c r="M780" s="287">
        <v>6.34</v>
      </c>
      <c r="N780" s="288">
        <f>M780*(1+Assumptions!$G$48)</f>
        <v>6.34</v>
      </c>
      <c r="O780" s="288">
        <f>N780*(1+Assumptions!$G$48)</f>
        <v>6.34</v>
      </c>
      <c r="P780" s="288">
        <f>O780*(1+Assumptions!$G$48)</f>
        <v>6.34</v>
      </c>
      <c r="Q780" s="288">
        <f>P780*(1+Assumptions!$G$48)</f>
        <v>6.34</v>
      </c>
      <c r="R780" s="288">
        <f>Q780*(1+Assumptions!$G$48)</f>
        <v>6.34</v>
      </c>
      <c r="S780" s="288">
        <f>R780*(1+Assumptions!$G$48)</f>
        <v>6.34</v>
      </c>
      <c r="T780" s="288">
        <f>S780*(1+Assumptions!$G$48)</f>
        <v>6.34</v>
      </c>
      <c r="U780" s="288">
        <f>T780*(1+Assumptions!$G$48)</f>
        <v>6.34</v>
      </c>
      <c r="V780" s="288">
        <f>U780*(1+Assumptions!$G$48)</f>
        <v>6.34</v>
      </c>
      <c r="W780" s="288">
        <f>V780*(1+Assumptions!$G$48)</f>
        <v>6.34</v>
      </c>
      <c r="X780" s="288">
        <f>W780*(1+Assumptions!$G$48)</f>
        <v>6.34</v>
      </c>
      <c r="Y780" s="232"/>
      <c r="Z780" s="232"/>
      <c r="AA780" s="232"/>
      <c r="AB780" s="232"/>
      <c r="AC780" s="232"/>
      <c r="AD780" s="232"/>
      <c r="AE780" s="232"/>
      <c r="AF780" s="232"/>
      <c r="AG780" s="232"/>
      <c r="AH780" s="232"/>
      <c r="AI780" s="232"/>
      <c r="AJ780" s="232"/>
      <c r="AK780" s="232"/>
      <c r="AL780" s="232"/>
      <c r="AM780" s="232"/>
      <c r="AN780" s="232"/>
      <c r="AO780" s="232"/>
      <c r="AP780" s="232"/>
      <c r="AQ780" s="232"/>
      <c r="AR780" s="232"/>
    </row>
    <row r="781" spans="1:44" x14ac:dyDescent="0.2">
      <c r="A781" s="232"/>
      <c r="B781" s="295" t="s">
        <v>1189</v>
      </c>
      <c r="C781" s="296" t="b">
        <f t="shared" si="12"/>
        <v>0</v>
      </c>
      <c r="D781" s="7"/>
      <c r="E781" s="287">
        <v>3.99</v>
      </c>
      <c r="F781" s="287">
        <v>3.99</v>
      </c>
      <c r="G781" s="287">
        <v>4</v>
      </c>
      <c r="H781" s="287">
        <v>4</v>
      </c>
      <c r="I781" s="287">
        <v>4</v>
      </c>
      <c r="J781" s="287">
        <v>4.01</v>
      </c>
      <c r="K781" s="287">
        <v>4.0199999999999996</v>
      </c>
      <c r="L781" s="287">
        <v>4.04</v>
      </c>
      <c r="M781" s="287">
        <v>4.0599999999999996</v>
      </c>
      <c r="N781" s="288">
        <f>M781*(1+Assumptions!$G$48)</f>
        <v>4.0599999999999996</v>
      </c>
      <c r="O781" s="288">
        <f>N781*(1+Assumptions!$G$48)</f>
        <v>4.0599999999999996</v>
      </c>
      <c r="P781" s="288">
        <f>O781*(1+Assumptions!$G$48)</f>
        <v>4.0599999999999996</v>
      </c>
      <c r="Q781" s="288">
        <f>P781*(1+Assumptions!$G$48)</f>
        <v>4.0599999999999996</v>
      </c>
      <c r="R781" s="288">
        <f>Q781*(1+Assumptions!$G$48)</f>
        <v>4.0599999999999996</v>
      </c>
      <c r="S781" s="288">
        <f>R781*(1+Assumptions!$G$48)</f>
        <v>4.0599999999999996</v>
      </c>
      <c r="T781" s="288">
        <f>S781*(1+Assumptions!$G$48)</f>
        <v>4.0599999999999996</v>
      </c>
      <c r="U781" s="288">
        <f>T781*(1+Assumptions!$G$48)</f>
        <v>4.0599999999999996</v>
      </c>
      <c r="V781" s="288">
        <f>U781*(1+Assumptions!$G$48)</f>
        <v>4.0599999999999996</v>
      </c>
      <c r="W781" s="288">
        <f>V781*(1+Assumptions!$G$48)</f>
        <v>4.0599999999999996</v>
      </c>
      <c r="X781" s="288">
        <f>W781*(1+Assumptions!$G$48)</f>
        <v>4.0599999999999996</v>
      </c>
      <c r="Y781" s="232"/>
      <c r="Z781" s="232"/>
      <c r="AA781" s="232"/>
      <c r="AB781" s="232"/>
      <c r="AC781" s="232"/>
      <c r="AD781" s="232"/>
      <c r="AE781" s="232"/>
      <c r="AF781" s="232"/>
      <c r="AG781" s="232"/>
      <c r="AH781" s="232"/>
      <c r="AI781" s="232"/>
      <c r="AJ781" s="232"/>
      <c r="AK781" s="232"/>
      <c r="AL781" s="232"/>
      <c r="AM781" s="232"/>
      <c r="AN781" s="232"/>
      <c r="AO781" s="232"/>
      <c r="AP781" s="232"/>
      <c r="AQ781" s="232"/>
      <c r="AR781" s="232"/>
    </row>
    <row r="782" spans="1:44" x14ac:dyDescent="0.2">
      <c r="A782" s="232"/>
      <c r="B782" s="295" t="s">
        <v>1190</v>
      </c>
      <c r="C782" s="296" t="b">
        <f t="shared" si="12"/>
        <v>0</v>
      </c>
      <c r="D782" s="7"/>
      <c r="E782" s="287">
        <v>2.39</v>
      </c>
      <c r="F782" s="287">
        <v>2.46</v>
      </c>
      <c r="G782" s="287">
        <v>2.54</v>
      </c>
      <c r="H782" s="287">
        <v>2.6099999999999994</v>
      </c>
      <c r="I782" s="287">
        <v>2.67</v>
      </c>
      <c r="J782" s="287">
        <v>2.74</v>
      </c>
      <c r="K782" s="287">
        <v>2.82</v>
      </c>
      <c r="L782" s="287">
        <v>2.91</v>
      </c>
      <c r="M782" s="287">
        <v>2.97</v>
      </c>
      <c r="N782" s="288">
        <f>M782*(1+Assumptions!$G$48)</f>
        <v>2.97</v>
      </c>
      <c r="O782" s="288">
        <f>N782*(1+Assumptions!$G$48)</f>
        <v>2.97</v>
      </c>
      <c r="P782" s="288">
        <f>O782*(1+Assumptions!$G$48)</f>
        <v>2.97</v>
      </c>
      <c r="Q782" s="288">
        <f>P782*(1+Assumptions!$G$48)</f>
        <v>2.97</v>
      </c>
      <c r="R782" s="288">
        <f>Q782*(1+Assumptions!$G$48)</f>
        <v>2.97</v>
      </c>
      <c r="S782" s="288">
        <f>R782*(1+Assumptions!$G$48)</f>
        <v>2.97</v>
      </c>
      <c r="T782" s="288">
        <f>S782*(1+Assumptions!$G$48)</f>
        <v>2.97</v>
      </c>
      <c r="U782" s="288">
        <f>T782*(1+Assumptions!$G$48)</f>
        <v>2.97</v>
      </c>
      <c r="V782" s="288">
        <f>U782*(1+Assumptions!$G$48)</f>
        <v>2.97</v>
      </c>
      <c r="W782" s="288">
        <f>V782*(1+Assumptions!$G$48)</f>
        <v>2.97</v>
      </c>
      <c r="X782" s="288">
        <f>W782*(1+Assumptions!$G$48)</f>
        <v>2.97</v>
      </c>
      <c r="Y782" s="232"/>
      <c r="Z782" s="232"/>
      <c r="AA782" s="232"/>
      <c r="AB782" s="232"/>
      <c r="AC782" s="232"/>
      <c r="AD782" s="232"/>
      <c r="AE782" s="232"/>
      <c r="AF782" s="232"/>
      <c r="AG782" s="232"/>
      <c r="AH782" s="232"/>
      <c r="AI782" s="232"/>
      <c r="AJ782" s="232"/>
      <c r="AK782" s="232"/>
      <c r="AL782" s="232"/>
      <c r="AM782" s="232"/>
      <c r="AN782" s="232"/>
      <c r="AO782" s="232"/>
      <c r="AP782" s="232"/>
      <c r="AQ782" s="232"/>
      <c r="AR782" s="232"/>
    </row>
    <row r="783" spans="1:44" x14ac:dyDescent="0.2">
      <c r="A783" s="232"/>
      <c r="B783" s="295" t="s">
        <v>1191</v>
      </c>
      <c r="C783" s="296" t="b">
        <f t="shared" si="12"/>
        <v>0</v>
      </c>
      <c r="D783" s="7"/>
      <c r="E783" s="287">
        <v>5.73</v>
      </c>
      <c r="F783" s="287">
        <v>5.9099999999999993</v>
      </c>
      <c r="G783" s="287">
        <v>6.1199999999999992</v>
      </c>
      <c r="H783" s="287">
        <v>6.2999999999999989</v>
      </c>
      <c r="I783" s="287">
        <v>6.49</v>
      </c>
      <c r="J783" s="287">
        <v>6.6899999999999995</v>
      </c>
      <c r="K783" s="287">
        <v>6.9</v>
      </c>
      <c r="L783" s="287">
        <v>7.15</v>
      </c>
      <c r="M783" s="287">
        <v>7.3099999999999987</v>
      </c>
      <c r="N783" s="288">
        <f>M783*(1+Assumptions!$G$48)</f>
        <v>7.3099999999999987</v>
      </c>
      <c r="O783" s="288">
        <f>N783*(1+Assumptions!$G$48)</f>
        <v>7.3099999999999987</v>
      </c>
      <c r="P783" s="288">
        <f>O783*(1+Assumptions!$G$48)</f>
        <v>7.3099999999999987</v>
      </c>
      <c r="Q783" s="288">
        <f>P783*(1+Assumptions!$G$48)</f>
        <v>7.3099999999999987</v>
      </c>
      <c r="R783" s="288">
        <f>Q783*(1+Assumptions!$G$48)</f>
        <v>7.3099999999999987</v>
      </c>
      <c r="S783" s="288">
        <f>R783*(1+Assumptions!$G$48)</f>
        <v>7.3099999999999987</v>
      </c>
      <c r="T783" s="288">
        <f>S783*(1+Assumptions!$G$48)</f>
        <v>7.3099999999999987</v>
      </c>
      <c r="U783" s="288">
        <f>T783*(1+Assumptions!$G$48)</f>
        <v>7.3099999999999987</v>
      </c>
      <c r="V783" s="288">
        <f>U783*(1+Assumptions!$G$48)</f>
        <v>7.3099999999999987</v>
      </c>
      <c r="W783" s="288">
        <f>V783*(1+Assumptions!$G$48)</f>
        <v>7.3099999999999987</v>
      </c>
      <c r="X783" s="288">
        <f>W783*(1+Assumptions!$G$48)</f>
        <v>7.3099999999999987</v>
      </c>
      <c r="Y783" s="232"/>
      <c r="Z783" s="232"/>
      <c r="AA783" s="232"/>
      <c r="AB783" s="232"/>
      <c r="AC783" s="232"/>
      <c r="AD783" s="232"/>
      <c r="AE783" s="232"/>
      <c r="AF783" s="232"/>
      <c r="AG783" s="232"/>
      <c r="AH783" s="232"/>
      <c r="AI783" s="232"/>
      <c r="AJ783" s="232"/>
      <c r="AK783" s="232"/>
      <c r="AL783" s="232"/>
      <c r="AM783" s="232"/>
      <c r="AN783" s="232"/>
      <c r="AO783" s="232"/>
      <c r="AP783" s="232"/>
      <c r="AQ783" s="232"/>
      <c r="AR783" s="232"/>
    </row>
    <row r="784" spans="1:44" x14ac:dyDescent="0.2">
      <c r="A784" s="232"/>
      <c r="B784" s="295" t="s">
        <v>1192</v>
      </c>
      <c r="C784" s="296" t="b">
        <f t="shared" si="12"/>
        <v>0</v>
      </c>
      <c r="D784" s="7"/>
      <c r="E784" s="287">
        <v>2.98</v>
      </c>
      <c r="F784" s="287">
        <v>3.0199999999999996</v>
      </c>
      <c r="G784" s="287">
        <v>3.0299999999999994</v>
      </c>
      <c r="H784" s="287">
        <v>3.0399999999999996</v>
      </c>
      <c r="I784" s="287">
        <v>3.05</v>
      </c>
      <c r="J784" s="287">
        <v>3.0599999999999996</v>
      </c>
      <c r="K784" s="287">
        <v>3.0799999999999996</v>
      </c>
      <c r="L784" s="287">
        <v>3.0999999999999996</v>
      </c>
      <c r="M784" s="287">
        <v>3.1099999999999994</v>
      </c>
      <c r="N784" s="288">
        <f>M784*(1+Assumptions!$G$48)</f>
        <v>3.1099999999999994</v>
      </c>
      <c r="O784" s="288">
        <f>N784*(1+Assumptions!$G$48)</f>
        <v>3.1099999999999994</v>
      </c>
      <c r="P784" s="288">
        <f>O784*(1+Assumptions!$G$48)</f>
        <v>3.1099999999999994</v>
      </c>
      <c r="Q784" s="288">
        <f>P784*(1+Assumptions!$G$48)</f>
        <v>3.1099999999999994</v>
      </c>
      <c r="R784" s="288">
        <f>Q784*(1+Assumptions!$G$48)</f>
        <v>3.1099999999999994</v>
      </c>
      <c r="S784" s="288">
        <f>R784*(1+Assumptions!$G$48)</f>
        <v>3.1099999999999994</v>
      </c>
      <c r="T784" s="288">
        <f>S784*(1+Assumptions!$G$48)</f>
        <v>3.1099999999999994</v>
      </c>
      <c r="U784" s="288">
        <f>T784*(1+Assumptions!$G$48)</f>
        <v>3.1099999999999994</v>
      </c>
      <c r="V784" s="288">
        <f>U784*(1+Assumptions!$G$48)</f>
        <v>3.1099999999999994</v>
      </c>
      <c r="W784" s="288">
        <f>V784*(1+Assumptions!$G$48)</f>
        <v>3.1099999999999994</v>
      </c>
      <c r="X784" s="288">
        <f>W784*(1+Assumptions!$G$48)</f>
        <v>3.1099999999999994</v>
      </c>
      <c r="Y784" s="232"/>
      <c r="Z784" s="232"/>
      <c r="AA784" s="232"/>
      <c r="AB784" s="232"/>
      <c r="AC784" s="232"/>
      <c r="AD784" s="232"/>
      <c r="AE784" s="232"/>
      <c r="AF784" s="232"/>
      <c r="AG784" s="232"/>
      <c r="AH784" s="232"/>
      <c r="AI784" s="232"/>
      <c r="AJ784" s="232"/>
      <c r="AK784" s="232"/>
      <c r="AL784" s="232"/>
      <c r="AM784" s="232"/>
      <c r="AN784" s="232"/>
      <c r="AO784" s="232"/>
      <c r="AP784" s="232"/>
      <c r="AQ784" s="232"/>
      <c r="AR784" s="232"/>
    </row>
    <row r="785" spans="1:44" x14ac:dyDescent="0.2">
      <c r="A785" s="232"/>
      <c r="B785" s="295" t="s">
        <v>1193</v>
      </c>
      <c r="C785" s="296" t="b">
        <f t="shared" si="12"/>
        <v>0</v>
      </c>
      <c r="D785" s="7"/>
      <c r="E785" s="287">
        <v>2.14</v>
      </c>
      <c r="F785" s="287">
        <v>2.2200000000000002</v>
      </c>
      <c r="G785" s="287">
        <v>2.2999999999999998</v>
      </c>
      <c r="H785" s="287">
        <v>2.38</v>
      </c>
      <c r="I785" s="287">
        <v>2.4500000000000002</v>
      </c>
      <c r="J785" s="287">
        <v>2.5199999999999996</v>
      </c>
      <c r="K785" s="287">
        <v>2.62</v>
      </c>
      <c r="L785" s="287">
        <v>2.7299999999999995</v>
      </c>
      <c r="M785" s="287">
        <v>2.8</v>
      </c>
      <c r="N785" s="288">
        <f>M785*(1+Assumptions!$G$48)</f>
        <v>2.8</v>
      </c>
      <c r="O785" s="288">
        <f>N785*(1+Assumptions!$G$48)</f>
        <v>2.8</v>
      </c>
      <c r="P785" s="288">
        <f>O785*(1+Assumptions!$G$48)</f>
        <v>2.8</v>
      </c>
      <c r="Q785" s="288">
        <f>P785*(1+Assumptions!$G$48)</f>
        <v>2.8</v>
      </c>
      <c r="R785" s="288">
        <f>Q785*(1+Assumptions!$G$48)</f>
        <v>2.8</v>
      </c>
      <c r="S785" s="288">
        <f>R785*(1+Assumptions!$G$48)</f>
        <v>2.8</v>
      </c>
      <c r="T785" s="288">
        <f>S785*(1+Assumptions!$G$48)</f>
        <v>2.8</v>
      </c>
      <c r="U785" s="288">
        <f>T785*(1+Assumptions!$G$48)</f>
        <v>2.8</v>
      </c>
      <c r="V785" s="288">
        <f>U785*(1+Assumptions!$G$48)</f>
        <v>2.8</v>
      </c>
      <c r="W785" s="288">
        <f>V785*(1+Assumptions!$G$48)</f>
        <v>2.8</v>
      </c>
      <c r="X785" s="288">
        <f>W785*(1+Assumptions!$G$48)</f>
        <v>2.8</v>
      </c>
      <c r="Y785" s="232"/>
      <c r="Z785" s="232"/>
      <c r="AA785" s="232"/>
      <c r="AB785" s="232"/>
      <c r="AC785" s="232"/>
      <c r="AD785" s="232"/>
      <c r="AE785" s="232"/>
      <c r="AF785" s="232"/>
      <c r="AG785" s="232"/>
      <c r="AH785" s="232"/>
      <c r="AI785" s="232"/>
      <c r="AJ785" s="232"/>
      <c r="AK785" s="232"/>
      <c r="AL785" s="232"/>
      <c r="AM785" s="232"/>
      <c r="AN785" s="232"/>
      <c r="AO785" s="232"/>
      <c r="AP785" s="232"/>
      <c r="AQ785" s="232"/>
      <c r="AR785" s="232"/>
    </row>
    <row r="786" spans="1:44" x14ac:dyDescent="0.2">
      <c r="A786" s="232"/>
      <c r="B786" s="295" t="s">
        <v>1194</v>
      </c>
      <c r="C786" s="296" t="b">
        <f t="shared" si="12"/>
        <v>0</v>
      </c>
      <c r="D786" s="7"/>
      <c r="E786" s="287">
        <v>6.67</v>
      </c>
      <c r="F786" s="287">
        <v>6.67</v>
      </c>
      <c r="G786" s="287">
        <v>6.68</v>
      </c>
      <c r="H786" s="287">
        <v>6.6899999999999995</v>
      </c>
      <c r="I786" s="287">
        <v>6.6899999999999995</v>
      </c>
      <c r="J786" s="287">
        <v>6.6999999999999993</v>
      </c>
      <c r="K786" s="287">
        <v>6.72</v>
      </c>
      <c r="L786" s="287">
        <v>6.76</v>
      </c>
      <c r="M786" s="287">
        <v>6.8</v>
      </c>
      <c r="N786" s="288">
        <f>M786*(1+Assumptions!$G$48)</f>
        <v>6.8</v>
      </c>
      <c r="O786" s="288">
        <f>N786*(1+Assumptions!$G$48)</f>
        <v>6.8</v>
      </c>
      <c r="P786" s="288">
        <f>O786*(1+Assumptions!$G$48)</f>
        <v>6.8</v>
      </c>
      <c r="Q786" s="288">
        <f>P786*(1+Assumptions!$G$48)</f>
        <v>6.8</v>
      </c>
      <c r="R786" s="288">
        <f>Q786*(1+Assumptions!$G$48)</f>
        <v>6.8</v>
      </c>
      <c r="S786" s="288">
        <f>R786*(1+Assumptions!$G$48)</f>
        <v>6.8</v>
      </c>
      <c r="T786" s="288">
        <f>S786*(1+Assumptions!$G$48)</f>
        <v>6.8</v>
      </c>
      <c r="U786" s="288">
        <f>T786*(1+Assumptions!$G$48)</f>
        <v>6.8</v>
      </c>
      <c r="V786" s="288">
        <f>U786*(1+Assumptions!$G$48)</f>
        <v>6.8</v>
      </c>
      <c r="W786" s="288">
        <f>V786*(1+Assumptions!$G$48)</f>
        <v>6.8</v>
      </c>
      <c r="X786" s="288">
        <f>W786*(1+Assumptions!$G$48)</f>
        <v>6.8</v>
      </c>
      <c r="Y786" s="232"/>
      <c r="Z786" s="232"/>
      <c r="AA786" s="232"/>
      <c r="AB786" s="232"/>
      <c r="AC786" s="232"/>
      <c r="AD786" s="232"/>
      <c r="AE786" s="232"/>
      <c r="AF786" s="232"/>
      <c r="AG786" s="232"/>
      <c r="AH786" s="232"/>
      <c r="AI786" s="232"/>
      <c r="AJ786" s="232"/>
      <c r="AK786" s="232"/>
      <c r="AL786" s="232"/>
      <c r="AM786" s="232"/>
      <c r="AN786" s="232"/>
      <c r="AO786" s="232"/>
      <c r="AP786" s="232"/>
      <c r="AQ786" s="232"/>
      <c r="AR786" s="232"/>
    </row>
    <row r="787" spans="1:44" x14ac:dyDescent="0.2">
      <c r="A787" s="232"/>
      <c r="B787" s="295" t="s">
        <v>1195</v>
      </c>
      <c r="C787" s="296" t="b">
        <f t="shared" si="12"/>
        <v>0</v>
      </c>
      <c r="D787" s="7"/>
      <c r="E787" s="287">
        <v>3.25</v>
      </c>
      <c r="F787" s="287">
        <v>3.36</v>
      </c>
      <c r="G787" s="287">
        <v>3.49</v>
      </c>
      <c r="H787" s="287">
        <v>3.6</v>
      </c>
      <c r="I787" s="287">
        <v>3.6899999999999995</v>
      </c>
      <c r="J787" s="287">
        <v>3.8</v>
      </c>
      <c r="K787" s="287">
        <v>3.92</v>
      </c>
      <c r="L787" s="287">
        <v>4.0599999999999996</v>
      </c>
      <c r="M787" s="287">
        <v>4.1500000000000004</v>
      </c>
      <c r="N787" s="288">
        <f>M787*(1+Assumptions!$G$48)</f>
        <v>4.1500000000000004</v>
      </c>
      <c r="O787" s="288">
        <f>N787*(1+Assumptions!$G$48)</f>
        <v>4.1500000000000004</v>
      </c>
      <c r="P787" s="288">
        <f>O787*(1+Assumptions!$G$48)</f>
        <v>4.1500000000000004</v>
      </c>
      <c r="Q787" s="288">
        <f>P787*(1+Assumptions!$G$48)</f>
        <v>4.1500000000000004</v>
      </c>
      <c r="R787" s="288">
        <f>Q787*(1+Assumptions!$G$48)</f>
        <v>4.1500000000000004</v>
      </c>
      <c r="S787" s="288">
        <f>R787*(1+Assumptions!$G$48)</f>
        <v>4.1500000000000004</v>
      </c>
      <c r="T787" s="288">
        <f>S787*(1+Assumptions!$G$48)</f>
        <v>4.1500000000000004</v>
      </c>
      <c r="U787" s="288">
        <f>T787*(1+Assumptions!$G$48)</f>
        <v>4.1500000000000004</v>
      </c>
      <c r="V787" s="288">
        <f>U787*(1+Assumptions!$G$48)</f>
        <v>4.1500000000000004</v>
      </c>
      <c r="W787" s="288">
        <f>V787*(1+Assumptions!$G$48)</f>
        <v>4.1500000000000004</v>
      </c>
      <c r="X787" s="288">
        <f>W787*(1+Assumptions!$G$48)</f>
        <v>4.1500000000000004</v>
      </c>
      <c r="Y787" s="232"/>
      <c r="Z787" s="232"/>
      <c r="AA787" s="232"/>
      <c r="AB787" s="232"/>
      <c r="AC787" s="232"/>
      <c r="AD787" s="232"/>
      <c r="AE787" s="232"/>
      <c r="AF787" s="232"/>
      <c r="AG787" s="232"/>
      <c r="AH787" s="232"/>
      <c r="AI787" s="232"/>
      <c r="AJ787" s="232"/>
      <c r="AK787" s="232"/>
      <c r="AL787" s="232"/>
      <c r="AM787" s="232"/>
      <c r="AN787" s="232"/>
      <c r="AO787" s="232"/>
      <c r="AP787" s="232"/>
      <c r="AQ787" s="232"/>
      <c r="AR787" s="232"/>
    </row>
    <row r="788" spans="1:44" x14ac:dyDescent="0.2">
      <c r="A788" s="232"/>
      <c r="B788" s="295" t="s">
        <v>1196</v>
      </c>
      <c r="C788" s="296" t="b">
        <f t="shared" si="12"/>
        <v>0</v>
      </c>
      <c r="D788" s="7"/>
      <c r="E788" s="287">
        <v>3.0599999999999996</v>
      </c>
      <c r="F788" s="287">
        <v>3.1499999999999995</v>
      </c>
      <c r="G788" s="287">
        <v>3.2299999999999995</v>
      </c>
      <c r="H788" s="287">
        <v>3.3099999999999996</v>
      </c>
      <c r="I788" s="287">
        <v>3.3899999999999997</v>
      </c>
      <c r="J788" s="287">
        <v>3.4699999999999998</v>
      </c>
      <c r="K788" s="287">
        <v>3.5699999999999994</v>
      </c>
      <c r="L788" s="287">
        <v>3.6499999999999995</v>
      </c>
      <c r="M788" s="287">
        <v>3.74</v>
      </c>
      <c r="N788" s="288">
        <f>M788*(1+Assumptions!$G$48)</f>
        <v>3.74</v>
      </c>
      <c r="O788" s="288">
        <f>N788*(1+Assumptions!$G$48)</f>
        <v>3.74</v>
      </c>
      <c r="P788" s="288">
        <f>O788*(1+Assumptions!$G$48)</f>
        <v>3.74</v>
      </c>
      <c r="Q788" s="288">
        <f>P788*(1+Assumptions!$G$48)</f>
        <v>3.74</v>
      </c>
      <c r="R788" s="288">
        <f>Q788*(1+Assumptions!$G$48)</f>
        <v>3.74</v>
      </c>
      <c r="S788" s="288">
        <f>R788*(1+Assumptions!$G$48)</f>
        <v>3.74</v>
      </c>
      <c r="T788" s="288">
        <f>S788*(1+Assumptions!$G$48)</f>
        <v>3.74</v>
      </c>
      <c r="U788" s="288">
        <f>T788*(1+Assumptions!$G$48)</f>
        <v>3.74</v>
      </c>
      <c r="V788" s="288">
        <f>U788*(1+Assumptions!$G$48)</f>
        <v>3.74</v>
      </c>
      <c r="W788" s="288">
        <f>V788*(1+Assumptions!$G$48)</f>
        <v>3.74</v>
      </c>
      <c r="X788" s="288">
        <f>W788*(1+Assumptions!$G$48)</f>
        <v>3.74</v>
      </c>
      <c r="Y788" s="232"/>
      <c r="Z788" s="232"/>
      <c r="AA788" s="232"/>
      <c r="AB788" s="232"/>
      <c r="AC788" s="232"/>
      <c r="AD788" s="232"/>
      <c r="AE788" s="232"/>
      <c r="AF788" s="232"/>
      <c r="AG788" s="232"/>
      <c r="AH788" s="232"/>
      <c r="AI788" s="232"/>
      <c r="AJ788" s="232"/>
      <c r="AK788" s="232"/>
      <c r="AL788" s="232"/>
      <c r="AM788" s="232"/>
      <c r="AN788" s="232"/>
      <c r="AO788" s="232"/>
      <c r="AP788" s="232"/>
      <c r="AQ788" s="232"/>
      <c r="AR788" s="232"/>
    </row>
    <row r="789" spans="1:44" x14ac:dyDescent="0.2">
      <c r="A789" s="232"/>
      <c r="B789" s="295" t="s">
        <v>1197</v>
      </c>
      <c r="C789" s="296" t="b">
        <f t="shared" si="12"/>
        <v>0</v>
      </c>
      <c r="D789" s="7"/>
      <c r="E789" s="287">
        <v>2.5199999999999996</v>
      </c>
      <c r="F789" s="287">
        <v>2.59</v>
      </c>
      <c r="G789" s="287">
        <v>2.67</v>
      </c>
      <c r="H789" s="287">
        <v>2.75</v>
      </c>
      <c r="I789" s="287">
        <v>2.83</v>
      </c>
      <c r="J789" s="287">
        <v>2.9</v>
      </c>
      <c r="K789" s="287">
        <v>2.98</v>
      </c>
      <c r="L789" s="287">
        <v>3.0599999999999996</v>
      </c>
      <c r="M789" s="287">
        <v>3.1399999999999997</v>
      </c>
      <c r="N789" s="288">
        <f>M789*(1+Assumptions!$G$48)</f>
        <v>3.1399999999999997</v>
      </c>
      <c r="O789" s="288">
        <f>N789*(1+Assumptions!$G$48)</f>
        <v>3.1399999999999997</v>
      </c>
      <c r="P789" s="288">
        <f>O789*(1+Assumptions!$G$48)</f>
        <v>3.1399999999999997</v>
      </c>
      <c r="Q789" s="288">
        <f>P789*(1+Assumptions!$G$48)</f>
        <v>3.1399999999999997</v>
      </c>
      <c r="R789" s="288">
        <f>Q789*(1+Assumptions!$G$48)</f>
        <v>3.1399999999999997</v>
      </c>
      <c r="S789" s="288">
        <f>R789*(1+Assumptions!$G$48)</f>
        <v>3.1399999999999997</v>
      </c>
      <c r="T789" s="288">
        <f>S789*(1+Assumptions!$G$48)</f>
        <v>3.1399999999999997</v>
      </c>
      <c r="U789" s="288">
        <f>T789*(1+Assumptions!$G$48)</f>
        <v>3.1399999999999997</v>
      </c>
      <c r="V789" s="288">
        <f>U789*(1+Assumptions!$G$48)</f>
        <v>3.1399999999999997</v>
      </c>
      <c r="W789" s="288">
        <f>V789*(1+Assumptions!$G$48)</f>
        <v>3.1399999999999997</v>
      </c>
      <c r="X789" s="288">
        <f>W789*(1+Assumptions!$G$48)</f>
        <v>3.1399999999999997</v>
      </c>
      <c r="Y789" s="232"/>
      <c r="Z789" s="232"/>
      <c r="AA789" s="232"/>
      <c r="AB789" s="232"/>
      <c r="AC789" s="232"/>
      <c r="AD789" s="232"/>
      <c r="AE789" s="232"/>
      <c r="AF789" s="232"/>
      <c r="AG789" s="232"/>
      <c r="AH789" s="232"/>
      <c r="AI789" s="232"/>
      <c r="AJ789" s="232"/>
      <c r="AK789" s="232"/>
      <c r="AL789" s="232"/>
      <c r="AM789" s="232"/>
      <c r="AN789" s="232"/>
      <c r="AO789" s="232"/>
      <c r="AP789" s="232"/>
      <c r="AQ789" s="232"/>
      <c r="AR789" s="232"/>
    </row>
    <row r="790" spans="1:44" x14ac:dyDescent="0.2">
      <c r="A790" s="232"/>
      <c r="B790" s="295" t="s">
        <v>1198</v>
      </c>
      <c r="C790" s="296" t="b">
        <f t="shared" si="12"/>
        <v>0</v>
      </c>
      <c r="D790" s="7"/>
      <c r="E790" s="287">
        <v>5.15</v>
      </c>
      <c r="F790" s="287">
        <v>5.16</v>
      </c>
      <c r="G790" s="287">
        <v>5.17</v>
      </c>
      <c r="H790" s="287">
        <v>5.18</v>
      </c>
      <c r="I790" s="287">
        <v>5.18</v>
      </c>
      <c r="J790" s="287">
        <v>5.18</v>
      </c>
      <c r="K790" s="287">
        <v>5.1999999999999993</v>
      </c>
      <c r="L790" s="287">
        <v>5.23</v>
      </c>
      <c r="M790" s="287">
        <v>5.25</v>
      </c>
      <c r="N790" s="288">
        <f>M790*(1+Assumptions!$G$48)</f>
        <v>5.25</v>
      </c>
      <c r="O790" s="288">
        <f>N790*(1+Assumptions!$G$48)</f>
        <v>5.25</v>
      </c>
      <c r="P790" s="288">
        <f>O790*(1+Assumptions!$G$48)</f>
        <v>5.25</v>
      </c>
      <c r="Q790" s="288">
        <f>P790*(1+Assumptions!$G$48)</f>
        <v>5.25</v>
      </c>
      <c r="R790" s="288">
        <f>Q790*(1+Assumptions!$G$48)</f>
        <v>5.25</v>
      </c>
      <c r="S790" s="288">
        <f>R790*(1+Assumptions!$G$48)</f>
        <v>5.25</v>
      </c>
      <c r="T790" s="288">
        <f>S790*(1+Assumptions!$G$48)</f>
        <v>5.25</v>
      </c>
      <c r="U790" s="288">
        <f>T790*(1+Assumptions!$G$48)</f>
        <v>5.25</v>
      </c>
      <c r="V790" s="288">
        <f>U790*(1+Assumptions!$G$48)</f>
        <v>5.25</v>
      </c>
      <c r="W790" s="288">
        <f>V790*(1+Assumptions!$G$48)</f>
        <v>5.25</v>
      </c>
      <c r="X790" s="288">
        <f>W790*(1+Assumptions!$G$48)</f>
        <v>5.25</v>
      </c>
      <c r="Y790" s="232"/>
      <c r="Z790" s="232"/>
      <c r="AA790" s="232"/>
      <c r="AB790" s="232"/>
      <c r="AC790" s="232"/>
      <c r="AD790" s="232"/>
      <c r="AE790" s="232"/>
      <c r="AF790" s="232"/>
      <c r="AG790" s="232"/>
      <c r="AH790" s="232"/>
      <c r="AI790" s="232"/>
      <c r="AJ790" s="232"/>
      <c r="AK790" s="232"/>
      <c r="AL790" s="232"/>
      <c r="AM790" s="232"/>
      <c r="AN790" s="232"/>
      <c r="AO790" s="232"/>
      <c r="AP790" s="232"/>
      <c r="AQ790" s="232"/>
      <c r="AR790" s="232"/>
    </row>
    <row r="791" spans="1:44" x14ac:dyDescent="0.2">
      <c r="A791" s="232"/>
      <c r="B791" s="295" t="s">
        <v>1199</v>
      </c>
      <c r="C791" s="296" t="b">
        <f t="shared" si="12"/>
        <v>0</v>
      </c>
      <c r="D791" s="7"/>
      <c r="E791" s="287">
        <v>2.16</v>
      </c>
      <c r="F791" s="287">
        <v>2.36</v>
      </c>
      <c r="G791" s="287">
        <v>2.67</v>
      </c>
      <c r="H791" s="287">
        <v>2.6799999999999997</v>
      </c>
      <c r="I791" s="287">
        <v>2.7</v>
      </c>
      <c r="J791" s="287">
        <v>2.71</v>
      </c>
      <c r="K791" s="287">
        <v>2.7299999999999995</v>
      </c>
      <c r="L791" s="287">
        <v>2.76</v>
      </c>
      <c r="M791" s="287">
        <v>2.7699999999999996</v>
      </c>
      <c r="N791" s="288">
        <f>M791*(1+Assumptions!$G$48)</f>
        <v>2.7699999999999996</v>
      </c>
      <c r="O791" s="288">
        <f>N791*(1+Assumptions!$G$48)</f>
        <v>2.7699999999999996</v>
      </c>
      <c r="P791" s="288">
        <f>O791*(1+Assumptions!$G$48)</f>
        <v>2.7699999999999996</v>
      </c>
      <c r="Q791" s="288">
        <f>P791*(1+Assumptions!$G$48)</f>
        <v>2.7699999999999996</v>
      </c>
      <c r="R791" s="288">
        <f>Q791*(1+Assumptions!$G$48)</f>
        <v>2.7699999999999996</v>
      </c>
      <c r="S791" s="288">
        <f>R791*(1+Assumptions!$G$48)</f>
        <v>2.7699999999999996</v>
      </c>
      <c r="T791" s="288">
        <f>S791*(1+Assumptions!$G$48)</f>
        <v>2.7699999999999996</v>
      </c>
      <c r="U791" s="288">
        <f>T791*(1+Assumptions!$G$48)</f>
        <v>2.7699999999999996</v>
      </c>
      <c r="V791" s="288">
        <f>U791*(1+Assumptions!$G$48)</f>
        <v>2.7699999999999996</v>
      </c>
      <c r="W791" s="288">
        <f>V791*(1+Assumptions!$G$48)</f>
        <v>2.7699999999999996</v>
      </c>
      <c r="X791" s="288">
        <f>W791*(1+Assumptions!$G$48)</f>
        <v>2.7699999999999996</v>
      </c>
      <c r="Y791" s="232"/>
      <c r="Z791" s="232"/>
      <c r="AA791" s="232"/>
      <c r="AB791" s="232"/>
      <c r="AC791" s="232"/>
      <c r="AD791" s="232"/>
      <c r="AE791" s="232"/>
      <c r="AF791" s="232"/>
      <c r="AG791" s="232"/>
      <c r="AH791" s="232"/>
      <c r="AI791" s="232"/>
      <c r="AJ791" s="232"/>
      <c r="AK791" s="232"/>
      <c r="AL791" s="232"/>
      <c r="AM791" s="232"/>
      <c r="AN791" s="232"/>
      <c r="AO791" s="232"/>
      <c r="AP791" s="232"/>
      <c r="AQ791" s="232"/>
      <c r="AR791" s="232"/>
    </row>
    <row r="792" spans="1:44" x14ac:dyDescent="0.2">
      <c r="A792" s="232"/>
      <c r="B792" s="295" t="s">
        <v>1200</v>
      </c>
      <c r="C792" s="296" t="b">
        <f t="shared" si="12"/>
        <v>0</v>
      </c>
      <c r="D792" s="7"/>
      <c r="E792" s="287">
        <v>4.2300000000000004</v>
      </c>
      <c r="F792" s="287">
        <v>4.33</v>
      </c>
      <c r="G792" s="287">
        <v>4.4400000000000004</v>
      </c>
      <c r="H792" s="287">
        <v>4.54</v>
      </c>
      <c r="I792" s="287">
        <v>4.63</v>
      </c>
      <c r="J792" s="287">
        <v>4.7300000000000004</v>
      </c>
      <c r="K792" s="287">
        <v>4.84</v>
      </c>
      <c r="L792" s="287">
        <v>4.95</v>
      </c>
      <c r="M792" s="287">
        <v>5.0599999999999987</v>
      </c>
      <c r="N792" s="288">
        <f>M792*(1+Assumptions!$G$48)</f>
        <v>5.0599999999999987</v>
      </c>
      <c r="O792" s="288">
        <f>N792*(1+Assumptions!$G$48)</f>
        <v>5.0599999999999987</v>
      </c>
      <c r="P792" s="288">
        <f>O792*(1+Assumptions!$G$48)</f>
        <v>5.0599999999999987</v>
      </c>
      <c r="Q792" s="288">
        <f>P792*(1+Assumptions!$G$48)</f>
        <v>5.0599999999999987</v>
      </c>
      <c r="R792" s="288">
        <f>Q792*(1+Assumptions!$G$48)</f>
        <v>5.0599999999999987</v>
      </c>
      <c r="S792" s="288">
        <f>R792*(1+Assumptions!$G$48)</f>
        <v>5.0599999999999987</v>
      </c>
      <c r="T792" s="288">
        <f>S792*(1+Assumptions!$G$48)</f>
        <v>5.0599999999999987</v>
      </c>
      <c r="U792" s="288">
        <f>T792*(1+Assumptions!$G$48)</f>
        <v>5.0599999999999987</v>
      </c>
      <c r="V792" s="288">
        <f>U792*(1+Assumptions!$G$48)</f>
        <v>5.0599999999999987</v>
      </c>
      <c r="W792" s="288">
        <f>V792*(1+Assumptions!$G$48)</f>
        <v>5.0599999999999987</v>
      </c>
      <c r="X792" s="288">
        <f>W792*(1+Assumptions!$G$48)</f>
        <v>5.0599999999999987</v>
      </c>
      <c r="Y792" s="232"/>
      <c r="Z792" s="232"/>
      <c r="AA792" s="232"/>
      <c r="AB792" s="232"/>
      <c r="AC792" s="232"/>
      <c r="AD792" s="232"/>
      <c r="AE792" s="232"/>
      <c r="AF792" s="232"/>
      <c r="AG792" s="232"/>
      <c r="AH792" s="232"/>
      <c r="AI792" s="232"/>
      <c r="AJ792" s="232"/>
      <c r="AK792" s="232"/>
      <c r="AL792" s="232"/>
      <c r="AM792" s="232"/>
      <c r="AN792" s="232"/>
      <c r="AO792" s="232"/>
      <c r="AP792" s="232"/>
      <c r="AQ792" s="232"/>
      <c r="AR792" s="232"/>
    </row>
    <row r="793" spans="1:44" x14ac:dyDescent="0.2">
      <c r="A793" s="232"/>
      <c r="B793" s="295" t="s">
        <v>1201</v>
      </c>
      <c r="C793" s="296" t="b">
        <f t="shared" si="12"/>
        <v>0</v>
      </c>
      <c r="D793" s="7"/>
      <c r="E793" s="287">
        <v>3.32</v>
      </c>
      <c r="F793" s="287">
        <v>3.41</v>
      </c>
      <c r="G793" s="287">
        <v>3.5</v>
      </c>
      <c r="H793" s="287">
        <v>3.59</v>
      </c>
      <c r="I793" s="287">
        <v>3.66</v>
      </c>
      <c r="J793" s="287">
        <v>3.7299999999999995</v>
      </c>
      <c r="K793" s="287">
        <v>3.82</v>
      </c>
      <c r="L793" s="287">
        <v>3.9299999999999997</v>
      </c>
      <c r="M793" s="287">
        <v>4</v>
      </c>
      <c r="N793" s="288">
        <f>M793*(1+Assumptions!$G$48)</f>
        <v>4</v>
      </c>
      <c r="O793" s="288">
        <f>N793*(1+Assumptions!$G$48)</f>
        <v>4</v>
      </c>
      <c r="P793" s="288">
        <f>O793*(1+Assumptions!$G$48)</f>
        <v>4</v>
      </c>
      <c r="Q793" s="288">
        <f>P793*(1+Assumptions!$G$48)</f>
        <v>4</v>
      </c>
      <c r="R793" s="288">
        <f>Q793*(1+Assumptions!$G$48)</f>
        <v>4</v>
      </c>
      <c r="S793" s="288">
        <f>R793*(1+Assumptions!$G$48)</f>
        <v>4</v>
      </c>
      <c r="T793" s="288">
        <f>S793*(1+Assumptions!$G$48)</f>
        <v>4</v>
      </c>
      <c r="U793" s="288">
        <f>T793*(1+Assumptions!$G$48)</f>
        <v>4</v>
      </c>
      <c r="V793" s="288">
        <f>U793*(1+Assumptions!$G$48)</f>
        <v>4</v>
      </c>
      <c r="W793" s="288">
        <f>V793*(1+Assumptions!$G$48)</f>
        <v>4</v>
      </c>
      <c r="X793" s="288">
        <f>W793*(1+Assumptions!$G$48)</f>
        <v>4</v>
      </c>
      <c r="Y793" s="232"/>
      <c r="Z793" s="232"/>
      <c r="AA793" s="232"/>
      <c r="AB793" s="232"/>
      <c r="AC793" s="232"/>
      <c r="AD793" s="232"/>
      <c r="AE793" s="232"/>
      <c r="AF793" s="232"/>
      <c r="AG793" s="232"/>
      <c r="AH793" s="232"/>
      <c r="AI793" s="232"/>
      <c r="AJ793" s="232"/>
      <c r="AK793" s="232"/>
      <c r="AL793" s="232"/>
      <c r="AM793" s="232"/>
      <c r="AN793" s="232"/>
      <c r="AO793" s="232"/>
      <c r="AP793" s="232"/>
      <c r="AQ793" s="232"/>
      <c r="AR793" s="232"/>
    </row>
    <row r="794" spans="1:44" x14ac:dyDescent="0.2">
      <c r="A794" s="232"/>
      <c r="B794" s="295" t="s">
        <v>1202</v>
      </c>
      <c r="C794" s="296" t="b">
        <f t="shared" si="12"/>
        <v>0</v>
      </c>
      <c r="D794" s="7"/>
      <c r="E794" s="287">
        <v>1.75</v>
      </c>
      <c r="F794" s="287">
        <v>1.81</v>
      </c>
      <c r="G794" s="287">
        <v>1.88</v>
      </c>
      <c r="H794" s="287">
        <v>1.94</v>
      </c>
      <c r="I794" s="287">
        <v>1.99</v>
      </c>
      <c r="J794" s="287">
        <v>2.0499999999999998</v>
      </c>
      <c r="K794" s="287">
        <v>2.11</v>
      </c>
      <c r="L794" s="287">
        <v>2.1800000000000002</v>
      </c>
      <c r="M794" s="287">
        <v>2.23</v>
      </c>
      <c r="N794" s="288">
        <f>M794*(1+Assumptions!$G$48)</f>
        <v>2.23</v>
      </c>
      <c r="O794" s="288">
        <f>N794*(1+Assumptions!$G$48)</f>
        <v>2.23</v>
      </c>
      <c r="P794" s="288">
        <f>O794*(1+Assumptions!$G$48)</f>
        <v>2.23</v>
      </c>
      <c r="Q794" s="288">
        <f>P794*(1+Assumptions!$G$48)</f>
        <v>2.23</v>
      </c>
      <c r="R794" s="288">
        <f>Q794*(1+Assumptions!$G$48)</f>
        <v>2.23</v>
      </c>
      <c r="S794" s="288">
        <f>R794*(1+Assumptions!$G$48)</f>
        <v>2.23</v>
      </c>
      <c r="T794" s="288">
        <f>S794*(1+Assumptions!$G$48)</f>
        <v>2.23</v>
      </c>
      <c r="U794" s="288">
        <f>T794*(1+Assumptions!$G$48)</f>
        <v>2.23</v>
      </c>
      <c r="V794" s="288">
        <f>U794*(1+Assumptions!$G$48)</f>
        <v>2.23</v>
      </c>
      <c r="W794" s="288">
        <f>V794*(1+Assumptions!$G$48)</f>
        <v>2.23</v>
      </c>
      <c r="X794" s="288">
        <f>W794*(1+Assumptions!$G$48)</f>
        <v>2.23</v>
      </c>
      <c r="Y794" s="232"/>
      <c r="Z794" s="232"/>
      <c r="AA794" s="232"/>
      <c r="AB794" s="232"/>
      <c r="AC794" s="232"/>
      <c r="AD794" s="232"/>
      <c r="AE794" s="232"/>
      <c r="AF794" s="232"/>
      <c r="AG794" s="232"/>
      <c r="AH794" s="232"/>
      <c r="AI794" s="232"/>
      <c r="AJ794" s="232"/>
      <c r="AK794" s="232"/>
      <c r="AL794" s="232"/>
      <c r="AM794" s="232"/>
      <c r="AN794" s="232"/>
      <c r="AO794" s="232"/>
      <c r="AP794" s="232"/>
      <c r="AQ794" s="232"/>
      <c r="AR794" s="232"/>
    </row>
    <row r="795" spans="1:44" x14ac:dyDescent="0.2">
      <c r="A795" s="232"/>
      <c r="B795" s="295" t="s">
        <v>1203</v>
      </c>
      <c r="C795" s="296" t="b">
        <f t="shared" si="12"/>
        <v>0</v>
      </c>
      <c r="D795" s="7"/>
      <c r="E795" s="287">
        <v>4.0999999999999996</v>
      </c>
      <c r="F795" s="287">
        <v>4.18</v>
      </c>
      <c r="G795" s="287">
        <v>4.26</v>
      </c>
      <c r="H795" s="287">
        <v>4.33</v>
      </c>
      <c r="I795" s="287">
        <v>4.4000000000000004</v>
      </c>
      <c r="J795" s="287">
        <v>4.47</v>
      </c>
      <c r="K795" s="287">
        <v>4.5599999999999996</v>
      </c>
      <c r="L795" s="287">
        <v>4.6500000000000004</v>
      </c>
      <c r="M795" s="287">
        <v>4.72</v>
      </c>
      <c r="N795" s="288">
        <f>M795*(1+Assumptions!$G$48)</f>
        <v>4.72</v>
      </c>
      <c r="O795" s="288">
        <f>N795*(1+Assumptions!$G$48)</f>
        <v>4.72</v>
      </c>
      <c r="P795" s="288">
        <f>O795*(1+Assumptions!$G$48)</f>
        <v>4.72</v>
      </c>
      <c r="Q795" s="288">
        <f>P795*(1+Assumptions!$G$48)</f>
        <v>4.72</v>
      </c>
      <c r="R795" s="288">
        <f>Q795*(1+Assumptions!$G$48)</f>
        <v>4.72</v>
      </c>
      <c r="S795" s="288">
        <f>R795*(1+Assumptions!$G$48)</f>
        <v>4.72</v>
      </c>
      <c r="T795" s="288">
        <f>S795*(1+Assumptions!$G$48)</f>
        <v>4.72</v>
      </c>
      <c r="U795" s="288">
        <f>T795*(1+Assumptions!$G$48)</f>
        <v>4.72</v>
      </c>
      <c r="V795" s="288">
        <f>U795*(1+Assumptions!$G$48)</f>
        <v>4.72</v>
      </c>
      <c r="W795" s="288">
        <f>V795*(1+Assumptions!$G$48)</f>
        <v>4.72</v>
      </c>
      <c r="X795" s="288">
        <f>W795*(1+Assumptions!$G$48)</f>
        <v>4.72</v>
      </c>
      <c r="Y795" s="232"/>
      <c r="Z795" s="232"/>
      <c r="AA795" s="232"/>
      <c r="AB795" s="232"/>
      <c r="AC795" s="232"/>
      <c r="AD795" s="232"/>
      <c r="AE795" s="232"/>
      <c r="AF795" s="232"/>
      <c r="AG795" s="232"/>
      <c r="AH795" s="232"/>
      <c r="AI795" s="232"/>
      <c r="AJ795" s="232"/>
      <c r="AK795" s="232"/>
      <c r="AL795" s="232"/>
      <c r="AM795" s="232"/>
      <c r="AN795" s="232"/>
      <c r="AO795" s="232"/>
      <c r="AP795" s="232"/>
      <c r="AQ795" s="232"/>
      <c r="AR795" s="232"/>
    </row>
    <row r="796" spans="1:44" x14ac:dyDescent="0.2">
      <c r="A796" s="232"/>
      <c r="B796" s="295" t="s">
        <v>1204</v>
      </c>
      <c r="C796" s="296" t="b">
        <f t="shared" si="12"/>
        <v>0</v>
      </c>
      <c r="D796" s="7"/>
      <c r="E796" s="287">
        <v>3.5699999999999994</v>
      </c>
      <c r="F796" s="287">
        <v>3.63</v>
      </c>
      <c r="G796" s="287">
        <v>3.7</v>
      </c>
      <c r="H796" s="287">
        <v>3.75</v>
      </c>
      <c r="I796" s="287">
        <v>3.7699999999999996</v>
      </c>
      <c r="J796" s="287">
        <v>3.8</v>
      </c>
      <c r="K796" s="287">
        <v>3.84</v>
      </c>
      <c r="L796" s="287">
        <v>3.88</v>
      </c>
      <c r="M796" s="287">
        <v>3.8899999999999997</v>
      </c>
      <c r="N796" s="288">
        <f>M796*(1+Assumptions!$G$48)</f>
        <v>3.8899999999999997</v>
      </c>
      <c r="O796" s="288">
        <f>N796*(1+Assumptions!$G$48)</f>
        <v>3.8899999999999997</v>
      </c>
      <c r="P796" s="288">
        <f>O796*(1+Assumptions!$G$48)</f>
        <v>3.8899999999999997</v>
      </c>
      <c r="Q796" s="288">
        <f>P796*(1+Assumptions!$G$48)</f>
        <v>3.8899999999999997</v>
      </c>
      <c r="R796" s="288">
        <f>Q796*(1+Assumptions!$G$48)</f>
        <v>3.8899999999999997</v>
      </c>
      <c r="S796" s="288">
        <f>R796*(1+Assumptions!$G$48)</f>
        <v>3.8899999999999997</v>
      </c>
      <c r="T796" s="288">
        <f>S796*(1+Assumptions!$G$48)</f>
        <v>3.8899999999999997</v>
      </c>
      <c r="U796" s="288">
        <f>T796*(1+Assumptions!$G$48)</f>
        <v>3.8899999999999997</v>
      </c>
      <c r="V796" s="288">
        <f>U796*(1+Assumptions!$G$48)</f>
        <v>3.8899999999999997</v>
      </c>
      <c r="W796" s="288">
        <f>V796*(1+Assumptions!$G$48)</f>
        <v>3.8899999999999997</v>
      </c>
      <c r="X796" s="288">
        <f>W796*(1+Assumptions!$G$48)</f>
        <v>3.8899999999999997</v>
      </c>
      <c r="Y796" s="232"/>
      <c r="Z796" s="232"/>
      <c r="AA796" s="232"/>
      <c r="AB796" s="232"/>
      <c r="AC796" s="232"/>
      <c r="AD796" s="232"/>
      <c r="AE796" s="232"/>
      <c r="AF796" s="232"/>
      <c r="AG796" s="232"/>
      <c r="AH796" s="232"/>
      <c r="AI796" s="232"/>
      <c r="AJ796" s="232"/>
      <c r="AK796" s="232"/>
      <c r="AL796" s="232"/>
      <c r="AM796" s="232"/>
      <c r="AN796" s="232"/>
      <c r="AO796" s="232"/>
      <c r="AP796" s="232"/>
      <c r="AQ796" s="232"/>
      <c r="AR796" s="232"/>
    </row>
    <row r="797" spans="1:44" x14ac:dyDescent="0.2">
      <c r="A797" s="232"/>
      <c r="B797" s="295" t="s">
        <v>1205</v>
      </c>
      <c r="C797" s="296" t="b">
        <f t="shared" si="12"/>
        <v>0</v>
      </c>
      <c r="D797" s="7"/>
      <c r="E797" s="287">
        <v>3.46</v>
      </c>
      <c r="F797" s="287">
        <v>3.59</v>
      </c>
      <c r="G797" s="287">
        <v>3.7299999999999995</v>
      </c>
      <c r="H797" s="287">
        <v>3.86</v>
      </c>
      <c r="I797" s="287">
        <v>3.98</v>
      </c>
      <c r="J797" s="287">
        <v>4.0999999999999996</v>
      </c>
      <c r="K797" s="287">
        <v>4.24</v>
      </c>
      <c r="L797" s="287">
        <v>4.38</v>
      </c>
      <c r="M797" s="287">
        <v>4.51</v>
      </c>
      <c r="N797" s="288">
        <f>M797*(1+Assumptions!$G$48)</f>
        <v>4.51</v>
      </c>
      <c r="O797" s="288">
        <f>N797*(1+Assumptions!$G$48)</f>
        <v>4.51</v>
      </c>
      <c r="P797" s="288">
        <f>O797*(1+Assumptions!$G$48)</f>
        <v>4.51</v>
      </c>
      <c r="Q797" s="288">
        <f>P797*(1+Assumptions!$G$48)</f>
        <v>4.51</v>
      </c>
      <c r="R797" s="288">
        <f>Q797*(1+Assumptions!$G$48)</f>
        <v>4.51</v>
      </c>
      <c r="S797" s="288">
        <f>R797*(1+Assumptions!$G$48)</f>
        <v>4.51</v>
      </c>
      <c r="T797" s="288">
        <f>S797*(1+Assumptions!$G$48)</f>
        <v>4.51</v>
      </c>
      <c r="U797" s="288">
        <f>T797*(1+Assumptions!$G$48)</f>
        <v>4.51</v>
      </c>
      <c r="V797" s="288">
        <f>U797*(1+Assumptions!$G$48)</f>
        <v>4.51</v>
      </c>
      <c r="W797" s="288">
        <f>V797*(1+Assumptions!$G$48)</f>
        <v>4.51</v>
      </c>
      <c r="X797" s="288">
        <f>W797*(1+Assumptions!$G$48)</f>
        <v>4.51</v>
      </c>
      <c r="Y797" s="232"/>
      <c r="Z797" s="232"/>
      <c r="AA797" s="232"/>
      <c r="AB797" s="232"/>
      <c r="AC797" s="232"/>
      <c r="AD797" s="232"/>
      <c r="AE797" s="232"/>
      <c r="AF797" s="232"/>
      <c r="AG797" s="232"/>
      <c r="AH797" s="232"/>
      <c r="AI797" s="232"/>
      <c r="AJ797" s="232"/>
      <c r="AK797" s="232"/>
      <c r="AL797" s="232"/>
      <c r="AM797" s="232"/>
      <c r="AN797" s="232"/>
      <c r="AO797" s="232"/>
      <c r="AP797" s="232"/>
      <c r="AQ797" s="232"/>
      <c r="AR797" s="232"/>
    </row>
    <row r="798" spans="1:44" x14ac:dyDescent="0.2">
      <c r="A798" s="232"/>
      <c r="B798" s="295" t="s">
        <v>1206</v>
      </c>
      <c r="C798" s="296" t="b">
        <f t="shared" si="12"/>
        <v>0</v>
      </c>
      <c r="D798" s="7"/>
      <c r="E798" s="287">
        <v>1.85</v>
      </c>
      <c r="F798" s="287">
        <v>1.91</v>
      </c>
      <c r="G798" s="287">
        <v>1.98</v>
      </c>
      <c r="H798" s="287">
        <v>2.04</v>
      </c>
      <c r="I798" s="287">
        <v>2.09</v>
      </c>
      <c r="J798" s="287">
        <v>2.15</v>
      </c>
      <c r="K798" s="287">
        <v>2.21</v>
      </c>
      <c r="L798" s="287">
        <v>2.27</v>
      </c>
      <c r="M798" s="287">
        <v>2.34</v>
      </c>
      <c r="N798" s="288">
        <f>M798*(1+Assumptions!$G$48)</f>
        <v>2.34</v>
      </c>
      <c r="O798" s="288">
        <f>N798*(1+Assumptions!$G$48)</f>
        <v>2.34</v>
      </c>
      <c r="P798" s="288">
        <f>O798*(1+Assumptions!$G$48)</f>
        <v>2.34</v>
      </c>
      <c r="Q798" s="288">
        <f>P798*(1+Assumptions!$G$48)</f>
        <v>2.34</v>
      </c>
      <c r="R798" s="288">
        <f>Q798*(1+Assumptions!$G$48)</f>
        <v>2.34</v>
      </c>
      <c r="S798" s="288">
        <f>R798*(1+Assumptions!$G$48)</f>
        <v>2.34</v>
      </c>
      <c r="T798" s="288">
        <f>S798*(1+Assumptions!$G$48)</f>
        <v>2.34</v>
      </c>
      <c r="U798" s="288">
        <f>T798*(1+Assumptions!$G$48)</f>
        <v>2.34</v>
      </c>
      <c r="V798" s="288">
        <f>U798*(1+Assumptions!$G$48)</f>
        <v>2.34</v>
      </c>
      <c r="W798" s="288">
        <f>V798*(1+Assumptions!$G$48)</f>
        <v>2.34</v>
      </c>
      <c r="X798" s="288">
        <f>W798*(1+Assumptions!$G$48)</f>
        <v>2.34</v>
      </c>
      <c r="Y798" s="232"/>
      <c r="Z798" s="232"/>
      <c r="AA798" s="232"/>
      <c r="AB798" s="232"/>
      <c r="AC798" s="232"/>
      <c r="AD798" s="232"/>
      <c r="AE798" s="232"/>
      <c r="AF798" s="232"/>
      <c r="AG798" s="232"/>
      <c r="AH798" s="232"/>
      <c r="AI798" s="232"/>
      <c r="AJ798" s="232"/>
      <c r="AK798" s="232"/>
      <c r="AL798" s="232"/>
      <c r="AM798" s="232"/>
      <c r="AN798" s="232"/>
      <c r="AO798" s="232"/>
      <c r="AP798" s="232"/>
      <c r="AQ798" s="232"/>
      <c r="AR798" s="232"/>
    </row>
    <row r="799" spans="1:44" x14ac:dyDescent="0.2">
      <c r="A799" s="232"/>
      <c r="B799" s="295" t="s">
        <v>1207</v>
      </c>
      <c r="C799" s="296" t="b">
        <f t="shared" si="12"/>
        <v>0</v>
      </c>
      <c r="D799" s="7"/>
      <c r="E799" s="287">
        <v>2.5199999999999996</v>
      </c>
      <c r="F799" s="287">
        <v>2.59</v>
      </c>
      <c r="G799" s="287">
        <v>2.67</v>
      </c>
      <c r="H799" s="287">
        <v>2.74</v>
      </c>
      <c r="I799" s="287">
        <v>2.8099999999999996</v>
      </c>
      <c r="J799" s="287">
        <v>2.88</v>
      </c>
      <c r="K799" s="287">
        <v>2.96</v>
      </c>
      <c r="L799" s="287">
        <v>3.05</v>
      </c>
      <c r="M799" s="287">
        <v>3.1199999999999997</v>
      </c>
      <c r="N799" s="288">
        <f>M799*(1+Assumptions!$G$48)</f>
        <v>3.1199999999999997</v>
      </c>
      <c r="O799" s="288">
        <f>N799*(1+Assumptions!$G$48)</f>
        <v>3.1199999999999997</v>
      </c>
      <c r="P799" s="288">
        <f>O799*(1+Assumptions!$G$48)</f>
        <v>3.1199999999999997</v>
      </c>
      <c r="Q799" s="288">
        <f>P799*(1+Assumptions!$G$48)</f>
        <v>3.1199999999999997</v>
      </c>
      <c r="R799" s="288">
        <f>Q799*(1+Assumptions!$G$48)</f>
        <v>3.1199999999999997</v>
      </c>
      <c r="S799" s="288">
        <f>R799*(1+Assumptions!$G$48)</f>
        <v>3.1199999999999997</v>
      </c>
      <c r="T799" s="288">
        <f>S799*(1+Assumptions!$G$48)</f>
        <v>3.1199999999999997</v>
      </c>
      <c r="U799" s="288">
        <f>T799*(1+Assumptions!$G$48)</f>
        <v>3.1199999999999997</v>
      </c>
      <c r="V799" s="288">
        <f>U799*(1+Assumptions!$G$48)</f>
        <v>3.1199999999999997</v>
      </c>
      <c r="W799" s="288">
        <f>V799*(1+Assumptions!$G$48)</f>
        <v>3.1199999999999997</v>
      </c>
      <c r="X799" s="288">
        <f>W799*(1+Assumptions!$G$48)</f>
        <v>3.1199999999999997</v>
      </c>
      <c r="Y799" s="232"/>
      <c r="Z799" s="232"/>
      <c r="AA799" s="232"/>
      <c r="AB799" s="232"/>
      <c r="AC799" s="232"/>
      <c r="AD799" s="232"/>
      <c r="AE799" s="232"/>
      <c r="AF799" s="232"/>
      <c r="AG799" s="232"/>
      <c r="AH799" s="232"/>
      <c r="AI799" s="232"/>
      <c r="AJ799" s="232"/>
      <c r="AK799" s="232"/>
      <c r="AL799" s="232"/>
      <c r="AM799" s="232"/>
      <c r="AN799" s="232"/>
      <c r="AO799" s="232"/>
      <c r="AP799" s="232"/>
      <c r="AQ799" s="232"/>
      <c r="AR799" s="232"/>
    </row>
    <row r="800" spans="1:44" x14ac:dyDescent="0.2">
      <c r="A800" s="232"/>
      <c r="B800" s="295" t="s">
        <v>1208</v>
      </c>
      <c r="C800" s="296" t="b">
        <f t="shared" si="12"/>
        <v>0</v>
      </c>
      <c r="D800" s="7"/>
      <c r="E800" s="287">
        <v>2.39</v>
      </c>
      <c r="F800" s="287">
        <v>2.48</v>
      </c>
      <c r="G800" s="287">
        <v>2.5699999999999994</v>
      </c>
      <c r="H800" s="287">
        <v>2.66</v>
      </c>
      <c r="I800" s="287">
        <v>2.74</v>
      </c>
      <c r="J800" s="287">
        <v>2.83</v>
      </c>
      <c r="K800" s="287">
        <v>2.91</v>
      </c>
      <c r="L800" s="287">
        <v>3.01</v>
      </c>
      <c r="M800" s="287">
        <v>3.09</v>
      </c>
      <c r="N800" s="288">
        <f>M800*(1+Assumptions!$G$48)</f>
        <v>3.09</v>
      </c>
      <c r="O800" s="288">
        <f>N800*(1+Assumptions!$G$48)</f>
        <v>3.09</v>
      </c>
      <c r="P800" s="288">
        <f>O800*(1+Assumptions!$G$48)</f>
        <v>3.09</v>
      </c>
      <c r="Q800" s="288">
        <f>P800*(1+Assumptions!$G$48)</f>
        <v>3.09</v>
      </c>
      <c r="R800" s="288">
        <f>Q800*(1+Assumptions!$G$48)</f>
        <v>3.09</v>
      </c>
      <c r="S800" s="288">
        <f>R800*(1+Assumptions!$G$48)</f>
        <v>3.09</v>
      </c>
      <c r="T800" s="288">
        <f>S800*(1+Assumptions!$G$48)</f>
        <v>3.09</v>
      </c>
      <c r="U800" s="288">
        <f>T800*(1+Assumptions!$G$48)</f>
        <v>3.09</v>
      </c>
      <c r="V800" s="288">
        <f>U800*(1+Assumptions!$G$48)</f>
        <v>3.09</v>
      </c>
      <c r="W800" s="288">
        <f>V800*(1+Assumptions!$G$48)</f>
        <v>3.09</v>
      </c>
      <c r="X800" s="288">
        <f>W800*(1+Assumptions!$G$48)</f>
        <v>3.09</v>
      </c>
      <c r="Y800" s="232"/>
      <c r="Z800" s="232"/>
      <c r="AA800" s="232"/>
      <c r="AB800" s="232"/>
      <c r="AC800" s="232"/>
      <c r="AD800" s="232"/>
      <c r="AE800" s="232"/>
      <c r="AF800" s="232"/>
      <c r="AG800" s="232"/>
      <c r="AH800" s="232"/>
      <c r="AI800" s="232"/>
      <c r="AJ800" s="232"/>
      <c r="AK800" s="232"/>
      <c r="AL800" s="232"/>
      <c r="AM800" s="232"/>
      <c r="AN800" s="232"/>
      <c r="AO800" s="232"/>
      <c r="AP800" s="232"/>
      <c r="AQ800" s="232"/>
      <c r="AR800" s="232"/>
    </row>
    <row r="801" spans="1:44" x14ac:dyDescent="0.2">
      <c r="A801" s="232"/>
      <c r="B801" s="295" t="s">
        <v>1209</v>
      </c>
      <c r="C801" s="296" t="b">
        <f t="shared" si="12"/>
        <v>0</v>
      </c>
      <c r="D801" s="7"/>
      <c r="E801" s="287">
        <v>4.43</v>
      </c>
      <c r="F801" s="287">
        <v>4.5999999999999996</v>
      </c>
      <c r="G801" s="287">
        <v>4.76</v>
      </c>
      <c r="H801" s="287">
        <v>4.92</v>
      </c>
      <c r="I801" s="287">
        <v>5.07</v>
      </c>
      <c r="J801" s="287">
        <v>5.2199999999999989</v>
      </c>
      <c r="K801" s="287">
        <v>5.379999999999999</v>
      </c>
      <c r="L801" s="287">
        <v>5.5399999999999991</v>
      </c>
      <c r="M801" s="287">
        <v>5.6999999999999993</v>
      </c>
      <c r="N801" s="288">
        <f>M801*(1+Assumptions!$G$48)</f>
        <v>5.6999999999999993</v>
      </c>
      <c r="O801" s="288">
        <f>N801*(1+Assumptions!$G$48)</f>
        <v>5.6999999999999993</v>
      </c>
      <c r="P801" s="288">
        <f>O801*(1+Assumptions!$G$48)</f>
        <v>5.6999999999999993</v>
      </c>
      <c r="Q801" s="288">
        <f>P801*(1+Assumptions!$G$48)</f>
        <v>5.6999999999999993</v>
      </c>
      <c r="R801" s="288">
        <f>Q801*(1+Assumptions!$G$48)</f>
        <v>5.6999999999999993</v>
      </c>
      <c r="S801" s="288">
        <f>R801*(1+Assumptions!$G$48)</f>
        <v>5.6999999999999993</v>
      </c>
      <c r="T801" s="288">
        <f>S801*(1+Assumptions!$G$48)</f>
        <v>5.6999999999999993</v>
      </c>
      <c r="U801" s="288">
        <f>T801*(1+Assumptions!$G$48)</f>
        <v>5.6999999999999993</v>
      </c>
      <c r="V801" s="288">
        <f>U801*(1+Assumptions!$G$48)</f>
        <v>5.6999999999999993</v>
      </c>
      <c r="W801" s="288">
        <f>V801*(1+Assumptions!$G$48)</f>
        <v>5.6999999999999993</v>
      </c>
      <c r="X801" s="288">
        <f>W801*(1+Assumptions!$G$48)</f>
        <v>5.6999999999999993</v>
      </c>
      <c r="Y801" s="232"/>
      <c r="Z801" s="232"/>
      <c r="AA801" s="232"/>
      <c r="AB801" s="232"/>
      <c r="AC801" s="232"/>
      <c r="AD801" s="232"/>
      <c r="AE801" s="232"/>
      <c r="AF801" s="232"/>
      <c r="AG801" s="232"/>
      <c r="AH801" s="232"/>
      <c r="AI801" s="232"/>
      <c r="AJ801" s="232"/>
      <c r="AK801" s="232"/>
      <c r="AL801" s="232"/>
      <c r="AM801" s="232"/>
      <c r="AN801" s="232"/>
      <c r="AO801" s="232"/>
      <c r="AP801" s="232"/>
      <c r="AQ801" s="232"/>
      <c r="AR801" s="232"/>
    </row>
    <row r="802" spans="1:44" x14ac:dyDescent="0.2">
      <c r="A802" s="232"/>
      <c r="B802" s="295" t="s">
        <v>1210</v>
      </c>
      <c r="C802" s="296" t="b">
        <f t="shared" si="12"/>
        <v>0</v>
      </c>
      <c r="D802" s="7"/>
      <c r="E802" s="287">
        <v>4.32</v>
      </c>
      <c r="F802" s="287">
        <v>4.4000000000000004</v>
      </c>
      <c r="G802" s="287">
        <v>4.49</v>
      </c>
      <c r="H802" s="287">
        <v>4.59</v>
      </c>
      <c r="I802" s="287">
        <v>4.66</v>
      </c>
      <c r="J802" s="287">
        <v>4.74</v>
      </c>
      <c r="K802" s="287">
        <v>4.84</v>
      </c>
      <c r="L802" s="287">
        <v>4.95</v>
      </c>
      <c r="M802" s="287">
        <v>5.03</v>
      </c>
      <c r="N802" s="288">
        <f>M802*(1+Assumptions!$G$48)</f>
        <v>5.03</v>
      </c>
      <c r="O802" s="288">
        <f>N802*(1+Assumptions!$G$48)</f>
        <v>5.03</v>
      </c>
      <c r="P802" s="288">
        <f>O802*(1+Assumptions!$G$48)</f>
        <v>5.03</v>
      </c>
      <c r="Q802" s="288">
        <f>P802*(1+Assumptions!$G$48)</f>
        <v>5.03</v>
      </c>
      <c r="R802" s="288">
        <f>Q802*(1+Assumptions!$G$48)</f>
        <v>5.03</v>
      </c>
      <c r="S802" s="288">
        <f>R802*(1+Assumptions!$G$48)</f>
        <v>5.03</v>
      </c>
      <c r="T802" s="288">
        <f>S802*(1+Assumptions!$G$48)</f>
        <v>5.03</v>
      </c>
      <c r="U802" s="288">
        <f>T802*(1+Assumptions!$G$48)</f>
        <v>5.03</v>
      </c>
      <c r="V802" s="288">
        <f>U802*(1+Assumptions!$G$48)</f>
        <v>5.03</v>
      </c>
      <c r="W802" s="288">
        <f>V802*(1+Assumptions!$G$48)</f>
        <v>5.03</v>
      </c>
      <c r="X802" s="288">
        <f>W802*(1+Assumptions!$G$48)</f>
        <v>5.03</v>
      </c>
      <c r="Y802" s="232"/>
      <c r="Z802" s="232"/>
      <c r="AA802" s="232"/>
      <c r="AB802" s="232"/>
      <c r="AC802" s="232"/>
      <c r="AD802" s="232"/>
      <c r="AE802" s="232"/>
      <c r="AF802" s="232"/>
      <c r="AG802" s="232"/>
      <c r="AH802" s="232"/>
      <c r="AI802" s="232"/>
      <c r="AJ802" s="232"/>
      <c r="AK802" s="232"/>
      <c r="AL802" s="232"/>
      <c r="AM802" s="232"/>
      <c r="AN802" s="232"/>
      <c r="AO802" s="232"/>
      <c r="AP802" s="232"/>
      <c r="AQ802" s="232"/>
      <c r="AR802" s="232"/>
    </row>
    <row r="803" spans="1:44" x14ac:dyDescent="0.2">
      <c r="A803" s="232"/>
      <c r="B803" s="295" t="s">
        <v>1211</v>
      </c>
      <c r="C803" s="296" t="b">
        <f t="shared" si="12"/>
        <v>0</v>
      </c>
      <c r="D803" s="7"/>
      <c r="E803" s="287">
        <v>4.58</v>
      </c>
      <c r="F803" s="287">
        <v>4.75</v>
      </c>
      <c r="G803" s="287">
        <v>4.93</v>
      </c>
      <c r="H803" s="287">
        <v>5.0999999999999996</v>
      </c>
      <c r="I803" s="287">
        <v>5.25</v>
      </c>
      <c r="J803" s="287">
        <v>5.4</v>
      </c>
      <c r="K803" s="287">
        <v>5.57</v>
      </c>
      <c r="L803" s="287">
        <v>5.76</v>
      </c>
      <c r="M803" s="287">
        <v>5.92</v>
      </c>
      <c r="N803" s="288">
        <f>M803*(1+Assumptions!$G$48)</f>
        <v>5.92</v>
      </c>
      <c r="O803" s="288">
        <f>N803*(1+Assumptions!$G$48)</f>
        <v>5.92</v>
      </c>
      <c r="P803" s="288">
        <f>O803*(1+Assumptions!$G$48)</f>
        <v>5.92</v>
      </c>
      <c r="Q803" s="288">
        <f>P803*(1+Assumptions!$G$48)</f>
        <v>5.92</v>
      </c>
      <c r="R803" s="288">
        <f>Q803*(1+Assumptions!$G$48)</f>
        <v>5.92</v>
      </c>
      <c r="S803" s="288">
        <f>R803*(1+Assumptions!$G$48)</f>
        <v>5.92</v>
      </c>
      <c r="T803" s="288">
        <f>S803*(1+Assumptions!$G$48)</f>
        <v>5.92</v>
      </c>
      <c r="U803" s="288">
        <f>T803*(1+Assumptions!$G$48)</f>
        <v>5.92</v>
      </c>
      <c r="V803" s="288">
        <f>U803*(1+Assumptions!$G$48)</f>
        <v>5.92</v>
      </c>
      <c r="W803" s="288">
        <f>V803*(1+Assumptions!$G$48)</f>
        <v>5.92</v>
      </c>
      <c r="X803" s="288">
        <f>W803*(1+Assumptions!$G$48)</f>
        <v>5.92</v>
      </c>
      <c r="Y803" s="232"/>
      <c r="Z803" s="232"/>
      <c r="AA803" s="232"/>
      <c r="AB803" s="232"/>
      <c r="AC803" s="232"/>
      <c r="AD803" s="232"/>
      <c r="AE803" s="232"/>
      <c r="AF803" s="232"/>
      <c r="AG803" s="232"/>
      <c r="AH803" s="232"/>
      <c r="AI803" s="232"/>
      <c r="AJ803" s="232"/>
      <c r="AK803" s="232"/>
      <c r="AL803" s="232"/>
      <c r="AM803" s="232"/>
      <c r="AN803" s="232"/>
      <c r="AO803" s="232"/>
      <c r="AP803" s="232"/>
      <c r="AQ803" s="232"/>
      <c r="AR803" s="232"/>
    </row>
    <row r="804" spans="1:44" x14ac:dyDescent="0.2">
      <c r="A804" s="232"/>
      <c r="B804" s="295" t="s">
        <v>1212</v>
      </c>
      <c r="C804" s="296" t="b">
        <f t="shared" si="12"/>
        <v>0</v>
      </c>
      <c r="D804" s="7"/>
      <c r="E804" s="287">
        <v>5.05</v>
      </c>
      <c r="F804" s="287">
        <v>5.17</v>
      </c>
      <c r="G804" s="287">
        <v>5.26</v>
      </c>
      <c r="H804" s="287">
        <v>5.3599999999999994</v>
      </c>
      <c r="I804" s="287">
        <v>5.4399999999999995</v>
      </c>
      <c r="J804" s="287">
        <v>5.52</v>
      </c>
      <c r="K804" s="287">
        <v>5.6199999999999992</v>
      </c>
      <c r="L804" s="287">
        <v>5.72</v>
      </c>
      <c r="M804" s="287">
        <v>5.8299999999999992</v>
      </c>
      <c r="N804" s="288">
        <f>M804*(1+Assumptions!$G$48)</f>
        <v>5.8299999999999992</v>
      </c>
      <c r="O804" s="288">
        <f>N804*(1+Assumptions!$G$48)</f>
        <v>5.8299999999999992</v>
      </c>
      <c r="P804" s="288">
        <f>O804*(1+Assumptions!$G$48)</f>
        <v>5.8299999999999992</v>
      </c>
      <c r="Q804" s="288">
        <f>P804*(1+Assumptions!$G$48)</f>
        <v>5.8299999999999992</v>
      </c>
      <c r="R804" s="288">
        <f>Q804*(1+Assumptions!$G$48)</f>
        <v>5.8299999999999992</v>
      </c>
      <c r="S804" s="288">
        <f>R804*(1+Assumptions!$G$48)</f>
        <v>5.8299999999999992</v>
      </c>
      <c r="T804" s="288">
        <f>S804*(1+Assumptions!$G$48)</f>
        <v>5.8299999999999992</v>
      </c>
      <c r="U804" s="288">
        <f>T804*(1+Assumptions!$G$48)</f>
        <v>5.8299999999999992</v>
      </c>
      <c r="V804" s="288">
        <f>U804*(1+Assumptions!$G$48)</f>
        <v>5.8299999999999992</v>
      </c>
      <c r="W804" s="288">
        <f>V804*(1+Assumptions!$G$48)</f>
        <v>5.8299999999999992</v>
      </c>
      <c r="X804" s="288">
        <f>W804*(1+Assumptions!$G$48)</f>
        <v>5.8299999999999992</v>
      </c>
      <c r="Y804" s="232"/>
      <c r="Z804" s="232"/>
      <c r="AA804" s="232"/>
      <c r="AB804" s="232"/>
      <c r="AC804" s="232"/>
      <c r="AD804" s="232"/>
      <c r="AE804" s="232"/>
      <c r="AF804" s="232"/>
      <c r="AG804" s="232"/>
      <c r="AH804" s="232"/>
      <c r="AI804" s="232"/>
      <c r="AJ804" s="232"/>
      <c r="AK804" s="232"/>
      <c r="AL804" s="232"/>
      <c r="AM804" s="232"/>
      <c r="AN804" s="232"/>
      <c r="AO804" s="232"/>
      <c r="AP804" s="232"/>
      <c r="AQ804" s="232"/>
      <c r="AR804" s="232"/>
    </row>
    <row r="805" spans="1:44" x14ac:dyDescent="0.2">
      <c r="A805" s="232"/>
      <c r="B805" s="295" t="s">
        <v>1213</v>
      </c>
      <c r="C805" s="296" t="b">
        <f t="shared" si="12"/>
        <v>0</v>
      </c>
      <c r="D805" s="7"/>
      <c r="E805" s="287">
        <v>1.24</v>
      </c>
      <c r="F805" s="287">
        <v>1.2799999999999998</v>
      </c>
      <c r="G805" s="287">
        <v>1.3199999999999998</v>
      </c>
      <c r="H805" s="287">
        <v>1.37</v>
      </c>
      <c r="I805" s="287">
        <v>1.4</v>
      </c>
      <c r="J805" s="287">
        <v>1.44</v>
      </c>
      <c r="K805" s="287">
        <v>1.49</v>
      </c>
      <c r="L805" s="287">
        <v>1.5399999999999998</v>
      </c>
      <c r="M805" s="287">
        <v>1.5699999999999998</v>
      </c>
      <c r="N805" s="288">
        <f>M805*(1+Assumptions!$G$48)</f>
        <v>1.5699999999999998</v>
      </c>
      <c r="O805" s="288">
        <f>N805*(1+Assumptions!$G$48)</f>
        <v>1.5699999999999998</v>
      </c>
      <c r="P805" s="288">
        <f>O805*(1+Assumptions!$G$48)</f>
        <v>1.5699999999999998</v>
      </c>
      <c r="Q805" s="288">
        <f>P805*(1+Assumptions!$G$48)</f>
        <v>1.5699999999999998</v>
      </c>
      <c r="R805" s="288">
        <f>Q805*(1+Assumptions!$G$48)</f>
        <v>1.5699999999999998</v>
      </c>
      <c r="S805" s="288">
        <f>R805*(1+Assumptions!$G$48)</f>
        <v>1.5699999999999998</v>
      </c>
      <c r="T805" s="288">
        <f>S805*(1+Assumptions!$G$48)</f>
        <v>1.5699999999999998</v>
      </c>
      <c r="U805" s="288">
        <f>T805*(1+Assumptions!$G$48)</f>
        <v>1.5699999999999998</v>
      </c>
      <c r="V805" s="288">
        <f>U805*(1+Assumptions!$G$48)</f>
        <v>1.5699999999999998</v>
      </c>
      <c r="W805" s="288">
        <f>V805*(1+Assumptions!$G$48)</f>
        <v>1.5699999999999998</v>
      </c>
      <c r="X805" s="288">
        <f>W805*(1+Assumptions!$G$48)</f>
        <v>1.5699999999999998</v>
      </c>
      <c r="Y805" s="232"/>
      <c r="Z805" s="232"/>
      <c r="AA805" s="232"/>
      <c r="AB805" s="232"/>
      <c r="AC805" s="232"/>
      <c r="AD805" s="232"/>
      <c r="AE805" s="232"/>
      <c r="AF805" s="232"/>
      <c r="AG805" s="232"/>
      <c r="AH805" s="232"/>
      <c r="AI805" s="232"/>
      <c r="AJ805" s="232"/>
      <c r="AK805" s="232"/>
      <c r="AL805" s="232"/>
      <c r="AM805" s="232"/>
      <c r="AN805" s="232"/>
      <c r="AO805" s="232"/>
      <c r="AP805" s="232"/>
      <c r="AQ805" s="232"/>
      <c r="AR805" s="232"/>
    </row>
    <row r="806" spans="1:44" x14ac:dyDescent="0.2">
      <c r="A806" s="232"/>
      <c r="B806" s="295" t="s">
        <v>1214</v>
      </c>
      <c r="C806" s="296" t="b">
        <f t="shared" si="12"/>
        <v>0</v>
      </c>
      <c r="D806" s="7"/>
      <c r="E806" s="287">
        <v>2.44</v>
      </c>
      <c r="F806" s="287">
        <v>2.5099999999999998</v>
      </c>
      <c r="G806" s="287">
        <v>2.58</v>
      </c>
      <c r="H806" s="287">
        <v>2.6499999999999995</v>
      </c>
      <c r="I806" s="287">
        <v>2.71</v>
      </c>
      <c r="J806" s="287">
        <v>2.78</v>
      </c>
      <c r="K806" s="287">
        <v>2.86</v>
      </c>
      <c r="L806" s="287">
        <v>2.94</v>
      </c>
      <c r="M806" s="287">
        <v>3.0199999999999996</v>
      </c>
      <c r="N806" s="288">
        <f>M806*(1+Assumptions!$G$48)</f>
        <v>3.0199999999999996</v>
      </c>
      <c r="O806" s="288">
        <f>N806*(1+Assumptions!$G$48)</f>
        <v>3.0199999999999996</v>
      </c>
      <c r="P806" s="288">
        <f>O806*(1+Assumptions!$G$48)</f>
        <v>3.0199999999999996</v>
      </c>
      <c r="Q806" s="288">
        <f>P806*(1+Assumptions!$G$48)</f>
        <v>3.0199999999999996</v>
      </c>
      <c r="R806" s="288">
        <f>Q806*(1+Assumptions!$G$48)</f>
        <v>3.0199999999999996</v>
      </c>
      <c r="S806" s="288">
        <f>R806*(1+Assumptions!$G$48)</f>
        <v>3.0199999999999996</v>
      </c>
      <c r="T806" s="288">
        <f>S806*(1+Assumptions!$G$48)</f>
        <v>3.0199999999999996</v>
      </c>
      <c r="U806" s="288">
        <f>T806*(1+Assumptions!$G$48)</f>
        <v>3.0199999999999996</v>
      </c>
      <c r="V806" s="288">
        <f>U806*(1+Assumptions!$G$48)</f>
        <v>3.0199999999999996</v>
      </c>
      <c r="W806" s="288">
        <f>V806*(1+Assumptions!$G$48)</f>
        <v>3.0199999999999996</v>
      </c>
      <c r="X806" s="288">
        <f>W806*(1+Assumptions!$G$48)</f>
        <v>3.0199999999999996</v>
      </c>
      <c r="Y806" s="232"/>
      <c r="Z806" s="232"/>
      <c r="AA806" s="232"/>
      <c r="AB806" s="232"/>
      <c r="AC806" s="232"/>
      <c r="AD806" s="232"/>
      <c r="AE806" s="232"/>
      <c r="AF806" s="232"/>
      <c r="AG806" s="232"/>
      <c r="AH806" s="232"/>
      <c r="AI806" s="232"/>
      <c r="AJ806" s="232"/>
      <c r="AK806" s="232"/>
      <c r="AL806" s="232"/>
      <c r="AM806" s="232"/>
      <c r="AN806" s="232"/>
      <c r="AO806" s="232"/>
      <c r="AP806" s="232"/>
      <c r="AQ806" s="232"/>
      <c r="AR806" s="232"/>
    </row>
    <row r="807" spans="1:44" x14ac:dyDescent="0.2">
      <c r="A807" s="232"/>
      <c r="B807" s="295" t="s">
        <v>1215</v>
      </c>
      <c r="C807" s="296" t="b">
        <f t="shared" si="12"/>
        <v>0</v>
      </c>
      <c r="D807" s="7"/>
      <c r="E807" s="287">
        <v>0.79999999999999993</v>
      </c>
      <c r="F807" s="287">
        <v>0.84</v>
      </c>
      <c r="G807" s="287">
        <v>0.88</v>
      </c>
      <c r="H807" s="287">
        <v>0.92</v>
      </c>
      <c r="I807" s="287">
        <v>0.95</v>
      </c>
      <c r="J807" s="287">
        <v>0.98</v>
      </c>
      <c r="K807" s="287">
        <v>1.02</v>
      </c>
      <c r="L807" s="287">
        <v>1.07</v>
      </c>
      <c r="M807" s="287">
        <v>1.1100000000000001</v>
      </c>
      <c r="N807" s="288">
        <f>M807*(1+Assumptions!$G$48)</f>
        <v>1.1100000000000001</v>
      </c>
      <c r="O807" s="288">
        <f>N807*(1+Assumptions!$G$48)</f>
        <v>1.1100000000000001</v>
      </c>
      <c r="P807" s="288">
        <f>O807*(1+Assumptions!$G$48)</f>
        <v>1.1100000000000001</v>
      </c>
      <c r="Q807" s="288">
        <f>P807*(1+Assumptions!$G$48)</f>
        <v>1.1100000000000001</v>
      </c>
      <c r="R807" s="288">
        <f>Q807*(1+Assumptions!$G$48)</f>
        <v>1.1100000000000001</v>
      </c>
      <c r="S807" s="288">
        <f>R807*(1+Assumptions!$G$48)</f>
        <v>1.1100000000000001</v>
      </c>
      <c r="T807" s="288">
        <f>S807*(1+Assumptions!$G$48)</f>
        <v>1.1100000000000001</v>
      </c>
      <c r="U807" s="288">
        <f>T807*(1+Assumptions!$G$48)</f>
        <v>1.1100000000000001</v>
      </c>
      <c r="V807" s="288">
        <f>U807*(1+Assumptions!$G$48)</f>
        <v>1.1100000000000001</v>
      </c>
      <c r="W807" s="288">
        <f>V807*(1+Assumptions!$G$48)</f>
        <v>1.1100000000000001</v>
      </c>
      <c r="X807" s="288">
        <f>W807*(1+Assumptions!$G$48)</f>
        <v>1.1100000000000001</v>
      </c>
      <c r="Y807" s="232"/>
      <c r="Z807" s="232"/>
      <c r="AA807" s="232"/>
      <c r="AB807" s="232"/>
      <c r="AC807" s="232"/>
      <c r="AD807" s="232"/>
      <c r="AE807" s="232"/>
      <c r="AF807" s="232"/>
      <c r="AG807" s="232"/>
      <c r="AH807" s="232"/>
      <c r="AI807" s="232"/>
      <c r="AJ807" s="232"/>
      <c r="AK807" s="232"/>
      <c r="AL807" s="232"/>
      <c r="AM807" s="232"/>
      <c r="AN807" s="232"/>
      <c r="AO807" s="232"/>
      <c r="AP807" s="232"/>
      <c r="AQ807" s="232"/>
      <c r="AR807" s="232"/>
    </row>
    <row r="808" spans="1:44" x14ac:dyDescent="0.2">
      <c r="A808" s="232"/>
      <c r="B808" s="295" t="s">
        <v>1216</v>
      </c>
      <c r="C808" s="296" t="b">
        <f t="shared" si="12"/>
        <v>0</v>
      </c>
      <c r="D808" s="7"/>
      <c r="E808" s="287">
        <v>2.6399999999999997</v>
      </c>
      <c r="F808" s="287">
        <v>2.71</v>
      </c>
      <c r="G808" s="287">
        <v>2.7699999999999996</v>
      </c>
      <c r="H808" s="287">
        <v>2.84</v>
      </c>
      <c r="I808" s="287">
        <v>2.9</v>
      </c>
      <c r="J808" s="287">
        <v>2.96</v>
      </c>
      <c r="K808" s="287">
        <v>3.0399999999999996</v>
      </c>
      <c r="L808" s="287">
        <v>3.1099999999999994</v>
      </c>
      <c r="M808" s="287">
        <v>3.17</v>
      </c>
      <c r="N808" s="288">
        <f>M808*(1+Assumptions!$G$48)</f>
        <v>3.17</v>
      </c>
      <c r="O808" s="288">
        <f>N808*(1+Assumptions!$G$48)</f>
        <v>3.17</v>
      </c>
      <c r="P808" s="288">
        <f>O808*(1+Assumptions!$G$48)</f>
        <v>3.17</v>
      </c>
      <c r="Q808" s="288">
        <f>P808*(1+Assumptions!$G$48)</f>
        <v>3.17</v>
      </c>
      <c r="R808" s="288">
        <f>Q808*(1+Assumptions!$G$48)</f>
        <v>3.17</v>
      </c>
      <c r="S808" s="288">
        <f>R808*(1+Assumptions!$G$48)</f>
        <v>3.17</v>
      </c>
      <c r="T808" s="288">
        <f>S808*(1+Assumptions!$G$48)</f>
        <v>3.17</v>
      </c>
      <c r="U808" s="288">
        <f>T808*(1+Assumptions!$G$48)</f>
        <v>3.17</v>
      </c>
      <c r="V808" s="288">
        <f>U808*(1+Assumptions!$G$48)</f>
        <v>3.17</v>
      </c>
      <c r="W808" s="288">
        <f>V808*(1+Assumptions!$G$48)</f>
        <v>3.17</v>
      </c>
      <c r="X808" s="288">
        <f>W808*(1+Assumptions!$G$48)</f>
        <v>3.17</v>
      </c>
      <c r="Y808" s="232"/>
      <c r="Z808" s="232"/>
      <c r="AA808" s="232"/>
      <c r="AB808" s="232"/>
      <c r="AC808" s="232"/>
      <c r="AD808" s="232"/>
      <c r="AE808" s="232"/>
      <c r="AF808" s="232"/>
      <c r="AG808" s="232"/>
      <c r="AH808" s="232"/>
      <c r="AI808" s="232"/>
      <c r="AJ808" s="232"/>
      <c r="AK808" s="232"/>
      <c r="AL808" s="232"/>
      <c r="AM808" s="232"/>
      <c r="AN808" s="232"/>
      <c r="AO808" s="232"/>
      <c r="AP808" s="232"/>
      <c r="AQ808" s="232"/>
      <c r="AR808" s="232"/>
    </row>
    <row r="809" spans="1:44" x14ac:dyDescent="0.2">
      <c r="A809" s="232"/>
      <c r="B809" s="295" t="s">
        <v>1217</v>
      </c>
      <c r="C809" s="296" t="b">
        <f t="shared" si="12"/>
        <v>0</v>
      </c>
      <c r="D809" s="7"/>
      <c r="E809" s="287">
        <v>4.8600000000000003</v>
      </c>
      <c r="F809" s="287">
        <v>5</v>
      </c>
      <c r="G809" s="287">
        <v>5.1399999999999988</v>
      </c>
      <c r="H809" s="287">
        <v>5.27</v>
      </c>
      <c r="I809" s="287">
        <v>5.39</v>
      </c>
      <c r="J809" s="287">
        <v>5.51</v>
      </c>
      <c r="K809" s="287">
        <v>5.66</v>
      </c>
      <c r="L809" s="287">
        <v>5.8</v>
      </c>
      <c r="M809" s="287">
        <v>5.94</v>
      </c>
      <c r="N809" s="288">
        <f>M809*(1+Assumptions!$G$48)</f>
        <v>5.94</v>
      </c>
      <c r="O809" s="288">
        <f>N809*(1+Assumptions!$G$48)</f>
        <v>5.94</v>
      </c>
      <c r="P809" s="288">
        <f>O809*(1+Assumptions!$G$48)</f>
        <v>5.94</v>
      </c>
      <c r="Q809" s="288">
        <f>P809*(1+Assumptions!$G$48)</f>
        <v>5.94</v>
      </c>
      <c r="R809" s="288">
        <f>Q809*(1+Assumptions!$G$48)</f>
        <v>5.94</v>
      </c>
      <c r="S809" s="288">
        <f>R809*(1+Assumptions!$G$48)</f>
        <v>5.94</v>
      </c>
      <c r="T809" s="288">
        <f>S809*(1+Assumptions!$G$48)</f>
        <v>5.94</v>
      </c>
      <c r="U809" s="288">
        <f>T809*(1+Assumptions!$G$48)</f>
        <v>5.94</v>
      </c>
      <c r="V809" s="288">
        <f>U809*(1+Assumptions!$G$48)</f>
        <v>5.94</v>
      </c>
      <c r="W809" s="288">
        <f>V809*(1+Assumptions!$G$48)</f>
        <v>5.94</v>
      </c>
      <c r="X809" s="288">
        <f>W809*(1+Assumptions!$G$48)</f>
        <v>5.94</v>
      </c>
      <c r="Y809" s="232"/>
      <c r="Z809" s="232"/>
      <c r="AA809" s="232"/>
      <c r="AB809" s="232"/>
      <c r="AC809" s="232"/>
      <c r="AD809" s="232"/>
      <c r="AE809" s="232"/>
      <c r="AF809" s="232"/>
      <c r="AG809" s="232"/>
      <c r="AH809" s="232"/>
      <c r="AI809" s="232"/>
      <c r="AJ809" s="232"/>
      <c r="AK809" s="232"/>
      <c r="AL809" s="232"/>
      <c r="AM809" s="232"/>
      <c r="AN809" s="232"/>
      <c r="AO809" s="232"/>
      <c r="AP809" s="232"/>
      <c r="AQ809" s="232"/>
      <c r="AR809" s="232"/>
    </row>
    <row r="810" spans="1:44" x14ac:dyDescent="0.2">
      <c r="A810" s="232"/>
      <c r="B810" s="295" t="s">
        <v>1218</v>
      </c>
      <c r="C810" s="296" t="b">
        <f t="shared" si="12"/>
        <v>0</v>
      </c>
      <c r="D810" s="7"/>
      <c r="E810" s="287">
        <v>2.79</v>
      </c>
      <c r="F810" s="287">
        <v>2.9</v>
      </c>
      <c r="G810" s="287">
        <v>3.01</v>
      </c>
      <c r="H810" s="287">
        <v>3.1199999999999997</v>
      </c>
      <c r="I810" s="287">
        <v>3.2199999999999998</v>
      </c>
      <c r="J810" s="287">
        <v>3.32</v>
      </c>
      <c r="K810" s="287">
        <v>3.4299999999999997</v>
      </c>
      <c r="L810" s="287">
        <v>3.54</v>
      </c>
      <c r="M810" s="287">
        <v>3.64</v>
      </c>
      <c r="N810" s="288">
        <f>M810*(1+Assumptions!$G$48)</f>
        <v>3.64</v>
      </c>
      <c r="O810" s="288">
        <f>N810*(1+Assumptions!$G$48)</f>
        <v>3.64</v>
      </c>
      <c r="P810" s="288">
        <f>O810*(1+Assumptions!$G$48)</f>
        <v>3.64</v>
      </c>
      <c r="Q810" s="288">
        <f>P810*(1+Assumptions!$G$48)</f>
        <v>3.64</v>
      </c>
      <c r="R810" s="288">
        <f>Q810*(1+Assumptions!$G$48)</f>
        <v>3.64</v>
      </c>
      <c r="S810" s="288">
        <f>R810*(1+Assumptions!$G$48)</f>
        <v>3.64</v>
      </c>
      <c r="T810" s="288">
        <f>S810*(1+Assumptions!$G$48)</f>
        <v>3.64</v>
      </c>
      <c r="U810" s="288">
        <f>T810*(1+Assumptions!$G$48)</f>
        <v>3.64</v>
      </c>
      <c r="V810" s="288">
        <f>U810*(1+Assumptions!$G$48)</f>
        <v>3.64</v>
      </c>
      <c r="W810" s="288">
        <f>V810*(1+Assumptions!$G$48)</f>
        <v>3.64</v>
      </c>
      <c r="X810" s="288">
        <f>W810*(1+Assumptions!$G$48)</f>
        <v>3.64</v>
      </c>
      <c r="Y810" s="232"/>
      <c r="Z810" s="232"/>
      <c r="AA810" s="232"/>
      <c r="AB810" s="232"/>
      <c r="AC810" s="232"/>
      <c r="AD810" s="232"/>
      <c r="AE810" s="232"/>
      <c r="AF810" s="232"/>
      <c r="AG810" s="232"/>
      <c r="AH810" s="232"/>
      <c r="AI810" s="232"/>
      <c r="AJ810" s="232"/>
      <c r="AK810" s="232"/>
      <c r="AL810" s="232"/>
      <c r="AM810" s="232"/>
      <c r="AN810" s="232"/>
      <c r="AO810" s="232"/>
      <c r="AP810" s="232"/>
      <c r="AQ810" s="232"/>
      <c r="AR810" s="232"/>
    </row>
    <row r="811" spans="1:44" x14ac:dyDescent="0.2">
      <c r="A811" s="232"/>
      <c r="B811" s="295" t="s">
        <v>1219</v>
      </c>
      <c r="C811" s="296" t="b">
        <f t="shared" si="12"/>
        <v>0</v>
      </c>
      <c r="D811" s="7"/>
      <c r="E811" s="287">
        <v>4.3899999999999997</v>
      </c>
      <c r="F811" s="287">
        <v>4.51</v>
      </c>
      <c r="G811" s="287">
        <v>4.59</v>
      </c>
      <c r="H811" s="287">
        <v>4.66</v>
      </c>
      <c r="I811" s="287">
        <v>4.72</v>
      </c>
      <c r="J811" s="287">
        <v>4.79</v>
      </c>
      <c r="K811" s="287">
        <v>4.87</v>
      </c>
      <c r="L811" s="287">
        <v>4.9400000000000004</v>
      </c>
      <c r="M811" s="287">
        <v>5.0199999999999996</v>
      </c>
      <c r="N811" s="288">
        <f>M811*(1+Assumptions!$G$48)</f>
        <v>5.0199999999999996</v>
      </c>
      <c r="O811" s="288">
        <f>N811*(1+Assumptions!$G$48)</f>
        <v>5.0199999999999996</v>
      </c>
      <c r="P811" s="288">
        <f>O811*(1+Assumptions!$G$48)</f>
        <v>5.0199999999999996</v>
      </c>
      <c r="Q811" s="288">
        <f>P811*(1+Assumptions!$G$48)</f>
        <v>5.0199999999999996</v>
      </c>
      <c r="R811" s="288">
        <f>Q811*(1+Assumptions!$G$48)</f>
        <v>5.0199999999999996</v>
      </c>
      <c r="S811" s="288">
        <f>R811*(1+Assumptions!$G$48)</f>
        <v>5.0199999999999996</v>
      </c>
      <c r="T811" s="288">
        <f>S811*(1+Assumptions!$G$48)</f>
        <v>5.0199999999999996</v>
      </c>
      <c r="U811" s="288">
        <f>T811*(1+Assumptions!$G$48)</f>
        <v>5.0199999999999996</v>
      </c>
      <c r="V811" s="288">
        <f>U811*(1+Assumptions!$G$48)</f>
        <v>5.0199999999999996</v>
      </c>
      <c r="W811" s="288">
        <f>V811*(1+Assumptions!$G$48)</f>
        <v>5.0199999999999996</v>
      </c>
      <c r="X811" s="288">
        <f>W811*(1+Assumptions!$G$48)</f>
        <v>5.0199999999999996</v>
      </c>
      <c r="Y811" s="232"/>
      <c r="Z811" s="232"/>
      <c r="AA811" s="232"/>
      <c r="AB811" s="232"/>
      <c r="AC811" s="232"/>
      <c r="AD811" s="232"/>
      <c r="AE811" s="232"/>
      <c r="AF811" s="232"/>
      <c r="AG811" s="232"/>
      <c r="AH811" s="232"/>
      <c r="AI811" s="232"/>
      <c r="AJ811" s="232"/>
      <c r="AK811" s="232"/>
      <c r="AL811" s="232"/>
      <c r="AM811" s="232"/>
      <c r="AN811" s="232"/>
      <c r="AO811" s="232"/>
      <c r="AP811" s="232"/>
      <c r="AQ811" s="232"/>
      <c r="AR811" s="232"/>
    </row>
    <row r="812" spans="1:44" x14ac:dyDescent="0.2">
      <c r="A812" s="232"/>
      <c r="B812" s="295" t="s">
        <v>635</v>
      </c>
      <c r="C812" s="296" t="b">
        <f t="shared" si="12"/>
        <v>0</v>
      </c>
      <c r="D812" s="7"/>
      <c r="E812" s="287">
        <v>11.7</v>
      </c>
      <c r="F812" s="287">
        <v>11.71</v>
      </c>
      <c r="G812" s="287">
        <v>11.75</v>
      </c>
      <c r="H812" s="287">
        <v>11.789999999999997</v>
      </c>
      <c r="I812" s="287">
        <v>11.809999999999999</v>
      </c>
      <c r="J812" s="287">
        <v>11.86</v>
      </c>
      <c r="K812" s="287">
        <v>11.91</v>
      </c>
      <c r="L812" s="287">
        <v>11.979999999999999</v>
      </c>
      <c r="M812" s="287">
        <v>12.03</v>
      </c>
      <c r="N812" s="288">
        <f>M812*(1+Assumptions!$G$48)</f>
        <v>12.03</v>
      </c>
      <c r="O812" s="288">
        <f>N812*(1+Assumptions!$G$48)</f>
        <v>12.03</v>
      </c>
      <c r="P812" s="288">
        <f>O812*(1+Assumptions!$G$48)</f>
        <v>12.03</v>
      </c>
      <c r="Q812" s="288">
        <f>P812*(1+Assumptions!$G$48)</f>
        <v>12.03</v>
      </c>
      <c r="R812" s="288">
        <f>Q812*(1+Assumptions!$G$48)</f>
        <v>12.03</v>
      </c>
      <c r="S812" s="288">
        <f>R812*(1+Assumptions!$G$48)</f>
        <v>12.03</v>
      </c>
      <c r="T812" s="288">
        <f>S812*(1+Assumptions!$G$48)</f>
        <v>12.03</v>
      </c>
      <c r="U812" s="288">
        <f>T812*(1+Assumptions!$G$48)</f>
        <v>12.03</v>
      </c>
      <c r="V812" s="288">
        <f>U812*(1+Assumptions!$G$48)</f>
        <v>12.03</v>
      </c>
      <c r="W812" s="288">
        <f>V812*(1+Assumptions!$G$48)</f>
        <v>12.03</v>
      </c>
      <c r="X812" s="288">
        <f>W812*(1+Assumptions!$G$48)</f>
        <v>12.03</v>
      </c>
      <c r="Y812" s="232"/>
      <c r="Z812" s="232"/>
      <c r="AA812" s="232"/>
      <c r="AB812" s="232"/>
      <c r="AC812" s="232"/>
      <c r="AD812" s="232"/>
      <c r="AE812" s="232"/>
      <c r="AF812" s="232"/>
      <c r="AG812" s="232"/>
      <c r="AH812" s="232"/>
      <c r="AI812" s="232"/>
      <c r="AJ812" s="232"/>
      <c r="AK812" s="232"/>
      <c r="AL812" s="232"/>
      <c r="AM812" s="232"/>
      <c r="AN812" s="232"/>
      <c r="AO812" s="232"/>
      <c r="AP812" s="232"/>
      <c r="AQ812" s="232"/>
      <c r="AR812" s="232"/>
    </row>
    <row r="813" spans="1:44" x14ac:dyDescent="0.2">
      <c r="A813" s="232"/>
      <c r="B813" s="295" t="s">
        <v>636</v>
      </c>
      <c r="C813" s="296" t="b">
        <f t="shared" si="12"/>
        <v>0</v>
      </c>
      <c r="D813" s="7"/>
      <c r="E813" s="287">
        <v>6.01</v>
      </c>
      <c r="F813" s="287">
        <v>6.0499999999999989</v>
      </c>
      <c r="G813" s="287">
        <v>6.1199999999999992</v>
      </c>
      <c r="H813" s="287">
        <v>6.2199999999999989</v>
      </c>
      <c r="I813" s="287">
        <v>6.2799999999999994</v>
      </c>
      <c r="J813" s="287">
        <v>6.34</v>
      </c>
      <c r="K813" s="287">
        <v>6.4599999999999991</v>
      </c>
      <c r="L813" s="287">
        <v>6.64</v>
      </c>
      <c r="M813" s="287">
        <v>6.71</v>
      </c>
      <c r="N813" s="288">
        <f>M813*(1+Assumptions!$G$48)</f>
        <v>6.71</v>
      </c>
      <c r="O813" s="288">
        <f>N813*(1+Assumptions!$G$48)</f>
        <v>6.71</v>
      </c>
      <c r="P813" s="288">
        <f>O813*(1+Assumptions!$G$48)</f>
        <v>6.71</v>
      </c>
      <c r="Q813" s="288">
        <f>P813*(1+Assumptions!$G$48)</f>
        <v>6.71</v>
      </c>
      <c r="R813" s="288">
        <f>Q813*(1+Assumptions!$G$48)</f>
        <v>6.71</v>
      </c>
      <c r="S813" s="288">
        <f>R813*(1+Assumptions!$G$48)</f>
        <v>6.71</v>
      </c>
      <c r="T813" s="288">
        <f>S813*(1+Assumptions!$G$48)</f>
        <v>6.71</v>
      </c>
      <c r="U813" s="288">
        <f>T813*(1+Assumptions!$G$48)</f>
        <v>6.71</v>
      </c>
      <c r="V813" s="288">
        <f>U813*(1+Assumptions!$G$48)</f>
        <v>6.71</v>
      </c>
      <c r="W813" s="288">
        <f>V813*(1+Assumptions!$G$48)</f>
        <v>6.71</v>
      </c>
      <c r="X813" s="288">
        <f>W813*(1+Assumptions!$G$48)</f>
        <v>6.71</v>
      </c>
      <c r="Y813" s="232"/>
      <c r="Z813" s="232"/>
      <c r="AA813" s="232"/>
      <c r="AB813" s="232"/>
      <c r="AC813" s="232"/>
      <c r="AD813" s="232"/>
      <c r="AE813" s="232"/>
      <c r="AF813" s="232"/>
      <c r="AG813" s="232"/>
      <c r="AH813" s="232"/>
      <c r="AI813" s="232"/>
      <c r="AJ813" s="232"/>
      <c r="AK813" s="232"/>
      <c r="AL813" s="232"/>
      <c r="AM813" s="232"/>
      <c r="AN813" s="232"/>
      <c r="AO813" s="232"/>
      <c r="AP813" s="232"/>
      <c r="AQ813" s="232"/>
      <c r="AR813" s="232"/>
    </row>
    <row r="814" spans="1:44" x14ac:dyDescent="0.2">
      <c r="A814" s="232"/>
      <c r="B814" s="295" t="s">
        <v>637</v>
      </c>
      <c r="C814" s="296" t="b">
        <f t="shared" si="12"/>
        <v>0</v>
      </c>
      <c r="D814" s="7"/>
      <c r="E814" s="287">
        <v>8.15</v>
      </c>
      <c r="F814" s="287">
        <v>8.0500000000000007</v>
      </c>
      <c r="G814" s="287">
        <v>8.06</v>
      </c>
      <c r="H814" s="287">
        <v>8.06</v>
      </c>
      <c r="I814" s="287">
        <v>8.02</v>
      </c>
      <c r="J814" s="287">
        <v>7.96</v>
      </c>
      <c r="K814" s="287">
        <v>7.9499999999999993</v>
      </c>
      <c r="L814" s="287">
        <v>7.9499999999999993</v>
      </c>
      <c r="M814" s="287">
        <v>7.92</v>
      </c>
      <c r="N814" s="288">
        <f>M814*(1+Assumptions!$G$48)</f>
        <v>7.92</v>
      </c>
      <c r="O814" s="288">
        <f>N814*(1+Assumptions!$G$48)</f>
        <v>7.92</v>
      </c>
      <c r="P814" s="288">
        <f>O814*(1+Assumptions!$G$48)</f>
        <v>7.92</v>
      </c>
      <c r="Q814" s="288">
        <f>P814*(1+Assumptions!$G$48)</f>
        <v>7.92</v>
      </c>
      <c r="R814" s="288">
        <f>Q814*(1+Assumptions!$G$48)</f>
        <v>7.92</v>
      </c>
      <c r="S814" s="288">
        <f>R814*(1+Assumptions!$G$48)</f>
        <v>7.92</v>
      </c>
      <c r="T814" s="288">
        <f>S814*(1+Assumptions!$G$48)</f>
        <v>7.92</v>
      </c>
      <c r="U814" s="288">
        <f>T814*(1+Assumptions!$G$48)</f>
        <v>7.92</v>
      </c>
      <c r="V814" s="288">
        <f>U814*(1+Assumptions!$G$48)</f>
        <v>7.92</v>
      </c>
      <c r="W814" s="288">
        <f>V814*(1+Assumptions!$G$48)</f>
        <v>7.92</v>
      </c>
      <c r="X814" s="288">
        <f>W814*(1+Assumptions!$G$48)</f>
        <v>7.92</v>
      </c>
      <c r="Y814" s="232"/>
      <c r="Z814" s="232"/>
      <c r="AA814" s="232"/>
      <c r="AB814" s="232"/>
      <c r="AC814" s="232"/>
      <c r="AD814" s="232"/>
      <c r="AE814" s="232"/>
      <c r="AF814" s="232"/>
      <c r="AG814" s="232"/>
      <c r="AH814" s="232"/>
      <c r="AI814" s="232"/>
      <c r="AJ814" s="232"/>
      <c r="AK814" s="232"/>
      <c r="AL814" s="232"/>
      <c r="AM814" s="232"/>
      <c r="AN814" s="232"/>
      <c r="AO814" s="232"/>
      <c r="AP814" s="232"/>
      <c r="AQ814" s="232"/>
      <c r="AR814" s="232"/>
    </row>
    <row r="815" spans="1:44" x14ac:dyDescent="0.2">
      <c r="A815" s="232"/>
      <c r="B815" s="295" t="s">
        <v>638</v>
      </c>
      <c r="C815" s="296" t="b">
        <f t="shared" si="12"/>
        <v>0</v>
      </c>
      <c r="D815" s="7"/>
      <c r="E815" s="287">
        <v>12.469999999999999</v>
      </c>
      <c r="F815" s="287">
        <v>12.68</v>
      </c>
      <c r="G815" s="287">
        <v>12.94</v>
      </c>
      <c r="H815" s="287">
        <v>13.1</v>
      </c>
      <c r="I815" s="287">
        <v>13.21</v>
      </c>
      <c r="J815" s="287">
        <v>13.36</v>
      </c>
      <c r="K815" s="287">
        <v>13.61</v>
      </c>
      <c r="L815" s="287">
        <v>13.989999999999998</v>
      </c>
      <c r="M815" s="287">
        <v>14</v>
      </c>
      <c r="N815" s="288">
        <f>M815*(1+Assumptions!$G$48)</f>
        <v>14</v>
      </c>
      <c r="O815" s="288">
        <f>N815*(1+Assumptions!$G$48)</f>
        <v>14</v>
      </c>
      <c r="P815" s="288">
        <f>O815*(1+Assumptions!$G$48)</f>
        <v>14</v>
      </c>
      <c r="Q815" s="288">
        <f>P815*(1+Assumptions!$G$48)</f>
        <v>14</v>
      </c>
      <c r="R815" s="288">
        <f>Q815*(1+Assumptions!$G$48)</f>
        <v>14</v>
      </c>
      <c r="S815" s="288">
        <f>R815*(1+Assumptions!$G$48)</f>
        <v>14</v>
      </c>
      <c r="T815" s="288">
        <f>S815*(1+Assumptions!$G$48)</f>
        <v>14</v>
      </c>
      <c r="U815" s="288">
        <f>T815*(1+Assumptions!$G$48)</f>
        <v>14</v>
      </c>
      <c r="V815" s="288">
        <f>U815*(1+Assumptions!$G$48)</f>
        <v>14</v>
      </c>
      <c r="W815" s="288">
        <f>V815*(1+Assumptions!$G$48)</f>
        <v>14</v>
      </c>
      <c r="X815" s="288">
        <f>W815*(1+Assumptions!$G$48)</f>
        <v>14</v>
      </c>
      <c r="Y815" s="232"/>
      <c r="Z815" s="232"/>
      <c r="AA815" s="232"/>
      <c r="AB815" s="232"/>
      <c r="AC815" s="232"/>
      <c r="AD815" s="232"/>
      <c r="AE815" s="232"/>
      <c r="AF815" s="232"/>
      <c r="AG815" s="232"/>
      <c r="AH815" s="232"/>
      <c r="AI815" s="232"/>
      <c r="AJ815" s="232"/>
      <c r="AK815" s="232"/>
      <c r="AL815" s="232"/>
      <c r="AM815" s="232"/>
      <c r="AN815" s="232"/>
      <c r="AO815" s="232"/>
      <c r="AP815" s="232"/>
      <c r="AQ815" s="232"/>
      <c r="AR815" s="232"/>
    </row>
    <row r="816" spans="1:44" x14ac:dyDescent="0.2">
      <c r="A816" s="232"/>
      <c r="B816" s="295" t="s">
        <v>639</v>
      </c>
      <c r="C816" s="296" t="b">
        <f t="shared" si="12"/>
        <v>0</v>
      </c>
      <c r="D816" s="7"/>
      <c r="E816" s="287">
        <v>10.759999999999998</v>
      </c>
      <c r="F816" s="287">
        <v>10.919999999999998</v>
      </c>
      <c r="G816" s="287">
        <v>11.079999999999998</v>
      </c>
      <c r="H816" s="287">
        <v>11.27</v>
      </c>
      <c r="I816" s="287">
        <v>11.34</v>
      </c>
      <c r="J816" s="287">
        <v>11.44</v>
      </c>
      <c r="K816" s="287">
        <v>11.659999999999998</v>
      </c>
      <c r="L816" s="287">
        <v>11.88</v>
      </c>
      <c r="M816" s="287">
        <v>12.079999999999998</v>
      </c>
      <c r="N816" s="288">
        <f>M816*(1+Assumptions!$G$48)</f>
        <v>12.079999999999998</v>
      </c>
      <c r="O816" s="288">
        <f>N816*(1+Assumptions!$G$48)</f>
        <v>12.079999999999998</v>
      </c>
      <c r="P816" s="288">
        <f>O816*(1+Assumptions!$G$48)</f>
        <v>12.079999999999998</v>
      </c>
      <c r="Q816" s="288">
        <f>P816*(1+Assumptions!$G$48)</f>
        <v>12.079999999999998</v>
      </c>
      <c r="R816" s="288">
        <f>Q816*(1+Assumptions!$G$48)</f>
        <v>12.079999999999998</v>
      </c>
      <c r="S816" s="288">
        <f>R816*(1+Assumptions!$G$48)</f>
        <v>12.079999999999998</v>
      </c>
      <c r="T816" s="288">
        <f>S816*(1+Assumptions!$G$48)</f>
        <v>12.079999999999998</v>
      </c>
      <c r="U816" s="288">
        <f>T816*(1+Assumptions!$G$48)</f>
        <v>12.079999999999998</v>
      </c>
      <c r="V816" s="288">
        <f>U816*(1+Assumptions!$G$48)</f>
        <v>12.079999999999998</v>
      </c>
      <c r="W816" s="288">
        <f>V816*(1+Assumptions!$G$48)</f>
        <v>12.079999999999998</v>
      </c>
      <c r="X816" s="288">
        <f>W816*(1+Assumptions!$G$48)</f>
        <v>12.079999999999998</v>
      </c>
      <c r="Y816" s="232"/>
      <c r="Z816" s="232"/>
      <c r="AA816" s="232"/>
      <c r="AB816" s="232"/>
      <c r="AC816" s="232"/>
      <c r="AD816" s="232"/>
      <c r="AE816" s="232"/>
      <c r="AF816" s="232"/>
      <c r="AG816" s="232"/>
      <c r="AH816" s="232"/>
      <c r="AI816" s="232"/>
      <c r="AJ816" s="232"/>
      <c r="AK816" s="232"/>
      <c r="AL816" s="232"/>
      <c r="AM816" s="232"/>
      <c r="AN816" s="232"/>
      <c r="AO816" s="232"/>
      <c r="AP816" s="232"/>
      <c r="AQ816" s="232"/>
      <c r="AR816" s="232"/>
    </row>
    <row r="817" spans="1:44" x14ac:dyDescent="0.2">
      <c r="A817" s="232"/>
      <c r="B817" s="295" t="s">
        <v>640</v>
      </c>
      <c r="C817" s="296" t="b">
        <f t="shared" si="12"/>
        <v>0</v>
      </c>
      <c r="D817" s="7"/>
      <c r="E817" s="287">
        <v>9.509999999999998</v>
      </c>
      <c r="F817" s="287">
        <v>9.48</v>
      </c>
      <c r="G817" s="287">
        <v>9.4700000000000006</v>
      </c>
      <c r="H817" s="287">
        <v>9.52</v>
      </c>
      <c r="I817" s="287">
        <v>9.5299999999999994</v>
      </c>
      <c r="J817" s="287">
        <v>9.6</v>
      </c>
      <c r="K817" s="287">
        <v>9.74</v>
      </c>
      <c r="L817" s="287">
        <v>9.91</v>
      </c>
      <c r="M817" s="287">
        <v>9.94</v>
      </c>
      <c r="N817" s="288">
        <f>M817*(1+Assumptions!$G$48)</f>
        <v>9.94</v>
      </c>
      <c r="O817" s="288">
        <f>N817*(1+Assumptions!$G$48)</f>
        <v>9.94</v>
      </c>
      <c r="P817" s="288">
        <f>O817*(1+Assumptions!$G$48)</f>
        <v>9.94</v>
      </c>
      <c r="Q817" s="288">
        <f>P817*(1+Assumptions!$G$48)</f>
        <v>9.94</v>
      </c>
      <c r="R817" s="288">
        <f>Q817*(1+Assumptions!$G$48)</f>
        <v>9.94</v>
      </c>
      <c r="S817" s="288">
        <f>R817*(1+Assumptions!$G$48)</f>
        <v>9.94</v>
      </c>
      <c r="T817" s="288">
        <f>S817*(1+Assumptions!$G$48)</f>
        <v>9.94</v>
      </c>
      <c r="U817" s="288">
        <f>T817*(1+Assumptions!$G$48)</f>
        <v>9.94</v>
      </c>
      <c r="V817" s="288">
        <f>U817*(1+Assumptions!$G$48)</f>
        <v>9.94</v>
      </c>
      <c r="W817" s="288">
        <f>V817*(1+Assumptions!$G$48)</f>
        <v>9.94</v>
      </c>
      <c r="X817" s="288">
        <f>W817*(1+Assumptions!$G$48)</f>
        <v>9.94</v>
      </c>
      <c r="Y817" s="232"/>
      <c r="Z817" s="232"/>
      <c r="AA817" s="232"/>
      <c r="AB817" s="232"/>
      <c r="AC817" s="232"/>
      <c r="AD817" s="232"/>
      <c r="AE817" s="232"/>
      <c r="AF817" s="232"/>
      <c r="AG817" s="232"/>
      <c r="AH817" s="232"/>
      <c r="AI817" s="232"/>
      <c r="AJ817" s="232"/>
      <c r="AK817" s="232"/>
      <c r="AL817" s="232"/>
      <c r="AM817" s="232"/>
      <c r="AN817" s="232"/>
      <c r="AO817" s="232"/>
      <c r="AP817" s="232"/>
      <c r="AQ817" s="232"/>
      <c r="AR817" s="232"/>
    </row>
    <row r="818" spans="1:44" x14ac:dyDescent="0.2">
      <c r="A818" s="232"/>
      <c r="B818" s="295" t="s">
        <v>641</v>
      </c>
      <c r="C818" s="296" t="b">
        <f t="shared" si="12"/>
        <v>0</v>
      </c>
      <c r="D818" s="7"/>
      <c r="E818" s="287">
        <v>10.16</v>
      </c>
      <c r="F818" s="287">
        <v>10.3</v>
      </c>
      <c r="G818" s="287">
        <v>10.52</v>
      </c>
      <c r="H818" s="287">
        <v>10.68</v>
      </c>
      <c r="I818" s="287">
        <v>10.79</v>
      </c>
      <c r="J818" s="287">
        <v>10.94</v>
      </c>
      <c r="K818" s="287">
        <v>11.169999999999998</v>
      </c>
      <c r="L818" s="287">
        <v>11.41</v>
      </c>
      <c r="M818" s="287">
        <v>11.52</v>
      </c>
      <c r="N818" s="288">
        <f>M818*(1+Assumptions!$G$48)</f>
        <v>11.52</v>
      </c>
      <c r="O818" s="288">
        <f>N818*(1+Assumptions!$G$48)</f>
        <v>11.52</v>
      </c>
      <c r="P818" s="288">
        <f>O818*(1+Assumptions!$G$48)</f>
        <v>11.52</v>
      </c>
      <c r="Q818" s="288">
        <f>P818*(1+Assumptions!$G$48)</f>
        <v>11.52</v>
      </c>
      <c r="R818" s="288">
        <f>Q818*(1+Assumptions!$G$48)</f>
        <v>11.52</v>
      </c>
      <c r="S818" s="288">
        <f>R818*(1+Assumptions!$G$48)</f>
        <v>11.52</v>
      </c>
      <c r="T818" s="288">
        <f>S818*(1+Assumptions!$G$48)</f>
        <v>11.52</v>
      </c>
      <c r="U818" s="288">
        <f>T818*(1+Assumptions!$G$48)</f>
        <v>11.52</v>
      </c>
      <c r="V818" s="288">
        <f>U818*(1+Assumptions!$G$48)</f>
        <v>11.52</v>
      </c>
      <c r="W818" s="288">
        <f>V818*(1+Assumptions!$G$48)</f>
        <v>11.52</v>
      </c>
      <c r="X818" s="288">
        <f>W818*(1+Assumptions!$G$48)</f>
        <v>11.52</v>
      </c>
      <c r="Y818" s="232"/>
      <c r="Z818" s="232"/>
      <c r="AA818" s="232"/>
      <c r="AB818" s="232"/>
      <c r="AC818" s="232"/>
      <c r="AD818" s="232"/>
      <c r="AE818" s="232"/>
      <c r="AF818" s="232"/>
      <c r="AG818" s="232"/>
      <c r="AH818" s="232"/>
      <c r="AI818" s="232"/>
      <c r="AJ818" s="232"/>
      <c r="AK818" s="232"/>
      <c r="AL818" s="232"/>
      <c r="AM818" s="232"/>
      <c r="AN818" s="232"/>
      <c r="AO818" s="232"/>
      <c r="AP818" s="232"/>
      <c r="AQ818" s="232"/>
      <c r="AR818" s="232"/>
    </row>
    <row r="819" spans="1:44" x14ac:dyDescent="0.2">
      <c r="A819" s="232"/>
      <c r="B819" s="295" t="s">
        <v>642</v>
      </c>
      <c r="C819" s="296" t="b">
        <f t="shared" si="12"/>
        <v>0</v>
      </c>
      <c r="D819" s="7"/>
      <c r="E819" s="287">
        <v>11.86</v>
      </c>
      <c r="F819" s="287">
        <v>12.07</v>
      </c>
      <c r="G819" s="287">
        <v>12.36</v>
      </c>
      <c r="H819" s="287">
        <v>12.66</v>
      </c>
      <c r="I819" s="287">
        <v>12.78</v>
      </c>
      <c r="J819" s="287">
        <v>12.879999999999999</v>
      </c>
      <c r="K819" s="287">
        <v>13.249999999999998</v>
      </c>
      <c r="L819" s="287">
        <v>13.68</v>
      </c>
      <c r="M819" s="287">
        <v>13.84</v>
      </c>
      <c r="N819" s="288">
        <f>M819*(1+Assumptions!$G$48)</f>
        <v>13.84</v>
      </c>
      <c r="O819" s="288">
        <f>N819*(1+Assumptions!$G$48)</f>
        <v>13.84</v>
      </c>
      <c r="P819" s="288">
        <f>O819*(1+Assumptions!$G$48)</f>
        <v>13.84</v>
      </c>
      <c r="Q819" s="288">
        <f>P819*(1+Assumptions!$G$48)</f>
        <v>13.84</v>
      </c>
      <c r="R819" s="288">
        <f>Q819*(1+Assumptions!$G$48)</f>
        <v>13.84</v>
      </c>
      <c r="S819" s="288">
        <f>R819*(1+Assumptions!$G$48)</f>
        <v>13.84</v>
      </c>
      <c r="T819" s="288">
        <f>S819*(1+Assumptions!$G$48)</f>
        <v>13.84</v>
      </c>
      <c r="U819" s="288">
        <f>T819*(1+Assumptions!$G$48)</f>
        <v>13.84</v>
      </c>
      <c r="V819" s="288">
        <f>U819*(1+Assumptions!$G$48)</f>
        <v>13.84</v>
      </c>
      <c r="W819" s="288">
        <f>V819*(1+Assumptions!$G$48)</f>
        <v>13.84</v>
      </c>
      <c r="X819" s="288">
        <f>W819*(1+Assumptions!$G$48)</f>
        <v>13.84</v>
      </c>
      <c r="Y819" s="232"/>
      <c r="Z819" s="232"/>
      <c r="AA819" s="232"/>
      <c r="AB819" s="232"/>
      <c r="AC819" s="232"/>
      <c r="AD819" s="232"/>
      <c r="AE819" s="232"/>
      <c r="AF819" s="232"/>
      <c r="AG819" s="232"/>
      <c r="AH819" s="232"/>
      <c r="AI819" s="232"/>
      <c r="AJ819" s="232"/>
      <c r="AK819" s="232"/>
      <c r="AL819" s="232"/>
      <c r="AM819" s="232"/>
      <c r="AN819" s="232"/>
      <c r="AO819" s="232"/>
      <c r="AP819" s="232"/>
      <c r="AQ819" s="232"/>
      <c r="AR819" s="232"/>
    </row>
    <row r="820" spans="1:44" x14ac:dyDescent="0.2">
      <c r="A820" s="232"/>
      <c r="B820" s="295" t="s">
        <v>643</v>
      </c>
      <c r="C820" s="296" t="b">
        <f t="shared" si="12"/>
        <v>0</v>
      </c>
      <c r="D820" s="7"/>
      <c r="E820" s="287">
        <v>8.11</v>
      </c>
      <c r="F820" s="287">
        <v>8.0399999999999991</v>
      </c>
      <c r="G820" s="287">
        <v>7.97</v>
      </c>
      <c r="H820" s="287">
        <v>7.91</v>
      </c>
      <c r="I820" s="287">
        <v>7.8599999999999994</v>
      </c>
      <c r="J820" s="287">
        <v>7.7799999999999994</v>
      </c>
      <c r="K820" s="287">
        <v>7.7299999999999995</v>
      </c>
      <c r="L820" s="287">
        <v>7.6899999999999995</v>
      </c>
      <c r="M820" s="287">
        <v>7.66</v>
      </c>
      <c r="N820" s="288">
        <f>M820*(1+Assumptions!$G$48)</f>
        <v>7.66</v>
      </c>
      <c r="O820" s="288">
        <f>N820*(1+Assumptions!$G$48)</f>
        <v>7.66</v>
      </c>
      <c r="P820" s="288">
        <f>O820*(1+Assumptions!$G$48)</f>
        <v>7.66</v>
      </c>
      <c r="Q820" s="288">
        <f>P820*(1+Assumptions!$G$48)</f>
        <v>7.66</v>
      </c>
      <c r="R820" s="288">
        <f>Q820*(1+Assumptions!$G$48)</f>
        <v>7.66</v>
      </c>
      <c r="S820" s="288">
        <f>R820*(1+Assumptions!$G$48)</f>
        <v>7.66</v>
      </c>
      <c r="T820" s="288">
        <f>S820*(1+Assumptions!$G$48)</f>
        <v>7.66</v>
      </c>
      <c r="U820" s="288">
        <f>T820*(1+Assumptions!$G$48)</f>
        <v>7.66</v>
      </c>
      <c r="V820" s="288">
        <f>U820*(1+Assumptions!$G$48)</f>
        <v>7.66</v>
      </c>
      <c r="W820" s="288">
        <f>V820*(1+Assumptions!$G$48)</f>
        <v>7.66</v>
      </c>
      <c r="X820" s="288">
        <f>W820*(1+Assumptions!$G$48)</f>
        <v>7.66</v>
      </c>
      <c r="Y820" s="232"/>
      <c r="Z820" s="232"/>
      <c r="AA820" s="232"/>
      <c r="AB820" s="232"/>
      <c r="AC820" s="232"/>
      <c r="AD820" s="232"/>
      <c r="AE820" s="232"/>
      <c r="AF820" s="232"/>
      <c r="AG820" s="232"/>
      <c r="AH820" s="232"/>
      <c r="AI820" s="232"/>
      <c r="AJ820" s="232"/>
      <c r="AK820" s="232"/>
      <c r="AL820" s="232"/>
      <c r="AM820" s="232"/>
      <c r="AN820" s="232"/>
      <c r="AO820" s="232"/>
      <c r="AP820" s="232"/>
      <c r="AQ820" s="232"/>
      <c r="AR820" s="232"/>
    </row>
    <row r="821" spans="1:44" x14ac:dyDescent="0.2">
      <c r="A821" s="232"/>
      <c r="B821" s="295" t="s">
        <v>644</v>
      </c>
      <c r="C821" s="296" t="b">
        <f t="shared" si="12"/>
        <v>0</v>
      </c>
      <c r="D821" s="7"/>
      <c r="E821" s="287">
        <v>8.77</v>
      </c>
      <c r="F821" s="287">
        <v>8.7399999999999984</v>
      </c>
      <c r="G821" s="287">
        <v>8.75</v>
      </c>
      <c r="H821" s="287">
        <v>8.7399999999999984</v>
      </c>
      <c r="I821" s="287">
        <v>8.68</v>
      </c>
      <c r="J821" s="287">
        <v>8.6199999999999992</v>
      </c>
      <c r="K821" s="287">
        <v>8.6</v>
      </c>
      <c r="L821" s="287">
        <v>8.61</v>
      </c>
      <c r="M821" s="287">
        <v>8.5500000000000007</v>
      </c>
      <c r="N821" s="288">
        <f>M821*(1+Assumptions!$G$48)</f>
        <v>8.5500000000000007</v>
      </c>
      <c r="O821" s="288">
        <f>N821*(1+Assumptions!$G$48)</f>
        <v>8.5500000000000007</v>
      </c>
      <c r="P821" s="288">
        <f>O821*(1+Assumptions!$G$48)</f>
        <v>8.5500000000000007</v>
      </c>
      <c r="Q821" s="288">
        <f>P821*(1+Assumptions!$G$48)</f>
        <v>8.5500000000000007</v>
      </c>
      <c r="R821" s="288">
        <f>Q821*(1+Assumptions!$G$48)</f>
        <v>8.5500000000000007</v>
      </c>
      <c r="S821" s="288">
        <f>R821*(1+Assumptions!$G$48)</f>
        <v>8.5500000000000007</v>
      </c>
      <c r="T821" s="288">
        <f>S821*(1+Assumptions!$G$48)</f>
        <v>8.5500000000000007</v>
      </c>
      <c r="U821" s="288">
        <f>T821*(1+Assumptions!$G$48)</f>
        <v>8.5500000000000007</v>
      </c>
      <c r="V821" s="288">
        <f>U821*(1+Assumptions!$G$48)</f>
        <v>8.5500000000000007</v>
      </c>
      <c r="W821" s="288">
        <f>V821*(1+Assumptions!$G$48)</f>
        <v>8.5500000000000007</v>
      </c>
      <c r="X821" s="288">
        <f>W821*(1+Assumptions!$G$48)</f>
        <v>8.5500000000000007</v>
      </c>
      <c r="Y821" s="232"/>
      <c r="Z821" s="232"/>
      <c r="AA821" s="232"/>
      <c r="AB821" s="232"/>
      <c r="AC821" s="232"/>
      <c r="AD821" s="232"/>
      <c r="AE821" s="232"/>
      <c r="AF821" s="232"/>
      <c r="AG821" s="232"/>
      <c r="AH821" s="232"/>
      <c r="AI821" s="232"/>
      <c r="AJ821" s="232"/>
      <c r="AK821" s="232"/>
      <c r="AL821" s="232"/>
      <c r="AM821" s="232"/>
      <c r="AN821" s="232"/>
      <c r="AO821" s="232"/>
      <c r="AP821" s="232"/>
      <c r="AQ821" s="232"/>
      <c r="AR821" s="232"/>
    </row>
    <row r="822" spans="1:44" x14ac:dyDescent="0.2">
      <c r="A822" s="232"/>
      <c r="B822" s="295" t="s">
        <v>645</v>
      </c>
      <c r="C822" s="296" t="b">
        <f t="shared" si="12"/>
        <v>0</v>
      </c>
      <c r="D822" s="7"/>
      <c r="E822" s="287">
        <v>3.34</v>
      </c>
      <c r="F822" s="287">
        <v>3.2999999999999994</v>
      </c>
      <c r="G822" s="287">
        <v>3.3099999999999996</v>
      </c>
      <c r="H822" s="287">
        <v>3.3099999999999996</v>
      </c>
      <c r="I822" s="287">
        <v>3.29</v>
      </c>
      <c r="J822" s="287">
        <v>3.2599999999999993</v>
      </c>
      <c r="K822" s="287">
        <v>3.28</v>
      </c>
      <c r="L822" s="287">
        <v>3.29</v>
      </c>
      <c r="M822" s="287">
        <v>3.2699999999999996</v>
      </c>
      <c r="N822" s="288">
        <f>M822*(1+Assumptions!$G$48)</f>
        <v>3.2699999999999996</v>
      </c>
      <c r="O822" s="288">
        <f>N822*(1+Assumptions!$G$48)</f>
        <v>3.2699999999999996</v>
      </c>
      <c r="P822" s="288">
        <f>O822*(1+Assumptions!$G$48)</f>
        <v>3.2699999999999996</v>
      </c>
      <c r="Q822" s="288">
        <f>P822*(1+Assumptions!$G$48)</f>
        <v>3.2699999999999996</v>
      </c>
      <c r="R822" s="288">
        <f>Q822*(1+Assumptions!$G$48)</f>
        <v>3.2699999999999996</v>
      </c>
      <c r="S822" s="288">
        <f>R822*(1+Assumptions!$G$48)</f>
        <v>3.2699999999999996</v>
      </c>
      <c r="T822" s="288">
        <f>S822*(1+Assumptions!$G$48)</f>
        <v>3.2699999999999996</v>
      </c>
      <c r="U822" s="288">
        <f>T822*(1+Assumptions!$G$48)</f>
        <v>3.2699999999999996</v>
      </c>
      <c r="V822" s="288">
        <f>U822*(1+Assumptions!$G$48)</f>
        <v>3.2699999999999996</v>
      </c>
      <c r="W822" s="288">
        <f>V822*(1+Assumptions!$G$48)</f>
        <v>3.2699999999999996</v>
      </c>
      <c r="X822" s="288">
        <f>W822*(1+Assumptions!$G$48)</f>
        <v>3.2699999999999996</v>
      </c>
      <c r="Y822" s="232"/>
      <c r="Z822" s="232"/>
      <c r="AA822" s="232"/>
      <c r="AB822" s="232"/>
      <c r="AC822" s="232"/>
      <c r="AD822" s="232"/>
      <c r="AE822" s="232"/>
      <c r="AF822" s="232"/>
      <c r="AG822" s="232"/>
      <c r="AH822" s="232"/>
      <c r="AI822" s="232"/>
      <c r="AJ822" s="232"/>
      <c r="AK822" s="232"/>
      <c r="AL822" s="232"/>
      <c r="AM822" s="232"/>
      <c r="AN822" s="232"/>
      <c r="AO822" s="232"/>
      <c r="AP822" s="232"/>
      <c r="AQ822" s="232"/>
      <c r="AR822" s="232"/>
    </row>
    <row r="823" spans="1:44" x14ac:dyDescent="0.2">
      <c r="A823" s="232"/>
      <c r="B823" s="295" t="s">
        <v>646</v>
      </c>
      <c r="C823" s="296" t="b">
        <f t="shared" si="12"/>
        <v>0</v>
      </c>
      <c r="D823" s="7"/>
      <c r="E823" s="287">
        <v>6.56</v>
      </c>
      <c r="F823" s="287">
        <v>6.43</v>
      </c>
      <c r="G823" s="287">
        <v>6.35</v>
      </c>
      <c r="H823" s="287">
        <v>6.2799999999999994</v>
      </c>
      <c r="I823" s="287">
        <v>6.1999999999999993</v>
      </c>
      <c r="J823" s="287">
        <v>6.09</v>
      </c>
      <c r="K823" s="287">
        <v>6.129999999999999</v>
      </c>
      <c r="L823" s="287">
        <v>6.0699999999999994</v>
      </c>
      <c r="M823" s="287">
        <v>6.0799999999999992</v>
      </c>
      <c r="N823" s="288">
        <f>M823*(1+Assumptions!$G$48)</f>
        <v>6.0799999999999992</v>
      </c>
      <c r="O823" s="288">
        <f>N823*(1+Assumptions!$G$48)</f>
        <v>6.0799999999999992</v>
      </c>
      <c r="P823" s="288">
        <f>O823*(1+Assumptions!$G$48)</f>
        <v>6.0799999999999992</v>
      </c>
      <c r="Q823" s="288">
        <f>P823*(1+Assumptions!$G$48)</f>
        <v>6.0799999999999992</v>
      </c>
      <c r="R823" s="288">
        <f>Q823*(1+Assumptions!$G$48)</f>
        <v>6.0799999999999992</v>
      </c>
      <c r="S823" s="288">
        <f>R823*(1+Assumptions!$G$48)</f>
        <v>6.0799999999999992</v>
      </c>
      <c r="T823" s="288">
        <f>S823*(1+Assumptions!$G$48)</f>
        <v>6.0799999999999992</v>
      </c>
      <c r="U823" s="288">
        <f>T823*(1+Assumptions!$G$48)</f>
        <v>6.0799999999999992</v>
      </c>
      <c r="V823" s="288">
        <f>U823*(1+Assumptions!$G$48)</f>
        <v>6.0799999999999992</v>
      </c>
      <c r="W823" s="288">
        <f>V823*(1+Assumptions!$G$48)</f>
        <v>6.0799999999999992</v>
      </c>
      <c r="X823" s="288">
        <f>W823*(1+Assumptions!$G$48)</f>
        <v>6.0799999999999992</v>
      </c>
      <c r="Y823" s="232"/>
      <c r="Z823" s="232"/>
      <c r="AA823" s="232"/>
      <c r="AB823" s="232"/>
      <c r="AC823" s="232"/>
      <c r="AD823" s="232"/>
      <c r="AE823" s="232"/>
      <c r="AF823" s="232"/>
      <c r="AG823" s="232"/>
      <c r="AH823" s="232"/>
      <c r="AI823" s="232"/>
      <c r="AJ823" s="232"/>
      <c r="AK823" s="232"/>
      <c r="AL823" s="232"/>
      <c r="AM823" s="232"/>
      <c r="AN823" s="232"/>
      <c r="AO823" s="232"/>
      <c r="AP823" s="232"/>
      <c r="AQ823" s="232"/>
      <c r="AR823" s="232"/>
    </row>
    <row r="824" spans="1:44" x14ac:dyDescent="0.2">
      <c r="A824" s="232"/>
      <c r="B824" s="295" t="s">
        <v>647</v>
      </c>
      <c r="C824" s="296" t="b">
        <f t="shared" si="12"/>
        <v>0</v>
      </c>
      <c r="D824" s="7"/>
      <c r="E824" s="287">
        <v>7.2899999999999991</v>
      </c>
      <c r="F824" s="287">
        <v>7.32</v>
      </c>
      <c r="G824" s="287">
        <v>7.3899999999999988</v>
      </c>
      <c r="H824" s="287">
        <v>7.43</v>
      </c>
      <c r="I824" s="287">
        <v>7.44</v>
      </c>
      <c r="J824" s="287">
        <v>7.4599999999999991</v>
      </c>
      <c r="K824" s="287">
        <v>7.5399999999999991</v>
      </c>
      <c r="L824" s="287">
        <v>7.6499999999999995</v>
      </c>
      <c r="M824" s="287">
        <v>7.6499999999999995</v>
      </c>
      <c r="N824" s="288">
        <f>M824*(1+Assumptions!$G$48)</f>
        <v>7.6499999999999995</v>
      </c>
      <c r="O824" s="288">
        <f>N824*(1+Assumptions!$G$48)</f>
        <v>7.6499999999999995</v>
      </c>
      <c r="P824" s="288">
        <f>O824*(1+Assumptions!$G$48)</f>
        <v>7.6499999999999995</v>
      </c>
      <c r="Q824" s="288">
        <f>P824*(1+Assumptions!$G$48)</f>
        <v>7.6499999999999995</v>
      </c>
      <c r="R824" s="288">
        <f>Q824*(1+Assumptions!$G$48)</f>
        <v>7.6499999999999995</v>
      </c>
      <c r="S824" s="288">
        <f>R824*(1+Assumptions!$G$48)</f>
        <v>7.6499999999999995</v>
      </c>
      <c r="T824" s="288">
        <f>S824*(1+Assumptions!$G$48)</f>
        <v>7.6499999999999995</v>
      </c>
      <c r="U824" s="288">
        <f>T824*(1+Assumptions!$G$48)</f>
        <v>7.6499999999999995</v>
      </c>
      <c r="V824" s="288">
        <f>U824*(1+Assumptions!$G$48)</f>
        <v>7.6499999999999995</v>
      </c>
      <c r="W824" s="288">
        <f>V824*(1+Assumptions!$G$48)</f>
        <v>7.6499999999999995</v>
      </c>
      <c r="X824" s="288">
        <f>W824*(1+Assumptions!$G$48)</f>
        <v>7.6499999999999995</v>
      </c>
      <c r="Y824" s="232"/>
      <c r="Z824" s="232"/>
      <c r="AA824" s="232"/>
      <c r="AB824" s="232"/>
      <c r="AC824" s="232"/>
      <c r="AD824" s="232"/>
      <c r="AE824" s="232"/>
      <c r="AF824" s="232"/>
      <c r="AG824" s="232"/>
      <c r="AH824" s="232"/>
      <c r="AI824" s="232"/>
      <c r="AJ824" s="232"/>
      <c r="AK824" s="232"/>
      <c r="AL824" s="232"/>
      <c r="AM824" s="232"/>
      <c r="AN824" s="232"/>
      <c r="AO824" s="232"/>
      <c r="AP824" s="232"/>
      <c r="AQ824" s="232"/>
      <c r="AR824" s="232"/>
    </row>
    <row r="825" spans="1:44" x14ac:dyDescent="0.2">
      <c r="A825" s="232"/>
      <c r="B825" s="295" t="s">
        <v>648</v>
      </c>
      <c r="C825" s="296" t="b">
        <f t="shared" si="12"/>
        <v>0</v>
      </c>
      <c r="D825" s="7"/>
      <c r="E825" s="287">
        <v>10.529999999999998</v>
      </c>
      <c r="F825" s="287">
        <v>10.73</v>
      </c>
      <c r="G825" s="287">
        <v>10.97</v>
      </c>
      <c r="H825" s="287">
        <v>11.19</v>
      </c>
      <c r="I825" s="287">
        <v>11.35</v>
      </c>
      <c r="J825" s="287">
        <v>11.53</v>
      </c>
      <c r="K825" s="287">
        <v>11.819999999999999</v>
      </c>
      <c r="L825" s="287">
        <v>12.109999999999998</v>
      </c>
      <c r="M825" s="287">
        <v>12.269999999999998</v>
      </c>
      <c r="N825" s="288">
        <f>M825*(1+Assumptions!$G$48)</f>
        <v>12.269999999999998</v>
      </c>
      <c r="O825" s="288">
        <f>N825*(1+Assumptions!$G$48)</f>
        <v>12.269999999999998</v>
      </c>
      <c r="P825" s="288">
        <f>O825*(1+Assumptions!$G$48)</f>
        <v>12.269999999999998</v>
      </c>
      <c r="Q825" s="288">
        <f>P825*(1+Assumptions!$G$48)</f>
        <v>12.269999999999998</v>
      </c>
      <c r="R825" s="288">
        <f>Q825*(1+Assumptions!$G$48)</f>
        <v>12.269999999999998</v>
      </c>
      <c r="S825" s="288">
        <f>R825*(1+Assumptions!$G$48)</f>
        <v>12.269999999999998</v>
      </c>
      <c r="T825" s="288">
        <f>S825*(1+Assumptions!$G$48)</f>
        <v>12.269999999999998</v>
      </c>
      <c r="U825" s="288">
        <f>T825*(1+Assumptions!$G$48)</f>
        <v>12.269999999999998</v>
      </c>
      <c r="V825" s="288">
        <f>U825*(1+Assumptions!$G$48)</f>
        <v>12.269999999999998</v>
      </c>
      <c r="W825" s="288">
        <f>V825*(1+Assumptions!$G$48)</f>
        <v>12.269999999999998</v>
      </c>
      <c r="X825" s="288">
        <f>W825*(1+Assumptions!$G$48)</f>
        <v>12.269999999999998</v>
      </c>
      <c r="Y825" s="232"/>
      <c r="Z825" s="232"/>
      <c r="AA825" s="232"/>
      <c r="AB825" s="232"/>
      <c r="AC825" s="232"/>
      <c r="AD825" s="232"/>
      <c r="AE825" s="232"/>
      <c r="AF825" s="232"/>
      <c r="AG825" s="232"/>
      <c r="AH825" s="232"/>
      <c r="AI825" s="232"/>
      <c r="AJ825" s="232"/>
      <c r="AK825" s="232"/>
      <c r="AL825" s="232"/>
      <c r="AM825" s="232"/>
      <c r="AN825" s="232"/>
      <c r="AO825" s="232"/>
      <c r="AP825" s="232"/>
      <c r="AQ825" s="232"/>
      <c r="AR825" s="232"/>
    </row>
    <row r="826" spans="1:44" x14ac:dyDescent="0.2">
      <c r="A826" s="232"/>
      <c r="B826" s="295" t="s">
        <v>649</v>
      </c>
      <c r="C826" s="296" t="b">
        <f t="shared" si="12"/>
        <v>0</v>
      </c>
      <c r="D826" s="7"/>
      <c r="E826" s="287">
        <v>6.3199999999999994</v>
      </c>
      <c r="F826" s="287">
        <v>6.35</v>
      </c>
      <c r="G826" s="287">
        <v>6.379999999999999</v>
      </c>
      <c r="H826" s="287">
        <v>6.41</v>
      </c>
      <c r="I826" s="287">
        <v>6.43</v>
      </c>
      <c r="J826" s="287">
        <v>6.4399999999999995</v>
      </c>
      <c r="K826" s="287">
        <v>6.47</v>
      </c>
      <c r="L826" s="287">
        <v>6.51</v>
      </c>
      <c r="M826" s="287">
        <v>6.55</v>
      </c>
      <c r="N826" s="288">
        <f>M826*(1+Assumptions!$G$48)</f>
        <v>6.55</v>
      </c>
      <c r="O826" s="288">
        <f>N826*(1+Assumptions!$G$48)</f>
        <v>6.55</v>
      </c>
      <c r="P826" s="288">
        <f>O826*(1+Assumptions!$G$48)</f>
        <v>6.55</v>
      </c>
      <c r="Q826" s="288">
        <f>P826*(1+Assumptions!$G$48)</f>
        <v>6.55</v>
      </c>
      <c r="R826" s="288">
        <f>Q826*(1+Assumptions!$G$48)</f>
        <v>6.55</v>
      </c>
      <c r="S826" s="288">
        <f>R826*(1+Assumptions!$G$48)</f>
        <v>6.55</v>
      </c>
      <c r="T826" s="288">
        <f>S826*(1+Assumptions!$G$48)</f>
        <v>6.55</v>
      </c>
      <c r="U826" s="288">
        <f>T826*(1+Assumptions!$G$48)</f>
        <v>6.55</v>
      </c>
      <c r="V826" s="288">
        <f>U826*(1+Assumptions!$G$48)</f>
        <v>6.55</v>
      </c>
      <c r="W826" s="288">
        <f>V826*(1+Assumptions!$G$48)</f>
        <v>6.55</v>
      </c>
      <c r="X826" s="288">
        <f>W826*(1+Assumptions!$G$48)</f>
        <v>6.55</v>
      </c>
      <c r="Y826" s="232"/>
      <c r="Z826" s="232"/>
      <c r="AA826" s="232"/>
      <c r="AB826" s="232"/>
      <c r="AC826" s="232"/>
      <c r="AD826" s="232"/>
      <c r="AE826" s="232"/>
      <c r="AF826" s="232"/>
      <c r="AG826" s="232"/>
      <c r="AH826" s="232"/>
      <c r="AI826" s="232"/>
      <c r="AJ826" s="232"/>
      <c r="AK826" s="232"/>
      <c r="AL826" s="232"/>
      <c r="AM826" s="232"/>
      <c r="AN826" s="232"/>
      <c r="AO826" s="232"/>
      <c r="AP826" s="232"/>
      <c r="AQ826" s="232"/>
      <c r="AR826" s="232"/>
    </row>
    <row r="827" spans="1:44" x14ac:dyDescent="0.2">
      <c r="A827" s="232"/>
      <c r="B827" s="295" t="s">
        <v>650</v>
      </c>
      <c r="C827" s="296" t="b">
        <f t="shared" si="12"/>
        <v>0</v>
      </c>
      <c r="D827" s="7"/>
      <c r="E827" s="287">
        <v>6.98</v>
      </c>
      <c r="F827" s="287">
        <v>6.95</v>
      </c>
      <c r="G827" s="287">
        <v>6.95</v>
      </c>
      <c r="H827" s="287">
        <v>6.9699999999999989</v>
      </c>
      <c r="I827" s="287">
        <v>6.98</v>
      </c>
      <c r="J827" s="287">
        <v>6.99</v>
      </c>
      <c r="K827" s="287">
        <v>7.03</v>
      </c>
      <c r="L827" s="287">
        <v>7.089999999999999</v>
      </c>
      <c r="M827" s="287">
        <v>7.12</v>
      </c>
      <c r="N827" s="288">
        <f>M827*(1+Assumptions!$G$48)</f>
        <v>7.12</v>
      </c>
      <c r="O827" s="288">
        <f>N827*(1+Assumptions!$G$48)</f>
        <v>7.12</v>
      </c>
      <c r="P827" s="288">
        <f>O827*(1+Assumptions!$G$48)</f>
        <v>7.12</v>
      </c>
      <c r="Q827" s="288">
        <f>P827*(1+Assumptions!$G$48)</f>
        <v>7.12</v>
      </c>
      <c r="R827" s="288">
        <f>Q827*(1+Assumptions!$G$48)</f>
        <v>7.12</v>
      </c>
      <c r="S827" s="288">
        <f>R827*(1+Assumptions!$G$48)</f>
        <v>7.12</v>
      </c>
      <c r="T827" s="288">
        <f>S827*(1+Assumptions!$G$48)</f>
        <v>7.12</v>
      </c>
      <c r="U827" s="288">
        <f>T827*(1+Assumptions!$G$48)</f>
        <v>7.12</v>
      </c>
      <c r="V827" s="288">
        <f>U827*(1+Assumptions!$G$48)</f>
        <v>7.12</v>
      </c>
      <c r="W827" s="288">
        <f>V827*(1+Assumptions!$G$48)</f>
        <v>7.12</v>
      </c>
      <c r="X827" s="288">
        <f>W827*(1+Assumptions!$G$48)</f>
        <v>7.12</v>
      </c>
      <c r="Y827" s="232"/>
      <c r="Z827" s="232"/>
      <c r="AA827" s="232"/>
      <c r="AB827" s="232"/>
      <c r="AC827" s="232"/>
      <c r="AD827" s="232"/>
      <c r="AE827" s="232"/>
      <c r="AF827" s="232"/>
      <c r="AG827" s="232"/>
      <c r="AH827" s="232"/>
      <c r="AI827" s="232"/>
      <c r="AJ827" s="232"/>
      <c r="AK827" s="232"/>
      <c r="AL827" s="232"/>
      <c r="AM827" s="232"/>
      <c r="AN827" s="232"/>
      <c r="AO827" s="232"/>
      <c r="AP827" s="232"/>
      <c r="AQ827" s="232"/>
      <c r="AR827" s="232"/>
    </row>
    <row r="828" spans="1:44" x14ac:dyDescent="0.2">
      <c r="A828" s="232"/>
      <c r="B828" s="295" t="s">
        <v>651</v>
      </c>
      <c r="C828" s="296" t="b">
        <f t="shared" si="12"/>
        <v>0</v>
      </c>
      <c r="D828" s="7"/>
      <c r="E828" s="287">
        <v>6.1</v>
      </c>
      <c r="F828" s="287">
        <v>6.18</v>
      </c>
      <c r="G828" s="287">
        <v>6.2899999999999991</v>
      </c>
      <c r="H828" s="287">
        <v>6.3699999999999992</v>
      </c>
      <c r="I828" s="287">
        <v>6.4399999999999995</v>
      </c>
      <c r="J828" s="287">
        <v>6.5199999999999987</v>
      </c>
      <c r="K828" s="287">
        <v>6.63</v>
      </c>
      <c r="L828" s="287">
        <v>6.76</v>
      </c>
      <c r="M828" s="287">
        <v>6.82</v>
      </c>
      <c r="N828" s="288">
        <f>M828*(1+Assumptions!$G$48)</f>
        <v>6.82</v>
      </c>
      <c r="O828" s="288">
        <f>N828*(1+Assumptions!$G$48)</f>
        <v>6.82</v>
      </c>
      <c r="P828" s="288">
        <f>O828*(1+Assumptions!$G$48)</f>
        <v>6.82</v>
      </c>
      <c r="Q828" s="288">
        <f>P828*(1+Assumptions!$G$48)</f>
        <v>6.82</v>
      </c>
      <c r="R828" s="288">
        <f>Q828*(1+Assumptions!$G$48)</f>
        <v>6.82</v>
      </c>
      <c r="S828" s="288">
        <f>R828*(1+Assumptions!$G$48)</f>
        <v>6.82</v>
      </c>
      <c r="T828" s="288">
        <f>S828*(1+Assumptions!$G$48)</f>
        <v>6.82</v>
      </c>
      <c r="U828" s="288">
        <f>T828*(1+Assumptions!$G$48)</f>
        <v>6.82</v>
      </c>
      <c r="V828" s="288">
        <f>U828*(1+Assumptions!$G$48)</f>
        <v>6.82</v>
      </c>
      <c r="W828" s="288">
        <f>V828*(1+Assumptions!$G$48)</f>
        <v>6.82</v>
      </c>
      <c r="X828" s="288">
        <f>W828*(1+Assumptions!$G$48)</f>
        <v>6.82</v>
      </c>
      <c r="Y828" s="232"/>
      <c r="Z828" s="232"/>
      <c r="AA828" s="232"/>
      <c r="AB828" s="232"/>
      <c r="AC828" s="232"/>
      <c r="AD828" s="232"/>
      <c r="AE828" s="232"/>
      <c r="AF828" s="232"/>
      <c r="AG828" s="232"/>
      <c r="AH828" s="232"/>
      <c r="AI828" s="232"/>
      <c r="AJ828" s="232"/>
      <c r="AK828" s="232"/>
      <c r="AL828" s="232"/>
      <c r="AM828" s="232"/>
      <c r="AN828" s="232"/>
      <c r="AO828" s="232"/>
      <c r="AP828" s="232"/>
      <c r="AQ828" s="232"/>
      <c r="AR828" s="232"/>
    </row>
    <row r="829" spans="1:44" x14ac:dyDescent="0.2">
      <c r="A829" s="232"/>
      <c r="B829" s="295" t="s">
        <v>652</v>
      </c>
      <c r="C829" s="296" t="b">
        <f t="shared" si="12"/>
        <v>0</v>
      </c>
      <c r="D829" s="7"/>
      <c r="E829" s="287">
        <v>8.01</v>
      </c>
      <c r="F829" s="287">
        <v>8.0299999999999994</v>
      </c>
      <c r="G829" s="287">
        <v>8.07</v>
      </c>
      <c r="H829" s="287">
        <v>8.0999999999999979</v>
      </c>
      <c r="I829" s="287">
        <v>8.07</v>
      </c>
      <c r="J829" s="287">
        <v>8.0399999999999991</v>
      </c>
      <c r="K829" s="287">
        <v>8.1199999999999992</v>
      </c>
      <c r="L829" s="287">
        <v>8.15</v>
      </c>
      <c r="M829" s="287">
        <v>8.129999999999999</v>
      </c>
      <c r="N829" s="288">
        <f>M829*(1+Assumptions!$G$48)</f>
        <v>8.129999999999999</v>
      </c>
      <c r="O829" s="288">
        <f>N829*(1+Assumptions!$G$48)</f>
        <v>8.129999999999999</v>
      </c>
      <c r="P829" s="288">
        <f>O829*(1+Assumptions!$G$48)</f>
        <v>8.129999999999999</v>
      </c>
      <c r="Q829" s="288">
        <f>P829*(1+Assumptions!$G$48)</f>
        <v>8.129999999999999</v>
      </c>
      <c r="R829" s="288">
        <f>Q829*(1+Assumptions!$G$48)</f>
        <v>8.129999999999999</v>
      </c>
      <c r="S829" s="288">
        <f>R829*(1+Assumptions!$G$48)</f>
        <v>8.129999999999999</v>
      </c>
      <c r="T829" s="288">
        <f>S829*(1+Assumptions!$G$48)</f>
        <v>8.129999999999999</v>
      </c>
      <c r="U829" s="288">
        <f>T829*(1+Assumptions!$G$48)</f>
        <v>8.129999999999999</v>
      </c>
      <c r="V829" s="288">
        <f>U829*(1+Assumptions!$G$48)</f>
        <v>8.129999999999999</v>
      </c>
      <c r="W829" s="288">
        <f>V829*(1+Assumptions!$G$48)</f>
        <v>8.129999999999999</v>
      </c>
      <c r="X829" s="288">
        <f>W829*(1+Assumptions!$G$48)</f>
        <v>8.129999999999999</v>
      </c>
      <c r="Y829" s="232"/>
      <c r="Z829" s="232"/>
      <c r="AA829" s="232"/>
      <c r="AB829" s="232"/>
      <c r="AC829" s="232"/>
      <c r="AD829" s="232"/>
      <c r="AE829" s="232"/>
      <c r="AF829" s="232"/>
      <c r="AG829" s="232"/>
      <c r="AH829" s="232"/>
      <c r="AI829" s="232"/>
      <c r="AJ829" s="232"/>
      <c r="AK829" s="232"/>
      <c r="AL829" s="232"/>
      <c r="AM829" s="232"/>
      <c r="AN829" s="232"/>
      <c r="AO829" s="232"/>
      <c r="AP829" s="232"/>
      <c r="AQ829" s="232"/>
      <c r="AR829" s="232"/>
    </row>
    <row r="830" spans="1:44" x14ac:dyDescent="0.2">
      <c r="A830" s="232"/>
      <c r="B830" s="295" t="s">
        <v>653</v>
      </c>
      <c r="C830" s="296" t="b">
        <f t="shared" si="12"/>
        <v>0</v>
      </c>
      <c r="D830" s="7"/>
      <c r="E830" s="287">
        <v>3.55</v>
      </c>
      <c r="F830" s="287">
        <v>3.52</v>
      </c>
      <c r="G830" s="287">
        <v>3.49</v>
      </c>
      <c r="H830" s="287">
        <v>3.48</v>
      </c>
      <c r="I830" s="287">
        <v>3.45</v>
      </c>
      <c r="J830" s="287">
        <v>3.4299999999999997</v>
      </c>
      <c r="K830" s="287">
        <v>3.42</v>
      </c>
      <c r="L830" s="287">
        <v>3.4</v>
      </c>
      <c r="M830" s="287">
        <v>3.38</v>
      </c>
      <c r="N830" s="288">
        <f>M830*(1+Assumptions!$G$48)</f>
        <v>3.38</v>
      </c>
      <c r="O830" s="288">
        <f>N830*(1+Assumptions!$G$48)</f>
        <v>3.38</v>
      </c>
      <c r="P830" s="288">
        <f>O830*(1+Assumptions!$G$48)</f>
        <v>3.38</v>
      </c>
      <c r="Q830" s="288">
        <f>P830*(1+Assumptions!$G$48)</f>
        <v>3.38</v>
      </c>
      <c r="R830" s="288">
        <f>Q830*(1+Assumptions!$G$48)</f>
        <v>3.38</v>
      </c>
      <c r="S830" s="288">
        <f>R830*(1+Assumptions!$G$48)</f>
        <v>3.38</v>
      </c>
      <c r="T830" s="288">
        <f>S830*(1+Assumptions!$G$48)</f>
        <v>3.38</v>
      </c>
      <c r="U830" s="288">
        <f>T830*(1+Assumptions!$G$48)</f>
        <v>3.38</v>
      </c>
      <c r="V830" s="288">
        <f>U830*(1+Assumptions!$G$48)</f>
        <v>3.38</v>
      </c>
      <c r="W830" s="288">
        <f>V830*(1+Assumptions!$G$48)</f>
        <v>3.38</v>
      </c>
      <c r="X830" s="288">
        <f>W830*(1+Assumptions!$G$48)</f>
        <v>3.38</v>
      </c>
      <c r="Y830" s="232"/>
      <c r="Z830" s="232"/>
      <c r="AA830" s="232"/>
      <c r="AB830" s="232"/>
      <c r="AC830" s="232"/>
      <c r="AD830" s="232"/>
      <c r="AE830" s="232"/>
      <c r="AF830" s="232"/>
      <c r="AG830" s="232"/>
      <c r="AH830" s="232"/>
      <c r="AI830" s="232"/>
      <c r="AJ830" s="232"/>
      <c r="AK830" s="232"/>
      <c r="AL830" s="232"/>
      <c r="AM830" s="232"/>
      <c r="AN830" s="232"/>
      <c r="AO830" s="232"/>
      <c r="AP830" s="232"/>
      <c r="AQ830" s="232"/>
      <c r="AR830" s="232"/>
    </row>
    <row r="831" spans="1:44" x14ac:dyDescent="0.2">
      <c r="A831" s="232"/>
      <c r="B831" s="295" t="s">
        <v>654</v>
      </c>
      <c r="C831" s="296" t="b">
        <f t="shared" si="12"/>
        <v>0</v>
      </c>
      <c r="D831" s="7"/>
      <c r="E831" s="287">
        <v>12.05</v>
      </c>
      <c r="F831" s="287">
        <v>12.17</v>
      </c>
      <c r="G831" s="287">
        <v>12.429999999999998</v>
      </c>
      <c r="H831" s="287">
        <v>12.609999999999998</v>
      </c>
      <c r="I831" s="287">
        <v>12.65</v>
      </c>
      <c r="J831" s="287">
        <v>12.73</v>
      </c>
      <c r="K831" s="287">
        <v>13.02</v>
      </c>
      <c r="L831" s="287">
        <v>13.369999999999997</v>
      </c>
      <c r="M831" s="287">
        <v>13.379999999999999</v>
      </c>
      <c r="N831" s="288">
        <f>M831*(1+Assumptions!$G$48)</f>
        <v>13.379999999999999</v>
      </c>
      <c r="O831" s="288">
        <f>N831*(1+Assumptions!$G$48)</f>
        <v>13.379999999999999</v>
      </c>
      <c r="P831" s="288">
        <f>O831*(1+Assumptions!$G$48)</f>
        <v>13.379999999999999</v>
      </c>
      <c r="Q831" s="288">
        <f>P831*(1+Assumptions!$G$48)</f>
        <v>13.379999999999999</v>
      </c>
      <c r="R831" s="288">
        <f>Q831*(1+Assumptions!$G$48)</f>
        <v>13.379999999999999</v>
      </c>
      <c r="S831" s="288">
        <f>R831*(1+Assumptions!$G$48)</f>
        <v>13.379999999999999</v>
      </c>
      <c r="T831" s="288">
        <f>S831*(1+Assumptions!$G$48)</f>
        <v>13.379999999999999</v>
      </c>
      <c r="U831" s="288">
        <f>T831*(1+Assumptions!$G$48)</f>
        <v>13.379999999999999</v>
      </c>
      <c r="V831" s="288">
        <f>U831*(1+Assumptions!$G$48)</f>
        <v>13.379999999999999</v>
      </c>
      <c r="W831" s="288">
        <f>V831*(1+Assumptions!$G$48)</f>
        <v>13.379999999999999</v>
      </c>
      <c r="X831" s="288">
        <f>W831*(1+Assumptions!$G$48)</f>
        <v>13.379999999999999</v>
      </c>
      <c r="Y831" s="232"/>
      <c r="Z831" s="232"/>
      <c r="AA831" s="232"/>
      <c r="AB831" s="232"/>
      <c r="AC831" s="232"/>
      <c r="AD831" s="232"/>
      <c r="AE831" s="232"/>
      <c r="AF831" s="232"/>
      <c r="AG831" s="232"/>
      <c r="AH831" s="232"/>
      <c r="AI831" s="232"/>
      <c r="AJ831" s="232"/>
      <c r="AK831" s="232"/>
      <c r="AL831" s="232"/>
      <c r="AM831" s="232"/>
      <c r="AN831" s="232"/>
      <c r="AO831" s="232"/>
      <c r="AP831" s="232"/>
      <c r="AQ831" s="232"/>
      <c r="AR831" s="232"/>
    </row>
    <row r="832" spans="1:44" x14ac:dyDescent="0.2">
      <c r="A832" s="232"/>
      <c r="B832" s="295" t="s">
        <v>655</v>
      </c>
      <c r="C832" s="296" t="b">
        <f t="shared" si="12"/>
        <v>0</v>
      </c>
      <c r="D832" s="7"/>
      <c r="E832" s="287">
        <v>7.04</v>
      </c>
      <c r="F832" s="287">
        <v>6.95</v>
      </c>
      <c r="G832" s="287">
        <v>6.9</v>
      </c>
      <c r="H832" s="287">
        <v>6.87</v>
      </c>
      <c r="I832" s="287">
        <v>6.8</v>
      </c>
      <c r="J832" s="287">
        <v>6.76</v>
      </c>
      <c r="K832" s="287">
        <v>6.74</v>
      </c>
      <c r="L832" s="287">
        <v>6.74</v>
      </c>
      <c r="M832" s="287">
        <v>6.71</v>
      </c>
      <c r="N832" s="288">
        <f>M832*(1+Assumptions!$G$48)</f>
        <v>6.71</v>
      </c>
      <c r="O832" s="288">
        <f>N832*(1+Assumptions!$G$48)</f>
        <v>6.71</v>
      </c>
      <c r="P832" s="288">
        <f>O832*(1+Assumptions!$G$48)</f>
        <v>6.71</v>
      </c>
      <c r="Q832" s="288">
        <f>P832*(1+Assumptions!$G$48)</f>
        <v>6.71</v>
      </c>
      <c r="R832" s="288">
        <f>Q832*(1+Assumptions!$G$48)</f>
        <v>6.71</v>
      </c>
      <c r="S832" s="288">
        <f>R832*(1+Assumptions!$G$48)</f>
        <v>6.71</v>
      </c>
      <c r="T832" s="288">
        <f>S832*(1+Assumptions!$G$48)</f>
        <v>6.71</v>
      </c>
      <c r="U832" s="288">
        <f>T832*(1+Assumptions!$G$48)</f>
        <v>6.71</v>
      </c>
      <c r="V832" s="288">
        <f>U832*(1+Assumptions!$G$48)</f>
        <v>6.71</v>
      </c>
      <c r="W832" s="288">
        <f>V832*(1+Assumptions!$G$48)</f>
        <v>6.71</v>
      </c>
      <c r="X832" s="288">
        <f>W832*(1+Assumptions!$G$48)</f>
        <v>6.71</v>
      </c>
      <c r="Y832" s="232"/>
      <c r="Z832" s="232"/>
      <c r="AA832" s="232"/>
      <c r="AB832" s="232"/>
      <c r="AC832" s="232"/>
      <c r="AD832" s="232"/>
      <c r="AE832" s="232"/>
      <c r="AF832" s="232"/>
      <c r="AG832" s="232"/>
      <c r="AH832" s="232"/>
      <c r="AI832" s="232"/>
      <c r="AJ832" s="232"/>
      <c r="AK832" s="232"/>
      <c r="AL832" s="232"/>
      <c r="AM832" s="232"/>
      <c r="AN832" s="232"/>
      <c r="AO832" s="232"/>
      <c r="AP832" s="232"/>
      <c r="AQ832" s="232"/>
      <c r="AR832" s="232"/>
    </row>
    <row r="833" spans="1:44" x14ac:dyDescent="0.2">
      <c r="A833" s="232"/>
      <c r="B833" s="295" t="s">
        <v>656</v>
      </c>
      <c r="C833" s="296" t="b">
        <f t="shared" si="12"/>
        <v>0</v>
      </c>
      <c r="D833" s="7"/>
      <c r="E833" s="287">
        <v>14.169999999999998</v>
      </c>
      <c r="F833" s="287">
        <v>14.29</v>
      </c>
      <c r="G833" s="287">
        <v>14.48</v>
      </c>
      <c r="H833" s="287">
        <v>14.649999999999999</v>
      </c>
      <c r="I833" s="287">
        <v>14.8</v>
      </c>
      <c r="J833" s="287">
        <v>14.919999999999998</v>
      </c>
      <c r="K833" s="287">
        <v>15.16</v>
      </c>
      <c r="L833" s="287">
        <v>15.48</v>
      </c>
      <c r="M833" s="287">
        <v>15.62</v>
      </c>
      <c r="N833" s="288">
        <f>M833*(1+Assumptions!$G$48)</f>
        <v>15.62</v>
      </c>
      <c r="O833" s="288">
        <f>N833*(1+Assumptions!$G$48)</f>
        <v>15.62</v>
      </c>
      <c r="P833" s="288">
        <f>O833*(1+Assumptions!$G$48)</f>
        <v>15.62</v>
      </c>
      <c r="Q833" s="288">
        <f>P833*(1+Assumptions!$G$48)</f>
        <v>15.62</v>
      </c>
      <c r="R833" s="288">
        <f>Q833*(1+Assumptions!$G$48)</f>
        <v>15.62</v>
      </c>
      <c r="S833" s="288">
        <f>R833*(1+Assumptions!$G$48)</f>
        <v>15.62</v>
      </c>
      <c r="T833" s="288">
        <f>S833*(1+Assumptions!$G$48)</f>
        <v>15.62</v>
      </c>
      <c r="U833" s="288">
        <f>T833*(1+Assumptions!$G$48)</f>
        <v>15.62</v>
      </c>
      <c r="V833" s="288">
        <f>U833*(1+Assumptions!$G$48)</f>
        <v>15.62</v>
      </c>
      <c r="W833" s="288">
        <f>V833*(1+Assumptions!$G$48)</f>
        <v>15.62</v>
      </c>
      <c r="X833" s="288">
        <f>W833*(1+Assumptions!$G$48)</f>
        <v>15.62</v>
      </c>
      <c r="Y833" s="232"/>
      <c r="Z833" s="232"/>
      <c r="AA833" s="232"/>
      <c r="AB833" s="232"/>
      <c r="AC833" s="232"/>
      <c r="AD833" s="232"/>
      <c r="AE833" s="232"/>
      <c r="AF833" s="232"/>
      <c r="AG833" s="232"/>
      <c r="AH833" s="232"/>
      <c r="AI833" s="232"/>
      <c r="AJ833" s="232"/>
      <c r="AK833" s="232"/>
      <c r="AL833" s="232"/>
      <c r="AM833" s="232"/>
      <c r="AN833" s="232"/>
      <c r="AO833" s="232"/>
      <c r="AP833" s="232"/>
      <c r="AQ833" s="232"/>
      <c r="AR833" s="232"/>
    </row>
    <row r="834" spans="1:44" x14ac:dyDescent="0.2">
      <c r="A834" s="232"/>
      <c r="B834" s="295" t="s">
        <v>657</v>
      </c>
      <c r="C834" s="296" t="b">
        <f t="shared" si="12"/>
        <v>0</v>
      </c>
      <c r="D834" s="7"/>
      <c r="E834" s="287">
        <v>9.57</v>
      </c>
      <c r="F834" s="287">
        <v>9.6999999999999993</v>
      </c>
      <c r="G834" s="287">
        <v>9.8699999999999992</v>
      </c>
      <c r="H834" s="287">
        <v>10.029999999999999</v>
      </c>
      <c r="I834" s="287">
        <v>10.14</v>
      </c>
      <c r="J834" s="287">
        <v>10.25</v>
      </c>
      <c r="K834" s="287">
        <v>10.42</v>
      </c>
      <c r="L834" s="287">
        <v>10.61</v>
      </c>
      <c r="M834" s="287">
        <v>10.759999999999998</v>
      </c>
      <c r="N834" s="288">
        <f>M834*(1+Assumptions!$G$48)</f>
        <v>10.759999999999998</v>
      </c>
      <c r="O834" s="288">
        <f>N834*(1+Assumptions!$G$48)</f>
        <v>10.759999999999998</v>
      </c>
      <c r="P834" s="288">
        <f>O834*(1+Assumptions!$G$48)</f>
        <v>10.759999999999998</v>
      </c>
      <c r="Q834" s="288">
        <f>P834*(1+Assumptions!$G$48)</f>
        <v>10.759999999999998</v>
      </c>
      <c r="R834" s="288">
        <f>Q834*(1+Assumptions!$G$48)</f>
        <v>10.759999999999998</v>
      </c>
      <c r="S834" s="288">
        <f>R834*(1+Assumptions!$G$48)</f>
        <v>10.759999999999998</v>
      </c>
      <c r="T834" s="288">
        <f>S834*(1+Assumptions!$G$48)</f>
        <v>10.759999999999998</v>
      </c>
      <c r="U834" s="288">
        <f>T834*(1+Assumptions!$G$48)</f>
        <v>10.759999999999998</v>
      </c>
      <c r="V834" s="288">
        <f>U834*(1+Assumptions!$G$48)</f>
        <v>10.759999999999998</v>
      </c>
      <c r="W834" s="288">
        <f>V834*(1+Assumptions!$G$48)</f>
        <v>10.759999999999998</v>
      </c>
      <c r="X834" s="288">
        <f>W834*(1+Assumptions!$G$48)</f>
        <v>10.759999999999998</v>
      </c>
      <c r="Y834" s="232"/>
      <c r="Z834" s="232"/>
      <c r="AA834" s="232"/>
      <c r="AB834" s="232"/>
      <c r="AC834" s="232"/>
      <c r="AD834" s="232"/>
      <c r="AE834" s="232"/>
      <c r="AF834" s="232"/>
      <c r="AG834" s="232"/>
      <c r="AH834" s="232"/>
      <c r="AI834" s="232"/>
      <c r="AJ834" s="232"/>
      <c r="AK834" s="232"/>
      <c r="AL834" s="232"/>
      <c r="AM834" s="232"/>
      <c r="AN834" s="232"/>
      <c r="AO834" s="232"/>
      <c r="AP834" s="232"/>
      <c r="AQ834" s="232"/>
      <c r="AR834" s="232"/>
    </row>
    <row r="835" spans="1:44" x14ac:dyDescent="0.2">
      <c r="A835" s="232"/>
      <c r="B835" s="295" t="s">
        <v>658</v>
      </c>
      <c r="C835" s="296" t="b">
        <f t="shared" si="12"/>
        <v>0</v>
      </c>
      <c r="D835" s="7"/>
      <c r="E835" s="287">
        <v>10.81</v>
      </c>
      <c r="F835" s="287">
        <v>11.25</v>
      </c>
      <c r="G835" s="287">
        <v>11.77</v>
      </c>
      <c r="H835" s="287">
        <v>12.23</v>
      </c>
      <c r="I835" s="287">
        <v>12.65</v>
      </c>
      <c r="J835" s="287">
        <v>13.059999999999999</v>
      </c>
      <c r="K835" s="287">
        <v>13.66</v>
      </c>
      <c r="L835" s="287">
        <v>14.279999999999998</v>
      </c>
      <c r="M835" s="287">
        <v>14.659999999999998</v>
      </c>
      <c r="N835" s="288">
        <f>M835*(1+Assumptions!$G$48)</f>
        <v>14.659999999999998</v>
      </c>
      <c r="O835" s="288">
        <f>N835*(1+Assumptions!$G$48)</f>
        <v>14.659999999999998</v>
      </c>
      <c r="P835" s="288">
        <f>O835*(1+Assumptions!$G$48)</f>
        <v>14.659999999999998</v>
      </c>
      <c r="Q835" s="288">
        <f>P835*(1+Assumptions!$G$48)</f>
        <v>14.659999999999998</v>
      </c>
      <c r="R835" s="288">
        <f>Q835*(1+Assumptions!$G$48)</f>
        <v>14.659999999999998</v>
      </c>
      <c r="S835" s="288">
        <f>R835*(1+Assumptions!$G$48)</f>
        <v>14.659999999999998</v>
      </c>
      <c r="T835" s="288">
        <f>S835*(1+Assumptions!$G$48)</f>
        <v>14.659999999999998</v>
      </c>
      <c r="U835" s="288">
        <f>T835*(1+Assumptions!$G$48)</f>
        <v>14.659999999999998</v>
      </c>
      <c r="V835" s="288">
        <f>U835*(1+Assumptions!$G$48)</f>
        <v>14.659999999999998</v>
      </c>
      <c r="W835" s="288">
        <f>V835*(1+Assumptions!$G$48)</f>
        <v>14.659999999999998</v>
      </c>
      <c r="X835" s="288">
        <f>W835*(1+Assumptions!$G$48)</f>
        <v>14.659999999999998</v>
      </c>
      <c r="Y835" s="232"/>
      <c r="Z835" s="232"/>
      <c r="AA835" s="232"/>
      <c r="AB835" s="232"/>
      <c r="AC835" s="232"/>
      <c r="AD835" s="232"/>
      <c r="AE835" s="232"/>
      <c r="AF835" s="232"/>
      <c r="AG835" s="232"/>
      <c r="AH835" s="232"/>
      <c r="AI835" s="232"/>
      <c r="AJ835" s="232"/>
      <c r="AK835" s="232"/>
      <c r="AL835" s="232"/>
      <c r="AM835" s="232"/>
      <c r="AN835" s="232"/>
      <c r="AO835" s="232"/>
      <c r="AP835" s="232"/>
      <c r="AQ835" s="232"/>
      <c r="AR835" s="232"/>
    </row>
    <row r="836" spans="1:44" x14ac:dyDescent="0.2">
      <c r="A836" s="232"/>
      <c r="B836" s="295" t="s">
        <v>659</v>
      </c>
      <c r="C836" s="296" t="b">
        <f t="shared" si="12"/>
        <v>0</v>
      </c>
      <c r="D836" s="7"/>
      <c r="E836" s="287">
        <v>11.26</v>
      </c>
      <c r="F836" s="287">
        <v>11.39</v>
      </c>
      <c r="G836" s="287">
        <v>11.53</v>
      </c>
      <c r="H836" s="287">
        <v>11.649999999999999</v>
      </c>
      <c r="I836" s="287">
        <v>11.73</v>
      </c>
      <c r="J836" s="287">
        <v>11.84</v>
      </c>
      <c r="K836" s="287">
        <v>11.989999999999998</v>
      </c>
      <c r="L836" s="287">
        <v>12.149999999999999</v>
      </c>
      <c r="M836" s="287">
        <v>12.25</v>
      </c>
      <c r="N836" s="288">
        <f>M836*(1+Assumptions!$G$48)</f>
        <v>12.25</v>
      </c>
      <c r="O836" s="288">
        <f>N836*(1+Assumptions!$G$48)</f>
        <v>12.25</v>
      </c>
      <c r="P836" s="288">
        <f>O836*(1+Assumptions!$G$48)</f>
        <v>12.25</v>
      </c>
      <c r="Q836" s="288">
        <f>P836*(1+Assumptions!$G$48)</f>
        <v>12.25</v>
      </c>
      <c r="R836" s="288">
        <f>Q836*(1+Assumptions!$G$48)</f>
        <v>12.25</v>
      </c>
      <c r="S836" s="288">
        <f>R836*(1+Assumptions!$G$48)</f>
        <v>12.25</v>
      </c>
      <c r="T836" s="288">
        <f>S836*(1+Assumptions!$G$48)</f>
        <v>12.25</v>
      </c>
      <c r="U836" s="288">
        <f>T836*(1+Assumptions!$G$48)</f>
        <v>12.25</v>
      </c>
      <c r="V836" s="288">
        <f>U836*(1+Assumptions!$G$48)</f>
        <v>12.25</v>
      </c>
      <c r="W836" s="288">
        <f>V836*(1+Assumptions!$G$48)</f>
        <v>12.25</v>
      </c>
      <c r="X836" s="288">
        <f>W836*(1+Assumptions!$G$48)</f>
        <v>12.25</v>
      </c>
      <c r="Y836" s="232"/>
      <c r="Z836" s="232"/>
      <c r="AA836" s="232"/>
      <c r="AB836" s="232"/>
      <c r="AC836" s="232"/>
      <c r="AD836" s="232"/>
      <c r="AE836" s="232"/>
      <c r="AF836" s="232"/>
      <c r="AG836" s="232"/>
      <c r="AH836" s="232"/>
      <c r="AI836" s="232"/>
      <c r="AJ836" s="232"/>
      <c r="AK836" s="232"/>
      <c r="AL836" s="232"/>
      <c r="AM836" s="232"/>
      <c r="AN836" s="232"/>
      <c r="AO836" s="232"/>
      <c r="AP836" s="232"/>
      <c r="AQ836" s="232"/>
      <c r="AR836" s="232"/>
    </row>
    <row r="837" spans="1:44" x14ac:dyDescent="0.2">
      <c r="A837" s="232"/>
      <c r="B837" s="295" t="s">
        <v>660</v>
      </c>
      <c r="C837" s="296" t="b">
        <f t="shared" si="12"/>
        <v>0</v>
      </c>
      <c r="D837" s="7"/>
      <c r="E837" s="287">
        <v>12.589999999999998</v>
      </c>
      <c r="F837" s="287">
        <v>12.909999999999998</v>
      </c>
      <c r="G837" s="287">
        <v>13.28</v>
      </c>
      <c r="H837" s="287">
        <v>13.569999999999999</v>
      </c>
      <c r="I837" s="287">
        <v>13.829999999999998</v>
      </c>
      <c r="J837" s="287">
        <v>14.16</v>
      </c>
      <c r="K837" s="287">
        <v>14.48</v>
      </c>
      <c r="L837" s="287">
        <v>14.93</v>
      </c>
      <c r="M837" s="287">
        <v>15.2</v>
      </c>
      <c r="N837" s="288">
        <f>M837*(1+Assumptions!$G$48)</f>
        <v>15.2</v>
      </c>
      <c r="O837" s="288">
        <f>N837*(1+Assumptions!$G$48)</f>
        <v>15.2</v>
      </c>
      <c r="P837" s="288">
        <f>O837*(1+Assumptions!$G$48)</f>
        <v>15.2</v>
      </c>
      <c r="Q837" s="288">
        <f>P837*(1+Assumptions!$G$48)</f>
        <v>15.2</v>
      </c>
      <c r="R837" s="288">
        <f>Q837*(1+Assumptions!$G$48)</f>
        <v>15.2</v>
      </c>
      <c r="S837" s="288">
        <f>R837*(1+Assumptions!$G$48)</f>
        <v>15.2</v>
      </c>
      <c r="T837" s="288">
        <f>S837*(1+Assumptions!$G$48)</f>
        <v>15.2</v>
      </c>
      <c r="U837" s="288">
        <f>T837*(1+Assumptions!$G$48)</f>
        <v>15.2</v>
      </c>
      <c r="V837" s="288">
        <f>U837*(1+Assumptions!$G$48)</f>
        <v>15.2</v>
      </c>
      <c r="W837" s="288">
        <f>V837*(1+Assumptions!$G$48)</f>
        <v>15.2</v>
      </c>
      <c r="X837" s="288">
        <f>W837*(1+Assumptions!$G$48)</f>
        <v>15.2</v>
      </c>
      <c r="Y837" s="232"/>
      <c r="Z837" s="232"/>
      <c r="AA837" s="232"/>
      <c r="AB837" s="232"/>
      <c r="AC837" s="232"/>
      <c r="AD837" s="232"/>
      <c r="AE837" s="232"/>
      <c r="AF837" s="232"/>
      <c r="AG837" s="232"/>
      <c r="AH837" s="232"/>
      <c r="AI837" s="232"/>
      <c r="AJ837" s="232"/>
      <c r="AK837" s="232"/>
      <c r="AL837" s="232"/>
      <c r="AM837" s="232"/>
      <c r="AN837" s="232"/>
      <c r="AO837" s="232"/>
      <c r="AP837" s="232"/>
      <c r="AQ837" s="232"/>
      <c r="AR837" s="232"/>
    </row>
    <row r="838" spans="1:44" x14ac:dyDescent="0.2">
      <c r="A838" s="232"/>
      <c r="B838" s="295" t="s">
        <v>661</v>
      </c>
      <c r="C838" s="296" t="b">
        <f t="shared" si="12"/>
        <v>0</v>
      </c>
      <c r="D838" s="7"/>
      <c r="E838" s="287">
        <v>13.6</v>
      </c>
      <c r="F838" s="287">
        <v>13.84</v>
      </c>
      <c r="G838" s="287">
        <v>14.09</v>
      </c>
      <c r="H838" s="287">
        <v>14.329999999999998</v>
      </c>
      <c r="I838" s="287">
        <v>14.52</v>
      </c>
      <c r="J838" s="287">
        <v>14.7</v>
      </c>
      <c r="K838" s="287">
        <v>14.96</v>
      </c>
      <c r="L838" s="287">
        <v>15.28</v>
      </c>
      <c r="M838" s="287">
        <v>15.52</v>
      </c>
      <c r="N838" s="288">
        <f>M838*(1+Assumptions!$G$48)</f>
        <v>15.52</v>
      </c>
      <c r="O838" s="288">
        <f>N838*(1+Assumptions!$G$48)</f>
        <v>15.52</v>
      </c>
      <c r="P838" s="288">
        <f>O838*(1+Assumptions!$G$48)</f>
        <v>15.52</v>
      </c>
      <c r="Q838" s="288">
        <f>P838*(1+Assumptions!$G$48)</f>
        <v>15.52</v>
      </c>
      <c r="R838" s="288">
        <f>Q838*(1+Assumptions!$G$48)</f>
        <v>15.52</v>
      </c>
      <c r="S838" s="288">
        <f>R838*(1+Assumptions!$G$48)</f>
        <v>15.52</v>
      </c>
      <c r="T838" s="288">
        <f>S838*(1+Assumptions!$G$48)</f>
        <v>15.52</v>
      </c>
      <c r="U838" s="288">
        <f>T838*(1+Assumptions!$G$48)</f>
        <v>15.52</v>
      </c>
      <c r="V838" s="288">
        <f>U838*(1+Assumptions!$G$48)</f>
        <v>15.52</v>
      </c>
      <c r="W838" s="288">
        <f>V838*(1+Assumptions!$G$48)</f>
        <v>15.52</v>
      </c>
      <c r="X838" s="288">
        <f>W838*(1+Assumptions!$G$48)</f>
        <v>15.52</v>
      </c>
      <c r="Y838" s="232"/>
      <c r="Z838" s="232"/>
      <c r="AA838" s="232"/>
      <c r="AB838" s="232"/>
      <c r="AC838" s="232"/>
      <c r="AD838" s="232"/>
      <c r="AE838" s="232"/>
      <c r="AF838" s="232"/>
      <c r="AG838" s="232"/>
      <c r="AH838" s="232"/>
      <c r="AI838" s="232"/>
      <c r="AJ838" s="232"/>
      <c r="AK838" s="232"/>
      <c r="AL838" s="232"/>
      <c r="AM838" s="232"/>
      <c r="AN838" s="232"/>
      <c r="AO838" s="232"/>
      <c r="AP838" s="232"/>
      <c r="AQ838" s="232"/>
      <c r="AR838" s="232"/>
    </row>
    <row r="839" spans="1:44" x14ac:dyDescent="0.2">
      <c r="A839" s="232"/>
      <c r="B839" s="295" t="s">
        <v>662</v>
      </c>
      <c r="C839" s="296" t="b">
        <f t="shared" si="12"/>
        <v>0</v>
      </c>
      <c r="D839" s="7"/>
      <c r="E839" s="287">
        <v>3.4699999999999998</v>
      </c>
      <c r="F839" s="287">
        <v>3.52</v>
      </c>
      <c r="G839" s="287">
        <v>3.58</v>
      </c>
      <c r="H839" s="287">
        <v>3.63</v>
      </c>
      <c r="I839" s="287">
        <v>3.67</v>
      </c>
      <c r="J839" s="287">
        <v>3.71</v>
      </c>
      <c r="K839" s="287">
        <v>3.7699999999999996</v>
      </c>
      <c r="L839" s="287">
        <v>3.83</v>
      </c>
      <c r="M839" s="287">
        <v>3.88</v>
      </c>
      <c r="N839" s="288">
        <f>M839*(1+Assumptions!$G$48)</f>
        <v>3.88</v>
      </c>
      <c r="O839" s="288">
        <f>N839*(1+Assumptions!$G$48)</f>
        <v>3.88</v>
      </c>
      <c r="P839" s="288">
        <f>O839*(1+Assumptions!$G$48)</f>
        <v>3.88</v>
      </c>
      <c r="Q839" s="288">
        <f>P839*(1+Assumptions!$G$48)</f>
        <v>3.88</v>
      </c>
      <c r="R839" s="288">
        <f>Q839*(1+Assumptions!$G$48)</f>
        <v>3.88</v>
      </c>
      <c r="S839" s="288">
        <f>R839*(1+Assumptions!$G$48)</f>
        <v>3.88</v>
      </c>
      <c r="T839" s="288">
        <f>S839*(1+Assumptions!$G$48)</f>
        <v>3.88</v>
      </c>
      <c r="U839" s="288">
        <f>T839*(1+Assumptions!$G$48)</f>
        <v>3.88</v>
      </c>
      <c r="V839" s="288">
        <f>U839*(1+Assumptions!$G$48)</f>
        <v>3.88</v>
      </c>
      <c r="W839" s="288">
        <f>V839*(1+Assumptions!$G$48)</f>
        <v>3.88</v>
      </c>
      <c r="X839" s="288">
        <f>W839*(1+Assumptions!$G$48)</f>
        <v>3.88</v>
      </c>
      <c r="Y839" s="232"/>
      <c r="Z839" s="232"/>
      <c r="AA839" s="232"/>
      <c r="AB839" s="232"/>
      <c r="AC839" s="232"/>
      <c r="AD839" s="232"/>
      <c r="AE839" s="232"/>
      <c r="AF839" s="232"/>
      <c r="AG839" s="232"/>
      <c r="AH839" s="232"/>
      <c r="AI839" s="232"/>
      <c r="AJ839" s="232"/>
      <c r="AK839" s="232"/>
      <c r="AL839" s="232"/>
      <c r="AM839" s="232"/>
      <c r="AN839" s="232"/>
      <c r="AO839" s="232"/>
      <c r="AP839" s="232"/>
      <c r="AQ839" s="232"/>
      <c r="AR839" s="232"/>
    </row>
    <row r="840" spans="1:44" x14ac:dyDescent="0.2">
      <c r="A840" s="232"/>
      <c r="B840" s="295" t="s">
        <v>663</v>
      </c>
      <c r="C840" s="296" t="b">
        <f t="shared" si="12"/>
        <v>0</v>
      </c>
      <c r="D840" s="7"/>
      <c r="E840" s="287">
        <v>5.24</v>
      </c>
      <c r="F840" s="287">
        <v>7.58</v>
      </c>
      <c r="G840" s="287">
        <v>8.259999999999998</v>
      </c>
      <c r="H840" s="287">
        <v>8.33</v>
      </c>
      <c r="I840" s="287">
        <v>8.39</v>
      </c>
      <c r="J840" s="287">
        <v>8.4499999999999993</v>
      </c>
      <c r="K840" s="287">
        <v>8.51</v>
      </c>
      <c r="L840" s="287">
        <v>8.5799999999999983</v>
      </c>
      <c r="M840" s="287">
        <v>8.66</v>
      </c>
      <c r="N840" s="288">
        <f>M840*(1+Assumptions!$G$48)</f>
        <v>8.66</v>
      </c>
      <c r="O840" s="288">
        <f>N840*(1+Assumptions!$G$48)</f>
        <v>8.66</v>
      </c>
      <c r="P840" s="288">
        <f>O840*(1+Assumptions!$G$48)</f>
        <v>8.66</v>
      </c>
      <c r="Q840" s="288">
        <f>P840*(1+Assumptions!$G$48)</f>
        <v>8.66</v>
      </c>
      <c r="R840" s="288">
        <f>Q840*(1+Assumptions!$G$48)</f>
        <v>8.66</v>
      </c>
      <c r="S840" s="288">
        <f>R840*(1+Assumptions!$G$48)</f>
        <v>8.66</v>
      </c>
      <c r="T840" s="288">
        <f>S840*(1+Assumptions!$G$48)</f>
        <v>8.66</v>
      </c>
      <c r="U840" s="288">
        <f>T840*(1+Assumptions!$G$48)</f>
        <v>8.66</v>
      </c>
      <c r="V840" s="288">
        <f>U840*(1+Assumptions!$G$48)</f>
        <v>8.66</v>
      </c>
      <c r="W840" s="288">
        <f>V840*(1+Assumptions!$G$48)</f>
        <v>8.66</v>
      </c>
      <c r="X840" s="288">
        <f>W840*(1+Assumptions!$G$48)</f>
        <v>8.66</v>
      </c>
      <c r="Y840" s="232"/>
      <c r="Z840" s="232"/>
      <c r="AA840" s="232"/>
      <c r="AB840" s="232"/>
      <c r="AC840" s="232"/>
      <c r="AD840" s="232"/>
      <c r="AE840" s="232"/>
      <c r="AF840" s="232"/>
      <c r="AG840" s="232"/>
      <c r="AH840" s="232"/>
      <c r="AI840" s="232"/>
      <c r="AJ840" s="232"/>
      <c r="AK840" s="232"/>
      <c r="AL840" s="232"/>
      <c r="AM840" s="232"/>
      <c r="AN840" s="232"/>
      <c r="AO840" s="232"/>
      <c r="AP840" s="232"/>
      <c r="AQ840" s="232"/>
      <c r="AR840" s="232"/>
    </row>
    <row r="841" spans="1:44" x14ac:dyDescent="0.2">
      <c r="A841" s="232"/>
      <c r="B841" s="295" t="s">
        <v>664</v>
      </c>
      <c r="C841" s="296" t="b">
        <f t="shared" si="12"/>
        <v>0</v>
      </c>
      <c r="D841" s="7"/>
      <c r="E841" s="287">
        <v>8.99</v>
      </c>
      <c r="F841" s="287">
        <v>9.1199999999999992</v>
      </c>
      <c r="G841" s="287">
        <v>9.2799999999999994</v>
      </c>
      <c r="H841" s="287">
        <v>9.44</v>
      </c>
      <c r="I841" s="287">
        <v>9.5399999999999991</v>
      </c>
      <c r="J841" s="287">
        <v>9.6699999999999982</v>
      </c>
      <c r="K841" s="287">
        <v>9.82</v>
      </c>
      <c r="L841" s="287">
        <v>10</v>
      </c>
      <c r="M841" s="287">
        <v>10.130000000000001</v>
      </c>
      <c r="N841" s="288">
        <f>M841*(1+Assumptions!$G$48)</f>
        <v>10.130000000000001</v>
      </c>
      <c r="O841" s="288">
        <f>N841*(1+Assumptions!$G$48)</f>
        <v>10.130000000000001</v>
      </c>
      <c r="P841" s="288">
        <f>O841*(1+Assumptions!$G$48)</f>
        <v>10.130000000000001</v>
      </c>
      <c r="Q841" s="288">
        <f>P841*(1+Assumptions!$G$48)</f>
        <v>10.130000000000001</v>
      </c>
      <c r="R841" s="288">
        <f>Q841*(1+Assumptions!$G$48)</f>
        <v>10.130000000000001</v>
      </c>
      <c r="S841" s="288">
        <f>R841*(1+Assumptions!$G$48)</f>
        <v>10.130000000000001</v>
      </c>
      <c r="T841" s="288">
        <f>S841*(1+Assumptions!$G$48)</f>
        <v>10.130000000000001</v>
      </c>
      <c r="U841" s="288">
        <f>T841*(1+Assumptions!$G$48)</f>
        <v>10.130000000000001</v>
      </c>
      <c r="V841" s="288">
        <f>U841*(1+Assumptions!$G$48)</f>
        <v>10.130000000000001</v>
      </c>
      <c r="W841" s="288">
        <f>V841*(1+Assumptions!$G$48)</f>
        <v>10.130000000000001</v>
      </c>
      <c r="X841" s="288">
        <f>W841*(1+Assumptions!$G$48)</f>
        <v>10.130000000000001</v>
      </c>
      <c r="Y841" s="232"/>
      <c r="Z841" s="232"/>
      <c r="AA841" s="232"/>
      <c r="AB841" s="232"/>
      <c r="AC841" s="232"/>
      <c r="AD841" s="232"/>
      <c r="AE841" s="232"/>
      <c r="AF841" s="232"/>
      <c r="AG841" s="232"/>
      <c r="AH841" s="232"/>
      <c r="AI841" s="232"/>
      <c r="AJ841" s="232"/>
      <c r="AK841" s="232"/>
      <c r="AL841" s="232"/>
      <c r="AM841" s="232"/>
      <c r="AN841" s="232"/>
      <c r="AO841" s="232"/>
      <c r="AP841" s="232"/>
      <c r="AQ841" s="232"/>
      <c r="AR841" s="232"/>
    </row>
    <row r="842" spans="1:44" x14ac:dyDescent="0.2">
      <c r="A842" s="232"/>
      <c r="B842" s="295" t="s">
        <v>665</v>
      </c>
      <c r="C842" s="296" t="b">
        <f t="shared" ref="C842:C905" si="13">MID(B842,3,2)="TS"</f>
        <v>0</v>
      </c>
      <c r="D842" s="7"/>
      <c r="E842" s="287">
        <v>16.839999999999996</v>
      </c>
      <c r="F842" s="287">
        <v>17.239999999999998</v>
      </c>
      <c r="G842" s="287">
        <v>17.72</v>
      </c>
      <c r="H842" s="287">
        <v>18.2</v>
      </c>
      <c r="I842" s="287">
        <v>18.47</v>
      </c>
      <c r="J842" s="287">
        <v>18.79</v>
      </c>
      <c r="K842" s="287">
        <v>19.27</v>
      </c>
      <c r="L842" s="287">
        <v>19.86</v>
      </c>
      <c r="M842" s="287">
        <v>20.269999999999996</v>
      </c>
      <c r="N842" s="288">
        <f>M842*(1+Assumptions!$G$48)</f>
        <v>20.269999999999996</v>
      </c>
      <c r="O842" s="288">
        <f>N842*(1+Assumptions!$G$48)</f>
        <v>20.269999999999996</v>
      </c>
      <c r="P842" s="288">
        <f>O842*(1+Assumptions!$G$48)</f>
        <v>20.269999999999996</v>
      </c>
      <c r="Q842" s="288">
        <f>P842*(1+Assumptions!$G$48)</f>
        <v>20.269999999999996</v>
      </c>
      <c r="R842" s="288">
        <f>Q842*(1+Assumptions!$G$48)</f>
        <v>20.269999999999996</v>
      </c>
      <c r="S842" s="288">
        <f>R842*(1+Assumptions!$G$48)</f>
        <v>20.269999999999996</v>
      </c>
      <c r="T842" s="288">
        <f>S842*(1+Assumptions!$G$48)</f>
        <v>20.269999999999996</v>
      </c>
      <c r="U842" s="288">
        <f>T842*(1+Assumptions!$G$48)</f>
        <v>20.269999999999996</v>
      </c>
      <c r="V842" s="288">
        <f>U842*(1+Assumptions!$G$48)</f>
        <v>20.269999999999996</v>
      </c>
      <c r="W842" s="288">
        <f>V842*(1+Assumptions!$G$48)</f>
        <v>20.269999999999996</v>
      </c>
      <c r="X842" s="288">
        <f>W842*(1+Assumptions!$G$48)</f>
        <v>20.269999999999996</v>
      </c>
      <c r="Y842" s="232"/>
      <c r="Z842" s="232"/>
      <c r="AA842" s="232"/>
      <c r="AB842" s="232"/>
      <c r="AC842" s="232"/>
      <c r="AD842" s="232"/>
      <c r="AE842" s="232"/>
      <c r="AF842" s="232"/>
      <c r="AG842" s="232"/>
      <c r="AH842" s="232"/>
      <c r="AI842" s="232"/>
      <c r="AJ842" s="232"/>
      <c r="AK842" s="232"/>
      <c r="AL842" s="232"/>
      <c r="AM842" s="232"/>
      <c r="AN842" s="232"/>
      <c r="AO842" s="232"/>
      <c r="AP842" s="232"/>
      <c r="AQ842" s="232"/>
      <c r="AR842" s="232"/>
    </row>
    <row r="843" spans="1:44" x14ac:dyDescent="0.2">
      <c r="A843" s="232"/>
      <c r="B843" s="295" t="s">
        <v>1220</v>
      </c>
      <c r="C843" s="296" t="b">
        <f t="shared" si="13"/>
        <v>0</v>
      </c>
      <c r="D843" s="7"/>
      <c r="E843" s="287">
        <v>3.6099999999999994</v>
      </c>
      <c r="F843" s="287">
        <v>3.66</v>
      </c>
      <c r="G843" s="287">
        <v>3.72</v>
      </c>
      <c r="H843" s="287">
        <v>3.76</v>
      </c>
      <c r="I843" s="287">
        <v>3.79</v>
      </c>
      <c r="J843" s="287">
        <v>3.83</v>
      </c>
      <c r="K843" s="287">
        <v>3.88</v>
      </c>
      <c r="L843" s="287">
        <v>3.94</v>
      </c>
      <c r="M843" s="287">
        <v>3.9699999999999998</v>
      </c>
      <c r="N843" s="288">
        <f>M843*(1+Assumptions!$G$48)</f>
        <v>3.9699999999999998</v>
      </c>
      <c r="O843" s="288">
        <f>N843*(1+Assumptions!$G$48)</f>
        <v>3.9699999999999998</v>
      </c>
      <c r="P843" s="288">
        <f>O843*(1+Assumptions!$G$48)</f>
        <v>3.9699999999999998</v>
      </c>
      <c r="Q843" s="288">
        <f>P843*(1+Assumptions!$G$48)</f>
        <v>3.9699999999999998</v>
      </c>
      <c r="R843" s="288">
        <f>Q843*(1+Assumptions!$G$48)</f>
        <v>3.9699999999999998</v>
      </c>
      <c r="S843" s="288">
        <f>R843*(1+Assumptions!$G$48)</f>
        <v>3.9699999999999998</v>
      </c>
      <c r="T843" s="288">
        <f>S843*(1+Assumptions!$G$48)</f>
        <v>3.9699999999999998</v>
      </c>
      <c r="U843" s="288">
        <f>T843*(1+Assumptions!$G$48)</f>
        <v>3.9699999999999998</v>
      </c>
      <c r="V843" s="288">
        <f>U843*(1+Assumptions!$G$48)</f>
        <v>3.9699999999999998</v>
      </c>
      <c r="W843" s="288">
        <f>V843*(1+Assumptions!$G$48)</f>
        <v>3.9699999999999998</v>
      </c>
      <c r="X843" s="288">
        <f>W843*(1+Assumptions!$G$48)</f>
        <v>3.9699999999999998</v>
      </c>
      <c r="Y843" s="232"/>
      <c r="Z843" s="232"/>
      <c r="AA843" s="232"/>
      <c r="AB843" s="232"/>
      <c r="AC843" s="232"/>
      <c r="AD843" s="232"/>
      <c r="AE843" s="232"/>
      <c r="AF843" s="232"/>
      <c r="AG843" s="232"/>
      <c r="AH843" s="232"/>
      <c r="AI843" s="232"/>
      <c r="AJ843" s="232"/>
      <c r="AK843" s="232"/>
      <c r="AL843" s="232"/>
      <c r="AM843" s="232"/>
      <c r="AN843" s="232"/>
      <c r="AO843" s="232"/>
      <c r="AP843" s="232"/>
      <c r="AQ843" s="232"/>
      <c r="AR843" s="232"/>
    </row>
    <row r="844" spans="1:44" x14ac:dyDescent="0.2">
      <c r="A844" s="232"/>
      <c r="B844" s="295" t="s">
        <v>1221</v>
      </c>
      <c r="C844" s="296" t="b">
        <f t="shared" si="13"/>
        <v>0</v>
      </c>
      <c r="D844" s="7"/>
      <c r="E844" s="287">
        <v>4.03</v>
      </c>
      <c r="F844" s="287">
        <v>4.0999999999999996</v>
      </c>
      <c r="G844" s="287">
        <v>4.17</v>
      </c>
      <c r="H844" s="287">
        <v>4.22</v>
      </c>
      <c r="I844" s="287">
        <v>4.24</v>
      </c>
      <c r="J844" s="287">
        <v>4.25</v>
      </c>
      <c r="K844" s="287">
        <v>4.3099999999999996</v>
      </c>
      <c r="L844" s="287">
        <v>4.38</v>
      </c>
      <c r="M844" s="287">
        <v>4.4000000000000004</v>
      </c>
      <c r="N844" s="288">
        <f>M844*(1+Assumptions!$G$48)</f>
        <v>4.4000000000000004</v>
      </c>
      <c r="O844" s="288">
        <f>N844*(1+Assumptions!$G$48)</f>
        <v>4.4000000000000004</v>
      </c>
      <c r="P844" s="288">
        <f>O844*(1+Assumptions!$G$48)</f>
        <v>4.4000000000000004</v>
      </c>
      <c r="Q844" s="288">
        <f>P844*(1+Assumptions!$G$48)</f>
        <v>4.4000000000000004</v>
      </c>
      <c r="R844" s="288">
        <f>Q844*(1+Assumptions!$G$48)</f>
        <v>4.4000000000000004</v>
      </c>
      <c r="S844" s="288">
        <f>R844*(1+Assumptions!$G$48)</f>
        <v>4.4000000000000004</v>
      </c>
      <c r="T844" s="288">
        <f>S844*(1+Assumptions!$G$48)</f>
        <v>4.4000000000000004</v>
      </c>
      <c r="U844" s="288">
        <f>T844*(1+Assumptions!$G$48)</f>
        <v>4.4000000000000004</v>
      </c>
      <c r="V844" s="288">
        <f>U844*(1+Assumptions!$G$48)</f>
        <v>4.4000000000000004</v>
      </c>
      <c r="W844" s="288">
        <f>V844*(1+Assumptions!$G$48)</f>
        <v>4.4000000000000004</v>
      </c>
      <c r="X844" s="288">
        <f>W844*(1+Assumptions!$G$48)</f>
        <v>4.4000000000000004</v>
      </c>
      <c r="Y844" s="232"/>
      <c r="Z844" s="232"/>
      <c r="AA844" s="232"/>
      <c r="AB844" s="232"/>
      <c r="AC844" s="232"/>
      <c r="AD844" s="232"/>
      <c r="AE844" s="232"/>
      <c r="AF844" s="232"/>
      <c r="AG844" s="232"/>
      <c r="AH844" s="232"/>
      <c r="AI844" s="232"/>
      <c r="AJ844" s="232"/>
      <c r="AK844" s="232"/>
      <c r="AL844" s="232"/>
      <c r="AM844" s="232"/>
      <c r="AN844" s="232"/>
      <c r="AO844" s="232"/>
      <c r="AP844" s="232"/>
      <c r="AQ844" s="232"/>
      <c r="AR844" s="232"/>
    </row>
    <row r="845" spans="1:44" x14ac:dyDescent="0.2">
      <c r="A845" s="232"/>
      <c r="B845" s="295" t="s">
        <v>1222</v>
      </c>
      <c r="C845" s="296" t="b">
        <f t="shared" si="13"/>
        <v>0</v>
      </c>
      <c r="D845" s="7"/>
      <c r="E845" s="287">
        <v>4.03</v>
      </c>
      <c r="F845" s="287">
        <v>4.0199999999999996</v>
      </c>
      <c r="G845" s="287">
        <v>4.0199999999999996</v>
      </c>
      <c r="H845" s="287">
        <v>4.03</v>
      </c>
      <c r="I845" s="287">
        <v>4.0199999999999996</v>
      </c>
      <c r="J845" s="287">
        <v>4.0199999999999996</v>
      </c>
      <c r="K845" s="287">
        <v>4.0599999999999996</v>
      </c>
      <c r="L845" s="287">
        <v>4.0999999999999996</v>
      </c>
      <c r="M845" s="287">
        <v>4.1100000000000003</v>
      </c>
      <c r="N845" s="288">
        <f>M845*(1+Assumptions!$G$48)</f>
        <v>4.1100000000000003</v>
      </c>
      <c r="O845" s="288">
        <f>N845*(1+Assumptions!$G$48)</f>
        <v>4.1100000000000003</v>
      </c>
      <c r="P845" s="288">
        <f>O845*(1+Assumptions!$G$48)</f>
        <v>4.1100000000000003</v>
      </c>
      <c r="Q845" s="288">
        <f>P845*(1+Assumptions!$G$48)</f>
        <v>4.1100000000000003</v>
      </c>
      <c r="R845" s="288">
        <f>Q845*(1+Assumptions!$G$48)</f>
        <v>4.1100000000000003</v>
      </c>
      <c r="S845" s="288">
        <f>R845*(1+Assumptions!$G$48)</f>
        <v>4.1100000000000003</v>
      </c>
      <c r="T845" s="288">
        <f>S845*(1+Assumptions!$G$48)</f>
        <v>4.1100000000000003</v>
      </c>
      <c r="U845" s="288">
        <f>T845*(1+Assumptions!$G$48)</f>
        <v>4.1100000000000003</v>
      </c>
      <c r="V845" s="288">
        <f>U845*(1+Assumptions!$G$48)</f>
        <v>4.1100000000000003</v>
      </c>
      <c r="W845" s="288">
        <f>V845*(1+Assumptions!$G$48)</f>
        <v>4.1100000000000003</v>
      </c>
      <c r="X845" s="288">
        <f>W845*(1+Assumptions!$G$48)</f>
        <v>4.1100000000000003</v>
      </c>
      <c r="Y845" s="232"/>
      <c r="Z845" s="232"/>
      <c r="AA845" s="232"/>
      <c r="AB845" s="232"/>
      <c r="AC845" s="232"/>
      <c r="AD845" s="232"/>
      <c r="AE845" s="232"/>
      <c r="AF845" s="232"/>
      <c r="AG845" s="232"/>
      <c r="AH845" s="232"/>
      <c r="AI845" s="232"/>
      <c r="AJ845" s="232"/>
      <c r="AK845" s="232"/>
      <c r="AL845" s="232"/>
      <c r="AM845" s="232"/>
      <c r="AN845" s="232"/>
      <c r="AO845" s="232"/>
      <c r="AP845" s="232"/>
      <c r="AQ845" s="232"/>
      <c r="AR845" s="232"/>
    </row>
    <row r="846" spans="1:44" x14ac:dyDescent="0.2">
      <c r="A846" s="232"/>
      <c r="B846" s="295" t="s">
        <v>1223</v>
      </c>
      <c r="C846" s="296" t="b">
        <f t="shared" si="13"/>
        <v>0</v>
      </c>
      <c r="D846" s="7"/>
      <c r="E846" s="287">
        <v>2.5999999999999996</v>
      </c>
      <c r="F846" s="287">
        <v>2.6499999999999995</v>
      </c>
      <c r="G846" s="287">
        <v>2.7</v>
      </c>
      <c r="H846" s="287">
        <v>2.75</v>
      </c>
      <c r="I846" s="287">
        <v>2.79</v>
      </c>
      <c r="J846" s="287">
        <v>2.83</v>
      </c>
      <c r="K846" s="287">
        <v>2.9</v>
      </c>
      <c r="L846" s="287">
        <v>2.96</v>
      </c>
      <c r="M846" s="287">
        <v>2.9999999999999996</v>
      </c>
      <c r="N846" s="288">
        <f>M846*(1+Assumptions!$G$48)</f>
        <v>2.9999999999999996</v>
      </c>
      <c r="O846" s="288">
        <f>N846*(1+Assumptions!$G$48)</f>
        <v>2.9999999999999996</v>
      </c>
      <c r="P846" s="288">
        <f>O846*(1+Assumptions!$G$48)</f>
        <v>2.9999999999999996</v>
      </c>
      <c r="Q846" s="288">
        <f>P846*(1+Assumptions!$G$48)</f>
        <v>2.9999999999999996</v>
      </c>
      <c r="R846" s="288">
        <f>Q846*(1+Assumptions!$G$48)</f>
        <v>2.9999999999999996</v>
      </c>
      <c r="S846" s="288">
        <f>R846*(1+Assumptions!$G$48)</f>
        <v>2.9999999999999996</v>
      </c>
      <c r="T846" s="288">
        <f>S846*(1+Assumptions!$G$48)</f>
        <v>2.9999999999999996</v>
      </c>
      <c r="U846" s="288">
        <f>T846*(1+Assumptions!$G$48)</f>
        <v>2.9999999999999996</v>
      </c>
      <c r="V846" s="288">
        <f>U846*(1+Assumptions!$G$48)</f>
        <v>2.9999999999999996</v>
      </c>
      <c r="W846" s="288">
        <f>V846*(1+Assumptions!$G$48)</f>
        <v>2.9999999999999996</v>
      </c>
      <c r="X846" s="288">
        <f>W846*(1+Assumptions!$G$48)</f>
        <v>2.9999999999999996</v>
      </c>
      <c r="Y846" s="232"/>
      <c r="Z846" s="232"/>
      <c r="AA846" s="232"/>
      <c r="AB846" s="232"/>
      <c r="AC846" s="232"/>
      <c r="AD846" s="232"/>
      <c r="AE846" s="232"/>
      <c r="AF846" s="232"/>
      <c r="AG846" s="232"/>
      <c r="AH846" s="232"/>
      <c r="AI846" s="232"/>
      <c r="AJ846" s="232"/>
      <c r="AK846" s="232"/>
      <c r="AL846" s="232"/>
      <c r="AM846" s="232"/>
      <c r="AN846" s="232"/>
      <c r="AO846" s="232"/>
      <c r="AP846" s="232"/>
      <c r="AQ846" s="232"/>
      <c r="AR846" s="232"/>
    </row>
    <row r="847" spans="1:44" x14ac:dyDescent="0.2">
      <c r="A847" s="232"/>
      <c r="B847" s="295" t="s">
        <v>1224</v>
      </c>
      <c r="C847" s="296" t="b">
        <f t="shared" si="13"/>
        <v>0</v>
      </c>
      <c r="D847" s="7"/>
      <c r="E847" s="287">
        <v>5.0999999999999996</v>
      </c>
      <c r="F847" s="287">
        <v>5.0999999999999996</v>
      </c>
      <c r="G847" s="287">
        <v>5.13</v>
      </c>
      <c r="H847" s="287">
        <v>5.13</v>
      </c>
      <c r="I847" s="287">
        <v>5.13</v>
      </c>
      <c r="J847" s="287">
        <v>5.13</v>
      </c>
      <c r="K847" s="287">
        <v>5.15</v>
      </c>
      <c r="L847" s="287">
        <v>5.1999999999999993</v>
      </c>
      <c r="M847" s="287">
        <v>5.18</v>
      </c>
      <c r="N847" s="288">
        <f>M847*(1+Assumptions!$G$48)</f>
        <v>5.18</v>
      </c>
      <c r="O847" s="288">
        <f>N847*(1+Assumptions!$G$48)</f>
        <v>5.18</v>
      </c>
      <c r="P847" s="288">
        <f>O847*(1+Assumptions!$G$48)</f>
        <v>5.18</v>
      </c>
      <c r="Q847" s="288">
        <f>P847*(1+Assumptions!$G$48)</f>
        <v>5.18</v>
      </c>
      <c r="R847" s="288">
        <f>Q847*(1+Assumptions!$G$48)</f>
        <v>5.18</v>
      </c>
      <c r="S847" s="288">
        <f>R847*(1+Assumptions!$G$48)</f>
        <v>5.18</v>
      </c>
      <c r="T847" s="288">
        <f>S847*(1+Assumptions!$G$48)</f>
        <v>5.18</v>
      </c>
      <c r="U847" s="288">
        <f>T847*(1+Assumptions!$G$48)</f>
        <v>5.18</v>
      </c>
      <c r="V847" s="288">
        <f>U847*(1+Assumptions!$G$48)</f>
        <v>5.18</v>
      </c>
      <c r="W847" s="288">
        <f>V847*(1+Assumptions!$G$48)</f>
        <v>5.18</v>
      </c>
      <c r="X847" s="288">
        <f>W847*(1+Assumptions!$G$48)</f>
        <v>5.18</v>
      </c>
      <c r="Y847" s="232"/>
      <c r="Z847" s="232"/>
      <c r="AA847" s="232"/>
      <c r="AB847" s="232"/>
      <c r="AC847" s="232"/>
      <c r="AD847" s="232"/>
      <c r="AE847" s="232"/>
      <c r="AF847" s="232"/>
      <c r="AG847" s="232"/>
      <c r="AH847" s="232"/>
      <c r="AI847" s="232"/>
      <c r="AJ847" s="232"/>
      <c r="AK847" s="232"/>
      <c r="AL847" s="232"/>
      <c r="AM847" s="232"/>
      <c r="AN847" s="232"/>
      <c r="AO847" s="232"/>
      <c r="AP847" s="232"/>
      <c r="AQ847" s="232"/>
      <c r="AR847" s="232"/>
    </row>
    <row r="848" spans="1:44" x14ac:dyDescent="0.2">
      <c r="A848" s="232"/>
      <c r="B848" s="295" t="s">
        <v>1225</v>
      </c>
      <c r="C848" s="296" t="b">
        <f t="shared" si="13"/>
        <v>0</v>
      </c>
      <c r="D848" s="7"/>
      <c r="E848" s="287">
        <v>2.86</v>
      </c>
      <c r="F848" s="287">
        <v>2.97</v>
      </c>
      <c r="G848" s="287">
        <v>3.09</v>
      </c>
      <c r="H848" s="287">
        <v>3.1899999999999995</v>
      </c>
      <c r="I848" s="287">
        <v>3.29</v>
      </c>
      <c r="J848" s="287">
        <v>3.4</v>
      </c>
      <c r="K848" s="287">
        <v>3.52</v>
      </c>
      <c r="L848" s="287">
        <v>3.66</v>
      </c>
      <c r="M848" s="287">
        <v>3.75</v>
      </c>
      <c r="N848" s="288">
        <f>M848*(1+Assumptions!$G$48)</f>
        <v>3.75</v>
      </c>
      <c r="O848" s="288">
        <f>N848*(1+Assumptions!$G$48)</f>
        <v>3.75</v>
      </c>
      <c r="P848" s="288">
        <f>O848*(1+Assumptions!$G$48)</f>
        <v>3.75</v>
      </c>
      <c r="Q848" s="288">
        <f>P848*(1+Assumptions!$G$48)</f>
        <v>3.75</v>
      </c>
      <c r="R848" s="288">
        <f>Q848*(1+Assumptions!$G$48)</f>
        <v>3.75</v>
      </c>
      <c r="S848" s="288">
        <f>R848*(1+Assumptions!$G$48)</f>
        <v>3.75</v>
      </c>
      <c r="T848" s="288">
        <f>S848*(1+Assumptions!$G$48)</f>
        <v>3.75</v>
      </c>
      <c r="U848" s="288">
        <f>T848*(1+Assumptions!$G$48)</f>
        <v>3.75</v>
      </c>
      <c r="V848" s="288">
        <f>U848*(1+Assumptions!$G$48)</f>
        <v>3.75</v>
      </c>
      <c r="W848" s="288">
        <f>V848*(1+Assumptions!$G$48)</f>
        <v>3.75</v>
      </c>
      <c r="X848" s="288">
        <f>W848*(1+Assumptions!$G$48)</f>
        <v>3.75</v>
      </c>
      <c r="Y848" s="232"/>
      <c r="Z848" s="232"/>
      <c r="AA848" s="232"/>
      <c r="AB848" s="232"/>
      <c r="AC848" s="232"/>
      <c r="AD848" s="232"/>
      <c r="AE848" s="232"/>
      <c r="AF848" s="232"/>
      <c r="AG848" s="232"/>
      <c r="AH848" s="232"/>
      <c r="AI848" s="232"/>
      <c r="AJ848" s="232"/>
      <c r="AK848" s="232"/>
      <c r="AL848" s="232"/>
      <c r="AM848" s="232"/>
      <c r="AN848" s="232"/>
      <c r="AO848" s="232"/>
      <c r="AP848" s="232"/>
      <c r="AQ848" s="232"/>
      <c r="AR848" s="232"/>
    </row>
    <row r="849" spans="1:44" x14ac:dyDescent="0.2">
      <c r="A849" s="232"/>
      <c r="B849" s="295" t="s">
        <v>1226</v>
      </c>
      <c r="C849" s="296" t="b">
        <f t="shared" si="13"/>
        <v>0</v>
      </c>
      <c r="D849" s="7"/>
      <c r="E849" s="287">
        <v>2.95</v>
      </c>
      <c r="F849" s="287">
        <v>2.94</v>
      </c>
      <c r="G849" s="287">
        <v>2.95</v>
      </c>
      <c r="H849" s="287">
        <v>2.96</v>
      </c>
      <c r="I849" s="287">
        <v>2.95</v>
      </c>
      <c r="J849" s="287">
        <v>2.97</v>
      </c>
      <c r="K849" s="287">
        <v>2.99</v>
      </c>
      <c r="L849" s="287">
        <v>3.01</v>
      </c>
      <c r="M849" s="287">
        <v>3.01</v>
      </c>
      <c r="N849" s="288">
        <f>M849*(1+Assumptions!$G$48)</f>
        <v>3.01</v>
      </c>
      <c r="O849" s="288">
        <f>N849*(1+Assumptions!$G$48)</f>
        <v>3.01</v>
      </c>
      <c r="P849" s="288">
        <f>O849*(1+Assumptions!$G$48)</f>
        <v>3.01</v>
      </c>
      <c r="Q849" s="288">
        <f>P849*(1+Assumptions!$G$48)</f>
        <v>3.01</v>
      </c>
      <c r="R849" s="288">
        <f>Q849*(1+Assumptions!$G$48)</f>
        <v>3.01</v>
      </c>
      <c r="S849" s="288">
        <f>R849*(1+Assumptions!$G$48)</f>
        <v>3.01</v>
      </c>
      <c r="T849" s="288">
        <f>S849*(1+Assumptions!$G$48)</f>
        <v>3.01</v>
      </c>
      <c r="U849" s="288">
        <f>T849*(1+Assumptions!$G$48)</f>
        <v>3.01</v>
      </c>
      <c r="V849" s="288">
        <f>U849*(1+Assumptions!$G$48)</f>
        <v>3.01</v>
      </c>
      <c r="W849" s="288">
        <f>V849*(1+Assumptions!$G$48)</f>
        <v>3.01</v>
      </c>
      <c r="X849" s="288">
        <f>W849*(1+Assumptions!$G$48)</f>
        <v>3.01</v>
      </c>
      <c r="Y849" s="232"/>
      <c r="Z849" s="232"/>
      <c r="AA849" s="232"/>
      <c r="AB849" s="232"/>
      <c r="AC849" s="232"/>
      <c r="AD849" s="232"/>
      <c r="AE849" s="232"/>
      <c r="AF849" s="232"/>
      <c r="AG849" s="232"/>
      <c r="AH849" s="232"/>
      <c r="AI849" s="232"/>
      <c r="AJ849" s="232"/>
      <c r="AK849" s="232"/>
      <c r="AL849" s="232"/>
      <c r="AM849" s="232"/>
      <c r="AN849" s="232"/>
      <c r="AO849" s="232"/>
      <c r="AP849" s="232"/>
      <c r="AQ849" s="232"/>
      <c r="AR849" s="232"/>
    </row>
    <row r="850" spans="1:44" x14ac:dyDescent="0.2">
      <c r="A850" s="232"/>
      <c r="B850" s="295" t="s">
        <v>1227</v>
      </c>
      <c r="C850" s="296" t="b">
        <f t="shared" si="13"/>
        <v>0</v>
      </c>
      <c r="D850" s="7"/>
      <c r="E850" s="287">
        <v>4.6099999999999994</v>
      </c>
      <c r="F850" s="287">
        <v>4.5999999999999996</v>
      </c>
      <c r="G850" s="287">
        <v>4.5999999999999996</v>
      </c>
      <c r="H850" s="287">
        <v>4.58</v>
      </c>
      <c r="I850" s="287">
        <v>4.55</v>
      </c>
      <c r="J850" s="287">
        <v>4.5199999999999996</v>
      </c>
      <c r="K850" s="287">
        <v>4.5</v>
      </c>
      <c r="L850" s="287">
        <v>4.49</v>
      </c>
      <c r="M850" s="287">
        <v>4.4499999999999993</v>
      </c>
      <c r="N850" s="288">
        <f>M850*(1+Assumptions!$G$48)</f>
        <v>4.4499999999999993</v>
      </c>
      <c r="O850" s="288">
        <f>N850*(1+Assumptions!$G$48)</f>
        <v>4.4499999999999993</v>
      </c>
      <c r="P850" s="288">
        <f>O850*(1+Assumptions!$G$48)</f>
        <v>4.4499999999999993</v>
      </c>
      <c r="Q850" s="288">
        <f>P850*(1+Assumptions!$G$48)</f>
        <v>4.4499999999999993</v>
      </c>
      <c r="R850" s="288">
        <f>Q850*(1+Assumptions!$G$48)</f>
        <v>4.4499999999999993</v>
      </c>
      <c r="S850" s="288">
        <f>R850*(1+Assumptions!$G$48)</f>
        <v>4.4499999999999993</v>
      </c>
      <c r="T850" s="288">
        <f>S850*(1+Assumptions!$G$48)</f>
        <v>4.4499999999999993</v>
      </c>
      <c r="U850" s="288">
        <f>T850*(1+Assumptions!$G$48)</f>
        <v>4.4499999999999993</v>
      </c>
      <c r="V850" s="288">
        <f>U850*(1+Assumptions!$G$48)</f>
        <v>4.4499999999999993</v>
      </c>
      <c r="W850" s="288">
        <f>V850*(1+Assumptions!$G$48)</f>
        <v>4.4499999999999993</v>
      </c>
      <c r="X850" s="288">
        <f>W850*(1+Assumptions!$G$48)</f>
        <v>4.4499999999999993</v>
      </c>
      <c r="Y850" s="232"/>
      <c r="Z850" s="232"/>
      <c r="AA850" s="232"/>
      <c r="AB850" s="232"/>
      <c r="AC850" s="232"/>
      <c r="AD850" s="232"/>
      <c r="AE850" s="232"/>
      <c r="AF850" s="232"/>
      <c r="AG850" s="232"/>
      <c r="AH850" s="232"/>
      <c r="AI850" s="232"/>
      <c r="AJ850" s="232"/>
      <c r="AK850" s="232"/>
      <c r="AL850" s="232"/>
      <c r="AM850" s="232"/>
      <c r="AN850" s="232"/>
      <c r="AO850" s="232"/>
      <c r="AP850" s="232"/>
      <c r="AQ850" s="232"/>
      <c r="AR850" s="232"/>
    </row>
    <row r="851" spans="1:44" x14ac:dyDescent="0.2">
      <c r="A851" s="232"/>
      <c r="B851" s="295" t="s">
        <v>1228</v>
      </c>
      <c r="C851" s="296" t="b">
        <f t="shared" si="13"/>
        <v>0</v>
      </c>
      <c r="D851" s="7"/>
      <c r="E851" s="287">
        <v>3.38</v>
      </c>
      <c r="F851" s="287">
        <v>3.4699999999999998</v>
      </c>
      <c r="G851" s="287">
        <v>3.58</v>
      </c>
      <c r="H851" s="287">
        <v>3.68</v>
      </c>
      <c r="I851" s="287">
        <v>3.76</v>
      </c>
      <c r="J851" s="287">
        <v>3.83</v>
      </c>
      <c r="K851" s="287">
        <v>3.94</v>
      </c>
      <c r="L851" s="287">
        <v>4.0599999999999996</v>
      </c>
      <c r="M851" s="287">
        <v>4.1399999999999997</v>
      </c>
      <c r="N851" s="288">
        <f>M851*(1+Assumptions!$G$48)</f>
        <v>4.1399999999999997</v>
      </c>
      <c r="O851" s="288">
        <f>N851*(1+Assumptions!$G$48)</f>
        <v>4.1399999999999997</v>
      </c>
      <c r="P851" s="288">
        <f>O851*(1+Assumptions!$G$48)</f>
        <v>4.1399999999999997</v>
      </c>
      <c r="Q851" s="288">
        <f>P851*(1+Assumptions!$G$48)</f>
        <v>4.1399999999999997</v>
      </c>
      <c r="R851" s="288">
        <f>Q851*(1+Assumptions!$G$48)</f>
        <v>4.1399999999999997</v>
      </c>
      <c r="S851" s="288">
        <f>R851*(1+Assumptions!$G$48)</f>
        <v>4.1399999999999997</v>
      </c>
      <c r="T851" s="288">
        <f>S851*(1+Assumptions!$G$48)</f>
        <v>4.1399999999999997</v>
      </c>
      <c r="U851" s="288">
        <f>T851*(1+Assumptions!$G$48)</f>
        <v>4.1399999999999997</v>
      </c>
      <c r="V851" s="288">
        <f>U851*(1+Assumptions!$G$48)</f>
        <v>4.1399999999999997</v>
      </c>
      <c r="W851" s="288">
        <f>V851*(1+Assumptions!$G$48)</f>
        <v>4.1399999999999997</v>
      </c>
      <c r="X851" s="288">
        <f>W851*(1+Assumptions!$G$48)</f>
        <v>4.1399999999999997</v>
      </c>
      <c r="Y851" s="232"/>
      <c r="Z851" s="232"/>
      <c r="AA851" s="232"/>
      <c r="AB851" s="232"/>
      <c r="AC851" s="232"/>
      <c r="AD851" s="232"/>
      <c r="AE851" s="232"/>
      <c r="AF851" s="232"/>
      <c r="AG851" s="232"/>
      <c r="AH851" s="232"/>
      <c r="AI851" s="232"/>
      <c r="AJ851" s="232"/>
      <c r="AK851" s="232"/>
      <c r="AL851" s="232"/>
      <c r="AM851" s="232"/>
      <c r="AN851" s="232"/>
      <c r="AO851" s="232"/>
      <c r="AP851" s="232"/>
      <c r="AQ851" s="232"/>
      <c r="AR851" s="232"/>
    </row>
    <row r="852" spans="1:44" x14ac:dyDescent="0.2">
      <c r="A852" s="232"/>
      <c r="B852" s="295" t="s">
        <v>1229</v>
      </c>
      <c r="C852" s="296" t="b">
        <f t="shared" si="13"/>
        <v>0</v>
      </c>
      <c r="D852" s="7"/>
      <c r="E852" s="287">
        <v>3.98</v>
      </c>
      <c r="F852" s="287">
        <v>3.98</v>
      </c>
      <c r="G852" s="287">
        <v>4</v>
      </c>
      <c r="H852" s="287">
        <v>4.01</v>
      </c>
      <c r="I852" s="287">
        <v>4</v>
      </c>
      <c r="J852" s="287">
        <v>4.01</v>
      </c>
      <c r="K852" s="287">
        <v>4.0499999999999989</v>
      </c>
      <c r="L852" s="287">
        <v>4.0999999999999996</v>
      </c>
      <c r="M852" s="287">
        <v>4.0999999999999996</v>
      </c>
      <c r="N852" s="288">
        <f>M852*(1+Assumptions!$G$48)</f>
        <v>4.0999999999999996</v>
      </c>
      <c r="O852" s="288">
        <f>N852*(1+Assumptions!$G$48)</f>
        <v>4.0999999999999996</v>
      </c>
      <c r="P852" s="288">
        <f>O852*(1+Assumptions!$G$48)</f>
        <v>4.0999999999999996</v>
      </c>
      <c r="Q852" s="288">
        <f>P852*(1+Assumptions!$G$48)</f>
        <v>4.0999999999999996</v>
      </c>
      <c r="R852" s="288">
        <f>Q852*(1+Assumptions!$G$48)</f>
        <v>4.0999999999999996</v>
      </c>
      <c r="S852" s="288">
        <f>R852*(1+Assumptions!$G$48)</f>
        <v>4.0999999999999996</v>
      </c>
      <c r="T852" s="288">
        <f>S852*(1+Assumptions!$G$48)</f>
        <v>4.0999999999999996</v>
      </c>
      <c r="U852" s="288">
        <f>T852*(1+Assumptions!$G$48)</f>
        <v>4.0999999999999996</v>
      </c>
      <c r="V852" s="288">
        <f>U852*(1+Assumptions!$G$48)</f>
        <v>4.0999999999999996</v>
      </c>
      <c r="W852" s="288">
        <f>V852*(1+Assumptions!$G$48)</f>
        <v>4.0999999999999996</v>
      </c>
      <c r="X852" s="288">
        <f>W852*(1+Assumptions!$G$48)</f>
        <v>4.0999999999999996</v>
      </c>
      <c r="Y852" s="232"/>
      <c r="Z852" s="232"/>
      <c r="AA852" s="232"/>
      <c r="AB852" s="232"/>
      <c r="AC852" s="232"/>
      <c r="AD852" s="232"/>
      <c r="AE852" s="232"/>
      <c r="AF852" s="232"/>
      <c r="AG852" s="232"/>
      <c r="AH852" s="232"/>
      <c r="AI852" s="232"/>
      <c r="AJ852" s="232"/>
      <c r="AK852" s="232"/>
      <c r="AL852" s="232"/>
      <c r="AM852" s="232"/>
      <c r="AN852" s="232"/>
      <c r="AO852" s="232"/>
      <c r="AP852" s="232"/>
      <c r="AQ852" s="232"/>
      <c r="AR852" s="232"/>
    </row>
    <row r="853" spans="1:44" x14ac:dyDescent="0.2">
      <c r="A853" s="232"/>
      <c r="B853" s="295" t="s">
        <v>1230</v>
      </c>
      <c r="C853" s="296" t="b">
        <f t="shared" si="13"/>
        <v>0</v>
      </c>
      <c r="D853" s="7"/>
      <c r="E853" s="287">
        <v>3.6499999999999995</v>
      </c>
      <c r="F853" s="287">
        <v>3.67</v>
      </c>
      <c r="G853" s="287">
        <v>3.71</v>
      </c>
      <c r="H853" s="287">
        <v>3.7299999999999995</v>
      </c>
      <c r="I853" s="287">
        <v>3.74</v>
      </c>
      <c r="J853" s="287">
        <v>3.7699999999999996</v>
      </c>
      <c r="K853" s="287">
        <v>3.79</v>
      </c>
      <c r="L853" s="287">
        <v>3.84</v>
      </c>
      <c r="M853" s="287">
        <v>3.84</v>
      </c>
      <c r="N853" s="288">
        <f>M853*(1+Assumptions!$G$48)</f>
        <v>3.84</v>
      </c>
      <c r="O853" s="288">
        <f>N853*(1+Assumptions!$G$48)</f>
        <v>3.84</v>
      </c>
      <c r="P853" s="288">
        <f>O853*(1+Assumptions!$G$48)</f>
        <v>3.84</v>
      </c>
      <c r="Q853" s="288">
        <f>P853*(1+Assumptions!$G$48)</f>
        <v>3.84</v>
      </c>
      <c r="R853" s="288">
        <f>Q853*(1+Assumptions!$G$48)</f>
        <v>3.84</v>
      </c>
      <c r="S853" s="288">
        <f>R853*(1+Assumptions!$G$48)</f>
        <v>3.84</v>
      </c>
      <c r="T853" s="288">
        <f>S853*(1+Assumptions!$G$48)</f>
        <v>3.84</v>
      </c>
      <c r="U853" s="288">
        <f>T853*(1+Assumptions!$G$48)</f>
        <v>3.84</v>
      </c>
      <c r="V853" s="288">
        <f>U853*(1+Assumptions!$G$48)</f>
        <v>3.84</v>
      </c>
      <c r="W853" s="288">
        <f>V853*(1+Assumptions!$G$48)</f>
        <v>3.84</v>
      </c>
      <c r="X853" s="288">
        <f>W853*(1+Assumptions!$G$48)</f>
        <v>3.84</v>
      </c>
      <c r="Y853" s="232"/>
      <c r="Z853" s="232"/>
      <c r="AA853" s="232"/>
      <c r="AB853" s="232"/>
      <c r="AC853" s="232"/>
      <c r="AD853" s="232"/>
      <c r="AE853" s="232"/>
      <c r="AF853" s="232"/>
      <c r="AG853" s="232"/>
      <c r="AH853" s="232"/>
      <c r="AI853" s="232"/>
      <c r="AJ853" s="232"/>
      <c r="AK853" s="232"/>
      <c r="AL853" s="232"/>
      <c r="AM853" s="232"/>
      <c r="AN853" s="232"/>
      <c r="AO853" s="232"/>
      <c r="AP853" s="232"/>
      <c r="AQ853" s="232"/>
      <c r="AR853" s="232"/>
    </row>
    <row r="854" spans="1:44" x14ac:dyDescent="0.2">
      <c r="A854" s="232"/>
      <c r="B854" s="295" t="s">
        <v>1231</v>
      </c>
      <c r="C854" s="296" t="b">
        <f t="shared" si="13"/>
        <v>0</v>
      </c>
      <c r="D854" s="7"/>
      <c r="E854" s="287">
        <v>3.2599999999999993</v>
      </c>
      <c r="F854" s="287">
        <v>3.34</v>
      </c>
      <c r="G854" s="287">
        <v>3.4299999999999997</v>
      </c>
      <c r="H854" s="287">
        <v>3.5</v>
      </c>
      <c r="I854" s="287">
        <v>3.56</v>
      </c>
      <c r="J854" s="287">
        <v>3.62</v>
      </c>
      <c r="K854" s="287">
        <v>3.7</v>
      </c>
      <c r="L854" s="287">
        <v>3.8099999999999996</v>
      </c>
      <c r="M854" s="287">
        <v>3.8499999999999996</v>
      </c>
      <c r="N854" s="288">
        <f>M854*(1+Assumptions!$G$48)</f>
        <v>3.8499999999999996</v>
      </c>
      <c r="O854" s="288">
        <f>N854*(1+Assumptions!$G$48)</f>
        <v>3.8499999999999996</v>
      </c>
      <c r="P854" s="288">
        <f>O854*(1+Assumptions!$G$48)</f>
        <v>3.8499999999999996</v>
      </c>
      <c r="Q854" s="288">
        <f>P854*(1+Assumptions!$G$48)</f>
        <v>3.8499999999999996</v>
      </c>
      <c r="R854" s="288">
        <f>Q854*(1+Assumptions!$G$48)</f>
        <v>3.8499999999999996</v>
      </c>
      <c r="S854" s="288">
        <f>R854*(1+Assumptions!$G$48)</f>
        <v>3.8499999999999996</v>
      </c>
      <c r="T854" s="288">
        <f>S854*(1+Assumptions!$G$48)</f>
        <v>3.8499999999999996</v>
      </c>
      <c r="U854" s="288">
        <f>T854*(1+Assumptions!$G$48)</f>
        <v>3.8499999999999996</v>
      </c>
      <c r="V854" s="288">
        <f>U854*(1+Assumptions!$G$48)</f>
        <v>3.8499999999999996</v>
      </c>
      <c r="W854" s="288">
        <f>V854*(1+Assumptions!$G$48)</f>
        <v>3.8499999999999996</v>
      </c>
      <c r="X854" s="288">
        <f>W854*(1+Assumptions!$G$48)</f>
        <v>3.8499999999999996</v>
      </c>
      <c r="Y854" s="232"/>
      <c r="Z854" s="232"/>
      <c r="AA854" s="232"/>
      <c r="AB854" s="232"/>
      <c r="AC854" s="232"/>
      <c r="AD854" s="232"/>
      <c r="AE854" s="232"/>
      <c r="AF854" s="232"/>
      <c r="AG854" s="232"/>
      <c r="AH854" s="232"/>
      <c r="AI854" s="232"/>
      <c r="AJ854" s="232"/>
      <c r="AK854" s="232"/>
      <c r="AL854" s="232"/>
      <c r="AM854" s="232"/>
      <c r="AN854" s="232"/>
      <c r="AO854" s="232"/>
      <c r="AP854" s="232"/>
      <c r="AQ854" s="232"/>
      <c r="AR854" s="232"/>
    </row>
    <row r="855" spans="1:44" x14ac:dyDescent="0.2">
      <c r="A855" s="232"/>
      <c r="B855" s="295" t="s">
        <v>1232</v>
      </c>
      <c r="C855" s="296" t="b">
        <f t="shared" si="13"/>
        <v>0</v>
      </c>
      <c r="D855" s="7"/>
      <c r="E855" s="287">
        <v>0</v>
      </c>
      <c r="F855" s="287">
        <v>0</v>
      </c>
      <c r="G855" s="287">
        <v>0</v>
      </c>
      <c r="H855" s="287">
        <v>0</v>
      </c>
      <c r="I855" s="287">
        <v>0</v>
      </c>
      <c r="J855" s="287">
        <v>0</v>
      </c>
      <c r="K855" s="287">
        <v>0</v>
      </c>
      <c r="L855" s="287">
        <v>0</v>
      </c>
      <c r="M855" s="287">
        <v>0</v>
      </c>
      <c r="N855" s="288">
        <f>M855*(1+Assumptions!$G$48)</f>
        <v>0</v>
      </c>
      <c r="O855" s="288">
        <f>N855*(1+Assumptions!$G$48)</f>
        <v>0</v>
      </c>
      <c r="P855" s="288">
        <f>O855*(1+Assumptions!$G$48)</f>
        <v>0</v>
      </c>
      <c r="Q855" s="288">
        <f>P855*(1+Assumptions!$G$48)</f>
        <v>0</v>
      </c>
      <c r="R855" s="288">
        <f>Q855*(1+Assumptions!$G$48)</f>
        <v>0</v>
      </c>
      <c r="S855" s="288">
        <f>R855*(1+Assumptions!$G$48)</f>
        <v>0</v>
      </c>
      <c r="T855" s="288">
        <f>S855*(1+Assumptions!$G$48)</f>
        <v>0</v>
      </c>
      <c r="U855" s="288">
        <f>T855*(1+Assumptions!$G$48)</f>
        <v>0</v>
      </c>
      <c r="V855" s="288">
        <f>U855*(1+Assumptions!$G$48)</f>
        <v>0</v>
      </c>
      <c r="W855" s="288">
        <f>V855*(1+Assumptions!$G$48)</f>
        <v>0</v>
      </c>
      <c r="X855" s="288">
        <f>W855*(1+Assumptions!$G$48)</f>
        <v>0</v>
      </c>
      <c r="Y855" s="232"/>
      <c r="Z855" s="232"/>
      <c r="AA855" s="232"/>
      <c r="AB855" s="232"/>
      <c r="AC855" s="232"/>
      <c r="AD855" s="232"/>
      <c r="AE855" s="232"/>
      <c r="AF855" s="232"/>
      <c r="AG855" s="232"/>
      <c r="AH855" s="232"/>
      <c r="AI855" s="232"/>
      <c r="AJ855" s="232"/>
      <c r="AK855" s="232"/>
      <c r="AL855" s="232"/>
      <c r="AM855" s="232"/>
      <c r="AN855" s="232"/>
      <c r="AO855" s="232"/>
      <c r="AP855" s="232"/>
      <c r="AQ855" s="232"/>
      <c r="AR855" s="232"/>
    </row>
    <row r="856" spans="1:44" x14ac:dyDescent="0.2">
      <c r="A856" s="232"/>
      <c r="B856" s="295" t="s">
        <v>1233</v>
      </c>
      <c r="C856" s="296" t="b">
        <f t="shared" si="13"/>
        <v>0</v>
      </c>
      <c r="D856" s="7"/>
      <c r="E856" s="287">
        <v>1.74</v>
      </c>
      <c r="F856" s="287">
        <v>1.79</v>
      </c>
      <c r="G856" s="287">
        <v>1.84</v>
      </c>
      <c r="H856" s="287">
        <v>1.88</v>
      </c>
      <c r="I856" s="287">
        <v>1.93</v>
      </c>
      <c r="J856" s="287">
        <v>1.97</v>
      </c>
      <c r="K856" s="287">
        <v>2.02</v>
      </c>
      <c r="L856" s="287">
        <v>2.0699999999999998</v>
      </c>
      <c r="M856" s="287">
        <v>2.12</v>
      </c>
      <c r="N856" s="288">
        <f>M856*(1+Assumptions!$G$48)</f>
        <v>2.12</v>
      </c>
      <c r="O856" s="288">
        <f>N856*(1+Assumptions!$G$48)</f>
        <v>2.12</v>
      </c>
      <c r="P856" s="288">
        <f>O856*(1+Assumptions!$G$48)</f>
        <v>2.12</v>
      </c>
      <c r="Q856" s="288">
        <f>P856*(1+Assumptions!$G$48)</f>
        <v>2.12</v>
      </c>
      <c r="R856" s="288">
        <f>Q856*(1+Assumptions!$G$48)</f>
        <v>2.12</v>
      </c>
      <c r="S856" s="288">
        <f>R856*(1+Assumptions!$G$48)</f>
        <v>2.12</v>
      </c>
      <c r="T856" s="288">
        <f>S856*(1+Assumptions!$G$48)</f>
        <v>2.12</v>
      </c>
      <c r="U856" s="288">
        <f>T856*(1+Assumptions!$G$48)</f>
        <v>2.12</v>
      </c>
      <c r="V856" s="288">
        <f>U856*(1+Assumptions!$G$48)</f>
        <v>2.12</v>
      </c>
      <c r="W856" s="288">
        <f>V856*(1+Assumptions!$G$48)</f>
        <v>2.12</v>
      </c>
      <c r="X856" s="288">
        <f>W856*(1+Assumptions!$G$48)</f>
        <v>2.12</v>
      </c>
      <c r="Y856" s="232"/>
      <c r="Z856" s="232"/>
      <c r="AA856" s="232"/>
      <c r="AB856" s="232"/>
      <c r="AC856" s="232"/>
      <c r="AD856" s="232"/>
      <c r="AE856" s="232"/>
      <c r="AF856" s="232"/>
      <c r="AG856" s="232"/>
      <c r="AH856" s="232"/>
      <c r="AI856" s="232"/>
      <c r="AJ856" s="232"/>
      <c r="AK856" s="232"/>
      <c r="AL856" s="232"/>
      <c r="AM856" s="232"/>
      <c r="AN856" s="232"/>
      <c r="AO856" s="232"/>
      <c r="AP856" s="232"/>
      <c r="AQ856" s="232"/>
      <c r="AR856" s="232"/>
    </row>
    <row r="857" spans="1:44" x14ac:dyDescent="0.2">
      <c r="A857" s="232"/>
      <c r="B857" s="295" t="s">
        <v>1234</v>
      </c>
      <c r="C857" s="296" t="b">
        <f t="shared" si="13"/>
        <v>0</v>
      </c>
      <c r="D857" s="7"/>
      <c r="E857" s="287">
        <v>4.2699999999999996</v>
      </c>
      <c r="F857" s="287">
        <v>4.32</v>
      </c>
      <c r="G857" s="287">
        <v>4.3899999999999997</v>
      </c>
      <c r="H857" s="287">
        <v>4.49</v>
      </c>
      <c r="I857" s="287">
        <v>4.54</v>
      </c>
      <c r="J857" s="287">
        <v>4.59</v>
      </c>
      <c r="K857" s="287">
        <v>4.66</v>
      </c>
      <c r="L857" s="287">
        <v>4.74</v>
      </c>
      <c r="M857" s="287">
        <v>4.8099999999999996</v>
      </c>
      <c r="N857" s="288">
        <f>M857*(1+Assumptions!$G$48)</f>
        <v>4.8099999999999996</v>
      </c>
      <c r="O857" s="288">
        <f>N857*(1+Assumptions!$G$48)</f>
        <v>4.8099999999999996</v>
      </c>
      <c r="P857" s="288">
        <f>O857*(1+Assumptions!$G$48)</f>
        <v>4.8099999999999996</v>
      </c>
      <c r="Q857" s="288">
        <f>P857*(1+Assumptions!$G$48)</f>
        <v>4.8099999999999996</v>
      </c>
      <c r="R857" s="288">
        <f>Q857*(1+Assumptions!$G$48)</f>
        <v>4.8099999999999996</v>
      </c>
      <c r="S857" s="288">
        <f>R857*(1+Assumptions!$G$48)</f>
        <v>4.8099999999999996</v>
      </c>
      <c r="T857" s="288">
        <f>S857*(1+Assumptions!$G$48)</f>
        <v>4.8099999999999996</v>
      </c>
      <c r="U857" s="288">
        <f>T857*(1+Assumptions!$G$48)</f>
        <v>4.8099999999999996</v>
      </c>
      <c r="V857" s="288">
        <f>U857*(1+Assumptions!$G$48)</f>
        <v>4.8099999999999996</v>
      </c>
      <c r="W857" s="288">
        <f>V857*(1+Assumptions!$G$48)</f>
        <v>4.8099999999999996</v>
      </c>
      <c r="X857" s="288">
        <f>W857*(1+Assumptions!$G$48)</f>
        <v>4.8099999999999996</v>
      </c>
      <c r="Y857" s="232"/>
      <c r="Z857" s="232"/>
      <c r="AA857" s="232"/>
      <c r="AB857" s="232"/>
      <c r="AC857" s="232"/>
      <c r="AD857" s="232"/>
      <c r="AE857" s="232"/>
      <c r="AF857" s="232"/>
      <c r="AG857" s="232"/>
      <c r="AH857" s="232"/>
      <c r="AI857" s="232"/>
      <c r="AJ857" s="232"/>
      <c r="AK857" s="232"/>
      <c r="AL857" s="232"/>
      <c r="AM857" s="232"/>
      <c r="AN857" s="232"/>
      <c r="AO857" s="232"/>
      <c r="AP857" s="232"/>
      <c r="AQ857" s="232"/>
      <c r="AR857" s="232"/>
    </row>
    <row r="858" spans="1:44" x14ac:dyDescent="0.2">
      <c r="A858" s="232"/>
      <c r="B858" s="295" t="s">
        <v>1235</v>
      </c>
      <c r="C858" s="296" t="b">
        <f t="shared" si="13"/>
        <v>0</v>
      </c>
      <c r="D858" s="7"/>
      <c r="E858" s="287">
        <v>3.79</v>
      </c>
      <c r="F858" s="287">
        <v>3.91</v>
      </c>
      <c r="G858" s="287">
        <v>4.04</v>
      </c>
      <c r="H858" s="287">
        <v>4.17</v>
      </c>
      <c r="I858" s="287">
        <v>4.26</v>
      </c>
      <c r="J858" s="287">
        <v>4.38</v>
      </c>
      <c r="K858" s="287">
        <v>4.51</v>
      </c>
      <c r="L858" s="287">
        <v>4.66</v>
      </c>
      <c r="M858" s="287">
        <v>4.78</v>
      </c>
      <c r="N858" s="288">
        <f>M858*(1+Assumptions!$G$48)</f>
        <v>4.78</v>
      </c>
      <c r="O858" s="288">
        <f>N858*(1+Assumptions!$G$48)</f>
        <v>4.78</v>
      </c>
      <c r="P858" s="288">
        <f>O858*(1+Assumptions!$G$48)</f>
        <v>4.78</v>
      </c>
      <c r="Q858" s="288">
        <f>P858*(1+Assumptions!$G$48)</f>
        <v>4.78</v>
      </c>
      <c r="R858" s="288">
        <f>Q858*(1+Assumptions!$G$48)</f>
        <v>4.78</v>
      </c>
      <c r="S858" s="288">
        <f>R858*(1+Assumptions!$G$48)</f>
        <v>4.78</v>
      </c>
      <c r="T858" s="288">
        <f>S858*(1+Assumptions!$G$48)</f>
        <v>4.78</v>
      </c>
      <c r="U858" s="288">
        <f>T858*(1+Assumptions!$G$48)</f>
        <v>4.78</v>
      </c>
      <c r="V858" s="288">
        <f>U858*(1+Assumptions!$G$48)</f>
        <v>4.78</v>
      </c>
      <c r="W858" s="288">
        <f>V858*(1+Assumptions!$G$48)</f>
        <v>4.78</v>
      </c>
      <c r="X858" s="288">
        <f>W858*(1+Assumptions!$G$48)</f>
        <v>4.78</v>
      </c>
      <c r="Y858" s="232"/>
      <c r="Z858" s="232"/>
      <c r="AA858" s="232"/>
      <c r="AB858" s="232"/>
      <c r="AC858" s="232"/>
      <c r="AD858" s="232"/>
      <c r="AE858" s="232"/>
      <c r="AF858" s="232"/>
      <c r="AG858" s="232"/>
      <c r="AH858" s="232"/>
      <c r="AI858" s="232"/>
      <c r="AJ858" s="232"/>
      <c r="AK858" s="232"/>
      <c r="AL858" s="232"/>
      <c r="AM858" s="232"/>
      <c r="AN858" s="232"/>
      <c r="AO858" s="232"/>
      <c r="AP858" s="232"/>
      <c r="AQ858" s="232"/>
      <c r="AR858" s="232"/>
    </row>
    <row r="859" spans="1:44" x14ac:dyDescent="0.2">
      <c r="A859" s="232"/>
      <c r="B859" s="295" t="s">
        <v>1236</v>
      </c>
      <c r="C859" s="296" t="b">
        <f t="shared" si="13"/>
        <v>0</v>
      </c>
      <c r="D859" s="7"/>
      <c r="E859" s="287">
        <v>2.29</v>
      </c>
      <c r="F859" s="287">
        <v>2.35</v>
      </c>
      <c r="G859" s="287">
        <v>2.41</v>
      </c>
      <c r="H859" s="287">
        <v>2.4700000000000002</v>
      </c>
      <c r="I859" s="287">
        <v>2.5199999999999996</v>
      </c>
      <c r="J859" s="287">
        <v>2.58</v>
      </c>
      <c r="K859" s="287">
        <v>2.6399999999999997</v>
      </c>
      <c r="L859" s="287">
        <v>2.7</v>
      </c>
      <c r="M859" s="287">
        <v>2.75</v>
      </c>
      <c r="N859" s="288">
        <f>M859*(1+Assumptions!$G$48)</f>
        <v>2.75</v>
      </c>
      <c r="O859" s="288">
        <f>N859*(1+Assumptions!$G$48)</f>
        <v>2.75</v>
      </c>
      <c r="P859" s="288">
        <f>O859*(1+Assumptions!$G$48)</f>
        <v>2.75</v>
      </c>
      <c r="Q859" s="288">
        <f>P859*(1+Assumptions!$G$48)</f>
        <v>2.75</v>
      </c>
      <c r="R859" s="288">
        <f>Q859*(1+Assumptions!$G$48)</f>
        <v>2.75</v>
      </c>
      <c r="S859" s="288">
        <f>R859*(1+Assumptions!$G$48)</f>
        <v>2.75</v>
      </c>
      <c r="T859" s="288">
        <f>S859*(1+Assumptions!$G$48)</f>
        <v>2.75</v>
      </c>
      <c r="U859" s="288">
        <f>T859*(1+Assumptions!$G$48)</f>
        <v>2.75</v>
      </c>
      <c r="V859" s="288">
        <f>U859*(1+Assumptions!$G$48)</f>
        <v>2.75</v>
      </c>
      <c r="W859" s="288">
        <f>V859*(1+Assumptions!$G$48)</f>
        <v>2.75</v>
      </c>
      <c r="X859" s="288">
        <f>W859*(1+Assumptions!$G$48)</f>
        <v>2.75</v>
      </c>
      <c r="Y859" s="232"/>
      <c r="Z859" s="232"/>
      <c r="AA859" s="232"/>
      <c r="AB859" s="232"/>
      <c r="AC859" s="232"/>
      <c r="AD859" s="232"/>
      <c r="AE859" s="232"/>
      <c r="AF859" s="232"/>
      <c r="AG859" s="232"/>
      <c r="AH859" s="232"/>
      <c r="AI859" s="232"/>
      <c r="AJ859" s="232"/>
      <c r="AK859" s="232"/>
      <c r="AL859" s="232"/>
      <c r="AM859" s="232"/>
      <c r="AN859" s="232"/>
      <c r="AO859" s="232"/>
      <c r="AP859" s="232"/>
      <c r="AQ859" s="232"/>
      <c r="AR859" s="232"/>
    </row>
    <row r="860" spans="1:44" x14ac:dyDescent="0.2">
      <c r="A860" s="232"/>
      <c r="B860" s="295" t="s">
        <v>1237</v>
      </c>
      <c r="C860" s="296" t="b">
        <f t="shared" si="13"/>
        <v>0</v>
      </c>
      <c r="D860" s="7"/>
      <c r="E860" s="287">
        <v>3.8899999999999997</v>
      </c>
      <c r="F860" s="287">
        <v>3.8899999999999997</v>
      </c>
      <c r="G860" s="287">
        <v>3.91</v>
      </c>
      <c r="H860" s="287">
        <v>3.9299999999999997</v>
      </c>
      <c r="I860" s="287">
        <v>3.9299999999999997</v>
      </c>
      <c r="J860" s="287">
        <v>3.94</v>
      </c>
      <c r="K860" s="287">
        <v>3.9699999999999998</v>
      </c>
      <c r="L860" s="287">
        <v>4.01</v>
      </c>
      <c r="M860" s="287">
        <v>4</v>
      </c>
      <c r="N860" s="288">
        <f>M860*(1+Assumptions!$G$48)</f>
        <v>4</v>
      </c>
      <c r="O860" s="288">
        <f>N860*(1+Assumptions!$G$48)</f>
        <v>4</v>
      </c>
      <c r="P860" s="288">
        <f>O860*(1+Assumptions!$G$48)</f>
        <v>4</v>
      </c>
      <c r="Q860" s="288">
        <f>P860*(1+Assumptions!$G$48)</f>
        <v>4</v>
      </c>
      <c r="R860" s="288">
        <f>Q860*(1+Assumptions!$G$48)</f>
        <v>4</v>
      </c>
      <c r="S860" s="288">
        <f>R860*(1+Assumptions!$G$48)</f>
        <v>4</v>
      </c>
      <c r="T860" s="288">
        <f>S860*(1+Assumptions!$G$48)</f>
        <v>4</v>
      </c>
      <c r="U860" s="288">
        <f>T860*(1+Assumptions!$G$48)</f>
        <v>4</v>
      </c>
      <c r="V860" s="288">
        <f>U860*(1+Assumptions!$G$48)</f>
        <v>4</v>
      </c>
      <c r="W860" s="288">
        <f>V860*(1+Assumptions!$G$48)</f>
        <v>4</v>
      </c>
      <c r="X860" s="288">
        <f>W860*(1+Assumptions!$G$48)</f>
        <v>4</v>
      </c>
      <c r="Y860" s="232"/>
      <c r="Z860" s="232"/>
      <c r="AA860" s="232"/>
      <c r="AB860" s="232"/>
      <c r="AC860" s="232"/>
      <c r="AD860" s="232"/>
      <c r="AE860" s="232"/>
      <c r="AF860" s="232"/>
      <c r="AG860" s="232"/>
      <c r="AH860" s="232"/>
      <c r="AI860" s="232"/>
      <c r="AJ860" s="232"/>
      <c r="AK860" s="232"/>
      <c r="AL860" s="232"/>
      <c r="AM860" s="232"/>
      <c r="AN860" s="232"/>
      <c r="AO860" s="232"/>
      <c r="AP860" s="232"/>
      <c r="AQ860" s="232"/>
      <c r="AR860" s="232"/>
    </row>
    <row r="861" spans="1:44" x14ac:dyDescent="0.2">
      <c r="A861" s="232"/>
      <c r="B861" s="295" t="s">
        <v>666</v>
      </c>
      <c r="C861" s="296" t="b">
        <f t="shared" si="13"/>
        <v>0</v>
      </c>
      <c r="D861" s="7"/>
      <c r="E861" s="287">
        <v>19.059999999999999</v>
      </c>
      <c r="F861" s="287">
        <v>12.06</v>
      </c>
      <c r="G861" s="287">
        <v>12.769999999999998</v>
      </c>
      <c r="H861" s="287">
        <v>13.48</v>
      </c>
      <c r="I861" s="287">
        <v>14.06</v>
      </c>
      <c r="J861" s="287">
        <v>14.67</v>
      </c>
      <c r="K861" s="287">
        <v>15.41</v>
      </c>
      <c r="L861" s="287">
        <v>16.259999999999998</v>
      </c>
      <c r="M861" s="287">
        <v>16.920000000000002</v>
      </c>
      <c r="N861" s="288">
        <f>M861*(1+Assumptions!$G$48)</f>
        <v>16.920000000000002</v>
      </c>
      <c r="O861" s="288">
        <f>N861*(1+Assumptions!$G$48)</f>
        <v>16.920000000000002</v>
      </c>
      <c r="P861" s="288">
        <f>O861*(1+Assumptions!$G$48)</f>
        <v>16.920000000000002</v>
      </c>
      <c r="Q861" s="288">
        <f>P861*(1+Assumptions!$G$48)</f>
        <v>16.920000000000002</v>
      </c>
      <c r="R861" s="288">
        <f>Q861*(1+Assumptions!$G$48)</f>
        <v>16.920000000000002</v>
      </c>
      <c r="S861" s="288">
        <f>R861*(1+Assumptions!$G$48)</f>
        <v>16.920000000000002</v>
      </c>
      <c r="T861" s="288">
        <f>S861*(1+Assumptions!$G$48)</f>
        <v>16.920000000000002</v>
      </c>
      <c r="U861" s="288">
        <f>T861*(1+Assumptions!$G$48)</f>
        <v>16.920000000000002</v>
      </c>
      <c r="V861" s="288">
        <f>U861*(1+Assumptions!$G$48)</f>
        <v>16.920000000000002</v>
      </c>
      <c r="W861" s="288">
        <f>V861*(1+Assumptions!$G$48)</f>
        <v>16.920000000000002</v>
      </c>
      <c r="X861" s="288">
        <f>W861*(1+Assumptions!$G$48)</f>
        <v>16.920000000000002</v>
      </c>
      <c r="Y861" s="232"/>
      <c r="Z861" s="232"/>
      <c r="AA861" s="232"/>
      <c r="AB861" s="232"/>
      <c r="AC861" s="232"/>
      <c r="AD861" s="232"/>
      <c r="AE861" s="232"/>
      <c r="AF861" s="232"/>
      <c r="AG861" s="232"/>
      <c r="AH861" s="232"/>
      <c r="AI861" s="232"/>
      <c r="AJ861" s="232"/>
      <c r="AK861" s="232"/>
      <c r="AL861" s="232"/>
      <c r="AM861" s="232"/>
      <c r="AN861" s="232"/>
      <c r="AO861" s="232"/>
      <c r="AP861" s="232"/>
      <c r="AQ861" s="232"/>
      <c r="AR861" s="232"/>
    </row>
    <row r="862" spans="1:44" x14ac:dyDescent="0.2">
      <c r="A862" s="232"/>
      <c r="B862" s="295" t="s">
        <v>667</v>
      </c>
      <c r="C862" s="296" t="b">
        <f t="shared" si="13"/>
        <v>0</v>
      </c>
      <c r="D862" s="7"/>
      <c r="E862" s="287">
        <v>15.81</v>
      </c>
      <c r="F862" s="287">
        <v>0</v>
      </c>
      <c r="G862" s="287">
        <v>0</v>
      </c>
      <c r="H862" s="287">
        <v>0</v>
      </c>
      <c r="I862" s="287">
        <v>0</v>
      </c>
      <c r="J862" s="287">
        <v>0</v>
      </c>
      <c r="K862" s="287">
        <v>0</v>
      </c>
      <c r="L862" s="287">
        <v>0</v>
      </c>
      <c r="M862" s="287">
        <v>0</v>
      </c>
      <c r="N862" s="288">
        <f>M862*(1+Assumptions!$G$48)</f>
        <v>0</v>
      </c>
      <c r="O862" s="288">
        <f>N862*(1+Assumptions!$G$48)</f>
        <v>0</v>
      </c>
      <c r="P862" s="288">
        <f>O862*(1+Assumptions!$G$48)</f>
        <v>0</v>
      </c>
      <c r="Q862" s="288">
        <f>P862*(1+Assumptions!$G$48)</f>
        <v>0</v>
      </c>
      <c r="R862" s="288">
        <f>Q862*(1+Assumptions!$G$48)</f>
        <v>0</v>
      </c>
      <c r="S862" s="288">
        <f>R862*(1+Assumptions!$G$48)</f>
        <v>0</v>
      </c>
      <c r="T862" s="288">
        <f>S862*(1+Assumptions!$G$48)</f>
        <v>0</v>
      </c>
      <c r="U862" s="288">
        <f>T862*(1+Assumptions!$G$48)</f>
        <v>0</v>
      </c>
      <c r="V862" s="288">
        <f>U862*(1+Assumptions!$G$48)</f>
        <v>0</v>
      </c>
      <c r="W862" s="288">
        <f>V862*(1+Assumptions!$G$48)</f>
        <v>0</v>
      </c>
      <c r="X862" s="288">
        <f>W862*(1+Assumptions!$G$48)</f>
        <v>0</v>
      </c>
      <c r="Y862" s="232"/>
      <c r="Z862" s="232"/>
      <c r="AA862" s="232"/>
      <c r="AB862" s="232"/>
      <c r="AC862" s="232"/>
      <c r="AD862" s="232"/>
      <c r="AE862" s="232"/>
      <c r="AF862" s="232"/>
      <c r="AG862" s="232"/>
      <c r="AH862" s="232"/>
      <c r="AI862" s="232"/>
      <c r="AJ862" s="232"/>
      <c r="AK862" s="232"/>
      <c r="AL862" s="232"/>
      <c r="AM862" s="232"/>
      <c r="AN862" s="232"/>
      <c r="AO862" s="232"/>
      <c r="AP862" s="232"/>
      <c r="AQ862" s="232"/>
      <c r="AR862" s="232"/>
    </row>
    <row r="863" spans="1:44" x14ac:dyDescent="0.2">
      <c r="A863" s="232"/>
      <c r="B863" s="295" t="s">
        <v>668</v>
      </c>
      <c r="C863" s="296" t="b">
        <f t="shared" si="13"/>
        <v>0</v>
      </c>
      <c r="D863" s="7"/>
      <c r="E863" s="287">
        <v>9.7899999999999991</v>
      </c>
      <c r="F863" s="287">
        <v>10.279999999999998</v>
      </c>
      <c r="G863" s="287">
        <v>10.82</v>
      </c>
      <c r="H863" s="287">
        <v>11.35</v>
      </c>
      <c r="I863" s="287">
        <v>11.76</v>
      </c>
      <c r="J863" s="287">
        <v>12.17</v>
      </c>
      <c r="K863" s="287">
        <v>12.689999999999998</v>
      </c>
      <c r="L863" s="287">
        <v>13.249999999999998</v>
      </c>
      <c r="M863" s="287">
        <v>13.58</v>
      </c>
      <c r="N863" s="288">
        <f>M863*(1+Assumptions!$G$48)</f>
        <v>13.58</v>
      </c>
      <c r="O863" s="288">
        <f>N863*(1+Assumptions!$G$48)</f>
        <v>13.58</v>
      </c>
      <c r="P863" s="288">
        <f>O863*(1+Assumptions!$G$48)</f>
        <v>13.58</v>
      </c>
      <c r="Q863" s="288">
        <f>P863*(1+Assumptions!$G$48)</f>
        <v>13.58</v>
      </c>
      <c r="R863" s="288">
        <f>Q863*(1+Assumptions!$G$48)</f>
        <v>13.58</v>
      </c>
      <c r="S863" s="288">
        <f>R863*(1+Assumptions!$G$48)</f>
        <v>13.58</v>
      </c>
      <c r="T863" s="288">
        <f>S863*(1+Assumptions!$G$48)</f>
        <v>13.58</v>
      </c>
      <c r="U863" s="288">
        <f>T863*(1+Assumptions!$G$48)</f>
        <v>13.58</v>
      </c>
      <c r="V863" s="288">
        <f>U863*(1+Assumptions!$G$48)</f>
        <v>13.58</v>
      </c>
      <c r="W863" s="288">
        <f>V863*(1+Assumptions!$G$48)</f>
        <v>13.58</v>
      </c>
      <c r="X863" s="288">
        <f>W863*(1+Assumptions!$G$48)</f>
        <v>13.58</v>
      </c>
      <c r="Y863" s="232"/>
      <c r="Z863" s="232"/>
      <c r="AA863" s="232"/>
      <c r="AB863" s="232"/>
      <c r="AC863" s="232"/>
      <c r="AD863" s="232"/>
      <c r="AE863" s="232"/>
      <c r="AF863" s="232"/>
      <c r="AG863" s="232"/>
      <c r="AH863" s="232"/>
      <c r="AI863" s="232"/>
      <c r="AJ863" s="232"/>
      <c r="AK863" s="232"/>
      <c r="AL863" s="232"/>
      <c r="AM863" s="232"/>
      <c r="AN863" s="232"/>
      <c r="AO863" s="232"/>
      <c r="AP863" s="232"/>
      <c r="AQ863" s="232"/>
      <c r="AR863" s="232"/>
    </row>
    <row r="864" spans="1:44" x14ac:dyDescent="0.2">
      <c r="A864" s="232"/>
      <c r="B864" s="295" t="s">
        <v>669</v>
      </c>
      <c r="C864" s="296" t="b">
        <f t="shared" si="13"/>
        <v>0</v>
      </c>
      <c r="D864" s="7"/>
      <c r="E864" s="287">
        <v>9.02</v>
      </c>
      <c r="F864" s="287">
        <v>9.4700000000000006</v>
      </c>
      <c r="G864" s="287">
        <v>9.9600000000000009</v>
      </c>
      <c r="H864" s="287">
        <v>10.41</v>
      </c>
      <c r="I864" s="287">
        <v>10.77</v>
      </c>
      <c r="J864" s="287">
        <v>11.14</v>
      </c>
      <c r="K864" s="287">
        <v>11.61</v>
      </c>
      <c r="L864" s="287">
        <v>12.099999999999998</v>
      </c>
      <c r="M864" s="287">
        <v>12.429999999999998</v>
      </c>
      <c r="N864" s="288">
        <f>M864*(1+Assumptions!$G$48)</f>
        <v>12.429999999999998</v>
      </c>
      <c r="O864" s="288">
        <f>N864*(1+Assumptions!$G$48)</f>
        <v>12.429999999999998</v>
      </c>
      <c r="P864" s="288">
        <f>O864*(1+Assumptions!$G$48)</f>
        <v>12.429999999999998</v>
      </c>
      <c r="Q864" s="288">
        <f>P864*(1+Assumptions!$G$48)</f>
        <v>12.429999999999998</v>
      </c>
      <c r="R864" s="288">
        <f>Q864*(1+Assumptions!$G$48)</f>
        <v>12.429999999999998</v>
      </c>
      <c r="S864" s="288">
        <f>R864*(1+Assumptions!$G$48)</f>
        <v>12.429999999999998</v>
      </c>
      <c r="T864" s="288">
        <f>S864*(1+Assumptions!$G$48)</f>
        <v>12.429999999999998</v>
      </c>
      <c r="U864" s="288">
        <f>T864*(1+Assumptions!$G$48)</f>
        <v>12.429999999999998</v>
      </c>
      <c r="V864" s="288">
        <f>U864*(1+Assumptions!$G$48)</f>
        <v>12.429999999999998</v>
      </c>
      <c r="W864" s="288">
        <f>V864*(1+Assumptions!$G$48)</f>
        <v>12.429999999999998</v>
      </c>
      <c r="X864" s="288">
        <f>W864*(1+Assumptions!$G$48)</f>
        <v>12.429999999999998</v>
      </c>
      <c r="Y864" s="232"/>
      <c r="Z864" s="232"/>
      <c r="AA864" s="232"/>
      <c r="AB864" s="232"/>
      <c r="AC864" s="232"/>
      <c r="AD864" s="232"/>
      <c r="AE864" s="232"/>
      <c r="AF864" s="232"/>
      <c r="AG864" s="232"/>
      <c r="AH864" s="232"/>
      <c r="AI864" s="232"/>
      <c r="AJ864" s="232"/>
      <c r="AK864" s="232"/>
      <c r="AL864" s="232"/>
      <c r="AM864" s="232"/>
      <c r="AN864" s="232"/>
      <c r="AO864" s="232"/>
      <c r="AP864" s="232"/>
      <c r="AQ864" s="232"/>
      <c r="AR864" s="232"/>
    </row>
    <row r="865" spans="1:44" x14ac:dyDescent="0.2">
      <c r="A865" s="232"/>
      <c r="B865" s="295" t="s">
        <v>670</v>
      </c>
      <c r="C865" s="296" t="b">
        <f t="shared" si="13"/>
        <v>0</v>
      </c>
      <c r="D865" s="7"/>
      <c r="E865" s="287">
        <v>16.41</v>
      </c>
      <c r="F865" s="287">
        <v>16.579999999999998</v>
      </c>
      <c r="G865" s="287">
        <v>16.760000000000002</v>
      </c>
      <c r="H865" s="287">
        <v>16.940000000000001</v>
      </c>
      <c r="I865" s="287">
        <v>17.09</v>
      </c>
      <c r="J865" s="287">
        <v>17.23</v>
      </c>
      <c r="K865" s="287">
        <v>17.479999999999997</v>
      </c>
      <c r="L865" s="287">
        <v>17.68</v>
      </c>
      <c r="M865" s="287">
        <v>17.799999999999997</v>
      </c>
      <c r="N865" s="288">
        <f>M865*(1+Assumptions!$G$48)</f>
        <v>17.799999999999997</v>
      </c>
      <c r="O865" s="288">
        <f>N865*(1+Assumptions!$G$48)</f>
        <v>17.799999999999997</v>
      </c>
      <c r="P865" s="288">
        <f>O865*(1+Assumptions!$G$48)</f>
        <v>17.799999999999997</v>
      </c>
      <c r="Q865" s="288">
        <f>P865*(1+Assumptions!$G$48)</f>
        <v>17.799999999999997</v>
      </c>
      <c r="R865" s="288">
        <f>Q865*(1+Assumptions!$G$48)</f>
        <v>17.799999999999997</v>
      </c>
      <c r="S865" s="288">
        <f>R865*(1+Assumptions!$G$48)</f>
        <v>17.799999999999997</v>
      </c>
      <c r="T865" s="288">
        <f>S865*(1+Assumptions!$G$48)</f>
        <v>17.799999999999997</v>
      </c>
      <c r="U865" s="288">
        <f>T865*(1+Assumptions!$G$48)</f>
        <v>17.799999999999997</v>
      </c>
      <c r="V865" s="288">
        <f>U865*(1+Assumptions!$G$48)</f>
        <v>17.799999999999997</v>
      </c>
      <c r="W865" s="288">
        <f>V865*(1+Assumptions!$G$48)</f>
        <v>17.799999999999997</v>
      </c>
      <c r="X865" s="288">
        <f>W865*(1+Assumptions!$G$48)</f>
        <v>17.799999999999997</v>
      </c>
      <c r="Y865" s="232"/>
      <c r="Z865" s="232"/>
      <c r="AA865" s="232"/>
      <c r="AB865" s="232"/>
      <c r="AC865" s="232"/>
      <c r="AD865" s="232"/>
      <c r="AE865" s="232"/>
      <c r="AF865" s="232"/>
      <c r="AG865" s="232"/>
      <c r="AH865" s="232"/>
      <c r="AI865" s="232"/>
      <c r="AJ865" s="232"/>
      <c r="AK865" s="232"/>
      <c r="AL865" s="232"/>
      <c r="AM865" s="232"/>
      <c r="AN865" s="232"/>
      <c r="AO865" s="232"/>
      <c r="AP865" s="232"/>
      <c r="AQ865" s="232"/>
      <c r="AR865" s="232"/>
    </row>
    <row r="866" spans="1:44" x14ac:dyDescent="0.2">
      <c r="A866" s="232"/>
      <c r="B866" s="295" t="s">
        <v>671</v>
      </c>
      <c r="C866" s="296" t="b">
        <f t="shared" si="13"/>
        <v>0</v>
      </c>
      <c r="D866" s="7"/>
      <c r="E866" s="287">
        <v>15.15</v>
      </c>
      <c r="F866" s="287">
        <v>0</v>
      </c>
      <c r="G866" s="287">
        <v>0</v>
      </c>
      <c r="H866" s="287">
        <v>0</v>
      </c>
      <c r="I866" s="287">
        <v>0</v>
      </c>
      <c r="J866" s="287">
        <v>0</v>
      </c>
      <c r="K866" s="287">
        <v>0</v>
      </c>
      <c r="L866" s="287">
        <v>0</v>
      </c>
      <c r="M866" s="287">
        <v>0</v>
      </c>
      <c r="N866" s="288">
        <f>M866*(1+Assumptions!$G$48)</f>
        <v>0</v>
      </c>
      <c r="O866" s="288">
        <f>N866*(1+Assumptions!$G$48)</f>
        <v>0</v>
      </c>
      <c r="P866" s="288">
        <f>O866*(1+Assumptions!$G$48)</f>
        <v>0</v>
      </c>
      <c r="Q866" s="288">
        <f>P866*(1+Assumptions!$G$48)</f>
        <v>0</v>
      </c>
      <c r="R866" s="288">
        <f>Q866*(1+Assumptions!$G$48)</f>
        <v>0</v>
      </c>
      <c r="S866" s="288">
        <f>R866*(1+Assumptions!$G$48)</f>
        <v>0</v>
      </c>
      <c r="T866" s="288">
        <f>S866*(1+Assumptions!$G$48)</f>
        <v>0</v>
      </c>
      <c r="U866" s="288">
        <f>T866*(1+Assumptions!$G$48)</f>
        <v>0</v>
      </c>
      <c r="V866" s="288">
        <f>U866*(1+Assumptions!$G$48)</f>
        <v>0</v>
      </c>
      <c r="W866" s="288">
        <f>V866*(1+Assumptions!$G$48)</f>
        <v>0</v>
      </c>
      <c r="X866" s="288">
        <f>W866*(1+Assumptions!$G$48)</f>
        <v>0</v>
      </c>
      <c r="Y866" s="232"/>
      <c r="Z866" s="232"/>
      <c r="AA866" s="232"/>
      <c r="AB866" s="232"/>
      <c r="AC866" s="232"/>
      <c r="AD866" s="232"/>
      <c r="AE866" s="232"/>
      <c r="AF866" s="232"/>
      <c r="AG866" s="232"/>
      <c r="AH866" s="232"/>
      <c r="AI866" s="232"/>
      <c r="AJ866" s="232"/>
      <c r="AK866" s="232"/>
      <c r="AL866" s="232"/>
      <c r="AM866" s="232"/>
      <c r="AN866" s="232"/>
      <c r="AO866" s="232"/>
      <c r="AP866" s="232"/>
      <c r="AQ866" s="232"/>
      <c r="AR866" s="232"/>
    </row>
    <row r="867" spans="1:44" x14ac:dyDescent="0.2">
      <c r="A867" s="232"/>
      <c r="B867" s="295" t="s">
        <v>672</v>
      </c>
      <c r="C867" s="296" t="b">
        <f t="shared" si="13"/>
        <v>0</v>
      </c>
      <c r="D867" s="7"/>
      <c r="E867" s="287">
        <v>15.079999999999998</v>
      </c>
      <c r="F867" s="287">
        <v>21.1</v>
      </c>
      <c r="G867" s="287">
        <v>22.26</v>
      </c>
      <c r="H867" s="287">
        <v>23.349999999999998</v>
      </c>
      <c r="I867" s="287">
        <v>24.33</v>
      </c>
      <c r="J867" s="287">
        <v>25.34</v>
      </c>
      <c r="K867" s="287">
        <v>26.429999999999996</v>
      </c>
      <c r="L867" s="287">
        <v>27.559999999999995</v>
      </c>
      <c r="M867" s="287">
        <v>28.51</v>
      </c>
      <c r="N867" s="288">
        <f>M867*(1+Assumptions!$G$48)</f>
        <v>28.51</v>
      </c>
      <c r="O867" s="288">
        <f>N867*(1+Assumptions!$G$48)</f>
        <v>28.51</v>
      </c>
      <c r="P867" s="288">
        <f>O867*(1+Assumptions!$G$48)</f>
        <v>28.51</v>
      </c>
      <c r="Q867" s="288">
        <f>P867*(1+Assumptions!$G$48)</f>
        <v>28.51</v>
      </c>
      <c r="R867" s="288">
        <f>Q867*(1+Assumptions!$G$48)</f>
        <v>28.51</v>
      </c>
      <c r="S867" s="288">
        <f>R867*(1+Assumptions!$G$48)</f>
        <v>28.51</v>
      </c>
      <c r="T867" s="288">
        <f>S867*(1+Assumptions!$G$48)</f>
        <v>28.51</v>
      </c>
      <c r="U867" s="288">
        <f>T867*(1+Assumptions!$G$48)</f>
        <v>28.51</v>
      </c>
      <c r="V867" s="288">
        <f>U867*(1+Assumptions!$G$48)</f>
        <v>28.51</v>
      </c>
      <c r="W867" s="288">
        <f>V867*(1+Assumptions!$G$48)</f>
        <v>28.51</v>
      </c>
      <c r="X867" s="288">
        <f>W867*(1+Assumptions!$G$48)</f>
        <v>28.51</v>
      </c>
      <c r="Y867" s="232"/>
      <c r="Z867" s="232"/>
      <c r="AA867" s="232"/>
      <c r="AB867" s="232"/>
      <c r="AC867" s="232"/>
      <c r="AD867" s="232"/>
      <c r="AE867" s="232"/>
      <c r="AF867" s="232"/>
      <c r="AG867" s="232"/>
      <c r="AH867" s="232"/>
      <c r="AI867" s="232"/>
      <c r="AJ867" s="232"/>
      <c r="AK867" s="232"/>
      <c r="AL867" s="232"/>
      <c r="AM867" s="232"/>
      <c r="AN867" s="232"/>
      <c r="AO867" s="232"/>
      <c r="AP867" s="232"/>
      <c r="AQ867" s="232"/>
      <c r="AR867" s="232"/>
    </row>
    <row r="868" spans="1:44" x14ac:dyDescent="0.2">
      <c r="A868" s="232"/>
      <c r="B868" s="295" t="s">
        <v>673</v>
      </c>
      <c r="C868" s="296" t="b">
        <f t="shared" si="13"/>
        <v>0</v>
      </c>
      <c r="D868" s="7"/>
      <c r="E868" s="287">
        <v>18.59</v>
      </c>
      <c r="F868" s="287">
        <v>19.600000000000001</v>
      </c>
      <c r="G868" s="287">
        <v>20.7</v>
      </c>
      <c r="H868" s="287">
        <v>21.729999999999997</v>
      </c>
      <c r="I868" s="287">
        <v>22.629999999999995</v>
      </c>
      <c r="J868" s="287">
        <v>23.49</v>
      </c>
      <c r="K868" s="287">
        <v>24.53</v>
      </c>
      <c r="L868" s="287">
        <v>25.65</v>
      </c>
      <c r="M868" s="287">
        <v>26.509999999999998</v>
      </c>
      <c r="N868" s="288">
        <f>M868*(1+Assumptions!$G$48)</f>
        <v>26.509999999999998</v>
      </c>
      <c r="O868" s="288">
        <f>N868*(1+Assumptions!$G$48)</f>
        <v>26.509999999999998</v>
      </c>
      <c r="P868" s="288">
        <f>O868*(1+Assumptions!$G$48)</f>
        <v>26.509999999999998</v>
      </c>
      <c r="Q868" s="288">
        <f>P868*(1+Assumptions!$G$48)</f>
        <v>26.509999999999998</v>
      </c>
      <c r="R868" s="288">
        <f>Q868*(1+Assumptions!$G$48)</f>
        <v>26.509999999999998</v>
      </c>
      <c r="S868" s="288">
        <f>R868*(1+Assumptions!$G$48)</f>
        <v>26.509999999999998</v>
      </c>
      <c r="T868" s="288">
        <f>S868*(1+Assumptions!$G$48)</f>
        <v>26.509999999999998</v>
      </c>
      <c r="U868" s="288">
        <f>T868*(1+Assumptions!$G$48)</f>
        <v>26.509999999999998</v>
      </c>
      <c r="V868" s="288">
        <f>U868*(1+Assumptions!$G$48)</f>
        <v>26.509999999999998</v>
      </c>
      <c r="W868" s="288">
        <f>V868*(1+Assumptions!$G$48)</f>
        <v>26.509999999999998</v>
      </c>
      <c r="X868" s="288">
        <f>W868*(1+Assumptions!$G$48)</f>
        <v>26.509999999999998</v>
      </c>
      <c r="Y868" s="232"/>
      <c r="Z868" s="232"/>
      <c r="AA868" s="232"/>
      <c r="AB868" s="232"/>
      <c r="AC868" s="232"/>
      <c r="AD868" s="232"/>
      <c r="AE868" s="232"/>
      <c r="AF868" s="232"/>
      <c r="AG868" s="232"/>
      <c r="AH868" s="232"/>
      <c r="AI868" s="232"/>
      <c r="AJ868" s="232"/>
      <c r="AK868" s="232"/>
      <c r="AL868" s="232"/>
      <c r="AM868" s="232"/>
      <c r="AN868" s="232"/>
      <c r="AO868" s="232"/>
      <c r="AP868" s="232"/>
      <c r="AQ868" s="232"/>
      <c r="AR868" s="232"/>
    </row>
    <row r="869" spans="1:44" x14ac:dyDescent="0.2">
      <c r="A869" s="232"/>
      <c r="B869" s="295" t="s">
        <v>674</v>
      </c>
      <c r="C869" s="296" t="b">
        <f t="shared" si="13"/>
        <v>0</v>
      </c>
      <c r="D869" s="7"/>
      <c r="E869" s="287">
        <v>20.189999999999998</v>
      </c>
      <c r="F869" s="287">
        <v>18.29</v>
      </c>
      <c r="G869" s="287">
        <v>18.98</v>
      </c>
      <c r="H869" s="287">
        <v>19.54</v>
      </c>
      <c r="I869" s="287">
        <v>20.03</v>
      </c>
      <c r="J869" s="287">
        <v>20.49</v>
      </c>
      <c r="K869" s="287">
        <v>21.089999999999996</v>
      </c>
      <c r="L869" s="287">
        <v>21.82</v>
      </c>
      <c r="M869" s="287">
        <v>22.33</v>
      </c>
      <c r="N869" s="288">
        <f>M869*(1+Assumptions!$G$48)</f>
        <v>22.33</v>
      </c>
      <c r="O869" s="288">
        <f>N869*(1+Assumptions!$G$48)</f>
        <v>22.33</v>
      </c>
      <c r="P869" s="288">
        <f>O869*(1+Assumptions!$G$48)</f>
        <v>22.33</v>
      </c>
      <c r="Q869" s="288">
        <f>P869*(1+Assumptions!$G$48)</f>
        <v>22.33</v>
      </c>
      <c r="R869" s="288">
        <f>Q869*(1+Assumptions!$G$48)</f>
        <v>22.33</v>
      </c>
      <c r="S869" s="288">
        <f>R869*(1+Assumptions!$G$48)</f>
        <v>22.33</v>
      </c>
      <c r="T869" s="288">
        <f>S869*(1+Assumptions!$G$48)</f>
        <v>22.33</v>
      </c>
      <c r="U869" s="288">
        <f>T869*(1+Assumptions!$G$48)</f>
        <v>22.33</v>
      </c>
      <c r="V869" s="288">
        <f>U869*(1+Assumptions!$G$48)</f>
        <v>22.33</v>
      </c>
      <c r="W869" s="288">
        <f>V869*(1+Assumptions!$G$48)</f>
        <v>22.33</v>
      </c>
      <c r="X869" s="288">
        <f>W869*(1+Assumptions!$G$48)</f>
        <v>22.33</v>
      </c>
      <c r="Y869" s="232"/>
      <c r="Z869" s="232"/>
      <c r="AA869" s="232"/>
      <c r="AB869" s="232"/>
      <c r="AC869" s="232"/>
      <c r="AD869" s="232"/>
      <c r="AE869" s="232"/>
      <c r="AF869" s="232"/>
      <c r="AG869" s="232"/>
      <c r="AH869" s="232"/>
      <c r="AI869" s="232"/>
      <c r="AJ869" s="232"/>
      <c r="AK869" s="232"/>
      <c r="AL869" s="232"/>
      <c r="AM869" s="232"/>
      <c r="AN869" s="232"/>
      <c r="AO869" s="232"/>
      <c r="AP869" s="232"/>
      <c r="AQ869" s="232"/>
      <c r="AR869" s="232"/>
    </row>
    <row r="870" spans="1:44" x14ac:dyDescent="0.2">
      <c r="A870" s="232"/>
      <c r="B870" s="295" t="s">
        <v>675</v>
      </c>
      <c r="C870" s="296" t="b">
        <f t="shared" si="13"/>
        <v>0</v>
      </c>
      <c r="D870" s="7"/>
      <c r="E870" s="287">
        <v>19.09</v>
      </c>
      <c r="F870" s="287">
        <v>19.8</v>
      </c>
      <c r="G870" s="287">
        <v>20.58</v>
      </c>
      <c r="H870" s="287">
        <v>21.42</v>
      </c>
      <c r="I870" s="287">
        <v>22.049999999999997</v>
      </c>
      <c r="J870" s="287">
        <v>22.67</v>
      </c>
      <c r="K870" s="287">
        <v>23.47</v>
      </c>
      <c r="L870" s="287">
        <v>24.42</v>
      </c>
      <c r="M870" s="287">
        <v>25.199999999999996</v>
      </c>
      <c r="N870" s="288">
        <f>M870*(1+Assumptions!$G$48)</f>
        <v>25.199999999999996</v>
      </c>
      <c r="O870" s="288">
        <f>N870*(1+Assumptions!$G$48)</f>
        <v>25.199999999999996</v>
      </c>
      <c r="P870" s="288">
        <f>O870*(1+Assumptions!$G$48)</f>
        <v>25.199999999999996</v>
      </c>
      <c r="Q870" s="288">
        <f>P870*(1+Assumptions!$G$48)</f>
        <v>25.199999999999996</v>
      </c>
      <c r="R870" s="288">
        <f>Q870*(1+Assumptions!$G$48)</f>
        <v>25.199999999999996</v>
      </c>
      <c r="S870" s="288">
        <f>R870*(1+Assumptions!$G$48)</f>
        <v>25.199999999999996</v>
      </c>
      <c r="T870" s="288">
        <f>S870*(1+Assumptions!$G$48)</f>
        <v>25.199999999999996</v>
      </c>
      <c r="U870" s="288">
        <f>T870*(1+Assumptions!$G$48)</f>
        <v>25.199999999999996</v>
      </c>
      <c r="V870" s="288">
        <f>U870*(1+Assumptions!$G$48)</f>
        <v>25.199999999999996</v>
      </c>
      <c r="W870" s="288">
        <f>V870*(1+Assumptions!$G$48)</f>
        <v>25.199999999999996</v>
      </c>
      <c r="X870" s="288">
        <f>W870*(1+Assumptions!$G$48)</f>
        <v>25.199999999999996</v>
      </c>
      <c r="Y870" s="232"/>
      <c r="Z870" s="232"/>
      <c r="AA870" s="232"/>
      <c r="AB870" s="232"/>
      <c r="AC870" s="232"/>
      <c r="AD870" s="232"/>
      <c r="AE870" s="232"/>
      <c r="AF870" s="232"/>
      <c r="AG870" s="232"/>
      <c r="AH870" s="232"/>
      <c r="AI870" s="232"/>
      <c r="AJ870" s="232"/>
      <c r="AK870" s="232"/>
      <c r="AL870" s="232"/>
      <c r="AM870" s="232"/>
      <c r="AN870" s="232"/>
      <c r="AO870" s="232"/>
      <c r="AP870" s="232"/>
      <c r="AQ870" s="232"/>
      <c r="AR870" s="232"/>
    </row>
    <row r="871" spans="1:44" x14ac:dyDescent="0.2">
      <c r="A871" s="232"/>
      <c r="B871" s="295" t="s">
        <v>676</v>
      </c>
      <c r="C871" s="296" t="b">
        <f t="shared" si="13"/>
        <v>0</v>
      </c>
      <c r="D871" s="7"/>
      <c r="E871" s="287">
        <v>12.05</v>
      </c>
      <c r="F871" s="287">
        <v>12.2</v>
      </c>
      <c r="G871" s="287">
        <v>12.39</v>
      </c>
      <c r="H871" s="287">
        <v>12.629999999999999</v>
      </c>
      <c r="I871" s="287">
        <v>12.749999999999998</v>
      </c>
      <c r="J871" s="287">
        <v>12.899999999999999</v>
      </c>
      <c r="K871" s="287">
        <v>12.94</v>
      </c>
      <c r="L871" s="287">
        <v>13.009999999999998</v>
      </c>
      <c r="M871" s="287">
        <v>13.039999999999997</v>
      </c>
      <c r="N871" s="288">
        <f>M871*(1+Assumptions!$G$48)</f>
        <v>13.039999999999997</v>
      </c>
      <c r="O871" s="288">
        <f>N871*(1+Assumptions!$G$48)</f>
        <v>13.039999999999997</v>
      </c>
      <c r="P871" s="288">
        <f>O871*(1+Assumptions!$G$48)</f>
        <v>13.039999999999997</v>
      </c>
      <c r="Q871" s="288">
        <f>P871*(1+Assumptions!$G$48)</f>
        <v>13.039999999999997</v>
      </c>
      <c r="R871" s="288">
        <f>Q871*(1+Assumptions!$G$48)</f>
        <v>13.039999999999997</v>
      </c>
      <c r="S871" s="288">
        <f>R871*(1+Assumptions!$G$48)</f>
        <v>13.039999999999997</v>
      </c>
      <c r="T871" s="288">
        <f>S871*(1+Assumptions!$G$48)</f>
        <v>13.039999999999997</v>
      </c>
      <c r="U871" s="288">
        <f>T871*(1+Assumptions!$G$48)</f>
        <v>13.039999999999997</v>
      </c>
      <c r="V871" s="288">
        <f>U871*(1+Assumptions!$G$48)</f>
        <v>13.039999999999997</v>
      </c>
      <c r="W871" s="288">
        <f>V871*(1+Assumptions!$G$48)</f>
        <v>13.039999999999997</v>
      </c>
      <c r="X871" s="288">
        <f>W871*(1+Assumptions!$G$48)</f>
        <v>13.039999999999997</v>
      </c>
      <c r="Y871" s="232"/>
      <c r="Z871" s="232"/>
      <c r="AA871" s="232"/>
      <c r="AB871" s="232"/>
      <c r="AC871" s="232"/>
      <c r="AD871" s="232"/>
      <c r="AE871" s="232"/>
      <c r="AF871" s="232"/>
      <c r="AG871" s="232"/>
      <c r="AH871" s="232"/>
      <c r="AI871" s="232"/>
      <c r="AJ871" s="232"/>
      <c r="AK871" s="232"/>
      <c r="AL871" s="232"/>
      <c r="AM871" s="232"/>
      <c r="AN871" s="232"/>
      <c r="AO871" s="232"/>
      <c r="AP871" s="232"/>
      <c r="AQ871" s="232"/>
      <c r="AR871" s="232"/>
    </row>
    <row r="872" spans="1:44" x14ac:dyDescent="0.2">
      <c r="A872" s="232"/>
      <c r="B872" s="295" t="s">
        <v>677</v>
      </c>
      <c r="C872" s="296" t="b">
        <f t="shared" si="13"/>
        <v>0</v>
      </c>
      <c r="D872" s="7"/>
      <c r="E872" s="287">
        <v>11.73</v>
      </c>
      <c r="F872" s="287">
        <v>12.06</v>
      </c>
      <c r="G872" s="287">
        <v>12.419999999999998</v>
      </c>
      <c r="H872" s="287">
        <v>12.71</v>
      </c>
      <c r="I872" s="287">
        <v>12.97</v>
      </c>
      <c r="J872" s="287">
        <v>13.27</v>
      </c>
      <c r="K872" s="287">
        <v>13.569999999999999</v>
      </c>
      <c r="L872" s="287">
        <v>13.96</v>
      </c>
      <c r="M872" s="287">
        <v>14.04</v>
      </c>
      <c r="N872" s="288">
        <f>M872*(1+Assumptions!$G$48)</f>
        <v>14.04</v>
      </c>
      <c r="O872" s="288">
        <f>N872*(1+Assumptions!$G$48)</f>
        <v>14.04</v>
      </c>
      <c r="P872" s="288">
        <f>O872*(1+Assumptions!$G$48)</f>
        <v>14.04</v>
      </c>
      <c r="Q872" s="288">
        <f>P872*(1+Assumptions!$G$48)</f>
        <v>14.04</v>
      </c>
      <c r="R872" s="288">
        <f>Q872*(1+Assumptions!$G$48)</f>
        <v>14.04</v>
      </c>
      <c r="S872" s="288">
        <f>R872*(1+Assumptions!$G$48)</f>
        <v>14.04</v>
      </c>
      <c r="T872" s="288">
        <f>S872*(1+Assumptions!$G$48)</f>
        <v>14.04</v>
      </c>
      <c r="U872" s="288">
        <f>T872*(1+Assumptions!$G$48)</f>
        <v>14.04</v>
      </c>
      <c r="V872" s="288">
        <f>U872*(1+Assumptions!$G$48)</f>
        <v>14.04</v>
      </c>
      <c r="W872" s="288">
        <f>V872*(1+Assumptions!$G$48)</f>
        <v>14.04</v>
      </c>
      <c r="X872" s="288">
        <f>W872*(1+Assumptions!$G$48)</f>
        <v>14.04</v>
      </c>
      <c r="Y872" s="232"/>
      <c r="Z872" s="232"/>
      <c r="AA872" s="232"/>
      <c r="AB872" s="232"/>
      <c r="AC872" s="232"/>
      <c r="AD872" s="232"/>
      <c r="AE872" s="232"/>
      <c r="AF872" s="232"/>
      <c r="AG872" s="232"/>
      <c r="AH872" s="232"/>
      <c r="AI872" s="232"/>
      <c r="AJ872" s="232"/>
      <c r="AK872" s="232"/>
      <c r="AL872" s="232"/>
      <c r="AM872" s="232"/>
      <c r="AN872" s="232"/>
      <c r="AO872" s="232"/>
      <c r="AP872" s="232"/>
      <c r="AQ872" s="232"/>
      <c r="AR872" s="232"/>
    </row>
    <row r="873" spans="1:44" x14ac:dyDescent="0.2">
      <c r="A873" s="232"/>
      <c r="B873" s="295" t="s">
        <v>678</v>
      </c>
      <c r="C873" s="296" t="b">
        <f t="shared" si="13"/>
        <v>0</v>
      </c>
      <c r="D873" s="7"/>
      <c r="E873" s="287">
        <v>13.84</v>
      </c>
      <c r="F873" s="287">
        <v>13.989999999999998</v>
      </c>
      <c r="G873" s="287">
        <v>14.36</v>
      </c>
      <c r="H873" s="287">
        <v>14.64</v>
      </c>
      <c r="I873" s="287">
        <v>14.89</v>
      </c>
      <c r="J873" s="287">
        <v>15.129999999999999</v>
      </c>
      <c r="K873" s="287">
        <v>15.459999999999999</v>
      </c>
      <c r="L873" s="287">
        <v>15.93</v>
      </c>
      <c r="M873" s="287">
        <v>16.22</v>
      </c>
      <c r="N873" s="288">
        <f>M873*(1+Assumptions!$G$48)</f>
        <v>16.22</v>
      </c>
      <c r="O873" s="288">
        <f>N873*(1+Assumptions!$G$48)</f>
        <v>16.22</v>
      </c>
      <c r="P873" s="288">
        <f>O873*(1+Assumptions!$G$48)</f>
        <v>16.22</v>
      </c>
      <c r="Q873" s="288">
        <f>P873*(1+Assumptions!$G$48)</f>
        <v>16.22</v>
      </c>
      <c r="R873" s="288">
        <f>Q873*(1+Assumptions!$G$48)</f>
        <v>16.22</v>
      </c>
      <c r="S873" s="288">
        <f>R873*(1+Assumptions!$G$48)</f>
        <v>16.22</v>
      </c>
      <c r="T873" s="288">
        <f>S873*(1+Assumptions!$G$48)</f>
        <v>16.22</v>
      </c>
      <c r="U873" s="288">
        <f>T873*(1+Assumptions!$G$48)</f>
        <v>16.22</v>
      </c>
      <c r="V873" s="288">
        <f>U873*(1+Assumptions!$G$48)</f>
        <v>16.22</v>
      </c>
      <c r="W873" s="288">
        <f>V873*(1+Assumptions!$G$48)</f>
        <v>16.22</v>
      </c>
      <c r="X873" s="288">
        <f>W873*(1+Assumptions!$G$48)</f>
        <v>16.22</v>
      </c>
      <c r="Y873" s="232"/>
      <c r="Z873" s="232"/>
      <c r="AA873" s="232"/>
      <c r="AB873" s="232"/>
      <c r="AC873" s="232"/>
      <c r="AD873" s="232"/>
      <c r="AE873" s="232"/>
      <c r="AF873" s="232"/>
      <c r="AG873" s="232"/>
      <c r="AH873" s="232"/>
      <c r="AI873" s="232"/>
      <c r="AJ873" s="232"/>
      <c r="AK873" s="232"/>
      <c r="AL873" s="232"/>
      <c r="AM873" s="232"/>
      <c r="AN873" s="232"/>
      <c r="AO873" s="232"/>
      <c r="AP873" s="232"/>
      <c r="AQ873" s="232"/>
      <c r="AR873" s="232"/>
    </row>
    <row r="874" spans="1:44" x14ac:dyDescent="0.2">
      <c r="A874" s="232"/>
      <c r="B874" s="295" t="s">
        <v>679</v>
      </c>
      <c r="C874" s="296" t="b">
        <f t="shared" si="13"/>
        <v>0</v>
      </c>
      <c r="D874" s="7"/>
      <c r="E874" s="287">
        <v>14.77</v>
      </c>
      <c r="F874" s="287">
        <v>15.04</v>
      </c>
      <c r="G874" s="287">
        <v>15.399999999999999</v>
      </c>
      <c r="H874" s="287">
        <v>15.76</v>
      </c>
      <c r="I874" s="287">
        <v>16.010000000000002</v>
      </c>
      <c r="J874" s="287">
        <v>16.25</v>
      </c>
      <c r="K874" s="287">
        <v>16.45</v>
      </c>
      <c r="L874" s="287">
        <v>16.829999999999998</v>
      </c>
      <c r="M874" s="287">
        <v>17.12</v>
      </c>
      <c r="N874" s="288">
        <f>M874*(1+Assumptions!$G$48)</f>
        <v>17.12</v>
      </c>
      <c r="O874" s="288">
        <f>N874*(1+Assumptions!$G$48)</f>
        <v>17.12</v>
      </c>
      <c r="P874" s="288">
        <f>O874*(1+Assumptions!$G$48)</f>
        <v>17.12</v>
      </c>
      <c r="Q874" s="288">
        <f>P874*(1+Assumptions!$G$48)</f>
        <v>17.12</v>
      </c>
      <c r="R874" s="288">
        <f>Q874*(1+Assumptions!$G$48)</f>
        <v>17.12</v>
      </c>
      <c r="S874" s="288">
        <f>R874*(1+Assumptions!$G$48)</f>
        <v>17.12</v>
      </c>
      <c r="T874" s="288">
        <f>S874*(1+Assumptions!$G$48)</f>
        <v>17.12</v>
      </c>
      <c r="U874" s="288">
        <f>T874*(1+Assumptions!$G$48)</f>
        <v>17.12</v>
      </c>
      <c r="V874" s="288">
        <f>U874*(1+Assumptions!$G$48)</f>
        <v>17.12</v>
      </c>
      <c r="W874" s="288">
        <f>V874*(1+Assumptions!$G$48)</f>
        <v>17.12</v>
      </c>
      <c r="X874" s="288">
        <f>W874*(1+Assumptions!$G$48)</f>
        <v>17.12</v>
      </c>
      <c r="Y874" s="232"/>
      <c r="Z874" s="232"/>
      <c r="AA874" s="232"/>
      <c r="AB874" s="232"/>
      <c r="AC874" s="232"/>
      <c r="AD874" s="232"/>
      <c r="AE874" s="232"/>
      <c r="AF874" s="232"/>
      <c r="AG874" s="232"/>
      <c r="AH874" s="232"/>
      <c r="AI874" s="232"/>
      <c r="AJ874" s="232"/>
      <c r="AK874" s="232"/>
      <c r="AL874" s="232"/>
      <c r="AM874" s="232"/>
      <c r="AN874" s="232"/>
      <c r="AO874" s="232"/>
      <c r="AP874" s="232"/>
      <c r="AQ874" s="232"/>
      <c r="AR874" s="232"/>
    </row>
    <row r="875" spans="1:44" x14ac:dyDescent="0.2">
      <c r="A875" s="232"/>
      <c r="B875" s="295" t="s">
        <v>680</v>
      </c>
      <c r="C875" s="296" t="b">
        <f t="shared" si="13"/>
        <v>0</v>
      </c>
      <c r="D875" s="7"/>
      <c r="E875" s="287">
        <v>1.41</v>
      </c>
      <c r="F875" s="287">
        <v>1.42</v>
      </c>
      <c r="G875" s="287">
        <v>1.45</v>
      </c>
      <c r="H875" s="287">
        <v>1.48</v>
      </c>
      <c r="I875" s="287">
        <v>1.48</v>
      </c>
      <c r="J875" s="287">
        <v>1.48</v>
      </c>
      <c r="K875" s="287">
        <v>1.5099999999999998</v>
      </c>
      <c r="L875" s="287">
        <v>1.5499999999999998</v>
      </c>
      <c r="M875" s="287">
        <v>1.5599999999999998</v>
      </c>
      <c r="N875" s="288">
        <f>M875*(1+Assumptions!$G$48)</f>
        <v>1.5599999999999998</v>
      </c>
      <c r="O875" s="288">
        <f>N875*(1+Assumptions!$G$48)</f>
        <v>1.5599999999999998</v>
      </c>
      <c r="P875" s="288">
        <f>O875*(1+Assumptions!$G$48)</f>
        <v>1.5599999999999998</v>
      </c>
      <c r="Q875" s="288">
        <f>P875*(1+Assumptions!$G$48)</f>
        <v>1.5599999999999998</v>
      </c>
      <c r="R875" s="288">
        <f>Q875*(1+Assumptions!$G$48)</f>
        <v>1.5599999999999998</v>
      </c>
      <c r="S875" s="288">
        <f>R875*(1+Assumptions!$G$48)</f>
        <v>1.5599999999999998</v>
      </c>
      <c r="T875" s="288">
        <f>S875*(1+Assumptions!$G$48)</f>
        <v>1.5599999999999998</v>
      </c>
      <c r="U875" s="288">
        <f>T875*(1+Assumptions!$G$48)</f>
        <v>1.5599999999999998</v>
      </c>
      <c r="V875" s="288">
        <f>U875*(1+Assumptions!$G$48)</f>
        <v>1.5599999999999998</v>
      </c>
      <c r="W875" s="288">
        <f>V875*(1+Assumptions!$G$48)</f>
        <v>1.5599999999999998</v>
      </c>
      <c r="X875" s="288">
        <f>W875*(1+Assumptions!$G$48)</f>
        <v>1.5599999999999998</v>
      </c>
      <c r="Y875" s="232"/>
      <c r="Z875" s="232"/>
      <c r="AA875" s="232"/>
      <c r="AB875" s="232"/>
      <c r="AC875" s="232"/>
      <c r="AD875" s="232"/>
      <c r="AE875" s="232"/>
      <c r="AF875" s="232"/>
      <c r="AG875" s="232"/>
      <c r="AH875" s="232"/>
      <c r="AI875" s="232"/>
      <c r="AJ875" s="232"/>
      <c r="AK875" s="232"/>
      <c r="AL875" s="232"/>
      <c r="AM875" s="232"/>
      <c r="AN875" s="232"/>
      <c r="AO875" s="232"/>
      <c r="AP875" s="232"/>
      <c r="AQ875" s="232"/>
      <c r="AR875" s="232"/>
    </row>
    <row r="876" spans="1:44" x14ac:dyDescent="0.2">
      <c r="A876" s="232"/>
      <c r="B876" s="295" t="s">
        <v>681</v>
      </c>
      <c r="C876" s="296" t="b">
        <f t="shared" si="13"/>
        <v>0</v>
      </c>
      <c r="D876" s="7"/>
      <c r="E876" s="287">
        <v>5.6199999999999992</v>
      </c>
      <c r="F876" s="287">
        <v>5.64</v>
      </c>
      <c r="G876" s="287">
        <v>5.72</v>
      </c>
      <c r="H876" s="287">
        <v>5.77</v>
      </c>
      <c r="I876" s="287">
        <v>5.7499999999999991</v>
      </c>
      <c r="J876" s="287">
        <v>5.76</v>
      </c>
      <c r="K876" s="287">
        <v>5.8299999999999992</v>
      </c>
      <c r="L876" s="287">
        <v>5.94</v>
      </c>
      <c r="M876" s="287">
        <v>5.94</v>
      </c>
      <c r="N876" s="288">
        <f>M876*(1+Assumptions!$G$48)</f>
        <v>5.94</v>
      </c>
      <c r="O876" s="288">
        <f>N876*(1+Assumptions!$G$48)</f>
        <v>5.94</v>
      </c>
      <c r="P876" s="288">
        <f>O876*(1+Assumptions!$G$48)</f>
        <v>5.94</v>
      </c>
      <c r="Q876" s="288">
        <f>P876*(1+Assumptions!$G$48)</f>
        <v>5.94</v>
      </c>
      <c r="R876" s="288">
        <f>Q876*(1+Assumptions!$G$48)</f>
        <v>5.94</v>
      </c>
      <c r="S876" s="288">
        <f>R876*(1+Assumptions!$G$48)</f>
        <v>5.94</v>
      </c>
      <c r="T876" s="288">
        <f>S876*(1+Assumptions!$G$48)</f>
        <v>5.94</v>
      </c>
      <c r="U876" s="288">
        <f>T876*(1+Assumptions!$G$48)</f>
        <v>5.94</v>
      </c>
      <c r="V876" s="288">
        <f>U876*(1+Assumptions!$G$48)</f>
        <v>5.94</v>
      </c>
      <c r="W876" s="288">
        <f>V876*(1+Assumptions!$G$48)</f>
        <v>5.94</v>
      </c>
      <c r="X876" s="288">
        <f>W876*(1+Assumptions!$G$48)</f>
        <v>5.94</v>
      </c>
      <c r="Y876" s="232"/>
      <c r="Z876" s="232"/>
      <c r="AA876" s="232"/>
      <c r="AB876" s="232"/>
      <c r="AC876" s="232"/>
      <c r="AD876" s="232"/>
      <c r="AE876" s="232"/>
      <c r="AF876" s="232"/>
      <c r="AG876" s="232"/>
      <c r="AH876" s="232"/>
      <c r="AI876" s="232"/>
      <c r="AJ876" s="232"/>
      <c r="AK876" s="232"/>
      <c r="AL876" s="232"/>
      <c r="AM876" s="232"/>
      <c r="AN876" s="232"/>
      <c r="AO876" s="232"/>
      <c r="AP876" s="232"/>
      <c r="AQ876" s="232"/>
      <c r="AR876" s="232"/>
    </row>
    <row r="877" spans="1:44" x14ac:dyDescent="0.2">
      <c r="A877" s="232"/>
      <c r="B877" s="295" t="s">
        <v>682</v>
      </c>
      <c r="C877" s="296" t="b">
        <f t="shared" si="13"/>
        <v>0</v>
      </c>
      <c r="D877" s="7"/>
      <c r="E877" s="287">
        <v>3.76</v>
      </c>
      <c r="F877" s="287">
        <v>3.76</v>
      </c>
      <c r="G877" s="287">
        <v>3.7699999999999996</v>
      </c>
      <c r="H877" s="287">
        <v>3.78</v>
      </c>
      <c r="I877" s="287">
        <v>3.76</v>
      </c>
      <c r="J877" s="287">
        <v>3.76</v>
      </c>
      <c r="K877" s="287">
        <v>3.79</v>
      </c>
      <c r="L877" s="287">
        <v>3.84</v>
      </c>
      <c r="M877" s="287">
        <v>3.82</v>
      </c>
      <c r="N877" s="288">
        <f>M877*(1+Assumptions!$G$48)</f>
        <v>3.82</v>
      </c>
      <c r="O877" s="288">
        <f>N877*(1+Assumptions!$G$48)</f>
        <v>3.82</v>
      </c>
      <c r="P877" s="288">
        <f>O877*(1+Assumptions!$G$48)</f>
        <v>3.82</v>
      </c>
      <c r="Q877" s="288">
        <f>P877*(1+Assumptions!$G$48)</f>
        <v>3.82</v>
      </c>
      <c r="R877" s="288">
        <f>Q877*(1+Assumptions!$G$48)</f>
        <v>3.82</v>
      </c>
      <c r="S877" s="288">
        <f>R877*(1+Assumptions!$G$48)</f>
        <v>3.82</v>
      </c>
      <c r="T877" s="288">
        <f>S877*(1+Assumptions!$G$48)</f>
        <v>3.82</v>
      </c>
      <c r="U877" s="288">
        <f>T877*(1+Assumptions!$G$48)</f>
        <v>3.82</v>
      </c>
      <c r="V877" s="288">
        <f>U877*(1+Assumptions!$G$48)</f>
        <v>3.82</v>
      </c>
      <c r="W877" s="288">
        <f>V877*(1+Assumptions!$G$48)</f>
        <v>3.82</v>
      </c>
      <c r="X877" s="288">
        <f>W877*(1+Assumptions!$G$48)</f>
        <v>3.82</v>
      </c>
      <c r="Y877" s="232"/>
      <c r="Z877" s="232"/>
      <c r="AA877" s="232"/>
      <c r="AB877" s="232"/>
      <c r="AC877" s="232"/>
      <c r="AD877" s="232"/>
      <c r="AE877" s="232"/>
      <c r="AF877" s="232"/>
      <c r="AG877" s="232"/>
      <c r="AH877" s="232"/>
      <c r="AI877" s="232"/>
      <c r="AJ877" s="232"/>
      <c r="AK877" s="232"/>
      <c r="AL877" s="232"/>
      <c r="AM877" s="232"/>
      <c r="AN877" s="232"/>
      <c r="AO877" s="232"/>
      <c r="AP877" s="232"/>
      <c r="AQ877" s="232"/>
      <c r="AR877" s="232"/>
    </row>
    <row r="878" spans="1:44" x14ac:dyDescent="0.2">
      <c r="A878" s="232"/>
      <c r="B878" s="295" t="s">
        <v>683</v>
      </c>
      <c r="C878" s="296" t="b">
        <f t="shared" si="13"/>
        <v>0</v>
      </c>
      <c r="D878" s="7"/>
      <c r="E878" s="287">
        <v>4.87</v>
      </c>
      <c r="F878" s="287">
        <v>4.92</v>
      </c>
      <c r="G878" s="287">
        <v>5</v>
      </c>
      <c r="H878" s="287">
        <v>5.0599999999999987</v>
      </c>
      <c r="I878" s="287">
        <v>5.0599999999999987</v>
      </c>
      <c r="J878" s="287">
        <v>5.08</v>
      </c>
      <c r="K878" s="287">
        <v>5.17</v>
      </c>
      <c r="L878" s="287">
        <v>5.2799999999999994</v>
      </c>
      <c r="M878" s="287">
        <v>5.2799999999999994</v>
      </c>
      <c r="N878" s="288">
        <f>M878*(1+Assumptions!$G$48)</f>
        <v>5.2799999999999994</v>
      </c>
      <c r="O878" s="288">
        <f>N878*(1+Assumptions!$G$48)</f>
        <v>5.2799999999999994</v>
      </c>
      <c r="P878" s="288">
        <f>O878*(1+Assumptions!$G$48)</f>
        <v>5.2799999999999994</v>
      </c>
      <c r="Q878" s="288">
        <f>P878*(1+Assumptions!$G$48)</f>
        <v>5.2799999999999994</v>
      </c>
      <c r="R878" s="288">
        <f>Q878*(1+Assumptions!$G$48)</f>
        <v>5.2799999999999994</v>
      </c>
      <c r="S878" s="288">
        <f>R878*(1+Assumptions!$G$48)</f>
        <v>5.2799999999999994</v>
      </c>
      <c r="T878" s="288">
        <f>S878*(1+Assumptions!$G$48)</f>
        <v>5.2799999999999994</v>
      </c>
      <c r="U878" s="288">
        <f>T878*(1+Assumptions!$G$48)</f>
        <v>5.2799999999999994</v>
      </c>
      <c r="V878" s="288">
        <f>U878*(1+Assumptions!$G$48)</f>
        <v>5.2799999999999994</v>
      </c>
      <c r="W878" s="288">
        <f>V878*(1+Assumptions!$G$48)</f>
        <v>5.2799999999999994</v>
      </c>
      <c r="X878" s="288">
        <f>W878*(1+Assumptions!$G$48)</f>
        <v>5.2799999999999994</v>
      </c>
      <c r="Y878" s="232"/>
      <c r="Z878" s="232"/>
      <c r="AA878" s="232"/>
      <c r="AB878" s="232"/>
      <c r="AC878" s="232"/>
      <c r="AD878" s="232"/>
      <c r="AE878" s="232"/>
      <c r="AF878" s="232"/>
      <c r="AG878" s="232"/>
      <c r="AH878" s="232"/>
      <c r="AI878" s="232"/>
      <c r="AJ878" s="232"/>
      <c r="AK878" s="232"/>
      <c r="AL878" s="232"/>
      <c r="AM878" s="232"/>
      <c r="AN878" s="232"/>
      <c r="AO878" s="232"/>
      <c r="AP878" s="232"/>
      <c r="AQ878" s="232"/>
      <c r="AR878" s="232"/>
    </row>
    <row r="879" spans="1:44" x14ac:dyDescent="0.2">
      <c r="A879" s="232"/>
      <c r="B879" s="295" t="s">
        <v>684</v>
      </c>
      <c r="C879" s="296" t="b">
        <f t="shared" si="13"/>
        <v>0</v>
      </c>
      <c r="D879" s="7"/>
      <c r="E879" s="287">
        <v>8.2200000000000006</v>
      </c>
      <c r="F879" s="287">
        <v>8.36</v>
      </c>
      <c r="G879" s="287">
        <v>8.5799999999999983</v>
      </c>
      <c r="H879" s="287">
        <v>8.76</v>
      </c>
      <c r="I879" s="287">
        <v>8.8000000000000007</v>
      </c>
      <c r="J879" s="287">
        <v>8.8699999999999974</v>
      </c>
      <c r="K879" s="287">
        <v>9.11</v>
      </c>
      <c r="L879" s="287">
        <v>9.379999999999999</v>
      </c>
      <c r="M879" s="287">
        <v>9.4</v>
      </c>
      <c r="N879" s="288">
        <f>M879*(1+Assumptions!$G$48)</f>
        <v>9.4</v>
      </c>
      <c r="O879" s="288">
        <f>N879*(1+Assumptions!$G$48)</f>
        <v>9.4</v>
      </c>
      <c r="P879" s="288">
        <f>O879*(1+Assumptions!$G$48)</f>
        <v>9.4</v>
      </c>
      <c r="Q879" s="288">
        <f>P879*(1+Assumptions!$G$48)</f>
        <v>9.4</v>
      </c>
      <c r="R879" s="288">
        <f>Q879*(1+Assumptions!$G$48)</f>
        <v>9.4</v>
      </c>
      <c r="S879" s="288">
        <f>R879*(1+Assumptions!$G$48)</f>
        <v>9.4</v>
      </c>
      <c r="T879" s="288">
        <f>S879*(1+Assumptions!$G$48)</f>
        <v>9.4</v>
      </c>
      <c r="U879" s="288">
        <f>T879*(1+Assumptions!$G$48)</f>
        <v>9.4</v>
      </c>
      <c r="V879" s="288">
        <f>U879*(1+Assumptions!$G$48)</f>
        <v>9.4</v>
      </c>
      <c r="W879" s="288">
        <f>V879*(1+Assumptions!$G$48)</f>
        <v>9.4</v>
      </c>
      <c r="X879" s="288">
        <f>W879*(1+Assumptions!$G$48)</f>
        <v>9.4</v>
      </c>
      <c r="Y879" s="232"/>
      <c r="Z879" s="232"/>
      <c r="AA879" s="232"/>
      <c r="AB879" s="232"/>
      <c r="AC879" s="232"/>
      <c r="AD879" s="232"/>
      <c r="AE879" s="232"/>
      <c r="AF879" s="232"/>
      <c r="AG879" s="232"/>
      <c r="AH879" s="232"/>
      <c r="AI879" s="232"/>
      <c r="AJ879" s="232"/>
      <c r="AK879" s="232"/>
      <c r="AL879" s="232"/>
      <c r="AM879" s="232"/>
      <c r="AN879" s="232"/>
      <c r="AO879" s="232"/>
      <c r="AP879" s="232"/>
      <c r="AQ879" s="232"/>
      <c r="AR879" s="232"/>
    </row>
    <row r="880" spans="1:44" x14ac:dyDescent="0.2">
      <c r="A880" s="232"/>
      <c r="B880" s="295" t="s">
        <v>1238</v>
      </c>
      <c r="C880" s="296" t="b">
        <f t="shared" si="13"/>
        <v>0</v>
      </c>
      <c r="D880" s="7"/>
      <c r="E880" s="287">
        <v>1</v>
      </c>
      <c r="F880" s="287">
        <v>1.02</v>
      </c>
      <c r="G880" s="287">
        <v>1.05</v>
      </c>
      <c r="H880" s="287">
        <v>1.08</v>
      </c>
      <c r="I880" s="287">
        <v>1.0900000000000001</v>
      </c>
      <c r="J880" s="287">
        <v>1.1000000000000001</v>
      </c>
      <c r="K880" s="287">
        <v>1.1399999999999999</v>
      </c>
      <c r="L880" s="287">
        <v>1.18</v>
      </c>
      <c r="M880" s="287">
        <v>1.19</v>
      </c>
      <c r="N880" s="288">
        <f>M880*(1+Assumptions!$G$48)</f>
        <v>1.19</v>
      </c>
      <c r="O880" s="288">
        <f>N880*(1+Assumptions!$G$48)</f>
        <v>1.19</v>
      </c>
      <c r="P880" s="288">
        <f>O880*(1+Assumptions!$G$48)</f>
        <v>1.19</v>
      </c>
      <c r="Q880" s="288">
        <f>P880*(1+Assumptions!$G$48)</f>
        <v>1.19</v>
      </c>
      <c r="R880" s="288">
        <f>Q880*(1+Assumptions!$G$48)</f>
        <v>1.19</v>
      </c>
      <c r="S880" s="288">
        <f>R880*(1+Assumptions!$G$48)</f>
        <v>1.19</v>
      </c>
      <c r="T880" s="288">
        <f>S880*(1+Assumptions!$G$48)</f>
        <v>1.19</v>
      </c>
      <c r="U880" s="288">
        <f>T880*(1+Assumptions!$G$48)</f>
        <v>1.19</v>
      </c>
      <c r="V880" s="288">
        <f>U880*(1+Assumptions!$G$48)</f>
        <v>1.19</v>
      </c>
      <c r="W880" s="288">
        <f>V880*(1+Assumptions!$G$48)</f>
        <v>1.19</v>
      </c>
      <c r="X880" s="288">
        <f>W880*(1+Assumptions!$G$48)</f>
        <v>1.19</v>
      </c>
      <c r="Y880" s="232"/>
      <c r="Z880" s="232"/>
      <c r="AA880" s="232"/>
      <c r="AB880" s="232"/>
      <c r="AC880" s="232"/>
      <c r="AD880" s="232"/>
      <c r="AE880" s="232"/>
      <c r="AF880" s="232"/>
      <c r="AG880" s="232"/>
      <c r="AH880" s="232"/>
      <c r="AI880" s="232"/>
      <c r="AJ880" s="232"/>
      <c r="AK880" s="232"/>
      <c r="AL880" s="232"/>
      <c r="AM880" s="232"/>
      <c r="AN880" s="232"/>
      <c r="AO880" s="232"/>
      <c r="AP880" s="232"/>
      <c r="AQ880" s="232"/>
      <c r="AR880" s="232"/>
    </row>
    <row r="881" spans="1:44" x14ac:dyDescent="0.2">
      <c r="A881" s="232"/>
      <c r="B881" s="295" t="s">
        <v>1239</v>
      </c>
      <c r="C881" s="296" t="b">
        <f t="shared" si="13"/>
        <v>0</v>
      </c>
      <c r="D881" s="7"/>
      <c r="E881" s="287">
        <v>3.7299999999999995</v>
      </c>
      <c r="F881" s="287">
        <v>3.7299999999999995</v>
      </c>
      <c r="G881" s="287">
        <v>3.74</v>
      </c>
      <c r="H881" s="287">
        <v>3.75</v>
      </c>
      <c r="I881" s="287">
        <v>3.75</v>
      </c>
      <c r="J881" s="287">
        <v>3.74</v>
      </c>
      <c r="K881" s="287">
        <v>3.7699999999999996</v>
      </c>
      <c r="L881" s="287">
        <v>3.8099999999999996</v>
      </c>
      <c r="M881" s="287">
        <v>3.82</v>
      </c>
      <c r="N881" s="288">
        <f>M881*(1+Assumptions!$G$48)</f>
        <v>3.82</v>
      </c>
      <c r="O881" s="288">
        <f>N881*(1+Assumptions!$G$48)</f>
        <v>3.82</v>
      </c>
      <c r="P881" s="288">
        <f>O881*(1+Assumptions!$G$48)</f>
        <v>3.82</v>
      </c>
      <c r="Q881" s="288">
        <f>P881*(1+Assumptions!$G$48)</f>
        <v>3.82</v>
      </c>
      <c r="R881" s="288">
        <f>Q881*(1+Assumptions!$G$48)</f>
        <v>3.82</v>
      </c>
      <c r="S881" s="288">
        <f>R881*(1+Assumptions!$G$48)</f>
        <v>3.82</v>
      </c>
      <c r="T881" s="288">
        <f>S881*(1+Assumptions!$G$48)</f>
        <v>3.82</v>
      </c>
      <c r="U881" s="288">
        <f>T881*(1+Assumptions!$G$48)</f>
        <v>3.82</v>
      </c>
      <c r="V881" s="288">
        <f>U881*(1+Assumptions!$G$48)</f>
        <v>3.82</v>
      </c>
      <c r="W881" s="288">
        <f>V881*(1+Assumptions!$G$48)</f>
        <v>3.82</v>
      </c>
      <c r="X881" s="288">
        <f>W881*(1+Assumptions!$G$48)</f>
        <v>3.82</v>
      </c>
      <c r="Y881" s="232"/>
      <c r="Z881" s="232"/>
      <c r="AA881" s="232"/>
      <c r="AB881" s="232"/>
      <c r="AC881" s="232"/>
      <c r="AD881" s="232"/>
      <c r="AE881" s="232"/>
      <c r="AF881" s="232"/>
      <c r="AG881" s="232"/>
      <c r="AH881" s="232"/>
      <c r="AI881" s="232"/>
      <c r="AJ881" s="232"/>
      <c r="AK881" s="232"/>
      <c r="AL881" s="232"/>
      <c r="AM881" s="232"/>
      <c r="AN881" s="232"/>
      <c r="AO881" s="232"/>
      <c r="AP881" s="232"/>
      <c r="AQ881" s="232"/>
      <c r="AR881" s="232"/>
    </row>
    <row r="882" spans="1:44" x14ac:dyDescent="0.2">
      <c r="A882" s="232"/>
      <c r="B882" s="295" t="s">
        <v>1240</v>
      </c>
      <c r="C882" s="296" t="b">
        <f t="shared" si="13"/>
        <v>0</v>
      </c>
      <c r="D882" s="7"/>
      <c r="E882" s="287">
        <v>1.94</v>
      </c>
      <c r="F882" s="287">
        <v>1.99</v>
      </c>
      <c r="G882" s="287">
        <v>2.0499999999999998</v>
      </c>
      <c r="H882" s="287">
        <v>2.11</v>
      </c>
      <c r="I882" s="287">
        <v>2.16</v>
      </c>
      <c r="J882" s="287">
        <v>2.21</v>
      </c>
      <c r="K882" s="287">
        <v>2.27</v>
      </c>
      <c r="L882" s="287">
        <v>2.3199999999999998</v>
      </c>
      <c r="M882" s="287">
        <v>2.38</v>
      </c>
      <c r="N882" s="288">
        <f>M882*(1+Assumptions!$G$48)</f>
        <v>2.38</v>
      </c>
      <c r="O882" s="288">
        <f>N882*(1+Assumptions!$G$48)</f>
        <v>2.38</v>
      </c>
      <c r="P882" s="288">
        <f>O882*(1+Assumptions!$G$48)</f>
        <v>2.38</v>
      </c>
      <c r="Q882" s="288">
        <f>P882*(1+Assumptions!$G$48)</f>
        <v>2.38</v>
      </c>
      <c r="R882" s="288">
        <f>Q882*(1+Assumptions!$G$48)</f>
        <v>2.38</v>
      </c>
      <c r="S882" s="288">
        <f>R882*(1+Assumptions!$G$48)</f>
        <v>2.38</v>
      </c>
      <c r="T882" s="288">
        <f>S882*(1+Assumptions!$G$48)</f>
        <v>2.38</v>
      </c>
      <c r="U882" s="288">
        <f>T882*(1+Assumptions!$G$48)</f>
        <v>2.38</v>
      </c>
      <c r="V882" s="288">
        <f>U882*(1+Assumptions!$G$48)</f>
        <v>2.38</v>
      </c>
      <c r="W882" s="288">
        <f>V882*(1+Assumptions!$G$48)</f>
        <v>2.38</v>
      </c>
      <c r="X882" s="288">
        <f>W882*(1+Assumptions!$G$48)</f>
        <v>2.38</v>
      </c>
      <c r="Y882" s="232"/>
      <c r="Z882" s="232"/>
      <c r="AA882" s="232"/>
      <c r="AB882" s="232"/>
      <c r="AC882" s="232"/>
      <c r="AD882" s="232"/>
      <c r="AE882" s="232"/>
      <c r="AF882" s="232"/>
      <c r="AG882" s="232"/>
      <c r="AH882" s="232"/>
      <c r="AI882" s="232"/>
      <c r="AJ882" s="232"/>
      <c r="AK882" s="232"/>
      <c r="AL882" s="232"/>
      <c r="AM882" s="232"/>
      <c r="AN882" s="232"/>
      <c r="AO882" s="232"/>
      <c r="AP882" s="232"/>
      <c r="AQ882" s="232"/>
      <c r="AR882" s="232"/>
    </row>
    <row r="883" spans="1:44" x14ac:dyDescent="0.2">
      <c r="A883" s="232"/>
      <c r="B883" s="295" t="s">
        <v>1241</v>
      </c>
      <c r="C883" s="296" t="b">
        <f t="shared" si="13"/>
        <v>0</v>
      </c>
      <c r="D883" s="7"/>
      <c r="E883" s="287">
        <v>1.01</v>
      </c>
      <c r="F883" s="287">
        <v>1.04</v>
      </c>
      <c r="G883" s="287">
        <v>1.08</v>
      </c>
      <c r="H883" s="287">
        <v>1.1100000000000001</v>
      </c>
      <c r="I883" s="287">
        <v>1.1299999999999999</v>
      </c>
      <c r="J883" s="287">
        <v>1.1599999999999999</v>
      </c>
      <c r="K883" s="287">
        <v>1.19</v>
      </c>
      <c r="L883" s="287">
        <v>1.23</v>
      </c>
      <c r="M883" s="287">
        <v>1.25</v>
      </c>
      <c r="N883" s="288">
        <f>M883*(1+Assumptions!$G$48)</f>
        <v>1.25</v>
      </c>
      <c r="O883" s="288">
        <f>N883*(1+Assumptions!$G$48)</f>
        <v>1.25</v>
      </c>
      <c r="P883" s="288">
        <f>O883*(1+Assumptions!$G$48)</f>
        <v>1.25</v>
      </c>
      <c r="Q883" s="288">
        <f>P883*(1+Assumptions!$G$48)</f>
        <v>1.25</v>
      </c>
      <c r="R883" s="288">
        <f>Q883*(1+Assumptions!$G$48)</f>
        <v>1.25</v>
      </c>
      <c r="S883" s="288">
        <f>R883*(1+Assumptions!$G$48)</f>
        <v>1.25</v>
      </c>
      <c r="T883" s="288">
        <f>S883*(1+Assumptions!$G$48)</f>
        <v>1.25</v>
      </c>
      <c r="U883" s="288">
        <f>T883*(1+Assumptions!$G$48)</f>
        <v>1.25</v>
      </c>
      <c r="V883" s="288">
        <f>U883*(1+Assumptions!$G$48)</f>
        <v>1.25</v>
      </c>
      <c r="W883" s="288">
        <f>V883*(1+Assumptions!$G$48)</f>
        <v>1.25</v>
      </c>
      <c r="X883" s="288">
        <f>W883*(1+Assumptions!$G$48)</f>
        <v>1.25</v>
      </c>
      <c r="Y883" s="232"/>
      <c r="Z883" s="232"/>
      <c r="AA883" s="232"/>
      <c r="AB883" s="232"/>
      <c r="AC883" s="232"/>
      <c r="AD883" s="232"/>
      <c r="AE883" s="232"/>
      <c r="AF883" s="232"/>
      <c r="AG883" s="232"/>
      <c r="AH883" s="232"/>
      <c r="AI883" s="232"/>
      <c r="AJ883" s="232"/>
      <c r="AK883" s="232"/>
      <c r="AL883" s="232"/>
      <c r="AM883" s="232"/>
      <c r="AN883" s="232"/>
      <c r="AO883" s="232"/>
      <c r="AP883" s="232"/>
      <c r="AQ883" s="232"/>
      <c r="AR883" s="232"/>
    </row>
    <row r="884" spans="1:44" x14ac:dyDescent="0.2">
      <c r="A884" s="232"/>
      <c r="B884" s="295" t="s">
        <v>1242</v>
      </c>
      <c r="C884" s="296" t="b">
        <f t="shared" si="13"/>
        <v>0</v>
      </c>
      <c r="D884" s="7"/>
      <c r="E884" s="287">
        <v>3.0799999999999996</v>
      </c>
      <c r="F884" s="287">
        <v>3.0699999999999994</v>
      </c>
      <c r="G884" s="287">
        <v>3.0699999999999994</v>
      </c>
      <c r="H884" s="287">
        <v>3.0599999999999996</v>
      </c>
      <c r="I884" s="287">
        <v>3.05</v>
      </c>
      <c r="J884" s="287">
        <v>3.05</v>
      </c>
      <c r="K884" s="287">
        <v>3.05</v>
      </c>
      <c r="L884" s="287">
        <v>3.0699999999999994</v>
      </c>
      <c r="M884" s="287">
        <v>3.0799999999999996</v>
      </c>
      <c r="N884" s="288">
        <f>M884*(1+Assumptions!$G$48)</f>
        <v>3.0799999999999996</v>
      </c>
      <c r="O884" s="288">
        <f>N884*(1+Assumptions!$G$48)</f>
        <v>3.0799999999999996</v>
      </c>
      <c r="P884" s="288">
        <f>O884*(1+Assumptions!$G$48)</f>
        <v>3.0799999999999996</v>
      </c>
      <c r="Q884" s="288">
        <f>P884*(1+Assumptions!$G$48)</f>
        <v>3.0799999999999996</v>
      </c>
      <c r="R884" s="288">
        <f>Q884*(1+Assumptions!$G$48)</f>
        <v>3.0799999999999996</v>
      </c>
      <c r="S884" s="288">
        <f>R884*(1+Assumptions!$G$48)</f>
        <v>3.0799999999999996</v>
      </c>
      <c r="T884" s="288">
        <f>S884*(1+Assumptions!$G$48)</f>
        <v>3.0799999999999996</v>
      </c>
      <c r="U884" s="288">
        <f>T884*(1+Assumptions!$G$48)</f>
        <v>3.0799999999999996</v>
      </c>
      <c r="V884" s="288">
        <f>U884*(1+Assumptions!$G$48)</f>
        <v>3.0799999999999996</v>
      </c>
      <c r="W884" s="288">
        <f>V884*(1+Assumptions!$G$48)</f>
        <v>3.0799999999999996</v>
      </c>
      <c r="X884" s="288">
        <f>W884*(1+Assumptions!$G$48)</f>
        <v>3.0799999999999996</v>
      </c>
      <c r="Y884" s="232"/>
      <c r="Z884" s="232"/>
      <c r="AA884" s="232"/>
      <c r="AB884" s="232"/>
      <c r="AC884" s="232"/>
      <c r="AD884" s="232"/>
      <c r="AE884" s="232"/>
      <c r="AF884" s="232"/>
      <c r="AG884" s="232"/>
      <c r="AH884" s="232"/>
      <c r="AI884" s="232"/>
      <c r="AJ884" s="232"/>
      <c r="AK884" s="232"/>
      <c r="AL884" s="232"/>
      <c r="AM884" s="232"/>
      <c r="AN884" s="232"/>
      <c r="AO884" s="232"/>
      <c r="AP884" s="232"/>
      <c r="AQ884" s="232"/>
      <c r="AR884" s="232"/>
    </row>
    <row r="885" spans="1:44" x14ac:dyDescent="0.2">
      <c r="A885" s="232"/>
      <c r="B885" s="295" t="s">
        <v>1243</v>
      </c>
      <c r="C885" s="296" t="b">
        <f t="shared" si="13"/>
        <v>0</v>
      </c>
      <c r="D885" s="7"/>
      <c r="E885" s="287">
        <v>3.46</v>
      </c>
      <c r="F885" s="287">
        <v>3.5</v>
      </c>
      <c r="G885" s="287">
        <v>3.54</v>
      </c>
      <c r="H885" s="287">
        <v>3.58</v>
      </c>
      <c r="I885" s="287">
        <v>3.6</v>
      </c>
      <c r="J885" s="287">
        <v>3.63</v>
      </c>
      <c r="K885" s="287">
        <v>3.68</v>
      </c>
      <c r="L885" s="287">
        <v>3.74</v>
      </c>
      <c r="M885" s="287">
        <v>3.7699999999999996</v>
      </c>
      <c r="N885" s="288">
        <f>M885*(1+Assumptions!$G$48)</f>
        <v>3.7699999999999996</v>
      </c>
      <c r="O885" s="288">
        <f>N885*(1+Assumptions!$G$48)</f>
        <v>3.7699999999999996</v>
      </c>
      <c r="P885" s="288">
        <f>O885*(1+Assumptions!$G$48)</f>
        <v>3.7699999999999996</v>
      </c>
      <c r="Q885" s="288">
        <f>P885*(1+Assumptions!$G$48)</f>
        <v>3.7699999999999996</v>
      </c>
      <c r="R885" s="288">
        <f>Q885*(1+Assumptions!$G$48)</f>
        <v>3.7699999999999996</v>
      </c>
      <c r="S885" s="288">
        <f>R885*(1+Assumptions!$G$48)</f>
        <v>3.7699999999999996</v>
      </c>
      <c r="T885" s="288">
        <f>S885*(1+Assumptions!$G$48)</f>
        <v>3.7699999999999996</v>
      </c>
      <c r="U885" s="288">
        <f>T885*(1+Assumptions!$G$48)</f>
        <v>3.7699999999999996</v>
      </c>
      <c r="V885" s="288">
        <f>U885*(1+Assumptions!$G$48)</f>
        <v>3.7699999999999996</v>
      </c>
      <c r="W885" s="288">
        <f>V885*(1+Assumptions!$G$48)</f>
        <v>3.7699999999999996</v>
      </c>
      <c r="X885" s="288">
        <f>W885*(1+Assumptions!$G$48)</f>
        <v>3.7699999999999996</v>
      </c>
      <c r="Y885" s="232"/>
      <c r="Z885" s="232"/>
      <c r="AA885" s="232"/>
      <c r="AB885" s="232"/>
      <c r="AC885" s="232"/>
      <c r="AD885" s="232"/>
      <c r="AE885" s="232"/>
      <c r="AF885" s="232"/>
      <c r="AG885" s="232"/>
      <c r="AH885" s="232"/>
      <c r="AI885" s="232"/>
      <c r="AJ885" s="232"/>
      <c r="AK885" s="232"/>
      <c r="AL885" s="232"/>
      <c r="AM885" s="232"/>
      <c r="AN885" s="232"/>
      <c r="AO885" s="232"/>
      <c r="AP885" s="232"/>
      <c r="AQ885" s="232"/>
      <c r="AR885" s="232"/>
    </row>
    <row r="886" spans="1:44" x14ac:dyDescent="0.2">
      <c r="A886" s="232"/>
      <c r="B886" s="295" t="s">
        <v>1244</v>
      </c>
      <c r="C886" s="296" t="b">
        <f t="shared" si="13"/>
        <v>0</v>
      </c>
      <c r="D886" s="7"/>
      <c r="E886" s="287">
        <v>1.44</v>
      </c>
      <c r="F886" s="287">
        <v>1.48</v>
      </c>
      <c r="G886" s="287">
        <v>1.5299999999999998</v>
      </c>
      <c r="H886" s="287">
        <v>1.5799999999999998</v>
      </c>
      <c r="I886" s="287">
        <v>1.5999999999999999</v>
      </c>
      <c r="J886" s="287">
        <v>1.6299999999999997</v>
      </c>
      <c r="K886" s="287">
        <v>1.69</v>
      </c>
      <c r="L886" s="287">
        <v>1.75</v>
      </c>
      <c r="M886" s="287">
        <v>1.77</v>
      </c>
      <c r="N886" s="288">
        <f>M886*(1+Assumptions!$G$48)</f>
        <v>1.77</v>
      </c>
      <c r="O886" s="288">
        <f>N886*(1+Assumptions!$G$48)</f>
        <v>1.77</v>
      </c>
      <c r="P886" s="288">
        <f>O886*(1+Assumptions!$G$48)</f>
        <v>1.77</v>
      </c>
      <c r="Q886" s="288">
        <f>P886*(1+Assumptions!$G$48)</f>
        <v>1.77</v>
      </c>
      <c r="R886" s="288">
        <f>Q886*(1+Assumptions!$G$48)</f>
        <v>1.77</v>
      </c>
      <c r="S886" s="288">
        <f>R886*(1+Assumptions!$G$48)</f>
        <v>1.77</v>
      </c>
      <c r="T886" s="288">
        <f>S886*(1+Assumptions!$G$48)</f>
        <v>1.77</v>
      </c>
      <c r="U886" s="288">
        <f>T886*(1+Assumptions!$G$48)</f>
        <v>1.77</v>
      </c>
      <c r="V886" s="288">
        <f>U886*(1+Assumptions!$G$48)</f>
        <v>1.77</v>
      </c>
      <c r="W886" s="288">
        <f>V886*(1+Assumptions!$G$48)</f>
        <v>1.77</v>
      </c>
      <c r="X886" s="288">
        <f>W886*(1+Assumptions!$G$48)</f>
        <v>1.77</v>
      </c>
      <c r="Y886" s="232"/>
      <c r="Z886" s="232"/>
      <c r="AA886" s="232"/>
      <c r="AB886" s="232"/>
      <c r="AC886" s="232"/>
      <c r="AD886" s="232"/>
      <c r="AE886" s="232"/>
      <c r="AF886" s="232"/>
      <c r="AG886" s="232"/>
      <c r="AH886" s="232"/>
      <c r="AI886" s="232"/>
      <c r="AJ886" s="232"/>
      <c r="AK886" s="232"/>
      <c r="AL886" s="232"/>
      <c r="AM886" s="232"/>
      <c r="AN886" s="232"/>
      <c r="AO886" s="232"/>
      <c r="AP886" s="232"/>
      <c r="AQ886" s="232"/>
      <c r="AR886" s="232"/>
    </row>
    <row r="887" spans="1:44" x14ac:dyDescent="0.2">
      <c r="A887" s="232"/>
      <c r="B887" s="295" t="s">
        <v>1245</v>
      </c>
      <c r="C887" s="296" t="b">
        <f t="shared" si="13"/>
        <v>0</v>
      </c>
      <c r="D887" s="7"/>
      <c r="E887" s="287">
        <v>2.0099999999999998</v>
      </c>
      <c r="F887" s="287">
        <v>2.08</v>
      </c>
      <c r="G887" s="287">
        <v>2.15</v>
      </c>
      <c r="H887" s="287">
        <v>2.21</v>
      </c>
      <c r="I887" s="287">
        <v>2.2799999999999998</v>
      </c>
      <c r="J887" s="287">
        <v>2.35</v>
      </c>
      <c r="K887" s="287">
        <v>2.42</v>
      </c>
      <c r="L887" s="287">
        <v>2.4900000000000002</v>
      </c>
      <c r="M887" s="287">
        <v>2.5499999999999998</v>
      </c>
      <c r="N887" s="288">
        <f>M887*(1+Assumptions!$G$48)</f>
        <v>2.5499999999999998</v>
      </c>
      <c r="O887" s="288">
        <f>N887*(1+Assumptions!$G$48)</f>
        <v>2.5499999999999998</v>
      </c>
      <c r="P887" s="288">
        <f>O887*(1+Assumptions!$G$48)</f>
        <v>2.5499999999999998</v>
      </c>
      <c r="Q887" s="288">
        <f>P887*(1+Assumptions!$G$48)</f>
        <v>2.5499999999999998</v>
      </c>
      <c r="R887" s="288">
        <f>Q887*(1+Assumptions!$G$48)</f>
        <v>2.5499999999999998</v>
      </c>
      <c r="S887" s="288">
        <f>R887*(1+Assumptions!$G$48)</f>
        <v>2.5499999999999998</v>
      </c>
      <c r="T887" s="288">
        <f>S887*(1+Assumptions!$G$48)</f>
        <v>2.5499999999999998</v>
      </c>
      <c r="U887" s="288">
        <f>T887*(1+Assumptions!$G$48)</f>
        <v>2.5499999999999998</v>
      </c>
      <c r="V887" s="288">
        <f>U887*(1+Assumptions!$G$48)</f>
        <v>2.5499999999999998</v>
      </c>
      <c r="W887" s="288">
        <f>V887*(1+Assumptions!$G$48)</f>
        <v>2.5499999999999998</v>
      </c>
      <c r="X887" s="288">
        <f>W887*(1+Assumptions!$G$48)</f>
        <v>2.5499999999999998</v>
      </c>
      <c r="Y887" s="232"/>
      <c r="Z887" s="232"/>
      <c r="AA887" s="232"/>
      <c r="AB887" s="232"/>
      <c r="AC887" s="232"/>
      <c r="AD887" s="232"/>
      <c r="AE887" s="232"/>
      <c r="AF887" s="232"/>
      <c r="AG887" s="232"/>
      <c r="AH887" s="232"/>
      <c r="AI887" s="232"/>
      <c r="AJ887" s="232"/>
      <c r="AK887" s="232"/>
      <c r="AL887" s="232"/>
      <c r="AM887" s="232"/>
      <c r="AN887" s="232"/>
      <c r="AO887" s="232"/>
      <c r="AP887" s="232"/>
      <c r="AQ887" s="232"/>
      <c r="AR887" s="232"/>
    </row>
    <row r="888" spans="1:44" x14ac:dyDescent="0.2">
      <c r="A888" s="232"/>
      <c r="B888" s="295" t="s">
        <v>1246</v>
      </c>
      <c r="C888" s="296" t="b">
        <f t="shared" si="13"/>
        <v>0</v>
      </c>
      <c r="D888" s="7"/>
      <c r="E888" s="287">
        <v>2.5299999999999994</v>
      </c>
      <c r="F888" s="287">
        <v>2.63</v>
      </c>
      <c r="G888" s="287">
        <v>2.74</v>
      </c>
      <c r="H888" s="287">
        <v>2.84</v>
      </c>
      <c r="I888" s="287">
        <v>2.93</v>
      </c>
      <c r="J888" s="287">
        <v>3.0199999999999996</v>
      </c>
      <c r="K888" s="287">
        <v>3.13</v>
      </c>
      <c r="L888" s="287">
        <v>3.2299999999999995</v>
      </c>
      <c r="M888" s="287">
        <v>3.34</v>
      </c>
      <c r="N888" s="288">
        <f>M888*(1+Assumptions!$G$48)</f>
        <v>3.34</v>
      </c>
      <c r="O888" s="288">
        <f>N888*(1+Assumptions!$G$48)</f>
        <v>3.34</v>
      </c>
      <c r="P888" s="288">
        <f>O888*(1+Assumptions!$G$48)</f>
        <v>3.34</v>
      </c>
      <c r="Q888" s="288">
        <f>P888*(1+Assumptions!$G$48)</f>
        <v>3.34</v>
      </c>
      <c r="R888" s="288">
        <f>Q888*(1+Assumptions!$G$48)</f>
        <v>3.34</v>
      </c>
      <c r="S888" s="288">
        <f>R888*(1+Assumptions!$G$48)</f>
        <v>3.34</v>
      </c>
      <c r="T888" s="288">
        <f>S888*(1+Assumptions!$G$48)</f>
        <v>3.34</v>
      </c>
      <c r="U888" s="288">
        <f>T888*(1+Assumptions!$G$48)</f>
        <v>3.34</v>
      </c>
      <c r="V888" s="288">
        <f>U888*(1+Assumptions!$G$48)</f>
        <v>3.34</v>
      </c>
      <c r="W888" s="288">
        <f>V888*(1+Assumptions!$G$48)</f>
        <v>3.34</v>
      </c>
      <c r="X888" s="288">
        <f>W888*(1+Assumptions!$G$48)</f>
        <v>3.34</v>
      </c>
      <c r="Y888" s="232"/>
      <c r="Z888" s="232"/>
      <c r="AA888" s="232"/>
      <c r="AB888" s="232"/>
      <c r="AC888" s="232"/>
      <c r="AD888" s="232"/>
      <c r="AE888" s="232"/>
      <c r="AF888" s="232"/>
      <c r="AG888" s="232"/>
      <c r="AH888" s="232"/>
      <c r="AI888" s="232"/>
      <c r="AJ888" s="232"/>
      <c r="AK888" s="232"/>
      <c r="AL888" s="232"/>
      <c r="AM888" s="232"/>
      <c r="AN888" s="232"/>
      <c r="AO888" s="232"/>
      <c r="AP888" s="232"/>
      <c r="AQ888" s="232"/>
      <c r="AR888" s="232"/>
    </row>
    <row r="889" spans="1:44" x14ac:dyDescent="0.2">
      <c r="A889" s="232"/>
      <c r="B889" s="295" t="s">
        <v>1247</v>
      </c>
      <c r="C889" s="296" t="b">
        <f t="shared" si="13"/>
        <v>0</v>
      </c>
      <c r="D889" s="7"/>
      <c r="E889" s="287">
        <v>3.2699999999999996</v>
      </c>
      <c r="F889" s="287">
        <v>3.2999999999999994</v>
      </c>
      <c r="G889" s="287">
        <v>3.34</v>
      </c>
      <c r="H889" s="287">
        <v>3.37</v>
      </c>
      <c r="I889" s="287">
        <v>3.4</v>
      </c>
      <c r="J889" s="287">
        <v>3.44</v>
      </c>
      <c r="K889" s="287">
        <v>3.48</v>
      </c>
      <c r="L889" s="287">
        <v>3.52</v>
      </c>
      <c r="M889" s="287">
        <v>3.56</v>
      </c>
      <c r="N889" s="288">
        <f>M889*(1+Assumptions!$G$48)</f>
        <v>3.56</v>
      </c>
      <c r="O889" s="288">
        <f>N889*(1+Assumptions!$G$48)</f>
        <v>3.56</v>
      </c>
      <c r="P889" s="288">
        <f>O889*(1+Assumptions!$G$48)</f>
        <v>3.56</v>
      </c>
      <c r="Q889" s="288">
        <f>P889*(1+Assumptions!$G$48)</f>
        <v>3.56</v>
      </c>
      <c r="R889" s="288">
        <f>Q889*(1+Assumptions!$G$48)</f>
        <v>3.56</v>
      </c>
      <c r="S889" s="288">
        <f>R889*(1+Assumptions!$G$48)</f>
        <v>3.56</v>
      </c>
      <c r="T889" s="288">
        <f>S889*(1+Assumptions!$G$48)</f>
        <v>3.56</v>
      </c>
      <c r="U889" s="288">
        <f>T889*(1+Assumptions!$G$48)</f>
        <v>3.56</v>
      </c>
      <c r="V889" s="288">
        <f>U889*(1+Assumptions!$G$48)</f>
        <v>3.56</v>
      </c>
      <c r="W889" s="288">
        <f>V889*(1+Assumptions!$G$48)</f>
        <v>3.56</v>
      </c>
      <c r="X889" s="288">
        <f>W889*(1+Assumptions!$G$48)</f>
        <v>3.56</v>
      </c>
      <c r="Y889" s="232"/>
      <c r="Z889" s="232"/>
      <c r="AA889" s="232"/>
      <c r="AB889" s="232"/>
      <c r="AC889" s="232"/>
      <c r="AD889" s="232"/>
      <c r="AE889" s="232"/>
      <c r="AF889" s="232"/>
      <c r="AG889" s="232"/>
      <c r="AH889" s="232"/>
      <c r="AI889" s="232"/>
      <c r="AJ889" s="232"/>
      <c r="AK889" s="232"/>
      <c r="AL889" s="232"/>
      <c r="AM889" s="232"/>
      <c r="AN889" s="232"/>
      <c r="AO889" s="232"/>
      <c r="AP889" s="232"/>
      <c r="AQ889" s="232"/>
      <c r="AR889" s="232"/>
    </row>
    <row r="890" spans="1:44" x14ac:dyDescent="0.2">
      <c r="A890" s="232"/>
      <c r="B890" s="295" t="s">
        <v>1248</v>
      </c>
      <c r="C890" s="296" t="b">
        <f t="shared" si="13"/>
        <v>0</v>
      </c>
      <c r="D890" s="7"/>
      <c r="E890" s="287">
        <v>2.75</v>
      </c>
      <c r="F890" s="287">
        <v>2.76</v>
      </c>
      <c r="G890" s="287">
        <v>2.78</v>
      </c>
      <c r="H890" s="287">
        <v>2.8</v>
      </c>
      <c r="I890" s="287">
        <v>2.8099999999999996</v>
      </c>
      <c r="J890" s="287">
        <v>2.83</v>
      </c>
      <c r="K890" s="287">
        <v>2.8499999999999996</v>
      </c>
      <c r="L890" s="287">
        <v>2.88</v>
      </c>
      <c r="M890" s="287">
        <v>2.91</v>
      </c>
      <c r="N890" s="288">
        <f>M890*(1+Assumptions!$G$48)</f>
        <v>2.91</v>
      </c>
      <c r="O890" s="288">
        <f>N890*(1+Assumptions!$G$48)</f>
        <v>2.91</v>
      </c>
      <c r="P890" s="288">
        <f>O890*(1+Assumptions!$G$48)</f>
        <v>2.91</v>
      </c>
      <c r="Q890" s="288">
        <f>P890*(1+Assumptions!$G$48)</f>
        <v>2.91</v>
      </c>
      <c r="R890" s="288">
        <f>Q890*(1+Assumptions!$G$48)</f>
        <v>2.91</v>
      </c>
      <c r="S890" s="288">
        <f>R890*(1+Assumptions!$G$48)</f>
        <v>2.91</v>
      </c>
      <c r="T890" s="288">
        <f>S890*(1+Assumptions!$G$48)</f>
        <v>2.91</v>
      </c>
      <c r="U890" s="288">
        <f>T890*(1+Assumptions!$G$48)</f>
        <v>2.91</v>
      </c>
      <c r="V890" s="288">
        <f>U890*(1+Assumptions!$G$48)</f>
        <v>2.91</v>
      </c>
      <c r="W890" s="288">
        <f>V890*(1+Assumptions!$G$48)</f>
        <v>2.91</v>
      </c>
      <c r="X890" s="288">
        <f>W890*(1+Assumptions!$G$48)</f>
        <v>2.91</v>
      </c>
      <c r="Y890" s="232"/>
      <c r="Z890" s="232"/>
      <c r="AA890" s="232"/>
      <c r="AB890" s="232"/>
      <c r="AC890" s="232"/>
      <c r="AD890" s="232"/>
      <c r="AE890" s="232"/>
      <c r="AF890" s="232"/>
      <c r="AG890" s="232"/>
      <c r="AH890" s="232"/>
      <c r="AI890" s="232"/>
      <c r="AJ890" s="232"/>
      <c r="AK890" s="232"/>
      <c r="AL890" s="232"/>
      <c r="AM890" s="232"/>
      <c r="AN890" s="232"/>
      <c r="AO890" s="232"/>
      <c r="AP890" s="232"/>
      <c r="AQ890" s="232"/>
      <c r="AR890" s="232"/>
    </row>
    <row r="891" spans="1:44" x14ac:dyDescent="0.2">
      <c r="A891" s="232"/>
      <c r="B891" s="295" t="s">
        <v>1249</v>
      </c>
      <c r="C891" s="296" t="b">
        <f t="shared" si="13"/>
        <v>0</v>
      </c>
      <c r="D891" s="7"/>
      <c r="E891" s="287">
        <v>2.7199999999999998</v>
      </c>
      <c r="F891" s="287">
        <v>2.75</v>
      </c>
      <c r="G891" s="287">
        <v>2.76</v>
      </c>
      <c r="H891" s="287">
        <v>2.75</v>
      </c>
      <c r="I891" s="287">
        <v>2.74</v>
      </c>
      <c r="J891" s="287">
        <v>2.7199999999999998</v>
      </c>
      <c r="K891" s="287">
        <v>2.7299999999999995</v>
      </c>
      <c r="L891" s="287">
        <v>2.74</v>
      </c>
      <c r="M891" s="287">
        <v>2.7199999999999998</v>
      </c>
      <c r="N891" s="288">
        <f>M891*(1+Assumptions!$G$48)</f>
        <v>2.7199999999999998</v>
      </c>
      <c r="O891" s="288">
        <f>N891*(1+Assumptions!$G$48)</f>
        <v>2.7199999999999998</v>
      </c>
      <c r="P891" s="288">
        <f>O891*(1+Assumptions!$G$48)</f>
        <v>2.7199999999999998</v>
      </c>
      <c r="Q891" s="288">
        <f>P891*(1+Assumptions!$G$48)</f>
        <v>2.7199999999999998</v>
      </c>
      <c r="R891" s="288">
        <f>Q891*(1+Assumptions!$G$48)</f>
        <v>2.7199999999999998</v>
      </c>
      <c r="S891" s="288">
        <f>R891*(1+Assumptions!$G$48)</f>
        <v>2.7199999999999998</v>
      </c>
      <c r="T891" s="288">
        <f>S891*(1+Assumptions!$G$48)</f>
        <v>2.7199999999999998</v>
      </c>
      <c r="U891" s="288">
        <f>T891*(1+Assumptions!$G$48)</f>
        <v>2.7199999999999998</v>
      </c>
      <c r="V891" s="288">
        <f>U891*(1+Assumptions!$G$48)</f>
        <v>2.7199999999999998</v>
      </c>
      <c r="W891" s="288">
        <f>V891*(1+Assumptions!$G$48)</f>
        <v>2.7199999999999998</v>
      </c>
      <c r="X891" s="288">
        <f>W891*(1+Assumptions!$G$48)</f>
        <v>2.7199999999999998</v>
      </c>
      <c r="Y891" s="232"/>
      <c r="Z891" s="232"/>
      <c r="AA891" s="232"/>
      <c r="AB891" s="232"/>
      <c r="AC891" s="232"/>
      <c r="AD891" s="232"/>
      <c r="AE891" s="232"/>
      <c r="AF891" s="232"/>
      <c r="AG891" s="232"/>
      <c r="AH891" s="232"/>
      <c r="AI891" s="232"/>
      <c r="AJ891" s="232"/>
      <c r="AK891" s="232"/>
      <c r="AL891" s="232"/>
      <c r="AM891" s="232"/>
      <c r="AN891" s="232"/>
      <c r="AO891" s="232"/>
      <c r="AP891" s="232"/>
      <c r="AQ891" s="232"/>
      <c r="AR891" s="232"/>
    </row>
    <row r="892" spans="1:44" x14ac:dyDescent="0.2">
      <c r="A892" s="232"/>
      <c r="B892" s="295" t="s">
        <v>1250</v>
      </c>
      <c r="C892" s="296" t="b">
        <f t="shared" si="13"/>
        <v>0</v>
      </c>
      <c r="D892" s="7"/>
      <c r="E892" s="287">
        <v>2.8499999999999996</v>
      </c>
      <c r="F892" s="287">
        <v>2.92</v>
      </c>
      <c r="G892" s="287">
        <v>2.9999999999999996</v>
      </c>
      <c r="H892" s="287">
        <v>3.0699999999999994</v>
      </c>
      <c r="I892" s="287">
        <v>3.1199999999999997</v>
      </c>
      <c r="J892" s="287">
        <v>3.1799999999999997</v>
      </c>
      <c r="K892" s="287">
        <v>3.2599999999999993</v>
      </c>
      <c r="L892" s="287">
        <v>3.34</v>
      </c>
      <c r="M892" s="287">
        <v>3.4</v>
      </c>
      <c r="N892" s="288">
        <f>M892*(1+Assumptions!$G$48)</f>
        <v>3.4</v>
      </c>
      <c r="O892" s="288">
        <f>N892*(1+Assumptions!$G$48)</f>
        <v>3.4</v>
      </c>
      <c r="P892" s="288">
        <f>O892*(1+Assumptions!$G$48)</f>
        <v>3.4</v>
      </c>
      <c r="Q892" s="288">
        <f>P892*(1+Assumptions!$G$48)</f>
        <v>3.4</v>
      </c>
      <c r="R892" s="288">
        <f>Q892*(1+Assumptions!$G$48)</f>
        <v>3.4</v>
      </c>
      <c r="S892" s="288">
        <f>R892*(1+Assumptions!$G$48)</f>
        <v>3.4</v>
      </c>
      <c r="T892" s="288">
        <f>S892*(1+Assumptions!$G$48)</f>
        <v>3.4</v>
      </c>
      <c r="U892" s="288">
        <f>T892*(1+Assumptions!$G$48)</f>
        <v>3.4</v>
      </c>
      <c r="V892" s="288">
        <f>U892*(1+Assumptions!$G$48)</f>
        <v>3.4</v>
      </c>
      <c r="W892" s="288">
        <f>V892*(1+Assumptions!$G$48)</f>
        <v>3.4</v>
      </c>
      <c r="X892" s="288">
        <f>W892*(1+Assumptions!$G$48)</f>
        <v>3.4</v>
      </c>
      <c r="Y892" s="232"/>
      <c r="Z892" s="232"/>
      <c r="AA892" s="232"/>
      <c r="AB892" s="232"/>
      <c r="AC892" s="232"/>
      <c r="AD892" s="232"/>
      <c r="AE892" s="232"/>
      <c r="AF892" s="232"/>
      <c r="AG892" s="232"/>
      <c r="AH892" s="232"/>
      <c r="AI892" s="232"/>
      <c r="AJ892" s="232"/>
      <c r="AK892" s="232"/>
      <c r="AL892" s="232"/>
      <c r="AM892" s="232"/>
      <c r="AN892" s="232"/>
      <c r="AO892" s="232"/>
      <c r="AP892" s="232"/>
      <c r="AQ892" s="232"/>
      <c r="AR892" s="232"/>
    </row>
    <row r="893" spans="1:44" x14ac:dyDescent="0.2">
      <c r="A893" s="232"/>
      <c r="B893" s="295" t="s">
        <v>1251</v>
      </c>
      <c r="C893" s="296" t="b">
        <f t="shared" si="13"/>
        <v>0</v>
      </c>
      <c r="D893" s="7"/>
      <c r="E893" s="287">
        <v>3.21</v>
      </c>
      <c r="F893" s="287">
        <v>3.29</v>
      </c>
      <c r="G893" s="287">
        <v>3.4</v>
      </c>
      <c r="H893" s="287">
        <v>3.51</v>
      </c>
      <c r="I893" s="287">
        <v>3.55</v>
      </c>
      <c r="J893" s="287">
        <v>3.62</v>
      </c>
      <c r="K893" s="287">
        <v>3.7299999999999995</v>
      </c>
      <c r="L893" s="287">
        <v>3.88</v>
      </c>
      <c r="M893" s="287">
        <v>3.9299999999999997</v>
      </c>
      <c r="N893" s="288">
        <f>M893*(1+Assumptions!$G$48)</f>
        <v>3.9299999999999997</v>
      </c>
      <c r="O893" s="288">
        <f>N893*(1+Assumptions!$G$48)</f>
        <v>3.9299999999999997</v>
      </c>
      <c r="P893" s="288">
        <f>O893*(1+Assumptions!$G$48)</f>
        <v>3.9299999999999997</v>
      </c>
      <c r="Q893" s="288">
        <f>P893*(1+Assumptions!$G$48)</f>
        <v>3.9299999999999997</v>
      </c>
      <c r="R893" s="288">
        <f>Q893*(1+Assumptions!$G$48)</f>
        <v>3.9299999999999997</v>
      </c>
      <c r="S893" s="288">
        <f>R893*(1+Assumptions!$G$48)</f>
        <v>3.9299999999999997</v>
      </c>
      <c r="T893" s="288">
        <f>S893*(1+Assumptions!$G$48)</f>
        <v>3.9299999999999997</v>
      </c>
      <c r="U893" s="288">
        <f>T893*(1+Assumptions!$G$48)</f>
        <v>3.9299999999999997</v>
      </c>
      <c r="V893" s="288">
        <f>U893*(1+Assumptions!$G$48)</f>
        <v>3.9299999999999997</v>
      </c>
      <c r="W893" s="288">
        <f>V893*(1+Assumptions!$G$48)</f>
        <v>3.9299999999999997</v>
      </c>
      <c r="X893" s="288">
        <f>W893*(1+Assumptions!$G$48)</f>
        <v>3.9299999999999997</v>
      </c>
      <c r="Y893" s="232"/>
      <c r="Z893" s="232"/>
      <c r="AA893" s="232"/>
      <c r="AB893" s="232"/>
      <c r="AC893" s="232"/>
      <c r="AD893" s="232"/>
      <c r="AE893" s="232"/>
      <c r="AF893" s="232"/>
      <c r="AG893" s="232"/>
      <c r="AH893" s="232"/>
      <c r="AI893" s="232"/>
      <c r="AJ893" s="232"/>
      <c r="AK893" s="232"/>
      <c r="AL893" s="232"/>
      <c r="AM893" s="232"/>
      <c r="AN893" s="232"/>
      <c r="AO893" s="232"/>
      <c r="AP893" s="232"/>
      <c r="AQ893" s="232"/>
      <c r="AR893" s="232"/>
    </row>
    <row r="894" spans="1:44" x14ac:dyDescent="0.2">
      <c r="A894" s="232"/>
      <c r="B894" s="295" t="s">
        <v>1252</v>
      </c>
      <c r="C894" s="296" t="b">
        <f t="shared" si="13"/>
        <v>0</v>
      </c>
      <c r="D894" s="7"/>
      <c r="E894" s="287">
        <v>3.6899999999999995</v>
      </c>
      <c r="F894" s="287">
        <v>3.76</v>
      </c>
      <c r="G894" s="287">
        <v>3.8</v>
      </c>
      <c r="H894" s="287">
        <v>3.8499999999999996</v>
      </c>
      <c r="I894" s="287">
        <v>3.87</v>
      </c>
      <c r="J894" s="287">
        <v>3.9</v>
      </c>
      <c r="K894" s="287">
        <v>3.95</v>
      </c>
      <c r="L894" s="287">
        <v>4.0199999999999996</v>
      </c>
      <c r="M894" s="287">
        <v>4.0599999999999996</v>
      </c>
      <c r="N894" s="288">
        <f>M894*(1+Assumptions!$G$48)</f>
        <v>4.0599999999999996</v>
      </c>
      <c r="O894" s="288">
        <f>N894*(1+Assumptions!$G$48)</f>
        <v>4.0599999999999996</v>
      </c>
      <c r="P894" s="288">
        <f>O894*(1+Assumptions!$G$48)</f>
        <v>4.0599999999999996</v>
      </c>
      <c r="Q894" s="288">
        <f>P894*(1+Assumptions!$G$48)</f>
        <v>4.0599999999999996</v>
      </c>
      <c r="R894" s="288">
        <f>Q894*(1+Assumptions!$G$48)</f>
        <v>4.0599999999999996</v>
      </c>
      <c r="S894" s="288">
        <f>R894*(1+Assumptions!$G$48)</f>
        <v>4.0599999999999996</v>
      </c>
      <c r="T894" s="288">
        <f>S894*(1+Assumptions!$G$48)</f>
        <v>4.0599999999999996</v>
      </c>
      <c r="U894" s="288">
        <f>T894*(1+Assumptions!$G$48)</f>
        <v>4.0599999999999996</v>
      </c>
      <c r="V894" s="288">
        <f>U894*(1+Assumptions!$G$48)</f>
        <v>4.0599999999999996</v>
      </c>
      <c r="W894" s="288">
        <f>V894*(1+Assumptions!$G$48)</f>
        <v>4.0599999999999996</v>
      </c>
      <c r="X894" s="288">
        <f>W894*(1+Assumptions!$G$48)</f>
        <v>4.0599999999999996</v>
      </c>
      <c r="Y894" s="232"/>
      <c r="Z894" s="232"/>
      <c r="AA894" s="232"/>
      <c r="AB894" s="232"/>
      <c r="AC894" s="232"/>
      <c r="AD894" s="232"/>
      <c r="AE894" s="232"/>
      <c r="AF894" s="232"/>
      <c r="AG894" s="232"/>
      <c r="AH894" s="232"/>
      <c r="AI894" s="232"/>
      <c r="AJ894" s="232"/>
      <c r="AK894" s="232"/>
      <c r="AL894" s="232"/>
      <c r="AM894" s="232"/>
      <c r="AN894" s="232"/>
      <c r="AO894" s="232"/>
      <c r="AP894" s="232"/>
      <c r="AQ894" s="232"/>
      <c r="AR894" s="232"/>
    </row>
    <row r="895" spans="1:44" x14ac:dyDescent="0.2">
      <c r="A895" s="232"/>
      <c r="B895" s="295" t="s">
        <v>1253</v>
      </c>
      <c r="C895" s="296" t="b">
        <f t="shared" si="13"/>
        <v>0</v>
      </c>
      <c r="D895" s="7"/>
      <c r="E895" s="287">
        <v>2.0099999999999998</v>
      </c>
      <c r="F895" s="287">
        <v>2.08</v>
      </c>
      <c r="G895" s="287">
        <v>2.16</v>
      </c>
      <c r="H895" s="287">
        <v>2.2400000000000002</v>
      </c>
      <c r="I895" s="287">
        <v>2.31</v>
      </c>
      <c r="J895" s="287">
        <v>2.37</v>
      </c>
      <c r="K895" s="287">
        <v>2.44</v>
      </c>
      <c r="L895" s="287">
        <v>2.5199999999999996</v>
      </c>
      <c r="M895" s="287">
        <v>2.5999999999999996</v>
      </c>
      <c r="N895" s="288">
        <f>M895*(1+Assumptions!$G$48)</f>
        <v>2.5999999999999996</v>
      </c>
      <c r="O895" s="288">
        <f>N895*(1+Assumptions!$G$48)</f>
        <v>2.5999999999999996</v>
      </c>
      <c r="P895" s="288">
        <f>O895*(1+Assumptions!$G$48)</f>
        <v>2.5999999999999996</v>
      </c>
      <c r="Q895" s="288">
        <f>P895*(1+Assumptions!$G$48)</f>
        <v>2.5999999999999996</v>
      </c>
      <c r="R895" s="288">
        <f>Q895*(1+Assumptions!$G$48)</f>
        <v>2.5999999999999996</v>
      </c>
      <c r="S895" s="288">
        <f>R895*(1+Assumptions!$G$48)</f>
        <v>2.5999999999999996</v>
      </c>
      <c r="T895" s="288">
        <f>S895*(1+Assumptions!$G$48)</f>
        <v>2.5999999999999996</v>
      </c>
      <c r="U895" s="288">
        <f>T895*(1+Assumptions!$G$48)</f>
        <v>2.5999999999999996</v>
      </c>
      <c r="V895" s="288">
        <f>U895*(1+Assumptions!$G$48)</f>
        <v>2.5999999999999996</v>
      </c>
      <c r="W895" s="288">
        <f>V895*(1+Assumptions!$G$48)</f>
        <v>2.5999999999999996</v>
      </c>
      <c r="X895" s="288">
        <f>W895*(1+Assumptions!$G$48)</f>
        <v>2.5999999999999996</v>
      </c>
      <c r="Y895" s="232"/>
      <c r="Z895" s="232"/>
      <c r="AA895" s="232"/>
      <c r="AB895" s="232"/>
      <c r="AC895" s="232"/>
      <c r="AD895" s="232"/>
      <c r="AE895" s="232"/>
      <c r="AF895" s="232"/>
      <c r="AG895" s="232"/>
      <c r="AH895" s="232"/>
      <c r="AI895" s="232"/>
      <c r="AJ895" s="232"/>
      <c r="AK895" s="232"/>
      <c r="AL895" s="232"/>
      <c r="AM895" s="232"/>
      <c r="AN895" s="232"/>
      <c r="AO895" s="232"/>
      <c r="AP895" s="232"/>
      <c r="AQ895" s="232"/>
      <c r="AR895" s="232"/>
    </row>
    <row r="896" spans="1:44" x14ac:dyDescent="0.2">
      <c r="A896" s="232"/>
      <c r="B896" s="295" t="s">
        <v>1254</v>
      </c>
      <c r="C896" s="296" t="b">
        <f t="shared" si="13"/>
        <v>0</v>
      </c>
      <c r="D896" s="7"/>
      <c r="E896" s="287">
        <v>2.7199999999999998</v>
      </c>
      <c r="F896" s="287">
        <v>2.78</v>
      </c>
      <c r="G896" s="287">
        <v>2.88</v>
      </c>
      <c r="H896" s="287">
        <v>2.96</v>
      </c>
      <c r="I896" s="287">
        <v>2.98</v>
      </c>
      <c r="J896" s="287">
        <v>3.0199999999999996</v>
      </c>
      <c r="K896" s="287">
        <v>3.1099999999999994</v>
      </c>
      <c r="L896" s="287">
        <v>3.2399999999999998</v>
      </c>
      <c r="M896" s="287">
        <v>3.2599999999999993</v>
      </c>
      <c r="N896" s="288">
        <f>M896*(1+Assumptions!$G$48)</f>
        <v>3.2599999999999993</v>
      </c>
      <c r="O896" s="288">
        <f>N896*(1+Assumptions!$G$48)</f>
        <v>3.2599999999999993</v>
      </c>
      <c r="P896" s="288">
        <f>O896*(1+Assumptions!$G$48)</f>
        <v>3.2599999999999993</v>
      </c>
      <c r="Q896" s="288">
        <f>P896*(1+Assumptions!$G$48)</f>
        <v>3.2599999999999993</v>
      </c>
      <c r="R896" s="288">
        <f>Q896*(1+Assumptions!$G$48)</f>
        <v>3.2599999999999993</v>
      </c>
      <c r="S896" s="288">
        <f>R896*(1+Assumptions!$G$48)</f>
        <v>3.2599999999999993</v>
      </c>
      <c r="T896" s="288">
        <f>S896*(1+Assumptions!$G$48)</f>
        <v>3.2599999999999993</v>
      </c>
      <c r="U896" s="288">
        <f>T896*(1+Assumptions!$G$48)</f>
        <v>3.2599999999999993</v>
      </c>
      <c r="V896" s="288">
        <f>U896*(1+Assumptions!$G$48)</f>
        <v>3.2599999999999993</v>
      </c>
      <c r="W896" s="288">
        <f>V896*(1+Assumptions!$G$48)</f>
        <v>3.2599999999999993</v>
      </c>
      <c r="X896" s="288">
        <f>W896*(1+Assumptions!$G$48)</f>
        <v>3.2599999999999993</v>
      </c>
      <c r="Y896" s="232"/>
      <c r="Z896" s="232"/>
      <c r="AA896" s="232"/>
      <c r="AB896" s="232"/>
      <c r="AC896" s="232"/>
      <c r="AD896" s="232"/>
      <c r="AE896" s="232"/>
      <c r="AF896" s="232"/>
      <c r="AG896" s="232"/>
      <c r="AH896" s="232"/>
      <c r="AI896" s="232"/>
      <c r="AJ896" s="232"/>
      <c r="AK896" s="232"/>
      <c r="AL896" s="232"/>
      <c r="AM896" s="232"/>
      <c r="AN896" s="232"/>
      <c r="AO896" s="232"/>
      <c r="AP896" s="232"/>
      <c r="AQ896" s="232"/>
      <c r="AR896" s="232"/>
    </row>
    <row r="897" spans="1:44" x14ac:dyDescent="0.2">
      <c r="A897" s="232"/>
      <c r="B897" s="295" t="s">
        <v>1255</v>
      </c>
      <c r="C897" s="296" t="b">
        <f t="shared" si="13"/>
        <v>0</v>
      </c>
      <c r="D897" s="7"/>
      <c r="E897" s="287">
        <v>0.98</v>
      </c>
      <c r="F897" s="287">
        <v>1.01</v>
      </c>
      <c r="G897" s="287">
        <v>1.04</v>
      </c>
      <c r="H897" s="287">
        <v>1.06</v>
      </c>
      <c r="I897" s="287">
        <v>1.0900000000000001</v>
      </c>
      <c r="J897" s="287">
        <v>1.1100000000000001</v>
      </c>
      <c r="K897" s="287">
        <v>1.1399999999999999</v>
      </c>
      <c r="L897" s="287">
        <v>1.1599999999999999</v>
      </c>
      <c r="M897" s="287">
        <v>1.19</v>
      </c>
      <c r="N897" s="288">
        <f>M897*(1+Assumptions!$G$48)</f>
        <v>1.19</v>
      </c>
      <c r="O897" s="288">
        <f>N897*(1+Assumptions!$G$48)</f>
        <v>1.19</v>
      </c>
      <c r="P897" s="288">
        <f>O897*(1+Assumptions!$G$48)</f>
        <v>1.19</v>
      </c>
      <c r="Q897" s="288">
        <f>P897*(1+Assumptions!$G$48)</f>
        <v>1.19</v>
      </c>
      <c r="R897" s="288">
        <f>Q897*(1+Assumptions!$G$48)</f>
        <v>1.19</v>
      </c>
      <c r="S897" s="288">
        <f>R897*(1+Assumptions!$G$48)</f>
        <v>1.19</v>
      </c>
      <c r="T897" s="288">
        <f>S897*(1+Assumptions!$G$48)</f>
        <v>1.19</v>
      </c>
      <c r="U897" s="288">
        <f>T897*(1+Assumptions!$G$48)</f>
        <v>1.19</v>
      </c>
      <c r="V897" s="288">
        <f>U897*(1+Assumptions!$G$48)</f>
        <v>1.19</v>
      </c>
      <c r="W897" s="288">
        <f>V897*(1+Assumptions!$G$48)</f>
        <v>1.19</v>
      </c>
      <c r="X897" s="288">
        <f>W897*(1+Assumptions!$G$48)</f>
        <v>1.19</v>
      </c>
      <c r="Y897" s="232"/>
      <c r="Z897" s="232"/>
      <c r="AA897" s="232"/>
      <c r="AB897" s="232"/>
      <c r="AC897" s="232"/>
      <c r="AD897" s="232"/>
      <c r="AE897" s="232"/>
      <c r="AF897" s="232"/>
      <c r="AG897" s="232"/>
      <c r="AH897" s="232"/>
      <c r="AI897" s="232"/>
      <c r="AJ897" s="232"/>
      <c r="AK897" s="232"/>
      <c r="AL897" s="232"/>
      <c r="AM897" s="232"/>
      <c r="AN897" s="232"/>
      <c r="AO897" s="232"/>
      <c r="AP897" s="232"/>
      <c r="AQ897" s="232"/>
      <c r="AR897" s="232"/>
    </row>
    <row r="898" spans="1:44" x14ac:dyDescent="0.2">
      <c r="A898" s="232"/>
      <c r="B898" s="295" t="s">
        <v>1256</v>
      </c>
      <c r="C898" s="296" t="b">
        <f t="shared" si="13"/>
        <v>0</v>
      </c>
      <c r="D898" s="7"/>
      <c r="E898" s="287">
        <v>4.82</v>
      </c>
      <c r="F898" s="287">
        <v>4.82</v>
      </c>
      <c r="G898" s="287">
        <v>4.83</v>
      </c>
      <c r="H898" s="287">
        <v>4.84</v>
      </c>
      <c r="I898" s="287">
        <v>4.83</v>
      </c>
      <c r="J898" s="287">
        <v>4.82</v>
      </c>
      <c r="K898" s="287">
        <v>4.83</v>
      </c>
      <c r="L898" s="287">
        <v>4.8499999999999996</v>
      </c>
      <c r="M898" s="287">
        <v>4.83</v>
      </c>
      <c r="N898" s="288">
        <f>M898*(1+Assumptions!$G$48)</f>
        <v>4.83</v>
      </c>
      <c r="O898" s="288">
        <f>N898*(1+Assumptions!$G$48)</f>
        <v>4.83</v>
      </c>
      <c r="P898" s="288">
        <f>O898*(1+Assumptions!$G$48)</f>
        <v>4.83</v>
      </c>
      <c r="Q898" s="288">
        <f>P898*(1+Assumptions!$G$48)</f>
        <v>4.83</v>
      </c>
      <c r="R898" s="288">
        <f>Q898*(1+Assumptions!$G$48)</f>
        <v>4.83</v>
      </c>
      <c r="S898" s="288">
        <f>R898*(1+Assumptions!$G$48)</f>
        <v>4.83</v>
      </c>
      <c r="T898" s="288">
        <f>S898*(1+Assumptions!$G$48)</f>
        <v>4.83</v>
      </c>
      <c r="U898" s="288">
        <f>T898*(1+Assumptions!$G$48)</f>
        <v>4.83</v>
      </c>
      <c r="V898" s="288">
        <f>U898*(1+Assumptions!$G$48)</f>
        <v>4.83</v>
      </c>
      <c r="W898" s="288">
        <f>V898*(1+Assumptions!$G$48)</f>
        <v>4.83</v>
      </c>
      <c r="X898" s="288">
        <f>W898*(1+Assumptions!$G$48)</f>
        <v>4.83</v>
      </c>
      <c r="Y898" s="232"/>
      <c r="Z898" s="232"/>
      <c r="AA898" s="232"/>
      <c r="AB898" s="232"/>
      <c r="AC898" s="232"/>
      <c r="AD898" s="232"/>
      <c r="AE898" s="232"/>
      <c r="AF898" s="232"/>
      <c r="AG898" s="232"/>
      <c r="AH898" s="232"/>
      <c r="AI898" s="232"/>
      <c r="AJ898" s="232"/>
      <c r="AK898" s="232"/>
      <c r="AL898" s="232"/>
      <c r="AM898" s="232"/>
      <c r="AN898" s="232"/>
      <c r="AO898" s="232"/>
      <c r="AP898" s="232"/>
      <c r="AQ898" s="232"/>
      <c r="AR898" s="232"/>
    </row>
    <row r="899" spans="1:44" x14ac:dyDescent="0.2">
      <c r="A899" s="232"/>
      <c r="B899" s="295" t="s">
        <v>1257</v>
      </c>
      <c r="C899" s="296" t="b">
        <f t="shared" si="13"/>
        <v>0</v>
      </c>
      <c r="D899" s="7"/>
      <c r="E899" s="287">
        <v>4.2899999999999991</v>
      </c>
      <c r="F899" s="287">
        <v>4.3099999999999996</v>
      </c>
      <c r="G899" s="287">
        <v>4.34</v>
      </c>
      <c r="H899" s="287">
        <v>4.3699999999999992</v>
      </c>
      <c r="I899" s="287">
        <v>4.3899999999999997</v>
      </c>
      <c r="J899" s="287">
        <v>4.4000000000000004</v>
      </c>
      <c r="K899" s="287">
        <v>4.4499999999999993</v>
      </c>
      <c r="L899" s="287">
        <v>4.5199999999999996</v>
      </c>
      <c r="M899" s="287">
        <v>4.55</v>
      </c>
      <c r="N899" s="288">
        <f>M899*(1+Assumptions!$G$48)</f>
        <v>4.55</v>
      </c>
      <c r="O899" s="288">
        <f>N899*(1+Assumptions!$G$48)</f>
        <v>4.55</v>
      </c>
      <c r="P899" s="288">
        <f>O899*(1+Assumptions!$G$48)</f>
        <v>4.55</v>
      </c>
      <c r="Q899" s="288">
        <f>P899*(1+Assumptions!$G$48)</f>
        <v>4.55</v>
      </c>
      <c r="R899" s="288">
        <f>Q899*(1+Assumptions!$G$48)</f>
        <v>4.55</v>
      </c>
      <c r="S899" s="288">
        <f>R899*(1+Assumptions!$G$48)</f>
        <v>4.55</v>
      </c>
      <c r="T899" s="288">
        <f>S899*(1+Assumptions!$G$48)</f>
        <v>4.55</v>
      </c>
      <c r="U899" s="288">
        <f>T899*(1+Assumptions!$G$48)</f>
        <v>4.55</v>
      </c>
      <c r="V899" s="288">
        <f>U899*(1+Assumptions!$G$48)</f>
        <v>4.55</v>
      </c>
      <c r="W899" s="288">
        <f>V899*(1+Assumptions!$G$48)</f>
        <v>4.55</v>
      </c>
      <c r="X899" s="288">
        <f>W899*(1+Assumptions!$G$48)</f>
        <v>4.55</v>
      </c>
      <c r="Y899" s="232"/>
      <c r="Z899" s="232"/>
      <c r="AA899" s="232"/>
      <c r="AB899" s="232"/>
      <c r="AC899" s="232"/>
      <c r="AD899" s="232"/>
      <c r="AE899" s="232"/>
      <c r="AF899" s="232"/>
      <c r="AG899" s="232"/>
      <c r="AH899" s="232"/>
      <c r="AI899" s="232"/>
      <c r="AJ899" s="232"/>
      <c r="AK899" s="232"/>
      <c r="AL899" s="232"/>
      <c r="AM899" s="232"/>
      <c r="AN899" s="232"/>
      <c r="AO899" s="232"/>
      <c r="AP899" s="232"/>
      <c r="AQ899" s="232"/>
      <c r="AR899" s="232"/>
    </row>
    <row r="900" spans="1:44" x14ac:dyDescent="0.2">
      <c r="A900" s="232"/>
      <c r="B900" s="295" t="s">
        <v>1258</v>
      </c>
      <c r="C900" s="296" t="b">
        <f t="shared" si="13"/>
        <v>0</v>
      </c>
      <c r="D900" s="7"/>
      <c r="E900" s="287">
        <v>4.71</v>
      </c>
      <c r="F900" s="287">
        <v>4.76</v>
      </c>
      <c r="G900" s="287">
        <v>4.8499999999999996</v>
      </c>
      <c r="H900" s="287">
        <v>4.9000000000000004</v>
      </c>
      <c r="I900" s="287">
        <v>4.91</v>
      </c>
      <c r="J900" s="287">
        <v>4.9400000000000004</v>
      </c>
      <c r="K900" s="287">
        <v>5.0399999999999991</v>
      </c>
      <c r="L900" s="287">
        <v>5.15</v>
      </c>
      <c r="M900" s="287">
        <v>5.1399999999999988</v>
      </c>
      <c r="N900" s="288">
        <f>M900*(1+Assumptions!$G$48)</f>
        <v>5.1399999999999988</v>
      </c>
      <c r="O900" s="288">
        <f>N900*(1+Assumptions!$G$48)</f>
        <v>5.1399999999999988</v>
      </c>
      <c r="P900" s="288">
        <f>O900*(1+Assumptions!$G$48)</f>
        <v>5.1399999999999988</v>
      </c>
      <c r="Q900" s="288">
        <f>P900*(1+Assumptions!$G$48)</f>
        <v>5.1399999999999988</v>
      </c>
      <c r="R900" s="288">
        <f>Q900*(1+Assumptions!$G$48)</f>
        <v>5.1399999999999988</v>
      </c>
      <c r="S900" s="288">
        <f>R900*(1+Assumptions!$G$48)</f>
        <v>5.1399999999999988</v>
      </c>
      <c r="T900" s="288">
        <f>S900*(1+Assumptions!$G$48)</f>
        <v>5.1399999999999988</v>
      </c>
      <c r="U900" s="288">
        <f>T900*(1+Assumptions!$G$48)</f>
        <v>5.1399999999999988</v>
      </c>
      <c r="V900" s="288">
        <f>U900*(1+Assumptions!$G$48)</f>
        <v>5.1399999999999988</v>
      </c>
      <c r="W900" s="288">
        <f>V900*(1+Assumptions!$G$48)</f>
        <v>5.1399999999999988</v>
      </c>
      <c r="X900" s="288">
        <f>W900*(1+Assumptions!$G$48)</f>
        <v>5.1399999999999988</v>
      </c>
      <c r="Y900" s="232"/>
      <c r="Z900" s="232"/>
      <c r="AA900" s="232"/>
      <c r="AB900" s="232"/>
      <c r="AC900" s="232"/>
      <c r="AD900" s="232"/>
      <c r="AE900" s="232"/>
      <c r="AF900" s="232"/>
      <c r="AG900" s="232"/>
      <c r="AH900" s="232"/>
      <c r="AI900" s="232"/>
      <c r="AJ900" s="232"/>
      <c r="AK900" s="232"/>
      <c r="AL900" s="232"/>
      <c r="AM900" s="232"/>
      <c r="AN900" s="232"/>
      <c r="AO900" s="232"/>
      <c r="AP900" s="232"/>
      <c r="AQ900" s="232"/>
      <c r="AR900" s="232"/>
    </row>
    <row r="901" spans="1:44" x14ac:dyDescent="0.2">
      <c r="A901" s="232"/>
      <c r="B901" s="295" t="s">
        <v>1259</v>
      </c>
      <c r="C901" s="296" t="b">
        <f t="shared" si="13"/>
        <v>0</v>
      </c>
      <c r="D901" s="7"/>
      <c r="E901" s="287">
        <v>4.18</v>
      </c>
      <c r="F901" s="287">
        <v>4.1500000000000004</v>
      </c>
      <c r="G901" s="287">
        <v>4.12</v>
      </c>
      <c r="H901" s="287">
        <v>4.0999999999999996</v>
      </c>
      <c r="I901" s="287">
        <v>4.07</v>
      </c>
      <c r="J901" s="287">
        <v>4.0499999999999989</v>
      </c>
      <c r="K901" s="287">
        <v>4.04</v>
      </c>
      <c r="L901" s="287">
        <v>4.04</v>
      </c>
      <c r="M901" s="287">
        <v>4.04</v>
      </c>
      <c r="N901" s="288">
        <f>M901*(1+Assumptions!$G$48)</f>
        <v>4.04</v>
      </c>
      <c r="O901" s="288">
        <f>N901*(1+Assumptions!$G$48)</f>
        <v>4.04</v>
      </c>
      <c r="P901" s="288">
        <f>O901*(1+Assumptions!$G$48)</f>
        <v>4.04</v>
      </c>
      <c r="Q901" s="288">
        <f>P901*(1+Assumptions!$G$48)</f>
        <v>4.04</v>
      </c>
      <c r="R901" s="288">
        <f>Q901*(1+Assumptions!$G$48)</f>
        <v>4.04</v>
      </c>
      <c r="S901" s="288">
        <f>R901*(1+Assumptions!$G$48)</f>
        <v>4.04</v>
      </c>
      <c r="T901" s="288">
        <f>S901*(1+Assumptions!$G$48)</f>
        <v>4.04</v>
      </c>
      <c r="U901" s="288">
        <f>T901*(1+Assumptions!$G$48)</f>
        <v>4.04</v>
      </c>
      <c r="V901" s="288">
        <f>U901*(1+Assumptions!$G$48)</f>
        <v>4.04</v>
      </c>
      <c r="W901" s="288">
        <f>V901*(1+Assumptions!$G$48)</f>
        <v>4.04</v>
      </c>
      <c r="X901" s="288">
        <f>W901*(1+Assumptions!$G$48)</f>
        <v>4.04</v>
      </c>
      <c r="Y901" s="232"/>
      <c r="Z901" s="232"/>
      <c r="AA901" s="232"/>
      <c r="AB901" s="232"/>
      <c r="AC901" s="232"/>
      <c r="AD901" s="232"/>
      <c r="AE901" s="232"/>
      <c r="AF901" s="232"/>
      <c r="AG901" s="232"/>
      <c r="AH901" s="232"/>
      <c r="AI901" s="232"/>
      <c r="AJ901" s="232"/>
      <c r="AK901" s="232"/>
      <c r="AL901" s="232"/>
      <c r="AM901" s="232"/>
      <c r="AN901" s="232"/>
      <c r="AO901" s="232"/>
      <c r="AP901" s="232"/>
      <c r="AQ901" s="232"/>
      <c r="AR901" s="232"/>
    </row>
    <row r="902" spans="1:44" x14ac:dyDescent="0.2">
      <c r="A902" s="232"/>
      <c r="B902" s="295" t="s">
        <v>1260</v>
      </c>
      <c r="C902" s="296" t="b">
        <f t="shared" si="13"/>
        <v>0</v>
      </c>
      <c r="D902" s="7"/>
      <c r="E902" s="287">
        <v>3.01</v>
      </c>
      <c r="F902" s="287">
        <v>3.05</v>
      </c>
      <c r="G902" s="287">
        <v>3.0699999999999994</v>
      </c>
      <c r="H902" s="287">
        <v>3.1099999999999994</v>
      </c>
      <c r="I902" s="287">
        <v>3.1199999999999997</v>
      </c>
      <c r="J902" s="287">
        <v>3.13</v>
      </c>
      <c r="K902" s="287">
        <v>3.1599999999999997</v>
      </c>
      <c r="L902" s="287">
        <v>3.21</v>
      </c>
      <c r="M902" s="287">
        <v>3.25</v>
      </c>
      <c r="N902" s="288">
        <f>M902*(1+Assumptions!$G$48)</f>
        <v>3.25</v>
      </c>
      <c r="O902" s="288">
        <f>N902*(1+Assumptions!$G$48)</f>
        <v>3.25</v>
      </c>
      <c r="P902" s="288">
        <f>O902*(1+Assumptions!$G$48)</f>
        <v>3.25</v>
      </c>
      <c r="Q902" s="288">
        <f>P902*(1+Assumptions!$G$48)</f>
        <v>3.25</v>
      </c>
      <c r="R902" s="288">
        <f>Q902*(1+Assumptions!$G$48)</f>
        <v>3.25</v>
      </c>
      <c r="S902" s="288">
        <f>R902*(1+Assumptions!$G$48)</f>
        <v>3.25</v>
      </c>
      <c r="T902" s="288">
        <f>S902*(1+Assumptions!$G$48)</f>
        <v>3.25</v>
      </c>
      <c r="U902" s="288">
        <f>T902*(1+Assumptions!$G$48)</f>
        <v>3.25</v>
      </c>
      <c r="V902" s="288">
        <f>U902*(1+Assumptions!$G$48)</f>
        <v>3.25</v>
      </c>
      <c r="W902" s="288">
        <f>V902*(1+Assumptions!$G$48)</f>
        <v>3.25</v>
      </c>
      <c r="X902" s="288">
        <f>W902*(1+Assumptions!$G$48)</f>
        <v>3.25</v>
      </c>
      <c r="Y902" s="232"/>
      <c r="Z902" s="232"/>
      <c r="AA902" s="232"/>
      <c r="AB902" s="232"/>
      <c r="AC902" s="232"/>
      <c r="AD902" s="232"/>
      <c r="AE902" s="232"/>
      <c r="AF902" s="232"/>
      <c r="AG902" s="232"/>
      <c r="AH902" s="232"/>
      <c r="AI902" s="232"/>
      <c r="AJ902" s="232"/>
      <c r="AK902" s="232"/>
      <c r="AL902" s="232"/>
      <c r="AM902" s="232"/>
      <c r="AN902" s="232"/>
      <c r="AO902" s="232"/>
      <c r="AP902" s="232"/>
      <c r="AQ902" s="232"/>
      <c r="AR902" s="232"/>
    </row>
    <row r="903" spans="1:44" x14ac:dyDescent="0.2">
      <c r="A903" s="232"/>
      <c r="B903" s="295" t="s">
        <v>1261</v>
      </c>
      <c r="C903" s="296" t="b">
        <f t="shared" si="13"/>
        <v>0</v>
      </c>
      <c r="D903" s="7"/>
      <c r="E903" s="287">
        <v>3.4299999999999997</v>
      </c>
      <c r="F903" s="287">
        <v>3.41</v>
      </c>
      <c r="G903" s="287">
        <v>3.3899999999999997</v>
      </c>
      <c r="H903" s="287">
        <v>3.37</v>
      </c>
      <c r="I903" s="287">
        <v>3.3499999999999996</v>
      </c>
      <c r="J903" s="287">
        <v>3.33</v>
      </c>
      <c r="K903" s="287">
        <v>3.32</v>
      </c>
      <c r="L903" s="287">
        <v>3.32</v>
      </c>
      <c r="M903" s="287">
        <v>3.32</v>
      </c>
      <c r="N903" s="288">
        <f>M903*(1+Assumptions!$G$48)</f>
        <v>3.32</v>
      </c>
      <c r="O903" s="288">
        <f>N903*(1+Assumptions!$G$48)</f>
        <v>3.32</v>
      </c>
      <c r="P903" s="288">
        <f>O903*(1+Assumptions!$G$48)</f>
        <v>3.32</v>
      </c>
      <c r="Q903" s="288">
        <f>P903*(1+Assumptions!$G$48)</f>
        <v>3.32</v>
      </c>
      <c r="R903" s="288">
        <f>Q903*(1+Assumptions!$G$48)</f>
        <v>3.32</v>
      </c>
      <c r="S903" s="288">
        <f>R903*(1+Assumptions!$G$48)</f>
        <v>3.32</v>
      </c>
      <c r="T903" s="288">
        <f>S903*(1+Assumptions!$G$48)</f>
        <v>3.32</v>
      </c>
      <c r="U903" s="288">
        <f>T903*(1+Assumptions!$G$48)</f>
        <v>3.32</v>
      </c>
      <c r="V903" s="288">
        <f>U903*(1+Assumptions!$G$48)</f>
        <v>3.32</v>
      </c>
      <c r="W903" s="288">
        <f>V903*(1+Assumptions!$G$48)</f>
        <v>3.32</v>
      </c>
      <c r="X903" s="288">
        <f>W903*(1+Assumptions!$G$48)</f>
        <v>3.32</v>
      </c>
      <c r="Y903" s="232"/>
      <c r="Z903" s="232"/>
      <c r="AA903" s="232"/>
      <c r="AB903" s="232"/>
      <c r="AC903" s="232"/>
      <c r="AD903" s="232"/>
      <c r="AE903" s="232"/>
      <c r="AF903" s="232"/>
      <c r="AG903" s="232"/>
      <c r="AH903" s="232"/>
      <c r="AI903" s="232"/>
      <c r="AJ903" s="232"/>
      <c r="AK903" s="232"/>
      <c r="AL903" s="232"/>
      <c r="AM903" s="232"/>
      <c r="AN903" s="232"/>
      <c r="AO903" s="232"/>
      <c r="AP903" s="232"/>
      <c r="AQ903" s="232"/>
      <c r="AR903" s="232"/>
    </row>
    <row r="904" spans="1:44" x14ac:dyDescent="0.2">
      <c r="A904" s="232"/>
      <c r="B904" s="295" t="s">
        <v>1262</v>
      </c>
      <c r="C904" s="296" t="b">
        <f t="shared" si="13"/>
        <v>0</v>
      </c>
      <c r="D904" s="7"/>
      <c r="E904" s="287">
        <v>1.77</v>
      </c>
      <c r="F904" s="287">
        <v>1.8</v>
      </c>
      <c r="G904" s="287">
        <v>1.82</v>
      </c>
      <c r="H904" s="287">
        <v>1.86</v>
      </c>
      <c r="I904" s="287">
        <v>1.89</v>
      </c>
      <c r="J904" s="287">
        <v>1.92</v>
      </c>
      <c r="K904" s="287">
        <v>1.97</v>
      </c>
      <c r="L904" s="287">
        <v>2.02</v>
      </c>
      <c r="M904" s="287">
        <v>2.0699999999999998</v>
      </c>
      <c r="N904" s="288">
        <f>M904*(1+Assumptions!$G$48)</f>
        <v>2.0699999999999998</v>
      </c>
      <c r="O904" s="288">
        <f>N904*(1+Assumptions!$G$48)</f>
        <v>2.0699999999999998</v>
      </c>
      <c r="P904" s="288">
        <f>O904*(1+Assumptions!$G$48)</f>
        <v>2.0699999999999998</v>
      </c>
      <c r="Q904" s="288">
        <f>P904*(1+Assumptions!$G$48)</f>
        <v>2.0699999999999998</v>
      </c>
      <c r="R904" s="288">
        <f>Q904*(1+Assumptions!$G$48)</f>
        <v>2.0699999999999998</v>
      </c>
      <c r="S904" s="288">
        <f>R904*(1+Assumptions!$G$48)</f>
        <v>2.0699999999999998</v>
      </c>
      <c r="T904" s="288">
        <f>S904*(1+Assumptions!$G$48)</f>
        <v>2.0699999999999998</v>
      </c>
      <c r="U904" s="288">
        <f>T904*(1+Assumptions!$G$48)</f>
        <v>2.0699999999999998</v>
      </c>
      <c r="V904" s="288">
        <f>U904*(1+Assumptions!$G$48)</f>
        <v>2.0699999999999998</v>
      </c>
      <c r="W904" s="288">
        <f>V904*(1+Assumptions!$G$48)</f>
        <v>2.0699999999999998</v>
      </c>
      <c r="X904" s="288">
        <f>W904*(1+Assumptions!$G$48)</f>
        <v>2.0699999999999998</v>
      </c>
      <c r="Y904" s="232"/>
      <c r="Z904" s="232"/>
      <c r="AA904" s="232"/>
      <c r="AB904" s="232"/>
      <c r="AC904" s="232"/>
      <c r="AD904" s="232"/>
      <c r="AE904" s="232"/>
      <c r="AF904" s="232"/>
      <c r="AG904" s="232"/>
      <c r="AH904" s="232"/>
      <c r="AI904" s="232"/>
      <c r="AJ904" s="232"/>
      <c r="AK904" s="232"/>
      <c r="AL904" s="232"/>
      <c r="AM904" s="232"/>
      <c r="AN904" s="232"/>
      <c r="AO904" s="232"/>
      <c r="AP904" s="232"/>
      <c r="AQ904" s="232"/>
      <c r="AR904" s="232"/>
    </row>
    <row r="905" spans="1:44" x14ac:dyDescent="0.2">
      <c r="A905" s="232"/>
      <c r="B905" s="295" t="s">
        <v>1263</v>
      </c>
      <c r="C905" s="296" t="b">
        <f t="shared" si="13"/>
        <v>0</v>
      </c>
      <c r="D905" s="7"/>
      <c r="E905" s="287">
        <v>3.1799999999999997</v>
      </c>
      <c r="F905" s="287">
        <v>3.28</v>
      </c>
      <c r="G905" s="287">
        <v>3.3899999999999997</v>
      </c>
      <c r="H905" s="287">
        <v>3.48</v>
      </c>
      <c r="I905" s="287">
        <v>3.5699999999999994</v>
      </c>
      <c r="J905" s="287">
        <v>3.66</v>
      </c>
      <c r="K905" s="287">
        <v>3.76</v>
      </c>
      <c r="L905" s="287">
        <v>3.86</v>
      </c>
      <c r="M905" s="287">
        <v>3.96</v>
      </c>
      <c r="N905" s="288">
        <f>M905*(1+Assumptions!$G$48)</f>
        <v>3.96</v>
      </c>
      <c r="O905" s="288">
        <f>N905*(1+Assumptions!$G$48)</f>
        <v>3.96</v>
      </c>
      <c r="P905" s="288">
        <f>O905*(1+Assumptions!$G$48)</f>
        <v>3.96</v>
      </c>
      <c r="Q905" s="288">
        <f>P905*(1+Assumptions!$G$48)</f>
        <v>3.96</v>
      </c>
      <c r="R905" s="288">
        <f>Q905*(1+Assumptions!$G$48)</f>
        <v>3.96</v>
      </c>
      <c r="S905" s="288">
        <f>R905*(1+Assumptions!$G$48)</f>
        <v>3.96</v>
      </c>
      <c r="T905" s="288">
        <f>S905*(1+Assumptions!$G$48)</f>
        <v>3.96</v>
      </c>
      <c r="U905" s="288">
        <f>T905*(1+Assumptions!$G$48)</f>
        <v>3.96</v>
      </c>
      <c r="V905" s="288">
        <f>U905*(1+Assumptions!$G$48)</f>
        <v>3.96</v>
      </c>
      <c r="W905" s="288">
        <f>V905*(1+Assumptions!$G$48)</f>
        <v>3.96</v>
      </c>
      <c r="X905" s="288">
        <f>W905*(1+Assumptions!$G$48)</f>
        <v>3.96</v>
      </c>
      <c r="Y905" s="232"/>
      <c r="Z905" s="232"/>
      <c r="AA905" s="232"/>
      <c r="AB905" s="232"/>
      <c r="AC905" s="232"/>
      <c r="AD905" s="232"/>
      <c r="AE905" s="232"/>
      <c r="AF905" s="232"/>
      <c r="AG905" s="232"/>
      <c r="AH905" s="232"/>
      <c r="AI905" s="232"/>
      <c r="AJ905" s="232"/>
      <c r="AK905" s="232"/>
      <c r="AL905" s="232"/>
      <c r="AM905" s="232"/>
      <c r="AN905" s="232"/>
      <c r="AO905" s="232"/>
      <c r="AP905" s="232"/>
      <c r="AQ905" s="232"/>
      <c r="AR905" s="232"/>
    </row>
    <row r="906" spans="1:44" x14ac:dyDescent="0.2">
      <c r="A906" s="232"/>
      <c r="B906" s="295" t="s">
        <v>1264</v>
      </c>
      <c r="C906" s="296" t="b">
        <f t="shared" ref="C906:C969" si="14">MID(B906,3,2)="TS"</f>
        <v>0</v>
      </c>
      <c r="D906" s="7"/>
      <c r="E906" s="287">
        <v>2.46</v>
      </c>
      <c r="F906" s="287">
        <v>2.54</v>
      </c>
      <c r="G906" s="287">
        <v>2.6099999999999994</v>
      </c>
      <c r="H906" s="287">
        <v>2.6899999999999995</v>
      </c>
      <c r="I906" s="287">
        <v>2.75</v>
      </c>
      <c r="J906" s="287">
        <v>2.82</v>
      </c>
      <c r="K906" s="287">
        <v>2.89</v>
      </c>
      <c r="L906" s="287">
        <v>2.97</v>
      </c>
      <c r="M906" s="287">
        <v>3.05</v>
      </c>
      <c r="N906" s="288">
        <f>M906*(1+Assumptions!$G$48)</f>
        <v>3.05</v>
      </c>
      <c r="O906" s="288">
        <f>N906*(1+Assumptions!$G$48)</f>
        <v>3.05</v>
      </c>
      <c r="P906" s="288">
        <f>O906*(1+Assumptions!$G$48)</f>
        <v>3.05</v>
      </c>
      <c r="Q906" s="288">
        <f>P906*(1+Assumptions!$G$48)</f>
        <v>3.05</v>
      </c>
      <c r="R906" s="288">
        <f>Q906*(1+Assumptions!$G$48)</f>
        <v>3.05</v>
      </c>
      <c r="S906" s="288">
        <f>R906*(1+Assumptions!$G$48)</f>
        <v>3.05</v>
      </c>
      <c r="T906" s="288">
        <f>S906*(1+Assumptions!$G$48)</f>
        <v>3.05</v>
      </c>
      <c r="U906" s="288">
        <f>T906*(1+Assumptions!$G$48)</f>
        <v>3.05</v>
      </c>
      <c r="V906" s="288">
        <f>U906*(1+Assumptions!$G$48)</f>
        <v>3.05</v>
      </c>
      <c r="W906" s="288">
        <f>V906*(1+Assumptions!$G$48)</f>
        <v>3.05</v>
      </c>
      <c r="X906" s="288">
        <f>W906*(1+Assumptions!$G$48)</f>
        <v>3.05</v>
      </c>
      <c r="Y906" s="232"/>
      <c r="Z906" s="232"/>
      <c r="AA906" s="232"/>
      <c r="AB906" s="232"/>
      <c r="AC906" s="232"/>
      <c r="AD906" s="232"/>
      <c r="AE906" s="232"/>
      <c r="AF906" s="232"/>
      <c r="AG906" s="232"/>
      <c r="AH906" s="232"/>
      <c r="AI906" s="232"/>
      <c r="AJ906" s="232"/>
      <c r="AK906" s="232"/>
      <c r="AL906" s="232"/>
      <c r="AM906" s="232"/>
      <c r="AN906" s="232"/>
      <c r="AO906" s="232"/>
      <c r="AP906" s="232"/>
      <c r="AQ906" s="232"/>
      <c r="AR906" s="232"/>
    </row>
    <row r="907" spans="1:44" x14ac:dyDescent="0.2">
      <c r="A907" s="232"/>
      <c r="B907" s="295" t="s">
        <v>1265</v>
      </c>
      <c r="C907" s="296" t="b">
        <f t="shared" si="14"/>
        <v>0</v>
      </c>
      <c r="D907" s="7"/>
      <c r="E907" s="287">
        <v>2.78</v>
      </c>
      <c r="F907" s="287">
        <v>2.83</v>
      </c>
      <c r="G907" s="287">
        <v>2.88</v>
      </c>
      <c r="H907" s="287">
        <v>2.93</v>
      </c>
      <c r="I907" s="287">
        <v>2.97</v>
      </c>
      <c r="J907" s="287">
        <v>3.01</v>
      </c>
      <c r="K907" s="287">
        <v>3.0599999999999996</v>
      </c>
      <c r="L907" s="287">
        <v>3.1199999999999997</v>
      </c>
      <c r="M907" s="287">
        <v>3.17</v>
      </c>
      <c r="N907" s="288">
        <f>M907*(1+Assumptions!$G$48)</f>
        <v>3.17</v>
      </c>
      <c r="O907" s="288">
        <f>N907*(1+Assumptions!$G$48)</f>
        <v>3.17</v>
      </c>
      <c r="P907" s="288">
        <f>O907*(1+Assumptions!$G$48)</f>
        <v>3.17</v>
      </c>
      <c r="Q907" s="288">
        <f>P907*(1+Assumptions!$G$48)</f>
        <v>3.17</v>
      </c>
      <c r="R907" s="288">
        <f>Q907*(1+Assumptions!$G$48)</f>
        <v>3.17</v>
      </c>
      <c r="S907" s="288">
        <f>R907*(1+Assumptions!$G$48)</f>
        <v>3.17</v>
      </c>
      <c r="T907" s="288">
        <f>S907*(1+Assumptions!$G$48)</f>
        <v>3.17</v>
      </c>
      <c r="U907" s="288">
        <f>T907*(1+Assumptions!$G$48)</f>
        <v>3.17</v>
      </c>
      <c r="V907" s="288">
        <f>U907*(1+Assumptions!$G$48)</f>
        <v>3.17</v>
      </c>
      <c r="W907" s="288">
        <f>V907*(1+Assumptions!$G$48)</f>
        <v>3.17</v>
      </c>
      <c r="X907" s="288">
        <f>W907*(1+Assumptions!$G$48)</f>
        <v>3.17</v>
      </c>
      <c r="Y907" s="232"/>
      <c r="Z907" s="232"/>
      <c r="AA907" s="232"/>
      <c r="AB907" s="232"/>
      <c r="AC907" s="232"/>
      <c r="AD907" s="232"/>
      <c r="AE907" s="232"/>
      <c r="AF907" s="232"/>
      <c r="AG907" s="232"/>
      <c r="AH907" s="232"/>
      <c r="AI907" s="232"/>
      <c r="AJ907" s="232"/>
      <c r="AK907" s="232"/>
      <c r="AL907" s="232"/>
      <c r="AM907" s="232"/>
      <c r="AN907" s="232"/>
      <c r="AO907" s="232"/>
      <c r="AP907" s="232"/>
      <c r="AQ907" s="232"/>
      <c r="AR907" s="232"/>
    </row>
    <row r="908" spans="1:44" x14ac:dyDescent="0.2">
      <c r="A908" s="232"/>
      <c r="B908" s="295" t="s">
        <v>1266</v>
      </c>
      <c r="C908" s="296" t="b">
        <f t="shared" si="14"/>
        <v>0</v>
      </c>
      <c r="D908" s="7"/>
      <c r="E908" s="287">
        <v>5.49</v>
      </c>
      <c r="F908" s="287">
        <v>5.58</v>
      </c>
      <c r="G908" s="287">
        <v>5.67</v>
      </c>
      <c r="H908" s="287">
        <v>5.76</v>
      </c>
      <c r="I908" s="287">
        <v>5.8299999999999992</v>
      </c>
      <c r="J908" s="287">
        <v>5.9</v>
      </c>
      <c r="K908" s="287">
        <v>5.9999999999999991</v>
      </c>
      <c r="L908" s="287">
        <v>6.11</v>
      </c>
      <c r="M908" s="287">
        <v>6.1999999999999993</v>
      </c>
      <c r="N908" s="288">
        <f>M908*(1+Assumptions!$G$48)</f>
        <v>6.1999999999999993</v>
      </c>
      <c r="O908" s="288">
        <f>N908*(1+Assumptions!$G$48)</f>
        <v>6.1999999999999993</v>
      </c>
      <c r="P908" s="288">
        <f>O908*(1+Assumptions!$G$48)</f>
        <v>6.1999999999999993</v>
      </c>
      <c r="Q908" s="288">
        <f>P908*(1+Assumptions!$G$48)</f>
        <v>6.1999999999999993</v>
      </c>
      <c r="R908" s="288">
        <f>Q908*(1+Assumptions!$G$48)</f>
        <v>6.1999999999999993</v>
      </c>
      <c r="S908" s="288">
        <f>R908*(1+Assumptions!$G$48)</f>
        <v>6.1999999999999993</v>
      </c>
      <c r="T908" s="288">
        <f>S908*(1+Assumptions!$G$48)</f>
        <v>6.1999999999999993</v>
      </c>
      <c r="U908" s="288">
        <f>T908*(1+Assumptions!$G$48)</f>
        <v>6.1999999999999993</v>
      </c>
      <c r="V908" s="288">
        <f>U908*(1+Assumptions!$G$48)</f>
        <v>6.1999999999999993</v>
      </c>
      <c r="W908" s="288">
        <f>V908*(1+Assumptions!$G$48)</f>
        <v>6.1999999999999993</v>
      </c>
      <c r="X908" s="288">
        <f>W908*(1+Assumptions!$G$48)</f>
        <v>6.1999999999999993</v>
      </c>
      <c r="Y908" s="232"/>
      <c r="Z908" s="232"/>
      <c r="AA908" s="232"/>
      <c r="AB908" s="232"/>
      <c r="AC908" s="232"/>
      <c r="AD908" s="232"/>
      <c r="AE908" s="232"/>
      <c r="AF908" s="232"/>
      <c r="AG908" s="232"/>
      <c r="AH908" s="232"/>
      <c r="AI908" s="232"/>
      <c r="AJ908" s="232"/>
      <c r="AK908" s="232"/>
      <c r="AL908" s="232"/>
      <c r="AM908" s="232"/>
      <c r="AN908" s="232"/>
      <c r="AO908" s="232"/>
      <c r="AP908" s="232"/>
      <c r="AQ908" s="232"/>
      <c r="AR908" s="232"/>
    </row>
    <row r="909" spans="1:44" x14ac:dyDescent="0.2">
      <c r="A909" s="232"/>
      <c r="B909" s="295" t="s">
        <v>1267</v>
      </c>
      <c r="C909" s="296" t="b">
        <f t="shared" si="14"/>
        <v>0</v>
      </c>
      <c r="D909" s="7"/>
      <c r="E909" s="287">
        <v>1.96</v>
      </c>
      <c r="F909" s="287">
        <v>1.98</v>
      </c>
      <c r="G909" s="287">
        <v>2</v>
      </c>
      <c r="H909" s="287">
        <v>2.02</v>
      </c>
      <c r="I909" s="287">
        <v>2.04</v>
      </c>
      <c r="J909" s="287">
        <v>2.06</v>
      </c>
      <c r="K909" s="287">
        <v>2.08</v>
      </c>
      <c r="L909" s="287">
        <v>2.11</v>
      </c>
      <c r="M909" s="287">
        <v>2.13</v>
      </c>
      <c r="N909" s="288">
        <f>M909*(1+Assumptions!$G$48)</f>
        <v>2.13</v>
      </c>
      <c r="O909" s="288">
        <f>N909*(1+Assumptions!$G$48)</f>
        <v>2.13</v>
      </c>
      <c r="P909" s="288">
        <f>O909*(1+Assumptions!$G$48)</f>
        <v>2.13</v>
      </c>
      <c r="Q909" s="288">
        <f>P909*(1+Assumptions!$G$48)</f>
        <v>2.13</v>
      </c>
      <c r="R909" s="288">
        <f>Q909*(1+Assumptions!$G$48)</f>
        <v>2.13</v>
      </c>
      <c r="S909" s="288">
        <f>R909*(1+Assumptions!$G$48)</f>
        <v>2.13</v>
      </c>
      <c r="T909" s="288">
        <f>S909*(1+Assumptions!$G$48)</f>
        <v>2.13</v>
      </c>
      <c r="U909" s="288">
        <f>T909*(1+Assumptions!$G$48)</f>
        <v>2.13</v>
      </c>
      <c r="V909" s="288">
        <f>U909*(1+Assumptions!$G$48)</f>
        <v>2.13</v>
      </c>
      <c r="W909" s="288">
        <f>V909*(1+Assumptions!$G$48)</f>
        <v>2.13</v>
      </c>
      <c r="X909" s="288">
        <f>W909*(1+Assumptions!$G$48)</f>
        <v>2.13</v>
      </c>
      <c r="Y909" s="232"/>
      <c r="Z909" s="232"/>
      <c r="AA909" s="232"/>
      <c r="AB909" s="232"/>
      <c r="AC909" s="232"/>
      <c r="AD909" s="232"/>
      <c r="AE909" s="232"/>
      <c r="AF909" s="232"/>
      <c r="AG909" s="232"/>
      <c r="AH909" s="232"/>
      <c r="AI909" s="232"/>
      <c r="AJ909" s="232"/>
      <c r="AK909" s="232"/>
      <c r="AL909" s="232"/>
      <c r="AM909" s="232"/>
      <c r="AN909" s="232"/>
      <c r="AO909" s="232"/>
      <c r="AP909" s="232"/>
      <c r="AQ909" s="232"/>
      <c r="AR909" s="232"/>
    </row>
    <row r="910" spans="1:44" x14ac:dyDescent="0.2">
      <c r="A910" s="232"/>
      <c r="B910" s="295" t="s">
        <v>1268</v>
      </c>
      <c r="C910" s="296" t="b">
        <f t="shared" si="14"/>
        <v>0</v>
      </c>
      <c r="D910" s="7"/>
      <c r="E910" s="287">
        <v>3.28</v>
      </c>
      <c r="F910" s="287">
        <v>3.32</v>
      </c>
      <c r="G910" s="287">
        <v>3.36</v>
      </c>
      <c r="H910" s="287">
        <v>3.3899999999999997</v>
      </c>
      <c r="I910" s="287">
        <v>3.41</v>
      </c>
      <c r="J910" s="287">
        <v>3.44</v>
      </c>
      <c r="K910" s="287">
        <v>3.49</v>
      </c>
      <c r="L910" s="287">
        <v>3.54</v>
      </c>
      <c r="M910" s="287">
        <v>3.5699999999999994</v>
      </c>
      <c r="N910" s="288">
        <f>M910*(1+Assumptions!$G$48)</f>
        <v>3.5699999999999994</v>
      </c>
      <c r="O910" s="288">
        <f>N910*(1+Assumptions!$G$48)</f>
        <v>3.5699999999999994</v>
      </c>
      <c r="P910" s="288">
        <f>O910*(1+Assumptions!$G$48)</f>
        <v>3.5699999999999994</v>
      </c>
      <c r="Q910" s="288">
        <f>P910*(1+Assumptions!$G$48)</f>
        <v>3.5699999999999994</v>
      </c>
      <c r="R910" s="288">
        <f>Q910*(1+Assumptions!$G$48)</f>
        <v>3.5699999999999994</v>
      </c>
      <c r="S910" s="288">
        <f>R910*(1+Assumptions!$G$48)</f>
        <v>3.5699999999999994</v>
      </c>
      <c r="T910" s="288">
        <f>S910*(1+Assumptions!$G$48)</f>
        <v>3.5699999999999994</v>
      </c>
      <c r="U910" s="288">
        <f>T910*(1+Assumptions!$G$48)</f>
        <v>3.5699999999999994</v>
      </c>
      <c r="V910" s="288">
        <f>U910*(1+Assumptions!$G$48)</f>
        <v>3.5699999999999994</v>
      </c>
      <c r="W910" s="288">
        <f>V910*(1+Assumptions!$G$48)</f>
        <v>3.5699999999999994</v>
      </c>
      <c r="X910" s="288">
        <f>W910*(1+Assumptions!$G$48)</f>
        <v>3.5699999999999994</v>
      </c>
      <c r="Y910" s="232"/>
      <c r="Z910" s="232"/>
      <c r="AA910" s="232"/>
      <c r="AB910" s="232"/>
      <c r="AC910" s="232"/>
      <c r="AD910" s="232"/>
      <c r="AE910" s="232"/>
      <c r="AF910" s="232"/>
      <c r="AG910" s="232"/>
      <c r="AH910" s="232"/>
      <c r="AI910" s="232"/>
      <c r="AJ910" s="232"/>
      <c r="AK910" s="232"/>
      <c r="AL910" s="232"/>
      <c r="AM910" s="232"/>
      <c r="AN910" s="232"/>
      <c r="AO910" s="232"/>
      <c r="AP910" s="232"/>
      <c r="AQ910" s="232"/>
      <c r="AR910" s="232"/>
    </row>
    <row r="911" spans="1:44" x14ac:dyDescent="0.2">
      <c r="A911" s="232"/>
      <c r="B911" s="295" t="s">
        <v>1269</v>
      </c>
      <c r="C911" s="296" t="b">
        <f t="shared" si="14"/>
        <v>0</v>
      </c>
      <c r="D911" s="7"/>
      <c r="E911" s="287">
        <v>4.5599999999999996</v>
      </c>
      <c r="F911" s="287">
        <v>4.71</v>
      </c>
      <c r="G911" s="287">
        <v>4.87</v>
      </c>
      <c r="H911" s="287">
        <v>5.0199999999999996</v>
      </c>
      <c r="I911" s="287">
        <v>5.15</v>
      </c>
      <c r="J911" s="287">
        <v>5.2799999999999994</v>
      </c>
      <c r="K911" s="287">
        <v>5.43</v>
      </c>
      <c r="L911" s="287">
        <v>5.59</v>
      </c>
      <c r="M911" s="287">
        <v>5.73</v>
      </c>
      <c r="N911" s="288">
        <f>M911*(1+Assumptions!$G$48)</f>
        <v>5.73</v>
      </c>
      <c r="O911" s="288">
        <f>N911*(1+Assumptions!$G$48)</f>
        <v>5.73</v>
      </c>
      <c r="P911" s="288">
        <f>O911*(1+Assumptions!$G$48)</f>
        <v>5.73</v>
      </c>
      <c r="Q911" s="288">
        <f>P911*(1+Assumptions!$G$48)</f>
        <v>5.73</v>
      </c>
      <c r="R911" s="288">
        <f>Q911*(1+Assumptions!$G$48)</f>
        <v>5.73</v>
      </c>
      <c r="S911" s="288">
        <f>R911*(1+Assumptions!$G$48)</f>
        <v>5.73</v>
      </c>
      <c r="T911" s="288">
        <f>S911*(1+Assumptions!$G$48)</f>
        <v>5.73</v>
      </c>
      <c r="U911" s="288">
        <f>T911*(1+Assumptions!$G$48)</f>
        <v>5.73</v>
      </c>
      <c r="V911" s="288">
        <f>U911*(1+Assumptions!$G$48)</f>
        <v>5.73</v>
      </c>
      <c r="W911" s="288">
        <f>V911*(1+Assumptions!$G$48)</f>
        <v>5.73</v>
      </c>
      <c r="X911" s="288">
        <f>W911*(1+Assumptions!$G$48)</f>
        <v>5.73</v>
      </c>
      <c r="Y911" s="232"/>
      <c r="Z911" s="232"/>
      <c r="AA911" s="232"/>
      <c r="AB911" s="232"/>
      <c r="AC911" s="232"/>
      <c r="AD911" s="232"/>
      <c r="AE911" s="232"/>
      <c r="AF911" s="232"/>
      <c r="AG911" s="232"/>
      <c r="AH911" s="232"/>
      <c r="AI911" s="232"/>
      <c r="AJ911" s="232"/>
      <c r="AK911" s="232"/>
      <c r="AL911" s="232"/>
      <c r="AM911" s="232"/>
      <c r="AN911" s="232"/>
      <c r="AO911" s="232"/>
      <c r="AP911" s="232"/>
      <c r="AQ911" s="232"/>
      <c r="AR911" s="232"/>
    </row>
    <row r="912" spans="1:44" x14ac:dyDescent="0.2">
      <c r="A912" s="232"/>
      <c r="B912" s="295" t="s">
        <v>1270</v>
      </c>
      <c r="C912" s="296" t="b">
        <f t="shared" si="14"/>
        <v>0</v>
      </c>
      <c r="D912" s="7"/>
      <c r="E912" s="287">
        <v>1.5799999999999998</v>
      </c>
      <c r="F912" s="287">
        <v>1.5899999999999999</v>
      </c>
      <c r="G912" s="287">
        <v>1.5999999999999999</v>
      </c>
      <c r="H912" s="287">
        <v>1.6199999999999999</v>
      </c>
      <c r="I912" s="287">
        <v>1.6299999999999997</v>
      </c>
      <c r="J912" s="287">
        <v>1.64</v>
      </c>
      <c r="K912" s="287">
        <v>1.6499999999999997</v>
      </c>
      <c r="L912" s="287">
        <v>1.67</v>
      </c>
      <c r="M912" s="287">
        <v>1.69</v>
      </c>
      <c r="N912" s="288">
        <f>M912*(1+Assumptions!$G$48)</f>
        <v>1.69</v>
      </c>
      <c r="O912" s="288">
        <f>N912*(1+Assumptions!$G$48)</f>
        <v>1.69</v>
      </c>
      <c r="P912" s="288">
        <f>O912*(1+Assumptions!$G$48)</f>
        <v>1.69</v>
      </c>
      <c r="Q912" s="288">
        <f>P912*(1+Assumptions!$G$48)</f>
        <v>1.69</v>
      </c>
      <c r="R912" s="288">
        <f>Q912*(1+Assumptions!$G$48)</f>
        <v>1.69</v>
      </c>
      <c r="S912" s="288">
        <f>R912*(1+Assumptions!$G$48)</f>
        <v>1.69</v>
      </c>
      <c r="T912" s="288">
        <f>S912*(1+Assumptions!$G$48)</f>
        <v>1.69</v>
      </c>
      <c r="U912" s="288">
        <f>T912*(1+Assumptions!$G$48)</f>
        <v>1.69</v>
      </c>
      <c r="V912" s="288">
        <f>U912*(1+Assumptions!$G$48)</f>
        <v>1.69</v>
      </c>
      <c r="W912" s="288">
        <f>V912*(1+Assumptions!$G$48)</f>
        <v>1.69</v>
      </c>
      <c r="X912" s="288">
        <f>W912*(1+Assumptions!$G$48)</f>
        <v>1.69</v>
      </c>
      <c r="Y912" s="232"/>
      <c r="Z912" s="232"/>
      <c r="AA912" s="232"/>
      <c r="AB912" s="232"/>
      <c r="AC912" s="232"/>
      <c r="AD912" s="232"/>
      <c r="AE912" s="232"/>
      <c r="AF912" s="232"/>
      <c r="AG912" s="232"/>
      <c r="AH912" s="232"/>
      <c r="AI912" s="232"/>
      <c r="AJ912" s="232"/>
      <c r="AK912" s="232"/>
      <c r="AL912" s="232"/>
      <c r="AM912" s="232"/>
      <c r="AN912" s="232"/>
      <c r="AO912" s="232"/>
      <c r="AP912" s="232"/>
      <c r="AQ912" s="232"/>
      <c r="AR912" s="232"/>
    </row>
    <row r="913" spans="1:44" x14ac:dyDescent="0.2">
      <c r="A913" s="232"/>
      <c r="B913" s="295" t="s">
        <v>1271</v>
      </c>
      <c r="C913" s="296" t="b">
        <f t="shared" si="14"/>
        <v>0</v>
      </c>
      <c r="D913" s="7"/>
      <c r="E913" s="287">
        <v>5.3599999999999994</v>
      </c>
      <c r="F913" s="287">
        <v>5.5</v>
      </c>
      <c r="G913" s="287">
        <v>5.63</v>
      </c>
      <c r="H913" s="287">
        <v>5.77</v>
      </c>
      <c r="I913" s="287">
        <v>5.88</v>
      </c>
      <c r="J913" s="287">
        <v>5.9899999999999993</v>
      </c>
      <c r="K913" s="287">
        <v>6.1199999999999992</v>
      </c>
      <c r="L913" s="287">
        <v>6.26</v>
      </c>
      <c r="M913" s="287">
        <v>6.3999999999999995</v>
      </c>
      <c r="N913" s="288">
        <f>M913*(1+Assumptions!$G$48)</f>
        <v>6.3999999999999995</v>
      </c>
      <c r="O913" s="288">
        <f>N913*(1+Assumptions!$G$48)</f>
        <v>6.3999999999999995</v>
      </c>
      <c r="P913" s="288">
        <f>O913*(1+Assumptions!$G$48)</f>
        <v>6.3999999999999995</v>
      </c>
      <c r="Q913" s="288">
        <f>P913*(1+Assumptions!$G$48)</f>
        <v>6.3999999999999995</v>
      </c>
      <c r="R913" s="288">
        <f>Q913*(1+Assumptions!$G$48)</f>
        <v>6.3999999999999995</v>
      </c>
      <c r="S913" s="288">
        <f>R913*(1+Assumptions!$G$48)</f>
        <v>6.3999999999999995</v>
      </c>
      <c r="T913" s="288">
        <f>S913*(1+Assumptions!$G$48)</f>
        <v>6.3999999999999995</v>
      </c>
      <c r="U913" s="288">
        <f>T913*(1+Assumptions!$G$48)</f>
        <v>6.3999999999999995</v>
      </c>
      <c r="V913" s="288">
        <f>U913*(1+Assumptions!$G$48)</f>
        <v>6.3999999999999995</v>
      </c>
      <c r="W913" s="288">
        <f>V913*(1+Assumptions!$G$48)</f>
        <v>6.3999999999999995</v>
      </c>
      <c r="X913" s="288">
        <f>W913*(1+Assumptions!$G$48)</f>
        <v>6.3999999999999995</v>
      </c>
      <c r="Y913" s="232"/>
      <c r="Z913" s="232"/>
      <c r="AA913" s="232"/>
      <c r="AB913" s="232"/>
      <c r="AC913" s="232"/>
      <c r="AD913" s="232"/>
      <c r="AE913" s="232"/>
      <c r="AF913" s="232"/>
      <c r="AG913" s="232"/>
      <c r="AH913" s="232"/>
      <c r="AI913" s="232"/>
      <c r="AJ913" s="232"/>
      <c r="AK913" s="232"/>
      <c r="AL913" s="232"/>
      <c r="AM913" s="232"/>
      <c r="AN913" s="232"/>
      <c r="AO913" s="232"/>
      <c r="AP913" s="232"/>
      <c r="AQ913" s="232"/>
      <c r="AR913" s="232"/>
    </row>
    <row r="914" spans="1:44" x14ac:dyDescent="0.2">
      <c r="A914" s="232"/>
      <c r="B914" s="295" t="s">
        <v>1272</v>
      </c>
      <c r="C914" s="296" t="b">
        <f t="shared" si="14"/>
        <v>0</v>
      </c>
      <c r="D914" s="7"/>
      <c r="E914" s="287">
        <v>3.1999999999999997</v>
      </c>
      <c r="F914" s="287">
        <v>3.2299999999999995</v>
      </c>
      <c r="G914" s="287">
        <v>3.2699999999999996</v>
      </c>
      <c r="H914" s="287">
        <v>3.32</v>
      </c>
      <c r="I914" s="287">
        <v>3.3499999999999996</v>
      </c>
      <c r="J914" s="287">
        <v>3.38</v>
      </c>
      <c r="K914" s="287">
        <v>3.44</v>
      </c>
      <c r="L914" s="287">
        <v>3.49</v>
      </c>
      <c r="M914" s="287">
        <v>3.54</v>
      </c>
      <c r="N914" s="288">
        <f>M914*(1+Assumptions!$G$48)</f>
        <v>3.54</v>
      </c>
      <c r="O914" s="288">
        <f>N914*(1+Assumptions!$G$48)</f>
        <v>3.54</v>
      </c>
      <c r="P914" s="288">
        <f>O914*(1+Assumptions!$G$48)</f>
        <v>3.54</v>
      </c>
      <c r="Q914" s="288">
        <f>P914*(1+Assumptions!$G$48)</f>
        <v>3.54</v>
      </c>
      <c r="R914" s="288">
        <f>Q914*(1+Assumptions!$G$48)</f>
        <v>3.54</v>
      </c>
      <c r="S914" s="288">
        <f>R914*(1+Assumptions!$G$48)</f>
        <v>3.54</v>
      </c>
      <c r="T914" s="288">
        <f>S914*(1+Assumptions!$G$48)</f>
        <v>3.54</v>
      </c>
      <c r="U914" s="288">
        <f>T914*(1+Assumptions!$G$48)</f>
        <v>3.54</v>
      </c>
      <c r="V914" s="288">
        <f>U914*(1+Assumptions!$G$48)</f>
        <v>3.54</v>
      </c>
      <c r="W914" s="288">
        <f>V914*(1+Assumptions!$G$48)</f>
        <v>3.54</v>
      </c>
      <c r="X914" s="288">
        <f>W914*(1+Assumptions!$G$48)</f>
        <v>3.54</v>
      </c>
      <c r="Y914" s="232"/>
      <c r="Z914" s="232"/>
      <c r="AA914" s="232"/>
      <c r="AB914" s="232"/>
      <c r="AC914" s="232"/>
      <c r="AD914" s="232"/>
      <c r="AE914" s="232"/>
      <c r="AF914" s="232"/>
      <c r="AG914" s="232"/>
      <c r="AH914" s="232"/>
      <c r="AI914" s="232"/>
      <c r="AJ914" s="232"/>
      <c r="AK914" s="232"/>
      <c r="AL914" s="232"/>
      <c r="AM914" s="232"/>
      <c r="AN914" s="232"/>
      <c r="AO914" s="232"/>
      <c r="AP914" s="232"/>
      <c r="AQ914" s="232"/>
      <c r="AR914" s="232"/>
    </row>
    <row r="915" spans="1:44" x14ac:dyDescent="0.2">
      <c r="A915" s="232"/>
      <c r="B915" s="295" t="s">
        <v>1273</v>
      </c>
      <c r="C915" s="296" t="b">
        <f t="shared" si="14"/>
        <v>0</v>
      </c>
      <c r="D915" s="7"/>
      <c r="E915" s="287">
        <v>2.8499999999999996</v>
      </c>
      <c r="F915" s="287">
        <v>2.88</v>
      </c>
      <c r="G915" s="287">
        <v>2.9</v>
      </c>
      <c r="H915" s="287">
        <v>2.93</v>
      </c>
      <c r="I915" s="287">
        <v>2.95</v>
      </c>
      <c r="J915" s="287">
        <v>2.97</v>
      </c>
      <c r="K915" s="287">
        <v>2.9999999999999996</v>
      </c>
      <c r="L915" s="287">
        <v>3.0399999999999996</v>
      </c>
      <c r="M915" s="287">
        <v>3.0699999999999994</v>
      </c>
      <c r="N915" s="288">
        <f>M915*(1+Assumptions!$G$48)</f>
        <v>3.0699999999999994</v>
      </c>
      <c r="O915" s="288">
        <f>N915*(1+Assumptions!$G$48)</f>
        <v>3.0699999999999994</v>
      </c>
      <c r="P915" s="288">
        <f>O915*(1+Assumptions!$G$48)</f>
        <v>3.0699999999999994</v>
      </c>
      <c r="Q915" s="288">
        <f>P915*(1+Assumptions!$G$48)</f>
        <v>3.0699999999999994</v>
      </c>
      <c r="R915" s="288">
        <f>Q915*(1+Assumptions!$G$48)</f>
        <v>3.0699999999999994</v>
      </c>
      <c r="S915" s="288">
        <f>R915*(1+Assumptions!$G$48)</f>
        <v>3.0699999999999994</v>
      </c>
      <c r="T915" s="288">
        <f>S915*(1+Assumptions!$G$48)</f>
        <v>3.0699999999999994</v>
      </c>
      <c r="U915" s="288">
        <f>T915*(1+Assumptions!$G$48)</f>
        <v>3.0699999999999994</v>
      </c>
      <c r="V915" s="288">
        <f>U915*(1+Assumptions!$G$48)</f>
        <v>3.0699999999999994</v>
      </c>
      <c r="W915" s="288">
        <f>V915*(1+Assumptions!$G$48)</f>
        <v>3.0699999999999994</v>
      </c>
      <c r="X915" s="288">
        <f>W915*(1+Assumptions!$G$48)</f>
        <v>3.0699999999999994</v>
      </c>
      <c r="Y915" s="232"/>
      <c r="Z915" s="232"/>
      <c r="AA915" s="232"/>
      <c r="AB915" s="232"/>
      <c r="AC915" s="232"/>
      <c r="AD915" s="232"/>
      <c r="AE915" s="232"/>
      <c r="AF915" s="232"/>
      <c r="AG915" s="232"/>
      <c r="AH915" s="232"/>
      <c r="AI915" s="232"/>
      <c r="AJ915" s="232"/>
      <c r="AK915" s="232"/>
      <c r="AL915" s="232"/>
      <c r="AM915" s="232"/>
      <c r="AN915" s="232"/>
      <c r="AO915" s="232"/>
      <c r="AP915" s="232"/>
      <c r="AQ915" s="232"/>
      <c r="AR915" s="232"/>
    </row>
    <row r="916" spans="1:44" x14ac:dyDescent="0.2">
      <c r="A916" s="232"/>
      <c r="B916" s="295" t="s">
        <v>1274</v>
      </c>
      <c r="C916" s="296" t="b">
        <f t="shared" si="14"/>
        <v>0</v>
      </c>
      <c r="D916" s="7"/>
      <c r="E916" s="287">
        <v>2.93</v>
      </c>
      <c r="F916" s="287">
        <v>2.92</v>
      </c>
      <c r="G916" s="287">
        <v>2.91</v>
      </c>
      <c r="H916" s="287">
        <v>2.89</v>
      </c>
      <c r="I916" s="287">
        <v>2.88</v>
      </c>
      <c r="J916" s="287">
        <v>2.88</v>
      </c>
      <c r="K916" s="287">
        <v>2.88</v>
      </c>
      <c r="L916" s="287">
        <v>2.89</v>
      </c>
      <c r="M916" s="287">
        <v>2.89</v>
      </c>
      <c r="N916" s="288">
        <f>M916*(1+Assumptions!$G$48)</f>
        <v>2.89</v>
      </c>
      <c r="O916" s="288">
        <f>N916*(1+Assumptions!$G$48)</f>
        <v>2.89</v>
      </c>
      <c r="P916" s="288">
        <f>O916*(1+Assumptions!$G$48)</f>
        <v>2.89</v>
      </c>
      <c r="Q916" s="288">
        <f>P916*(1+Assumptions!$G$48)</f>
        <v>2.89</v>
      </c>
      <c r="R916" s="288">
        <f>Q916*(1+Assumptions!$G$48)</f>
        <v>2.89</v>
      </c>
      <c r="S916" s="288">
        <f>R916*(1+Assumptions!$G$48)</f>
        <v>2.89</v>
      </c>
      <c r="T916" s="288">
        <f>S916*(1+Assumptions!$G$48)</f>
        <v>2.89</v>
      </c>
      <c r="U916" s="288">
        <f>T916*(1+Assumptions!$G$48)</f>
        <v>2.89</v>
      </c>
      <c r="V916" s="288">
        <f>U916*(1+Assumptions!$G$48)</f>
        <v>2.89</v>
      </c>
      <c r="W916" s="288">
        <f>V916*(1+Assumptions!$G$48)</f>
        <v>2.89</v>
      </c>
      <c r="X916" s="288">
        <f>W916*(1+Assumptions!$G$48)</f>
        <v>2.89</v>
      </c>
      <c r="Y916" s="232"/>
      <c r="Z916" s="232"/>
      <c r="AA916" s="232"/>
      <c r="AB916" s="232"/>
      <c r="AC916" s="232"/>
      <c r="AD916" s="232"/>
      <c r="AE916" s="232"/>
      <c r="AF916" s="232"/>
      <c r="AG916" s="232"/>
      <c r="AH916" s="232"/>
      <c r="AI916" s="232"/>
      <c r="AJ916" s="232"/>
      <c r="AK916" s="232"/>
      <c r="AL916" s="232"/>
      <c r="AM916" s="232"/>
      <c r="AN916" s="232"/>
      <c r="AO916" s="232"/>
      <c r="AP916" s="232"/>
      <c r="AQ916" s="232"/>
      <c r="AR916" s="232"/>
    </row>
    <row r="917" spans="1:44" x14ac:dyDescent="0.2">
      <c r="A917" s="232"/>
      <c r="B917" s="295" t="s">
        <v>1275</v>
      </c>
      <c r="C917" s="296" t="b">
        <f t="shared" si="14"/>
        <v>0</v>
      </c>
      <c r="D917" s="7"/>
      <c r="E917" s="287">
        <v>2.2000000000000002</v>
      </c>
      <c r="F917" s="287">
        <v>2.21</v>
      </c>
      <c r="G917" s="287">
        <v>2.23</v>
      </c>
      <c r="H917" s="287">
        <v>2.25</v>
      </c>
      <c r="I917" s="287">
        <v>2.2599999999999998</v>
      </c>
      <c r="J917" s="287">
        <v>2.27</v>
      </c>
      <c r="K917" s="287">
        <v>2.2999999999999998</v>
      </c>
      <c r="L917" s="287">
        <v>2.3199999999999998</v>
      </c>
      <c r="M917" s="287">
        <v>2.34</v>
      </c>
      <c r="N917" s="288">
        <f>M917*(1+Assumptions!$G$48)</f>
        <v>2.34</v>
      </c>
      <c r="O917" s="288">
        <f>N917*(1+Assumptions!$G$48)</f>
        <v>2.34</v>
      </c>
      <c r="P917" s="288">
        <f>O917*(1+Assumptions!$G$48)</f>
        <v>2.34</v>
      </c>
      <c r="Q917" s="288">
        <f>P917*(1+Assumptions!$G$48)</f>
        <v>2.34</v>
      </c>
      <c r="R917" s="288">
        <f>Q917*(1+Assumptions!$G$48)</f>
        <v>2.34</v>
      </c>
      <c r="S917" s="288">
        <f>R917*(1+Assumptions!$G$48)</f>
        <v>2.34</v>
      </c>
      <c r="T917" s="288">
        <f>S917*(1+Assumptions!$G$48)</f>
        <v>2.34</v>
      </c>
      <c r="U917" s="288">
        <f>T917*(1+Assumptions!$G$48)</f>
        <v>2.34</v>
      </c>
      <c r="V917" s="288">
        <f>U917*(1+Assumptions!$G$48)</f>
        <v>2.34</v>
      </c>
      <c r="W917" s="288">
        <f>V917*(1+Assumptions!$G$48)</f>
        <v>2.34</v>
      </c>
      <c r="X917" s="288">
        <f>W917*(1+Assumptions!$G$48)</f>
        <v>2.34</v>
      </c>
      <c r="Y917" s="232"/>
      <c r="Z917" s="232"/>
      <c r="AA917" s="232"/>
      <c r="AB917" s="232"/>
      <c r="AC917" s="232"/>
      <c r="AD917" s="232"/>
      <c r="AE917" s="232"/>
      <c r="AF917" s="232"/>
      <c r="AG917" s="232"/>
      <c r="AH917" s="232"/>
      <c r="AI917" s="232"/>
      <c r="AJ917" s="232"/>
      <c r="AK917" s="232"/>
      <c r="AL917" s="232"/>
      <c r="AM917" s="232"/>
      <c r="AN917" s="232"/>
      <c r="AO917" s="232"/>
      <c r="AP917" s="232"/>
      <c r="AQ917" s="232"/>
      <c r="AR917" s="232"/>
    </row>
    <row r="918" spans="1:44" x14ac:dyDescent="0.2">
      <c r="A918" s="232"/>
      <c r="B918" s="295" t="s">
        <v>1276</v>
      </c>
      <c r="C918" s="296" t="b">
        <f t="shared" si="14"/>
        <v>0</v>
      </c>
      <c r="D918" s="7"/>
      <c r="E918" s="287">
        <v>0</v>
      </c>
      <c r="F918" s="287">
        <v>0</v>
      </c>
      <c r="G918" s="287">
        <v>0</v>
      </c>
      <c r="H918" s="287">
        <v>0</v>
      </c>
      <c r="I918" s="287">
        <v>0</v>
      </c>
      <c r="J918" s="287">
        <v>0</v>
      </c>
      <c r="K918" s="287">
        <v>0</v>
      </c>
      <c r="L918" s="287">
        <v>0</v>
      </c>
      <c r="M918" s="287">
        <v>0</v>
      </c>
      <c r="N918" s="288">
        <f>M918*(1+Assumptions!$G$48)</f>
        <v>0</v>
      </c>
      <c r="O918" s="288">
        <f>N918*(1+Assumptions!$G$48)</f>
        <v>0</v>
      </c>
      <c r="P918" s="288">
        <f>O918*(1+Assumptions!$G$48)</f>
        <v>0</v>
      </c>
      <c r="Q918" s="288">
        <f>P918*(1+Assumptions!$G$48)</f>
        <v>0</v>
      </c>
      <c r="R918" s="288">
        <f>Q918*(1+Assumptions!$G$48)</f>
        <v>0</v>
      </c>
      <c r="S918" s="288">
        <f>R918*(1+Assumptions!$G$48)</f>
        <v>0</v>
      </c>
      <c r="T918" s="288">
        <f>S918*(1+Assumptions!$G$48)</f>
        <v>0</v>
      </c>
      <c r="U918" s="288">
        <f>T918*(1+Assumptions!$G$48)</f>
        <v>0</v>
      </c>
      <c r="V918" s="288">
        <f>U918*(1+Assumptions!$G$48)</f>
        <v>0</v>
      </c>
      <c r="W918" s="288">
        <f>V918*(1+Assumptions!$G$48)</f>
        <v>0</v>
      </c>
      <c r="X918" s="288">
        <f>W918*(1+Assumptions!$G$48)</f>
        <v>0</v>
      </c>
      <c r="Y918" s="232"/>
      <c r="Z918" s="232"/>
      <c r="AA918" s="232"/>
      <c r="AB918" s="232"/>
      <c r="AC918" s="232"/>
      <c r="AD918" s="232"/>
      <c r="AE918" s="232"/>
      <c r="AF918" s="232"/>
      <c r="AG918" s="232"/>
      <c r="AH918" s="232"/>
      <c r="AI918" s="232"/>
      <c r="AJ918" s="232"/>
      <c r="AK918" s="232"/>
      <c r="AL918" s="232"/>
      <c r="AM918" s="232"/>
      <c r="AN918" s="232"/>
      <c r="AO918" s="232"/>
      <c r="AP918" s="232"/>
      <c r="AQ918" s="232"/>
      <c r="AR918" s="232"/>
    </row>
    <row r="919" spans="1:44" x14ac:dyDescent="0.2">
      <c r="A919" s="232"/>
      <c r="B919" s="295" t="s">
        <v>1277</v>
      </c>
      <c r="C919" s="296" t="b">
        <f t="shared" si="14"/>
        <v>0</v>
      </c>
      <c r="D919" s="7"/>
      <c r="E919" s="287">
        <v>1.6099999999999999</v>
      </c>
      <c r="F919" s="287">
        <v>1.68</v>
      </c>
      <c r="G919" s="287">
        <v>1.74</v>
      </c>
      <c r="H919" s="287">
        <v>1.8</v>
      </c>
      <c r="I919" s="287">
        <v>1.85</v>
      </c>
      <c r="J919" s="287">
        <v>1.9</v>
      </c>
      <c r="K919" s="287">
        <v>1.97</v>
      </c>
      <c r="L919" s="287">
        <v>2.0299999999999998</v>
      </c>
      <c r="M919" s="287">
        <v>2.09</v>
      </c>
      <c r="N919" s="288">
        <f>M919*(1+Assumptions!$G$48)</f>
        <v>2.09</v>
      </c>
      <c r="O919" s="288">
        <f>N919*(1+Assumptions!$G$48)</f>
        <v>2.09</v>
      </c>
      <c r="P919" s="288">
        <f>O919*(1+Assumptions!$G$48)</f>
        <v>2.09</v>
      </c>
      <c r="Q919" s="288">
        <f>P919*(1+Assumptions!$G$48)</f>
        <v>2.09</v>
      </c>
      <c r="R919" s="288">
        <f>Q919*(1+Assumptions!$G$48)</f>
        <v>2.09</v>
      </c>
      <c r="S919" s="288">
        <f>R919*(1+Assumptions!$G$48)</f>
        <v>2.09</v>
      </c>
      <c r="T919" s="288">
        <f>S919*(1+Assumptions!$G$48)</f>
        <v>2.09</v>
      </c>
      <c r="U919" s="288">
        <f>T919*(1+Assumptions!$G$48)</f>
        <v>2.09</v>
      </c>
      <c r="V919" s="288">
        <f>U919*(1+Assumptions!$G$48)</f>
        <v>2.09</v>
      </c>
      <c r="W919" s="288">
        <f>V919*(1+Assumptions!$G$48)</f>
        <v>2.09</v>
      </c>
      <c r="X919" s="288">
        <f>W919*(1+Assumptions!$G$48)</f>
        <v>2.09</v>
      </c>
      <c r="Y919" s="232"/>
      <c r="Z919" s="232"/>
      <c r="AA919" s="232"/>
      <c r="AB919" s="232"/>
      <c r="AC919" s="232"/>
      <c r="AD919" s="232"/>
      <c r="AE919" s="232"/>
      <c r="AF919" s="232"/>
      <c r="AG919" s="232"/>
      <c r="AH919" s="232"/>
      <c r="AI919" s="232"/>
      <c r="AJ919" s="232"/>
      <c r="AK919" s="232"/>
      <c r="AL919" s="232"/>
      <c r="AM919" s="232"/>
      <c r="AN919" s="232"/>
      <c r="AO919" s="232"/>
      <c r="AP919" s="232"/>
      <c r="AQ919" s="232"/>
      <c r="AR919" s="232"/>
    </row>
    <row r="920" spans="1:44" x14ac:dyDescent="0.2">
      <c r="A920" s="232"/>
      <c r="B920" s="295" t="s">
        <v>1278</v>
      </c>
      <c r="C920" s="296" t="b">
        <f t="shared" si="14"/>
        <v>0</v>
      </c>
      <c r="D920" s="7"/>
      <c r="E920" s="287">
        <v>3.0999999999999996</v>
      </c>
      <c r="F920" s="287">
        <v>3.13</v>
      </c>
      <c r="G920" s="287">
        <v>3.1599999999999997</v>
      </c>
      <c r="H920" s="287">
        <v>3.1899999999999995</v>
      </c>
      <c r="I920" s="287">
        <v>3.21</v>
      </c>
      <c r="J920" s="287">
        <v>3.2299999999999995</v>
      </c>
      <c r="K920" s="287">
        <v>3.2699999999999996</v>
      </c>
      <c r="L920" s="287">
        <v>3.3099999999999996</v>
      </c>
      <c r="M920" s="287">
        <v>3.34</v>
      </c>
      <c r="N920" s="288">
        <f>M920*(1+Assumptions!$G$48)</f>
        <v>3.34</v>
      </c>
      <c r="O920" s="288">
        <f>N920*(1+Assumptions!$G$48)</f>
        <v>3.34</v>
      </c>
      <c r="P920" s="288">
        <f>O920*(1+Assumptions!$G$48)</f>
        <v>3.34</v>
      </c>
      <c r="Q920" s="288">
        <f>P920*(1+Assumptions!$G$48)</f>
        <v>3.34</v>
      </c>
      <c r="R920" s="288">
        <f>Q920*(1+Assumptions!$G$48)</f>
        <v>3.34</v>
      </c>
      <c r="S920" s="288">
        <f>R920*(1+Assumptions!$G$48)</f>
        <v>3.34</v>
      </c>
      <c r="T920" s="288">
        <f>S920*(1+Assumptions!$G$48)</f>
        <v>3.34</v>
      </c>
      <c r="U920" s="288">
        <f>T920*(1+Assumptions!$G$48)</f>
        <v>3.34</v>
      </c>
      <c r="V920" s="288">
        <f>U920*(1+Assumptions!$G$48)</f>
        <v>3.34</v>
      </c>
      <c r="W920" s="288">
        <f>V920*(1+Assumptions!$G$48)</f>
        <v>3.34</v>
      </c>
      <c r="X920" s="288">
        <f>W920*(1+Assumptions!$G$48)</f>
        <v>3.34</v>
      </c>
      <c r="Y920" s="232"/>
      <c r="Z920" s="232"/>
      <c r="AA920" s="232"/>
      <c r="AB920" s="232"/>
      <c r="AC920" s="232"/>
      <c r="AD920" s="232"/>
      <c r="AE920" s="232"/>
      <c r="AF920" s="232"/>
      <c r="AG920" s="232"/>
      <c r="AH920" s="232"/>
      <c r="AI920" s="232"/>
      <c r="AJ920" s="232"/>
      <c r="AK920" s="232"/>
      <c r="AL920" s="232"/>
      <c r="AM920" s="232"/>
      <c r="AN920" s="232"/>
      <c r="AO920" s="232"/>
      <c r="AP920" s="232"/>
      <c r="AQ920" s="232"/>
      <c r="AR920" s="232"/>
    </row>
    <row r="921" spans="1:44" x14ac:dyDescent="0.2">
      <c r="A921" s="232"/>
      <c r="B921" s="295" t="s">
        <v>1279</v>
      </c>
      <c r="C921" s="296" t="b">
        <f t="shared" si="14"/>
        <v>0</v>
      </c>
      <c r="D921" s="7"/>
      <c r="E921" s="287">
        <v>1.48</v>
      </c>
      <c r="F921" s="287">
        <v>1.5399999999999998</v>
      </c>
      <c r="G921" s="287">
        <v>1.5999999999999999</v>
      </c>
      <c r="H921" s="287">
        <v>1.66</v>
      </c>
      <c r="I921" s="287">
        <v>1.72</v>
      </c>
      <c r="J921" s="287">
        <v>1.77</v>
      </c>
      <c r="K921" s="287">
        <v>1.83</v>
      </c>
      <c r="L921" s="287">
        <v>1.9</v>
      </c>
      <c r="M921" s="287">
        <v>1.95</v>
      </c>
      <c r="N921" s="288">
        <f>M921*(1+Assumptions!$G$48)</f>
        <v>1.95</v>
      </c>
      <c r="O921" s="288">
        <f>N921*(1+Assumptions!$G$48)</f>
        <v>1.95</v>
      </c>
      <c r="P921" s="288">
        <f>O921*(1+Assumptions!$G$48)</f>
        <v>1.95</v>
      </c>
      <c r="Q921" s="288">
        <f>P921*(1+Assumptions!$G$48)</f>
        <v>1.95</v>
      </c>
      <c r="R921" s="288">
        <f>Q921*(1+Assumptions!$G$48)</f>
        <v>1.95</v>
      </c>
      <c r="S921" s="288">
        <f>R921*(1+Assumptions!$G$48)</f>
        <v>1.95</v>
      </c>
      <c r="T921" s="288">
        <f>S921*(1+Assumptions!$G$48)</f>
        <v>1.95</v>
      </c>
      <c r="U921" s="288">
        <f>T921*(1+Assumptions!$G$48)</f>
        <v>1.95</v>
      </c>
      <c r="V921" s="288">
        <f>U921*(1+Assumptions!$G$48)</f>
        <v>1.95</v>
      </c>
      <c r="W921" s="288">
        <f>V921*(1+Assumptions!$G$48)</f>
        <v>1.95</v>
      </c>
      <c r="X921" s="288">
        <f>W921*(1+Assumptions!$G$48)</f>
        <v>1.95</v>
      </c>
      <c r="Y921" s="232"/>
      <c r="Z921" s="232"/>
      <c r="AA921" s="232"/>
      <c r="AB921" s="232"/>
      <c r="AC921" s="232"/>
      <c r="AD921" s="232"/>
      <c r="AE921" s="232"/>
      <c r="AF921" s="232"/>
      <c r="AG921" s="232"/>
      <c r="AH921" s="232"/>
      <c r="AI921" s="232"/>
      <c r="AJ921" s="232"/>
      <c r="AK921" s="232"/>
      <c r="AL921" s="232"/>
      <c r="AM921" s="232"/>
      <c r="AN921" s="232"/>
      <c r="AO921" s="232"/>
      <c r="AP921" s="232"/>
      <c r="AQ921" s="232"/>
      <c r="AR921" s="232"/>
    </row>
    <row r="922" spans="1:44" x14ac:dyDescent="0.2">
      <c r="A922" s="232"/>
      <c r="B922" s="295" t="s">
        <v>1280</v>
      </c>
      <c r="C922" s="296" t="b">
        <f t="shared" si="14"/>
        <v>0</v>
      </c>
      <c r="D922" s="7"/>
      <c r="E922" s="287">
        <v>4.25</v>
      </c>
      <c r="F922" s="287">
        <v>4.3</v>
      </c>
      <c r="G922" s="287">
        <v>4.3499999999999996</v>
      </c>
      <c r="H922" s="287">
        <v>4.41</v>
      </c>
      <c r="I922" s="287">
        <v>4.4400000000000004</v>
      </c>
      <c r="J922" s="287">
        <v>4.47</v>
      </c>
      <c r="K922" s="287">
        <v>4.5299999999999994</v>
      </c>
      <c r="L922" s="287">
        <v>4.6099999999999994</v>
      </c>
      <c r="M922" s="287">
        <v>4.6500000000000004</v>
      </c>
      <c r="N922" s="288">
        <f>M922*(1+Assumptions!$G$48)</f>
        <v>4.6500000000000004</v>
      </c>
      <c r="O922" s="288">
        <f>N922*(1+Assumptions!$G$48)</f>
        <v>4.6500000000000004</v>
      </c>
      <c r="P922" s="288">
        <f>O922*(1+Assumptions!$G$48)</f>
        <v>4.6500000000000004</v>
      </c>
      <c r="Q922" s="288">
        <f>P922*(1+Assumptions!$G$48)</f>
        <v>4.6500000000000004</v>
      </c>
      <c r="R922" s="288">
        <f>Q922*(1+Assumptions!$G$48)</f>
        <v>4.6500000000000004</v>
      </c>
      <c r="S922" s="288">
        <f>R922*(1+Assumptions!$G$48)</f>
        <v>4.6500000000000004</v>
      </c>
      <c r="T922" s="288">
        <f>S922*(1+Assumptions!$G$48)</f>
        <v>4.6500000000000004</v>
      </c>
      <c r="U922" s="288">
        <f>T922*(1+Assumptions!$G$48)</f>
        <v>4.6500000000000004</v>
      </c>
      <c r="V922" s="288">
        <f>U922*(1+Assumptions!$G$48)</f>
        <v>4.6500000000000004</v>
      </c>
      <c r="W922" s="288">
        <f>V922*(1+Assumptions!$G$48)</f>
        <v>4.6500000000000004</v>
      </c>
      <c r="X922" s="288">
        <f>W922*(1+Assumptions!$G$48)</f>
        <v>4.6500000000000004</v>
      </c>
      <c r="Y922" s="232"/>
      <c r="Z922" s="232"/>
      <c r="AA922" s="232"/>
      <c r="AB922" s="232"/>
      <c r="AC922" s="232"/>
      <c r="AD922" s="232"/>
      <c r="AE922" s="232"/>
      <c r="AF922" s="232"/>
      <c r="AG922" s="232"/>
      <c r="AH922" s="232"/>
      <c r="AI922" s="232"/>
      <c r="AJ922" s="232"/>
      <c r="AK922" s="232"/>
      <c r="AL922" s="232"/>
      <c r="AM922" s="232"/>
      <c r="AN922" s="232"/>
      <c r="AO922" s="232"/>
      <c r="AP922" s="232"/>
      <c r="AQ922" s="232"/>
      <c r="AR922" s="232"/>
    </row>
    <row r="923" spans="1:44" x14ac:dyDescent="0.2">
      <c r="A923" s="232"/>
      <c r="B923" s="295" t="s">
        <v>1281</v>
      </c>
      <c r="C923" s="296" t="b">
        <f t="shared" si="14"/>
        <v>0</v>
      </c>
      <c r="D923" s="7"/>
      <c r="E923" s="287">
        <v>2.5199999999999996</v>
      </c>
      <c r="F923" s="287">
        <v>2.54</v>
      </c>
      <c r="G923" s="287">
        <v>2.5599999999999996</v>
      </c>
      <c r="H923" s="287">
        <v>2.58</v>
      </c>
      <c r="I923" s="287">
        <v>2.5999999999999996</v>
      </c>
      <c r="J923" s="287">
        <v>2.62</v>
      </c>
      <c r="K923" s="287">
        <v>2.6399999999999997</v>
      </c>
      <c r="L923" s="287">
        <v>2.67</v>
      </c>
      <c r="M923" s="287">
        <v>2.7</v>
      </c>
      <c r="N923" s="288">
        <f>M923*(1+Assumptions!$G$48)</f>
        <v>2.7</v>
      </c>
      <c r="O923" s="288">
        <f>N923*(1+Assumptions!$G$48)</f>
        <v>2.7</v>
      </c>
      <c r="P923" s="288">
        <f>O923*(1+Assumptions!$G$48)</f>
        <v>2.7</v>
      </c>
      <c r="Q923" s="288">
        <f>P923*(1+Assumptions!$G$48)</f>
        <v>2.7</v>
      </c>
      <c r="R923" s="288">
        <f>Q923*(1+Assumptions!$G$48)</f>
        <v>2.7</v>
      </c>
      <c r="S923" s="288">
        <f>R923*(1+Assumptions!$G$48)</f>
        <v>2.7</v>
      </c>
      <c r="T923" s="288">
        <f>S923*(1+Assumptions!$G$48)</f>
        <v>2.7</v>
      </c>
      <c r="U923" s="288">
        <f>T923*(1+Assumptions!$G$48)</f>
        <v>2.7</v>
      </c>
      <c r="V923" s="288">
        <f>U923*(1+Assumptions!$G$48)</f>
        <v>2.7</v>
      </c>
      <c r="W923" s="288">
        <f>V923*(1+Assumptions!$G$48)</f>
        <v>2.7</v>
      </c>
      <c r="X923" s="288">
        <f>W923*(1+Assumptions!$G$48)</f>
        <v>2.7</v>
      </c>
      <c r="Y923" s="232"/>
      <c r="Z923" s="232"/>
      <c r="AA923" s="232"/>
      <c r="AB923" s="232"/>
      <c r="AC923" s="232"/>
      <c r="AD923" s="232"/>
      <c r="AE923" s="232"/>
      <c r="AF923" s="232"/>
      <c r="AG923" s="232"/>
      <c r="AH923" s="232"/>
      <c r="AI923" s="232"/>
      <c r="AJ923" s="232"/>
      <c r="AK923" s="232"/>
      <c r="AL923" s="232"/>
      <c r="AM923" s="232"/>
      <c r="AN923" s="232"/>
      <c r="AO923" s="232"/>
      <c r="AP923" s="232"/>
      <c r="AQ923" s="232"/>
      <c r="AR923" s="232"/>
    </row>
    <row r="924" spans="1:44" x14ac:dyDescent="0.2">
      <c r="A924" s="232"/>
      <c r="B924" s="295" t="s">
        <v>1282</v>
      </c>
      <c r="C924" s="296" t="b">
        <f t="shared" si="14"/>
        <v>0</v>
      </c>
      <c r="D924" s="7"/>
      <c r="E924" s="287">
        <v>1.87</v>
      </c>
      <c r="F924" s="287">
        <v>1.9</v>
      </c>
      <c r="G924" s="287">
        <v>1.94</v>
      </c>
      <c r="H924" s="287">
        <v>1.98</v>
      </c>
      <c r="I924" s="287">
        <v>2</v>
      </c>
      <c r="J924" s="287">
        <v>2.0299999999999998</v>
      </c>
      <c r="K924" s="287">
        <v>2.0699999999999998</v>
      </c>
      <c r="L924" s="287">
        <v>2.12</v>
      </c>
      <c r="M924" s="287">
        <v>2.14</v>
      </c>
      <c r="N924" s="288">
        <f>M924*(1+Assumptions!$G$48)</f>
        <v>2.14</v>
      </c>
      <c r="O924" s="288">
        <f>N924*(1+Assumptions!$G$48)</f>
        <v>2.14</v>
      </c>
      <c r="P924" s="288">
        <f>O924*(1+Assumptions!$G$48)</f>
        <v>2.14</v>
      </c>
      <c r="Q924" s="288">
        <f>P924*(1+Assumptions!$G$48)</f>
        <v>2.14</v>
      </c>
      <c r="R924" s="288">
        <f>Q924*(1+Assumptions!$G$48)</f>
        <v>2.14</v>
      </c>
      <c r="S924" s="288">
        <f>R924*(1+Assumptions!$G$48)</f>
        <v>2.14</v>
      </c>
      <c r="T924" s="288">
        <f>S924*(1+Assumptions!$G$48)</f>
        <v>2.14</v>
      </c>
      <c r="U924" s="288">
        <f>T924*(1+Assumptions!$G$48)</f>
        <v>2.14</v>
      </c>
      <c r="V924" s="288">
        <f>U924*(1+Assumptions!$G$48)</f>
        <v>2.14</v>
      </c>
      <c r="W924" s="288">
        <f>V924*(1+Assumptions!$G$48)</f>
        <v>2.14</v>
      </c>
      <c r="X924" s="288">
        <f>W924*(1+Assumptions!$G$48)</f>
        <v>2.14</v>
      </c>
      <c r="Y924" s="232"/>
      <c r="Z924" s="232"/>
      <c r="AA924" s="232"/>
      <c r="AB924" s="232"/>
      <c r="AC924" s="232"/>
      <c r="AD924" s="232"/>
      <c r="AE924" s="232"/>
      <c r="AF924" s="232"/>
      <c r="AG924" s="232"/>
      <c r="AH924" s="232"/>
      <c r="AI924" s="232"/>
      <c r="AJ924" s="232"/>
      <c r="AK924" s="232"/>
      <c r="AL924" s="232"/>
      <c r="AM924" s="232"/>
      <c r="AN924" s="232"/>
      <c r="AO924" s="232"/>
      <c r="AP924" s="232"/>
      <c r="AQ924" s="232"/>
      <c r="AR924" s="232"/>
    </row>
    <row r="925" spans="1:44" x14ac:dyDescent="0.2">
      <c r="A925" s="232"/>
      <c r="B925" s="295" t="s">
        <v>1283</v>
      </c>
      <c r="C925" s="296" t="b">
        <f t="shared" si="14"/>
        <v>0</v>
      </c>
      <c r="D925" s="7"/>
      <c r="E925" s="287">
        <v>6.25</v>
      </c>
      <c r="F925" s="287">
        <v>6.39</v>
      </c>
      <c r="G925" s="287">
        <v>6.56</v>
      </c>
      <c r="H925" s="287">
        <v>6.73</v>
      </c>
      <c r="I925" s="287">
        <v>6.82</v>
      </c>
      <c r="J925" s="287">
        <v>6.96</v>
      </c>
      <c r="K925" s="287">
        <v>7.12</v>
      </c>
      <c r="L925" s="287">
        <v>7.3099999999999987</v>
      </c>
      <c r="M925" s="287">
        <v>7.4899999999999993</v>
      </c>
      <c r="N925" s="288">
        <f>M925*(1+Assumptions!$G$48)</f>
        <v>7.4899999999999993</v>
      </c>
      <c r="O925" s="288">
        <f>N925*(1+Assumptions!$G$48)</f>
        <v>7.4899999999999993</v>
      </c>
      <c r="P925" s="288">
        <f>O925*(1+Assumptions!$G$48)</f>
        <v>7.4899999999999993</v>
      </c>
      <c r="Q925" s="288">
        <f>P925*(1+Assumptions!$G$48)</f>
        <v>7.4899999999999993</v>
      </c>
      <c r="R925" s="288">
        <f>Q925*(1+Assumptions!$G$48)</f>
        <v>7.4899999999999993</v>
      </c>
      <c r="S925" s="288">
        <f>R925*(1+Assumptions!$G$48)</f>
        <v>7.4899999999999993</v>
      </c>
      <c r="T925" s="288">
        <f>S925*(1+Assumptions!$G$48)</f>
        <v>7.4899999999999993</v>
      </c>
      <c r="U925" s="288">
        <f>T925*(1+Assumptions!$G$48)</f>
        <v>7.4899999999999993</v>
      </c>
      <c r="V925" s="288">
        <f>U925*(1+Assumptions!$G$48)</f>
        <v>7.4899999999999993</v>
      </c>
      <c r="W925" s="288">
        <f>V925*(1+Assumptions!$G$48)</f>
        <v>7.4899999999999993</v>
      </c>
      <c r="X925" s="288">
        <f>W925*(1+Assumptions!$G$48)</f>
        <v>7.4899999999999993</v>
      </c>
      <c r="Y925" s="232"/>
      <c r="Z925" s="232"/>
      <c r="AA925" s="232"/>
      <c r="AB925" s="232"/>
      <c r="AC925" s="232"/>
      <c r="AD925" s="232"/>
      <c r="AE925" s="232"/>
      <c r="AF925" s="232"/>
      <c r="AG925" s="232"/>
      <c r="AH925" s="232"/>
      <c r="AI925" s="232"/>
      <c r="AJ925" s="232"/>
      <c r="AK925" s="232"/>
      <c r="AL925" s="232"/>
      <c r="AM925" s="232"/>
      <c r="AN925" s="232"/>
      <c r="AO925" s="232"/>
      <c r="AP925" s="232"/>
      <c r="AQ925" s="232"/>
      <c r="AR925" s="232"/>
    </row>
    <row r="926" spans="1:44" x14ac:dyDescent="0.2">
      <c r="A926" s="232"/>
      <c r="B926" s="295" t="s">
        <v>1284</v>
      </c>
      <c r="C926" s="296" t="b">
        <f t="shared" si="14"/>
        <v>0</v>
      </c>
      <c r="D926" s="7"/>
      <c r="E926" s="287">
        <v>2.6799999999999997</v>
      </c>
      <c r="F926" s="287">
        <v>2.6899999999999995</v>
      </c>
      <c r="G926" s="287">
        <v>2.6899999999999995</v>
      </c>
      <c r="H926" s="287">
        <v>2.6899999999999995</v>
      </c>
      <c r="I926" s="287">
        <v>2.6799999999999997</v>
      </c>
      <c r="J926" s="287">
        <v>2.66</v>
      </c>
      <c r="K926" s="287">
        <v>2.66</v>
      </c>
      <c r="L926" s="287">
        <v>2.66</v>
      </c>
      <c r="M926" s="287">
        <v>2.6399999999999997</v>
      </c>
      <c r="N926" s="288">
        <f>M926*(1+Assumptions!$G$48)</f>
        <v>2.6399999999999997</v>
      </c>
      <c r="O926" s="288">
        <f>N926*(1+Assumptions!$G$48)</f>
        <v>2.6399999999999997</v>
      </c>
      <c r="P926" s="288">
        <f>O926*(1+Assumptions!$G$48)</f>
        <v>2.6399999999999997</v>
      </c>
      <c r="Q926" s="288">
        <f>P926*(1+Assumptions!$G$48)</f>
        <v>2.6399999999999997</v>
      </c>
      <c r="R926" s="288">
        <f>Q926*(1+Assumptions!$G$48)</f>
        <v>2.6399999999999997</v>
      </c>
      <c r="S926" s="288">
        <f>R926*(1+Assumptions!$G$48)</f>
        <v>2.6399999999999997</v>
      </c>
      <c r="T926" s="288">
        <f>S926*(1+Assumptions!$G$48)</f>
        <v>2.6399999999999997</v>
      </c>
      <c r="U926" s="288">
        <f>T926*(1+Assumptions!$G$48)</f>
        <v>2.6399999999999997</v>
      </c>
      <c r="V926" s="288">
        <f>U926*(1+Assumptions!$G$48)</f>
        <v>2.6399999999999997</v>
      </c>
      <c r="W926" s="288">
        <f>V926*(1+Assumptions!$G$48)</f>
        <v>2.6399999999999997</v>
      </c>
      <c r="X926" s="288">
        <f>W926*(1+Assumptions!$G$48)</f>
        <v>2.6399999999999997</v>
      </c>
      <c r="Y926" s="232"/>
      <c r="Z926" s="232"/>
      <c r="AA926" s="232"/>
      <c r="AB926" s="232"/>
      <c r="AC926" s="232"/>
      <c r="AD926" s="232"/>
      <c r="AE926" s="232"/>
      <c r="AF926" s="232"/>
      <c r="AG926" s="232"/>
      <c r="AH926" s="232"/>
      <c r="AI926" s="232"/>
      <c r="AJ926" s="232"/>
      <c r="AK926" s="232"/>
      <c r="AL926" s="232"/>
      <c r="AM926" s="232"/>
      <c r="AN926" s="232"/>
      <c r="AO926" s="232"/>
      <c r="AP926" s="232"/>
      <c r="AQ926" s="232"/>
      <c r="AR926" s="232"/>
    </row>
    <row r="927" spans="1:44" x14ac:dyDescent="0.2">
      <c r="A927" s="232"/>
      <c r="B927" s="295" t="s">
        <v>1285</v>
      </c>
      <c r="C927" s="296" t="b">
        <f t="shared" si="14"/>
        <v>0</v>
      </c>
      <c r="D927" s="7"/>
      <c r="E927" s="287">
        <v>2.4900000000000002</v>
      </c>
      <c r="F927" s="287">
        <v>2.5199999999999996</v>
      </c>
      <c r="G927" s="287">
        <v>2.5699999999999994</v>
      </c>
      <c r="H927" s="287">
        <v>2.62</v>
      </c>
      <c r="I927" s="287">
        <v>2.66</v>
      </c>
      <c r="J927" s="287">
        <v>2.7</v>
      </c>
      <c r="K927" s="287">
        <v>2.75</v>
      </c>
      <c r="L927" s="287">
        <v>2.8099999999999996</v>
      </c>
      <c r="M927" s="287">
        <v>2.86</v>
      </c>
      <c r="N927" s="288">
        <f>M927*(1+Assumptions!$G$48)</f>
        <v>2.86</v>
      </c>
      <c r="O927" s="288">
        <f>N927*(1+Assumptions!$G$48)</f>
        <v>2.86</v>
      </c>
      <c r="P927" s="288">
        <f>O927*(1+Assumptions!$G$48)</f>
        <v>2.86</v>
      </c>
      <c r="Q927" s="288">
        <f>P927*(1+Assumptions!$G$48)</f>
        <v>2.86</v>
      </c>
      <c r="R927" s="288">
        <f>Q927*(1+Assumptions!$G$48)</f>
        <v>2.86</v>
      </c>
      <c r="S927" s="288">
        <f>R927*(1+Assumptions!$G$48)</f>
        <v>2.86</v>
      </c>
      <c r="T927" s="288">
        <f>S927*(1+Assumptions!$G$48)</f>
        <v>2.86</v>
      </c>
      <c r="U927" s="288">
        <f>T927*(1+Assumptions!$G$48)</f>
        <v>2.86</v>
      </c>
      <c r="V927" s="288">
        <f>U927*(1+Assumptions!$G$48)</f>
        <v>2.86</v>
      </c>
      <c r="W927" s="288">
        <f>V927*(1+Assumptions!$G$48)</f>
        <v>2.86</v>
      </c>
      <c r="X927" s="288">
        <f>W927*(1+Assumptions!$G$48)</f>
        <v>2.86</v>
      </c>
      <c r="Y927" s="232"/>
      <c r="Z927" s="232"/>
      <c r="AA927" s="232"/>
      <c r="AB927" s="232"/>
      <c r="AC927" s="232"/>
      <c r="AD927" s="232"/>
      <c r="AE927" s="232"/>
      <c r="AF927" s="232"/>
      <c r="AG927" s="232"/>
      <c r="AH927" s="232"/>
      <c r="AI927" s="232"/>
      <c r="AJ927" s="232"/>
      <c r="AK927" s="232"/>
      <c r="AL927" s="232"/>
      <c r="AM927" s="232"/>
      <c r="AN927" s="232"/>
      <c r="AO927" s="232"/>
      <c r="AP927" s="232"/>
      <c r="AQ927" s="232"/>
      <c r="AR927" s="232"/>
    </row>
    <row r="928" spans="1:44" x14ac:dyDescent="0.2">
      <c r="A928" s="232"/>
      <c r="B928" s="295" t="s">
        <v>1286</v>
      </c>
      <c r="C928" s="296" t="b">
        <f t="shared" si="14"/>
        <v>0</v>
      </c>
      <c r="D928" s="7"/>
      <c r="E928" s="287">
        <v>2.96</v>
      </c>
      <c r="F928" s="287">
        <v>3.0199999999999996</v>
      </c>
      <c r="G928" s="287">
        <v>3.0999999999999996</v>
      </c>
      <c r="H928" s="287">
        <v>3.1499999999999995</v>
      </c>
      <c r="I928" s="287">
        <v>3.1999999999999997</v>
      </c>
      <c r="J928" s="287">
        <v>3.2699999999999996</v>
      </c>
      <c r="K928" s="287">
        <v>3.33</v>
      </c>
      <c r="L928" s="287">
        <v>3.4299999999999997</v>
      </c>
      <c r="M928" s="287">
        <v>3.48</v>
      </c>
      <c r="N928" s="288">
        <f>M928*(1+Assumptions!$G$48)</f>
        <v>3.48</v>
      </c>
      <c r="O928" s="288">
        <f>N928*(1+Assumptions!$G$48)</f>
        <v>3.48</v>
      </c>
      <c r="P928" s="288">
        <f>O928*(1+Assumptions!$G$48)</f>
        <v>3.48</v>
      </c>
      <c r="Q928" s="288">
        <f>P928*(1+Assumptions!$G$48)</f>
        <v>3.48</v>
      </c>
      <c r="R928" s="288">
        <f>Q928*(1+Assumptions!$G$48)</f>
        <v>3.48</v>
      </c>
      <c r="S928" s="288">
        <f>R928*(1+Assumptions!$G$48)</f>
        <v>3.48</v>
      </c>
      <c r="T928" s="288">
        <f>S928*(1+Assumptions!$G$48)</f>
        <v>3.48</v>
      </c>
      <c r="U928" s="288">
        <f>T928*(1+Assumptions!$G$48)</f>
        <v>3.48</v>
      </c>
      <c r="V928" s="288">
        <f>U928*(1+Assumptions!$G$48)</f>
        <v>3.48</v>
      </c>
      <c r="W928" s="288">
        <f>V928*(1+Assumptions!$G$48)</f>
        <v>3.48</v>
      </c>
      <c r="X928" s="288">
        <f>W928*(1+Assumptions!$G$48)</f>
        <v>3.48</v>
      </c>
      <c r="Y928" s="232"/>
      <c r="Z928" s="232"/>
      <c r="AA928" s="232"/>
      <c r="AB928" s="232"/>
      <c r="AC928" s="232"/>
      <c r="AD928" s="232"/>
      <c r="AE928" s="232"/>
      <c r="AF928" s="232"/>
      <c r="AG928" s="232"/>
      <c r="AH928" s="232"/>
      <c r="AI928" s="232"/>
      <c r="AJ928" s="232"/>
      <c r="AK928" s="232"/>
      <c r="AL928" s="232"/>
      <c r="AM928" s="232"/>
      <c r="AN928" s="232"/>
      <c r="AO928" s="232"/>
      <c r="AP928" s="232"/>
      <c r="AQ928" s="232"/>
      <c r="AR928" s="232"/>
    </row>
    <row r="929" spans="1:44" x14ac:dyDescent="0.2">
      <c r="A929" s="232"/>
      <c r="B929" s="295" t="s">
        <v>1287</v>
      </c>
      <c r="C929" s="296" t="b">
        <f t="shared" si="14"/>
        <v>0</v>
      </c>
      <c r="D929" s="7"/>
      <c r="E929" s="287">
        <v>2.62</v>
      </c>
      <c r="F929" s="287">
        <v>2.66</v>
      </c>
      <c r="G929" s="287">
        <v>2.7199999999999998</v>
      </c>
      <c r="H929" s="287">
        <v>2.7699999999999996</v>
      </c>
      <c r="I929" s="287">
        <v>2.8</v>
      </c>
      <c r="J929" s="287">
        <v>2.84</v>
      </c>
      <c r="K929" s="287">
        <v>2.91</v>
      </c>
      <c r="L929" s="287">
        <v>2.98</v>
      </c>
      <c r="M929" s="287">
        <v>3.01</v>
      </c>
      <c r="N929" s="288">
        <f>M929*(1+Assumptions!$G$48)</f>
        <v>3.01</v>
      </c>
      <c r="O929" s="288">
        <f>N929*(1+Assumptions!$G$48)</f>
        <v>3.01</v>
      </c>
      <c r="P929" s="288">
        <f>O929*(1+Assumptions!$G$48)</f>
        <v>3.01</v>
      </c>
      <c r="Q929" s="288">
        <f>P929*(1+Assumptions!$G$48)</f>
        <v>3.01</v>
      </c>
      <c r="R929" s="288">
        <f>Q929*(1+Assumptions!$G$48)</f>
        <v>3.01</v>
      </c>
      <c r="S929" s="288">
        <f>R929*(1+Assumptions!$G$48)</f>
        <v>3.01</v>
      </c>
      <c r="T929" s="288">
        <f>S929*(1+Assumptions!$G$48)</f>
        <v>3.01</v>
      </c>
      <c r="U929" s="288">
        <f>T929*(1+Assumptions!$G$48)</f>
        <v>3.01</v>
      </c>
      <c r="V929" s="288">
        <f>U929*(1+Assumptions!$G$48)</f>
        <v>3.01</v>
      </c>
      <c r="W929" s="288">
        <f>V929*(1+Assumptions!$G$48)</f>
        <v>3.01</v>
      </c>
      <c r="X929" s="288">
        <f>W929*(1+Assumptions!$G$48)</f>
        <v>3.01</v>
      </c>
      <c r="Y929" s="232"/>
      <c r="Z929" s="232"/>
      <c r="AA929" s="232"/>
      <c r="AB929" s="232"/>
      <c r="AC929" s="232"/>
      <c r="AD929" s="232"/>
      <c r="AE929" s="232"/>
      <c r="AF929" s="232"/>
      <c r="AG929" s="232"/>
      <c r="AH929" s="232"/>
      <c r="AI929" s="232"/>
      <c r="AJ929" s="232"/>
      <c r="AK929" s="232"/>
      <c r="AL929" s="232"/>
      <c r="AM929" s="232"/>
      <c r="AN929" s="232"/>
      <c r="AO929" s="232"/>
      <c r="AP929" s="232"/>
      <c r="AQ929" s="232"/>
      <c r="AR929" s="232"/>
    </row>
    <row r="930" spans="1:44" x14ac:dyDescent="0.2">
      <c r="A930" s="232"/>
      <c r="B930" s="295" t="s">
        <v>1288</v>
      </c>
      <c r="C930" s="296" t="b">
        <f t="shared" si="14"/>
        <v>0</v>
      </c>
      <c r="D930" s="7"/>
      <c r="E930" s="287">
        <v>4.59</v>
      </c>
      <c r="F930" s="287">
        <v>4.9000000000000004</v>
      </c>
      <c r="G930" s="287">
        <v>4.96</v>
      </c>
      <c r="H930" s="287">
        <v>5.01</v>
      </c>
      <c r="I930" s="287">
        <v>5.0399999999999991</v>
      </c>
      <c r="J930" s="287">
        <v>5.0599999999999987</v>
      </c>
      <c r="K930" s="287">
        <v>5.1199999999999992</v>
      </c>
      <c r="L930" s="287">
        <v>5.19</v>
      </c>
      <c r="M930" s="287">
        <v>5.2199999999999989</v>
      </c>
      <c r="N930" s="288">
        <f>M930*(1+Assumptions!$G$48)</f>
        <v>5.2199999999999989</v>
      </c>
      <c r="O930" s="288">
        <f>N930*(1+Assumptions!$G$48)</f>
        <v>5.2199999999999989</v>
      </c>
      <c r="P930" s="288">
        <f>O930*(1+Assumptions!$G$48)</f>
        <v>5.2199999999999989</v>
      </c>
      <c r="Q930" s="288">
        <f>P930*(1+Assumptions!$G$48)</f>
        <v>5.2199999999999989</v>
      </c>
      <c r="R930" s="288">
        <f>Q930*(1+Assumptions!$G$48)</f>
        <v>5.2199999999999989</v>
      </c>
      <c r="S930" s="288">
        <f>R930*(1+Assumptions!$G$48)</f>
        <v>5.2199999999999989</v>
      </c>
      <c r="T930" s="288">
        <f>S930*(1+Assumptions!$G$48)</f>
        <v>5.2199999999999989</v>
      </c>
      <c r="U930" s="288">
        <f>T930*(1+Assumptions!$G$48)</f>
        <v>5.2199999999999989</v>
      </c>
      <c r="V930" s="288">
        <f>U930*(1+Assumptions!$G$48)</f>
        <v>5.2199999999999989</v>
      </c>
      <c r="W930" s="288">
        <f>V930*(1+Assumptions!$G$48)</f>
        <v>5.2199999999999989</v>
      </c>
      <c r="X930" s="288">
        <f>W930*(1+Assumptions!$G$48)</f>
        <v>5.2199999999999989</v>
      </c>
      <c r="Y930" s="232"/>
      <c r="Z930" s="232"/>
      <c r="AA930" s="232"/>
      <c r="AB930" s="232"/>
      <c r="AC930" s="232"/>
      <c r="AD930" s="232"/>
      <c r="AE930" s="232"/>
      <c r="AF930" s="232"/>
      <c r="AG930" s="232"/>
      <c r="AH930" s="232"/>
      <c r="AI930" s="232"/>
      <c r="AJ930" s="232"/>
      <c r="AK930" s="232"/>
      <c r="AL930" s="232"/>
      <c r="AM930" s="232"/>
      <c r="AN930" s="232"/>
      <c r="AO930" s="232"/>
      <c r="AP930" s="232"/>
      <c r="AQ930" s="232"/>
      <c r="AR930" s="232"/>
    </row>
    <row r="931" spans="1:44" x14ac:dyDescent="0.2">
      <c r="A931" s="232"/>
      <c r="B931" s="295" t="s">
        <v>1289</v>
      </c>
      <c r="C931" s="296" t="b">
        <f t="shared" si="14"/>
        <v>0</v>
      </c>
      <c r="D931" s="7"/>
      <c r="E931" s="287">
        <v>3.88</v>
      </c>
      <c r="F931" s="287">
        <v>3.96</v>
      </c>
      <c r="G931" s="287">
        <v>4.07</v>
      </c>
      <c r="H931" s="287">
        <v>4.1500000000000004</v>
      </c>
      <c r="I931" s="287">
        <v>4.2099999999999991</v>
      </c>
      <c r="J931" s="287">
        <v>4.28</v>
      </c>
      <c r="K931" s="287">
        <v>4.4000000000000004</v>
      </c>
      <c r="L931" s="287">
        <v>4.5199999999999996</v>
      </c>
      <c r="M931" s="287">
        <v>4.57</v>
      </c>
      <c r="N931" s="288">
        <f>M931*(1+Assumptions!$G$48)</f>
        <v>4.57</v>
      </c>
      <c r="O931" s="288">
        <f>N931*(1+Assumptions!$G$48)</f>
        <v>4.57</v>
      </c>
      <c r="P931" s="288">
        <f>O931*(1+Assumptions!$G$48)</f>
        <v>4.57</v>
      </c>
      <c r="Q931" s="288">
        <f>P931*(1+Assumptions!$G$48)</f>
        <v>4.57</v>
      </c>
      <c r="R931" s="288">
        <f>Q931*(1+Assumptions!$G$48)</f>
        <v>4.57</v>
      </c>
      <c r="S931" s="288">
        <f>R931*(1+Assumptions!$G$48)</f>
        <v>4.57</v>
      </c>
      <c r="T931" s="288">
        <f>S931*(1+Assumptions!$G$48)</f>
        <v>4.57</v>
      </c>
      <c r="U931" s="288">
        <f>T931*(1+Assumptions!$G$48)</f>
        <v>4.57</v>
      </c>
      <c r="V931" s="288">
        <f>U931*(1+Assumptions!$G$48)</f>
        <v>4.57</v>
      </c>
      <c r="W931" s="288">
        <f>V931*(1+Assumptions!$G$48)</f>
        <v>4.57</v>
      </c>
      <c r="X931" s="288">
        <f>W931*(1+Assumptions!$G$48)</f>
        <v>4.57</v>
      </c>
      <c r="Y931" s="232"/>
      <c r="Z931" s="232"/>
      <c r="AA931" s="232"/>
      <c r="AB931" s="232"/>
      <c r="AC931" s="232"/>
      <c r="AD931" s="232"/>
      <c r="AE931" s="232"/>
      <c r="AF931" s="232"/>
      <c r="AG931" s="232"/>
      <c r="AH931" s="232"/>
      <c r="AI931" s="232"/>
      <c r="AJ931" s="232"/>
      <c r="AK931" s="232"/>
      <c r="AL931" s="232"/>
      <c r="AM931" s="232"/>
      <c r="AN931" s="232"/>
      <c r="AO931" s="232"/>
      <c r="AP931" s="232"/>
      <c r="AQ931" s="232"/>
      <c r="AR931" s="232"/>
    </row>
    <row r="932" spans="1:44" x14ac:dyDescent="0.2">
      <c r="A932" s="232"/>
      <c r="B932" s="295" t="s">
        <v>1290</v>
      </c>
      <c r="C932" s="296" t="b">
        <f t="shared" si="14"/>
        <v>0</v>
      </c>
      <c r="D932" s="7"/>
      <c r="E932" s="287">
        <v>1.7</v>
      </c>
      <c r="F932" s="287">
        <v>1.71</v>
      </c>
      <c r="G932" s="287">
        <v>1.73</v>
      </c>
      <c r="H932" s="287">
        <v>1.75</v>
      </c>
      <c r="I932" s="287">
        <v>1.76</v>
      </c>
      <c r="J932" s="287">
        <v>1.78</v>
      </c>
      <c r="K932" s="287">
        <v>1.8</v>
      </c>
      <c r="L932" s="287">
        <v>1.82</v>
      </c>
      <c r="M932" s="287">
        <v>1.83</v>
      </c>
      <c r="N932" s="288">
        <f>M932*(1+Assumptions!$G$48)</f>
        <v>1.83</v>
      </c>
      <c r="O932" s="288">
        <f>N932*(1+Assumptions!$G$48)</f>
        <v>1.83</v>
      </c>
      <c r="P932" s="288">
        <f>O932*(1+Assumptions!$G$48)</f>
        <v>1.83</v>
      </c>
      <c r="Q932" s="288">
        <f>P932*(1+Assumptions!$G$48)</f>
        <v>1.83</v>
      </c>
      <c r="R932" s="288">
        <f>Q932*(1+Assumptions!$G$48)</f>
        <v>1.83</v>
      </c>
      <c r="S932" s="288">
        <f>R932*(1+Assumptions!$G$48)</f>
        <v>1.83</v>
      </c>
      <c r="T932" s="288">
        <f>S932*(1+Assumptions!$G$48)</f>
        <v>1.83</v>
      </c>
      <c r="U932" s="288">
        <f>T932*(1+Assumptions!$G$48)</f>
        <v>1.83</v>
      </c>
      <c r="V932" s="288">
        <f>U932*(1+Assumptions!$G$48)</f>
        <v>1.83</v>
      </c>
      <c r="W932" s="288">
        <f>V932*(1+Assumptions!$G$48)</f>
        <v>1.83</v>
      </c>
      <c r="X932" s="288">
        <f>W932*(1+Assumptions!$G$48)</f>
        <v>1.83</v>
      </c>
      <c r="Y932" s="232"/>
      <c r="Z932" s="232"/>
      <c r="AA932" s="232"/>
      <c r="AB932" s="232"/>
      <c r="AC932" s="232"/>
      <c r="AD932" s="232"/>
      <c r="AE932" s="232"/>
      <c r="AF932" s="232"/>
      <c r="AG932" s="232"/>
      <c r="AH932" s="232"/>
      <c r="AI932" s="232"/>
      <c r="AJ932" s="232"/>
      <c r="AK932" s="232"/>
      <c r="AL932" s="232"/>
      <c r="AM932" s="232"/>
      <c r="AN932" s="232"/>
      <c r="AO932" s="232"/>
      <c r="AP932" s="232"/>
      <c r="AQ932" s="232"/>
      <c r="AR932" s="232"/>
    </row>
    <row r="933" spans="1:44" x14ac:dyDescent="0.2">
      <c r="A933" s="232"/>
      <c r="B933" s="295" t="s">
        <v>1291</v>
      </c>
      <c r="C933" s="296" t="b">
        <f t="shared" si="14"/>
        <v>0</v>
      </c>
      <c r="D933" s="7"/>
      <c r="E933" s="287">
        <v>2.29</v>
      </c>
      <c r="F933" s="287">
        <v>2.3199999999999998</v>
      </c>
      <c r="G933" s="287">
        <v>2.36</v>
      </c>
      <c r="H933" s="287">
        <v>2.39</v>
      </c>
      <c r="I933" s="287">
        <v>2.41</v>
      </c>
      <c r="J933" s="287">
        <v>2.44</v>
      </c>
      <c r="K933" s="287">
        <v>2.48</v>
      </c>
      <c r="L933" s="287">
        <v>2.5199999999999996</v>
      </c>
      <c r="M933" s="287">
        <v>2.54</v>
      </c>
      <c r="N933" s="288">
        <f>M933*(1+Assumptions!$G$48)</f>
        <v>2.54</v>
      </c>
      <c r="O933" s="288">
        <f>N933*(1+Assumptions!$G$48)</f>
        <v>2.54</v>
      </c>
      <c r="P933" s="288">
        <f>O933*(1+Assumptions!$G$48)</f>
        <v>2.54</v>
      </c>
      <c r="Q933" s="288">
        <f>P933*(1+Assumptions!$G$48)</f>
        <v>2.54</v>
      </c>
      <c r="R933" s="288">
        <f>Q933*(1+Assumptions!$G$48)</f>
        <v>2.54</v>
      </c>
      <c r="S933" s="288">
        <f>R933*(1+Assumptions!$G$48)</f>
        <v>2.54</v>
      </c>
      <c r="T933" s="288">
        <f>S933*(1+Assumptions!$G$48)</f>
        <v>2.54</v>
      </c>
      <c r="U933" s="288">
        <f>T933*(1+Assumptions!$G$48)</f>
        <v>2.54</v>
      </c>
      <c r="V933" s="288">
        <f>U933*(1+Assumptions!$G$48)</f>
        <v>2.54</v>
      </c>
      <c r="W933" s="288">
        <f>V933*(1+Assumptions!$G$48)</f>
        <v>2.54</v>
      </c>
      <c r="X933" s="288">
        <f>W933*(1+Assumptions!$G$48)</f>
        <v>2.54</v>
      </c>
      <c r="Y933" s="232"/>
      <c r="Z933" s="232"/>
      <c r="AA933" s="232"/>
      <c r="AB933" s="232"/>
      <c r="AC933" s="232"/>
      <c r="AD933" s="232"/>
      <c r="AE933" s="232"/>
      <c r="AF933" s="232"/>
      <c r="AG933" s="232"/>
      <c r="AH933" s="232"/>
      <c r="AI933" s="232"/>
      <c r="AJ933" s="232"/>
      <c r="AK933" s="232"/>
      <c r="AL933" s="232"/>
      <c r="AM933" s="232"/>
      <c r="AN933" s="232"/>
      <c r="AO933" s="232"/>
      <c r="AP933" s="232"/>
      <c r="AQ933" s="232"/>
      <c r="AR933" s="232"/>
    </row>
    <row r="934" spans="1:44" x14ac:dyDescent="0.2">
      <c r="A934" s="232"/>
      <c r="B934" s="295" t="s">
        <v>1292</v>
      </c>
      <c r="C934" s="296" t="b">
        <f t="shared" si="14"/>
        <v>0</v>
      </c>
      <c r="D934" s="7"/>
      <c r="E934" s="287">
        <v>4.2899999999999991</v>
      </c>
      <c r="F934" s="287">
        <v>4.4000000000000004</v>
      </c>
      <c r="G934" s="287">
        <v>6.95</v>
      </c>
      <c r="H934" s="287">
        <v>7.11</v>
      </c>
      <c r="I934" s="287">
        <v>7.2499999999999991</v>
      </c>
      <c r="J934" s="287">
        <v>7.4</v>
      </c>
      <c r="K934" s="287">
        <v>7.6</v>
      </c>
      <c r="L934" s="287">
        <v>7.85</v>
      </c>
      <c r="M934" s="287">
        <v>7.98</v>
      </c>
      <c r="N934" s="288">
        <f>M934*(1+Assumptions!$G$48)</f>
        <v>7.98</v>
      </c>
      <c r="O934" s="288">
        <f>N934*(1+Assumptions!$G$48)</f>
        <v>7.98</v>
      </c>
      <c r="P934" s="288">
        <f>O934*(1+Assumptions!$G$48)</f>
        <v>7.98</v>
      </c>
      <c r="Q934" s="288">
        <f>P934*(1+Assumptions!$G$48)</f>
        <v>7.98</v>
      </c>
      <c r="R934" s="288">
        <f>Q934*(1+Assumptions!$G$48)</f>
        <v>7.98</v>
      </c>
      <c r="S934" s="288">
        <f>R934*(1+Assumptions!$G$48)</f>
        <v>7.98</v>
      </c>
      <c r="T934" s="288">
        <f>S934*(1+Assumptions!$G$48)</f>
        <v>7.98</v>
      </c>
      <c r="U934" s="288">
        <f>T934*(1+Assumptions!$G$48)</f>
        <v>7.98</v>
      </c>
      <c r="V934" s="288">
        <f>U934*(1+Assumptions!$G$48)</f>
        <v>7.98</v>
      </c>
      <c r="W934" s="288">
        <f>V934*(1+Assumptions!$G$48)</f>
        <v>7.98</v>
      </c>
      <c r="X934" s="288">
        <f>W934*(1+Assumptions!$G$48)</f>
        <v>7.98</v>
      </c>
      <c r="Y934" s="232"/>
      <c r="Z934" s="232"/>
      <c r="AA934" s="232"/>
      <c r="AB934" s="232"/>
      <c r="AC934" s="232"/>
      <c r="AD934" s="232"/>
      <c r="AE934" s="232"/>
      <c r="AF934" s="232"/>
      <c r="AG934" s="232"/>
      <c r="AH934" s="232"/>
      <c r="AI934" s="232"/>
      <c r="AJ934" s="232"/>
      <c r="AK934" s="232"/>
      <c r="AL934" s="232"/>
      <c r="AM934" s="232"/>
      <c r="AN934" s="232"/>
      <c r="AO934" s="232"/>
      <c r="AP934" s="232"/>
      <c r="AQ934" s="232"/>
      <c r="AR934" s="232"/>
    </row>
    <row r="935" spans="1:44" x14ac:dyDescent="0.2">
      <c r="A935" s="232"/>
      <c r="B935" s="295" t="s">
        <v>1293</v>
      </c>
      <c r="C935" s="296" t="b">
        <f t="shared" si="14"/>
        <v>0</v>
      </c>
      <c r="D935" s="7"/>
      <c r="E935" s="287">
        <v>3.32</v>
      </c>
      <c r="F935" s="287">
        <v>3.3899999999999997</v>
      </c>
      <c r="G935" s="287">
        <v>3.46</v>
      </c>
      <c r="H935" s="287">
        <v>3.52</v>
      </c>
      <c r="I935" s="287">
        <v>3.56</v>
      </c>
      <c r="J935" s="287">
        <v>3.59</v>
      </c>
      <c r="K935" s="287">
        <v>3.6499999999999995</v>
      </c>
      <c r="L935" s="287">
        <v>3.6899999999999995</v>
      </c>
      <c r="M935" s="287">
        <v>3.75</v>
      </c>
      <c r="N935" s="288">
        <f>M935*(1+Assumptions!$G$48)</f>
        <v>3.75</v>
      </c>
      <c r="O935" s="288">
        <f>N935*(1+Assumptions!$G$48)</f>
        <v>3.75</v>
      </c>
      <c r="P935" s="288">
        <f>O935*(1+Assumptions!$G$48)</f>
        <v>3.75</v>
      </c>
      <c r="Q935" s="288">
        <f>P935*(1+Assumptions!$G$48)</f>
        <v>3.75</v>
      </c>
      <c r="R935" s="288">
        <f>Q935*(1+Assumptions!$G$48)</f>
        <v>3.75</v>
      </c>
      <c r="S935" s="288">
        <f>R935*(1+Assumptions!$G$48)</f>
        <v>3.75</v>
      </c>
      <c r="T935" s="288">
        <f>S935*(1+Assumptions!$G$48)</f>
        <v>3.75</v>
      </c>
      <c r="U935" s="288">
        <f>T935*(1+Assumptions!$G$48)</f>
        <v>3.75</v>
      </c>
      <c r="V935" s="288">
        <f>U935*(1+Assumptions!$G$48)</f>
        <v>3.75</v>
      </c>
      <c r="W935" s="288">
        <f>V935*(1+Assumptions!$G$48)</f>
        <v>3.75</v>
      </c>
      <c r="X935" s="288">
        <f>W935*(1+Assumptions!$G$48)</f>
        <v>3.75</v>
      </c>
      <c r="Y935" s="232"/>
      <c r="Z935" s="232"/>
      <c r="AA935" s="232"/>
      <c r="AB935" s="232"/>
      <c r="AC935" s="232"/>
      <c r="AD935" s="232"/>
      <c r="AE935" s="232"/>
      <c r="AF935" s="232"/>
      <c r="AG935" s="232"/>
      <c r="AH935" s="232"/>
      <c r="AI935" s="232"/>
      <c r="AJ935" s="232"/>
      <c r="AK935" s="232"/>
      <c r="AL935" s="232"/>
      <c r="AM935" s="232"/>
      <c r="AN935" s="232"/>
      <c r="AO935" s="232"/>
      <c r="AP935" s="232"/>
      <c r="AQ935" s="232"/>
      <c r="AR935" s="232"/>
    </row>
    <row r="936" spans="1:44" x14ac:dyDescent="0.2">
      <c r="A936" s="232"/>
      <c r="B936" s="295" t="s">
        <v>1294</v>
      </c>
      <c r="C936" s="296" t="b">
        <f t="shared" si="14"/>
        <v>0</v>
      </c>
      <c r="D936" s="7"/>
      <c r="E936" s="287">
        <v>3.94</v>
      </c>
      <c r="F936" s="287">
        <v>4.04</v>
      </c>
      <c r="G936" s="287">
        <v>4.1500000000000004</v>
      </c>
      <c r="H936" s="287">
        <v>4.24</v>
      </c>
      <c r="I936" s="287">
        <v>4.32</v>
      </c>
      <c r="J936" s="287">
        <v>4.3899999999999997</v>
      </c>
      <c r="K936" s="287">
        <v>4.49</v>
      </c>
      <c r="L936" s="287">
        <v>4.62</v>
      </c>
      <c r="M936" s="287">
        <v>4.7</v>
      </c>
      <c r="N936" s="288">
        <f>M936*(1+Assumptions!$G$48)</f>
        <v>4.7</v>
      </c>
      <c r="O936" s="288">
        <f>N936*(1+Assumptions!$G$48)</f>
        <v>4.7</v>
      </c>
      <c r="P936" s="288">
        <f>O936*(1+Assumptions!$G$48)</f>
        <v>4.7</v>
      </c>
      <c r="Q936" s="288">
        <f>P936*(1+Assumptions!$G$48)</f>
        <v>4.7</v>
      </c>
      <c r="R936" s="288">
        <f>Q936*(1+Assumptions!$G$48)</f>
        <v>4.7</v>
      </c>
      <c r="S936" s="288">
        <f>R936*(1+Assumptions!$G$48)</f>
        <v>4.7</v>
      </c>
      <c r="T936" s="288">
        <f>S936*(1+Assumptions!$G$48)</f>
        <v>4.7</v>
      </c>
      <c r="U936" s="288">
        <f>T936*(1+Assumptions!$G$48)</f>
        <v>4.7</v>
      </c>
      <c r="V936" s="288">
        <f>U936*(1+Assumptions!$G$48)</f>
        <v>4.7</v>
      </c>
      <c r="W936" s="288">
        <f>V936*(1+Assumptions!$G$48)</f>
        <v>4.7</v>
      </c>
      <c r="X936" s="288">
        <f>W936*(1+Assumptions!$G$48)</f>
        <v>4.7</v>
      </c>
      <c r="Y936" s="232"/>
      <c r="Z936" s="232"/>
      <c r="AA936" s="232"/>
      <c r="AB936" s="232"/>
      <c r="AC936" s="232"/>
      <c r="AD936" s="232"/>
      <c r="AE936" s="232"/>
      <c r="AF936" s="232"/>
      <c r="AG936" s="232"/>
      <c r="AH936" s="232"/>
      <c r="AI936" s="232"/>
      <c r="AJ936" s="232"/>
      <c r="AK936" s="232"/>
      <c r="AL936" s="232"/>
      <c r="AM936" s="232"/>
      <c r="AN936" s="232"/>
      <c r="AO936" s="232"/>
      <c r="AP936" s="232"/>
      <c r="AQ936" s="232"/>
      <c r="AR936" s="232"/>
    </row>
    <row r="937" spans="1:44" x14ac:dyDescent="0.2">
      <c r="A937" s="232"/>
      <c r="B937" s="295" t="s">
        <v>1295</v>
      </c>
      <c r="C937" s="296" t="b">
        <f t="shared" si="14"/>
        <v>0</v>
      </c>
      <c r="D937" s="7"/>
      <c r="E937" s="287">
        <v>0</v>
      </c>
      <c r="F937" s="287">
        <v>0</v>
      </c>
      <c r="G937" s="287">
        <v>4.32</v>
      </c>
      <c r="H937" s="287">
        <v>4.3600000000000003</v>
      </c>
      <c r="I937" s="287">
        <v>4.3899999999999997</v>
      </c>
      <c r="J937" s="287">
        <v>4.4400000000000004</v>
      </c>
      <c r="K937" s="287">
        <v>4.51</v>
      </c>
      <c r="L937" s="287">
        <v>4.63</v>
      </c>
      <c r="M937" s="287">
        <v>4.6399999999999997</v>
      </c>
      <c r="N937" s="288">
        <f>M937*(1+Assumptions!$G$48)</f>
        <v>4.6399999999999997</v>
      </c>
      <c r="O937" s="288">
        <f>N937*(1+Assumptions!$G$48)</f>
        <v>4.6399999999999997</v>
      </c>
      <c r="P937" s="288">
        <f>O937*(1+Assumptions!$G$48)</f>
        <v>4.6399999999999997</v>
      </c>
      <c r="Q937" s="288">
        <f>P937*(1+Assumptions!$G$48)</f>
        <v>4.6399999999999997</v>
      </c>
      <c r="R937" s="288">
        <f>Q937*(1+Assumptions!$G$48)</f>
        <v>4.6399999999999997</v>
      </c>
      <c r="S937" s="288">
        <f>R937*(1+Assumptions!$G$48)</f>
        <v>4.6399999999999997</v>
      </c>
      <c r="T937" s="288">
        <f>S937*(1+Assumptions!$G$48)</f>
        <v>4.6399999999999997</v>
      </c>
      <c r="U937" s="288">
        <f>T937*(1+Assumptions!$G$48)</f>
        <v>4.6399999999999997</v>
      </c>
      <c r="V937" s="288">
        <f>U937*(1+Assumptions!$G$48)</f>
        <v>4.6399999999999997</v>
      </c>
      <c r="W937" s="288">
        <f>V937*(1+Assumptions!$G$48)</f>
        <v>4.6399999999999997</v>
      </c>
      <c r="X937" s="288">
        <f>W937*(1+Assumptions!$G$48)</f>
        <v>4.6399999999999997</v>
      </c>
      <c r="Y937" s="232"/>
      <c r="Z937" s="232"/>
      <c r="AA937" s="232"/>
      <c r="AB937" s="232"/>
      <c r="AC937" s="232"/>
      <c r="AD937" s="232"/>
      <c r="AE937" s="232"/>
      <c r="AF937" s="232"/>
      <c r="AG937" s="232"/>
      <c r="AH937" s="232"/>
      <c r="AI937" s="232"/>
      <c r="AJ937" s="232"/>
      <c r="AK937" s="232"/>
      <c r="AL937" s="232"/>
      <c r="AM937" s="232"/>
      <c r="AN937" s="232"/>
      <c r="AO937" s="232"/>
      <c r="AP937" s="232"/>
      <c r="AQ937" s="232"/>
      <c r="AR937" s="232"/>
    </row>
    <row r="938" spans="1:44" x14ac:dyDescent="0.2">
      <c r="A938" s="232"/>
      <c r="B938" s="295" t="s">
        <v>1296</v>
      </c>
      <c r="C938" s="296" t="b">
        <f t="shared" si="14"/>
        <v>0</v>
      </c>
      <c r="D938" s="7"/>
      <c r="E938" s="287">
        <v>0</v>
      </c>
      <c r="F938" s="287">
        <v>0</v>
      </c>
      <c r="G938" s="287">
        <v>8.32</v>
      </c>
      <c r="H938" s="287">
        <v>8.5</v>
      </c>
      <c r="I938" s="287">
        <v>8.64</v>
      </c>
      <c r="J938" s="287">
        <v>8.7899999999999991</v>
      </c>
      <c r="K938" s="287">
        <v>9.0299999999999976</v>
      </c>
      <c r="L938" s="287">
        <v>9.33</v>
      </c>
      <c r="M938" s="287">
        <v>9.44</v>
      </c>
      <c r="N938" s="288">
        <f>M938*(1+Assumptions!$G$48)</f>
        <v>9.44</v>
      </c>
      <c r="O938" s="288">
        <f>N938*(1+Assumptions!$G$48)</f>
        <v>9.44</v>
      </c>
      <c r="P938" s="288">
        <f>O938*(1+Assumptions!$G$48)</f>
        <v>9.44</v>
      </c>
      <c r="Q938" s="288">
        <f>P938*(1+Assumptions!$G$48)</f>
        <v>9.44</v>
      </c>
      <c r="R938" s="288">
        <f>Q938*(1+Assumptions!$G$48)</f>
        <v>9.44</v>
      </c>
      <c r="S938" s="288">
        <f>R938*(1+Assumptions!$G$48)</f>
        <v>9.44</v>
      </c>
      <c r="T938" s="288">
        <f>S938*(1+Assumptions!$G$48)</f>
        <v>9.44</v>
      </c>
      <c r="U938" s="288">
        <f>T938*(1+Assumptions!$G$48)</f>
        <v>9.44</v>
      </c>
      <c r="V938" s="288">
        <f>U938*(1+Assumptions!$G$48)</f>
        <v>9.44</v>
      </c>
      <c r="W938" s="288">
        <f>V938*(1+Assumptions!$G$48)</f>
        <v>9.44</v>
      </c>
      <c r="X938" s="288">
        <f>W938*(1+Assumptions!$G$48)</f>
        <v>9.44</v>
      </c>
      <c r="Y938" s="232"/>
      <c r="Z938" s="232"/>
      <c r="AA938" s="232"/>
      <c r="AB938" s="232"/>
      <c r="AC938" s="232"/>
      <c r="AD938" s="232"/>
      <c r="AE938" s="232"/>
      <c r="AF938" s="232"/>
      <c r="AG938" s="232"/>
      <c r="AH938" s="232"/>
      <c r="AI938" s="232"/>
      <c r="AJ938" s="232"/>
      <c r="AK938" s="232"/>
      <c r="AL938" s="232"/>
      <c r="AM938" s="232"/>
      <c r="AN938" s="232"/>
      <c r="AO938" s="232"/>
      <c r="AP938" s="232"/>
      <c r="AQ938" s="232"/>
      <c r="AR938" s="232"/>
    </row>
    <row r="939" spans="1:44" x14ac:dyDescent="0.2">
      <c r="A939" s="232"/>
      <c r="B939" s="295" t="s">
        <v>1297</v>
      </c>
      <c r="C939" s="296" t="b">
        <f t="shared" si="14"/>
        <v>0</v>
      </c>
      <c r="D939" s="7"/>
      <c r="E939" s="287">
        <v>0</v>
      </c>
      <c r="F939" s="287">
        <v>0</v>
      </c>
      <c r="G939" s="287">
        <v>5.6999999999999993</v>
      </c>
      <c r="H939" s="287">
        <v>5.8099999999999987</v>
      </c>
      <c r="I939" s="287">
        <v>5.9099999999999993</v>
      </c>
      <c r="J939" s="287">
        <v>6.0399999999999991</v>
      </c>
      <c r="K939" s="287">
        <v>6.18</v>
      </c>
      <c r="L939" s="287">
        <v>6.3699999999999992</v>
      </c>
      <c r="M939" s="287">
        <v>6.4499999999999993</v>
      </c>
      <c r="N939" s="288">
        <f>M939*(1+Assumptions!$G$48)</f>
        <v>6.4499999999999993</v>
      </c>
      <c r="O939" s="288">
        <f>N939*(1+Assumptions!$G$48)</f>
        <v>6.4499999999999993</v>
      </c>
      <c r="P939" s="288">
        <f>O939*(1+Assumptions!$G$48)</f>
        <v>6.4499999999999993</v>
      </c>
      <c r="Q939" s="288">
        <f>P939*(1+Assumptions!$G$48)</f>
        <v>6.4499999999999993</v>
      </c>
      <c r="R939" s="288">
        <f>Q939*(1+Assumptions!$G$48)</f>
        <v>6.4499999999999993</v>
      </c>
      <c r="S939" s="288">
        <f>R939*(1+Assumptions!$G$48)</f>
        <v>6.4499999999999993</v>
      </c>
      <c r="T939" s="288">
        <f>S939*(1+Assumptions!$G$48)</f>
        <v>6.4499999999999993</v>
      </c>
      <c r="U939" s="288">
        <f>T939*(1+Assumptions!$G$48)</f>
        <v>6.4499999999999993</v>
      </c>
      <c r="V939" s="288">
        <f>U939*(1+Assumptions!$G$48)</f>
        <v>6.4499999999999993</v>
      </c>
      <c r="W939" s="288">
        <f>V939*(1+Assumptions!$G$48)</f>
        <v>6.4499999999999993</v>
      </c>
      <c r="X939" s="288">
        <f>W939*(1+Assumptions!$G$48)</f>
        <v>6.4499999999999993</v>
      </c>
      <c r="Y939" s="232"/>
      <c r="Z939" s="232"/>
      <c r="AA939" s="232"/>
      <c r="AB939" s="232"/>
      <c r="AC939" s="232"/>
      <c r="AD939" s="232"/>
      <c r="AE939" s="232"/>
      <c r="AF939" s="232"/>
      <c r="AG939" s="232"/>
      <c r="AH939" s="232"/>
      <c r="AI939" s="232"/>
      <c r="AJ939" s="232"/>
      <c r="AK939" s="232"/>
      <c r="AL939" s="232"/>
      <c r="AM939" s="232"/>
      <c r="AN939" s="232"/>
      <c r="AO939" s="232"/>
      <c r="AP939" s="232"/>
      <c r="AQ939" s="232"/>
      <c r="AR939" s="232"/>
    </row>
    <row r="940" spans="1:44" x14ac:dyDescent="0.2">
      <c r="A940" s="232"/>
      <c r="B940" s="295" t="s">
        <v>685</v>
      </c>
      <c r="C940" s="296" t="b">
        <f t="shared" si="14"/>
        <v>0</v>
      </c>
      <c r="D940" s="7"/>
      <c r="E940" s="287">
        <v>7.2</v>
      </c>
      <c r="F940" s="287">
        <v>7.169999999999999</v>
      </c>
      <c r="G940" s="287">
        <v>7.2</v>
      </c>
      <c r="H940" s="287">
        <v>7.2</v>
      </c>
      <c r="I940" s="287">
        <v>7.169999999999999</v>
      </c>
      <c r="J940" s="287">
        <v>7.18</v>
      </c>
      <c r="K940" s="287">
        <v>7.2199999999999989</v>
      </c>
      <c r="L940" s="287">
        <v>7.3299999999999992</v>
      </c>
      <c r="M940" s="287">
        <v>7.2899999999999991</v>
      </c>
      <c r="N940" s="288">
        <f>M940*(1+Assumptions!$G$48)</f>
        <v>7.2899999999999991</v>
      </c>
      <c r="O940" s="288">
        <f>N940*(1+Assumptions!$G$48)</f>
        <v>7.2899999999999991</v>
      </c>
      <c r="P940" s="288">
        <f>O940*(1+Assumptions!$G$48)</f>
        <v>7.2899999999999991</v>
      </c>
      <c r="Q940" s="288">
        <f>P940*(1+Assumptions!$G$48)</f>
        <v>7.2899999999999991</v>
      </c>
      <c r="R940" s="288">
        <f>Q940*(1+Assumptions!$G$48)</f>
        <v>7.2899999999999991</v>
      </c>
      <c r="S940" s="288">
        <f>R940*(1+Assumptions!$G$48)</f>
        <v>7.2899999999999991</v>
      </c>
      <c r="T940" s="288">
        <f>S940*(1+Assumptions!$G$48)</f>
        <v>7.2899999999999991</v>
      </c>
      <c r="U940" s="288">
        <f>T940*(1+Assumptions!$G$48)</f>
        <v>7.2899999999999991</v>
      </c>
      <c r="V940" s="288">
        <f>U940*(1+Assumptions!$G$48)</f>
        <v>7.2899999999999991</v>
      </c>
      <c r="W940" s="288">
        <f>V940*(1+Assumptions!$G$48)</f>
        <v>7.2899999999999991</v>
      </c>
      <c r="X940" s="288">
        <f>W940*(1+Assumptions!$G$48)</f>
        <v>7.2899999999999991</v>
      </c>
      <c r="Y940" s="232"/>
      <c r="Z940" s="232"/>
      <c r="AA940" s="232"/>
      <c r="AB940" s="232"/>
      <c r="AC940" s="232"/>
      <c r="AD940" s="232"/>
      <c r="AE940" s="232"/>
      <c r="AF940" s="232"/>
      <c r="AG940" s="232"/>
      <c r="AH940" s="232"/>
      <c r="AI940" s="232"/>
      <c r="AJ940" s="232"/>
      <c r="AK940" s="232"/>
      <c r="AL940" s="232"/>
      <c r="AM940" s="232"/>
      <c r="AN940" s="232"/>
      <c r="AO940" s="232"/>
      <c r="AP940" s="232"/>
      <c r="AQ940" s="232"/>
      <c r="AR940" s="232"/>
    </row>
    <row r="941" spans="1:44" x14ac:dyDescent="0.2">
      <c r="A941" s="232"/>
      <c r="B941" s="295" t="s">
        <v>686</v>
      </c>
      <c r="C941" s="296" t="b">
        <f t="shared" si="14"/>
        <v>0</v>
      </c>
      <c r="D941" s="7"/>
      <c r="E941" s="287">
        <v>4.97</v>
      </c>
      <c r="F941" s="287">
        <v>5.0199999999999996</v>
      </c>
      <c r="G941" s="287">
        <v>5.09</v>
      </c>
      <c r="H941" s="287">
        <v>5.16</v>
      </c>
      <c r="I941" s="287">
        <v>5.1999999999999993</v>
      </c>
      <c r="J941" s="287">
        <v>5.23</v>
      </c>
      <c r="K941" s="287">
        <v>5.29</v>
      </c>
      <c r="L941" s="287">
        <v>5.39</v>
      </c>
      <c r="M941" s="287">
        <v>5.43</v>
      </c>
      <c r="N941" s="288">
        <f>M941*(1+Assumptions!$G$48)</f>
        <v>5.43</v>
      </c>
      <c r="O941" s="288">
        <f>N941*(1+Assumptions!$G$48)</f>
        <v>5.43</v>
      </c>
      <c r="P941" s="288">
        <f>O941*(1+Assumptions!$G$48)</f>
        <v>5.43</v>
      </c>
      <c r="Q941" s="288">
        <f>P941*(1+Assumptions!$G$48)</f>
        <v>5.43</v>
      </c>
      <c r="R941" s="288">
        <f>Q941*(1+Assumptions!$G$48)</f>
        <v>5.43</v>
      </c>
      <c r="S941" s="288">
        <f>R941*(1+Assumptions!$G$48)</f>
        <v>5.43</v>
      </c>
      <c r="T941" s="288">
        <f>S941*(1+Assumptions!$G$48)</f>
        <v>5.43</v>
      </c>
      <c r="U941" s="288">
        <f>T941*(1+Assumptions!$G$48)</f>
        <v>5.43</v>
      </c>
      <c r="V941" s="288">
        <f>U941*(1+Assumptions!$G$48)</f>
        <v>5.43</v>
      </c>
      <c r="W941" s="288">
        <f>V941*(1+Assumptions!$G$48)</f>
        <v>5.43</v>
      </c>
      <c r="X941" s="288">
        <f>W941*(1+Assumptions!$G$48)</f>
        <v>5.43</v>
      </c>
      <c r="Y941" s="232"/>
      <c r="Z941" s="232"/>
      <c r="AA941" s="232"/>
      <c r="AB941" s="232"/>
      <c r="AC941" s="232"/>
      <c r="AD941" s="232"/>
      <c r="AE941" s="232"/>
      <c r="AF941" s="232"/>
      <c r="AG941" s="232"/>
      <c r="AH941" s="232"/>
      <c r="AI941" s="232"/>
      <c r="AJ941" s="232"/>
      <c r="AK941" s="232"/>
      <c r="AL941" s="232"/>
      <c r="AM941" s="232"/>
      <c r="AN941" s="232"/>
      <c r="AO941" s="232"/>
      <c r="AP941" s="232"/>
      <c r="AQ941" s="232"/>
      <c r="AR941" s="232"/>
    </row>
    <row r="942" spans="1:44" x14ac:dyDescent="0.2">
      <c r="A942" s="232"/>
      <c r="B942" s="295" t="s">
        <v>687</v>
      </c>
      <c r="C942" s="296" t="b">
        <f t="shared" si="14"/>
        <v>0</v>
      </c>
      <c r="D942" s="7"/>
      <c r="E942" s="287">
        <v>13.039999999999997</v>
      </c>
      <c r="F942" s="287">
        <v>13.539999999999997</v>
      </c>
      <c r="G942" s="287">
        <v>14.149999999999999</v>
      </c>
      <c r="H942" s="287">
        <v>14.72</v>
      </c>
      <c r="I942" s="287">
        <v>15.189999999999998</v>
      </c>
      <c r="J942" s="287">
        <v>15.7</v>
      </c>
      <c r="K942" s="287">
        <v>16.329999999999998</v>
      </c>
      <c r="L942" s="287">
        <v>17.04</v>
      </c>
      <c r="M942" s="287">
        <v>17.64</v>
      </c>
      <c r="N942" s="288">
        <f>M942*(1+Assumptions!$G$48)</f>
        <v>17.64</v>
      </c>
      <c r="O942" s="288">
        <f>N942*(1+Assumptions!$G$48)</f>
        <v>17.64</v>
      </c>
      <c r="P942" s="288">
        <f>O942*(1+Assumptions!$G$48)</f>
        <v>17.64</v>
      </c>
      <c r="Q942" s="288">
        <f>P942*(1+Assumptions!$G$48)</f>
        <v>17.64</v>
      </c>
      <c r="R942" s="288">
        <f>Q942*(1+Assumptions!$G$48)</f>
        <v>17.64</v>
      </c>
      <c r="S942" s="288">
        <f>R942*(1+Assumptions!$G$48)</f>
        <v>17.64</v>
      </c>
      <c r="T942" s="288">
        <f>S942*(1+Assumptions!$G$48)</f>
        <v>17.64</v>
      </c>
      <c r="U942" s="288">
        <f>T942*(1+Assumptions!$G$48)</f>
        <v>17.64</v>
      </c>
      <c r="V942" s="288">
        <f>U942*(1+Assumptions!$G$48)</f>
        <v>17.64</v>
      </c>
      <c r="W942" s="288">
        <f>V942*(1+Assumptions!$G$48)</f>
        <v>17.64</v>
      </c>
      <c r="X942" s="288">
        <f>W942*(1+Assumptions!$G$48)</f>
        <v>17.64</v>
      </c>
      <c r="Y942" s="232"/>
      <c r="Z942" s="232"/>
      <c r="AA942" s="232"/>
      <c r="AB942" s="232"/>
      <c r="AC942" s="232"/>
      <c r="AD942" s="232"/>
      <c r="AE942" s="232"/>
      <c r="AF942" s="232"/>
      <c r="AG942" s="232"/>
      <c r="AH942" s="232"/>
      <c r="AI942" s="232"/>
      <c r="AJ942" s="232"/>
      <c r="AK942" s="232"/>
      <c r="AL942" s="232"/>
      <c r="AM942" s="232"/>
      <c r="AN942" s="232"/>
      <c r="AO942" s="232"/>
      <c r="AP942" s="232"/>
      <c r="AQ942" s="232"/>
      <c r="AR942" s="232"/>
    </row>
    <row r="943" spans="1:44" x14ac:dyDescent="0.2">
      <c r="A943" s="232"/>
      <c r="B943" s="295" t="s">
        <v>688</v>
      </c>
      <c r="C943" s="296" t="b">
        <f t="shared" si="14"/>
        <v>0</v>
      </c>
      <c r="D943" s="7"/>
      <c r="E943" s="287">
        <v>12.439999999999998</v>
      </c>
      <c r="F943" s="287">
        <v>6.5199999999999987</v>
      </c>
      <c r="G943" s="287">
        <v>6.83</v>
      </c>
      <c r="H943" s="287">
        <v>7.15</v>
      </c>
      <c r="I943" s="287">
        <v>7.4499999999999993</v>
      </c>
      <c r="J943" s="287">
        <v>7.75</v>
      </c>
      <c r="K943" s="287">
        <v>8.11</v>
      </c>
      <c r="L943" s="287">
        <v>8.4600000000000009</v>
      </c>
      <c r="M943" s="287">
        <v>8.75</v>
      </c>
      <c r="N943" s="288">
        <f>M943*(1+Assumptions!$G$48)</f>
        <v>8.75</v>
      </c>
      <c r="O943" s="288">
        <f>N943*(1+Assumptions!$G$48)</f>
        <v>8.75</v>
      </c>
      <c r="P943" s="288">
        <f>O943*(1+Assumptions!$G$48)</f>
        <v>8.75</v>
      </c>
      <c r="Q943" s="288">
        <f>P943*(1+Assumptions!$G$48)</f>
        <v>8.75</v>
      </c>
      <c r="R943" s="288">
        <f>Q943*(1+Assumptions!$G$48)</f>
        <v>8.75</v>
      </c>
      <c r="S943" s="288">
        <f>R943*(1+Assumptions!$G$48)</f>
        <v>8.75</v>
      </c>
      <c r="T943" s="288">
        <f>S943*(1+Assumptions!$G$48)</f>
        <v>8.75</v>
      </c>
      <c r="U943" s="288">
        <f>T943*(1+Assumptions!$G$48)</f>
        <v>8.75</v>
      </c>
      <c r="V943" s="288">
        <f>U943*(1+Assumptions!$G$48)</f>
        <v>8.75</v>
      </c>
      <c r="W943" s="288">
        <f>V943*(1+Assumptions!$G$48)</f>
        <v>8.75</v>
      </c>
      <c r="X943" s="288">
        <f>W943*(1+Assumptions!$G$48)</f>
        <v>8.75</v>
      </c>
      <c r="Y943" s="232"/>
      <c r="Z943" s="232"/>
      <c r="AA943" s="232"/>
      <c r="AB943" s="232"/>
      <c r="AC943" s="232"/>
      <c r="AD943" s="232"/>
      <c r="AE943" s="232"/>
      <c r="AF943" s="232"/>
      <c r="AG943" s="232"/>
      <c r="AH943" s="232"/>
      <c r="AI943" s="232"/>
      <c r="AJ943" s="232"/>
      <c r="AK943" s="232"/>
      <c r="AL943" s="232"/>
      <c r="AM943" s="232"/>
      <c r="AN943" s="232"/>
      <c r="AO943" s="232"/>
      <c r="AP943" s="232"/>
      <c r="AQ943" s="232"/>
      <c r="AR943" s="232"/>
    </row>
    <row r="944" spans="1:44" x14ac:dyDescent="0.2">
      <c r="A944" s="232"/>
      <c r="B944" s="295" t="s">
        <v>689</v>
      </c>
      <c r="C944" s="296" t="b">
        <f t="shared" si="14"/>
        <v>0</v>
      </c>
      <c r="D944" s="7"/>
      <c r="E944" s="287">
        <v>11.46</v>
      </c>
      <c r="F944" s="287">
        <v>3.3499999999999996</v>
      </c>
      <c r="G944" s="287">
        <v>3.28</v>
      </c>
      <c r="H944" s="287">
        <v>3.25</v>
      </c>
      <c r="I944" s="287">
        <v>3.21</v>
      </c>
      <c r="J944" s="287">
        <v>3.1899999999999995</v>
      </c>
      <c r="K944" s="287">
        <v>3.17</v>
      </c>
      <c r="L944" s="287">
        <v>3.1599999999999997</v>
      </c>
      <c r="M944" s="287">
        <v>3.13</v>
      </c>
      <c r="N944" s="288">
        <f>M944*(1+Assumptions!$G$48)</f>
        <v>3.13</v>
      </c>
      <c r="O944" s="288">
        <f>N944*(1+Assumptions!$G$48)</f>
        <v>3.13</v>
      </c>
      <c r="P944" s="288">
        <f>O944*(1+Assumptions!$G$48)</f>
        <v>3.13</v>
      </c>
      <c r="Q944" s="288">
        <f>P944*(1+Assumptions!$G$48)</f>
        <v>3.13</v>
      </c>
      <c r="R944" s="288">
        <f>Q944*(1+Assumptions!$G$48)</f>
        <v>3.13</v>
      </c>
      <c r="S944" s="288">
        <f>R944*(1+Assumptions!$G$48)</f>
        <v>3.13</v>
      </c>
      <c r="T944" s="288">
        <f>S944*(1+Assumptions!$G$48)</f>
        <v>3.13</v>
      </c>
      <c r="U944" s="288">
        <f>T944*(1+Assumptions!$G$48)</f>
        <v>3.13</v>
      </c>
      <c r="V944" s="288">
        <f>U944*(1+Assumptions!$G$48)</f>
        <v>3.13</v>
      </c>
      <c r="W944" s="288">
        <f>V944*(1+Assumptions!$G$48)</f>
        <v>3.13</v>
      </c>
      <c r="X944" s="288">
        <f>W944*(1+Assumptions!$G$48)</f>
        <v>3.13</v>
      </c>
      <c r="Y944" s="232"/>
      <c r="Z944" s="232"/>
      <c r="AA944" s="232"/>
      <c r="AB944" s="232"/>
      <c r="AC944" s="232"/>
      <c r="AD944" s="232"/>
      <c r="AE944" s="232"/>
      <c r="AF944" s="232"/>
      <c r="AG944" s="232"/>
      <c r="AH944" s="232"/>
      <c r="AI944" s="232"/>
      <c r="AJ944" s="232"/>
      <c r="AK944" s="232"/>
      <c r="AL944" s="232"/>
      <c r="AM944" s="232"/>
      <c r="AN944" s="232"/>
      <c r="AO944" s="232"/>
      <c r="AP944" s="232"/>
      <c r="AQ944" s="232"/>
      <c r="AR944" s="232"/>
    </row>
    <row r="945" spans="1:44" x14ac:dyDescent="0.2">
      <c r="A945" s="232"/>
      <c r="B945" s="295" t="s">
        <v>690</v>
      </c>
      <c r="C945" s="296" t="b">
        <f t="shared" si="14"/>
        <v>0</v>
      </c>
      <c r="D945" s="7"/>
      <c r="E945" s="287">
        <v>8.92</v>
      </c>
      <c r="F945" s="287">
        <v>8.9700000000000006</v>
      </c>
      <c r="G945" s="287">
        <v>9.07</v>
      </c>
      <c r="H945" s="287">
        <v>9.1300000000000008</v>
      </c>
      <c r="I945" s="287">
        <v>9.1899999999999977</v>
      </c>
      <c r="J945" s="287">
        <v>9.31</v>
      </c>
      <c r="K945" s="287">
        <v>9.5299999999999994</v>
      </c>
      <c r="L945" s="287">
        <v>9.7799999999999994</v>
      </c>
      <c r="M945" s="287">
        <v>9.98</v>
      </c>
      <c r="N945" s="288">
        <f>M945*(1+Assumptions!$G$48)</f>
        <v>9.98</v>
      </c>
      <c r="O945" s="288">
        <f>N945*(1+Assumptions!$G$48)</f>
        <v>9.98</v>
      </c>
      <c r="P945" s="288">
        <f>O945*(1+Assumptions!$G$48)</f>
        <v>9.98</v>
      </c>
      <c r="Q945" s="288">
        <f>P945*(1+Assumptions!$G$48)</f>
        <v>9.98</v>
      </c>
      <c r="R945" s="288">
        <f>Q945*(1+Assumptions!$G$48)</f>
        <v>9.98</v>
      </c>
      <c r="S945" s="288">
        <f>R945*(1+Assumptions!$G$48)</f>
        <v>9.98</v>
      </c>
      <c r="T945" s="288">
        <f>S945*(1+Assumptions!$G$48)</f>
        <v>9.98</v>
      </c>
      <c r="U945" s="288">
        <f>T945*(1+Assumptions!$G$48)</f>
        <v>9.98</v>
      </c>
      <c r="V945" s="288">
        <f>U945*(1+Assumptions!$G$48)</f>
        <v>9.98</v>
      </c>
      <c r="W945" s="288">
        <f>V945*(1+Assumptions!$G$48)</f>
        <v>9.98</v>
      </c>
      <c r="X945" s="288">
        <f>W945*(1+Assumptions!$G$48)</f>
        <v>9.98</v>
      </c>
      <c r="Y945" s="232"/>
      <c r="Z945" s="232"/>
      <c r="AA945" s="232"/>
      <c r="AB945" s="232"/>
      <c r="AC945" s="232"/>
      <c r="AD945" s="232"/>
      <c r="AE945" s="232"/>
      <c r="AF945" s="232"/>
      <c r="AG945" s="232"/>
      <c r="AH945" s="232"/>
      <c r="AI945" s="232"/>
      <c r="AJ945" s="232"/>
      <c r="AK945" s="232"/>
      <c r="AL945" s="232"/>
      <c r="AM945" s="232"/>
      <c r="AN945" s="232"/>
      <c r="AO945" s="232"/>
      <c r="AP945" s="232"/>
      <c r="AQ945" s="232"/>
      <c r="AR945" s="232"/>
    </row>
    <row r="946" spans="1:44" x14ac:dyDescent="0.2">
      <c r="A946" s="232"/>
      <c r="B946" s="295" t="s">
        <v>691</v>
      </c>
      <c r="C946" s="296" t="b">
        <f t="shared" si="14"/>
        <v>0</v>
      </c>
      <c r="D946" s="7"/>
      <c r="E946" s="287">
        <v>13.91</v>
      </c>
      <c r="F946" s="287">
        <v>14.209999999999999</v>
      </c>
      <c r="G946" s="287">
        <v>14.579999999999998</v>
      </c>
      <c r="H946" s="287">
        <v>14.919999999999998</v>
      </c>
      <c r="I946" s="287">
        <v>15.239999999999998</v>
      </c>
      <c r="J946" s="287">
        <v>15.68</v>
      </c>
      <c r="K946" s="287">
        <v>16.149999999999999</v>
      </c>
      <c r="L946" s="287">
        <v>16.68</v>
      </c>
      <c r="M946" s="287">
        <v>17.05</v>
      </c>
      <c r="N946" s="288">
        <f>M946*(1+Assumptions!$G$48)</f>
        <v>17.05</v>
      </c>
      <c r="O946" s="288">
        <f>N946*(1+Assumptions!$G$48)</f>
        <v>17.05</v>
      </c>
      <c r="P946" s="288">
        <f>O946*(1+Assumptions!$G$48)</f>
        <v>17.05</v>
      </c>
      <c r="Q946" s="288">
        <f>P946*(1+Assumptions!$G$48)</f>
        <v>17.05</v>
      </c>
      <c r="R946" s="288">
        <f>Q946*(1+Assumptions!$G$48)</f>
        <v>17.05</v>
      </c>
      <c r="S946" s="288">
        <f>R946*(1+Assumptions!$G$48)</f>
        <v>17.05</v>
      </c>
      <c r="T946" s="288">
        <f>S946*(1+Assumptions!$G$48)</f>
        <v>17.05</v>
      </c>
      <c r="U946" s="288">
        <f>T946*(1+Assumptions!$G$48)</f>
        <v>17.05</v>
      </c>
      <c r="V946" s="288">
        <f>U946*(1+Assumptions!$G$48)</f>
        <v>17.05</v>
      </c>
      <c r="W946" s="288">
        <f>V946*(1+Assumptions!$G$48)</f>
        <v>17.05</v>
      </c>
      <c r="X946" s="288">
        <f>W946*(1+Assumptions!$G$48)</f>
        <v>17.05</v>
      </c>
      <c r="Y946" s="232"/>
      <c r="Z946" s="232"/>
      <c r="AA946" s="232"/>
      <c r="AB946" s="232"/>
      <c r="AC946" s="232"/>
      <c r="AD946" s="232"/>
      <c r="AE946" s="232"/>
      <c r="AF946" s="232"/>
      <c r="AG946" s="232"/>
      <c r="AH946" s="232"/>
      <c r="AI946" s="232"/>
      <c r="AJ946" s="232"/>
      <c r="AK946" s="232"/>
      <c r="AL946" s="232"/>
      <c r="AM946" s="232"/>
      <c r="AN946" s="232"/>
      <c r="AO946" s="232"/>
      <c r="AP946" s="232"/>
      <c r="AQ946" s="232"/>
      <c r="AR946" s="232"/>
    </row>
    <row r="947" spans="1:44" x14ac:dyDescent="0.2">
      <c r="A947" s="232"/>
      <c r="B947" s="295" t="s">
        <v>692</v>
      </c>
      <c r="C947" s="296" t="b">
        <f t="shared" si="14"/>
        <v>0</v>
      </c>
      <c r="D947" s="7"/>
      <c r="E947" s="287">
        <v>15.25</v>
      </c>
      <c r="F947" s="287">
        <v>15.62</v>
      </c>
      <c r="G947" s="287">
        <v>15.989999999999998</v>
      </c>
      <c r="H947" s="287">
        <v>16.399999999999999</v>
      </c>
      <c r="I947" s="287">
        <v>16.760000000000002</v>
      </c>
      <c r="J947" s="287">
        <v>17.170000000000002</v>
      </c>
      <c r="K947" s="287">
        <v>17.63</v>
      </c>
      <c r="L947" s="287">
        <v>18.11</v>
      </c>
      <c r="M947" s="287">
        <v>18.37</v>
      </c>
      <c r="N947" s="288">
        <f>M947*(1+Assumptions!$G$48)</f>
        <v>18.37</v>
      </c>
      <c r="O947" s="288">
        <f>N947*(1+Assumptions!$G$48)</f>
        <v>18.37</v>
      </c>
      <c r="P947" s="288">
        <f>O947*(1+Assumptions!$G$48)</f>
        <v>18.37</v>
      </c>
      <c r="Q947" s="288">
        <f>P947*(1+Assumptions!$G$48)</f>
        <v>18.37</v>
      </c>
      <c r="R947" s="288">
        <f>Q947*(1+Assumptions!$G$48)</f>
        <v>18.37</v>
      </c>
      <c r="S947" s="288">
        <f>R947*(1+Assumptions!$G$48)</f>
        <v>18.37</v>
      </c>
      <c r="T947" s="288">
        <f>S947*(1+Assumptions!$G$48)</f>
        <v>18.37</v>
      </c>
      <c r="U947" s="288">
        <f>T947*(1+Assumptions!$G$48)</f>
        <v>18.37</v>
      </c>
      <c r="V947" s="288">
        <f>U947*(1+Assumptions!$G$48)</f>
        <v>18.37</v>
      </c>
      <c r="W947" s="288">
        <f>V947*(1+Assumptions!$G$48)</f>
        <v>18.37</v>
      </c>
      <c r="X947" s="288">
        <f>W947*(1+Assumptions!$G$48)</f>
        <v>18.37</v>
      </c>
      <c r="Y947" s="232"/>
      <c r="Z947" s="232"/>
      <c r="AA947" s="232"/>
      <c r="AB947" s="232"/>
      <c r="AC947" s="232"/>
      <c r="AD947" s="232"/>
      <c r="AE947" s="232"/>
      <c r="AF947" s="232"/>
      <c r="AG947" s="232"/>
      <c r="AH947" s="232"/>
      <c r="AI947" s="232"/>
      <c r="AJ947" s="232"/>
      <c r="AK947" s="232"/>
      <c r="AL947" s="232"/>
      <c r="AM947" s="232"/>
      <c r="AN947" s="232"/>
      <c r="AO947" s="232"/>
      <c r="AP947" s="232"/>
      <c r="AQ947" s="232"/>
      <c r="AR947" s="232"/>
    </row>
    <row r="948" spans="1:44" x14ac:dyDescent="0.2">
      <c r="A948" s="232"/>
      <c r="B948" s="295" t="s">
        <v>693</v>
      </c>
      <c r="C948" s="296" t="b">
        <f t="shared" si="14"/>
        <v>0</v>
      </c>
      <c r="D948" s="7"/>
      <c r="E948" s="287">
        <v>11.13</v>
      </c>
      <c r="F948" s="287">
        <v>11.55</v>
      </c>
      <c r="G948" s="287">
        <v>12.01</v>
      </c>
      <c r="H948" s="287">
        <v>12.449999999999998</v>
      </c>
      <c r="I948" s="287">
        <v>12.79</v>
      </c>
      <c r="J948" s="287">
        <v>13.16</v>
      </c>
      <c r="K948" s="287">
        <v>13.619999999999997</v>
      </c>
      <c r="L948" s="287">
        <v>14.19</v>
      </c>
      <c r="M948" s="287">
        <v>14.59</v>
      </c>
      <c r="N948" s="288">
        <f>M948*(1+Assumptions!$G$48)</f>
        <v>14.59</v>
      </c>
      <c r="O948" s="288">
        <f>N948*(1+Assumptions!$G$48)</f>
        <v>14.59</v>
      </c>
      <c r="P948" s="288">
        <f>O948*(1+Assumptions!$G$48)</f>
        <v>14.59</v>
      </c>
      <c r="Q948" s="288">
        <f>P948*(1+Assumptions!$G$48)</f>
        <v>14.59</v>
      </c>
      <c r="R948" s="288">
        <f>Q948*(1+Assumptions!$G$48)</f>
        <v>14.59</v>
      </c>
      <c r="S948" s="288">
        <f>R948*(1+Assumptions!$G$48)</f>
        <v>14.59</v>
      </c>
      <c r="T948" s="288">
        <f>S948*(1+Assumptions!$G$48)</f>
        <v>14.59</v>
      </c>
      <c r="U948" s="288">
        <f>T948*(1+Assumptions!$G$48)</f>
        <v>14.59</v>
      </c>
      <c r="V948" s="288">
        <f>U948*(1+Assumptions!$G$48)</f>
        <v>14.59</v>
      </c>
      <c r="W948" s="288">
        <f>V948*(1+Assumptions!$G$48)</f>
        <v>14.59</v>
      </c>
      <c r="X948" s="288">
        <f>W948*(1+Assumptions!$G$48)</f>
        <v>14.59</v>
      </c>
      <c r="Y948" s="232"/>
      <c r="Z948" s="232"/>
      <c r="AA948" s="232"/>
      <c r="AB948" s="232"/>
      <c r="AC948" s="232"/>
      <c r="AD948" s="232"/>
      <c r="AE948" s="232"/>
      <c r="AF948" s="232"/>
      <c r="AG948" s="232"/>
      <c r="AH948" s="232"/>
      <c r="AI948" s="232"/>
      <c r="AJ948" s="232"/>
      <c r="AK948" s="232"/>
      <c r="AL948" s="232"/>
      <c r="AM948" s="232"/>
      <c r="AN948" s="232"/>
      <c r="AO948" s="232"/>
      <c r="AP948" s="232"/>
      <c r="AQ948" s="232"/>
      <c r="AR948" s="232"/>
    </row>
    <row r="949" spans="1:44" x14ac:dyDescent="0.2">
      <c r="A949" s="232"/>
      <c r="B949" s="295" t="s">
        <v>694</v>
      </c>
      <c r="C949" s="296" t="b">
        <f t="shared" si="14"/>
        <v>0</v>
      </c>
      <c r="D949" s="7"/>
      <c r="E949" s="287">
        <v>10.82</v>
      </c>
      <c r="F949" s="287">
        <v>7.51</v>
      </c>
      <c r="G949" s="287">
        <v>7.68</v>
      </c>
      <c r="H949" s="287">
        <v>7.83</v>
      </c>
      <c r="I949" s="287">
        <v>7.9499999999999993</v>
      </c>
      <c r="J949" s="287">
        <v>8.11</v>
      </c>
      <c r="K949" s="287">
        <v>8.2899999999999991</v>
      </c>
      <c r="L949" s="287">
        <v>8.52</v>
      </c>
      <c r="M949" s="287">
        <v>8.65</v>
      </c>
      <c r="N949" s="288">
        <f>M949*(1+Assumptions!$G$48)</f>
        <v>8.65</v>
      </c>
      <c r="O949" s="288">
        <f>N949*(1+Assumptions!$G$48)</f>
        <v>8.65</v>
      </c>
      <c r="P949" s="288">
        <f>O949*(1+Assumptions!$G$48)</f>
        <v>8.65</v>
      </c>
      <c r="Q949" s="288">
        <f>P949*(1+Assumptions!$G$48)</f>
        <v>8.65</v>
      </c>
      <c r="R949" s="288">
        <f>Q949*(1+Assumptions!$G$48)</f>
        <v>8.65</v>
      </c>
      <c r="S949" s="288">
        <f>R949*(1+Assumptions!$G$48)</f>
        <v>8.65</v>
      </c>
      <c r="T949" s="288">
        <f>S949*(1+Assumptions!$G$48)</f>
        <v>8.65</v>
      </c>
      <c r="U949" s="288">
        <f>T949*(1+Assumptions!$G$48)</f>
        <v>8.65</v>
      </c>
      <c r="V949" s="288">
        <f>U949*(1+Assumptions!$G$48)</f>
        <v>8.65</v>
      </c>
      <c r="W949" s="288">
        <f>V949*(1+Assumptions!$G$48)</f>
        <v>8.65</v>
      </c>
      <c r="X949" s="288">
        <f>W949*(1+Assumptions!$G$48)</f>
        <v>8.65</v>
      </c>
      <c r="Y949" s="232"/>
      <c r="Z949" s="232"/>
      <c r="AA949" s="232"/>
      <c r="AB949" s="232"/>
      <c r="AC949" s="232"/>
      <c r="AD949" s="232"/>
      <c r="AE949" s="232"/>
      <c r="AF949" s="232"/>
      <c r="AG949" s="232"/>
      <c r="AH949" s="232"/>
      <c r="AI949" s="232"/>
      <c r="AJ949" s="232"/>
      <c r="AK949" s="232"/>
      <c r="AL949" s="232"/>
      <c r="AM949" s="232"/>
      <c r="AN949" s="232"/>
      <c r="AO949" s="232"/>
      <c r="AP949" s="232"/>
      <c r="AQ949" s="232"/>
      <c r="AR949" s="232"/>
    </row>
    <row r="950" spans="1:44" x14ac:dyDescent="0.2">
      <c r="A950" s="232"/>
      <c r="B950" s="295" t="s">
        <v>695</v>
      </c>
      <c r="C950" s="296" t="b">
        <f t="shared" si="14"/>
        <v>0</v>
      </c>
      <c r="D950" s="7"/>
      <c r="E950" s="287">
        <v>13.879999999999999</v>
      </c>
      <c r="F950" s="287">
        <v>14.419999999999998</v>
      </c>
      <c r="G950" s="287">
        <v>14.979999999999999</v>
      </c>
      <c r="H950" s="287">
        <v>15.52</v>
      </c>
      <c r="I950" s="287">
        <v>15.96</v>
      </c>
      <c r="J950" s="287">
        <v>16.43</v>
      </c>
      <c r="K950" s="287">
        <v>17.03</v>
      </c>
      <c r="L950" s="287">
        <v>17.72</v>
      </c>
      <c r="M950" s="287">
        <v>18.22</v>
      </c>
      <c r="N950" s="288">
        <f>M950*(1+Assumptions!$G$48)</f>
        <v>18.22</v>
      </c>
      <c r="O950" s="288">
        <f>N950*(1+Assumptions!$G$48)</f>
        <v>18.22</v>
      </c>
      <c r="P950" s="288">
        <f>O950*(1+Assumptions!$G$48)</f>
        <v>18.22</v>
      </c>
      <c r="Q950" s="288">
        <f>P950*(1+Assumptions!$G$48)</f>
        <v>18.22</v>
      </c>
      <c r="R950" s="288">
        <f>Q950*(1+Assumptions!$G$48)</f>
        <v>18.22</v>
      </c>
      <c r="S950" s="288">
        <f>R950*(1+Assumptions!$G$48)</f>
        <v>18.22</v>
      </c>
      <c r="T950" s="288">
        <f>S950*(1+Assumptions!$G$48)</f>
        <v>18.22</v>
      </c>
      <c r="U950" s="288">
        <f>T950*(1+Assumptions!$G$48)</f>
        <v>18.22</v>
      </c>
      <c r="V950" s="288">
        <f>U950*(1+Assumptions!$G$48)</f>
        <v>18.22</v>
      </c>
      <c r="W950" s="288">
        <f>V950*(1+Assumptions!$G$48)</f>
        <v>18.22</v>
      </c>
      <c r="X950" s="288">
        <f>W950*(1+Assumptions!$G$48)</f>
        <v>18.22</v>
      </c>
      <c r="Y950" s="232"/>
      <c r="Z950" s="232"/>
      <c r="AA950" s="232"/>
      <c r="AB950" s="232"/>
      <c r="AC950" s="232"/>
      <c r="AD950" s="232"/>
      <c r="AE950" s="232"/>
      <c r="AF950" s="232"/>
      <c r="AG950" s="232"/>
      <c r="AH950" s="232"/>
      <c r="AI950" s="232"/>
      <c r="AJ950" s="232"/>
      <c r="AK950" s="232"/>
      <c r="AL950" s="232"/>
      <c r="AM950" s="232"/>
      <c r="AN950" s="232"/>
      <c r="AO950" s="232"/>
      <c r="AP950" s="232"/>
      <c r="AQ950" s="232"/>
      <c r="AR950" s="232"/>
    </row>
    <row r="951" spans="1:44" x14ac:dyDescent="0.2">
      <c r="A951" s="232"/>
      <c r="B951" s="295" t="s">
        <v>696</v>
      </c>
      <c r="C951" s="296" t="b">
        <f t="shared" si="14"/>
        <v>0</v>
      </c>
      <c r="D951" s="7"/>
      <c r="E951" s="287">
        <v>12.94</v>
      </c>
      <c r="F951" s="287">
        <v>13.399999999999999</v>
      </c>
      <c r="G951" s="287">
        <v>13.989999999999998</v>
      </c>
      <c r="H951" s="287">
        <v>14.52</v>
      </c>
      <c r="I951" s="287">
        <v>14.949999999999998</v>
      </c>
      <c r="J951" s="287">
        <v>15.45</v>
      </c>
      <c r="K951" s="287">
        <v>16</v>
      </c>
      <c r="L951" s="287">
        <v>16.66</v>
      </c>
      <c r="M951" s="287">
        <v>17.170000000000002</v>
      </c>
      <c r="N951" s="288">
        <f>M951*(1+Assumptions!$G$48)</f>
        <v>17.170000000000002</v>
      </c>
      <c r="O951" s="288">
        <f>N951*(1+Assumptions!$G$48)</f>
        <v>17.170000000000002</v>
      </c>
      <c r="P951" s="288">
        <f>O951*(1+Assumptions!$G$48)</f>
        <v>17.170000000000002</v>
      </c>
      <c r="Q951" s="288">
        <f>P951*(1+Assumptions!$G$48)</f>
        <v>17.170000000000002</v>
      </c>
      <c r="R951" s="288">
        <f>Q951*(1+Assumptions!$G$48)</f>
        <v>17.170000000000002</v>
      </c>
      <c r="S951" s="288">
        <f>R951*(1+Assumptions!$G$48)</f>
        <v>17.170000000000002</v>
      </c>
      <c r="T951" s="288">
        <f>S951*(1+Assumptions!$G$48)</f>
        <v>17.170000000000002</v>
      </c>
      <c r="U951" s="288">
        <f>T951*(1+Assumptions!$G$48)</f>
        <v>17.170000000000002</v>
      </c>
      <c r="V951" s="288">
        <f>U951*(1+Assumptions!$G$48)</f>
        <v>17.170000000000002</v>
      </c>
      <c r="W951" s="288">
        <f>V951*(1+Assumptions!$G$48)</f>
        <v>17.170000000000002</v>
      </c>
      <c r="X951" s="288">
        <f>W951*(1+Assumptions!$G$48)</f>
        <v>17.170000000000002</v>
      </c>
      <c r="Y951" s="232"/>
      <c r="Z951" s="232"/>
      <c r="AA951" s="232"/>
      <c r="AB951" s="232"/>
      <c r="AC951" s="232"/>
      <c r="AD951" s="232"/>
      <c r="AE951" s="232"/>
      <c r="AF951" s="232"/>
      <c r="AG951" s="232"/>
      <c r="AH951" s="232"/>
      <c r="AI951" s="232"/>
      <c r="AJ951" s="232"/>
      <c r="AK951" s="232"/>
      <c r="AL951" s="232"/>
      <c r="AM951" s="232"/>
      <c r="AN951" s="232"/>
      <c r="AO951" s="232"/>
      <c r="AP951" s="232"/>
      <c r="AQ951" s="232"/>
      <c r="AR951" s="232"/>
    </row>
    <row r="952" spans="1:44" x14ac:dyDescent="0.2">
      <c r="A952" s="232"/>
      <c r="B952" s="295" t="s">
        <v>697</v>
      </c>
      <c r="C952" s="296" t="b">
        <f t="shared" si="14"/>
        <v>0</v>
      </c>
      <c r="D952" s="7"/>
      <c r="E952" s="287">
        <v>15.749999999999998</v>
      </c>
      <c r="F952" s="287">
        <v>15.739999999999998</v>
      </c>
      <c r="G952" s="287">
        <v>15.86</v>
      </c>
      <c r="H952" s="287">
        <v>15.96</v>
      </c>
      <c r="I952" s="287">
        <v>15.98</v>
      </c>
      <c r="J952" s="287">
        <v>15.989999999999998</v>
      </c>
      <c r="K952" s="287">
        <v>16.100000000000001</v>
      </c>
      <c r="L952" s="287">
        <v>16.28</v>
      </c>
      <c r="M952" s="287">
        <v>16.34</v>
      </c>
      <c r="N952" s="288">
        <f>M952*(1+Assumptions!$G$48)</f>
        <v>16.34</v>
      </c>
      <c r="O952" s="288">
        <f>N952*(1+Assumptions!$G$48)</f>
        <v>16.34</v>
      </c>
      <c r="P952" s="288">
        <f>O952*(1+Assumptions!$G$48)</f>
        <v>16.34</v>
      </c>
      <c r="Q952" s="288">
        <f>P952*(1+Assumptions!$G$48)</f>
        <v>16.34</v>
      </c>
      <c r="R952" s="288">
        <f>Q952*(1+Assumptions!$G$48)</f>
        <v>16.34</v>
      </c>
      <c r="S952" s="288">
        <f>R952*(1+Assumptions!$G$48)</f>
        <v>16.34</v>
      </c>
      <c r="T952" s="288">
        <f>S952*(1+Assumptions!$G$48)</f>
        <v>16.34</v>
      </c>
      <c r="U952" s="288">
        <f>T952*(1+Assumptions!$G$48)</f>
        <v>16.34</v>
      </c>
      <c r="V952" s="288">
        <f>U952*(1+Assumptions!$G$48)</f>
        <v>16.34</v>
      </c>
      <c r="W952" s="288">
        <f>V952*(1+Assumptions!$G$48)</f>
        <v>16.34</v>
      </c>
      <c r="X952" s="288">
        <f>W952*(1+Assumptions!$G$48)</f>
        <v>16.34</v>
      </c>
      <c r="Y952" s="232"/>
      <c r="Z952" s="232"/>
      <c r="AA952" s="232"/>
      <c r="AB952" s="232"/>
      <c r="AC952" s="232"/>
      <c r="AD952" s="232"/>
      <c r="AE952" s="232"/>
      <c r="AF952" s="232"/>
      <c r="AG952" s="232"/>
      <c r="AH952" s="232"/>
      <c r="AI952" s="232"/>
      <c r="AJ952" s="232"/>
      <c r="AK952" s="232"/>
      <c r="AL952" s="232"/>
      <c r="AM952" s="232"/>
      <c r="AN952" s="232"/>
      <c r="AO952" s="232"/>
      <c r="AP952" s="232"/>
      <c r="AQ952" s="232"/>
      <c r="AR952" s="232"/>
    </row>
    <row r="953" spans="1:44" x14ac:dyDescent="0.2">
      <c r="A953" s="232"/>
      <c r="B953" s="295" t="s">
        <v>698</v>
      </c>
      <c r="C953" s="296" t="b">
        <f t="shared" si="14"/>
        <v>0</v>
      </c>
      <c r="D953" s="7"/>
      <c r="E953" s="287">
        <v>7.379999999999999</v>
      </c>
      <c r="F953" s="287">
        <v>7.3099999999999987</v>
      </c>
      <c r="G953" s="287">
        <v>7.26</v>
      </c>
      <c r="H953" s="287">
        <v>7.23</v>
      </c>
      <c r="I953" s="287">
        <v>7.16</v>
      </c>
      <c r="J953" s="287">
        <v>7.11</v>
      </c>
      <c r="K953" s="287">
        <v>7.08</v>
      </c>
      <c r="L953" s="287">
        <v>7.0599999999999987</v>
      </c>
      <c r="M953" s="287">
        <v>7.0099999999999989</v>
      </c>
      <c r="N953" s="288">
        <f>M953*(1+Assumptions!$G$48)</f>
        <v>7.0099999999999989</v>
      </c>
      <c r="O953" s="288">
        <f>N953*(1+Assumptions!$G$48)</f>
        <v>7.0099999999999989</v>
      </c>
      <c r="P953" s="288">
        <f>O953*(1+Assumptions!$G$48)</f>
        <v>7.0099999999999989</v>
      </c>
      <c r="Q953" s="288">
        <f>P953*(1+Assumptions!$G$48)</f>
        <v>7.0099999999999989</v>
      </c>
      <c r="R953" s="288">
        <f>Q953*(1+Assumptions!$G$48)</f>
        <v>7.0099999999999989</v>
      </c>
      <c r="S953" s="288">
        <f>R953*(1+Assumptions!$G$48)</f>
        <v>7.0099999999999989</v>
      </c>
      <c r="T953" s="288">
        <f>S953*(1+Assumptions!$G$48)</f>
        <v>7.0099999999999989</v>
      </c>
      <c r="U953" s="288">
        <f>T953*(1+Assumptions!$G$48)</f>
        <v>7.0099999999999989</v>
      </c>
      <c r="V953" s="288">
        <f>U953*(1+Assumptions!$G$48)</f>
        <v>7.0099999999999989</v>
      </c>
      <c r="W953" s="288">
        <f>V953*(1+Assumptions!$G$48)</f>
        <v>7.0099999999999989</v>
      </c>
      <c r="X953" s="288">
        <f>W953*(1+Assumptions!$G$48)</f>
        <v>7.0099999999999989</v>
      </c>
      <c r="Y953" s="232"/>
      <c r="Z953" s="232"/>
      <c r="AA953" s="232"/>
      <c r="AB953" s="232"/>
      <c r="AC953" s="232"/>
      <c r="AD953" s="232"/>
      <c r="AE953" s="232"/>
      <c r="AF953" s="232"/>
      <c r="AG953" s="232"/>
      <c r="AH953" s="232"/>
      <c r="AI953" s="232"/>
      <c r="AJ953" s="232"/>
      <c r="AK953" s="232"/>
      <c r="AL953" s="232"/>
      <c r="AM953" s="232"/>
      <c r="AN953" s="232"/>
      <c r="AO953" s="232"/>
      <c r="AP953" s="232"/>
      <c r="AQ953" s="232"/>
      <c r="AR953" s="232"/>
    </row>
    <row r="954" spans="1:44" x14ac:dyDescent="0.2">
      <c r="A954" s="232"/>
      <c r="B954" s="295" t="s">
        <v>699</v>
      </c>
      <c r="C954" s="296" t="b">
        <f t="shared" si="14"/>
        <v>0</v>
      </c>
      <c r="D954" s="7"/>
      <c r="E954" s="287">
        <v>9.5</v>
      </c>
      <c r="F954" s="287">
        <v>9.4600000000000009</v>
      </c>
      <c r="G954" s="287">
        <v>9.4600000000000009</v>
      </c>
      <c r="H954" s="287">
        <v>9.4499999999999993</v>
      </c>
      <c r="I954" s="287">
        <v>9.42</v>
      </c>
      <c r="J954" s="287">
        <v>9.42</v>
      </c>
      <c r="K954" s="287">
        <v>9.44</v>
      </c>
      <c r="L954" s="287">
        <v>9.5</v>
      </c>
      <c r="M954" s="287">
        <v>9.49</v>
      </c>
      <c r="N954" s="288">
        <f>M954*(1+Assumptions!$G$48)</f>
        <v>9.49</v>
      </c>
      <c r="O954" s="288">
        <f>N954*(1+Assumptions!$G$48)</f>
        <v>9.49</v>
      </c>
      <c r="P954" s="288">
        <f>O954*(1+Assumptions!$G$48)</f>
        <v>9.49</v>
      </c>
      <c r="Q954" s="288">
        <f>P954*(1+Assumptions!$G$48)</f>
        <v>9.49</v>
      </c>
      <c r="R954" s="288">
        <f>Q954*(1+Assumptions!$G$48)</f>
        <v>9.49</v>
      </c>
      <c r="S954" s="288">
        <f>R954*(1+Assumptions!$G$48)</f>
        <v>9.49</v>
      </c>
      <c r="T954" s="288">
        <f>S954*(1+Assumptions!$G$48)</f>
        <v>9.49</v>
      </c>
      <c r="U954" s="288">
        <f>T954*(1+Assumptions!$G$48)</f>
        <v>9.49</v>
      </c>
      <c r="V954" s="288">
        <f>U954*(1+Assumptions!$G$48)</f>
        <v>9.49</v>
      </c>
      <c r="W954" s="288">
        <f>V954*(1+Assumptions!$G$48)</f>
        <v>9.49</v>
      </c>
      <c r="X954" s="288">
        <f>W954*(1+Assumptions!$G$48)</f>
        <v>9.49</v>
      </c>
      <c r="Y954" s="232"/>
      <c r="Z954" s="232"/>
      <c r="AA954" s="232"/>
      <c r="AB954" s="232"/>
      <c r="AC954" s="232"/>
      <c r="AD954" s="232"/>
      <c r="AE954" s="232"/>
      <c r="AF954" s="232"/>
      <c r="AG954" s="232"/>
      <c r="AH954" s="232"/>
      <c r="AI954" s="232"/>
      <c r="AJ954" s="232"/>
      <c r="AK954" s="232"/>
      <c r="AL954" s="232"/>
      <c r="AM954" s="232"/>
      <c r="AN954" s="232"/>
      <c r="AO954" s="232"/>
      <c r="AP954" s="232"/>
      <c r="AQ954" s="232"/>
      <c r="AR954" s="232"/>
    </row>
    <row r="955" spans="1:44" x14ac:dyDescent="0.2">
      <c r="A955" s="232"/>
      <c r="B955" s="295" t="s">
        <v>700</v>
      </c>
      <c r="C955" s="296" t="b">
        <f t="shared" si="14"/>
        <v>0</v>
      </c>
      <c r="D955" s="7"/>
      <c r="E955" s="287">
        <v>6.09</v>
      </c>
      <c r="F955" s="287">
        <v>6.1499999999999995</v>
      </c>
      <c r="G955" s="287">
        <v>6.26</v>
      </c>
      <c r="H955" s="287">
        <v>6.3599999999999994</v>
      </c>
      <c r="I955" s="287">
        <v>6.3999999999999995</v>
      </c>
      <c r="J955" s="287">
        <v>6.4599999999999991</v>
      </c>
      <c r="K955" s="287">
        <v>6.57</v>
      </c>
      <c r="L955" s="287">
        <v>6.71</v>
      </c>
      <c r="M955" s="287">
        <v>6.76</v>
      </c>
      <c r="N955" s="288">
        <f>M955*(1+Assumptions!$G$48)</f>
        <v>6.76</v>
      </c>
      <c r="O955" s="288">
        <f>N955*(1+Assumptions!$G$48)</f>
        <v>6.76</v>
      </c>
      <c r="P955" s="288">
        <f>O955*(1+Assumptions!$G$48)</f>
        <v>6.76</v>
      </c>
      <c r="Q955" s="288">
        <f>P955*(1+Assumptions!$G$48)</f>
        <v>6.76</v>
      </c>
      <c r="R955" s="288">
        <f>Q955*(1+Assumptions!$G$48)</f>
        <v>6.76</v>
      </c>
      <c r="S955" s="288">
        <f>R955*(1+Assumptions!$G$48)</f>
        <v>6.76</v>
      </c>
      <c r="T955" s="288">
        <f>S955*(1+Assumptions!$G$48)</f>
        <v>6.76</v>
      </c>
      <c r="U955" s="288">
        <f>T955*(1+Assumptions!$G$48)</f>
        <v>6.76</v>
      </c>
      <c r="V955" s="288">
        <f>U955*(1+Assumptions!$G$48)</f>
        <v>6.76</v>
      </c>
      <c r="W955" s="288">
        <f>V955*(1+Assumptions!$G$48)</f>
        <v>6.76</v>
      </c>
      <c r="X955" s="288">
        <f>W955*(1+Assumptions!$G$48)</f>
        <v>6.76</v>
      </c>
      <c r="Y955" s="232"/>
      <c r="Z955" s="232"/>
      <c r="AA955" s="232"/>
      <c r="AB955" s="232"/>
      <c r="AC955" s="232"/>
      <c r="AD955" s="232"/>
      <c r="AE955" s="232"/>
      <c r="AF955" s="232"/>
      <c r="AG955" s="232"/>
      <c r="AH955" s="232"/>
      <c r="AI955" s="232"/>
      <c r="AJ955" s="232"/>
      <c r="AK955" s="232"/>
      <c r="AL955" s="232"/>
      <c r="AM955" s="232"/>
      <c r="AN955" s="232"/>
      <c r="AO955" s="232"/>
      <c r="AP955" s="232"/>
      <c r="AQ955" s="232"/>
      <c r="AR955" s="232"/>
    </row>
    <row r="956" spans="1:44" x14ac:dyDescent="0.2">
      <c r="A956" s="232"/>
      <c r="B956" s="295" t="s">
        <v>701</v>
      </c>
      <c r="C956" s="296" t="b">
        <f t="shared" si="14"/>
        <v>0</v>
      </c>
      <c r="D956" s="7"/>
      <c r="E956" s="287">
        <v>4.5599999999999996</v>
      </c>
      <c r="F956" s="287">
        <v>4.6099999999999994</v>
      </c>
      <c r="G956" s="287">
        <v>4.68</v>
      </c>
      <c r="H956" s="287">
        <v>4.75</v>
      </c>
      <c r="I956" s="287">
        <v>4.8</v>
      </c>
      <c r="J956" s="287">
        <v>4.8499999999999996</v>
      </c>
      <c r="K956" s="287">
        <v>4.93</v>
      </c>
      <c r="L956" s="287">
        <v>5.03</v>
      </c>
      <c r="M956" s="287">
        <v>5.09</v>
      </c>
      <c r="N956" s="288">
        <f>M956*(1+Assumptions!$G$48)</f>
        <v>5.09</v>
      </c>
      <c r="O956" s="288">
        <f>N956*(1+Assumptions!$G$48)</f>
        <v>5.09</v>
      </c>
      <c r="P956" s="288">
        <f>O956*(1+Assumptions!$G$48)</f>
        <v>5.09</v>
      </c>
      <c r="Q956" s="288">
        <f>P956*(1+Assumptions!$G$48)</f>
        <v>5.09</v>
      </c>
      <c r="R956" s="288">
        <f>Q956*(1+Assumptions!$G$48)</f>
        <v>5.09</v>
      </c>
      <c r="S956" s="288">
        <f>R956*(1+Assumptions!$G$48)</f>
        <v>5.09</v>
      </c>
      <c r="T956" s="288">
        <f>S956*(1+Assumptions!$G$48)</f>
        <v>5.09</v>
      </c>
      <c r="U956" s="288">
        <f>T956*(1+Assumptions!$G$48)</f>
        <v>5.09</v>
      </c>
      <c r="V956" s="288">
        <f>U956*(1+Assumptions!$G$48)</f>
        <v>5.09</v>
      </c>
      <c r="W956" s="288">
        <f>V956*(1+Assumptions!$G$48)</f>
        <v>5.09</v>
      </c>
      <c r="X956" s="288">
        <f>W956*(1+Assumptions!$G$48)</f>
        <v>5.09</v>
      </c>
      <c r="Y956" s="232"/>
      <c r="Z956" s="232"/>
      <c r="AA956" s="232"/>
      <c r="AB956" s="232"/>
      <c r="AC956" s="232"/>
      <c r="AD956" s="232"/>
      <c r="AE956" s="232"/>
      <c r="AF956" s="232"/>
      <c r="AG956" s="232"/>
      <c r="AH956" s="232"/>
      <c r="AI956" s="232"/>
      <c r="AJ956" s="232"/>
      <c r="AK956" s="232"/>
      <c r="AL956" s="232"/>
      <c r="AM956" s="232"/>
      <c r="AN956" s="232"/>
      <c r="AO956" s="232"/>
      <c r="AP956" s="232"/>
      <c r="AQ956" s="232"/>
      <c r="AR956" s="232"/>
    </row>
    <row r="957" spans="1:44" x14ac:dyDescent="0.2">
      <c r="A957" s="232"/>
      <c r="B957" s="295" t="s">
        <v>702</v>
      </c>
      <c r="C957" s="296" t="b">
        <f t="shared" si="14"/>
        <v>0</v>
      </c>
      <c r="D957" s="7"/>
      <c r="E957" s="287">
        <v>5.0399999999999991</v>
      </c>
      <c r="F957" s="287">
        <v>4.93</v>
      </c>
      <c r="G957" s="287">
        <v>4.8600000000000003</v>
      </c>
      <c r="H957" s="287">
        <v>4.83</v>
      </c>
      <c r="I957" s="287">
        <v>4.8099999999999996</v>
      </c>
      <c r="J957" s="287">
        <v>4.82</v>
      </c>
      <c r="K957" s="287">
        <v>4.8499999999999996</v>
      </c>
      <c r="L957" s="287">
        <v>4.91</v>
      </c>
      <c r="M957" s="287">
        <v>4.96</v>
      </c>
      <c r="N957" s="288">
        <f>M957*(1+Assumptions!$G$48)</f>
        <v>4.96</v>
      </c>
      <c r="O957" s="288">
        <f>N957*(1+Assumptions!$G$48)</f>
        <v>4.96</v>
      </c>
      <c r="P957" s="288">
        <f>O957*(1+Assumptions!$G$48)</f>
        <v>4.96</v>
      </c>
      <c r="Q957" s="288">
        <f>P957*(1+Assumptions!$G$48)</f>
        <v>4.96</v>
      </c>
      <c r="R957" s="288">
        <f>Q957*(1+Assumptions!$G$48)</f>
        <v>4.96</v>
      </c>
      <c r="S957" s="288">
        <f>R957*(1+Assumptions!$G$48)</f>
        <v>4.96</v>
      </c>
      <c r="T957" s="288">
        <f>S957*(1+Assumptions!$G$48)</f>
        <v>4.96</v>
      </c>
      <c r="U957" s="288">
        <f>T957*(1+Assumptions!$G$48)</f>
        <v>4.96</v>
      </c>
      <c r="V957" s="288">
        <f>U957*(1+Assumptions!$G$48)</f>
        <v>4.96</v>
      </c>
      <c r="W957" s="288">
        <f>V957*(1+Assumptions!$G$48)</f>
        <v>4.96</v>
      </c>
      <c r="X957" s="288">
        <f>W957*(1+Assumptions!$G$48)</f>
        <v>4.96</v>
      </c>
      <c r="Y957" s="232"/>
      <c r="Z957" s="232"/>
      <c r="AA957" s="232"/>
      <c r="AB957" s="232"/>
      <c r="AC957" s="232"/>
      <c r="AD957" s="232"/>
      <c r="AE957" s="232"/>
      <c r="AF957" s="232"/>
      <c r="AG957" s="232"/>
      <c r="AH957" s="232"/>
      <c r="AI957" s="232"/>
      <c r="AJ957" s="232"/>
      <c r="AK957" s="232"/>
      <c r="AL957" s="232"/>
      <c r="AM957" s="232"/>
      <c r="AN957" s="232"/>
      <c r="AO957" s="232"/>
      <c r="AP957" s="232"/>
      <c r="AQ957" s="232"/>
      <c r="AR957" s="232"/>
    </row>
    <row r="958" spans="1:44" x14ac:dyDescent="0.2">
      <c r="A958" s="232"/>
      <c r="B958" s="295" t="s">
        <v>703</v>
      </c>
      <c r="C958" s="296" t="b">
        <f t="shared" si="14"/>
        <v>0</v>
      </c>
      <c r="D958" s="7"/>
      <c r="E958" s="287">
        <v>6.56</v>
      </c>
      <c r="F958" s="287">
        <v>6.41</v>
      </c>
      <c r="G958" s="287">
        <v>6.3199999999999994</v>
      </c>
      <c r="H958" s="287">
        <v>6.2399999999999993</v>
      </c>
      <c r="I958" s="287">
        <v>6.1399999999999988</v>
      </c>
      <c r="J958" s="287">
        <v>6.02</v>
      </c>
      <c r="K958" s="287">
        <v>5.94</v>
      </c>
      <c r="L958" s="287">
        <v>5.84</v>
      </c>
      <c r="M958" s="287">
        <v>5.7499999999999991</v>
      </c>
      <c r="N958" s="288">
        <f>M958*(1+Assumptions!$G$48)</f>
        <v>5.7499999999999991</v>
      </c>
      <c r="O958" s="288">
        <f>N958*(1+Assumptions!$G$48)</f>
        <v>5.7499999999999991</v>
      </c>
      <c r="P958" s="288">
        <f>O958*(1+Assumptions!$G$48)</f>
        <v>5.7499999999999991</v>
      </c>
      <c r="Q958" s="288">
        <f>P958*(1+Assumptions!$G$48)</f>
        <v>5.7499999999999991</v>
      </c>
      <c r="R958" s="288">
        <f>Q958*(1+Assumptions!$G$48)</f>
        <v>5.7499999999999991</v>
      </c>
      <c r="S958" s="288">
        <f>R958*(1+Assumptions!$G$48)</f>
        <v>5.7499999999999991</v>
      </c>
      <c r="T958" s="288">
        <f>S958*(1+Assumptions!$G$48)</f>
        <v>5.7499999999999991</v>
      </c>
      <c r="U958" s="288">
        <f>T958*(1+Assumptions!$G$48)</f>
        <v>5.7499999999999991</v>
      </c>
      <c r="V958" s="288">
        <f>U958*(1+Assumptions!$G$48)</f>
        <v>5.7499999999999991</v>
      </c>
      <c r="W958" s="288">
        <f>V958*(1+Assumptions!$G$48)</f>
        <v>5.7499999999999991</v>
      </c>
      <c r="X958" s="288">
        <f>W958*(1+Assumptions!$G$48)</f>
        <v>5.7499999999999991</v>
      </c>
      <c r="Y958" s="232"/>
      <c r="Z958" s="232"/>
      <c r="AA958" s="232"/>
      <c r="AB958" s="232"/>
      <c r="AC958" s="232"/>
      <c r="AD958" s="232"/>
      <c r="AE958" s="232"/>
      <c r="AF958" s="232"/>
      <c r="AG958" s="232"/>
      <c r="AH958" s="232"/>
      <c r="AI958" s="232"/>
      <c r="AJ958" s="232"/>
      <c r="AK958" s="232"/>
      <c r="AL958" s="232"/>
      <c r="AM958" s="232"/>
      <c r="AN958" s="232"/>
      <c r="AO958" s="232"/>
      <c r="AP958" s="232"/>
      <c r="AQ958" s="232"/>
      <c r="AR958" s="232"/>
    </row>
    <row r="959" spans="1:44" x14ac:dyDescent="0.2">
      <c r="A959" s="232"/>
      <c r="B959" s="295" t="s">
        <v>704</v>
      </c>
      <c r="C959" s="296" t="b">
        <f t="shared" si="14"/>
        <v>0</v>
      </c>
      <c r="D959" s="7"/>
      <c r="E959" s="287">
        <v>9.09</v>
      </c>
      <c r="F959" s="287">
        <v>9.17</v>
      </c>
      <c r="G959" s="287">
        <v>9.32</v>
      </c>
      <c r="H959" s="287">
        <v>9.43</v>
      </c>
      <c r="I959" s="287">
        <v>9.4499999999999993</v>
      </c>
      <c r="J959" s="287">
        <v>9.5</v>
      </c>
      <c r="K959" s="287">
        <v>9.68</v>
      </c>
      <c r="L959" s="287">
        <v>9.8699999999999992</v>
      </c>
      <c r="M959" s="287">
        <v>9.9</v>
      </c>
      <c r="N959" s="288">
        <f>M959*(1+Assumptions!$G$48)</f>
        <v>9.9</v>
      </c>
      <c r="O959" s="288">
        <f>N959*(1+Assumptions!$G$48)</f>
        <v>9.9</v>
      </c>
      <c r="P959" s="288">
        <f>O959*(1+Assumptions!$G$48)</f>
        <v>9.9</v>
      </c>
      <c r="Q959" s="288">
        <f>P959*(1+Assumptions!$G$48)</f>
        <v>9.9</v>
      </c>
      <c r="R959" s="288">
        <f>Q959*(1+Assumptions!$G$48)</f>
        <v>9.9</v>
      </c>
      <c r="S959" s="288">
        <f>R959*(1+Assumptions!$G$48)</f>
        <v>9.9</v>
      </c>
      <c r="T959" s="288">
        <f>S959*(1+Assumptions!$G$48)</f>
        <v>9.9</v>
      </c>
      <c r="U959" s="288">
        <f>T959*(1+Assumptions!$G$48)</f>
        <v>9.9</v>
      </c>
      <c r="V959" s="288">
        <f>U959*(1+Assumptions!$G$48)</f>
        <v>9.9</v>
      </c>
      <c r="W959" s="288">
        <f>V959*(1+Assumptions!$G$48)</f>
        <v>9.9</v>
      </c>
      <c r="X959" s="288">
        <f>W959*(1+Assumptions!$G$48)</f>
        <v>9.9</v>
      </c>
      <c r="Y959" s="232"/>
      <c r="Z959" s="232"/>
      <c r="AA959" s="232"/>
      <c r="AB959" s="232"/>
      <c r="AC959" s="232"/>
      <c r="AD959" s="232"/>
      <c r="AE959" s="232"/>
      <c r="AF959" s="232"/>
      <c r="AG959" s="232"/>
      <c r="AH959" s="232"/>
      <c r="AI959" s="232"/>
      <c r="AJ959" s="232"/>
      <c r="AK959" s="232"/>
      <c r="AL959" s="232"/>
      <c r="AM959" s="232"/>
      <c r="AN959" s="232"/>
      <c r="AO959" s="232"/>
      <c r="AP959" s="232"/>
      <c r="AQ959" s="232"/>
      <c r="AR959" s="232"/>
    </row>
    <row r="960" spans="1:44" x14ac:dyDescent="0.2">
      <c r="A960" s="232"/>
      <c r="B960" s="295" t="s">
        <v>1298</v>
      </c>
      <c r="C960" s="296" t="b">
        <f t="shared" si="14"/>
        <v>0</v>
      </c>
      <c r="D960" s="7"/>
      <c r="E960" s="287">
        <v>4.3600000000000003</v>
      </c>
      <c r="F960" s="287">
        <v>4.43</v>
      </c>
      <c r="G960" s="287">
        <v>4.5199999999999996</v>
      </c>
      <c r="H960" s="287">
        <v>4.59</v>
      </c>
      <c r="I960" s="287">
        <v>4.63</v>
      </c>
      <c r="J960" s="287">
        <v>4.68</v>
      </c>
      <c r="K960" s="287">
        <v>4.76</v>
      </c>
      <c r="L960" s="287">
        <v>4.8499999999999996</v>
      </c>
      <c r="M960" s="287">
        <v>4.9000000000000004</v>
      </c>
      <c r="N960" s="288">
        <f>M960*(1+Assumptions!$G$48)</f>
        <v>4.9000000000000004</v>
      </c>
      <c r="O960" s="288">
        <f>N960*(1+Assumptions!$G$48)</f>
        <v>4.9000000000000004</v>
      </c>
      <c r="P960" s="288">
        <f>O960*(1+Assumptions!$G$48)</f>
        <v>4.9000000000000004</v>
      </c>
      <c r="Q960" s="288">
        <f>P960*(1+Assumptions!$G$48)</f>
        <v>4.9000000000000004</v>
      </c>
      <c r="R960" s="288">
        <f>Q960*(1+Assumptions!$G$48)</f>
        <v>4.9000000000000004</v>
      </c>
      <c r="S960" s="288">
        <f>R960*(1+Assumptions!$G$48)</f>
        <v>4.9000000000000004</v>
      </c>
      <c r="T960" s="288">
        <f>S960*(1+Assumptions!$G$48)</f>
        <v>4.9000000000000004</v>
      </c>
      <c r="U960" s="288">
        <f>T960*(1+Assumptions!$G$48)</f>
        <v>4.9000000000000004</v>
      </c>
      <c r="V960" s="288">
        <f>U960*(1+Assumptions!$G$48)</f>
        <v>4.9000000000000004</v>
      </c>
      <c r="W960" s="288">
        <f>V960*(1+Assumptions!$G$48)</f>
        <v>4.9000000000000004</v>
      </c>
      <c r="X960" s="288">
        <f>W960*(1+Assumptions!$G$48)</f>
        <v>4.9000000000000004</v>
      </c>
      <c r="Y960" s="232"/>
      <c r="Z960" s="232"/>
      <c r="AA960" s="232"/>
      <c r="AB960" s="232"/>
      <c r="AC960" s="232"/>
      <c r="AD960" s="232"/>
      <c r="AE960" s="232"/>
      <c r="AF960" s="232"/>
      <c r="AG960" s="232"/>
      <c r="AH960" s="232"/>
      <c r="AI960" s="232"/>
      <c r="AJ960" s="232"/>
      <c r="AK960" s="232"/>
      <c r="AL960" s="232"/>
      <c r="AM960" s="232"/>
      <c r="AN960" s="232"/>
      <c r="AO960" s="232"/>
      <c r="AP960" s="232"/>
      <c r="AQ960" s="232"/>
      <c r="AR960" s="232"/>
    </row>
    <row r="961" spans="1:44" x14ac:dyDescent="0.2">
      <c r="A961" s="232"/>
      <c r="B961" s="295" t="s">
        <v>1299</v>
      </c>
      <c r="C961" s="296" t="b">
        <f t="shared" si="14"/>
        <v>0</v>
      </c>
      <c r="D961" s="7"/>
      <c r="E961" s="287">
        <v>5.8299999999999992</v>
      </c>
      <c r="F961" s="287">
        <v>5.9099999999999993</v>
      </c>
      <c r="G961" s="287">
        <v>6.02</v>
      </c>
      <c r="H961" s="287">
        <v>6.1</v>
      </c>
      <c r="I961" s="287">
        <v>6.17</v>
      </c>
      <c r="J961" s="287">
        <v>6.2399999999999993</v>
      </c>
      <c r="K961" s="287">
        <v>6.35</v>
      </c>
      <c r="L961" s="287">
        <v>6.4599999999999991</v>
      </c>
      <c r="M961" s="287">
        <v>6.51</v>
      </c>
      <c r="N961" s="288">
        <f>M961*(1+Assumptions!$G$48)</f>
        <v>6.51</v>
      </c>
      <c r="O961" s="288">
        <f>N961*(1+Assumptions!$G$48)</f>
        <v>6.51</v>
      </c>
      <c r="P961" s="288">
        <f>O961*(1+Assumptions!$G$48)</f>
        <v>6.51</v>
      </c>
      <c r="Q961" s="288">
        <f>P961*(1+Assumptions!$G$48)</f>
        <v>6.51</v>
      </c>
      <c r="R961" s="288">
        <f>Q961*(1+Assumptions!$G$48)</f>
        <v>6.51</v>
      </c>
      <c r="S961" s="288">
        <f>R961*(1+Assumptions!$G$48)</f>
        <v>6.51</v>
      </c>
      <c r="T961" s="288">
        <f>S961*(1+Assumptions!$G$48)</f>
        <v>6.51</v>
      </c>
      <c r="U961" s="288">
        <f>T961*(1+Assumptions!$G$48)</f>
        <v>6.51</v>
      </c>
      <c r="V961" s="288">
        <f>U961*(1+Assumptions!$G$48)</f>
        <v>6.51</v>
      </c>
      <c r="W961" s="288">
        <f>V961*(1+Assumptions!$G$48)</f>
        <v>6.51</v>
      </c>
      <c r="X961" s="288">
        <f>W961*(1+Assumptions!$G$48)</f>
        <v>6.51</v>
      </c>
      <c r="Y961" s="232"/>
      <c r="Z961" s="232"/>
      <c r="AA961" s="232"/>
      <c r="AB961" s="232"/>
      <c r="AC961" s="232"/>
      <c r="AD961" s="232"/>
      <c r="AE961" s="232"/>
      <c r="AF961" s="232"/>
      <c r="AG961" s="232"/>
      <c r="AH961" s="232"/>
      <c r="AI961" s="232"/>
      <c r="AJ961" s="232"/>
      <c r="AK961" s="232"/>
      <c r="AL961" s="232"/>
      <c r="AM961" s="232"/>
      <c r="AN961" s="232"/>
      <c r="AO961" s="232"/>
      <c r="AP961" s="232"/>
      <c r="AQ961" s="232"/>
      <c r="AR961" s="232"/>
    </row>
    <row r="962" spans="1:44" x14ac:dyDescent="0.2">
      <c r="A962" s="232"/>
      <c r="B962" s="295" t="s">
        <v>1300</v>
      </c>
      <c r="C962" s="296" t="b">
        <f t="shared" si="14"/>
        <v>0</v>
      </c>
      <c r="D962" s="7"/>
      <c r="E962" s="287">
        <v>2.91</v>
      </c>
      <c r="F962" s="287">
        <v>2.96</v>
      </c>
      <c r="G962" s="287">
        <v>3.01</v>
      </c>
      <c r="H962" s="287">
        <v>3.05</v>
      </c>
      <c r="I962" s="287">
        <v>3.09</v>
      </c>
      <c r="J962" s="287">
        <v>3.1099999999999994</v>
      </c>
      <c r="K962" s="287">
        <v>3.1599999999999997</v>
      </c>
      <c r="L962" s="287">
        <v>3.2299999999999995</v>
      </c>
      <c r="M962" s="287">
        <v>3.2699999999999996</v>
      </c>
      <c r="N962" s="288">
        <f>M962*(1+Assumptions!$G$48)</f>
        <v>3.2699999999999996</v>
      </c>
      <c r="O962" s="288">
        <f>N962*(1+Assumptions!$G$48)</f>
        <v>3.2699999999999996</v>
      </c>
      <c r="P962" s="288">
        <f>O962*(1+Assumptions!$G$48)</f>
        <v>3.2699999999999996</v>
      </c>
      <c r="Q962" s="288">
        <f>P962*(1+Assumptions!$G$48)</f>
        <v>3.2699999999999996</v>
      </c>
      <c r="R962" s="288">
        <f>Q962*(1+Assumptions!$G$48)</f>
        <v>3.2699999999999996</v>
      </c>
      <c r="S962" s="288">
        <f>R962*(1+Assumptions!$G$48)</f>
        <v>3.2699999999999996</v>
      </c>
      <c r="T962" s="288">
        <f>S962*(1+Assumptions!$G$48)</f>
        <v>3.2699999999999996</v>
      </c>
      <c r="U962" s="288">
        <f>T962*(1+Assumptions!$G$48)</f>
        <v>3.2699999999999996</v>
      </c>
      <c r="V962" s="288">
        <f>U962*(1+Assumptions!$G$48)</f>
        <v>3.2699999999999996</v>
      </c>
      <c r="W962" s="288">
        <f>V962*(1+Assumptions!$G$48)</f>
        <v>3.2699999999999996</v>
      </c>
      <c r="X962" s="288">
        <f>W962*(1+Assumptions!$G$48)</f>
        <v>3.2699999999999996</v>
      </c>
      <c r="Y962" s="232"/>
      <c r="Z962" s="232"/>
      <c r="AA962" s="232"/>
      <c r="AB962" s="232"/>
      <c r="AC962" s="232"/>
      <c r="AD962" s="232"/>
      <c r="AE962" s="232"/>
      <c r="AF962" s="232"/>
      <c r="AG962" s="232"/>
      <c r="AH962" s="232"/>
      <c r="AI962" s="232"/>
      <c r="AJ962" s="232"/>
      <c r="AK962" s="232"/>
      <c r="AL962" s="232"/>
      <c r="AM962" s="232"/>
      <c r="AN962" s="232"/>
      <c r="AO962" s="232"/>
      <c r="AP962" s="232"/>
      <c r="AQ962" s="232"/>
      <c r="AR962" s="232"/>
    </row>
    <row r="963" spans="1:44" x14ac:dyDescent="0.2">
      <c r="A963" s="232"/>
      <c r="B963" s="295" t="s">
        <v>1301</v>
      </c>
      <c r="C963" s="296" t="b">
        <f t="shared" si="14"/>
        <v>0</v>
      </c>
      <c r="D963" s="7"/>
      <c r="E963" s="287">
        <v>4.9000000000000004</v>
      </c>
      <c r="F963" s="287">
        <v>4.97</v>
      </c>
      <c r="G963" s="287">
        <v>5.0599999999999987</v>
      </c>
      <c r="H963" s="287">
        <v>5.1399999999999988</v>
      </c>
      <c r="I963" s="287">
        <v>5.18</v>
      </c>
      <c r="J963" s="287">
        <v>5.23</v>
      </c>
      <c r="K963" s="287">
        <v>5.32</v>
      </c>
      <c r="L963" s="287">
        <v>5.42</v>
      </c>
      <c r="M963" s="287">
        <v>5.48</v>
      </c>
      <c r="N963" s="288">
        <f>M963*(1+Assumptions!$G$48)</f>
        <v>5.48</v>
      </c>
      <c r="O963" s="288">
        <f>N963*(1+Assumptions!$G$48)</f>
        <v>5.48</v>
      </c>
      <c r="P963" s="288">
        <f>O963*(1+Assumptions!$G$48)</f>
        <v>5.48</v>
      </c>
      <c r="Q963" s="288">
        <f>P963*(1+Assumptions!$G$48)</f>
        <v>5.48</v>
      </c>
      <c r="R963" s="288">
        <f>Q963*(1+Assumptions!$G$48)</f>
        <v>5.48</v>
      </c>
      <c r="S963" s="288">
        <f>R963*(1+Assumptions!$G$48)</f>
        <v>5.48</v>
      </c>
      <c r="T963" s="288">
        <f>S963*(1+Assumptions!$G$48)</f>
        <v>5.48</v>
      </c>
      <c r="U963" s="288">
        <f>T963*(1+Assumptions!$G$48)</f>
        <v>5.48</v>
      </c>
      <c r="V963" s="288">
        <f>U963*(1+Assumptions!$G$48)</f>
        <v>5.48</v>
      </c>
      <c r="W963" s="288">
        <f>V963*(1+Assumptions!$G$48)</f>
        <v>5.48</v>
      </c>
      <c r="X963" s="288">
        <f>W963*(1+Assumptions!$G$48)</f>
        <v>5.48</v>
      </c>
      <c r="Y963" s="232"/>
      <c r="Z963" s="232"/>
      <c r="AA963" s="232"/>
      <c r="AB963" s="232"/>
      <c r="AC963" s="232"/>
      <c r="AD963" s="232"/>
      <c r="AE963" s="232"/>
      <c r="AF963" s="232"/>
      <c r="AG963" s="232"/>
      <c r="AH963" s="232"/>
      <c r="AI963" s="232"/>
      <c r="AJ963" s="232"/>
      <c r="AK963" s="232"/>
      <c r="AL963" s="232"/>
      <c r="AM963" s="232"/>
      <c r="AN963" s="232"/>
      <c r="AO963" s="232"/>
      <c r="AP963" s="232"/>
      <c r="AQ963" s="232"/>
      <c r="AR963" s="232"/>
    </row>
    <row r="964" spans="1:44" x14ac:dyDescent="0.2">
      <c r="A964" s="232"/>
      <c r="B964" s="295" t="s">
        <v>1302</v>
      </c>
      <c r="C964" s="296" t="b">
        <f t="shared" si="14"/>
        <v>0</v>
      </c>
      <c r="D964" s="7"/>
      <c r="E964" s="287">
        <v>5.45</v>
      </c>
      <c r="F964" s="287">
        <v>5.53</v>
      </c>
      <c r="G964" s="287">
        <v>5.63</v>
      </c>
      <c r="H964" s="287">
        <v>5.72</v>
      </c>
      <c r="I964" s="287">
        <v>5.78</v>
      </c>
      <c r="J964" s="287">
        <v>5.85</v>
      </c>
      <c r="K964" s="287">
        <v>5.9699999999999989</v>
      </c>
      <c r="L964" s="287">
        <v>6.0599999999999987</v>
      </c>
      <c r="M964" s="287">
        <v>6.1199999999999992</v>
      </c>
      <c r="N964" s="288">
        <f>M964*(1+Assumptions!$G$48)</f>
        <v>6.1199999999999992</v>
      </c>
      <c r="O964" s="288">
        <f>N964*(1+Assumptions!$G$48)</f>
        <v>6.1199999999999992</v>
      </c>
      <c r="P964" s="288">
        <f>O964*(1+Assumptions!$G$48)</f>
        <v>6.1199999999999992</v>
      </c>
      <c r="Q964" s="288">
        <f>P964*(1+Assumptions!$G$48)</f>
        <v>6.1199999999999992</v>
      </c>
      <c r="R964" s="288">
        <f>Q964*(1+Assumptions!$G$48)</f>
        <v>6.1199999999999992</v>
      </c>
      <c r="S964" s="288">
        <f>R964*(1+Assumptions!$G$48)</f>
        <v>6.1199999999999992</v>
      </c>
      <c r="T964" s="288">
        <f>S964*(1+Assumptions!$G$48)</f>
        <v>6.1199999999999992</v>
      </c>
      <c r="U964" s="288">
        <f>T964*(1+Assumptions!$G$48)</f>
        <v>6.1199999999999992</v>
      </c>
      <c r="V964" s="288">
        <f>U964*(1+Assumptions!$G$48)</f>
        <v>6.1199999999999992</v>
      </c>
      <c r="W964" s="288">
        <f>V964*(1+Assumptions!$G$48)</f>
        <v>6.1199999999999992</v>
      </c>
      <c r="X964" s="288">
        <f>W964*(1+Assumptions!$G$48)</f>
        <v>6.1199999999999992</v>
      </c>
      <c r="Y964" s="232"/>
      <c r="Z964" s="232"/>
      <c r="AA964" s="232"/>
      <c r="AB964" s="232"/>
      <c r="AC964" s="232"/>
      <c r="AD964" s="232"/>
      <c r="AE964" s="232"/>
      <c r="AF964" s="232"/>
      <c r="AG964" s="232"/>
      <c r="AH964" s="232"/>
      <c r="AI964" s="232"/>
      <c r="AJ964" s="232"/>
      <c r="AK964" s="232"/>
      <c r="AL964" s="232"/>
      <c r="AM964" s="232"/>
      <c r="AN964" s="232"/>
      <c r="AO964" s="232"/>
      <c r="AP964" s="232"/>
      <c r="AQ964" s="232"/>
      <c r="AR964" s="232"/>
    </row>
    <row r="965" spans="1:44" x14ac:dyDescent="0.2">
      <c r="A965" s="232"/>
      <c r="B965" s="295" t="s">
        <v>1303</v>
      </c>
      <c r="C965" s="296" t="b">
        <f t="shared" si="14"/>
        <v>0</v>
      </c>
      <c r="D965" s="7"/>
      <c r="E965" s="287">
        <v>4.83</v>
      </c>
      <c r="F965" s="287">
        <v>4.9000000000000004</v>
      </c>
      <c r="G965" s="287">
        <v>4.99</v>
      </c>
      <c r="H965" s="287">
        <v>5.0599999999999987</v>
      </c>
      <c r="I965" s="287">
        <v>5.13</v>
      </c>
      <c r="J965" s="287">
        <v>5.18</v>
      </c>
      <c r="K965" s="287">
        <v>5.24</v>
      </c>
      <c r="L965" s="287">
        <v>5.31</v>
      </c>
      <c r="M965" s="287">
        <v>5.3599999999999994</v>
      </c>
      <c r="N965" s="288">
        <f>M965*(1+Assumptions!$G$48)</f>
        <v>5.3599999999999994</v>
      </c>
      <c r="O965" s="288">
        <f>N965*(1+Assumptions!$G$48)</f>
        <v>5.3599999999999994</v>
      </c>
      <c r="P965" s="288">
        <f>O965*(1+Assumptions!$G$48)</f>
        <v>5.3599999999999994</v>
      </c>
      <c r="Q965" s="288">
        <f>P965*(1+Assumptions!$G$48)</f>
        <v>5.3599999999999994</v>
      </c>
      <c r="R965" s="288">
        <f>Q965*(1+Assumptions!$G$48)</f>
        <v>5.3599999999999994</v>
      </c>
      <c r="S965" s="288">
        <f>R965*(1+Assumptions!$G$48)</f>
        <v>5.3599999999999994</v>
      </c>
      <c r="T965" s="288">
        <f>S965*(1+Assumptions!$G$48)</f>
        <v>5.3599999999999994</v>
      </c>
      <c r="U965" s="288">
        <f>T965*(1+Assumptions!$G$48)</f>
        <v>5.3599999999999994</v>
      </c>
      <c r="V965" s="288">
        <f>U965*(1+Assumptions!$G$48)</f>
        <v>5.3599999999999994</v>
      </c>
      <c r="W965" s="288">
        <f>V965*(1+Assumptions!$G$48)</f>
        <v>5.3599999999999994</v>
      </c>
      <c r="X965" s="288">
        <f>W965*(1+Assumptions!$G$48)</f>
        <v>5.3599999999999994</v>
      </c>
      <c r="Y965" s="232"/>
      <c r="Z965" s="232"/>
      <c r="AA965" s="232"/>
      <c r="AB965" s="232"/>
      <c r="AC965" s="232"/>
      <c r="AD965" s="232"/>
      <c r="AE965" s="232"/>
      <c r="AF965" s="232"/>
      <c r="AG965" s="232"/>
      <c r="AH965" s="232"/>
      <c r="AI965" s="232"/>
      <c r="AJ965" s="232"/>
      <c r="AK965" s="232"/>
      <c r="AL965" s="232"/>
      <c r="AM965" s="232"/>
      <c r="AN965" s="232"/>
      <c r="AO965" s="232"/>
      <c r="AP965" s="232"/>
      <c r="AQ965" s="232"/>
      <c r="AR965" s="232"/>
    </row>
    <row r="966" spans="1:44" x14ac:dyDescent="0.2">
      <c r="A966" s="232"/>
      <c r="B966" s="295" t="s">
        <v>1304</v>
      </c>
      <c r="C966" s="296" t="b">
        <f t="shared" si="14"/>
        <v>0</v>
      </c>
      <c r="D966" s="7"/>
      <c r="E966" s="287">
        <v>6.5199999999999987</v>
      </c>
      <c r="F966" s="287">
        <v>6.83</v>
      </c>
      <c r="G966" s="287">
        <v>7.129999999999999</v>
      </c>
      <c r="H966" s="287">
        <v>7.42</v>
      </c>
      <c r="I966" s="287">
        <v>7.68</v>
      </c>
      <c r="J966" s="287">
        <v>7.9499999999999993</v>
      </c>
      <c r="K966" s="287">
        <v>8.23</v>
      </c>
      <c r="L966" s="287">
        <v>8.52</v>
      </c>
      <c r="M966" s="287">
        <v>8.8000000000000007</v>
      </c>
      <c r="N966" s="288">
        <f>M966*(1+Assumptions!$G$48)</f>
        <v>8.8000000000000007</v>
      </c>
      <c r="O966" s="288">
        <f>N966*(1+Assumptions!$G$48)</f>
        <v>8.8000000000000007</v>
      </c>
      <c r="P966" s="288">
        <f>O966*(1+Assumptions!$G$48)</f>
        <v>8.8000000000000007</v>
      </c>
      <c r="Q966" s="288">
        <f>P966*(1+Assumptions!$G$48)</f>
        <v>8.8000000000000007</v>
      </c>
      <c r="R966" s="288">
        <f>Q966*(1+Assumptions!$G$48)</f>
        <v>8.8000000000000007</v>
      </c>
      <c r="S966" s="288">
        <f>R966*(1+Assumptions!$G$48)</f>
        <v>8.8000000000000007</v>
      </c>
      <c r="T966" s="288">
        <f>S966*(1+Assumptions!$G$48)</f>
        <v>8.8000000000000007</v>
      </c>
      <c r="U966" s="288">
        <f>T966*(1+Assumptions!$G$48)</f>
        <v>8.8000000000000007</v>
      </c>
      <c r="V966" s="288">
        <f>U966*(1+Assumptions!$G$48)</f>
        <v>8.8000000000000007</v>
      </c>
      <c r="W966" s="288">
        <f>V966*(1+Assumptions!$G$48)</f>
        <v>8.8000000000000007</v>
      </c>
      <c r="X966" s="288">
        <f>W966*(1+Assumptions!$G$48)</f>
        <v>8.8000000000000007</v>
      </c>
      <c r="Y966" s="232"/>
      <c r="Z966" s="232"/>
      <c r="AA966" s="232"/>
      <c r="AB966" s="232"/>
      <c r="AC966" s="232"/>
      <c r="AD966" s="232"/>
      <c r="AE966" s="232"/>
      <c r="AF966" s="232"/>
      <c r="AG966" s="232"/>
      <c r="AH966" s="232"/>
      <c r="AI966" s="232"/>
      <c r="AJ966" s="232"/>
      <c r="AK966" s="232"/>
      <c r="AL966" s="232"/>
      <c r="AM966" s="232"/>
      <c r="AN966" s="232"/>
      <c r="AO966" s="232"/>
      <c r="AP966" s="232"/>
      <c r="AQ966" s="232"/>
      <c r="AR966" s="232"/>
    </row>
    <row r="967" spans="1:44" x14ac:dyDescent="0.2">
      <c r="A967" s="232"/>
      <c r="B967" s="295" t="s">
        <v>1305</v>
      </c>
      <c r="C967" s="296" t="b">
        <f t="shared" si="14"/>
        <v>0</v>
      </c>
      <c r="D967" s="7"/>
      <c r="E967" s="287">
        <v>5.56</v>
      </c>
      <c r="F967" s="287">
        <v>5.82</v>
      </c>
      <c r="G967" s="287">
        <v>6.0499999999999989</v>
      </c>
      <c r="H967" s="287">
        <v>6.27</v>
      </c>
      <c r="I967" s="287">
        <v>6.4799999999999995</v>
      </c>
      <c r="J967" s="287">
        <v>6.68</v>
      </c>
      <c r="K967" s="287">
        <v>6.9</v>
      </c>
      <c r="L967" s="287">
        <v>7.129999999999999</v>
      </c>
      <c r="M967" s="287">
        <v>7.34</v>
      </c>
      <c r="N967" s="288">
        <f>M967*(1+Assumptions!$G$48)</f>
        <v>7.34</v>
      </c>
      <c r="O967" s="288">
        <f>N967*(1+Assumptions!$G$48)</f>
        <v>7.34</v>
      </c>
      <c r="P967" s="288">
        <f>O967*(1+Assumptions!$G$48)</f>
        <v>7.34</v>
      </c>
      <c r="Q967" s="288">
        <f>P967*(1+Assumptions!$G$48)</f>
        <v>7.34</v>
      </c>
      <c r="R967" s="288">
        <f>Q967*(1+Assumptions!$G$48)</f>
        <v>7.34</v>
      </c>
      <c r="S967" s="288">
        <f>R967*(1+Assumptions!$G$48)</f>
        <v>7.34</v>
      </c>
      <c r="T967" s="288">
        <f>S967*(1+Assumptions!$G$48)</f>
        <v>7.34</v>
      </c>
      <c r="U967" s="288">
        <f>T967*(1+Assumptions!$G$48)</f>
        <v>7.34</v>
      </c>
      <c r="V967" s="288">
        <f>U967*(1+Assumptions!$G$48)</f>
        <v>7.34</v>
      </c>
      <c r="W967" s="288">
        <f>V967*(1+Assumptions!$G$48)</f>
        <v>7.34</v>
      </c>
      <c r="X967" s="288">
        <f>W967*(1+Assumptions!$G$48)</f>
        <v>7.34</v>
      </c>
      <c r="Y967" s="232"/>
      <c r="Z967" s="232"/>
      <c r="AA967" s="232"/>
      <c r="AB967" s="232"/>
      <c r="AC967" s="232"/>
      <c r="AD967" s="232"/>
      <c r="AE967" s="232"/>
      <c r="AF967" s="232"/>
      <c r="AG967" s="232"/>
      <c r="AH967" s="232"/>
      <c r="AI967" s="232"/>
      <c r="AJ967" s="232"/>
      <c r="AK967" s="232"/>
      <c r="AL967" s="232"/>
      <c r="AM967" s="232"/>
      <c r="AN967" s="232"/>
      <c r="AO967" s="232"/>
      <c r="AP967" s="232"/>
      <c r="AQ967" s="232"/>
      <c r="AR967" s="232"/>
    </row>
    <row r="968" spans="1:44" x14ac:dyDescent="0.2">
      <c r="A968" s="232"/>
      <c r="B968" s="295" t="s">
        <v>1306</v>
      </c>
      <c r="C968" s="296" t="b">
        <f t="shared" si="14"/>
        <v>0</v>
      </c>
      <c r="D968" s="7"/>
      <c r="E968" s="287">
        <v>2.58</v>
      </c>
      <c r="F968" s="287">
        <v>2.79</v>
      </c>
      <c r="G968" s="287">
        <v>2.99</v>
      </c>
      <c r="H968" s="287">
        <v>3.1799999999999997</v>
      </c>
      <c r="I968" s="287">
        <v>3.36</v>
      </c>
      <c r="J968" s="287">
        <v>3.54</v>
      </c>
      <c r="K968" s="287">
        <v>3.72</v>
      </c>
      <c r="L968" s="287">
        <v>3.92</v>
      </c>
      <c r="M968" s="287">
        <v>4.09</v>
      </c>
      <c r="N968" s="288">
        <f>M968*(1+Assumptions!$G$48)</f>
        <v>4.09</v>
      </c>
      <c r="O968" s="288">
        <f>N968*(1+Assumptions!$G$48)</f>
        <v>4.09</v>
      </c>
      <c r="P968" s="288">
        <f>O968*(1+Assumptions!$G$48)</f>
        <v>4.09</v>
      </c>
      <c r="Q968" s="288">
        <f>P968*(1+Assumptions!$G$48)</f>
        <v>4.09</v>
      </c>
      <c r="R968" s="288">
        <f>Q968*(1+Assumptions!$G$48)</f>
        <v>4.09</v>
      </c>
      <c r="S968" s="288">
        <f>R968*(1+Assumptions!$G$48)</f>
        <v>4.09</v>
      </c>
      <c r="T968" s="288">
        <f>S968*(1+Assumptions!$G$48)</f>
        <v>4.09</v>
      </c>
      <c r="U968" s="288">
        <f>T968*(1+Assumptions!$G$48)</f>
        <v>4.09</v>
      </c>
      <c r="V968" s="288">
        <f>U968*(1+Assumptions!$G$48)</f>
        <v>4.09</v>
      </c>
      <c r="W968" s="288">
        <f>V968*(1+Assumptions!$G$48)</f>
        <v>4.09</v>
      </c>
      <c r="X968" s="288">
        <f>W968*(1+Assumptions!$G$48)</f>
        <v>4.09</v>
      </c>
      <c r="Y968" s="232"/>
      <c r="Z968" s="232"/>
      <c r="AA968" s="232"/>
      <c r="AB968" s="232"/>
      <c r="AC968" s="232"/>
      <c r="AD968" s="232"/>
      <c r="AE968" s="232"/>
      <c r="AF968" s="232"/>
      <c r="AG968" s="232"/>
      <c r="AH968" s="232"/>
      <c r="AI968" s="232"/>
      <c r="AJ968" s="232"/>
      <c r="AK968" s="232"/>
      <c r="AL968" s="232"/>
      <c r="AM968" s="232"/>
      <c r="AN968" s="232"/>
      <c r="AO968" s="232"/>
      <c r="AP968" s="232"/>
      <c r="AQ968" s="232"/>
      <c r="AR968" s="232"/>
    </row>
    <row r="969" spans="1:44" x14ac:dyDescent="0.2">
      <c r="A969" s="232"/>
      <c r="B969" s="295" t="s">
        <v>1307</v>
      </c>
      <c r="C969" s="296" t="b">
        <f t="shared" si="14"/>
        <v>0</v>
      </c>
      <c r="D969" s="7"/>
      <c r="E969" s="287">
        <v>7.68</v>
      </c>
      <c r="F969" s="287">
        <v>8.35</v>
      </c>
      <c r="G969" s="287">
        <v>9.0299999999999976</v>
      </c>
      <c r="H969" s="287">
        <v>9.59</v>
      </c>
      <c r="I969" s="287">
        <v>10.16</v>
      </c>
      <c r="J969" s="287">
        <v>10.71</v>
      </c>
      <c r="K969" s="287">
        <v>11.27</v>
      </c>
      <c r="L969" s="287">
        <v>11.87</v>
      </c>
      <c r="M969" s="287">
        <v>12.41</v>
      </c>
      <c r="N969" s="288">
        <f>M969*(1+Assumptions!$G$48)</f>
        <v>12.41</v>
      </c>
      <c r="O969" s="288">
        <f>N969*(1+Assumptions!$G$48)</f>
        <v>12.41</v>
      </c>
      <c r="P969" s="288">
        <f>O969*(1+Assumptions!$G$48)</f>
        <v>12.41</v>
      </c>
      <c r="Q969" s="288">
        <f>P969*(1+Assumptions!$G$48)</f>
        <v>12.41</v>
      </c>
      <c r="R969" s="288">
        <f>Q969*(1+Assumptions!$G$48)</f>
        <v>12.41</v>
      </c>
      <c r="S969" s="288">
        <f>R969*(1+Assumptions!$G$48)</f>
        <v>12.41</v>
      </c>
      <c r="T969" s="288">
        <f>S969*(1+Assumptions!$G$48)</f>
        <v>12.41</v>
      </c>
      <c r="U969" s="288">
        <f>T969*(1+Assumptions!$G$48)</f>
        <v>12.41</v>
      </c>
      <c r="V969" s="288">
        <f>U969*(1+Assumptions!$G$48)</f>
        <v>12.41</v>
      </c>
      <c r="W969" s="288">
        <f>V969*(1+Assumptions!$G$48)</f>
        <v>12.41</v>
      </c>
      <c r="X969" s="288">
        <f>W969*(1+Assumptions!$G$48)</f>
        <v>12.41</v>
      </c>
      <c r="Y969" s="232"/>
      <c r="Z969" s="232"/>
      <c r="AA969" s="232"/>
      <c r="AB969" s="232"/>
      <c r="AC969" s="232"/>
      <c r="AD969" s="232"/>
      <c r="AE969" s="232"/>
      <c r="AF969" s="232"/>
      <c r="AG969" s="232"/>
      <c r="AH969" s="232"/>
      <c r="AI969" s="232"/>
      <c r="AJ969" s="232"/>
      <c r="AK969" s="232"/>
      <c r="AL969" s="232"/>
      <c r="AM969" s="232"/>
      <c r="AN969" s="232"/>
      <c r="AO969" s="232"/>
      <c r="AP969" s="232"/>
      <c r="AQ969" s="232"/>
      <c r="AR969" s="232"/>
    </row>
    <row r="970" spans="1:44" x14ac:dyDescent="0.2">
      <c r="A970" s="232"/>
      <c r="B970" s="295" t="s">
        <v>1308</v>
      </c>
      <c r="C970" s="296" t="b">
        <f t="shared" ref="C970:C1033" si="15">MID(B970,3,2)="TS"</f>
        <v>0</v>
      </c>
      <c r="D970" s="7"/>
      <c r="E970" s="287">
        <v>6.75</v>
      </c>
      <c r="F970" s="287">
        <v>6.95</v>
      </c>
      <c r="G970" s="287">
        <v>7.16</v>
      </c>
      <c r="H970" s="287">
        <v>7.35</v>
      </c>
      <c r="I970" s="287">
        <v>7.5299999999999994</v>
      </c>
      <c r="J970" s="287">
        <v>7.6999999999999993</v>
      </c>
      <c r="K970" s="287">
        <v>7.9</v>
      </c>
      <c r="L970" s="287">
        <v>8.0999999999999979</v>
      </c>
      <c r="M970" s="287">
        <v>8.2799999999999994</v>
      </c>
      <c r="N970" s="288">
        <f>M970*(1+Assumptions!$G$48)</f>
        <v>8.2799999999999994</v>
      </c>
      <c r="O970" s="288">
        <f>N970*(1+Assumptions!$G$48)</f>
        <v>8.2799999999999994</v>
      </c>
      <c r="P970" s="288">
        <f>O970*(1+Assumptions!$G$48)</f>
        <v>8.2799999999999994</v>
      </c>
      <c r="Q970" s="288">
        <f>P970*(1+Assumptions!$G$48)</f>
        <v>8.2799999999999994</v>
      </c>
      <c r="R970" s="288">
        <f>Q970*(1+Assumptions!$G$48)</f>
        <v>8.2799999999999994</v>
      </c>
      <c r="S970" s="288">
        <f>R970*(1+Assumptions!$G$48)</f>
        <v>8.2799999999999994</v>
      </c>
      <c r="T970" s="288">
        <f>S970*(1+Assumptions!$G$48)</f>
        <v>8.2799999999999994</v>
      </c>
      <c r="U970" s="288">
        <f>T970*(1+Assumptions!$G$48)</f>
        <v>8.2799999999999994</v>
      </c>
      <c r="V970" s="288">
        <f>U970*(1+Assumptions!$G$48)</f>
        <v>8.2799999999999994</v>
      </c>
      <c r="W970" s="288">
        <f>V970*(1+Assumptions!$G$48)</f>
        <v>8.2799999999999994</v>
      </c>
      <c r="X970" s="288">
        <f>W970*(1+Assumptions!$G$48)</f>
        <v>8.2799999999999994</v>
      </c>
      <c r="Y970" s="232"/>
      <c r="Z970" s="232"/>
      <c r="AA970" s="232"/>
      <c r="AB970" s="232"/>
      <c r="AC970" s="232"/>
      <c r="AD970" s="232"/>
      <c r="AE970" s="232"/>
      <c r="AF970" s="232"/>
      <c r="AG970" s="232"/>
      <c r="AH970" s="232"/>
      <c r="AI970" s="232"/>
      <c r="AJ970" s="232"/>
      <c r="AK970" s="232"/>
      <c r="AL970" s="232"/>
      <c r="AM970" s="232"/>
      <c r="AN970" s="232"/>
      <c r="AO970" s="232"/>
      <c r="AP970" s="232"/>
      <c r="AQ970" s="232"/>
      <c r="AR970" s="232"/>
    </row>
    <row r="971" spans="1:44" x14ac:dyDescent="0.2">
      <c r="A971" s="232"/>
      <c r="B971" s="295" t="s">
        <v>1309</v>
      </c>
      <c r="C971" s="296" t="b">
        <f t="shared" si="15"/>
        <v>0</v>
      </c>
      <c r="D971" s="7"/>
      <c r="E971" s="287">
        <v>2.44</v>
      </c>
      <c r="F971" s="287">
        <v>2.5499999999999998</v>
      </c>
      <c r="G971" s="287">
        <v>2.66</v>
      </c>
      <c r="H971" s="287">
        <v>2.76</v>
      </c>
      <c r="I971" s="287">
        <v>2.86</v>
      </c>
      <c r="J971" s="287">
        <v>2.95</v>
      </c>
      <c r="K971" s="287">
        <v>3.05</v>
      </c>
      <c r="L971" s="287">
        <v>3.1499999999999995</v>
      </c>
      <c r="M971" s="287">
        <v>3.25</v>
      </c>
      <c r="N971" s="288">
        <f>M971*(1+Assumptions!$G$48)</f>
        <v>3.25</v>
      </c>
      <c r="O971" s="288">
        <f>N971*(1+Assumptions!$G$48)</f>
        <v>3.25</v>
      </c>
      <c r="P971" s="288">
        <f>O971*(1+Assumptions!$G$48)</f>
        <v>3.25</v>
      </c>
      <c r="Q971" s="288">
        <f>P971*(1+Assumptions!$G$48)</f>
        <v>3.25</v>
      </c>
      <c r="R971" s="288">
        <f>Q971*(1+Assumptions!$G$48)</f>
        <v>3.25</v>
      </c>
      <c r="S971" s="288">
        <f>R971*(1+Assumptions!$G$48)</f>
        <v>3.25</v>
      </c>
      <c r="T971" s="288">
        <f>S971*(1+Assumptions!$G$48)</f>
        <v>3.25</v>
      </c>
      <c r="U971" s="288">
        <f>T971*(1+Assumptions!$G$48)</f>
        <v>3.25</v>
      </c>
      <c r="V971" s="288">
        <f>U971*(1+Assumptions!$G$48)</f>
        <v>3.25</v>
      </c>
      <c r="W971" s="288">
        <f>V971*(1+Assumptions!$G$48)</f>
        <v>3.25</v>
      </c>
      <c r="X971" s="288">
        <f>W971*(1+Assumptions!$G$48)</f>
        <v>3.25</v>
      </c>
      <c r="Y971" s="232"/>
      <c r="Z971" s="232"/>
      <c r="AA971" s="232"/>
      <c r="AB971" s="232"/>
      <c r="AC971" s="232"/>
      <c r="AD971" s="232"/>
      <c r="AE971" s="232"/>
      <c r="AF971" s="232"/>
      <c r="AG971" s="232"/>
      <c r="AH971" s="232"/>
      <c r="AI971" s="232"/>
      <c r="AJ971" s="232"/>
      <c r="AK971" s="232"/>
      <c r="AL971" s="232"/>
      <c r="AM971" s="232"/>
      <c r="AN971" s="232"/>
      <c r="AO971" s="232"/>
      <c r="AP971" s="232"/>
      <c r="AQ971" s="232"/>
      <c r="AR971" s="232"/>
    </row>
    <row r="972" spans="1:44" x14ac:dyDescent="0.2">
      <c r="A972" s="232"/>
      <c r="B972" s="295" t="s">
        <v>1310</v>
      </c>
      <c r="C972" s="296" t="b">
        <f t="shared" si="15"/>
        <v>0</v>
      </c>
      <c r="D972" s="7"/>
      <c r="E972" s="287">
        <v>7</v>
      </c>
      <c r="F972" s="287">
        <v>7.6499999999999995</v>
      </c>
      <c r="G972" s="287">
        <v>8.35</v>
      </c>
      <c r="H972" s="287">
        <v>9.0599999999999987</v>
      </c>
      <c r="I972" s="287">
        <v>9.75</v>
      </c>
      <c r="J972" s="287">
        <v>10.45</v>
      </c>
      <c r="K972" s="287">
        <v>11.18</v>
      </c>
      <c r="L972" s="287">
        <v>11.93</v>
      </c>
      <c r="M972" s="287">
        <v>12.65</v>
      </c>
      <c r="N972" s="288">
        <f>M972*(1+Assumptions!$G$48)</f>
        <v>12.65</v>
      </c>
      <c r="O972" s="288">
        <f>N972*(1+Assumptions!$G$48)</f>
        <v>12.65</v>
      </c>
      <c r="P972" s="288">
        <f>O972*(1+Assumptions!$G$48)</f>
        <v>12.65</v>
      </c>
      <c r="Q972" s="288">
        <f>P972*(1+Assumptions!$G$48)</f>
        <v>12.65</v>
      </c>
      <c r="R972" s="288">
        <f>Q972*(1+Assumptions!$G$48)</f>
        <v>12.65</v>
      </c>
      <c r="S972" s="288">
        <f>R972*(1+Assumptions!$G$48)</f>
        <v>12.65</v>
      </c>
      <c r="T972" s="288">
        <f>S972*(1+Assumptions!$G$48)</f>
        <v>12.65</v>
      </c>
      <c r="U972" s="288">
        <f>T972*(1+Assumptions!$G$48)</f>
        <v>12.65</v>
      </c>
      <c r="V972" s="288">
        <f>U972*(1+Assumptions!$G$48)</f>
        <v>12.65</v>
      </c>
      <c r="W972" s="288">
        <f>V972*(1+Assumptions!$G$48)</f>
        <v>12.65</v>
      </c>
      <c r="X972" s="288">
        <f>W972*(1+Assumptions!$G$48)</f>
        <v>12.65</v>
      </c>
      <c r="Y972" s="232"/>
      <c r="Z972" s="232"/>
      <c r="AA972" s="232"/>
      <c r="AB972" s="232"/>
      <c r="AC972" s="232"/>
      <c r="AD972" s="232"/>
      <c r="AE972" s="232"/>
      <c r="AF972" s="232"/>
      <c r="AG972" s="232"/>
      <c r="AH972" s="232"/>
      <c r="AI972" s="232"/>
      <c r="AJ972" s="232"/>
      <c r="AK972" s="232"/>
      <c r="AL972" s="232"/>
      <c r="AM972" s="232"/>
      <c r="AN972" s="232"/>
      <c r="AO972" s="232"/>
      <c r="AP972" s="232"/>
      <c r="AQ972" s="232"/>
      <c r="AR972" s="232"/>
    </row>
    <row r="973" spans="1:44" x14ac:dyDescent="0.2">
      <c r="A973" s="232"/>
      <c r="B973" s="295" t="s">
        <v>1311</v>
      </c>
      <c r="C973" s="296" t="b">
        <f t="shared" si="15"/>
        <v>0</v>
      </c>
      <c r="D973" s="7"/>
      <c r="E973" s="287">
        <v>2.1800000000000002</v>
      </c>
      <c r="F973" s="287">
        <v>2.25</v>
      </c>
      <c r="G973" s="287">
        <v>2.35</v>
      </c>
      <c r="H973" s="287">
        <v>2.42</v>
      </c>
      <c r="I973" s="287">
        <v>2.46</v>
      </c>
      <c r="J973" s="287">
        <v>2.5099999999999998</v>
      </c>
      <c r="K973" s="287">
        <v>2.6099999999999994</v>
      </c>
      <c r="L973" s="287">
        <v>2.7199999999999998</v>
      </c>
      <c r="M973" s="287">
        <v>2.75</v>
      </c>
      <c r="N973" s="288">
        <f>M973*(1+Assumptions!$G$48)</f>
        <v>2.75</v>
      </c>
      <c r="O973" s="288">
        <f>N973*(1+Assumptions!$G$48)</f>
        <v>2.75</v>
      </c>
      <c r="P973" s="288">
        <f>O973*(1+Assumptions!$G$48)</f>
        <v>2.75</v>
      </c>
      <c r="Q973" s="288">
        <f>P973*(1+Assumptions!$G$48)</f>
        <v>2.75</v>
      </c>
      <c r="R973" s="288">
        <f>Q973*(1+Assumptions!$G$48)</f>
        <v>2.75</v>
      </c>
      <c r="S973" s="288">
        <f>R973*(1+Assumptions!$G$48)</f>
        <v>2.75</v>
      </c>
      <c r="T973" s="288">
        <f>S973*(1+Assumptions!$G$48)</f>
        <v>2.75</v>
      </c>
      <c r="U973" s="288">
        <f>T973*(1+Assumptions!$G$48)</f>
        <v>2.75</v>
      </c>
      <c r="V973" s="288">
        <f>U973*(1+Assumptions!$G$48)</f>
        <v>2.75</v>
      </c>
      <c r="W973" s="288">
        <f>V973*(1+Assumptions!$G$48)</f>
        <v>2.75</v>
      </c>
      <c r="X973" s="288">
        <f>W973*(1+Assumptions!$G$48)</f>
        <v>2.75</v>
      </c>
      <c r="Y973" s="232"/>
      <c r="Z973" s="232"/>
      <c r="AA973" s="232"/>
      <c r="AB973" s="232"/>
      <c r="AC973" s="232"/>
      <c r="AD973" s="232"/>
      <c r="AE973" s="232"/>
      <c r="AF973" s="232"/>
      <c r="AG973" s="232"/>
      <c r="AH973" s="232"/>
      <c r="AI973" s="232"/>
      <c r="AJ973" s="232"/>
      <c r="AK973" s="232"/>
      <c r="AL973" s="232"/>
      <c r="AM973" s="232"/>
      <c r="AN973" s="232"/>
      <c r="AO973" s="232"/>
      <c r="AP973" s="232"/>
      <c r="AQ973" s="232"/>
      <c r="AR973" s="232"/>
    </row>
    <row r="974" spans="1:44" x14ac:dyDescent="0.2">
      <c r="A974" s="232"/>
      <c r="B974" s="295" t="s">
        <v>1312</v>
      </c>
      <c r="C974" s="296" t="b">
        <f t="shared" si="15"/>
        <v>0</v>
      </c>
      <c r="D974" s="7"/>
      <c r="E974" s="287">
        <v>6.41</v>
      </c>
      <c r="F974" s="287">
        <v>6.74</v>
      </c>
      <c r="G974" s="287">
        <v>7.0499999999999989</v>
      </c>
      <c r="H974" s="287">
        <v>7.34</v>
      </c>
      <c r="I974" s="287">
        <v>7.6199999999999992</v>
      </c>
      <c r="J974" s="287">
        <v>7.89</v>
      </c>
      <c r="K974" s="287">
        <v>8.18</v>
      </c>
      <c r="L974" s="287">
        <v>8.4700000000000006</v>
      </c>
      <c r="M974" s="287">
        <v>8.7799999999999994</v>
      </c>
      <c r="N974" s="288">
        <f>M974*(1+Assumptions!$G$48)</f>
        <v>8.7799999999999994</v>
      </c>
      <c r="O974" s="288">
        <f>N974*(1+Assumptions!$G$48)</f>
        <v>8.7799999999999994</v>
      </c>
      <c r="P974" s="288">
        <f>O974*(1+Assumptions!$G$48)</f>
        <v>8.7799999999999994</v>
      </c>
      <c r="Q974" s="288">
        <f>P974*(1+Assumptions!$G$48)</f>
        <v>8.7799999999999994</v>
      </c>
      <c r="R974" s="288">
        <f>Q974*(1+Assumptions!$G$48)</f>
        <v>8.7799999999999994</v>
      </c>
      <c r="S974" s="288">
        <f>R974*(1+Assumptions!$G$48)</f>
        <v>8.7799999999999994</v>
      </c>
      <c r="T974" s="288">
        <f>S974*(1+Assumptions!$G$48)</f>
        <v>8.7799999999999994</v>
      </c>
      <c r="U974" s="288">
        <f>T974*(1+Assumptions!$G$48)</f>
        <v>8.7799999999999994</v>
      </c>
      <c r="V974" s="288">
        <f>U974*(1+Assumptions!$G$48)</f>
        <v>8.7799999999999994</v>
      </c>
      <c r="W974" s="288">
        <f>V974*(1+Assumptions!$G$48)</f>
        <v>8.7799999999999994</v>
      </c>
      <c r="X974" s="288">
        <f>W974*(1+Assumptions!$G$48)</f>
        <v>8.7799999999999994</v>
      </c>
      <c r="Y974" s="232"/>
      <c r="Z974" s="232"/>
      <c r="AA974" s="232"/>
      <c r="AB974" s="232"/>
      <c r="AC974" s="232"/>
      <c r="AD974" s="232"/>
      <c r="AE974" s="232"/>
      <c r="AF974" s="232"/>
      <c r="AG974" s="232"/>
      <c r="AH974" s="232"/>
      <c r="AI974" s="232"/>
      <c r="AJ974" s="232"/>
      <c r="AK974" s="232"/>
      <c r="AL974" s="232"/>
      <c r="AM974" s="232"/>
      <c r="AN974" s="232"/>
      <c r="AO974" s="232"/>
      <c r="AP974" s="232"/>
      <c r="AQ974" s="232"/>
      <c r="AR974" s="232"/>
    </row>
    <row r="975" spans="1:44" x14ac:dyDescent="0.2">
      <c r="A975" s="232"/>
      <c r="B975" s="295" t="s">
        <v>1313</v>
      </c>
      <c r="C975" s="296" t="b">
        <f t="shared" si="15"/>
        <v>0</v>
      </c>
      <c r="D975" s="7"/>
      <c r="E975" s="287">
        <v>6.379999999999999</v>
      </c>
      <c r="F975" s="287">
        <v>6.9299999999999988</v>
      </c>
      <c r="G975" s="287">
        <v>7.4499999999999993</v>
      </c>
      <c r="H975" s="287">
        <v>7.9499999999999993</v>
      </c>
      <c r="I975" s="287">
        <v>8.4199999999999982</v>
      </c>
      <c r="J975" s="287">
        <v>8.8699999999999974</v>
      </c>
      <c r="K975" s="287">
        <v>9.34</v>
      </c>
      <c r="L975" s="287">
        <v>9.81</v>
      </c>
      <c r="M975" s="287">
        <v>10.279999999999998</v>
      </c>
      <c r="N975" s="288">
        <f>M975*(1+Assumptions!$G$48)</f>
        <v>10.279999999999998</v>
      </c>
      <c r="O975" s="288">
        <f>N975*(1+Assumptions!$G$48)</f>
        <v>10.279999999999998</v>
      </c>
      <c r="P975" s="288">
        <f>O975*(1+Assumptions!$G$48)</f>
        <v>10.279999999999998</v>
      </c>
      <c r="Q975" s="288">
        <f>P975*(1+Assumptions!$G$48)</f>
        <v>10.279999999999998</v>
      </c>
      <c r="R975" s="288">
        <f>Q975*(1+Assumptions!$G$48)</f>
        <v>10.279999999999998</v>
      </c>
      <c r="S975" s="288">
        <f>R975*(1+Assumptions!$G$48)</f>
        <v>10.279999999999998</v>
      </c>
      <c r="T975" s="288">
        <f>S975*(1+Assumptions!$G$48)</f>
        <v>10.279999999999998</v>
      </c>
      <c r="U975" s="288">
        <f>T975*(1+Assumptions!$G$48)</f>
        <v>10.279999999999998</v>
      </c>
      <c r="V975" s="288">
        <f>U975*(1+Assumptions!$G$48)</f>
        <v>10.279999999999998</v>
      </c>
      <c r="W975" s="288">
        <f>V975*(1+Assumptions!$G$48)</f>
        <v>10.279999999999998</v>
      </c>
      <c r="X975" s="288">
        <f>W975*(1+Assumptions!$G$48)</f>
        <v>10.279999999999998</v>
      </c>
      <c r="Y975" s="232"/>
      <c r="Z975" s="232"/>
      <c r="AA975" s="232"/>
      <c r="AB975" s="232"/>
      <c r="AC975" s="232"/>
      <c r="AD975" s="232"/>
      <c r="AE975" s="232"/>
      <c r="AF975" s="232"/>
      <c r="AG975" s="232"/>
      <c r="AH975" s="232"/>
      <c r="AI975" s="232"/>
      <c r="AJ975" s="232"/>
      <c r="AK975" s="232"/>
      <c r="AL975" s="232"/>
      <c r="AM975" s="232"/>
      <c r="AN975" s="232"/>
      <c r="AO975" s="232"/>
      <c r="AP975" s="232"/>
      <c r="AQ975" s="232"/>
      <c r="AR975" s="232"/>
    </row>
    <row r="976" spans="1:44" x14ac:dyDescent="0.2">
      <c r="A976" s="232"/>
      <c r="B976" s="295" t="s">
        <v>1314</v>
      </c>
      <c r="C976" s="296" t="b">
        <f t="shared" si="15"/>
        <v>0</v>
      </c>
      <c r="D976" s="7"/>
      <c r="E976" s="287">
        <v>5.13</v>
      </c>
      <c r="F976" s="287">
        <v>5.56</v>
      </c>
      <c r="G976" s="287">
        <v>5.98</v>
      </c>
      <c r="H976" s="287">
        <v>6.3699999999999992</v>
      </c>
      <c r="I976" s="287">
        <v>6.74</v>
      </c>
      <c r="J976" s="287">
        <v>7.11</v>
      </c>
      <c r="K976" s="287">
        <v>7.48</v>
      </c>
      <c r="L976" s="287">
        <v>7.85</v>
      </c>
      <c r="M976" s="287">
        <v>8.2200000000000006</v>
      </c>
      <c r="N976" s="288">
        <f>M976*(1+Assumptions!$G$48)</f>
        <v>8.2200000000000006</v>
      </c>
      <c r="O976" s="288">
        <f>N976*(1+Assumptions!$G$48)</f>
        <v>8.2200000000000006</v>
      </c>
      <c r="P976" s="288">
        <f>O976*(1+Assumptions!$G$48)</f>
        <v>8.2200000000000006</v>
      </c>
      <c r="Q976" s="288">
        <f>P976*(1+Assumptions!$G$48)</f>
        <v>8.2200000000000006</v>
      </c>
      <c r="R976" s="288">
        <f>Q976*(1+Assumptions!$G$48)</f>
        <v>8.2200000000000006</v>
      </c>
      <c r="S976" s="288">
        <f>R976*(1+Assumptions!$G$48)</f>
        <v>8.2200000000000006</v>
      </c>
      <c r="T976" s="288">
        <f>S976*(1+Assumptions!$G$48)</f>
        <v>8.2200000000000006</v>
      </c>
      <c r="U976" s="288">
        <f>T976*(1+Assumptions!$G$48)</f>
        <v>8.2200000000000006</v>
      </c>
      <c r="V976" s="288">
        <f>U976*(1+Assumptions!$G$48)</f>
        <v>8.2200000000000006</v>
      </c>
      <c r="W976" s="288">
        <f>V976*(1+Assumptions!$G$48)</f>
        <v>8.2200000000000006</v>
      </c>
      <c r="X976" s="288">
        <f>W976*(1+Assumptions!$G$48)</f>
        <v>8.2200000000000006</v>
      </c>
      <c r="Y976" s="232"/>
      <c r="Z976" s="232"/>
      <c r="AA976" s="232"/>
      <c r="AB976" s="232"/>
      <c r="AC976" s="232"/>
      <c r="AD976" s="232"/>
      <c r="AE976" s="232"/>
      <c r="AF976" s="232"/>
      <c r="AG976" s="232"/>
      <c r="AH976" s="232"/>
      <c r="AI976" s="232"/>
      <c r="AJ976" s="232"/>
      <c r="AK976" s="232"/>
      <c r="AL976" s="232"/>
      <c r="AM976" s="232"/>
      <c r="AN976" s="232"/>
      <c r="AO976" s="232"/>
      <c r="AP976" s="232"/>
      <c r="AQ976" s="232"/>
      <c r="AR976" s="232"/>
    </row>
    <row r="977" spans="1:44" x14ac:dyDescent="0.2">
      <c r="A977" s="232"/>
      <c r="B977" s="295" t="s">
        <v>1315</v>
      </c>
      <c r="C977" s="296" t="b">
        <f t="shared" si="15"/>
        <v>0</v>
      </c>
      <c r="D977" s="7"/>
      <c r="E977" s="287">
        <v>5.05</v>
      </c>
      <c r="F977" s="287">
        <v>5.4599999999999991</v>
      </c>
      <c r="G977" s="287">
        <v>5.85</v>
      </c>
      <c r="H977" s="287">
        <v>6.2299999999999995</v>
      </c>
      <c r="I977" s="287">
        <v>6.59</v>
      </c>
      <c r="J977" s="287">
        <v>6.9399999999999995</v>
      </c>
      <c r="K977" s="287">
        <v>7.2999999999999989</v>
      </c>
      <c r="L977" s="287">
        <v>7.66</v>
      </c>
      <c r="M977" s="287">
        <v>8.02</v>
      </c>
      <c r="N977" s="288">
        <f>M977*(1+Assumptions!$G$48)</f>
        <v>8.02</v>
      </c>
      <c r="O977" s="288">
        <f>N977*(1+Assumptions!$G$48)</f>
        <v>8.02</v>
      </c>
      <c r="P977" s="288">
        <f>O977*(1+Assumptions!$G$48)</f>
        <v>8.02</v>
      </c>
      <c r="Q977" s="288">
        <f>P977*(1+Assumptions!$G$48)</f>
        <v>8.02</v>
      </c>
      <c r="R977" s="288">
        <f>Q977*(1+Assumptions!$G$48)</f>
        <v>8.02</v>
      </c>
      <c r="S977" s="288">
        <f>R977*(1+Assumptions!$G$48)</f>
        <v>8.02</v>
      </c>
      <c r="T977" s="288">
        <f>S977*(1+Assumptions!$G$48)</f>
        <v>8.02</v>
      </c>
      <c r="U977" s="288">
        <f>T977*(1+Assumptions!$G$48)</f>
        <v>8.02</v>
      </c>
      <c r="V977" s="288">
        <f>U977*(1+Assumptions!$G$48)</f>
        <v>8.02</v>
      </c>
      <c r="W977" s="288">
        <f>V977*(1+Assumptions!$G$48)</f>
        <v>8.02</v>
      </c>
      <c r="X977" s="288">
        <f>W977*(1+Assumptions!$G$48)</f>
        <v>8.02</v>
      </c>
      <c r="Y977" s="232"/>
      <c r="Z977" s="232"/>
      <c r="AA977" s="232"/>
      <c r="AB977" s="232"/>
      <c r="AC977" s="232"/>
      <c r="AD977" s="232"/>
      <c r="AE977" s="232"/>
      <c r="AF977" s="232"/>
      <c r="AG977" s="232"/>
      <c r="AH977" s="232"/>
      <c r="AI977" s="232"/>
      <c r="AJ977" s="232"/>
      <c r="AK977" s="232"/>
      <c r="AL977" s="232"/>
      <c r="AM977" s="232"/>
      <c r="AN977" s="232"/>
      <c r="AO977" s="232"/>
      <c r="AP977" s="232"/>
      <c r="AQ977" s="232"/>
      <c r="AR977" s="232"/>
    </row>
    <row r="978" spans="1:44" x14ac:dyDescent="0.2">
      <c r="A978" s="232"/>
      <c r="B978" s="295" t="s">
        <v>1316</v>
      </c>
      <c r="C978" s="296" t="b">
        <f t="shared" si="15"/>
        <v>0</v>
      </c>
      <c r="D978" s="7"/>
      <c r="E978" s="287">
        <v>5.01</v>
      </c>
      <c r="F978" s="287">
        <v>5.17</v>
      </c>
      <c r="G978" s="287">
        <v>5.379999999999999</v>
      </c>
      <c r="H978" s="287">
        <v>5.5399999999999991</v>
      </c>
      <c r="I978" s="287">
        <v>5.63</v>
      </c>
      <c r="J978" s="287">
        <v>5.72</v>
      </c>
      <c r="K978" s="287">
        <v>5.93</v>
      </c>
      <c r="L978" s="287">
        <v>6.18</v>
      </c>
      <c r="M978" s="287">
        <v>6.27</v>
      </c>
      <c r="N978" s="288">
        <f>M978*(1+Assumptions!$G$48)</f>
        <v>6.27</v>
      </c>
      <c r="O978" s="288">
        <f>N978*(1+Assumptions!$G$48)</f>
        <v>6.27</v>
      </c>
      <c r="P978" s="288">
        <f>O978*(1+Assumptions!$G$48)</f>
        <v>6.27</v>
      </c>
      <c r="Q978" s="288">
        <f>P978*(1+Assumptions!$G$48)</f>
        <v>6.27</v>
      </c>
      <c r="R978" s="288">
        <f>Q978*(1+Assumptions!$G$48)</f>
        <v>6.27</v>
      </c>
      <c r="S978" s="288">
        <f>R978*(1+Assumptions!$G$48)</f>
        <v>6.27</v>
      </c>
      <c r="T978" s="288">
        <f>S978*(1+Assumptions!$G$48)</f>
        <v>6.27</v>
      </c>
      <c r="U978" s="288">
        <f>T978*(1+Assumptions!$G$48)</f>
        <v>6.27</v>
      </c>
      <c r="V978" s="288">
        <f>U978*(1+Assumptions!$G$48)</f>
        <v>6.27</v>
      </c>
      <c r="W978" s="288">
        <f>V978*(1+Assumptions!$G$48)</f>
        <v>6.27</v>
      </c>
      <c r="X978" s="288">
        <f>W978*(1+Assumptions!$G$48)</f>
        <v>6.27</v>
      </c>
      <c r="Y978" s="232"/>
      <c r="Z978" s="232"/>
      <c r="AA978" s="232"/>
      <c r="AB978" s="232"/>
      <c r="AC978" s="232"/>
      <c r="AD978" s="232"/>
      <c r="AE978" s="232"/>
      <c r="AF978" s="232"/>
      <c r="AG978" s="232"/>
      <c r="AH978" s="232"/>
      <c r="AI978" s="232"/>
      <c r="AJ978" s="232"/>
      <c r="AK978" s="232"/>
      <c r="AL978" s="232"/>
      <c r="AM978" s="232"/>
      <c r="AN978" s="232"/>
      <c r="AO978" s="232"/>
      <c r="AP978" s="232"/>
      <c r="AQ978" s="232"/>
      <c r="AR978" s="232"/>
    </row>
    <row r="979" spans="1:44" x14ac:dyDescent="0.2">
      <c r="A979" s="232"/>
      <c r="B979" s="295" t="s">
        <v>1317</v>
      </c>
      <c r="C979" s="296" t="b">
        <f t="shared" si="15"/>
        <v>0</v>
      </c>
      <c r="D979" s="7"/>
      <c r="E979" s="287">
        <v>4.24</v>
      </c>
      <c r="F979" s="287">
        <v>4.42</v>
      </c>
      <c r="G979" s="287">
        <v>4.6099999999999994</v>
      </c>
      <c r="H979" s="287">
        <v>4.78</v>
      </c>
      <c r="I979" s="287">
        <v>4.9400000000000004</v>
      </c>
      <c r="J979" s="287">
        <v>5.0999999999999996</v>
      </c>
      <c r="K979" s="287">
        <v>5.27</v>
      </c>
      <c r="L979" s="287">
        <v>5.4599999999999991</v>
      </c>
      <c r="M979" s="287">
        <v>5.6199999999999992</v>
      </c>
      <c r="N979" s="288">
        <f>M979*(1+Assumptions!$G$48)</f>
        <v>5.6199999999999992</v>
      </c>
      <c r="O979" s="288">
        <f>N979*(1+Assumptions!$G$48)</f>
        <v>5.6199999999999992</v>
      </c>
      <c r="P979" s="288">
        <f>O979*(1+Assumptions!$G$48)</f>
        <v>5.6199999999999992</v>
      </c>
      <c r="Q979" s="288">
        <f>P979*(1+Assumptions!$G$48)</f>
        <v>5.6199999999999992</v>
      </c>
      <c r="R979" s="288">
        <f>Q979*(1+Assumptions!$G$48)</f>
        <v>5.6199999999999992</v>
      </c>
      <c r="S979" s="288">
        <f>R979*(1+Assumptions!$G$48)</f>
        <v>5.6199999999999992</v>
      </c>
      <c r="T979" s="288">
        <f>S979*(1+Assumptions!$G$48)</f>
        <v>5.6199999999999992</v>
      </c>
      <c r="U979" s="288">
        <f>T979*(1+Assumptions!$G$48)</f>
        <v>5.6199999999999992</v>
      </c>
      <c r="V979" s="288">
        <f>U979*(1+Assumptions!$G$48)</f>
        <v>5.6199999999999992</v>
      </c>
      <c r="W979" s="288">
        <f>V979*(1+Assumptions!$G$48)</f>
        <v>5.6199999999999992</v>
      </c>
      <c r="X979" s="288">
        <f>W979*(1+Assumptions!$G$48)</f>
        <v>5.6199999999999992</v>
      </c>
      <c r="Y979" s="232"/>
      <c r="Z979" s="232"/>
      <c r="AA979" s="232"/>
      <c r="AB979" s="232"/>
      <c r="AC979" s="232"/>
      <c r="AD979" s="232"/>
      <c r="AE979" s="232"/>
      <c r="AF979" s="232"/>
      <c r="AG979" s="232"/>
      <c r="AH979" s="232"/>
      <c r="AI979" s="232"/>
      <c r="AJ979" s="232"/>
      <c r="AK979" s="232"/>
      <c r="AL979" s="232"/>
      <c r="AM979" s="232"/>
      <c r="AN979" s="232"/>
      <c r="AO979" s="232"/>
      <c r="AP979" s="232"/>
      <c r="AQ979" s="232"/>
      <c r="AR979" s="232"/>
    </row>
    <row r="980" spans="1:44" x14ac:dyDescent="0.2">
      <c r="A980" s="232"/>
      <c r="B980" s="295" t="s">
        <v>705</v>
      </c>
      <c r="C980" s="296" t="b">
        <f t="shared" si="15"/>
        <v>0</v>
      </c>
      <c r="D980" s="7"/>
      <c r="E980" s="287">
        <v>4.43</v>
      </c>
      <c r="F980" s="287">
        <v>4.4400000000000004</v>
      </c>
      <c r="G980" s="287">
        <v>4.5</v>
      </c>
      <c r="H980" s="287">
        <v>4.54</v>
      </c>
      <c r="I980" s="287">
        <v>4.5599999999999996</v>
      </c>
      <c r="J980" s="287">
        <v>4.57</v>
      </c>
      <c r="K980" s="287">
        <v>4.62</v>
      </c>
      <c r="L980" s="287">
        <v>4.6899999999999995</v>
      </c>
      <c r="M980" s="287">
        <v>4.71</v>
      </c>
      <c r="N980" s="288">
        <f>M980*(1+Assumptions!$G$48)</f>
        <v>4.71</v>
      </c>
      <c r="O980" s="288">
        <f>N980*(1+Assumptions!$G$48)</f>
        <v>4.71</v>
      </c>
      <c r="P980" s="288">
        <f>O980*(1+Assumptions!$G$48)</f>
        <v>4.71</v>
      </c>
      <c r="Q980" s="288">
        <f>P980*(1+Assumptions!$G$48)</f>
        <v>4.71</v>
      </c>
      <c r="R980" s="288">
        <f>Q980*(1+Assumptions!$G$48)</f>
        <v>4.71</v>
      </c>
      <c r="S980" s="288">
        <f>R980*(1+Assumptions!$G$48)</f>
        <v>4.71</v>
      </c>
      <c r="T980" s="288">
        <f>S980*(1+Assumptions!$G$48)</f>
        <v>4.71</v>
      </c>
      <c r="U980" s="288">
        <f>T980*(1+Assumptions!$G$48)</f>
        <v>4.71</v>
      </c>
      <c r="V980" s="288">
        <f>U980*(1+Assumptions!$G$48)</f>
        <v>4.71</v>
      </c>
      <c r="W980" s="288">
        <f>V980*(1+Assumptions!$G$48)</f>
        <v>4.71</v>
      </c>
      <c r="X980" s="288">
        <f>W980*(1+Assumptions!$G$48)</f>
        <v>4.71</v>
      </c>
      <c r="Y980" s="232"/>
      <c r="Z980" s="232"/>
      <c r="AA980" s="232"/>
      <c r="AB980" s="232"/>
      <c r="AC980" s="232"/>
      <c r="AD980" s="232"/>
      <c r="AE980" s="232"/>
      <c r="AF980" s="232"/>
      <c r="AG980" s="232"/>
      <c r="AH980" s="232"/>
      <c r="AI980" s="232"/>
      <c r="AJ980" s="232"/>
      <c r="AK980" s="232"/>
      <c r="AL980" s="232"/>
      <c r="AM980" s="232"/>
      <c r="AN980" s="232"/>
      <c r="AO980" s="232"/>
      <c r="AP980" s="232"/>
      <c r="AQ980" s="232"/>
      <c r="AR980" s="232"/>
    </row>
    <row r="981" spans="1:44" x14ac:dyDescent="0.2">
      <c r="A981" s="232"/>
      <c r="B981" s="295" t="s">
        <v>706</v>
      </c>
      <c r="C981" s="296" t="b">
        <f t="shared" si="15"/>
        <v>0</v>
      </c>
      <c r="D981" s="7"/>
      <c r="E981" s="287">
        <v>2.42</v>
      </c>
      <c r="F981" s="287">
        <v>2.44</v>
      </c>
      <c r="G981" s="287">
        <v>2.48</v>
      </c>
      <c r="H981" s="287">
        <v>2.5</v>
      </c>
      <c r="I981" s="287">
        <v>2.5099999999999998</v>
      </c>
      <c r="J981" s="287">
        <v>2.5299999999999994</v>
      </c>
      <c r="K981" s="287">
        <v>2.5499999999999998</v>
      </c>
      <c r="L981" s="287">
        <v>2.59</v>
      </c>
      <c r="M981" s="287">
        <v>2.6099999999999994</v>
      </c>
      <c r="N981" s="288">
        <f>M981*(1+Assumptions!$G$48)</f>
        <v>2.6099999999999994</v>
      </c>
      <c r="O981" s="288">
        <f>N981*(1+Assumptions!$G$48)</f>
        <v>2.6099999999999994</v>
      </c>
      <c r="P981" s="288">
        <f>O981*(1+Assumptions!$G$48)</f>
        <v>2.6099999999999994</v>
      </c>
      <c r="Q981" s="288">
        <f>P981*(1+Assumptions!$G$48)</f>
        <v>2.6099999999999994</v>
      </c>
      <c r="R981" s="288">
        <f>Q981*(1+Assumptions!$G$48)</f>
        <v>2.6099999999999994</v>
      </c>
      <c r="S981" s="288">
        <f>R981*(1+Assumptions!$G$48)</f>
        <v>2.6099999999999994</v>
      </c>
      <c r="T981" s="288">
        <f>S981*(1+Assumptions!$G$48)</f>
        <v>2.6099999999999994</v>
      </c>
      <c r="U981" s="288">
        <f>T981*(1+Assumptions!$G$48)</f>
        <v>2.6099999999999994</v>
      </c>
      <c r="V981" s="288">
        <f>U981*(1+Assumptions!$G$48)</f>
        <v>2.6099999999999994</v>
      </c>
      <c r="W981" s="288">
        <f>V981*(1+Assumptions!$G$48)</f>
        <v>2.6099999999999994</v>
      </c>
      <c r="X981" s="288">
        <f>W981*(1+Assumptions!$G$48)</f>
        <v>2.6099999999999994</v>
      </c>
      <c r="Y981" s="232"/>
      <c r="Z981" s="232"/>
      <c r="AA981" s="232"/>
      <c r="AB981" s="232"/>
      <c r="AC981" s="232"/>
      <c r="AD981" s="232"/>
      <c r="AE981" s="232"/>
      <c r="AF981" s="232"/>
      <c r="AG981" s="232"/>
      <c r="AH981" s="232"/>
      <c r="AI981" s="232"/>
      <c r="AJ981" s="232"/>
      <c r="AK981" s="232"/>
      <c r="AL981" s="232"/>
      <c r="AM981" s="232"/>
      <c r="AN981" s="232"/>
      <c r="AO981" s="232"/>
      <c r="AP981" s="232"/>
      <c r="AQ981" s="232"/>
      <c r="AR981" s="232"/>
    </row>
    <row r="982" spans="1:44" x14ac:dyDescent="0.2">
      <c r="A982" s="232"/>
      <c r="B982" s="295" t="s">
        <v>707</v>
      </c>
      <c r="C982" s="296" t="b">
        <f t="shared" si="15"/>
        <v>0</v>
      </c>
      <c r="D982" s="7"/>
      <c r="E982" s="287">
        <v>2.4700000000000002</v>
      </c>
      <c r="F982" s="287">
        <v>2.5099999999999998</v>
      </c>
      <c r="G982" s="287">
        <v>2.5599999999999996</v>
      </c>
      <c r="H982" s="287">
        <v>2.5999999999999996</v>
      </c>
      <c r="I982" s="287">
        <v>2.63</v>
      </c>
      <c r="J982" s="287">
        <v>2.66</v>
      </c>
      <c r="K982" s="287">
        <v>2.7299999999999995</v>
      </c>
      <c r="L982" s="287">
        <v>2.79</v>
      </c>
      <c r="M982" s="287">
        <v>2.83</v>
      </c>
      <c r="N982" s="288">
        <f>M982*(1+Assumptions!$G$48)</f>
        <v>2.83</v>
      </c>
      <c r="O982" s="288">
        <f>N982*(1+Assumptions!$G$48)</f>
        <v>2.83</v>
      </c>
      <c r="P982" s="288">
        <f>O982*(1+Assumptions!$G$48)</f>
        <v>2.83</v>
      </c>
      <c r="Q982" s="288">
        <f>P982*(1+Assumptions!$G$48)</f>
        <v>2.83</v>
      </c>
      <c r="R982" s="288">
        <f>Q982*(1+Assumptions!$G$48)</f>
        <v>2.83</v>
      </c>
      <c r="S982" s="288">
        <f>R982*(1+Assumptions!$G$48)</f>
        <v>2.83</v>
      </c>
      <c r="T982" s="288">
        <f>S982*(1+Assumptions!$G$48)</f>
        <v>2.83</v>
      </c>
      <c r="U982" s="288">
        <f>T982*(1+Assumptions!$G$48)</f>
        <v>2.83</v>
      </c>
      <c r="V982" s="288">
        <f>U982*(1+Assumptions!$G$48)</f>
        <v>2.83</v>
      </c>
      <c r="W982" s="288">
        <f>V982*(1+Assumptions!$G$48)</f>
        <v>2.83</v>
      </c>
      <c r="X982" s="288">
        <f>W982*(1+Assumptions!$G$48)</f>
        <v>2.83</v>
      </c>
      <c r="Y982" s="232"/>
      <c r="Z982" s="232"/>
      <c r="AA982" s="232"/>
      <c r="AB982" s="232"/>
      <c r="AC982" s="232"/>
      <c r="AD982" s="232"/>
      <c r="AE982" s="232"/>
      <c r="AF982" s="232"/>
      <c r="AG982" s="232"/>
      <c r="AH982" s="232"/>
      <c r="AI982" s="232"/>
      <c r="AJ982" s="232"/>
      <c r="AK982" s="232"/>
      <c r="AL982" s="232"/>
      <c r="AM982" s="232"/>
      <c r="AN982" s="232"/>
      <c r="AO982" s="232"/>
      <c r="AP982" s="232"/>
      <c r="AQ982" s="232"/>
      <c r="AR982" s="232"/>
    </row>
    <row r="983" spans="1:44" x14ac:dyDescent="0.2">
      <c r="A983" s="232"/>
      <c r="B983" s="295" t="s">
        <v>708</v>
      </c>
      <c r="C983" s="296" t="b">
        <f t="shared" si="15"/>
        <v>0</v>
      </c>
      <c r="D983" s="7"/>
      <c r="E983" s="287">
        <v>7.1</v>
      </c>
      <c r="F983" s="287">
        <v>7.12</v>
      </c>
      <c r="G983" s="287">
        <v>7.19</v>
      </c>
      <c r="H983" s="287">
        <v>7.23</v>
      </c>
      <c r="I983" s="287">
        <v>7.2099999999999991</v>
      </c>
      <c r="J983" s="287">
        <v>7.2</v>
      </c>
      <c r="K983" s="287">
        <v>7.28</v>
      </c>
      <c r="L983" s="287">
        <v>7.4</v>
      </c>
      <c r="M983" s="287">
        <v>7.3699999999999992</v>
      </c>
      <c r="N983" s="288">
        <f>M983*(1+Assumptions!$G$48)</f>
        <v>7.3699999999999992</v>
      </c>
      <c r="O983" s="288">
        <f>N983*(1+Assumptions!$G$48)</f>
        <v>7.3699999999999992</v>
      </c>
      <c r="P983" s="288">
        <f>O983*(1+Assumptions!$G$48)</f>
        <v>7.3699999999999992</v>
      </c>
      <c r="Q983" s="288">
        <f>P983*(1+Assumptions!$G$48)</f>
        <v>7.3699999999999992</v>
      </c>
      <c r="R983" s="288">
        <f>Q983*(1+Assumptions!$G$48)</f>
        <v>7.3699999999999992</v>
      </c>
      <c r="S983" s="288">
        <f>R983*(1+Assumptions!$G$48)</f>
        <v>7.3699999999999992</v>
      </c>
      <c r="T983" s="288">
        <f>S983*(1+Assumptions!$G$48)</f>
        <v>7.3699999999999992</v>
      </c>
      <c r="U983" s="288">
        <f>T983*(1+Assumptions!$G$48)</f>
        <v>7.3699999999999992</v>
      </c>
      <c r="V983" s="288">
        <f>U983*(1+Assumptions!$G$48)</f>
        <v>7.3699999999999992</v>
      </c>
      <c r="W983" s="288">
        <f>V983*(1+Assumptions!$G$48)</f>
        <v>7.3699999999999992</v>
      </c>
      <c r="X983" s="288">
        <f>W983*(1+Assumptions!$G$48)</f>
        <v>7.3699999999999992</v>
      </c>
      <c r="Y983" s="232"/>
      <c r="Z983" s="232"/>
      <c r="AA983" s="232"/>
      <c r="AB983" s="232"/>
      <c r="AC983" s="232"/>
      <c r="AD983" s="232"/>
      <c r="AE983" s="232"/>
      <c r="AF983" s="232"/>
      <c r="AG983" s="232"/>
      <c r="AH983" s="232"/>
      <c r="AI983" s="232"/>
      <c r="AJ983" s="232"/>
      <c r="AK983" s="232"/>
      <c r="AL983" s="232"/>
      <c r="AM983" s="232"/>
      <c r="AN983" s="232"/>
      <c r="AO983" s="232"/>
      <c r="AP983" s="232"/>
      <c r="AQ983" s="232"/>
      <c r="AR983" s="232"/>
    </row>
    <row r="984" spans="1:44" x14ac:dyDescent="0.2">
      <c r="A984" s="232"/>
      <c r="B984" s="295" t="s">
        <v>709</v>
      </c>
      <c r="C984" s="296" t="b">
        <f t="shared" si="15"/>
        <v>0</v>
      </c>
      <c r="D984" s="7"/>
      <c r="E984" s="287">
        <v>10.220000000000001</v>
      </c>
      <c r="F984" s="287">
        <v>10.39</v>
      </c>
      <c r="G984" s="287">
        <v>10.66</v>
      </c>
      <c r="H984" s="287">
        <v>10.87</v>
      </c>
      <c r="I984" s="287">
        <v>10.9</v>
      </c>
      <c r="J984" s="287">
        <v>11.02</v>
      </c>
      <c r="K984" s="287">
        <v>11.27</v>
      </c>
      <c r="L984" s="287">
        <v>11.6</v>
      </c>
      <c r="M984" s="287">
        <v>11.6</v>
      </c>
      <c r="N984" s="288">
        <f>M984*(1+Assumptions!$G$48)</f>
        <v>11.6</v>
      </c>
      <c r="O984" s="288">
        <f>N984*(1+Assumptions!$G$48)</f>
        <v>11.6</v>
      </c>
      <c r="P984" s="288">
        <f>O984*(1+Assumptions!$G$48)</f>
        <v>11.6</v>
      </c>
      <c r="Q984" s="288">
        <f>P984*(1+Assumptions!$G$48)</f>
        <v>11.6</v>
      </c>
      <c r="R984" s="288">
        <f>Q984*(1+Assumptions!$G$48)</f>
        <v>11.6</v>
      </c>
      <c r="S984" s="288">
        <f>R984*(1+Assumptions!$G$48)</f>
        <v>11.6</v>
      </c>
      <c r="T984" s="288">
        <f>S984*(1+Assumptions!$G$48)</f>
        <v>11.6</v>
      </c>
      <c r="U984" s="288">
        <f>T984*(1+Assumptions!$G$48)</f>
        <v>11.6</v>
      </c>
      <c r="V984" s="288">
        <f>U984*(1+Assumptions!$G$48)</f>
        <v>11.6</v>
      </c>
      <c r="W984" s="288">
        <f>V984*(1+Assumptions!$G$48)</f>
        <v>11.6</v>
      </c>
      <c r="X984" s="288">
        <f>W984*(1+Assumptions!$G$48)</f>
        <v>11.6</v>
      </c>
      <c r="Y984" s="232"/>
      <c r="Z984" s="232"/>
      <c r="AA984" s="232"/>
      <c r="AB984" s="232"/>
      <c r="AC984" s="232"/>
      <c r="AD984" s="232"/>
      <c r="AE984" s="232"/>
      <c r="AF984" s="232"/>
      <c r="AG984" s="232"/>
      <c r="AH984" s="232"/>
      <c r="AI984" s="232"/>
      <c r="AJ984" s="232"/>
      <c r="AK984" s="232"/>
      <c r="AL984" s="232"/>
      <c r="AM984" s="232"/>
      <c r="AN984" s="232"/>
      <c r="AO984" s="232"/>
      <c r="AP984" s="232"/>
      <c r="AQ984" s="232"/>
      <c r="AR984" s="232"/>
    </row>
    <row r="985" spans="1:44" x14ac:dyDescent="0.2">
      <c r="A985" s="232"/>
      <c r="B985" s="295" t="s">
        <v>710</v>
      </c>
      <c r="C985" s="296" t="b">
        <f t="shared" si="15"/>
        <v>0</v>
      </c>
      <c r="D985" s="7"/>
      <c r="E985" s="287">
        <v>12.41</v>
      </c>
      <c r="F985" s="287">
        <v>12.41</v>
      </c>
      <c r="G985" s="287">
        <v>12.479999999999999</v>
      </c>
      <c r="H985" s="287">
        <v>12.529999999999998</v>
      </c>
      <c r="I985" s="287">
        <v>12.469999999999999</v>
      </c>
      <c r="J985" s="287">
        <v>12.41</v>
      </c>
      <c r="K985" s="287">
        <v>12.5</v>
      </c>
      <c r="L985" s="287">
        <v>12.65</v>
      </c>
      <c r="M985" s="287">
        <v>12.62</v>
      </c>
      <c r="N985" s="288">
        <f>M985*(1+Assumptions!$G$48)</f>
        <v>12.62</v>
      </c>
      <c r="O985" s="288">
        <f>N985*(1+Assumptions!$G$48)</f>
        <v>12.62</v>
      </c>
      <c r="P985" s="288">
        <f>O985*(1+Assumptions!$G$48)</f>
        <v>12.62</v>
      </c>
      <c r="Q985" s="288">
        <f>P985*(1+Assumptions!$G$48)</f>
        <v>12.62</v>
      </c>
      <c r="R985" s="288">
        <f>Q985*(1+Assumptions!$G$48)</f>
        <v>12.62</v>
      </c>
      <c r="S985" s="288">
        <f>R985*(1+Assumptions!$G$48)</f>
        <v>12.62</v>
      </c>
      <c r="T985" s="288">
        <f>S985*(1+Assumptions!$G$48)</f>
        <v>12.62</v>
      </c>
      <c r="U985" s="288">
        <f>T985*(1+Assumptions!$G$48)</f>
        <v>12.62</v>
      </c>
      <c r="V985" s="288">
        <f>U985*(1+Assumptions!$G$48)</f>
        <v>12.62</v>
      </c>
      <c r="W985" s="288">
        <f>V985*(1+Assumptions!$G$48)</f>
        <v>12.62</v>
      </c>
      <c r="X985" s="288">
        <f>W985*(1+Assumptions!$G$48)</f>
        <v>12.62</v>
      </c>
      <c r="Y985" s="232"/>
      <c r="Z985" s="232"/>
      <c r="AA985" s="232"/>
      <c r="AB985" s="232"/>
      <c r="AC985" s="232"/>
      <c r="AD985" s="232"/>
      <c r="AE985" s="232"/>
      <c r="AF985" s="232"/>
      <c r="AG985" s="232"/>
      <c r="AH985" s="232"/>
      <c r="AI985" s="232"/>
      <c r="AJ985" s="232"/>
      <c r="AK985" s="232"/>
      <c r="AL985" s="232"/>
      <c r="AM985" s="232"/>
      <c r="AN985" s="232"/>
      <c r="AO985" s="232"/>
      <c r="AP985" s="232"/>
      <c r="AQ985" s="232"/>
      <c r="AR985" s="232"/>
    </row>
    <row r="986" spans="1:44" x14ac:dyDescent="0.2">
      <c r="A986" s="232"/>
      <c r="B986" s="295" t="s">
        <v>711</v>
      </c>
      <c r="C986" s="296" t="b">
        <f t="shared" si="15"/>
        <v>0</v>
      </c>
      <c r="D986" s="7"/>
      <c r="E986" s="287">
        <v>0.7</v>
      </c>
      <c r="F986" s="287">
        <v>0.71</v>
      </c>
      <c r="G986" s="287">
        <v>0.72</v>
      </c>
      <c r="H986" s="287">
        <v>0.74</v>
      </c>
      <c r="I986" s="287">
        <v>0.74999999999999989</v>
      </c>
      <c r="J986" s="287">
        <v>0.76999999999999991</v>
      </c>
      <c r="K986" s="287">
        <v>0.78999999999999992</v>
      </c>
      <c r="L986" s="287">
        <v>0.80999999999999994</v>
      </c>
      <c r="M986" s="287">
        <v>0.82</v>
      </c>
      <c r="N986" s="288">
        <f>M986*(1+Assumptions!$G$48)</f>
        <v>0.82</v>
      </c>
      <c r="O986" s="288">
        <f>N986*(1+Assumptions!$G$48)</f>
        <v>0.82</v>
      </c>
      <c r="P986" s="288">
        <f>O986*(1+Assumptions!$G$48)</f>
        <v>0.82</v>
      </c>
      <c r="Q986" s="288">
        <f>P986*(1+Assumptions!$G$48)</f>
        <v>0.82</v>
      </c>
      <c r="R986" s="288">
        <f>Q986*(1+Assumptions!$G$48)</f>
        <v>0.82</v>
      </c>
      <c r="S986" s="288">
        <f>R986*(1+Assumptions!$G$48)</f>
        <v>0.82</v>
      </c>
      <c r="T986" s="288">
        <f>S986*(1+Assumptions!$G$48)</f>
        <v>0.82</v>
      </c>
      <c r="U986" s="288">
        <f>T986*(1+Assumptions!$G$48)</f>
        <v>0.82</v>
      </c>
      <c r="V986" s="288">
        <f>U986*(1+Assumptions!$G$48)</f>
        <v>0.82</v>
      </c>
      <c r="W986" s="288">
        <f>V986*(1+Assumptions!$G$48)</f>
        <v>0.82</v>
      </c>
      <c r="X986" s="288">
        <f>W986*(1+Assumptions!$G$48)</f>
        <v>0.82</v>
      </c>
      <c r="Y986" s="232"/>
      <c r="Z986" s="232"/>
      <c r="AA986" s="232"/>
      <c r="AB986" s="232"/>
      <c r="AC986" s="232"/>
      <c r="AD986" s="232"/>
      <c r="AE986" s="232"/>
      <c r="AF986" s="232"/>
      <c r="AG986" s="232"/>
      <c r="AH986" s="232"/>
      <c r="AI986" s="232"/>
      <c r="AJ986" s="232"/>
      <c r="AK986" s="232"/>
      <c r="AL986" s="232"/>
      <c r="AM986" s="232"/>
      <c r="AN986" s="232"/>
      <c r="AO986" s="232"/>
      <c r="AP986" s="232"/>
      <c r="AQ986" s="232"/>
      <c r="AR986" s="232"/>
    </row>
    <row r="987" spans="1:44" x14ac:dyDescent="0.2">
      <c r="A987" s="232"/>
      <c r="B987" s="295" t="s">
        <v>712</v>
      </c>
      <c r="C987" s="296" t="b">
        <f t="shared" si="15"/>
        <v>0</v>
      </c>
      <c r="D987" s="7"/>
      <c r="E987" s="287">
        <v>0</v>
      </c>
      <c r="F987" s="287">
        <v>0</v>
      </c>
      <c r="G987" s="287">
        <v>0</v>
      </c>
      <c r="H987" s="287">
        <v>0</v>
      </c>
      <c r="I987" s="287">
        <v>0</v>
      </c>
      <c r="J987" s="287">
        <v>0</v>
      </c>
      <c r="K987" s="287">
        <v>0</v>
      </c>
      <c r="L987" s="287">
        <v>0</v>
      </c>
      <c r="M987" s="287">
        <v>0</v>
      </c>
      <c r="N987" s="288">
        <f>M987*(1+Assumptions!$G$48)</f>
        <v>0</v>
      </c>
      <c r="O987" s="288">
        <f>N987*(1+Assumptions!$G$48)</f>
        <v>0</v>
      </c>
      <c r="P987" s="288">
        <f>O987*(1+Assumptions!$G$48)</f>
        <v>0</v>
      </c>
      <c r="Q987" s="288">
        <f>P987*(1+Assumptions!$G$48)</f>
        <v>0</v>
      </c>
      <c r="R987" s="288">
        <f>Q987*(1+Assumptions!$G$48)</f>
        <v>0</v>
      </c>
      <c r="S987" s="288">
        <f>R987*(1+Assumptions!$G$48)</f>
        <v>0</v>
      </c>
      <c r="T987" s="288">
        <f>S987*(1+Assumptions!$G$48)</f>
        <v>0</v>
      </c>
      <c r="U987" s="288">
        <f>T987*(1+Assumptions!$G$48)</f>
        <v>0</v>
      </c>
      <c r="V987" s="288">
        <f>U987*(1+Assumptions!$G$48)</f>
        <v>0</v>
      </c>
      <c r="W987" s="288">
        <f>V987*(1+Assumptions!$G$48)</f>
        <v>0</v>
      </c>
      <c r="X987" s="288">
        <f>W987*(1+Assumptions!$G$48)</f>
        <v>0</v>
      </c>
      <c r="Y987" s="232"/>
      <c r="Z987" s="232"/>
      <c r="AA987" s="232"/>
      <c r="AB987" s="232"/>
      <c r="AC987" s="232"/>
      <c r="AD987" s="232"/>
      <c r="AE987" s="232"/>
      <c r="AF987" s="232"/>
      <c r="AG987" s="232"/>
      <c r="AH987" s="232"/>
      <c r="AI987" s="232"/>
      <c r="AJ987" s="232"/>
      <c r="AK987" s="232"/>
      <c r="AL987" s="232"/>
      <c r="AM987" s="232"/>
      <c r="AN987" s="232"/>
      <c r="AO987" s="232"/>
      <c r="AP987" s="232"/>
      <c r="AQ987" s="232"/>
      <c r="AR987" s="232"/>
    </row>
    <row r="988" spans="1:44" x14ac:dyDescent="0.2">
      <c r="A988" s="232"/>
      <c r="B988" s="295" t="s">
        <v>713</v>
      </c>
      <c r="C988" s="296" t="b">
        <f t="shared" si="15"/>
        <v>0</v>
      </c>
      <c r="D988" s="7"/>
      <c r="E988" s="287">
        <v>6.6999999999999993</v>
      </c>
      <c r="F988" s="287">
        <v>6.9299999999999988</v>
      </c>
      <c r="G988" s="287">
        <v>7.19</v>
      </c>
      <c r="H988" s="287">
        <v>7.4099999999999993</v>
      </c>
      <c r="I988" s="287">
        <v>7.59</v>
      </c>
      <c r="J988" s="287">
        <v>7.7899999999999991</v>
      </c>
      <c r="K988" s="287">
        <v>8.0999999999999979</v>
      </c>
      <c r="L988" s="287">
        <v>8.4499999999999993</v>
      </c>
      <c r="M988" s="287">
        <v>8.68</v>
      </c>
      <c r="N988" s="288">
        <f>M988*(1+Assumptions!$G$48)</f>
        <v>8.68</v>
      </c>
      <c r="O988" s="288">
        <f>N988*(1+Assumptions!$G$48)</f>
        <v>8.68</v>
      </c>
      <c r="P988" s="288">
        <f>O988*(1+Assumptions!$G$48)</f>
        <v>8.68</v>
      </c>
      <c r="Q988" s="288">
        <f>P988*(1+Assumptions!$G$48)</f>
        <v>8.68</v>
      </c>
      <c r="R988" s="288">
        <f>Q988*(1+Assumptions!$G$48)</f>
        <v>8.68</v>
      </c>
      <c r="S988" s="288">
        <f>R988*(1+Assumptions!$G$48)</f>
        <v>8.68</v>
      </c>
      <c r="T988" s="288">
        <f>S988*(1+Assumptions!$G$48)</f>
        <v>8.68</v>
      </c>
      <c r="U988" s="288">
        <f>T988*(1+Assumptions!$G$48)</f>
        <v>8.68</v>
      </c>
      <c r="V988" s="288">
        <f>U988*(1+Assumptions!$G$48)</f>
        <v>8.68</v>
      </c>
      <c r="W988" s="288">
        <f>V988*(1+Assumptions!$G$48)</f>
        <v>8.68</v>
      </c>
      <c r="X988" s="288">
        <f>W988*(1+Assumptions!$G$48)</f>
        <v>8.68</v>
      </c>
      <c r="Y988" s="232"/>
      <c r="Z988" s="232"/>
      <c r="AA988" s="232"/>
      <c r="AB988" s="232"/>
      <c r="AC988" s="232"/>
      <c r="AD988" s="232"/>
      <c r="AE988" s="232"/>
      <c r="AF988" s="232"/>
      <c r="AG988" s="232"/>
      <c r="AH988" s="232"/>
      <c r="AI988" s="232"/>
      <c r="AJ988" s="232"/>
      <c r="AK988" s="232"/>
      <c r="AL988" s="232"/>
      <c r="AM988" s="232"/>
      <c r="AN988" s="232"/>
      <c r="AO988" s="232"/>
      <c r="AP988" s="232"/>
      <c r="AQ988" s="232"/>
      <c r="AR988" s="232"/>
    </row>
    <row r="989" spans="1:44" x14ac:dyDescent="0.2">
      <c r="A989" s="232"/>
      <c r="B989" s="295" t="s">
        <v>714</v>
      </c>
      <c r="C989" s="296" t="b">
        <f t="shared" si="15"/>
        <v>0</v>
      </c>
      <c r="D989" s="7"/>
      <c r="E989" s="287">
        <v>5.8</v>
      </c>
      <c r="F989" s="287">
        <v>5.8299999999999992</v>
      </c>
      <c r="G989" s="287">
        <v>5.92</v>
      </c>
      <c r="H989" s="287">
        <v>5.9899999999999993</v>
      </c>
      <c r="I989" s="287">
        <v>6.0499999999999989</v>
      </c>
      <c r="J989" s="287">
        <v>6.129999999999999</v>
      </c>
      <c r="K989" s="287">
        <v>6.26</v>
      </c>
      <c r="L989" s="287">
        <v>6.42</v>
      </c>
      <c r="M989" s="287">
        <v>6.5</v>
      </c>
      <c r="N989" s="288">
        <f>M989*(1+Assumptions!$G$48)</f>
        <v>6.5</v>
      </c>
      <c r="O989" s="288">
        <f>N989*(1+Assumptions!$G$48)</f>
        <v>6.5</v>
      </c>
      <c r="P989" s="288">
        <f>O989*(1+Assumptions!$G$48)</f>
        <v>6.5</v>
      </c>
      <c r="Q989" s="288">
        <f>P989*(1+Assumptions!$G$48)</f>
        <v>6.5</v>
      </c>
      <c r="R989" s="288">
        <f>Q989*(1+Assumptions!$G$48)</f>
        <v>6.5</v>
      </c>
      <c r="S989" s="288">
        <f>R989*(1+Assumptions!$G$48)</f>
        <v>6.5</v>
      </c>
      <c r="T989" s="288">
        <f>S989*(1+Assumptions!$G$48)</f>
        <v>6.5</v>
      </c>
      <c r="U989" s="288">
        <f>T989*(1+Assumptions!$G$48)</f>
        <v>6.5</v>
      </c>
      <c r="V989" s="288">
        <f>U989*(1+Assumptions!$G$48)</f>
        <v>6.5</v>
      </c>
      <c r="W989" s="288">
        <f>V989*(1+Assumptions!$G$48)</f>
        <v>6.5</v>
      </c>
      <c r="X989" s="288">
        <f>W989*(1+Assumptions!$G$48)</f>
        <v>6.5</v>
      </c>
      <c r="Y989" s="232"/>
      <c r="Z989" s="232"/>
      <c r="AA989" s="232"/>
      <c r="AB989" s="232"/>
      <c r="AC989" s="232"/>
      <c r="AD989" s="232"/>
      <c r="AE989" s="232"/>
      <c r="AF989" s="232"/>
      <c r="AG989" s="232"/>
      <c r="AH989" s="232"/>
      <c r="AI989" s="232"/>
      <c r="AJ989" s="232"/>
      <c r="AK989" s="232"/>
      <c r="AL989" s="232"/>
      <c r="AM989" s="232"/>
      <c r="AN989" s="232"/>
      <c r="AO989" s="232"/>
      <c r="AP989" s="232"/>
      <c r="AQ989" s="232"/>
      <c r="AR989" s="232"/>
    </row>
    <row r="990" spans="1:44" x14ac:dyDescent="0.2">
      <c r="A990" s="232"/>
      <c r="B990" s="295" t="s">
        <v>715</v>
      </c>
      <c r="C990" s="296" t="b">
        <f t="shared" si="15"/>
        <v>0</v>
      </c>
      <c r="D990" s="7"/>
      <c r="E990" s="287">
        <v>1.6199999999999999</v>
      </c>
      <c r="F990" s="287">
        <v>1.66</v>
      </c>
      <c r="G990" s="287">
        <v>1.71</v>
      </c>
      <c r="H990" s="287">
        <v>1.77</v>
      </c>
      <c r="I990" s="287">
        <v>1.8</v>
      </c>
      <c r="J990" s="287">
        <v>1.84</v>
      </c>
      <c r="K990" s="287">
        <v>1.9</v>
      </c>
      <c r="L990" s="287">
        <v>1.97</v>
      </c>
      <c r="M990" s="287">
        <v>2.0299999999999998</v>
      </c>
      <c r="N990" s="288">
        <f>M990*(1+Assumptions!$G$48)</f>
        <v>2.0299999999999998</v>
      </c>
      <c r="O990" s="288">
        <f>N990*(1+Assumptions!$G$48)</f>
        <v>2.0299999999999998</v>
      </c>
      <c r="P990" s="288">
        <f>O990*(1+Assumptions!$G$48)</f>
        <v>2.0299999999999998</v>
      </c>
      <c r="Q990" s="288">
        <f>P990*(1+Assumptions!$G$48)</f>
        <v>2.0299999999999998</v>
      </c>
      <c r="R990" s="288">
        <f>Q990*(1+Assumptions!$G$48)</f>
        <v>2.0299999999999998</v>
      </c>
      <c r="S990" s="288">
        <f>R990*(1+Assumptions!$G$48)</f>
        <v>2.0299999999999998</v>
      </c>
      <c r="T990" s="288">
        <f>S990*(1+Assumptions!$G$48)</f>
        <v>2.0299999999999998</v>
      </c>
      <c r="U990" s="288">
        <f>T990*(1+Assumptions!$G$48)</f>
        <v>2.0299999999999998</v>
      </c>
      <c r="V990" s="288">
        <f>U990*(1+Assumptions!$G$48)</f>
        <v>2.0299999999999998</v>
      </c>
      <c r="W990" s="288">
        <f>V990*(1+Assumptions!$G$48)</f>
        <v>2.0299999999999998</v>
      </c>
      <c r="X990" s="288">
        <f>W990*(1+Assumptions!$G$48)</f>
        <v>2.0299999999999998</v>
      </c>
      <c r="Y990" s="232"/>
      <c r="Z990" s="232"/>
      <c r="AA990" s="232"/>
      <c r="AB990" s="232"/>
      <c r="AC990" s="232"/>
      <c r="AD990" s="232"/>
      <c r="AE990" s="232"/>
      <c r="AF990" s="232"/>
      <c r="AG990" s="232"/>
      <c r="AH990" s="232"/>
      <c r="AI990" s="232"/>
      <c r="AJ990" s="232"/>
      <c r="AK990" s="232"/>
      <c r="AL990" s="232"/>
      <c r="AM990" s="232"/>
      <c r="AN990" s="232"/>
      <c r="AO990" s="232"/>
      <c r="AP990" s="232"/>
      <c r="AQ990" s="232"/>
      <c r="AR990" s="232"/>
    </row>
    <row r="991" spans="1:44" x14ac:dyDescent="0.2">
      <c r="A991" s="232"/>
      <c r="B991" s="295" t="s">
        <v>716</v>
      </c>
      <c r="C991" s="296" t="b">
        <f t="shared" si="15"/>
        <v>0</v>
      </c>
      <c r="D991" s="7"/>
      <c r="E991" s="287">
        <v>1.31</v>
      </c>
      <c r="F991" s="287">
        <v>1.35</v>
      </c>
      <c r="G991" s="287">
        <v>1.38</v>
      </c>
      <c r="H991" s="287">
        <v>1.42</v>
      </c>
      <c r="I991" s="287">
        <v>1.45</v>
      </c>
      <c r="J991" s="287">
        <v>1.48</v>
      </c>
      <c r="K991" s="287">
        <v>1.5099999999999998</v>
      </c>
      <c r="L991" s="287">
        <v>1.5599999999999998</v>
      </c>
      <c r="M991" s="287">
        <v>1.5899999999999999</v>
      </c>
      <c r="N991" s="288">
        <f>M991*(1+Assumptions!$G$48)</f>
        <v>1.5899999999999999</v>
      </c>
      <c r="O991" s="288">
        <f>N991*(1+Assumptions!$G$48)</f>
        <v>1.5899999999999999</v>
      </c>
      <c r="P991" s="288">
        <f>O991*(1+Assumptions!$G$48)</f>
        <v>1.5899999999999999</v>
      </c>
      <c r="Q991" s="288">
        <f>P991*(1+Assumptions!$G$48)</f>
        <v>1.5899999999999999</v>
      </c>
      <c r="R991" s="288">
        <f>Q991*(1+Assumptions!$G$48)</f>
        <v>1.5899999999999999</v>
      </c>
      <c r="S991" s="288">
        <f>R991*(1+Assumptions!$G$48)</f>
        <v>1.5899999999999999</v>
      </c>
      <c r="T991" s="288">
        <f>S991*(1+Assumptions!$G$48)</f>
        <v>1.5899999999999999</v>
      </c>
      <c r="U991" s="288">
        <f>T991*(1+Assumptions!$G$48)</f>
        <v>1.5899999999999999</v>
      </c>
      <c r="V991" s="288">
        <f>U991*(1+Assumptions!$G$48)</f>
        <v>1.5899999999999999</v>
      </c>
      <c r="W991" s="288">
        <f>V991*(1+Assumptions!$G$48)</f>
        <v>1.5899999999999999</v>
      </c>
      <c r="X991" s="288">
        <f>W991*(1+Assumptions!$G$48)</f>
        <v>1.5899999999999999</v>
      </c>
      <c r="Y991" s="232"/>
      <c r="Z991" s="232"/>
      <c r="AA991" s="232"/>
      <c r="AB991" s="232"/>
      <c r="AC991" s="232"/>
      <c r="AD991" s="232"/>
      <c r="AE991" s="232"/>
      <c r="AF991" s="232"/>
      <c r="AG991" s="232"/>
      <c r="AH991" s="232"/>
      <c r="AI991" s="232"/>
      <c r="AJ991" s="232"/>
      <c r="AK991" s="232"/>
      <c r="AL991" s="232"/>
      <c r="AM991" s="232"/>
      <c r="AN991" s="232"/>
      <c r="AO991" s="232"/>
      <c r="AP991" s="232"/>
      <c r="AQ991" s="232"/>
      <c r="AR991" s="232"/>
    </row>
    <row r="992" spans="1:44" x14ac:dyDescent="0.2">
      <c r="A992" s="232"/>
      <c r="B992" s="295" t="s">
        <v>717</v>
      </c>
      <c r="C992" s="296" t="b">
        <f t="shared" si="15"/>
        <v>0</v>
      </c>
      <c r="D992" s="7"/>
      <c r="E992" s="287">
        <v>8.07</v>
      </c>
      <c r="F992" s="287">
        <v>8.2200000000000006</v>
      </c>
      <c r="G992" s="287">
        <v>8.41</v>
      </c>
      <c r="H992" s="287">
        <v>8.6199999999999992</v>
      </c>
      <c r="I992" s="287">
        <v>8.7100000000000009</v>
      </c>
      <c r="J992" s="287">
        <v>8.81</v>
      </c>
      <c r="K992" s="287">
        <v>8.99</v>
      </c>
      <c r="L992" s="287">
        <v>9.2799999999999994</v>
      </c>
      <c r="M992" s="287">
        <v>9.42</v>
      </c>
      <c r="N992" s="288">
        <f>M992*(1+Assumptions!$G$48)</f>
        <v>9.42</v>
      </c>
      <c r="O992" s="288">
        <f>N992*(1+Assumptions!$G$48)</f>
        <v>9.42</v>
      </c>
      <c r="P992" s="288">
        <f>O992*(1+Assumptions!$G$48)</f>
        <v>9.42</v>
      </c>
      <c r="Q992" s="288">
        <f>P992*(1+Assumptions!$G$48)</f>
        <v>9.42</v>
      </c>
      <c r="R992" s="288">
        <f>Q992*(1+Assumptions!$G$48)</f>
        <v>9.42</v>
      </c>
      <c r="S992" s="288">
        <f>R992*(1+Assumptions!$G$48)</f>
        <v>9.42</v>
      </c>
      <c r="T992" s="288">
        <f>S992*(1+Assumptions!$G$48)</f>
        <v>9.42</v>
      </c>
      <c r="U992" s="288">
        <f>T992*(1+Assumptions!$G$48)</f>
        <v>9.42</v>
      </c>
      <c r="V992" s="288">
        <f>U992*(1+Assumptions!$G$48)</f>
        <v>9.42</v>
      </c>
      <c r="W992" s="288">
        <f>V992*(1+Assumptions!$G$48)</f>
        <v>9.42</v>
      </c>
      <c r="X992" s="288">
        <f>W992*(1+Assumptions!$G$48)</f>
        <v>9.42</v>
      </c>
      <c r="Y992" s="232"/>
      <c r="Z992" s="232"/>
      <c r="AA992" s="232"/>
      <c r="AB992" s="232"/>
      <c r="AC992" s="232"/>
      <c r="AD992" s="232"/>
      <c r="AE992" s="232"/>
      <c r="AF992" s="232"/>
      <c r="AG992" s="232"/>
      <c r="AH992" s="232"/>
      <c r="AI992" s="232"/>
      <c r="AJ992" s="232"/>
      <c r="AK992" s="232"/>
      <c r="AL992" s="232"/>
      <c r="AM992" s="232"/>
      <c r="AN992" s="232"/>
      <c r="AO992" s="232"/>
      <c r="AP992" s="232"/>
      <c r="AQ992" s="232"/>
      <c r="AR992" s="232"/>
    </row>
    <row r="993" spans="1:44" x14ac:dyDescent="0.2">
      <c r="A993" s="232"/>
      <c r="B993" s="295" t="s">
        <v>718</v>
      </c>
      <c r="C993" s="296" t="b">
        <f t="shared" si="15"/>
        <v>0</v>
      </c>
      <c r="D993" s="7"/>
      <c r="E993" s="287">
        <v>4.18</v>
      </c>
      <c r="F993" s="287">
        <v>4.22</v>
      </c>
      <c r="G993" s="287">
        <v>4.3</v>
      </c>
      <c r="H993" s="287">
        <v>4.4000000000000004</v>
      </c>
      <c r="I993" s="287">
        <v>4.46</v>
      </c>
      <c r="J993" s="287">
        <v>4.5199999999999996</v>
      </c>
      <c r="K993" s="287">
        <v>4.6399999999999997</v>
      </c>
      <c r="L993" s="287">
        <v>4.75</v>
      </c>
      <c r="M993" s="287">
        <v>4.83</v>
      </c>
      <c r="N993" s="288">
        <f>M993*(1+Assumptions!$G$48)</f>
        <v>4.83</v>
      </c>
      <c r="O993" s="288">
        <f>N993*(1+Assumptions!$G$48)</f>
        <v>4.83</v>
      </c>
      <c r="P993" s="288">
        <f>O993*(1+Assumptions!$G$48)</f>
        <v>4.83</v>
      </c>
      <c r="Q993" s="288">
        <f>P993*(1+Assumptions!$G$48)</f>
        <v>4.83</v>
      </c>
      <c r="R993" s="288">
        <f>Q993*(1+Assumptions!$G$48)</f>
        <v>4.83</v>
      </c>
      <c r="S993" s="288">
        <f>R993*(1+Assumptions!$G$48)</f>
        <v>4.83</v>
      </c>
      <c r="T993" s="288">
        <f>S993*(1+Assumptions!$G$48)</f>
        <v>4.83</v>
      </c>
      <c r="U993" s="288">
        <f>T993*(1+Assumptions!$G$48)</f>
        <v>4.83</v>
      </c>
      <c r="V993" s="288">
        <f>U993*(1+Assumptions!$G$48)</f>
        <v>4.83</v>
      </c>
      <c r="W993" s="288">
        <f>V993*(1+Assumptions!$G$48)</f>
        <v>4.83</v>
      </c>
      <c r="X993" s="288">
        <f>W993*(1+Assumptions!$G$48)</f>
        <v>4.83</v>
      </c>
      <c r="Y993" s="232"/>
      <c r="Z993" s="232"/>
      <c r="AA993" s="232"/>
      <c r="AB993" s="232"/>
      <c r="AC993" s="232"/>
      <c r="AD993" s="232"/>
      <c r="AE993" s="232"/>
      <c r="AF993" s="232"/>
      <c r="AG993" s="232"/>
      <c r="AH993" s="232"/>
      <c r="AI993" s="232"/>
      <c r="AJ993" s="232"/>
      <c r="AK993" s="232"/>
      <c r="AL993" s="232"/>
      <c r="AM993" s="232"/>
      <c r="AN993" s="232"/>
      <c r="AO993" s="232"/>
      <c r="AP993" s="232"/>
      <c r="AQ993" s="232"/>
      <c r="AR993" s="232"/>
    </row>
    <row r="994" spans="1:44" x14ac:dyDescent="0.2">
      <c r="A994" s="232"/>
      <c r="B994" s="295" t="s">
        <v>1318</v>
      </c>
      <c r="C994" s="296" t="b">
        <f t="shared" si="15"/>
        <v>0</v>
      </c>
      <c r="D994" s="7"/>
      <c r="E994" s="287">
        <v>2.27</v>
      </c>
      <c r="F994" s="287">
        <v>2.2799999999999998</v>
      </c>
      <c r="G994" s="287">
        <v>2.2999999999999998</v>
      </c>
      <c r="H994" s="287">
        <v>2.31</v>
      </c>
      <c r="I994" s="287">
        <v>2.33</v>
      </c>
      <c r="J994" s="287">
        <v>2.34</v>
      </c>
      <c r="K994" s="287">
        <v>2.36</v>
      </c>
      <c r="L994" s="287">
        <v>2.38</v>
      </c>
      <c r="M994" s="287">
        <v>2.41</v>
      </c>
      <c r="N994" s="288">
        <f>M994*(1+Assumptions!$G$48)</f>
        <v>2.41</v>
      </c>
      <c r="O994" s="288">
        <f>N994*(1+Assumptions!$G$48)</f>
        <v>2.41</v>
      </c>
      <c r="P994" s="288">
        <f>O994*(1+Assumptions!$G$48)</f>
        <v>2.41</v>
      </c>
      <c r="Q994" s="288">
        <f>P994*(1+Assumptions!$G$48)</f>
        <v>2.41</v>
      </c>
      <c r="R994" s="288">
        <f>Q994*(1+Assumptions!$G$48)</f>
        <v>2.41</v>
      </c>
      <c r="S994" s="288">
        <f>R994*(1+Assumptions!$G$48)</f>
        <v>2.41</v>
      </c>
      <c r="T994" s="288">
        <f>S994*(1+Assumptions!$G$48)</f>
        <v>2.41</v>
      </c>
      <c r="U994" s="288">
        <f>T994*(1+Assumptions!$G$48)</f>
        <v>2.41</v>
      </c>
      <c r="V994" s="288">
        <f>U994*(1+Assumptions!$G$48)</f>
        <v>2.41</v>
      </c>
      <c r="W994" s="288">
        <f>V994*(1+Assumptions!$G$48)</f>
        <v>2.41</v>
      </c>
      <c r="X994" s="288">
        <f>W994*(1+Assumptions!$G$48)</f>
        <v>2.41</v>
      </c>
      <c r="Y994" s="232"/>
      <c r="Z994" s="232"/>
      <c r="AA994" s="232"/>
      <c r="AB994" s="232"/>
      <c r="AC994" s="232"/>
      <c r="AD994" s="232"/>
      <c r="AE994" s="232"/>
      <c r="AF994" s="232"/>
      <c r="AG994" s="232"/>
      <c r="AH994" s="232"/>
      <c r="AI994" s="232"/>
      <c r="AJ994" s="232"/>
      <c r="AK994" s="232"/>
      <c r="AL994" s="232"/>
      <c r="AM994" s="232"/>
      <c r="AN994" s="232"/>
      <c r="AO994" s="232"/>
      <c r="AP994" s="232"/>
      <c r="AQ994" s="232"/>
      <c r="AR994" s="232"/>
    </row>
    <row r="995" spans="1:44" x14ac:dyDescent="0.2">
      <c r="A995" s="232"/>
      <c r="B995" s="295" t="s">
        <v>1319</v>
      </c>
      <c r="C995" s="296" t="b">
        <f t="shared" si="15"/>
        <v>0</v>
      </c>
      <c r="D995" s="7"/>
      <c r="E995" s="287">
        <v>3.87</v>
      </c>
      <c r="F995" s="287">
        <v>3.9</v>
      </c>
      <c r="G995" s="287">
        <v>3.9299999999999997</v>
      </c>
      <c r="H995" s="287">
        <v>3.96</v>
      </c>
      <c r="I995" s="287">
        <v>3.99</v>
      </c>
      <c r="J995" s="287">
        <v>4.01</v>
      </c>
      <c r="K995" s="287">
        <v>4.0499999999999989</v>
      </c>
      <c r="L995" s="287">
        <v>4.0999999999999996</v>
      </c>
      <c r="M995" s="287">
        <v>4.1399999999999997</v>
      </c>
      <c r="N995" s="288">
        <f>M995*(1+Assumptions!$G$48)</f>
        <v>4.1399999999999997</v>
      </c>
      <c r="O995" s="288">
        <f>N995*(1+Assumptions!$G$48)</f>
        <v>4.1399999999999997</v>
      </c>
      <c r="P995" s="288">
        <f>O995*(1+Assumptions!$G$48)</f>
        <v>4.1399999999999997</v>
      </c>
      <c r="Q995" s="288">
        <f>P995*(1+Assumptions!$G$48)</f>
        <v>4.1399999999999997</v>
      </c>
      <c r="R995" s="288">
        <f>Q995*(1+Assumptions!$G$48)</f>
        <v>4.1399999999999997</v>
      </c>
      <c r="S995" s="288">
        <f>R995*(1+Assumptions!$G$48)</f>
        <v>4.1399999999999997</v>
      </c>
      <c r="T995" s="288">
        <f>S995*(1+Assumptions!$G$48)</f>
        <v>4.1399999999999997</v>
      </c>
      <c r="U995" s="288">
        <f>T995*(1+Assumptions!$G$48)</f>
        <v>4.1399999999999997</v>
      </c>
      <c r="V995" s="288">
        <f>U995*(1+Assumptions!$G$48)</f>
        <v>4.1399999999999997</v>
      </c>
      <c r="W995" s="288">
        <f>V995*(1+Assumptions!$G$48)</f>
        <v>4.1399999999999997</v>
      </c>
      <c r="X995" s="288">
        <f>W995*(1+Assumptions!$G$48)</f>
        <v>4.1399999999999997</v>
      </c>
      <c r="Y995" s="232"/>
      <c r="Z995" s="232"/>
      <c r="AA995" s="232"/>
      <c r="AB995" s="232"/>
      <c r="AC995" s="232"/>
      <c r="AD995" s="232"/>
      <c r="AE995" s="232"/>
      <c r="AF995" s="232"/>
      <c r="AG995" s="232"/>
      <c r="AH995" s="232"/>
      <c r="AI995" s="232"/>
      <c r="AJ995" s="232"/>
      <c r="AK995" s="232"/>
      <c r="AL995" s="232"/>
      <c r="AM995" s="232"/>
      <c r="AN995" s="232"/>
      <c r="AO995" s="232"/>
      <c r="AP995" s="232"/>
      <c r="AQ995" s="232"/>
      <c r="AR995" s="232"/>
    </row>
    <row r="996" spans="1:44" x14ac:dyDescent="0.2">
      <c r="A996" s="232"/>
      <c r="B996" s="295" t="s">
        <v>1320</v>
      </c>
      <c r="C996" s="296" t="b">
        <f t="shared" si="15"/>
        <v>0</v>
      </c>
      <c r="D996" s="7"/>
      <c r="E996" s="287">
        <v>4.1500000000000004</v>
      </c>
      <c r="F996" s="287">
        <v>4.18</v>
      </c>
      <c r="G996" s="287">
        <v>4.22</v>
      </c>
      <c r="H996" s="287">
        <v>4.26</v>
      </c>
      <c r="I996" s="287">
        <v>4.2899999999999991</v>
      </c>
      <c r="J996" s="287">
        <v>4.32</v>
      </c>
      <c r="K996" s="287">
        <v>4.3699999999999992</v>
      </c>
      <c r="L996" s="287">
        <v>4.42</v>
      </c>
      <c r="M996" s="287">
        <v>4.47</v>
      </c>
      <c r="N996" s="288">
        <f>M996*(1+Assumptions!$G$48)</f>
        <v>4.47</v>
      </c>
      <c r="O996" s="288">
        <f>N996*(1+Assumptions!$G$48)</f>
        <v>4.47</v>
      </c>
      <c r="P996" s="288">
        <f>O996*(1+Assumptions!$G$48)</f>
        <v>4.47</v>
      </c>
      <c r="Q996" s="288">
        <f>P996*(1+Assumptions!$G$48)</f>
        <v>4.47</v>
      </c>
      <c r="R996" s="288">
        <f>Q996*(1+Assumptions!$G$48)</f>
        <v>4.47</v>
      </c>
      <c r="S996" s="288">
        <f>R996*(1+Assumptions!$G$48)</f>
        <v>4.47</v>
      </c>
      <c r="T996" s="288">
        <f>S996*(1+Assumptions!$G$48)</f>
        <v>4.47</v>
      </c>
      <c r="U996" s="288">
        <f>T996*(1+Assumptions!$G$48)</f>
        <v>4.47</v>
      </c>
      <c r="V996" s="288">
        <f>U996*(1+Assumptions!$G$48)</f>
        <v>4.47</v>
      </c>
      <c r="W996" s="288">
        <f>V996*(1+Assumptions!$G$48)</f>
        <v>4.47</v>
      </c>
      <c r="X996" s="288">
        <f>W996*(1+Assumptions!$G$48)</f>
        <v>4.47</v>
      </c>
      <c r="Y996" s="232"/>
      <c r="Z996" s="232"/>
      <c r="AA996" s="232"/>
      <c r="AB996" s="232"/>
      <c r="AC996" s="232"/>
      <c r="AD996" s="232"/>
      <c r="AE996" s="232"/>
      <c r="AF996" s="232"/>
      <c r="AG996" s="232"/>
      <c r="AH996" s="232"/>
      <c r="AI996" s="232"/>
      <c r="AJ996" s="232"/>
      <c r="AK996" s="232"/>
      <c r="AL996" s="232"/>
      <c r="AM996" s="232"/>
      <c r="AN996" s="232"/>
      <c r="AO996" s="232"/>
      <c r="AP996" s="232"/>
      <c r="AQ996" s="232"/>
      <c r="AR996" s="232"/>
    </row>
    <row r="997" spans="1:44" x14ac:dyDescent="0.2">
      <c r="A997" s="232"/>
      <c r="B997" s="295" t="s">
        <v>1321</v>
      </c>
      <c r="C997" s="296" t="b">
        <f t="shared" si="15"/>
        <v>0</v>
      </c>
      <c r="D997" s="7"/>
      <c r="E997" s="287">
        <v>3.0399999999999996</v>
      </c>
      <c r="F997" s="287">
        <v>3.1499999999999995</v>
      </c>
      <c r="G997" s="287">
        <v>3.25</v>
      </c>
      <c r="H997" s="287">
        <v>3.36</v>
      </c>
      <c r="I997" s="287">
        <v>3.45</v>
      </c>
      <c r="J997" s="287">
        <v>3.55</v>
      </c>
      <c r="K997" s="287">
        <v>3.66</v>
      </c>
      <c r="L997" s="287">
        <v>3.75</v>
      </c>
      <c r="M997" s="287">
        <v>3.86</v>
      </c>
      <c r="N997" s="288">
        <f>M997*(1+Assumptions!$G$48)</f>
        <v>3.86</v>
      </c>
      <c r="O997" s="288">
        <f>N997*(1+Assumptions!$G$48)</f>
        <v>3.86</v>
      </c>
      <c r="P997" s="288">
        <f>O997*(1+Assumptions!$G$48)</f>
        <v>3.86</v>
      </c>
      <c r="Q997" s="288">
        <f>P997*(1+Assumptions!$G$48)</f>
        <v>3.86</v>
      </c>
      <c r="R997" s="288">
        <f>Q997*(1+Assumptions!$G$48)</f>
        <v>3.86</v>
      </c>
      <c r="S997" s="288">
        <f>R997*(1+Assumptions!$G$48)</f>
        <v>3.86</v>
      </c>
      <c r="T997" s="288">
        <f>S997*(1+Assumptions!$G$48)</f>
        <v>3.86</v>
      </c>
      <c r="U997" s="288">
        <f>T997*(1+Assumptions!$G$48)</f>
        <v>3.86</v>
      </c>
      <c r="V997" s="288">
        <f>U997*(1+Assumptions!$G$48)</f>
        <v>3.86</v>
      </c>
      <c r="W997" s="288">
        <f>V997*(1+Assumptions!$G$48)</f>
        <v>3.86</v>
      </c>
      <c r="X997" s="288">
        <f>W997*(1+Assumptions!$G$48)</f>
        <v>3.86</v>
      </c>
      <c r="Y997" s="232"/>
      <c r="Z997" s="232"/>
      <c r="AA997" s="232"/>
      <c r="AB997" s="232"/>
      <c r="AC997" s="232"/>
      <c r="AD997" s="232"/>
      <c r="AE997" s="232"/>
      <c r="AF997" s="232"/>
      <c r="AG997" s="232"/>
      <c r="AH997" s="232"/>
      <c r="AI997" s="232"/>
      <c r="AJ997" s="232"/>
      <c r="AK997" s="232"/>
      <c r="AL997" s="232"/>
      <c r="AM997" s="232"/>
      <c r="AN997" s="232"/>
      <c r="AO997" s="232"/>
      <c r="AP997" s="232"/>
      <c r="AQ997" s="232"/>
      <c r="AR997" s="232"/>
    </row>
    <row r="998" spans="1:44" x14ac:dyDescent="0.2">
      <c r="A998" s="232"/>
      <c r="B998" s="295" t="s">
        <v>1322</v>
      </c>
      <c r="C998" s="296" t="b">
        <f t="shared" si="15"/>
        <v>0</v>
      </c>
      <c r="D998" s="7"/>
      <c r="E998" s="287">
        <v>4.7</v>
      </c>
      <c r="F998" s="287">
        <v>4.8499999999999996</v>
      </c>
      <c r="G998" s="287">
        <v>5.01</v>
      </c>
      <c r="H998" s="287">
        <v>5.16</v>
      </c>
      <c r="I998" s="287">
        <v>5.29</v>
      </c>
      <c r="J998" s="287">
        <v>5.43</v>
      </c>
      <c r="K998" s="287">
        <v>5.58</v>
      </c>
      <c r="L998" s="287">
        <v>5.73</v>
      </c>
      <c r="M998" s="287">
        <v>5.88</v>
      </c>
      <c r="N998" s="288">
        <f>M998*(1+Assumptions!$G$48)</f>
        <v>5.88</v>
      </c>
      <c r="O998" s="288">
        <f>N998*(1+Assumptions!$G$48)</f>
        <v>5.88</v>
      </c>
      <c r="P998" s="288">
        <f>O998*(1+Assumptions!$G$48)</f>
        <v>5.88</v>
      </c>
      <c r="Q998" s="288">
        <f>P998*(1+Assumptions!$G$48)</f>
        <v>5.88</v>
      </c>
      <c r="R998" s="288">
        <f>Q998*(1+Assumptions!$G$48)</f>
        <v>5.88</v>
      </c>
      <c r="S998" s="288">
        <f>R998*(1+Assumptions!$G$48)</f>
        <v>5.88</v>
      </c>
      <c r="T998" s="288">
        <f>S998*(1+Assumptions!$G$48)</f>
        <v>5.88</v>
      </c>
      <c r="U998" s="288">
        <f>T998*(1+Assumptions!$G$48)</f>
        <v>5.88</v>
      </c>
      <c r="V998" s="288">
        <f>U998*(1+Assumptions!$G$48)</f>
        <v>5.88</v>
      </c>
      <c r="W998" s="288">
        <f>V998*(1+Assumptions!$G$48)</f>
        <v>5.88</v>
      </c>
      <c r="X998" s="288">
        <f>W998*(1+Assumptions!$G$48)</f>
        <v>5.88</v>
      </c>
      <c r="Y998" s="232"/>
      <c r="Z998" s="232"/>
      <c r="AA998" s="232"/>
      <c r="AB998" s="232"/>
      <c r="AC998" s="232"/>
      <c r="AD998" s="232"/>
      <c r="AE998" s="232"/>
      <c r="AF998" s="232"/>
      <c r="AG998" s="232"/>
      <c r="AH998" s="232"/>
      <c r="AI998" s="232"/>
      <c r="AJ998" s="232"/>
      <c r="AK998" s="232"/>
      <c r="AL998" s="232"/>
      <c r="AM998" s="232"/>
      <c r="AN998" s="232"/>
      <c r="AO998" s="232"/>
      <c r="AP998" s="232"/>
      <c r="AQ998" s="232"/>
      <c r="AR998" s="232"/>
    </row>
    <row r="999" spans="1:44" x14ac:dyDescent="0.2">
      <c r="A999" s="232"/>
      <c r="B999" s="295" t="s">
        <v>1323</v>
      </c>
      <c r="C999" s="296" t="b">
        <f t="shared" si="15"/>
        <v>0</v>
      </c>
      <c r="D999" s="7"/>
      <c r="E999" s="287">
        <v>3.7299999999999995</v>
      </c>
      <c r="F999" s="287">
        <v>3.76</v>
      </c>
      <c r="G999" s="287">
        <v>3.8</v>
      </c>
      <c r="H999" s="287">
        <v>3.83</v>
      </c>
      <c r="I999" s="287">
        <v>3.86</v>
      </c>
      <c r="J999" s="287">
        <v>3.8899999999999997</v>
      </c>
      <c r="K999" s="287">
        <v>3.94</v>
      </c>
      <c r="L999" s="287">
        <v>3.99</v>
      </c>
      <c r="M999" s="287">
        <v>4.03</v>
      </c>
      <c r="N999" s="288">
        <f>M999*(1+Assumptions!$G$48)</f>
        <v>4.03</v>
      </c>
      <c r="O999" s="288">
        <f>N999*(1+Assumptions!$G$48)</f>
        <v>4.03</v>
      </c>
      <c r="P999" s="288">
        <f>O999*(1+Assumptions!$G$48)</f>
        <v>4.03</v>
      </c>
      <c r="Q999" s="288">
        <f>P999*(1+Assumptions!$G$48)</f>
        <v>4.03</v>
      </c>
      <c r="R999" s="288">
        <f>Q999*(1+Assumptions!$G$48)</f>
        <v>4.03</v>
      </c>
      <c r="S999" s="288">
        <f>R999*(1+Assumptions!$G$48)</f>
        <v>4.03</v>
      </c>
      <c r="T999" s="288">
        <f>S999*(1+Assumptions!$G$48)</f>
        <v>4.03</v>
      </c>
      <c r="U999" s="288">
        <f>T999*(1+Assumptions!$G$48)</f>
        <v>4.03</v>
      </c>
      <c r="V999" s="288">
        <f>U999*(1+Assumptions!$G$48)</f>
        <v>4.03</v>
      </c>
      <c r="W999" s="288">
        <f>V999*(1+Assumptions!$G$48)</f>
        <v>4.03</v>
      </c>
      <c r="X999" s="288">
        <f>W999*(1+Assumptions!$G$48)</f>
        <v>4.03</v>
      </c>
      <c r="Y999" s="232"/>
      <c r="Z999" s="232"/>
      <c r="AA999" s="232"/>
      <c r="AB999" s="232"/>
      <c r="AC999" s="232"/>
      <c r="AD999" s="232"/>
      <c r="AE999" s="232"/>
      <c r="AF999" s="232"/>
      <c r="AG999" s="232"/>
      <c r="AH999" s="232"/>
      <c r="AI999" s="232"/>
      <c r="AJ999" s="232"/>
      <c r="AK999" s="232"/>
      <c r="AL999" s="232"/>
      <c r="AM999" s="232"/>
      <c r="AN999" s="232"/>
      <c r="AO999" s="232"/>
      <c r="AP999" s="232"/>
      <c r="AQ999" s="232"/>
      <c r="AR999" s="232"/>
    </row>
    <row r="1000" spans="1:44" x14ac:dyDescent="0.2">
      <c r="A1000" s="232"/>
      <c r="B1000" s="295" t="s">
        <v>1324</v>
      </c>
      <c r="C1000" s="296" t="b">
        <f t="shared" si="15"/>
        <v>0</v>
      </c>
      <c r="D1000" s="7"/>
      <c r="E1000" s="287">
        <v>2.66</v>
      </c>
      <c r="F1000" s="287">
        <v>2.6899999999999995</v>
      </c>
      <c r="G1000" s="287">
        <v>2.71</v>
      </c>
      <c r="H1000" s="287">
        <v>2.74</v>
      </c>
      <c r="I1000" s="287">
        <v>2.75</v>
      </c>
      <c r="J1000" s="287">
        <v>2.7699999999999996</v>
      </c>
      <c r="K1000" s="287">
        <v>2.8</v>
      </c>
      <c r="L1000" s="287">
        <v>2.83</v>
      </c>
      <c r="M1000" s="287">
        <v>2.86</v>
      </c>
      <c r="N1000" s="288">
        <f>M1000*(1+Assumptions!$G$48)</f>
        <v>2.86</v>
      </c>
      <c r="O1000" s="288">
        <f>N1000*(1+Assumptions!$G$48)</f>
        <v>2.86</v>
      </c>
      <c r="P1000" s="288">
        <f>O1000*(1+Assumptions!$G$48)</f>
        <v>2.86</v>
      </c>
      <c r="Q1000" s="288">
        <f>P1000*(1+Assumptions!$G$48)</f>
        <v>2.86</v>
      </c>
      <c r="R1000" s="288">
        <f>Q1000*(1+Assumptions!$G$48)</f>
        <v>2.86</v>
      </c>
      <c r="S1000" s="288">
        <f>R1000*(1+Assumptions!$G$48)</f>
        <v>2.86</v>
      </c>
      <c r="T1000" s="288">
        <f>S1000*(1+Assumptions!$G$48)</f>
        <v>2.86</v>
      </c>
      <c r="U1000" s="288">
        <f>T1000*(1+Assumptions!$G$48)</f>
        <v>2.86</v>
      </c>
      <c r="V1000" s="288">
        <f>U1000*(1+Assumptions!$G$48)</f>
        <v>2.86</v>
      </c>
      <c r="W1000" s="288">
        <f>V1000*(1+Assumptions!$G$48)</f>
        <v>2.86</v>
      </c>
      <c r="X1000" s="288">
        <f>W1000*(1+Assumptions!$G$48)</f>
        <v>2.86</v>
      </c>
      <c r="Y1000" s="232"/>
      <c r="Z1000" s="232"/>
      <c r="AA1000" s="232"/>
      <c r="AB1000" s="232"/>
      <c r="AC1000" s="232"/>
      <c r="AD1000" s="232"/>
      <c r="AE1000" s="232"/>
      <c r="AF1000" s="232"/>
      <c r="AG1000" s="232"/>
      <c r="AH1000" s="232"/>
      <c r="AI1000" s="232"/>
      <c r="AJ1000" s="232"/>
      <c r="AK1000" s="232"/>
      <c r="AL1000" s="232"/>
      <c r="AM1000" s="232"/>
      <c r="AN1000" s="232"/>
      <c r="AO1000" s="232"/>
      <c r="AP1000" s="232"/>
      <c r="AQ1000" s="232"/>
      <c r="AR1000" s="232"/>
    </row>
    <row r="1001" spans="1:44" x14ac:dyDescent="0.2">
      <c r="A1001" s="232"/>
      <c r="B1001" s="295" t="s">
        <v>1325</v>
      </c>
      <c r="C1001" s="296" t="b">
        <f t="shared" si="15"/>
        <v>0</v>
      </c>
      <c r="D1001" s="7"/>
      <c r="E1001" s="287">
        <v>2.2999999999999998</v>
      </c>
      <c r="F1001" s="287">
        <v>2.3199999999999998</v>
      </c>
      <c r="G1001" s="287">
        <v>2.34</v>
      </c>
      <c r="H1001" s="287">
        <v>2.36</v>
      </c>
      <c r="I1001" s="287">
        <v>2.37</v>
      </c>
      <c r="J1001" s="287">
        <v>2.38</v>
      </c>
      <c r="K1001" s="287">
        <v>2.41</v>
      </c>
      <c r="L1001" s="287">
        <v>2.44</v>
      </c>
      <c r="M1001" s="287">
        <v>2.46</v>
      </c>
      <c r="N1001" s="288">
        <f>M1001*(1+Assumptions!$G$48)</f>
        <v>2.46</v>
      </c>
      <c r="O1001" s="288">
        <f>N1001*(1+Assumptions!$G$48)</f>
        <v>2.46</v>
      </c>
      <c r="P1001" s="288">
        <f>O1001*(1+Assumptions!$G$48)</f>
        <v>2.46</v>
      </c>
      <c r="Q1001" s="288">
        <f>P1001*(1+Assumptions!$G$48)</f>
        <v>2.46</v>
      </c>
      <c r="R1001" s="288">
        <f>Q1001*(1+Assumptions!$G$48)</f>
        <v>2.46</v>
      </c>
      <c r="S1001" s="288">
        <f>R1001*(1+Assumptions!$G$48)</f>
        <v>2.46</v>
      </c>
      <c r="T1001" s="288">
        <f>S1001*(1+Assumptions!$G$48)</f>
        <v>2.46</v>
      </c>
      <c r="U1001" s="288">
        <f>T1001*(1+Assumptions!$G$48)</f>
        <v>2.46</v>
      </c>
      <c r="V1001" s="288">
        <f>U1001*(1+Assumptions!$G$48)</f>
        <v>2.46</v>
      </c>
      <c r="W1001" s="288">
        <f>V1001*(1+Assumptions!$G$48)</f>
        <v>2.46</v>
      </c>
      <c r="X1001" s="288">
        <f>W1001*(1+Assumptions!$G$48)</f>
        <v>2.46</v>
      </c>
      <c r="Y1001" s="232"/>
      <c r="Z1001" s="232"/>
      <c r="AA1001" s="232"/>
      <c r="AB1001" s="232"/>
      <c r="AC1001" s="232"/>
      <c r="AD1001" s="232"/>
      <c r="AE1001" s="232"/>
      <c r="AF1001" s="232"/>
      <c r="AG1001" s="232"/>
      <c r="AH1001" s="232"/>
      <c r="AI1001" s="232"/>
      <c r="AJ1001" s="232"/>
      <c r="AK1001" s="232"/>
      <c r="AL1001" s="232"/>
      <c r="AM1001" s="232"/>
      <c r="AN1001" s="232"/>
      <c r="AO1001" s="232"/>
      <c r="AP1001" s="232"/>
      <c r="AQ1001" s="232"/>
      <c r="AR1001" s="232"/>
    </row>
    <row r="1002" spans="1:44" x14ac:dyDescent="0.2">
      <c r="A1002" s="232"/>
      <c r="B1002" s="295" t="s">
        <v>1326</v>
      </c>
      <c r="C1002" s="296" t="b">
        <f t="shared" si="15"/>
        <v>0</v>
      </c>
      <c r="D1002" s="7"/>
      <c r="E1002" s="287">
        <v>2.83</v>
      </c>
      <c r="F1002" s="287">
        <v>2.8499999999999996</v>
      </c>
      <c r="G1002" s="287">
        <v>2.88</v>
      </c>
      <c r="H1002" s="287">
        <v>2.9</v>
      </c>
      <c r="I1002" s="287">
        <v>2.92</v>
      </c>
      <c r="J1002" s="287">
        <v>2.93</v>
      </c>
      <c r="K1002" s="287">
        <v>2.96</v>
      </c>
      <c r="L1002" s="287">
        <v>2.9999999999999996</v>
      </c>
      <c r="M1002" s="287">
        <v>3.0299999999999994</v>
      </c>
      <c r="N1002" s="288">
        <f>M1002*(1+Assumptions!$G$48)</f>
        <v>3.0299999999999994</v>
      </c>
      <c r="O1002" s="288">
        <f>N1002*(1+Assumptions!$G$48)</f>
        <v>3.0299999999999994</v>
      </c>
      <c r="P1002" s="288">
        <f>O1002*(1+Assumptions!$G$48)</f>
        <v>3.0299999999999994</v>
      </c>
      <c r="Q1002" s="288">
        <f>P1002*(1+Assumptions!$G$48)</f>
        <v>3.0299999999999994</v>
      </c>
      <c r="R1002" s="288">
        <f>Q1002*(1+Assumptions!$G$48)</f>
        <v>3.0299999999999994</v>
      </c>
      <c r="S1002" s="288">
        <f>R1002*(1+Assumptions!$G$48)</f>
        <v>3.0299999999999994</v>
      </c>
      <c r="T1002" s="288">
        <f>S1002*(1+Assumptions!$G$48)</f>
        <v>3.0299999999999994</v>
      </c>
      <c r="U1002" s="288">
        <f>T1002*(1+Assumptions!$G$48)</f>
        <v>3.0299999999999994</v>
      </c>
      <c r="V1002" s="288">
        <f>U1002*(1+Assumptions!$G$48)</f>
        <v>3.0299999999999994</v>
      </c>
      <c r="W1002" s="288">
        <f>V1002*(1+Assumptions!$G$48)</f>
        <v>3.0299999999999994</v>
      </c>
      <c r="X1002" s="288">
        <f>W1002*(1+Assumptions!$G$48)</f>
        <v>3.0299999999999994</v>
      </c>
      <c r="Y1002" s="232"/>
      <c r="Z1002" s="232"/>
      <c r="AA1002" s="232"/>
      <c r="AB1002" s="232"/>
      <c r="AC1002" s="232"/>
      <c r="AD1002" s="232"/>
      <c r="AE1002" s="232"/>
      <c r="AF1002" s="232"/>
      <c r="AG1002" s="232"/>
      <c r="AH1002" s="232"/>
      <c r="AI1002" s="232"/>
      <c r="AJ1002" s="232"/>
      <c r="AK1002" s="232"/>
      <c r="AL1002" s="232"/>
      <c r="AM1002" s="232"/>
      <c r="AN1002" s="232"/>
      <c r="AO1002" s="232"/>
      <c r="AP1002" s="232"/>
      <c r="AQ1002" s="232"/>
      <c r="AR1002" s="232"/>
    </row>
    <row r="1003" spans="1:44" x14ac:dyDescent="0.2">
      <c r="A1003" s="232"/>
      <c r="B1003" s="295" t="s">
        <v>1327</v>
      </c>
      <c r="C1003" s="296" t="b">
        <f t="shared" si="15"/>
        <v>0</v>
      </c>
      <c r="D1003" s="7"/>
      <c r="E1003" s="287">
        <v>2.4500000000000002</v>
      </c>
      <c r="F1003" s="287">
        <v>2.4700000000000002</v>
      </c>
      <c r="G1003" s="287">
        <v>2.48</v>
      </c>
      <c r="H1003" s="287">
        <v>2.5</v>
      </c>
      <c r="I1003" s="287">
        <v>2.5199999999999996</v>
      </c>
      <c r="J1003" s="287">
        <v>2.5299999999999994</v>
      </c>
      <c r="K1003" s="287">
        <v>2.5499999999999998</v>
      </c>
      <c r="L1003" s="287">
        <v>2.58</v>
      </c>
      <c r="M1003" s="287">
        <v>2.5999999999999996</v>
      </c>
      <c r="N1003" s="288">
        <f>M1003*(1+Assumptions!$G$48)</f>
        <v>2.5999999999999996</v>
      </c>
      <c r="O1003" s="288">
        <f>N1003*(1+Assumptions!$G$48)</f>
        <v>2.5999999999999996</v>
      </c>
      <c r="P1003" s="288">
        <f>O1003*(1+Assumptions!$G$48)</f>
        <v>2.5999999999999996</v>
      </c>
      <c r="Q1003" s="288">
        <f>P1003*(1+Assumptions!$G$48)</f>
        <v>2.5999999999999996</v>
      </c>
      <c r="R1003" s="288">
        <f>Q1003*(1+Assumptions!$G$48)</f>
        <v>2.5999999999999996</v>
      </c>
      <c r="S1003" s="288">
        <f>R1003*(1+Assumptions!$G$48)</f>
        <v>2.5999999999999996</v>
      </c>
      <c r="T1003" s="288">
        <f>S1003*(1+Assumptions!$G$48)</f>
        <v>2.5999999999999996</v>
      </c>
      <c r="U1003" s="288">
        <f>T1003*(1+Assumptions!$G$48)</f>
        <v>2.5999999999999996</v>
      </c>
      <c r="V1003" s="288">
        <f>U1003*(1+Assumptions!$G$48)</f>
        <v>2.5999999999999996</v>
      </c>
      <c r="W1003" s="288">
        <f>V1003*(1+Assumptions!$G$48)</f>
        <v>2.5999999999999996</v>
      </c>
      <c r="X1003" s="288">
        <f>W1003*(1+Assumptions!$G$48)</f>
        <v>2.5999999999999996</v>
      </c>
      <c r="Y1003" s="232"/>
      <c r="Z1003" s="232"/>
      <c r="AA1003" s="232"/>
      <c r="AB1003" s="232"/>
      <c r="AC1003" s="232"/>
      <c r="AD1003" s="232"/>
      <c r="AE1003" s="232"/>
      <c r="AF1003" s="232"/>
      <c r="AG1003" s="232"/>
      <c r="AH1003" s="232"/>
      <c r="AI1003" s="232"/>
      <c r="AJ1003" s="232"/>
      <c r="AK1003" s="232"/>
      <c r="AL1003" s="232"/>
      <c r="AM1003" s="232"/>
      <c r="AN1003" s="232"/>
      <c r="AO1003" s="232"/>
      <c r="AP1003" s="232"/>
      <c r="AQ1003" s="232"/>
      <c r="AR1003" s="232"/>
    </row>
    <row r="1004" spans="1:44" x14ac:dyDescent="0.2">
      <c r="A1004" s="232"/>
      <c r="B1004" s="295" t="s">
        <v>1328</v>
      </c>
      <c r="C1004" s="296" t="b">
        <f t="shared" si="15"/>
        <v>0</v>
      </c>
      <c r="D1004" s="7"/>
      <c r="E1004" s="287">
        <v>3.37</v>
      </c>
      <c r="F1004" s="287">
        <v>3.48</v>
      </c>
      <c r="G1004" s="287">
        <v>3.5699999999999994</v>
      </c>
      <c r="H1004" s="287">
        <v>3.67</v>
      </c>
      <c r="I1004" s="287">
        <v>3.75</v>
      </c>
      <c r="J1004" s="287">
        <v>3.83</v>
      </c>
      <c r="K1004" s="287">
        <v>3.92</v>
      </c>
      <c r="L1004" s="287">
        <v>4.0199999999999996</v>
      </c>
      <c r="M1004" s="287">
        <v>4.12</v>
      </c>
      <c r="N1004" s="288">
        <f>M1004*(1+Assumptions!$G$48)</f>
        <v>4.12</v>
      </c>
      <c r="O1004" s="288">
        <f>N1004*(1+Assumptions!$G$48)</f>
        <v>4.12</v>
      </c>
      <c r="P1004" s="288">
        <f>O1004*(1+Assumptions!$G$48)</f>
        <v>4.12</v>
      </c>
      <c r="Q1004" s="288">
        <f>P1004*(1+Assumptions!$G$48)</f>
        <v>4.12</v>
      </c>
      <c r="R1004" s="288">
        <f>Q1004*(1+Assumptions!$G$48)</f>
        <v>4.12</v>
      </c>
      <c r="S1004" s="288">
        <f>R1004*(1+Assumptions!$G$48)</f>
        <v>4.12</v>
      </c>
      <c r="T1004" s="288">
        <f>S1004*(1+Assumptions!$G$48)</f>
        <v>4.12</v>
      </c>
      <c r="U1004" s="288">
        <f>T1004*(1+Assumptions!$G$48)</f>
        <v>4.12</v>
      </c>
      <c r="V1004" s="288">
        <f>U1004*(1+Assumptions!$G$48)</f>
        <v>4.12</v>
      </c>
      <c r="W1004" s="288">
        <f>V1004*(1+Assumptions!$G$48)</f>
        <v>4.12</v>
      </c>
      <c r="X1004" s="288">
        <f>W1004*(1+Assumptions!$G$48)</f>
        <v>4.12</v>
      </c>
      <c r="Y1004" s="232"/>
      <c r="Z1004" s="232"/>
      <c r="AA1004" s="232"/>
      <c r="AB1004" s="232"/>
      <c r="AC1004" s="232"/>
      <c r="AD1004" s="232"/>
      <c r="AE1004" s="232"/>
      <c r="AF1004" s="232"/>
      <c r="AG1004" s="232"/>
      <c r="AH1004" s="232"/>
      <c r="AI1004" s="232"/>
      <c r="AJ1004" s="232"/>
      <c r="AK1004" s="232"/>
      <c r="AL1004" s="232"/>
      <c r="AM1004" s="232"/>
      <c r="AN1004" s="232"/>
      <c r="AO1004" s="232"/>
      <c r="AP1004" s="232"/>
      <c r="AQ1004" s="232"/>
      <c r="AR1004" s="232"/>
    </row>
    <row r="1005" spans="1:44" x14ac:dyDescent="0.2">
      <c r="A1005" s="232"/>
      <c r="B1005" s="295" t="s">
        <v>1329</v>
      </c>
      <c r="C1005" s="296" t="b">
        <f t="shared" si="15"/>
        <v>0</v>
      </c>
      <c r="D1005" s="7"/>
      <c r="E1005" s="287">
        <v>7.24</v>
      </c>
      <c r="F1005" s="287">
        <v>7.1399999999999988</v>
      </c>
      <c r="G1005" s="287">
        <v>7.07</v>
      </c>
      <c r="H1005" s="287">
        <v>7.11</v>
      </c>
      <c r="I1005" s="287">
        <v>7.18</v>
      </c>
      <c r="J1005" s="287">
        <v>7.28</v>
      </c>
      <c r="K1005" s="287">
        <v>7.42</v>
      </c>
      <c r="L1005" s="287">
        <v>7.59</v>
      </c>
      <c r="M1005" s="287">
        <v>7.6099999999999994</v>
      </c>
      <c r="N1005" s="288">
        <f>M1005*(1+Assumptions!$G$48)</f>
        <v>7.6099999999999994</v>
      </c>
      <c r="O1005" s="288">
        <f>N1005*(1+Assumptions!$G$48)</f>
        <v>7.6099999999999994</v>
      </c>
      <c r="P1005" s="288">
        <f>O1005*(1+Assumptions!$G$48)</f>
        <v>7.6099999999999994</v>
      </c>
      <c r="Q1005" s="288">
        <f>P1005*(1+Assumptions!$G$48)</f>
        <v>7.6099999999999994</v>
      </c>
      <c r="R1005" s="288">
        <f>Q1005*(1+Assumptions!$G$48)</f>
        <v>7.6099999999999994</v>
      </c>
      <c r="S1005" s="288">
        <f>R1005*(1+Assumptions!$G$48)</f>
        <v>7.6099999999999994</v>
      </c>
      <c r="T1005" s="288">
        <f>S1005*(1+Assumptions!$G$48)</f>
        <v>7.6099999999999994</v>
      </c>
      <c r="U1005" s="288">
        <f>T1005*(1+Assumptions!$G$48)</f>
        <v>7.6099999999999994</v>
      </c>
      <c r="V1005" s="288">
        <f>U1005*(1+Assumptions!$G$48)</f>
        <v>7.6099999999999994</v>
      </c>
      <c r="W1005" s="288">
        <f>V1005*(1+Assumptions!$G$48)</f>
        <v>7.6099999999999994</v>
      </c>
      <c r="X1005" s="288">
        <f>W1005*(1+Assumptions!$G$48)</f>
        <v>7.6099999999999994</v>
      </c>
      <c r="Y1005" s="232"/>
      <c r="Z1005" s="232"/>
      <c r="AA1005" s="232"/>
      <c r="AB1005" s="232"/>
      <c r="AC1005" s="232"/>
      <c r="AD1005" s="232"/>
      <c r="AE1005" s="232"/>
      <c r="AF1005" s="232"/>
      <c r="AG1005" s="232"/>
      <c r="AH1005" s="232"/>
      <c r="AI1005" s="232"/>
      <c r="AJ1005" s="232"/>
      <c r="AK1005" s="232"/>
      <c r="AL1005" s="232"/>
      <c r="AM1005" s="232"/>
      <c r="AN1005" s="232"/>
      <c r="AO1005" s="232"/>
      <c r="AP1005" s="232"/>
      <c r="AQ1005" s="232"/>
      <c r="AR1005" s="232"/>
    </row>
    <row r="1006" spans="1:44" x14ac:dyDescent="0.2">
      <c r="A1006" s="232"/>
      <c r="B1006" s="295" t="s">
        <v>719</v>
      </c>
      <c r="C1006" s="296" t="b">
        <f t="shared" si="15"/>
        <v>0</v>
      </c>
      <c r="D1006" s="7"/>
      <c r="E1006" s="287">
        <v>15.2</v>
      </c>
      <c r="F1006" s="287">
        <v>15.96</v>
      </c>
      <c r="G1006" s="287">
        <v>16.8</v>
      </c>
      <c r="H1006" s="287">
        <v>17.579999999999998</v>
      </c>
      <c r="I1006" s="287">
        <v>18.29</v>
      </c>
      <c r="J1006" s="287">
        <v>19.100000000000001</v>
      </c>
      <c r="K1006" s="287">
        <v>19.920000000000002</v>
      </c>
      <c r="L1006" s="287">
        <v>20.85</v>
      </c>
      <c r="M1006" s="287">
        <v>21.66</v>
      </c>
      <c r="N1006" s="288">
        <f>M1006*(1+Assumptions!$G$48)</f>
        <v>21.66</v>
      </c>
      <c r="O1006" s="288">
        <f>N1006*(1+Assumptions!$G$48)</f>
        <v>21.66</v>
      </c>
      <c r="P1006" s="288">
        <f>O1006*(1+Assumptions!$G$48)</f>
        <v>21.66</v>
      </c>
      <c r="Q1006" s="288">
        <f>P1006*(1+Assumptions!$G$48)</f>
        <v>21.66</v>
      </c>
      <c r="R1006" s="288">
        <f>Q1006*(1+Assumptions!$G$48)</f>
        <v>21.66</v>
      </c>
      <c r="S1006" s="288">
        <f>R1006*(1+Assumptions!$G$48)</f>
        <v>21.66</v>
      </c>
      <c r="T1006" s="288">
        <f>S1006*(1+Assumptions!$G$48)</f>
        <v>21.66</v>
      </c>
      <c r="U1006" s="288">
        <f>T1006*(1+Assumptions!$G$48)</f>
        <v>21.66</v>
      </c>
      <c r="V1006" s="288">
        <f>U1006*(1+Assumptions!$G$48)</f>
        <v>21.66</v>
      </c>
      <c r="W1006" s="288">
        <f>V1006*(1+Assumptions!$G$48)</f>
        <v>21.66</v>
      </c>
      <c r="X1006" s="288">
        <f>W1006*(1+Assumptions!$G$48)</f>
        <v>21.66</v>
      </c>
      <c r="Y1006" s="232"/>
      <c r="Z1006" s="232"/>
      <c r="AA1006" s="232"/>
      <c r="AB1006" s="232"/>
      <c r="AC1006" s="232"/>
      <c r="AD1006" s="232"/>
      <c r="AE1006" s="232"/>
      <c r="AF1006" s="232"/>
      <c r="AG1006" s="232"/>
      <c r="AH1006" s="232"/>
      <c r="AI1006" s="232"/>
      <c r="AJ1006" s="232"/>
      <c r="AK1006" s="232"/>
      <c r="AL1006" s="232"/>
      <c r="AM1006" s="232"/>
      <c r="AN1006" s="232"/>
      <c r="AO1006" s="232"/>
      <c r="AP1006" s="232"/>
      <c r="AQ1006" s="232"/>
      <c r="AR1006" s="232"/>
    </row>
    <row r="1007" spans="1:44" x14ac:dyDescent="0.2">
      <c r="A1007" s="232"/>
      <c r="B1007" s="295" t="s">
        <v>720</v>
      </c>
      <c r="C1007" s="296" t="b">
        <f t="shared" si="15"/>
        <v>0</v>
      </c>
      <c r="D1007" s="7"/>
      <c r="E1007" s="287">
        <v>10.97</v>
      </c>
      <c r="F1007" s="287">
        <v>11.15</v>
      </c>
      <c r="G1007" s="287">
        <v>11.34</v>
      </c>
      <c r="H1007" s="287">
        <v>11.52</v>
      </c>
      <c r="I1007" s="287">
        <v>11.68</v>
      </c>
      <c r="J1007" s="287">
        <v>11.84</v>
      </c>
      <c r="K1007" s="287">
        <v>12.03</v>
      </c>
      <c r="L1007" s="287">
        <v>12.23</v>
      </c>
      <c r="M1007" s="287">
        <v>12.419999999999998</v>
      </c>
      <c r="N1007" s="288">
        <f>M1007*(1+Assumptions!$G$48)</f>
        <v>12.419999999999998</v>
      </c>
      <c r="O1007" s="288">
        <f>N1007*(1+Assumptions!$G$48)</f>
        <v>12.419999999999998</v>
      </c>
      <c r="P1007" s="288">
        <f>O1007*(1+Assumptions!$G$48)</f>
        <v>12.419999999999998</v>
      </c>
      <c r="Q1007" s="288">
        <f>P1007*(1+Assumptions!$G$48)</f>
        <v>12.419999999999998</v>
      </c>
      <c r="R1007" s="288">
        <f>Q1007*(1+Assumptions!$G$48)</f>
        <v>12.419999999999998</v>
      </c>
      <c r="S1007" s="288">
        <f>R1007*(1+Assumptions!$G$48)</f>
        <v>12.419999999999998</v>
      </c>
      <c r="T1007" s="288">
        <f>S1007*(1+Assumptions!$G$48)</f>
        <v>12.419999999999998</v>
      </c>
      <c r="U1007" s="288">
        <f>T1007*(1+Assumptions!$G$48)</f>
        <v>12.419999999999998</v>
      </c>
      <c r="V1007" s="288">
        <f>U1007*(1+Assumptions!$G$48)</f>
        <v>12.419999999999998</v>
      </c>
      <c r="W1007" s="288">
        <f>V1007*(1+Assumptions!$G$48)</f>
        <v>12.419999999999998</v>
      </c>
      <c r="X1007" s="288">
        <f>W1007*(1+Assumptions!$G$48)</f>
        <v>12.419999999999998</v>
      </c>
      <c r="Y1007" s="232"/>
      <c r="Z1007" s="232"/>
      <c r="AA1007" s="232"/>
      <c r="AB1007" s="232"/>
      <c r="AC1007" s="232"/>
      <c r="AD1007" s="232"/>
      <c r="AE1007" s="232"/>
      <c r="AF1007" s="232"/>
      <c r="AG1007" s="232"/>
      <c r="AH1007" s="232"/>
      <c r="AI1007" s="232"/>
      <c r="AJ1007" s="232"/>
      <c r="AK1007" s="232"/>
      <c r="AL1007" s="232"/>
      <c r="AM1007" s="232"/>
      <c r="AN1007" s="232"/>
      <c r="AO1007" s="232"/>
      <c r="AP1007" s="232"/>
      <c r="AQ1007" s="232"/>
      <c r="AR1007" s="232"/>
    </row>
    <row r="1008" spans="1:44" x14ac:dyDescent="0.2">
      <c r="A1008" s="232"/>
      <c r="B1008" s="295" t="s">
        <v>721</v>
      </c>
      <c r="C1008" s="296" t="b">
        <f t="shared" si="15"/>
        <v>0</v>
      </c>
      <c r="D1008" s="7"/>
      <c r="E1008" s="287">
        <v>9.9999999999999992E-2</v>
      </c>
      <c r="F1008" s="287">
        <v>9.9999999999999992E-2</v>
      </c>
      <c r="G1008" s="287">
        <v>9.9999999999999992E-2</v>
      </c>
      <c r="H1008" s="287">
        <v>9.9999999999999992E-2</v>
      </c>
      <c r="I1008" s="287">
        <v>0.11</v>
      </c>
      <c r="J1008" s="287">
        <v>0.11</v>
      </c>
      <c r="K1008" s="287">
        <v>0.11</v>
      </c>
      <c r="L1008" s="287">
        <v>0.12</v>
      </c>
      <c r="M1008" s="287">
        <v>0.12</v>
      </c>
      <c r="N1008" s="288">
        <f>M1008*(1+Assumptions!$G$48)</f>
        <v>0.12</v>
      </c>
      <c r="O1008" s="288">
        <f>N1008*(1+Assumptions!$G$48)</f>
        <v>0.12</v>
      </c>
      <c r="P1008" s="288">
        <f>O1008*(1+Assumptions!$G$48)</f>
        <v>0.12</v>
      </c>
      <c r="Q1008" s="288">
        <f>P1008*(1+Assumptions!$G$48)</f>
        <v>0.12</v>
      </c>
      <c r="R1008" s="288">
        <f>Q1008*(1+Assumptions!$G$48)</f>
        <v>0.12</v>
      </c>
      <c r="S1008" s="288">
        <f>R1008*(1+Assumptions!$G$48)</f>
        <v>0.12</v>
      </c>
      <c r="T1008" s="288">
        <f>S1008*(1+Assumptions!$G$48)</f>
        <v>0.12</v>
      </c>
      <c r="U1008" s="288">
        <f>T1008*(1+Assumptions!$G$48)</f>
        <v>0.12</v>
      </c>
      <c r="V1008" s="288">
        <f>U1008*(1+Assumptions!$G$48)</f>
        <v>0.12</v>
      </c>
      <c r="W1008" s="288">
        <f>V1008*(1+Assumptions!$G$48)</f>
        <v>0.12</v>
      </c>
      <c r="X1008" s="288">
        <f>W1008*(1+Assumptions!$G$48)</f>
        <v>0.12</v>
      </c>
      <c r="Y1008" s="232"/>
      <c r="Z1008" s="232"/>
      <c r="AA1008" s="232"/>
      <c r="AB1008" s="232"/>
      <c r="AC1008" s="232"/>
      <c r="AD1008" s="232"/>
      <c r="AE1008" s="232"/>
      <c r="AF1008" s="232"/>
      <c r="AG1008" s="232"/>
      <c r="AH1008" s="232"/>
      <c r="AI1008" s="232"/>
      <c r="AJ1008" s="232"/>
      <c r="AK1008" s="232"/>
      <c r="AL1008" s="232"/>
      <c r="AM1008" s="232"/>
      <c r="AN1008" s="232"/>
      <c r="AO1008" s="232"/>
      <c r="AP1008" s="232"/>
      <c r="AQ1008" s="232"/>
      <c r="AR1008" s="232"/>
    </row>
    <row r="1009" spans="1:44" x14ac:dyDescent="0.2">
      <c r="A1009" s="232"/>
      <c r="B1009" s="295" t="s">
        <v>722</v>
      </c>
      <c r="C1009" s="296" t="b">
        <f t="shared" si="15"/>
        <v>0</v>
      </c>
      <c r="D1009" s="7"/>
      <c r="E1009" s="287">
        <v>11.649999999999999</v>
      </c>
      <c r="F1009" s="287">
        <v>12.19</v>
      </c>
      <c r="G1009" s="287">
        <v>12.759999999999998</v>
      </c>
      <c r="H1009" s="287">
        <v>13.31</v>
      </c>
      <c r="I1009" s="287">
        <v>13.8</v>
      </c>
      <c r="J1009" s="287">
        <v>14.32</v>
      </c>
      <c r="K1009" s="287">
        <v>14.88</v>
      </c>
      <c r="L1009" s="287">
        <v>15.509999999999998</v>
      </c>
      <c r="M1009" s="287">
        <v>16.059999999999999</v>
      </c>
      <c r="N1009" s="288">
        <f>M1009*(1+Assumptions!$G$48)</f>
        <v>16.059999999999999</v>
      </c>
      <c r="O1009" s="288">
        <f>N1009*(1+Assumptions!$G$48)</f>
        <v>16.059999999999999</v>
      </c>
      <c r="P1009" s="288">
        <f>O1009*(1+Assumptions!$G$48)</f>
        <v>16.059999999999999</v>
      </c>
      <c r="Q1009" s="288">
        <f>P1009*(1+Assumptions!$G$48)</f>
        <v>16.059999999999999</v>
      </c>
      <c r="R1009" s="288">
        <f>Q1009*(1+Assumptions!$G$48)</f>
        <v>16.059999999999999</v>
      </c>
      <c r="S1009" s="288">
        <f>R1009*(1+Assumptions!$G$48)</f>
        <v>16.059999999999999</v>
      </c>
      <c r="T1009" s="288">
        <f>S1009*(1+Assumptions!$G$48)</f>
        <v>16.059999999999999</v>
      </c>
      <c r="U1009" s="288">
        <f>T1009*(1+Assumptions!$G$48)</f>
        <v>16.059999999999999</v>
      </c>
      <c r="V1009" s="288">
        <f>U1009*(1+Assumptions!$G$48)</f>
        <v>16.059999999999999</v>
      </c>
      <c r="W1009" s="288">
        <f>V1009*(1+Assumptions!$G$48)</f>
        <v>16.059999999999999</v>
      </c>
      <c r="X1009" s="288">
        <f>W1009*(1+Assumptions!$G$48)</f>
        <v>16.059999999999999</v>
      </c>
      <c r="Y1009" s="232"/>
      <c r="Z1009" s="232"/>
      <c r="AA1009" s="232"/>
      <c r="AB1009" s="232"/>
      <c r="AC1009" s="232"/>
      <c r="AD1009" s="232"/>
      <c r="AE1009" s="232"/>
      <c r="AF1009" s="232"/>
      <c r="AG1009" s="232"/>
      <c r="AH1009" s="232"/>
      <c r="AI1009" s="232"/>
      <c r="AJ1009" s="232"/>
      <c r="AK1009" s="232"/>
      <c r="AL1009" s="232"/>
      <c r="AM1009" s="232"/>
      <c r="AN1009" s="232"/>
      <c r="AO1009" s="232"/>
      <c r="AP1009" s="232"/>
      <c r="AQ1009" s="232"/>
      <c r="AR1009" s="232"/>
    </row>
    <row r="1010" spans="1:44" x14ac:dyDescent="0.2">
      <c r="A1010" s="232"/>
      <c r="B1010" s="295" t="s">
        <v>723</v>
      </c>
      <c r="C1010" s="296" t="b">
        <f t="shared" si="15"/>
        <v>0</v>
      </c>
      <c r="D1010" s="7"/>
      <c r="E1010" s="287">
        <v>9.14</v>
      </c>
      <c r="F1010" s="287">
        <v>9.4600000000000009</v>
      </c>
      <c r="G1010" s="287">
        <v>9.8299999999999983</v>
      </c>
      <c r="H1010" s="287">
        <v>10.16</v>
      </c>
      <c r="I1010" s="287">
        <v>10.46</v>
      </c>
      <c r="J1010" s="287">
        <v>10.78</v>
      </c>
      <c r="K1010" s="287">
        <v>11.169999999999998</v>
      </c>
      <c r="L1010" s="287">
        <v>11.58</v>
      </c>
      <c r="M1010" s="287">
        <v>11.89</v>
      </c>
      <c r="N1010" s="288">
        <f>M1010*(1+Assumptions!$G$48)</f>
        <v>11.89</v>
      </c>
      <c r="O1010" s="288">
        <f>N1010*(1+Assumptions!$G$48)</f>
        <v>11.89</v>
      </c>
      <c r="P1010" s="288">
        <f>O1010*(1+Assumptions!$G$48)</f>
        <v>11.89</v>
      </c>
      <c r="Q1010" s="288">
        <f>P1010*(1+Assumptions!$G$48)</f>
        <v>11.89</v>
      </c>
      <c r="R1010" s="288">
        <f>Q1010*(1+Assumptions!$G$48)</f>
        <v>11.89</v>
      </c>
      <c r="S1010" s="288">
        <f>R1010*(1+Assumptions!$G$48)</f>
        <v>11.89</v>
      </c>
      <c r="T1010" s="288">
        <f>S1010*(1+Assumptions!$G$48)</f>
        <v>11.89</v>
      </c>
      <c r="U1010" s="288">
        <f>T1010*(1+Assumptions!$G$48)</f>
        <v>11.89</v>
      </c>
      <c r="V1010" s="288">
        <f>U1010*(1+Assumptions!$G$48)</f>
        <v>11.89</v>
      </c>
      <c r="W1010" s="288">
        <f>V1010*(1+Assumptions!$G$48)</f>
        <v>11.89</v>
      </c>
      <c r="X1010" s="288">
        <f>W1010*(1+Assumptions!$G$48)</f>
        <v>11.89</v>
      </c>
      <c r="Y1010" s="232"/>
      <c r="Z1010" s="232"/>
      <c r="AA1010" s="232"/>
      <c r="AB1010" s="232"/>
      <c r="AC1010" s="232"/>
      <c r="AD1010" s="232"/>
      <c r="AE1010" s="232"/>
      <c r="AF1010" s="232"/>
      <c r="AG1010" s="232"/>
      <c r="AH1010" s="232"/>
      <c r="AI1010" s="232"/>
      <c r="AJ1010" s="232"/>
      <c r="AK1010" s="232"/>
      <c r="AL1010" s="232"/>
      <c r="AM1010" s="232"/>
      <c r="AN1010" s="232"/>
      <c r="AO1010" s="232"/>
      <c r="AP1010" s="232"/>
      <c r="AQ1010" s="232"/>
      <c r="AR1010" s="232"/>
    </row>
    <row r="1011" spans="1:44" x14ac:dyDescent="0.2">
      <c r="A1011" s="232"/>
      <c r="B1011" s="295" t="s">
        <v>724</v>
      </c>
      <c r="C1011" s="296" t="b">
        <f t="shared" si="15"/>
        <v>0</v>
      </c>
      <c r="D1011" s="7"/>
      <c r="E1011" s="287">
        <v>6.18</v>
      </c>
      <c r="F1011" s="287">
        <v>6.41</v>
      </c>
      <c r="G1011" s="287">
        <v>6.65</v>
      </c>
      <c r="H1011" s="287">
        <v>6.88</v>
      </c>
      <c r="I1011" s="287">
        <v>7.089999999999999</v>
      </c>
      <c r="J1011" s="287">
        <v>7.2899999999999991</v>
      </c>
      <c r="K1011" s="287">
        <v>7.6</v>
      </c>
      <c r="L1011" s="287">
        <v>8.0299999999999994</v>
      </c>
      <c r="M1011" s="287">
        <v>8.2100000000000009</v>
      </c>
      <c r="N1011" s="288">
        <f>M1011*(1+Assumptions!$G$48)</f>
        <v>8.2100000000000009</v>
      </c>
      <c r="O1011" s="288">
        <f>N1011*(1+Assumptions!$G$48)</f>
        <v>8.2100000000000009</v>
      </c>
      <c r="P1011" s="288">
        <f>O1011*(1+Assumptions!$G$48)</f>
        <v>8.2100000000000009</v>
      </c>
      <c r="Q1011" s="288">
        <f>P1011*(1+Assumptions!$G$48)</f>
        <v>8.2100000000000009</v>
      </c>
      <c r="R1011" s="288">
        <f>Q1011*(1+Assumptions!$G$48)</f>
        <v>8.2100000000000009</v>
      </c>
      <c r="S1011" s="288">
        <f>R1011*(1+Assumptions!$G$48)</f>
        <v>8.2100000000000009</v>
      </c>
      <c r="T1011" s="288">
        <f>S1011*(1+Assumptions!$G$48)</f>
        <v>8.2100000000000009</v>
      </c>
      <c r="U1011" s="288">
        <f>T1011*(1+Assumptions!$G$48)</f>
        <v>8.2100000000000009</v>
      </c>
      <c r="V1011" s="288">
        <f>U1011*(1+Assumptions!$G$48)</f>
        <v>8.2100000000000009</v>
      </c>
      <c r="W1011" s="288">
        <f>V1011*(1+Assumptions!$G$48)</f>
        <v>8.2100000000000009</v>
      </c>
      <c r="X1011" s="288">
        <f>W1011*(1+Assumptions!$G$48)</f>
        <v>8.2100000000000009</v>
      </c>
      <c r="Y1011" s="232"/>
      <c r="Z1011" s="232"/>
      <c r="AA1011" s="232"/>
      <c r="AB1011" s="232"/>
      <c r="AC1011" s="232"/>
      <c r="AD1011" s="232"/>
      <c r="AE1011" s="232"/>
      <c r="AF1011" s="232"/>
      <c r="AG1011" s="232"/>
      <c r="AH1011" s="232"/>
      <c r="AI1011" s="232"/>
      <c r="AJ1011" s="232"/>
      <c r="AK1011" s="232"/>
      <c r="AL1011" s="232"/>
      <c r="AM1011" s="232"/>
      <c r="AN1011" s="232"/>
      <c r="AO1011" s="232"/>
      <c r="AP1011" s="232"/>
      <c r="AQ1011" s="232"/>
      <c r="AR1011" s="232"/>
    </row>
    <row r="1012" spans="1:44" x14ac:dyDescent="0.2">
      <c r="A1012" s="232"/>
      <c r="B1012" s="295" t="s">
        <v>725</v>
      </c>
      <c r="C1012" s="296" t="b">
        <f t="shared" si="15"/>
        <v>0</v>
      </c>
      <c r="D1012" s="7"/>
      <c r="E1012" s="287">
        <v>9.15</v>
      </c>
      <c r="F1012" s="287">
        <v>9.36</v>
      </c>
      <c r="G1012" s="287">
        <v>9.6199999999999992</v>
      </c>
      <c r="H1012" s="287">
        <v>9.84</v>
      </c>
      <c r="I1012" s="287">
        <v>10.01</v>
      </c>
      <c r="J1012" s="287">
        <v>10.199999999999999</v>
      </c>
      <c r="K1012" s="287">
        <v>10.45</v>
      </c>
      <c r="L1012" s="287">
        <v>10.79</v>
      </c>
      <c r="M1012" s="287">
        <v>10.919999999999998</v>
      </c>
      <c r="N1012" s="288">
        <f>M1012*(1+Assumptions!$G$48)</f>
        <v>10.919999999999998</v>
      </c>
      <c r="O1012" s="288">
        <f>N1012*(1+Assumptions!$G$48)</f>
        <v>10.919999999999998</v>
      </c>
      <c r="P1012" s="288">
        <f>O1012*(1+Assumptions!$G$48)</f>
        <v>10.919999999999998</v>
      </c>
      <c r="Q1012" s="288">
        <f>P1012*(1+Assumptions!$G$48)</f>
        <v>10.919999999999998</v>
      </c>
      <c r="R1012" s="288">
        <f>Q1012*(1+Assumptions!$G$48)</f>
        <v>10.919999999999998</v>
      </c>
      <c r="S1012" s="288">
        <f>R1012*(1+Assumptions!$G$48)</f>
        <v>10.919999999999998</v>
      </c>
      <c r="T1012" s="288">
        <f>S1012*(1+Assumptions!$G$48)</f>
        <v>10.919999999999998</v>
      </c>
      <c r="U1012" s="288">
        <f>T1012*(1+Assumptions!$G$48)</f>
        <v>10.919999999999998</v>
      </c>
      <c r="V1012" s="288">
        <f>U1012*(1+Assumptions!$G$48)</f>
        <v>10.919999999999998</v>
      </c>
      <c r="W1012" s="288">
        <f>V1012*(1+Assumptions!$G$48)</f>
        <v>10.919999999999998</v>
      </c>
      <c r="X1012" s="288">
        <f>W1012*(1+Assumptions!$G$48)</f>
        <v>10.919999999999998</v>
      </c>
      <c r="Y1012" s="232"/>
      <c r="Z1012" s="232"/>
      <c r="AA1012" s="232"/>
      <c r="AB1012" s="232"/>
      <c r="AC1012" s="232"/>
      <c r="AD1012" s="232"/>
      <c r="AE1012" s="232"/>
      <c r="AF1012" s="232"/>
      <c r="AG1012" s="232"/>
      <c r="AH1012" s="232"/>
      <c r="AI1012" s="232"/>
      <c r="AJ1012" s="232"/>
      <c r="AK1012" s="232"/>
      <c r="AL1012" s="232"/>
      <c r="AM1012" s="232"/>
      <c r="AN1012" s="232"/>
      <c r="AO1012" s="232"/>
      <c r="AP1012" s="232"/>
      <c r="AQ1012" s="232"/>
      <c r="AR1012" s="232"/>
    </row>
    <row r="1013" spans="1:44" x14ac:dyDescent="0.2">
      <c r="A1013" s="232"/>
      <c r="B1013" s="295" t="s">
        <v>234</v>
      </c>
      <c r="C1013" s="296" t="b">
        <f t="shared" si="15"/>
        <v>0</v>
      </c>
      <c r="D1013" s="7"/>
      <c r="E1013" s="287">
        <v>0</v>
      </c>
      <c r="F1013" s="287">
        <v>0</v>
      </c>
      <c r="G1013" s="287">
        <v>0</v>
      </c>
      <c r="H1013" s="287">
        <v>0</v>
      </c>
      <c r="I1013" s="287">
        <v>0</v>
      </c>
      <c r="J1013" s="287">
        <v>0</v>
      </c>
      <c r="K1013" s="287">
        <v>0</v>
      </c>
      <c r="L1013" s="287">
        <v>0</v>
      </c>
      <c r="M1013" s="287">
        <v>0</v>
      </c>
      <c r="N1013" s="288">
        <f>M1013*(1+Assumptions!$G$48)</f>
        <v>0</v>
      </c>
      <c r="O1013" s="288">
        <f>N1013*(1+Assumptions!$G$48)</f>
        <v>0</v>
      </c>
      <c r="P1013" s="288">
        <f>O1013*(1+Assumptions!$G$48)</f>
        <v>0</v>
      </c>
      <c r="Q1013" s="288">
        <f>P1013*(1+Assumptions!$G$48)</f>
        <v>0</v>
      </c>
      <c r="R1013" s="288">
        <f>Q1013*(1+Assumptions!$G$48)</f>
        <v>0</v>
      </c>
      <c r="S1013" s="288">
        <f>R1013*(1+Assumptions!$G$48)</f>
        <v>0</v>
      </c>
      <c r="T1013" s="288">
        <f>S1013*(1+Assumptions!$G$48)</f>
        <v>0</v>
      </c>
      <c r="U1013" s="288">
        <f>T1013*(1+Assumptions!$G$48)</f>
        <v>0</v>
      </c>
      <c r="V1013" s="288">
        <f>U1013*(1+Assumptions!$G$48)</f>
        <v>0</v>
      </c>
      <c r="W1013" s="288">
        <f>V1013*(1+Assumptions!$G$48)</f>
        <v>0</v>
      </c>
      <c r="X1013" s="288">
        <f>W1013*(1+Assumptions!$G$48)</f>
        <v>0</v>
      </c>
      <c r="Y1013" s="232"/>
      <c r="Z1013" s="232"/>
      <c r="AA1013" s="232"/>
      <c r="AB1013" s="232"/>
      <c r="AC1013" s="232"/>
      <c r="AD1013" s="232"/>
      <c r="AE1013" s="232"/>
      <c r="AF1013" s="232"/>
      <c r="AG1013" s="232"/>
      <c r="AH1013" s="232"/>
      <c r="AI1013" s="232"/>
      <c r="AJ1013" s="232"/>
      <c r="AK1013" s="232"/>
      <c r="AL1013" s="232"/>
      <c r="AM1013" s="232"/>
      <c r="AN1013" s="232"/>
      <c r="AO1013" s="232"/>
      <c r="AP1013" s="232"/>
      <c r="AQ1013" s="232"/>
      <c r="AR1013" s="232"/>
    </row>
    <row r="1014" spans="1:44" x14ac:dyDescent="0.2">
      <c r="A1014" s="232"/>
      <c r="B1014" s="295" t="s">
        <v>1370</v>
      </c>
      <c r="C1014" s="296" t="b">
        <f t="shared" si="15"/>
        <v>1</v>
      </c>
      <c r="D1014" s="7"/>
      <c r="E1014" s="287">
        <v>0</v>
      </c>
      <c r="F1014" s="287">
        <v>0</v>
      </c>
      <c r="G1014" s="287">
        <v>0</v>
      </c>
      <c r="H1014" s="287">
        <v>0</v>
      </c>
      <c r="I1014" s="287">
        <v>0</v>
      </c>
      <c r="J1014" s="287">
        <v>0</v>
      </c>
      <c r="K1014" s="287">
        <v>0</v>
      </c>
      <c r="L1014" s="287">
        <v>0</v>
      </c>
      <c r="M1014" s="287">
        <v>0</v>
      </c>
      <c r="N1014" s="288">
        <f>M1014*(1+Assumptions!$G$48)</f>
        <v>0</v>
      </c>
      <c r="O1014" s="288">
        <f>N1014*(1+Assumptions!$G$48)</f>
        <v>0</v>
      </c>
      <c r="P1014" s="288">
        <f>O1014*(1+Assumptions!$G$48)</f>
        <v>0</v>
      </c>
      <c r="Q1014" s="288">
        <f>P1014*(1+Assumptions!$G$48)</f>
        <v>0</v>
      </c>
      <c r="R1014" s="288">
        <f>Q1014*(1+Assumptions!$G$48)</f>
        <v>0</v>
      </c>
      <c r="S1014" s="288">
        <f>R1014*(1+Assumptions!$G$48)</f>
        <v>0</v>
      </c>
      <c r="T1014" s="288">
        <f>S1014*(1+Assumptions!$G$48)</f>
        <v>0</v>
      </c>
      <c r="U1014" s="288">
        <f>T1014*(1+Assumptions!$G$48)</f>
        <v>0</v>
      </c>
      <c r="V1014" s="288">
        <f>U1014*(1+Assumptions!$G$48)</f>
        <v>0</v>
      </c>
      <c r="W1014" s="288">
        <f>V1014*(1+Assumptions!$G$48)</f>
        <v>0</v>
      </c>
      <c r="X1014" s="288">
        <f>W1014*(1+Assumptions!$G$48)</f>
        <v>0</v>
      </c>
      <c r="Y1014" s="232"/>
      <c r="Z1014" s="232"/>
      <c r="AA1014" s="232"/>
      <c r="AB1014" s="232"/>
      <c r="AC1014" s="232"/>
      <c r="AD1014" s="232"/>
      <c r="AE1014" s="232"/>
      <c r="AF1014" s="232"/>
      <c r="AG1014" s="232"/>
      <c r="AH1014" s="232"/>
      <c r="AI1014" s="232"/>
      <c r="AJ1014" s="232"/>
      <c r="AK1014" s="232"/>
      <c r="AL1014" s="232"/>
      <c r="AM1014" s="232"/>
      <c r="AN1014" s="232"/>
      <c r="AO1014" s="232"/>
      <c r="AP1014" s="232"/>
      <c r="AQ1014" s="232"/>
      <c r="AR1014" s="232"/>
    </row>
    <row r="1015" spans="1:44" x14ac:dyDescent="0.2">
      <c r="A1015" s="232"/>
      <c r="B1015" s="295" t="s">
        <v>1334</v>
      </c>
      <c r="C1015" s="296" t="b">
        <f t="shared" si="15"/>
        <v>1</v>
      </c>
      <c r="D1015" s="7"/>
      <c r="E1015" s="287">
        <v>0</v>
      </c>
      <c r="F1015" s="287">
        <v>0</v>
      </c>
      <c r="G1015" s="287">
        <v>0</v>
      </c>
      <c r="H1015" s="287">
        <v>0</v>
      </c>
      <c r="I1015" s="287">
        <v>0</v>
      </c>
      <c r="J1015" s="287">
        <v>0</v>
      </c>
      <c r="K1015" s="287">
        <v>0</v>
      </c>
      <c r="L1015" s="287">
        <v>0</v>
      </c>
      <c r="M1015" s="287">
        <v>0</v>
      </c>
      <c r="N1015" s="288">
        <f>M1015*(1+Assumptions!$G$48)</f>
        <v>0</v>
      </c>
      <c r="O1015" s="288">
        <f>N1015*(1+Assumptions!$G$48)</f>
        <v>0</v>
      </c>
      <c r="P1015" s="288">
        <f>O1015*(1+Assumptions!$G$48)</f>
        <v>0</v>
      </c>
      <c r="Q1015" s="288">
        <f>P1015*(1+Assumptions!$G$48)</f>
        <v>0</v>
      </c>
      <c r="R1015" s="288">
        <f>Q1015*(1+Assumptions!$G$48)</f>
        <v>0</v>
      </c>
      <c r="S1015" s="288">
        <f>R1015*(1+Assumptions!$G$48)</f>
        <v>0</v>
      </c>
      <c r="T1015" s="288">
        <f>S1015*(1+Assumptions!$G$48)</f>
        <v>0</v>
      </c>
      <c r="U1015" s="288">
        <f>T1015*(1+Assumptions!$G$48)</f>
        <v>0</v>
      </c>
      <c r="V1015" s="288">
        <f>U1015*(1+Assumptions!$G$48)</f>
        <v>0</v>
      </c>
      <c r="W1015" s="288">
        <f>V1015*(1+Assumptions!$G$48)</f>
        <v>0</v>
      </c>
      <c r="X1015" s="288">
        <f>W1015*(1+Assumptions!$G$48)</f>
        <v>0</v>
      </c>
      <c r="Y1015" s="232"/>
      <c r="Z1015" s="232"/>
      <c r="AA1015" s="232"/>
      <c r="AB1015" s="232"/>
      <c r="AC1015" s="232"/>
      <c r="AD1015" s="232"/>
      <c r="AE1015" s="232"/>
      <c r="AF1015" s="232"/>
      <c r="AG1015" s="232"/>
      <c r="AH1015" s="232"/>
      <c r="AI1015" s="232"/>
      <c r="AJ1015" s="232"/>
      <c r="AK1015" s="232"/>
      <c r="AL1015" s="232"/>
      <c r="AM1015" s="232"/>
      <c r="AN1015" s="232"/>
      <c r="AO1015" s="232"/>
      <c r="AP1015" s="232"/>
      <c r="AQ1015" s="232"/>
      <c r="AR1015" s="232"/>
    </row>
    <row r="1016" spans="1:44" x14ac:dyDescent="0.2">
      <c r="A1016" s="232"/>
      <c r="B1016" s="295" t="s">
        <v>1371</v>
      </c>
      <c r="C1016" s="296" t="b">
        <f t="shared" si="15"/>
        <v>0</v>
      </c>
      <c r="D1016" s="7"/>
      <c r="E1016" s="287">
        <v>0</v>
      </c>
      <c r="F1016" s="287">
        <v>0</v>
      </c>
      <c r="G1016" s="287">
        <v>0</v>
      </c>
      <c r="H1016" s="287">
        <v>0</v>
      </c>
      <c r="I1016" s="287">
        <v>0</v>
      </c>
      <c r="J1016" s="287">
        <v>0</v>
      </c>
      <c r="K1016" s="287">
        <v>0</v>
      </c>
      <c r="L1016" s="287">
        <v>0</v>
      </c>
      <c r="M1016" s="287">
        <v>0</v>
      </c>
      <c r="N1016" s="288">
        <f>M1016*(1+Assumptions!$G$48)</f>
        <v>0</v>
      </c>
      <c r="O1016" s="288">
        <f>N1016*(1+Assumptions!$G$48)</f>
        <v>0</v>
      </c>
      <c r="P1016" s="288">
        <f>O1016*(1+Assumptions!$G$48)</f>
        <v>0</v>
      </c>
      <c r="Q1016" s="288">
        <f>P1016*(1+Assumptions!$G$48)</f>
        <v>0</v>
      </c>
      <c r="R1016" s="288">
        <f>Q1016*(1+Assumptions!$G$48)</f>
        <v>0</v>
      </c>
      <c r="S1016" s="288">
        <f>R1016*(1+Assumptions!$G$48)</f>
        <v>0</v>
      </c>
      <c r="T1016" s="288">
        <f>S1016*(1+Assumptions!$G$48)</f>
        <v>0</v>
      </c>
      <c r="U1016" s="288">
        <f>T1016*(1+Assumptions!$G$48)</f>
        <v>0</v>
      </c>
      <c r="V1016" s="288">
        <f>U1016*(1+Assumptions!$G$48)</f>
        <v>0</v>
      </c>
      <c r="W1016" s="288">
        <f>V1016*(1+Assumptions!$G$48)</f>
        <v>0</v>
      </c>
      <c r="X1016" s="288">
        <f>W1016*(1+Assumptions!$G$48)</f>
        <v>0</v>
      </c>
      <c r="Y1016" s="232"/>
      <c r="Z1016" s="232"/>
      <c r="AA1016" s="232"/>
      <c r="AB1016" s="232"/>
      <c r="AC1016" s="232"/>
      <c r="AD1016" s="232"/>
      <c r="AE1016" s="232"/>
      <c r="AF1016" s="232"/>
      <c r="AG1016" s="232"/>
      <c r="AH1016" s="232"/>
      <c r="AI1016" s="232"/>
      <c r="AJ1016" s="232"/>
      <c r="AK1016" s="232"/>
      <c r="AL1016" s="232"/>
      <c r="AM1016" s="232"/>
      <c r="AN1016" s="232"/>
      <c r="AO1016" s="232"/>
      <c r="AP1016" s="232"/>
      <c r="AQ1016" s="232"/>
      <c r="AR1016" s="232"/>
    </row>
    <row r="1017" spans="1:44" x14ac:dyDescent="0.2">
      <c r="A1017" s="232"/>
      <c r="B1017" s="295" t="s">
        <v>241</v>
      </c>
      <c r="C1017" s="296" t="b">
        <f t="shared" si="15"/>
        <v>0</v>
      </c>
      <c r="D1017" s="7"/>
      <c r="E1017" s="287">
        <v>0</v>
      </c>
      <c r="F1017" s="287">
        <v>0</v>
      </c>
      <c r="G1017" s="287">
        <v>0</v>
      </c>
      <c r="H1017" s="287">
        <v>0</v>
      </c>
      <c r="I1017" s="287">
        <v>0</v>
      </c>
      <c r="J1017" s="287">
        <v>0</v>
      </c>
      <c r="K1017" s="287">
        <v>0</v>
      </c>
      <c r="L1017" s="287">
        <v>0</v>
      </c>
      <c r="M1017" s="287">
        <v>0</v>
      </c>
      <c r="N1017" s="288">
        <f>M1017*(1+Assumptions!$G$48)</f>
        <v>0</v>
      </c>
      <c r="O1017" s="288">
        <f>N1017*(1+Assumptions!$G$48)</f>
        <v>0</v>
      </c>
      <c r="P1017" s="288">
        <f>O1017*(1+Assumptions!$G$48)</f>
        <v>0</v>
      </c>
      <c r="Q1017" s="288">
        <f>P1017*(1+Assumptions!$G$48)</f>
        <v>0</v>
      </c>
      <c r="R1017" s="288">
        <f>Q1017*(1+Assumptions!$G$48)</f>
        <v>0</v>
      </c>
      <c r="S1017" s="288">
        <f>R1017*(1+Assumptions!$G$48)</f>
        <v>0</v>
      </c>
      <c r="T1017" s="288">
        <f>S1017*(1+Assumptions!$G$48)</f>
        <v>0</v>
      </c>
      <c r="U1017" s="288">
        <f>T1017*(1+Assumptions!$G$48)</f>
        <v>0</v>
      </c>
      <c r="V1017" s="288">
        <f>U1017*(1+Assumptions!$G$48)</f>
        <v>0</v>
      </c>
      <c r="W1017" s="288">
        <f>V1017*(1+Assumptions!$G$48)</f>
        <v>0</v>
      </c>
      <c r="X1017" s="288">
        <f>W1017*(1+Assumptions!$G$48)</f>
        <v>0</v>
      </c>
      <c r="Y1017" s="232"/>
      <c r="Z1017" s="232"/>
      <c r="AA1017" s="232"/>
      <c r="AB1017" s="232"/>
      <c r="AC1017" s="232"/>
      <c r="AD1017" s="232"/>
      <c r="AE1017" s="232"/>
      <c r="AF1017" s="232"/>
      <c r="AG1017" s="232"/>
      <c r="AH1017" s="232"/>
      <c r="AI1017" s="232"/>
      <c r="AJ1017" s="232"/>
      <c r="AK1017" s="232"/>
      <c r="AL1017" s="232"/>
      <c r="AM1017" s="232"/>
      <c r="AN1017" s="232"/>
      <c r="AO1017" s="232"/>
      <c r="AP1017" s="232"/>
      <c r="AQ1017" s="232"/>
      <c r="AR1017" s="232"/>
    </row>
    <row r="1018" spans="1:44" x14ac:dyDescent="0.2">
      <c r="A1018" s="232"/>
      <c r="B1018" s="295" t="s">
        <v>1335</v>
      </c>
      <c r="C1018" s="296" t="b">
        <f t="shared" si="15"/>
        <v>1</v>
      </c>
      <c r="D1018" s="7"/>
      <c r="E1018" s="287">
        <v>0</v>
      </c>
      <c r="F1018" s="287">
        <v>0</v>
      </c>
      <c r="G1018" s="287">
        <v>0</v>
      </c>
      <c r="H1018" s="287">
        <v>0</v>
      </c>
      <c r="I1018" s="287">
        <v>0</v>
      </c>
      <c r="J1018" s="287">
        <v>0</v>
      </c>
      <c r="K1018" s="287">
        <v>0</v>
      </c>
      <c r="L1018" s="287">
        <v>0</v>
      </c>
      <c r="M1018" s="287">
        <v>0</v>
      </c>
      <c r="N1018" s="288">
        <f>M1018*(1+Assumptions!$G$48)</f>
        <v>0</v>
      </c>
      <c r="O1018" s="288">
        <f>N1018*(1+Assumptions!$G$48)</f>
        <v>0</v>
      </c>
      <c r="P1018" s="288">
        <f>O1018*(1+Assumptions!$G$48)</f>
        <v>0</v>
      </c>
      <c r="Q1018" s="288">
        <f>P1018*(1+Assumptions!$G$48)</f>
        <v>0</v>
      </c>
      <c r="R1018" s="288">
        <f>Q1018*(1+Assumptions!$G$48)</f>
        <v>0</v>
      </c>
      <c r="S1018" s="288">
        <f>R1018*(1+Assumptions!$G$48)</f>
        <v>0</v>
      </c>
      <c r="T1018" s="288">
        <f>S1018*(1+Assumptions!$G$48)</f>
        <v>0</v>
      </c>
      <c r="U1018" s="288">
        <f>T1018*(1+Assumptions!$G$48)</f>
        <v>0</v>
      </c>
      <c r="V1018" s="288">
        <f>U1018*(1+Assumptions!$G$48)</f>
        <v>0</v>
      </c>
      <c r="W1018" s="288">
        <f>V1018*(1+Assumptions!$G$48)</f>
        <v>0</v>
      </c>
      <c r="X1018" s="288">
        <f>W1018*(1+Assumptions!$G$48)</f>
        <v>0</v>
      </c>
      <c r="Y1018" s="232"/>
      <c r="Z1018" s="232"/>
      <c r="AA1018" s="232"/>
      <c r="AB1018" s="232"/>
      <c r="AC1018" s="232"/>
      <c r="AD1018" s="232"/>
      <c r="AE1018" s="232"/>
      <c r="AF1018" s="232"/>
      <c r="AG1018" s="232"/>
      <c r="AH1018" s="232"/>
      <c r="AI1018" s="232"/>
      <c r="AJ1018" s="232"/>
      <c r="AK1018" s="232"/>
      <c r="AL1018" s="232"/>
      <c r="AM1018" s="232"/>
      <c r="AN1018" s="232"/>
      <c r="AO1018" s="232"/>
      <c r="AP1018" s="232"/>
      <c r="AQ1018" s="232"/>
      <c r="AR1018" s="232"/>
    </row>
    <row r="1019" spans="1:44" x14ac:dyDescent="0.2">
      <c r="A1019" s="232"/>
      <c r="B1019" s="295" t="s">
        <v>1372</v>
      </c>
      <c r="C1019" s="296" t="b">
        <f t="shared" si="15"/>
        <v>0</v>
      </c>
      <c r="D1019" s="7"/>
      <c r="E1019" s="287">
        <v>0</v>
      </c>
      <c r="F1019" s="287">
        <v>0</v>
      </c>
      <c r="G1019" s="287">
        <v>0</v>
      </c>
      <c r="H1019" s="287">
        <v>0</v>
      </c>
      <c r="I1019" s="287">
        <v>0</v>
      </c>
      <c r="J1019" s="287">
        <v>0</v>
      </c>
      <c r="K1019" s="287">
        <v>0</v>
      </c>
      <c r="L1019" s="287">
        <v>0</v>
      </c>
      <c r="M1019" s="287">
        <v>0</v>
      </c>
      <c r="N1019" s="288">
        <f>M1019*(1+Assumptions!$G$48)</f>
        <v>0</v>
      </c>
      <c r="O1019" s="288">
        <f>N1019*(1+Assumptions!$G$48)</f>
        <v>0</v>
      </c>
      <c r="P1019" s="288">
        <f>O1019*(1+Assumptions!$G$48)</f>
        <v>0</v>
      </c>
      <c r="Q1019" s="288">
        <f>P1019*(1+Assumptions!$G$48)</f>
        <v>0</v>
      </c>
      <c r="R1019" s="288">
        <f>Q1019*(1+Assumptions!$G$48)</f>
        <v>0</v>
      </c>
      <c r="S1019" s="288">
        <f>R1019*(1+Assumptions!$G$48)</f>
        <v>0</v>
      </c>
      <c r="T1019" s="288">
        <f>S1019*(1+Assumptions!$G$48)</f>
        <v>0</v>
      </c>
      <c r="U1019" s="288">
        <f>T1019*(1+Assumptions!$G$48)</f>
        <v>0</v>
      </c>
      <c r="V1019" s="288">
        <f>U1019*(1+Assumptions!$G$48)</f>
        <v>0</v>
      </c>
      <c r="W1019" s="288">
        <f>V1019*(1+Assumptions!$G$48)</f>
        <v>0</v>
      </c>
      <c r="X1019" s="288">
        <f>W1019*(1+Assumptions!$G$48)</f>
        <v>0</v>
      </c>
      <c r="Y1019" s="232"/>
      <c r="Z1019" s="232"/>
      <c r="AA1019" s="232"/>
      <c r="AB1019" s="232"/>
      <c r="AC1019" s="232"/>
      <c r="AD1019" s="232"/>
      <c r="AE1019" s="232"/>
      <c r="AF1019" s="232"/>
      <c r="AG1019" s="232"/>
      <c r="AH1019" s="232"/>
      <c r="AI1019" s="232"/>
      <c r="AJ1019" s="232"/>
      <c r="AK1019" s="232"/>
      <c r="AL1019" s="232"/>
      <c r="AM1019" s="232"/>
      <c r="AN1019" s="232"/>
      <c r="AO1019" s="232"/>
      <c r="AP1019" s="232"/>
      <c r="AQ1019" s="232"/>
      <c r="AR1019" s="232"/>
    </row>
    <row r="1020" spans="1:44" x14ac:dyDescent="0.2">
      <c r="A1020" s="232"/>
      <c r="B1020" s="295" t="s">
        <v>298</v>
      </c>
      <c r="C1020" s="296" t="b">
        <f t="shared" si="15"/>
        <v>0</v>
      </c>
      <c r="D1020" s="7"/>
      <c r="E1020" s="287">
        <v>33.747</v>
      </c>
      <c r="F1020" s="287">
        <v>33.765999999999998</v>
      </c>
      <c r="G1020" s="287">
        <v>34.015000000000001</v>
      </c>
      <c r="H1020" s="287">
        <v>34.125</v>
      </c>
      <c r="I1020" s="287">
        <v>33.936</v>
      </c>
      <c r="J1020" s="287">
        <v>33.83</v>
      </c>
      <c r="K1020" s="287">
        <v>34.107999999999997</v>
      </c>
      <c r="L1020" s="287">
        <v>34.533000000000001</v>
      </c>
      <c r="M1020" s="287">
        <v>34.387999999999998</v>
      </c>
      <c r="N1020" s="288">
        <f>M1020*(1+Assumptions!$G$48)</f>
        <v>34.387999999999998</v>
      </c>
      <c r="O1020" s="288">
        <f>N1020*(1+Assumptions!$G$48)</f>
        <v>34.387999999999998</v>
      </c>
      <c r="P1020" s="288">
        <f>O1020*(1+Assumptions!$G$48)</f>
        <v>34.387999999999998</v>
      </c>
      <c r="Q1020" s="288">
        <f>P1020*(1+Assumptions!$G$48)</f>
        <v>34.387999999999998</v>
      </c>
      <c r="R1020" s="288">
        <f>Q1020*(1+Assumptions!$G$48)</f>
        <v>34.387999999999998</v>
      </c>
      <c r="S1020" s="288">
        <f>R1020*(1+Assumptions!$G$48)</f>
        <v>34.387999999999998</v>
      </c>
      <c r="T1020" s="288">
        <f>S1020*(1+Assumptions!$G$48)</f>
        <v>34.387999999999998</v>
      </c>
      <c r="U1020" s="288">
        <f>T1020*(1+Assumptions!$G$48)</f>
        <v>34.387999999999998</v>
      </c>
      <c r="V1020" s="288">
        <f>U1020*(1+Assumptions!$G$48)</f>
        <v>34.387999999999998</v>
      </c>
      <c r="W1020" s="288">
        <f>V1020*(1+Assumptions!$G$48)</f>
        <v>34.387999999999998</v>
      </c>
      <c r="X1020" s="288">
        <f>W1020*(1+Assumptions!$G$48)</f>
        <v>34.387999999999998</v>
      </c>
      <c r="Y1020" s="232"/>
      <c r="Z1020" s="232"/>
      <c r="AA1020" s="232"/>
      <c r="AB1020" s="232"/>
      <c r="AC1020" s="232"/>
      <c r="AD1020" s="232"/>
      <c r="AE1020" s="232"/>
      <c r="AF1020" s="232"/>
      <c r="AG1020" s="232"/>
      <c r="AH1020" s="232"/>
      <c r="AI1020" s="232"/>
      <c r="AJ1020" s="232"/>
      <c r="AK1020" s="232"/>
      <c r="AL1020" s="232"/>
      <c r="AM1020" s="232"/>
      <c r="AN1020" s="232"/>
      <c r="AO1020" s="232"/>
      <c r="AP1020" s="232"/>
      <c r="AQ1020" s="232"/>
      <c r="AR1020" s="232"/>
    </row>
    <row r="1021" spans="1:44" x14ac:dyDescent="0.2">
      <c r="A1021" s="232"/>
      <c r="B1021" s="295" t="s">
        <v>1336</v>
      </c>
      <c r="C1021" s="296" t="b">
        <f t="shared" si="15"/>
        <v>0</v>
      </c>
      <c r="D1021" s="7"/>
      <c r="E1021" s="287">
        <v>33.747</v>
      </c>
      <c r="F1021" s="287">
        <v>33.765999999999998</v>
      </c>
      <c r="G1021" s="287">
        <v>34.015000000000001</v>
      </c>
      <c r="H1021" s="287">
        <v>34.125</v>
      </c>
      <c r="I1021" s="287">
        <v>33.936</v>
      </c>
      <c r="J1021" s="287">
        <v>33.83</v>
      </c>
      <c r="K1021" s="287">
        <v>34.107999999999997</v>
      </c>
      <c r="L1021" s="287">
        <v>34.533000000000001</v>
      </c>
      <c r="M1021" s="287">
        <v>34.387999999999998</v>
      </c>
      <c r="N1021" s="288">
        <f>M1021*(1+Assumptions!$G$48)</f>
        <v>34.387999999999998</v>
      </c>
      <c r="O1021" s="288">
        <f>N1021*(1+Assumptions!$G$48)</f>
        <v>34.387999999999998</v>
      </c>
      <c r="P1021" s="288">
        <f>O1021*(1+Assumptions!$G$48)</f>
        <v>34.387999999999998</v>
      </c>
      <c r="Q1021" s="288">
        <f>P1021*(1+Assumptions!$G$48)</f>
        <v>34.387999999999998</v>
      </c>
      <c r="R1021" s="288">
        <f>Q1021*(1+Assumptions!$G$48)</f>
        <v>34.387999999999998</v>
      </c>
      <c r="S1021" s="288">
        <f>R1021*(1+Assumptions!$G$48)</f>
        <v>34.387999999999998</v>
      </c>
      <c r="T1021" s="288">
        <f>S1021*(1+Assumptions!$G$48)</f>
        <v>34.387999999999998</v>
      </c>
      <c r="U1021" s="288">
        <f>T1021*(1+Assumptions!$G$48)</f>
        <v>34.387999999999998</v>
      </c>
      <c r="V1021" s="288">
        <f>U1021*(1+Assumptions!$G$48)</f>
        <v>34.387999999999998</v>
      </c>
      <c r="W1021" s="288">
        <f>V1021*(1+Assumptions!$G$48)</f>
        <v>34.387999999999998</v>
      </c>
      <c r="X1021" s="288">
        <f>W1021*(1+Assumptions!$G$48)</f>
        <v>34.387999999999998</v>
      </c>
      <c r="Y1021" s="232"/>
      <c r="Z1021" s="232"/>
      <c r="AA1021" s="232"/>
      <c r="AB1021" s="232"/>
      <c r="AC1021" s="232"/>
      <c r="AD1021" s="232"/>
      <c r="AE1021" s="232"/>
      <c r="AF1021" s="232"/>
      <c r="AG1021" s="232"/>
      <c r="AH1021" s="232"/>
      <c r="AI1021" s="232"/>
      <c r="AJ1021" s="232"/>
      <c r="AK1021" s="232"/>
      <c r="AL1021" s="232"/>
      <c r="AM1021" s="232"/>
      <c r="AN1021" s="232"/>
      <c r="AO1021" s="232"/>
      <c r="AP1021" s="232"/>
      <c r="AQ1021" s="232"/>
      <c r="AR1021" s="232"/>
    </row>
    <row r="1022" spans="1:44" x14ac:dyDescent="0.2">
      <c r="A1022" s="232"/>
      <c r="B1022" s="295" t="s">
        <v>1373</v>
      </c>
      <c r="C1022" s="296" t="b">
        <f t="shared" si="15"/>
        <v>0</v>
      </c>
      <c r="D1022" s="7"/>
      <c r="E1022" s="287">
        <v>0</v>
      </c>
      <c r="F1022" s="287">
        <v>0</v>
      </c>
      <c r="G1022" s="287">
        <v>0</v>
      </c>
      <c r="H1022" s="287">
        <v>0</v>
      </c>
      <c r="I1022" s="287">
        <v>0</v>
      </c>
      <c r="J1022" s="287">
        <v>0</v>
      </c>
      <c r="K1022" s="287">
        <v>0</v>
      </c>
      <c r="L1022" s="287">
        <v>0</v>
      </c>
      <c r="M1022" s="287">
        <v>0</v>
      </c>
      <c r="N1022" s="288">
        <f>M1022*(1+Assumptions!$G$48)</f>
        <v>0</v>
      </c>
      <c r="O1022" s="288">
        <f>N1022*(1+Assumptions!$G$48)</f>
        <v>0</v>
      </c>
      <c r="P1022" s="288">
        <f>O1022*(1+Assumptions!$G$48)</f>
        <v>0</v>
      </c>
      <c r="Q1022" s="288">
        <f>P1022*(1+Assumptions!$G$48)</f>
        <v>0</v>
      </c>
      <c r="R1022" s="288">
        <f>Q1022*(1+Assumptions!$G$48)</f>
        <v>0</v>
      </c>
      <c r="S1022" s="288">
        <f>R1022*(1+Assumptions!$G$48)</f>
        <v>0</v>
      </c>
      <c r="T1022" s="288">
        <f>S1022*(1+Assumptions!$G$48)</f>
        <v>0</v>
      </c>
      <c r="U1022" s="288">
        <f>T1022*(1+Assumptions!$G$48)</f>
        <v>0</v>
      </c>
      <c r="V1022" s="288">
        <f>U1022*(1+Assumptions!$G$48)</f>
        <v>0</v>
      </c>
      <c r="W1022" s="288">
        <f>V1022*(1+Assumptions!$G$48)</f>
        <v>0</v>
      </c>
      <c r="X1022" s="288">
        <f>W1022*(1+Assumptions!$G$48)</f>
        <v>0</v>
      </c>
      <c r="Y1022" s="232"/>
      <c r="Z1022" s="232"/>
      <c r="AA1022" s="232"/>
      <c r="AB1022" s="232"/>
      <c r="AC1022" s="232"/>
      <c r="AD1022" s="232"/>
      <c r="AE1022" s="232"/>
      <c r="AF1022" s="232"/>
      <c r="AG1022" s="232"/>
      <c r="AH1022" s="232"/>
      <c r="AI1022" s="232"/>
      <c r="AJ1022" s="232"/>
      <c r="AK1022" s="232"/>
      <c r="AL1022" s="232"/>
      <c r="AM1022" s="232"/>
      <c r="AN1022" s="232"/>
      <c r="AO1022" s="232"/>
      <c r="AP1022" s="232"/>
      <c r="AQ1022" s="232"/>
      <c r="AR1022" s="232"/>
    </row>
    <row r="1023" spans="1:44" x14ac:dyDescent="0.2">
      <c r="A1023" s="232"/>
      <c r="B1023" s="295" t="s">
        <v>1374</v>
      </c>
      <c r="C1023" s="296" t="b">
        <f t="shared" si="15"/>
        <v>0</v>
      </c>
      <c r="D1023" s="7"/>
      <c r="E1023" s="287">
        <v>0</v>
      </c>
      <c r="F1023" s="287">
        <v>0</v>
      </c>
      <c r="G1023" s="287">
        <v>0</v>
      </c>
      <c r="H1023" s="287">
        <v>0</v>
      </c>
      <c r="I1023" s="287">
        <v>0</v>
      </c>
      <c r="J1023" s="287">
        <v>0</v>
      </c>
      <c r="K1023" s="287">
        <v>0</v>
      </c>
      <c r="L1023" s="287">
        <v>0</v>
      </c>
      <c r="M1023" s="287">
        <v>0</v>
      </c>
      <c r="N1023" s="288">
        <f>M1023*(1+Assumptions!$G$48)</f>
        <v>0</v>
      </c>
      <c r="O1023" s="288">
        <f>N1023*(1+Assumptions!$G$48)</f>
        <v>0</v>
      </c>
      <c r="P1023" s="288">
        <f>O1023*(1+Assumptions!$G$48)</f>
        <v>0</v>
      </c>
      <c r="Q1023" s="288">
        <f>P1023*(1+Assumptions!$G$48)</f>
        <v>0</v>
      </c>
      <c r="R1023" s="288">
        <f>Q1023*(1+Assumptions!$G$48)</f>
        <v>0</v>
      </c>
      <c r="S1023" s="288">
        <f>R1023*(1+Assumptions!$G$48)</f>
        <v>0</v>
      </c>
      <c r="T1023" s="288">
        <f>S1023*(1+Assumptions!$G$48)</f>
        <v>0</v>
      </c>
      <c r="U1023" s="288">
        <f>T1023*(1+Assumptions!$G$48)</f>
        <v>0</v>
      </c>
      <c r="V1023" s="288">
        <f>U1023*(1+Assumptions!$G$48)</f>
        <v>0</v>
      </c>
      <c r="W1023" s="288">
        <f>V1023*(1+Assumptions!$G$48)</f>
        <v>0</v>
      </c>
      <c r="X1023" s="288">
        <f>W1023*(1+Assumptions!$G$48)</f>
        <v>0</v>
      </c>
      <c r="Y1023" s="232"/>
      <c r="Z1023" s="232"/>
      <c r="AA1023" s="232"/>
      <c r="AB1023" s="232"/>
      <c r="AC1023" s="232"/>
      <c r="AD1023" s="232"/>
      <c r="AE1023" s="232"/>
      <c r="AF1023" s="232"/>
      <c r="AG1023" s="232"/>
      <c r="AH1023" s="232"/>
      <c r="AI1023" s="232"/>
      <c r="AJ1023" s="232"/>
      <c r="AK1023" s="232"/>
      <c r="AL1023" s="232"/>
      <c r="AM1023" s="232"/>
      <c r="AN1023" s="232"/>
      <c r="AO1023" s="232"/>
      <c r="AP1023" s="232"/>
      <c r="AQ1023" s="232"/>
      <c r="AR1023" s="232"/>
    </row>
    <row r="1024" spans="1:44" x14ac:dyDescent="0.2">
      <c r="A1024" s="232"/>
      <c r="B1024" s="295" t="s">
        <v>1337</v>
      </c>
      <c r="C1024" s="296" t="b">
        <f t="shared" si="15"/>
        <v>1</v>
      </c>
      <c r="D1024" s="7"/>
      <c r="E1024" s="287">
        <v>0</v>
      </c>
      <c r="F1024" s="287">
        <v>0</v>
      </c>
      <c r="G1024" s="287">
        <v>0</v>
      </c>
      <c r="H1024" s="287">
        <v>0</v>
      </c>
      <c r="I1024" s="287">
        <v>0</v>
      </c>
      <c r="J1024" s="287">
        <v>0</v>
      </c>
      <c r="K1024" s="287">
        <v>0</v>
      </c>
      <c r="L1024" s="287">
        <v>0</v>
      </c>
      <c r="M1024" s="287">
        <v>0</v>
      </c>
      <c r="N1024" s="288">
        <f>M1024*(1+Assumptions!$G$48)</f>
        <v>0</v>
      </c>
      <c r="O1024" s="288">
        <f>N1024*(1+Assumptions!$G$48)</f>
        <v>0</v>
      </c>
      <c r="P1024" s="288">
        <f>O1024*(1+Assumptions!$G$48)</f>
        <v>0</v>
      </c>
      <c r="Q1024" s="288">
        <f>P1024*(1+Assumptions!$G$48)</f>
        <v>0</v>
      </c>
      <c r="R1024" s="288">
        <f>Q1024*(1+Assumptions!$G$48)</f>
        <v>0</v>
      </c>
      <c r="S1024" s="288">
        <f>R1024*(1+Assumptions!$G$48)</f>
        <v>0</v>
      </c>
      <c r="T1024" s="288">
        <f>S1024*(1+Assumptions!$G$48)</f>
        <v>0</v>
      </c>
      <c r="U1024" s="288">
        <f>T1024*(1+Assumptions!$G$48)</f>
        <v>0</v>
      </c>
      <c r="V1024" s="288">
        <f>U1024*(1+Assumptions!$G$48)</f>
        <v>0</v>
      </c>
      <c r="W1024" s="288">
        <f>V1024*(1+Assumptions!$G$48)</f>
        <v>0</v>
      </c>
      <c r="X1024" s="288">
        <f>W1024*(1+Assumptions!$G$48)</f>
        <v>0</v>
      </c>
      <c r="Y1024" s="232"/>
      <c r="Z1024" s="232"/>
      <c r="AA1024" s="232"/>
      <c r="AB1024" s="232"/>
      <c r="AC1024" s="232"/>
      <c r="AD1024" s="232"/>
      <c r="AE1024" s="232"/>
      <c r="AF1024" s="232"/>
      <c r="AG1024" s="232"/>
      <c r="AH1024" s="232"/>
      <c r="AI1024" s="232"/>
      <c r="AJ1024" s="232"/>
      <c r="AK1024" s="232"/>
      <c r="AL1024" s="232"/>
      <c r="AM1024" s="232"/>
      <c r="AN1024" s="232"/>
      <c r="AO1024" s="232"/>
      <c r="AP1024" s="232"/>
      <c r="AQ1024" s="232"/>
      <c r="AR1024" s="232"/>
    </row>
    <row r="1025" spans="1:44" x14ac:dyDescent="0.2">
      <c r="A1025" s="232"/>
      <c r="B1025" s="295" t="s">
        <v>267</v>
      </c>
      <c r="C1025" s="296" t="b">
        <f t="shared" si="15"/>
        <v>0</v>
      </c>
      <c r="D1025" s="7"/>
      <c r="E1025" s="287">
        <v>0</v>
      </c>
      <c r="F1025" s="287">
        <v>0</v>
      </c>
      <c r="G1025" s="287">
        <v>0</v>
      </c>
      <c r="H1025" s="287">
        <v>0</v>
      </c>
      <c r="I1025" s="287">
        <v>0</v>
      </c>
      <c r="J1025" s="287">
        <v>0</v>
      </c>
      <c r="K1025" s="287">
        <v>0</v>
      </c>
      <c r="L1025" s="287">
        <v>0</v>
      </c>
      <c r="M1025" s="287">
        <v>0</v>
      </c>
      <c r="N1025" s="288">
        <f>M1025*(1+Assumptions!$G$48)</f>
        <v>0</v>
      </c>
      <c r="O1025" s="288">
        <f>N1025*(1+Assumptions!$G$48)</f>
        <v>0</v>
      </c>
      <c r="P1025" s="288">
        <f>O1025*(1+Assumptions!$G$48)</f>
        <v>0</v>
      </c>
      <c r="Q1025" s="288">
        <f>P1025*(1+Assumptions!$G$48)</f>
        <v>0</v>
      </c>
      <c r="R1025" s="288">
        <f>Q1025*(1+Assumptions!$G$48)</f>
        <v>0</v>
      </c>
      <c r="S1025" s="288">
        <f>R1025*(1+Assumptions!$G$48)</f>
        <v>0</v>
      </c>
      <c r="T1025" s="288">
        <f>S1025*(1+Assumptions!$G$48)</f>
        <v>0</v>
      </c>
      <c r="U1025" s="288">
        <f>T1025*(1+Assumptions!$G$48)</f>
        <v>0</v>
      </c>
      <c r="V1025" s="288">
        <f>U1025*(1+Assumptions!$G$48)</f>
        <v>0</v>
      </c>
      <c r="W1025" s="288">
        <f>V1025*(1+Assumptions!$G$48)</f>
        <v>0</v>
      </c>
      <c r="X1025" s="288">
        <f>W1025*(1+Assumptions!$G$48)</f>
        <v>0</v>
      </c>
      <c r="Y1025" s="232"/>
      <c r="Z1025" s="232"/>
      <c r="AA1025" s="232"/>
      <c r="AB1025" s="232"/>
      <c r="AC1025" s="232"/>
      <c r="AD1025" s="232"/>
      <c r="AE1025" s="232"/>
      <c r="AF1025" s="232"/>
      <c r="AG1025" s="232"/>
      <c r="AH1025" s="232"/>
      <c r="AI1025" s="232"/>
      <c r="AJ1025" s="232"/>
      <c r="AK1025" s="232"/>
      <c r="AL1025" s="232"/>
      <c r="AM1025" s="232"/>
      <c r="AN1025" s="232"/>
      <c r="AO1025" s="232"/>
      <c r="AP1025" s="232"/>
      <c r="AQ1025" s="232"/>
      <c r="AR1025" s="232"/>
    </row>
    <row r="1026" spans="1:44" x14ac:dyDescent="0.2">
      <c r="A1026" s="232"/>
      <c r="B1026" s="295" t="s">
        <v>1375</v>
      </c>
      <c r="C1026" s="296" t="b">
        <f t="shared" si="15"/>
        <v>1</v>
      </c>
      <c r="D1026" s="7"/>
      <c r="E1026" s="287">
        <v>0</v>
      </c>
      <c r="F1026" s="287">
        <v>0</v>
      </c>
      <c r="G1026" s="287">
        <v>0</v>
      </c>
      <c r="H1026" s="287">
        <v>0</v>
      </c>
      <c r="I1026" s="287">
        <v>0</v>
      </c>
      <c r="J1026" s="287">
        <v>0</v>
      </c>
      <c r="K1026" s="287">
        <v>0</v>
      </c>
      <c r="L1026" s="287">
        <v>0</v>
      </c>
      <c r="M1026" s="287">
        <v>0</v>
      </c>
      <c r="N1026" s="288">
        <f>M1026*(1+Assumptions!$G$48)</f>
        <v>0</v>
      </c>
      <c r="O1026" s="288">
        <f>N1026*(1+Assumptions!$G$48)</f>
        <v>0</v>
      </c>
      <c r="P1026" s="288">
        <f>O1026*(1+Assumptions!$G$48)</f>
        <v>0</v>
      </c>
      <c r="Q1026" s="288">
        <f>P1026*(1+Assumptions!$G$48)</f>
        <v>0</v>
      </c>
      <c r="R1026" s="288">
        <f>Q1026*(1+Assumptions!$G$48)</f>
        <v>0</v>
      </c>
      <c r="S1026" s="288">
        <f>R1026*(1+Assumptions!$G$48)</f>
        <v>0</v>
      </c>
      <c r="T1026" s="288">
        <f>S1026*(1+Assumptions!$G$48)</f>
        <v>0</v>
      </c>
      <c r="U1026" s="288">
        <f>T1026*(1+Assumptions!$G$48)</f>
        <v>0</v>
      </c>
      <c r="V1026" s="288">
        <f>U1026*(1+Assumptions!$G$48)</f>
        <v>0</v>
      </c>
      <c r="W1026" s="288">
        <f>V1026*(1+Assumptions!$G$48)</f>
        <v>0</v>
      </c>
      <c r="X1026" s="288">
        <f>W1026*(1+Assumptions!$G$48)</f>
        <v>0</v>
      </c>
      <c r="Y1026" s="232"/>
      <c r="Z1026" s="232"/>
      <c r="AA1026" s="232"/>
      <c r="AB1026" s="232"/>
      <c r="AC1026" s="232"/>
      <c r="AD1026" s="232"/>
      <c r="AE1026" s="232"/>
      <c r="AF1026" s="232"/>
      <c r="AG1026" s="232"/>
      <c r="AH1026" s="232"/>
      <c r="AI1026" s="232"/>
      <c r="AJ1026" s="232"/>
      <c r="AK1026" s="232"/>
      <c r="AL1026" s="232"/>
      <c r="AM1026" s="232"/>
      <c r="AN1026" s="232"/>
      <c r="AO1026" s="232"/>
      <c r="AP1026" s="232"/>
      <c r="AQ1026" s="232"/>
      <c r="AR1026" s="232"/>
    </row>
    <row r="1027" spans="1:44" x14ac:dyDescent="0.2">
      <c r="A1027" s="232"/>
      <c r="B1027" s="295" t="s">
        <v>1376</v>
      </c>
      <c r="C1027" s="296" t="b">
        <f t="shared" si="15"/>
        <v>1</v>
      </c>
      <c r="D1027" s="7"/>
      <c r="E1027" s="287">
        <v>0</v>
      </c>
      <c r="F1027" s="287">
        <v>0</v>
      </c>
      <c r="G1027" s="287">
        <v>0</v>
      </c>
      <c r="H1027" s="287">
        <v>0</v>
      </c>
      <c r="I1027" s="287">
        <v>0</v>
      </c>
      <c r="J1027" s="287">
        <v>0</v>
      </c>
      <c r="K1027" s="287">
        <v>0</v>
      </c>
      <c r="L1027" s="287">
        <v>0</v>
      </c>
      <c r="M1027" s="287">
        <v>0</v>
      </c>
      <c r="N1027" s="288">
        <f>M1027*(1+Assumptions!$G$48)</f>
        <v>0</v>
      </c>
      <c r="O1027" s="288">
        <f>N1027*(1+Assumptions!$G$48)</f>
        <v>0</v>
      </c>
      <c r="P1027" s="288">
        <f>O1027*(1+Assumptions!$G$48)</f>
        <v>0</v>
      </c>
      <c r="Q1027" s="288">
        <f>P1027*(1+Assumptions!$G$48)</f>
        <v>0</v>
      </c>
      <c r="R1027" s="288">
        <f>Q1027*(1+Assumptions!$G$48)</f>
        <v>0</v>
      </c>
      <c r="S1027" s="288">
        <f>R1027*(1+Assumptions!$G$48)</f>
        <v>0</v>
      </c>
      <c r="T1027" s="288">
        <f>S1027*(1+Assumptions!$G$48)</f>
        <v>0</v>
      </c>
      <c r="U1027" s="288">
        <f>T1027*(1+Assumptions!$G$48)</f>
        <v>0</v>
      </c>
      <c r="V1027" s="288">
        <f>U1027*(1+Assumptions!$G$48)</f>
        <v>0</v>
      </c>
      <c r="W1027" s="288">
        <f>V1027*(1+Assumptions!$G$48)</f>
        <v>0</v>
      </c>
      <c r="X1027" s="288">
        <f>W1027*(1+Assumptions!$G$48)</f>
        <v>0</v>
      </c>
      <c r="Y1027" s="232"/>
      <c r="Z1027" s="232"/>
      <c r="AA1027" s="232"/>
      <c r="AB1027" s="232"/>
      <c r="AC1027" s="232"/>
      <c r="AD1027" s="232"/>
      <c r="AE1027" s="232"/>
      <c r="AF1027" s="232"/>
      <c r="AG1027" s="232"/>
      <c r="AH1027" s="232"/>
      <c r="AI1027" s="232"/>
      <c r="AJ1027" s="232"/>
      <c r="AK1027" s="232"/>
      <c r="AL1027" s="232"/>
      <c r="AM1027" s="232"/>
      <c r="AN1027" s="232"/>
      <c r="AO1027" s="232"/>
      <c r="AP1027" s="232"/>
      <c r="AQ1027" s="232"/>
      <c r="AR1027" s="232"/>
    </row>
    <row r="1028" spans="1:44" x14ac:dyDescent="0.2">
      <c r="A1028" s="232"/>
      <c r="B1028" s="295" t="s">
        <v>277</v>
      </c>
      <c r="C1028" s="296" t="b">
        <f t="shared" si="15"/>
        <v>0</v>
      </c>
      <c r="D1028" s="7"/>
      <c r="E1028" s="287">
        <v>0</v>
      </c>
      <c r="F1028" s="287">
        <v>0</v>
      </c>
      <c r="G1028" s="287">
        <v>0</v>
      </c>
      <c r="H1028" s="287">
        <v>0</v>
      </c>
      <c r="I1028" s="287">
        <v>0</v>
      </c>
      <c r="J1028" s="287">
        <v>0</v>
      </c>
      <c r="K1028" s="287">
        <v>0</v>
      </c>
      <c r="L1028" s="287">
        <v>0</v>
      </c>
      <c r="M1028" s="287">
        <v>0</v>
      </c>
      <c r="N1028" s="288">
        <f>M1028*(1+Assumptions!$G$48)</f>
        <v>0</v>
      </c>
      <c r="O1028" s="288">
        <f>N1028*(1+Assumptions!$G$48)</f>
        <v>0</v>
      </c>
      <c r="P1028" s="288">
        <f>O1028*(1+Assumptions!$G$48)</f>
        <v>0</v>
      </c>
      <c r="Q1028" s="288">
        <f>P1028*(1+Assumptions!$G$48)</f>
        <v>0</v>
      </c>
      <c r="R1028" s="288">
        <f>Q1028*(1+Assumptions!$G$48)</f>
        <v>0</v>
      </c>
      <c r="S1028" s="288">
        <f>R1028*(1+Assumptions!$G$48)</f>
        <v>0</v>
      </c>
      <c r="T1028" s="288">
        <f>S1028*(1+Assumptions!$G$48)</f>
        <v>0</v>
      </c>
      <c r="U1028" s="288">
        <f>T1028*(1+Assumptions!$G$48)</f>
        <v>0</v>
      </c>
      <c r="V1028" s="288">
        <f>U1028*(1+Assumptions!$G$48)</f>
        <v>0</v>
      </c>
      <c r="W1028" s="288">
        <f>V1028*(1+Assumptions!$G$48)</f>
        <v>0</v>
      </c>
      <c r="X1028" s="288">
        <f>W1028*(1+Assumptions!$G$48)</f>
        <v>0</v>
      </c>
      <c r="Y1028" s="232"/>
      <c r="Z1028" s="232"/>
      <c r="AA1028" s="232"/>
      <c r="AB1028" s="232"/>
      <c r="AC1028" s="232"/>
      <c r="AD1028" s="232"/>
      <c r="AE1028" s="232"/>
      <c r="AF1028" s="232"/>
      <c r="AG1028" s="232"/>
      <c r="AH1028" s="232"/>
      <c r="AI1028" s="232"/>
      <c r="AJ1028" s="232"/>
      <c r="AK1028" s="232"/>
      <c r="AL1028" s="232"/>
      <c r="AM1028" s="232"/>
      <c r="AN1028" s="232"/>
      <c r="AO1028" s="232"/>
      <c r="AP1028" s="232"/>
      <c r="AQ1028" s="232"/>
      <c r="AR1028" s="232"/>
    </row>
    <row r="1029" spans="1:44" x14ac:dyDescent="0.2">
      <c r="A1029" s="232"/>
      <c r="B1029" s="295" t="s">
        <v>1339</v>
      </c>
      <c r="C1029" s="296" t="b">
        <f t="shared" si="15"/>
        <v>1</v>
      </c>
      <c r="D1029" s="7"/>
      <c r="E1029" s="287">
        <v>0</v>
      </c>
      <c r="F1029" s="287">
        <v>0</v>
      </c>
      <c r="G1029" s="287">
        <v>0</v>
      </c>
      <c r="H1029" s="287">
        <v>0</v>
      </c>
      <c r="I1029" s="287">
        <v>0</v>
      </c>
      <c r="J1029" s="287">
        <v>0</v>
      </c>
      <c r="K1029" s="287">
        <v>0</v>
      </c>
      <c r="L1029" s="287">
        <v>0</v>
      </c>
      <c r="M1029" s="287">
        <v>0</v>
      </c>
      <c r="N1029" s="288">
        <f>M1029*(1+Assumptions!$G$48)</f>
        <v>0</v>
      </c>
      <c r="O1029" s="288">
        <f>N1029*(1+Assumptions!$G$48)</f>
        <v>0</v>
      </c>
      <c r="P1029" s="288">
        <f>O1029*(1+Assumptions!$G$48)</f>
        <v>0</v>
      </c>
      <c r="Q1029" s="288">
        <f>P1029*(1+Assumptions!$G$48)</f>
        <v>0</v>
      </c>
      <c r="R1029" s="288">
        <f>Q1029*(1+Assumptions!$G$48)</f>
        <v>0</v>
      </c>
      <c r="S1029" s="288">
        <f>R1029*(1+Assumptions!$G$48)</f>
        <v>0</v>
      </c>
      <c r="T1029" s="288">
        <f>S1029*(1+Assumptions!$G$48)</f>
        <v>0</v>
      </c>
      <c r="U1029" s="288">
        <f>T1029*(1+Assumptions!$G$48)</f>
        <v>0</v>
      </c>
      <c r="V1029" s="288">
        <f>U1029*(1+Assumptions!$G$48)</f>
        <v>0</v>
      </c>
      <c r="W1029" s="288">
        <f>V1029*(1+Assumptions!$G$48)</f>
        <v>0</v>
      </c>
      <c r="X1029" s="288">
        <f>W1029*(1+Assumptions!$G$48)</f>
        <v>0</v>
      </c>
      <c r="Y1029" s="232"/>
      <c r="Z1029" s="232"/>
      <c r="AA1029" s="232"/>
      <c r="AB1029" s="232"/>
      <c r="AC1029" s="232"/>
      <c r="AD1029" s="232"/>
      <c r="AE1029" s="232"/>
      <c r="AF1029" s="232"/>
      <c r="AG1029" s="232"/>
      <c r="AH1029" s="232"/>
      <c r="AI1029" s="232"/>
      <c r="AJ1029" s="232"/>
      <c r="AK1029" s="232"/>
      <c r="AL1029" s="232"/>
      <c r="AM1029" s="232"/>
      <c r="AN1029" s="232"/>
      <c r="AO1029" s="232"/>
      <c r="AP1029" s="232"/>
      <c r="AQ1029" s="232"/>
      <c r="AR1029" s="232"/>
    </row>
    <row r="1030" spans="1:44" x14ac:dyDescent="0.2">
      <c r="A1030" s="232"/>
      <c r="B1030" s="295" t="s">
        <v>280</v>
      </c>
      <c r="C1030" s="296" t="b">
        <f t="shared" si="15"/>
        <v>0</v>
      </c>
      <c r="D1030" s="7"/>
      <c r="E1030" s="287">
        <v>0</v>
      </c>
      <c r="F1030" s="287">
        <v>0</v>
      </c>
      <c r="G1030" s="287">
        <v>0</v>
      </c>
      <c r="H1030" s="287">
        <v>0</v>
      </c>
      <c r="I1030" s="287">
        <v>0</v>
      </c>
      <c r="J1030" s="287">
        <v>0</v>
      </c>
      <c r="K1030" s="287">
        <v>0</v>
      </c>
      <c r="L1030" s="287">
        <v>0</v>
      </c>
      <c r="M1030" s="287">
        <v>0</v>
      </c>
      <c r="N1030" s="288">
        <f>M1030*(1+Assumptions!$G$48)</f>
        <v>0</v>
      </c>
      <c r="O1030" s="288">
        <f>N1030*(1+Assumptions!$G$48)</f>
        <v>0</v>
      </c>
      <c r="P1030" s="288">
        <f>O1030*(1+Assumptions!$G$48)</f>
        <v>0</v>
      </c>
      <c r="Q1030" s="288">
        <f>P1030*(1+Assumptions!$G$48)</f>
        <v>0</v>
      </c>
      <c r="R1030" s="288">
        <f>Q1030*(1+Assumptions!$G$48)</f>
        <v>0</v>
      </c>
      <c r="S1030" s="288">
        <f>R1030*(1+Assumptions!$G$48)</f>
        <v>0</v>
      </c>
      <c r="T1030" s="288">
        <f>S1030*(1+Assumptions!$G$48)</f>
        <v>0</v>
      </c>
      <c r="U1030" s="288">
        <f>T1030*(1+Assumptions!$G$48)</f>
        <v>0</v>
      </c>
      <c r="V1030" s="288">
        <f>U1030*(1+Assumptions!$G$48)</f>
        <v>0</v>
      </c>
      <c r="W1030" s="288">
        <f>V1030*(1+Assumptions!$G$48)</f>
        <v>0</v>
      </c>
      <c r="X1030" s="288">
        <f>W1030*(1+Assumptions!$G$48)</f>
        <v>0</v>
      </c>
      <c r="Y1030" s="232"/>
      <c r="Z1030" s="232"/>
      <c r="AA1030" s="232"/>
      <c r="AB1030" s="232"/>
      <c r="AC1030" s="232"/>
      <c r="AD1030" s="232"/>
      <c r="AE1030" s="232"/>
      <c r="AF1030" s="232"/>
      <c r="AG1030" s="232"/>
      <c r="AH1030" s="232"/>
      <c r="AI1030" s="232"/>
      <c r="AJ1030" s="232"/>
      <c r="AK1030" s="232"/>
      <c r="AL1030" s="232"/>
      <c r="AM1030" s="232"/>
      <c r="AN1030" s="232"/>
      <c r="AO1030" s="232"/>
      <c r="AP1030" s="232"/>
      <c r="AQ1030" s="232"/>
      <c r="AR1030" s="232"/>
    </row>
    <row r="1031" spans="1:44" x14ac:dyDescent="0.2">
      <c r="A1031" s="232"/>
      <c r="B1031" s="295" t="s">
        <v>1340</v>
      </c>
      <c r="C1031" s="296" t="b">
        <f t="shared" si="15"/>
        <v>1</v>
      </c>
      <c r="D1031" s="7"/>
      <c r="E1031" s="287">
        <v>0</v>
      </c>
      <c r="F1031" s="287">
        <v>0</v>
      </c>
      <c r="G1031" s="287">
        <v>0</v>
      </c>
      <c r="H1031" s="287">
        <v>0</v>
      </c>
      <c r="I1031" s="287">
        <v>0</v>
      </c>
      <c r="J1031" s="287">
        <v>0</v>
      </c>
      <c r="K1031" s="287">
        <v>0</v>
      </c>
      <c r="L1031" s="287">
        <v>0</v>
      </c>
      <c r="M1031" s="287">
        <v>0</v>
      </c>
      <c r="N1031" s="288">
        <f>M1031*(1+Assumptions!$G$48)</f>
        <v>0</v>
      </c>
      <c r="O1031" s="288">
        <f>N1031*(1+Assumptions!$G$48)</f>
        <v>0</v>
      </c>
      <c r="P1031" s="288">
        <f>O1031*(1+Assumptions!$G$48)</f>
        <v>0</v>
      </c>
      <c r="Q1031" s="288">
        <f>P1031*(1+Assumptions!$G$48)</f>
        <v>0</v>
      </c>
      <c r="R1031" s="288">
        <f>Q1031*(1+Assumptions!$G$48)</f>
        <v>0</v>
      </c>
      <c r="S1031" s="288">
        <f>R1031*(1+Assumptions!$G$48)</f>
        <v>0</v>
      </c>
      <c r="T1031" s="288">
        <f>S1031*(1+Assumptions!$G$48)</f>
        <v>0</v>
      </c>
      <c r="U1031" s="288">
        <f>T1031*(1+Assumptions!$G$48)</f>
        <v>0</v>
      </c>
      <c r="V1031" s="288">
        <f>U1031*(1+Assumptions!$G$48)</f>
        <v>0</v>
      </c>
      <c r="W1031" s="288">
        <f>V1031*(1+Assumptions!$G$48)</f>
        <v>0</v>
      </c>
      <c r="X1031" s="288">
        <f>W1031*(1+Assumptions!$G$48)</f>
        <v>0</v>
      </c>
      <c r="Y1031" s="232"/>
      <c r="Z1031" s="232"/>
      <c r="AA1031" s="232"/>
      <c r="AB1031" s="232"/>
      <c r="AC1031" s="232"/>
      <c r="AD1031" s="232"/>
      <c r="AE1031" s="232"/>
      <c r="AF1031" s="232"/>
      <c r="AG1031" s="232"/>
      <c r="AH1031" s="232"/>
      <c r="AI1031" s="232"/>
      <c r="AJ1031" s="232"/>
      <c r="AK1031" s="232"/>
      <c r="AL1031" s="232"/>
      <c r="AM1031" s="232"/>
      <c r="AN1031" s="232"/>
      <c r="AO1031" s="232"/>
      <c r="AP1031" s="232"/>
      <c r="AQ1031" s="232"/>
      <c r="AR1031" s="232"/>
    </row>
    <row r="1032" spans="1:44" x14ac:dyDescent="0.2">
      <c r="A1032" s="232"/>
      <c r="B1032" s="295" t="s">
        <v>282</v>
      </c>
      <c r="C1032" s="296" t="b">
        <f t="shared" si="15"/>
        <v>0</v>
      </c>
      <c r="D1032" s="7"/>
      <c r="E1032" s="287">
        <v>0</v>
      </c>
      <c r="F1032" s="287">
        <v>0</v>
      </c>
      <c r="G1032" s="287">
        <v>0</v>
      </c>
      <c r="H1032" s="287">
        <v>0</v>
      </c>
      <c r="I1032" s="287">
        <v>0</v>
      </c>
      <c r="J1032" s="287">
        <v>0</v>
      </c>
      <c r="K1032" s="287">
        <v>0</v>
      </c>
      <c r="L1032" s="287">
        <v>0</v>
      </c>
      <c r="M1032" s="287">
        <v>0</v>
      </c>
      <c r="N1032" s="288">
        <f>M1032*(1+Assumptions!$G$48)</f>
        <v>0</v>
      </c>
      <c r="O1032" s="288">
        <f>N1032*(1+Assumptions!$G$48)</f>
        <v>0</v>
      </c>
      <c r="P1032" s="288">
        <f>O1032*(1+Assumptions!$G$48)</f>
        <v>0</v>
      </c>
      <c r="Q1032" s="288">
        <f>P1032*(1+Assumptions!$G$48)</f>
        <v>0</v>
      </c>
      <c r="R1032" s="288">
        <f>Q1032*(1+Assumptions!$G$48)</f>
        <v>0</v>
      </c>
      <c r="S1032" s="288">
        <f>R1032*(1+Assumptions!$G$48)</f>
        <v>0</v>
      </c>
      <c r="T1032" s="288">
        <f>S1032*(1+Assumptions!$G$48)</f>
        <v>0</v>
      </c>
      <c r="U1032" s="288">
        <f>T1032*(1+Assumptions!$G$48)</f>
        <v>0</v>
      </c>
      <c r="V1032" s="288">
        <f>U1032*(1+Assumptions!$G$48)</f>
        <v>0</v>
      </c>
      <c r="W1032" s="288">
        <f>V1032*(1+Assumptions!$G$48)</f>
        <v>0</v>
      </c>
      <c r="X1032" s="288">
        <f>W1032*(1+Assumptions!$G$48)</f>
        <v>0</v>
      </c>
      <c r="Y1032" s="232"/>
      <c r="Z1032" s="232"/>
      <c r="AA1032" s="232"/>
      <c r="AB1032" s="232"/>
      <c r="AC1032" s="232"/>
      <c r="AD1032" s="232"/>
      <c r="AE1032" s="232"/>
      <c r="AF1032" s="232"/>
      <c r="AG1032" s="232"/>
      <c r="AH1032" s="232"/>
      <c r="AI1032" s="232"/>
      <c r="AJ1032" s="232"/>
      <c r="AK1032" s="232"/>
      <c r="AL1032" s="232"/>
      <c r="AM1032" s="232"/>
      <c r="AN1032" s="232"/>
      <c r="AO1032" s="232"/>
      <c r="AP1032" s="232"/>
      <c r="AQ1032" s="232"/>
      <c r="AR1032" s="232"/>
    </row>
    <row r="1033" spans="1:44" x14ac:dyDescent="0.2">
      <c r="A1033" s="232"/>
      <c r="B1033" s="295" t="s">
        <v>1341</v>
      </c>
      <c r="C1033" s="296" t="b">
        <f t="shared" si="15"/>
        <v>1</v>
      </c>
      <c r="D1033" s="7"/>
      <c r="E1033" s="287">
        <v>0</v>
      </c>
      <c r="F1033" s="287">
        <v>0</v>
      </c>
      <c r="G1033" s="287">
        <v>0</v>
      </c>
      <c r="H1033" s="287">
        <v>0</v>
      </c>
      <c r="I1033" s="287">
        <v>0</v>
      </c>
      <c r="J1033" s="287">
        <v>0</v>
      </c>
      <c r="K1033" s="287">
        <v>0</v>
      </c>
      <c r="L1033" s="287">
        <v>0</v>
      </c>
      <c r="M1033" s="287">
        <v>0</v>
      </c>
      <c r="N1033" s="288">
        <f>M1033*(1+Assumptions!$G$48)</f>
        <v>0</v>
      </c>
      <c r="O1033" s="288">
        <f>N1033*(1+Assumptions!$G$48)</f>
        <v>0</v>
      </c>
      <c r="P1033" s="288">
        <f>O1033*(1+Assumptions!$G$48)</f>
        <v>0</v>
      </c>
      <c r="Q1033" s="288">
        <f>P1033*(1+Assumptions!$G$48)</f>
        <v>0</v>
      </c>
      <c r="R1033" s="288">
        <f>Q1033*(1+Assumptions!$G$48)</f>
        <v>0</v>
      </c>
      <c r="S1033" s="288">
        <f>R1033*(1+Assumptions!$G$48)</f>
        <v>0</v>
      </c>
      <c r="T1033" s="288">
        <f>S1033*(1+Assumptions!$G$48)</f>
        <v>0</v>
      </c>
      <c r="U1033" s="288">
        <f>T1033*(1+Assumptions!$G$48)</f>
        <v>0</v>
      </c>
      <c r="V1033" s="288">
        <f>U1033*(1+Assumptions!$G$48)</f>
        <v>0</v>
      </c>
      <c r="W1033" s="288">
        <f>V1033*(1+Assumptions!$G$48)</f>
        <v>0</v>
      </c>
      <c r="X1033" s="288">
        <f>W1033*(1+Assumptions!$G$48)</f>
        <v>0</v>
      </c>
      <c r="Y1033" s="232"/>
      <c r="Z1033" s="232"/>
      <c r="AA1033" s="232"/>
      <c r="AB1033" s="232"/>
      <c r="AC1033" s="232"/>
      <c r="AD1033" s="232"/>
      <c r="AE1033" s="232"/>
      <c r="AF1033" s="232"/>
      <c r="AG1033" s="232"/>
      <c r="AH1033" s="232"/>
      <c r="AI1033" s="232"/>
      <c r="AJ1033" s="232"/>
      <c r="AK1033" s="232"/>
      <c r="AL1033" s="232"/>
      <c r="AM1033" s="232"/>
      <c r="AN1033" s="232"/>
      <c r="AO1033" s="232"/>
      <c r="AP1033" s="232"/>
      <c r="AQ1033" s="232"/>
      <c r="AR1033" s="232"/>
    </row>
    <row r="1034" spans="1:44" x14ac:dyDescent="0.2">
      <c r="A1034" s="232"/>
      <c r="B1034" s="295" t="s">
        <v>278</v>
      </c>
      <c r="C1034" s="296" t="b">
        <f t="shared" ref="C1034:C1040" si="16">MID(B1034,3,2)="TS"</f>
        <v>0</v>
      </c>
      <c r="D1034" s="7"/>
      <c r="E1034" s="287">
        <v>0</v>
      </c>
      <c r="F1034" s="287">
        <v>0</v>
      </c>
      <c r="G1034" s="287">
        <v>0</v>
      </c>
      <c r="H1034" s="287">
        <v>0</v>
      </c>
      <c r="I1034" s="287">
        <v>0</v>
      </c>
      <c r="J1034" s="287">
        <v>0</v>
      </c>
      <c r="K1034" s="287">
        <v>0</v>
      </c>
      <c r="L1034" s="287">
        <v>0</v>
      </c>
      <c r="M1034" s="287">
        <v>0</v>
      </c>
      <c r="N1034" s="288">
        <f>M1034*(1+Assumptions!$G$48)</f>
        <v>0</v>
      </c>
      <c r="O1034" s="288">
        <f>N1034*(1+Assumptions!$G$48)</f>
        <v>0</v>
      </c>
      <c r="P1034" s="288">
        <f>O1034*(1+Assumptions!$G$48)</f>
        <v>0</v>
      </c>
      <c r="Q1034" s="288">
        <f>P1034*(1+Assumptions!$G$48)</f>
        <v>0</v>
      </c>
      <c r="R1034" s="288">
        <f>Q1034*(1+Assumptions!$G$48)</f>
        <v>0</v>
      </c>
      <c r="S1034" s="288">
        <f>R1034*(1+Assumptions!$G$48)</f>
        <v>0</v>
      </c>
      <c r="T1034" s="288">
        <f>S1034*(1+Assumptions!$G$48)</f>
        <v>0</v>
      </c>
      <c r="U1034" s="288">
        <f>T1034*(1+Assumptions!$G$48)</f>
        <v>0</v>
      </c>
      <c r="V1034" s="288">
        <f>U1034*(1+Assumptions!$G$48)</f>
        <v>0</v>
      </c>
      <c r="W1034" s="288">
        <f>V1034*(1+Assumptions!$G$48)</f>
        <v>0</v>
      </c>
      <c r="X1034" s="288">
        <f>W1034*(1+Assumptions!$G$48)</f>
        <v>0</v>
      </c>
      <c r="Y1034" s="232"/>
      <c r="Z1034" s="232"/>
      <c r="AA1034" s="232"/>
      <c r="AB1034" s="232"/>
      <c r="AC1034" s="232"/>
      <c r="AD1034" s="232"/>
      <c r="AE1034" s="232"/>
      <c r="AF1034" s="232"/>
      <c r="AG1034" s="232"/>
      <c r="AH1034" s="232"/>
      <c r="AI1034" s="232"/>
      <c r="AJ1034" s="232"/>
      <c r="AK1034" s="232"/>
      <c r="AL1034" s="232"/>
      <c r="AM1034" s="232"/>
      <c r="AN1034" s="232"/>
      <c r="AO1034" s="232"/>
      <c r="AP1034" s="232"/>
      <c r="AQ1034" s="232"/>
      <c r="AR1034" s="232"/>
    </row>
    <row r="1035" spans="1:44" x14ac:dyDescent="0.2">
      <c r="A1035" s="232"/>
      <c r="B1035" s="295" t="s">
        <v>1342</v>
      </c>
      <c r="C1035" s="296" t="b">
        <f t="shared" si="16"/>
        <v>1</v>
      </c>
      <c r="D1035" s="7"/>
      <c r="E1035" s="287">
        <v>0</v>
      </c>
      <c r="F1035" s="287">
        <v>0</v>
      </c>
      <c r="G1035" s="287">
        <v>0</v>
      </c>
      <c r="H1035" s="287">
        <v>0</v>
      </c>
      <c r="I1035" s="287">
        <v>0</v>
      </c>
      <c r="J1035" s="287">
        <v>0</v>
      </c>
      <c r="K1035" s="287">
        <v>0</v>
      </c>
      <c r="L1035" s="287">
        <v>0</v>
      </c>
      <c r="M1035" s="287">
        <v>0</v>
      </c>
      <c r="N1035" s="288">
        <f>M1035*(1+Assumptions!$G$48)</f>
        <v>0</v>
      </c>
      <c r="O1035" s="288">
        <f>N1035*(1+Assumptions!$G$48)</f>
        <v>0</v>
      </c>
      <c r="P1035" s="288">
        <f>O1035*(1+Assumptions!$G$48)</f>
        <v>0</v>
      </c>
      <c r="Q1035" s="288">
        <f>P1035*(1+Assumptions!$G$48)</f>
        <v>0</v>
      </c>
      <c r="R1035" s="288">
        <f>Q1035*(1+Assumptions!$G$48)</f>
        <v>0</v>
      </c>
      <c r="S1035" s="288">
        <f>R1035*(1+Assumptions!$G$48)</f>
        <v>0</v>
      </c>
      <c r="T1035" s="288">
        <f>S1035*(1+Assumptions!$G$48)</f>
        <v>0</v>
      </c>
      <c r="U1035" s="288">
        <f>T1035*(1+Assumptions!$G$48)</f>
        <v>0</v>
      </c>
      <c r="V1035" s="288">
        <f>U1035*(1+Assumptions!$G$48)</f>
        <v>0</v>
      </c>
      <c r="W1035" s="288">
        <f>V1035*(1+Assumptions!$G$48)</f>
        <v>0</v>
      </c>
      <c r="X1035" s="288">
        <f>W1035*(1+Assumptions!$G$48)</f>
        <v>0</v>
      </c>
      <c r="Y1035" s="232"/>
      <c r="Z1035" s="232"/>
      <c r="AA1035" s="232"/>
      <c r="AB1035" s="232"/>
      <c r="AC1035" s="232"/>
      <c r="AD1035" s="232"/>
      <c r="AE1035" s="232"/>
      <c r="AF1035" s="232"/>
      <c r="AG1035" s="232"/>
      <c r="AH1035" s="232"/>
      <c r="AI1035" s="232"/>
      <c r="AJ1035" s="232"/>
      <c r="AK1035" s="232"/>
      <c r="AL1035" s="232"/>
      <c r="AM1035" s="232"/>
      <c r="AN1035" s="232"/>
      <c r="AO1035" s="232"/>
      <c r="AP1035" s="232"/>
      <c r="AQ1035" s="232"/>
      <c r="AR1035" s="232"/>
    </row>
    <row r="1036" spans="1:44" x14ac:dyDescent="0.2">
      <c r="A1036" s="232"/>
      <c r="B1036" s="295" t="s">
        <v>1377</v>
      </c>
      <c r="C1036" s="296" t="b">
        <f t="shared" si="16"/>
        <v>0</v>
      </c>
      <c r="D1036" s="7"/>
      <c r="E1036" s="287">
        <v>0</v>
      </c>
      <c r="F1036" s="287">
        <v>0</v>
      </c>
      <c r="G1036" s="287">
        <v>0</v>
      </c>
      <c r="H1036" s="287">
        <v>0</v>
      </c>
      <c r="I1036" s="287">
        <v>0</v>
      </c>
      <c r="J1036" s="287">
        <v>0</v>
      </c>
      <c r="K1036" s="287">
        <v>0</v>
      </c>
      <c r="L1036" s="287">
        <v>0</v>
      </c>
      <c r="M1036" s="287">
        <v>0</v>
      </c>
      <c r="N1036" s="288">
        <f>M1036*(1+Assumptions!$G$48)</f>
        <v>0</v>
      </c>
      <c r="O1036" s="288">
        <f>N1036*(1+Assumptions!$G$48)</f>
        <v>0</v>
      </c>
      <c r="P1036" s="288">
        <f>O1036*(1+Assumptions!$G$48)</f>
        <v>0</v>
      </c>
      <c r="Q1036" s="288">
        <f>P1036*(1+Assumptions!$G$48)</f>
        <v>0</v>
      </c>
      <c r="R1036" s="288">
        <f>Q1036*(1+Assumptions!$G$48)</f>
        <v>0</v>
      </c>
      <c r="S1036" s="288">
        <f>R1036*(1+Assumptions!$G$48)</f>
        <v>0</v>
      </c>
      <c r="T1036" s="288">
        <f>S1036*(1+Assumptions!$G$48)</f>
        <v>0</v>
      </c>
      <c r="U1036" s="288">
        <f>T1036*(1+Assumptions!$G$48)</f>
        <v>0</v>
      </c>
      <c r="V1036" s="288">
        <f>U1036*(1+Assumptions!$G$48)</f>
        <v>0</v>
      </c>
      <c r="W1036" s="288">
        <f>V1036*(1+Assumptions!$G$48)</f>
        <v>0</v>
      </c>
      <c r="X1036" s="288">
        <f>W1036*(1+Assumptions!$G$48)</f>
        <v>0</v>
      </c>
      <c r="Y1036" s="232"/>
      <c r="Z1036" s="232"/>
      <c r="AA1036" s="232"/>
      <c r="AB1036" s="232"/>
      <c r="AC1036" s="232"/>
      <c r="AD1036" s="232"/>
      <c r="AE1036" s="232"/>
      <c r="AF1036" s="232"/>
      <c r="AG1036" s="232"/>
      <c r="AH1036" s="232"/>
      <c r="AI1036" s="232"/>
      <c r="AJ1036" s="232"/>
      <c r="AK1036" s="232"/>
      <c r="AL1036" s="232"/>
      <c r="AM1036" s="232"/>
      <c r="AN1036" s="232"/>
      <c r="AO1036" s="232"/>
      <c r="AP1036" s="232"/>
      <c r="AQ1036" s="232"/>
      <c r="AR1036" s="232"/>
    </row>
    <row r="1037" spans="1:44" x14ac:dyDescent="0.2">
      <c r="A1037" s="232"/>
      <c r="B1037" s="295" t="s">
        <v>296</v>
      </c>
      <c r="C1037" s="296" t="b">
        <f t="shared" si="16"/>
        <v>0</v>
      </c>
      <c r="D1037" s="7"/>
      <c r="E1037" s="287">
        <v>25.013999999999999</v>
      </c>
      <c r="F1037" s="287">
        <v>25.255999999999997</v>
      </c>
      <c r="G1037" s="287">
        <v>25.701000000000001</v>
      </c>
      <c r="H1037" s="287">
        <v>26.018999999999998</v>
      </c>
      <c r="I1037" s="287">
        <v>26.042000000000002</v>
      </c>
      <c r="J1037" s="287">
        <v>26.138999999999999</v>
      </c>
      <c r="K1037" s="287">
        <v>26.600999999999999</v>
      </c>
      <c r="L1037" s="287">
        <v>27.201999999999998</v>
      </c>
      <c r="M1037" s="287">
        <v>27.222999999999999</v>
      </c>
      <c r="N1037" s="288">
        <f>M1037*(1+Assumptions!$G$48)</f>
        <v>27.222999999999999</v>
      </c>
      <c r="O1037" s="288">
        <f>N1037*(1+Assumptions!$G$48)</f>
        <v>27.222999999999999</v>
      </c>
      <c r="P1037" s="288">
        <f>O1037*(1+Assumptions!$G$48)</f>
        <v>27.222999999999999</v>
      </c>
      <c r="Q1037" s="288">
        <f>P1037*(1+Assumptions!$G$48)</f>
        <v>27.222999999999999</v>
      </c>
      <c r="R1037" s="288">
        <f>Q1037*(1+Assumptions!$G$48)</f>
        <v>27.222999999999999</v>
      </c>
      <c r="S1037" s="288">
        <f>R1037*(1+Assumptions!$G$48)</f>
        <v>27.222999999999999</v>
      </c>
      <c r="T1037" s="288">
        <f>S1037*(1+Assumptions!$G$48)</f>
        <v>27.222999999999999</v>
      </c>
      <c r="U1037" s="288">
        <f>T1037*(1+Assumptions!$G$48)</f>
        <v>27.222999999999999</v>
      </c>
      <c r="V1037" s="288">
        <f>U1037*(1+Assumptions!$G$48)</f>
        <v>27.222999999999999</v>
      </c>
      <c r="W1037" s="288">
        <f>V1037*(1+Assumptions!$G$48)</f>
        <v>27.222999999999999</v>
      </c>
      <c r="X1037" s="288">
        <f>W1037*(1+Assumptions!$G$48)</f>
        <v>27.222999999999999</v>
      </c>
      <c r="Y1037" s="232"/>
      <c r="Z1037" s="232"/>
      <c r="AA1037" s="232"/>
      <c r="AB1037" s="232"/>
      <c r="AC1037" s="232"/>
      <c r="AD1037" s="232"/>
      <c r="AE1037" s="232"/>
      <c r="AF1037" s="232"/>
      <c r="AG1037" s="232"/>
      <c r="AH1037" s="232"/>
      <c r="AI1037" s="232"/>
      <c r="AJ1037" s="232"/>
      <c r="AK1037" s="232"/>
      <c r="AL1037" s="232"/>
      <c r="AM1037" s="232"/>
      <c r="AN1037" s="232"/>
      <c r="AO1037" s="232"/>
      <c r="AP1037" s="232"/>
      <c r="AQ1037" s="232"/>
      <c r="AR1037" s="232"/>
    </row>
    <row r="1038" spans="1:44" x14ac:dyDescent="0.2">
      <c r="A1038" s="232"/>
      <c r="B1038" s="295" t="s">
        <v>1343</v>
      </c>
      <c r="C1038" s="296" t="b">
        <f t="shared" si="16"/>
        <v>0</v>
      </c>
      <c r="D1038" s="7"/>
      <c r="E1038" s="287">
        <v>25.013999999999999</v>
      </c>
      <c r="F1038" s="287">
        <v>25.255999999999997</v>
      </c>
      <c r="G1038" s="287">
        <v>25.701000000000001</v>
      </c>
      <c r="H1038" s="287">
        <v>26.018999999999998</v>
      </c>
      <c r="I1038" s="287">
        <v>26.042000000000002</v>
      </c>
      <c r="J1038" s="287">
        <v>26.138999999999999</v>
      </c>
      <c r="K1038" s="287">
        <v>26.600999999999999</v>
      </c>
      <c r="L1038" s="287">
        <v>27.201999999999998</v>
      </c>
      <c r="M1038" s="287">
        <v>27.222999999999999</v>
      </c>
      <c r="N1038" s="288">
        <f>M1038*(1+Assumptions!$G$48)</f>
        <v>27.222999999999999</v>
      </c>
      <c r="O1038" s="288">
        <f>N1038*(1+Assumptions!$G$48)</f>
        <v>27.222999999999999</v>
      </c>
      <c r="P1038" s="288">
        <f>O1038*(1+Assumptions!$G$48)</f>
        <v>27.222999999999999</v>
      </c>
      <c r="Q1038" s="288">
        <f>P1038*(1+Assumptions!$G$48)</f>
        <v>27.222999999999999</v>
      </c>
      <c r="R1038" s="288">
        <f>Q1038*(1+Assumptions!$G$48)</f>
        <v>27.222999999999999</v>
      </c>
      <c r="S1038" s="288">
        <f>R1038*(1+Assumptions!$G$48)</f>
        <v>27.222999999999999</v>
      </c>
      <c r="T1038" s="288">
        <f>S1038*(1+Assumptions!$G$48)</f>
        <v>27.222999999999999</v>
      </c>
      <c r="U1038" s="288">
        <f>T1038*(1+Assumptions!$G$48)</f>
        <v>27.222999999999999</v>
      </c>
      <c r="V1038" s="288">
        <f>U1038*(1+Assumptions!$G$48)</f>
        <v>27.222999999999999</v>
      </c>
      <c r="W1038" s="288">
        <f>V1038*(1+Assumptions!$G$48)</f>
        <v>27.222999999999999</v>
      </c>
      <c r="X1038" s="288">
        <f>W1038*(1+Assumptions!$G$48)</f>
        <v>27.222999999999999</v>
      </c>
      <c r="Y1038" s="232"/>
      <c r="Z1038" s="232"/>
      <c r="AA1038" s="232"/>
      <c r="AB1038" s="232"/>
      <c r="AC1038" s="232"/>
      <c r="AD1038" s="232"/>
      <c r="AE1038" s="232"/>
      <c r="AF1038" s="232"/>
      <c r="AG1038" s="232"/>
      <c r="AH1038" s="232"/>
      <c r="AI1038" s="232"/>
      <c r="AJ1038" s="232"/>
      <c r="AK1038" s="232"/>
      <c r="AL1038" s="232"/>
      <c r="AM1038" s="232"/>
      <c r="AN1038" s="232"/>
      <c r="AO1038" s="232"/>
      <c r="AP1038" s="232"/>
      <c r="AQ1038" s="232"/>
      <c r="AR1038" s="232"/>
    </row>
    <row r="1039" spans="1:44" x14ac:dyDescent="0.2">
      <c r="A1039" s="232"/>
      <c r="B1039" s="295" t="s">
        <v>281</v>
      </c>
      <c r="C1039" s="296" t="b">
        <f t="shared" si="16"/>
        <v>0</v>
      </c>
      <c r="D1039" s="7"/>
      <c r="E1039" s="287">
        <v>0</v>
      </c>
      <c r="F1039" s="287">
        <v>0</v>
      </c>
      <c r="G1039" s="287">
        <v>0</v>
      </c>
      <c r="H1039" s="287">
        <v>0</v>
      </c>
      <c r="I1039" s="287">
        <v>0</v>
      </c>
      <c r="J1039" s="287">
        <v>0</v>
      </c>
      <c r="K1039" s="287">
        <v>0</v>
      </c>
      <c r="L1039" s="287">
        <v>0</v>
      </c>
      <c r="M1039" s="287">
        <v>0</v>
      </c>
      <c r="N1039" s="288">
        <f>M1039*(1+Assumptions!$G$48)</f>
        <v>0</v>
      </c>
      <c r="O1039" s="288">
        <f>N1039*(1+Assumptions!$G$48)</f>
        <v>0</v>
      </c>
      <c r="P1039" s="288">
        <f>O1039*(1+Assumptions!$G$48)</f>
        <v>0</v>
      </c>
      <c r="Q1039" s="288">
        <f>P1039*(1+Assumptions!$G$48)</f>
        <v>0</v>
      </c>
      <c r="R1039" s="288">
        <f>Q1039*(1+Assumptions!$G$48)</f>
        <v>0</v>
      </c>
      <c r="S1039" s="288">
        <f>R1039*(1+Assumptions!$G$48)</f>
        <v>0</v>
      </c>
      <c r="T1039" s="288">
        <f>S1039*(1+Assumptions!$G$48)</f>
        <v>0</v>
      </c>
      <c r="U1039" s="288">
        <f>T1039*(1+Assumptions!$G$48)</f>
        <v>0</v>
      </c>
      <c r="V1039" s="288">
        <f>U1039*(1+Assumptions!$G$48)</f>
        <v>0</v>
      </c>
      <c r="W1039" s="288">
        <f>V1039*(1+Assumptions!$G$48)</f>
        <v>0</v>
      </c>
      <c r="X1039" s="288">
        <f>W1039*(1+Assumptions!$G$48)</f>
        <v>0</v>
      </c>
      <c r="Y1039" s="232"/>
      <c r="Z1039" s="232"/>
      <c r="AA1039" s="232"/>
      <c r="AB1039" s="232"/>
      <c r="AC1039" s="232"/>
      <c r="AD1039" s="232"/>
      <c r="AE1039" s="232"/>
      <c r="AF1039" s="232"/>
      <c r="AG1039" s="232"/>
      <c r="AH1039" s="232"/>
      <c r="AI1039" s="232"/>
      <c r="AJ1039" s="232"/>
      <c r="AK1039" s="232"/>
      <c r="AL1039" s="232"/>
      <c r="AM1039" s="232"/>
      <c r="AN1039" s="232"/>
      <c r="AO1039" s="232"/>
      <c r="AP1039" s="232"/>
      <c r="AQ1039" s="232"/>
      <c r="AR1039" s="232"/>
    </row>
    <row r="1040" spans="1:44" x14ac:dyDescent="0.2">
      <c r="A1040" s="232"/>
      <c r="B1040" s="295" t="s">
        <v>1338</v>
      </c>
      <c r="C1040" s="296" t="b">
        <f t="shared" si="16"/>
        <v>0</v>
      </c>
      <c r="D1040" s="7"/>
      <c r="E1040" s="287">
        <v>0</v>
      </c>
      <c r="F1040" s="287">
        <v>0</v>
      </c>
      <c r="G1040" s="287">
        <v>0</v>
      </c>
      <c r="H1040" s="287">
        <v>0</v>
      </c>
      <c r="I1040" s="287">
        <v>0</v>
      </c>
      <c r="J1040" s="287">
        <v>0</v>
      </c>
      <c r="K1040" s="287">
        <v>0</v>
      </c>
      <c r="L1040" s="287">
        <v>0</v>
      </c>
      <c r="M1040" s="287">
        <v>0</v>
      </c>
      <c r="N1040" s="288">
        <f>M1040*(1+Assumptions!$G$48)</f>
        <v>0</v>
      </c>
      <c r="O1040" s="288">
        <f>N1040*(1+Assumptions!$G$48)</f>
        <v>0</v>
      </c>
      <c r="P1040" s="288">
        <f>O1040*(1+Assumptions!$G$48)</f>
        <v>0</v>
      </c>
      <c r="Q1040" s="288">
        <f>P1040*(1+Assumptions!$G$48)</f>
        <v>0</v>
      </c>
      <c r="R1040" s="288">
        <f>Q1040*(1+Assumptions!$G$48)</f>
        <v>0</v>
      </c>
      <c r="S1040" s="288">
        <f>R1040*(1+Assumptions!$G$48)</f>
        <v>0</v>
      </c>
      <c r="T1040" s="288">
        <f>S1040*(1+Assumptions!$G$48)</f>
        <v>0</v>
      </c>
      <c r="U1040" s="288">
        <f>T1040*(1+Assumptions!$G$48)</f>
        <v>0</v>
      </c>
      <c r="V1040" s="288">
        <f>U1040*(1+Assumptions!$G$48)</f>
        <v>0</v>
      </c>
      <c r="W1040" s="288">
        <f>V1040*(1+Assumptions!$G$48)</f>
        <v>0</v>
      </c>
      <c r="X1040" s="288">
        <f>W1040*(1+Assumptions!$G$48)</f>
        <v>0</v>
      </c>
      <c r="Y1040" s="232"/>
      <c r="Z1040" s="232"/>
      <c r="AA1040" s="232"/>
      <c r="AB1040" s="232"/>
      <c r="AC1040" s="232"/>
      <c r="AD1040" s="232"/>
      <c r="AE1040" s="232"/>
      <c r="AF1040" s="232"/>
      <c r="AG1040" s="232"/>
      <c r="AH1040" s="232"/>
      <c r="AI1040" s="232"/>
      <c r="AJ1040" s="232"/>
      <c r="AK1040" s="232"/>
      <c r="AL1040" s="232"/>
      <c r="AM1040" s="232"/>
      <c r="AN1040" s="232"/>
      <c r="AO1040" s="232"/>
      <c r="AP1040" s="232"/>
      <c r="AQ1040" s="232"/>
      <c r="AR1040" s="232"/>
    </row>
    <row r="1041" spans="1:44" x14ac:dyDescent="0.2">
      <c r="A1041" s="232"/>
      <c r="B1041" s="232"/>
      <c r="C1041" s="232"/>
      <c r="D1041" s="232"/>
      <c r="E1041" s="289"/>
      <c r="F1041" s="289"/>
      <c r="G1041" s="289"/>
      <c r="H1041" s="289"/>
      <c r="I1041" s="232"/>
      <c r="J1041" s="232"/>
      <c r="K1041" s="232"/>
      <c r="L1041" s="232"/>
      <c r="M1041" s="232"/>
      <c r="N1041" s="232"/>
      <c r="O1041" s="232"/>
      <c r="P1041" s="232"/>
      <c r="Q1041" s="232"/>
      <c r="R1041" s="232"/>
      <c r="S1041" s="232"/>
      <c r="T1041" s="232"/>
      <c r="U1041" s="232"/>
      <c r="V1041" s="232"/>
      <c r="W1041" s="232"/>
      <c r="X1041" s="232"/>
      <c r="Y1041" s="232"/>
      <c r="Z1041" s="232"/>
      <c r="AA1041" s="232"/>
      <c r="AB1041" s="232"/>
      <c r="AC1041" s="232"/>
      <c r="AD1041" s="232"/>
      <c r="AE1041" s="232"/>
      <c r="AF1041" s="232"/>
      <c r="AG1041" s="232"/>
      <c r="AH1041" s="232"/>
      <c r="AI1041" s="232"/>
      <c r="AJ1041" s="232"/>
      <c r="AK1041" s="232"/>
      <c r="AL1041" s="232"/>
      <c r="AM1041" s="232"/>
      <c r="AN1041" s="232"/>
      <c r="AO1041" s="232"/>
      <c r="AP1041" s="232"/>
      <c r="AQ1041" s="232"/>
      <c r="AR1041" s="232"/>
    </row>
    <row r="1042" spans="1:44" x14ac:dyDescent="0.2">
      <c r="A1042" s="232"/>
      <c r="B1042" s="232"/>
      <c r="C1042" s="232"/>
      <c r="D1042" s="232"/>
      <c r="E1042" s="289"/>
      <c r="F1042" s="289"/>
      <c r="G1042" s="289"/>
      <c r="H1042" s="289"/>
      <c r="I1042" s="232"/>
      <c r="J1042" s="232"/>
      <c r="K1042" s="232"/>
      <c r="L1042" s="232"/>
      <c r="M1042" s="232"/>
      <c r="N1042" s="232"/>
      <c r="O1042" s="232"/>
      <c r="P1042" s="232"/>
      <c r="Q1042" s="232"/>
      <c r="R1042" s="232"/>
      <c r="S1042" s="232"/>
      <c r="T1042" s="232"/>
      <c r="U1042" s="232"/>
      <c r="V1042" s="232"/>
      <c r="W1042" s="232"/>
      <c r="X1042" s="232"/>
      <c r="Y1042" s="232"/>
      <c r="Z1042" s="232"/>
      <c r="AA1042" s="232"/>
      <c r="AB1042" s="232"/>
      <c r="AC1042" s="232"/>
      <c r="AD1042" s="232"/>
      <c r="AE1042" s="232"/>
      <c r="AF1042" s="232"/>
      <c r="AG1042" s="232"/>
      <c r="AH1042" s="232"/>
      <c r="AI1042" s="232"/>
      <c r="AJ1042" s="232"/>
      <c r="AK1042" s="232"/>
      <c r="AL1042" s="232"/>
      <c r="AM1042" s="232"/>
      <c r="AN1042" s="232"/>
      <c r="AO1042" s="232"/>
      <c r="AP1042" s="232"/>
      <c r="AQ1042" s="232"/>
      <c r="AR1042" s="232"/>
    </row>
    <row r="1043" spans="1:44" x14ac:dyDescent="0.2">
      <c r="A1043" s="232"/>
      <c r="B1043" s="232"/>
      <c r="C1043" s="232"/>
      <c r="D1043" s="232"/>
      <c r="E1043" s="289"/>
      <c r="F1043" s="289"/>
      <c r="G1043" s="289"/>
      <c r="H1043" s="289"/>
      <c r="I1043" s="232"/>
      <c r="J1043" s="232"/>
      <c r="K1043" s="232"/>
      <c r="L1043" s="232"/>
      <c r="M1043" s="232"/>
      <c r="N1043" s="232"/>
      <c r="O1043" s="232"/>
      <c r="P1043" s="232"/>
      <c r="Q1043" s="232"/>
      <c r="R1043" s="232"/>
      <c r="S1043" s="232"/>
      <c r="T1043" s="232"/>
      <c r="U1043" s="232"/>
      <c r="V1043" s="232"/>
      <c r="W1043" s="232"/>
      <c r="X1043" s="232"/>
      <c r="Y1043" s="232"/>
      <c r="Z1043" s="232"/>
      <c r="AA1043" s="232"/>
      <c r="AB1043" s="232"/>
      <c r="AC1043" s="232"/>
      <c r="AD1043" s="232"/>
      <c r="AE1043" s="232"/>
      <c r="AF1043" s="232"/>
      <c r="AG1043" s="232"/>
      <c r="AH1043" s="232"/>
      <c r="AI1043" s="232"/>
      <c r="AJ1043" s="232"/>
      <c r="AK1043" s="232"/>
      <c r="AL1043" s="232"/>
      <c r="AM1043" s="232"/>
      <c r="AN1043" s="232"/>
      <c r="AO1043" s="232"/>
      <c r="AP1043" s="232"/>
      <c r="AQ1043" s="232"/>
      <c r="AR1043" s="232"/>
    </row>
    <row r="1044" spans="1:44" x14ac:dyDescent="0.2">
      <c r="A1044" s="232"/>
      <c r="B1044" s="232"/>
      <c r="C1044" s="232"/>
      <c r="D1044" s="232"/>
      <c r="E1044" s="289"/>
      <c r="F1044" s="289"/>
      <c r="G1044" s="289"/>
      <c r="H1044" s="289"/>
      <c r="I1044" s="232"/>
      <c r="J1044" s="232"/>
      <c r="K1044" s="232"/>
      <c r="L1044" s="232"/>
      <c r="M1044" s="232"/>
      <c r="N1044" s="232"/>
      <c r="O1044" s="232"/>
      <c r="P1044" s="232"/>
      <c r="Q1044" s="232"/>
      <c r="R1044" s="232"/>
      <c r="S1044" s="232"/>
      <c r="T1044" s="232"/>
      <c r="U1044" s="232"/>
      <c r="V1044" s="232"/>
      <c r="W1044" s="232"/>
      <c r="X1044" s="232"/>
      <c r="Y1044" s="232"/>
      <c r="Z1044" s="232"/>
      <c r="AA1044" s="232"/>
      <c r="AB1044" s="232"/>
      <c r="AC1044" s="232"/>
      <c r="AD1044" s="232"/>
      <c r="AE1044" s="232"/>
      <c r="AF1044" s="232"/>
      <c r="AG1044" s="232"/>
      <c r="AH1044" s="232"/>
      <c r="AI1044" s="232"/>
      <c r="AJ1044" s="232"/>
      <c r="AK1044" s="232"/>
      <c r="AL1044" s="232"/>
      <c r="AM1044" s="232"/>
      <c r="AN1044" s="232"/>
      <c r="AO1044" s="232"/>
      <c r="AP1044" s="232"/>
      <c r="AQ1044" s="232"/>
      <c r="AR1044" s="232"/>
    </row>
    <row r="1045" spans="1:44" x14ac:dyDescent="0.2">
      <c r="A1045" s="232"/>
      <c r="B1045" s="232"/>
      <c r="C1045" s="232"/>
      <c r="D1045" s="232"/>
      <c r="E1045" s="289"/>
      <c r="F1045" s="289"/>
      <c r="G1045" s="289"/>
      <c r="H1045" s="289"/>
      <c r="I1045" s="232"/>
      <c r="J1045" s="232"/>
      <c r="K1045" s="232"/>
      <c r="L1045" s="232"/>
      <c r="M1045" s="232"/>
      <c r="N1045" s="232"/>
      <c r="O1045" s="232"/>
      <c r="P1045" s="232"/>
      <c r="Q1045" s="232"/>
      <c r="R1045" s="232"/>
      <c r="S1045" s="232"/>
      <c r="T1045" s="232"/>
      <c r="U1045" s="232"/>
      <c r="V1045" s="232"/>
      <c r="W1045" s="232"/>
      <c r="X1045" s="232"/>
      <c r="Y1045" s="232"/>
      <c r="Z1045" s="232"/>
      <c r="AA1045" s="232"/>
      <c r="AB1045" s="232"/>
      <c r="AC1045" s="232"/>
      <c r="AD1045" s="232"/>
      <c r="AE1045" s="232"/>
      <c r="AF1045" s="232"/>
      <c r="AG1045" s="232"/>
      <c r="AH1045" s="232"/>
      <c r="AI1045" s="232"/>
      <c r="AJ1045" s="232"/>
      <c r="AK1045" s="232"/>
      <c r="AL1045" s="232"/>
      <c r="AM1045" s="232"/>
      <c r="AN1045" s="232"/>
      <c r="AO1045" s="232"/>
      <c r="AP1045" s="232"/>
      <c r="AQ1045" s="232"/>
      <c r="AR1045" s="232"/>
    </row>
    <row r="1046" spans="1:44" x14ac:dyDescent="0.2">
      <c r="A1046" s="232"/>
      <c r="B1046" s="232"/>
      <c r="C1046" s="232"/>
      <c r="D1046" s="232"/>
      <c r="E1046" s="289"/>
      <c r="F1046" s="289"/>
      <c r="G1046" s="289"/>
      <c r="H1046" s="289"/>
      <c r="I1046" s="232"/>
      <c r="J1046" s="232"/>
      <c r="K1046" s="232"/>
      <c r="L1046" s="232"/>
      <c r="M1046" s="232"/>
      <c r="N1046" s="232"/>
      <c r="O1046" s="232"/>
      <c r="P1046" s="232"/>
      <c r="Q1046" s="232"/>
      <c r="R1046" s="232"/>
      <c r="S1046" s="232"/>
      <c r="T1046" s="232"/>
      <c r="U1046" s="232"/>
      <c r="V1046" s="232"/>
      <c r="W1046" s="232"/>
      <c r="X1046" s="232"/>
      <c r="Y1046" s="232"/>
      <c r="Z1046" s="232"/>
      <c r="AA1046" s="232"/>
      <c r="AB1046" s="232"/>
      <c r="AC1046" s="232"/>
      <c r="AD1046" s="232"/>
      <c r="AE1046" s="232"/>
      <c r="AF1046" s="232"/>
      <c r="AG1046" s="232"/>
      <c r="AH1046" s="232"/>
      <c r="AI1046" s="232"/>
      <c r="AJ1046" s="232"/>
      <c r="AK1046" s="232"/>
      <c r="AL1046" s="232"/>
      <c r="AM1046" s="232"/>
      <c r="AN1046" s="232"/>
      <c r="AO1046" s="232"/>
      <c r="AP1046" s="232"/>
      <c r="AQ1046" s="232"/>
      <c r="AR1046" s="232"/>
    </row>
    <row r="1047" spans="1:44" x14ac:dyDescent="0.2">
      <c r="A1047" s="232"/>
      <c r="B1047" s="232"/>
      <c r="C1047" s="232"/>
      <c r="D1047" s="232"/>
      <c r="E1047" s="289"/>
      <c r="F1047" s="289"/>
      <c r="G1047" s="289"/>
      <c r="H1047" s="289"/>
      <c r="I1047" s="232"/>
      <c r="J1047" s="232"/>
      <c r="K1047" s="232"/>
      <c r="L1047" s="232"/>
      <c r="M1047" s="232"/>
      <c r="N1047" s="232"/>
      <c r="O1047" s="232"/>
      <c r="P1047" s="232"/>
      <c r="Q1047" s="232"/>
      <c r="R1047" s="232"/>
      <c r="S1047" s="232"/>
      <c r="T1047" s="232"/>
      <c r="U1047" s="232"/>
      <c r="V1047" s="232"/>
      <c r="W1047" s="232"/>
      <c r="X1047" s="232"/>
      <c r="Y1047" s="232"/>
      <c r="Z1047" s="232"/>
      <c r="AA1047" s="232"/>
      <c r="AB1047" s="232"/>
      <c r="AC1047" s="232"/>
      <c r="AD1047" s="232"/>
      <c r="AE1047" s="232"/>
      <c r="AF1047" s="232"/>
      <c r="AG1047" s="232"/>
      <c r="AH1047" s="232"/>
      <c r="AI1047" s="232"/>
      <c r="AJ1047" s="232"/>
      <c r="AK1047" s="232"/>
      <c r="AL1047" s="232"/>
      <c r="AM1047" s="232"/>
      <c r="AN1047" s="232"/>
      <c r="AO1047" s="232"/>
      <c r="AP1047" s="232"/>
      <c r="AQ1047" s="232"/>
      <c r="AR1047" s="232"/>
    </row>
    <row r="1048" spans="1:44" x14ac:dyDescent="0.2">
      <c r="A1048" s="232"/>
      <c r="B1048" s="232"/>
      <c r="C1048" s="232"/>
      <c r="D1048" s="232"/>
      <c r="E1048" s="289"/>
      <c r="F1048" s="289"/>
      <c r="G1048" s="289"/>
      <c r="H1048" s="289"/>
      <c r="I1048" s="232"/>
      <c r="J1048" s="232"/>
      <c r="K1048" s="232"/>
      <c r="L1048" s="232"/>
      <c r="M1048" s="232"/>
      <c r="N1048" s="232"/>
      <c r="O1048" s="232"/>
      <c r="P1048" s="232"/>
      <c r="Q1048" s="232"/>
      <c r="R1048" s="232"/>
      <c r="S1048" s="232"/>
      <c r="T1048" s="232"/>
      <c r="U1048" s="232"/>
      <c r="V1048" s="232"/>
      <c r="W1048" s="232"/>
      <c r="X1048" s="232"/>
      <c r="Y1048" s="232"/>
      <c r="Z1048" s="232"/>
      <c r="AA1048" s="232"/>
      <c r="AB1048" s="232"/>
      <c r="AC1048" s="232"/>
      <c r="AD1048" s="232"/>
      <c r="AE1048" s="232"/>
      <c r="AF1048" s="232"/>
      <c r="AG1048" s="232"/>
      <c r="AH1048" s="232"/>
      <c r="AI1048" s="232"/>
      <c r="AJ1048" s="232"/>
      <c r="AK1048" s="232"/>
      <c r="AL1048" s="232"/>
      <c r="AM1048" s="232"/>
      <c r="AN1048" s="232"/>
      <c r="AO1048" s="232"/>
      <c r="AP1048" s="232"/>
      <c r="AQ1048" s="232"/>
      <c r="AR1048" s="232"/>
    </row>
    <row r="1049" spans="1:44" x14ac:dyDescent="0.2">
      <c r="A1049" s="232"/>
      <c r="B1049" s="232"/>
      <c r="C1049" s="232"/>
      <c r="D1049" s="232"/>
      <c r="E1049" s="289"/>
      <c r="F1049" s="289"/>
      <c r="G1049" s="289"/>
      <c r="H1049" s="289"/>
      <c r="I1049" s="232"/>
      <c r="J1049" s="232"/>
      <c r="K1049" s="232"/>
      <c r="L1049" s="232"/>
      <c r="M1049" s="232"/>
      <c r="N1049" s="232"/>
      <c r="O1049" s="232"/>
      <c r="P1049" s="232"/>
      <c r="Q1049" s="232"/>
      <c r="R1049" s="232"/>
      <c r="S1049" s="232"/>
      <c r="T1049" s="232"/>
      <c r="U1049" s="232"/>
      <c r="V1049" s="232"/>
      <c r="W1049" s="232"/>
      <c r="X1049" s="232"/>
      <c r="Y1049" s="232"/>
      <c r="Z1049" s="232"/>
      <c r="AA1049" s="232"/>
      <c r="AB1049" s="232"/>
      <c r="AC1049" s="232"/>
      <c r="AD1049" s="232"/>
      <c r="AE1049" s="232"/>
      <c r="AF1049" s="232"/>
      <c r="AG1049" s="232"/>
      <c r="AH1049" s="232"/>
      <c r="AI1049" s="232"/>
      <c r="AJ1049" s="232"/>
      <c r="AK1049" s="232"/>
      <c r="AL1049" s="232"/>
      <c r="AM1049" s="232"/>
      <c r="AN1049" s="232"/>
      <c r="AO1049" s="232"/>
      <c r="AP1049" s="232"/>
      <c r="AQ1049" s="232"/>
      <c r="AR1049" s="232"/>
    </row>
    <row r="1050" spans="1:44" x14ac:dyDescent="0.2">
      <c r="A1050" s="232"/>
      <c r="B1050" s="232"/>
      <c r="C1050" s="232"/>
      <c r="D1050" s="232"/>
      <c r="E1050" s="289"/>
      <c r="F1050" s="289"/>
      <c r="G1050" s="289"/>
      <c r="H1050" s="289"/>
      <c r="I1050" s="232"/>
      <c r="J1050" s="232"/>
      <c r="K1050" s="232"/>
      <c r="L1050" s="232"/>
      <c r="M1050" s="232"/>
      <c r="N1050" s="232"/>
      <c r="O1050" s="232"/>
      <c r="P1050" s="232"/>
      <c r="Q1050" s="232"/>
      <c r="R1050" s="232"/>
      <c r="S1050" s="232"/>
      <c r="T1050" s="232"/>
      <c r="U1050" s="232"/>
      <c r="V1050" s="232"/>
      <c r="W1050" s="232"/>
      <c r="X1050" s="232"/>
      <c r="Y1050" s="232"/>
      <c r="Z1050" s="232"/>
      <c r="AA1050" s="232"/>
      <c r="AB1050" s="232"/>
      <c r="AC1050" s="232"/>
      <c r="AD1050" s="232"/>
      <c r="AE1050" s="232"/>
      <c r="AF1050" s="232"/>
      <c r="AG1050" s="232"/>
      <c r="AH1050" s="232"/>
      <c r="AI1050" s="232"/>
      <c r="AJ1050" s="232"/>
      <c r="AK1050" s="232"/>
      <c r="AL1050" s="232"/>
      <c r="AM1050" s="232"/>
      <c r="AN1050" s="232"/>
      <c r="AO1050" s="232"/>
      <c r="AP1050" s="232"/>
      <c r="AQ1050" s="232"/>
      <c r="AR1050" s="232"/>
    </row>
    <row r="1051" spans="1:44" x14ac:dyDescent="0.2">
      <c r="A1051" s="232"/>
      <c r="B1051" s="232"/>
      <c r="C1051" s="232"/>
      <c r="D1051" s="232"/>
      <c r="E1051" s="289"/>
      <c r="F1051" s="289"/>
      <c r="G1051" s="289"/>
      <c r="H1051" s="289"/>
      <c r="I1051" s="232"/>
      <c r="J1051" s="232"/>
      <c r="K1051" s="232"/>
      <c r="L1051" s="232"/>
      <c r="M1051" s="232"/>
      <c r="N1051" s="232"/>
      <c r="O1051" s="232"/>
      <c r="P1051" s="232"/>
      <c r="Q1051" s="232"/>
      <c r="R1051" s="232"/>
      <c r="S1051" s="232"/>
      <c r="T1051" s="232"/>
      <c r="U1051" s="232"/>
      <c r="V1051" s="232"/>
      <c r="W1051" s="232"/>
      <c r="X1051" s="232"/>
      <c r="Y1051" s="232"/>
      <c r="Z1051" s="232"/>
      <c r="AA1051" s="232"/>
      <c r="AB1051" s="232"/>
      <c r="AC1051" s="232"/>
      <c r="AD1051" s="232"/>
      <c r="AE1051" s="232"/>
      <c r="AF1051" s="232"/>
      <c r="AG1051" s="232"/>
      <c r="AH1051" s="232"/>
      <c r="AI1051" s="232"/>
      <c r="AJ1051" s="232"/>
      <c r="AK1051" s="232"/>
      <c r="AL1051" s="232"/>
      <c r="AM1051" s="232"/>
      <c r="AN1051" s="232"/>
      <c r="AO1051" s="232"/>
      <c r="AP1051" s="232"/>
      <c r="AQ1051" s="232"/>
      <c r="AR1051" s="232"/>
    </row>
    <row r="1052" spans="1:44" x14ac:dyDescent="0.2">
      <c r="A1052" s="232"/>
      <c r="B1052" s="232"/>
      <c r="C1052" s="232"/>
      <c r="D1052" s="232"/>
      <c r="E1052" s="289"/>
      <c r="F1052" s="289"/>
      <c r="G1052" s="289"/>
      <c r="H1052" s="289"/>
      <c r="I1052" s="232"/>
      <c r="J1052" s="232"/>
      <c r="K1052" s="232"/>
      <c r="L1052" s="232"/>
      <c r="M1052" s="232"/>
      <c r="N1052" s="232"/>
      <c r="O1052" s="232"/>
      <c r="P1052" s="232"/>
      <c r="Q1052" s="232"/>
      <c r="R1052" s="232"/>
      <c r="S1052" s="232"/>
      <c r="T1052" s="232"/>
      <c r="U1052" s="232"/>
      <c r="V1052" s="232"/>
      <c r="W1052" s="232"/>
      <c r="X1052" s="232"/>
      <c r="Y1052" s="232"/>
      <c r="Z1052" s="232"/>
      <c r="AA1052" s="232"/>
      <c r="AB1052" s="232"/>
      <c r="AC1052" s="232"/>
      <c r="AD1052" s="232"/>
      <c r="AE1052" s="232"/>
      <c r="AF1052" s="232"/>
      <c r="AG1052" s="232"/>
      <c r="AH1052" s="232"/>
      <c r="AI1052" s="232"/>
      <c r="AJ1052" s="232"/>
      <c r="AK1052" s="232"/>
      <c r="AL1052" s="232"/>
      <c r="AM1052" s="232"/>
      <c r="AN1052" s="232"/>
      <c r="AO1052" s="232"/>
      <c r="AP1052" s="232"/>
      <c r="AQ1052" s="232"/>
      <c r="AR1052" s="232"/>
    </row>
    <row r="1053" spans="1:44" x14ac:dyDescent="0.2">
      <c r="A1053" s="232"/>
      <c r="B1053" s="232"/>
      <c r="C1053" s="232"/>
      <c r="D1053" s="232"/>
      <c r="E1053" s="289"/>
      <c r="F1053" s="289"/>
      <c r="G1053" s="289"/>
      <c r="H1053" s="289"/>
      <c r="I1053" s="232"/>
      <c r="J1053" s="232"/>
      <c r="K1053" s="232"/>
      <c r="L1053" s="232"/>
      <c r="M1053" s="232"/>
      <c r="N1053" s="232"/>
      <c r="O1053" s="232"/>
      <c r="P1053" s="232"/>
      <c r="Q1053" s="232"/>
      <c r="R1053" s="232"/>
      <c r="S1053" s="232"/>
      <c r="T1053" s="232"/>
      <c r="U1053" s="232"/>
      <c r="V1053" s="232"/>
      <c r="W1053" s="232"/>
      <c r="X1053" s="232"/>
      <c r="Y1053" s="232"/>
      <c r="Z1053" s="232"/>
      <c r="AA1053" s="232"/>
      <c r="AB1053" s="232"/>
      <c r="AC1053" s="232"/>
      <c r="AD1053" s="232"/>
      <c r="AE1053" s="232"/>
      <c r="AF1053" s="232"/>
      <c r="AG1053" s="232"/>
      <c r="AH1053" s="232"/>
      <c r="AI1053" s="232"/>
      <c r="AJ1053" s="232"/>
      <c r="AK1053" s="232"/>
      <c r="AL1053" s="232"/>
      <c r="AM1053" s="232"/>
      <c r="AN1053" s="232"/>
      <c r="AO1053" s="232"/>
      <c r="AP1053" s="232"/>
      <c r="AQ1053" s="232"/>
      <c r="AR1053" s="232"/>
    </row>
    <row r="1054" spans="1:44" x14ac:dyDescent="0.2">
      <c r="A1054" s="232"/>
      <c r="B1054" s="232"/>
      <c r="C1054" s="232"/>
      <c r="D1054" s="232"/>
      <c r="E1054" s="289"/>
      <c r="F1054" s="289"/>
      <c r="G1054" s="289"/>
      <c r="H1054" s="289"/>
      <c r="I1054" s="232"/>
      <c r="J1054" s="232"/>
      <c r="K1054" s="232"/>
      <c r="L1054" s="232"/>
      <c r="M1054" s="232"/>
      <c r="N1054" s="232"/>
      <c r="O1054" s="232"/>
      <c r="P1054" s="232"/>
      <c r="Q1054" s="232"/>
      <c r="R1054" s="232"/>
      <c r="S1054" s="232"/>
      <c r="T1054" s="232"/>
      <c r="U1054" s="232"/>
      <c r="V1054" s="232"/>
      <c r="W1054" s="232"/>
      <c r="X1054" s="232"/>
      <c r="Y1054" s="232"/>
      <c r="Z1054" s="232"/>
      <c r="AA1054" s="232"/>
      <c r="AB1054" s="232"/>
      <c r="AC1054" s="232"/>
      <c r="AD1054" s="232"/>
      <c r="AE1054" s="232"/>
      <c r="AF1054" s="232"/>
      <c r="AG1054" s="232"/>
      <c r="AH1054" s="232"/>
      <c r="AI1054" s="232"/>
      <c r="AJ1054" s="232"/>
      <c r="AK1054" s="232"/>
      <c r="AL1054" s="232"/>
      <c r="AM1054" s="232"/>
      <c r="AN1054" s="232"/>
      <c r="AO1054" s="232"/>
      <c r="AP1054" s="232"/>
      <c r="AQ1054" s="232"/>
      <c r="AR1054" s="232"/>
    </row>
    <row r="1055" spans="1:44" x14ac:dyDescent="0.2">
      <c r="A1055" s="232"/>
      <c r="B1055" s="232"/>
      <c r="C1055" s="232"/>
      <c r="D1055" s="232"/>
      <c r="E1055" s="289"/>
      <c r="F1055" s="289"/>
      <c r="G1055" s="289"/>
      <c r="H1055" s="289"/>
      <c r="I1055" s="232"/>
      <c r="J1055" s="232"/>
      <c r="K1055" s="232"/>
      <c r="L1055" s="232"/>
      <c r="M1055" s="232"/>
      <c r="N1055" s="232"/>
      <c r="O1055" s="232"/>
      <c r="P1055" s="232"/>
      <c r="Q1055" s="232"/>
      <c r="R1055" s="232"/>
      <c r="S1055" s="232"/>
      <c r="T1055" s="232"/>
      <c r="U1055" s="232"/>
      <c r="V1055" s="232"/>
      <c r="W1055" s="232"/>
      <c r="X1055" s="232"/>
      <c r="Y1055" s="232"/>
      <c r="Z1055" s="232"/>
      <c r="AA1055" s="232"/>
      <c r="AB1055" s="232"/>
      <c r="AC1055" s="232"/>
      <c r="AD1055" s="232"/>
      <c r="AE1055" s="232"/>
      <c r="AF1055" s="232"/>
      <c r="AG1055" s="232"/>
      <c r="AH1055" s="232"/>
      <c r="AI1055" s="232"/>
      <c r="AJ1055" s="232"/>
      <c r="AK1055" s="232"/>
      <c r="AL1055" s="232"/>
      <c r="AM1055" s="232"/>
      <c r="AN1055" s="232"/>
      <c r="AO1055" s="232"/>
      <c r="AP1055" s="232"/>
      <c r="AQ1055" s="232"/>
      <c r="AR1055" s="232"/>
    </row>
    <row r="1056" spans="1:44" x14ac:dyDescent="0.2">
      <c r="A1056" s="232"/>
      <c r="B1056" s="232"/>
      <c r="C1056" s="232"/>
      <c r="D1056" s="232"/>
      <c r="E1056" s="289"/>
      <c r="F1056" s="289"/>
      <c r="G1056" s="289"/>
      <c r="H1056" s="289"/>
      <c r="I1056" s="232"/>
      <c r="J1056" s="232"/>
      <c r="K1056" s="232"/>
      <c r="L1056" s="232"/>
      <c r="M1056" s="232"/>
      <c r="N1056" s="232"/>
      <c r="O1056" s="232"/>
      <c r="P1056" s="232"/>
      <c r="Q1056" s="232"/>
      <c r="R1056" s="232"/>
      <c r="S1056" s="232"/>
      <c r="T1056" s="232"/>
      <c r="U1056" s="232"/>
      <c r="V1056" s="232"/>
      <c r="W1056" s="232"/>
      <c r="X1056" s="232"/>
      <c r="Y1056" s="232"/>
      <c r="Z1056" s="232"/>
      <c r="AA1056" s="232"/>
      <c r="AB1056" s="232"/>
      <c r="AC1056" s="232"/>
      <c r="AD1056" s="232"/>
      <c r="AE1056" s="232"/>
      <c r="AF1056" s="232"/>
      <c r="AG1056" s="232"/>
      <c r="AH1056" s="232"/>
      <c r="AI1056" s="232"/>
      <c r="AJ1056" s="232"/>
      <c r="AK1056" s="232"/>
      <c r="AL1056" s="232"/>
      <c r="AM1056" s="232"/>
      <c r="AN1056" s="232"/>
      <c r="AO1056" s="232"/>
      <c r="AP1056" s="232"/>
      <c r="AQ1056" s="232"/>
      <c r="AR1056" s="232"/>
    </row>
    <row r="1057" spans="1:44" x14ac:dyDescent="0.2">
      <c r="A1057" s="232"/>
      <c r="B1057" s="232"/>
      <c r="C1057" s="232"/>
      <c r="D1057" s="232"/>
      <c r="E1057" s="289"/>
      <c r="F1057" s="289"/>
      <c r="G1057" s="289"/>
      <c r="H1057" s="289"/>
      <c r="I1057" s="232"/>
      <c r="J1057" s="232"/>
      <c r="K1057" s="232"/>
      <c r="L1057" s="232"/>
      <c r="M1057" s="232"/>
      <c r="N1057" s="232"/>
      <c r="O1057" s="232"/>
      <c r="P1057" s="232"/>
      <c r="Q1057" s="232"/>
      <c r="R1057" s="232"/>
      <c r="S1057" s="232"/>
      <c r="T1057" s="232"/>
      <c r="U1057" s="232"/>
      <c r="V1057" s="232"/>
      <c r="W1057" s="232"/>
      <c r="X1057" s="232"/>
      <c r="Y1057" s="232"/>
      <c r="Z1057" s="232"/>
      <c r="AA1057" s="232"/>
      <c r="AB1057" s="232"/>
      <c r="AC1057" s="232"/>
      <c r="AD1057" s="232"/>
      <c r="AE1057" s="232"/>
      <c r="AF1057" s="232"/>
      <c r="AG1057" s="232"/>
      <c r="AH1057" s="232"/>
      <c r="AI1057" s="232"/>
      <c r="AJ1057" s="232"/>
      <c r="AK1057" s="232"/>
      <c r="AL1057" s="232"/>
      <c r="AM1057" s="232"/>
      <c r="AN1057" s="232"/>
      <c r="AO1057" s="232"/>
      <c r="AP1057" s="232"/>
      <c r="AQ1057" s="232"/>
      <c r="AR1057" s="232"/>
    </row>
    <row r="1058" spans="1:44" x14ac:dyDescent="0.2">
      <c r="A1058" s="232"/>
      <c r="B1058" s="232"/>
      <c r="C1058" s="232"/>
      <c r="D1058" s="232"/>
      <c r="E1058" s="289"/>
      <c r="F1058" s="289"/>
      <c r="G1058" s="289"/>
      <c r="H1058" s="289"/>
      <c r="I1058" s="232"/>
      <c r="J1058" s="232"/>
      <c r="K1058" s="232"/>
      <c r="L1058" s="232"/>
      <c r="M1058" s="232"/>
      <c r="N1058" s="232"/>
      <c r="O1058" s="232"/>
      <c r="P1058" s="232"/>
      <c r="Q1058" s="232"/>
      <c r="R1058" s="232"/>
      <c r="S1058" s="232"/>
      <c r="T1058" s="232"/>
      <c r="U1058" s="232"/>
      <c r="V1058" s="232"/>
      <c r="W1058" s="232"/>
      <c r="X1058" s="232"/>
      <c r="Y1058" s="232"/>
      <c r="Z1058" s="232"/>
      <c r="AA1058" s="232"/>
      <c r="AB1058" s="232"/>
      <c r="AC1058" s="232"/>
      <c r="AD1058" s="232"/>
      <c r="AE1058" s="232"/>
      <c r="AF1058" s="232"/>
      <c r="AG1058" s="232"/>
      <c r="AH1058" s="232"/>
      <c r="AI1058" s="232"/>
      <c r="AJ1058" s="232"/>
      <c r="AK1058" s="232"/>
      <c r="AL1058" s="232"/>
      <c r="AM1058" s="232"/>
      <c r="AN1058" s="232"/>
      <c r="AO1058" s="232"/>
      <c r="AP1058" s="232"/>
      <c r="AQ1058" s="232"/>
      <c r="AR1058" s="232"/>
    </row>
    <row r="1059" spans="1:44" x14ac:dyDescent="0.2">
      <c r="A1059" s="232"/>
      <c r="B1059" s="232"/>
      <c r="C1059" s="232"/>
      <c r="D1059" s="232"/>
      <c r="E1059" s="289"/>
      <c r="F1059" s="289"/>
      <c r="G1059" s="289"/>
      <c r="H1059" s="289"/>
      <c r="I1059" s="232"/>
      <c r="J1059" s="232"/>
      <c r="K1059" s="232"/>
      <c r="L1059" s="232"/>
      <c r="M1059" s="232"/>
      <c r="N1059" s="232"/>
      <c r="O1059" s="232"/>
      <c r="P1059" s="232"/>
      <c r="Q1059" s="232"/>
      <c r="R1059" s="232"/>
      <c r="S1059" s="232"/>
      <c r="T1059" s="232"/>
      <c r="U1059" s="232"/>
      <c r="V1059" s="232"/>
      <c r="W1059" s="232"/>
      <c r="X1059" s="232"/>
      <c r="Y1059" s="232"/>
      <c r="Z1059" s="232"/>
      <c r="AA1059" s="232"/>
      <c r="AB1059" s="232"/>
      <c r="AC1059" s="232"/>
      <c r="AD1059" s="232"/>
      <c r="AE1059" s="232"/>
      <c r="AF1059" s="232"/>
      <c r="AG1059" s="232"/>
      <c r="AH1059" s="232"/>
      <c r="AI1059" s="232"/>
      <c r="AJ1059" s="232"/>
      <c r="AK1059" s="232"/>
      <c r="AL1059" s="232"/>
      <c r="AM1059" s="232"/>
      <c r="AN1059" s="232"/>
      <c r="AO1059" s="232"/>
      <c r="AP1059" s="232"/>
      <c r="AQ1059" s="232"/>
      <c r="AR1059" s="232"/>
    </row>
    <row r="1060" spans="1:44" x14ac:dyDescent="0.2">
      <c r="A1060" s="232"/>
      <c r="B1060" s="232"/>
      <c r="C1060" s="232"/>
      <c r="D1060" s="232"/>
      <c r="E1060" s="289"/>
      <c r="F1060" s="289"/>
      <c r="G1060" s="289"/>
      <c r="H1060" s="289"/>
      <c r="I1060" s="232"/>
      <c r="J1060" s="232"/>
      <c r="K1060" s="232"/>
      <c r="L1060" s="232"/>
      <c r="M1060" s="232"/>
      <c r="N1060" s="232"/>
      <c r="O1060" s="232"/>
      <c r="P1060" s="232"/>
      <c r="Q1060" s="232"/>
      <c r="R1060" s="232"/>
      <c r="S1060" s="232"/>
      <c r="T1060" s="232"/>
      <c r="U1060" s="232"/>
      <c r="V1060" s="232"/>
      <c r="W1060" s="232"/>
      <c r="X1060" s="232"/>
      <c r="Y1060" s="232"/>
      <c r="Z1060" s="232"/>
      <c r="AA1060" s="232"/>
      <c r="AB1060" s="232"/>
      <c r="AC1060" s="232"/>
      <c r="AD1060" s="232"/>
      <c r="AE1060" s="232"/>
      <c r="AF1060" s="232"/>
      <c r="AG1060" s="232"/>
      <c r="AH1060" s="232"/>
      <c r="AI1060" s="232"/>
      <c r="AJ1060" s="232"/>
      <c r="AK1060" s="232"/>
      <c r="AL1060" s="232"/>
      <c r="AM1060" s="232"/>
      <c r="AN1060" s="232"/>
      <c r="AO1060" s="232"/>
      <c r="AP1060" s="232"/>
      <c r="AQ1060" s="232"/>
      <c r="AR1060" s="232"/>
    </row>
    <row r="1061" spans="1:44" x14ac:dyDescent="0.2">
      <c r="A1061" s="232"/>
      <c r="B1061" s="232"/>
      <c r="C1061" s="232"/>
      <c r="D1061" s="232"/>
      <c r="E1061" s="289"/>
      <c r="F1061" s="289"/>
      <c r="G1061" s="289"/>
      <c r="H1061" s="289"/>
      <c r="I1061" s="232"/>
      <c r="J1061" s="232"/>
      <c r="K1061" s="232"/>
      <c r="L1061" s="232"/>
      <c r="M1061" s="232"/>
      <c r="N1061" s="232"/>
      <c r="O1061" s="232"/>
      <c r="P1061" s="232"/>
      <c r="Q1061" s="232"/>
      <c r="R1061" s="232"/>
      <c r="S1061" s="232"/>
      <c r="T1061" s="232"/>
      <c r="U1061" s="232"/>
      <c r="V1061" s="232"/>
      <c r="W1061" s="232"/>
      <c r="X1061" s="232"/>
      <c r="Y1061" s="232"/>
      <c r="Z1061" s="232"/>
      <c r="AA1061" s="232"/>
      <c r="AB1061" s="232"/>
      <c r="AC1061" s="232"/>
      <c r="AD1061" s="232"/>
      <c r="AE1061" s="232"/>
      <c r="AF1061" s="232"/>
      <c r="AG1061" s="232"/>
      <c r="AH1061" s="232"/>
      <c r="AI1061" s="232"/>
      <c r="AJ1061" s="232"/>
      <c r="AK1061" s="232"/>
      <c r="AL1061" s="232"/>
      <c r="AM1061" s="232"/>
      <c r="AN1061" s="232"/>
      <c r="AO1061" s="232"/>
      <c r="AP1061" s="232"/>
      <c r="AQ1061" s="232"/>
      <c r="AR1061" s="232"/>
    </row>
    <row r="1062" spans="1:44" x14ac:dyDescent="0.2">
      <c r="A1062" s="232"/>
      <c r="B1062" s="232"/>
      <c r="C1062" s="232"/>
      <c r="D1062" s="232"/>
      <c r="E1062" s="289"/>
      <c r="F1062" s="289"/>
      <c r="G1062" s="289"/>
      <c r="H1062" s="289"/>
      <c r="I1062" s="232"/>
      <c r="J1062" s="232"/>
      <c r="K1062" s="232"/>
      <c r="L1062" s="232"/>
      <c r="M1062" s="232"/>
      <c r="N1062" s="232"/>
      <c r="O1062" s="232"/>
      <c r="P1062" s="232"/>
      <c r="Q1062" s="232"/>
      <c r="R1062" s="232"/>
      <c r="S1062" s="232"/>
      <c r="T1062" s="232"/>
      <c r="U1062" s="232"/>
      <c r="V1062" s="232"/>
      <c r="W1062" s="232"/>
      <c r="X1062" s="232"/>
      <c r="Y1062" s="232"/>
      <c r="Z1062" s="232"/>
      <c r="AA1062" s="232"/>
      <c r="AB1062" s="232"/>
      <c r="AC1062" s="232"/>
      <c r="AD1062" s="232"/>
      <c r="AE1062" s="232"/>
      <c r="AF1062" s="232"/>
      <c r="AG1062" s="232"/>
      <c r="AH1062" s="232"/>
      <c r="AI1062" s="232"/>
      <c r="AJ1062" s="232"/>
      <c r="AK1062" s="232"/>
      <c r="AL1062" s="232"/>
      <c r="AM1062" s="232"/>
      <c r="AN1062" s="232"/>
      <c r="AO1062" s="232"/>
      <c r="AP1062" s="232"/>
      <c r="AQ1062" s="232"/>
      <c r="AR1062" s="232"/>
    </row>
    <row r="1063" spans="1:44" x14ac:dyDescent="0.2">
      <c r="A1063" s="232"/>
      <c r="B1063" s="232"/>
      <c r="C1063" s="232"/>
      <c r="D1063" s="232"/>
      <c r="E1063" s="289"/>
      <c r="F1063" s="289"/>
      <c r="G1063" s="289"/>
      <c r="H1063" s="289"/>
      <c r="I1063" s="232"/>
      <c r="J1063" s="232"/>
      <c r="K1063" s="232"/>
      <c r="L1063" s="232"/>
      <c r="M1063" s="232"/>
      <c r="N1063" s="232"/>
      <c r="O1063" s="232"/>
      <c r="P1063" s="232"/>
      <c r="Q1063" s="232"/>
      <c r="R1063" s="232"/>
      <c r="S1063" s="232"/>
      <c r="T1063" s="232"/>
      <c r="U1063" s="232"/>
      <c r="V1063" s="232"/>
      <c r="W1063" s="232"/>
      <c r="X1063" s="232"/>
      <c r="Y1063" s="232"/>
      <c r="Z1063" s="232"/>
      <c r="AA1063" s="232"/>
      <c r="AB1063" s="232"/>
      <c r="AC1063" s="232"/>
      <c r="AD1063" s="232"/>
      <c r="AE1063" s="232"/>
      <c r="AF1063" s="232"/>
      <c r="AG1063" s="232"/>
      <c r="AH1063" s="232"/>
      <c r="AI1063" s="232"/>
      <c r="AJ1063" s="232"/>
      <c r="AK1063" s="232"/>
      <c r="AL1063" s="232"/>
      <c r="AM1063" s="232"/>
      <c r="AN1063" s="232"/>
      <c r="AO1063" s="232"/>
      <c r="AP1063" s="232"/>
      <c r="AQ1063" s="232"/>
      <c r="AR1063" s="232"/>
    </row>
    <row r="1064" spans="1:44" x14ac:dyDescent="0.2">
      <c r="A1064" s="232"/>
      <c r="B1064" s="232"/>
      <c r="C1064" s="232"/>
      <c r="D1064" s="232"/>
      <c r="E1064" s="289"/>
      <c r="F1064" s="289"/>
      <c r="G1064" s="289"/>
      <c r="H1064" s="289"/>
      <c r="I1064" s="232"/>
      <c r="J1064" s="232"/>
      <c r="K1064" s="232"/>
      <c r="L1064" s="232"/>
      <c r="M1064" s="232"/>
      <c r="N1064" s="232"/>
      <c r="O1064" s="232"/>
      <c r="P1064" s="232"/>
      <c r="Q1064" s="232"/>
      <c r="R1064" s="232"/>
      <c r="S1064" s="232"/>
      <c r="T1064" s="232"/>
      <c r="U1064" s="232"/>
      <c r="V1064" s="232"/>
      <c r="W1064" s="232"/>
      <c r="X1064" s="232"/>
      <c r="Y1064" s="232"/>
      <c r="Z1064" s="232"/>
      <c r="AA1064" s="232"/>
      <c r="AB1064" s="232"/>
      <c r="AC1064" s="232"/>
      <c r="AD1064" s="232"/>
      <c r="AE1064" s="232"/>
      <c r="AF1064" s="232"/>
      <c r="AG1064" s="232"/>
      <c r="AH1064" s="232"/>
      <c r="AI1064" s="232"/>
      <c r="AJ1064" s="232"/>
      <c r="AK1064" s="232"/>
      <c r="AL1064" s="232"/>
      <c r="AM1064" s="232"/>
      <c r="AN1064" s="232"/>
      <c r="AO1064" s="232"/>
      <c r="AP1064" s="232"/>
      <c r="AQ1064" s="232"/>
      <c r="AR1064" s="232"/>
    </row>
    <row r="1065" spans="1:44" x14ac:dyDescent="0.2">
      <c r="A1065" s="232"/>
      <c r="B1065" s="232"/>
      <c r="C1065" s="232"/>
      <c r="D1065" s="232"/>
      <c r="E1065" s="289"/>
      <c r="F1065" s="289"/>
      <c r="G1065" s="289"/>
      <c r="H1065" s="289"/>
      <c r="I1065" s="232"/>
      <c r="J1065" s="232"/>
      <c r="K1065" s="232"/>
      <c r="L1065" s="232"/>
      <c r="M1065" s="232"/>
      <c r="N1065" s="232"/>
      <c r="O1065" s="232"/>
      <c r="P1065" s="232"/>
      <c r="Q1065" s="232"/>
      <c r="R1065" s="232"/>
      <c r="S1065" s="232"/>
      <c r="T1065" s="232"/>
      <c r="U1065" s="232"/>
      <c r="V1065" s="232"/>
      <c r="W1065" s="232"/>
      <c r="X1065" s="232"/>
      <c r="Y1065" s="232"/>
      <c r="Z1065" s="232"/>
      <c r="AA1065" s="232"/>
      <c r="AB1065" s="232"/>
      <c r="AC1065" s="232"/>
      <c r="AD1065" s="232"/>
      <c r="AE1065" s="232"/>
      <c r="AF1065" s="232"/>
      <c r="AG1065" s="232"/>
      <c r="AH1065" s="232"/>
      <c r="AI1065" s="232"/>
      <c r="AJ1065" s="232"/>
      <c r="AK1065" s="232"/>
      <c r="AL1065" s="232"/>
      <c r="AM1065" s="232"/>
      <c r="AN1065" s="232"/>
      <c r="AO1065" s="232"/>
      <c r="AP1065" s="232"/>
      <c r="AQ1065" s="232"/>
      <c r="AR1065" s="232"/>
    </row>
    <row r="1066" spans="1:44" x14ac:dyDescent="0.2">
      <c r="A1066" s="232"/>
      <c r="B1066" s="232"/>
      <c r="C1066" s="232"/>
      <c r="D1066" s="232"/>
      <c r="E1066" s="289"/>
      <c r="F1066" s="289"/>
      <c r="G1066" s="289"/>
      <c r="H1066" s="289"/>
      <c r="I1066" s="232"/>
      <c r="J1066" s="232"/>
      <c r="K1066" s="232"/>
      <c r="L1066" s="232"/>
      <c r="M1066" s="232"/>
      <c r="N1066" s="232"/>
      <c r="O1066" s="232"/>
      <c r="P1066" s="232"/>
      <c r="Q1066" s="232"/>
      <c r="R1066" s="232"/>
      <c r="S1066" s="232"/>
      <c r="T1066" s="232"/>
      <c r="U1066" s="232"/>
      <c r="V1066" s="232"/>
      <c r="W1066" s="232"/>
      <c r="X1066" s="232"/>
      <c r="Y1066" s="232"/>
      <c r="Z1066" s="232"/>
      <c r="AA1066" s="232"/>
      <c r="AB1066" s="232"/>
      <c r="AC1066" s="232"/>
      <c r="AD1066" s="232"/>
      <c r="AE1066" s="232"/>
      <c r="AF1066" s="232"/>
      <c r="AG1066" s="232"/>
      <c r="AH1066" s="232"/>
      <c r="AI1066" s="232"/>
      <c r="AJ1066" s="232"/>
      <c r="AK1066" s="232"/>
      <c r="AL1066" s="232"/>
      <c r="AM1066" s="232"/>
      <c r="AN1066" s="232"/>
      <c r="AO1066" s="232"/>
      <c r="AP1066" s="232"/>
      <c r="AQ1066" s="232"/>
      <c r="AR1066" s="232"/>
    </row>
    <row r="1067" spans="1:44" x14ac:dyDescent="0.2">
      <c r="A1067" s="232"/>
      <c r="B1067" s="232"/>
      <c r="C1067" s="232"/>
      <c r="D1067" s="232"/>
      <c r="E1067" s="289"/>
      <c r="F1067" s="289"/>
      <c r="G1067" s="289"/>
      <c r="H1067" s="289"/>
      <c r="I1067" s="232"/>
      <c r="J1067" s="232"/>
      <c r="K1067" s="232"/>
      <c r="L1067" s="232"/>
      <c r="M1067" s="232"/>
      <c r="N1067" s="232"/>
      <c r="O1067" s="232"/>
      <c r="P1067" s="232"/>
      <c r="Q1067" s="232"/>
      <c r="R1067" s="232"/>
      <c r="S1067" s="232"/>
      <c r="T1067" s="232"/>
      <c r="U1067" s="232"/>
      <c r="V1067" s="232"/>
      <c r="W1067" s="232"/>
      <c r="X1067" s="232"/>
      <c r="Y1067" s="232"/>
      <c r="Z1067" s="232"/>
      <c r="AA1067" s="232"/>
      <c r="AB1067" s="232"/>
      <c r="AC1067" s="232"/>
      <c r="AD1067" s="232"/>
      <c r="AE1067" s="232"/>
      <c r="AF1067" s="232"/>
      <c r="AG1067" s="232"/>
      <c r="AH1067" s="232"/>
      <c r="AI1067" s="232"/>
      <c r="AJ1067" s="232"/>
      <c r="AK1067" s="232"/>
      <c r="AL1067" s="232"/>
      <c r="AM1067" s="232"/>
      <c r="AN1067" s="232"/>
      <c r="AO1067" s="232"/>
      <c r="AP1067" s="232"/>
      <c r="AQ1067" s="232"/>
      <c r="AR1067" s="232"/>
    </row>
    <row r="1068" spans="1:44" x14ac:dyDescent="0.2">
      <c r="A1068" s="232"/>
      <c r="B1068" s="232"/>
      <c r="C1068" s="232"/>
      <c r="D1068" s="232"/>
      <c r="E1068" s="289"/>
      <c r="F1068" s="289"/>
      <c r="G1068" s="289"/>
      <c r="H1068" s="289"/>
      <c r="I1068" s="232"/>
      <c r="J1068" s="232"/>
      <c r="K1068" s="232"/>
      <c r="L1068" s="232"/>
      <c r="M1068" s="232"/>
      <c r="N1068" s="232"/>
      <c r="O1068" s="232"/>
      <c r="P1068" s="232"/>
      <c r="Q1068" s="232"/>
      <c r="R1068" s="232"/>
      <c r="S1068" s="232"/>
      <c r="T1068" s="232"/>
      <c r="U1068" s="232"/>
      <c r="V1068" s="232"/>
      <c r="W1068" s="232"/>
      <c r="X1068" s="232"/>
      <c r="Y1068" s="232"/>
      <c r="Z1068" s="232"/>
      <c r="AA1068" s="232"/>
      <c r="AB1068" s="232"/>
      <c r="AC1068" s="232"/>
      <c r="AD1068" s="232"/>
      <c r="AE1068" s="232"/>
      <c r="AF1068" s="232"/>
      <c r="AG1068" s="232"/>
      <c r="AH1068" s="232"/>
      <c r="AI1068" s="232"/>
      <c r="AJ1068" s="232"/>
      <c r="AK1068" s="232"/>
      <c r="AL1068" s="232"/>
      <c r="AM1068" s="232"/>
      <c r="AN1068" s="232"/>
      <c r="AO1068" s="232"/>
      <c r="AP1068" s="232"/>
      <c r="AQ1068" s="232"/>
      <c r="AR1068" s="232"/>
    </row>
    <row r="1069" spans="1:44" x14ac:dyDescent="0.2">
      <c r="A1069" s="232"/>
      <c r="B1069" s="232"/>
      <c r="C1069" s="232"/>
      <c r="D1069" s="232"/>
      <c r="E1069" s="289"/>
      <c r="F1069" s="289"/>
      <c r="G1069" s="289"/>
      <c r="H1069" s="289"/>
      <c r="I1069" s="232"/>
      <c r="J1069" s="232"/>
      <c r="K1069" s="232"/>
      <c r="L1069" s="232"/>
      <c r="M1069" s="232"/>
      <c r="N1069" s="232"/>
      <c r="O1069" s="232"/>
      <c r="P1069" s="232"/>
      <c r="Q1069" s="232"/>
      <c r="R1069" s="232"/>
      <c r="S1069" s="232"/>
      <c r="T1069" s="232"/>
      <c r="U1069" s="232"/>
      <c r="V1069" s="232"/>
      <c r="W1069" s="232"/>
      <c r="X1069" s="232"/>
      <c r="Y1069" s="232"/>
      <c r="Z1069" s="232"/>
      <c r="AA1069" s="232"/>
      <c r="AB1069" s="232"/>
      <c r="AC1069" s="232"/>
      <c r="AD1069" s="232"/>
      <c r="AE1069" s="232"/>
      <c r="AF1069" s="232"/>
      <c r="AG1069" s="232"/>
      <c r="AH1069" s="232"/>
      <c r="AI1069" s="232"/>
      <c r="AJ1069" s="232"/>
      <c r="AK1069" s="232"/>
      <c r="AL1069" s="232"/>
      <c r="AM1069" s="232"/>
      <c r="AN1069" s="232"/>
      <c r="AO1069" s="232"/>
      <c r="AP1069" s="232"/>
      <c r="AQ1069" s="232"/>
      <c r="AR1069" s="232"/>
    </row>
    <row r="1070" spans="1:44" x14ac:dyDescent="0.2">
      <c r="A1070" s="232"/>
      <c r="B1070" s="232"/>
      <c r="C1070" s="232"/>
      <c r="D1070" s="232"/>
      <c r="E1070" s="289"/>
      <c r="F1070" s="289"/>
      <c r="G1070" s="289"/>
      <c r="H1070" s="289"/>
      <c r="I1070" s="232"/>
      <c r="J1070" s="232"/>
      <c r="K1070" s="232"/>
      <c r="L1070" s="232"/>
      <c r="M1070" s="232"/>
      <c r="N1070" s="232"/>
      <c r="O1070" s="232"/>
      <c r="P1070" s="232"/>
      <c r="Q1070" s="232"/>
      <c r="R1070" s="232"/>
      <c r="S1070" s="232"/>
      <c r="T1070" s="232"/>
      <c r="U1070" s="232"/>
      <c r="V1070" s="232"/>
      <c r="W1070" s="232"/>
      <c r="X1070" s="232"/>
      <c r="Y1070" s="232"/>
      <c r="Z1070" s="232"/>
      <c r="AA1070" s="232"/>
      <c r="AB1070" s="232"/>
      <c r="AC1070" s="232"/>
      <c r="AD1070" s="232"/>
      <c r="AE1070" s="232"/>
      <c r="AF1070" s="232"/>
      <c r="AG1070" s="232"/>
      <c r="AH1070" s="232"/>
      <c r="AI1070" s="232"/>
      <c r="AJ1070" s="232"/>
      <c r="AK1070" s="232"/>
      <c r="AL1070" s="232"/>
      <c r="AM1070" s="232"/>
      <c r="AN1070" s="232"/>
      <c r="AO1070" s="232"/>
      <c r="AP1070" s="232"/>
      <c r="AQ1070" s="232"/>
      <c r="AR1070" s="232"/>
    </row>
    <row r="1071" spans="1:44" x14ac:dyDescent="0.2">
      <c r="A1071" s="232"/>
      <c r="B1071" s="232"/>
      <c r="C1071" s="232"/>
      <c r="D1071" s="232"/>
      <c r="E1071" s="289"/>
      <c r="F1071" s="289"/>
      <c r="G1071" s="289"/>
      <c r="H1071" s="289"/>
      <c r="I1071" s="232"/>
      <c r="J1071" s="232"/>
      <c r="K1071" s="232"/>
      <c r="L1071" s="232"/>
      <c r="M1071" s="232"/>
      <c r="N1071" s="232"/>
      <c r="O1071" s="232"/>
      <c r="P1071" s="232"/>
      <c r="Q1071" s="232"/>
      <c r="R1071" s="232"/>
      <c r="S1071" s="232"/>
      <c r="T1071" s="232"/>
      <c r="U1071" s="232"/>
      <c r="V1071" s="232"/>
      <c r="W1071" s="232"/>
      <c r="X1071" s="232"/>
      <c r="Y1071" s="232"/>
      <c r="Z1071" s="232"/>
      <c r="AA1071" s="232"/>
      <c r="AB1071" s="232"/>
      <c r="AC1071" s="232"/>
      <c r="AD1071" s="232"/>
      <c r="AE1071" s="232"/>
      <c r="AF1071" s="232"/>
      <c r="AG1071" s="232"/>
      <c r="AH1071" s="232"/>
      <c r="AI1071" s="232"/>
      <c r="AJ1071" s="232"/>
      <c r="AK1071" s="232"/>
      <c r="AL1071" s="232"/>
      <c r="AM1071" s="232"/>
      <c r="AN1071" s="232"/>
      <c r="AO1071" s="232"/>
      <c r="AP1071" s="232"/>
      <c r="AQ1071" s="232"/>
      <c r="AR1071" s="232"/>
    </row>
    <row r="1072" spans="1:44" x14ac:dyDescent="0.2">
      <c r="A1072" s="232"/>
      <c r="B1072" s="232"/>
      <c r="C1072" s="232"/>
      <c r="D1072" s="232"/>
      <c r="E1072" s="289"/>
      <c r="F1072" s="289"/>
      <c r="G1072" s="289"/>
      <c r="H1072" s="289"/>
      <c r="I1072" s="232"/>
      <c r="J1072" s="232"/>
      <c r="K1072" s="232"/>
      <c r="L1072" s="232"/>
      <c r="M1072" s="232"/>
      <c r="N1072" s="232"/>
      <c r="O1072" s="232"/>
      <c r="P1072" s="232"/>
      <c r="Q1072" s="232"/>
      <c r="R1072" s="232"/>
      <c r="S1072" s="232"/>
      <c r="T1072" s="232"/>
      <c r="U1072" s="232"/>
      <c r="V1072" s="232"/>
      <c r="W1072" s="232"/>
      <c r="X1072" s="232"/>
      <c r="Y1072" s="232"/>
      <c r="Z1072" s="232"/>
      <c r="AA1072" s="232"/>
      <c r="AB1072" s="232"/>
      <c r="AC1072" s="232"/>
      <c r="AD1072" s="232"/>
      <c r="AE1072" s="232"/>
      <c r="AF1072" s="232"/>
      <c r="AG1072" s="232"/>
      <c r="AH1072" s="232"/>
      <c r="AI1072" s="232"/>
      <c r="AJ1072" s="232"/>
      <c r="AK1072" s="232"/>
      <c r="AL1072" s="232"/>
      <c r="AM1072" s="232"/>
      <c r="AN1072" s="232"/>
      <c r="AO1072" s="232"/>
      <c r="AP1072" s="232"/>
      <c r="AQ1072" s="232"/>
      <c r="AR1072" s="232"/>
    </row>
    <row r="1073" spans="1:44" x14ac:dyDescent="0.2">
      <c r="A1073" s="232"/>
      <c r="B1073" s="232"/>
      <c r="C1073" s="232"/>
      <c r="D1073" s="232"/>
      <c r="E1073" s="289"/>
      <c r="F1073" s="289"/>
      <c r="G1073" s="289"/>
      <c r="H1073" s="289"/>
      <c r="I1073" s="232"/>
      <c r="J1073" s="232"/>
      <c r="K1073" s="232"/>
      <c r="L1073" s="232"/>
      <c r="M1073" s="232"/>
      <c r="N1073" s="232"/>
      <c r="O1073" s="232"/>
      <c r="P1073" s="232"/>
      <c r="Q1073" s="232"/>
      <c r="R1073" s="232"/>
      <c r="S1073" s="232"/>
      <c r="T1073" s="232"/>
      <c r="U1073" s="232"/>
      <c r="V1073" s="232"/>
      <c r="W1073" s="232"/>
      <c r="X1073" s="232"/>
      <c r="Y1073" s="232"/>
      <c r="Z1073" s="232"/>
      <c r="AA1073" s="232"/>
      <c r="AB1073" s="232"/>
      <c r="AC1073" s="232"/>
      <c r="AD1073" s="232"/>
      <c r="AE1073" s="232"/>
      <c r="AF1073" s="232"/>
      <c r="AG1073" s="232"/>
      <c r="AH1073" s="232"/>
      <c r="AI1073" s="232"/>
      <c r="AJ1073" s="232"/>
      <c r="AK1073" s="232"/>
      <c r="AL1073" s="232"/>
      <c r="AM1073" s="232"/>
      <c r="AN1073" s="232"/>
      <c r="AO1073" s="232"/>
      <c r="AP1073" s="232"/>
      <c r="AQ1073" s="232"/>
      <c r="AR1073" s="232"/>
    </row>
    <row r="1074" spans="1:44" x14ac:dyDescent="0.2">
      <c r="A1074" s="232"/>
      <c r="B1074" s="232"/>
      <c r="C1074" s="232"/>
      <c r="D1074" s="232"/>
      <c r="E1074" s="289"/>
      <c r="F1074" s="289"/>
      <c r="G1074" s="289"/>
      <c r="H1074" s="289"/>
      <c r="I1074" s="232"/>
      <c r="J1074" s="232"/>
      <c r="K1074" s="232"/>
      <c r="L1074" s="232"/>
      <c r="M1074" s="232"/>
      <c r="N1074" s="232"/>
      <c r="O1074" s="232"/>
      <c r="P1074" s="232"/>
      <c r="Q1074" s="232"/>
      <c r="R1074" s="232"/>
      <c r="S1074" s="232"/>
      <c r="T1074" s="232"/>
      <c r="U1074" s="232"/>
      <c r="V1074" s="232"/>
      <c r="W1074" s="232"/>
      <c r="X1074" s="232"/>
      <c r="Y1074" s="232"/>
      <c r="Z1074" s="232"/>
      <c r="AA1074" s="232"/>
      <c r="AB1074" s="232"/>
      <c r="AC1074" s="232"/>
      <c r="AD1074" s="232"/>
      <c r="AE1074" s="232"/>
      <c r="AF1074" s="232"/>
      <c r="AG1074" s="232"/>
      <c r="AH1074" s="232"/>
      <c r="AI1074" s="232"/>
      <c r="AJ1074" s="232"/>
      <c r="AK1074" s="232"/>
      <c r="AL1074" s="232"/>
      <c r="AM1074" s="232"/>
      <c r="AN1074" s="232"/>
      <c r="AO1074" s="232"/>
      <c r="AP1074" s="232"/>
      <c r="AQ1074" s="232"/>
      <c r="AR1074" s="232"/>
    </row>
    <row r="1075" spans="1:44" x14ac:dyDescent="0.2">
      <c r="A1075" s="232"/>
      <c r="B1075" s="232"/>
      <c r="C1075" s="232"/>
      <c r="D1075" s="232"/>
      <c r="E1075" s="289"/>
      <c r="F1075" s="289"/>
      <c r="G1075" s="289"/>
      <c r="H1075" s="289"/>
      <c r="I1075" s="232"/>
      <c r="J1075" s="232"/>
      <c r="K1075" s="232"/>
      <c r="L1075" s="232"/>
      <c r="M1075" s="232"/>
      <c r="N1075" s="232"/>
      <c r="O1075" s="232"/>
      <c r="P1075" s="232"/>
      <c r="Q1075" s="232"/>
      <c r="R1075" s="232"/>
      <c r="S1075" s="232"/>
      <c r="T1075" s="232"/>
      <c r="U1075" s="232"/>
      <c r="V1075" s="232"/>
      <c r="W1075" s="232"/>
      <c r="X1075" s="232"/>
      <c r="Y1075" s="232"/>
      <c r="Z1075" s="232"/>
      <c r="AA1075" s="232"/>
      <c r="AB1075" s="232"/>
      <c r="AC1075" s="232"/>
      <c r="AD1075" s="232"/>
      <c r="AE1075" s="232"/>
      <c r="AF1075" s="232"/>
      <c r="AG1075" s="232"/>
      <c r="AH1075" s="232"/>
      <c r="AI1075" s="232"/>
      <c r="AJ1075" s="232"/>
      <c r="AK1075" s="232"/>
      <c r="AL1075" s="232"/>
      <c r="AM1075" s="232"/>
      <c r="AN1075" s="232"/>
      <c r="AO1075" s="232"/>
      <c r="AP1075" s="232"/>
      <c r="AQ1075" s="232"/>
      <c r="AR1075" s="232"/>
    </row>
    <row r="1076" spans="1:44" x14ac:dyDescent="0.2">
      <c r="A1076" s="232"/>
      <c r="B1076" s="232"/>
      <c r="C1076" s="232"/>
      <c r="D1076" s="232"/>
      <c r="E1076" s="289"/>
      <c r="F1076" s="289"/>
      <c r="G1076" s="289"/>
      <c r="H1076" s="289"/>
      <c r="I1076" s="232"/>
      <c r="J1076" s="232"/>
      <c r="K1076" s="232"/>
      <c r="L1076" s="232"/>
      <c r="M1076" s="232"/>
      <c r="N1076" s="232"/>
      <c r="O1076" s="232"/>
      <c r="P1076" s="232"/>
      <c r="Q1076" s="232"/>
      <c r="R1076" s="232"/>
      <c r="S1076" s="232"/>
      <c r="T1076" s="232"/>
      <c r="U1076" s="232"/>
      <c r="V1076" s="232"/>
      <c r="W1076" s="232"/>
      <c r="X1076" s="232"/>
      <c r="Y1076" s="232"/>
      <c r="Z1076" s="232"/>
      <c r="AA1076" s="232"/>
      <c r="AB1076" s="232"/>
      <c r="AC1076" s="232"/>
      <c r="AD1076" s="232"/>
      <c r="AE1076" s="232"/>
      <c r="AF1076" s="232"/>
      <c r="AG1076" s="232"/>
      <c r="AH1076" s="232"/>
      <c r="AI1076" s="232"/>
      <c r="AJ1076" s="232"/>
      <c r="AK1076" s="232"/>
      <c r="AL1076" s="232"/>
      <c r="AM1076" s="232"/>
      <c r="AN1076" s="232"/>
      <c r="AO1076" s="232"/>
      <c r="AP1076" s="232"/>
      <c r="AQ1076" s="232"/>
      <c r="AR1076" s="232"/>
    </row>
    <row r="1077" spans="1:44" x14ac:dyDescent="0.2">
      <c r="A1077" s="232"/>
      <c r="B1077" s="232"/>
      <c r="C1077" s="232"/>
      <c r="D1077" s="232"/>
      <c r="E1077" s="289"/>
      <c r="F1077" s="289"/>
      <c r="G1077" s="289"/>
      <c r="H1077" s="289"/>
      <c r="I1077" s="232"/>
      <c r="J1077" s="232"/>
      <c r="K1077" s="232"/>
      <c r="L1077" s="232"/>
      <c r="M1077" s="232"/>
      <c r="N1077" s="232"/>
      <c r="O1077" s="232"/>
      <c r="P1077" s="232"/>
      <c r="Q1077" s="232"/>
      <c r="R1077" s="232"/>
      <c r="S1077" s="232"/>
      <c r="T1077" s="232"/>
      <c r="U1077" s="232"/>
      <c r="V1077" s="232"/>
      <c r="W1077" s="232"/>
      <c r="X1077" s="232"/>
      <c r="Y1077" s="232"/>
      <c r="Z1077" s="232"/>
      <c r="AA1077" s="232"/>
      <c r="AB1077" s="232"/>
      <c r="AC1077" s="232"/>
      <c r="AD1077" s="232"/>
      <c r="AE1077" s="232"/>
      <c r="AF1077" s="232"/>
      <c r="AG1077" s="232"/>
      <c r="AH1077" s="232"/>
      <c r="AI1077" s="232"/>
      <c r="AJ1077" s="232"/>
      <c r="AK1077" s="232"/>
      <c r="AL1077" s="232"/>
      <c r="AM1077" s="232"/>
      <c r="AN1077" s="232"/>
      <c r="AO1077" s="232"/>
      <c r="AP1077" s="232"/>
      <c r="AQ1077" s="232"/>
      <c r="AR1077" s="232"/>
    </row>
    <row r="1078" spans="1:44" x14ac:dyDescent="0.2">
      <c r="A1078" s="232"/>
      <c r="B1078" s="232"/>
      <c r="C1078" s="232"/>
      <c r="D1078" s="232"/>
      <c r="E1078" s="289"/>
      <c r="F1078" s="289"/>
      <c r="G1078" s="289"/>
      <c r="H1078" s="289"/>
      <c r="I1078" s="232"/>
      <c r="J1078" s="232"/>
      <c r="K1078" s="232"/>
      <c r="L1078" s="232"/>
      <c r="M1078" s="232"/>
      <c r="N1078" s="232"/>
      <c r="O1078" s="232"/>
      <c r="P1078" s="232"/>
      <c r="Q1078" s="232"/>
      <c r="R1078" s="232"/>
      <c r="S1078" s="232"/>
      <c r="T1078" s="232"/>
      <c r="U1078" s="232"/>
      <c r="V1078" s="232"/>
      <c r="W1078" s="232"/>
      <c r="X1078" s="232"/>
      <c r="Y1078" s="232"/>
      <c r="Z1078" s="232"/>
      <c r="AA1078" s="232"/>
      <c r="AB1078" s="232"/>
      <c r="AC1078" s="232"/>
      <c r="AD1078" s="232"/>
      <c r="AE1078" s="232"/>
      <c r="AF1078" s="232"/>
      <c r="AG1078" s="232"/>
      <c r="AH1078" s="232"/>
      <c r="AI1078" s="232"/>
      <c r="AJ1078" s="232"/>
      <c r="AK1078" s="232"/>
      <c r="AL1078" s="232"/>
      <c r="AM1078" s="232"/>
      <c r="AN1078" s="232"/>
      <c r="AO1078" s="232"/>
      <c r="AP1078" s="232"/>
      <c r="AQ1078" s="232"/>
      <c r="AR1078" s="232"/>
    </row>
    <row r="1079" spans="1:44" x14ac:dyDescent="0.2">
      <c r="A1079" s="232"/>
      <c r="B1079" s="232"/>
      <c r="C1079" s="232"/>
      <c r="D1079" s="232"/>
      <c r="E1079" s="289"/>
      <c r="F1079" s="289"/>
      <c r="G1079" s="289"/>
      <c r="H1079" s="289"/>
      <c r="I1079" s="232"/>
      <c r="J1079" s="232"/>
      <c r="K1079" s="232"/>
      <c r="L1079" s="232"/>
      <c r="M1079" s="232"/>
      <c r="N1079" s="232"/>
      <c r="O1079" s="232"/>
      <c r="P1079" s="232"/>
      <c r="Q1079" s="232"/>
      <c r="R1079" s="232"/>
      <c r="S1079" s="232"/>
      <c r="T1079" s="232"/>
      <c r="U1079" s="232"/>
      <c r="V1079" s="232"/>
      <c r="W1079" s="232"/>
      <c r="X1079" s="232"/>
      <c r="Y1079" s="232"/>
      <c r="Z1079" s="232"/>
      <c r="AA1079" s="232"/>
      <c r="AB1079" s="232"/>
      <c r="AC1079" s="232"/>
      <c r="AD1079" s="232"/>
      <c r="AE1079" s="232"/>
      <c r="AF1079" s="232"/>
      <c r="AG1079" s="232"/>
      <c r="AH1079" s="232"/>
      <c r="AI1079" s="232"/>
      <c r="AJ1079" s="232"/>
      <c r="AK1079" s="232"/>
      <c r="AL1079" s="232"/>
      <c r="AM1079" s="232"/>
      <c r="AN1079" s="232"/>
      <c r="AO1079" s="232"/>
      <c r="AP1079" s="232"/>
      <c r="AQ1079" s="232"/>
      <c r="AR1079" s="232"/>
    </row>
    <row r="1080" spans="1:44" x14ac:dyDescent="0.2">
      <c r="A1080" s="232"/>
      <c r="B1080" s="232"/>
      <c r="C1080" s="232"/>
      <c r="D1080" s="232"/>
      <c r="E1080" s="289"/>
      <c r="F1080" s="289"/>
      <c r="G1080" s="289"/>
      <c r="H1080" s="289"/>
      <c r="I1080" s="232"/>
      <c r="J1080" s="232"/>
      <c r="K1080" s="232"/>
      <c r="L1080" s="232"/>
      <c r="M1080" s="232"/>
      <c r="N1080" s="232"/>
      <c r="O1080" s="232"/>
      <c r="P1080" s="232"/>
      <c r="Q1080" s="232"/>
      <c r="R1080" s="232"/>
      <c r="S1080" s="232"/>
      <c r="T1080" s="232"/>
      <c r="U1080" s="232"/>
      <c r="V1080" s="232"/>
      <c r="W1080" s="232"/>
      <c r="X1080" s="232"/>
      <c r="Y1080" s="232"/>
      <c r="Z1080" s="232"/>
      <c r="AA1080" s="232"/>
      <c r="AB1080" s="232"/>
      <c r="AC1080" s="232"/>
      <c r="AD1080" s="232"/>
      <c r="AE1080" s="232"/>
      <c r="AF1080" s="232"/>
      <c r="AG1080" s="232"/>
      <c r="AH1080" s="232"/>
      <c r="AI1080" s="232"/>
      <c r="AJ1080" s="232"/>
      <c r="AK1080" s="232"/>
      <c r="AL1080" s="232"/>
      <c r="AM1080" s="232"/>
      <c r="AN1080" s="232"/>
      <c r="AO1080" s="232"/>
      <c r="AP1080" s="232"/>
      <c r="AQ1080" s="232"/>
      <c r="AR1080" s="232"/>
    </row>
    <row r="1081" spans="1:44" x14ac:dyDescent="0.2">
      <c r="A1081" s="232"/>
      <c r="B1081" s="232"/>
      <c r="C1081" s="232"/>
      <c r="D1081" s="232"/>
      <c r="E1081" s="289"/>
      <c r="F1081" s="289"/>
      <c r="G1081" s="289"/>
      <c r="H1081" s="289"/>
      <c r="I1081" s="232"/>
      <c r="J1081" s="232"/>
      <c r="K1081" s="232"/>
      <c r="L1081" s="232"/>
      <c r="M1081" s="232"/>
      <c r="N1081" s="232"/>
      <c r="O1081" s="232"/>
      <c r="P1081" s="232"/>
      <c r="Q1081" s="232"/>
      <c r="R1081" s="232"/>
      <c r="S1081" s="232"/>
      <c r="T1081" s="232"/>
      <c r="U1081" s="232"/>
      <c r="V1081" s="232"/>
      <c r="W1081" s="232"/>
      <c r="X1081" s="232"/>
      <c r="Y1081" s="232"/>
      <c r="Z1081" s="232"/>
      <c r="AA1081" s="232"/>
      <c r="AB1081" s="232"/>
      <c r="AC1081" s="232"/>
      <c r="AD1081" s="232"/>
      <c r="AE1081" s="232"/>
      <c r="AF1081" s="232"/>
      <c r="AG1081" s="232"/>
      <c r="AH1081" s="232"/>
      <c r="AI1081" s="232"/>
      <c r="AJ1081" s="232"/>
      <c r="AK1081" s="232"/>
      <c r="AL1081" s="232"/>
      <c r="AM1081" s="232"/>
      <c r="AN1081" s="232"/>
      <c r="AO1081" s="232"/>
      <c r="AP1081" s="232"/>
      <c r="AQ1081" s="232"/>
      <c r="AR1081" s="232"/>
    </row>
    <row r="1082" spans="1:44" x14ac:dyDescent="0.2">
      <c r="A1082" s="232"/>
      <c r="B1082" s="232"/>
      <c r="C1082" s="232"/>
      <c r="D1082" s="232"/>
      <c r="E1082" s="289"/>
      <c r="F1082" s="289"/>
      <c r="G1082" s="289"/>
      <c r="H1082" s="289"/>
      <c r="I1082" s="232"/>
      <c r="J1082" s="232"/>
      <c r="K1082" s="232"/>
      <c r="L1082" s="232"/>
      <c r="M1082" s="232"/>
      <c r="N1082" s="232"/>
      <c r="O1082" s="232"/>
      <c r="P1082" s="232"/>
      <c r="Q1082" s="232"/>
      <c r="R1082" s="232"/>
      <c r="S1082" s="232"/>
      <c r="T1082" s="232"/>
      <c r="U1082" s="232"/>
      <c r="V1082" s="232"/>
      <c r="W1082" s="232"/>
      <c r="X1082" s="232"/>
      <c r="Y1082" s="232"/>
      <c r="Z1082" s="232"/>
      <c r="AA1082" s="232"/>
      <c r="AB1082" s="232"/>
      <c r="AC1082" s="232"/>
      <c r="AD1082" s="232"/>
      <c r="AE1082" s="232"/>
      <c r="AF1082" s="232"/>
      <c r="AG1082" s="232"/>
      <c r="AH1082" s="232"/>
      <c r="AI1082" s="232"/>
      <c r="AJ1082" s="232"/>
      <c r="AK1082" s="232"/>
      <c r="AL1082" s="232"/>
      <c r="AM1082" s="232"/>
      <c r="AN1082" s="232"/>
      <c r="AO1082" s="232"/>
      <c r="AP1082" s="232"/>
      <c r="AQ1082" s="232"/>
      <c r="AR1082" s="232"/>
    </row>
    <row r="1083" spans="1:44" x14ac:dyDescent="0.2">
      <c r="A1083" s="232"/>
      <c r="B1083" s="232"/>
      <c r="C1083" s="232"/>
      <c r="D1083" s="232"/>
      <c r="E1083" s="289"/>
      <c r="F1083" s="289"/>
      <c r="G1083" s="289"/>
      <c r="H1083" s="289"/>
      <c r="I1083" s="232"/>
      <c r="J1083" s="232"/>
      <c r="K1083" s="232"/>
      <c r="L1083" s="232"/>
      <c r="M1083" s="232"/>
      <c r="N1083" s="232"/>
      <c r="O1083" s="232"/>
      <c r="P1083" s="232"/>
      <c r="Q1083" s="232"/>
      <c r="R1083" s="232"/>
      <c r="S1083" s="232"/>
      <c r="T1083" s="232"/>
      <c r="U1083" s="232"/>
      <c r="V1083" s="232"/>
      <c r="W1083" s="232"/>
      <c r="X1083" s="232"/>
      <c r="Y1083" s="232"/>
      <c r="Z1083" s="232"/>
      <c r="AA1083" s="232"/>
      <c r="AB1083" s="232"/>
      <c r="AC1083" s="232"/>
      <c r="AD1083" s="232"/>
      <c r="AE1083" s="232"/>
      <c r="AF1083" s="232"/>
      <c r="AG1083" s="232"/>
      <c r="AH1083" s="232"/>
      <c r="AI1083" s="232"/>
      <c r="AJ1083" s="232"/>
      <c r="AK1083" s="232"/>
      <c r="AL1083" s="232"/>
      <c r="AM1083" s="232"/>
      <c r="AN1083" s="232"/>
      <c r="AO1083" s="232"/>
      <c r="AP1083" s="232"/>
      <c r="AQ1083" s="232"/>
      <c r="AR1083" s="232"/>
    </row>
    <row r="1084" spans="1:44" x14ac:dyDescent="0.2">
      <c r="A1084" s="232"/>
      <c r="B1084" s="232"/>
      <c r="C1084" s="232"/>
      <c r="D1084" s="232"/>
      <c r="E1084" s="289"/>
      <c r="F1084" s="289"/>
      <c r="G1084" s="289"/>
      <c r="H1084" s="289"/>
      <c r="I1084" s="232"/>
      <c r="J1084" s="232"/>
      <c r="K1084" s="232"/>
      <c r="L1084" s="232"/>
      <c r="M1084" s="232"/>
      <c r="N1084" s="232"/>
      <c r="O1084" s="232"/>
      <c r="P1084" s="232"/>
      <c r="Q1084" s="232"/>
      <c r="R1084" s="232"/>
      <c r="S1084" s="232"/>
      <c r="T1084" s="232"/>
      <c r="U1084" s="232"/>
      <c r="V1084" s="232"/>
      <c r="W1084" s="232"/>
      <c r="X1084" s="232"/>
      <c r="Y1084" s="232"/>
      <c r="Z1084" s="232"/>
      <c r="AA1084" s="232"/>
      <c r="AB1084" s="232"/>
      <c r="AC1084" s="232"/>
      <c r="AD1084" s="232"/>
      <c r="AE1084" s="232"/>
      <c r="AF1084" s="232"/>
      <c r="AG1084" s="232"/>
      <c r="AH1084" s="232"/>
      <c r="AI1084" s="232"/>
      <c r="AJ1084" s="232"/>
      <c r="AK1084" s="232"/>
      <c r="AL1084" s="232"/>
      <c r="AM1084" s="232"/>
      <c r="AN1084" s="232"/>
      <c r="AO1084" s="232"/>
      <c r="AP1084" s="232"/>
      <c r="AQ1084" s="232"/>
      <c r="AR1084" s="232"/>
    </row>
    <row r="1085" spans="1:44" x14ac:dyDescent="0.2">
      <c r="A1085" s="232"/>
      <c r="B1085" s="232"/>
      <c r="C1085" s="232"/>
      <c r="D1085" s="232"/>
      <c r="E1085" s="289"/>
      <c r="F1085" s="289"/>
      <c r="G1085" s="289"/>
      <c r="H1085" s="289"/>
      <c r="I1085" s="232"/>
      <c r="J1085" s="232"/>
      <c r="K1085" s="232"/>
      <c r="L1085" s="232"/>
      <c r="M1085" s="232"/>
      <c r="N1085" s="232"/>
      <c r="O1085" s="232"/>
      <c r="P1085" s="232"/>
      <c r="Q1085" s="232"/>
      <c r="R1085" s="232"/>
      <c r="S1085" s="232"/>
      <c r="T1085" s="232"/>
      <c r="U1085" s="232"/>
      <c r="V1085" s="232"/>
      <c r="W1085" s="232"/>
      <c r="X1085" s="232"/>
      <c r="Y1085" s="232"/>
      <c r="Z1085" s="232"/>
      <c r="AA1085" s="232"/>
      <c r="AB1085" s="232"/>
      <c r="AC1085" s="232"/>
      <c r="AD1085" s="232"/>
      <c r="AE1085" s="232"/>
      <c r="AF1085" s="232"/>
      <c r="AG1085" s="232"/>
      <c r="AH1085" s="232"/>
      <c r="AI1085" s="232"/>
      <c r="AJ1085" s="232"/>
      <c r="AK1085" s="232"/>
      <c r="AL1085" s="232"/>
      <c r="AM1085" s="232"/>
      <c r="AN1085" s="232"/>
      <c r="AO1085" s="232"/>
      <c r="AP1085" s="232"/>
      <c r="AQ1085" s="232"/>
      <c r="AR1085" s="232"/>
    </row>
    <row r="1086" spans="1:44" x14ac:dyDescent="0.2">
      <c r="A1086" s="232"/>
      <c r="B1086" s="232"/>
      <c r="C1086" s="232"/>
      <c r="D1086" s="232"/>
      <c r="E1086" s="289"/>
      <c r="F1086" s="289"/>
      <c r="G1086" s="289"/>
      <c r="H1086" s="289"/>
      <c r="I1086" s="232"/>
      <c r="J1086" s="232"/>
      <c r="K1086" s="232"/>
      <c r="L1086" s="232"/>
      <c r="M1086" s="232"/>
      <c r="N1086" s="232"/>
      <c r="O1086" s="232"/>
      <c r="P1086" s="232"/>
      <c r="Q1086" s="232"/>
      <c r="R1086" s="232"/>
      <c r="S1086" s="232"/>
      <c r="T1086" s="232"/>
      <c r="U1086" s="232"/>
      <c r="V1086" s="232"/>
      <c r="W1086" s="232"/>
      <c r="X1086" s="232"/>
      <c r="Y1086" s="232"/>
      <c r="Z1086" s="232"/>
      <c r="AA1086" s="232"/>
      <c r="AB1086" s="232"/>
      <c r="AC1086" s="232"/>
      <c r="AD1086" s="232"/>
      <c r="AE1086" s="232"/>
      <c r="AF1086" s="232"/>
      <c r="AG1086" s="232"/>
      <c r="AH1086" s="232"/>
      <c r="AI1086" s="232"/>
      <c r="AJ1086" s="232"/>
      <c r="AK1086" s="232"/>
      <c r="AL1086" s="232"/>
      <c r="AM1086" s="232"/>
      <c r="AN1086" s="232"/>
      <c r="AO1086" s="232"/>
      <c r="AP1086" s="232"/>
      <c r="AQ1086" s="232"/>
      <c r="AR1086" s="232"/>
    </row>
    <row r="1087" spans="1:44" x14ac:dyDescent="0.2">
      <c r="A1087" s="232"/>
      <c r="B1087" s="232"/>
      <c r="C1087" s="232"/>
      <c r="D1087" s="232"/>
      <c r="E1087" s="289"/>
      <c r="F1087" s="289"/>
      <c r="G1087" s="289"/>
      <c r="H1087" s="289"/>
      <c r="I1087" s="232"/>
      <c r="J1087" s="232"/>
      <c r="K1087" s="232"/>
      <c r="L1087" s="232"/>
      <c r="M1087" s="232"/>
      <c r="N1087" s="232"/>
      <c r="O1087" s="232"/>
      <c r="P1087" s="232"/>
      <c r="Q1087" s="232"/>
      <c r="R1087" s="232"/>
      <c r="S1087" s="232"/>
      <c r="T1087" s="232"/>
      <c r="U1087" s="232"/>
      <c r="V1087" s="232"/>
      <c r="W1087" s="232"/>
      <c r="X1087" s="232"/>
      <c r="Y1087" s="232"/>
      <c r="Z1087" s="232"/>
      <c r="AA1087" s="232"/>
      <c r="AB1087" s="232"/>
      <c r="AC1087" s="232"/>
      <c r="AD1087" s="232"/>
      <c r="AE1087" s="232"/>
      <c r="AF1087" s="232"/>
      <c r="AG1087" s="232"/>
      <c r="AH1087" s="232"/>
      <c r="AI1087" s="232"/>
      <c r="AJ1087" s="232"/>
      <c r="AK1087" s="232"/>
      <c r="AL1087" s="232"/>
      <c r="AM1087" s="232"/>
      <c r="AN1087" s="232"/>
      <c r="AO1087" s="232"/>
      <c r="AP1087" s="232"/>
      <c r="AQ1087" s="232"/>
      <c r="AR1087" s="232"/>
    </row>
    <row r="1088" spans="1:44" x14ac:dyDescent="0.2">
      <c r="A1088" s="232"/>
      <c r="B1088" s="232"/>
      <c r="C1088" s="232"/>
      <c r="D1088" s="232"/>
      <c r="E1088" s="289"/>
      <c r="F1088" s="289"/>
      <c r="G1088" s="289"/>
      <c r="H1088" s="289"/>
      <c r="I1088" s="232"/>
      <c r="J1088" s="232"/>
      <c r="K1088" s="232"/>
      <c r="L1088" s="232"/>
      <c r="M1088" s="232"/>
      <c r="N1088" s="232"/>
      <c r="O1088" s="232"/>
      <c r="P1088" s="232"/>
      <c r="Q1088" s="232"/>
      <c r="R1088" s="232"/>
      <c r="S1088" s="232"/>
      <c r="T1088" s="232"/>
      <c r="U1088" s="232"/>
      <c r="V1088" s="232"/>
      <c r="W1088" s="232"/>
      <c r="X1088" s="232"/>
      <c r="Y1088" s="232"/>
      <c r="Z1088" s="232"/>
      <c r="AA1088" s="232"/>
      <c r="AB1088" s="232"/>
      <c r="AC1088" s="232"/>
      <c r="AD1088" s="232"/>
      <c r="AE1088" s="232"/>
      <c r="AF1088" s="232"/>
      <c r="AG1088" s="232"/>
      <c r="AH1088" s="232"/>
      <c r="AI1088" s="232"/>
      <c r="AJ1088" s="232"/>
      <c r="AK1088" s="232"/>
      <c r="AL1088" s="232"/>
      <c r="AM1088" s="232"/>
      <c r="AN1088" s="232"/>
      <c r="AO1088" s="232"/>
      <c r="AP1088" s="232"/>
      <c r="AQ1088" s="232"/>
      <c r="AR1088" s="232"/>
    </row>
    <row r="1089" spans="1:44" x14ac:dyDescent="0.2">
      <c r="A1089" s="232"/>
      <c r="B1089" s="232"/>
      <c r="C1089" s="232"/>
      <c r="D1089" s="232"/>
      <c r="E1089" s="289"/>
      <c r="F1089" s="289"/>
      <c r="G1089" s="289"/>
      <c r="H1089" s="289"/>
      <c r="I1089" s="232"/>
      <c r="J1089" s="232"/>
      <c r="K1089" s="232"/>
      <c r="L1089" s="232"/>
      <c r="M1089" s="232"/>
      <c r="N1089" s="232"/>
      <c r="O1089" s="232"/>
      <c r="P1089" s="232"/>
      <c r="Q1089" s="232"/>
      <c r="R1089" s="232"/>
      <c r="S1089" s="232"/>
      <c r="T1089" s="232"/>
      <c r="U1089" s="232"/>
      <c r="V1089" s="232"/>
      <c r="W1089" s="232"/>
      <c r="X1089" s="232"/>
      <c r="Y1089" s="232"/>
      <c r="Z1089" s="232"/>
      <c r="AA1089" s="232"/>
      <c r="AB1089" s="232"/>
      <c r="AC1089" s="232"/>
      <c r="AD1089" s="232"/>
      <c r="AE1089" s="232"/>
      <c r="AF1089" s="232"/>
      <c r="AG1089" s="232"/>
      <c r="AH1089" s="232"/>
      <c r="AI1089" s="232"/>
      <c r="AJ1089" s="232"/>
      <c r="AK1089" s="232"/>
      <c r="AL1089" s="232"/>
      <c r="AM1089" s="232"/>
      <c r="AN1089" s="232"/>
      <c r="AO1089" s="232"/>
      <c r="AP1089" s="232"/>
      <c r="AQ1089" s="232"/>
      <c r="AR1089" s="232"/>
    </row>
    <row r="1090" spans="1:44" x14ac:dyDescent="0.2">
      <c r="A1090" s="232"/>
      <c r="B1090" s="232"/>
      <c r="C1090" s="232"/>
      <c r="D1090" s="232"/>
      <c r="E1090" s="289"/>
      <c r="F1090" s="289"/>
      <c r="G1090" s="289"/>
      <c r="H1090" s="289"/>
      <c r="I1090" s="232"/>
      <c r="J1090" s="232"/>
      <c r="K1090" s="232"/>
      <c r="L1090" s="232"/>
      <c r="M1090" s="232"/>
      <c r="N1090" s="232"/>
      <c r="O1090" s="232"/>
      <c r="P1090" s="232"/>
      <c r="Q1090" s="232"/>
      <c r="R1090" s="232"/>
      <c r="S1090" s="232"/>
      <c r="T1090" s="232"/>
      <c r="U1090" s="232"/>
      <c r="V1090" s="232"/>
      <c r="W1090" s="232"/>
      <c r="X1090" s="232"/>
      <c r="Y1090" s="232"/>
      <c r="Z1090" s="232"/>
      <c r="AA1090" s="232"/>
      <c r="AB1090" s="232"/>
      <c r="AC1090" s="232"/>
      <c r="AD1090" s="232"/>
      <c r="AE1090" s="232"/>
      <c r="AF1090" s="232"/>
      <c r="AG1090" s="232"/>
      <c r="AH1090" s="232"/>
      <c r="AI1090" s="232"/>
      <c r="AJ1090" s="232"/>
      <c r="AK1090" s="232"/>
      <c r="AL1090" s="232"/>
      <c r="AM1090" s="232"/>
      <c r="AN1090" s="232"/>
      <c r="AO1090" s="232"/>
      <c r="AP1090" s="232"/>
      <c r="AQ1090" s="232"/>
      <c r="AR1090" s="232"/>
    </row>
    <row r="1091" spans="1:44" x14ac:dyDescent="0.2">
      <c r="A1091" s="232"/>
      <c r="B1091" s="232"/>
      <c r="C1091" s="232"/>
      <c r="D1091" s="232"/>
      <c r="E1091" s="289"/>
      <c r="F1091" s="289"/>
      <c r="G1091" s="289"/>
      <c r="H1091" s="289"/>
      <c r="I1091" s="232"/>
      <c r="J1091" s="232"/>
      <c r="K1091" s="232"/>
      <c r="L1091" s="232"/>
      <c r="M1091" s="232"/>
      <c r="N1091" s="232"/>
      <c r="O1091" s="232"/>
      <c r="P1091" s="232"/>
      <c r="Q1091" s="232"/>
      <c r="R1091" s="232"/>
      <c r="S1091" s="232"/>
      <c r="T1091" s="232"/>
      <c r="U1091" s="232"/>
      <c r="V1091" s="232"/>
      <c r="W1091" s="232"/>
      <c r="X1091" s="232"/>
      <c r="Y1091" s="232"/>
      <c r="Z1091" s="232"/>
      <c r="AA1091" s="232"/>
      <c r="AB1091" s="232"/>
      <c r="AC1091" s="232"/>
      <c r="AD1091" s="232"/>
      <c r="AE1091" s="232"/>
      <c r="AF1091" s="232"/>
      <c r="AG1091" s="232"/>
      <c r="AH1091" s="232"/>
      <c r="AI1091" s="232"/>
      <c r="AJ1091" s="232"/>
      <c r="AK1091" s="232"/>
      <c r="AL1091" s="232"/>
      <c r="AM1091" s="232"/>
      <c r="AN1091" s="232"/>
      <c r="AO1091" s="232"/>
      <c r="AP1091" s="232"/>
      <c r="AQ1091" s="232"/>
      <c r="AR1091" s="232"/>
    </row>
    <row r="1092" spans="1:44" x14ac:dyDescent="0.2">
      <c r="A1092" s="232"/>
      <c r="B1092" s="232"/>
      <c r="C1092" s="232"/>
      <c r="D1092" s="232"/>
      <c r="E1092" s="289"/>
      <c r="F1092" s="289"/>
      <c r="G1092" s="289"/>
      <c r="H1092" s="289"/>
      <c r="I1092" s="232"/>
      <c r="J1092" s="232"/>
      <c r="K1092" s="232"/>
      <c r="L1092" s="232"/>
      <c r="M1092" s="232"/>
      <c r="N1092" s="232"/>
      <c r="O1092" s="232"/>
      <c r="P1092" s="232"/>
      <c r="Q1092" s="232"/>
      <c r="R1092" s="232"/>
      <c r="S1092" s="232"/>
      <c r="T1092" s="232"/>
      <c r="U1092" s="232"/>
      <c r="V1092" s="232"/>
      <c r="W1092" s="232"/>
      <c r="X1092" s="232"/>
      <c r="Y1092" s="232"/>
      <c r="Z1092" s="232"/>
      <c r="AA1092" s="232"/>
      <c r="AB1092" s="232"/>
      <c r="AC1092" s="232"/>
      <c r="AD1092" s="232"/>
      <c r="AE1092" s="232"/>
      <c r="AF1092" s="232"/>
      <c r="AG1092" s="232"/>
      <c r="AH1092" s="232"/>
      <c r="AI1092" s="232"/>
      <c r="AJ1092" s="232"/>
      <c r="AK1092" s="232"/>
      <c r="AL1092" s="232"/>
      <c r="AM1092" s="232"/>
      <c r="AN1092" s="232"/>
      <c r="AO1092" s="232"/>
      <c r="AP1092" s="232"/>
      <c r="AQ1092" s="232"/>
      <c r="AR1092" s="232"/>
    </row>
    <row r="1093" spans="1:44" x14ac:dyDescent="0.2">
      <c r="A1093" s="232"/>
      <c r="B1093" s="232"/>
      <c r="C1093" s="232"/>
      <c r="D1093" s="232"/>
      <c r="E1093" s="289"/>
      <c r="F1093" s="289"/>
      <c r="G1093" s="289"/>
      <c r="H1093" s="289"/>
      <c r="I1093" s="232"/>
      <c r="J1093" s="232"/>
      <c r="K1093" s="232"/>
      <c r="L1093" s="232"/>
      <c r="M1093" s="232"/>
      <c r="N1093" s="232"/>
      <c r="O1093" s="232"/>
      <c r="P1093" s="232"/>
      <c r="Q1093" s="232"/>
      <c r="R1093" s="232"/>
      <c r="S1093" s="232"/>
      <c r="T1093" s="232"/>
      <c r="U1093" s="232"/>
      <c r="V1093" s="232"/>
      <c r="W1093" s="232"/>
      <c r="X1093" s="232"/>
      <c r="Y1093" s="232"/>
      <c r="Z1093" s="232"/>
      <c r="AA1093" s="232"/>
      <c r="AB1093" s="232"/>
      <c r="AC1093" s="232"/>
      <c r="AD1093" s="232"/>
      <c r="AE1093" s="232"/>
      <c r="AF1093" s="232"/>
      <c r="AG1093" s="232"/>
      <c r="AH1093" s="232"/>
      <c r="AI1093" s="232"/>
      <c r="AJ1093" s="232"/>
      <c r="AK1093" s="232"/>
      <c r="AL1093" s="232"/>
      <c r="AM1093" s="232"/>
      <c r="AN1093" s="232"/>
      <c r="AO1093" s="232"/>
      <c r="AP1093" s="232"/>
      <c r="AQ1093" s="232"/>
      <c r="AR1093" s="232"/>
    </row>
    <row r="1094" spans="1:44" x14ac:dyDescent="0.2">
      <c r="A1094" s="232"/>
      <c r="B1094" s="232"/>
      <c r="C1094" s="232"/>
      <c r="D1094" s="232"/>
      <c r="E1094" s="289"/>
      <c r="F1094" s="289"/>
      <c r="G1094" s="289"/>
      <c r="H1094" s="289"/>
      <c r="I1094" s="232"/>
      <c r="J1094" s="232"/>
      <c r="K1094" s="232"/>
      <c r="L1094" s="232"/>
      <c r="M1094" s="232"/>
      <c r="N1094" s="232"/>
      <c r="O1094" s="232"/>
      <c r="P1094" s="232"/>
      <c r="Q1094" s="232"/>
      <c r="R1094" s="232"/>
      <c r="S1094" s="232"/>
      <c r="T1094" s="232"/>
      <c r="U1094" s="232"/>
      <c r="V1094" s="232"/>
      <c r="W1094" s="232"/>
      <c r="X1094" s="232"/>
      <c r="Y1094" s="232"/>
      <c r="Z1094" s="232"/>
      <c r="AA1094" s="232"/>
      <c r="AB1094" s="232"/>
      <c r="AC1094" s="232"/>
      <c r="AD1094" s="232"/>
      <c r="AE1094" s="232"/>
      <c r="AF1094" s="232"/>
      <c r="AG1094" s="232"/>
      <c r="AH1094" s="232"/>
      <c r="AI1094" s="232"/>
      <c r="AJ1094" s="232"/>
      <c r="AK1094" s="232"/>
      <c r="AL1094" s="232"/>
      <c r="AM1094" s="232"/>
      <c r="AN1094" s="232"/>
      <c r="AO1094" s="232"/>
      <c r="AP1094" s="232"/>
      <c r="AQ1094" s="232"/>
      <c r="AR1094" s="232"/>
    </row>
    <row r="1095" spans="1:44" x14ac:dyDescent="0.2">
      <c r="A1095" s="232"/>
      <c r="B1095" s="232"/>
      <c r="C1095" s="232"/>
      <c r="D1095" s="232"/>
      <c r="E1095" s="289"/>
      <c r="F1095" s="289"/>
      <c r="G1095" s="289"/>
      <c r="H1095" s="289"/>
      <c r="I1095" s="232"/>
      <c r="J1095" s="232"/>
      <c r="K1095" s="232"/>
      <c r="L1095" s="232"/>
      <c r="M1095" s="232"/>
      <c r="N1095" s="232"/>
      <c r="O1095" s="232"/>
      <c r="P1095" s="232"/>
      <c r="Q1095" s="232"/>
      <c r="R1095" s="232"/>
      <c r="S1095" s="232"/>
      <c r="T1095" s="232"/>
      <c r="U1095" s="232"/>
      <c r="V1095" s="232"/>
      <c r="W1095" s="232"/>
      <c r="X1095" s="232"/>
      <c r="Y1095" s="232"/>
      <c r="Z1095" s="232"/>
      <c r="AA1095" s="232"/>
      <c r="AB1095" s="232"/>
      <c r="AC1095" s="232"/>
      <c r="AD1095" s="232"/>
      <c r="AE1095" s="232"/>
      <c r="AF1095" s="232"/>
      <c r="AG1095" s="232"/>
      <c r="AH1095" s="232"/>
      <c r="AI1095" s="232"/>
      <c r="AJ1095" s="232"/>
      <c r="AK1095" s="232"/>
      <c r="AL1095" s="232"/>
      <c r="AM1095" s="232"/>
      <c r="AN1095" s="232"/>
      <c r="AO1095" s="232"/>
      <c r="AP1095" s="232"/>
      <c r="AQ1095" s="232"/>
      <c r="AR1095" s="232"/>
    </row>
    <row r="1096" spans="1:44" x14ac:dyDescent="0.2">
      <c r="A1096" s="232"/>
      <c r="B1096" s="232"/>
      <c r="C1096" s="232"/>
      <c r="D1096" s="232"/>
      <c r="E1096" s="289"/>
      <c r="F1096" s="289"/>
      <c r="G1096" s="289"/>
      <c r="H1096" s="289"/>
      <c r="I1096" s="232"/>
      <c r="J1096" s="232"/>
      <c r="K1096" s="232"/>
      <c r="L1096" s="232"/>
      <c r="M1096" s="232"/>
      <c r="N1096" s="232"/>
      <c r="O1096" s="232"/>
      <c r="P1096" s="232"/>
      <c r="Q1096" s="232"/>
      <c r="R1096" s="232"/>
      <c r="S1096" s="232"/>
      <c r="T1096" s="232"/>
      <c r="U1096" s="232"/>
      <c r="V1096" s="232"/>
      <c r="W1096" s="232"/>
      <c r="X1096" s="232"/>
      <c r="Y1096" s="232"/>
      <c r="Z1096" s="232"/>
      <c r="AA1096" s="232"/>
      <c r="AB1096" s="232"/>
      <c r="AC1096" s="232"/>
      <c r="AD1096" s="232"/>
      <c r="AE1096" s="232"/>
      <c r="AF1096" s="232"/>
      <c r="AG1096" s="232"/>
      <c r="AH1096" s="232"/>
      <c r="AI1096" s="232"/>
      <c r="AJ1096" s="232"/>
      <c r="AK1096" s="232"/>
      <c r="AL1096" s="232"/>
      <c r="AM1096" s="232"/>
      <c r="AN1096" s="232"/>
      <c r="AO1096" s="232"/>
      <c r="AP1096" s="232"/>
      <c r="AQ1096" s="232"/>
      <c r="AR1096" s="232"/>
    </row>
    <row r="1097" spans="1:44" x14ac:dyDescent="0.2">
      <c r="A1097" s="232"/>
      <c r="B1097" s="232"/>
      <c r="C1097" s="232"/>
      <c r="D1097" s="232"/>
      <c r="E1097" s="289"/>
      <c r="F1097" s="289"/>
      <c r="G1097" s="289"/>
      <c r="H1097" s="289"/>
      <c r="I1097" s="232"/>
      <c r="J1097" s="232"/>
      <c r="K1097" s="232"/>
      <c r="L1097" s="232"/>
      <c r="M1097" s="232"/>
      <c r="N1097" s="232"/>
      <c r="O1097" s="232"/>
      <c r="P1097" s="232"/>
      <c r="Q1097" s="232"/>
      <c r="R1097" s="232"/>
      <c r="S1097" s="232"/>
      <c r="T1097" s="232"/>
      <c r="U1097" s="232"/>
      <c r="V1097" s="232"/>
      <c r="W1097" s="232"/>
      <c r="X1097" s="232"/>
      <c r="Y1097" s="232"/>
      <c r="Z1097" s="232"/>
      <c r="AA1097" s="232"/>
      <c r="AB1097" s="232"/>
      <c r="AC1097" s="232"/>
      <c r="AD1097" s="232"/>
      <c r="AE1097" s="232"/>
      <c r="AF1097" s="232"/>
      <c r="AG1097" s="232"/>
      <c r="AH1097" s="232"/>
      <c r="AI1097" s="232"/>
      <c r="AJ1097" s="232"/>
      <c r="AK1097" s="232"/>
      <c r="AL1097" s="232"/>
      <c r="AM1097" s="232"/>
      <c r="AN1097" s="232"/>
      <c r="AO1097" s="232"/>
      <c r="AP1097" s="232"/>
      <c r="AQ1097" s="232"/>
      <c r="AR1097" s="232"/>
    </row>
    <row r="1098" spans="1:44" x14ac:dyDescent="0.2">
      <c r="A1098" s="232"/>
      <c r="B1098" s="232"/>
      <c r="C1098" s="232"/>
      <c r="D1098" s="232"/>
      <c r="E1098" s="289"/>
      <c r="F1098" s="289"/>
      <c r="G1098" s="289"/>
      <c r="H1098" s="289"/>
      <c r="I1098" s="232"/>
      <c r="J1098" s="232"/>
      <c r="K1098" s="232"/>
      <c r="L1098" s="232"/>
      <c r="M1098" s="232"/>
      <c r="N1098" s="232"/>
      <c r="O1098" s="232"/>
      <c r="P1098" s="232"/>
      <c r="Q1098" s="232"/>
      <c r="R1098" s="232"/>
      <c r="S1098" s="232"/>
      <c r="T1098" s="232"/>
      <c r="U1098" s="232"/>
      <c r="V1098" s="232"/>
      <c r="W1098" s="232"/>
      <c r="X1098" s="232"/>
      <c r="Y1098" s="232"/>
      <c r="Z1098" s="232"/>
      <c r="AA1098" s="232"/>
      <c r="AB1098" s="232"/>
      <c r="AC1098" s="232"/>
      <c r="AD1098" s="232"/>
      <c r="AE1098" s="232"/>
      <c r="AF1098" s="232"/>
      <c r="AG1098" s="232"/>
      <c r="AH1098" s="232"/>
      <c r="AI1098" s="232"/>
      <c r="AJ1098" s="232"/>
      <c r="AK1098" s="232"/>
      <c r="AL1098" s="232"/>
      <c r="AM1098" s="232"/>
      <c r="AN1098" s="232"/>
      <c r="AO1098" s="232"/>
      <c r="AP1098" s="232"/>
      <c r="AQ1098" s="232"/>
      <c r="AR1098" s="232"/>
    </row>
    <row r="1099" spans="1:44" x14ac:dyDescent="0.2">
      <c r="A1099" s="232"/>
      <c r="B1099" s="232"/>
      <c r="C1099" s="232"/>
      <c r="D1099" s="232"/>
      <c r="E1099" s="289"/>
      <c r="F1099" s="289"/>
      <c r="G1099" s="289"/>
      <c r="H1099" s="289"/>
      <c r="I1099" s="232"/>
      <c r="J1099" s="232"/>
      <c r="K1099" s="232"/>
      <c r="L1099" s="232"/>
      <c r="M1099" s="232"/>
      <c r="N1099" s="232"/>
      <c r="O1099" s="232"/>
      <c r="P1099" s="232"/>
      <c r="Q1099" s="232"/>
      <c r="R1099" s="232"/>
      <c r="S1099" s="232"/>
      <c r="T1099" s="232"/>
      <c r="U1099" s="232"/>
      <c r="V1099" s="232"/>
      <c r="W1099" s="232"/>
      <c r="X1099" s="232"/>
      <c r="Y1099" s="232"/>
      <c r="Z1099" s="232"/>
      <c r="AA1099" s="232"/>
      <c r="AB1099" s="232"/>
      <c r="AC1099" s="232"/>
      <c r="AD1099" s="232"/>
      <c r="AE1099" s="232"/>
      <c r="AF1099" s="232"/>
      <c r="AG1099" s="232"/>
      <c r="AH1099" s="232"/>
      <c r="AI1099" s="232"/>
      <c r="AJ1099" s="232"/>
      <c r="AK1099" s="232"/>
      <c r="AL1099" s="232"/>
      <c r="AM1099" s="232"/>
      <c r="AN1099" s="232"/>
      <c r="AO1099" s="232"/>
      <c r="AP1099" s="232"/>
      <c r="AQ1099" s="232"/>
      <c r="AR1099" s="232"/>
    </row>
    <row r="1100" spans="1:44" x14ac:dyDescent="0.2">
      <c r="A1100" s="232"/>
      <c r="B1100" s="232"/>
      <c r="C1100" s="232"/>
      <c r="D1100" s="232"/>
      <c r="E1100" s="289"/>
      <c r="F1100" s="289"/>
      <c r="G1100" s="289"/>
      <c r="H1100" s="289"/>
      <c r="I1100" s="232"/>
      <c r="J1100" s="232"/>
      <c r="K1100" s="232"/>
      <c r="L1100" s="232"/>
      <c r="M1100" s="232"/>
      <c r="N1100" s="232"/>
      <c r="O1100" s="232"/>
      <c r="P1100" s="232"/>
      <c r="Q1100" s="232"/>
      <c r="R1100" s="232"/>
      <c r="S1100" s="232"/>
      <c r="T1100" s="232"/>
      <c r="U1100" s="232"/>
      <c r="V1100" s="232"/>
      <c r="W1100" s="232"/>
      <c r="X1100" s="232"/>
      <c r="Y1100" s="232"/>
      <c r="Z1100" s="232"/>
      <c r="AA1100" s="232"/>
      <c r="AB1100" s="232"/>
      <c r="AC1100" s="232"/>
      <c r="AD1100" s="232"/>
      <c r="AE1100" s="232"/>
      <c r="AF1100" s="232"/>
      <c r="AG1100" s="232"/>
      <c r="AH1100" s="232"/>
      <c r="AI1100" s="232"/>
      <c r="AJ1100" s="232"/>
      <c r="AK1100" s="232"/>
      <c r="AL1100" s="232"/>
      <c r="AM1100" s="232"/>
      <c r="AN1100" s="232"/>
      <c r="AO1100" s="232"/>
      <c r="AP1100" s="232"/>
      <c r="AQ1100" s="232"/>
      <c r="AR1100" s="232"/>
    </row>
    <row r="1101" spans="1:44" x14ac:dyDescent="0.2">
      <c r="A1101" s="232"/>
      <c r="B1101" s="232"/>
      <c r="C1101" s="232"/>
      <c r="D1101" s="232"/>
      <c r="E1101" s="289"/>
      <c r="F1101" s="289"/>
      <c r="G1101" s="289"/>
      <c r="H1101" s="289"/>
      <c r="I1101" s="232"/>
      <c r="J1101" s="232"/>
      <c r="K1101" s="232"/>
      <c r="L1101" s="232"/>
      <c r="M1101" s="232"/>
      <c r="N1101" s="232"/>
      <c r="O1101" s="232"/>
      <c r="P1101" s="232"/>
      <c r="Q1101" s="232"/>
      <c r="R1101" s="232"/>
      <c r="S1101" s="232"/>
      <c r="T1101" s="232"/>
      <c r="U1101" s="232"/>
      <c r="V1101" s="232"/>
      <c r="W1101" s="232"/>
      <c r="X1101" s="232"/>
      <c r="Y1101" s="232"/>
      <c r="Z1101" s="232"/>
      <c r="AA1101" s="232"/>
      <c r="AB1101" s="232"/>
      <c r="AC1101" s="232"/>
      <c r="AD1101" s="232"/>
      <c r="AE1101" s="232"/>
      <c r="AF1101" s="232"/>
      <c r="AG1101" s="232"/>
      <c r="AH1101" s="232"/>
      <c r="AI1101" s="232"/>
      <c r="AJ1101" s="232"/>
      <c r="AK1101" s="232"/>
      <c r="AL1101" s="232"/>
      <c r="AM1101" s="232"/>
      <c r="AN1101" s="232"/>
      <c r="AO1101" s="232"/>
      <c r="AP1101" s="232"/>
      <c r="AQ1101" s="232"/>
      <c r="AR1101" s="232"/>
    </row>
    <row r="1102" spans="1:44" x14ac:dyDescent="0.2">
      <c r="A1102" s="232"/>
      <c r="B1102" s="232"/>
      <c r="C1102" s="232"/>
      <c r="D1102" s="232"/>
      <c r="E1102" s="289"/>
      <c r="F1102" s="289"/>
      <c r="G1102" s="289"/>
      <c r="H1102" s="289"/>
      <c r="I1102" s="232"/>
      <c r="J1102" s="232"/>
      <c r="K1102" s="232"/>
      <c r="L1102" s="232"/>
      <c r="M1102" s="232"/>
      <c r="N1102" s="232"/>
      <c r="O1102" s="232"/>
      <c r="P1102" s="232"/>
      <c r="Q1102" s="232"/>
      <c r="R1102" s="232"/>
      <c r="S1102" s="232"/>
      <c r="T1102" s="232"/>
      <c r="U1102" s="232"/>
      <c r="V1102" s="232"/>
      <c r="W1102" s="232"/>
      <c r="X1102" s="232"/>
      <c r="Y1102" s="232"/>
      <c r="Z1102" s="232"/>
      <c r="AA1102" s="232"/>
      <c r="AB1102" s="232"/>
      <c r="AC1102" s="232"/>
      <c r="AD1102" s="232"/>
      <c r="AE1102" s="232"/>
      <c r="AF1102" s="232"/>
      <c r="AG1102" s="232"/>
      <c r="AH1102" s="232"/>
      <c r="AI1102" s="232"/>
      <c r="AJ1102" s="232"/>
      <c r="AK1102" s="232"/>
      <c r="AL1102" s="232"/>
      <c r="AM1102" s="232"/>
      <c r="AN1102" s="232"/>
      <c r="AO1102" s="232"/>
      <c r="AP1102" s="232"/>
      <c r="AQ1102" s="232"/>
      <c r="AR1102" s="232"/>
    </row>
    <row r="1103" spans="1:44" x14ac:dyDescent="0.2">
      <c r="A1103" s="232"/>
      <c r="B1103" s="232"/>
      <c r="C1103" s="232"/>
      <c r="D1103" s="232"/>
      <c r="E1103" s="289"/>
      <c r="F1103" s="289"/>
      <c r="G1103" s="289"/>
      <c r="H1103" s="289"/>
      <c r="I1103" s="232"/>
      <c r="J1103" s="232"/>
      <c r="K1103" s="232"/>
      <c r="L1103" s="232"/>
      <c r="M1103" s="232"/>
      <c r="N1103" s="232"/>
      <c r="O1103" s="232"/>
      <c r="P1103" s="232"/>
      <c r="Q1103" s="232"/>
      <c r="R1103" s="232"/>
      <c r="S1103" s="232"/>
      <c r="T1103" s="232"/>
      <c r="U1103" s="232"/>
      <c r="V1103" s="232"/>
      <c r="W1103" s="232"/>
      <c r="X1103" s="232"/>
      <c r="Y1103" s="232"/>
      <c r="Z1103" s="232"/>
      <c r="AA1103" s="232"/>
      <c r="AB1103" s="232"/>
      <c r="AC1103" s="232"/>
      <c r="AD1103" s="232"/>
      <c r="AE1103" s="232"/>
      <c r="AF1103" s="232"/>
      <c r="AG1103" s="232"/>
      <c r="AH1103" s="232"/>
      <c r="AI1103" s="232"/>
      <c r="AJ1103" s="232"/>
      <c r="AK1103" s="232"/>
      <c r="AL1103" s="232"/>
      <c r="AM1103" s="232"/>
      <c r="AN1103" s="232"/>
      <c r="AO1103" s="232"/>
      <c r="AP1103" s="232"/>
      <c r="AQ1103" s="232"/>
      <c r="AR1103" s="232"/>
    </row>
    <row r="1104" spans="1:44" x14ac:dyDescent="0.2">
      <c r="A1104" s="232"/>
      <c r="B1104" s="232"/>
      <c r="C1104" s="232"/>
      <c r="D1104" s="232"/>
      <c r="E1104" s="289"/>
      <c r="F1104" s="289"/>
      <c r="G1104" s="289"/>
      <c r="H1104" s="289"/>
      <c r="I1104" s="232"/>
      <c r="J1104" s="232"/>
      <c r="K1104" s="232"/>
      <c r="L1104" s="232"/>
      <c r="M1104" s="232"/>
      <c r="N1104" s="232"/>
      <c r="O1104" s="232"/>
      <c r="P1104" s="232"/>
      <c r="Q1104" s="232"/>
      <c r="R1104" s="232"/>
      <c r="S1104" s="232"/>
      <c r="T1104" s="232"/>
      <c r="U1104" s="232"/>
      <c r="V1104" s="232"/>
      <c r="W1104" s="232"/>
      <c r="X1104" s="232"/>
      <c r="Y1104" s="232"/>
      <c r="Z1104" s="232"/>
      <c r="AA1104" s="232"/>
      <c r="AB1104" s="232"/>
      <c r="AC1104" s="232"/>
      <c r="AD1104" s="232"/>
      <c r="AE1104" s="232"/>
      <c r="AF1104" s="232"/>
      <c r="AG1104" s="232"/>
      <c r="AH1104" s="232"/>
      <c r="AI1104" s="232"/>
      <c r="AJ1104" s="232"/>
      <c r="AK1104" s="232"/>
      <c r="AL1104" s="232"/>
      <c r="AM1104" s="232"/>
      <c r="AN1104" s="232"/>
      <c r="AO1104" s="232"/>
      <c r="AP1104" s="232"/>
      <c r="AQ1104" s="232"/>
      <c r="AR1104" s="232"/>
    </row>
    <row r="1105" spans="1:44" x14ac:dyDescent="0.2">
      <c r="A1105" s="232"/>
      <c r="B1105" s="232"/>
      <c r="C1105" s="232"/>
      <c r="D1105" s="232"/>
      <c r="E1105" s="289"/>
      <c r="F1105" s="289"/>
      <c r="G1105" s="289"/>
      <c r="H1105" s="289"/>
      <c r="I1105" s="232"/>
      <c r="J1105" s="232"/>
      <c r="K1105" s="232"/>
      <c r="L1105" s="232"/>
      <c r="M1105" s="232"/>
      <c r="N1105" s="232"/>
      <c r="O1105" s="232"/>
      <c r="P1105" s="232"/>
      <c r="Q1105" s="232"/>
      <c r="R1105" s="232"/>
      <c r="S1105" s="232"/>
      <c r="T1105" s="232"/>
      <c r="U1105" s="232"/>
      <c r="V1105" s="232"/>
      <c r="W1105" s="232"/>
      <c r="X1105" s="232"/>
      <c r="Y1105" s="232"/>
      <c r="Z1105" s="232"/>
      <c r="AA1105" s="232"/>
      <c r="AB1105" s="232"/>
      <c r="AC1105" s="232"/>
      <c r="AD1105" s="232"/>
      <c r="AE1105" s="232"/>
      <c r="AF1105" s="232"/>
      <c r="AG1105" s="232"/>
      <c r="AH1105" s="232"/>
      <c r="AI1105" s="232"/>
      <c r="AJ1105" s="232"/>
      <c r="AK1105" s="232"/>
      <c r="AL1105" s="232"/>
      <c r="AM1105" s="232"/>
      <c r="AN1105" s="232"/>
      <c r="AO1105" s="232"/>
      <c r="AP1105" s="232"/>
      <c r="AQ1105" s="232"/>
      <c r="AR1105" s="232"/>
    </row>
    <row r="1106" spans="1:44" x14ac:dyDescent="0.2">
      <c r="A1106" s="232"/>
      <c r="B1106" s="232"/>
      <c r="C1106" s="232"/>
      <c r="D1106" s="232"/>
      <c r="E1106" s="289"/>
      <c r="F1106" s="289"/>
      <c r="G1106" s="289"/>
      <c r="H1106" s="289"/>
      <c r="I1106" s="232"/>
      <c r="J1106" s="232"/>
      <c r="K1106" s="232"/>
      <c r="L1106" s="232"/>
      <c r="M1106" s="232"/>
      <c r="N1106" s="232"/>
      <c r="O1106" s="232"/>
      <c r="P1106" s="232"/>
      <c r="Q1106" s="232"/>
      <c r="R1106" s="232"/>
      <c r="S1106" s="232"/>
      <c r="T1106" s="232"/>
      <c r="U1106" s="232"/>
      <c r="V1106" s="232"/>
      <c r="W1106" s="232"/>
      <c r="X1106" s="232"/>
      <c r="Y1106" s="232"/>
      <c r="Z1106" s="232"/>
      <c r="AA1106" s="232"/>
      <c r="AB1106" s="232"/>
      <c r="AC1106" s="232"/>
      <c r="AD1106" s="232"/>
      <c r="AE1106" s="232"/>
      <c r="AF1106" s="232"/>
      <c r="AG1106" s="232"/>
      <c r="AH1106" s="232"/>
      <c r="AI1106" s="232"/>
      <c r="AJ1106" s="232"/>
      <c r="AK1106" s="232"/>
      <c r="AL1106" s="232"/>
      <c r="AM1106" s="232"/>
      <c r="AN1106" s="232"/>
      <c r="AO1106" s="232"/>
      <c r="AP1106" s="232"/>
      <c r="AQ1106" s="232"/>
      <c r="AR1106" s="232"/>
    </row>
    <row r="1107" spans="1:44" x14ac:dyDescent="0.2">
      <c r="A1107" s="232"/>
      <c r="B1107" s="232"/>
      <c r="C1107" s="232"/>
      <c r="D1107" s="232"/>
      <c r="E1107" s="289"/>
      <c r="F1107" s="289"/>
      <c r="G1107" s="289"/>
      <c r="H1107" s="289"/>
      <c r="I1107" s="232"/>
      <c r="J1107" s="232"/>
      <c r="K1107" s="232"/>
      <c r="L1107" s="232"/>
      <c r="M1107" s="232"/>
      <c r="N1107" s="232"/>
      <c r="O1107" s="232"/>
      <c r="P1107" s="232"/>
      <c r="Q1107" s="232"/>
      <c r="R1107" s="232"/>
      <c r="S1107" s="232"/>
      <c r="T1107" s="232"/>
      <c r="U1107" s="232"/>
      <c r="V1107" s="232"/>
      <c r="W1107" s="232"/>
      <c r="X1107" s="232"/>
      <c r="Y1107" s="232"/>
      <c r="Z1107" s="232"/>
      <c r="AA1107" s="232"/>
      <c r="AB1107" s="232"/>
      <c r="AC1107" s="232"/>
      <c r="AD1107" s="232"/>
      <c r="AE1107" s="232"/>
      <c r="AF1107" s="232"/>
      <c r="AG1107" s="232"/>
      <c r="AH1107" s="232"/>
      <c r="AI1107" s="232"/>
      <c r="AJ1107" s="232"/>
      <c r="AK1107" s="232"/>
      <c r="AL1107" s="232"/>
      <c r="AM1107" s="232"/>
      <c r="AN1107" s="232"/>
      <c r="AO1107" s="232"/>
      <c r="AP1107" s="232"/>
      <c r="AQ1107" s="232"/>
      <c r="AR1107" s="232"/>
    </row>
    <row r="1108" spans="1:44" x14ac:dyDescent="0.2">
      <c r="A1108" s="232"/>
      <c r="B1108" s="232"/>
      <c r="C1108" s="232"/>
      <c r="D1108" s="232"/>
      <c r="E1108" s="289"/>
      <c r="F1108" s="289"/>
      <c r="G1108" s="289"/>
      <c r="H1108" s="289"/>
      <c r="I1108" s="232"/>
      <c r="J1108" s="232"/>
      <c r="K1108" s="232"/>
      <c r="L1108" s="232"/>
      <c r="M1108" s="232"/>
      <c r="N1108" s="232"/>
      <c r="O1108" s="232"/>
      <c r="P1108" s="232"/>
      <c r="Q1108" s="232"/>
      <c r="R1108" s="232"/>
      <c r="S1108" s="232"/>
      <c r="T1108" s="232"/>
      <c r="U1108" s="232"/>
      <c r="V1108" s="232"/>
      <c r="W1108" s="232"/>
      <c r="X1108" s="232"/>
      <c r="Y1108" s="232"/>
      <c r="Z1108" s="232"/>
      <c r="AA1108" s="232"/>
      <c r="AB1108" s="232"/>
      <c r="AC1108" s="232"/>
      <c r="AD1108" s="232"/>
      <c r="AE1108" s="232"/>
      <c r="AF1108" s="232"/>
      <c r="AG1108" s="232"/>
      <c r="AH1108" s="232"/>
      <c r="AI1108" s="232"/>
      <c r="AJ1108" s="232"/>
      <c r="AK1108" s="232"/>
      <c r="AL1108" s="232"/>
      <c r="AM1108" s="232"/>
      <c r="AN1108" s="232"/>
      <c r="AO1108" s="232"/>
      <c r="AP1108" s="232"/>
      <c r="AQ1108" s="232"/>
      <c r="AR1108" s="232"/>
    </row>
    <row r="1109" spans="1:44" x14ac:dyDescent="0.2">
      <c r="A1109" s="232"/>
      <c r="B1109" s="232"/>
      <c r="C1109" s="232"/>
      <c r="D1109" s="232"/>
      <c r="E1109" s="289"/>
      <c r="F1109" s="289"/>
      <c r="G1109" s="289"/>
      <c r="H1109" s="289"/>
      <c r="I1109" s="232"/>
      <c r="J1109" s="232"/>
      <c r="K1109" s="232"/>
      <c r="L1109" s="232"/>
      <c r="M1109" s="232"/>
      <c r="N1109" s="232"/>
      <c r="O1109" s="232"/>
      <c r="P1109" s="232"/>
      <c r="Q1109" s="232"/>
      <c r="R1109" s="232"/>
      <c r="S1109" s="232"/>
      <c r="T1109" s="232"/>
      <c r="U1109" s="232"/>
      <c r="V1109" s="232"/>
      <c r="W1109" s="232"/>
      <c r="X1109" s="232"/>
      <c r="Y1109" s="232"/>
      <c r="Z1109" s="232"/>
      <c r="AA1109" s="232"/>
      <c r="AB1109" s="232"/>
      <c r="AC1109" s="232"/>
      <c r="AD1109" s="232"/>
      <c r="AE1109" s="232"/>
      <c r="AF1109" s="232"/>
      <c r="AG1109" s="232"/>
      <c r="AH1109" s="232"/>
      <c r="AI1109" s="232"/>
      <c r="AJ1109" s="232"/>
      <c r="AK1109" s="232"/>
      <c r="AL1109" s="232"/>
      <c r="AM1109" s="232"/>
      <c r="AN1109" s="232"/>
      <c r="AO1109" s="232"/>
      <c r="AP1109" s="232"/>
      <c r="AQ1109" s="232"/>
      <c r="AR1109" s="232"/>
    </row>
    <row r="1110" spans="1:44" x14ac:dyDescent="0.2">
      <c r="A1110" s="232"/>
      <c r="B1110" s="232"/>
      <c r="C1110" s="232"/>
      <c r="D1110" s="232"/>
      <c r="E1110" s="289"/>
      <c r="F1110" s="289"/>
      <c r="G1110" s="289"/>
      <c r="H1110" s="289"/>
      <c r="I1110" s="232"/>
      <c r="J1110" s="232"/>
      <c r="K1110" s="232"/>
      <c r="L1110" s="232"/>
      <c r="M1110" s="232"/>
      <c r="N1110" s="232"/>
      <c r="O1110" s="232"/>
      <c r="P1110" s="232"/>
      <c r="Q1110" s="232"/>
      <c r="R1110" s="232"/>
      <c r="S1110" s="232"/>
      <c r="T1110" s="232"/>
      <c r="U1110" s="232"/>
      <c r="V1110" s="232"/>
      <c r="W1110" s="232"/>
      <c r="X1110" s="232"/>
      <c r="Y1110" s="232"/>
      <c r="Z1110" s="232"/>
      <c r="AA1110" s="232"/>
      <c r="AB1110" s="232"/>
      <c r="AC1110" s="232"/>
      <c r="AD1110" s="232"/>
      <c r="AE1110" s="232"/>
      <c r="AF1110" s="232"/>
      <c r="AG1110" s="232"/>
      <c r="AH1110" s="232"/>
      <c r="AI1110" s="232"/>
      <c r="AJ1110" s="232"/>
      <c r="AK1110" s="232"/>
      <c r="AL1110" s="232"/>
      <c r="AM1110" s="232"/>
      <c r="AN1110" s="232"/>
      <c r="AO1110" s="232"/>
      <c r="AP1110" s="232"/>
      <c r="AQ1110" s="232"/>
      <c r="AR1110" s="232"/>
    </row>
    <row r="1111" spans="1:44" x14ac:dyDescent="0.2">
      <c r="A1111" s="232"/>
      <c r="B1111" s="232"/>
      <c r="C1111" s="232"/>
      <c r="D1111" s="232"/>
      <c r="E1111" s="289"/>
      <c r="F1111" s="289"/>
      <c r="G1111" s="289"/>
      <c r="H1111" s="289"/>
      <c r="I1111" s="232"/>
      <c r="J1111" s="232"/>
      <c r="K1111" s="232"/>
      <c r="L1111" s="232"/>
      <c r="M1111" s="232"/>
      <c r="N1111" s="232"/>
      <c r="O1111" s="232"/>
      <c r="P1111" s="232"/>
      <c r="Q1111" s="232"/>
      <c r="R1111" s="232"/>
      <c r="S1111" s="232"/>
      <c r="T1111" s="232"/>
      <c r="U1111" s="232"/>
      <c r="V1111" s="232"/>
      <c r="W1111" s="232"/>
      <c r="X1111" s="232"/>
      <c r="Y1111" s="232"/>
      <c r="Z1111" s="232"/>
      <c r="AA1111" s="232"/>
      <c r="AB1111" s="232"/>
      <c r="AC1111" s="232"/>
      <c r="AD1111" s="232"/>
      <c r="AE1111" s="232"/>
      <c r="AF1111" s="232"/>
      <c r="AG1111" s="232"/>
      <c r="AH1111" s="232"/>
      <c r="AI1111" s="232"/>
      <c r="AJ1111" s="232"/>
      <c r="AK1111" s="232"/>
      <c r="AL1111" s="232"/>
      <c r="AM1111" s="232"/>
      <c r="AN1111" s="232"/>
      <c r="AO1111" s="232"/>
      <c r="AP1111" s="232"/>
      <c r="AQ1111" s="232"/>
      <c r="AR1111" s="232"/>
    </row>
    <row r="1112" spans="1:44" x14ac:dyDescent="0.2">
      <c r="A1112" s="232"/>
      <c r="B1112" s="232"/>
      <c r="C1112" s="232"/>
      <c r="D1112" s="232"/>
      <c r="E1112" s="289"/>
      <c r="F1112" s="289"/>
      <c r="G1112" s="289"/>
      <c r="H1112" s="289"/>
      <c r="I1112" s="232"/>
      <c r="J1112" s="232"/>
      <c r="K1112" s="232"/>
      <c r="L1112" s="232"/>
      <c r="M1112" s="232"/>
      <c r="N1112" s="232"/>
      <c r="O1112" s="232"/>
      <c r="P1112" s="232"/>
      <c r="Q1112" s="232"/>
      <c r="R1112" s="232"/>
      <c r="S1112" s="232"/>
      <c r="T1112" s="232"/>
      <c r="U1112" s="232"/>
      <c r="V1112" s="232"/>
      <c r="W1112" s="232"/>
      <c r="X1112" s="232"/>
      <c r="Y1112" s="232"/>
      <c r="Z1112" s="232"/>
      <c r="AA1112" s="232"/>
      <c r="AB1112" s="232"/>
      <c r="AC1112" s="232"/>
      <c r="AD1112" s="232"/>
      <c r="AE1112" s="232"/>
      <c r="AF1112" s="232"/>
      <c r="AG1112" s="232"/>
      <c r="AH1112" s="232"/>
      <c r="AI1112" s="232"/>
      <c r="AJ1112" s="232"/>
      <c r="AK1112" s="232"/>
      <c r="AL1112" s="232"/>
      <c r="AM1112" s="232"/>
      <c r="AN1112" s="232"/>
      <c r="AO1112" s="232"/>
      <c r="AP1112" s="232"/>
      <c r="AQ1112" s="232"/>
      <c r="AR1112" s="232"/>
    </row>
    <row r="1113" spans="1:44" x14ac:dyDescent="0.2">
      <c r="A1113" s="232"/>
      <c r="B1113" s="232"/>
      <c r="C1113" s="232"/>
      <c r="D1113" s="232"/>
      <c r="E1113" s="289"/>
      <c r="F1113" s="289"/>
      <c r="G1113" s="289"/>
      <c r="H1113" s="289"/>
      <c r="I1113" s="232"/>
      <c r="J1113" s="232"/>
      <c r="K1113" s="232"/>
      <c r="L1113" s="232"/>
      <c r="M1113" s="232"/>
      <c r="N1113" s="232"/>
      <c r="O1113" s="232"/>
      <c r="P1113" s="232"/>
      <c r="Q1113" s="232"/>
      <c r="R1113" s="232"/>
      <c r="S1113" s="232"/>
      <c r="T1113" s="232"/>
      <c r="U1113" s="232"/>
      <c r="V1113" s="232"/>
      <c r="W1113" s="232"/>
      <c r="X1113" s="232"/>
      <c r="Y1113" s="232"/>
      <c r="Z1113" s="232"/>
      <c r="AA1113" s="232"/>
      <c r="AB1113" s="232"/>
      <c r="AC1113" s="232"/>
      <c r="AD1113" s="232"/>
      <c r="AE1113" s="232"/>
      <c r="AF1113" s="232"/>
      <c r="AG1113" s="232"/>
      <c r="AH1113" s="232"/>
      <c r="AI1113" s="232"/>
      <c r="AJ1113" s="232"/>
      <c r="AK1113" s="232"/>
      <c r="AL1113" s="232"/>
      <c r="AM1113" s="232"/>
      <c r="AN1113" s="232"/>
      <c r="AO1113" s="232"/>
      <c r="AP1113" s="232"/>
      <c r="AQ1113" s="232"/>
      <c r="AR1113" s="232"/>
    </row>
    <row r="1114" spans="1:44" x14ac:dyDescent="0.2">
      <c r="A1114" s="232"/>
      <c r="B1114" s="232"/>
      <c r="C1114" s="232"/>
      <c r="D1114" s="232"/>
      <c r="E1114" s="289"/>
      <c r="F1114" s="289"/>
      <c r="G1114" s="289"/>
      <c r="H1114" s="289"/>
      <c r="I1114" s="232"/>
      <c r="J1114" s="232"/>
      <c r="K1114" s="232"/>
      <c r="L1114" s="232"/>
      <c r="M1114" s="232"/>
      <c r="N1114" s="232"/>
      <c r="O1114" s="232"/>
      <c r="P1114" s="232"/>
      <c r="Q1114" s="232"/>
      <c r="R1114" s="232"/>
      <c r="S1114" s="232"/>
      <c r="T1114" s="232"/>
      <c r="U1114" s="232"/>
      <c r="V1114" s="232"/>
      <c r="W1114" s="232"/>
      <c r="X1114" s="232"/>
      <c r="Y1114" s="232"/>
      <c r="Z1114" s="232"/>
      <c r="AA1114" s="232"/>
      <c r="AB1114" s="232"/>
      <c r="AC1114" s="232"/>
      <c r="AD1114" s="232"/>
      <c r="AE1114" s="232"/>
      <c r="AF1114" s="232"/>
      <c r="AG1114" s="232"/>
      <c r="AH1114" s="232"/>
      <c r="AI1114" s="232"/>
      <c r="AJ1114" s="232"/>
      <c r="AK1114" s="232"/>
      <c r="AL1114" s="232"/>
      <c r="AM1114" s="232"/>
      <c r="AN1114" s="232"/>
      <c r="AO1114" s="232"/>
      <c r="AP1114" s="232"/>
      <c r="AQ1114" s="232"/>
      <c r="AR1114" s="232"/>
    </row>
    <row r="1115" spans="1:44" x14ac:dyDescent="0.2">
      <c r="A1115" s="232"/>
      <c r="B1115" s="232"/>
      <c r="C1115" s="232"/>
      <c r="D1115" s="232"/>
      <c r="E1115" s="289"/>
      <c r="F1115" s="289"/>
      <c r="G1115" s="289"/>
      <c r="H1115" s="289"/>
      <c r="I1115" s="232"/>
      <c r="J1115" s="232"/>
      <c r="K1115" s="232"/>
      <c r="L1115" s="232"/>
      <c r="M1115" s="232"/>
      <c r="N1115" s="232"/>
      <c r="O1115" s="232"/>
      <c r="P1115" s="232"/>
      <c r="Q1115" s="232"/>
      <c r="R1115" s="232"/>
      <c r="S1115" s="232"/>
      <c r="T1115" s="232"/>
      <c r="U1115" s="232"/>
      <c r="V1115" s="232"/>
      <c r="W1115" s="232"/>
      <c r="X1115" s="232"/>
      <c r="Y1115" s="232"/>
      <c r="Z1115" s="232"/>
      <c r="AA1115" s="232"/>
      <c r="AB1115" s="232"/>
      <c r="AC1115" s="232"/>
      <c r="AD1115" s="232"/>
      <c r="AE1115" s="232"/>
      <c r="AF1115" s="232"/>
      <c r="AG1115" s="232"/>
      <c r="AH1115" s="232"/>
      <c r="AI1115" s="232"/>
      <c r="AJ1115" s="232"/>
      <c r="AK1115" s="232"/>
      <c r="AL1115" s="232"/>
      <c r="AM1115" s="232"/>
      <c r="AN1115" s="232"/>
      <c r="AO1115" s="232"/>
      <c r="AP1115" s="232"/>
      <c r="AQ1115" s="232"/>
      <c r="AR1115" s="232"/>
    </row>
    <row r="1116" spans="1:44" x14ac:dyDescent="0.2">
      <c r="A1116" s="232"/>
      <c r="B1116" s="232"/>
      <c r="C1116" s="232"/>
      <c r="D1116" s="232"/>
      <c r="E1116" s="289"/>
      <c r="F1116" s="289"/>
      <c r="G1116" s="289"/>
      <c r="H1116" s="289"/>
      <c r="I1116" s="232"/>
      <c r="J1116" s="232"/>
      <c r="K1116" s="232"/>
      <c r="L1116" s="232"/>
      <c r="M1116" s="232"/>
      <c r="N1116" s="232"/>
      <c r="O1116" s="232"/>
      <c r="P1116" s="232"/>
      <c r="Q1116" s="232"/>
      <c r="R1116" s="232"/>
      <c r="S1116" s="232"/>
      <c r="T1116" s="232"/>
      <c r="U1116" s="232"/>
      <c r="V1116" s="232"/>
      <c r="W1116" s="232"/>
      <c r="X1116" s="232"/>
      <c r="Y1116" s="232"/>
      <c r="Z1116" s="232"/>
      <c r="AA1116" s="232"/>
      <c r="AB1116" s="232"/>
      <c r="AC1116" s="232"/>
      <c r="AD1116" s="232"/>
      <c r="AE1116" s="232"/>
      <c r="AF1116" s="232"/>
      <c r="AG1116" s="232"/>
      <c r="AH1116" s="232"/>
      <c r="AI1116" s="232"/>
      <c r="AJ1116" s="232"/>
      <c r="AK1116" s="232"/>
      <c r="AL1116" s="232"/>
      <c r="AM1116" s="232"/>
      <c r="AN1116" s="232"/>
      <c r="AO1116" s="232"/>
      <c r="AP1116" s="232"/>
      <c r="AQ1116" s="232"/>
      <c r="AR1116" s="232"/>
    </row>
    <row r="1117" spans="1:44" x14ac:dyDescent="0.2">
      <c r="A1117" s="232"/>
      <c r="B1117" s="232"/>
      <c r="C1117" s="232"/>
      <c r="D1117" s="232"/>
      <c r="E1117" s="289"/>
      <c r="F1117" s="289"/>
      <c r="G1117" s="289"/>
      <c r="H1117" s="289"/>
      <c r="I1117" s="232"/>
      <c r="J1117" s="232"/>
      <c r="K1117" s="232"/>
      <c r="L1117" s="232"/>
      <c r="M1117" s="232"/>
      <c r="N1117" s="232"/>
      <c r="O1117" s="232"/>
      <c r="P1117" s="232"/>
      <c r="Q1117" s="232"/>
      <c r="R1117" s="232"/>
      <c r="S1117" s="232"/>
      <c r="T1117" s="232"/>
      <c r="U1117" s="232"/>
      <c r="V1117" s="232"/>
      <c r="W1117" s="232"/>
      <c r="X1117" s="232"/>
      <c r="Y1117" s="232"/>
      <c r="Z1117" s="232"/>
      <c r="AA1117" s="232"/>
      <c r="AB1117" s="232"/>
      <c r="AC1117" s="232"/>
      <c r="AD1117" s="232"/>
      <c r="AE1117" s="232"/>
      <c r="AF1117" s="232"/>
      <c r="AG1117" s="232"/>
      <c r="AH1117" s="232"/>
      <c r="AI1117" s="232"/>
      <c r="AJ1117" s="232"/>
      <c r="AK1117" s="232"/>
      <c r="AL1117" s="232"/>
      <c r="AM1117" s="232"/>
      <c r="AN1117" s="232"/>
      <c r="AO1117" s="232"/>
      <c r="AP1117" s="232"/>
      <c r="AQ1117" s="232"/>
      <c r="AR1117" s="232"/>
    </row>
    <row r="1118" spans="1:44" x14ac:dyDescent="0.2">
      <c r="A1118" s="232"/>
      <c r="B1118" s="232"/>
      <c r="C1118" s="232"/>
      <c r="D1118" s="232"/>
      <c r="E1118" s="289"/>
      <c r="F1118" s="289"/>
      <c r="G1118" s="289"/>
      <c r="H1118" s="289"/>
      <c r="I1118" s="232"/>
      <c r="J1118" s="232"/>
      <c r="K1118" s="232"/>
      <c r="L1118" s="232"/>
      <c r="M1118" s="232"/>
      <c r="N1118" s="232"/>
      <c r="O1118" s="232"/>
      <c r="P1118" s="232"/>
      <c r="Q1118" s="232"/>
      <c r="R1118" s="232"/>
      <c r="S1118" s="232"/>
      <c r="T1118" s="232"/>
      <c r="U1118" s="232"/>
      <c r="V1118" s="232"/>
      <c r="W1118" s="232"/>
      <c r="X1118" s="232"/>
      <c r="Y1118" s="232"/>
      <c r="Z1118" s="232"/>
      <c r="AA1118" s="232"/>
      <c r="AB1118" s="232"/>
      <c r="AC1118" s="232"/>
      <c r="AD1118" s="232"/>
      <c r="AE1118" s="232"/>
      <c r="AF1118" s="232"/>
      <c r="AG1118" s="232"/>
      <c r="AH1118" s="232"/>
      <c r="AI1118" s="232"/>
      <c r="AJ1118" s="232"/>
      <c r="AK1118" s="232"/>
      <c r="AL1118" s="232"/>
      <c r="AM1118" s="232"/>
      <c r="AN1118" s="232"/>
      <c r="AO1118" s="232"/>
      <c r="AP1118" s="232"/>
      <c r="AQ1118" s="232"/>
      <c r="AR1118" s="232"/>
    </row>
    <row r="1119" spans="1:44" x14ac:dyDescent="0.2">
      <c r="A1119" s="232"/>
      <c r="B1119" s="232"/>
      <c r="C1119" s="232"/>
      <c r="D1119" s="232"/>
      <c r="E1119" s="289"/>
      <c r="F1119" s="289"/>
      <c r="G1119" s="289"/>
      <c r="H1119" s="289"/>
      <c r="I1119" s="232"/>
      <c r="J1119" s="232"/>
      <c r="K1119" s="232"/>
      <c r="L1119" s="232"/>
      <c r="M1119" s="232"/>
      <c r="N1119" s="232"/>
      <c r="O1119" s="232"/>
      <c r="P1119" s="232"/>
      <c r="Q1119" s="232"/>
      <c r="R1119" s="232"/>
      <c r="S1119" s="232"/>
      <c r="T1119" s="232"/>
      <c r="U1119" s="232"/>
      <c r="V1119" s="232"/>
      <c r="W1119" s="232"/>
      <c r="X1119" s="232"/>
      <c r="Y1119" s="232"/>
      <c r="Z1119" s="232"/>
      <c r="AA1119" s="232"/>
      <c r="AB1119" s="232"/>
      <c r="AC1119" s="232"/>
      <c r="AD1119" s="232"/>
      <c r="AE1119" s="232"/>
      <c r="AF1119" s="232"/>
      <c r="AG1119" s="232"/>
      <c r="AH1119" s="232"/>
      <c r="AI1119" s="232"/>
      <c r="AJ1119" s="232"/>
      <c r="AK1119" s="232"/>
      <c r="AL1119" s="232"/>
      <c r="AM1119" s="232"/>
      <c r="AN1119" s="232"/>
      <c r="AO1119" s="232"/>
      <c r="AP1119" s="232"/>
      <c r="AQ1119" s="232"/>
      <c r="AR1119" s="232"/>
    </row>
    <row r="1120" spans="1:44" x14ac:dyDescent="0.2">
      <c r="A1120" s="232"/>
      <c r="B1120" s="232"/>
      <c r="C1120" s="232"/>
      <c r="D1120" s="232"/>
      <c r="E1120" s="289"/>
      <c r="F1120" s="289"/>
      <c r="G1120" s="289"/>
      <c r="H1120" s="289"/>
      <c r="I1120" s="232"/>
      <c r="J1120" s="232"/>
      <c r="K1120" s="232"/>
      <c r="L1120" s="232"/>
      <c r="M1120" s="232"/>
      <c r="N1120" s="232"/>
      <c r="O1120" s="232"/>
      <c r="P1120" s="232"/>
      <c r="Q1120" s="232"/>
      <c r="R1120" s="232"/>
      <c r="S1120" s="232"/>
      <c r="T1120" s="232"/>
      <c r="U1120" s="232"/>
      <c r="V1120" s="232"/>
      <c r="W1120" s="232"/>
      <c r="X1120" s="232"/>
      <c r="Y1120" s="232"/>
      <c r="Z1120" s="232"/>
      <c r="AA1120" s="232"/>
      <c r="AB1120" s="232"/>
      <c r="AC1120" s="232"/>
      <c r="AD1120" s="232"/>
      <c r="AE1120" s="232"/>
      <c r="AF1120" s="232"/>
      <c r="AG1120" s="232"/>
      <c r="AH1120" s="232"/>
      <c r="AI1120" s="232"/>
      <c r="AJ1120" s="232"/>
      <c r="AK1120" s="232"/>
      <c r="AL1120" s="232"/>
      <c r="AM1120" s="232"/>
      <c r="AN1120" s="232"/>
      <c r="AO1120" s="232"/>
      <c r="AP1120" s="232"/>
      <c r="AQ1120" s="232"/>
      <c r="AR1120" s="232"/>
    </row>
    <row r="1121" spans="1:44" x14ac:dyDescent="0.2">
      <c r="A1121" s="232"/>
      <c r="B1121" s="232"/>
      <c r="C1121" s="232"/>
      <c r="D1121" s="232"/>
      <c r="E1121" s="289"/>
      <c r="F1121" s="289"/>
      <c r="G1121" s="289"/>
      <c r="H1121" s="289"/>
      <c r="I1121" s="232"/>
      <c r="J1121" s="232"/>
      <c r="K1121" s="232"/>
      <c r="L1121" s="232"/>
      <c r="M1121" s="232"/>
      <c r="N1121" s="232"/>
      <c r="O1121" s="232"/>
      <c r="P1121" s="232"/>
      <c r="Q1121" s="232"/>
      <c r="R1121" s="232"/>
      <c r="S1121" s="232"/>
      <c r="T1121" s="232"/>
      <c r="U1121" s="232"/>
      <c r="V1121" s="232"/>
      <c r="W1121" s="232"/>
      <c r="X1121" s="232"/>
      <c r="Y1121" s="232"/>
      <c r="Z1121" s="232"/>
      <c r="AA1121" s="232"/>
      <c r="AB1121" s="232"/>
      <c r="AC1121" s="232"/>
      <c r="AD1121" s="232"/>
      <c r="AE1121" s="232"/>
      <c r="AF1121" s="232"/>
      <c r="AG1121" s="232"/>
      <c r="AH1121" s="232"/>
      <c r="AI1121" s="232"/>
      <c r="AJ1121" s="232"/>
      <c r="AK1121" s="232"/>
      <c r="AL1121" s="232"/>
      <c r="AM1121" s="232"/>
      <c r="AN1121" s="232"/>
      <c r="AO1121" s="232"/>
      <c r="AP1121" s="232"/>
      <c r="AQ1121" s="232"/>
      <c r="AR1121" s="232"/>
    </row>
    <row r="1122" spans="1:44" x14ac:dyDescent="0.2">
      <c r="A1122" s="232"/>
      <c r="B1122" s="232"/>
      <c r="C1122" s="232"/>
      <c r="D1122" s="232"/>
      <c r="E1122" s="289"/>
      <c r="F1122" s="289"/>
      <c r="G1122" s="289"/>
      <c r="H1122" s="289"/>
      <c r="I1122" s="232"/>
      <c r="J1122" s="232"/>
      <c r="K1122" s="232"/>
      <c r="L1122" s="232"/>
      <c r="M1122" s="232"/>
      <c r="N1122" s="232"/>
      <c r="O1122" s="232"/>
      <c r="P1122" s="232"/>
      <c r="Q1122" s="232"/>
      <c r="R1122" s="232"/>
      <c r="S1122" s="232"/>
      <c r="T1122" s="232"/>
      <c r="U1122" s="232"/>
      <c r="V1122" s="232"/>
      <c r="W1122" s="232"/>
      <c r="X1122" s="232"/>
      <c r="Y1122" s="232"/>
      <c r="Z1122" s="232"/>
      <c r="AA1122" s="232"/>
      <c r="AB1122" s="232"/>
      <c r="AC1122" s="232"/>
      <c r="AD1122" s="232"/>
      <c r="AE1122" s="232"/>
      <c r="AF1122" s="232"/>
      <c r="AG1122" s="232"/>
      <c r="AH1122" s="232"/>
      <c r="AI1122" s="232"/>
      <c r="AJ1122" s="232"/>
      <c r="AK1122" s="232"/>
      <c r="AL1122" s="232"/>
      <c r="AM1122" s="232"/>
      <c r="AN1122" s="232"/>
      <c r="AO1122" s="232"/>
      <c r="AP1122" s="232"/>
      <c r="AQ1122" s="232"/>
      <c r="AR1122" s="232"/>
    </row>
    <row r="1123" spans="1:44" x14ac:dyDescent="0.2">
      <c r="A1123" s="232"/>
      <c r="B1123" s="232"/>
      <c r="C1123" s="232"/>
      <c r="D1123" s="232"/>
      <c r="E1123" s="289"/>
      <c r="F1123" s="289"/>
      <c r="G1123" s="289"/>
      <c r="H1123" s="289"/>
      <c r="I1123" s="232"/>
      <c r="J1123" s="232"/>
      <c r="K1123" s="232"/>
      <c r="L1123" s="232"/>
      <c r="M1123" s="232"/>
      <c r="N1123" s="232"/>
      <c r="O1123" s="232"/>
      <c r="P1123" s="232"/>
      <c r="Q1123" s="232"/>
      <c r="R1123" s="232"/>
      <c r="S1123" s="232"/>
      <c r="T1123" s="232"/>
      <c r="U1123" s="232"/>
      <c r="V1123" s="232"/>
      <c r="W1123" s="232"/>
      <c r="X1123" s="232"/>
      <c r="Y1123" s="232"/>
      <c r="Z1123" s="232"/>
      <c r="AA1123" s="232"/>
      <c r="AB1123" s="232"/>
      <c r="AC1123" s="232"/>
      <c r="AD1123" s="232"/>
      <c r="AE1123" s="232"/>
      <c r="AF1123" s="232"/>
      <c r="AG1123" s="232"/>
      <c r="AH1123" s="232"/>
      <c r="AI1123" s="232"/>
      <c r="AJ1123" s="232"/>
      <c r="AK1123" s="232"/>
      <c r="AL1123" s="232"/>
      <c r="AM1123" s="232"/>
      <c r="AN1123" s="232"/>
      <c r="AO1123" s="232"/>
      <c r="AP1123" s="232"/>
      <c r="AQ1123" s="232"/>
      <c r="AR1123" s="232"/>
    </row>
    <row r="1124" spans="1:44" x14ac:dyDescent="0.2">
      <c r="A1124" s="232"/>
      <c r="B1124" s="232"/>
      <c r="C1124" s="232"/>
      <c r="D1124" s="232"/>
      <c r="E1124" s="289"/>
      <c r="F1124" s="289"/>
      <c r="G1124" s="289"/>
      <c r="H1124" s="289"/>
      <c r="I1124" s="232"/>
      <c r="J1124" s="232"/>
      <c r="K1124" s="232"/>
      <c r="L1124" s="232"/>
      <c r="M1124" s="232"/>
      <c r="N1124" s="232"/>
      <c r="O1124" s="232"/>
      <c r="P1124" s="232"/>
      <c r="Q1124" s="232"/>
      <c r="R1124" s="232"/>
      <c r="S1124" s="232"/>
      <c r="T1124" s="232"/>
      <c r="U1124" s="232"/>
      <c r="V1124" s="232"/>
      <c r="W1124" s="232"/>
      <c r="X1124" s="232"/>
      <c r="Y1124" s="232"/>
      <c r="Z1124" s="232"/>
      <c r="AA1124" s="232"/>
      <c r="AB1124" s="232"/>
      <c r="AC1124" s="232"/>
      <c r="AD1124" s="232"/>
      <c r="AE1124" s="232"/>
      <c r="AF1124" s="232"/>
      <c r="AG1124" s="232"/>
      <c r="AH1124" s="232"/>
      <c r="AI1124" s="232"/>
      <c r="AJ1124" s="232"/>
      <c r="AK1124" s="232"/>
      <c r="AL1124" s="232"/>
      <c r="AM1124" s="232"/>
      <c r="AN1124" s="232"/>
      <c r="AO1124" s="232"/>
      <c r="AP1124" s="232"/>
      <c r="AQ1124" s="232"/>
      <c r="AR1124" s="232"/>
    </row>
    <row r="1125" spans="1:44" x14ac:dyDescent="0.2">
      <c r="A1125" s="232"/>
      <c r="B1125" s="232"/>
      <c r="C1125" s="232"/>
      <c r="D1125" s="232"/>
      <c r="E1125" s="289"/>
      <c r="F1125" s="289"/>
      <c r="G1125" s="289"/>
      <c r="H1125" s="289"/>
      <c r="I1125" s="232"/>
      <c r="J1125" s="232"/>
      <c r="K1125" s="232"/>
      <c r="L1125" s="232"/>
      <c r="M1125" s="232"/>
      <c r="N1125" s="232"/>
      <c r="O1125" s="232"/>
      <c r="P1125" s="232"/>
      <c r="Q1125" s="232"/>
      <c r="R1125" s="232"/>
      <c r="S1125" s="232"/>
      <c r="T1125" s="232"/>
      <c r="U1125" s="232"/>
      <c r="V1125" s="232"/>
      <c r="W1125" s="232"/>
      <c r="X1125" s="232"/>
      <c r="Y1125" s="232"/>
      <c r="Z1125" s="232"/>
      <c r="AA1125" s="232"/>
      <c r="AB1125" s="232"/>
      <c r="AC1125" s="232"/>
      <c r="AD1125" s="232"/>
      <c r="AE1125" s="232"/>
      <c r="AF1125" s="232"/>
      <c r="AG1125" s="232"/>
      <c r="AH1125" s="232"/>
      <c r="AI1125" s="232"/>
      <c r="AJ1125" s="232"/>
      <c r="AK1125" s="232"/>
      <c r="AL1125" s="232"/>
      <c r="AM1125" s="232"/>
      <c r="AN1125" s="232"/>
      <c r="AO1125" s="232"/>
      <c r="AP1125" s="232"/>
      <c r="AQ1125" s="232"/>
      <c r="AR1125" s="232"/>
    </row>
    <row r="1126" spans="1:44" x14ac:dyDescent="0.2">
      <c r="A1126" s="232"/>
      <c r="B1126" s="232"/>
      <c r="C1126" s="232"/>
      <c r="D1126" s="232"/>
      <c r="E1126" s="289"/>
      <c r="F1126" s="289"/>
      <c r="G1126" s="289"/>
      <c r="H1126" s="289"/>
      <c r="I1126" s="232"/>
      <c r="J1126" s="232"/>
      <c r="K1126" s="232"/>
      <c r="L1126" s="232"/>
      <c r="M1126" s="232"/>
      <c r="N1126" s="232"/>
      <c r="O1126" s="232"/>
      <c r="P1126" s="232"/>
      <c r="Q1126" s="232"/>
      <c r="R1126" s="232"/>
      <c r="S1126" s="232"/>
      <c r="T1126" s="232"/>
      <c r="U1126" s="232"/>
      <c r="V1126" s="232"/>
      <c r="W1126" s="232"/>
      <c r="X1126" s="232"/>
      <c r="Y1126" s="232"/>
      <c r="Z1126" s="232"/>
      <c r="AA1126" s="232"/>
      <c r="AB1126" s="232"/>
      <c r="AC1126" s="232"/>
      <c r="AD1126" s="232"/>
      <c r="AE1126" s="232"/>
      <c r="AF1126" s="232"/>
      <c r="AG1126" s="232"/>
      <c r="AH1126" s="232"/>
      <c r="AI1126" s="232"/>
      <c r="AJ1126" s="232"/>
      <c r="AK1126" s="232"/>
      <c r="AL1126" s="232"/>
      <c r="AM1126" s="232"/>
      <c r="AN1126" s="232"/>
      <c r="AO1126" s="232"/>
      <c r="AP1126" s="232"/>
      <c r="AQ1126" s="232"/>
      <c r="AR1126" s="232"/>
    </row>
    <row r="1127" spans="1:44" x14ac:dyDescent="0.2">
      <c r="A1127" s="232"/>
      <c r="B1127" s="232"/>
      <c r="C1127" s="232"/>
      <c r="D1127" s="232"/>
      <c r="E1127" s="289"/>
      <c r="F1127" s="289"/>
      <c r="G1127" s="289"/>
      <c r="H1127" s="289"/>
      <c r="I1127" s="232"/>
      <c r="J1127" s="232"/>
      <c r="K1127" s="232"/>
      <c r="L1127" s="232"/>
      <c r="M1127" s="232"/>
      <c r="N1127" s="232"/>
      <c r="O1127" s="232"/>
      <c r="P1127" s="232"/>
      <c r="Q1127" s="232"/>
      <c r="R1127" s="232"/>
      <c r="S1127" s="232"/>
      <c r="T1127" s="232"/>
      <c r="U1127" s="232"/>
      <c r="V1127" s="232"/>
      <c r="W1127" s="232"/>
      <c r="X1127" s="232"/>
      <c r="Y1127" s="232"/>
      <c r="Z1127" s="232"/>
      <c r="AA1127" s="232"/>
      <c r="AB1127" s="232"/>
      <c r="AC1127" s="232"/>
      <c r="AD1127" s="232"/>
      <c r="AE1127" s="232"/>
      <c r="AF1127" s="232"/>
      <c r="AG1127" s="232"/>
      <c r="AH1127" s="232"/>
      <c r="AI1127" s="232"/>
      <c r="AJ1127" s="232"/>
      <c r="AK1127" s="232"/>
      <c r="AL1127" s="232"/>
      <c r="AM1127" s="232"/>
      <c r="AN1127" s="232"/>
      <c r="AO1127" s="232"/>
      <c r="AP1127" s="232"/>
      <c r="AQ1127" s="232"/>
      <c r="AR1127" s="232"/>
    </row>
    <row r="1128" spans="1:44" x14ac:dyDescent="0.2">
      <c r="A1128" s="232"/>
      <c r="B1128" s="232"/>
      <c r="C1128" s="232"/>
      <c r="D1128" s="232"/>
      <c r="E1128" s="289"/>
      <c r="F1128" s="289"/>
      <c r="G1128" s="289"/>
      <c r="H1128" s="289"/>
      <c r="I1128" s="232"/>
      <c r="J1128" s="232"/>
      <c r="K1128" s="232"/>
      <c r="L1128" s="232"/>
      <c r="M1128" s="232"/>
      <c r="N1128" s="232"/>
      <c r="O1128" s="232"/>
      <c r="P1128" s="232"/>
      <c r="Q1128" s="232"/>
      <c r="R1128" s="232"/>
      <c r="S1128" s="232"/>
      <c r="T1128" s="232"/>
      <c r="U1128" s="232"/>
      <c r="V1128" s="232"/>
      <c r="W1128" s="232"/>
      <c r="X1128" s="232"/>
      <c r="Y1128" s="232"/>
      <c r="Z1128" s="232"/>
      <c r="AA1128" s="232"/>
      <c r="AB1128" s="232"/>
      <c r="AC1128" s="232"/>
      <c r="AD1128" s="232"/>
      <c r="AE1128" s="232"/>
      <c r="AF1128" s="232"/>
      <c r="AG1128" s="232"/>
      <c r="AH1128" s="232"/>
      <c r="AI1128" s="232"/>
      <c r="AJ1128" s="232"/>
      <c r="AK1128" s="232"/>
      <c r="AL1128" s="232"/>
      <c r="AM1128" s="232"/>
      <c r="AN1128" s="232"/>
      <c r="AO1128" s="232"/>
      <c r="AP1128" s="232"/>
      <c r="AQ1128" s="232"/>
      <c r="AR1128" s="232"/>
    </row>
    <row r="1129" spans="1:44" x14ac:dyDescent="0.2">
      <c r="A1129" s="232"/>
      <c r="B1129" s="232"/>
      <c r="C1129" s="232"/>
      <c r="D1129" s="232"/>
      <c r="E1129" s="289"/>
      <c r="F1129" s="289"/>
      <c r="G1129" s="289"/>
      <c r="H1129" s="289"/>
      <c r="I1129" s="232"/>
      <c r="J1129" s="232"/>
      <c r="K1129" s="232"/>
      <c r="L1129" s="232"/>
      <c r="M1129" s="232"/>
      <c r="N1129" s="232"/>
      <c r="O1129" s="232"/>
      <c r="P1129" s="232"/>
      <c r="Q1129" s="232"/>
      <c r="R1129" s="232"/>
      <c r="S1129" s="232"/>
      <c r="T1129" s="232"/>
      <c r="U1129" s="232"/>
      <c r="V1129" s="232"/>
      <c r="W1129" s="232"/>
      <c r="X1129" s="232"/>
      <c r="Y1129" s="232"/>
      <c r="Z1129" s="232"/>
      <c r="AA1129" s="232"/>
      <c r="AB1129" s="232"/>
      <c r="AC1129" s="232"/>
      <c r="AD1129" s="232"/>
      <c r="AE1129" s="232"/>
      <c r="AF1129" s="232"/>
      <c r="AG1129" s="232"/>
      <c r="AH1129" s="232"/>
      <c r="AI1129" s="232"/>
      <c r="AJ1129" s="232"/>
      <c r="AK1129" s="232"/>
      <c r="AL1129" s="232"/>
      <c r="AM1129" s="232"/>
      <c r="AN1129" s="232"/>
      <c r="AO1129" s="232"/>
      <c r="AP1129" s="232"/>
      <c r="AQ1129" s="232"/>
      <c r="AR1129" s="232"/>
    </row>
    <row r="1130" spans="1:44" x14ac:dyDescent="0.2">
      <c r="A1130" s="232"/>
      <c r="B1130" s="232"/>
      <c r="C1130" s="232"/>
      <c r="D1130" s="232"/>
      <c r="E1130" s="289"/>
      <c r="F1130" s="289"/>
      <c r="G1130" s="289"/>
      <c r="H1130" s="289"/>
      <c r="I1130" s="232"/>
      <c r="J1130" s="232"/>
      <c r="K1130" s="232"/>
      <c r="L1130" s="232"/>
      <c r="M1130" s="232"/>
      <c r="N1130" s="232"/>
      <c r="O1130" s="232"/>
      <c r="P1130" s="232"/>
      <c r="Q1130" s="232"/>
      <c r="R1130" s="232"/>
      <c r="S1130" s="232"/>
      <c r="T1130" s="232"/>
      <c r="U1130" s="232"/>
      <c r="V1130" s="232"/>
      <c r="W1130" s="232"/>
      <c r="X1130" s="232"/>
      <c r="Y1130" s="232"/>
      <c r="Z1130" s="232"/>
      <c r="AA1130" s="232"/>
      <c r="AB1130" s="232"/>
      <c r="AC1130" s="232"/>
      <c r="AD1130" s="232"/>
      <c r="AE1130" s="232"/>
      <c r="AF1130" s="232"/>
      <c r="AG1130" s="232"/>
      <c r="AH1130" s="232"/>
      <c r="AI1130" s="232"/>
      <c r="AJ1130" s="232"/>
      <c r="AK1130" s="232"/>
      <c r="AL1130" s="232"/>
      <c r="AM1130" s="232"/>
      <c r="AN1130" s="232"/>
      <c r="AO1130" s="232"/>
      <c r="AP1130" s="232"/>
      <c r="AQ1130" s="232"/>
      <c r="AR1130" s="232"/>
    </row>
    <row r="1131" spans="1:44" x14ac:dyDescent="0.2">
      <c r="A1131" s="232"/>
      <c r="B1131" s="232"/>
      <c r="C1131" s="232"/>
      <c r="D1131" s="232"/>
      <c r="E1131" s="289"/>
      <c r="F1131" s="289"/>
      <c r="G1131" s="289"/>
      <c r="H1131" s="289"/>
      <c r="I1131" s="232"/>
      <c r="J1131" s="232"/>
      <c r="K1131" s="232"/>
      <c r="L1131" s="232"/>
      <c r="M1131" s="232"/>
      <c r="N1131" s="232"/>
      <c r="O1131" s="232"/>
      <c r="P1131" s="232"/>
      <c r="Q1131" s="232"/>
      <c r="R1131" s="232"/>
      <c r="S1131" s="232"/>
      <c r="T1131" s="232"/>
      <c r="U1131" s="232"/>
      <c r="V1131" s="232"/>
      <c r="W1131" s="232"/>
      <c r="X1131" s="232"/>
      <c r="Y1131" s="232"/>
      <c r="Z1131" s="232"/>
      <c r="AA1131" s="232"/>
      <c r="AB1131" s="232"/>
      <c r="AC1131" s="232"/>
      <c r="AD1131" s="232"/>
      <c r="AE1131" s="232"/>
      <c r="AF1131" s="232"/>
      <c r="AG1131" s="232"/>
      <c r="AH1131" s="232"/>
      <c r="AI1131" s="232"/>
      <c r="AJ1131" s="232"/>
      <c r="AK1131" s="232"/>
      <c r="AL1131" s="232"/>
      <c r="AM1131" s="232"/>
      <c r="AN1131" s="232"/>
      <c r="AO1131" s="232"/>
      <c r="AP1131" s="232"/>
      <c r="AQ1131" s="232"/>
      <c r="AR1131" s="232"/>
    </row>
    <row r="1132" spans="1:44" x14ac:dyDescent="0.2">
      <c r="A1132" s="232"/>
      <c r="B1132" s="232"/>
      <c r="C1132" s="232"/>
      <c r="D1132" s="232"/>
      <c r="E1132" s="289"/>
      <c r="F1132" s="289"/>
      <c r="G1132" s="289"/>
      <c r="H1132" s="289"/>
      <c r="I1132" s="232"/>
      <c r="J1132" s="232"/>
      <c r="K1132" s="232"/>
      <c r="L1132" s="232"/>
      <c r="M1132" s="232"/>
      <c r="N1132" s="232"/>
      <c r="O1132" s="232"/>
      <c r="P1132" s="232"/>
      <c r="Q1132" s="232"/>
      <c r="R1132" s="232"/>
      <c r="S1132" s="232"/>
      <c r="T1132" s="232"/>
      <c r="U1132" s="232"/>
      <c r="V1132" s="232"/>
      <c r="W1132" s="232"/>
      <c r="X1132" s="232"/>
      <c r="Y1132" s="232"/>
      <c r="Z1132" s="232"/>
      <c r="AA1132" s="232"/>
      <c r="AB1132" s="232"/>
      <c r="AC1132" s="232"/>
      <c r="AD1132" s="232"/>
      <c r="AE1132" s="232"/>
      <c r="AF1132" s="232"/>
      <c r="AG1132" s="232"/>
      <c r="AH1132" s="232"/>
      <c r="AI1132" s="232"/>
      <c r="AJ1132" s="232"/>
      <c r="AK1132" s="232"/>
      <c r="AL1132" s="232"/>
      <c r="AM1132" s="232"/>
      <c r="AN1132" s="232"/>
      <c r="AO1132" s="232"/>
      <c r="AP1132" s="232"/>
      <c r="AQ1132" s="232"/>
      <c r="AR1132" s="232"/>
    </row>
    <row r="1133" spans="1:44" x14ac:dyDescent="0.2">
      <c r="A1133" s="232"/>
      <c r="B1133" s="232"/>
      <c r="C1133" s="232"/>
      <c r="D1133" s="232"/>
      <c r="E1133" s="289"/>
      <c r="F1133" s="289"/>
      <c r="G1133" s="289"/>
      <c r="H1133" s="289"/>
      <c r="I1133" s="232"/>
      <c r="J1133" s="232"/>
      <c r="K1133" s="232"/>
      <c r="L1133" s="232"/>
      <c r="M1133" s="232"/>
      <c r="N1133" s="232"/>
      <c r="O1133" s="232"/>
      <c r="P1133" s="232"/>
      <c r="Q1133" s="232"/>
      <c r="R1133" s="232"/>
      <c r="S1133" s="232"/>
      <c r="T1133" s="232"/>
      <c r="U1133" s="232"/>
      <c r="V1133" s="232"/>
      <c r="W1133" s="232"/>
      <c r="X1133" s="232"/>
      <c r="Y1133" s="232"/>
      <c r="Z1133" s="232"/>
      <c r="AA1133" s="232"/>
      <c r="AB1133" s="232"/>
      <c r="AC1133" s="232"/>
      <c r="AD1133" s="232"/>
      <c r="AE1133" s="232"/>
      <c r="AF1133" s="232"/>
      <c r="AG1133" s="232"/>
      <c r="AH1133" s="232"/>
      <c r="AI1133" s="232"/>
      <c r="AJ1133" s="232"/>
      <c r="AK1133" s="232"/>
      <c r="AL1133" s="232"/>
      <c r="AM1133" s="232"/>
      <c r="AN1133" s="232"/>
      <c r="AO1133" s="232"/>
      <c r="AP1133" s="232"/>
      <c r="AQ1133" s="232"/>
      <c r="AR1133" s="232"/>
    </row>
    <row r="1134" spans="1:44" x14ac:dyDescent="0.2">
      <c r="A1134" s="232"/>
      <c r="B1134" s="232"/>
      <c r="C1134" s="232"/>
      <c r="D1134" s="232"/>
      <c r="E1134" s="289"/>
      <c r="F1134" s="289"/>
      <c r="G1134" s="289"/>
      <c r="H1134" s="289"/>
      <c r="I1134" s="232"/>
      <c r="J1134" s="232"/>
      <c r="K1134" s="232"/>
      <c r="L1134" s="232"/>
      <c r="M1134" s="232"/>
      <c r="N1134" s="232"/>
      <c r="O1134" s="232"/>
      <c r="P1134" s="232"/>
      <c r="Q1134" s="232"/>
      <c r="R1134" s="232"/>
      <c r="S1134" s="232"/>
      <c r="T1134" s="232"/>
      <c r="U1134" s="232"/>
      <c r="V1134" s="232"/>
      <c r="W1134" s="232"/>
      <c r="X1134" s="232"/>
      <c r="Y1134" s="232"/>
      <c r="Z1134" s="232"/>
      <c r="AA1134" s="232"/>
      <c r="AB1134" s="232"/>
      <c r="AC1134" s="232"/>
      <c r="AD1134" s="232"/>
      <c r="AE1134" s="232"/>
      <c r="AF1134" s="232"/>
      <c r="AG1134" s="232"/>
      <c r="AH1134" s="232"/>
      <c r="AI1134" s="232"/>
      <c r="AJ1134" s="232"/>
      <c r="AK1134" s="232"/>
      <c r="AL1134" s="232"/>
      <c r="AM1134" s="232"/>
      <c r="AN1134" s="232"/>
      <c r="AO1134" s="232"/>
      <c r="AP1134" s="232"/>
      <c r="AQ1134" s="232"/>
      <c r="AR1134" s="232"/>
    </row>
    <row r="1135" spans="1:44" x14ac:dyDescent="0.2">
      <c r="A1135" s="232"/>
      <c r="B1135" s="232"/>
      <c r="C1135" s="232"/>
      <c r="D1135" s="232"/>
      <c r="E1135" s="289"/>
      <c r="F1135" s="289"/>
      <c r="G1135" s="289"/>
      <c r="H1135" s="289"/>
      <c r="I1135" s="232"/>
      <c r="J1135" s="232"/>
      <c r="K1135" s="232"/>
      <c r="L1135" s="232"/>
      <c r="M1135" s="232"/>
      <c r="N1135" s="232"/>
      <c r="O1135" s="232"/>
      <c r="P1135" s="232"/>
      <c r="Q1135" s="232"/>
      <c r="R1135" s="232"/>
      <c r="S1135" s="232"/>
      <c r="T1135" s="232"/>
      <c r="U1135" s="232"/>
      <c r="V1135" s="232"/>
      <c r="W1135" s="232"/>
      <c r="X1135" s="232"/>
      <c r="Y1135" s="232"/>
      <c r="Z1135" s="232"/>
      <c r="AA1135" s="232"/>
      <c r="AB1135" s="232"/>
      <c r="AC1135" s="232"/>
      <c r="AD1135" s="232"/>
      <c r="AE1135" s="232"/>
      <c r="AF1135" s="232"/>
      <c r="AG1135" s="232"/>
      <c r="AH1135" s="232"/>
      <c r="AI1135" s="232"/>
      <c r="AJ1135" s="232"/>
      <c r="AK1135" s="232"/>
      <c r="AL1135" s="232"/>
      <c r="AM1135" s="232"/>
      <c r="AN1135" s="232"/>
      <c r="AO1135" s="232"/>
      <c r="AP1135" s="232"/>
      <c r="AQ1135" s="232"/>
      <c r="AR1135" s="232"/>
    </row>
    <row r="1136" spans="1:44" x14ac:dyDescent="0.2">
      <c r="A1136" s="232"/>
      <c r="B1136" s="232"/>
      <c r="C1136" s="232"/>
      <c r="D1136" s="232"/>
      <c r="E1136" s="289"/>
      <c r="F1136" s="289"/>
      <c r="G1136" s="289"/>
      <c r="H1136" s="289"/>
      <c r="I1136" s="232"/>
      <c r="J1136" s="232"/>
      <c r="K1136" s="232"/>
      <c r="L1136" s="232"/>
      <c r="M1136" s="232"/>
      <c r="N1136" s="232"/>
      <c r="O1136" s="232"/>
      <c r="P1136" s="232"/>
      <c r="Q1136" s="232"/>
      <c r="R1136" s="232"/>
      <c r="S1136" s="232"/>
      <c r="T1136" s="232"/>
      <c r="U1136" s="232"/>
      <c r="V1136" s="232"/>
      <c r="W1136" s="232"/>
      <c r="X1136" s="232"/>
      <c r="Y1136" s="232"/>
      <c r="Z1136" s="232"/>
      <c r="AA1136" s="232"/>
      <c r="AB1136" s="232"/>
      <c r="AC1136" s="232"/>
      <c r="AD1136" s="232"/>
      <c r="AE1136" s="232"/>
      <c r="AF1136" s="232"/>
      <c r="AG1136" s="232"/>
      <c r="AH1136" s="232"/>
      <c r="AI1136" s="232"/>
      <c r="AJ1136" s="232"/>
      <c r="AK1136" s="232"/>
      <c r="AL1136" s="232"/>
      <c r="AM1136" s="232"/>
      <c r="AN1136" s="232"/>
      <c r="AO1136" s="232"/>
      <c r="AP1136" s="232"/>
      <c r="AQ1136" s="232"/>
      <c r="AR1136" s="232"/>
    </row>
    <row r="1137" spans="1:44" x14ac:dyDescent="0.2">
      <c r="A1137" s="232"/>
      <c r="B1137" s="232"/>
      <c r="C1137" s="232"/>
      <c r="D1137" s="232"/>
      <c r="E1137" s="289"/>
      <c r="F1137" s="289"/>
      <c r="G1137" s="289"/>
      <c r="H1137" s="289"/>
      <c r="I1137" s="232"/>
      <c r="J1137" s="232"/>
      <c r="K1137" s="232"/>
      <c r="L1137" s="232"/>
      <c r="M1137" s="232"/>
      <c r="N1137" s="232"/>
      <c r="O1137" s="232"/>
      <c r="P1137" s="232"/>
      <c r="Q1137" s="232"/>
      <c r="R1137" s="232"/>
      <c r="S1137" s="232"/>
      <c r="T1137" s="232"/>
      <c r="U1137" s="232"/>
      <c r="V1137" s="232"/>
      <c r="W1137" s="232"/>
      <c r="X1137" s="232"/>
      <c r="Y1137" s="232"/>
      <c r="Z1137" s="232"/>
      <c r="AA1137" s="232"/>
      <c r="AB1137" s="232"/>
      <c r="AC1137" s="232"/>
      <c r="AD1137" s="232"/>
      <c r="AE1137" s="232"/>
      <c r="AF1137" s="232"/>
      <c r="AG1137" s="232"/>
      <c r="AH1137" s="232"/>
      <c r="AI1137" s="232"/>
      <c r="AJ1137" s="232"/>
      <c r="AK1137" s="232"/>
      <c r="AL1137" s="232"/>
      <c r="AM1137" s="232"/>
      <c r="AN1137" s="232"/>
      <c r="AO1137" s="232"/>
      <c r="AP1137" s="232"/>
      <c r="AQ1137" s="232"/>
      <c r="AR1137" s="232"/>
    </row>
    <row r="1138" spans="1:44" x14ac:dyDescent="0.2">
      <c r="A1138" s="232"/>
      <c r="B1138" s="232"/>
      <c r="C1138" s="232"/>
      <c r="D1138" s="232"/>
      <c r="E1138" s="289"/>
      <c r="F1138" s="289"/>
      <c r="G1138" s="289"/>
      <c r="H1138" s="289"/>
      <c r="I1138" s="232"/>
      <c r="J1138" s="232"/>
      <c r="K1138" s="232"/>
      <c r="L1138" s="232"/>
      <c r="M1138" s="232"/>
      <c r="N1138" s="232"/>
      <c r="O1138" s="232"/>
      <c r="P1138" s="232"/>
      <c r="Q1138" s="232"/>
      <c r="R1138" s="232"/>
      <c r="S1138" s="232"/>
      <c r="T1138" s="232"/>
      <c r="U1138" s="232"/>
      <c r="V1138" s="232"/>
      <c r="W1138" s="232"/>
      <c r="X1138" s="232"/>
      <c r="Y1138" s="232"/>
      <c r="Z1138" s="232"/>
      <c r="AA1138" s="232"/>
      <c r="AB1138" s="232"/>
      <c r="AC1138" s="232"/>
      <c r="AD1138" s="232"/>
      <c r="AE1138" s="232"/>
      <c r="AF1138" s="232"/>
      <c r="AG1138" s="232"/>
      <c r="AH1138" s="232"/>
      <c r="AI1138" s="232"/>
      <c r="AJ1138" s="232"/>
      <c r="AK1138" s="232"/>
      <c r="AL1138" s="232"/>
      <c r="AM1138" s="232"/>
      <c r="AN1138" s="232"/>
      <c r="AO1138" s="232"/>
      <c r="AP1138" s="232"/>
      <c r="AQ1138" s="232"/>
      <c r="AR1138" s="232"/>
    </row>
    <row r="1139" spans="1:44" x14ac:dyDescent="0.2">
      <c r="A1139" s="232"/>
      <c r="B1139" s="232"/>
      <c r="C1139" s="232"/>
      <c r="D1139" s="232"/>
      <c r="E1139" s="289"/>
      <c r="F1139" s="289"/>
      <c r="G1139" s="289"/>
      <c r="H1139" s="289"/>
      <c r="I1139" s="232"/>
      <c r="J1139" s="232"/>
      <c r="K1139" s="232"/>
      <c r="L1139" s="232"/>
      <c r="M1139" s="232"/>
      <c r="N1139" s="232"/>
      <c r="O1139" s="232"/>
      <c r="P1139" s="232"/>
      <c r="Q1139" s="232"/>
      <c r="R1139" s="232"/>
      <c r="S1139" s="232"/>
      <c r="T1139" s="232"/>
      <c r="U1139" s="232"/>
      <c r="V1139" s="232"/>
      <c r="W1139" s="232"/>
      <c r="X1139" s="232"/>
      <c r="Y1139" s="232"/>
      <c r="Z1139" s="232"/>
      <c r="AA1139" s="232"/>
      <c r="AB1139" s="232"/>
      <c r="AC1139" s="232"/>
      <c r="AD1139" s="232"/>
      <c r="AE1139" s="232"/>
      <c r="AF1139" s="232"/>
      <c r="AG1139" s="232"/>
      <c r="AH1139" s="232"/>
      <c r="AI1139" s="232"/>
      <c r="AJ1139" s="232"/>
      <c r="AK1139" s="232"/>
      <c r="AL1139" s="232"/>
      <c r="AM1139" s="232"/>
      <c r="AN1139" s="232"/>
      <c r="AO1139" s="232"/>
      <c r="AP1139" s="232"/>
      <c r="AQ1139" s="232"/>
      <c r="AR1139" s="232"/>
    </row>
    <row r="1140" spans="1:44" x14ac:dyDescent="0.2">
      <c r="A1140" s="232"/>
      <c r="B1140" s="232"/>
      <c r="C1140" s="232"/>
      <c r="D1140" s="232"/>
      <c r="E1140" s="289"/>
      <c r="F1140" s="289"/>
      <c r="G1140" s="289"/>
      <c r="H1140" s="289"/>
      <c r="I1140" s="232"/>
      <c r="J1140" s="232"/>
      <c r="K1140" s="232"/>
      <c r="L1140" s="232"/>
      <c r="M1140" s="232"/>
      <c r="N1140" s="232"/>
      <c r="O1140" s="232"/>
      <c r="P1140" s="232"/>
      <c r="Q1140" s="232"/>
      <c r="R1140" s="232"/>
      <c r="S1140" s="232"/>
      <c r="T1140" s="232"/>
      <c r="U1140" s="232"/>
      <c r="V1140" s="232"/>
      <c r="W1140" s="232"/>
      <c r="X1140" s="232"/>
      <c r="Y1140" s="232"/>
      <c r="Z1140" s="232"/>
      <c r="AA1140" s="232"/>
      <c r="AB1140" s="232"/>
      <c r="AC1140" s="232"/>
      <c r="AD1140" s="232"/>
      <c r="AE1140" s="232"/>
      <c r="AF1140" s="232"/>
      <c r="AG1140" s="232"/>
      <c r="AH1140" s="232"/>
      <c r="AI1140" s="232"/>
      <c r="AJ1140" s="232"/>
      <c r="AK1140" s="232"/>
      <c r="AL1140" s="232"/>
      <c r="AM1140" s="232"/>
      <c r="AN1140" s="232"/>
      <c r="AO1140" s="232"/>
      <c r="AP1140" s="232"/>
      <c r="AQ1140" s="232"/>
      <c r="AR1140" s="232"/>
    </row>
    <row r="1141" spans="1:44" x14ac:dyDescent="0.2">
      <c r="A1141" s="232"/>
      <c r="B1141" s="232"/>
      <c r="C1141" s="232"/>
      <c r="D1141" s="232"/>
      <c r="E1141" s="289"/>
      <c r="F1141" s="289"/>
      <c r="G1141" s="289"/>
      <c r="H1141" s="289"/>
      <c r="I1141" s="232"/>
      <c r="J1141" s="232"/>
      <c r="K1141" s="232"/>
      <c r="L1141" s="232"/>
      <c r="M1141" s="232"/>
      <c r="N1141" s="232"/>
      <c r="O1141" s="232"/>
      <c r="P1141" s="232"/>
      <c r="Q1141" s="232"/>
      <c r="R1141" s="232"/>
      <c r="S1141" s="232"/>
      <c r="T1141" s="232"/>
      <c r="U1141" s="232"/>
      <c r="V1141" s="232"/>
      <c r="W1141" s="232"/>
      <c r="X1141" s="232"/>
      <c r="Y1141" s="232"/>
      <c r="Z1141" s="232"/>
      <c r="AA1141" s="232"/>
      <c r="AB1141" s="232"/>
      <c r="AC1141" s="232"/>
      <c r="AD1141" s="232"/>
      <c r="AE1141" s="232"/>
      <c r="AF1141" s="232"/>
      <c r="AG1141" s="232"/>
      <c r="AH1141" s="232"/>
      <c r="AI1141" s="232"/>
      <c r="AJ1141" s="232"/>
      <c r="AK1141" s="232"/>
      <c r="AL1141" s="232"/>
      <c r="AM1141" s="232"/>
      <c r="AN1141" s="232"/>
      <c r="AO1141" s="232"/>
      <c r="AP1141" s="232"/>
      <c r="AQ1141" s="232"/>
      <c r="AR1141" s="232"/>
    </row>
    <row r="1142" spans="1:44" x14ac:dyDescent="0.2">
      <c r="A1142" s="232"/>
      <c r="B1142" s="232"/>
      <c r="C1142" s="232"/>
      <c r="D1142" s="232"/>
      <c r="E1142" s="289"/>
      <c r="F1142" s="289"/>
      <c r="G1142" s="289"/>
      <c r="H1142" s="289"/>
      <c r="I1142" s="232"/>
      <c r="J1142" s="232"/>
      <c r="K1142" s="232"/>
      <c r="L1142" s="232"/>
      <c r="M1142" s="232"/>
      <c r="N1142" s="232"/>
      <c r="O1142" s="232"/>
      <c r="P1142" s="232"/>
      <c r="Q1142" s="232"/>
      <c r="R1142" s="232"/>
      <c r="S1142" s="232"/>
      <c r="T1142" s="232"/>
      <c r="U1142" s="232"/>
      <c r="V1142" s="232"/>
      <c r="W1142" s="232"/>
      <c r="X1142" s="232"/>
      <c r="Y1142" s="232"/>
      <c r="Z1142" s="232"/>
      <c r="AA1142" s="232"/>
      <c r="AB1142" s="232"/>
      <c r="AC1142" s="232"/>
      <c r="AD1142" s="232"/>
      <c r="AE1142" s="232"/>
      <c r="AF1142" s="232"/>
      <c r="AG1142" s="232"/>
      <c r="AH1142" s="232"/>
      <c r="AI1142" s="232"/>
      <c r="AJ1142" s="232"/>
      <c r="AK1142" s="232"/>
      <c r="AL1142" s="232"/>
      <c r="AM1142" s="232"/>
      <c r="AN1142" s="232"/>
      <c r="AO1142" s="232"/>
      <c r="AP1142" s="232"/>
      <c r="AQ1142" s="232"/>
      <c r="AR1142" s="232"/>
    </row>
    <row r="1143" spans="1:44" x14ac:dyDescent="0.2">
      <c r="A1143" s="232"/>
      <c r="B1143" s="232"/>
      <c r="C1143" s="232"/>
      <c r="D1143" s="232"/>
      <c r="E1143" s="289"/>
      <c r="F1143" s="289"/>
      <c r="G1143" s="289"/>
      <c r="H1143" s="289"/>
      <c r="I1143" s="232"/>
      <c r="J1143" s="232"/>
      <c r="K1143" s="232"/>
      <c r="L1143" s="232"/>
      <c r="M1143" s="232"/>
      <c r="N1143" s="232"/>
      <c r="O1143" s="232"/>
      <c r="P1143" s="232"/>
      <c r="Q1143" s="232"/>
      <c r="R1143" s="232"/>
      <c r="S1143" s="232"/>
      <c r="T1143" s="232"/>
      <c r="U1143" s="232"/>
      <c r="V1143" s="232"/>
      <c r="W1143" s="232"/>
      <c r="X1143" s="232"/>
      <c r="Y1143" s="232"/>
      <c r="Z1143" s="232"/>
      <c r="AA1143" s="232"/>
      <c r="AB1143" s="232"/>
      <c r="AC1143" s="232"/>
      <c r="AD1143" s="232"/>
      <c r="AE1143" s="232"/>
      <c r="AF1143" s="232"/>
      <c r="AG1143" s="232"/>
      <c r="AH1143" s="232"/>
      <c r="AI1143" s="232"/>
      <c r="AJ1143" s="232"/>
      <c r="AK1143" s="232"/>
      <c r="AL1143" s="232"/>
      <c r="AM1143" s="232"/>
      <c r="AN1143" s="232"/>
      <c r="AO1143" s="232"/>
      <c r="AP1143" s="232"/>
      <c r="AQ1143" s="232"/>
      <c r="AR1143" s="232"/>
    </row>
    <row r="1144" spans="1:44" x14ac:dyDescent="0.2">
      <c r="A1144" s="232"/>
      <c r="B1144" s="232"/>
      <c r="C1144" s="232"/>
      <c r="D1144" s="232"/>
      <c r="E1144" s="289"/>
      <c r="F1144" s="289"/>
      <c r="G1144" s="289"/>
      <c r="H1144" s="289"/>
      <c r="I1144" s="232"/>
      <c r="J1144" s="232"/>
      <c r="K1144" s="232"/>
      <c r="L1144" s="232"/>
      <c r="M1144" s="232"/>
      <c r="N1144" s="232"/>
      <c r="O1144" s="232"/>
      <c r="P1144" s="232"/>
      <c r="Q1144" s="232"/>
      <c r="R1144" s="232"/>
      <c r="S1144" s="232"/>
      <c r="T1144" s="232"/>
      <c r="U1144" s="232"/>
      <c r="V1144" s="232"/>
      <c r="W1144" s="232"/>
      <c r="X1144" s="232"/>
      <c r="Y1144" s="232"/>
      <c r="Z1144" s="232"/>
      <c r="AA1144" s="232"/>
      <c r="AB1144" s="232"/>
      <c r="AC1144" s="232"/>
      <c r="AD1144" s="232"/>
      <c r="AE1144" s="232"/>
      <c r="AF1144" s="232"/>
      <c r="AG1144" s="232"/>
      <c r="AH1144" s="232"/>
      <c r="AI1144" s="232"/>
      <c r="AJ1144" s="232"/>
      <c r="AK1144" s="232"/>
      <c r="AL1144" s="232"/>
      <c r="AM1144" s="232"/>
      <c r="AN1144" s="232"/>
      <c r="AO1144" s="232"/>
      <c r="AP1144" s="232"/>
      <c r="AQ1144" s="232"/>
      <c r="AR1144" s="232"/>
    </row>
    <row r="1145" spans="1:44" x14ac:dyDescent="0.2">
      <c r="A1145" s="232"/>
      <c r="B1145" s="232"/>
      <c r="C1145" s="232"/>
      <c r="D1145" s="232"/>
      <c r="E1145" s="289"/>
      <c r="F1145" s="289"/>
      <c r="G1145" s="289"/>
      <c r="H1145" s="289"/>
      <c r="I1145" s="232"/>
      <c r="J1145" s="232"/>
      <c r="K1145" s="232"/>
      <c r="L1145" s="232"/>
      <c r="M1145" s="232"/>
      <c r="N1145" s="232"/>
      <c r="O1145" s="232"/>
      <c r="P1145" s="232"/>
      <c r="Q1145" s="232"/>
      <c r="R1145" s="232"/>
      <c r="S1145" s="232"/>
      <c r="T1145" s="232"/>
      <c r="U1145" s="232"/>
      <c r="V1145" s="232"/>
      <c r="W1145" s="232"/>
      <c r="X1145" s="232"/>
      <c r="Y1145" s="232"/>
      <c r="Z1145" s="232"/>
      <c r="AA1145" s="232"/>
      <c r="AB1145" s="232"/>
      <c r="AC1145" s="232"/>
      <c r="AD1145" s="232"/>
      <c r="AE1145" s="232"/>
      <c r="AF1145" s="232"/>
      <c r="AG1145" s="232"/>
      <c r="AH1145" s="232"/>
      <c r="AI1145" s="232"/>
      <c r="AJ1145" s="232"/>
      <c r="AK1145" s="232"/>
      <c r="AL1145" s="232"/>
      <c r="AM1145" s="232"/>
      <c r="AN1145" s="232"/>
      <c r="AO1145" s="232"/>
      <c r="AP1145" s="232"/>
      <c r="AQ1145" s="232"/>
      <c r="AR1145" s="232"/>
    </row>
    <row r="1146" spans="1:44" x14ac:dyDescent="0.2">
      <c r="A1146" s="232"/>
      <c r="B1146" s="232"/>
      <c r="C1146" s="232"/>
      <c r="D1146" s="232"/>
      <c r="E1146" s="289"/>
      <c r="F1146" s="289"/>
      <c r="G1146" s="289"/>
      <c r="H1146" s="289"/>
      <c r="I1146" s="232"/>
      <c r="J1146" s="232"/>
      <c r="K1146" s="232"/>
      <c r="L1146" s="232"/>
      <c r="M1146" s="232"/>
      <c r="N1146" s="232"/>
      <c r="O1146" s="232"/>
      <c r="P1146" s="232"/>
      <c r="Q1146" s="232"/>
      <c r="R1146" s="232"/>
      <c r="S1146" s="232"/>
      <c r="T1146" s="232"/>
      <c r="U1146" s="232"/>
      <c r="V1146" s="232"/>
      <c r="W1146" s="232"/>
      <c r="X1146" s="232"/>
      <c r="Y1146" s="232"/>
      <c r="Z1146" s="232"/>
      <c r="AA1146" s="232"/>
      <c r="AB1146" s="232"/>
      <c r="AC1146" s="232"/>
      <c r="AD1146" s="232"/>
      <c r="AE1146" s="232"/>
      <c r="AF1146" s="232"/>
      <c r="AG1146" s="232"/>
      <c r="AH1146" s="232"/>
      <c r="AI1146" s="232"/>
      <c r="AJ1146" s="232"/>
      <c r="AK1146" s="232"/>
      <c r="AL1146" s="232"/>
      <c r="AM1146" s="232"/>
      <c r="AN1146" s="232"/>
      <c r="AO1146" s="232"/>
      <c r="AP1146" s="232"/>
      <c r="AQ1146" s="232"/>
      <c r="AR1146" s="232"/>
    </row>
    <row r="1147" spans="1:44" x14ac:dyDescent="0.2">
      <c r="A1147" s="232"/>
      <c r="B1147" s="232"/>
      <c r="C1147" s="232"/>
      <c r="D1147" s="232"/>
      <c r="E1147" s="289"/>
      <c r="F1147" s="289"/>
      <c r="G1147" s="289"/>
      <c r="H1147" s="289"/>
      <c r="I1147" s="232"/>
      <c r="J1147" s="232"/>
      <c r="K1147" s="232"/>
      <c r="L1147" s="232"/>
      <c r="M1147" s="232"/>
      <c r="N1147" s="232"/>
      <c r="O1147" s="232"/>
      <c r="P1147" s="232"/>
      <c r="Q1147" s="232"/>
      <c r="R1147" s="232"/>
      <c r="S1147" s="232"/>
      <c r="T1147" s="232"/>
      <c r="U1147" s="232"/>
      <c r="V1147" s="232"/>
      <c r="W1147" s="232"/>
      <c r="X1147" s="232"/>
      <c r="Y1147" s="232"/>
      <c r="Z1147" s="232"/>
      <c r="AA1147" s="232"/>
      <c r="AB1147" s="232"/>
      <c r="AC1147" s="232"/>
      <c r="AD1147" s="232"/>
      <c r="AE1147" s="232"/>
      <c r="AF1147" s="232"/>
      <c r="AG1147" s="232"/>
      <c r="AH1147" s="232"/>
      <c r="AI1147" s="232"/>
      <c r="AJ1147" s="232"/>
      <c r="AK1147" s="232"/>
      <c r="AL1147" s="232"/>
      <c r="AM1147" s="232"/>
      <c r="AN1147" s="232"/>
      <c r="AO1147" s="232"/>
      <c r="AP1147" s="232"/>
      <c r="AQ1147" s="232"/>
      <c r="AR1147" s="232"/>
    </row>
    <row r="1148" spans="1:44" x14ac:dyDescent="0.2">
      <c r="A1148" s="232"/>
      <c r="B1148" s="232"/>
      <c r="C1148" s="232"/>
      <c r="D1148" s="232"/>
      <c r="E1148" s="289"/>
      <c r="F1148" s="289"/>
      <c r="G1148" s="289"/>
      <c r="H1148" s="289"/>
      <c r="I1148" s="232"/>
      <c r="J1148" s="232"/>
      <c r="K1148" s="232"/>
      <c r="L1148" s="232"/>
      <c r="M1148" s="232"/>
      <c r="N1148" s="232"/>
      <c r="O1148" s="232"/>
      <c r="P1148" s="232"/>
      <c r="Q1148" s="232"/>
      <c r="R1148" s="232"/>
      <c r="S1148" s="232"/>
      <c r="T1148" s="232"/>
      <c r="U1148" s="232"/>
      <c r="V1148" s="232"/>
      <c r="W1148" s="232"/>
      <c r="X1148" s="232"/>
      <c r="Y1148" s="232"/>
      <c r="Z1148" s="232"/>
      <c r="AA1148" s="232"/>
      <c r="AB1148" s="232"/>
      <c r="AC1148" s="232"/>
      <c r="AD1148" s="232"/>
      <c r="AE1148" s="232"/>
      <c r="AF1148" s="232"/>
      <c r="AG1148" s="232"/>
      <c r="AH1148" s="232"/>
      <c r="AI1148" s="232"/>
      <c r="AJ1148" s="232"/>
      <c r="AK1148" s="232"/>
      <c r="AL1148" s="232"/>
      <c r="AM1148" s="232"/>
      <c r="AN1148" s="232"/>
      <c r="AO1148" s="232"/>
      <c r="AP1148" s="232"/>
      <c r="AQ1148" s="232"/>
      <c r="AR1148" s="232"/>
    </row>
    <row r="1149" spans="1:44" x14ac:dyDescent="0.2">
      <c r="A1149" s="232"/>
      <c r="B1149" s="232"/>
      <c r="C1149" s="232"/>
      <c r="D1149" s="232"/>
      <c r="E1149" s="289"/>
      <c r="F1149" s="289"/>
      <c r="G1149" s="289"/>
      <c r="H1149" s="289"/>
      <c r="I1149" s="232"/>
      <c r="J1149" s="232"/>
      <c r="K1149" s="232"/>
      <c r="L1149" s="232"/>
      <c r="M1149" s="232"/>
      <c r="N1149" s="232"/>
      <c r="O1149" s="232"/>
      <c r="P1149" s="232"/>
      <c r="Q1149" s="232"/>
      <c r="R1149" s="232"/>
      <c r="S1149" s="232"/>
      <c r="T1149" s="232"/>
      <c r="U1149" s="232"/>
      <c r="V1149" s="232"/>
      <c r="W1149" s="232"/>
      <c r="X1149" s="232"/>
      <c r="Y1149" s="232"/>
      <c r="Z1149" s="232"/>
      <c r="AA1149" s="232"/>
      <c r="AB1149" s="232"/>
      <c r="AC1149" s="232"/>
      <c r="AD1149" s="232"/>
      <c r="AE1149" s="232"/>
      <c r="AF1149" s="232"/>
      <c r="AG1149" s="232"/>
      <c r="AH1149" s="232"/>
      <c r="AI1149" s="232"/>
      <c r="AJ1149" s="232"/>
      <c r="AK1149" s="232"/>
      <c r="AL1149" s="232"/>
      <c r="AM1149" s="232"/>
      <c r="AN1149" s="232"/>
      <c r="AO1149" s="232"/>
      <c r="AP1149" s="232"/>
      <c r="AQ1149" s="232"/>
      <c r="AR1149" s="232"/>
    </row>
    <row r="1150" spans="1:44" x14ac:dyDescent="0.2">
      <c r="A1150" s="232"/>
      <c r="B1150" s="232"/>
      <c r="C1150" s="232"/>
      <c r="D1150" s="232"/>
      <c r="E1150" s="289"/>
      <c r="F1150" s="289"/>
      <c r="G1150" s="289"/>
      <c r="H1150" s="289"/>
      <c r="I1150" s="232"/>
      <c r="J1150" s="232"/>
      <c r="K1150" s="232"/>
      <c r="L1150" s="232"/>
      <c r="M1150" s="232"/>
      <c r="N1150" s="232"/>
      <c r="O1150" s="232"/>
      <c r="P1150" s="232"/>
      <c r="Q1150" s="232"/>
      <c r="R1150" s="232"/>
      <c r="S1150" s="232"/>
      <c r="T1150" s="232"/>
      <c r="U1150" s="232"/>
      <c r="V1150" s="232"/>
      <c r="W1150" s="232"/>
      <c r="X1150" s="232"/>
      <c r="Y1150" s="232"/>
      <c r="Z1150" s="232"/>
      <c r="AA1150" s="232"/>
      <c r="AB1150" s="232"/>
      <c r="AC1150" s="232"/>
      <c r="AD1150" s="232"/>
      <c r="AE1150" s="232"/>
      <c r="AF1150" s="232"/>
      <c r="AG1150" s="232"/>
      <c r="AH1150" s="232"/>
      <c r="AI1150" s="232"/>
      <c r="AJ1150" s="232"/>
      <c r="AK1150" s="232"/>
      <c r="AL1150" s="232"/>
      <c r="AM1150" s="232"/>
      <c r="AN1150" s="232"/>
      <c r="AO1150" s="232"/>
      <c r="AP1150" s="232"/>
      <c r="AQ1150" s="232"/>
      <c r="AR1150" s="232"/>
    </row>
    <row r="1151" spans="1:44" x14ac:dyDescent="0.2">
      <c r="A1151" s="232"/>
      <c r="B1151" s="232"/>
      <c r="C1151" s="232"/>
      <c r="D1151" s="232"/>
      <c r="E1151" s="289"/>
      <c r="F1151" s="289"/>
      <c r="G1151" s="289"/>
      <c r="H1151" s="289"/>
      <c r="I1151" s="232"/>
      <c r="J1151" s="232"/>
      <c r="K1151" s="232"/>
      <c r="L1151" s="232"/>
      <c r="M1151" s="232"/>
      <c r="N1151" s="232"/>
      <c r="O1151" s="232"/>
      <c r="P1151" s="232"/>
      <c r="Q1151" s="232"/>
      <c r="R1151" s="232"/>
      <c r="S1151" s="232"/>
      <c r="T1151" s="232"/>
      <c r="U1151" s="232"/>
      <c r="V1151" s="232"/>
      <c r="W1151" s="232"/>
      <c r="X1151" s="232"/>
      <c r="Y1151" s="232"/>
      <c r="Z1151" s="232"/>
      <c r="AA1151" s="232"/>
      <c r="AB1151" s="232"/>
      <c r="AC1151" s="232"/>
      <c r="AD1151" s="232"/>
      <c r="AE1151" s="232"/>
      <c r="AF1151" s="232"/>
      <c r="AG1151" s="232"/>
      <c r="AH1151" s="232"/>
      <c r="AI1151" s="232"/>
      <c r="AJ1151" s="232"/>
      <c r="AK1151" s="232"/>
      <c r="AL1151" s="232"/>
      <c r="AM1151" s="232"/>
      <c r="AN1151" s="232"/>
      <c r="AO1151" s="232"/>
      <c r="AP1151" s="232"/>
      <c r="AQ1151" s="232"/>
      <c r="AR1151" s="232"/>
    </row>
    <row r="1152" spans="1:44" x14ac:dyDescent="0.2">
      <c r="A1152" s="232"/>
      <c r="B1152" s="232"/>
      <c r="C1152" s="232"/>
      <c r="D1152" s="232"/>
      <c r="E1152" s="289"/>
      <c r="F1152" s="289"/>
      <c r="G1152" s="289"/>
      <c r="H1152" s="289"/>
      <c r="I1152" s="232"/>
      <c r="J1152" s="232"/>
      <c r="K1152" s="232"/>
      <c r="L1152" s="232"/>
      <c r="M1152" s="232"/>
      <c r="N1152" s="232"/>
      <c r="O1152" s="232"/>
      <c r="P1152" s="232"/>
      <c r="Q1152" s="232"/>
      <c r="R1152" s="232"/>
      <c r="S1152" s="232"/>
      <c r="T1152" s="232"/>
      <c r="U1152" s="232"/>
      <c r="V1152" s="232"/>
      <c r="W1152" s="232"/>
      <c r="X1152" s="232"/>
      <c r="Y1152" s="232"/>
      <c r="Z1152" s="232"/>
      <c r="AA1152" s="232"/>
      <c r="AB1152" s="232"/>
      <c r="AC1152" s="232"/>
      <c r="AD1152" s="232"/>
      <c r="AE1152" s="232"/>
      <c r="AF1152" s="232"/>
      <c r="AG1152" s="232"/>
      <c r="AH1152" s="232"/>
      <c r="AI1152" s="232"/>
      <c r="AJ1152" s="232"/>
      <c r="AK1152" s="232"/>
      <c r="AL1152" s="232"/>
      <c r="AM1152" s="232"/>
      <c r="AN1152" s="232"/>
      <c r="AO1152" s="232"/>
      <c r="AP1152" s="232"/>
      <c r="AQ1152" s="232"/>
      <c r="AR1152" s="232"/>
    </row>
    <row r="1153" spans="1:44" x14ac:dyDescent="0.2">
      <c r="A1153" s="232"/>
      <c r="B1153" s="232"/>
      <c r="C1153" s="232"/>
      <c r="D1153" s="232"/>
      <c r="E1153" s="289"/>
      <c r="F1153" s="289"/>
      <c r="G1153" s="289"/>
      <c r="H1153" s="289"/>
      <c r="I1153" s="232"/>
      <c r="J1153" s="232"/>
      <c r="K1153" s="232"/>
      <c r="L1153" s="232"/>
      <c r="M1153" s="232"/>
      <c r="N1153" s="232"/>
      <c r="O1153" s="232"/>
      <c r="P1153" s="232"/>
      <c r="Q1153" s="232"/>
      <c r="R1153" s="232"/>
      <c r="S1153" s="232"/>
      <c r="T1153" s="232"/>
      <c r="U1153" s="232"/>
      <c r="V1153" s="232"/>
      <c r="W1153" s="232"/>
      <c r="X1153" s="232"/>
      <c r="Y1153" s="232"/>
      <c r="Z1153" s="232"/>
      <c r="AA1153" s="232"/>
      <c r="AB1153" s="232"/>
      <c r="AC1153" s="232"/>
      <c r="AD1153" s="232"/>
      <c r="AE1153" s="232"/>
      <c r="AF1153" s="232"/>
      <c r="AG1153" s="232"/>
      <c r="AH1153" s="232"/>
      <c r="AI1153" s="232"/>
      <c r="AJ1153" s="232"/>
      <c r="AK1153" s="232"/>
      <c r="AL1153" s="232"/>
      <c r="AM1153" s="232"/>
      <c r="AN1153" s="232"/>
      <c r="AO1153" s="232"/>
      <c r="AP1153" s="232"/>
      <c r="AQ1153" s="232"/>
      <c r="AR1153" s="232"/>
    </row>
    <row r="1154" spans="1:44" x14ac:dyDescent="0.2">
      <c r="A1154" s="232"/>
      <c r="B1154" s="232"/>
      <c r="C1154" s="232"/>
      <c r="D1154" s="232"/>
      <c r="E1154" s="289"/>
      <c r="F1154" s="289"/>
      <c r="G1154" s="289"/>
      <c r="H1154" s="289"/>
      <c r="I1154" s="232"/>
      <c r="J1154" s="232"/>
      <c r="K1154" s="232"/>
      <c r="L1154" s="232"/>
      <c r="M1154" s="232"/>
      <c r="N1154" s="232"/>
      <c r="O1154" s="232"/>
      <c r="P1154" s="232"/>
      <c r="Q1154" s="232"/>
      <c r="R1154" s="232"/>
      <c r="S1154" s="232"/>
      <c r="T1154" s="232"/>
      <c r="U1154" s="232"/>
      <c r="V1154" s="232"/>
      <c r="W1154" s="232"/>
      <c r="X1154" s="232"/>
      <c r="Y1154" s="232"/>
      <c r="Z1154" s="232"/>
      <c r="AA1154" s="232"/>
      <c r="AB1154" s="232"/>
      <c r="AC1154" s="232"/>
      <c r="AD1154" s="232"/>
      <c r="AE1154" s="232"/>
      <c r="AF1154" s="232"/>
      <c r="AG1154" s="232"/>
      <c r="AH1154" s="232"/>
      <c r="AI1154" s="232"/>
      <c r="AJ1154" s="232"/>
      <c r="AK1154" s="232"/>
      <c r="AL1154" s="232"/>
      <c r="AM1154" s="232"/>
      <c r="AN1154" s="232"/>
      <c r="AO1154" s="232"/>
      <c r="AP1154" s="232"/>
      <c r="AQ1154" s="232"/>
      <c r="AR1154" s="232"/>
    </row>
    <row r="1155" spans="1:44" x14ac:dyDescent="0.2">
      <c r="A1155" s="232"/>
      <c r="B1155" s="232"/>
      <c r="C1155" s="232"/>
      <c r="D1155" s="232"/>
      <c r="E1155" s="289"/>
      <c r="F1155" s="289"/>
      <c r="G1155" s="289"/>
      <c r="H1155" s="289"/>
      <c r="I1155" s="232"/>
      <c r="J1155" s="232"/>
      <c r="K1155" s="232"/>
      <c r="L1155" s="232"/>
      <c r="M1155" s="232"/>
      <c r="N1155" s="232"/>
      <c r="O1155" s="232"/>
      <c r="P1155" s="232"/>
      <c r="Q1155" s="232"/>
      <c r="R1155" s="232"/>
      <c r="S1155" s="232"/>
      <c r="T1155" s="232"/>
      <c r="U1155" s="232"/>
      <c r="V1155" s="232"/>
      <c r="W1155" s="232"/>
      <c r="X1155" s="232"/>
      <c r="Y1155" s="232"/>
      <c r="Z1155" s="232"/>
      <c r="AA1155" s="232"/>
      <c r="AB1155" s="232"/>
      <c r="AC1155" s="232"/>
      <c r="AD1155" s="232"/>
      <c r="AE1155" s="232"/>
      <c r="AF1155" s="232"/>
      <c r="AG1155" s="232"/>
      <c r="AH1155" s="232"/>
      <c r="AI1155" s="232"/>
      <c r="AJ1155" s="232"/>
      <c r="AK1155" s="232"/>
      <c r="AL1155" s="232"/>
      <c r="AM1155" s="232"/>
      <c r="AN1155" s="232"/>
      <c r="AO1155" s="232"/>
      <c r="AP1155" s="232"/>
      <c r="AQ1155" s="232"/>
      <c r="AR1155" s="232"/>
    </row>
    <row r="1156" spans="1:44" x14ac:dyDescent="0.2">
      <c r="A1156" s="232"/>
      <c r="B1156" s="232"/>
      <c r="C1156" s="232"/>
      <c r="D1156" s="232"/>
      <c r="E1156" s="289"/>
      <c r="F1156" s="289"/>
      <c r="G1156" s="289"/>
      <c r="H1156" s="289"/>
      <c r="I1156" s="232"/>
      <c r="J1156" s="232"/>
      <c r="K1156" s="232"/>
      <c r="L1156" s="232"/>
      <c r="M1156" s="232"/>
      <c r="N1156" s="232"/>
      <c r="O1156" s="232"/>
      <c r="P1156" s="232"/>
      <c r="Q1156" s="232"/>
      <c r="R1156" s="232"/>
      <c r="S1156" s="232"/>
      <c r="T1156" s="232"/>
      <c r="U1156" s="232"/>
      <c r="V1156" s="232"/>
      <c r="W1156" s="232"/>
      <c r="X1156" s="232"/>
      <c r="Y1156" s="232"/>
      <c r="Z1156" s="232"/>
      <c r="AA1156" s="232"/>
      <c r="AB1156" s="232"/>
      <c r="AC1156" s="232"/>
      <c r="AD1156" s="232"/>
      <c r="AE1156" s="232"/>
      <c r="AF1156" s="232"/>
      <c r="AG1156" s="232"/>
      <c r="AH1156" s="232"/>
      <c r="AI1156" s="232"/>
      <c r="AJ1156" s="232"/>
      <c r="AK1156" s="232"/>
      <c r="AL1156" s="232"/>
      <c r="AM1156" s="232"/>
      <c r="AN1156" s="232"/>
      <c r="AO1156" s="232"/>
      <c r="AP1156" s="232"/>
      <c r="AQ1156" s="232"/>
      <c r="AR1156" s="232"/>
    </row>
    <row r="1157" spans="1:44" x14ac:dyDescent="0.2">
      <c r="A1157" s="232"/>
      <c r="B1157" s="232"/>
      <c r="C1157" s="232"/>
      <c r="D1157" s="232"/>
      <c r="E1157" s="289"/>
      <c r="F1157" s="289"/>
      <c r="G1157" s="289"/>
      <c r="H1157" s="289"/>
      <c r="I1157" s="232"/>
      <c r="J1157" s="232"/>
      <c r="K1157" s="232"/>
      <c r="L1157" s="232"/>
      <c r="M1157" s="232"/>
      <c r="N1157" s="232"/>
      <c r="O1157" s="232"/>
      <c r="P1157" s="232"/>
      <c r="Q1157" s="232"/>
      <c r="R1157" s="232"/>
      <c r="S1157" s="232"/>
      <c r="T1157" s="232"/>
      <c r="U1157" s="232"/>
      <c r="V1157" s="232"/>
      <c r="W1157" s="232"/>
      <c r="X1157" s="232"/>
      <c r="Y1157" s="232"/>
      <c r="Z1157" s="232"/>
      <c r="AA1157" s="232"/>
      <c r="AB1157" s="232"/>
      <c r="AC1157" s="232"/>
      <c r="AD1157" s="232"/>
      <c r="AE1157" s="232"/>
      <c r="AF1157" s="232"/>
      <c r="AG1157" s="232"/>
      <c r="AH1157" s="232"/>
      <c r="AI1157" s="232"/>
      <c r="AJ1157" s="232"/>
      <c r="AK1157" s="232"/>
      <c r="AL1157" s="232"/>
      <c r="AM1157" s="232"/>
      <c r="AN1157" s="232"/>
      <c r="AO1157" s="232"/>
      <c r="AP1157" s="232"/>
      <c r="AQ1157" s="232"/>
      <c r="AR1157" s="232"/>
    </row>
    <row r="1158" spans="1:44" x14ac:dyDescent="0.2">
      <c r="A1158" s="232"/>
      <c r="B1158" s="232"/>
      <c r="C1158" s="232"/>
      <c r="D1158" s="232"/>
      <c r="E1158" s="289"/>
      <c r="F1158" s="289"/>
      <c r="G1158" s="289"/>
      <c r="H1158" s="289"/>
      <c r="I1158" s="232"/>
      <c r="J1158" s="232"/>
      <c r="K1158" s="232"/>
      <c r="L1158" s="232"/>
      <c r="M1158" s="232"/>
      <c r="N1158" s="232"/>
      <c r="O1158" s="232"/>
      <c r="P1158" s="232"/>
      <c r="Q1158" s="232"/>
      <c r="R1158" s="232"/>
      <c r="S1158" s="232"/>
      <c r="T1158" s="232"/>
      <c r="U1158" s="232"/>
      <c r="V1158" s="232"/>
      <c r="W1158" s="232"/>
      <c r="X1158" s="232"/>
      <c r="Y1158" s="232"/>
      <c r="Z1158" s="232"/>
      <c r="AA1158" s="232"/>
      <c r="AB1158" s="232"/>
      <c r="AC1158" s="232"/>
      <c r="AD1158" s="232"/>
      <c r="AE1158" s="232"/>
      <c r="AF1158" s="232"/>
      <c r="AG1158" s="232"/>
      <c r="AH1158" s="232"/>
      <c r="AI1158" s="232"/>
      <c r="AJ1158" s="232"/>
      <c r="AK1158" s="232"/>
      <c r="AL1158" s="232"/>
      <c r="AM1158" s="232"/>
      <c r="AN1158" s="232"/>
      <c r="AO1158" s="232"/>
      <c r="AP1158" s="232"/>
      <c r="AQ1158" s="232"/>
      <c r="AR1158" s="232"/>
    </row>
    <row r="1159" spans="1:44" x14ac:dyDescent="0.2">
      <c r="A1159" s="232"/>
      <c r="B1159" s="232"/>
      <c r="C1159" s="232"/>
      <c r="D1159" s="232"/>
      <c r="E1159" s="289"/>
      <c r="F1159" s="289"/>
      <c r="G1159" s="289"/>
      <c r="H1159" s="289"/>
      <c r="I1159" s="232"/>
      <c r="J1159" s="232"/>
      <c r="K1159" s="232"/>
      <c r="L1159" s="232"/>
      <c r="M1159" s="232"/>
      <c r="N1159" s="232"/>
      <c r="O1159" s="232"/>
      <c r="P1159" s="232"/>
      <c r="Q1159" s="232"/>
      <c r="R1159" s="232"/>
      <c r="S1159" s="232"/>
      <c r="T1159" s="232"/>
      <c r="U1159" s="232"/>
      <c r="V1159" s="232"/>
      <c r="W1159" s="232"/>
      <c r="X1159" s="232"/>
      <c r="Y1159" s="232"/>
      <c r="Z1159" s="232"/>
      <c r="AA1159" s="232"/>
      <c r="AB1159" s="232"/>
      <c r="AC1159" s="232"/>
      <c r="AD1159" s="232"/>
      <c r="AE1159" s="232"/>
      <c r="AF1159" s="232"/>
      <c r="AG1159" s="232"/>
      <c r="AH1159" s="232"/>
      <c r="AI1159" s="232"/>
      <c r="AJ1159" s="232"/>
      <c r="AK1159" s="232"/>
      <c r="AL1159" s="232"/>
      <c r="AM1159" s="232"/>
      <c r="AN1159" s="232"/>
      <c r="AO1159" s="232"/>
      <c r="AP1159" s="232"/>
      <c r="AQ1159" s="232"/>
      <c r="AR1159" s="232"/>
    </row>
    <row r="1160" spans="1:44" x14ac:dyDescent="0.2">
      <c r="A1160" s="232"/>
      <c r="B1160" s="232"/>
      <c r="C1160" s="232"/>
      <c r="D1160" s="232"/>
      <c r="E1160" s="289"/>
      <c r="F1160" s="289"/>
      <c r="G1160" s="289"/>
      <c r="H1160" s="289"/>
      <c r="I1160" s="232"/>
      <c r="J1160" s="232"/>
      <c r="K1160" s="232"/>
      <c r="L1160" s="232"/>
      <c r="M1160" s="232"/>
      <c r="N1160" s="232"/>
      <c r="O1160" s="232"/>
      <c r="P1160" s="232"/>
      <c r="Q1160" s="232"/>
      <c r="R1160" s="232"/>
      <c r="S1160" s="232"/>
      <c r="T1160" s="232"/>
      <c r="U1160" s="232"/>
      <c r="V1160" s="232"/>
      <c r="W1160" s="232"/>
      <c r="X1160" s="232"/>
      <c r="Y1160" s="232"/>
      <c r="Z1160" s="232"/>
      <c r="AA1160" s="232"/>
      <c r="AB1160" s="232"/>
      <c r="AC1160" s="232"/>
      <c r="AD1160" s="232"/>
      <c r="AE1160" s="232"/>
      <c r="AF1160" s="232"/>
      <c r="AG1160" s="232"/>
      <c r="AH1160" s="232"/>
      <c r="AI1160" s="232"/>
      <c r="AJ1160" s="232"/>
      <c r="AK1160" s="232"/>
      <c r="AL1160" s="232"/>
      <c r="AM1160" s="232"/>
      <c r="AN1160" s="232"/>
      <c r="AO1160" s="232"/>
      <c r="AP1160" s="232"/>
      <c r="AQ1160" s="232"/>
      <c r="AR1160" s="232"/>
    </row>
    <row r="1161" spans="1:44" x14ac:dyDescent="0.2">
      <c r="A1161" s="232"/>
      <c r="B1161" s="232"/>
      <c r="C1161" s="232"/>
      <c r="D1161" s="232"/>
      <c r="E1161" s="289"/>
      <c r="F1161" s="289"/>
      <c r="G1161" s="289"/>
      <c r="H1161" s="289"/>
      <c r="I1161" s="232"/>
      <c r="J1161" s="232"/>
      <c r="K1161" s="232"/>
      <c r="L1161" s="232"/>
      <c r="M1161" s="232"/>
      <c r="N1161" s="232"/>
      <c r="O1161" s="232"/>
      <c r="P1161" s="232"/>
      <c r="Q1161" s="232"/>
      <c r="R1161" s="232"/>
      <c r="S1161" s="232"/>
      <c r="T1161" s="232"/>
      <c r="U1161" s="232"/>
      <c r="V1161" s="232"/>
      <c r="W1161" s="232"/>
      <c r="X1161" s="232"/>
      <c r="Y1161" s="232"/>
      <c r="Z1161" s="232"/>
      <c r="AA1161" s="232"/>
      <c r="AB1161" s="232"/>
      <c r="AC1161" s="232"/>
      <c r="AD1161" s="232"/>
      <c r="AE1161" s="232"/>
      <c r="AF1161" s="232"/>
      <c r="AG1161" s="232"/>
      <c r="AH1161" s="232"/>
      <c r="AI1161" s="232"/>
      <c r="AJ1161" s="232"/>
      <c r="AK1161" s="232"/>
      <c r="AL1161" s="232"/>
      <c r="AM1161" s="232"/>
      <c r="AN1161" s="232"/>
      <c r="AO1161" s="232"/>
      <c r="AP1161" s="232"/>
      <c r="AQ1161" s="232"/>
      <c r="AR1161" s="232"/>
    </row>
    <row r="1162" spans="1:44" x14ac:dyDescent="0.2">
      <c r="A1162" s="232"/>
      <c r="B1162" s="232"/>
      <c r="C1162" s="232"/>
      <c r="D1162" s="232"/>
      <c r="E1162" s="289"/>
      <c r="F1162" s="289"/>
      <c r="G1162" s="289"/>
      <c r="H1162" s="289"/>
      <c r="I1162" s="232"/>
      <c r="J1162" s="232"/>
      <c r="K1162" s="232"/>
      <c r="L1162" s="232"/>
      <c r="M1162" s="232"/>
      <c r="N1162" s="232"/>
      <c r="O1162" s="232"/>
      <c r="P1162" s="232"/>
      <c r="Q1162" s="232"/>
      <c r="R1162" s="232"/>
      <c r="S1162" s="232"/>
      <c r="T1162" s="232"/>
      <c r="U1162" s="232"/>
      <c r="V1162" s="232"/>
      <c r="W1162" s="232"/>
      <c r="X1162" s="232"/>
      <c r="Y1162" s="232"/>
      <c r="Z1162" s="232"/>
      <c r="AA1162" s="232"/>
      <c r="AB1162" s="232"/>
      <c r="AC1162" s="232"/>
      <c r="AD1162" s="232"/>
      <c r="AE1162" s="232"/>
      <c r="AF1162" s="232"/>
      <c r="AG1162" s="232"/>
      <c r="AH1162" s="232"/>
      <c r="AI1162" s="232"/>
      <c r="AJ1162" s="232"/>
      <c r="AK1162" s="232"/>
      <c r="AL1162" s="232"/>
      <c r="AM1162" s="232"/>
      <c r="AN1162" s="232"/>
      <c r="AO1162" s="232"/>
      <c r="AP1162" s="232"/>
      <c r="AQ1162" s="232"/>
      <c r="AR1162" s="232"/>
    </row>
    <row r="1163" spans="1:44" x14ac:dyDescent="0.2">
      <c r="A1163" s="232"/>
      <c r="B1163" s="232"/>
      <c r="C1163" s="232"/>
      <c r="D1163" s="232"/>
      <c r="E1163" s="289"/>
      <c r="F1163" s="289"/>
      <c r="G1163" s="289"/>
      <c r="H1163" s="289"/>
      <c r="I1163" s="232"/>
      <c r="J1163" s="232"/>
      <c r="K1163" s="232"/>
      <c r="L1163" s="232"/>
      <c r="M1163" s="232"/>
      <c r="N1163" s="232"/>
      <c r="O1163" s="232"/>
      <c r="P1163" s="232"/>
      <c r="Q1163" s="232"/>
      <c r="R1163" s="232"/>
      <c r="S1163" s="232"/>
      <c r="T1163" s="232"/>
      <c r="U1163" s="232"/>
      <c r="V1163" s="232"/>
      <c r="W1163" s="232"/>
      <c r="X1163" s="232"/>
      <c r="Y1163" s="232"/>
      <c r="Z1163" s="232"/>
      <c r="AA1163" s="232"/>
      <c r="AB1163" s="232"/>
      <c r="AC1163" s="232"/>
      <c r="AD1163" s="232"/>
      <c r="AE1163" s="232"/>
      <c r="AF1163" s="232"/>
      <c r="AG1163" s="232"/>
      <c r="AH1163" s="232"/>
      <c r="AI1163" s="232"/>
      <c r="AJ1163" s="232"/>
      <c r="AK1163" s="232"/>
      <c r="AL1163" s="232"/>
      <c r="AM1163" s="232"/>
      <c r="AN1163" s="232"/>
      <c r="AO1163" s="232"/>
      <c r="AP1163" s="232"/>
      <c r="AQ1163" s="232"/>
      <c r="AR1163" s="232"/>
    </row>
    <row r="1164" spans="1:44" x14ac:dyDescent="0.2">
      <c r="A1164" s="232"/>
      <c r="B1164" s="232"/>
      <c r="C1164" s="232"/>
      <c r="D1164" s="232"/>
      <c r="E1164" s="289"/>
      <c r="F1164" s="289"/>
      <c r="G1164" s="289"/>
      <c r="H1164" s="289"/>
      <c r="I1164" s="232"/>
      <c r="J1164" s="232"/>
      <c r="K1164" s="232"/>
      <c r="L1164" s="232"/>
      <c r="M1164" s="232"/>
      <c r="N1164" s="232"/>
      <c r="O1164" s="232"/>
      <c r="P1164" s="232"/>
      <c r="Q1164" s="232"/>
      <c r="R1164" s="232"/>
      <c r="S1164" s="232"/>
      <c r="T1164" s="232"/>
      <c r="U1164" s="232"/>
      <c r="V1164" s="232"/>
      <c r="W1164" s="232"/>
      <c r="X1164" s="232"/>
      <c r="Y1164" s="232"/>
      <c r="Z1164" s="232"/>
      <c r="AA1164" s="232"/>
      <c r="AB1164" s="232"/>
      <c r="AC1164" s="232"/>
      <c r="AD1164" s="232"/>
      <c r="AE1164" s="232"/>
      <c r="AF1164" s="232"/>
      <c r="AG1164" s="232"/>
      <c r="AH1164" s="232"/>
      <c r="AI1164" s="232"/>
      <c r="AJ1164" s="232"/>
      <c r="AK1164" s="232"/>
      <c r="AL1164" s="232"/>
      <c r="AM1164" s="232"/>
      <c r="AN1164" s="232"/>
      <c r="AO1164" s="232"/>
      <c r="AP1164" s="232"/>
      <c r="AQ1164" s="232"/>
      <c r="AR1164" s="232"/>
    </row>
    <row r="1165" spans="1:44" x14ac:dyDescent="0.2">
      <c r="A1165" s="232"/>
      <c r="B1165" s="232"/>
      <c r="C1165" s="232"/>
      <c r="D1165" s="232"/>
      <c r="E1165" s="289"/>
      <c r="F1165" s="289"/>
      <c r="G1165" s="289"/>
      <c r="H1165" s="289"/>
      <c r="I1165" s="232"/>
      <c r="J1165" s="232"/>
      <c r="K1165" s="232"/>
      <c r="L1165" s="232"/>
      <c r="M1165" s="232"/>
      <c r="N1165" s="232"/>
      <c r="O1165" s="232"/>
      <c r="P1165" s="232"/>
      <c r="Q1165" s="232"/>
      <c r="R1165" s="232"/>
      <c r="S1165" s="232"/>
      <c r="T1165" s="232"/>
      <c r="U1165" s="232"/>
      <c r="V1165" s="232"/>
      <c r="W1165" s="232"/>
      <c r="X1165" s="232"/>
      <c r="Y1165" s="232"/>
      <c r="Z1165" s="232"/>
      <c r="AA1165" s="232"/>
      <c r="AB1165" s="232"/>
      <c r="AC1165" s="232"/>
      <c r="AD1165" s="232"/>
      <c r="AE1165" s="232"/>
      <c r="AF1165" s="232"/>
      <c r="AG1165" s="232"/>
      <c r="AH1165" s="232"/>
      <c r="AI1165" s="232"/>
      <c r="AJ1165" s="232"/>
      <c r="AK1165" s="232"/>
      <c r="AL1165" s="232"/>
      <c r="AM1165" s="232"/>
      <c r="AN1165" s="232"/>
      <c r="AO1165" s="232"/>
      <c r="AP1165" s="232"/>
      <c r="AQ1165" s="232"/>
      <c r="AR1165" s="232"/>
    </row>
    <row r="1166" spans="1:44" x14ac:dyDescent="0.2">
      <c r="A1166" s="232"/>
      <c r="B1166" s="232"/>
      <c r="C1166" s="232"/>
      <c r="D1166" s="232"/>
      <c r="E1166" s="289"/>
      <c r="F1166" s="289"/>
      <c r="G1166" s="289"/>
      <c r="H1166" s="289"/>
      <c r="I1166" s="232"/>
      <c r="J1166" s="232"/>
      <c r="K1166" s="232"/>
      <c r="L1166" s="232"/>
      <c r="M1166" s="232"/>
      <c r="N1166" s="232"/>
      <c r="O1166" s="232"/>
      <c r="P1166" s="232"/>
      <c r="Q1166" s="232"/>
      <c r="R1166" s="232"/>
      <c r="S1166" s="232"/>
      <c r="T1166" s="232"/>
      <c r="U1166" s="232"/>
      <c r="V1166" s="232"/>
      <c r="W1166" s="232"/>
      <c r="X1166" s="232"/>
      <c r="Y1166" s="232"/>
      <c r="Z1166" s="232"/>
      <c r="AA1166" s="232"/>
      <c r="AB1166" s="232"/>
      <c r="AC1166" s="232"/>
      <c r="AD1166" s="232"/>
      <c r="AE1166" s="232"/>
      <c r="AF1166" s="232"/>
      <c r="AG1166" s="232"/>
      <c r="AH1166" s="232"/>
      <c r="AI1166" s="232"/>
      <c r="AJ1166" s="232"/>
      <c r="AK1166" s="232"/>
      <c r="AL1166" s="232"/>
      <c r="AM1166" s="232"/>
      <c r="AN1166" s="232"/>
      <c r="AO1166" s="232"/>
      <c r="AP1166" s="232"/>
      <c r="AQ1166" s="232"/>
      <c r="AR1166" s="232"/>
    </row>
    <row r="1167" spans="1:44" x14ac:dyDescent="0.2">
      <c r="A1167" s="232"/>
      <c r="B1167" s="232"/>
      <c r="C1167" s="232"/>
      <c r="D1167" s="232"/>
      <c r="E1167" s="289"/>
      <c r="F1167" s="289"/>
      <c r="G1167" s="289"/>
      <c r="H1167" s="289"/>
      <c r="I1167" s="232"/>
      <c r="J1167" s="232"/>
      <c r="K1167" s="232"/>
      <c r="L1167" s="232"/>
      <c r="M1167" s="232"/>
      <c r="N1167" s="232"/>
      <c r="O1167" s="232"/>
      <c r="P1167" s="232"/>
      <c r="Q1167" s="232"/>
      <c r="R1167" s="232"/>
      <c r="S1167" s="232"/>
      <c r="T1167" s="232"/>
      <c r="U1167" s="232"/>
      <c r="V1167" s="232"/>
      <c r="W1167" s="232"/>
      <c r="X1167" s="232"/>
      <c r="Y1167" s="232"/>
      <c r="Z1167" s="232"/>
      <c r="AA1167" s="232"/>
      <c r="AB1167" s="232"/>
      <c r="AC1167" s="232"/>
      <c r="AD1167" s="232"/>
      <c r="AE1167" s="232"/>
      <c r="AF1167" s="232"/>
      <c r="AG1167" s="232"/>
      <c r="AH1167" s="232"/>
      <c r="AI1167" s="232"/>
      <c r="AJ1167" s="232"/>
      <c r="AK1167" s="232"/>
      <c r="AL1167" s="232"/>
      <c r="AM1167" s="232"/>
      <c r="AN1167" s="232"/>
      <c r="AO1167" s="232"/>
      <c r="AP1167" s="232"/>
      <c r="AQ1167" s="232"/>
      <c r="AR1167" s="232"/>
    </row>
    <row r="1168" spans="1:44" x14ac:dyDescent="0.2">
      <c r="A1168" s="232"/>
      <c r="B1168" s="232"/>
      <c r="C1168" s="232"/>
      <c r="D1168" s="232"/>
      <c r="E1168" s="289"/>
      <c r="F1168" s="289"/>
      <c r="G1168" s="289"/>
      <c r="H1168" s="289"/>
      <c r="I1168" s="232"/>
      <c r="J1168" s="232"/>
      <c r="K1168" s="232"/>
      <c r="L1168" s="232"/>
      <c r="M1168" s="232"/>
      <c r="N1168" s="232"/>
      <c r="O1168" s="232"/>
      <c r="P1168" s="232"/>
      <c r="Q1168" s="232"/>
      <c r="R1168" s="232"/>
      <c r="S1168" s="232"/>
      <c r="T1168" s="232"/>
      <c r="U1168" s="232"/>
      <c r="V1168" s="232"/>
      <c r="W1168" s="232"/>
      <c r="X1168" s="232"/>
      <c r="Y1168" s="232"/>
      <c r="Z1168" s="232"/>
      <c r="AA1168" s="232"/>
      <c r="AB1168" s="232"/>
      <c r="AC1168" s="232"/>
      <c r="AD1168" s="232"/>
      <c r="AE1168" s="232"/>
      <c r="AF1168" s="232"/>
      <c r="AG1168" s="232"/>
      <c r="AH1168" s="232"/>
      <c r="AI1168" s="232"/>
      <c r="AJ1168" s="232"/>
      <c r="AK1168" s="232"/>
      <c r="AL1168" s="232"/>
      <c r="AM1168" s="232"/>
      <c r="AN1168" s="232"/>
      <c r="AO1168" s="232"/>
      <c r="AP1168" s="232"/>
      <c r="AQ1168" s="232"/>
      <c r="AR1168" s="232"/>
    </row>
    <row r="1169" spans="1:44" x14ac:dyDescent="0.2">
      <c r="A1169" s="232"/>
      <c r="B1169" s="232"/>
      <c r="C1169" s="232"/>
      <c r="D1169" s="232"/>
      <c r="E1169" s="289"/>
      <c r="F1169" s="289"/>
      <c r="G1169" s="289"/>
      <c r="H1169" s="289"/>
      <c r="I1169" s="232"/>
      <c r="J1169" s="232"/>
      <c r="K1169" s="232"/>
      <c r="L1169" s="232"/>
      <c r="M1169" s="232"/>
      <c r="N1169" s="232"/>
      <c r="O1169" s="232"/>
      <c r="P1169" s="232"/>
      <c r="Q1169" s="232"/>
      <c r="R1169" s="232"/>
      <c r="S1169" s="232"/>
      <c r="T1169" s="232"/>
      <c r="U1169" s="232"/>
      <c r="V1169" s="232"/>
      <c r="W1169" s="232"/>
      <c r="X1169" s="232"/>
      <c r="Y1169" s="232"/>
      <c r="Z1169" s="232"/>
      <c r="AA1169" s="232"/>
      <c r="AB1169" s="232"/>
      <c r="AC1169" s="232"/>
      <c r="AD1169" s="232"/>
      <c r="AE1169" s="232"/>
      <c r="AF1169" s="232"/>
      <c r="AG1169" s="232"/>
      <c r="AH1169" s="232"/>
      <c r="AI1169" s="232"/>
      <c r="AJ1169" s="232"/>
      <c r="AK1169" s="232"/>
      <c r="AL1169" s="232"/>
      <c r="AM1169" s="232"/>
      <c r="AN1169" s="232"/>
      <c r="AO1169" s="232"/>
      <c r="AP1169" s="232"/>
      <c r="AQ1169" s="232"/>
      <c r="AR1169" s="232"/>
    </row>
    <row r="1170" spans="1:44" x14ac:dyDescent="0.2">
      <c r="A1170" s="232"/>
      <c r="B1170" s="232"/>
      <c r="C1170" s="232"/>
      <c r="D1170" s="232"/>
      <c r="E1170" s="289"/>
      <c r="F1170" s="289"/>
      <c r="G1170" s="289"/>
      <c r="H1170" s="289"/>
      <c r="I1170" s="232"/>
      <c r="J1170" s="232"/>
      <c r="K1170" s="232"/>
      <c r="L1170" s="232"/>
      <c r="M1170" s="232"/>
      <c r="N1170" s="232"/>
      <c r="O1170" s="232"/>
      <c r="P1170" s="232"/>
      <c r="Q1170" s="232"/>
      <c r="R1170" s="232"/>
      <c r="S1170" s="232"/>
      <c r="T1170" s="232"/>
      <c r="U1170" s="232"/>
      <c r="V1170" s="232"/>
      <c r="W1170" s="232"/>
      <c r="X1170" s="232"/>
      <c r="Y1170" s="232"/>
      <c r="Z1170" s="232"/>
      <c r="AA1170" s="232"/>
      <c r="AB1170" s="232"/>
      <c r="AC1170" s="232"/>
      <c r="AD1170" s="232"/>
      <c r="AE1170" s="232"/>
      <c r="AF1170" s="232"/>
      <c r="AG1170" s="232"/>
      <c r="AH1170" s="232"/>
      <c r="AI1170" s="232"/>
      <c r="AJ1170" s="232"/>
      <c r="AK1170" s="232"/>
      <c r="AL1170" s="232"/>
      <c r="AM1170" s="232"/>
      <c r="AN1170" s="232"/>
      <c r="AO1170" s="232"/>
      <c r="AP1170" s="232"/>
      <c r="AQ1170" s="232"/>
      <c r="AR1170" s="232"/>
    </row>
    <row r="1171" spans="1:44" x14ac:dyDescent="0.2">
      <c r="A1171" s="232"/>
      <c r="B1171" s="232"/>
      <c r="C1171" s="232"/>
      <c r="D1171" s="232"/>
      <c r="E1171" s="289"/>
      <c r="F1171" s="289"/>
      <c r="G1171" s="289"/>
      <c r="H1171" s="289"/>
      <c r="I1171" s="232"/>
      <c r="J1171" s="232"/>
      <c r="K1171" s="232"/>
      <c r="L1171" s="232"/>
      <c r="M1171" s="232"/>
      <c r="N1171" s="232"/>
      <c r="O1171" s="232"/>
      <c r="P1171" s="232"/>
      <c r="Q1171" s="232"/>
      <c r="R1171" s="232"/>
      <c r="S1171" s="232"/>
      <c r="T1171" s="232"/>
      <c r="U1171" s="232"/>
      <c r="V1171" s="232"/>
      <c r="W1171" s="232"/>
      <c r="X1171" s="232"/>
      <c r="Y1171" s="232"/>
      <c r="Z1171" s="232"/>
      <c r="AA1171" s="232"/>
      <c r="AB1171" s="232"/>
      <c r="AC1171" s="232"/>
      <c r="AD1171" s="232"/>
      <c r="AE1171" s="232"/>
      <c r="AF1171" s="232"/>
      <c r="AG1171" s="232"/>
      <c r="AH1171" s="232"/>
      <c r="AI1171" s="232"/>
      <c r="AJ1171" s="232"/>
      <c r="AK1171" s="232"/>
      <c r="AL1171" s="232"/>
      <c r="AM1171" s="232"/>
      <c r="AN1171" s="232"/>
      <c r="AO1171" s="232"/>
      <c r="AP1171" s="232"/>
      <c r="AQ1171" s="232"/>
      <c r="AR1171" s="232"/>
    </row>
    <row r="1172" spans="1:44" x14ac:dyDescent="0.2">
      <c r="A1172" s="232"/>
      <c r="B1172" s="232"/>
      <c r="C1172" s="232"/>
      <c r="D1172" s="232"/>
      <c r="E1172" s="289"/>
      <c r="F1172" s="289"/>
      <c r="G1172" s="289"/>
      <c r="H1172" s="289"/>
      <c r="I1172" s="232"/>
      <c r="J1172" s="232"/>
      <c r="K1172" s="232"/>
      <c r="L1172" s="232"/>
      <c r="M1172" s="232"/>
      <c r="N1172" s="232"/>
      <c r="O1172" s="232"/>
      <c r="P1172" s="232"/>
      <c r="Q1172" s="232"/>
      <c r="R1172" s="232"/>
      <c r="S1172" s="232"/>
      <c r="T1172" s="232"/>
      <c r="U1172" s="232"/>
      <c r="V1172" s="232"/>
      <c r="W1172" s="232"/>
      <c r="X1172" s="232"/>
      <c r="Y1172" s="232"/>
      <c r="Z1172" s="232"/>
      <c r="AA1172" s="232"/>
      <c r="AB1172" s="232"/>
      <c r="AC1172" s="232"/>
      <c r="AD1172" s="232"/>
      <c r="AE1172" s="232"/>
      <c r="AF1172" s="232"/>
      <c r="AG1172" s="232"/>
      <c r="AH1172" s="232"/>
      <c r="AI1172" s="232"/>
      <c r="AJ1172" s="232"/>
      <c r="AK1172" s="232"/>
      <c r="AL1172" s="232"/>
      <c r="AM1172" s="232"/>
      <c r="AN1172" s="232"/>
      <c r="AO1172" s="232"/>
      <c r="AP1172" s="232"/>
      <c r="AQ1172" s="232"/>
      <c r="AR1172" s="232"/>
    </row>
    <row r="1173" spans="1:44" x14ac:dyDescent="0.2">
      <c r="A1173" s="232"/>
      <c r="B1173" s="232"/>
      <c r="C1173" s="232"/>
      <c r="D1173" s="232"/>
      <c r="E1173" s="289"/>
      <c r="F1173" s="289"/>
      <c r="G1173" s="289"/>
      <c r="H1173" s="289"/>
      <c r="I1173" s="232"/>
      <c r="J1173" s="232"/>
      <c r="K1173" s="232"/>
      <c r="L1173" s="232"/>
      <c r="M1173" s="232"/>
      <c r="N1173" s="232"/>
      <c r="O1173" s="232"/>
      <c r="P1173" s="232"/>
      <c r="Q1173" s="232"/>
      <c r="R1173" s="232"/>
      <c r="S1173" s="232"/>
      <c r="T1173" s="232"/>
      <c r="U1173" s="232"/>
      <c r="V1173" s="232"/>
      <c r="W1173" s="232"/>
      <c r="X1173" s="232"/>
      <c r="Y1173" s="232"/>
      <c r="Z1173" s="232"/>
      <c r="AA1173" s="232"/>
      <c r="AB1173" s="232"/>
      <c r="AC1173" s="232"/>
      <c r="AD1173" s="232"/>
      <c r="AE1173" s="232"/>
      <c r="AF1173" s="232"/>
      <c r="AG1173" s="232"/>
      <c r="AH1173" s="232"/>
      <c r="AI1173" s="232"/>
      <c r="AJ1173" s="232"/>
      <c r="AK1173" s="232"/>
      <c r="AL1173" s="232"/>
      <c r="AM1173" s="232"/>
      <c r="AN1173" s="232"/>
      <c r="AO1173" s="232"/>
      <c r="AP1173" s="232"/>
      <c r="AQ1173" s="232"/>
      <c r="AR1173" s="232"/>
    </row>
    <row r="1174" spans="1:44" x14ac:dyDescent="0.2">
      <c r="A1174" s="232"/>
      <c r="B1174" s="232"/>
      <c r="C1174" s="232"/>
      <c r="D1174" s="232"/>
      <c r="E1174" s="289"/>
      <c r="F1174" s="289"/>
      <c r="G1174" s="289"/>
      <c r="H1174" s="289"/>
      <c r="I1174" s="232"/>
      <c r="J1174" s="232"/>
      <c r="K1174" s="232"/>
      <c r="L1174" s="232"/>
      <c r="M1174" s="232"/>
      <c r="N1174" s="232"/>
      <c r="O1174" s="232"/>
      <c r="P1174" s="232"/>
      <c r="Q1174" s="232"/>
      <c r="R1174" s="232"/>
      <c r="S1174" s="232"/>
      <c r="T1174" s="232"/>
      <c r="U1174" s="232"/>
      <c r="V1174" s="232"/>
      <c r="W1174" s="232"/>
      <c r="X1174" s="232"/>
      <c r="Y1174" s="232"/>
      <c r="Z1174" s="232"/>
      <c r="AA1174" s="232"/>
      <c r="AB1174" s="232"/>
      <c r="AC1174" s="232"/>
      <c r="AD1174" s="232"/>
      <c r="AE1174" s="232"/>
      <c r="AF1174" s="232"/>
      <c r="AG1174" s="232"/>
      <c r="AH1174" s="232"/>
      <c r="AI1174" s="232"/>
      <c r="AJ1174" s="232"/>
      <c r="AK1174" s="232"/>
      <c r="AL1174" s="232"/>
      <c r="AM1174" s="232"/>
      <c r="AN1174" s="232"/>
      <c r="AO1174" s="232"/>
      <c r="AP1174" s="232"/>
      <c r="AQ1174" s="232"/>
      <c r="AR1174" s="232"/>
    </row>
    <row r="1175" spans="1:44" x14ac:dyDescent="0.2">
      <c r="A1175" s="232"/>
      <c r="B1175" s="232"/>
      <c r="C1175" s="232"/>
      <c r="D1175" s="232"/>
      <c r="E1175" s="289"/>
      <c r="F1175" s="289"/>
      <c r="G1175" s="289"/>
      <c r="H1175" s="289"/>
      <c r="I1175" s="232"/>
      <c r="J1175" s="232"/>
      <c r="K1175" s="232"/>
      <c r="L1175" s="232"/>
      <c r="M1175" s="232"/>
      <c r="N1175" s="232"/>
      <c r="O1175" s="232"/>
      <c r="P1175" s="232"/>
      <c r="Q1175" s="232"/>
      <c r="R1175" s="232"/>
      <c r="S1175" s="232"/>
      <c r="T1175" s="232"/>
      <c r="U1175" s="232"/>
      <c r="V1175" s="232"/>
      <c r="W1175" s="232"/>
      <c r="X1175" s="232"/>
      <c r="Y1175" s="232"/>
      <c r="Z1175" s="232"/>
      <c r="AA1175" s="232"/>
      <c r="AB1175" s="232"/>
      <c r="AC1175" s="232"/>
      <c r="AD1175" s="232"/>
      <c r="AE1175" s="232"/>
      <c r="AF1175" s="232"/>
      <c r="AG1175" s="232"/>
      <c r="AH1175" s="232"/>
      <c r="AI1175" s="232"/>
      <c r="AJ1175" s="232"/>
      <c r="AK1175" s="232"/>
      <c r="AL1175" s="232"/>
      <c r="AM1175" s="232"/>
      <c r="AN1175" s="232"/>
      <c r="AO1175" s="232"/>
      <c r="AP1175" s="232"/>
      <c r="AQ1175" s="232"/>
      <c r="AR1175" s="232"/>
    </row>
    <row r="1176" spans="1:44" x14ac:dyDescent="0.2">
      <c r="A1176" s="232"/>
      <c r="B1176" s="232"/>
      <c r="C1176" s="232"/>
      <c r="D1176" s="232"/>
      <c r="E1176" s="289"/>
      <c r="F1176" s="289"/>
      <c r="G1176" s="289"/>
      <c r="H1176" s="289"/>
      <c r="I1176" s="232"/>
      <c r="J1176" s="232"/>
      <c r="K1176" s="232"/>
      <c r="L1176" s="232"/>
      <c r="M1176" s="232"/>
      <c r="N1176" s="232"/>
      <c r="O1176" s="232"/>
      <c r="P1176" s="232"/>
      <c r="Q1176" s="232"/>
      <c r="R1176" s="232"/>
      <c r="S1176" s="232"/>
      <c r="T1176" s="232"/>
      <c r="U1176" s="232"/>
      <c r="V1176" s="232"/>
      <c r="W1176" s="232"/>
      <c r="X1176" s="232"/>
      <c r="Y1176" s="232"/>
      <c r="Z1176" s="232"/>
      <c r="AA1176" s="232"/>
      <c r="AB1176" s="232"/>
      <c r="AC1176" s="232"/>
      <c r="AD1176" s="232"/>
      <c r="AE1176" s="232"/>
      <c r="AF1176" s="232"/>
      <c r="AG1176" s="232"/>
      <c r="AH1176" s="232"/>
      <c r="AI1176" s="232"/>
      <c r="AJ1176" s="232"/>
      <c r="AK1176" s="232"/>
      <c r="AL1176" s="232"/>
      <c r="AM1176" s="232"/>
      <c r="AN1176" s="232"/>
      <c r="AO1176" s="232"/>
      <c r="AP1176" s="232"/>
      <c r="AQ1176" s="232"/>
      <c r="AR1176" s="232"/>
    </row>
    <row r="1177" spans="1:44" x14ac:dyDescent="0.2">
      <c r="A1177" s="232"/>
      <c r="B1177" s="232"/>
      <c r="C1177" s="232"/>
      <c r="D1177" s="232"/>
      <c r="E1177" s="289"/>
      <c r="F1177" s="289"/>
      <c r="G1177" s="289"/>
      <c r="H1177" s="289"/>
      <c r="I1177" s="232"/>
      <c r="J1177" s="232"/>
      <c r="K1177" s="232"/>
      <c r="L1177" s="232"/>
      <c r="M1177" s="232"/>
      <c r="N1177" s="232"/>
      <c r="O1177" s="232"/>
      <c r="P1177" s="232"/>
      <c r="Q1177" s="232"/>
      <c r="R1177" s="232"/>
      <c r="S1177" s="232"/>
      <c r="T1177" s="232"/>
      <c r="U1177" s="232"/>
      <c r="V1177" s="232"/>
      <c r="W1177" s="232"/>
      <c r="X1177" s="232"/>
      <c r="Y1177" s="232"/>
      <c r="Z1177" s="232"/>
      <c r="AA1177" s="232"/>
      <c r="AB1177" s="232"/>
      <c r="AC1177" s="232"/>
      <c r="AD1177" s="232"/>
      <c r="AE1177" s="232"/>
      <c r="AF1177" s="232"/>
      <c r="AG1177" s="232"/>
      <c r="AH1177" s="232"/>
      <c r="AI1177" s="232"/>
      <c r="AJ1177" s="232"/>
      <c r="AK1177" s="232"/>
      <c r="AL1177" s="232"/>
      <c r="AM1177" s="232"/>
      <c r="AN1177" s="232"/>
      <c r="AO1177" s="232"/>
      <c r="AP1177" s="232"/>
      <c r="AQ1177" s="232"/>
      <c r="AR1177" s="232"/>
    </row>
    <row r="1178" spans="1:44" x14ac:dyDescent="0.2">
      <c r="A1178" s="232"/>
      <c r="B1178" s="232"/>
      <c r="C1178" s="232"/>
      <c r="D1178" s="232"/>
      <c r="E1178" s="289"/>
      <c r="F1178" s="289"/>
      <c r="G1178" s="289"/>
      <c r="H1178" s="289"/>
      <c r="I1178" s="232"/>
      <c r="J1178" s="232"/>
      <c r="K1178" s="232"/>
      <c r="L1178" s="232"/>
      <c r="M1178" s="232"/>
      <c r="N1178" s="232"/>
      <c r="O1178" s="232"/>
      <c r="P1178" s="232"/>
      <c r="Q1178" s="232"/>
      <c r="R1178" s="232"/>
      <c r="S1178" s="232"/>
      <c r="T1178" s="232"/>
      <c r="U1178" s="232"/>
      <c r="V1178" s="232"/>
      <c r="W1178" s="232"/>
      <c r="X1178" s="232"/>
      <c r="Y1178" s="232"/>
      <c r="Z1178" s="232"/>
      <c r="AA1178" s="232"/>
      <c r="AB1178" s="232"/>
      <c r="AC1178" s="232"/>
      <c r="AD1178" s="232"/>
      <c r="AE1178" s="232"/>
      <c r="AF1178" s="232"/>
      <c r="AG1178" s="232"/>
      <c r="AH1178" s="232"/>
      <c r="AI1178" s="232"/>
      <c r="AJ1178" s="232"/>
      <c r="AK1178" s="232"/>
      <c r="AL1178" s="232"/>
      <c r="AM1178" s="232"/>
      <c r="AN1178" s="232"/>
      <c r="AO1178" s="232"/>
      <c r="AP1178" s="232"/>
      <c r="AQ1178" s="232"/>
      <c r="AR1178" s="232"/>
    </row>
    <row r="1179" spans="1:44" x14ac:dyDescent="0.2">
      <c r="A1179" s="232"/>
      <c r="B1179" s="232"/>
      <c r="C1179" s="232"/>
      <c r="D1179" s="232"/>
      <c r="E1179" s="289"/>
      <c r="F1179" s="289"/>
      <c r="G1179" s="289"/>
      <c r="H1179" s="289"/>
      <c r="I1179" s="232"/>
      <c r="J1179" s="232"/>
      <c r="K1179" s="232"/>
      <c r="L1179" s="232"/>
      <c r="M1179" s="232"/>
      <c r="N1179" s="232"/>
      <c r="O1179" s="232"/>
      <c r="P1179" s="232"/>
      <c r="Q1179" s="232"/>
      <c r="R1179" s="232"/>
      <c r="S1179" s="232"/>
      <c r="T1179" s="232"/>
      <c r="U1179" s="232"/>
      <c r="V1179" s="232"/>
      <c r="W1179" s="232"/>
      <c r="X1179" s="232"/>
      <c r="Y1179" s="232"/>
      <c r="Z1179" s="232"/>
      <c r="AA1179" s="232"/>
      <c r="AB1179" s="232"/>
      <c r="AC1179" s="232"/>
      <c r="AD1179" s="232"/>
      <c r="AE1179" s="232"/>
      <c r="AF1179" s="232"/>
      <c r="AG1179" s="232"/>
      <c r="AH1179" s="232"/>
      <c r="AI1179" s="232"/>
      <c r="AJ1179" s="232"/>
      <c r="AK1179" s="232"/>
      <c r="AL1179" s="232"/>
      <c r="AM1179" s="232"/>
      <c r="AN1179" s="232"/>
      <c r="AO1179" s="232"/>
      <c r="AP1179" s="232"/>
      <c r="AQ1179" s="232"/>
      <c r="AR1179" s="232"/>
    </row>
    <row r="1180" spans="1:44" x14ac:dyDescent="0.2">
      <c r="A1180" s="232"/>
      <c r="B1180" s="232"/>
      <c r="C1180" s="232"/>
      <c r="D1180" s="232"/>
      <c r="E1180" s="289"/>
      <c r="F1180" s="289"/>
      <c r="G1180" s="289"/>
      <c r="H1180" s="289"/>
      <c r="I1180" s="232"/>
      <c r="J1180" s="232"/>
      <c r="K1180" s="232"/>
      <c r="L1180" s="232"/>
      <c r="M1180" s="232"/>
      <c r="N1180" s="232"/>
      <c r="O1180" s="232"/>
      <c r="P1180" s="232"/>
      <c r="Q1180" s="232"/>
      <c r="R1180" s="232"/>
      <c r="S1180" s="232"/>
      <c r="T1180" s="232"/>
      <c r="U1180" s="232"/>
      <c r="V1180" s="232"/>
      <c r="W1180" s="232"/>
      <c r="X1180" s="232"/>
      <c r="Y1180" s="232"/>
      <c r="Z1180" s="232"/>
      <c r="AA1180" s="232"/>
      <c r="AB1180" s="232"/>
      <c r="AC1180" s="232"/>
      <c r="AD1180" s="232"/>
      <c r="AE1180" s="232"/>
      <c r="AF1180" s="232"/>
      <c r="AG1180" s="232"/>
      <c r="AH1180" s="232"/>
      <c r="AI1180" s="232"/>
      <c r="AJ1180" s="232"/>
      <c r="AK1180" s="232"/>
      <c r="AL1180" s="232"/>
      <c r="AM1180" s="232"/>
      <c r="AN1180" s="232"/>
      <c r="AO1180" s="232"/>
      <c r="AP1180" s="232"/>
      <c r="AQ1180" s="232"/>
      <c r="AR1180" s="232"/>
    </row>
    <row r="1181" spans="1:44" x14ac:dyDescent="0.2">
      <c r="A1181" s="232"/>
      <c r="B1181" s="232"/>
      <c r="C1181" s="232"/>
      <c r="D1181" s="232"/>
      <c r="E1181" s="289"/>
      <c r="F1181" s="289"/>
      <c r="G1181" s="289"/>
      <c r="H1181" s="289"/>
      <c r="I1181" s="232"/>
      <c r="J1181" s="232"/>
      <c r="K1181" s="232"/>
      <c r="L1181" s="232"/>
      <c r="M1181" s="232"/>
      <c r="N1181" s="232"/>
      <c r="O1181" s="232"/>
      <c r="P1181" s="232"/>
      <c r="Q1181" s="232"/>
      <c r="R1181" s="232"/>
      <c r="S1181" s="232"/>
      <c r="T1181" s="232"/>
      <c r="U1181" s="232"/>
      <c r="V1181" s="232"/>
      <c r="W1181" s="232"/>
      <c r="X1181" s="232"/>
      <c r="Y1181" s="232"/>
      <c r="Z1181" s="232"/>
      <c r="AA1181" s="232"/>
      <c r="AB1181" s="232"/>
      <c r="AC1181" s="232"/>
      <c r="AD1181" s="232"/>
      <c r="AE1181" s="232"/>
      <c r="AF1181" s="232"/>
      <c r="AG1181" s="232"/>
      <c r="AH1181" s="232"/>
      <c r="AI1181" s="232"/>
      <c r="AJ1181" s="232"/>
      <c r="AK1181" s="232"/>
      <c r="AL1181" s="232"/>
      <c r="AM1181" s="232"/>
      <c r="AN1181" s="232"/>
      <c r="AO1181" s="232"/>
      <c r="AP1181" s="232"/>
      <c r="AQ1181" s="232"/>
      <c r="AR1181" s="232"/>
    </row>
    <row r="1182" spans="1:44" x14ac:dyDescent="0.2">
      <c r="A1182" s="232"/>
      <c r="B1182" s="232"/>
      <c r="C1182" s="232"/>
      <c r="D1182" s="232"/>
      <c r="E1182" s="289"/>
      <c r="F1182" s="289"/>
      <c r="G1182" s="289"/>
      <c r="H1182" s="289"/>
      <c r="I1182" s="232"/>
      <c r="J1182" s="232"/>
      <c r="K1182" s="232"/>
      <c r="L1182" s="232"/>
      <c r="M1182" s="232"/>
      <c r="N1182" s="232"/>
      <c r="O1182" s="232"/>
      <c r="P1182" s="232"/>
      <c r="Q1182" s="232"/>
      <c r="R1182" s="232"/>
      <c r="S1182" s="232"/>
      <c r="T1182" s="232"/>
      <c r="U1182" s="232"/>
      <c r="V1182" s="232"/>
      <c r="W1182" s="232"/>
      <c r="X1182" s="232"/>
      <c r="Y1182" s="232"/>
      <c r="Z1182" s="232"/>
      <c r="AA1182" s="232"/>
      <c r="AB1182" s="232"/>
      <c r="AC1182" s="232"/>
      <c r="AD1182" s="232"/>
      <c r="AE1182" s="232"/>
      <c r="AF1182" s="232"/>
      <c r="AG1182" s="232"/>
      <c r="AH1182" s="232"/>
      <c r="AI1182" s="232"/>
      <c r="AJ1182" s="232"/>
      <c r="AK1182" s="232"/>
      <c r="AL1182" s="232"/>
      <c r="AM1182" s="232"/>
      <c r="AN1182" s="232"/>
      <c r="AO1182" s="232"/>
      <c r="AP1182" s="232"/>
      <c r="AQ1182" s="232"/>
      <c r="AR1182" s="232"/>
    </row>
    <row r="1183" spans="1:44" x14ac:dyDescent="0.2">
      <c r="A1183" s="232"/>
      <c r="B1183" s="232"/>
      <c r="C1183" s="232"/>
      <c r="D1183" s="232"/>
      <c r="E1183" s="289"/>
      <c r="F1183" s="289"/>
      <c r="G1183" s="289"/>
      <c r="H1183" s="289"/>
      <c r="I1183" s="232"/>
      <c r="J1183" s="232"/>
      <c r="K1183" s="232"/>
      <c r="L1183" s="232"/>
      <c r="M1183" s="232"/>
      <c r="N1183" s="232"/>
      <c r="O1183" s="232"/>
      <c r="P1183" s="232"/>
      <c r="Q1183" s="232"/>
      <c r="R1183" s="232"/>
      <c r="S1183" s="232"/>
      <c r="T1183" s="232"/>
      <c r="U1183" s="232"/>
      <c r="V1183" s="232"/>
      <c r="W1183" s="232"/>
      <c r="X1183" s="232"/>
      <c r="Y1183" s="232"/>
      <c r="Z1183" s="232"/>
      <c r="AA1183" s="232"/>
      <c r="AB1183" s="232"/>
      <c r="AC1183" s="232"/>
      <c r="AD1183" s="232"/>
      <c r="AE1183" s="232"/>
      <c r="AF1183" s="232"/>
      <c r="AG1183" s="232"/>
      <c r="AH1183" s="232"/>
      <c r="AI1183" s="232"/>
      <c r="AJ1183" s="232"/>
      <c r="AK1183" s="232"/>
      <c r="AL1183" s="232"/>
      <c r="AM1183" s="232"/>
      <c r="AN1183" s="232"/>
      <c r="AO1183" s="232"/>
      <c r="AP1183" s="232"/>
      <c r="AQ1183" s="232"/>
      <c r="AR1183" s="232"/>
    </row>
    <row r="1184" spans="1:44" x14ac:dyDescent="0.2">
      <c r="A1184" s="232"/>
      <c r="B1184" s="232"/>
      <c r="C1184" s="232"/>
      <c r="D1184" s="232"/>
      <c r="E1184" s="289"/>
      <c r="F1184" s="289"/>
      <c r="G1184" s="289"/>
      <c r="H1184" s="289"/>
      <c r="I1184" s="232"/>
      <c r="J1184" s="232"/>
      <c r="K1184" s="232"/>
      <c r="L1184" s="232"/>
      <c r="M1184" s="232"/>
      <c r="N1184" s="232"/>
      <c r="O1184" s="232"/>
      <c r="P1184" s="232"/>
      <c r="Q1184" s="232"/>
      <c r="R1184" s="232"/>
      <c r="S1184" s="232"/>
      <c r="T1184" s="232"/>
      <c r="U1184" s="232"/>
      <c r="V1184" s="232"/>
      <c r="W1184" s="232"/>
      <c r="X1184" s="232"/>
      <c r="Y1184" s="232"/>
      <c r="Z1184" s="232"/>
      <c r="AA1184" s="232"/>
      <c r="AB1184" s="232"/>
      <c r="AC1184" s="232"/>
      <c r="AD1184" s="232"/>
      <c r="AE1184" s="232"/>
      <c r="AF1184" s="232"/>
      <c r="AG1184" s="232"/>
      <c r="AH1184" s="232"/>
      <c r="AI1184" s="232"/>
      <c r="AJ1184" s="232"/>
      <c r="AK1184" s="232"/>
      <c r="AL1184" s="232"/>
      <c r="AM1184" s="232"/>
      <c r="AN1184" s="232"/>
      <c r="AO1184" s="232"/>
      <c r="AP1184" s="232"/>
      <c r="AQ1184" s="232"/>
      <c r="AR1184" s="232"/>
    </row>
    <row r="1185" spans="1:44" x14ac:dyDescent="0.2">
      <c r="A1185" s="232"/>
      <c r="B1185" s="232"/>
      <c r="C1185" s="232"/>
      <c r="D1185" s="232"/>
      <c r="E1185" s="289"/>
      <c r="F1185" s="289"/>
      <c r="G1185" s="289"/>
      <c r="H1185" s="289"/>
      <c r="I1185" s="232"/>
      <c r="J1185" s="232"/>
      <c r="K1185" s="232"/>
      <c r="L1185" s="232"/>
      <c r="M1185" s="232"/>
      <c r="N1185" s="232"/>
      <c r="O1185" s="232"/>
      <c r="P1185" s="232"/>
      <c r="Q1185" s="232"/>
      <c r="R1185" s="232"/>
      <c r="S1185" s="232"/>
      <c r="T1185" s="232"/>
      <c r="U1185" s="232"/>
      <c r="V1185" s="232"/>
      <c r="W1185" s="232"/>
      <c r="X1185" s="232"/>
      <c r="Y1185" s="232"/>
      <c r="Z1185" s="232"/>
      <c r="AA1185" s="232"/>
      <c r="AB1185" s="232"/>
      <c r="AC1185" s="232"/>
      <c r="AD1185" s="232"/>
      <c r="AE1185" s="232"/>
      <c r="AF1185" s="232"/>
      <c r="AG1185" s="232"/>
      <c r="AH1185" s="232"/>
      <c r="AI1185" s="232"/>
      <c r="AJ1185" s="232"/>
      <c r="AK1185" s="232"/>
      <c r="AL1185" s="232"/>
      <c r="AM1185" s="232"/>
      <c r="AN1185" s="232"/>
      <c r="AO1185" s="232"/>
      <c r="AP1185" s="232"/>
      <c r="AQ1185" s="232"/>
      <c r="AR1185" s="232"/>
    </row>
    <row r="1186" spans="1:44" x14ac:dyDescent="0.2">
      <c r="A1186" s="232"/>
      <c r="B1186" s="232"/>
      <c r="C1186" s="232"/>
      <c r="D1186" s="232"/>
      <c r="E1186" s="289"/>
      <c r="F1186" s="289"/>
      <c r="G1186" s="289"/>
      <c r="H1186" s="289"/>
      <c r="I1186" s="232"/>
      <c r="J1186" s="232"/>
      <c r="K1186" s="232"/>
      <c r="L1186" s="232"/>
      <c r="M1186" s="232"/>
      <c r="N1186" s="232"/>
      <c r="O1186" s="232"/>
      <c r="P1186" s="232"/>
      <c r="Q1186" s="232"/>
      <c r="R1186" s="232"/>
      <c r="S1186" s="232"/>
      <c r="T1186" s="232"/>
      <c r="U1186" s="232"/>
      <c r="V1186" s="232"/>
      <c r="W1186" s="232"/>
      <c r="X1186" s="232"/>
      <c r="Y1186" s="232"/>
      <c r="Z1186" s="232"/>
      <c r="AA1186" s="232"/>
      <c r="AB1186" s="232"/>
      <c r="AC1186" s="232"/>
      <c r="AD1186" s="232"/>
      <c r="AE1186" s="232"/>
      <c r="AF1186" s="232"/>
      <c r="AG1186" s="232"/>
      <c r="AH1186" s="232"/>
      <c r="AI1186" s="232"/>
      <c r="AJ1186" s="232"/>
      <c r="AK1186" s="232"/>
      <c r="AL1186" s="232"/>
      <c r="AM1186" s="232"/>
      <c r="AN1186" s="232"/>
      <c r="AO1186" s="232"/>
      <c r="AP1186" s="232"/>
      <c r="AQ1186" s="232"/>
      <c r="AR1186" s="232"/>
    </row>
    <row r="1187" spans="1:44" x14ac:dyDescent="0.2">
      <c r="A1187" s="232"/>
      <c r="B1187" s="232"/>
      <c r="C1187" s="232"/>
      <c r="D1187" s="232"/>
      <c r="E1187" s="289"/>
      <c r="F1187" s="289"/>
      <c r="G1187" s="289"/>
      <c r="H1187" s="289"/>
      <c r="I1187" s="232"/>
      <c r="J1187" s="232"/>
      <c r="K1187" s="232"/>
      <c r="L1187" s="232"/>
      <c r="M1187" s="232"/>
      <c r="N1187" s="232"/>
      <c r="O1187" s="232"/>
      <c r="P1187" s="232"/>
      <c r="Q1187" s="232"/>
      <c r="R1187" s="232"/>
      <c r="S1187" s="232"/>
      <c r="T1187" s="232"/>
      <c r="U1187" s="232"/>
      <c r="V1187" s="232"/>
      <c r="W1187" s="232"/>
      <c r="X1187" s="232"/>
      <c r="Y1187" s="232"/>
      <c r="Z1187" s="232"/>
      <c r="AA1187" s="232"/>
      <c r="AB1187" s="232"/>
      <c r="AC1187" s="232"/>
      <c r="AD1187" s="232"/>
      <c r="AE1187" s="232"/>
      <c r="AF1187" s="232"/>
      <c r="AG1187" s="232"/>
      <c r="AH1187" s="232"/>
      <c r="AI1187" s="232"/>
      <c r="AJ1187" s="232"/>
      <c r="AK1187" s="232"/>
      <c r="AL1187" s="232"/>
      <c r="AM1187" s="232"/>
      <c r="AN1187" s="232"/>
      <c r="AO1187" s="232"/>
      <c r="AP1187" s="232"/>
      <c r="AQ1187" s="232"/>
      <c r="AR1187" s="232"/>
    </row>
    <row r="1188" spans="1:44" x14ac:dyDescent="0.2">
      <c r="A1188" s="232"/>
      <c r="B1188" s="232"/>
      <c r="C1188" s="232"/>
      <c r="D1188" s="232"/>
      <c r="E1188" s="289"/>
      <c r="F1188" s="289"/>
      <c r="G1188" s="289"/>
      <c r="H1188" s="289"/>
      <c r="I1188" s="232"/>
      <c r="J1188" s="232"/>
      <c r="K1188" s="232"/>
      <c r="L1188" s="232"/>
      <c r="M1188" s="232"/>
      <c r="N1188" s="232"/>
      <c r="O1188" s="232"/>
      <c r="P1188" s="232"/>
      <c r="Q1188" s="232"/>
      <c r="R1188" s="232"/>
      <c r="S1188" s="232"/>
      <c r="T1188" s="232"/>
      <c r="U1188" s="232"/>
      <c r="V1188" s="232"/>
      <c r="W1188" s="232"/>
      <c r="X1188" s="232"/>
      <c r="Y1188" s="232"/>
      <c r="Z1188" s="232"/>
      <c r="AA1188" s="232"/>
      <c r="AB1188" s="232"/>
      <c r="AC1188" s="232"/>
      <c r="AD1188" s="232"/>
      <c r="AE1188" s="232"/>
      <c r="AF1188" s="232"/>
      <c r="AG1188" s="232"/>
      <c r="AH1188" s="232"/>
      <c r="AI1188" s="232"/>
      <c r="AJ1188" s="232"/>
      <c r="AK1188" s="232"/>
      <c r="AL1188" s="232"/>
      <c r="AM1188" s="232"/>
      <c r="AN1188" s="232"/>
      <c r="AO1188" s="232"/>
      <c r="AP1188" s="232"/>
      <c r="AQ1188" s="232"/>
      <c r="AR1188" s="232"/>
    </row>
    <row r="1189" spans="1:44" x14ac:dyDescent="0.2">
      <c r="A1189" s="232"/>
      <c r="B1189" s="232"/>
      <c r="C1189" s="232"/>
      <c r="D1189" s="232"/>
      <c r="E1189" s="289"/>
      <c r="F1189" s="289"/>
      <c r="G1189" s="289"/>
      <c r="H1189" s="289"/>
      <c r="I1189" s="232"/>
      <c r="J1189" s="232"/>
      <c r="K1189" s="232"/>
      <c r="L1189" s="232"/>
      <c r="M1189" s="232"/>
      <c r="N1189" s="232"/>
      <c r="O1189" s="232"/>
      <c r="P1189" s="232"/>
      <c r="Q1189" s="232"/>
      <c r="R1189" s="232"/>
      <c r="S1189" s="232"/>
      <c r="T1189" s="232"/>
      <c r="U1189" s="232"/>
      <c r="V1189" s="232"/>
      <c r="W1189" s="232"/>
      <c r="X1189" s="232"/>
      <c r="Y1189" s="232"/>
      <c r="Z1189" s="232"/>
      <c r="AA1189" s="232"/>
      <c r="AB1189" s="232"/>
      <c r="AC1189" s="232"/>
      <c r="AD1189" s="232"/>
      <c r="AE1189" s="232"/>
      <c r="AF1189" s="232"/>
      <c r="AG1189" s="232"/>
      <c r="AH1189" s="232"/>
      <c r="AI1189" s="232"/>
      <c r="AJ1189" s="232"/>
      <c r="AK1189" s="232"/>
      <c r="AL1189" s="232"/>
      <c r="AM1189" s="232"/>
      <c r="AN1189" s="232"/>
      <c r="AO1189" s="232"/>
      <c r="AP1189" s="232"/>
      <c r="AQ1189" s="232"/>
      <c r="AR1189" s="232"/>
    </row>
    <row r="1190" spans="1:44" x14ac:dyDescent="0.2">
      <c r="A1190" s="232"/>
      <c r="B1190" s="232"/>
      <c r="C1190" s="232"/>
      <c r="D1190" s="232"/>
      <c r="E1190" s="289"/>
      <c r="F1190" s="289"/>
      <c r="G1190" s="289"/>
      <c r="H1190" s="289"/>
      <c r="I1190" s="232"/>
      <c r="J1190" s="232"/>
      <c r="K1190" s="232"/>
      <c r="L1190" s="232"/>
      <c r="M1190" s="232"/>
      <c r="N1190" s="232"/>
      <c r="O1190" s="232"/>
      <c r="P1190" s="232"/>
      <c r="Q1190" s="232"/>
      <c r="R1190" s="232"/>
      <c r="S1190" s="232"/>
      <c r="T1190" s="232"/>
      <c r="U1190" s="232"/>
      <c r="V1190" s="232"/>
      <c r="W1190" s="232"/>
      <c r="X1190" s="232"/>
      <c r="Y1190" s="232"/>
      <c r="Z1190" s="232"/>
      <c r="AA1190" s="232"/>
      <c r="AB1190" s="232"/>
      <c r="AC1190" s="232"/>
      <c r="AD1190" s="232"/>
      <c r="AE1190" s="232"/>
      <c r="AF1190" s="232"/>
      <c r="AG1190" s="232"/>
      <c r="AH1190" s="232"/>
      <c r="AI1190" s="232"/>
      <c r="AJ1190" s="232"/>
      <c r="AK1190" s="232"/>
      <c r="AL1190" s="232"/>
      <c r="AM1190" s="232"/>
      <c r="AN1190" s="232"/>
      <c r="AO1190" s="232"/>
      <c r="AP1190" s="232"/>
      <c r="AQ1190" s="232"/>
      <c r="AR1190" s="232"/>
    </row>
    <row r="1191" spans="1:44" x14ac:dyDescent="0.2">
      <c r="A1191" s="232"/>
      <c r="B1191" s="232"/>
      <c r="C1191" s="232"/>
      <c r="D1191" s="232"/>
      <c r="E1191" s="289"/>
      <c r="F1191" s="289"/>
      <c r="G1191" s="289"/>
      <c r="H1191" s="289"/>
      <c r="I1191" s="232"/>
      <c r="J1191" s="232"/>
      <c r="K1191" s="232"/>
      <c r="L1191" s="232"/>
      <c r="M1191" s="232"/>
      <c r="N1191" s="232"/>
      <c r="O1191" s="232"/>
      <c r="P1191" s="232"/>
      <c r="Q1191" s="232"/>
      <c r="R1191" s="232"/>
      <c r="S1191" s="232"/>
      <c r="T1191" s="232"/>
      <c r="U1191" s="232"/>
      <c r="V1191" s="232"/>
      <c r="W1191" s="232"/>
      <c r="X1191" s="232"/>
      <c r="Y1191" s="232"/>
      <c r="Z1191" s="232"/>
      <c r="AA1191" s="232"/>
      <c r="AB1191" s="232"/>
      <c r="AC1191" s="232"/>
      <c r="AD1191" s="232"/>
      <c r="AE1191" s="232"/>
      <c r="AF1191" s="232"/>
      <c r="AG1191" s="232"/>
      <c r="AH1191" s="232"/>
      <c r="AI1191" s="232"/>
      <c r="AJ1191" s="232"/>
      <c r="AK1191" s="232"/>
      <c r="AL1191" s="232"/>
      <c r="AM1191" s="232"/>
      <c r="AN1191" s="232"/>
      <c r="AO1191" s="232"/>
      <c r="AP1191" s="232"/>
      <c r="AQ1191" s="232"/>
      <c r="AR1191" s="232"/>
    </row>
    <row r="1192" spans="1:44" x14ac:dyDescent="0.2">
      <c r="A1192" s="232"/>
      <c r="B1192" s="232"/>
      <c r="C1192" s="232"/>
      <c r="D1192" s="232"/>
      <c r="E1192" s="289"/>
      <c r="F1192" s="289"/>
      <c r="G1192" s="289"/>
      <c r="H1192" s="289"/>
      <c r="I1192" s="232"/>
      <c r="J1192" s="232"/>
      <c r="K1192" s="232"/>
      <c r="L1192" s="232"/>
      <c r="M1192" s="232"/>
      <c r="N1192" s="232"/>
      <c r="O1192" s="232"/>
      <c r="P1192" s="232"/>
      <c r="Q1192" s="232"/>
      <c r="R1192" s="232"/>
      <c r="S1192" s="232"/>
      <c r="T1192" s="232"/>
      <c r="U1192" s="232"/>
      <c r="V1192" s="232"/>
      <c r="W1192" s="232"/>
      <c r="X1192" s="232"/>
      <c r="Y1192" s="232"/>
      <c r="Z1192" s="232"/>
      <c r="AA1192" s="232"/>
      <c r="AB1192" s="232"/>
      <c r="AC1192" s="232"/>
      <c r="AD1192" s="232"/>
      <c r="AE1192" s="232"/>
      <c r="AF1192" s="232"/>
      <c r="AG1192" s="232"/>
      <c r="AH1192" s="232"/>
      <c r="AI1192" s="232"/>
      <c r="AJ1192" s="232"/>
      <c r="AK1192" s="232"/>
      <c r="AL1192" s="232"/>
      <c r="AM1192" s="232"/>
      <c r="AN1192" s="232"/>
      <c r="AO1192" s="232"/>
      <c r="AP1192" s="232"/>
      <c r="AQ1192" s="232"/>
      <c r="AR1192" s="232"/>
    </row>
    <row r="1193" spans="1:44" x14ac:dyDescent="0.2">
      <c r="A1193" s="232"/>
      <c r="B1193" s="232"/>
      <c r="C1193" s="232"/>
      <c r="D1193" s="232"/>
      <c r="E1193" s="289"/>
      <c r="F1193" s="289"/>
      <c r="G1193" s="289"/>
      <c r="H1193" s="289"/>
      <c r="I1193" s="232"/>
      <c r="J1193" s="232"/>
      <c r="K1193" s="232"/>
      <c r="L1193" s="232"/>
      <c r="M1193" s="232"/>
      <c r="N1193" s="232"/>
      <c r="O1193" s="232"/>
      <c r="P1193" s="232"/>
      <c r="Q1193" s="232"/>
      <c r="R1193" s="232"/>
      <c r="S1193" s="232"/>
      <c r="T1193" s="232"/>
      <c r="U1193" s="232"/>
      <c r="V1193" s="232"/>
      <c r="W1193" s="232"/>
      <c r="X1193" s="232"/>
      <c r="Y1193" s="232"/>
      <c r="Z1193" s="232"/>
      <c r="AA1193" s="232"/>
      <c r="AB1193" s="232"/>
      <c r="AC1193" s="232"/>
      <c r="AD1193" s="232"/>
      <c r="AE1193" s="232"/>
      <c r="AF1193" s="232"/>
      <c r="AG1193" s="232"/>
      <c r="AH1193" s="232"/>
      <c r="AI1193" s="232"/>
      <c r="AJ1193" s="232"/>
      <c r="AK1193" s="232"/>
      <c r="AL1193" s="232"/>
      <c r="AM1193" s="232"/>
      <c r="AN1193" s="232"/>
      <c r="AO1193" s="232"/>
      <c r="AP1193" s="232"/>
      <c r="AQ1193" s="232"/>
      <c r="AR1193" s="232"/>
    </row>
    <row r="1194" spans="1:44" x14ac:dyDescent="0.2">
      <c r="A1194" s="232"/>
      <c r="B1194" s="232"/>
      <c r="C1194" s="232"/>
      <c r="D1194" s="232"/>
      <c r="E1194" s="289"/>
      <c r="F1194" s="289"/>
      <c r="G1194" s="289"/>
      <c r="H1194" s="289"/>
      <c r="I1194" s="232"/>
      <c r="J1194" s="232"/>
      <c r="K1194" s="232"/>
      <c r="L1194" s="232"/>
      <c r="M1194" s="232"/>
      <c r="N1194" s="232"/>
      <c r="O1194" s="232"/>
      <c r="P1194" s="232"/>
      <c r="Q1194" s="232"/>
      <c r="R1194" s="232"/>
      <c r="S1194" s="232"/>
      <c r="T1194" s="232"/>
      <c r="U1194" s="232"/>
      <c r="V1194" s="232"/>
      <c r="W1194" s="232"/>
      <c r="X1194" s="232"/>
      <c r="Y1194" s="232"/>
      <c r="Z1194" s="232"/>
      <c r="AA1194" s="232"/>
      <c r="AB1194" s="232"/>
      <c r="AC1194" s="232"/>
      <c r="AD1194" s="232"/>
      <c r="AE1194" s="232"/>
      <c r="AF1194" s="232"/>
      <c r="AG1194" s="232"/>
      <c r="AH1194" s="232"/>
      <c r="AI1194" s="232"/>
      <c r="AJ1194" s="232"/>
      <c r="AK1194" s="232"/>
      <c r="AL1194" s="232"/>
      <c r="AM1194" s="232"/>
      <c r="AN1194" s="232"/>
      <c r="AO1194" s="232"/>
      <c r="AP1194" s="232"/>
      <c r="AQ1194" s="232"/>
      <c r="AR1194" s="232"/>
    </row>
    <row r="1195" spans="1:44" x14ac:dyDescent="0.2">
      <c r="A1195" s="232"/>
      <c r="B1195" s="232"/>
      <c r="C1195" s="232"/>
      <c r="D1195" s="232"/>
      <c r="E1195" s="289"/>
      <c r="F1195" s="289"/>
      <c r="G1195" s="289"/>
      <c r="H1195" s="289"/>
      <c r="I1195" s="232"/>
      <c r="J1195" s="232"/>
      <c r="K1195" s="232"/>
      <c r="L1195" s="232"/>
      <c r="M1195" s="232"/>
      <c r="N1195" s="232"/>
      <c r="O1195" s="232"/>
      <c r="P1195" s="232"/>
      <c r="Q1195" s="232"/>
      <c r="R1195" s="232"/>
      <c r="S1195" s="232"/>
      <c r="T1195" s="232"/>
      <c r="U1195" s="232"/>
      <c r="V1195" s="232"/>
      <c r="W1195" s="232"/>
      <c r="X1195" s="232"/>
      <c r="Y1195" s="232"/>
      <c r="Z1195" s="232"/>
      <c r="AA1195" s="232"/>
      <c r="AB1195" s="232"/>
      <c r="AC1195" s="232"/>
      <c r="AD1195" s="232"/>
      <c r="AE1195" s="232"/>
      <c r="AF1195" s="232"/>
      <c r="AG1195" s="232"/>
      <c r="AH1195" s="232"/>
      <c r="AI1195" s="232"/>
      <c r="AJ1195" s="232"/>
      <c r="AK1195" s="232"/>
      <c r="AL1195" s="232"/>
      <c r="AM1195" s="232"/>
      <c r="AN1195" s="232"/>
      <c r="AO1195" s="232"/>
      <c r="AP1195" s="232"/>
      <c r="AQ1195" s="232"/>
      <c r="AR1195" s="232"/>
    </row>
    <row r="1196" spans="1:44" x14ac:dyDescent="0.2">
      <c r="A1196" s="232"/>
      <c r="B1196" s="232"/>
      <c r="C1196" s="232"/>
      <c r="D1196" s="232"/>
      <c r="E1196" s="289"/>
      <c r="F1196" s="289"/>
      <c r="G1196" s="289"/>
      <c r="H1196" s="289"/>
      <c r="I1196" s="232"/>
      <c r="J1196" s="232"/>
      <c r="K1196" s="232"/>
      <c r="L1196" s="232"/>
      <c r="M1196" s="232"/>
      <c r="N1196" s="232"/>
      <c r="O1196" s="232"/>
      <c r="P1196" s="232"/>
      <c r="Q1196" s="232"/>
      <c r="R1196" s="232"/>
      <c r="S1196" s="232"/>
      <c r="T1196" s="232"/>
      <c r="U1196" s="232"/>
      <c r="V1196" s="232"/>
      <c r="W1196" s="232"/>
      <c r="X1196" s="232"/>
      <c r="Y1196" s="232"/>
      <c r="Z1196" s="232"/>
      <c r="AA1196" s="232"/>
      <c r="AB1196" s="232"/>
      <c r="AC1196" s="232"/>
      <c r="AD1196" s="232"/>
      <c r="AE1196" s="232"/>
      <c r="AF1196" s="232"/>
      <c r="AG1196" s="232"/>
      <c r="AH1196" s="232"/>
      <c r="AI1196" s="232"/>
      <c r="AJ1196" s="232"/>
      <c r="AK1196" s="232"/>
      <c r="AL1196" s="232"/>
      <c r="AM1196" s="232"/>
      <c r="AN1196" s="232"/>
      <c r="AO1196" s="232"/>
      <c r="AP1196" s="232"/>
      <c r="AQ1196" s="232"/>
      <c r="AR1196" s="232"/>
    </row>
    <row r="1197" spans="1:44" x14ac:dyDescent="0.2">
      <c r="A1197" s="232"/>
      <c r="B1197" s="232"/>
      <c r="C1197" s="232"/>
      <c r="D1197" s="232"/>
      <c r="E1197" s="289"/>
      <c r="F1197" s="289"/>
      <c r="G1197" s="289"/>
      <c r="H1197" s="289"/>
      <c r="I1197" s="232"/>
      <c r="J1197" s="232"/>
      <c r="K1197" s="232"/>
      <c r="L1197" s="232"/>
      <c r="M1197" s="232"/>
      <c r="N1197" s="232"/>
      <c r="O1197" s="232"/>
      <c r="P1197" s="232"/>
      <c r="Q1197" s="232"/>
      <c r="R1197" s="232"/>
      <c r="S1197" s="232"/>
      <c r="T1197" s="232"/>
      <c r="U1197" s="232"/>
      <c r="V1197" s="232"/>
      <c r="W1197" s="232"/>
      <c r="X1197" s="232"/>
      <c r="Y1197" s="232"/>
      <c r="Z1197" s="232"/>
      <c r="AA1197" s="232"/>
      <c r="AB1197" s="232"/>
      <c r="AC1197" s="232"/>
      <c r="AD1197" s="232"/>
      <c r="AE1197" s="232"/>
      <c r="AF1197" s="232"/>
      <c r="AG1197" s="232"/>
      <c r="AH1197" s="232"/>
      <c r="AI1197" s="232"/>
      <c r="AJ1197" s="232"/>
      <c r="AK1197" s="232"/>
      <c r="AL1197" s="232"/>
      <c r="AM1197" s="232"/>
      <c r="AN1197" s="232"/>
      <c r="AO1197" s="232"/>
      <c r="AP1197" s="232"/>
      <c r="AQ1197" s="232"/>
      <c r="AR1197" s="232"/>
    </row>
    <row r="1198" spans="1:44" x14ac:dyDescent="0.2">
      <c r="A1198" s="232"/>
      <c r="B1198" s="232"/>
      <c r="C1198" s="232"/>
      <c r="D1198" s="232"/>
      <c r="E1198" s="289"/>
      <c r="F1198" s="289"/>
      <c r="G1198" s="289"/>
      <c r="H1198" s="289"/>
      <c r="I1198" s="232"/>
      <c r="J1198" s="232"/>
      <c r="K1198" s="232"/>
      <c r="L1198" s="232"/>
      <c r="M1198" s="232"/>
      <c r="N1198" s="232"/>
      <c r="O1198" s="232"/>
      <c r="P1198" s="232"/>
      <c r="Q1198" s="232"/>
      <c r="R1198" s="232"/>
      <c r="S1198" s="232"/>
      <c r="T1198" s="232"/>
      <c r="U1198" s="232"/>
      <c r="V1198" s="232"/>
      <c r="W1198" s="232"/>
      <c r="X1198" s="232"/>
      <c r="Y1198" s="232"/>
      <c r="Z1198" s="232"/>
      <c r="AA1198" s="232"/>
      <c r="AB1198" s="232"/>
      <c r="AC1198" s="232"/>
      <c r="AD1198" s="232"/>
      <c r="AE1198" s="232"/>
      <c r="AF1198" s="232"/>
      <c r="AG1198" s="232"/>
      <c r="AH1198" s="232"/>
      <c r="AI1198" s="232"/>
      <c r="AJ1198" s="232"/>
      <c r="AK1198" s="232"/>
      <c r="AL1198" s="232"/>
      <c r="AM1198" s="232"/>
      <c r="AN1198" s="232"/>
      <c r="AO1198" s="232"/>
      <c r="AP1198" s="232"/>
      <c r="AQ1198" s="232"/>
      <c r="AR1198" s="232"/>
    </row>
    <row r="1199" spans="1:44" x14ac:dyDescent="0.2">
      <c r="A1199" s="232"/>
      <c r="B1199" s="232"/>
      <c r="C1199" s="232"/>
      <c r="D1199" s="232"/>
      <c r="E1199" s="289"/>
      <c r="F1199" s="289"/>
      <c r="G1199" s="289"/>
      <c r="H1199" s="289"/>
      <c r="I1199" s="232"/>
      <c r="J1199" s="232"/>
      <c r="K1199" s="232"/>
      <c r="L1199" s="232"/>
      <c r="M1199" s="232"/>
      <c r="N1199" s="232"/>
      <c r="O1199" s="232"/>
      <c r="P1199" s="232"/>
      <c r="Q1199" s="232"/>
      <c r="R1199" s="232"/>
      <c r="S1199" s="232"/>
      <c r="T1199" s="232"/>
      <c r="U1199" s="232"/>
      <c r="V1199" s="232"/>
      <c r="W1199" s="232"/>
      <c r="X1199" s="232"/>
      <c r="Y1199" s="232"/>
      <c r="Z1199" s="232"/>
      <c r="AA1199" s="232"/>
      <c r="AB1199" s="232"/>
      <c r="AC1199" s="232"/>
      <c r="AD1199" s="232"/>
      <c r="AE1199" s="232"/>
      <c r="AF1199" s="232"/>
      <c r="AG1199" s="232"/>
      <c r="AH1199" s="232"/>
      <c r="AI1199" s="232"/>
      <c r="AJ1199" s="232"/>
      <c r="AK1199" s="232"/>
      <c r="AL1199" s="232"/>
      <c r="AM1199" s="232"/>
      <c r="AN1199" s="232"/>
      <c r="AO1199" s="232"/>
      <c r="AP1199" s="232"/>
      <c r="AQ1199" s="232"/>
      <c r="AR1199" s="232"/>
    </row>
    <row r="1200" spans="1:44" x14ac:dyDescent="0.2">
      <c r="A1200" s="232"/>
      <c r="B1200" s="232"/>
      <c r="C1200" s="232"/>
      <c r="D1200" s="232"/>
      <c r="E1200" s="289"/>
      <c r="F1200" s="289"/>
      <c r="G1200" s="289"/>
      <c r="H1200" s="289"/>
      <c r="I1200" s="232"/>
      <c r="J1200" s="232"/>
      <c r="K1200" s="232"/>
      <c r="L1200" s="232"/>
      <c r="M1200" s="232"/>
      <c r="N1200" s="232"/>
      <c r="O1200" s="232"/>
      <c r="P1200" s="232"/>
      <c r="Q1200" s="232"/>
      <c r="R1200" s="232"/>
      <c r="S1200" s="232"/>
      <c r="T1200" s="232"/>
      <c r="U1200" s="232"/>
      <c r="V1200" s="232"/>
      <c r="W1200" s="232"/>
      <c r="X1200" s="232"/>
      <c r="Y1200" s="232"/>
      <c r="Z1200" s="232"/>
      <c r="AA1200" s="232"/>
      <c r="AB1200" s="232"/>
      <c r="AC1200" s="232"/>
      <c r="AD1200" s="232"/>
      <c r="AE1200" s="232"/>
      <c r="AF1200" s="232"/>
      <c r="AG1200" s="232"/>
      <c r="AH1200" s="232"/>
      <c r="AI1200" s="232"/>
      <c r="AJ1200" s="232"/>
      <c r="AK1200" s="232"/>
      <c r="AL1200" s="232"/>
      <c r="AM1200" s="232"/>
      <c r="AN1200" s="232"/>
      <c r="AO1200" s="232"/>
      <c r="AP1200" s="232"/>
      <c r="AQ1200" s="232"/>
      <c r="AR1200" s="232"/>
    </row>
    <row r="1201" spans="1:44" x14ac:dyDescent="0.2">
      <c r="A1201" s="232"/>
      <c r="B1201" s="232"/>
      <c r="C1201" s="232"/>
      <c r="D1201" s="232"/>
      <c r="E1201" s="289"/>
      <c r="F1201" s="289"/>
      <c r="G1201" s="289"/>
      <c r="H1201" s="289"/>
      <c r="I1201" s="232"/>
      <c r="J1201" s="232"/>
      <c r="K1201" s="232"/>
      <c r="L1201" s="232"/>
      <c r="M1201" s="232"/>
      <c r="N1201" s="232"/>
      <c r="O1201" s="232"/>
      <c r="P1201" s="232"/>
      <c r="Q1201" s="232"/>
      <c r="R1201" s="232"/>
      <c r="S1201" s="232"/>
      <c r="T1201" s="232"/>
      <c r="U1201" s="232"/>
      <c r="V1201" s="232"/>
      <c r="W1201" s="232"/>
      <c r="X1201" s="232"/>
      <c r="Y1201" s="232"/>
      <c r="Z1201" s="232"/>
      <c r="AA1201" s="232"/>
      <c r="AB1201" s="232"/>
      <c r="AC1201" s="232"/>
      <c r="AD1201" s="232"/>
      <c r="AE1201" s="232"/>
      <c r="AF1201" s="232"/>
      <c r="AG1201" s="232"/>
      <c r="AH1201" s="232"/>
      <c r="AI1201" s="232"/>
      <c r="AJ1201" s="232"/>
      <c r="AK1201" s="232"/>
      <c r="AL1201" s="232"/>
      <c r="AM1201" s="232"/>
      <c r="AN1201" s="232"/>
      <c r="AO1201" s="232"/>
      <c r="AP1201" s="232"/>
      <c r="AQ1201" s="232"/>
      <c r="AR1201" s="232"/>
    </row>
    <row r="1202" spans="1:44" x14ac:dyDescent="0.2">
      <c r="A1202" s="232"/>
      <c r="B1202" s="232"/>
      <c r="C1202" s="232"/>
      <c r="D1202" s="232"/>
      <c r="E1202" s="289"/>
      <c r="F1202" s="289"/>
      <c r="G1202" s="289"/>
      <c r="H1202" s="289"/>
      <c r="I1202" s="232"/>
      <c r="J1202" s="232"/>
      <c r="K1202" s="232"/>
      <c r="L1202" s="232"/>
      <c r="M1202" s="232"/>
      <c r="N1202" s="232"/>
      <c r="O1202" s="232"/>
      <c r="P1202" s="232"/>
      <c r="Q1202" s="232"/>
      <c r="R1202" s="232"/>
      <c r="S1202" s="232"/>
      <c r="T1202" s="232"/>
      <c r="U1202" s="232"/>
      <c r="V1202" s="232"/>
      <c r="W1202" s="232"/>
      <c r="X1202" s="232"/>
      <c r="Y1202" s="232"/>
      <c r="Z1202" s="232"/>
      <c r="AA1202" s="232"/>
      <c r="AB1202" s="232"/>
      <c r="AC1202" s="232"/>
      <c r="AD1202" s="232"/>
      <c r="AE1202" s="232"/>
      <c r="AF1202" s="232"/>
      <c r="AG1202" s="232"/>
      <c r="AH1202" s="232"/>
      <c r="AI1202" s="232"/>
      <c r="AJ1202" s="232"/>
      <c r="AK1202" s="232"/>
      <c r="AL1202" s="232"/>
      <c r="AM1202" s="232"/>
      <c r="AN1202" s="232"/>
      <c r="AO1202" s="232"/>
      <c r="AP1202" s="232"/>
      <c r="AQ1202" s="232"/>
      <c r="AR1202" s="232"/>
    </row>
    <row r="1203" spans="1:44" x14ac:dyDescent="0.2">
      <c r="A1203" s="232"/>
      <c r="B1203" s="232"/>
      <c r="C1203" s="232"/>
      <c r="D1203" s="232"/>
      <c r="E1203" s="289"/>
      <c r="F1203" s="289"/>
      <c r="G1203" s="289"/>
      <c r="H1203" s="289"/>
      <c r="I1203" s="232"/>
      <c r="J1203" s="232"/>
      <c r="K1203" s="232"/>
      <c r="L1203" s="232"/>
      <c r="M1203" s="232"/>
      <c r="N1203" s="232"/>
      <c r="O1203" s="232"/>
      <c r="P1203" s="232"/>
      <c r="Q1203" s="232"/>
      <c r="R1203" s="232"/>
      <c r="S1203" s="232"/>
      <c r="T1203" s="232"/>
      <c r="U1203" s="232"/>
      <c r="V1203" s="232"/>
      <c r="W1203" s="232"/>
      <c r="X1203" s="232"/>
      <c r="Y1203" s="232"/>
      <c r="Z1203" s="232"/>
      <c r="AA1203" s="232"/>
      <c r="AB1203" s="232"/>
      <c r="AC1203" s="232"/>
      <c r="AD1203" s="232"/>
      <c r="AE1203" s="232"/>
      <c r="AF1203" s="232"/>
      <c r="AG1203" s="232"/>
      <c r="AH1203" s="232"/>
      <c r="AI1203" s="232"/>
      <c r="AJ1203" s="232"/>
      <c r="AK1203" s="232"/>
      <c r="AL1203" s="232"/>
      <c r="AM1203" s="232"/>
      <c r="AN1203" s="232"/>
      <c r="AO1203" s="232"/>
      <c r="AP1203" s="232"/>
      <c r="AQ1203" s="232"/>
      <c r="AR1203" s="232"/>
    </row>
    <row r="1204" spans="1:44" x14ac:dyDescent="0.2">
      <c r="A1204" s="232"/>
      <c r="B1204" s="232"/>
      <c r="C1204" s="232"/>
      <c r="D1204" s="232"/>
      <c r="E1204" s="289"/>
      <c r="F1204" s="289"/>
      <c r="G1204" s="289"/>
      <c r="H1204" s="289"/>
      <c r="I1204" s="232"/>
      <c r="J1204" s="232"/>
      <c r="K1204" s="232"/>
      <c r="L1204" s="232"/>
      <c r="M1204" s="232"/>
      <c r="N1204" s="232"/>
      <c r="O1204" s="232"/>
      <c r="P1204" s="232"/>
      <c r="Q1204" s="232"/>
      <c r="R1204" s="232"/>
      <c r="S1204" s="232"/>
      <c r="T1204" s="232"/>
      <c r="U1204" s="232"/>
      <c r="V1204" s="232"/>
      <c r="W1204" s="232"/>
      <c r="X1204" s="232"/>
      <c r="Y1204" s="232"/>
      <c r="Z1204" s="232"/>
      <c r="AA1204" s="232"/>
      <c r="AB1204" s="232"/>
      <c r="AC1204" s="232"/>
      <c r="AD1204" s="232"/>
      <c r="AE1204" s="232"/>
      <c r="AF1204" s="232"/>
      <c r="AG1204" s="232"/>
      <c r="AH1204" s="232"/>
      <c r="AI1204" s="232"/>
      <c r="AJ1204" s="232"/>
      <c r="AK1204" s="232"/>
      <c r="AL1204" s="232"/>
      <c r="AM1204" s="232"/>
      <c r="AN1204" s="232"/>
      <c r="AO1204" s="232"/>
      <c r="AP1204" s="232"/>
      <c r="AQ1204" s="232"/>
      <c r="AR1204" s="232"/>
    </row>
    <row r="1205" spans="1:44" x14ac:dyDescent="0.2">
      <c r="A1205" s="232"/>
      <c r="B1205" s="232"/>
      <c r="C1205" s="232"/>
      <c r="D1205" s="232"/>
      <c r="E1205" s="289"/>
      <c r="F1205" s="289"/>
      <c r="G1205" s="289"/>
      <c r="H1205" s="289"/>
      <c r="I1205" s="232"/>
      <c r="J1205" s="232"/>
      <c r="K1205" s="232"/>
      <c r="L1205" s="232"/>
      <c r="M1205" s="232"/>
      <c r="N1205" s="232"/>
      <c r="O1205" s="232"/>
      <c r="P1205" s="232"/>
      <c r="Q1205" s="232"/>
      <c r="R1205" s="232"/>
      <c r="S1205" s="232"/>
      <c r="T1205" s="232"/>
      <c r="U1205" s="232"/>
      <c r="V1205" s="232"/>
      <c r="W1205" s="232"/>
      <c r="X1205" s="232"/>
      <c r="Y1205" s="232"/>
      <c r="Z1205" s="232"/>
      <c r="AA1205" s="232"/>
      <c r="AB1205" s="232"/>
      <c r="AC1205" s="232"/>
      <c r="AD1205" s="232"/>
      <c r="AE1205" s="232"/>
      <c r="AF1205" s="232"/>
      <c r="AG1205" s="232"/>
      <c r="AH1205" s="232"/>
      <c r="AI1205" s="232"/>
      <c r="AJ1205" s="232"/>
      <c r="AK1205" s="232"/>
      <c r="AL1205" s="232"/>
      <c r="AM1205" s="232"/>
      <c r="AN1205" s="232"/>
      <c r="AO1205" s="232"/>
      <c r="AP1205" s="232"/>
      <c r="AQ1205" s="232"/>
      <c r="AR1205" s="232"/>
    </row>
    <row r="1206" spans="1:44" x14ac:dyDescent="0.2">
      <c r="A1206" s="232"/>
      <c r="B1206" s="232"/>
      <c r="C1206" s="232"/>
      <c r="D1206" s="232"/>
      <c r="E1206" s="289"/>
      <c r="F1206" s="289"/>
      <c r="G1206" s="289"/>
      <c r="H1206" s="289"/>
      <c r="I1206" s="232"/>
      <c r="J1206" s="232"/>
      <c r="K1206" s="232"/>
      <c r="L1206" s="232"/>
      <c r="M1206" s="232"/>
      <c r="N1206" s="232"/>
      <c r="O1206" s="232"/>
      <c r="P1206" s="232"/>
      <c r="Q1206" s="232"/>
      <c r="R1206" s="232"/>
      <c r="S1206" s="232"/>
      <c r="T1206" s="232"/>
      <c r="U1206" s="232"/>
      <c r="V1206" s="232"/>
      <c r="W1206" s="232"/>
      <c r="X1206" s="232"/>
      <c r="Y1206" s="232"/>
      <c r="Z1206" s="232"/>
      <c r="AA1206" s="232"/>
      <c r="AB1206" s="232"/>
      <c r="AC1206" s="232"/>
      <c r="AD1206" s="232"/>
      <c r="AE1206" s="232"/>
      <c r="AF1206" s="232"/>
      <c r="AG1206" s="232"/>
      <c r="AH1206" s="232"/>
      <c r="AI1206" s="232"/>
      <c r="AJ1206" s="232"/>
      <c r="AK1206" s="232"/>
      <c r="AL1206" s="232"/>
      <c r="AM1206" s="232"/>
      <c r="AN1206" s="232"/>
      <c r="AO1206" s="232"/>
      <c r="AP1206" s="232"/>
      <c r="AQ1206" s="232"/>
      <c r="AR1206" s="232"/>
    </row>
    <row r="1207" spans="1:44" x14ac:dyDescent="0.2">
      <c r="A1207" s="232"/>
      <c r="B1207" s="232"/>
      <c r="C1207" s="232"/>
      <c r="D1207" s="232"/>
      <c r="E1207" s="289"/>
      <c r="F1207" s="289"/>
      <c r="G1207" s="289"/>
      <c r="H1207" s="289"/>
      <c r="I1207" s="232"/>
      <c r="J1207" s="232"/>
      <c r="K1207" s="232"/>
      <c r="L1207" s="232"/>
      <c r="M1207" s="232"/>
      <c r="N1207" s="232"/>
      <c r="O1207" s="232"/>
      <c r="P1207" s="232"/>
      <c r="Q1207" s="232"/>
      <c r="R1207" s="232"/>
      <c r="S1207" s="232"/>
      <c r="T1207" s="232"/>
      <c r="U1207" s="232"/>
      <c r="V1207" s="232"/>
      <c r="W1207" s="232"/>
      <c r="X1207" s="232"/>
      <c r="Y1207" s="232"/>
      <c r="Z1207" s="232"/>
      <c r="AA1207" s="232"/>
      <c r="AB1207" s="232"/>
      <c r="AC1207" s="232"/>
      <c r="AD1207" s="232"/>
      <c r="AE1207" s="232"/>
      <c r="AF1207" s="232"/>
      <c r="AG1207" s="232"/>
      <c r="AH1207" s="232"/>
      <c r="AI1207" s="232"/>
      <c r="AJ1207" s="232"/>
      <c r="AK1207" s="232"/>
      <c r="AL1207" s="232"/>
      <c r="AM1207" s="232"/>
      <c r="AN1207" s="232"/>
      <c r="AO1207" s="232"/>
      <c r="AP1207" s="232"/>
      <c r="AQ1207" s="232"/>
      <c r="AR1207" s="232"/>
    </row>
    <row r="1208" spans="1:44" x14ac:dyDescent="0.2">
      <c r="A1208" s="232"/>
      <c r="B1208" s="232"/>
      <c r="C1208" s="232"/>
      <c r="D1208" s="232"/>
      <c r="E1208" s="289"/>
      <c r="F1208" s="289"/>
      <c r="G1208" s="289"/>
      <c r="H1208" s="289"/>
      <c r="I1208" s="232"/>
      <c r="J1208" s="232"/>
      <c r="K1208" s="232"/>
      <c r="L1208" s="232"/>
      <c r="M1208" s="232"/>
      <c r="N1208" s="232"/>
      <c r="O1208" s="232"/>
      <c r="P1208" s="232"/>
      <c r="Q1208" s="232"/>
      <c r="R1208" s="232"/>
      <c r="S1208" s="232"/>
      <c r="T1208" s="232"/>
      <c r="U1208" s="232"/>
      <c r="V1208" s="232"/>
      <c r="W1208" s="232"/>
      <c r="X1208" s="232"/>
      <c r="Y1208" s="232"/>
      <c r="Z1208" s="232"/>
      <c r="AA1208" s="232"/>
      <c r="AB1208" s="232"/>
      <c r="AC1208" s="232"/>
      <c r="AD1208" s="232"/>
      <c r="AE1208" s="232"/>
      <c r="AF1208" s="232"/>
      <c r="AG1208" s="232"/>
      <c r="AH1208" s="232"/>
      <c r="AI1208" s="232"/>
      <c r="AJ1208" s="232"/>
      <c r="AK1208" s="232"/>
      <c r="AL1208" s="232"/>
      <c r="AM1208" s="232"/>
      <c r="AN1208" s="232"/>
      <c r="AO1208" s="232"/>
      <c r="AP1208" s="232"/>
      <c r="AQ1208" s="232"/>
      <c r="AR1208" s="232"/>
    </row>
    <row r="1209" spans="1:44" x14ac:dyDescent="0.2">
      <c r="A1209" s="232"/>
      <c r="B1209" s="232"/>
      <c r="C1209" s="232"/>
      <c r="D1209" s="232"/>
      <c r="E1209" s="289"/>
      <c r="F1209" s="289"/>
      <c r="G1209" s="289"/>
      <c r="H1209" s="289"/>
      <c r="I1209" s="232"/>
      <c r="J1209" s="232"/>
      <c r="K1209" s="232"/>
      <c r="L1209" s="232"/>
      <c r="M1209" s="232"/>
      <c r="N1209" s="232"/>
      <c r="O1209" s="232"/>
      <c r="P1209" s="232"/>
      <c r="Q1209" s="232"/>
      <c r="R1209" s="232"/>
      <c r="S1209" s="232"/>
      <c r="T1209" s="232"/>
      <c r="U1209" s="232"/>
      <c r="V1209" s="232"/>
      <c r="W1209" s="232"/>
      <c r="X1209" s="232"/>
      <c r="Y1209" s="232"/>
      <c r="Z1209" s="232"/>
      <c r="AA1209" s="232"/>
      <c r="AB1209" s="232"/>
      <c r="AC1209" s="232"/>
      <c r="AD1209" s="232"/>
      <c r="AE1209" s="232"/>
      <c r="AF1209" s="232"/>
      <c r="AG1209" s="232"/>
      <c r="AH1209" s="232"/>
      <c r="AI1209" s="232"/>
      <c r="AJ1209" s="232"/>
      <c r="AK1209" s="232"/>
      <c r="AL1209" s="232"/>
      <c r="AM1209" s="232"/>
      <c r="AN1209" s="232"/>
      <c r="AO1209" s="232"/>
      <c r="AP1209" s="232"/>
      <c r="AQ1209" s="232"/>
      <c r="AR1209" s="232"/>
    </row>
    <row r="1210" spans="1:44" x14ac:dyDescent="0.2">
      <c r="A1210" s="232"/>
      <c r="B1210" s="232"/>
      <c r="C1210" s="232"/>
      <c r="D1210" s="232"/>
      <c r="E1210" s="289"/>
      <c r="F1210" s="289"/>
      <c r="G1210" s="289"/>
      <c r="H1210" s="289"/>
      <c r="I1210" s="232"/>
      <c r="J1210" s="232"/>
      <c r="K1210" s="232"/>
      <c r="L1210" s="232"/>
      <c r="M1210" s="232"/>
      <c r="N1210" s="232"/>
      <c r="O1210" s="232"/>
      <c r="P1210" s="232"/>
      <c r="Q1210" s="232"/>
      <c r="R1210" s="232"/>
      <c r="S1210" s="232"/>
      <c r="T1210" s="232"/>
      <c r="U1210" s="232"/>
      <c r="V1210" s="232"/>
      <c r="W1210" s="232"/>
      <c r="X1210" s="232"/>
      <c r="Y1210" s="232"/>
      <c r="Z1210" s="232"/>
      <c r="AA1210" s="232"/>
      <c r="AB1210" s="232"/>
      <c r="AC1210" s="232"/>
      <c r="AD1210" s="232"/>
      <c r="AE1210" s="232"/>
      <c r="AF1210" s="232"/>
      <c r="AG1210" s="232"/>
      <c r="AH1210" s="232"/>
      <c r="AI1210" s="232"/>
      <c r="AJ1210" s="232"/>
      <c r="AK1210" s="232"/>
      <c r="AL1210" s="232"/>
      <c r="AM1210" s="232"/>
      <c r="AN1210" s="232"/>
      <c r="AO1210" s="232"/>
      <c r="AP1210" s="232"/>
      <c r="AQ1210" s="232"/>
      <c r="AR1210" s="232"/>
    </row>
    <row r="1211" spans="1:44" x14ac:dyDescent="0.2">
      <c r="A1211" s="232"/>
      <c r="B1211" s="232"/>
      <c r="C1211" s="232"/>
      <c r="D1211" s="232"/>
      <c r="E1211" s="289"/>
      <c r="F1211" s="289"/>
      <c r="G1211" s="289"/>
      <c r="H1211" s="289"/>
      <c r="I1211" s="232"/>
      <c r="J1211" s="232"/>
      <c r="K1211" s="232"/>
      <c r="L1211" s="232"/>
      <c r="M1211" s="232"/>
      <c r="N1211" s="232"/>
      <c r="O1211" s="232"/>
      <c r="P1211" s="232"/>
      <c r="Q1211" s="232"/>
      <c r="R1211" s="232"/>
      <c r="S1211" s="232"/>
      <c r="T1211" s="232"/>
      <c r="U1211" s="232"/>
      <c r="V1211" s="232"/>
      <c r="W1211" s="232"/>
      <c r="X1211" s="232"/>
      <c r="Y1211" s="232"/>
      <c r="Z1211" s="232"/>
      <c r="AA1211" s="232"/>
      <c r="AB1211" s="232"/>
      <c r="AC1211" s="232"/>
      <c r="AD1211" s="232"/>
      <c r="AE1211" s="232"/>
      <c r="AF1211" s="232"/>
      <c r="AG1211" s="232"/>
      <c r="AH1211" s="232"/>
      <c r="AI1211" s="232"/>
      <c r="AJ1211" s="232"/>
      <c r="AK1211" s="232"/>
      <c r="AL1211" s="232"/>
      <c r="AM1211" s="232"/>
      <c r="AN1211" s="232"/>
      <c r="AO1211" s="232"/>
      <c r="AP1211" s="232"/>
      <c r="AQ1211" s="232"/>
      <c r="AR1211" s="232"/>
    </row>
    <row r="1212" spans="1:44" x14ac:dyDescent="0.2">
      <c r="A1212" s="232"/>
      <c r="B1212" s="232"/>
      <c r="C1212" s="232"/>
      <c r="D1212" s="232"/>
      <c r="E1212" s="289"/>
      <c r="F1212" s="289"/>
      <c r="G1212" s="289"/>
      <c r="H1212" s="289"/>
      <c r="I1212" s="232"/>
      <c r="J1212" s="232"/>
      <c r="K1212" s="232"/>
      <c r="L1212" s="232"/>
      <c r="M1212" s="232"/>
      <c r="N1212" s="232"/>
      <c r="O1212" s="232"/>
      <c r="P1212" s="232"/>
      <c r="Q1212" s="232"/>
      <c r="R1212" s="232"/>
      <c r="S1212" s="232"/>
      <c r="T1212" s="232"/>
      <c r="U1212" s="232"/>
      <c r="V1212" s="232"/>
      <c r="W1212" s="232"/>
      <c r="X1212" s="232"/>
      <c r="Y1212" s="232"/>
      <c r="Z1212" s="232"/>
      <c r="AA1212" s="232"/>
      <c r="AB1212" s="232"/>
      <c r="AC1212" s="232"/>
      <c r="AD1212" s="232"/>
      <c r="AE1212" s="232"/>
      <c r="AF1212" s="232"/>
      <c r="AG1212" s="232"/>
      <c r="AH1212" s="232"/>
      <c r="AI1212" s="232"/>
      <c r="AJ1212" s="232"/>
      <c r="AK1212" s="232"/>
      <c r="AL1212" s="232"/>
      <c r="AM1212" s="232"/>
      <c r="AN1212" s="232"/>
      <c r="AO1212" s="232"/>
      <c r="AP1212" s="232"/>
      <c r="AQ1212" s="232"/>
      <c r="AR1212" s="232"/>
    </row>
    <row r="1213" spans="1:44" x14ac:dyDescent="0.2">
      <c r="A1213" s="232"/>
      <c r="B1213" s="232"/>
      <c r="C1213" s="232"/>
      <c r="D1213" s="232"/>
      <c r="E1213" s="289"/>
      <c r="F1213" s="289"/>
      <c r="G1213" s="289"/>
      <c r="H1213" s="289"/>
      <c r="I1213" s="232"/>
      <c r="J1213" s="232"/>
      <c r="K1213" s="232"/>
      <c r="L1213" s="232"/>
      <c r="M1213" s="232"/>
      <c r="N1213" s="232"/>
      <c r="O1213" s="232"/>
      <c r="P1213" s="232"/>
      <c r="Q1213" s="232"/>
      <c r="R1213" s="232"/>
      <c r="S1213" s="232"/>
      <c r="T1213" s="232"/>
      <c r="U1213" s="232"/>
      <c r="V1213" s="232"/>
      <c r="W1213" s="232"/>
      <c r="X1213" s="232"/>
      <c r="Y1213" s="232"/>
      <c r="Z1213" s="232"/>
      <c r="AA1213" s="232"/>
      <c r="AB1213" s="232"/>
      <c r="AC1213" s="232"/>
      <c r="AD1213" s="232"/>
      <c r="AE1213" s="232"/>
      <c r="AF1213" s="232"/>
      <c r="AG1213" s="232"/>
      <c r="AH1213" s="232"/>
      <c r="AI1213" s="232"/>
      <c r="AJ1213" s="232"/>
      <c r="AK1213" s="232"/>
      <c r="AL1213" s="232"/>
      <c r="AM1213" s="232"/>
      <c r="AN1213" s="232"/>
      <c r="AO1213" s="232"/>
      <c r="AP1213" s="232"/>
      <c r="AQ1213" s="232"/>
      <c r="AR1213" s="232"/>
    </row>
    <row r="1214" spans="1:44" x14ac:dyDescent="0.2">
      <c r="A1214" s="232"/>
      <c r="B1214" s="232"/>
      <c r="C1214" s="232"/>
      <c r="D1214" s="232"/>
      <c r="E1214" s="289"/>
      <c r="F1214" s="289"/>
      <c r="G1214" s="289"/>
      <c r="H1214" s="289"/>
      <c r="I1214" s="232"/>
      <c r="J1214" s="232"/>
      <c r="K1214" s="232"/>
      <c r="L1214" s="232"/>
      <c r="M1214" s="232"/>
      <c r="N1214" s="232"/>
      <c r="O1214" s="232"/>
      <c r="P1214" s="232"/>
      <c r="Q1214" s="232"/>
      <c r="R1214" s="232"/>
      <c r="S1214" s="232"/>
      <c r="T1214" s="232"/>
      <c r="U1214" s="232"/>
      <c r="V1214" s="232"/>
      <c r="W1214" s="232"/>
      <c r="X1214" s="232"/>
      <c r="Y1214" s="232"/>
      <c r="Z1214" s="232"/>
      <c r="AA1214" s="232"/>
      <c r="AB1214" s="232"/>
      <c r="AC1214" s="232"/>
      <c r="AD1214" s="232"/>
      <c r="AE1214" s="232"/>
      <c r="AF1214" s="232"/>
      <c r="AG1214" s="232"/>
      <c r="AH1214" s="232"/>
      <c r="AI1214" s="232"/>
      <c r="AJ1214" s="232"/>
      <c r="AK1214" s="232"/>
      <c r="AL1214" s="232"/>
      <c r="AM1214" s="232"/>
      <c r="AN1214" s="232"/>
      <c r="AO1214" s="232"/>
      <c r="AP1214" s="232"/>
      <c r="AQ1214" s="232"/>
      <c r="AR1214" s="232"/>
    </row>
    <row r="1215" spans="1:44" x14ac:dyDescent="0.2">
      <c r="A1215" s="232"/>
      <c r="B1215" s="232"/>
      <c r="C1215" s="232"/>
      <c r="D1215" s="232"/>
      <c r="E1215" s="289"/>
      <c r="F1215" s="289"/>
      <c r="G1215" s="289"/>
      <c r="H1215" s="289"/>
      <c r="I1215" s="232"/>
      <c r="J1215" s="232"/>
      <c r="K1215" s="232"/>
      <c r="L1215" s="232"/>
      <c r="M1215" s="232"/>
      <c r="N1215" s="232"/>
      <c r="O1215" s="232"/>
      <c r="P1215" s="232"/>
      <c r="Q1215" s="232"/>
      <c r="R1215" s="232"/>
      <c r="S1215" s="232"/>
      <c r="T1215" s="232"/>
      <c r="U1215" s="232"/>
      <c r="V1215" s="232"/>
      <c r="W1215" s="232"/>
      <c r="X1215" s="232"/>
      <c r="Y1215" s="232"/>
      <c r="Z1215" s="232"/>
      <c r="AA1215" s="232"/>
      <c r="AB1215" s="232"/>
      <c r="AC1215" s="232"/>
      <c r="AD1215" s="232"/>
      <c r="AE1215" s="232"/>
      <c r="AF1215" s="232"/>
      <c r="AG1215" s="232"/>
      <c r="AH1215" s="232"/>
      <c r="AI1215" s="232"/>
      <c r="AJ1215" s="232"/>
      <c r="AK1215" s="232"/>
      <c r="AL1215" s="232"/>
      <c r="AM1215" s="232"/>
      <c r="AN1215" s="232"/>
      <c r="AO1215" s="232"/>
      <c r="AP1215" s="232"/>
      <c r="AQ1215" s="232"/>
      <c r="AR1215" s="232"/>
    </row>
    <row r="1216" spans="1:44" x14ac:dyDescent="0.2">
      <c r="A1216" s="232"/>
      <c r="B1216" s="232"/>
      <c r="C1216" s="232"/>
      <c r="D1216" s="232"/>
      <c r="E1216" s="289"/>
      <c r="F1216" s="289"/>
      <c r="G1216" s="289"/>
      <c r="H1216" s="289"/>
      <c r="I1216" s="232"/>
      <c r="J1216" s="232"/>
      <c r="K1216" s="232"/>
      <c r="L1216" s="232"/>
      <c r="M1216" s="232"/>
      <c r="N1216" s="232"/>
      <c r="O1216" s="232"/>
      <c r="P1216" s="232"/>
      <c r="Q1216" s="232"/>
      <c r="R1216" s="232"/>
      <c r="S1216" s="232"/>
      <c r="T1216" s="232"/>
      <c r="U1216" s="232"/>
      <c r="V1216" s="232"/>
      <c r="W1216" s="232"/>
      <c r="X1216" s="232"/>
      <c r="Y1216" s="232"/>
      <c r="Z1216" s="232"/>
      <c r="AA1216" s="232"/>
      <c r="AB1216" s="232"/>
      <c r="AC1216" s="232"/>
      <c r="AD1216" s="232"/>
      <c r="AE1216" s="232"/>
      <c r="AF1216" s="232"/>
      <c r="AG1216" s="232"/>
      <c r="AH1216" s="232"/>
      <c r="AI1216" s="232"/>
      <c r="AJ1216" s="232"/>
      <c r="AK1216" s="232"/>
      <c r="AL1216" s="232"/>
      <c r="AM1216" s="232"/>
      <c r="AN1216" s="232"/>
      <c r="AO1216" s="232"/>
      <c r="AP1216" s="232"/>
      <c r="AQ1216" s="232"/>
      <c r="AR1216" s="232"/>
    </row>
    <row r="1217" spans="1:44" x14ac:dyDescent="0.2">
      <c r="A1217" s="232"/>
      <c r="B1217" s="232"/>
      <c r="C1217" s="232"/>
      <c r="D1217" s="232"/>
      <c r="E1217" s="289"/>
      <c r="F1217" s="289"/>
      <c r="G1217" s="289"/>
      <c r="H1217" s="289"/>
      <c r="I1217" s="232"/>
      <c r="J1217" s="232"/>
      <c r="K1217" s="232"/>
      <c r="L1217" s="232"/>
      <c r="M1217" s="232"/>
      <c r="N1217" s="232"/>
      <c r="O1217" s="232"/>
      <c r="P1217" s="232"/>
      <c r="Q1217" s="232"/>
      <c r="R1217" s="232"/>
      <c r="S1217" s="232"/>
      <c r="T1217" s="232"/>
      <c r="U1217" s="232"/>
      <c r="V1217" s="232"/>
      <c r="W1217" s="232"/>
      <c r="X1217" s="232"/>
      <c r="Y1217" s="232"/>
      <c r="Z1217" s="232"/>
      <c r="AA1217" s="232"/>
      <c r="AB1217" s="232"/>
      <c r="AC1217" s="232"/>
      <c r="AD1217" s="232"/>
      <c r="AE1217" s="232"/>
      <c r="AF1217" s="232"/>
      <c r="AG1217" s="232"/>
      <c r="AH1217" s="232"/>
      <c r="AI1217" s="232"/>
      <c r="AJ1217" s="232"/>
      <c r="AK1217" s="232"/>
      <c r="AL1217" s="232"/>
      <c r="AM1217" s="232"/>
      <c r="AN1217" s="232"/>
      <c r="AO1217" s="232"/>
      <c r="AP1217" s="232"/>
      <c r="AQ1217" s="232"/>
      <c r="AR1217" s="232"/>
    </row>
    <row r="1218" spans="1:44" x14ac:dyDescent="0.2">
      <c r="A1218" s="232"/>
      <c r="B1218" s="232"/>
      <c r="C1218" s="232"/>
      <c r="D1218" s="232"/>
      <c r="E1218" s="289"/>
      <c r="F1218" s="289"/>
      <c r="G1218" s="289"/>
      <c r="H1218" s="289"/>
      <c r="I1218" s="232"/>
      <c r="J1218" s="232"/>
      <c r="K1218" s="232"/>
      <c r="L1218" s="232"/>
      <c r="M1218" s="232"/>
      <c r="N1218" s="232"/>
      <c r="O1218" s="232"/>
      <c r="P1218" s="232"/>
      <c r="Q1218" s="232"/>
      <c r="R1218" s="232"/>
      <c r="S1218" s="232"/>
      <c r="T1218" s="232"/>
      <c r="U1218" s="232"/>
      <c r="V1218" s="232"/>
      <c r="W1218" s="232"/>
      <c r="X1218" s="232"/>
      <c r="Y1218" s="232"/>
      <c r="Z1218" s="232"/>
      <c r="AA1218" s="232"/>
      <c r="AB1218" s="232"/>
      <c r="AC1218" s="232"/>
      <c r="AD1218" s="232"/>
      <c r="AE1218" s="232"/>
      <c r="AF1218" s="232"/>
      <c r="AG1218" s="232"/>
      <c r="AH1218" s="232"/>
      <c r="AI1218" s="232"/>
      <c r="AJ1218" s="232"/>
      <c r="AK1218" s="232"/>
      <c r="AL1218" s="232"/>
      <c r="AM1218" s="232"/>
      <c r="AN1218" s="232"/>
      <c r="AO1218" s="232"/>
      <c r="AP1218" s="232"/>
      <c r="AQ1218" s="232"/>
      <c r="AR1218" s="232"/>
    </row>
    <row r="1219" spans="1:44" x14ac:dyDescent="0.2">
      <c r="A1219" s="232"/>
      <c r="B1219" s="232"/>
      <c r="C1219" s="232"/>
      <c r="D1219" s="232"/>
      <c r="E1219" s="289"/>
      <c r="F1219" s="289"/>
      <c r="G1219" s="289"/>
      <c r="H1219" s="289"/>
      <c r="I1219" s="232"/>
      <c r="J1219" s="232"/>
      <c r="K1219" s="232"/>
      <c r="L1219" s="232"/>
      <c r="M1219" s="232"/>
      <c r="N1219" s="232"/>
      <c r="O1219" s="232"/>
      <c r="P1219" s="232"/>
      <c r="Q1219" s="232"/>
      <c r="R1219" s="232"/>
      <c r="S1219" s="232"/>
      <c r="T1219" s="232"/>
      <c r="U1219" s="232"/>
      <c r="V1219" s="232"/>
      <c r="W1219" s="232"/>
      <c r="X1219" s="232"/>
      <c r="Y1219" s="232"/>
      <c r="Z1219" s="232"/>
      <c r="AA1219" s="232"/>
      <c r="AB1219" s="232"/>
      <c r="AC1219" s="232"/>
      <c r="AD1219" s="232"/>
      <c r="AE1219" s="232"/>
      <c r="AF1219" s="232"/>
      <c r="AG1219" s="232"/>
      <c r="AH1219" s="232"/>
      <c r="AI1219" s="232"/>
      <c r="AJ1219" s="232"/>
      <c r="AK1219" s="232"/>
      <c r="AL1219" s="232"/>
      <c r="AM1219" s="232"/>
      <c r="AN1219" s="232"/>
      <c r="AO1219" s="232"/>
      <c r="AP1219" s="232"/>
      <c r="AQ1219" s="232"/>
      <c r="AR1219" s="232"/>
    </row>
    <row r="1220" spans="1:44" x14ac:dyDescent="0.2">
      <c r="A1220" s="232"/>
      <c r="B1220" s="232"/>
      <c r="C1220" s="232"/>
      <c r="D1220" s="232"/>
      <c r="E1220" s="289"/>
      <c r="F1220" s="289"/>
      <c r="G1220" s="289"/>
      <c r="H1220" s="289"/>
      <c r="I1220" s="232"/>
      <c r="J1220" s="232"/>
      <c r="K1220" s="232"/>
      <c r="L1220" s="232"/>
      <c r="M1220" s="232"/>
      <c r="N1220" s="232"/>
      <c r="O1220" s="232"/>
      <c r="P1220" s="232"/>
      <c r="Q1220" s="232"/>
      <c r="R1220" s="232"/>
      <c r="S1220" s="232"/>
      <c r="T1220" s="232"/>
      <c r="U1220" s="232"/>
      <c r="V1220" s="232"/>
      <c r="W1220" s="232"/>
      <c r="X1220" s="232"/>
      <c r="Y1220" s="232"/>
      <c r="Z1220" s="232"/>
      <c r="AA1220" s="232"/>
      <c r="AB1220" s="232"/>
      <c r="AC1220" s="232"/>
      <c r="AD1220" s="232"/>
      <c r="AE1220" s="232"/>
      <c r="AF1220" s="232"/>
      <c r="AG1220" s="232"/>
      <c r="AH1220" s="232"/>
      <c r="AI1220" s="232"/>
      <c r="AJ1220" s="232"/>
      <c r="AK1220" s="232"/>
      <c r="AL1220" s="232"/>
      <c r="AM1220" s="232"/>
      <c r="AN1220" s="232"/>
      <c r="AO1220" s="232"/>
      <c r="AP1220" s="232"/>
      <c r="AQ1220" s="232"/>
      <c r="AR1220" s="232"/>
    </row>
    <row r="1221" spans="1:44" x14ac:dyDescent="0.2">
      <c r="A1221" s="232"/>
      <c r="B1221" s="232"/>
      <c r="C1221" s="232"/>
      <c r="D1221" s="232"/>
      <c r="E1221" s="289"/>
      <c r="F1221" s="289"/>
      <c r="G1221" s="289"/>
      <c r="H1221" s="289"/>
      <c r="I1221" s="232"/>
      <c r="J1221" s="232"/>
      <c r="K1221" s="232"/>
      <c r="L1221" s="232"/>
      <c r="M1221" s="232"/>
      <c r="N1221" s="232"/>
      <c r="O1221" s="232"/>
      <c r="P1221" s="232"/>
      <c r="Q1221" s="232"/>
      <c r="R1221" s="232"/>
      <c r="S1221" s="232"/>
      <c r="T1221" s="232"/>
      <c r="U1221" s="232"/>
      <c r="V1221" s="232"/>
      <c r="W1221" s="232"/>
      <c r="X1221" s="232"/>
      <c r="Y1221" s="232"/>
      <c r="Z1221" s="232"/>
      <c r="AA1221" s="232"/>
      <c r="AB1221" s="232"/>
      <c r="AC1221" s="232"/>
      <c r="AD1221" s="232"/>
      <c r="AE1221" s="232"/>
      <c r="AF1221" s="232"/>
      <c r="AG1221" s="232"/>
      <c r="AH1221" s="232"/>
      <c r="AI1221" s="232"/>
      <c r="AJ1221" s="232"/>
      <c r="AK1221" s="232"/>
      <c r="AL1221" s="232"/>
      <c r="AM1221" s="232"/>
      <c r="AN1221" s="232"/>
      <c r="AO1221" s="232"/>
      <c r="AP1221" s="232"/>
      <c r="AQ1221" s="232"/>
      <c r="AR1221" s="232"/>
    </row>
    <row r="1222" spans="1:44" x14ac:dyDescent="0.2">
      <c r="A1222" s="232"/>
      <c r="B1222" s="232"/>
      <c r="C1222" s="232"/>
      <c r="D1222" s="232"/>
      <c r="E1222" s="289"/>
      <c r="F1222" s="289"/>
      <c r="G1222" s="289"/>
      <c r="H1222" s="289"/>
      <c r="I1222" s="232"/>
      <c r="J1222" s="232"/>
      <c r="K1222" s="232"/>
      <c r="L1222" s="232"/>
      <c r="M1222" s="232"/>
      <c r="N1222" s="232"/>
      <c r="O1222" s="232"/>
      <c r="P1222" s="232"/>
      <c r="Q1222" s="232"/>
      <c r="R1222" s="232"/>
      <c r="S1222" s="232"/>
      <c r="T1222" s="232"/>
      <c r="U1222" s="232"/>
      <c r="V1222" s="232"/>
      <c r="W1222" s="232"/>
      <c r="X1222" s="232"/>
      <c r="Y1222" s="232"/>
      <c r="Z1222" s="232"/>
      <c r="AA1222" s="232"/>
      <c r="AB1222" s="232"/>
      <c r="AC1222" s="232"/>
      <c r="AD1222" s="232"/>
      <c r="AE1222" s="232"/>
      <c r="AF1222" s="232"/>
      <c r="AG1222" s="232"/>
      <c r="AH1222" s="232"/>
      <c r="AI1222" s="232"/>
      <c r="AJ1222" s="232"/>
      <c r="AK1222" s="232"/>
      <c r="AL1222" s="232"/>
      <c r="AM1222" s="232"/>
      <c r="AN1222" s="232"/>
      <c r="AO1222" s="232"/>
      <c r="AP1222" s="232"/>
      <c r="AQ1222" s="232"/>
      <c r="AR1222" s="232"/>
    </row>
    <row r="1223" spans="1:44" x14ac:dyDescent="0.2">
      <c r="A1223" s="232"/>
      <c r="B1223" s="232"/>
      <c r="C1223" s="232"/>
      <c r="D1223" s="232"/>
      <c r="E1223" s="289"/>
      <c r="F1223" s="289"/>
      <c r="G1223" s="289"/>
      <c r="H1223" s="289"/>
      <c r="I1223" s="232"/>
      <c r="J1223" s="232"/>
      <c r="K1223" s="232"/>
      <c r="L1223" s="232"/>
      <c r="M1223" s="232"/>
      <c r="N1223" s="232"/>
      <c r="O1223" s="232"/>
      <c r="P1223" s="232"/>
      <c r="Q1223" s="232"/>
      <c r="R1223" s="232"/>
      <c r="S1223" s="232"/>
      <c r="T1223" s="232"/>
      <c r="U1223" s="232"/>
      <c r="V1223" s="232"/>
      <c r="W1223" s="232"/>
      <c r="X1223" s="232"/>
      <c r="Y1223" s="232"/>
      <c r="Z1223" s="232"/>
      <c r="AA1223" s="232"/>
      <c r="AB1223" s="232"/>
      <c r="AC1223" s="232"/>
      <c r="AD1223" s="232"/>
      <c r="AE1223" s="232"/>
      <c r="AF1223" s="232"/>
      <c r="AG1223" s="232"/>
      <c r="AH1223" s="232"/>
      <c r="AI1223" s="232"/>
      <c r="AJ1223" s="232"/>
      <c r="AK1223" s="232"/>
      <c r="AL1223" s="232"/>
      <c r="AM1223" s="232"/>
      <c r="AN1223" s="232"/>
      <c r="AO1223" s="232"/>
      <c r="AP1223" s="232"/>
      <c r="AQ1223" s="232"/>
      <c r="AR1223" s="232"/>
    </row>
    <row r="1224" spans="1:44" x14ac:dyDescent="0.2">
      <c r="A1224" s="232"/>
      <c r="B1224" s="232"/>
      <c r="C1224" s="232"/>
      <c r="D1224" s="232"/>
      <c r="E1224" s="289"/>
      <c r="F1224" s="289"/>
      <c r="G1224" s="289"/>
      <c r="H1224" s="289"/>
      <c r="I1224" s="232"/>
      <c r="J1224" s="232"/>
      <c r="K1224" s="232"/>
      <c r="L1224" s="232"/>
      <c r="M1224" s="232"/>
      <c r="N1224" s="232"/>
      <c r="O1224" s="232"/>
      <c r="P1224" s="232"/>
      <c r="Q1224" s="232"/>
      <c r="R1224" s="232"/>
      <c r="S1224" s="232"/>
      <c r="T1224" s="232"/>
      <c r="U1224" s="232"/>
      <c r="V1224" s="232"/>
      <c r="W1224" s="232"/>
      <c r="X1224" s="232"/>
      <c r="Y1224" s="232"/>
      <c r="Z1224" s="232"/>
      <c r="AA1224" s="232"/>
      <c r="AB1224" s="232"/>
      <c r="AC1224" s="232"/>
      <c r="AD1224" s="232"/>
      <c r="AE1224" s="232"/>
      <c r="AF1224" s="232"/>
      <c r="AG1224" s="232"/>
      <c r="AH1224" s="232"/>
      <c r="AI1224" s="232"/>
      <c r="AJ1224" s="232"/>
      <c r="AK1224" s="232"/>
      <c r="AL1224" s="232"/>
      <c r="AM1224" s="232"/>
      <c r="AN1224" s="232"/>
      <c r="AO1224" s="232"/>
      <c r="AP1224" s="232"/>
      <c r="AQ1224" s="232"/>
      <c r="AR1224" s="232"/>
    </row>
    <row r="1225" spans="1:44" x14ac:dyDescent="0.2">
      <c r="A1225" s="232"/>
      <c r="B1225" s="232"/>
      <c r="C1225" s="232"/>
      <c r="D1225" s="232"/>
      <c r="E1225" s="289"/>
      <c r="F1225" s="289"/>
      <c r="G1225" s="289"/>
      <c r="H1225" s="289"/>
      <c r="I1225" s="232"/>
      <c r="J1225" s="232"/>
      <c r="K1225" s="232"/>
      <c r="L1225" s="232"/>
      <c r="M1225" s="232"/>
      <c r="N1225" s="232"/>
      <c r="O1225" s="232"/>
      <c r="P1225" s="232"/>
      <c r="Q1225" s="232"/>
      <c r="R1225" s="232"/>
      <c r="S1225" s="232"/>
      <c r="T1225" s="232"/>
      <c r="U1225" s="232"/>
      <c r="V1225" s="232"/>
      <c r="W1225" s="232"/>
      <c r="X1225" s="232"/>
      <c r="Y1225" s="232"/>
      <c r="Z1225" s="232"/>
      <c r="AA1225" s="232"/>
      <c r="AB1225" s="232"/>
      <c r="AC1225" s="232"/>
      <c r="AD1225" s="232"/>
      <c r="AE1225" s="232"/>
      <c r="AF1225" s="232"/>
      <c r="AG1225" s="232"/>
      <c r="AH1225" s="232"/>
      <c r="AI1225" s="232"/>
      <c r="AJ1225" s="232"/>
      <c r="AK1225" s="232"/>
      <c r="AL1225" s="232"/>
      <c r="AM1225" s="232"/>
      <c r="AN1225" s="232"/>
      <c r="AO1225" s="232"/>
      <c r="AP1225" s="232"/>
      <c r="AQ1225" s="232"/>
      <c r="AR1225" s="232"/>
    </row>
    <row r="1226" spans="1:44" x14ac:dyDescent="0.2">
      <c r="A1226" s="232"/>
      <c r="B1226" s="232"/>
      <c r="C1226" s="232"/>
      <c r="D1226" s="232"/>
      <c r="E1226" s="289"/>
      <c r="F1226" s="289"/>
      <c r="G1226" s="289"/>
      <c r="H1226" s="289"/>
      <c r="I1226" s="232"/>
      <c r="J1226" s="232"/>
      <c r="K1226" s="232"/>
      <c r="L1226" s="232"/>
      <c r="M1226" s="232"/>
      <c r="N1226" s="232"/>
      <c r="O1226" s="232"/>
      <c r="P1226" s="232"/>
      <c r="Q1226" s="232"/>
      <c r="R1226" s="232"/>
      <c r="S1226" s="232"/>
      <c r="T1226" s="232"/>
      <c r="U1226" s="232"/>
      <c r="V1226" s="232"/>
      <c r="W1226" s="232"/>
      <c r="X1226" s="232"/>
      <c r="Y1226" s="232"/>
      <c r="Z1226" s="232"/>
      <c r="AA1226" s="232"/>
      <c r="AB1226" s="232"/>
      <c r="AC1226" s="232"/>
      <c r="AD1226" s="232"/>
      <c r="AE1226" s="232"/>
      <c r="AF1226" s="232"/>
      <c r="AG1226" s="232"/>
      <c r="AH1226" s="232"/>
      <c r="AI1226" s="232"/>
      <c r="AJ1226" s="232"/>
      <c r="AK1226" s="232"/>
      <c r="AL1226" s="232"/>
      <c r="AM1226" s="232"/>
      <c r="AN1226" s="232"/>
      <c r="AO1226" s="232"/>
      <c r="AP1226" s="232"/>
      <c r="AQ1226" s="232"/>
      <c r="AR1226" s="232"/>
    </row>
    <row r="1227" spans="1:44" x14ac:dyDescent="0.2">
      <c r="A1227" s="232"/>
      <c r="B1227" s="232"/>
      <c r="C1227" s="232"/>
      <c r="D1227" s="232"/>
      <c r="E1227" s="289"/>
      <c r="F1227" s="289"/>
      <c r="G1227" s="289"/>
      <c r="H1227" s="289"/>
      <c r="I1227" s="232"/>
      <c r="J1227" s="232"/>
      <c r="K1227" s="232"/>
      <c r="L1227" s="232"/>
      <c r="M1227" s="232"/>
      <c r="N1227" s="232"/>
      <c r="O1227" s="232"/>
      <c r="P1227" s="232"/>
      <c r="Q1227" s="232"/>
      <c r="R1227" s="232"/>
      <c r="S1227" s="232"/>
      <c r="T1227" s="232"/>
      <c r="U1227" s="232"/>
      <c r="V1227" s="232"/>
      <c r="W1227" s="232"/>
      <c r="X1227" s="232"/>
      <c r="Y1227" s="232"/>
      <c r="Z1227" s="232"/>
      <c r="AA1227" s="232"/>
      <c r="AB1227" s="232"/>
      <c r="AC1227" s="232"/>
      <c r="AD1227" s="232"/>
      <c r="AE1227" s="232"/>
      <c r="AF1227" s="232"/>
      <c r="AG1227" s="232"/>
      <c r="AH1227" s="232"/>
      <c r="AI1227" s="232"/>
      <c r="AJ1227" s="232"/>
      <c r="AK1227" s="232"/>
      <c r="AL1227" s="232"/>
      <c r="AM1227" s="232"/>
      <c r="AN1227" s="232"/>
      <c r="AO1227" s="232"/>
      <c r="AP1227" s="232"/>
      <c r="AQ1227" s="232"/>
      <c r="AR1227" s="232"/>
    </row>
    <row r="1228" spans="1:44" x14ac:dyDescent="0.2">
      <c r="A1228" s="232"/>
      <c r="B1228" s="232"/>
      <c r="C1228" s="232"/>
      <c r="D1228" s="232"/>
      <c r="E1228" s="289"/>
      <c r="F1228" s="289"/>
      <c r="G1228" s="289"/>
      <c r="H1228" s="289"/>
      <c r="I1228" s="232"/>
      <c r="J1228" s="232"/>
      <c r="K1228" s="232"/>
      <c r="L1228" s="232"/>
      <c r="M1228" s="232"/>
      <c r="N1228" s="232"/>
      <c r="O1228" s="232"/>
      <c r="P1228" s="232"/>
      <c r="Q1228" s="232"/>
      <c r="R1228" s="232"/>
      <c r="S1228" s="232"/>
      <c r="T1228" s="232"/>
      <c r="U1228" s="232"/>
      <c r="V1228" s="232"/>
      <c r="W1228" s="232"/>
      <c r="X1228" s="232"/>
      <c r="Y1228" s="232"/>
      <c r="Z1228" s="232"/>
      <c r="AA1228" s="232"/>
      <c r="AB1228" s="232"/>
      <c r="AC1228" s="232"/>
      <c r="AD1228" s="232"/>
      <c r="AE1228" s="232"/>
      <c r="AF1228" s="232"/>
      <c r="AG1228" s="232"/>
      <c r="AH1228" s="232"/>
      <c r="AI1228" s="232"/>
      <c r="AJ1228" s="232"/>
      <c r="AK1228" s="232"/>
      <c r="AL1228" s="232"/>
      <c r="AM1228" s="232"/>
      <c r="AN1228" s="232"/>
      <c r="AO1228" s="232"/>
      <c r="AP1228" s="232"/>
      <c r="AQ1228" s="232"/>
      <c r="AR1228" s="232"/>
    </row>
    <row r="1229" spans="1:44" x14ac:dyDescent="0.2">
      <c r="A1229" s="232"/>
      <c r="B1229" s="232"/>
      <c r="C1229" s="232"/>
      <c r="D1229" s="232"/>
      <c r="E1229" s="289"/>
      <c r="F1229" s="289"/>
      <c r="G1229" s="289"/>
      <c r="H1229" s="289"/>
      <c r="I1229" s="232"/>
      <c r="J1229" s="232"/>
      <c r="K1229" s="232"/>
      <c r="L1229" s="232"/>
      <c r="M1229" s="232"/>
      <c r="N1229" s="232"/>
      <c r="O1229" s="232"/>
      <c r="P1229" s="232"/>
      <c r="Q1229" s="232"/>
      <c r="R1229" s="232"/>
      <c r="S1229" s="232"/>
      <c r="T1229" s="232"/>
      <c r="U1229" s="232"/>
      <c r="V1229" s="232"/>
      <c r="W1229" s="232"/>
      <c r="X1229" s="232"/>
      <c r="Y1229" s="232"/>
      <c r="Z1229" s="232"/>
      <c r="AA1229" s="232"/>
      <c r="AB1229" s="232"/>
      <c r="AC1229" s="232"/>
      <c r="AD1229" s="232"/>
      <c r="AE1229" s="232"/>
      <c r="AF1229" s="232"/>
      <c r="AG1229" s="232"/>
      <c r="AH1229" s="232"/>
      <c r="AI1229" s="232"/>
      <c r="AJ1229" s="232"/>
      <c r="AK1229" s="232"/>
      <c r="AL1229" s="232"/>
      <c r="AM1229" s="232"/>
      <c r="AN1229" s="232"/>
      <c r="AO1229" s="232"/>
      <c r="AP1229" s="232"/>
      <c r="AQ1229" s="232"/>
      <c r="AR1229" s="232"/>
    </row>
    <row r="1230" spans="1:44" x14ac:dyDescent="0.2">
      <c r="A1230" s="232"/>
      <c r="B1230" s="232"/>
      <c r="C1230" s="232"/>
      <c r="D1230" s="232"/>
      <c r="E1230" s="289"/>
      <c r="F1230" s="289"/>
      <c r="G1230" s="289"/>
      <c r="H1230" s="289"/>
      <c r="I1230" s="232"/>
      <c r="J1230" s="232"/>
      <c r="K1230" s="232"/>
      <c r="L1230" s="232"/>
      <c r="M1230" s="232"/>
      <c r="N1230" s="232"/>
      <c r="O1230" s="232"/>
      <c r="P1230" s="232"/>
      <c r="Q1230" s="232"/>
      <c r="R1230" s="232"/>
      <c r="S1230" s="232"/>
      <c r="T1230" s="232"/>
      <c r="U1230" s="232"/>
      <c r="V1230" s="232"/>
      <c r="W1230" s="232"/>
      <c r="X1230" s="232"/>
      <c r="Y1230" s="232"/>
      <c r="Z1230" s="232"/>
      <c r="AA1230" s="232"/>
      <c r="AB1230" s="232"/>
      <c r="AC1230" s="232"/>
      <c r="AD1230" s="232"/>
      <c r="AE1230" s="232"/>
      <c r="AF1230" s="232"/>
      <c r="AG1230" s="232"/>
      <c r="AH1230" s="232"/>
      <c r="AI1230" s="232"/>
      <c r="AJ1230" s="232"/>
      <c r="AK1230" s="232"/>
      <c r="AL1230" s="232"/>
      <c r="AM1230" s="232"/>
      <c r="AN1230" s="232"/>
      <c r="AO1230" s="232"/>
      <c r="AP1230" s="232"/>
      <c r="AQ1230" s="232"/>
      <c r="AR1230" s="232"/>
    </row>
    <row r="1231" spans="1:44" x14ac:dyDescent="0.2">
      <c r="A1231" s="232"/>
      <c r="B1231" s="232"/>
      <c r="C1231" s="232"/>
      <c r="D1231" s="232"/>
      <c r="E1231" s="289"/>
      <c r="F1231" s="289"/>
      <c r="G1231" s="289"/>
      <c r="H1231" s="289"/>
      <c r="I1231" s="232"/>
      <c r="J1231" s="232"/>
      <c r="K1231" s="232"/>
      <c r="L1231" s="232"/>
      <c r="M1231" s="232"/>
      <c r="N1231" s="232"/>
      <c r="O1231" s="232"/>
      <c r="P1231" s="232"/>
      <c r="Q1231" s="232"/>
      <c r="R1231" s="232"/>
      <c r="S1231" s="232"/>
      <c r="T1231" s="232"/>
      <c r="U1231" s="232"/>
      <c r="V1231" s="232"/>
      <c r="W1231" s="232"/>
      <c r="X1231" s="232"/>
      <c r="Y1231" s="232"/>
      <c r="Z1231" s="232"/>
      <c r="AA1231" s="232"/>
      <c r="AB1231" s="232"/>
      <c r="AC1231" s="232"/>
      <c r="AD1231" s="232"/>
      <c r="AE1231" s="232"/>
      <c r="AF1231" s="232"/>
      <c r="AG1231" s="232"/>
      <c r="AH1231" s="232"/>
      <c r="AI1231" s="232"/>
      <c r="AJ1231" s="232"/>
      <c r="AK1231" s="232"/>
      <c r="AL1231" s="232"/>
      <c r="AM1231" s="232"/>
      <c r="AN1231" s="232"/>
      <c r="AO1231" s="232"/>
      <c r="AP1231" s="232"/>
      <c r="AQ1231" s="232"/>
      <c r="AR1231" s="232"/>
    </row>
    <row r="1232" spans="1:44" x14ac:dyDescent="0.2">
      <c r="A1232" s="232"/>
      <c r="B1232" s="232"/>
      <c r="C1232" s="232"/>
      <c r="D1232" s="232"/>
      <c r="E1232" s="289"/>
      <c r="F1232" s="289"/>
      <c r="G1232" s="289"/>
      <c r="H1232" s="289"/>
      <c r="I1232" s="232"/>
      <c r="J1232" s="232"/>
      <c r="K1232" s="232"/>
      <c r="L1232" s="232"/>
      <c r="M1232" s="232"/>
      <c r="N1232" s="232"/>
      <c r="O1232" s="232"/>
      <c r="P1232" s="232"/>
      <c r="Q1232" s="232"/>
      <c r="R1232" s="232"/>
      <c r="S1232" s="232"/>
      <c r="T1232" s="232"/>
      <c r="U1232" s="232"/>
      <c r="V1232" s="232"/>
      <c r="W1232" s="232"/>
      <c r="X1232" s="232"/>
      <c r="Y1232" s="232"/>
      <c r="Z1232" s="232"/>
      <c r="AA1232" s="232"/>
      <c r="AB1232" s="232"/>
      <c r="AC1232" s="232"/>
      <c r="AD1232" s="232"/>
      <c r="AE1232" s="232"/>
      <c r="AF1232" s="232"/>
      <c r="AG1232" s="232"/>
      <c r="AH1232" s="232"/>
      <c r="AI1232" s="232"/>
      <c r="AJ1232" s="232"/>
      <c r="AK1232" s="232"/>
      <c r="AL1232" s="232"/>
      <c r="AM1232" s="232"/>
      <c r="AN1232" s="232"/>
      <c r="AO1232" s="232"/>
      <c r="AP1232" s="232"/>
      <c r="AQ1232" s="232"/>
      <c r="AR1232" s="232"/>
    </row>
    <row r="1233" spans="1:44" x14ac:dyDescent="0.2">
      <c r="A1233" s="232"/>
      <c r="B1233" s="232"/>
      <c r="C1233" s="232"/>
      <c r="D1233" s="232"/>
      <c r="E1233" s="289"/>
      <c r="F1233" s="289"/>
      <c r="G1233" s="289"/>
      <c r="H1233" s="289"/>
      <c r="I1233" s="232"/>
      <c r="J1233" s="232"/>
      <c r="K1233" s="232"/>
      <c r="L1233" s="232"/>
      <c r="M1233" s="232"/>
      <c r="N1233" s="232"/>
      <c r="O1233" s="232"/>
      <c r="P1233" s="232"/>
      <c r="Q1233" s="232"/>
      <c r="R1233" s="232"/>
      <c r="S1233" s="232"/>
      <c r="T1233" s="232"/>
      <c r="U1233" s="232"/>
      <c r="V1233" s="232"/>
      <c r="W1233" s="232"/>
      <c r="X1233" s="232"/>
      <c r="Y1233" s="232"/>
      <c r="Z1233" s="232"/>
      <c r="AA1233" s="232"/>
      <c r="AB1233" s="232"/>
      <c r="AC1233" s="232"/>
      <c r="AD1233" s="232"/>
      <c r="AE1233" s="232"/>
      <c r="AF1233" s="232"/>
      <c r="AG1233" s="232"/>
      <c r="AH1233" s="232"/>
      <c r="AI1233" s="232"/>
      <c r="AJ1233" s="232"/>
      <c r="AK1233" s="232"/>
      <c r="AL1233" s="232"/>
      <c r="AM1233" s="232"/>
      <c r="AN1233" s="232"/>
      <c r="AO1233" s="232"/>
      <c r="AP1233" s="232"/>
      <c r="AQ1233" s="232"/>
      <c r="AR1233" s="232"/>
    </row>
    <row r="1234" spans="1:44" x14ac:dyDescent="0.2">
      <c r="A1234" s="232"/>
      <c r="B1234" s="232"/>
      <c r="C1234" s="232"/>
      <c r="D1234" s="232"/>
      <c r="E1234" s="289"/>
      <c r="F1234" s="289"/>
      <c r="G1234" s="289"/>
      <c r="H1234" s="289"/>
      <c r="I1234" s="232"/>
      <c r="J1234" s="232"/>
      <c r="K1234" s="232"/>
      <c r="L1234" s="232"/>
      <c r="M1234" s="232"/>
      <c r="N1234" s="232"/>
      <c r="O1234" s="232"/>
      <c r="P1234" s="232"/>
      <c r="Q1234" s="232"/>
      <c r="R1234" s="232"/>
      <c r="S1234" s="232"/>
      <c r="T1234" s="232"/>
      <c r="U1234" s="232"/>
      <c r="V1234" s="232"/>
      <c r="W1234" s="232"/>
      <c r="X1234" s="232"/>
      <c r="Y1234" s="232"/>
      <c r="Z1234" s="232"/>
      <c r="AA1234" s="232"/>
      <c r="AB1234" s="232"/>
      <c r="AC1234" s="232"/>
      <c r="AD1234" s="232"/>
      <c r="AE1234" s="232"/>
      <c r="AF1234" s="232"/>
      <c r="AG1234" s="232"/>
      <c r="AH1234" s="232"/>
      <c r="AI1234" s="232"/>
      <c r="AJ1234" s="232"/>
      <c r="AK1234" s="232"/>
      <c r="AL1234" s="232"/>
      <c r="AM1234" s="232"/>
      <c r="AN1234" s="232"/>
      <c r="AO1234" s="232"/>
      <c r="AP1234" s="232"/>
      <c r="AQ1234" s="232"/>
      <c r="AR1234" s="232"/>
    </row>
    <row r="1235" spans="1:44" x14ac:dyDescent="0.2">
      <c r="A1235" s="232"/>
      <c r="B1235" s="232"/>
      <c r="C1235" s="232"/>
      <c r="D1235" s="232"/>
      <c r="E1235" s="289"/>
      <c r="F1235" s="289"/>
      <c r="G1235" s="289"/>
      <c r="H1235" s="289"/>
      <c r="I1235" s="232"/>
      <c r="J1235" s="232"/>
      <c r="K1235" s="232"/>
      <c r="L1235" s="232"/>
      <c r="M1235" s="232"/>
      <c r="N1235" s="232"/>
      <c r="O1235" s="232"/>
      <c r="P1235" s="232"/>
      <c r="Q1235" s="232"/>
      <c r="R1235" s="232"/>
      <c r="S1235" s="232"/>
      <c r="T1235" s="232"/>
      <c r="U1235" s="232"/>
      <c r="V1235" s="232"/>
      <c r="W1235" s="232"/>
      <c r="X1235" s="232"/>
      <c r="Y1235" s="232"/>
      <c r="Z1235" s="232"/>
      <c r="AA1235" s="232"/>
      <c r="AB1235" s="232"/>
      <c r="AC1235" s="232"/>
      <c r="AD1235" s="232"/>
      <c r="AE1235" s="232"/>
      <c r="AF1235" s="232"/>
      <c r="AG1235" s="232"/>
      <c r="AH1235" s="232"/>
      <c r="AI1235" s="232"/>
      <c r="AJ1235" s="232"/>
      <c r="AK1235" s="232"/>
      <c r="AL1235" s="232"/>
      <c r="AM1235" s="232"/>
      <c r="AN1235" s="232"/>
      <c r="AO1235" s="232"/>
      <c r="AP1235" s="232"/>
      <c r="AQ1235" s="232"/>
      <c r="AR1235" s="232"/>
    </row>
    <row r="1236" spans="1:44" x14ac:dyDescent="0.2">
      <c r="A1236" s="232"/>
      <c r="B1236" s="232"/>
      <c r="C1236" s="232"/>
      <c r="D1236" s="232"/>
      <c r="E1236" s="289"/>
      <c r="F1236" s="289"/>
      <c r="G1236" s="289"/>
      <c r="H1236" s="289"/>
      <c r="I1236" s="232"/>
      <c r="J1236" s="232"/>
      <c r="K1236" s="232"/>
      <c r="L1236" s="232"/>
      <c r="M1236" s="232"/>
      <c r="N1236" s="232"/>
      <c r="O1236" s="232"/>
      <c r="P1236" s="232"/>
      <c r="Q1236" s="232"/>
      <c r="R1236" s="232"/>
      <c r="S1236" s="232"/>
      <c r="T1236" s="232"/>
      <c r="U1236" s="232"/>
      <c r="V1236" s="232"/>
      <c r="W1236" s="232"/>
      <c r="X1236" s="232"/>
      <c r="Y1236" s="232"/>
      <c r="Z1236" s="232"/>
      <c r="AA1236" s="232"/>
      <c r="AB1236" s="232"/>
      <c r="AC1236" s="232"/>
      <c r="AD1236" s="232"/>
      <c r="AE1236" s="232"/>
      <c r="AF1236" s="232"/>
      <c r="AG1236" s="232"/>
      <c r="AH1236" s="232"/>
      <c r="AI1236" s="232"/>
      <c r="AJ1236" s="232"/>
      <c r="AK1236" s="232"/>
      <c r="AL1236" s="232"/>
      <c r="AM1236" s="232"/>
      <c r="AN1236" s="232"/>
      <c r="AO1236" s="232"/>
      <c r="AP1236" s="232"/>
      <c r="AQ1236" s="232"/>
      <c r="AR1236" s="232"/>
    </row>
    <row r="1237" spans="1:44" x14ac:dyDescent="0.2">
      <c r="A1237" s="232"/>
      <c r="B1237" s="232"/>
      <c r="C1237" s="232"/>
      <c r="D1237" s="232"/>
      <c r="E1237" s="289"/>
      <c r="F1237" s="289"/>
      <c r="G1237" s="289"/>
      <c r="H1237" s="289"/>
      <c r="I1237" s="232"/>
      <c r="J1237" s="232"/>
      <c r="K1237" s="232"/>
      <c r="L1237" s="232"/>
      <c r="M1237" s="232"/>
      <c r="N1237" s="232"/>
      <c r="O1237" s="232"/>
      <c r="P1237" s="232"/>
      <c r="Q1237" s="232"/>
      <c r="R1237" s="232"/>
      <c r="S1237" s="232"/>
      <c r="T1237" s="232"/>
      <c r="U1237" s="232"/>
      <c r="V1237" s="232"/>
      <c r="W1237" s="232"/>
      <c r="X1237" s="232"/>
      <c r="Y1237" s="232"/>
      <c r="Z1237" s="232"/>
      <c r="AA1237" s="232"/>
      <c r="AB1237" s="232"/>
      <c r="AC1237" s="232"/>
      <c r="AD1237" s="232"/>
      <c r="AE1237" s="232"/>
      <c r="AF1237" s="232"/>
      <c r="AG1237" s="232"/>
      <c r="AH1237" s="232"/>
      <c r="AI1237" s="232"/>
      <c r="AJ1237" s="232"/>
      <c r="AK1237" s="232"/>
      <c r="AL1237" s="232"/>
      <c r="AM1237" s="232"/>
      <c r="AN1237" s="232"/>
      <c r="AO1237" s="232"/>
      <c r="AP1237" s="232"/>
      <c r="AQ1237" s="232"/>
      <c r="AR1237" s="232"/>
    </row>
    <row r="1238" spans="1:44" x14ac:dyDescent="0.2">
      <c r="A1238" s="232"/>
      <c r="B1238" s="232"/>
      <c r="C1238" s="232"/>
      <c r="D1238" s="232"/>
      <c r="E1238" s="289"/>
      <c r="F1238" s="289"/>
      <c r="G1238" s="289"/>
      <c r="H1238" s="289"/>
      <c r="I1238" s="232"/>
      <c r="J1238" s="232"/>
      <c r="K1238" s="232"/>
      <c r="L1238" s="232"/>
      <c r="M1238" s="232"/>
      <c r="N1238" s="232"/>
      <c r="O1238" s="232"/>
      <c r="P1238" s="232"/>
      <c r="Q1238" s="232"/>
      <c r="R1238" s="232"/>
      <c r="S1238" s="232"/>
      <c r="T1238" s="232"/>
      <c r="U1238" s="232"/>
      <c r="V1238" s="232"/>
      <c r="W1238" s="232"/>
      <c r="X1238" s="232"/>
      <c r="Y1238" s="232"/>
      <c r="Z1238" s="232"/>
      <c r="AA1238" s="232"/>
      <c r="AB1238" s="232"/>
      <c r="AC1238" s="232"/>
      <c r="AD1238" s="232"/>
      <c r="AE1238" s="232"/>
      <c r="AF1238" s="232"/>
      <c r="AG1238" s="232"/>
      <c r="AH1238" s="232"/>
      <c r="AI1238" s="232"/>
      <c r="AJ1238" s="232"/>
      <c r="AK1238" s="232"/>
      <c r="AL1238" s="232"/>
      <c r="AM1238" s="232"/>
      <c r="AN1238" s="232"/>
      <c r="AO1238" s="232"/>
      <c r="AP1238" s="232"/>
      <c r="AQ1238" s="232"/>
      <c r="AR1238" s="232"/>
    </row>
    <row r="1239" spans="1:44" x14ac:dyDescent="0.2">
      <c r="A1239" s="232"/>
      <c r="B1239" s="232"/>
      <c r="C1239" s="232"/>
      <c r="D1239" s="232"/>
      <c r="E1239" s="289"/>
      <c r="F1239" s="289"/>
      <c r="G1239" s="289"/>
      <c r="H1239" s="289"/>
      <c r="I1239" s="232"/>
      <c r="J1239" s="232"/>
      <c r="K1239" s="232"/>
      <c r="L1239" s="232"/>
      <c r="M1239" s="232"/>
      <c r="N1239" s="232"/>
      <c r="O1239" s="232"/>
      <c r="P1239" s="232"/>
      <c r="Q1239" s="232"/>
      <c r="R1239" s="232"/>
      <c r="S1239" s="232"/>
      <c r="T1239" s="232"/>
      <c r="U1239" s="232"/>
      <c r="V1239" s="232"/>
      <c r="W1239" s="232"/>
      <c r="X1239" s="232"/>
      <c r="Y1239" s="232"/>
      <c r="Z1239" s="232"/>
      <c r="AA1239" s="232"/>
      <c r="AB1239" s="232"/>
      <c r="AC1239" s="232"/>
      <c r="AD1239" s="232"/>
      <c r="AE1239" s="232"/>
      <c r="AF1239" s="232"/>
      <c r="AG1239" s="232"/>
      <c r="AH1239" s="232"/>
      <c r="AI1239" s="232"/>
      <c r="AJ1239" s="232"/>
      <c r="AK1239" s="232"/>
      <c r="AL1239" s="232"/>
      <c r="AM1239" s="232"/>
      <c r="AN1239" s="232"/>
      <c r="AO1239" s="232"/>
      <c r="AP1239" s="232"/>
      <c r="AQ1239" s="232"/>
      <c r="AR1239" s="232"/>
    </row>
    <row r="1240" spans="1:44" x14ac:dyDescent="0.2">
      <c r="A1240" s="232"/>
      <c r="B1240" s="232"/>
      <c r="C1240" s="232"/>
      <c r="D1240" s="232"/>
      <c r="E1240" s="289"/>
      <c r="F1240" s="289"/>
      <c r="G1240" s="289"/>
      <c r="H1240" s="289"/>
      <c r="I1240" s="232"/>
      <c r="J1240" s="232"/>
      <c r="K1240" s="232"/>
      <c r="L1240" s="232"/>
      <c r="M1240" s="232"/>
      <c r="N1240" s="232"/>
      <c r="O1240" s="232"/>
      <c r="P1240" s="232"/>
      <c r="Q1240" s="232"/>
      <c r="R1240" s="232"/>
      <c r="S1240" s="232"/>
      <c r="T1240" s="232"/>
      <c r="U1240" s="232"/>
      <c r="V1240" s="232"/>
      <c r="W1240" s="232"/>
      <c r="X1240" s="232"/>
      <c r="Y1240" s="232"/>
      <c r="Z1240" s="232"/>
      <c r="AA1240" s="232"/>
      <c r="AB1240" s="232"/>
      <c r="AC1240" s="232"/>
      <c r="AD1240" s="232"/>
      <c r="AE1240" s="232"/>
      <c r="AF1240" s="232"/>
      <c r="AG1240" s="232"/>
      <c r="AH1240" s="232"/>
      <c r="AI1240" s="232"/>
      <c r="AJ1240" s="232"/>
      <c r="AK1240" s="232"/>
      <c r="AL1240" s="232"/>
      <c r="AM1240" s="232"/>
      <c r="AN1240" s="232"/>
      <c r="AO1240" s="232"/>
      <c r="AP1240" s="232"/>
      <c r="AQ1240" s="232"/>
      <c r="AR1240" s="232"/>
    </row>
    <row r="1241" spans="1:44" x14ac:dyDescent="0.2">
      <c r="A1241" s="232"/>
      <c r="B1241" s="232"/>
      <c r="C1241" s="232"/>
      <c r="D1241" s="232"/>
      <c r="E1241" s="289"/>
      <c r="F1241" s="289"/>
      <c r="G1241" s="289"/>
      <c r="H1241" s="289"/>
      <c r="I1241" s="232"/>
      <c r="J1241" s="232"/>
      <c r="K1241" s="232"/>
      <c r="L1241" s="232"/>
      <c r="M1241" s="232"/>
      <c r="N1241" s="232"/>
      <c r="O1241" s="232"/>
      <c r="P1241" s="232"/>
      <c r="Q1241" s="232"/>
      <c r="R1241" s="232"/>
      <c r="S1241" s="232"/>
      <c r="T1241" s="232"/>
      <c r="U1241" s="232"/>
      <c r="V1241" s="232"/>
      <c r="W1241" s="232"/>
      <c r="X1241" s="232"/>
      <c r="Y1241" s="232"/>
      <c r="Z1241" s="232"/>
      <c r="AA1241" s="232"/>
      <c r="AB1241" s="232"/>
      <c r="AC1241" s="232"/>
      <c r="AD1241" s="232"/>
      <c r="AE1241" s="232"/>
      <c r="AF1241" s="232"/>
      <c r="AG1241" s="232"/>
      <c r="AH1241" s="232"/>
      <c r="AI1241" s="232"/>
      <c r="AJ1241" s="232"/>
      <c r="AK1241" s="232"/>
      <c r="AL1241" s="232"/>
      <c r="AM1241" s="232"/>
      <c r="AN1241" s="232"/>
      <c r="AO1241" s="232"/>
      <c r="AP1241" s="232"/>
      <c r="AQ1241" s="232"/>
      <c r="AR1241" s="232"/>
    </row>
    <row r="1242" spans="1:44" x14ac:dyDescent="0.2">
      <c r="A1242" s="232"/>
      <c r="B1242" s="232"/>
      <c r="C1242" s="232"/>
      <c r="D1242" s="232"/>
      <c r="E1242" s="289"/>
      <c r="F1242" s="289"/>
      <c r="G1242" s="289"/>
      <c r="H1242" s="289"/>
      <c r="I1242" s="232"/>
      <c r="J1242" s="232"/>
      <c r="K1242" s="232"/>
      <c r="L1242" s="232"/>
      <c r="M1242" s="232"/>
      <c r="N1242" s="232"/>
      <c r="O1242" s="232"/>
      <c r="P1242" s="232"/>
      <c r="Q1242" s="232"/>
      <c r="R1242" s="232"/>
      <c r="S1242" s="232"/>
      <c r="T1242" s="232"/>
      <c r="U1242" s="232"/>
      <c r="V1242" s="232"/>
      <c r="W1242" s="232"/>
      <c r="X1242" s="232"/>
      <c r="Y1242" s="232"/>
      <c r="Z1242" s="232"/>
      <c r="AA1242" s="232"/>
      <c r="AB1242" s="232"/>
      <c r="AC1242" s="232"/>
      <c r="AD1242" s="232"/>
      <c r="AE1242" s="232"/>
      <c r="AF1242" s="232"/>
      <c r="AG1242" s="232"/>
      <c r="AH1242" s="232"/>
      <c r="AI1242" s="232"/>
      <c r="AJ1242" s="232"/>
      <c r="AK1242" s="232"/>
      <c r="AL1242" s="232"/>
      <c r="AM1242" s="232"/>
      <c r="AN1242" s="232"/>
      <c r="AO1242" s="232"/>
      <c r="AP1242" s="232"/>
      <c r="AQ1242" s="232"/>
      <c r="AR1242" s="232"/>
    </row>
    <row r="1243" spans="1:44" x14ac:dyDescent="0.2">
      <c r="A1243" s="232"/>
      <c r="B1243" s="232"/>
      <c r="C1243" s="232"/>
      <c r="D1243" s="232"/>
      <c r="E1243" s="289"/>
      <c r="F1243" s="289"/>
      <c r="G1243" s="289"/>
      <c r="H1243" s="289"/>
      <c r="I1243" s="232"/>
      <c r="J1243" s="232"/>
      <c r="K1243" s="232"/>
      <c r="L1243" s="232"/>
      <c r="M1243" s="232"/>
      <c r="N1243" s="232"/>
      <c r="O1243" s="232"/>
      <c r="P1243" s="232"/>
      <c r="Q1243" s="232"/>
      <c r="R1243" s="232"/>
      <c r="S1243" s="232"/>
      <c r="T1243" s="232"/>
      <c r="U1243" s="232"/>
      <c r="V1243" s="232"/>
      <c r="W1243" s="232"/>
      <c r="X1243" s="232"/>
      <c r="Y1243" s="232"/>
      <c r="Z1243" s="232"/>
      <c r="AA1243" s="232"/>
      <c r="AB1243" s="232"/>
      <c r="AC1243" s="232"/>
      <c r="AD1243" s="232"/>
      <c r="AE1243" s="232"/>
      <c r="AF1243" s="232"/>
      <c r="AG1243" s="232"/>
      <c r="AH1243" s="232"/>
      <c r="AI1243" s="232"/>
      <c r="AJ1243" s="232"/>
      <c r="AK1243" s="232"/>
      <c r="AL1243" s="232"/>
      <c r="AM1243" s="232"/>
      <c r="AN1243" s="232"/>
      <c r="AO1243" s="232"/>
      <c r="AP1243" s="232"/>
      <c r="AQ1243" s="232"/>
      <c r="AR1243" s="232"/>
    </row>
    <row r="1244" spans="1:44" x14ac:dyDescent="0.2">
      <c r="A1244" s="232"/>
      <c r="B1244" s="232"/>
      <c r="C1244" s="232"/>
      <c r="D1244" s="232"/>
      <c r="E1244" s="289"/>
      <c r="F1244" s="289"/>
      <c r="G1244" s="289"/>
      <c r="H1244" s="289"/>
      <c r="I1244" s="232"/>
      <c r="J1244" s="232"/>
      <c r="K1244" s="232"/>
      <c r="L1244" s="232"/>
      <c r="M1244" s="232"/>
      <c r="N1244" s="232"/>
      <c r="O1244" s="232"/>
      <c r="P1244" s="232"/>
      <c r="Q1244" s="232"/>
      <c r="R1244" s="232"/>
      <c r="S1244" s="232"/>
      <c r="T1244" s="232"/>
      <c r="U1244" s="232"/>
      <c r="V1244" s="232"/>
      <c r="W1244" s="232"/>
      <c r="X1244" s="232"/>
      <c r="Y1244" s="232"/>
      <c r="Z1244" s="232"/>
      <c r="AA1244" s="232"/>
      <c r="AB1244" s="232"/>
      <c r="AC1244" s="232"/>
      <c r="AD1244" s="232"/>
      <c r="AE1244" s="232"/>
      <c r="AF1244" s="232"/>
      <c r="AG1244" s="232"/>
      <c r="AH1244" s="232"/>
      <c r="AI1244" s="232"/>
      <c r="AJ1244" s="232"/>
      <c r="AK1244" s="232"/>
      <c r="AL1244" s="232"/>
      <c r="AM1244" s="232"/>
      <c r="AN1244" s="232"/>
      <c r="AO1244" s="232"/>
      <c r="AP1244" s="232"/>
      <c r="AQ1244" s="232"/>
      <c r="AR1244" s="232"/>
    </row>
    <row r="1245" spans="1:44" x14ac:dyDescent="0.2">
      <c r="A1245" s="232"/>
      <c r="B1245" s="232"/>
      <c r="C1245" s="232"/>
      <c r="D1245" s="232"/>
      <c r="E1245" s="289"/>
      <c r="F1245" s="289"/>
      <c r="G1245" s="289"/>
      <c r="H1245" s="289"/>
      <c r="I1245" s="232"/>
      <c r="J1245" s="232"/>
      <c r="K1245" s="232"/>
      <c r="L1245" s="232"/>
      <c r="M1245" s="232"/>
      <c r="N1245" s="232"/>
      <c r="O1245" s="232"/>
      <c r="P1245" s="232"/>
      <c r="Q1245" s="232"/>
      <c r="R1245" s="232"/>
      <c r="S1245" s="232"/>
      <c r="T1245" s="232"/>
      <c r="U1245" s="232"/>
      <c r="V1245" s="232"/>
      <c r="W1245" s="232"/>
      <c r="X1245" s="232"/>
      <c r="Y1245" s="232"/>
      <c r="Z1245" s="232"/>
      <c r="AA1245" s="232"/>
      <c r="AB1245" s="232"/>
      <c r="AC1245" s="232"/>
      <c r="AD1245" s="232"/>
      <c r="AE1245" s="232"/>
      <c r="AF1245" s="232"/>
      <c r="AG1245" s="232"/>
      <c r="AH1245" s="232"/>
      <c r="AI1245" s="232"/>
      <c r="AJ1245" s="232"/>
      <c r="AK1245" s="232"/>
      <c r="AL1245" s="232"/>
      <c r="AM1245" s="232"/>
      <c r="AN1245" s="232"/>
      <c r="AO1245" s="232"/>
      <c r="AP1245" s="232"/>
      <c r="AQ1245" s="232"/>
      <c r="AR1245" s="232"/>
    </row>
    <row r="1246" spans="1:44" x14ac:dyDescent="0.2">
      <c r="A1246" s="232"/>
      <c r="B1246" s="232"/>
      <c r="C1246" s="232"/>
      <c r="D1246" s="232"/>
      <c r="E1246" s="289"/>
      <c r="F1246" s="289"/>
      <c r="G1246" s="289"/>
      <c r="H1246" s="289"/>
      <c r="I1246" s="232"/>
      <c r="J1246" s="232"/>
      <c r="K1246" s="232"/>
      <c r="L1246" s="232"/>
      <c r="M1246" s="232"/>
      <c r="N1246" s="232"/>
      <c r="O1246" s="232"/>
      <c r="P1246" s="232"/>
      <c r="Q1246" s="232"/>
      <c r="R1246" s="232"/>
      <c r="S1246" s="232"/>
      <c r="T1246" s="232"/>
      <c r="U1246" s="232"/>
      <c r="V1246" s="232"/>
      <c r="W1246" s="232"/>
      <c r="X1246" s="232"/>
      <c r="Y1246" s="232"/>
      <c r="Z1246" s="232"/>
      <c r="AA1246" s="232"/>
      <c r="AB1246" s="232"/>
      <c r="AC1246" s="232"/>
      <c r="AD1246" s="232"/>
      <c r="AE1246" s="232"/>
      <c r="AF1246" s="232"/>
      <c r="AG1246" s="232"/>
      <c r="AH1246" s="232"/>
      <c r="AI1246" s="232"/>
      <c r="AJ1246" s="232"/>
      <c r="AK1246" s="232"/>
      <c r="AL1246" s="232"/>
      <c r="AM1246" s="232"/>
      <c r="AN1246" s="232"/>
      <c r="AO1246" s="232"/>
      <c r="AP1246" s="232"/>
      <c r="AQ1246" s="232"/>
      <c r="AR1246" s="232"/>
    </row>
    <row r="1247" spans="1:44" x14ac:dyDescent="0.2">
      <c r="A1247" s="232"/>
      <c r="B1247" s="232"/>
      <c r="C1247" s="232"/>
      <c r="D1247" s="232"/>
      <c r="E1247" s="289"/>
      <c r="F1247" s="289"/>
      <c r="G1247" s="289"/>
      <c r="H1247" s="289"/>
      <c r="I1247" s="232"/>
      <c r="J1247" s="232"/>
      <c r="K1247" s="232"/>
      <c r="L1247" s="232"/>
      <c r="M1247" s="232"/>
      <c r="N1247" s="232"/>
      <c r="O1247" s="232"/>
      <c r="P1247" s="232"/>
      <c r="Q1247" s="232"/>
      <c r="R1247" s="232"/>
      <c r="S1247" s="232"/>
      <c r="T1247" s="232"/>
      <c r="U1247" s="232"/>
      <c r="V1247" s="232"/>
      <c r="W1247" s="232"/>
      <c r="X1247" s="232"/>
      <c r="Y1247" s="232"/>
      <c r="Z1247" s="232"/>
      <c r="AA1247" s="232"/>
      <c r="AB1247" s="232"/>
      <c r="AC1247" s="232"/>
      <c r="AD1247" s="232"/>
      <c r="AE1247" s="232"/>
      <c r="AF1247" s="232"/>
      <c r="AG1247" s="232"/>
      <c r="AH1247" s="232"/>
      <c r="AI1247" s="232"/>
      <c r="AJ1247" s="232"/>
      <c r="AK1247" s="232"/>
      <c r="AL1247" s="232"/>
      <c r="AM1247" s="232"/>
      <c r="AN1247" s="232"/>
      <c r="AO1247" s="232"/>
      <c r="AP1247" s="232"/>
      <c r="AQ1247" s="232"/>
      <c r="AR1247" s="232"/>
    </row>
    <row r="1248" spans="1:44" x14ac:dyDescent="0.2">
      <c r="A1248" s="232"/>
      <c r="B1248" s="232"/>
      <c r="C1248" s="232"/>
      <c r="D1248" s="232"/>
      <c r="E1248" s="289"/>
      <c r="F1248" s="289"/>
      <c r="G1248" s="289"/>
      <c r="H1248" s="289"/>
      <c r="I1248" s="232"/>
      <c r="J1248" s="232"/>
      <c r="K1248" s="232"/>
      <c r="L1248" s="232"/>
      <c r="M1248" s="232"/>
      <c r="N1248" s="232"/>
      <c r="O1248" s="232"/>
      <c r="P1248" s="232"/>
      <c r="Q1248" s="232"/>
      <c r="R1248" s="232"/>
      <c r="S1248" s="232"/>
      <c r="T1248" s="232"/>
      <c r="U1248" s="232"/>
      <c r="V1248" s="232"/>
      <c r="W1248" s="232"/>
      <c r="X1248" s="232"/>
      <c r="Y1248" s="232"/>
      <c r="Z1248" s="232"/>
      <c r="AA1248" s="232"/>
      <c r="AB1248" s="232"/>
      <c r="AC1248" s="232"/>
      <c r="AD1248" s="232"/>
      <c r="AE1248" s="232"/>
      <c r="AF1248" s="232"/>
      <c r="AG1248" s="232"/>
      <c r="AH1248" s="232"/>
      <c r="AI1248" s="232"/>
      <c r="AJ1248" s="232"/>
      <c r="AK1248" s="232"/>
      <c r="AL1248" s="232"/>
      <c r="AM1248" s="232"/>
      <c r="AN1248" s="232"/>
      <c r="AO1248" s="232"/>
      <c r="AP1248" s="232"/>
      <c r="AQ1248" s="232"/>
      <c r="AR1248" s="232"/>
    </row>
    <row r="1249" spans="1:44" x14ac:dyDescent="0.2">
      <c r="A1249" s="232"/>
      <c r="B1249" s="232"/>
      <c r="C1249" s="232"/>
      <c r="D1249" s="232"/>
      <c r="E1249" s="289"/>
      <c r="F1249" s="289"/>
      <c r="G1249" s="289"/>
      <c r="H1249" s="289"/>
      <c r="I1249" s="232"/>
      <c r="J1249" s="232"/>
      <c r="K1249" s="232"/>
      <c r="L1249" s="232"/>
      <c r="M1249" s="232"/>
      <c r="N1249" s="232"/>
      <c r="O1249" s="232"/>
      <c r="P1249" s="232"/>
      <c r="Q1249" s="232"/>
      <c r="R1249" s="232"/>
      <c r="S1249" s="232"/>
      <c r="T1249" s="232"/>
      <c r="U1249" s="232"/>
      <c r="V1249" s="232"/>
      <c r="W1249" s="232"/>
      <c r="X1249" s="232"/>
      <c r="Y1249" s="232"/>
      <c r="Z1249" s="232"/>
      <c r="AA1249" s="232"/>
      <c r="AB1249" s="232"/>
      <c r="AC1249" s="232"/>
      <c r="AD1249" s="232"/>
      <c r="AE1249" s="232"/>
      <c r="AF1249" s="232"/>
      <c r="AG1249" s="232"/>
      <c r="AH1249" s="232"/>
      <c r="AI1249" s="232"/>
      <c r="AJ1249" s="232"/>
      <c r="AK1249" s="232"/>
      <c r="AL1249" s="232"/>
      <c r="AM1249" s="232"/>
      <c r="AN1249" s="232"/>
      <c r="AO1249" s="232"/>
      <c r="AP1249" s="232"/>
      <c r="AQ1249" s="232"/>
      <c r="AR1249" s="232"/>
    </row>
    <row r="1250" spans="1:44" x14ac:dyDescent="0.2">
      <c r="A1250" s="232"/>
      <c r="B1250" s="232"/>
      <c r="C1250" s="232"/>
      <c r="D1250" s="232"/>
      <c r="E1250" s="289"/>
      <c r="F1250" s="289"/>
      <c r="G1250" s="289"/>
      <c r="H1250" s="289"/>
      <c r="I1250" s="232"/>
      <c r="J1250" s="232"/>
      <c r="K1250" s="232"/>
      <c r="L1250" s="232"/>
      <c r="M1250" s="232"/>
      <c r="N1250" s="232"/>
      <c r="O1250" s="232"/>
      <c r="P1250" s="232"/>
      <c r="Q1250" s="232"/>
      <c r="R1250" s="232"/>
      <c r="S1250" s="232"/>
      <c r="T1250" s="232"/>
      <c r="U1250" s="232"/>
      <c r="V1250" s="232"/>
      <c r="W1250" s="232"/>
      <c r="X1250" s="232"/>
      <c r="Y1250" s="232"/>
      <c r="Z1250" s="232"/>
      <c r="AA1250" s="232"/>
      <c r="AB1250" s="232"/>
      <c r="AC1250" s="232"/>
      <c r="AD1250" s="232"/>
      <c r="AE1250" s="232"/>
      <c r="AF1250" s="232"/>
      <c r="AG1250" s="232"/>
      <c r="AH1250" s="232"/>
      <c r="AI1250" s="232"/>
      <c r="AJ1250" s="232"/>
      <c r="AK1250" s="232"/>
      <c r="AL1250" s="232"/>
      <c r="AM1250" s="232"/>
      <c r="AN1250" s="232"/>
      <c r="AO1250" s="232"/>
      <c r="AP1250" s="232"/>
      <c r="AQ1250" s="232"/>
      <c r="AR1250" s="232"/>
    </row>
    <row r="1251" spans="1:44" x14ac:dyDescent="0.2">
      <c r="A1251" s="232"/>
      <c r="B1251" s="232"/>
      <c r="C1251" s="232"/>
      <c r="D1251" s="232"/>
      <c r="E1251" s="289"/>
      <c r="F1251" s="289"/>
      <c r="G1251" s="289"/>
      <c r="H1251" s="289"/>
      <c r="I1251" s="232"/>
      <c r="J1251" s="232"/>
      <c r="K1251" s="232"/>
      <c r="L1251" s="232"/>
      <c r="M1251" s="232"/>
      <c r="N1251" s="232"/>
      <c r="O1251" s="232"/>
      <c r="P1251" s="232"/>
      <c r="Q1251" s="232"/>
      <c r="R1251" s="232"/>
      <c r="S1251" s="232"/>
      <c r="T1251" s="232"/>
      <c r="U1251" s="232"/>
      <c r="V1251" s="232"/>
      <c r="W1251" s="232"/>
      <c r="X1251" s="232"/>
      <c r="Y1251" s="232"/>
      <c r="Z1251" s="232"/>
      <c r="AA1251" s="232"/>
      <c r="AB1251" s="232"/>
      <c r="AC1251" s="232"/>
      <c r="AD1251" s="232"/>
      <c r="AE1251" s="232"/>
      <c r="AF1251" s="232"/>
      <c r="AG1251" s="232"/>
      <c r="AH1251" s="232"/>
      <c r="AI1251" s="232"/>
      <c r="AJ1251" s="232"/>
      <c r="AK1251" s="232"/>
      <c r="AL1251" s="232"/>
      <c r="AM1251" s="232"/>
      <c r="AN1251" s="232"/>
      <c r="AO1251" s="232"/>
      <c r="AP1251" s="232"/>
      <c r="AQ1251" s="232"/>
      <c r="AR1251" s="232"/>
    </row>
    <row r="1252" spans="1:44" x14ac:dyDescent="0.2">
      <c r="A1252" s="232"/>
      <c r="B1252" s="232"/>
      <c r="C1252" s="232"/>
      <c r="D1252" s="232"/>
      <c r="E1252" s="289"/>
      <c r="F1252" s="289"/>
      <c r="G1252" s="289"/>
      <c r="H1252" s="289"/>
      <c r="I1252" s="232"/>
      <c r="J1252" s="232"/>
      <c r="K1252" s="232"/>
      <c r="L1252" s="232"/>
      <c r="M1252" s="232"/>
      <c r="N1252" s="232"/>
      <c r="O1252" s="232"/>
      <c r="P1252" s="232"/>
      <c r="Q1252" s="232"/>
      <c r="R1252" s="232"/>
      <c r="S1252" s="232"/>
      <c r="T1252" s="232"/>
      <c r="U1252" s="232"/>
      <c r="V1252" s="232"/>
      <c r="W1252" s="232"/>
      <c r="X1252" s="232"/>
      <c r="Y1252" s="232"/>
      <c r="Z1252" s="232"/>
      <c r="AA1252" s="232"/>
      <c r="AB1252" s="232"/>
      <c r="AC1252" s="232"/>
      <c r="AD1252" s="232"/>
      <c r="AE1252" s="232"/>
      <c r="AF1252" s="232"/>
      <c r="AG1252" s="232"/>
      <c r="AH1252" s="232"/>
      <c r="AI1252" s="232"/>
      <c r="AJ1252" s="232"/>
      <c r="AK1252" s="232"/>
      <c r="AL1252" s="232"/>
      <c r="AM1252" s="232"/>
      <c r="AN1252" s="232"/>
      <c r="AO1252" s="232"/>
      <c r="AP1252" s="232"/>
      <c r="AQ1252" s="232"/>
      <c r="AR1252" s="232"/>
    </row>
    <row r="1253" spans="1:44" x14ac:dyDescent="0.2">
      <c r="A1253" s="232"/>
      <c r="B1253" s="232"/>
      <c r="C1253" s="232"/>
      <c r="D1253" s="232"/>
      <c r="E1253" s="289"/>
      <c r="F1253" s="289"/>
      <c r="G1253" s="289"/>
      <c r="H1253" s="289"/>
      <c r="I1253" s="232"/>
      <c r="J1253" s="232"/>
      <c r="K1253" s="232"/>
      <c r="L1253" s="232"/>
      <c r="M1253" s="232"/>
      <c r="N1253" s="232"/>
      <c r="O1253" s="232"/>
      <c r="P1253" s="232"/>
      <c r="Q1253" s="232"/>
      <c r="R1253" s="232"/>
      <c r="S1253" s="232"/>
      <c r="T1253" s="232"/>
      <c r="U1253" s="232"/>
      <c r="V1253" s="232"/>
      <c r="W1253" s="232"/>
      <c r="X1253" s="232"/>
      <c r="Y1253" s="232"/>
      <c r="Z1253" s="232"/>
      <c r="AA1253" s="232"/>
      <c r="AB1253" s="232"/>
      <c r="AC1253" s="232"/>
      <c r="AD1253" s="232"/>
      <c r="AE1253" s="232"/>
      <c r="AF1253" s="232"/>
      <c r="AG1253" s="232"/>
      <c r="AH1253" s="232"/>
      <c r="AI1253" s="232"/>
      <c r="AJ1253" s="232"/>
      <c r="AK1253" s="232"/>
      <c r="AL1253" s="232"/>
      <c r="AM1253" s="232"/>
      <c r="AN1253" s="232"/>
      <c r="AO1253" s="232"/>
      <c r="AP1253" s="232"/>
      <c r="AQ1253" s="232"/>
      <c r="AR1253" s="232"/>
    </row>
    <row r="1254" spans="1:44" x14ac:dyDescent="0.2">
      <c r="A1254" s="232"/>
      <c r="B1254" s="232"/>
      <c r="C1254" s="232"/>
      <c r="D1254" s="232"/>
      <c r="E1254" s="289"/>
      <c r="F1254" s="289"/>
      <c r="G1254" s="289"/>
      <c r="H1254" s="289"/>
      <c r="I1254" s="232"/>
      <c r="J1254" s="232"/>
      <c r="K1254" s="232"/>
      <c r="L1254" s="232"/>
      <c r="M1254" s="232"/>
      <c r="N1254" s="232"/>
      <c r="O1254" s="232"/>
      <c r="P1254" s="232"/>
      <c r="Q1254" s="232"/>
      <c r="R1254" s="232"/>
      <c r="S1254" s="232"/>
      <c r="T1254" s="232"/>
      <c r="U1254" s="232"/>
      <c r="V1254" s="232"/>
      <c r="W1254" s="232"/>
      <c r="X1254" s="232"/>
      <c r="Y1254" s="232"/>
      <c r="Z1254" s="232"/>
      <c r="AA1254" s="232"/>
      <c r="AB1254" s="232"/>
      <c r="AC1254" s="232"/>
      <c r="AD1254" s="232"/>
      <c r="AE1254" s="232"/>
      <c r="AF1254" s="232"/>
      <c r="AG1254" s="232"/>
      <c r="AH1254" s="232"/>
      <c r="AI1254" s="232"/>
      <c r="AJ1254" s="232"/>
      <c r="AK1254" s="232"/>
      <c r="AL1254" s="232"/>
      <c r="AM1254" s="232"/>
      <c r="AN1254" s="232"/>
      <c r="AO1254" s="232"/>
      <c r="AP1254" s="232"/>
      <c r="AQ1254" s="232"/>
      <c r="AR1254" s="232"/>
    </row>
    <row r="1255" spans="1:44" x14ac:dyDescent="0.2">
      <c r="A1255" s="232"/>
      <c r="B1255" s="232"/>
      <c r="C1255" s="232"/>
      <c r="D1255" s="232"/>
      <c r="E1255" s="289"/>
      <c r="F1255" s="289"/>
      <c r="G1255" s="289"/>
      <c r="H1255" s="289"/>
      <c r="I1255" s="232"/>
      <c r="J1255" s="232"/>
      <c r="K1255" s="232"/>
      <c r="L1255" s="232"/>
      <c r="M1255" s="232"/>
      <c r="N1255" s="232"/>
      <c r="O1255" s="232"/>
      <c r="P1255" s="232"/>
      <c r="Q1255" s="232"/>
      <c r="R1255" s="232"/>
      <c r="S1255" s="232"/>
      <c r="T1255" s="232"/>
      <c r="U1255" s="232"/>
      <c r="V1255" s="232"/>
      <c r="W1255" s="232"/>
      <c r="X1255" s="232"/>
      <c r="Y1255" s="232"/>
      <c r="Z1255" s="232"/>
      <c r="AA1255" s="232"/>
      <c r="AB1255" s="232"/>
      <c r="AC1255" s="232"/>
      <c r="AD1255" s="232"/>
      <c r="AE1255" s="232"/>
      <c r="AF1255" s="232"/>
      <c r="AG1255" s="232"/>
      <c r="AH1255" s="232"/>
      <c r="AI1255" s="232"/>
      <c r="AJ1255" s="232"/>
      <c r="AK1255" s="232"/>
      <c r="AL1255" s="232"/>
      <c r="AM1255" s="232"/>
      <c r="AN1255" s="232"/>
      <c r="AO1255" s="232"/>
      <c r="AP1255" s="232"/>
      <c r="AQ1255" s="232"/>
      <c r="AR1255" s="232"/>
    </row>
    <row r="1256" spans="1:44" x14ac:dyDescent="0.2">
      <c r="A1256" s="232"/>
      <c r="B1256" s="232"/>
      <c r="C1256" s="232"/>
      <c r="D1256" s="232"/>
      <c r="E1256" s="289"/>
      <c r="F1256" s="289"/>
      <c r="G1256" s="289"/>
      <c r="H1256" s="289"/>
      <c r="I1256" s="232"/>
      <c r="J1256" s="232"/>
      <c r="K1256" s="232"/>
      <c r="L1256" s="232"/>
      <c r="M1256" s="232"/>
      <c r="N1256" s="232"/>
      <c r="O1256" s="232"/>
      <c r="P1256" s="232"/>
      <c r="Q1256" s="232"/>
      <c r="R1256" s="232"/>
      <c r="S1256" s="232"/>
      <c r="T1256" s="232"/>
      <c r="U1256" s="232"/>
      <c r="V1256" s="232"/>
      <c r="W1256" s="232"/>
      <c r="X1256" s="232"/>
      <c r="Y1256" s="232"/>
      <c r="Z1256" s="232"/>
      <c r="AA1256" s="232"/>
      <c r="AB1256" s="232"/>
      <c r="AC1256" s="232"/>
      <c r="AD1256" s="232"/>
      <c r="AE1256" s="232"/>
      <c r="AF1256" s="232"/>
      <c r="AG1256" s="232"/>
      <c r="AH1256" s="232"/>
      <c r="AI1256" s="232"/>
      <c r="AJ1256" s="232"/>
      <c r="AK1256" s="232"/>
      <c r="AL1256" s="232"/>
      <c r="AM1256" s="232"/>
      <c r="AN1256" s="232"/>
      <c r="AO1256" s="232"/>
      <c r="AP1256" s="232"/>
      <c r="AQ1256" s="232"/>
      <c r="AR1256" s="232"/>
    </row>
    <row r="1257" spans="1:44" x14ac:dyDescent="0.2">
      <c r="A1257" s="232"/>
      <c r="B1257" s="232"/>
      <c r="C1257" s="232"/>
      <c r="D1257" s="232"/>
      <c r="E1257" s="289"/>
      <c r="F1257" s="289"/>
      <c r="G1257" s="289"/>
      <c r="H1257" s="289"/>
      <c r="I1257" s="232"/>
      <c r="J1257" s="232"/>
      <c r="K1257" s="232"/>
      <c r="L1257" s="232"/>
      <c r="M1257" s="232"/>
      <c r="N1257" s="232"/>
      <c r="O1257" s="232"/>
      <c r="P1257" s="232"/>
      <c r="Q1257" s="232"/>
      <c r="R1257" s="232"/>
      <c r="S1257" s="232"/>
      <c r="T1257" s="232"/>
      <c r="U1257" s="232"/>
      <c r="V1257" s="232"/>
      <c r="W1257" s="232"/>
      <c r="X1257" s="232"/>
      <c r="Y1257" s="232"/>
      <c r="Z1257" s="232"/>
      <c r="AA1257" s="232"/>
      <c r="AB1257" s="232"/>
      <c r="AC1257" s="232"/>
      <c r="AD1257" s="232"/>
      <c r="AE1257" s="232"/>
      <c r="AF1257" s="232"/>
      <c r="AG1257" s="232"/>
      <c r="AH1257" s="232"/>
      <c r="AI1257" s="232"/>
      <c r="AJ1257" s="232"/>
      <c r="AK1257" s="232"/>
      <c r="AL1257" s="232"/>
      <c r="AM1257" s="232"/>
      <c r="AN1257" s="232"/>
      <c r="AO1257" s="232"/>
      <c r="AP1257" s="232"/>
      <c r="AQ1257" s="232"/>
      <c r="AR1257" s="232"/>
    </row>
    <row r="1258" spans="1:44" x14ac:dyDescent="0.2">
      <c r="A1258" s="232"/>
      <c r="B1258" s="232"/>
      <c r="C1258" s="232"/>
      <c r="D1258" s="232"/>
      <c r="E1258" s="289"/>
      <c r="F1258" s="289"/>
      <c r="G1258" s="289"/>
      <c r="H1258" s="289"/>
      <c r="I1258" s="232"/>
      <c r="J1258" s="232"/>
      <c r="K1258" s="232"/>
      <c r="L1258" s="232"/>
      <c r="M1258" s="232"/>
      <c r="N1258" s="232"/>
      <c r="O1258" s="232"/>
      <c r="P1258" s="232"/>
      <c r="Q1258" s="232"/>
      <c r="R1258" s="232"/>
      <c r="S1258" s="232"/>
      <c r="T1258" s="232"/>
      <c r="U1258" s="232"/>
      <c r="V1258" s="232"/>
      <c r="W1258" s="232"/>
      <c r="X1258" s="232"/>
      <c r="Y1258" s="232"/>
      <c r="Z1258" s="232"/>
      <c r="AA1258" s="232"/>
      <c r="AB1258" s="232"/>
      <c r="AC1258" s="232"/>
      <c r="AD1258" s="232"/>
      <c r="AE1258" s="232"/>
      <c r="AF1258" s="232"/>
      <c r="AG1258" s="232"/>
      <c r="AH1258" s="232"/>
      <c r="AI1258" s="232"/>
      <c r="AJ1258" s="232"/>
      <c r="AK1258" s="232"/>
      <c r="AL1258" s="232"/>
      <c r="AM1258" s="232"/>
      <c r="AN1258" s="232"/>
      <c r="AO1258" s="232"/>
      <c r="AP1258" s="232"/>
      <c r="AQ1258" s="232"/>
      <c r="AR1258" s="232"/>
    </row>
    <row r="1259" spans="1:44" x14ac:dyDescent="0.2">
      <c r="A1259" s="232"/>
      <c r="B1259" s="232"/>
      <c r="C1259" s="232"/>
      <c r="D1259" s="232"/>
      <c r="E1259" s="289"/>
      <c r="F1259" s="289"/>
      <c r="G1259" s="289"/>
      <c r="H1259" s="289"/>
      <c r="I1259" s="232"/>
      <c r="J1259" s="232"/>
      <c r="K1259" s="232"/>
      <c r="L1259" s="232"/>
      <c r="M1259" s="232"/>
      <c r="N1259" s="232"/>
      <c r="O1259" s="232"/>
      <c r="P1259" s="232"/>
      <c r="Q1259" s="232"/>
      <c r="R1259" s="232"/>
      <c r="S1259" s="232"/>
      <c r="T1259" s="232"/>
      <c r="U1259" s="232"/>
      <c r="V1259" s="232"/>
      <c r="W1259" s="232"/>
      <c r="X1259" s="232"/>
      <c r="Y1259" s="232"/>
      <c r="Z1259" s="232"/>
      <c r="AA1259" s="232"/>
      <c r="AB1259" s="232"/>
      <c r="AC1259" s="232"/>
      <c r="AD1259" s="232"/>
      <c r="AE1259" s="232"/>
      <c r="AF1259" s="232"/>
      <c r="AG1259" s="232"/>
      <c r="AH1259" s="232"/>
      <c r="AI1259" s="232"/>
      <c r="AJ1259" s="232"/>
      <c r="AK1259" s="232"/>
      <c r="AL1259" s="232"/>
      <c r="AM1259" s="232"/>
      <c r="AN1259" s="232"/>
      <c r="AO1259" s="232"/>
      <c r="AP1259" s="232"/>
      <c r="AQ1259" s="232"/>
      <c r="AR1259" s="232"/>
    </row>
    <row r="1260" spans="1:44" x14ac:dyDescent="0.2">
      <c r="A1260" s="232"/>
      <c r="B1260" s="232"/>
      <c r="C1260" s="232"/>
      <c r="D1260" s="232"/>
      <c r="E1260" s="289"/>
      <c r="F1260" s="289"/>
      <c r="G1260" s="289"/>
      <c r="H1260" s="289"/>
      <c r="I1260" s="232"/>
      <c r="J1260" s="232"/>
      <c r="K1260" s="232"/>
      <c r="L1260" s="232"/>
      <c r="M1260" s="232"/>
      <c r="N1260" s="232"/>
      <c r="O1260" s="232"/>
      <c r="P1260" s="232"/>
      <c r="Q1260" s="232"/>
      <c r="R1260" s="232"/>
      <c r="S1260" s="232"/>
      <c r="T1260" s="232"/>
      <c r="U1260" s="232"/>
      <c r="V1260" s="232"/>
      <c r="W1260" s="232"/>
      <c r="X1260" s="232"/>
      <c r="Y1260" s="232"/>
      <c r="Z1260" s="232"/>
      <c r="AA1260" s="232"/>
      <c r="AB1260" s="232"/>
      <c r="AC1260" s="232"/>
      <c r="AD1260" s="232"/>
      <c r="AE1260" s="232"/>
      <c r="AF1260" s="232"/>
      <c r="AG1260" s="232"/>
      <c r="AH1260" s="232"/>
      <c r="AI1260" s="232"/>
      <c r="AJ1260" s="232"/>
      <c r="AK1260" s="232"/>
      <c r="AL1260" s="232"/>
      <c r="AM1260" s="232"/>
      <c r="AN1260" s="232"/>
      <c r="AO1260" s="232"/>
      <c r="AP1260" s="232"/>
      <c r="AQ1260" s="232"/>
      <c r="AR1260" s="232"/>
    </row>
    <row r="1261" spans="1:44" x14ac:dyDescent="0.2">
      <c r="A1261" s="232"/>
      <c r="B1261" s="232"/>
      <c r="C1261" s="232"/>
      <c r="D1261" s="232"/>
      <c r="E1261" s="289"/>
      <c r="F1261" s="289"/>
      <c r="G1261" s="289"/>
      <c r="H1261" s="289"/>
      <c r="I1261" s="232"/>
      <c r="J1261" s="232"/>
      <c r="K1261" s="232"/>
      <c r="L1261" s="232"/>
      <c r="M1261" s="232"/>
      <c r="N1261" s="232"/>
      <c r="O1261" s="232"/>
      <c r="P1261" s="232"/>
      <c r="Q1261" s="232"/>
      <c r="R1261" s="232"/>
      <c r="S1261" s="232"/>
      <c r="T1261" s="232"/>
      <c r="U1261" s="232"/>
      <c r="V1261" s="232"/>
      <c r="W1261" s="232"/>
      <c r="X1261" s="232"/>
      <c r="Y1261" s="232"/>
      <c r="Z1261" s="232"/>
      <c r="AA1261" s="232"/>
      <c r="AB1261" s="232"/>
      <c r="AC1261" s="232"/>
      <c r="AD1261" s="232"/>
      <c r="AE1261" s="232"/>
      <c r="AF1261" s="232"/>
      <c r="AG1261" s="232"/>
      <c r="AH1261" s="232"/>
      <c r="AI1261" s="232"/>
      <c r="AJ1261" s="232"/>
      <c r="AK1261" s="232"/>
      <c r="AL1261" s="232"/>
      <c r="AM1261" s="232"/>
      <c r="AN1261" s="232"/>
      <c r="AO1261" s="232"/>
      <c r="AP1261" s="232"/>
      <c r="AQ1261" s="232"/>
      <c r="AR1261" s="232"/>
    </row>
    <row r="1262" spans="1:44" x14ac:dyDescent="0.2">
      <c r="A1262" s="232"/>
      <c r="B1262" s="232"/>
      <c r="C1262" s="232"/>
      <c r="D1262" s="232"/>
      <c r="E1262" s="289"/>
      <c r="F1262" s="289"/>
      <c r="G1262" s="289"/>
      <c r="H1262" s="289"/>
      <c r="I1262" s="232"/>
      <c r="J1262" s="232"/>
      <c r="K1262" s="232"/>
      <c r="L1262" s="232"/>
      <c r="M1262" s="232"/>
      <c r="N1262" s="232"/>
      <c r="O1262" s="232"/>
      <c r="P1262" s="232"/>
      <c r="Q1262" s="232"/>
      <c r="R1262" s="232"/>
      <c r="S1262" s="232"/>
      <c r="T1262" s="232"/>
      <c r="U1262" s="232"/>
      <c r="V1262" s="232"/>
      <c r="W1262" s="232"/>
      <c r="X1262" s="232"/>
      <c r="Y1262" s="232"/>
      <c r="Z1262" s="232"/>
      <c r="AA1262" s="232"/>
      <c r="AB1262" s="232"/>
      <c r="AC1262" s="232"/>
      <c r="AD1262" s="232"/>
      <c r="AE1262" s="232"/>
      <c r="AF1262" s="232"/>
      <c r="AG1262" s="232"/>
      <c r="AH1262" s="232"/>
      <c r="AI1262" s="232"/>
      <c r="AJ1262" s="232"/>
      <c r="AK1262" s="232"/>
      <c r="AL1262" s="232"/>
      <c r="AM1262" s="232"/>
      <c r="AN1262" s="232"/>
      <c r="AO1262" s="232"/>
      <c r="AP1262" s="232"/>
      <c r="AQ1262" s="232"/>
      <c r="AR1262" s="232"/>
    </row>
    <row r="1263" spans="1:44" x14ac:dyDescent="0.2">
      <c r="A1263" s="232"/>
      <c r="B1263" s="232"/>
      <c r="C1263" s="232"/>
      <c r="D1263" s="232"/>
      <c r="E1263" s="289"/>
      <c r="F1263" s="289"/>
      <c r="G1263" s="289"/>
      <c r="H1263" s="289"/>
      <c r="I1263" s="232"/>
      <c r="J1263" s="232"/>
      <c r="K1263" s="232"/>
      <c r="L1263" s="232"/>
      <c r="M1263" s="232"/>
      <c r="N1263" s="232"/>
      <c r="O1263" s="232"/>
      <c r="P1263" s="232"/>
      <c r="Q1263" s="232"/>
      <c r="R1263" s="232"/>
      <c r="S1263" s="232"/>
      <c r="T1263" s="232"/>
      <c r="U1263" s="232"/>
      <c r="V1263" s="232"/>
      <c r="W1263" s="232"/>
      <c r="X1263" s="232"/>
      <c r="Y1263" s="232"/>
      <c r="Z1263" s="232"/>
      <c r="AA1263" s="232"/>
      <c r="AB1263" s="232"/>
      <c r="AC1263" s="232"/>
      <c r="AD1263" s="232"/>
      <c r="AE1263" s="232"/>
      <c r="AF1263" s="232"/>
      <c r="AG1263" s="232"/>
      <c r="AH1263" s="232"/>
      <c r="AI1263" s="232"/>
      <c r="AJ1263" s="232"/>
      <c r="AK1263" s="232"/>
      <c r="AL1263" s="232"/>
      <c r="AM1263" s="232"/>
      <c r="AN1263" s="232"/>
      <c r="AO1263" s="232"/>
      <c r="AP1263" s="232"/>
      <c r="AQ1263" s="232"/>
      <c r="AR1263" s="232"/>
    </row>
    <row r="1264" spans="1:44" x14ac:dyDescent="0.2">
      <c r="A1264" s="232"/>
      <c r="B1264" s="232"/>
      <c r="C1264" s="232"/>
      <c r="D1264" s="232"/>
      <c r="E1264" s="289"/>
      <c r="F1264" s="289"/>
      <c r="G1264" s="289"/>
      <c r="H1264" s="289"/>
      <c r="I1264" s="232"/>
      <c r="J1264" s="232"/>
      <c r="K1264" s="232"/>
      <c r="L1264" s="232"/>
      <c r="M1264" s="232"/>
      <c r="N1264" s="232"/>
      <c r="O1264" s="232"/>
      <c r="P1264" s="232"/>
      <c r="Q1264" s="232"/>
      <c r="R1264" s="232"/>
      <c r="S1264" s="232"/>
      <c r="T1264" s="232"/>
      <c r="U1264" s="232"/>
      <c r="V1264" s="232"/>
      <c r="W1264" s="232"/>
      <c r="X1264" s="232"/>
      <c r="Y1264" s="232"/>
      <c r="Z1264" s="232"/>
      <c r="AA1264" s="232"/>
      <c r="AB1264" s="232"/>
      <c r="AC1264" s="232"/>
      <c r="AD1264" s="232"/>
      <c r="AE1264" s="232"/>
      <c r="AF1264" s="232"/>
      <c r="AG1264" s="232"/>
      <c r="AH1264" s="232"/>
      <c r="AI1264" s="232"/>
      <c r="AJ1264" s="232"/>
      <c r="AK1264" s="232"/>
      <c r="AL1264" s="232"/>
      <c r="AM1264" s="232"/>
      <c r="AN1264" s="232"/>
      <c r="AO1264" s="232"/>
      <c r="AP1264" s="232"/>
      <c r="AQ1264" s="232"/>
      <c r="AR1264" s="232"/>
    </row>
    <row r="1265" spans="1:44" x14ac:dyDescent="0.2">
      <c r="A1265" s="232"/>
      <c r="B1265" s="232"/>
      <c r="C1265" s="232"/>
      <c r="D1265" s="232"/>
      <c r="E1265" s="289"/>
      <c r="F1265" s="289"/>
      <c r="G1265" s="289"/>
      <c r="H1265" s="289"/>
      <c r="I1265" s="232"/>
      <c r="J1265" s="232"/>
      <c r="K1265" s="232"/>
      <c r="L1265" s="232"/>
      <c r="M1265" s="232"/>
      <c r="N1265" s="232"/>
      <c r="O1265" s="232"/>
      <c r="P1265" s="232"/>
      <c r="Q1265" s="232"/>
      <c r="R1265" s="232"/>
      <c r="S1265" s="232"/>
      <c r="T1265" s="232"/>
      <c r="U1265" s="232"/>
      <c r="V1265" s="232"/>
      <c r="W1265" s="232"/>
      <c r="X1265" s="232"/>
      <c r="Y1265" s="232"/>
      <c r="Z1265" s="232"/>
      <c r="AA1265" s="232"/>
      <c r="AB1265" s="232"/>
      <c r="AC1265" s="232"/>
      <c r="AD1265" s="232"/>
      <c r="AE1265" s="232"/>
      <c r="AF1265" s="232"/>
      <c r="AG1265" s="232"/>
      <c r="AH1265" s="232"/>
      <c r="AI1265" s="232"/>
      <c r="AJ1265" s="232"/>
      <c r="AK1265" s="232"/>
      <c r="AL1265" s="232"/>
      <c r="AM1265" s="232"/>
      <c r="AN1265" s="232"/>
      <c r="AO1265" s="232"/>
      <c r="AP1265" s="232"/>
      <c r="AQ1265" s="232"/>
      <c r="AR1265" s="232"/>
    </row>
    <row r="1266" spans="1:44" x14ac:dyDescent="0.2">
      <c r="A1266" s="232"/>
      <c r="B1266" s="232"/>
      <c r="C1266" s="232"/>
      <c r="D1266" s="232"/>
      <c r="E1266" s="289"/>
      <c r="F1266" s="289"/>
      <c r="G1266" s="289"/>
      <c r="H1266" s="289"/>
      <c r="I1266" s="232"/>
      <c r="J1266" s="232"/>
      <c r="K1266" s="232"/>
      <c r="L1266" s="232"/>
      <c r="M1266" s="232"/>
      <c r="N1266" s="232"/>
      <c r="O1266" s="232"/>
      <c r="P1266" s="232"/>
      <c r="Q1266" s="232"/>
      <c r="R1266" s="232"/>
      <c r="S1266" s="232"/>
      <c r="T1266" s="232"/>
      <c r="U1266" s="232"/>
      <c r="V1266" s="232"/>
      <c r="W1266" s="232"/>
      <c r="X1266" s="232"/>
      <c r="Y1266" s="232"/>
      <c r="Z1266" s="232"/>
      <c r="AA1266" s="232"/>
      <c r="AB1266" s="232"/>
      <c r="AC1266" s="232"/>
      <c r="AD1266" s="232"/>
      <c r="AE1266" s="232"/>
      <c r="AF1266" s="232"/>
      <c r="AG1266" s="232"/>
      <c r="AH1266" s="232"/>
      <c r="AI1266" s="232"/>
      <c r="AJ1266" s="232"/>
      <c r="AK1266" s="232"/>
      <c r="AL1266" s="232"/>
      <c r="AM1266" s="232"/>
      <c r="AN1266" s="232"/>
      <c r="AO1266" s="232"/>
      <c r="AP1266" s="232"/>
      <c r="AQ1266" s="232"/>
      <c r="AR1266" s="232"/>
    </row>
    <row r="1267" spans="1:44" x14ac:dyDescent="0.2">
      <c r="A1267" s="232"/>
      <c r="B1267" s="232"/>
      <c r="C1267" s="232"/>
      <c r="D1267" s="232"/>
      <c r="E1267" s="289"/>
      <c r="F1267" s="289"/>
      <c r="G1267" s="289"/>
      <c r="H1267" s="289"/>
      <c r="I1267" s="232"/>
      <c r="J1267" s="232"/>
      <c r="K1267" s="232"/>
      <c r="L1267" s="232"/>
      <c r="M1267" s="232"/>
      <c r="N1267" s="232"/>
      <c r="O1267" s="232"/>
      <c r="P1267" s="232"/>
      <c r="Q1267" s="232"/>
      <c r="R1267" s="232"/>
      <c r="S1267" s="232"/>
      <c r="T1267" s="232"/>
      <c r="U1267" s="232"/>
      <c r="V1267" s="232"/>
      <c r="W1267" s="232"/>
      <c r="X1267" s="232"/>
      <c r="Y1267" s="232"/>
      <c r="Z1267" s="232"/>
      <c r="AA1267" s="232"/>
      <c r="AB1267" s="232"/>
      <c r="AC1267" s="232"/>
      <c r="AD1267" s="232"/>
      <c r="AE1267" s="232"/>
      <c r="AF1267" s="232"/>
      <c r="AG1267" s="232"/>
      <c r="AH1267" s="232"/>
      <c r="AI1267" s="232"/>
      <c r="AJ1267" s="232"/>
      <c r="AK1267" s="232"/>
      <c r="AL1267" s="232"/>
      <c r="AM1267" s="232"/>
      <c r="AN1267" s="232"/>
      <c r="AO1267" s="232"/>
      <c r="AP1267" s="232"/>
      <c r="AQ1267" s="232"/>
      <c r="AR1267" s="232"/>
    </row>
    <row r="1268" spans="1:44" x14ac:dyDescent="0.2">
      <c r="A1268" s="232"/>
      <c r="B1268" s="232"/>
      <c r="C1268" s="232"/>
      <c r="D1268" s="232"/>
      <c r="E1268" s="289"/>
      <c r="F1268" s="289"/>
      <c r="G1268" s="289"/>
      <c r="H1268" s="289"/>
      <c r="I1268" s="232"/>
      <c r="J1268" s="232"/>
      <c r="K1268" s="232"/>
      <c r="L1268" s="232"/>
      <c r="M1268" s="232"/>
      <c r="N1268" s="232"/>
      <c r="O1268" s="232"/>
      <c r="P1268" s="232"/>
      <c r="Q1268" s="232"/>
      <c r="R1268" s="232"/>
      <c r="S1268" s="232"/>
      <c r="T1268" s="232"/>
      <c r="U1268" s="232"/>
      <c r="V1268" s="232"/>
      <c r="W1268" s="232"/>
      <c r="X1268" s="232"/>
      <c r="Y1268" s="232"/>
      <c r="Z1268" s="232"/>
      <c r="AA1268" s="232"/>
      <c r="AB1268" s="232"/>
      <c r="AC1268" s="232"/>
      <c r="AD1268" s="232"/>
      <c r="AE1268" s="232"/>
      <c r="AF1268" s="232"/>
      <c r="AG1268" s="232"/>
      <c r="AH1268" s="232"/>
      <c r="AI1268" s="232"/>
      <c r="AJ1268" s="232"/>
      <c r="AK1268" s="232"/>
      <c r="AL1268" s="232"/>
      <c r="AM1268" s="232"/>
      <c r="AN1268" s="232"/>
      <c r="AO1268" s="232"/>
      <c r="AP1268" s="232"/>
      <c r="AQ1268" s="232"/>
      <c r="AR1268" s="232"/>
    </row>
    <row r="1269" spans="1:44" x14ac:dyDescent="0.2">
      <c r="A1269" s="232"/>
      <c r="B1269" s="232"/>
      <c r="C1269" s="232"/>
      <c r="D1269" s="232"/>
      <c r="E1269" s="289"/>
      <c r="F1269" s="289"/>
      <c r="G1269" s="289"/>
      <c r="H1269" s="289"/>
      <c r="I1269" s="232"/>
      <c r="J1269" s="232"/>
      <c r="K1269" s="232"/>
      <c r="L1269" s="232"/>
      <c r="M1269" s="232"/>
      <c r="N1269" s="232"/>
      <c r="O1269" s="232"/>
      <c r="P1269" s="232"/>
      <c r="Q1269" s="232"/>
      <c r="R1269" s="232"/>
      <c r="S1269" s="232"/>
      <c r="T1269" s="232"/>
      <c r="U1269" s="232"/>
      <c r="V1269" s="232"/>
      <c r="W1269" s="232"/>
      <c r="X1269" s="232"/>
      <c r="Y1269" s="232"/>
      <c r="Z1269" s="232"/>
      <c r="AA1269" s="232"/>
      <c r="AB1269" s="232"/>
      <c r="AC1269" s="232"/>
      <c r="AD1269" s="232"/>
      <c r="AE1269" s="232"/>
      <c r="AF1269" s="232"/>
      <c r="AG1269" s="232"/>
      <c r="AH1269" s="232"/>
      <c r="AI1269" s="232"/>
      <c r="AJ1269" s="232"/>
      <c r="AK1269" s="232"/>
      <c r="AL1269" s="232"/>
      <c r="AM1269" s="232"/>
      <c r="AN1269" s="232"/>
      <c r="AO1269" s="232"/>
      <c r="AP1269" s="232"/>
      <c r="AQ1269" s="232"/>
      <c r="AR1269" s="232"/>
    </row>
    <row r="1270" spans="1:44" x14ac:dyDescent="0.2">
      <c r="A1270" s="232"/>
      <c r="B1270" s="232"/>
      <c r="C1270" s="232"/>
      <c r="D1270" s="232"/>
      <c r="E1270" s="289"/>
      <c r="F1270" s="289"/>
      <c r="G1270" s="289"/>
      <c r="H1270" s="289"/>
      <c r="I1270" s="232"/>
      <c r="J1270" s="232"/>
      <c r="K1270" s="232"/>
      <c r="L1270" s="232"/>
      <c r="M1270" s="232"/>
      <c r="N1270" s="232"/>
      <c r="O1270" s="232"/>
      <c r="P1270" s="232"/>
      <c r="Q1270" s="232"/>
      <c r="R1270" s="232"/>
      <c r="S1270" s="232"/>
      <c r="T1270" s="232"/>
      <c r="U1270" s="232"/>
      <c r="V1270" s="232"/>
      <c r="W1270" s="232"/>
      <c r="X1270" s="232"/>
      <c r="Y1270" s="232"/>
      <c r="Z1270" s="232"/>
      <c r="AA1270" s="232"/>
      <c r="AB1270" s="232"/>
      <c r="AC1270" s="232"/>
      <c r="AD1270" s="232"/>
      <c r="AE1270" s="232"/>
      <c r="AF1270" s="232"/>
      <c r="AG1270" s="232"/>
      <c r="AH1270" s="232"/>
      <c r="AI1270" s="232"/>
      <c r="AJ1270" s="232"/>
      <c r="AK1270" s="232"/>
      <c r="AL1270" s="232"/>
      <c r="AM1270" s="232"/>
      <c r="AN1270" s="232"/>
      <c r="AO1270" s="232"/>
      <c r="AP1270" s="232"/>
      <c r="AQ1270" s="232"/>
      <c r="AR1270" s="232"/>
    </row>
    <row r="1271" spans="1:44" x14ac:dyDescent="0.2">
      <c r="A1271" s="232"/>
      <c r="B1271" s="232"/>
      <c r="C1271" s="232"/>
      <c r="D1271" s="232"/>
      <c r="E1271" s="289"/>
      <c r="F1271" s="289"/>
      <c r="G1271" s="289"/>
      <c r="H1271" s="289"/>
      <c r="I1271" s="232"/>
      <c r="J1271" s="232"/>
      <c r="K1271" s="232"/>
      <c r="L1271" s="232"/>
      <c r="M1271" s="232"/>
      <c r="N1271" s="232"/>
      <c r="O1271" s="232"/>
      <c r="P1271" s="232"/>
      <c r="Q1271" s="232"/>
      <c r="R1271" s="232"/>
      <c r="S1271" s="232"/>
      <c r="T1271" s="232"/>
      <c r="U1271" s="232"/>
      <c r="V1271" s="232"/>
      <c r="W1271" s="232"/>
      <c r="X1271" s="232"/>
      <c r="Y1271" s="232"/>
      <c r="Z1271" s="232"/>
      <c r="AA1271" s="232"/>
      <c r="AB1271" s="232"/>
      <c r="AC1271" s="232"/>
      <c r="AD1271" s="232"/>
      <c r="AE1271" s="232"/>
      <c r="AF1271" s="232"/>
      <c r="AG1271" s="232"/>
      <c r="AH1271" s="232"/>
      <c r="AI1271" s="232"/>
      <c r="AJ1271" s="232"/>
      <c r="AK1271" s="232"/>
      <c r="AL1271" s="232"/>
      <c r="AM1271" s="232"/>
      <c r="AN1271" s="232"/>
      <c r="AO1271" s="232"/>
      <c r="AP1271" s="232"/>
      <c r="AQ1271" s="232"/>
      <c r="AR1271" s="232"/>
    </row>
    <row r="1272" spans="1:44" x14ac:dyDescent="0.2">
      <c r="A1272" s="232"/>
      <c r="B1272" s="232"/>
      <c r="C1272" s="232"/>
      <c r="D1272" s="232"/>
      <c r="E1272" s="289"/>
      <c r="F1272" s="289"/>
      <c r="G1272" s="289"/>
      <c r="H1272" s="289"/>
      <c r="I1272" s="232"/>
      <c r="J1272" s="232"/>
      <c r="K1272" s="232"/>
      <c r="L1272" s="232"/>
      <c r="M1272" s="232"/>
      <c r="N1272" s="232"/>
      <c r="O1272" s="232"/>
      <c r="P1272" s="232"/>
      <c r="Q1272" s="232"/>
      <c r="R1272" s="232"/>
      <c r="S1272" s="232"/>
      <c r="T1272" s="232"/>
      <c r="U1272" s="232"/>
      <c r="V1272" s="232"/>
      <c r="W1272" s="232"/>
      <c r="X1272" s="232"/>
      <c r="Y1272" s="232"/>
      <c r="Z1272" s="232"/>
      <c r="AA1272" s="232"/>
      <c r="AB1272" s="232"/>
      <c r="AC1272" s="232"/>
      <c r="AD1272" s="232"/>
      <c r="AE1272" s="232"/>
      <c r="AF1272" s="232"/>
      <c r="AG1272" s="232"/>
      <c r="AH1272" s="232"/>
      <c r="AI1272" s="232"/>
      <c r="AJ1272" s="232"/>
      <c r="AK1272" s="232"/>
      <c r="AL1272" s="232"/>
      <c r="AM1272" s="232"/>
      <c r="AN1272" s="232"/>
      <c r="AO1272" s="232"/>
      <c r="AP1272" s="232"/>
      <c r="AQ1272" s="232"/>
      <c r="AR1272" s="232"/>
    </row>
    <row r="1273" spans="1:44" x14ac:dyDescent="0.2">
      <c r="A1273" s="232"/>
      <c r="B1273" s="232"/>
      <c r="C1273" s="232"/>
      <c r="D1273" s="232"/>
      <c r="E1273" s="289"/>
      <c r="F1273" s="289"/>
      <c r="G1273" s="289"/>
      <c r="H1273" s="289"/>
      <c r="I1273" s="232"/>
      <c r="J1273" s="232"/>
      <c r="K1273" s="232"/>
      <c r="L1273" s="232"/>
      <c r="M1273" s="232"/>
      <c r="N1273" s="232"/>
      <c r="O1273" s="232"/>
      <c r="P1273" s="232"/>
      <c r="Q1273" s="232"/>
      <c r="R1273" s="232"/>
      <c r="S1273" s="232"/>
      <c r="T1273" s="232"/>
      <c r="U1273" s="232"/>
      <c r="V1273" s="232"/>
      <c r="W1273" s="232"/>
      <c r="X1273" s="232"/>
      <c r="Y1273" s="232"/>
      <c r="Z1273" s="232"/>
      <c r="AA1273" s="232"/>
      <c r="AB1273" s="232"/>
      <c r="AC1273" s="232"/>
      <c r="AD1273" s="232"/>
      <c r="AE1273" s="232"/>
      <c r="AF1273" s="232"/>
      <c r="AG1273" s="232"/>
      <c r="AH1273" s="232"/>
      <c r="AI1273" s="232"/>
      <c r="AJ1273" s="232"/>
      <c r="AK1273" s="232"/>
      <c r="AL1273" s="232"/>
      <c r="AM1273" s="232"/>
      <c r="AN1273" s="232"/>
      <c r="AO1273" s="232"/>
      <c r="AP1273" s="232"/>
      <c r="AQ1273" s="232"/>
      <c r="AR1273" s="232"/>
    </row>
    <row r="1274" spans="1:44" x14ac:dyDescent="0.2">
      <c r="A1274" s="232"/>
      <c r="B1274" s="232"/>
      <c r="C1274" s="232"/>
      <c r="D1274" s="232"/>
      <c r="E1274" s="289"/>
      <c r="F1274" s="289"/>
      <c r="G1274" s="289"/>
      <c r="H1274" s="289"/>
      <c r="I1274" s="232"/>
      <c r="J1274" s="232"/>
      <c r="K1274" s="232"/>
      <c r="L1274" s="232"/>
      <c r="M1274" s="232"/>
      <c r="N1274" s="232"/>
      <c r="O1274" s="232"/>
      <c r="P1274" s="232"/>
      <c r="Q1274" s="232"/>
      <c r="R1274" s="232"/>
      <c r="S1274" s="232"/>
      <c r="T1274" s="232"/>
      <c r="U1274" s="232"/>
      <c r="V1274" s="232"/>
      <c r="W1274" s="232"/>
      <c r="X1274" s="232"/>
      <c r="Y1274" s="232"/>
      <c r="Z1274" s="232"/>
      <c r="AA1274" s="232"/>
      <c r="AB1274" s="232"/>
      <c r="AC1274" s="232"/>
      <c r="AD1274" s="232"/>
      <c r="AE1274" s="232"/>
      <c r="AF1274" s="232"/>
      <c r="AG1274" s="232"/>
      <c r="AH1274" s="232"/>
      <c r="AI1274" s="232"/>
      <c r="AJ1274" s="232"/>
      <c r="AK1274" s="232"/>
      <c r="AL1274" s="232"/>
      <c r="AM1274" s="232"/>
      <c r="AN1274" s="232"/>
      <c r="AO1274" s="232"/>
      <c r="AP1274" s="232"/>
      <c r="AQ1274" s="232"/>
      <c r="AR1274" s="232"/>
    </row>
    <row r="1275" spans="1:44" x14ac:dyDescent="0.2">
      <c r="A1275" s="232"/>
      <c r="B1275" s="232"/>
      <c r="C1275" s="232"/>
      <c r="D1275" s="232"/>
      <c r="E1275" s="289"/>
      <c r="F1275" s="289"/>
      <c r="G1275" s="289"/>
      <c r="H1275" s="289"/>
      <c r="I1275" s="232"/>
      <c r="J1275" s="232"/>
      <c r="K1275" s="232"/>
      <c r="L1275" s="232"/>
      <c r="M1275" s="232"/>
      <c r="N1275" s="232"/>
      <c r="O1275" s="232"/>
      <c r="P1275" s="232"/>
      <c r="Q1275" s="232"/>
      <c r="R1275" s="232"/>
      <c r="S1275" s="232"/>
      <c r="T1275" s="232"/>
      <c r="U1275" s="232"/>
      <c r="V1275" s="232"/>
      <c r="W1275" s="232"/>
      <c r="X1275" s="232"/>
      <c r="Y1275" s="232"/>
      <c r="Z1275" s="232"/>
      <c r="AA1275" s="232"/>
      <c r="AB1275" s="232"/>
      <c r="AC1275" s="232"/>
      <c r="AD1275" s="232"/>
      <c r="AE1275" s="232"/>
      <c r="AF1275" s="232"/>
      <c r="AG1275" s="232"/>
      <c r="AH1275" s="232"/>
      <c r="AI1275" s="232"/>
      <c r="AJ1275" s="232"/>
      <c r="AK1275" s="232"/>
      <c r="AL1275" s="232"/>
      <c r="AM1275" s="232"/>
      <c r="AN1275" s="232"/>
      <c r="AO1275" s="232"/>
      <c r="AP1275" s="232"/>
      <c r="AQ1275" s="232"/>
      <c r="AR1275" s="232"/>
    </row>
    <row r="1276" spans="1:44" x14ac:dyDescent="0.2">
      <c r="A1276" s="232"/>
      <c r="B1276" s="232"/>
      <c r="C1276" s="232"/>
      <c r="D1276" s="232"/>
      <c r="E1276" s="289"/>
      <c r="F1276" s="289"/>
      <c r="G1276" s="289"/>
      <c r="H1276" s="289"/>
      <c r="I1276" s="232"/>
      <c r="J1276" s="232"/>
      <c r="K1276" s="232"/>
      <c r="L1276" s="232"/>
      <c r="M1276" s="232"/>
      <c r="N1276" s="232"/>
      <c r="O1276" s="232"/>
      <c r="P1276" s="232"/>
      <c r="Q1276" s="232"/>
      <c r="R1276" s="232"/>
      <c r="S1276" s="232"/>
      <c r="T1276" s="232"/>
      <c r="U1276" s="232"/>
      <c r="V1276" s="232"/>
      <c r="W1276" s="232"/>
      <c r="X1276" s="232"/>
      <c r="Y1276" s="232"/>
      <c r="Z1276" s="232"/>
      <c r="AA1276" s="232"/>
      <c r="AB1276" s="232"/>
      <c r="AC1276" s="232"/>
      <c r="AD1276" s="232"/>
      <c r="AE1276" s="232"/>
      <c r="AF1276" s="232"/>
      <c r="AG1276" s="232"/>
      <c r="AH1276" s="232"/>
      <c r="AI1276" s="232"/>
      <c r="AJ1276" s="232"/>
      <c r="AK1276" s="232"/>
      <c r="AL1276" s="232"/>
      <c r="AM1276" s="232"/>
      <c r="AN1276" s="232"/>
      <c r="AO1276" s="232"/>
      <c r="AP1276" s="232"/>
      <c r="AQ1276" s="232"/>
      <c r="AR1276" s="232"/>
    </row>
    <row r="1277" spans="1:44" x14ac:dyDescent="0.2">
      <c r="A1277" s="232"/>
      <c r="B1277" s="232"/>
      <c r="C1277" s="232"/>
      <c r="D1277" s="232"/>
      <c r="E1277" s="289"/>
      <c r="F1277" s="289"/>
      <c r="G1277" s="289"/>
      <c r="H1277" s="289"/>
      <c r="I1277" s="232"/>
      <c r="J1277" s="232"/>
      <c r="K1277" s="232"/>
      <c r="L1277" s="232"/>
      <c r="M1277" s="232"/>
      <c r="N1277" s="232"/>
      <c r="O1277" s="232"/>
      <c r="P1277" s="232"/>
      <c r="Q1277" s="232"/>
      <c r="R1277" s="232"/>
      <c r="S1277" s="232"/>
      <c r="T1277" s="232"/>
      <c r="U1277" s="232"/>
      <c r="V1277" s="232"/>
      <c r="W1277" s="232"/>
      <c r="X1277" s="232"/>
      <c r="Y1277" s="232"/>
      <c r="Z1277" s="232"/>
      <c r="AA1277" s="232"/>
      <c r="AB1277" s="232"/>
      <c r="AC1277" s="232"/>
      <c r="AD1277" s="232"/>
      <c r="AE1277" s="232"/>
      <c r="AF1277" s="232"/>
      <c r="AG1277" s="232"/>
      <c r="AH1277" s="232"/>
      <c r="AI1277" s="232"/>
      <c r="AJ1277" s="232"/>
      <c r="AK1277" s="232"/>
      <c r="AL1277" s="232"/>
      <c r="AM1277" s="232"/>
      <c r="AN1277" s="232"/>
      <c r="AO1277" s="232"/>
      <c r="AP1277" s="232"/>
      <c r="AQ1277" s="232"/>
      <c r="AR1277" s="232"/>
    </row>
    <row r="1278" spans="1:44" x14ac:dyDescent="0.2">
      <c r="A1278" s="232"/>
      <c r="B1278" s="232"/>
      <c r="C1278" s="232"/>
      <c r="D1278" s="232"/>
      <c r="E1278" s="289"/>
      <c r="F1278" s="289"/>
      <c r="G1278" s="289"/>
      <c r="H1278" s="289"/>
      <c r="I1278" s="232"/>
      <c r="J1278" s="232"/>
      <c r="K1278" s="232"/>
      <c r="L1278" s="232"/>
      <c r="M1278" s="232"/>
      <c r="N1278" s="232"/>
      <c r="O1278" s="232"/>
      <c r="P1278" s="232"/>
      <c r="Q1278" s="232"/>
      <c r="R1278" s="232"/>
      <c r="S1278" s="232"/>
      <c r="T1278" s="232"/>
      <c r="U1278" s="232"/>
      <c r="V1278" s="232"/>
      <c r="W1278" s="232"/>
      <c r="X1278" s="232"/>
      <c r="Y1278" s="232"/>
      <c r="Z1278" s="232"/>
      <c r="AA1278" s="232"/>
      <c r="AB1278" s="232"/>
      <c r="AC1278" s="232"/>
      <c r="AD1278" s="232"/>
      <c r="AE1278" s="232"/>
      <c r="AF1278" s="232"/>
      <c r="AG1278" s="232"/>
      <c r="AH1278" s="232"/>
      <c r="AI1278" s="232"/>
      <c r="AJ1278" s="232"/>
      <c r="AK1278" s="232"/>
      <c r="AL1278" s="232"/>
      <c r="AM1278" s="232"/>
      <c r="AN1278" s="232"/>
      <c r="AO1278" s="232"/>
      <c r="AP1278" s="232"/>
      <c r="AQ1278" s="232"/>
      <c r="AR1278" s="232"/>
    </row>
    <row r="1279" spans="1:44" x14ac:dyDescent="0.2">
      <c r="A1279" s="232"/>
      <c r="B1279" s="232"/>
      <c r="C1279" s="232"/>
      <c r="D1279" s="232"/>
      <c r="E1279" s="289"/>
      <c r="F1279" s="289"/>
      <c r="G1279" s="289"/>
      <c r="H1279" s="289"/>
      <c r="I1279" s="232"/>
      <c r="J1279" s="232"/>
      <c r="K1279" s="232"/>
      <c r="L1279" s="232"/>
      <c r="M1279" s="232"/>
      <c r="N1279" s="232"/>
      <c r="O1279" s="232"/>
      <c r="P1279" s="232"/>
      <c r="Q1279" s="232"/>
      <c r="R1279" s="232"/>
      <c r="S1279" s="232"/>
      <c r="T1279" s="232"/>
      <c r="U1279" s="232"/>
      <c r="V1279" s="232"/>
      <c r="W1279" s="232"/>
      <c r="X1279" s="232"/>
      <c r="Y1279" s="232"/>
      <c r="Z1279" s="232"/>
      <c r="AA1279" s="232"/>
      <c r="AB1279" s="232"/>
      <c r="AC1279" s="232"/>
      <c r="AD1279" s="232"/>
      <c r="AE1279" s="232"/>
      <c r="AF1279" s="232"/>
      <c r="AG1279" s="232"/>
      <c r="AH1279" s="232"/>
      <c r="AI1279" s="232"/>
      <c r="AJ1279" s="232"/>
      <c r="AK1279" s="232"/>
      <c r="AL1279" s="232"/>
      <c r="AM1279" s="232"/>
      <c r="AN1279" s="232"/>
      <c r="AO1279" s="232"/>
      <c r="AP1279" s="232"/>
      <c r="AQ1279" s="232"/>
      <c r="AR1279" s="232"/>
    </row>
    <row r="1280" spans="1:44" x14ac:dyDescent="0.2">
      <c r="A1280" s="232"/>
      <c r="B1280" s="232"/>
      <c r="C1280" s="232"/>
      <c r="D1280" s="232"/>
      <c r="E1280" s="289"/>
      <c r="F1280" s="289"/>
      <c r="G1280" s="289"/>
      <c r="H1280" s="289"/>
      <c r="I1280" s="232"/>
      <c r="J1280" s="232"/>
      <c r="K1280" s="232"/>
      <c r="L1280" s="232"/>
      <c r="M1280" s="232"/>
      <c r="N1280" s="232"/>
      <c r="O1280" s="232"/>
      <c r="P1280" s="232"/>
      <c r="Q1280" s="232"/>
      <c r="R1280" s="232"/>
      <c r="S1280" s="232"/>
      <c r="T1280" s="232"/>
      <c r="U1280" s="232"/>
      <c r="V1280" s="232"/>
      <c r="W1280" s="232"/>
      <c r="X1280" s="232"/>
      <c r="Y1280" s="232"/>
      <c r="Z1280" s="232"/>
      <c r="AA1280" s="232"/>
      <c r="AB1280" s="232"/>
      <c r="AC1280" s="232"/>
      <c r="AD1280" s="232"/>
      <c r="AE1280" s="232"/>
      <c r="AF1280" s="232"/>
      <c r="AG1280" s="232"/>
      <c r="AH1280" s="232"/>
      <c r="AI1280" s="232"/>
      <c r="AJ1280" s="232"/>
      <c r="AK1280" s="232"/>
      <c r="AL1280" s="232"/>
      <c r="AM1280" s="232"/>
      <c r="AN1280" s="232"/>
      <c r="AO1280" s="232"/>
      <c r="AP1280" s="232"/>
      <c r="AQ1280" s="232"/>
      <c r="AR1280" s="232"/>
    </row>
    <row r="1281" spans="1:44" x14ac:dyDescent="0.2">
      <c r="A1281" s="232"/>
      <c r="B1281" s="232"/>
      <c r="C1281" s="232"/>
      <c r="D1281" s="232"/>
      <c r="E1281" s="289"/>
      <c r="F1281" s="289"/>
      <c r="G1281" s="289"/>
      <c r="H1281" s="289"/>
      <c r="I1281" s="232"/>
      <c r="J1281" s="232"/>
      <c r="K1281" s="232"/>
      <c r="L1281" s="232"/>
      <c r="M1281" s="232"/>
      <c r="N1281" s="232"/>
      <c r="O1281" s="232"/>
      <c r="P1281" s="232"/>
      <c r="Q1281" s="232"/>
      <c r="R1281" s="232"/>
      <c r="S1281" s="232"/>
      <c r="T1281" s="232"/>
      <c r="U1281" s="232"/>
      <c r="V1281" s="232"/>
      <c r="W1281" s="232"/>
      <c r="X1281" s="232"/>
      <c r="Y1281" s="232"/>
      <c r="Z1281" s="232"/>
      <c r="AA1281" s="232"/>
      <c r="AB1281" s="232"/>
      <c r="AC1281" s="232"/>
      <c r="AD1281" s="232"/>
      <c r="AE1281" s="232"/>
      <c r="AF1281" s="232"/>
      <c r="AG1281" s="232"/>
      <c r="AH1281" s="232"/>
      <c r="AI1281" s="232"/>
      <c r="AJ1281" s="232"/>
      <c r="AK1281" s="232"/>
      <c r="AL1281" s="232"/>
      <c r="AM1281" s="232"/>
      <c r="AN1281" s="232"/>
      <c r="AO1281" s="232"/>
      <c r="AP1281" s="232"/>
      <c r="AQ1281" s="232"/>
      <c r="AR1281" s="232"/>
    </row>
    <row r="1282" spans="1:44" x14ac:dyDescent="0.2">
      <c r="A1282" s="232"/>
      <c r="B1282" s="232"/>
      <c r="C1282" s="232"/>
      <c r="D1282" s="232"/>
      <c r="E1282" s="289"/>
      <c r="F1282" s="289"/>
      <c r="G1282" s="289"/>
      <c r="H1282" s="289"/>
      <c r="I1282" s="232"/>
      <c r="J1282" s="232"/>
      <c r="K1282" s="232"/>
      <c r="L1282" s="232"/>
      <c r="M1282" s="232"/>
      <c r="N1282" s="232"/>
      <c r="O1282" s="232"/>
      <c r="P1282" s="232"/>
      <c r="Q1282" s="232"/>
      <c r="R1282" s="232"/>
      <c r="S1282" s="232"/>
      <c r="T1282" s="232"/>
      <c r="U1282" s="232"/>
      <c r="V1282" s="232"/>
      <c r="W1282" s="232"/>
      <c r="X1282" s="232"/>
      <c r="Y1282" s="232"/>
      <c r="Z1282" s="232"/>
      <c r="AA1282" s="232"/>
      <c r="AB1282" s="232"/>
      <c r="AC1282" s="232"/>
      <c r="AD1282" s="232"/>
      <c r="AE1282" s="232"/>
      <c r="AF1282" s="232"/>
      <c r="AG1282" s="232"/>
      <c r="AH1282" s="232"/>
      <c r="AI1282" s="232"/>
      <c r="AJ1282" s="232"/>
      <c r="AK1282" s="232"/>
      <c r="AL1282" s="232"/>
      <c r="AM1282" s="232"/>
      <c r="AN1282" s="232"/>
      <c r="AO1282" s="232"/>
      <c r="AP1282" s="232"/>
      <c r="AQ1282" s="232"/>
      <c r="AR1282" s="232"/>
    </row>
    <row r="1283" spans="1:44" x14ac:dyDescent="0.2">
      <c r="A1283" s="232"/>
      <c r="B1283" s="232"/>
      <c r="C1283" s="232"/>
      <c r="D1283" s="232"/>
      <c r="E1283" s="289"/>
      <c r="F1283" s="289"/>
      <c r="G1283" s="289"/>
      <c r="H1283" s="289"/>
      <c r="I1283" s="232"/>
      <c r="J1283" s="232"/>
      <c r="K1283" s="232"/>
      <c r="L1283" s="232"/>
      <c r="M1283" s="232"/>
      <c r="N1283" s="232"/>
      <c r="O1283" s="232"/>
      <c r="P1283" s="232"/>
      <c r="Q1283" s="232"/>
      <c r="R1283" s="232"/>
      <c r="S1283" s="232"/>
      <c r="T1283" s="232"/>
      <c r="U1283" s="232"/>
      <c r="V1283" s="232"/>
      <c r="W1283" s="232"/>
      <c r="X1283" s="232"/>
      <c r="Y1283" s="232"/>
      <c r="Z1283" s="232"/>
      <c r="AA1283" s="232"/>
      <c r="AB1283" s="232"/>
      <c r="AC1283" s="232"/>
      <c r="AD1283" s="232"/>
      <c r="AE1283" s="232"/>
      <c r="AF1283" s="232"/>
      <c r="AG1283" s="232"/>
      <c r="AH1283" s="232"/>
      <c r="AI1283" s="232"/>
      <c r="AJ1283" s="232"/>
      <c r="AK1283" s="232"/>
      <c r="AL1283" s="232"/>
      <c r="AM1283" s="232"/>
      <c r="AN1283" s="232"/>
      <c r="AO1283" s="232"/>
      <c r="AP1283" s="232"/>
      <c r="AQ1283" s="232"/>
      <c r="AR1283" s="232"/>
    </row>
    <row r="1284" spans="1:44" x14ac:dyDescent="0.2">
      <c r="A1284" s="232"/>
      <c r="B1284" s="232"/>
      <c r="C1284" s="232"/>
      <c r="D1284" s="232"/>
      <c r="E1284" s="289"/>
      <c r="F1284" s="289"/>
      <c r="G1284" s="289"/>
      <c r="H1284" s="289"/>
      <c r="I1284" s="232"/>
      <c r="J1284" s="232"/>
      <c r="K1284" s="232"/>
      <c r="L1284" s="232"/>
      <c r="M1284" s="232"/>
      <c r="N1284" s="232"/>
      <c r="O1284" s="232"/>
      <c r="P1284" s="232"/>
      <c r="Q1284" s="232"/>
      <c r="R1284" s="232"/>
      <c r="S1284" s="232"/>
      <c r="T1284" s="232"/>
      <c r="U1284" s="232"/>
      <c r="V1284" s="232"/>
      <c r="W1284" s="232"/>
      <c r="X1284" s="232"/>
      <c r="Y1284" s="232"/>
      <c r="Z1284" s="232"/>
      <c r="AA1284" s="232"/>
      <c r="AB1284" s="232"/>
      <c r="AC1284" s="232"/>
      <c r="AD1284" s="232"/>
      <c r="AE1284" s="232"/>
      <c r="AF1284" s="232"/>
      <c r="AG1284" s="232"/>
      <c r="AH1284" s="232"/>
      <c r="AI1284" s="232"/>
      <c r="AJ1284" s="232"/>
      <c r="AK1284" s="232"/>
      <c r="AL1284" s="232"/>
      <c r="AM1284" s="232"/>
      <c r="AN1284" s="232"/>
      <c r="AO1284" s="232"/>
      <c r="AP1284" s="232"/>
      <c r="AQ1284" s="232"/>
      <c r="AR1284" s="232"/>
    </row>
    <row r="1285" spans="1:44" x14ac:dyDescent="0.2">
      <c r="A1285" s="232"/>
      <c r="B1285" s="232"/>
      <c r="C1285" s="232"/>
      <c r="D1285" s="232"/>
      <c r="E1285" s="289"/>
      <c r="F1285" s="289"/>
      <c r="G1285" s="289"/>
      <c r="H1285" s="289"/>
      <c r="I1285" s="232"/>
      <c r="J1285" s="232"/>
      <c r="K1285" s="232"/>
      <c r="L1285" s="232"/>
      <c r="M1285" s="232"/>
      <c r="N1285" s="232"/>
      <c r="O1285" s="232"/>
      <c r="P1285" s="232"/>
      <c r="Q1285" s="232"/>
      <c r="R1285" s="232"/>
      <c r="S1285" s="232"/>
      <c r="T1285" s="232"/>
      <c r="U1285" s="232"/>
      <c r="V1285" s="232"/>
      <c r="W1285" s="232"/>
      <c r="X1285" s="232"/>
      <c r="Y1285" s="232"/>
      <c r="Z1285" s="232"/>
      <c r="AA1285" s="232"/>
      <c r="AB1285" s="232"/>
      <c r="AC1285" s="232"/>
      <c r="AD1285" s="232"/>
      <c r="AE1285" s="232"/>
      <c r="AF1285" s="232"/>
      <c r="AG1285" s="232"/>
      <c r="AH1285" s="232"/>
      <c r="AI1285" s="232"/>
      <c r="AJ1285" s="232"/>
      <c r="AK1285" s="232"/>
      <c r="AL1285" s="232"/>
      <c r="AM1285" s="232"/>
      <c r="AN1285" s="232"/>
      <c r="AO1285" s="232"/>
      <c r="AP1285" s="232"/>
      <c r="AQ1285" s="232"/>
      <c r="AR1285" s="232"/>
    </row>
    <row r="1286" spans="1:44" x14ac:dyDescent="0.2">
      <c r="A1286" s="232"/>
      <c r="B1286" s="232"/>
      <c r="C1286" s="232"/>
      <c r="D1286" s="232"/>
      <c r="E1286" s="289"/>
      <c r="F1286" s="289"/>
      <c r="G1286" s="289"/>
      <c r="H1286" s="289"/>
      <c r="I1286" s="232"/>
      <c r="J1286" s="232"/>
      <c r="K1286" s="232"/>
      <c r="L1286" s="232"/>
      <c r="M1286" s="232"/>
      <c r="N1286" s="232"/>
      <c r="O1286" s="232"/>
      <c r="P1286" s="232"/>
      <c r="Q1286" s="232"/>
      <c r="R1286" s="232"/>
      <c r="S1286" s="232"/>
      <c r="T1286" s="232"/>
      <c r="U1286" s="232"/>
      <c r="V1286" s="232"/>
      <c r="W1286" s="232"/>
      <c r="X1286" s="232"/>
      <c r="Y1286" s="232"/>
      <c r="Z1286" s="232"/>
      <c r="AA1286" s="232"/>
      <c r="AB1286" s="232"/>
      <c r="AC1286" s="232"/>
      <c r="AD1286" s="232"/>
      <c r="AE1286" s="232"/>
      <c r="AF1286" s="232"/>
      <c r="AG1286" s="232"/>
      <c r="AH1286" s="232"/>
      <c r="AI1286" s="232"/>
      <c r="AJ1286" s="232"/>
      <c r="AK1286" s="232"/>
      <c r="AL1286" s="232"/>
      <c r="AM1286" s="232"/>
      <c r="AN1286" s="232"/>
      <c r="AO1286" s="232"/>
      <c r="AP1286" s="232"/>
      <c r="AQ1286" s="232"/>
      <c r="AR1286" s="232"/>
    </row>
    <row r="1287" spans="1:44" x14ac:dyDescent="0.2">
      <c r="A1287" s="232"/>
      <c r="B1287" s="232"/>
      <c r="C1287" s="232"/>
      <c r="D1287" s="232"/>
      <c r="E1287" s="289"/>
      <c r="F1287" s="289"/>
      <c r="G1287" s="289"/>
      <c r="H1287" s="289"/>
      <c r="I1287" s="232"/>
      <c r="J1287" s="232"/>
      <c r="K1287" s="232"/>
      <c r="L1287" s="232"/>
      <c r="M1287" s="232"/>
      <c r="N1287" s="232"/>
      <c r="O1287" s="232"/>
      <c r="P1287" s="232"/>
      <c r="Q1287" s="232"/>
      <c r="R1287" s="232"/>
      <c r="S1287" s="232"/>
      <c r="T1287" s="232"/>
      <c r="U1287" s="232"/>
      <c r="V1287" s="232"/>
      <c r="W1287" s="232"/>
      <c r="X1287" s="232"/>
      <c r="Y1287" s="232"/>
      <c r="Z1287" s="232"/>
      <c r="AA1287" s="232"/>
      <c r="AB1287" s="232"/>
      <c r="AC1287" s="232"/>
      <c r="AD1287" s="232"/>
      <c r="AE1287" s="232"/>
      <c r="AF1287" s="232"/>
      <c r="AG1287" s="232"/>
      <c r="AH1287" s="232"/>
      <c r="AI1287" s="232"/>
      <c r="AJ1287" s="232"/>
      <c r="AK1287" s="232"/>
      <c r="AL1287" s="232"/>
      <c r="AM1287" s="232"/>
      <c r="AN1287" s="232"/>
      <c r="AO1287" s="232"/>
      <c r="AP1287" s="232"/>
      <c r="AQ1287" s="232"/>
      <c r="AR1287" s="232"/>
    </row>
    <row r="1288" spans="1:44" x14ac:dyDescent="0.2">
      <c r="A1288" s="232"/>
      <c r="B1288" s="232"/>
      <c r="C1288" s="232"/>
      <c r="D1288" s="232"/>
      <c r="E1288" s="289"/>
      <c r="F1288" s="289"/>
      <c r="G1288" s="289"/>
      <c r="H1288" s="289"/>
      <c r="I1288" s="232"/>
      <c r="J1288" s="232"/>
      <c r="K1288" s="232"/>
      <c r="L1288" s="232"/>
      <c r="M1288" s="232"/>
      <c r="N1288" s="232"/>
      <c r="O1288" s="232"/>
      <c r="P1288" s="232"/>
      <c r="Q1288" s="232"/>
      <c r="R1288" s="232"/>
      <c r="S1288" s="232"/>
      <c r="T1288" s="232"/>
      <c r="U1288" s="232"/>
      <c r="V1288" s="232"/>
      <c r="W1288" s="232"/>
      <c r="X1288" s="232"/>
      <c r="Y1288" s="232"/>
      <c r="Z1288" s="232"/>
      <c r="AA1288" s="232"/>
      <c r="AB1288" s="232"/>
      <c r="AC1288" s="232"/>
      <c r="AD1288" s="232"/>
      <c r="AE1288" s="232"/>
      <c r="AF1288" s="232"/>
      <c r="AG1288" s="232"/>
      <c r="AH1288" s="232"/>
      <c r="AI1288" s="232"/>
      <c r="AJ1288" s="232"/>
      <c r="AK1288" s="232"/>
      <c r="AL1288" s="232"/>
      <c r="AM1288" s="232"/>
      <c r="AN1288" s="232"/>
      <c r="AO1288" s="232"/>
      <c r="AP1288" s="232"/>
      <c r="AQ1288" s="232"/>
      <c r="AR1288" s="232"/>
    </row>
    <row r="1289" spans="1:44" x14ac:dyDescent="0.2">
      <c r="A1289" s="232"/>
      <c r="B1289" s="232"/>
      <c r="C1289" s="232"/>
      <c r="D1289" s="232"/>
      <c r="E1289" s="289"/>
      <c r="F1289" s="289"/>
      <c r="G1289" s="289"/>
      <c r="H1289" s="289"/>
      <c r="I1289" s="232"/>
      <c r="J1289" s="232"/>
      <c r="K1289" s="232"/>
      <c r="L1289" s="232"/>
      <c r="M1289" s="232"/>
      <c r="N1289" s="232"/>
      <c r="O1289" s="232"/>
      <c r="P1289" s="232"/>
      <c r="Q1289" s="232"/>
      <c r="R1289" s="232"/>
      <c r="S1289" s="232"/>
      <c r="T1289" s="232"/>
      <c r="U1289" s="232"/>
      <c r="V1289" s="232"/>
      <c r="W1289" s="232"/>
      <c r="X1289" s="232"/>
      <c r="Y1289" s="232"/>
      <c r="Z1289" s="232"/>
      <c r="AA1289" s="232"/>
      <c r="AB1289" s="232"/>
      <c r="AC1289" s="232"/>
      <c r="AD1289" s="232"/>
      <c r="AE1289" s="232"/>
      <c r="AF1289" s="232"/>
      <c r="AG1289" s="232"/>
      <c r="AH1289" s="232"/>
      <c r="AI1289" s="232"/>
      <c r="AJ1289" s="232"/>
      <c r="AK1289" s="232"/>
      <c r="AL1289" s="232"/>
      <c r="AM1289" s="232"/>
      <c r="AN1289" s="232"/>
      <c r="AO1289" s="232"/>
      <c r="AP1289" s="232"/>
      <c r="AQ1289" s="232"/>
      <c r="AR1289" s="232"/>
    </row>
    <row r="1290" spans="1:44" x14ac:dyDescent="0.2">
      <c r="A1290" s="232"/>
      <c r="B1290" s="232"/>
      <c r="C1290" s="232"/>
      <c r="D1290" s="232"/>
      <c r="E1290" s="289"/>
      <c r="F1290" s="289"/>
      <c r="G1290" s="289"/>
      <c r="H1290" s="289"/>
      <c r="I1290" s="232"/>
      <c r="J1290" s="232"/>
      <c r="K1290" s="232"/>
      <c r="L1290" s="232"/>
      <c r="M1290" s="232"/>
      <c r="N1290" s="232"/>
      <c r="O1290" s="232"/>
      <c r="P1290" s="232"/>
      <c r="Q1290" s="232"/>
      <c r="R1290" s="232"/>
      <c r="S1290" s="232"/>
      <c r="T1290" s="232"/>
      <c r="U1290" s="232"/>
      <c r="V1290" s="232"/>
      <c r="W1290" s="232"/>
      <c r="X1290" s="232"/>
      <c r="Y1290" s="232"/>
      <c r="Z1290" s="232"/>
      <c r="AA1290" s="232"/>
      <c r="AB1290" s="232"/>
      <c r="AC1290" s="232"/>
      <c r="AD1290" s="232"/>
      <c r="AE1290" s="232"/>
      <c r="AF1290" s="232"/>
      <c r="AG1290" s="232"/>
      <c r="AH1290" s="232"/>
      <c r="AI1290" s="232"/>
      <c r="AJ1290" s="232"/>
      <c r="AK1290" s="232"/>
      <c r="AL1290" s="232"/>
      <c r="AM1290" s="232"/>
      <c r="AN1290" s="232"/>
      <c r="AO1290" s="232"/>
      <c r="AP1290" s="232"/>
      <c r="AQ1290" s="232"/>
      <c r="AR1290" s="232"/>
    </row>
    <row r="1291" spans="1:44" x14ac:dyDescent="0.2">
      <c r="A1291" s="232"/>
      <c r="B1291" s="232"/>
      <c r="C1291" s="232"/>
      <c r="D1291" s="232"/>
      <c r="E1291" s="289"/>
      <c r="F1291" s="289"/>
      <c r="G1291" s="289"/>
      <c r="H1291" s="289"/>
      <c r="I1291" s="232"/>
      <c r="J1291" s="232"/>
      <c r="K1291" s="232"/>
      <c r="L1291" s="232"/>
      <c r="M1291" s="232"/>
      <c r="N1291" s="232"/>
      <c r="O1291" s="232"/>
      <c r="P1291" s="232"/>
      <c r="Q1291" s="232"/>
      <c r="R1291" s="232"/>
      <c r="S1291" s="232"/>
      <c r="T1291" s="232"/>
      <c r="U1291" s="232"/>
      <c r="V1291" s="232"/>
      <c r="W1291" s="232"/>
      <c r="X1291" s="232"/>
      <c r="Y1291" s="232"/>
      <c r="Z1291" s="232"/>
      <c r="AA1291" s="232"/>
      <c r="AB1291" s="232"/>
      <c r="AC1291" s="232"/>
      <c r="AD1291" s="232"/>
      <c r="AE1291" s="232"/>
      <c r="AF1291" s="232"/>
      <c r="AG1291" s="232"/>
      <c r="AH1291" s="232"/>
      <c r="AI1291" s="232"/>
      <c r="AJ1291" s="232"/>
      <c r="AK1291" s="232"/>
      <c r="AL1291" s="232"/>
      <c r="AM1291" s="232"/>
      <c r="AN1291" s="232"/>
      <c r="AO1291" s="232"/>
      <c r="AP1291" s="232"/>
      <c r="AQ1291" s="232"/>
      <c r="AR1291" s="232"/>
    </row>
    <row r="1292" spans="1:44" x14ac:dyDescent="0.2">
      <c r="A1292" s="232"/>
      <c r="B1292" s="232"/>
      <c r="C1292" s="232"/>
      <c r="D1292" s="232"/>
      <c r="E1292" s="289"/>
      <c r="F1292" s="289"/>
      <c r="G1292" s="289"/>
      <c r="H1292" s="289"/>
      <c r="I1292" s="232"/>
      <c r="J1292" s="232"/>
      <c r="K1292" s="232"/>
      <c r="L1292" s="232"/>
      <c r="M1292" s="232"/>
      <c r="N1292" s="232"/>
      <c r="O1292" s="232"/>
      <c r="P1292" s="232"/>
      <c r="Q1292" s="232"/>
      <c r="R1292" s="232"/>
      <c r="S1292" s="232"/>
      <c r="T1292" s="232"/>
      <c r="U1292" s="232"/>
      <c r="V1292" s="232"/>
      <c r="W1292" s="232"/>
      <c r="X1292" s="232"/>
      <c r="Y1292" s="232"/>
      <c r="Z1292" s="232"/>
      <c r="AA1292" s="232"/>
      <c r="AB1292" s="232"/>
      <c r="AC1292" s="232"/>
      <c r="AD1292" s="232"/>
      <c r="AE1292" s="232"/>
      <c r="AF1292" s="232"/>
      <c r="AG1292" s="232"/>
      <c r="AH1292" s="232"/>
      <c r="AI1292" s="232"/>
      <c r="AJ1292" s="232"/>
      <c r="AK1292" s="232"/>
      <c r="AL1292" s="232"/>
      <c r="AM1292" s="232"/>
      <c r="AN1292" s="232"/>
      <c r="AO1292" s="232"/>
      <c r="AP1292" s="232"/>
      <c r="AQ1292" s="232"/>
      <c r="AR1292" s="232"/>
    </row>
    <row r="1293" spans="1:44" x14ac:dyDescent="0.2">
      <c r="A1293" s="232"/>
      <c r="B1293" s="232"/>
      <c r="C1293" s="232"/>
      <c r="D1293" s="232"/>
      <c r="E1293" s="289"/>
      <c r="F1293" s="289"/>
      <c r="G1293" s="289"/>
      <c r="H1293" s="289"/>
      <c r="I1293" s="232"/>
      <c r="J1293" s="232"/>
      <c r="K1293" s="232"/>
      <c r="L1293" s="232"/>
      <c r="M1293" s="232"/>
      <c r="N1293" s="232"/>
      <c r="O1293" s="232"/>
      <c r="P1293" s="232"/>
      <c r="Q1293" s="232"/>
      <c r="R1293" s="232"/>
      <c r="S1293" s="232"/>
      <c r="T1293" s="232"/>
      <c r="U1293" s="232"/>
      <c r="V1293" s="232"/>
      <c r="W1293" s="232"/>
      <c r="X1293" s="232"/>
      <c r="Y1293" s="232"/>
      <c r="Z1293" s="232"/>
      <c r="AA1293" s="232"/>
      <c r="AB1293" s="232"/>
      <c r="AC1293" s="232"/>
      <c r="AD1293" s="232"/>
      <c r="AE1293" s="232"/>
      <c r="AF1293" s="232"/>
      <c r="AG1293" s="232"/>
      <c r="AH1293" s="232"/>
      <c r="AI1293" s="232"/>
      <c r="AJ1293" s="232"/>
      <c r="AK1293" s="232"/>
      <c r="AL1293" s="232"/>
      <c r="AM1293" s="232"/>
      <c r="AN1293" s="232"/>
      <c r="AO1293" s="232"/>
      <c r="AP1293" s="232"/>
      <c r="AQ1293" s="232"/>
      <c r="AR1293" s="232"/>
    </row>
    <row r="1294" spans="1:44" x14ac:dyDescent="0.2">
      <c r="A1294" s="232"/>
      <c r="B1294" s="232"/>
      <c r="C1294" s="232"/>
      <c r="D1294" s="232"/>
      <c r="E1294" s="289"/>
      <c r="F1294" s="289"/>
      <c r="G1294" s="289"/>
      <c r="H1294" s="289"/>
      <c r="I1294" s="232"/>
      <c r="J1294" s="232"/>
      <c r="K1294" s="232"/>
      <c r="L1294" s="232"/>
      <c r="M1294" s="232"/>
      <c r="N1294" s="232"/>
      <c r="O1294" s="232"/>
      <c r="P1294" s="232"/>
      <c r="Q1294" s="232"/>
      <c r="R1294" s="232"/>
      <c r="S1294" s="232"/>
      <c r="T1294" s="232"/>
      <c r="U1294" s="232"/>
      <c r="V1294" s="232"/>
      <c r="W1294" s="232"/>
      <c r="X1294" s="232"/>
      <c r="Y1294" s="232"/>
      <c r="Z1294" s="232"/>
      <c r="AA1294" s="232"/>
      <c r="AB1294" s="232"/>
      <c r="AC1294" s="232"/>
      <c r="AD1294" s="232"/>
      <c r="AE1294" s="232"/>
      <c r="AF1294" s="232"/>
      <c r="AG1294" s="232"/>
      <c r="AH1294" s="232"/>
      <c r="AI1294" s="232"/>
      <c r="AJ1294" s="232"/>
      <c r="AK1294" s="232"/>
      <c r="AL1294" s="232"/>
      <c r="AM1294" s="232"/>
      <c r="AN1294" s="232"/>
      <c r="AO1294" s="232"/>
      <c r="AP1294" s="232"/>
      <c r="AQ1294" s="232"/>
      <c r="AR1294" s="232"/>
    </row>
    <row r="1295" spans="1:44" x14ac:dyDescent="0.2">
      <c r="A1295" s="232"/>
      <c r="B1295" s="232"/>
      <c r="C1295" s="232"/>
      <c r="D1295" s="232"/>
      <c r="E1295" s="289"/>
      <c r="F1295" s="289"/>
      <c r="G1295" s="289"/>
      <c r="H1295" s="289"/>
      <c r="I1295" s="232"/>
      <c r="J1295" s="232"/>
      <c r="K1295" s="232"/>
      <c r="L1295" s="232"/>
      <c r="M1295" s="232"/>
      <c r="N1295" s="232"/>
      <c r="O1295" s="232"/>
      <c r="P1295" s="232"/>
      <c r="Q1295" s="232"/>
      <c r="R1295" s="232"/>
      <c r="S1295" s="232"/>
      <c r="T1295" s="232"/>
      <c r="U1295" s="232"/>
      <c r="V1295" s="232"/>
      <c r="W1295" s="232"/>
      <c r="X1295" s="232"/>
      <c r="Y1295" s="232"/>
      <c r="Z1295" s="232"/>
      <c r="AA1295" s="232"/>
      <c r="AB1295" s="232"/>
      <c r="AC1295" s="232"/>
      <c r="AD1295" s="232"/>
      <c r="AE1295" s="232"/>
      <c r="AF1295" s="232"/>
      <c r="AG1295" s="232"/>
      <c r="AH1295" s="232"/>
      <c r="AI1295" s="232"/>
      <c r="AJ1295" s="232"/>
      <c r="AK1295" s="232"/>
      <c r="AL1295" s="232"/>
      <c r="AM1295" s="232"/>
      <c r="AN1295" s="232"/>
      <c r="AO1295" s="232"/>
      <c r="AP1295" s="232"/>
      <c r="AQ1295" s="232"/>
      <c r="AR1295" s="232"/>
    </row>
    <row r="1296" spans="1:44" x14ac:dyDescent="0.2">
      <c r="A1296" s="232"/>
      <c r="B1296" s="232"/>
      <c r="C1296" s="232"/>
      <c r="D1296" s="232"/>
      <c r="E1296" s="289"/>
      <c r="F1296" s="289"/>
      <c r="G1296" s="289"/>
      <c r="H1296" s="289"/>
      <c r="I1296" s="232"/>
      <c r="J1296" s="232"/>
      <c r="K1296" s="232"/>
      <c r="L1296" s="232"/>
      <c r="M1296" s="232"/>
      <c r="N1296" s="232"/>
      <c r="O1296" s="232"/>
      <c r="P1296" s="232"/>
      <c r="Q1296" s="232"/>
      <c r="R1296" s="232"/>
      <c r="S1296" s="232"/>
      <c r="T1296" s="232"/>
      <c r="U1296" s="232"/>
      <c r="V1296" s="232"/>
      <c r="W1296" s="232"/>
      <c r="X1296" s="232"/>
      <c r="Y1296" s="232"/>
      <c r="Z1296" s="232"/>
      <c r="AA1296" s="232"/>
      <c r="AB1296" s="232"/>
      <c r="AC1296" s="232"/>
      <c r="AD1296" s="232"/>
      <c r="AE1296" s="232"/>
      <c r="AF1296" s="232"/>
      <c r="AG1296" s="232"/>
      <c r="AH1296" s="232"/>
      <c r="AI1296" s="232"/>
      <c r="AJ1296" s="232"/>
      <c r="AK1296" s="232"/>
      <c r="AL1296" s="232"/>
      <c r="AM1296" s="232"/>
      <c r="AN1296" s="232"/>
      <c r="AO1296" s="232"/>
      <c r="AP1296" s="232"/>
      <c r="AQ1296" s="232"/>
      <c r="AR1296" s="232"/>
    </row>
    <row r="1297" spans="1:44" x14ac:dyDescent="0.2">
      <c r="A1297" s="232"/>
      <c r="B1297" s="232"/>
      <c r="C1297" s="232"/>
      <c r="D1297" s="232"/>
      <c r="E1297" s="289"/>
      <c r="F1297" s="289"/>
      <c r="G1297" s="289"/>
      <c r="H1297" s="289"/>
      <c r="I1297" s="232"/>
      <c r="J1297" s="232"/>
      <c r="K1297" s="232"/>
      <c r="L1297" s="232"/>
      <c r="M1297" s="232"/>
      <c r="N1297" s="232"/>
      <c r="O1297" s="232"/>
      <c r="P1297" s="232"/>
      <c r="Q1297" s="232"/>
      <c r="R1297" s="232"/>
      <c r="S1297" s="232"/>
      <c r="T1297" s="232"/>
      <c r="U1297" s="232"/>
      <c r="V1297" s="232"/>
      <c r="W1297" s="232"/>
      <c r="X1297" s="232"/>
      <c r="Y1297" s="232"/>
      <c r="Z1297" s="232"/>
      <c r="AA1297" s="232"/>
      <c r="AB1297" s="232"/>
      <c r="AC1297" s="232"/>
      <c r="AD1297" s="232"/>
      <c r="AE1297" s="232"/>
      <c r="AF1297" s="232"/>
      <c r="AG1297" s="232"/>
      <c r="AH1297" s="232"/>
      <c r="AI1297" s="232"/>
      <c r="AJ1297" s="232"/>
      <c r="AK1297" s="232"/>
      <c r="AL1297" s="232"/>
      <c r="AM1297" s="232"/>
      <c r="AN1297" s="232"/>
      <c r="AO1297" s="232"/>
      <c r="AP1297" s="232"/>
      <c r="AQ1297" s="232"/>
      <c r="AR1297" s="232"/>
    </row>
    <row r="1298" spans="1:44" x14ac:dyDescent="0.2">
      <c r="A1298" s="232"/>
      <c r="B1298" s="232"/>
      <c r="C1298" s="232"/>
      <c r="D1298" s="232"/>
      <c r="E1298" s="289"/>
      <c r="F1298" s="289"/>
      <c r="G1298" s="289"/>
      <c r="H1298" s="289"/>
      <c r="I1298" s="232"/>
      <c r="J1298" s="232"/>
      <c r="K1298" s="232"/>
      <c r="L1298" s="232"/>
      <c r="M1298" s="232"/>
      <c r="N1298" s="232"/>
      <c r="O1298" s="232"/>
      <c r="P1298" s="232"/>
      <c r="Q1298" s="232"/>
      <c r="R1298" s="232"/>
      <c r="S1298" s="232"/>
      <c r="T1298" s="232"/>
      <c r="U1298" s="232"/>
      <c r="V1298" s="232"/>
      <c r="W1298" s="232"/>
      <c r="X1298" s="232"/>
      <c r="Y1298" s="232"/>
      <c r="Z1298" s="232"/>
      <c r="AA1298" s="232"/>
      <c r="AB1298" s="232"/>
      <c r="AC1298" s="232"/>
      <c r="AD1298" s="232"/>
      <c r="AE1298" s="232"/>
      <c r="AF1298" s="232"/>
      <c r="AG1298" s="232"/>
      <c r="AH1298" s="232"/>
      <c r="AI1298" s="232"/>
      <c r="AJ1298" s="232"/>
      <c r="AK1298" s="232"/>
      <c r="AL1298" s="232"/>
      <c r="AM1298" s="232"/>
      <c r="AN1298" s="232"/>
      <c r="AO1298" s="232"/>
      <c r="AP1298" s="232"/>
      <c r="AQ1298" s="232"/>
      <c r="AR1298" s="232"/>
    </row>
    <row r="1299" spans="1:44" x14ac:dyDescent="0.2">
      <c r="A1299" s="232"/>
      <c r="B1299" s="232"/>
      <c r="C1299" s="232"/>
      <c r="D1299" s="232"/>
      <c r="E1299" s="289"/>
      <c r="F1299" s="289"/>
      <c r="G1299" s="289"/>
      <c r="H1299" s="289"/>
      <c r="I1299" s="232"/>
      <c r="J1299" s="232"/>
      <c r="K1299" s="232"/>
      <c r="L1299" s="232"/>
      <c r="M1299" s="232"/>
      <c r="N1299" s="232"/>
      <c r="O1299" s="232"/>
      <c r="P1299" s="232"/>
      <c r="Q1299" s="232"/>
      <c r="R1299" s="232"/>
      <c r="S1299" s="232"/>
      <c r="T1299" s="232"/>
      <c r="U1299" s="232"/>
      <c r="V1299" s="232"/>
      <c r="W1299" s="232"/>
      <c r="X1299" s="232"/>
      <c r="Y1299" s="232"/>
      <c r="Z1299" s="232"/>
      <c r="AA1299" s="232"/>
      <c r="AB1299" s="232"/>
      <c r="AC1299" s="232"/>
      <c r="AD1299" s="232"/>
      <c r="AE1299" s="232"/>
      <c r="AF1299" s="232"/>
      <c r="AG1299" s="232"/>
      <c r="AH1299" s="232"/>
      <c r="AI1299" s="232"/>
      <c r="AJ1299" s="232"/>
      <c r="AK1299" s="232"/>
      <c r="AL1299" s="232"/>
      <c r="AM1299" s="232"/>
      <c r="AN1299" s="232"/>
      <c r="AO1299" s="232"/>
      <c r="AP1299" s="232"/>
      <c r="AQ1299" s="232"/>
      <c r="AR1299" s="232"/>
    </row>
    <row r="1300" spans="1:44" x14ac:dyDescent="0.2">
      <c r="A1300" s="232"/>
      <c r="B1300" s="232"/>
      <c r="C1300" s="232"/>
      <c r="D1300" s="232"/>
      <c r="E1300" s="289"/>
      <c r="F1300" s="289"/>
      <c r="G1300" s="289"/>
      <c r="H1300" s="289"/>
      <c r="I1300" s="232"/>
      <c r="J1300" s="232"/>
      <c r="K1300" s="232"/>
      <c r="L1300" s="232"/>
      <c r="M1300" s="232"/>
      <c r="N1300" s="232"/>
      <c r="O1300" s="232"/>
      <c r="P1300" s="232"/>
      <c r="Q1300" s="232"/>
      <c r="R1300" s="232"/>
      <c r="S1300" s="232"/>
      <c r="T1300" s="232"/>
      <c r="U1300" s="232"/>
      <c r="V1300" s="232"/>
      <c r="W1300" s="232"/>
      <c r="X1300" s="232"/>
      <c r="Y1300" s="232"/>
      <c r="Z1300" s="232"/>
      <c r="AA1300" s="232"/>
      <c r="AB1300" s="232"/>
      <c r="AC1300" s="232"/>
      <c r="AD1300" s="232"/>
      <c r="AE1300" s="232"/>
      <c r="AF1300" s="232"/>
      <c r="AG1300" s="232"/>
      <c r="AH1300" s="232"/>
      <c r="AI1300" s="232"/>
      <c r="AJ1300" s="232"/>
      <c r="AK1300" s="232"/>
      <c r="AL1300" s="232"/>
      <c r="AM1300" s="232"/>
      <c r="AN1300" s="232"/>
      <c r="AO1300" s="232"/>
      <c r="AP1300" s="232"/>
      <c r="AQ1300" s="232"/>
      <c r="AR1300" s="232"/>
    </row>
    <row r="1301" spans="1:44" x14ac:dyDescent="0.2">
      <c r="A1301" s="232"/>
      <c r="B1301" s="232"/>
      <c r="C1301" s="232"/>
      <c r="D1301" s="232"/>
      <c r="E1301" s="289"/>
      <c r="F1301" s="289"/>
      <c r="G1301" s="289"/>
      <c r="H1301" s="289"/>
      <c r="I1301" s="232"/>
      <c r="J1301" s="232"/>
      <c r="K1301" s="232"/>
      <c r="L1301" s="232"/>
      <c r="M1301" s="232"/>
      <c r="N1301" s="232"/>
      <c r="O1301" s="232"/>
      <c r="P1301" s="232"/>
      <c r="Q1301" s="232"/>
      <c r="R1301" s="232"/>
      <c r="S1301" s="232"/>
      <c r="T1301" s="232"/>
      <c r="U1301" s="232"/>
      <c r="V1301" s="232"/>
      <c r="W1301" s="232"/>
      <c r="X1301" s="232"/>
      <c r="Y1301" s="232"/>
      <c r="Z1301" s="232"/>
      <c r="AA1301" s="232"/>
      <c r="AB1301" s="232"/>
      <c r="AC1301" s="232"/>
      <c r="AD1301" s="232"/>
      <c r="AE1301" s="232"/>
      <c r="AF1301" s="232"/>
      <c r="AG1301" s="232"/>
      <c r="AH1301" s="232"/>
      <c r="AI1301" s="232"/>
      <c r="AJ1301" s="232"/>
      <c r="AK1301" s="232"/>
      <c r="AL1301" s="232"/>
      <c r="AM1301" s="232"/>
      <c r="AN1301" s="232"/>
      <c r="AO1301" s="232"/>
      <c r="AP1301" s="232"/>
      <c r="AQ1301" s="232"/>
      <c r="AR1301" s="232"/>
    </row>
    <row r="1302" spans="1:44" x14ac:dyDescent="0.2">
      <c r="A1302" s="232"/>
      <c r="B1302" s="232"/>
      <c r="C1302" s="232"/>
      <c r="D1302" s="232"/>
      <c r="E1302" s="289"/>
      <c r="F1302" s="289"/>
      <c r="G1302" s="289"/>
      <c r="H1302" s="289"/>
      <c r="I1302" s="232"/>
      <c r="J1302" s="232"/>
      <c r="K1302" s="232"/>
      <c r="L1302" s="232"/>
      <c r="M1302" s="232"/>
      <c r="N1302" s="232"/>
      <c r="O1302" s="232"/>
      <c r="P1302" s="232"/>
      <c r="Q1302" s="232"/>
      <c r="R1302" s="232"/>
      <c r="S1302" s="232"/>
      <c r="T1302" s="232"/>
      <c r="U1302" s="232"/>
      <c r="V1302" s="232"/>
      <c r="W1302" s="232"/>
      <c r="X1302" s="232"/>
      <c r="Y1302" s="232"/>
      <c r="Z1302" s="232"/>
      <c r="AA1302" s="232"/>
      <c r="AB1302" s="232"/>
      <c r="AC1302" s="232"/>
      <c r="AD1302" s="232"/>
      <c r="AE1302" s="232"/>
      <c r="AF1302" s="232"/>
      <c r="AG1302" s="232"/>
      <c r="AH1302" s="232"/>
      <c r="AI1302" s="232"/>
      <c r="AJ1302" s="232"/>
      <c r="AK1302" s="232"/>
      <c r="AL1302" s="232"/>
      <c r="AM1302" s="232"/>
      <c r="AN1302" s="232"/>
      <c r="AO1302" s="232"/>
      <c r="AP1302" s="232"/>
      <c r="AQ1302" s="232"/>
      <c r="AR1302" s="232"/>
    </row>
    <row r="1303" spans="1:44" x14ac:dyDescent="0.2">
      <c r="A1303" s="232"/>
      <c r="B1303" s="232"/>
      <c r="C1303" s="232"/>
      <c r="D1303" s="232"/>
      <c r="E1303" s="289"/>
      <c r="F1303" s="289"/>
      <c r="G1303" s="289"/>
      <c r="H1303" s="289"/>
      <c r="I1303" s="232"/>
      <c r="J1303" s="232"/>
      <c r="K1303" s="232"/>
      <c r="L1303" s="232"/>
      <c r="M1303" s="232"/>
      <c r="N1303" s="232"/>
      <c r="O1303" s="232"/>
      <c r="P1303" s="232"/>
      <c r="Q1303" s="232"/>
      <c r="R1303" s="232"/>
      <c r="S1303" s="232"/>
      <c r="T1303" s="232"/>
      <c r="U1303" s="232"/>
      <c r="V1303" s="232"/>
      <c r="W1303" s="232"/>
      <c r="X1303" s="232"/>
      <c r="Y1303" s="232"/>
      <c r="Z1303" s="232"/>
      <c r="AA1303" s="232"/>
      <c r="AB1303" s="232"/>
      <c r="AC1303" s="232"/>
      <c r="AD1303" s="232"/>
      <c r="AE1303" s="232"/>
      <c r="AF1303" s="232"/>
      <c r="AG1303" s="232"/>
      <c r="AH1303" s="232"/>
      <c r="AI1303" s="232"/>
      <c r="AJ1303" s="232"/>
      <c r="AK1303" s="232"/>
      <c r="AL1303" s="232"/>
      <c r="AM1303" s="232"/>
      <c r="AN1303" s="232"/>
      <c r="AO1303" s="232"/>
      <c r="AP1303" s="232"/>
      <c r="AQ1303" s="232"/>
      <c r="AR1303" s="232"/>
    </row>
    <row r="1304" spans="1:44" x14ac:dyDescent="0.2">
      <c r="A1304" s="232"/>
      <c r="B1304" s="232"/>
      <c r="C1304" s="232"/>
      <c r="D1304" s="232"/>
      <c r="E1304" s="289"/>
      <c r="F1304" s="289"/>
      <c r="G1304" s="289"/>
      <c r="H1304" s="289"/>
      <c r="I1304" s="232"/>
      <c r="J1304" s="232"/>
      <c r="K1304" s="232"/>
      <c r="L1304" s="232"/>
      <c r="M1304" s="232"/>
      <c r="N1304" s="232"/>
      <c r="O1304" s="232"/>
      <c r="P1304" s="232"/>
      <c r="Q1304" s="232"/>
      <c r="R1304" s="232"/>
      <c r="S1304" s="232"/>
      <c r="T1304" s="232"/>
      <c r="U1304" s="232"/>
      <c r="V1304" s="232"/>
      <c r="W1304" s="232"/>
      <c r="X1304" s="232"/>
      <c r="Y1304" s="232"/>
      <c r="Z1304" s="232"/>
      <c r="AA1304" s="232"/>
      <c r="AB1304" s="232"/>
      <c r="AC1304" s="232"/>
      <c r="AD1304" s="232"/>
      <c r="AE1304" s="232"/>
      <c r="AF1304" s="232"/>
      <c r="AG1304" s="232"/>
      <c r="AH1304" s="232"/>
      <c r="AI1304" s="232"/>
      <c r="AJ1304" s="232"/>
      <c r="AK1304" s="232"/>
      <c r="AL1304" s="232"/>
      <c r="AM1304" s="232"/>
      <c r="AN1304" s="232"/>
      <c r="AO1304" s="232"/>
      <c r="AP1304" s="232"/>
      <c r="AQ1304" s="232"/>
      <c r="AR1304" s="232"/>
    </row>
    <row r="1305" spans="1:44" x14ac:dyDescent="0.2">
      <c r="A1305" s="232"/>
      <c r="B1305" s="232"/>
      <c r="C1305" s="232"/>
      <c r="D1305" s="232"/>
      <c r="E1305" s="289"/>
      <c r="F1305" s="289"/>
      <c r="G1305" s="289"/>
      <c r="H1305" s="289"/>
      <c r="I1305" s="232"/>
      <c r="J1305" s="232"/>
      <c r="K1305" s="232"/>
      <c r="L1305" s="232"/>
      <c r="M1305" s="232"/>
      <c r="N1305" s="232"/>
      <c r="O1305" s="232"/>
      <c r="P1305" s="232"/>
      <c r="Q1305" s="232"/>
      <c r="R1305" s="232"/>
      <c r="S1305" s="232"/>
      <c r="T1305" s="232"/>
      <c r="U1305" s="232"/>
      <c r="V1305" s="232"/>
      <c r="W1305" s="232"/>
      <c r="X1305" s="232"/>
      <c r="Y1305" s="232"/>
      <c r="Z1305" s="232"/>
      <c r="AA1305" s="232"/>
      <c r="AB1305" s="232"/>
      <c r="AC1305" s="232"/>
      <c r="AD1305" s="232"/>
      <c r="AE1305" s="232"/>
      <c r="AF1305" s="232"/>
      <c r="AG1305" s="232"/>
      <c r="AH1305" s="232"/>
      <c r="AI1305" s="232"/>
      <c r="AJ1305" s="232"/>
      <c r="AK1305" s="232"/>
      <c r="AL1305" s="232"/>
      <c r="AM1305" s="232"/>
      <c r="AN1305" s="232"/>
      <c r="AO1305" s="232"/>
      <c r="AP1305" s="232"/>
      <c r="AQ1305" s="232"/>
      <c r="AR1305" s="232"/>
    </row>
    <row r="1306" spans="1:44" x14ac:dyDescent="0.2">
      <c r="A1306" s="232"/>
      <c r="B1306" s="232"/>
      <c r="C1306" s="232"/>
      <c r="D1306" s="232"/>
      <c r="E1306" s="289"/>
      <c r="F1306" s="289"/>
      <c r="G1306" s="289"/>
      <c r="H1306" s="289"/>
      <c r="I1306" s="232"/>
      <c r="J1306" s="232"/>
      <c r="K1306" s="232"/>
      <c r="L1306" s="232"/>
      <c r="M1306" s="232"/>
      <c r="N1306" s="232"/>
      <c r="O1306" s="232"/>
      <c r="P1306" s="232"/>
      <c r="Q1306" s="232"/>
      <c r="R1306" s="232"/>
      <c r="S1306" s="232"/>
      <c r="T1306" s="232"/>
      <c r="U1306" s="232"/>
      <c r="V1306" s="232"/>
      <c r="W1306" s="232"/>
      <c r="X1306" s="232"/>
      <c r="Y1306" s="232"/>
      <c r="Z1306" s="232"/>
      <c r="AA1306" s="232"/>
      <c r="AB1306" s="232"/>
      <c r="AC1306" s="232"/>
      <c r="AD1306" s="232"/>
      <c r="AE1306" s="232"/>
      <c r="AF1306" s="232"/>
      <c r="AG1306" s="232"/>
      <c r="AH1306" s="232"/>
      <c r="AI1306" s="232"/>
      <c r="AJ1306" s="232"/>
      <c r="AK1306" s="232"/>
      <c r="AL1306" s="232"/>
      <c r="AM1306" s="232"/>
      <c r="AN1306" s="232"/>
      <c r="AO1306" s="232"/>
      <c r="AP1306" s="232"/>
      <c r="AQ1306" s="232"/>
      <c r="AR1306" s="232"/>
    </row>
    <row r="1307" spans="1:44" x14ac:dyDescent="0.2">
      <c r="A1307" s="232"/>
      <c r="B1307" s="232"/>
      <c r="C1307" s="232"/>
      <c r="D1307" s="232"/>
      <c r="E1307" s="289"/>
      <c r="F1307" s="289"/>
      <c r="G1307" s="289"/>
      <c r="H1307" s="289"/>
      <c r="I1307" s="232"/>
      <c r="J1307" s="232"/>
      <c r="K1307" s="232"/>
      <c r="L1307" s="232"/>
      <c r="M1307" s="232"/>
      <c r="N1307" s="232"/>
      <c r="O1307" s="232"/>
      <c r="P1307" s="232"/>
      <c r="Q1307" s="232"/>
      <c r="R1307" s="232"/>
      <c r="S1307" s="232"/>
      <c r="T1307" s="232"/>
      <c r="U1307" s="232"/>
      <c r="V1307" s="232"/>
      <c r="W1307" s="232"/>
      <c r="X1307" s="232"/>
      <c r="Y1307" s="232"/>
      <c r="Z1307" s="232"/>
      <c r="AA1307" s="232"/>
      <c r="AB1307" s="232"/>
      <c r="AC1307" s="232"/>
      <c r="AD1307" s="232"/>
      <c r="AE1307" s="232"/>
      <c r="AF1307" s="232"/>
      <c r="AG1307" s="232"/>
      <c r="AH1307" s="232"/>
      <c r="AI1307" s="232"/>
      <c r="AJ1307" s="232"/>
      <c r="AK1307" s="232"/>
      <c r="AL1307" s="232"/>
      <c r="AM1307" s="232"/>
      <c r="AN1307" s="232"/>
      <c r="AO1307" s="232"/>
      <c r="AP1307" s="232"/>
      <c r="AQ1307" s="232"/>
      <c r="AR1307" s="232"/>
    </row>
    <row r="1308" spans="1:44" x14ac:dyDescent="0.2">
      <c r="A1308" s="232"/>
      <c r="B1308" s="232"/>
      <c r="C1308" s="232"/>
      <c r="D1308" s="232"/>
      <c r="E1308" s="289"/>
      <c r="F1308" s="289"/>
      <c r="G1308" s="289"/>
      <c r="H1308" s="289"/>
      <c r="I1308" s="232"/>
      <c r="J1308" s="232"/>
      <c r="K1308" s="232"/>
      <c r="L1308" s="232"/>
      <c r="M1308" s="232"/>
      <c r="N1308" s="232"/>
      <c r="O1308" s="232"/>
      <c r="P1308" s="232"/>
      <c r="Q1308" s="232"/>
      <c r="R1308" s="232"/>
      <c r="S1308" s="232"/>
      <c r="T1308" s="232"/>
      <c r="U1308" s="232"/>
      <c r="V1308" s="232"/>
      <c r="W1308" s="232"/>
      <c r="X1308" s="232"/>
      <c r="Y1308" s="232"/>
      <c r="Z1308" s="232"/>
      <c r="AA1308" s="232"/>
      <c r="AB1308" s="232"/>
      <c r="AC1308" s="232"/>
      <c r="AD1308" s="232"/>
      <c r="AE1308" s="232"/>
      <c r="AF1308" s="232"/>
      <c r="AG1308" s="232"/>
      <c r="AH1308" s="232"/>
      <c r="AI1308" s="232"/>
      <c r="AJ1308" s="232"/>
      <c r="AK1308" s="232"/>
      <c r="AL1308" s="232"/>
      <c r="AM1308" s="232"/>
      <c r="AN1308" s="232"/>
      <c r="AO1308" s="232"/>
      <c r="AP1308" s="232"/>
      <c r="AQ1308" s="232"/>
      <c r="AR1308" s="232"/>
    </row>
    <row r="1309" spans="1:44" x14ac:dyDescent="0.2">
      <c r="A1309" s="232"/>
      <c r="B1309" s="232"/>
      <c r="C1309" s="232"/>
      <c r="D1309" s="232"/>
      <c r="E1309" s="289"/>
      <c r="F1309" s="289"/>
      <c r="G1309" s="289"/>
      <c r="H1309" s="289"/>
      <c r="I1309" s="232"/>
      <c r="J1309" s="232"/>
      <c r="K1309" s="232"/>
      <c r="L1309" s="232"/>
      <c r="M1309" s="232"/>
      <c r="N1309" s="232"/>
      <c r="O1309" s="232"/>
      <c r="P1309" s="232"/>
      <c r="Q1309" s="232"/>
      <c r="R1309" s="232"/>
      <c r="S1309" s="232"/>
      <c r="T1309" s="232"/>
      <c r="U1309" s="232"/>
      <c r="V1309" s="232"/>
      <c r="W1309" s="232"/>
      <c r="X1309" s="232"/>
      <c r="Y1309" s="232"/>
      <c r="Z1309" s="232"/>
      <c r="AA1309" s="232"/>
      <c r="AB1309" s="232"/>
      <c r="AC1309" s="232"/>
      <c r="AD1309" s="232"/>
      <c r="AE1309" s="232"/>
      <c r="AF1309" s="232"/>
      <c r="AG1309" s="232"/>
      <c r="AH1309" s="232"/>
      <c r="AI1309" s="232"/>
      <c r="AJ1309" s="232"/>
      <c r="AK1309" s="232"/>
      <c r="AL1309" s="232"/>
      <c r="AM1309" s="232"/>
      <c r="AN1309" s="232"/>
      <c r="AO1309" s="232"/>
      <c r="AP1309" s="232"/>
      <c r="AQ1309" s="232"/>
      <c r="AR1309" s="232"/>
    </row>
    <row r="1310" spans="1:44" x14ac:dyDescent="0.2">
      <c r="A1310" s="232"/>
      <c r="B1310" s="232"/>
      <c r="C1310" s="232"/>
      <c r="D1310" s="232"/>
      <c r="E1310" s="289"/>
      <c r="F1310" s="289"/>
      <c r="G1310" s="289"/>
      <c r="H1310" s="289"/>
      <c r="I1310" s="232"/>
      <c r="J1310" s="232"/>
      <c r="K1310" s="232"/>
      <c r="L1310" s="232"/>
      <c r="M1310" s="232"/>
      <c r="N1310" s="232"/>
      <c r="O1310" s="232"/>
      <c r="P1310" s="232"/>
      <c r="Q1310" s="232"/>
      <c r="R1310" s="232"/>
      <c r="S1310" s="232"/>
      <c r="T1310" s="232"/>
      <c r="U1310" s="232"/>
      <c r="V1310" s="232"/>
      <c r="W1310" s="232"/>
      <c r="X1310" s="232"/>
      <c r="Y1310" s="232"/>
      <c r="Z1310" s="232"/>
      <c r="AA1310" s="232"/>
      <c r="AB1310" s="232"/>
      <c r="AC1310" s="232"/>
      <c r="AD1310" s="232"/>
      <c r="AE1310" s="232"/>
      <c r="AF1310" s="232"/>
      <c r="AG1310" s="232"/>
      <c r="AH1310" s="232"/>
      <c r="AI1310" s="232"/>
      <c r="AJ1310" s="232"/>
      <c r="AK1310" s="232"/>
      <c r="AL1310" s="232"/>
      <c r="AM1310" s="232"/>
      <c r="AN1310" s="232"/>
      <c r="AO1310" s="232"/>
      <c r="AP1310" s="232"/>
      <c r="AQ1310" s="232"/>
      <c r="AR1310" s="232"/>
    </row>
    <row r="1311" spans="1:44" x14ac:dyDescent="0.2">
      <c r="A1311" s="232"/>
      <c r="B1311" s="232"/>
      <c r="C1311" s="232"/>
      <c r="D1311" s="232"/>
      <c r="E1311" s="289"/>
      <c r="F1311" s="289"/>
      <c r="G1311" s="289"/>
      <c r="H1311" s="289"/>
      <c r="I1311" s="232"/>
      <c r="J1311" s="232"/>
      <c r="K1311" s="232"/>
      <c r="L1311" s="232"/>
      <c r="M1311" s="232"/>
      <c r="N1311" s="232"/>
      <c r="O1311" s="232"/>
      <c r="P1311" s="232"/>
      <c r="Q1311" s="232"/>
      <c r="R1311" s="232"/>
      <c r="S1311" s="232"/>
      <c r="T1311" s="232"/>
      <c r="U1311" s="232"/>
      <c r="V1311" s="232"/>
      <c r="W1311" s="232"/>
      <c r="X1311" s="232"/>
      <c r="Y1311" s="232"/>
      <c r="Z1311" s="232"/>
      <c r="AA1311" s="232"/>
      <c r="AB1311" s="232"/>
      <c r="AC1311" s="232"/>
      <c r="AD1311" s="232"/>
      <c r="AE1311" s="232"/>
      <c r="AF1311" s="232"/>
      <c r="AG1311" s="232"/>
      <c r="AH1311" s="232"/>
      <c r="AI1311" s="232"/>
      <c r="AJ1311" s="232"/>
      <c r="AK1311" s="232"/>
      <c r="AL1311" s="232"/>
      <c r="AM1311" s="232"/>
      <c r="AN1311" s="232"/>
      <c r="AO1311" s="232"/>
      <c r="AP1311" s="232"/>
      <c r="AQ1311" s="232"/>
      <c r="AR1311" s="232"/>
    </row>
    <row r="1312" spans="1:44" x14ac:dyDescent="0.2">
      <c r="A1312" s="232"/>
      <c r="B1312" s="232"/>
      <c r="C1312" s="232"/>
      <c r="D1312" s="232"/>
      <c r="E1312" s="289"/>
      <c r="F1312" s="289"/>
      <c r="G1312" s="289"/>
      <c r="H1312" s="289"/>
      <c r="I1312" s="232"/>
      <c r="J1312" s="232"/>
      <c r="K1312" s="232"/>
      <c r="L1312" s="232"/>
      <c r="M1312" s="232"/>
      <c r="N1312" s="232"/>
      <c r="O1312" s="232"/>
      <c r="P1312" s="232"/>
      <c r="Q1312" s="232"/>
      <c r="R1312" s="232"/>
      <c r="S1312" s="232"/>
      <c r="T1312" s="232"/>
      <c r="U1312" s="232"/>
      <c r="V1312" s="232"/>
      <c r="W1312" s="232"/>
      <c r="X1312" s="232"/>
      <c r="Y1312" s="232"/>
      <c r="Z1312" s="232"/>
      <c r="AA1312" s="232"/>
      <c r="AB1312" s="232"/>
      <c r="AC1312" s="232"/>
      <c r="AD1312" s="232"/>
      <c r="AE1312" s="232"/>
      <c r="AF1312" s="232"/>
      <c r="AG1312" s="232"/>
      <c r="AH1312" s="232"/>
      <c r="AI1312" s="232"/>
      <c r="AJ1312" s="232"/>
      <c r="AK1312" s="232"/>
      <c r="AL1312" s="232"/>
      <c r="AM1312" s="232"/>
      <c r="AN1312" s="232"/>
      <c r="AO1312" s="232"/>
      <c r="AP1312" s="232"/>
      <c r="AQ1312" s="232"/>
      <c r="AR1312" s="232"/>
    </row>
    <row r="1313" spans="1:44" x14ac:dyDescent="0.2">
      <c r="A1313" s="232"/>
      <c r="B1313" s="232"/>
      <c r="C1313" s="232"/>
      <c r="D1313" s="232"/>
      <c r="E1313" s="289"/>
      <c r="F1313" s="289"/>
      <c r="G1313" s="289"/>
      <c r="H1313" s="289"/>
      <c r="I1313" s="232"/>
      <c r="J1313" s="232"/>
      <c r="K1313" s="232"/>
      <c r="L1313" s="232"/>
      <c r="M1313" s="232"/>
      <c r="N1313" s="232"/>
      <c r="O1313" s="232"/>
      <c r="P1313" s="232"/>
      <c r="Q1313" s="232"/>
      <c r="R1313" s="232"/>
      <c r="S1313" s="232"/>
      <c r="T1313" s="232"/>
      <c r="U1313" s="232"/>
      <c r="V1313" s="232"/>
      <c r="W1313" s="232"/>
      <c r="X1313" s="232"/>
      <c r="Y1313" s="232"/>
      <c r="Z1313" s="232"/>
      <c r="AA1313" s="232"/>
      <c r="AB1313" s="232"/>
      <c r="AC1313" s="232"/>
      <c r="AD1313" s="232"/>
      <c r="AE1313" s="232"/>
      <c r="AF1313" s="232"/>
      <c r="AG1313" s="232"/>
      <c r="AH1313" s="232"/>
      <c r="AI1313" s="232"/>
      <c r="AJ1313" s="232"/>
      <c r="AK1313" s="232"/>
      <c r="AL1313" s="232"/>
      <c r="AM1313" s="232"/>
      <c r="AN1313" s="232"/>
      <c r="AO1313" s="232"/>
      <c r="AP1313" s="232"/>
      <c r="AQ1313" s="232"/>
      <c r="AR1313" s="232"/>
    </row>
    <row r="1314" spans="1:44" x14ac:dyDescent="0.2">
      <c r="A1314" s="232"/>
      <c r="B1314" s="232"/>
      <c r="C1314" s="232"/>
      <c r="D1314" s="232"/>
      <c r="E1314" s="289"/>
      <c r="F1314" s="289"/>
      <c r="G1314" s="289"/>
      <c r="H1314" s="289"/>
      <c r="I1314" s="232"/>
      <c r="J1314" s="232"/>
      <c r="K1314" s="232"/>
      <c r="L1314" s="232"/>
      <c r="M1314" s="232"/>
      <c r="N1314" s="232"/>
      <c r="O1314" s="232"/>
      <c r="P1314" s="232"/>
      <c r="Q1314" s="232"/>
      <c r="R1314" s="232"/>
      <c r="S1314" s="232"/>
      <c r="T1314" s="232"/>
      <c r="U1314" s="232"/>
      <c r="V1314" s="232"/>
      <c r="W1314" s="232"/>
      <c r="X1314" s="232"/>
      <c r="Y1314" s="232"/>
      <c r="Z1314" s="232"/>
      <c r="AA1314" s="232"/>
      <c r="AB1314" s="232"/>
      <c r="AC1314" s="232"/>
      <c r="AD1314" s="232"/>
      <c r="AE1314" s="232"/>
      <c r="AF1314" s="232"/>
      <c r="AG1314" s="232"/>
      <c r="AH1314" s="232"/>
      <c r="AI1314" s="232"/>
      <c r="AJ1314" s="232"/>
      <c r="AK1314" s="232"/>
      <c r="AL1314" s="232"/>
      <c r="AM1314" s="232"/>
      <c r="AN1314" s="232"/>
      <c r="AO1314" s="232"/>
      <c r="AP1314" s="232"/>
      <c r="AQ1314" s="232"/>
      <c r="AR1314" s="232"/>
    </row>
    <row r="1315" spans="1:44" x14ac:dyDescent="0.2">
      <c r="A1315" s="232"/>
      <c r="B1315" s="232"/>
      <c r="C1315" s="232"/>
      <c r="D1315" s="232"/>
      <c r="E1315" s="289"/>
      <c r="F1315" s="289"/>
      <c r="G1315" s="289"/>
      <c r="H1315" s="289"/>
      <c r="I1315" s="232"/>
      <c r="J1315" s="232"/>
      <c r="K1315" s="232"/>
      <c r="L1315" s="232"/>
      <c r="M1315" s="232"/>
      <c r="N1315" s="232"/>
      <c r="O1315" s="232"/>
      <c r="P1315" s="232"/>
      <c r="Q1315" s="232"/>
      <c r="R1315" s="232"/>
      <c r="S1315" s="232"/>
      <c r="T1315" s="232"/>
      <c r="U1315" s="232"/>
      <c r="V1315" s="232"/>
      <c r="W1315" s="232"/>
      <c r="X1315" s="232"/>
      <c r="Y1315" s="232"/>
      <c r="Z1315" s="232"/>
      <c r="AA1315" s="232"/>
      <c r="AB1315" s="232"/>
      <c r="AC1315" s="232"/>
      <c r="AD1315" s="232"/>
      <c r="AE1315" s="232"/>
      <c r="AF1315" s="232"/>
      <c r="AG1315" s="232"/>
      <c r="AH1315" s="232"/>
      <c r="AI1315" s="232"/>
      <c r="AJ1315" s="232"/>
      <c r="AK1315" s="232"/>
      <c r="AL1315" s="232"/>
      <c r="AM1315" s="232"/>
      <c r="AN1315" s="232"/>
      <c r="AO1315" s="232"/>
      <c r="AP1315" s="232"/>
      <c r="AQ1315" s="232"/>
      <c r="AR1315" s="232"/>
    </row>
    <row r="1316" spans="1:44" x14ac:dyDescent="0.2">
      <c r="A1316" s="232"/>
      <c r="B1316" s="232"/>
      <c r="C1316" s="232"/>
      <c r="D1316" s="232"/>
      <c r="E1316" s="289"/>
      <c r="F1316" s="289"/>
      <c r="G1316" s="289"/>
      <c r="H1316" s="289"/>
      <c r="I1316" s="232"/>
      <c r="J1316" s="232"/>
      <c r="K1316" s="232"/>
      <c r="L1316" s="232"/>
      <c r="M1316" s="232"/>
      <c r="N1316" s="232"/>
      <c r="O1316" s="232"/>
      <c r="P1316" s="232"/>
      <c r="Q1316" s="232"/>
      <c r="R1316" s="232"/>
      <c r="S1316" s="232"/>
      <c r="T1316" s="232"/>
      <c r="U1316" s="232"/>
      <c r="V1316" s="232"/>
      <c r="W1316" s="232"/>
      <c r="X1316" s="232"/>
      <c r="Y1316" s="232"/>
      <c r="Z1316" s="232"/>
      <c r="AA1316" s="232"/>
      <c r="AB1316" s="232"/>
      <c r="AC1316" s="232"/>
      <c r="AD1316" s="232"/>
      <c r="AE1316" s="232"/>
      <c r="AF1316" s="232"/>
      <c r="AG1316" s="232"/>
      <c r="AH1316" s="232"/>
      <c r="AI1316" s="232"/>
      <c r="AJ1316" s="232"/>
      <c r="AK1316" s="232"/>
      <c r="AL1316" s="232"/>
      <c r="AM1316" s="232"/>
      <c r="AN1316" s="232"/>
      <c r="AO1316" s="232"/>
      <c r="AP1316" s="232"/>
      <c r="AQ1316" s="232"/>
      <c r="AR1316" s="232"/>
    </row>
    <row r="1317" spans="1:44" x14ac:dyDescent="0.2">
      <c r="A1317" s="232"/>
      <c r="B1317" s="232"/>
      <c r="C1317" s="232"/>
      <c r="D1317" s="232"/>
      <c r="E1317" s="289"/>
      <c r="F1317" s="289"/>
      <c r="G1317" s="289"/>
      <c r="H1317" s="289"/>
      <c r="I1317" s="232"/>
      <c r="J1317" s="232"/>
      <c r="K1317" s="232"/>
      <c r="L1317" s="232"/>
      <c r="M1317" s="232"/>
      <c r="N1317" s="232"/>
      <c r="O1317" s="232"/>
      <c r="P1317" s="232"/>
      <c r="Q1317" s="232"/>
      <c r="R1317" s="232"/>
      <c r="S1317" s="232"/>
      <c r="T1317" s="232"/>
      <c r="U1317" s="232"/>
      <c r="V1317" s="232"/>
      <c r="W1317" s="232"/>
      <c r="X1317" s="232"/>
      <c r="Y1317" s="232"/>
      <c r="Z1317" s="232"/>
      <c r="AA1317" s="232"/>
      <c r="AB1317" s="232"/>
      <c r="AC1317" s="232"/>
      <c r="AD1317" s="232"/>
      <c r="AE1317" s="232"/>
      <c r="AF1317" s="232"/>
      <c r="AG1317" s="232"/>
      <c r="AH1317" s="232"/>
      <c r="AI1317" s="232"/>
      <c r="AJ1317" s="232"/>
      <c r="AK1317" s="232"/>
      <c r="AL1317" s="232"/>
      <c r="AM1317" s="232"/>
      <c r="AN1317" s="232"/>
      <c r="AO1317" s="232"/>
      <c r="AP1317" s="232"/>
      <c r="AQ1317" s="232"/>
      <c r="AR1317" s="232"/>
    </row>
    <row r="1318" spans="1:44" x14ac:dyDescent="0.2">
      <c r="A1318" s="232"/>
      <c r="B1318" s="232"/>
      <c r="C1318" s="232"/>
      <c r="D1318" s="232"/>
      <c r="E1318" s="289"/>
      <c r="F1318" s="289"/>
      <c r="G1318" s="289"/>
      <c r="H1318" s="289"/>
      <c r="I1318" s="232"/>
      <c r="J1318" s="232"/>
      <c r="K1318" s="232"/>
      <c r="L1318" s="232"/>
      <c r="M1318" s="232"/>
      <c r="N1318" s="232"/>
      <c r="O1318" s="232"/>
      <c r="P1318" s="232"/>
      <c r="Q1318" s="232"/>
      <c r="R1318" s="232"/>
      <c r="S1318" s="232"/>
      <c r="T1318" s="232"/>
      <c r="U1318" s="232"/>
      <c r="V1318" s="232"/>
      <c r="W1318" s="232"/>
      <c r="X1318" s="232"/>
      <c r="Y1318" s="232"/>
      <c r="Z1318" s="232"/>
      <c r="AA1318" s="232"/>
      <c r="AB1318" s="232"/>
      <c r="AC1318" s="232"/>
      <c r="AD1318" s="232"/>
      <c r="AE1318" s="232"/>
      <c r="AF1318" s="232"/>
      <c r="AG1318" s="232"/>
      <c r="AH1318" s="232"/>
      <c r="AI1318" s="232"/>
      <c r="AJ1318" s="232"/>
      <c r="AK1318" s="232"/>
      <c r="AL1318" s="232"/>
      <c r="AM1318" s="232"/>
      <c r="AN1318" s="232"/>
      <c r="AO1318" s="232"/>
      <c r="AP1318" s="232"/>
      <c r="AQ1318" s="232"/>
      <c r="AR1318" s="232"/>
    </row>
    <row r="1319" spans="1:44" x14ac:dyDescent="0.2">
      <c r="A1319" s="232"/>
      <c r="B1319" s="232"/>
      <c r="C1319" s="232"/>
      <c r="D1319" s="232"/>
      <c r="E1319" s="289"/>
      <c r="F1319" s="289"/>
      <c r="G1319" s="289"/>
      <c r="H1319" s="289"/>
      <c r="I1319" s="232"/>
      <c r="J1319" s="232"/>
      <c r="K1319" s="232"/>
      <c r="L1319" s="232"/>
      <c r="M1319" s="232"/>
      <c r="N1319" s="232"/>
      <c r="O1319" s="232"/>
      <c r="P1319" s="232"/>
      <c r="Q1319" s="232"/>
      <c r="R1319" s="232"/>
      <c r="S1319" s="232"/>
      <c r="T1319" s="232"/>
      <c r="U1319" s="232"/>
      <c r="V1319" s="232"/>
      <c r="W1319" s="232"/>
      <c r="X1319" s="232"/>
      <c r="Y1319" s="232"/>
      <c r="Z1319" s="232"/>
      <c r="AA1319" s="232"/>
      <c r="AB1319" s="232"/>
      <c r="AC1319" s="232"/>
      <c r="AD1319" s="232"/>
      <c r="AE1319" s="232"/>
      <c r="AF1319" s="232"/>
      <c r="AG1319" s="232"/>
      <c r="AH1319" s="232"/>
      <c r="AI1319" s="232"/>
      <c r="AJ1319" s="232"/>
      <c r="AK1319" s="232"/>
      <c r="AL1319" s="232"/>
      <c r="AM1319" s="232"/>
      <c r="AN1319" s="232"/>
      <c r="AO1319" s="232"/>
      <c r="AP1319" s="232"/>
      <c r="AQ1319" s="232"/>
      <c r="AR1319" s="232"/>
    </row>
    <row r="1320" spans="1:44" x14ac:dyDescent="0.2">
      <c r="A1320" s="232"/>
      <c r="B1320" s="232"/>
      <c r="C1320" s="232"/>
      <c r="D1320" s="232"/>
      <c r="E1320" s="289"/>
      <c r="F1320" s="289"/>
      <c r="G1320" s="289"/>
      <c r="H1320" s="289"/>
      <c r="I1320" s="232"/>
      <c r="J1320" s="232"/>
      <c r="K1320" s="232"/>
      <c r="L1320" s="232"/>
      <c r="M1320" s="232"/>
      <c r="N1320" s="232"/>
      <c r="O1320" s="232"/>
      <c r="P1320" s="232"/>
      <c r="Q1320" s="232"/>
      <c r="R1320" s="232"/>
      <c r="S1320" s="232"/>
      <c r="T1320" s="232"/>
      <c r="U1320" s="232"/>
      <c r="V1320" s="232"/>
      <c r="W1320" s="232"/>
      <c r="X1320" s="232"/>
      <c r="Y1320" s="232"/>
      <c r="Z1320" s="232"/>
      <c r="AA1320" s="232"/>
      <c r="AB1320" s="232"/>
      <c r="AC1320" s="232"/>
      <c r="AD1320" s="232"/>
      <c r="AE1320" s="232"/>
      <c r="AF1320" s="232"/>
      <c r="AG1320" s="232"/>
      <c r="AH1320" s="232"/>
      <c r="AI1320" s="232"/>
      <c r="AJ1320" s="232"/>
      <c r="AK1320" s="232"/>
      <c r="AL1320" s="232"/>
      <c r="AM1320" s="232"/>
      <c r="AN1320" s="232"/>
      <c r="AO1320" s="232"/>
      <c r="AP1320" s="232"/>
      <c r="AQ1320" s="232"/>
      <c r="AR1320" s="232"/>
    </row>
    <row r="1321" spans="1:44" x14ac:dyDescent="0.2">
      <c r="A1321" s="232"/>
      <c r="B1321" s="232"/>
      <c r="C1321" s="232"/>
      <c r="D1321" s="232"/>
      <c r="E1321" s="289"/>
      <c r="F1321" s="289"/>
      <c r="G1321" s="289"/>
      <c r="H1321" s="289"/>
      <c r="I1321" s="232"/>
      <c r="J1321" s="232"/>
      <c r="K1321" s="232"/>
      <c r="L1321" s="232"/>
      <c r="M1321" s="232"/>
      <c r="N1321" s="232"/>
      <c r="O1321" s="232"/>
      <c r="P1321" s="232"/>
      <c r="Q1321" s="232"/>
      <c r="R1321" s="232"/>
      <c r="S1321" s="232"/>
      <c r="T1321" s="232"/>
      <c r="U1321" s="232"/>
      <c r="V1321" s="232"/>
      <c r="W1321" s="232"/>
      <c r="X1321" s="232"/>
      <c r="Y1321" s="232"/>
      <c r="Z1321" s="232"/>
      <c r="AA1321" s="232"/>
      <c r="AB1321" s="232"/>
      <c r="AC1321" s="232"/>
      <c r="AD1321" s="232"/>
      <c r="AE1321" s="232"/>
      <c r="AF1321" s="232"/>
      <c r="AG1321" s="232"/>
      <c r="AH1321" s="232"/>
      <c r="AI1321" s="232"/>
      <c r="AJ1321" s="232"/>
      <c r="AK1321" s="232"/>
      <c r="AL1321" s="232"/>
      <c r="AM1321" s="232"/>
      <c r="AN1321" s="232"/>
      <c r="AO1321" s="232"/>
      <c r="AP1321" s="232"/>
      <c r="AQ1321" s="232"/>
      <c r="AR1321" s="232"/>
    </row>
    <row r="1322" spans="1:44" x14ac:dyDescent="0.2">
      <c r="A1322" s="232"/>
      <c r="B1322" s="232"/>
      <c r="C1322" s="232"/>
      <c r="D1322" s="232"/>
      <c r="E1322" s="289"/>
      <c r="F1322" s="289"/>
      <c r="G1322" s="289"/>
      <c r="H1322" s="289"/>
      <c r="I1322" s="232"/>
      <c r="J1322" s="232"/>
      <c r="K1322" s="232"/>
      <c r="L1322" s="232"/>
      <c r="M1322" s="232"/>
      <c r="N1322" s="232"/>
      <c r="O1322" s="232"/>
      <c r="P1322" s="232"/>
      <c r="Q1322" s="232"/>
      <c r="R1322" s="232"/>
      <c r="S1322" s="232"/>
      <c r="T1322" s="232"/>
      <c r="U1322" s="232"/>
      <c r="V1322" s="232"/>
      <c r="W1322" s="232"/>
      <c r="X1322" s="232"/>
      <c r="Y1322" s="232"/>
      <c r="Z1322" s="232"/>
      <c r="AA1322" s="232"/>
      <c r="AB1322" s="232"/>
      <c r="AC1322" s="232"/>
      <c r="AD1322" s="232"/>
      <c r="AE1322" s="232"/>
      <c r="AF1322" s="232"/>
      <c r="AG1322" s="232"/>
      <c r="AH1322" s="232"/>
      <c r="AI1322" s="232"/>
      <c r="AJ1322" s="232"/>
      <c r="AK1322" s="232"/>
      <c r="AL1322" s="232"/>
      <c r="AM1322" s="232"/>
      <c r="AN1322" s="232"/>
      <c r="AO1322" s="232"/>
      <c r="AP1322" s="232"/>
      <c r="AQ1322" s="232"/>
      <c r="AR1322" s="232"/>
    </row>
    <row r="1323" spans="1:44" x14ac:dyDescent="0.2">
      <c r="A1323" s="232"/>
      <c r="B1323" s="232"/>
      <c r="C1323" s="232"/>
      <c r="D1323" s="232"/>
      <c r="E1323" s="289"/>
      <c r="F1323" s="289"/>
      <c r="G1323" s="289"/>
      <c r="H1323" s="289"/>
      <c r="I1323" s="232"/>
      <c r="J1323" s="232"/>
      <c r="K1323" s="232"/>
      <c r="L1323" s="232"/>
      <c r="M1323" s="232"/>
      <c r="N1323" s="232"/>
      <c r="O1323" s="232"/>
      <c r="P1323" s="232"/>
      <c r="Q1323" s="232"/>
      <c r="R1323" s="232"/>
      <c r="S1323" s="232"/>
      <c r="T1323" s="232"/>
      <c r="U1323" s="232"/>
      <c r="V1323" s="232"/>
      <c r="W1323" s="232"/>
      <c r="X1323" s="232"/>
      <c r="Y1323" s="232"/>
      <c r="Z1323" s="232"/>
      <c r="AA1323" s="232"/>
      <c r="AB1323" s="232"/>
      <c r="AC1323" s="232"/>
      <c r="AD1323" s="232"/>
      <c r="AE1323" s="232"/>
      <c r="AF1323" s="232"/>
      <c r="AG1323" s="232"/>
      <c r="AH1323" s="232"/>
      <c r="AI1323" s="232"/>
      <c r="AJ1323" s="232"/>
      <c r="AK1323" s="232"/>
      <c r="AL1323" s="232"/>
      <c r="AM1323" s="232"/>
      <c r="AN1323" s="232"/>
      <c r="AO1323" s="232"/>
      <c r="AP1323" s="232"/>
      <c r="AQ1323" s="232"/>
      <c r="AR1323" s="232"/>
    </row>
    <row r="1324" spans="1:44" x14ac:dyDescent="0.2">
      <c r="A1324" s="232"/>
      <c r="B1324" s="232"/>
      <c r="C1324" s="232"/>
      <c r="D1324" s="232"/>
      <c r="E1324" s="289"/>
      <c r="F1324" s="289"/>
      <c r="G1324" s="289"/>
      <c r="H1324" s="289"/>
      <c r="I1324" s="232"/>
      <c r="J1324" s="232"/>
      <c r="K1324" s="232"/>
      <c r="L1324" s="232"/>
      <c r="M1324" s="232"/>
      <c r="N1324" s="232"/>
      <c r="O1324" s="232"/>
      <c r="P1324" s="232"/>
      <c r="Q1324" s="232"/>
      <c r="R1324" s="232"/>
      <c r="S1324" s="232"/>
      <c r="T1324" s="232"/>
      <c r="U1324" s="232"/>
      <c r="V1324" s="232"/>
      <c r="W1324" s="232"/>
      <c r="X1324" s="232"/>
      <c r="Y1324" s="232"/>
      <c r="Z1324" s="232"/>
      <c r="AA1324" s="232"/>
      <c r="AB1324" s="232"/>
      <c r="AC1324" s="232"/>
      <c r="AD1324" s="232"/>
      <c r="AE1324" s="232"/>
      <c r="AF1324" s="232"/>
      <c r="AG1324" s="232"/>
      <c r="AH1324" s="232"/>
      <c r="AI1324" s="232"/>
      <c r="AJ1324" s="232"/>
      <c r="AK1324" s="232"/>
      <c r="AL1324" s="232"/>
      <c r="AM1324" s="232"/>
      <c r="AN1324" s="232"/>
      <c r="AO1324" s="232"/>
      <c r="AP1324" s="232"/>
      <c r="AQ1324" s="232"/>
      <c r="AR1324" s="232"/>
    </row>
    <row r="1325" spans="1:44" x14ac:dyDescent="0.2">
      <c r="A1325" s="232"/>
      <c r="B1325" s="232"/>
      <c r="C1325" s="232"/>
      <c r="D1325" s="232"/>
      <c r="E1325" s="289"/>
      <c r="F1325" s="289"/>
      <c r="G1325" s="289"/>
      <c r="H1325" s="289"/>
      <c r="I1325" s="232"/>
      <c r="J1325" s="232"/>
      <c r="K1325" s="232"/>
      <c r="L1325" s="232"/>
      <c r="M1325" s="232"/>
      <c r="N1325" s="232"/>
      <c r="O1325" s="232"/>
      <c r="P1325" s="232"/>
      <c r="Q1325" s="232"/>
      <c r="R1325" s="232"/>
      <c r="S1325" s="232"/>
      <c r="T1325" s="232"/>
      <c r="U1325" s="232"/>
      <c r="V1325" s="232"/>
      <c r="W1325" s="232"/>
      <c r="X1325" s="232"/>
      <c r="Y1325" s="232"/>
      <c r="Z1325" s="232"/>
      <c r="AA1325" s="232"/>
      <c r="AB1325" s="232"/>
      <c r="AC1325" s="232"/>
      <c r="AD1325" s="232"/>
      <c r="AE1325" s="232"/>
      <c r="AF1325" s="232"/>
      <c r="AG1325" s="232"/>
      <c r="AH1325" s="232"/>
      <c r="AI1325" s="232"/>
      <c r="AJ1325" s="232"/>
      <c r="AK1325" s="232"/>
      <c r="AL1325" s="232"/>
      <c r="AM1325" s="232"/>
      <c r="AN1325" s="232"/>
      <c r="AO1325" s="232"/>
      <c r="AP1325" s="232"/>
      <c r="AQ1325" s="232"/>
      <c r="AR1325" s="232"/>
    </row>
    <row r="1326" spans="1:44" x14ac:dyDescent="0.2">
      <c r="A1326" s="232"/>
      <c r="B1326" s="232"/>
      <c r="C1326" s="232"/>
      <c r="D1326" s="232"/>
      <c r="E1326" s="289"/>
      <c r="F1326" s="289"/>
      <c r="G1326" s="289"/>
      <c r="H1326" s="289"/>
      <c r="I1326" s="232"/>
      <c r="J1326" s="232"/>
      <c r="K1326" s="232"/>
      <c r="L1326" s="232"/>
      <c r="M1326" s="232"/>
      <c r="N1326" s="232"/>
      <c r="O1326" s="232"/>
      <c r="P1326" s="232"/>
      <c r="Q1326" s="232"/>
      <c r="R1326" s="232"/>
      <c r="S1326" s="232"/>
      <c r="T1326" s="232"/>
      <c r="U1326" s="232"/>
      <c r="V1326" s="232"/>
      <c r="W1326" s="232"/>
      <c r="X1326" s="232"/>
      <c r="Y1326" s="232"/>
      <c r="Z1326" s="232"/>
      <c r="AA1326" s="232"/>
      <c r="AB1326" s="232"/>
      <c r="AC1326" s="232"/>
      <c r="AD1326" s="232"/>
      <c r="AE1326" s="232"/>
      <c r="AF1326" s="232"/>
      <c r="AG1326" s="232"/>
      <c r="AH1326" s="232"/>
      <c r="AI1326" s="232"/>
      <c r="AJ1326" s="232"/>
      <c r="AK1326" s="232"/>
      <c r="AL1326" s="232"/>
      <c r="AM1326" s="232"/>
      <c r="AN1326" s="232"/>
      <c r="AO1326" s="232"/>
      <c r="AP1326" s="232"/>
      <c r="AQ1326" s="232"/>
      <c r="AR1326" s="232"/>
    </row>
    <row r="1327" spans="1:44" x14ac:dyDescent="0.2">
      <c r="A1327" s="232"/>
      <c r="B1327" s="232"/>
      <c r="C1327" s="232"/>
      <c r="D1327" s="232"/>
      <c r="E1327" s="289"/>
      <c r="F1327" s="289"/>
      <c r="G1327" s="289"/>
      <c r="H1327" s="289"/>
      <c r="I1327" s="232"/>
      <c r="J1327" s="232"/>
      <c r="K1327" s="232"/>
      <c r="L1327" s="232"/>
      <c r="M1327" s="232"/>
      <c r="N1327" s="232"/>
      <c r="O1327" s="232"/>
      <c r="P1327" s="232"/>
      <c r="Q1327" s="232"/>
      <c r="R1327" s="232"/>
      <c r="S1327" s="232"/>
      <c r="T1327" s="232"/>
      <c r="U1327" s="232"/>
      <c r="V1327" s="232"/>
      <c r="W1327" s="232"/>
      <c r="X1327" s="232"/>
      <c r="Y1327" s="232"/>
      <c r="Z1327" s="232"/>
      <c r="AA1327" s="232"/>
      <c r="AB1327" s="232"/>
      <c r="AC1327" s="232"/>
      <c r="AD1327" s="232"/>
      <c r="AE1327" s="232"/>
      <c r="AF1327" s="232"/>
      <c r="AG1327" s="232"/>
      <c r="AH1327" s="232"/>
      <c r="AI1327" s="232"/>
      <c r="AJ1327" s="232"/>
      <c r="AK1327" s="232"/>
      <c r="AL1327" s="232"/>
      <c r="AM1327" s="232"/>
      <c r="AN1327" s="232"/>
      <c r="AO1327" s="232"/>
      <c r="AP1327" s="232"/>
      <c r="AQ1327" s="232"/>
      <c r="AR1327" s="232"/>
    </row>
    <row r="1328" spans="1:44" x14ac:dyDescent="0.2">
      <c r="A1328" s="232"/>
      <c r="B1328" s="232"/>
      <c r="C1328" s="232"/>
      <c r="D1328" s="232"/>
      <c r="E1328" s="289"/>
      <c r="F1328" s="289"/>
      <c r="G1328" s="289"/>
      <c r="H1328" s="289"/>
      <c r="I1328" s="232"/>
      <c r="J1328" s="232"/>
      <c r="K1328" s="232"/>
      <c r="L1328" s="232"/>
      <c r="M1328" s="232"/>
      <c r="N1328" s="232"/>
      <c r="O1328" s="232"/>
      <c r="P1328" s="232"/>
      <c r="Q1328" s="232"/>
      <c r="R1328" s="232"/>
      <c r="S1328" s="232"/>
      <c r="T1328" s="232"/>
      <c r="U1328" s="232"/>
      <c r="V1328" s="232"/>
      <c r="W1328" s="232"/>
      <c r="X1328" s="232"/>
      <c r="Y1328" s="232"/>
      <c r="Z1328" s="232"/>
      <c r="AA1328" s="232"/>
      <c r="AB1328" s="232"/>
      <c r="AC1328" s="232"/>
      <c r="AD1328" s="232"/>
      <c r="AE1328" s="232"/>
      <c r="AF1328" s="232"/>
      <c r="AG1328" s="232"/>
      <c r="AH1328" s="232"/>
      <c r="AI1328" s="232"/>
      <c r="AJ1328" s="232"/>
      <c r="AK1328" s="232"/>
      <c r="AL1328" s="232"/>
      <c r="AM1328" s="232"/>
      <c r="AN1328" s="232"/>
      <c r="AO1328" s="232"/>
      <c r="AP1328" s="232"/>
      <c r="AQ1328" s="232"/>
      <c r="AR1328" s="232"/>
    </row>
    <row r="1329" spans="1:44" x14ac:dyDescent="0.2">
      <c r="A1329" s="232"/>
      <c r="B1329" s="232"/>
      <c r="C1329" s="232"/>
      <c r="D1329" s="232"/>
      <c r="E1329" s="289"/>
      <c r="F1329" s="289"/>
      <c r="G1329" s="289"/>
      <c r="H1329" s="289"/>
      <c r="I1329" s="232"/>
      <c r="J1329" s="232"/>
      <c r="K1329" s="232"/>
      <c r="L1329" s="232"/>
      <c r="M1329" s="232"/>
      <c r="N1329" s="232"/>
      <c r="O1329" s="232"/>
      <c r="P1329" s="232"/>
      <c r="Q1329" s="232"/>
      <c r="R1329" s="232"/>
      <c r="S1329" s="232"/>
      <c r="T1329" s="232"/>
      <c r="U1329" s="232"/>
      <c r="V1329" s="232"/>
      <c r="W1329" s="232"/>
      <c r="X1329" s="232"/>
      <c r="Y1329" s="232"/>
      <c r="Z1329" s="232"/>
      <c r="AA1329" s="232"/>
      <c r="AB1329" s="232"/>
      <c r="AC1329" s="232"/>
      <c r="AD1329" s="232"/>
      <c r="AE1329" s="232"/>
      <c r="AF1329" s="232"/>
      <c r="AG1329" s="232"/>
      <c r="AH1329" s="232"/>
      <c r="AI1329" s="232"/>
      <c r="AJ1329" s="232"/>
      <c r="AK1329" s="232"/>
      <c r="AL1329" s="232"/>
      <c r="AM1329" s="232"/>
      <c r="AN1329" s="232"/>
      <c r="AO1329" s="232"/>
      <c r="AP1329" s="232"/>
      <c r="AQ1329" s="232"/>
      <c r="AR1329" s="232"/>
    </row>
    <row r="1330" spans="1:44" x14ac:dyDescent="0.2">
      <c r="A1330" s="232"/>
      <c r="B1330" s="232"/>
      <c r="C1330" s="232"/>
      <c r="D1330" s="232"/>
      <c r="E1330" s="289"/>
      <c r="F1330" s="289"/>
      <c r="G1330" s="289"/>
      <c r="H1330" s="289"/>
      <c r="I1330" s="232"/>
      <c r="J1330" s="232"/>
      <c r="K1330" s="232"/>
      <c r="L1330" s="232"/>
      <c r="M1330" s="232"/>
      <c r="N1330" s="232"/>
      <c r="O1330" s="232"/>
      <c r="P1330" s="232"/>
      <c r="Q1330" s="232"/>
      <c r="R1330" s="232"/>
      <c r="S1330" s="232"/>
      <c r="T1330" s="232"/>
      <c r="U1330" s="232"/>
      <c r="V1330" s="232"/>
      <c r="W1330" s="232"/>
      <c r="X1330" s="232"/>
      <c r="Y1330" s="232"/>
      <c r="Z1330" s="232"/>
      <c r="AA1330" s="232"/>
      <c r="AB1330" s="232"/>
      <c r="AC1330" s="232"/>
      <c r="AD1330" s="232"/>
      <c r="AE1330" s="232"/>
      <c r="AF1330" s="232"/>
      <c r="AG1330" s="232"/>
      <c r="AH1330" s="232"/>
      <c r="AI1330" s="232"/>
      <c r="AJ1330" s="232"/>
      <c r="AK1330" s="232"/>
      <c r="AL1330" s="232"/>
      <c r="AM1330" s="232"/>
      <c r="AN1330" s="232"/>
      <c r="AO1330" s="232"/>
      <c r="AP1330" s="232"/>
      <c r="AQ1330" s="232"/>
      <c r="AR1330" s="232"/>
    </row>
    <row r="1331" spans="1:44" x14ac:dyDescent="0.2">
      <c r="A1331" s="232"/>
      <c r="B1331" s="232"/>
      <c r="C1331" s="232"/>
      <c r="D1331" s="232"/>
      <c r="E1331" s="289"/>
      <c r="F1331" s="289"/>
      <c r="G1331" s="289"/>
      <c r="H1331" s="289"/>
      <c r="I1331" s="232"/>
      <c r="J1331" s="232"/>
      <c r="K1331" s="232"/>
      <c r="L1331" s="232"/>
      <c r="M1331" s="232"/>
      <c r="N1331" s="232"/>
      <c r="O1331" s="232"/>
      <c r="P1331" s="232"/>
      <c r="Q1331" s="232"/>
      <c r="R1331" s="232"/>
      <c r="S1331" s="232"/>
      <c r="T1331" s="232"/>
      <c r="U1331" s="232"/>
      <c r="V1331" s="232"/>
      <c r="W1331" s="232"/>
      <c r="X1331" s="232"/>
      <c r="Y1331" s="232"/>
      <c r="Z1331" s="232"/>
      <c r="AA1331" s="232"/>
      <c r="AB1331" s="232"/>
      <c r="AC1331" s="232"/>
      <c r="AD1331" s="232"/>
      <c r="AE1331" s="232"/>
      <c r="AF1331" s="232"/>
      <c r="AG1331" s="232"/>
      <c r="AH1331" s="232"/>
      <c r="AI1331" s="232"/>
      <c r="AJ1331" s="232"/>
      <c r="AK1331" s="232"/>
      <c r="AL1331" s="232"/>
      <c r="AM1331" s="232"/>
      <c r="AN1331" s="232"/>
      <c r="AO1331" s="232"/>
      <c r="AP1331" s="232"/>
      <c r="AQ1331" s="232"/>
      <c r="AR1331" s="232"/>
    </row>
    <row r="1332" spans="1:44" x14ac:dyDescent="0.2">
      <c r="A1332" s="232"/>
      <c r="B1332" s="232"/>
      <c r="C1332" s="232"/>
      <c r="D1332" s="232"/>
      <c r="E1332" s="289"/>
      <c r="F1332" s="289"/>
      <c r="G1332" s="289"/>
      <c r="H1332" s="289"/>
      <c r="I1332" s="232"/>
      <c r="J1332" s="232"/>
      <c r="K1332" s="232"/>
      <c r="L1332" s="232"/>
      <c r="M1332" s="232"/>
      <c r="N1332" s="232"/>
      <c r="O1332" s="232"/>
      <c r="P1332" s="232"/>
      <c r="Q1332" s="232"/>
      <c r="R1332" s="232"/>
      <c r="S1332" s="232"/>
      <c r="T1332" s="232"/>
      <c r="U1332" s="232"/>
      <c r="V1332" s="232"/>
      <c r="W1332" s="232"/>
      <c r="X1332" s="232"/>
      <c r="Y1332" s="232"/>
      <c r="Z1332" s="232"/>
      <c r="AA1332" s="232"/>
      <c r="AB1332" s="232"/>
      <c r="AC1332" s="232"/>
      <c r="AD1332" s="232"/>
      <c r="AE1332" s="232"/>
      <c r="AF1332" s="232"/>
      <c r="AG1332" s="232"/>
      <c r="AH1332" s="232"/>
      <c r="AI1332" s="232"/>
      <c r="AJ1332" s="232"/>
      <c r="AK1332" s="232"/>
      <c r="AL1332" s="232"/>
      <c r="AM1332" s="232"/>
      <c r="AN1332" s="232"/>
      <c r="AO1332" s="232"/>
      <c r="AP1332" s="232"/>
      <c r="AQ1332" s="232"/>
      <c r="AR1332" s="232"/>
    </row>
    <row r="1333" spans="1:44" x14ac:dyDescent="0.2">
      <c r="A1333" s="232"/>
      <c r="B1333" s="232"/>
      <c r="C1333" s="232"/>
      <c r="D1333" s="232"/>
      <c r="E1333" s="289"/>
      <c r="F1333" s="289"/>
      <c r="G1333" s="289"/>
      <c r="H1333" s="289"/>
      <c r="I1333" s="232"/>
      <c r="J1333" s="232"/>
      <c r="K1333" s="232"/>
      <c r="L1333" s="232"/>
      <c r="M1333" s="232"/>
      <c r="N1333" s="232"/>
      <c r="O1333" s="232"/>
      <c r="P1333" s="232"/>
      <c r="Q1333" s="232"/>
      <c r="R1333" s="232"/>
      <c r="S1333" s="232"/>
      <c r="T1333" s="232"/>
      <c r="U1333" s="232"/>
      <c r="V1333" s="232"/>
      <c r="W1333" s="232"/>
      <c r="X1333" s="232"/>
      <c r="Y1333" s="232"/>
      <c r="Z1333" s="232"/>
      <c r="AA1333" s="232"/>
      <c r="AB1333" s="232"/>
      <c r="AC1333" s="232"/>
      <c r="AD1333" s="232"/>
      <c r="AE1333" s="232"/>
      <c r="AF1333" s="232"/>
      <c r="AG1333" s="232"/>
      <c r="AH1333" s="232"/>
      <c r="AI1333" s="232"/>
      <c r="AJ1333" s="232"/>
      <c r="AK1333" s="232"/>
      <c r="AL1333" s="232"/>
      <c r="AM1333" s="232"/>
      <c r="AN1333" s="232"/>
      <c r="AO1333" s="232"/>
      <c r="AP1333" s="232"/>
      <c r="AQ1333" s="232"/>
      <c r="AR1333" s="232"/>
    </row>
    <row r="1334" spans="1:44" x14ac:dyDescent="0.2">
      <c r="A1334" s="232"/>
      <c r="B1334" s="232"/>
      <c r="C1334" s="232"/>
      <c r="D1334" s="232"/>
      <c r="E1334" s="289"/>
      <c r="F1334" s="289"/>
      <c r="G1334" s="289"/>
      <c r="H1334" s="289"/>
      <c r="I1334" s="232"/>
      <c r="J1334" s="232"/>
      <c r="K1334" s="232"/>
      <c r="L1334" s="232"/>
      <c r="M1334" s="232"/>
      <c r="N1334" s="232"/>
      <c r="O1334" s="232"/>
      <c r="P1334" s="232"/>
      <c r="Q1334" s="232"/>
      <c r="R1334" s="232"/>
      <c r="S1334" s="232"/>
      <c r="T1334" s="232"/>
      <c r="U1334" s="232"/>
      <c r="V1334" s="232"/>
      <c r="W1334" s="232"/>
      <c r="X1334" s="232"/>
      <c r="Y1334" s="232"/>
      <c r="Z1334" s="232"/>
      <c r="AA1334" s="232"/>
      <c r="AB1334" s="232"/>
      <c r="AC1334" s="232"/>
      <c r="AD1334" s="232"/>
      <c r="AE1334" s="232"/>
      <c r="AF1334" s="232"/>
      <c r="AG1334" s="232"/>
      <c r="AH1334" s="232"/>
      <c r="AI1334" s="232"/>
      <c r="AJ1334" s="232"/>
      <c r="AK1334" s="232"/>
      <c r="AL1334" s="232"/>
      <c r="AM1334" s="232"/>
      <c r="AN1334" s="232"/>
      <c r="AO1334" s="232"/>
      <c r="AP1334" s="232"/>
      <c r="AQ1334" s="232"/>
      <c r="AR1334" s="232"/>
    </row>
    <row r="1335" spans="1:44" x14ac:dyDescent="0.2">
      <c r="A1335" s="232"/>
      <c r="B1335" s="232"/>
      <c r="C1335" s="232"/>
      <c r="D1335" s="232"/>
      <c r="E1335" s="289"/>
      <c r="F1335" s="289"/>
      <c r="G1335" s="289"/>
      <c r="H1335" s="289"/>
      <c r="I1335" s="232"/>
      <c r="J1335" s="232"/>
      <c r="K1335" s="232"/>
      <c r="L1335" s="232"/>
      <c r="M1335" s="232"/>
      <c r="N1335" s="232"/>
      <c r="O1335" s="232"/>
      <c r="P1335" s="232"/>
      <c r="Q1335" s="232"/>
      <c r="R1335" s="232"/>
      <c r="S1335" s="232"/>
      <c r="T1335" s="232"/>
      <c r="U1335" s="232"/>
      <c r="V1335" s="232"/>
      <c r="W1335" s="232"/>
      <c r="X1335" s="232"/>
      <c r="Y1335" s="232"/>
      <c r="Z1335" s="232"/>
      <c r="AA1335" s="232"/>
      <c r="AB1335" s="232"/>
      <c r="AC1335" s="232"/>
      <c r="AD1335" s="232"/>
      <c r="AE1335" s="232"/>
      <c r="AF1335" s="232"/>
      <c r="AG1335" s="232"/>
      <c r="AH1335" s="232"/>
      <c r="AI1335" s="232"/>
      <c r="AJ1335" s="232"/>
      <c r="AK1335" s="232"/>
      <c r="AL1335" s="232"/>
      <c r="AM1335" s="232"/>
      <c r="AN1335" s="232"/>
      <c r="AO1335" s="232"/>
      <c r="AP1335" s="232"/>
      <c r="AQ1335" s="232"/>
      <c r="AR1335" s="232"/>
    </row>
    <row r="1336" spans="1:44" x14ac:dyDescent="0.2">
      <c r="A1336" s="232"/>
      <c r="B1336" s="232"/>
      <c r="C1336" s="232"/>
      <c r="D1336" s="232"/>
      <c r="E1336" s="289"/>
      <c r="F1336" s="289"/>
      <c r="G1336" s="289"/>
      <c r="H1336" s="289"/>
      <c r="I1336" s="232"/>
      <c r="J1336" s="232"/>
      <c r="K1336" s="232"/>
      <c r="L1336" s="232"/>
      <c r="M1336" s="232"/>
      <c r="N1336" s="232"/>
      <c r="O1336" s="232"/>
      <c r="P1336" s="232"/>
      <c r="Q1336" s="232"/>
      <c r="R1336" s="232"/>
      <c r="S1336" s="232"/>
      <c r="T1336" s="232"/>
      <c r="U1336" s="232"/>
      <c r="V1336" s="232"/>
      <c r="W1336" s="232"/>
      <c r="X1336" s="232"/>
      <c r="Y1336" s="232"/>
      <c r="Z1336" s="232"/>
      <c r="AA1336" s="232"/>
      <c r="AB1336" s="232"/>
      <c r="AC1336" s="232"/>
      <c r="AD1336" s="232"/>
      <c r="AE1336" s="232"/>
      <c r="AF1336" s="232"/>
      <c r="AG1336" s="232"/>
      <c r="AH1336" s="232"/>
      <c r="AI1336" s="232"/>
      <c r="AJ1336" s="232"/>
      <c r="AK1336" s="232"/>
      <c r="AL1336" s="232"/>
      <c r="AM1336" s="232"/>
      <c r="AN1336" s="232"/>
      <c r="AO1336" s="232"/>
      <c r="AP1336" s="232"/>
      <c r="AQ1336" s="232"/>
      <c r="AR1336" s="232"/>
    </row>
    <row r="1337" spans="1:44" x14ac:dyDescent="0.2">
      <c r="A1337" s="232"/>
      <c r="B1337" s="232"/>
      <c r="C1337" s="232"/>
      <c r="D1337" s="232"/>
      <c r="E1337" s="289"/>
      <c r="F1337" s="289"/>
      <c r="G1337" s="289"/>
      <c r="H1337" s="289"/>
      <c r="I1337" s="232"/>
      <c r="J1337" s="232"/>
      <c r="K1337" s="232"/>
      <c r="L1337" s="232"/>
      <c r="M1337" s="232"/>
      <c r="N1337" s="232"/>
      <c r="O1337" s="232"/>
      <c r="P1337" s="232"/>
      <c r="Q1337" s="232"/>
      <c r="R1337" s="232"/>
      <c r="S1337" s="232"/>
      <c r="T1337" s="232"/>
      <c r="U1337" s="232"/>
      <c r="V1337" s="232"/>
      <c r="W1337" s="232"/>
      <c r="X1337" s="232"/>
      <c r="Y1337" s="232"/>
      <c r="Z1337" s="232"/>
      <c r="AA1337" s="232"/>
      <c r="AB1337" s="232"/>
      <c r="AC1337" s="232"/>
      <c r="AD1337" s="232"/>
      <c r="AE1337" s="232"/>
      <c r="AF1337" s="232"/>
      <c r="AG1337" s="232"/>
      <c r="AH1337" s="232"/>
      <c r="AI1337" s="232"/>
      <c r="AJ1337" s="232"/>
      <c r="AK1337" s="232"/>
      <c r="AL1337" s="232"/>
      <c r="AM1337" s="232"/>
      <c r="AN1337" s="232"/>
      <c r="AO1337" s="232"/>
      <c r="AP1337" s="232"/>
      <c r="AQ1337" s="232"/>
      <c r="AR1337" s="232"/>
    </row>
    <row r="1338" spans="1:44" x14ac:dyDescent="0.2">
      <c r="A1338" s="232"/>
      <c r="B1338" s="232"/>
      <c r="C1338" s="232"/>
      <c r="D1338" s="232"/>
      <c r="E1338" s="289"/>
      <c r="F1338" s="289"/>
      <c r="G1338" s="289"/>
      <c r="H1338" s="289"/>
      <c r="I1338" s="232"/>
      <c r="J1338" s="232"/>
      <c r="K1338" s="232"/>
      <c r="L1338" s="232"/>
      <c r="M1338" s="232"/>
      <c r="N1338" s="232"/>
      <c r="O1338" s="232"/>
      <c r="P1338" s="232"/>
      <c r="Q1338" s="232"/>
      <c r="R1338" s="232"/>
      <c r="S1338" s="232"/>
      <c r="T1338" s="232"/>
      <c r="U1338" s="232"/>
      <c r="V1338" s="232"/>
      <c r="W1338" s="232"/>
      <c r="X1338" s="232"/>
      <c r="Y1338" s="232"/>
      <c r="Z1338" s="232"/>
      <c r="AA1338" s="232"/>
      <c r="AB1338" s="232"/>
      <c r="AC1338" s="232"/>
      <c r="AD1338" s="232"/>
      <c r="AE1338" s="232"/>
      <c r="AF1338" s="232"/>
      <c r="AG1338" s="232"/>
      <c r="AH1338" s="232"/>
      <c r="AI1338" s="232"/>
      <c r="AJ1338" s="232"/>
      <c r="AK1338" s="232"/>
      <c r="AL1338" s="232"/>
      <c r="AM1338" s="232"/>
      <c r="AN1338" s="232"/>
      <c r="AO1338" s="232"/>
      <c r="AP1338" s="232"/>
      <c r="AQ1338" s="232"/>
      <c r="AR1338" s="232"/>
    </row>
    <row r="1339" spans="1:44" x14ac:dyDescent="0.2">
      <c r="A1339" s="232"/>
      <c r="B1339" s="232"/>
      <c r="C1339" s="232"/>
      <c r="D1339" s="232"/>
      <c r="E1339" s="289"/>
      <c r="F1339" s="289"/>
      <c r="G1339" s="289"/>
      <c r="H1339" s="289"/>
      <c r="I1339" s="232"/>
      <c r="J1339" s="232"/>
      <c r="K1339" s="232"/>
      <c r="L1339" s="232"/>
      <c r="M1339" s="232"/>
      <c r="N1339" s="232"/>
      <c r="O1339" s="232"/>
      <c r="P1339" s="232"/>
      <c r="Q1339" s="232"/>
      <c r="R1339" s="232"/>
      <c r="S1339" s="232"/>
      <c r="T1339" s="232"/>
      <c r="U1339" s="232"/>
      <c r="V1339" s="232"/>
      <c r="W1339" s="232"/>
      <c r="X1339" s="232"/>
      <c r="Y1339" s="232"/>
      <c r="Z1339" s="232"/>
      <c r="AA1339" s="232"/>
      <c r="AB1339" s="232"/>
      <c r="AC1339" s="232"/>
      <c r="AD1339" s="232"/>
      <c r="AE1339" s="232"/>
      <c r="AF1339" s="232"/>
      <c r="AG1339" s="232"/>
      <c r="AH1339" s="232"/>
      <c r="AI1339" s="232"/>
      <c r="AJ1339" s="232"/>
      <c r="AK1339" s="232"/>
      <c r="AL1339" s="232"/>
      <c r="AM1339" s="232"/>
      <c r="AN1339" s="232"/>
      <c r="AO1339" s="232"/>
      <c r="AP1339" s="232"/>
      <c r="AQ1339" s="232"/>
      <c r="AR1339" s="232"/>
    </row>
    <row r="1340" spans="1:44" x14ac:dyDescent="0.2">
      <c r="A1340" s="232"/>
      <c r="B1340" s="232"/>
      <c r="C1340" s="232"/>
      <c r="D1340" s="232"/>
      <c r="E1340" s="289"/>
      <c r="F1340" s="289"/>
      <c r="G1340" s="289"/>
      <c r="H1340" s="289"/>
      <c r="I1340" s="232"/>
      <c r="J1340" s="232"/>
      <c r="K1340" s="232"/>
      <c r="L1340" s="232"/>
      <c r="M1340" s="232"/>
      <c r="N1340" s="232"/>
      <c r="O1340" s="232"/>
      <c r="P1340" s="232"/>
      <c r="Q1340" s="232"/>
      <c r="R1340" s="232"/>
      <c r="S1340" s="232"/>
      <c r="T1340" s="232"/>
      <c r="U1340" s="232"/>
      <c r="V1340" s="232"/>
      <c r="W1340" s="232"/>
      <c r="X1340" s="232"/>
      <c r="Y1340" s="232"/>
      <c r="Z1340" s="232"/>
      <c r="AA1340" s="232"/>
      <c r="AB1340" s="232"/>
      <c r="AC1340" s="232"/>
      <c r="AD1340" s="232"/>
      <c r="AE1340" s="232"/>
      <c r="AF1340" s="232"/>
      <c r="AG1340" s="232"/>
      <c r="AH1340" s="232"/>
      <c r="AI1340" s="232"/>
      <c r="AJ1340" s="232"/>
      <c r="AK1340" s="232"/>
      <c r="AL1340" s="232"/>
      <c r="AM1340" s="232"/>
      <c r="AN1340" s="232"/>
      <c r="AO1340" s="232"/>
      <c r="AP1340" s="232"/>
      <c r="AQ1340" s="232"/>
      <c r="AR1340" s="232"/>
    </row>
    <row r="1341" spans="1:44" x14ac:dyDescent="0.2">
      <c r="A1341" s="232"/>
      <c r="B1341" s="232"/>
      <c r="C1341" s="232"/>
      <c r="D1341" s="232"/>
      <c r="E1341" s="289"/>
      <c r="F1341" s="289"/>
      <c r="G1341" s="289"/>
      <c r="H1341" s="289"/>
      <c r="I1341" s="232"/>
      <c r="J1341" s="232"/>
      <c r="K1341" s="232"/>
      <c r="L1341" s="232"/>
      <c r="M1341" s="232"/>
      <c r="N1341" s="232"/>
      <c r="O1341" s="232"/>
      <c r="P1341" s="232"/>
      <c r="Q1341" s="232"/>
      <c r="R1341" s="232"/>
      <c r="S1341" s="232"/>
      <c r="T1341" s="232"/>
      <c r="U1341" s="232"/>
      <c r="V1341" s="232"/>
      <c r="W1341" s="232"/>
      <c r="X1341" s="232"/>
      <c r="Y1341" s="232"/>
      <c r="Z1341" s="232"/>
      <c r="AA1341" s="232"/>
      <c r="AB1341" s="232"/>
      <c r="AC1341" s="232"/>
      <c r="AD1341" s="232"/>
      <c r="AE1341" s="232"/>
      <c r="AF1341" s="232"/>
      <c r="AG1341" s="232"/>
      <c r="AH1341" s="232"/>
      <c r="AI1341" s="232"/>
      <c r="AJ1341" s="232"/>
      <c r="AK1341" s="232"/>
      <c r="AL1341" s="232"/>
      <c r="AM1341" s="232"/>
      <c r="AN1341" s="232"/>
      <c r="AO1341" s="232"/>
      <c r="AP1341" s="232"/>
      <c r="AQ1341" s="232"/>
      <c r="AR1341" s="232"/>
    </row>
    <row r="1342" spans="1:44" x14ac:dyDescent="0.2">
      <c r="A1342" s="232"/>
      <c r="B1342" s="232"/>
      <c r="C1342" s="232"/>
      <c r="D1342" s="232"/>
      <c r="E1342" s="289"/>
      <c r="F1342" s="289"/>
      <c r="G1342" s="289"/>
      <c r="H1342" s="289"/>
      <c r="I1342" s="232"/>
      <c r="J1342" s="232"/>
      <c r="K1342" s="232"/>
      <c r="L1342" s="232"/>
      <c r="M1342" s="232"/>
      <c r="N1342" s="232"/>
      <c r="O1342" s="232"/>
      <c r="P1342" s="232"/>
      <c r="Q1342" s="232"/>
      <c r="R1342" s="232"/>
      <c r="S1342" s="232"/>
      <c r="T1342" s="232"/>
      <c r="U1342" s="232"/>
      <c r="V1342" s="232"/>
      <c r="W1342" s="232"/>
      <c r="X1342" s="232"/>
      <c r="Y1342" s="232"/>
      <c r="Z1342" s="232"/>
      <c r="AA1342" s="232"/>
      <c r="AB1342" s="232"/>
      <c r="AC1342" s="232"/>
      <c r="AD1342" s="232"/>
      <c r="AE1342" s="232"/>
      <c r="AF1342" s="232"/>
      <c r="AG1342" s="232"/>
      <c r="AH1342" s="232"/>
      <c r="AI1342" s="232"/>
      <c r="AJ1342" s="232"/>
      <c r="AK1342" s="232"/>
      <c r="AL1342" s="232"/>
      <c r="AM1342" s="232"/>
      <c r="AN1342" s="232"/>
      <c r="AO1342" s="232"/>
      <c r="AP1342" s="232"/>
      <c r="AQ1342" s="232"/>
      <c r="AR1342" s="232"/>
    </row>
    <row r="1343" spans="1:44" x14ac:dyDescent="0.2">
      <c r="A1343" s="232"/>
      <c r="B1343" s="232"/>
      <c r="C1343" s="232"/>
      <c r="D1343" s="232"/>
      <c r="E1343" s="289"/>
      <c r="F1343" s="289"/>
      <c r="G1343" s="289"/>
      <c r="H1343" s="289"/>
      <c r="I1343" s="232"/>
      <c r="J1343" s="232"/>
      <c r="K1343" s="232"/>
      <c r="L1343" s="232"/>
      <c r="M1343" s="232"/>
      <c r="N1343" s="232"/>
      <c r="O1343" s="232"/>
      <c r="P1343" s="232"/>
      <c r="Q1343" s="232"/>
      <c r="R1343" s="232"/>
      <c r="S1343" s="232"/>
      <c r="T1343" s="232"/>
      <c r="U1343" s="232"/>
      <c r="V1343" s="232"/>
      <c r="W1343" s="232"/>
      <c r="X1343" s="232"/>
      <c r="Y1343" s="232"/>
      <c r="Z1343" s="232"/>
      <c r="AA1343" s="232"/>
      <c r="AB1343" s="232"/>
      <c r="AC1343" s="232"/>
      <c r="AD1343" s="232"/>
      <c r="AE1343" s="232"/>
      <c r="AF1343" s="232"/>
      <c r="AG1343" s="232"/>
      <c r="AH1343" s="232"/>
      <c r="AI1343" s="232"/>
      <c r="AJ1343" s="232"/>
      <c r="AK1343" s="232"/>
      <c r="AL1343" s="232"/>
      <c r="AM1343" s="232"/>
      <c r="AN1343" s="232"/>
      <c r="AO1343" s="232"/>
      <c r="AP1343" s="232"/>
      <c r="AQ1343" s="232"/>
      <c r="AR1343" s="232"/>
    </row>
    <row r="1344" spans="1:44" x14ac:dyDescent="0.2">
      <c r="A1344" s="232"/>
      <c r="B1344" s="232"/>
      <c r="C1344" s="232"/>
      <c r="D1344" s="232"/>
      <c r="E1344" s="289"/>
      <c r="F1344" s="289"/>
      <c r="G1344" s="289"/>
      <c r="H1344" s="289"/>
      <c r="I1344" s="232"/>
      <c r="J1344" s="232"/>
      <c r="K1344" s="232"/>
      <c r="L1344" s="232"/>
      <c r="M1344" s="232"/>
      <c r="N1344" s="232"/>
      <c r="O1344" s="232"/>
      <c r="P1344" s="232"/>
      <c r="Q1344" s="232"/>
      <c r="R1344" s="232"/>
      <c r="S1344" s="232"/>
      <c r="T1344" s="232"/>
      <c r="U1344" s="232"/>
      <c r="V1344" s="232"/>
      <c r="W1344" s="232"/>
      <c r="X1344" s="232"/>
      <c r="Y1344" s="232"/>
      <c r="Z1344" s="232"/>
      <c r="AA1344" s="232"/>
      <c r="AB1344" s="232"/>
      <c r="AC1344" s="232"/>
      <c r="AD1344" s="232"/>
      <c r="AE1344" s="232"/>
      <c r="AF1344" s="232"/>
      <c r="AG1344" s="232"/>
      <c r="AH1344" s="232"/>
      <c r="AI1344" s="232"/>
      <c r="AJ1344" s="232"/>
      <c r="AK1344" s="232"/>
      <c r="AL1344" s="232"/>
      <c r="AM1344" s="232"/>
      <c r="AN1344" s="232"/>
      <c r="AO1344" s="232"/>
      <c r="AP1344" s="232"/>
      <c r="AQ1344" s="232"/>
      <c r="AR1344" s="232"/>
    </row>
    <row r="1345" spans="1:44" x14ac:dyDescent="0.2">
      <c r="A1345" s="232"/>
      <c r="B1345" s="232"/>
      <c r="C1345" s="232"/>
      <c r="D1345" s="232"/>
      <c r="E1345" s="289"/>
      <c r="F1345" s="289"/>
      <c r="G1345" s="289"/>
      <c r="H1345" s="289"/>
      <c r="I1345" s="232"/>
      <c r="J1345" s="232"/>
      <c r="K1345" s="232"/>
      <c r="L1345" s="232"/>
      <c r="M1345" s="232"/>
      <c r="N1345" s="232"/>
      <c r="O1345" s="232"/>
      <c r="P1345" s="232"/>
      <c r="Q1345" s="232"/>
      <c r="R1345" s="232"/>
      <c r="S1345" s="232"/>
      <c r="T1345" s="232"/>
      <c r="U1345" s="232"/>
      <c r="V1345" s="232"/>
      <c r="W1345" s="232"/>
      <c r="X1345" s="232"/>
      <c r="Y1345" s="232"/>
      <c r="Z1345" s="232"/>
      <c r="AA1345" s="232"/>
      <c r="AB1345" s="232"/>
      <c r="AC1345" s="232"/>
      <c r="AD1345" s="232"/>
      <c r="AE1345" s="232"/>
      <c r="AF1345" s="232"/>
      <c r="AG1345" s="232"/>
      <c r="AH1345" s="232"/>
      <c r="AI1345" s="232"/>
      <c r="AJ1345" s="232"/>
      <c r="AK1345" s="232"/>
      <c r="AL1345" s="232"/>
      <c r="AM1345" s="232"/>
      <c r="AN1345" s="232"/>
      <c r="AO1345" s="232"/>
      <c r="AP1345" s="232"/>
      <c r="AQ1345" s="232"/>
      <c r="AR1345" s="232"/>
    </row>
    <row r="1346" spans="1:44" x14ac:dyDescent="0.2">
      <c r="A1346" s="232"/>
      <c r="B1346" s="232"/>
      <c r="C1346" s="232"/>
      <c r="D1346" s="232"/>
      <c r="E1346" s="289"/>
      <c r="F1346" s="289"/>
      <c r="G1346" s="289"/>
      <c r="H1346" s="289"/>
      <c r="I1346" s="232"/>
      <c r="J1346" s="232"/>
      <c r="K1346" s="232"/>
      <c r="L1346" s="232"/>
      <c r="M1346" s="232"/>
      <c r="N1346" s="232"/>
      <c r="O1346" s="232"/>
      <c r="P1346" s="232"/>
      <c r="Q1346" s="232"/>
      <c r="R1346" s="232"/>
      <c r="S1346" s="232"/>
      <c r="T1346" s="232"/>
      <c r="U1346" s="232"/>
      <c r="V1346" s="232"/>
      <c r="W1346" s="232"/>
      <c r="X1346" s="232"/>
      <c r="Y1346" s="232"/>
      <c r="Z1346" s="232"/>
      <c r="AA1346" s="232"/>
      <c r="AB1346" s="232"/>
      <c r="AC1346" s="232"/>
      <c r="AD1346" s="232"/>
      <c r="AE1346" s="232"/>
      <c r="AF1346" s="232"/>
      <c r="AG1346" s="232"/>
      <c r="AH1346" s="232"/>
      <c r="AI1346" s="232"/>
      <c r="AJ1346" s="232"/>
      <c r="AK1346" s="232"/>
      <c r="AL1346" s="232"/>
      <c r="AM1346" s="232"/>
      <c r="AN1346" s="232"/>
      <c r="AO1346" s="232"/>
      <c r="AP1346" s="232"/>
      <c r="AQ1346" s="232"/>
      <c r="AR1346" s="232"/>
    </row>
    <row r="1347" spans="1:44" x14ac:dyDescent="0.2">
      <c r="A1347" s="232"/>
      <c r="B1347" s="232"/>
      <c r="C1347" s="232"/>
      <c r="D1347" s="232"/>
      <c r="E1347" s="289"/>
      <c r="F1347" s="289"/>
      <c r="G1347" s="289"/>
      <c r="H1347" s="289"/>
      <c r="I1347" s="232"/>
      <c r="J1347" s="232"/>
      <c r="K1347" s="232"/>
      <c r="L1347" s="232"/>
      <c r="M1347" s="232"/>
      <c r="N1347" s="232"/>
      <c r="O1347" s="232"/>
      <c r="P1347" s="232"/>
      <c r="Q1347" s="232"/>
      <c r="R1347" s="232"/>
      <c r="S1347" s="232"/>
      <c r="T1347" s="232"/>
      <c r="U1347" s="232"/>
      <c r="V1347" s="232"/>
      <c r="W1347" s="232"/>
      <c r="X1347" s="232"/>
      <c r="Y1347" s="232"/>
      <c r="Z1347" s="232"/>
      <c r="AA1347" s="232"/>
      <c r="AB1347" s="232"/>
      <c r="AC1347" s="232"/>
      <c r="AD1347" s="232"/>
      <c r="AE1347" s="232"/>
      <c r="AF1347" s="232"/>
      <c r="AG1347" s="232"/>
      <c r="AH1347" s="232"/>
      <c r="AI1347" s="232"/>
      <c r="AJ1347" s="232"/>
      <c r="AK1347" s="232"/>
      <c r="AL1347" s="232"/>
      <c r="AM1347" s="232"/>
      <c r="AN1347" s="232"/>
      <c r="AO1347" s="232"/>
      <c r="AP1347" s="232"/>
      <c r="AQ1347" s="232"/>
      <c r="AR1347" s="232"/>
    </row>
    <row r="1348" spans="1:44" x14ac:dyDescent="0.2">
      <c r="A1348" s="232"/>
      <c r="B1348" s="232"/>
      <c r="C1348" s="232"/>
      <c r="D1348" s="232"/>
      <c r="E1348" s="289"/>
      <c r="F1348" s="289"/>
      <c r="G1348" s="289"/>
      <c r="H1348" s="289"/>
      <c r="I1348" s="232"/>
      <c r="J1348" s="232"/>
      <c r="K1348" s="232"/>
      <c r="L1348" s="232"/>
      <c r="M1348" s="232"/>
      <c r="N1348" s="232"/>
      <c r="O1348" s="232"/>
      <c r="P1348" s="232"/>
      <c r="Q1348" s="232"/>
      <c r="R1348" s="232"/>
      <c r="S1348" s="232"/>
      <c r="T1348" s="232"/>
      <c r="U1348" s="232"/>
      <c r="V1348" s="232"/>
      <c r="W1348" s="232"/>
      <c r="X1348" s="232"/>
      <c r="Y1348" s="232"/>
      <c r="Z1348" s="232"/>
      <c r="AA1348" s="232"/>
      <c r="AB1348" s="232"/>
      <c r="AC1348" s="232"/>
      <c r="AD1348" s="232"/>
      <c r="AE1348" s="232"/>
      <c r="AF1348" s="232"/>
      <c r="AG1348" s="232"/>
      <c r="AH1348" s="232"/>
      <c r="AI1348" s="232"/>
      <c r="AJ1348" s="232"/>
      <c r="AK1348" s="232"/>
      <c r="AL1348" s="232"/>
      <c r="AM1348" s="232"/>
      <c r="AN1348" s="232"/>
      <c r="AO1348" s="232"/>
      <c r="AP1348" s="232"/>
      <c r="AQ1348" s="232"/>
      <c r="AR1348" s="232"/>
    </row>
  </sheetData>
  <pageMargins left="0.7" right="0.7" top="0.75" bottom="0.75" header="0.3" footer="0.3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FA891-73D0-4EF9-ABEF-E9C40C885C5A}">
  <sheetPr codeName="Sheet20">
    <tabColor rgb="FFFFFFCC"/>
  </sheetPr>
  <dimension ref="A1:BT745"/>
  <sheetViews>
    <sheetView showGridLines="0" zoomScale="70" zoomScaleNormal="70" workbookViewId="0"/>
  </sheetViews>
  <sheetFormatPr defaultColWidth="9.25" defaultRowHeight="15" x14ac:dyDescent="0.25"/>
  <cols>
    <col min="1" max="1" width="4.75" style="156" customWidth="1"/>
    <col min="2" max="4" width="8.875" style="156" customWidth="1"/>
    <col min="5" max="9" width="12.25" style="156" customWidth="1"/>
    <col min="10" max="10" width="15.125" style="156" customWidth="1"/>
    <col min="11" max="11" width="14.625" style="156" customWidth="1"/>
    <col min="12" max="12" width="9.875" style="156" customWidth="1"/>
    <col min="13" max="13" width="9.75" style="156" customWidth="1"/>
    <col min="14" max="14" width="4.875" style="156" customWidth="1"/>
    <col min="15" max="16" width="18.125" style="156" customWidth="1"/>
    <col min="17" max="20" width="15" style="160" customWidth="1"/>
    <col min="21" max="21" width="17" style="156" customWidth="1"/>
    <col min="22" max="22" width="4.875" style="156" customWidth="1"/>
    <col min="23" max="24" width="18.375" style="156" customWidth="1"/>
    <col min="25" max="28" width="15" style="160" customWidth="1"/>
    <col min="29" max="29" width="19.875" style="156" customWidth="1"/>
    <col min="30" max="30" width="4.875" style="156" customWidth="1"/>
    <col min="31" max="31" width="14.5" style="165" customWidth="1"/>
    <col min="32" max="51" width="9"/>
    <col min="52" max="52" width="9.25" style="156"/>
    <col min="53" max="72" width="11" style="156" customWidth="1"/>
    <col min="73" max="16384" width="9.25" style="156"/>
  </cols>
  <sheetData>
    <row r="1" spans="1:72" ht="18.75" x14ac:dyDescent="0.3">
      <c r="A1" s="10" t="str">
        <f>bus</f>
        <v>Powercor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95"/>
      <c r="M1" s="10"/>
      <c r="N1" s="96"/>
      <c r="O1" s="10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163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</row>
    <row r="2" spans="1:72" ht="18.75" x14ac:dyDescent="0.3">
      <c r="A2" s="128" t="str">
        <f>proj</f>
        <v>Lines flood resilience program</v>
      </c>
      <c r="B2" s="128"/>
      <c r="C2" s="128"/>
      <c r="D2" s="128"/>
      <c r="E2" s="128"/>
      <c r="F2" s="128"/>
      <c r="G2" s="128"/>
      <c r="H2" s="10"/>
      <c r="I2" s="10"/>
      <c r="J2" s="10"/>
      <c r="K2" s="10"/>
      <c r="L2" s="95"/>
      <c r="M2" s="10"/>
      <c r="N2" s="96"/>
      <c r="O2" s="10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163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</row>
    <row r="3" spans="1:72" ht="15.75" x14ac:dyDescent="0.25">
      <c r="A3" s="5" t="s">
        <v>1368</v>
      </c>
      <c r="C3" s="5"/>
      <c r="D3" s="5"/>
      <c r="E3" s="5"/>
      <c r="F3" s="5"/>
      <c r="G3" s="5"/>
      <c r="AE3" s="164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</row>
    <row r="4" spans="1:72" ht="15.75" x14ac:dyDescent="0.25">
      <c r="B4" s="5"/>
      <c r="C4" s="5"/>
      <c r="D4" s="5"/>
      <c r="E4" s="5"/>
      <c r="F4" s="5"/>
      <c r="G4" s="5"/>
    </row>
    <row r="5" spans="1:72" ht="15.75" x14ac:dyDescent="0.25">
      <c r="B5" s="5"/>
      <c r="C5" s="5"/>
      <c r="D5" s="5"/>
      <c r="E5" s="5"/>
      <c r="F5" s="5"/>
      <c r="G5" s="5"/>
    </row>
    <row r="6" spans="1:72" x14ac:dyDescent="0.25">
      <c r="AE6" s="166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</row>
    <row r="7" spans="1:72" x14ac:dyDescent="0.25">
      <c r="O7" s="161" t="s">
        <v>1351</v>
      </c>
      <c r="P7" s="161"/>
      <c r="Q7" s="161"/>
      <c r="R7" s="161"/>
      <c r="S7" s="161"/>
      <c r="T7" s="161"/>
      <c r="U7" s="161"/>
      <c r="W7" s="161" t="s">
        <v>1352</v>
      </c>
      <c r="X7" s="161"/>
      <c r="Y7" s="161"/>
      <c r="Z7" s="161"/>
      <c r="AA7" s="161"/>
      <c r="AB7" s="161"/>
      <c r="AC7" s="161"/>
      <c r="AE7" s="129" t="s">
        <v>1347</v>
      </c>
      <c r="AF7" s="129"/>
      <c r="AG7" s="129"/>
      <c r="AH7" s="129"/>
      <c r="AI7" s="129"/>
      <c r="AJ7" s="129"/>
      <c r="AK7" s="129"/>
      <c r="AL7" s="129"/>
      <c r="AM7" s="129"/>
      <c r="AN7" s="129"/>
      <c r="AO7" s="129"/>
      <c r="AP7" s="129"/>
      <c r="AQ7" s="129"/>
      <c r="AR7" s="129"/>
      <c r="AS7" s="129"/>
      <c r="AT7" s="129"/>
      <c r="AU7" s="129"/>
      <c r="AV7" s="129"/>
      <c r="AW7" s="129"/>
      <c r="AX7" s="129"/>
      <c r="AY7" s="129"/>
      <c r="BA7" s="129" t="s">
        <v>1348</v>
      </c>
      <c r="BB7" s="129"/>
      <c r="BC7" s="129"/>
      <c r="BD7" s="129"/>
      <c r="BE7" s="129"/>
      <c r="BF7" s="129"/>
      <c r="BG7" s="129"/>
      <c r="BH7" s="129"/>
      <c r="BI7" s="129"/>
      <c r="BJ7" s="129"/>
      <c r="BK7" s="129"/>
      <c r="BL7" s="129"/>
      <c r="BM7" s="129"/>
      <c r="BN7" s="129"/>
      <c r="BO7" s="129"/>
      <c r="BP7" s="129"/>
      <c r="BQ7" s="129"/>
      <c r="BR7" s="129"/>
      <c r="BS7" s="129"/>
      <c r="BT7" s="129"/>
    </row>
    <row r="8" spans="1:72" s="157" customFormat="1" ht="54" customHeight="1" x14ac:dyDescent="0.25">
      <c r="B8" s="158" t="s">
        <v>1353</v>
      </c>
      <c r="C8" s="158" t="s">
        <v>307</v>
      </c>
      <c r="D8" s="158" t="s">
        <v>73</v>
      </c>
      <c r="E8" s="158" t="s">
        <v>1410</v>
      </c>
      <c r="F8" s="158" t="s">
        <v>1411</v>
      </c>
      <c r="G8" s="158" t="s">
        <v>1349</v>
      </c>
      <c r="H8" s="159" t="s">
        <v>1354</v>
      </c>
      <c r="I8" s="159" t="s">
        <v>1355</v>
      </c>
      <c r="J8" s="159" t="s">
        <v>1356</v>
      </c>
      <c r="K8" s="159" t="s">
        <v>1357</v>
      </c>
      <c r="L8" s="159" t="s">
        <v>1351</v>
      </c>
      <c r="M8" s="159" t="s">
        <v>1352</v>
      </c>
      <c r="N8" s="179"/>
      <c r="O8" s="159" t="s">
        <v>1358</v>
      </c>
      <c r="P8" s="159" t="s">
        <v>1359</v>
      </c>
      <c r="Q8" s="159" t="s">
        <v>1360</v>
      </c>
      <c r="R8" s="159" t="s">
        <v>1361</v>
      </c>
      <c r="S8" s="159" t="s">
        <v>1362</v>
      </c>
      <c r="T8" s="159" t="s">
        <v>1363</v>
      </c>
      <c r="U8" s="159" t="s">
        <v>1364</v>
      </c>
      <c r="V8" s="179"/>
      <c r="W8" s="159" t="s">
        <v>1365</v>
      </c>
      <c r="X8" s="159" t="s">
        <v>1366</v>
      </c>
      <c r="Y8" s="159" t="s">
        <v>1360</v>
      </c>
      <c r="Z8" s="159" t="s">
        <v>1361</v>
      </c>
      <c r="AA8" s="159" t="s">
        <v>1362</v>
      </c>
      <c r="AB8" s="159" t="s">
        <v>1363</v>
      </c>
      <c r="AC8" s="159" t="s">
        <v>1367</v>
      </c>
      <c r="AD8" s="179"/>
      <c r="AE8" s="177" t="s">
        <v>1350</v>
      </c>
      <c r="AF8" s="167" t="s">
        <v>48</v>
      </c>
      <c r="AG8" s="167" t="s">
        <v>49</v>
      </c>
      <c r="AH8" s="167" t="s">
        <v>50</v>
      </c>
      <c r="AI8" s="167" t="s">
        <v>51</v>
      </c>
      <c r="AJ8" s="167" t="s">
        <v>52</v>
      </c>
      <c r="AK8" s="167" t="s">
        <v>53</v>
      </c>
      <c r="AL8" s="167" t="s">
        <v>729</v>
      </c>
      <c r="AM8" s="167" t="s">
        <v>730</v>
      </c>
      <c r="AN8" s="167" t="s">
        <v>731</v>
      </c>
      <c r="AO8" s="167" t="s">
        <v>732</v>
      </c>
      <c r="AP8" s="167" t="s">
        <v>733</v>
      </c>
      <c r="AQ8" s="167" t="s">
        <v>734</v>
      </c>
      <c r="AR8" s="167" t="s">
        <v>735</v>
      </c>
      <c r="AS8" s="167" t="s">
        <v>736</v>
      </c>
      <c r="AT8" s="167" t="s">
        <v>737</v>
      </c>
      <c r="AU8" s="167" t="s">
        <v>738</v>
      </c>
      <c r="AV8" s="167" t="s">
        <v>739</v>
      </c>
      <c r="AW8" s="167" t="s">
        <v>740</v>
      </c>
      <c r="AX8" s="167" t="s">
        <v>741</v>
      </c>
      <c r="AY8" s="167" t="s">
        <v>1397</v>
      </c>
      <c r="AZ8" s="156"/>
      <c r="BA8" s="167" t="str">
        <f>AF8</f>
        <v>2026-27</v>
      </c>
      <c r="BB8" s="167" t="str">
        <f t="shared" ref="BB8:BT8" si="0">AG8</f>
        <v>2027-28</v>
      </c>
      <c r="BC8" s="167" t="str">
        <f t="shared" si="0"/>
        <v>2028-29</v>
      </c>
      <c r="BD8" s="167" t="str">
        <f t="shared" si="0"/>
        <v>2029-30</v>
      </c>
      <c r="BE8" s="167" t="str">
        <f t="shared" si="0"/>
        <v>2030-31</v>
      </c>
      <c r="BF8" s="167" t="str">
        <f t="shared" si="0"/>
        <v>2031-32</v>
      </c>
      <c r="BG8" s="167" t="str">
        <f t="shared" si="0"/>
        <v>2032-33</v>
      </c>
      <c r="BH8" s="167" t="str">
        <f t="shared" si="0"/>
        <v>2033-34</v>
      </c>
      <c r="BI8" s="167" t="str">
        <f t="shared" si="0"/>
        <v>2034-35</v>
      </c>
      <c r="BJ8" s="167" t="str">
        <f t="shared" si="0"/>
        <v>2035-36</v>
      </c>
      <c r="BK8" s="167" t="str">
        <f t="shared" si="0"/>
        <v>2036-37</v>
      </c>
      <c r="BL8" s="167" t="str">
        <f t="shared" si="0"/>
        <v>2037-38</v>
      </c>
      <c r="BM8" s="167" t="str">
        <f t="shared" si="0"/>
        <v>2038-39</v>
      </c>
      <c r="BN8" s="167" t="str">
        <f t="shared" si="0"/>
        <v>2039-40</v>
      </c>
      <c r="BO8" s="167" t="str">
        <f t="shared" si="0"/>
        <v>2040-41</v>
      </c>
      <c r="BP8" s="167" t="str">
        <f t="shared" si="0"/>
        <v>2041-42</v>
      </c>
      <c r="BQ8" s="167" t="str">
        <f t="shared" si="0"/>
        <v>2042-43</v>
      </c>
      <c r="BR8" s="167" t="str">
        <f t="shared" si="0"/>
        <v>2043-44</v>
      </c>
      <c r="BS8" s="167" t="str">
        <f t="shared" si="0"/>
        <v>2044-45</v>
      </c>
      <c r="BT8" s="167" t="str">
        <f t="shared" si="0"/>
        <v>2045-46</v>
      </c>
    </row>
    <row r="9" spans="1:72" x14ac:dyDescent="0.25">
      <c r="B9" s="42">
        <v>10058538</v>
      </c>
      <c r="C9" s="42" t="s">
        <v>342</v>
      </c>
      <c r="D9" s="42" t="s">
        <v>234</v>
      </c>
      <c r="E9" s="42">
        <v>191121971</v>
      </c>
      <c r="F9" s="42">
        <v>15804479</v>
      </c>
      <c r="G9" s="42">
        <v>0.15138746592683017</v>
      </c>
      <c r="H9" s="42">
        <v>143.665492358736</v>
      </c>
      <c r="I9" s="42">
        <v>-37.6501473988721</v>
      </c>
      <c r="J9" s="42">
        <v>120</v>
      </c>
      <c r="K9" s="42">
        <v>106</v>
      </c>
      <c r="L9" s="32">
        <v>5.3999999999999999E-2</v>
      </c>
      <c r="M9" s="32">
        <v>7.2999999999999995E-2</v>
      </c>
      <c r="N9" s="181"/>
      <c r="O9" s="182">
        <f>(1+L9)*J9</f>
        <v>126.48</v>
      </c>
      <c r="P9" s="182">
        <f>(1+L9)*K9</f>
        <v>111.724</v>
      </c>
      <c r="Q9" s="191">
        <f>1/100</f>
        <v>0.01</v>
      </c>
      <c r="R9" s="191">
        <f>2/100</f>
        <v>0.02</v>
      </c>
      <c r="S9" s="184">
        <f>SLOPE(O9:P9,Q9:R9)</f>
        <v>-1475.6</v>
      </c>
      <c r="T9" s="184">
        <f>INTERCEPT(O9:P9,Q9:R9)</f>
        <v>141.23599999999999</v>
      </c>
      <c r="U9" s="185">
        <f>(J9-T9)/S9</f>
        <v>1.4391433992952014E-2</v>
      </c>
      <c r="V9" s="181"/>
      <c r="W9" s="182">
        <f>(1+$M$9)*J9</f>
        <v>128.76</v>
      </c>
      <c r="X9" s="182">
        <f>(1+M9)*K9</f>
        <v>113.738</v>
      </c>
      <c r="Y9" s="183">
        <f>1/100</f>
        <v>0.01</v>
      </c>
      <c r="Z9" s="183">
        <f>2/100</f>
        <v>0.02</v>
      </c>
      <c r="AA9" s="184">
        <f>SLOPE(W9:X9,Y9:Z9)</f>
        <v>-1502.1999999999989</v>
      </c>
      <c r="AB9" s="184">
        <f>INTERCEPT(W9:X9,Y9:Z9)</f>
        <v>143.78199999999998</v>
      </c>
      <c r="AC9" s="185">
        <f>(J9-AB9)/AA9</f>
        <v>1.5831447210757556E-2</v>
      </c>
      <c r="AD9" s="181"/>
      <c r="AE9" s="178">
        <f>U9*100</f>
        <v>1.4391433992952014</v>
      </c>
      <c r="AF9" s="170">
        <f>Workings_risks!$E$18+Workings_risks!$E$27*(($AE9-1)*Workings_risks!$E$18)/(2050-2023)</f>
        <v>9.630796244561984E-3</v>
      </c>
      <c r="AG9" s="170">
        <f>AF9+(($AE9-1)*Workings_risks!$E$18)/(2050-2023)</f>
        <v>9.7801495075947355E-3</v>
      </c>
      <c r="AH9" s="170">
        <f>AG9+(($AE9-1)*Workings_risks!$E$18)/(2050-2023)</f>
        <v>9.9295027706274869E-3</v>
      </c>
      <c r="AI9" s="170">
        <f>AH9+(($AE9-1)*Workings_risks!$E$18)/(2050-2023)</f>
        <v>1.0078856033660238E-2</v>
      </c>
      <c r="AJ9" s="170">
        <f>AI9+(($AE9-1)*Workings_risks!$E$18)/(2050-2023)</f>
        <v>1.022820929669299E-2</v>
      </c>
      <c r="AK9" s="170">
        <f>AJ9+(($AE9-1)*Workings_risks!$E$18)/(2050-2023)</f>
        <v>1.0377562559725741E-2</v>
      </c>
      <c r="AL9" s="170">
        <f>AK9+(($AE9-1)*Workings_risks!$E$18)/(2050-2023)</f>
        <v>1.0526915822758493E-2</v>
      </c>
      <c r="AM9" s="170">
        <f>AL9+(($AE9-1)*Workings_risks!$E$18)/(2050-2023)</f>
        <v>1.0676269085791244E-2</v>
      </c>
      <c r="AN9" s="170">
        <f>AM9+(($AE9-1)*Workings_risks!$E$18)/(2050-2023)</f>
        <v>1.0825622348823996E-2</v>
      </c>
      <c r="AO9" s="170">
        <f>AN9+(($AE9-1)*Workings_risks!$E$18)/(2050-2023)</f>
        <v>1.0974975611856747E-2</v>
      </c>
      <c r="AP9" s="170">
        <f>AO9+(($AE9-1)*Workings_risks!$E$18)/(2050-2023)</f>
        <v>1.1124328874889499E-2</v>
      </c>
      <c r="AQ9" s="170">
        <f>AP9+(($AE9-1)*Workings_risks!$E$18)/(2050-2023)</f>
        <v>1.127368213792225E-2</v>
      </c>
      <c r="AR9" s="170">
        <f>AQ9+(($AE9-1)*Workings_risks!$E$18)/(2050-2023)</f>
        <v>1.1423035400955002E-2</v>
      </c>
      <c r="AS9" s="170">
        <f>AR9+(($AE9-1)*Workings_risks!$E$18)/(2050-2023)</f>
        <v>1.1572388663987753E-2</v>
      </c>
      <c r="AT9" s="170">
        <f>AS9+(($AE9-1)*Workings_risks!$E$18)/(2050-2023)</f>
        <v>1.1721741927020505E-2</v>
      </c>
      <c r="AU9" s="170">
        <f>AT9+(($AE9-1)*Workings_risks!$E$18)/(2050-2023)</f>
        <v>1.1871095190053256E-2</v>
      </c>
      <c r="AV9" s="170">
        <f>AU9+(($AE9-1)*Workings_risks!$E$18)/(2050-2023)</f>
        <v>1.2020448453086007E-2</v>
      </c>
      <c r="AW9" s="170">
        <f>AV9+(($AE9-1)*Workings_risks!$E$18)/(2050-2023)</f>
        <v>1.2169801716118759E-2</v>
      </c>
      <c r="AX9" s="170">
        <f>AW9+(($AE9-1)*Workings_risks!$E$18)/(2050-2023)</f>
        <v>1.231915497915151E-2</v>
      </c>
      <c r="AY9" s="170">
        <f>AX9+(($AE9-1)*Workings_risks!$E$18)/(2050-2023)</f>
        <v>1.2468508242184262E-2</v>
      </c>
      <c r="BA9" s="186">
        <f>AF9*Workings_risks!$E$24*Workings_risks!$E$26*Workings_risks!$E$27*Assumptions!$G$90</f>
        <v>3.9002708964052215E-4</v>
      </c>
      <c r="BB9" s="186">
        <f>AG9*Workings_risks!$E$24*Workings_risks!$E$26*Workings_risks!$E$27*Assumptions!$G$90</f>
        <v>3.9607558418134177E-4</v>
      </c>
      <c r="BC9" s="186">
        <f>AH9*Workings_risks!$E$24*Workings_risks!$E$26*Workings_risks!$E$27*Assumptions!$G$90</f>
        <v>4.021240787221614E-4</v>
      </c>
      <c r="BD9" s="186">
        <f>AI9*Workings_risks!$E$24*Workings_risks!$E$26*Workings_risks!$E$27*Assumptions!$G$90</f>
        <v>4.0817257326298113E-4</v>
      </c>
      <c r="BE9" s="186">
        <f>AJ9*Workings_risks!$E$24*Workings_risks!$E$26*Workings_risks!$E$27*Assumptions!$G$90</f>
        <v>4.142210678038007E-4</v>
      </c>
      <c r="BF9" s="186">
        <f>AK9*Workings_risks!$E$24*Workings_risks!$E$26*Workings_risks!$E$27*Assumptions!$G$90</f>
        <v>4.2026956234462033E-4</v>
      </c>
      <c r="BG9" s="186">
        <f>AL9*Workings_risks!$E$24*Workings_risks!$E$26*Workings_risks!$E$27*Assumptions!$G$90</f>
        <v>4.2631805688544006E-4</v>
      </c>
      <c r="BH9" s="186">
        <f>AM9*Workings_risks!$E$24*Workings_risks!$E$26*Workings_risks!$E$27*Assumptions!$G$90</f>
        <v>4.3236655142625963E-4</v>
      </c>
      <c r="BI9" s="186">
        <f>AN9*Workings_risks!$E$24*Workings_risks!$E$26*Workings_risks!$E$27*Assumptions!$G$90</f>
        <v>4.3841504596707926E-4</v>
      </c>
      <c r="BJ9" s="186">
        <f>AO9*Workings_risks!$E$24*Workings_risks!$E$26*Workings_risks!$E$27*Assumptions!$G$90</f>
        <v>4.4446354050789894E-4</v>
      </c>
      <c r="BK9" s="186">
        <f>AP9*Workings_risks!$E$24*Workings_risks!$E$26*Workings_risks!$E$27*Assumptions!$G$90</f>
        <v>4.5051203504871857E-4</v>
      </c>
      <c r="BL9" s="186">
        <f>AQ9*Workings_risks!$E$24*Workings_risks!$E$26*Workings_risks!$E$27*Assumptions!$G$90</f>
        <v>4.5656052958953819E-4</v>
      </c>
      <c r="BM9" s="186">
        <f>AR9*Workings_risks!$E$24*Workings_risks!$E$26*Workings_risks!$E$27*Assumptions!$G$90</f>
        <v>4.6260902413035787E-4</v>
      </c>
      <c r="BN9" s="186">
        <f>AS9*Workings_risks!$E$24*Workings_risks!$E$26*Workings_risks!$E$27*Assumptions!$G$90</f>
        <v>4.686575186711775E-4</v>
      </c>
      <c r="BO9" s="186">
        <f>AT9*Workings_risks!$E$24*Workings_risks!$E$26*Workings_risks!$E$27*Assumptions!$G$90</f>
        <v>4.7470601321199718E-4</v>
      </c>
      <c r="BP9" s="186">
        <f>AU9*Workings_risks!$E$24*Workings_risks!$E$26*Workings_risks!$E$27*Assumptions!$G$90</f>
        <v>4.8075450775281675E-4</v>
      </c>
      <c r="BQ9" s="186">
        <f>AV9*Workings_risks!$E$24*Workings_risks!$E$26*Workings_risks!$E$27*Assumptions!$G$90</f>
        <v>4.8680300229363643E-4</v>
      </c>
      <c r="BR9" s="186">
        <f>AW9*Workings_risks!$E$24*Workings_risks!$E$26*Workings_risks!$E$27*Assumptions!$G$90</f>
        <v>4.9285149683445616E-4</v>
      </c>
      <c r="BS9" s="186">
        <f>AX9*Workings_risks!$E$24*Workings_risks!$E$26*Workings_risks!$E$27*Assumptions!$G$90</f>
        <v>4.9889999137527573E-4</v>
      </c>
      <c r="BT9" s="186">
        <f>AY9*Workings_risks!$E$24*Workings_risks!$E$26*Workings_risks!$E$27*Assumptions!$G$90</f>
        <v>5.0494848591609519E-4</v>
      </c>
    </row>
    <row r="10" spans="1:72" x14ac:dyDescent="0.25">
      <c r="B10" s="42">
        <v>10060242</v>
      </c>
      <c r="C10" s="42" t="s">
        <v>503</v>
      </c>
      <c r="D10" s="42" t="s">
        <v>265</v>
      </c>
      <c r="E10" s="42">
        <v>15479056</v>
      </c>
      <c r="F10" s="42">
        <v>15479123</v>
      </c>
      <c r="G10" s="42">
        <v>1.4395661471963606</v>
      </c>
      <c r="H10" s="42">
        <v>142.016052806651</v>
      </c>
      <c r="I10" s="42">
        <v>-37.750637056284504</v>
      </c>
      <c r="J10" s="42">
        <v>114</v>
      </c>
      <c r="K10" s="42">
        <v>97.2</v>
      </c>
      <c r="L10" s="32">
        <v>5.3999999999999999E-2</v>
      </c>
      <c r="M10" s="32">
        <v>7.2999999999999995E-2</v>
      </c>
      <c r="N10" s="181"/>
      <c r="O10" s="182">
        <f t="shared" ref="O10:O73" si="1">(1+L10)*J10</f>
        <v>120.15600000000001</v>
      </c>
      <c r="P10" s="182">
        <f t="shared" ref="P10:P73" si="2">(1+L10)*K10</f>
        <v>102.44880000000001</v>
      </c>
      <c r="Q10" s="191">
        <f t="shared" ref="Q10:Q73" si="3">1/100</f>
        <v>0.01</v>
      </c>
      <c r="R10" s="191">
        <f t="shared" ref="R10:R73" si="4">2/100</f>
        <v>0.02</v>
      </c>
      <c r="S10" s="184">
        <f t="shared" ref="S10:S73" si="5">SLOPE(O10:P10,Q10:R10)</f>
        <v>-1770.72</v>
      </c>
      <c r="T10" s="184">
        <f t="shared" ref="T10:T73" si="6">INTERCEPT(O10:P10,Q10:R10)</f>
        <v>137.86320000000001</v>
      </c>
      <c r="U10" s="185">
        <f t="shared" ref="U10:U73" si="7">(J10-T10)/S10</f>
        <v>1.3476551911087018E-2</v>
      </c>
      <c r="V10" s="181"/>
      <c r="W10" s="182">
        <f t="shared" ref="W10:W73" si="8">(1+$M$9)*J10</f>
        <v>122.32199999999999</v>
      </c>
      <c r="X10" s="182">
        <f t="shared" ref="X10:X73" si="9">(1+M10)*K10</f>
        <v>104.29559999999999</v>
      </c>
      <c r="Y10" s="183">
        <f t="shared" ref="Y10:Y73" si="10">1/100</f>
        <v>0.01</v>
      </c>
      <c r="Z10" s="183">
        <f t="shared" ref="Z10:Z73" si="11">2/100</f>
        <v>0.02</v>
      </c>
      <c r="AA10" s="184">
        <f t="shared" ref="AA10:AA73" si="12">SLOPE(W10:X10,Y10:Z10)</f>
        <v>-1802.6399999999994</v>
      </c>
      <c r="AB10" s="184">
        <f t="shared" ref="AB10:AB73" si="13">INTERCEPT(W10:X10,Y10:Z10)</f>
        <v>140.34839999999997</v>
      </c>
      <c r="AC10" s="185">
        <f t="shared" ref="AC10:AC73" si="14">(J10-AB10)/AA10</f>
        <v>1.4616562375183053E-2</v>
      </c>
      <c r="AD10" s="181"/>
      <c r="AE10" s="178">
        <f t="shared" ref="AE10:AE73" si="15">U10*100</f>
        <v>1.3476551911087018</v>
      </c>
      <c r="AF10" s="170">
        <f>Workings_risks!$E$18+Workings_risks!$E$27*(($AE10-1)*Workings_risks!$E$18)/(2050-2023)</f>
        <v>9.537450455166515E-3</v>
      </c>
      <c r="AG10" s="170">
        <f>AF10+(($AE10-1)*Workings_risks!$E$18)/(2050-2023)</f>
        <v>9.6556884550674446E-3</v>
      </c>
      <c r="AH10" s="170">
        <f>AG10+(($AE10-1)*Workings_risks!$E$18)/(2050-2023)</f>
        <v>9.7739264549683742E-3</v>
      </c>
      <c r="AI10" s="170">
        <f>AH10+(($AE10-1)*Workings_risks!$E$18)/(2050-2023)</f>
        <v>9.8921644548693038E-3</v>
      </c>
      <c r="AJ10" s="170">
        <f>AI10+(($AE10-1)*Workings_risks!$E$18)/(2050-2023)</f>
        <v>1.0010402454770233E-2</v>
      </c>
      <c r="AK10" s="170">
        <f>AJ10+(($AE10-1)*Workings_risks!$E$18)/(2050-2023)</f>
        <v>1.0128640454671163E-2</v>
      </c>
      <c r="AL10" s="170">
        <f>AK10+(($AE10-1)*Workings_risks!$E$18)/(2050-2023)</f>
        <v>1.0246878454572093E-2</v>
      </c>
      <c r="AM10" s="170">
        <f>AL10+(($AE10-1)*Workings_risks!$E$18)/(2050-2023)</f>
        <v>1.0365116454473022E-2</v>
      </c>
      <c r="AN10" s="170">
        <f>AM10+(($AE10-1)*Workings_risks!$E$18)/(2050-2023)</f>
        <v>1.0483354454373952E-2</v>
      </c>
      <c r="AO10" s="170">
        <f>AN10+(($AE10-1)*Workings_risks!$E$18)/(2050-2023)</f>
        <v>1.0601592454274882E-2</v>
      </c>
      <c r="AP10" s="170">
        <f>AO10+(($AE10-1)*Workings_risks!$E$18)/(2050-2023)</f>
        <v>1.0719830454175811E-2</v>
      </c>
      <c r="AQ10" s="170">
        <f>AP10+(($AE10-1)*Workings_risks!$E$18)/(2050-2023)</f>
        <v>1.0838068454076741E-2</v>
      </c>
      <c r="AR10" s="170">
        <f>AQ10+(($AE10-1)*Workings_risks!$E$18)/(2050-2023)</f>
        <v>1.095630645397767E-2</v>
      </c>
      <c r="AS10" s="170">
        <f>AR10+(($AE10-1)*Workings_risks!$E$18)/(2050-2023)</f>
        <v>1.10745444538786E-2</v>
      </c>
      <c r="AT10" s="170">
        <f>AS10+(($AE10-1)*Workings_risks!$E$18)/(2050-2023)</f>
        <v>1.119278245377953E-2</v>
      </c>
      <c r="AU10" s="170">
        <f>AT10+(($AE10-1)*Workings_risks!$E$18)/(2050-2023)</f>
        <v>1.1311020453680459E-2</v>
      </c>
      <c r="AV10" s="170">
        <f>AU10+(($AE10-1)*Workings_risks!$E$18)/(2050-2023)</f>
        <v>1.1429258453581389E-2</v>
      </c>
      <c r="AW10" s="170">
        <f>AV10+(($AE10-1)*Workings_risks!$E$18)/(2050-2023)</f>
        <v>1.1547496453482319E-2</v>
      </c>
      <c r="AX10" s="170">
        <f>AW10+(($AE10-1)*Workings_risks!$E$18)/(2050-2023)</f>
        <v>1.1665734453383248E-2</v>
      </c>
      <c r="AY10" s="170">
        <f>AX10+(($AE10-1)*Workings_risks!$E$18)/(2050-2023)</f>
        <v>1.1783972453284178E-2</v>
      </c>
      <c r="BA10" s="186">
        <f>AF10*Workings_risks!$E$24*Workings_risks!$E$26*Workings_risks!$E$27*Assumptions!$G$90</f>
        <v>3.8624678055250992E-4</v>
      </c>
      <c r="BB10" s="186">
        <f>AG10*Workings_risks!$E$24*Workings_risks!$E$26*Workings_risks!$E$27*Assumptions!$G$90</f>
        <v>3.9103517206399215E-4</v>
      </c>
      <c r="BC10" s="186">
        <f>AH10*Workings_risks!$E$24*Workings_risks!$E$26*Workings_risks!$E$27*Assumptions!$G$90</f>
        <v>3.9582356357547449E-4</v>
      </c>
      <c r="BD10" s="186">
        <f>AI10*Workings_risks!$E$24*Workings_risks!$E$26*Workings_risks!$E$27*Assumptions!$G$90</f>
        <v>4.0061195508695678E-4</v>
      </c>
      <c r="BE10" s="186">
        <f>AJ10*Workings_risks!$E$24*Workings_risks!$E$26*Workings_risks!$E$27*Assumptions!$G$90</f>
        <v>4.0540034659843901E-4</v>
      </c>
      <c r="BF10" s="186">
        <f>AK10*Workings_risks!$E$24*Workings_risks!$E$26*Workings_risks!$E$27*Assumptions!$G$90</f>
        <v>4.101887381099213E-4</v>
      </c>
      <c r="BG10" s="186">
        <f>AL10*Workings_risks!$E$24*Workings_risks!$E$26*Workings_risks!$E$27*Assumptions!$G$90</f>
        <v>4.1497712962140353E-4</v>
      </c>
      <c r="BH10" s="186">
        <f>AM10*Workings_risks!$E$24*Workings_risks!$E$26*Workings_risks!$E$27*Assumptions!$G$90</f>
        <v>4.1976552113288576E-4</v>
      </c>
      <c r="BI10" s="186">
        <f>AN10*Workings_risks!$E$24*Workings_risks!$E$26*Workings_risks!$E$27*Assumptions!$G$90</f>
        <v>4.245539126443681E-4</v>
      </c>
      <c r="BJ10" s="186">
        <f>AO10*Workings_risks!$E$24*Workings_risks!$E$26*Workings_risks!$E$27*Assumptions!$G$90</f>
        <v>4.2934230415585034E-4</v>
      </c>
      <c r="BK10" s="186">
        <f>AP10*Workings_risks!$E$24*Workings_risks!$E$26*Workings_risks!$E$27*Assumptions!$G$90</f>
        <v>4.3413069566733262E-4</v>
      </c>
      <c r="BL10" s="186">
        <f>AQ10*Workings_risks!$E$24*Workings_risks!$E$26*Workings_risks!$E$27*Assumptions!$G$90</f>
        <v>4.3891908717881486E-4</v>
      </c>
      <c r="BM10" s="186">
        <f>AR10*Workings_risks!$E$24*Workings_risks!$E$26*Workings_risks!$E$27*Assumptions!$G$90</f>
        <v>4.437074786902972E-4</v>
      </c>
      <c r="BN10" s="186">
        <f>AS10*Workings_risks!$E$24*Workings_risks!$E$26*Workings_risks!$E$27*Assumptions!$G$90</f>
        <v>4.4849587020177949E-4</v>
      </c>
      <c r="BO10" s="186">
        <f>AT10*Workings_risks!$E$24*Workings_risks!$E$26*Workings_risks!$E$27*Assumptions!$G$90</f>
        <v>4.5328426171326172E-4</v>
      </c>
      <c r="BP10" s="186">
        <f>AU10*Workings_risks!$E$24*Workings_risks!$E$26*Workings_risks!$E$27*Assumptions!$G$90</f>
        <v>4.58072653224744E-4</v>
      </c>
      <c r="BQ10" s="186">
        <f>AV10*Workings_risks!$E$24*Workings_risks!$E$26*Workings_risks!$E$27*Assumptions!$G$90</f>
        <v>4.6286104473622618E-4</v>
      </c>
      <c r="BR10" s="186">
        <f>AW10*Workings_risks!$E$24*Workings_risks!$E$26*Workings_risks!$E$27*Assumptions!$G$90</f>
        <v>4.6764943624770852E-4</v>
      </c>
      <c r="BS10" s="186">
        <f>AX10*Workings_risks!$E$24*Workings_risks!$E$26*Workings_risks!$E$27*Assumptions!$G$90</f>
        <v>4.7243782775919076E-4</v>
      </c>
      <c r="BT10" s="186">
        <f>AY10*Workings_risks!$E$24*Workings_risks!$E$26*Workings_risks!$E$27*Assumptions!$G$90</f>
        <v>4.7722621927067304E-4</v>
      </c>
    </row>
    <row r="11" spans="1:72" x14ac:dyDescent="0.25">
      <c r="B11" s="42">
        <v>10069507</v>
      </c>
      <c r="C11" s="42" t="s">
        <v>714</v>
      </c>
      <c r="D11" s="42" t="s">
        <v>268</v>
      </c>
      <c r="E11" s="42">
        <v>15516218</v>
      </c>
      <c r="F11" s="42">
        <v>15516233</v>
      </c>
      <c r="G11" s="42">
        <v>0.8756920460208204</v>
      </c>
      <c r="H11" s="42">
        <v>144.42804283390501</v>
      </c>
      <c r="I11" s="42">
        <v>-37.234120265848098</v>
      </c>
      <c r="J11" s="42">
        <v>130</v>
      </c>
      <c r="K11" s="42">
        <v>116</v>
      </c>
      <c r="L11" s="32">
        <v>6.3E-2</v>
      </c>
      <c r="M11" s="32">
        <v>8.7999999999999995E-2</v>
      </c>
      <c r="N11" s="181"/>
      <c r="O11" s="182">
        <f t="shared" si="1"/>
        <v>138.19</v>
      </c>
      <c r="P11" s="182">
        <f t="shared" si="2"/>
        <v>123.30799999999999</v>
      </c>
      <c r="Q11" s="191">
        <f t="shared" si="3"/>
        <v>0.01</v>
      </c>
      <c r="R11" s="191">
        <f t="shared" si="4"/>
        <v>0.02</v>
      </c>
      <c r="S11" s="184">
        <f t="shared" si="5"/>
        <v>-1488.2000000000005</v>
      </c>
      <c r="T11" s="184">
        <f t="shared" si="6"/>
        <v>153.072</v>
      </c>
      <c r="U11" s="185">
        <f t="shared" si="7"/>
        <v>1.5503292568203195E-2</v>
      </c>
      <c r="V11" s="181"/>
      <c r="W11" s="182">
        <f t="shared" si="8"/>
        <v>139.48999999999998</v>
      </c>
      <c r="X11" s="182">
        <f t="shared" si="9"/>
        <v>126.20800000000001</v>
      </c>
      <c r="Y11" s="183">
        <f t="shared" si="10"/>
        <v>0.01</v>
      </c>
      <c r="Z11" s="183">
        <f t="shared" si="11"/>
        <v>0.02</v>
      </c>
      <c r="AA11" s="184">
        <f t="shared" si="12"/>
        <v>-1328.1999999999969</v>
      </c>
      <c r="AB11" s="184">
        <f t="shared" si="13"/>
        <v>152.77199999999993</v>
      </c>
      <c r="AC11" s="185">
        <f t="shared" si="14"/>
        <v>1.7145008281885251E-2</v>
      </c>
      <c r="AD11" s="181"/>
      <c r="AE11" s="178">
        <f t="shared" si="15"/>
        <v>1.5503292568203195</v>
      </c>
      <c r="AF11" s="170">
        <f>Workings_risks!$E$18+Workings_risks!$E$27*(($AE11-1)*Workings_risks!$E$18)/(2050-2023)</f>
        <v>9.7442396253650844E-3</v>
      </c>
      <c r="AG11" s="170">
        <f>AF11+(($AE11-1)*Workings_risks!$E$18)/(2050-2023)</f>
        <v>9.9314073486655371E-3</v>
      </c>
      <c r="AH11" s="170">
        <f>AG11+(($AE11-1)*Workings_risks!$E$18)/(2050-2023)</f>
        <v>1.011857507196599E-2</v>
      </c>
      <c r="AI11" s="170">
        <f>AH11+(($AE11-1)*Workings_risks!$E$18)/(2050-2023)</f>
        <v>1.0305742795266443E-2</v>
      </c>
      <c r="AJ11" s="170">
        <f>AI11+(($AE11-1)*Workings_risks!$E$18)/(2050-2023)</f>
        <v>1.0492910518566895E-2</v>
      </c>
      <c r="AK11" s="170">
        <f>AJ11+(($AE11-1)*Workings_risks!$E$18)/(2050-2023)</f>
        <v>1.0680078241867348E-2</v>
      </c>
      <c r="AL11" s="170">
        <f>AK11+(($AE11-1)*Workings_risks!$E$18)/(2050-2023)</f>
        <v>1.0867245965167801E-2</v>
      </c>
      <c r="AM11" s="170">
        <f>AL11+(($AE11-1)*Workings_risks!$E$18)/(2050-2023)</f>
        <v>1.1054413688468254E-2</v>
      </c>
      <c r="AN11" s="170">
        <f>AM11+(($AE11-1)*Workings_risks!$E$18)/(2050-2023)</f>
        <v>1.1241581411768706E-2</v>
      </c>
      <c r="AO11" s="170">
        <f>AN11+(($AE11-1)*Workings_risks!$E$18)/(2050-2023)</f>
        <v>1.1428749135069159E-2</v>
      </c>
      <c r="AP11" s="170">
        <f>AO11+(($AE11-1)*Workings_risks!$E$18)/(2050-2023)</f>
        <v>1.1615916858369612E-2</v>
      </c>
      <c r="AQ11" s="170">
        <f>AP11+(($AE11-1)*Workings_risks!$E$18)/(2050-2023)</f>
        <v>1.1803084581670065E-2</v>
      </c>
      <c r="AR11" s="170">
        <f>AQ11+(($AE11-1)*Workings_risks!$E$18)/(2050-2023)</f>
        <v>1.1990252304970517E-2</v>
      </c>
      <c r="AS11" s="170">
        <f>AR11+(($AE11-1)*Workings_risks!$E$18)/(2050-2023)</f>
        <v>1.217742002827097E-2</v>
      </c>
      <c r="AT11" s="170">
        <f>AS11+(($AE11-1)*Workings_risks!$E$18)/(2050-2023)</f>
        <v>1.2364587751571423E-2</v>
      </c>
      <c r="AU11" s="170">
        <f>AT11+(($AE11-1)*Workings_risks!$E$18)/(2050-2023)</f>
        <v>1.2551755474871876E-2</v>
      </c>
      <c r="AV11" s="170">
        <f>AU11+(($AE11-1)*Workings_risks!$E$18)/(2050-2023)</f>
        <v>1.2738923198172328E-2</v>
      </c>
      <c r="AW11" s="170">
        <f>AV11+(($AE11-1)*Workings_risks!$E$18)/(2050-2023)</f>
        <v>1.2926090921472781E-2</v>
      </c>
      <c r="AX11" s="170">
        <f>AW11+(($AE11-1)*Workings_risks!$E$18)/(2050-2023)</f>
        <v>1.3113258644773234E-2</v>
      </c>
      <c r="AY11" s="170">
        <f>AX11+(($AE11-1)*Workings_risks!$E$18)/(2050-2023)</f>
        <v>1.3300426368073687E-2</v>
      </c>
      <c r="BA11" s="186">
        <f>AF11*Workings_risks!$E$24*Workings_risks!$E$26*Workings_risks!$E$27*Assumptions!$G$90</f>
        <v>3.9462130911418174E-4</v>
      </c>
      <c r="BB11" s="186">
        <f>AG11*Workings_risks!$E$24*Workings_risks!$E$26*Workings_risks!$E$27*Assumptions!$G$90</f>
        <v>4.0220121014622137E-4</v>
      </c>
      <c r="BC11" s="186">
        <f>AH11*Workings_risks!$E$24*Workings_risks!$E$26*Workings_risks!$E$27*Assumptions!$G$90</f>
        <v>4.09781111178261E-4</v>
      </c>
      <c r="BD11" s="186">
        <f>AI11*Workings_risks!$E$24*Workings_risks!$E$26*Workings_risks!$E$27*Assumptions!$G$90</f>
        <v>4.1736101221030058E-4</v>
      </c>
      <c r="BE11" s="186">
        <f>AJ11*Workings_risks!$E$24*Workings_risks!$E$26*Workings_risks!$E$27*Assumptions!$G$90</f>
        <v>4.249409132423401E-4</v>
      </c>
      <c r="BF11" s="186">
        <f>AK11*Workings_risks!$E$24*Workings_risks!$E$26*Workings_risks!$E$27*Assumptions!$G$90</f>
        <v>4.3252081427437968E-4</v>
      </c>
      <c r="BG11" s="186">
        <f>AL11*Workings_risks!$E$24*Workings_risks!$E$26*Workings_risks!$E$27*Assumptions!$G$90</f>
        <v>4.401007153064192E-4</v>
      </c>
      <c r="BH11" s="186">
        <f>AM11*Workings_risks!$E$24*Workings_risks!$E$26*Workings_risks!$E$27*Assumptions!$G$90</f>
        <v>4.4768061633845884E-4</v>
      </c>
      <c r="BI11" s="186">
        <f>AN11*Workings_risks!$E$24*Workings_risks!$E$26*Workings_risks!$E$27*Assumptions!$G$90</f>
        <v>4.5526051737049836E-4</v>
      </c>
      <c r="BJ11" s="186">
        <f>AO11*Workings_risks!$E$24*Workings_risks!$E$26*Workings_risks!$E$27*Assumptions!$G$90</f>
        <v>4.6284041840253788E-4</v>
      </c>
      <c r="BK11" s="186">
        <f>AP11*Workings_risks!$E$24*Workings_risks!$E$26*Workings_risks!$E$27*Assumptions!$G$90</f>
        <v>4.7042031943457752E-4</v>
      </c>
      <c r="BL11" s="186">
        <f>AQ11*Workings_risks!$E$24*Workings_risks!$E$26*Workings_risks!$E$27*Assumptions!$G$90</f>
        <v>4.7800022046661704E-4</v>
      </c>
      <c r="BM11" s="186">
        <f>AR11*Workings_risks!$E$24*Workings_risks!$E$26*Workings_risks!$E$27*Assumptions!$G$90</f>
        <v>4.8558012149865667E-4</v>
      </c>
      <c r="BN11" s="186">
        <f>AS11*Workings_risks!$E$24*Workings_risks!$E$26*Workings_risks!$E$27*Assumptions!$G$90</f>
        <v>4.9316002253069614E-4</v>
      </c>
      <c r="BO11" s="186">
        <f>AT11*Workings_risks!$E$24*Workings_risks!$E$26*Workings_risks!$E$27*Assumptions!$G$90</f>
        <v>5.0073992356273577E-4</v>
      </c>
      <c r="BP11" s="186">
        <f>AU11*Workings_risks!$E$24*Workings_risks!$E$26*Workings_risks!$E$27*Assumptions!$G$90</f>
        <v>5.083198245947753E-4</v>
      </c>
      <c r="BQ11" s="186">
        <f>AV11*Workings_risks!$E$24*Workings_risks!$E$26*Workings_risks!$E$27*Assumptions!$G$90</f>
        <v>5.1589972562681482E-4</v>
      </c>
      <c r="BR11" s="186">
        <f>AW11*Workings_risks!$E$24*Workings_risks!$E$26*Workings_risks!$E$27*Assumptions!$G$90</f>
        <v>5.2347962665885445E-4</v>
      </c>
      <c r="BS11" s="186">
        <f>AX11*Workings_risks!$E$24*Workings_risks!$E$26*Workings_risks!$E$27*Assumptions!$G$90</f>
        <v>5.3105952769089398E-4</v>
      </c>
      <c r="BT11" s="186">
        <f>AY11*Workings_risks!$E$24*Workings_risks!$E$26*Workings_risks!$E$27*Assumptions!$G$90</f>
        <v>5.386394287229335E-4</v>
      </c>
    </row>
    <row r="12" spans="1:72" x14ac:dyDescent="0.25">
      <c r="B12" s="42">
        <v>10084145</v>
      </c>
      <c r="C12" s="42" t="s">
        <v>550</v>
      </c>
      <c r="D12" s="42" t="s">
        <v>276</v>
      </c>
      <c r="E12" s="42">
        <v>15577055</v>
      </c>
      <c r="F12" s="42">
        <v>15577086</v>
      </c>
      <c r="G12" s="42">
        <v>2.9680880266988305</v>
      </c>
      <c r="H12" s="42">
        <v>142.16675277653201</v>
      </c>
      <c r="I12" s="42">
        <v>-34.184127358739701</v>
      </c>
      <c r="J12" s="42">
        <v>112</v>
      </c>
      <c r="K12" s="42">
        <v>97.6</v>
      </c>
      <c r="L12" s="32">
        <v>6.3E-2</v>
      </c>
      <c r="M12" s="32">
        <v>8.7999999999999995E-2</v>
      </c>
      <c r="N12" s="181"/>
      <c r="O12" s="182">
        <f t="shared" si="1"/>
        <v>119.056</v>
      </c>
      <c r="P12" s="182">
        <f t="shared" si="2"/>
        <v>103.74879999999999</v>
      </c>
      <c r="Q12" s="191">
        <f t="shared" si="3"/>
        <v>0.01</v>
      </c>
      <c r="R12" s="191">
        <f t="shared" si="4"/>
        <v>0.02</v>
      </c>
      <c r="S12" s="184">
        <f t="shared" si="5"/>
        <v>-1530.7200000000009</v>
      </c>
      <c r="T12" s="184">
        <f t="shared" si="6"/>
        <v>134.36320000000001</v>
      </c>
      <c r="U12" s="185">
        <f t="shared" si="7"/>
        <v>1.4609595484477888E-2</v>
      </c>
      <c r="V12" s="181"/>
      <c r="W12" s="182">
        <f t="shared" si="8"/>
        <v>120.17599999999999</v>
      </c>
      <c r="X12" s="182">
        <f t="shared" si="9"/>
        <v>106.1888</v>
      </c>
      <c r="Y12" s="183">
        <f t="shared" si="10"/>
        <v>0.01</v>
      </c>
      <c r="Z12" s="183">
        <f t="shared" si="11"/>
        <v>0.02</v>
      </c>
      <c r="AA12" s="184">
        <f t="shared" si="12"/>
        <v>-1398.7199999999989</v>
      </c>
      <c r="AB12" s="184">
        <f t="shared" si="13"/>
        <v>134.16319999999999</v>
      </c>
      <c r="AC12" s="185">
        <f t="shared" si="14"/>
        <v>1.5845344314802109E-2</v>
      </c>
      <c r="AD12" s="181"/>
      <c r="AE12" s="178">
        <f t="shared" si="15"/>
        <v>1.4609595484477889</v>
      </c>
      <c r="AF12" s="170">
        <f>Workings_risks!$E$18+Workings_risks!$E$27*(($AE12-1)*Workings_risks!$E$18)/(2050-2023)</f>
        <v>9.6530553499110175E-3</v>
      </c>
      <c r="AG12" s="170">
        <f>AF12+(($AE12-1)*Workings_risks!$E$18)/(2050-2023)</f>
        <v>9.8098283147267807E-3</v>
      </c>
      <c r="AH12" s="170">
        <f>AG12+(($AE12-1)*Workings_risks!$E$18)/(2050-2023)</f>
        <v>9.9666012795425439E-3</v>
      </c>
      <c r="AI12" s="170">
        <f>AH12+(($AE12-1)*Workings_risks!$E$18)/(2050-2023)</f>
        <v>1.0123374244358307E-2</v>
      </c>
      <c r="AJ12" s="170">
        <f>AI12+(($AE12-1)*Workings_risks!$E$18)/(2050-2023)</f>
        <v>1.028014720917407E-2</v>
      </c>
      <c r="AK12" s="170">
        <f>AJ12+(($AE12-1)*Workings_risks!$E$18)/(2050-2023)</f>
        <v>1.0436920173989834E-2</v>
      </c>
      <c r="AL12" s="170">
        <f>AK12+(($AE12-1)*Workings_risks!$E$18)/(2050-2023)</f>
        <v>1.0593693138805597E-2</v>
      </c>
      <c r="AM12" s="170">
        <f>AL12+(($AE12-1)*Workings_risks!$E$18)/(2050-2023)</f>
        <v>1.075046610362136E-2</v>
      </c>
      <c r="AN12" s="170">
        <f>AM12+(($AE12-1)*Workings_risks!$E$18)/(2050-2023)</f>
        <v>1.0907239068437123E-2</v>
      </c>
      <c r="AO12" s="170">
        <f>AN12+(($AE12-1)*Workings_risks!$E$18)/(2050-2023)</f>
        <v>1.1064012033252886E-2</v>
      </c>
      <c r="AP12" s="170">
        <f>AO12+(($AE12-1)*Workings_risks!$E$18)/(2050-2023)</f>
        <v>1.122078499806865E-2</v>
      </c>
      <c r="AQ12" s="170">
        <f>AP12+(($AE12-1)*Workings_risks!$E$18)/(2050-2023)</f>
        <v>1.1377557962884413E-2</v>
      </c>
      <c r="AR12" s="170">
        <f>AQ12+(($AE12-1)*Workings_risks!$E$18)/(2050-2023)</f>
        <v>1.1534330927700176E-2</v>
      </c>
      <c r="AS12" s="170">
        <f>AR12+(($AE12-1)*Workings_risks!$E$18)/(2050-2023)</f>
        <v>1.1691103892515939E-2</v>
      </c>
      <c r="AT12" s="170">
        <f>AS12+(($AE12-1)*Workings_risks!$E$18)/(2050-2023)</f>
        <v>1.1847876857331702E-2</v>
      </c>
      <c r="AU12" s="170">
        <f>AT12+(($AE12-1)*Workings_risks!$E$18)/(2050-2023)</f>
        <v>1.2004649822147466E-2</v>
      </c>
      <c r="AV12" s="170">
        <f>AU12+(($AE12-1)*Workings_risks!$E$18)/(2050-2023)</f>
        <v>1.2161422786963229E-2</v>
      </c>
      <c r="AW12" s="170">
        <f>AV12+(($AE12-1)*Workings_risks!$E$18)/(2050-2023)</f>
        <v>1.2318195751778992E-2</v>
      </c>
      <c r="AX12" s="170">
        <f>AW12+(($AE12-1)*Workings_risks!$E$18)/(2050-2023)</f>
        <v>1.2474968716594755E-2</v>
      </c>
      <c r="AY12" s="170">
        <f>AX12+(($AE12-1)*Workings_risks!$E$18)/(2050-2023)</f>
        <v>1.2631741681410518E-2</v>
      </c>
      <c r="BA12" s="186">
        <f>AF12*Workings_risks!$E$24*Workings_risks!$E$26*Workings_risks!$E$27*Assumptions!$G$90</f>
        <v>3.9092853681652149E-4</v>
      </c>
      <c r="BB12" s="186">
        <f>AG12*Workings_risks!$E$24*Workings_risks!$E$26*Workings_risks!$E$27*Assumptions!$G$90</f>
        <v>3.9727751374934095E-4</v>
      </c>
      <c r="BC12" s="186">
        <f>AH12*Workings_risks!$E$24*Workings_risks!$E$26*Workings_risks!$E$27*Assumptions!$G$90</f>
        <v>4.036264906821604E-4</v>
      </c>
      <c r="BD12" s="186">
        <f>AI12*Workings_risks!$E$24*Workings_risks!$E$26*Workings_risks!$E$27*Assumptions!$G$90</f>
        <v>4.0997546761497981E-4</v>
      </c>
      <c r="BE12" s="186">
        <f>AJ12*Workings_risks!$E$24*Workings_risks!$E$26*Workings_risks!$E$27*Assumptions!$G$90</f>
        <v>4.1632444454779927E-4</v>
      </c>
      <c r="BF12" s="186">
        <f>AK12*Workings_risks!$E$24*Workings_risks!$E$26*Workings_risks!$E$27*Assumptions!$G$90</f>
        <v>4.2267342148061873E-4</v>
      </c>
      <c r="BG12" s="186">
        <f>AL12*Workings_risks!$E$24*Workings_risks!$E$26*Workings_risks!$E$27*Assumptions!$G$90</f>
        <v>4.2902239841343813E-4</v>
      </c>
      <c r="BH12" s="186">
        <f>AM12*Workings_risks!$E$24*Workings_risks!$E$26*Workings_risks!$E$27*Assumptions!$G$90</f>
        <v>4.3537137534625759E-4</v>
      </c>
      <c r="BI12" s="186">
        <f>AN12*Workings_risks!$E$24*Workings_risks!$E$26*Workings_risks!$E$27*Assumptions!$G$90</f>
        <v>4.41720352279077E-4</v>
      </c>
      <c r="BJ12" s="186">
        <f>AO12*Workings_risks!$E$24*Workings_risks!$E$26*Workings_risks!$E$27*Assumptions!$G$90</f>
        <v>4.4806932921189651E-4</v>
      </c>
      <c r="BK12" s="186">
        <f>AP12*Workings_risks!$E$24*Workings_risks!$E$26*Workings_risks!$E$27*Assumptions!$G$90</f>
        <v>4.5441830614471586E-4</v>
      </c>
      <c r="BL12" s="186">
        <f>AQ12*Workings_risks!$E$24*Workings_risks!$E$26*Workings_risks!$E$27*Assumptions!$G$90</f>
        <v>4.6076728307753526E-4</v>
      </c>
      <c r="BM12" s="186">
        <f>AR12*Workings_risks!$E$24*Workings_risks!$E$26*Workings_risks!$E$27*Assumptions!$G$90</f>
        <v>4.6711626001035472E-4</v>
      </c>
      <c r="BN12" s="186">
        <f>AS12*Workings_risks!$E$24*Workings_risks!$E$26*Workings_risks!$E$27*Assumptions!$G$90</f>
        <v>4.7346523694317418E-4</v>
      </c>
      <c r="BO12" s="186">
        <f>AT12*Workings_risks!$E$24*Workings_risks!$E$26*Workings_risks!$E$27*Assumptions!$G$90</f>
        <v>4.7981421387599364E-4</v>
      </c>
      <c r="BP12" s="186">
        <f>AU12*Workings_risks!$E$24*Workings_risks!$E$26*Workings_risks!$E$27*Assumptions!$G$90</f>
        <v>4.8616319080881305E-4</v>
      </c>
      <c r="BQ12" s="186">
        <f>AV12*Workings_risks!$E$24*Workings_risks!$E$26*Workings_risks!$E$27*Assumptions!$G$90</f>
        <v>4.9251216774163261E-4</v>
      </c>
      <c r="BR12" s="186">
        <f>AW12*Workings_risks!$E$24*Workings_risks!$E$26*Workings_risks!$E$27*Assumptions!$G$90</f>
        <v>4.9886114467445196E-4</v>
      </c>
      <c r="BS12" s="186">
        <f>AX12*Workings_risks!$E$24*Workings_risks!$E$26*Workings_risks!$E$27*Assumptions!$G$90</f>
        <v>5.0521012160727142E-4</v>
      </c>
      <c r="BT12" s="186">
        <f>AY12*Workings_risks!$E$24*Workings_risks!$E$26*Workings_risks!$E$27*Assumptions!$G$90</f>
        <v>5.1155909854009077E-4</v>
      </c>
    </row>
    <row r="13" spans="1:72" x14ac:dyDescent="0.25">
      <c r="B13" s="42">
        <v>10093224</v>
      </c>
      <c r="C13" s="42" t="s">
        <v>438</v>
      </c>
      <c r="D13" s="42" t="s">
        <v>239</v>
      </c>
      <c r="E13" s="42">
        <v>15616100</v>
      </c>
      <c r="F13" s="42">
        <v>15616125</v>
      </c>
      <c r="G13" s="42">
        <v>4.0114611488846723</v>
      </c>
      <c r="H13" s="42">
        <v>144.288581754348</v>
      </c>
      <c r="I13" s="42">
        <v>-36.753928202696798</v>
      </c>
      <c r="J13" s="42">
        <v>115</v>
      </c>
      <c r="K13" s="42">
        <v>104</v>
      </c>
      <c r="L13" s="32">
        <v>6.3E-2</v>
      </c>
      <c r="M13" s="32">
        <v>8.7999999999999995E-2</v>
      </c>
      <c r="N13" s="181"/>
      <c r="O13" s="182">
        <f t="shared" si="1"/>
        <v>122.24499999999999</v>
      </c>
      <c r="P13" s="182">
        <f t="shared" si="2"/>
        <v>110.55199999999999</v>
      </c>
      <c r="Q13" s="191">
        <f t="shared" si="3"/>
        <v>0.01</v>
      </c>
      <c r="R13" s="191">
        <f t="shared" si="4"/>
        <v>0.02</v>
      </c>
      <c r="S13" s="184">
        <f t="shared" si="5"/>
        <v>-1169.2999999999997</v>
      </c>
      <c r="T13" s="184">
        <f t="shared" si="6"/>
        <v>133.93799999999999</v>
      </c>
      <c r="U13" s="185">
        <f t="shared" si="7"/>
        <v>1.6196014709655343E-2</v>
      </c>
      <c r="V13" s="181"/>
      <c r="W13" s="182">
        <f t="shared" si="8"/>
        <v>123.395</v>
      </c>
      <c r="X13" s="182">
        <f t="shared" si="9"/>
        <v>113.15200000000002</v>
      </c>
      <c r="Y13" s="183">
        <f t="shared" si="10"/>
        <v>0.01</v>
      </c>
      <c r="Z13" s="183">
        <f t="shared" si="11"/>
        <v>0.02</v>
      </c>
      <c r="AA13" s="184">
        <f t="shared" si="12"/>
        <v>-1024.2999999999979</v>
      </c>
      <c r="AB13" s="184">
        <f t="shared" si="13"/>
        <v>133.63799999999998</v>
      </c>
      <c r="AC13" s="185">
        <f t="shared" si="14"/>
        <v>1.8195841062188828E-2</v>
      </c>
      <c r="AD13" s="181"/>
      <c r="AE13" s="178">
        <f t="shared" si="15"/>
        <v>1.6196014709655344</v>
      </c>
      <c r="AF13" s="170">
        <f>Workings_risks!$E$18+Workings_risks!$E$27*(($AE13-1)*Workings_risks!$E$18)/(2050-2023)</f>
        <v>9.8149183460519689E-3</v>
      </c>
      <c r="AG13" s="170">
        <f>AF13+(($AE13-1)*Workings_risks!$E$18)/(2050-2023)</f>
        <v>1.0025645642914716E-2</v>
      </c>
      <c r="AH13" s="170">
        <f>AG13+(($AE13-1)*Workings_risks!$E$18)/(2050-2023)</f>
        <v>1.0236372939777463E-2</v>
      </c>
      <c r="AI13" s="170">
        <f>AH13+(($AE13-1)*Workings_risks!$E$18)/(2050-2023)</f>
        <v>1.044710023664021E-2</v>
      </c>
      <c r="AJ13" s="170">
        <f>AI13+(($AE13-1)*Workings_risks!$E$18)/(2050-2023)</f>
        <v>1.0657827533502957E-2</v>
      </c>
      <c r="AK13" s="170">
        <f>AJ13+(($AE13-1)*Workings_risks!$E$18)/(2050-2023)</f>
        <v>1.0868554830365704E-2</v>
      </c>
      <c r="AL13" s="170">
        <f>AK13+(($AE13-1)*Workings_risks!$E$18)/(2050-2023)</f>
        <v>1.1079282127228451E-2</v>
      </c>
      <c r="AM13" s="170">
        <f>AL13+(($AE13-1)*Workings_risks!$E$18)/(2050-2023)</f>
        <v>1.1290009424091198E-2</v>
      </c>
      <c r="AN13" s="170">
        <f>AM13+(($AE13-1)*Workings_risks!$E$18)/(2050-2023)</f>
        <v>1.1500736720953945E-2</v>
      </c>
      <c r="AO13" s="170">
        <f>AN13+(($AE13-1)*Workings_risks!$E$18)/(2050-2023)</f>
        <v>1.1711464017816692E-2</v>
      </c>
      <c r="AP13" s="170">
        <f>AO13+(($AE13-1)*Workings_risks!$E$18)/(2050-2023)</f>
        <v>1.1922191314679439E-2</v>
      </c>
      <c r="AQ13" s="170">
        <f>AP13+(($AE13-1)*Workings_risks!$E$18)/(2050-2023)</f>
        <v>1.2132918611542186E-2</v>
      </c>
      <c r="AR13" s="170">
        <f>AQ13+(($AE13-1)*Workings_risks!$E$18)/(2050-2023)</f>
        <v>1.2343645908404933E-2</v>
      </c>
      <c r="AS13" s="170">
        <f>AR13+(($AE13-1)*Workings_risks!$E$18)/(2050-2023)</f>
        <v>1.255437320526768E-2</v>
      </c>
      <c r="AT13" s="170">
        <f>AS13+(($AE13-1)*Workings_risks!$E$18)/(2050-2023)</f>
        <v>1.2765100502130427E-2</v>
      </c>
      <c r="AU13" s="170">
        <f>AT13+(($AE13-1)*Workings_risks!$E$18)/(2050-2023)</f>
        <v>1.2975827798993174E-2</v>
      </c>
      <c r="AV13" s="170">
        <f>AU13+(($AE13-1)*Workings_risks!$E$18)/(2050-2023)</f>
        <v>1.3186555095855921E-2</v>
      </c>
      <c r="AW13" s="170">
        <f>AV13+(($AE13-1)*Workings_risks!$E$18)/(2050-2023)</f>
        <v>1.3397282392718668E-2</v>
      </c>
      <c r="AX13" s="170">
        <f>AW13+(($AE13-1)*Workings_risks!$E$18)/(2050-2023)</f>
        <v>1.3608009689581415E-2</v>
      </c>
      <c r="AY13" s="170">
        <f>AX13+(($AE13-1)*Workings_risks!$E$18)/(2050-2023)</f>
        <v>1.3818736986444162E-2</v>
      </c>
      <c r="BA13" s="186">
        <f>AF13*Workings_risks!$E$24*Workings_risks!$E$26*Workings_risks!$E$27*Assumptions!$G$90</f>
        <v>3.9748364936404297E-4</v>
      </c>
      <c r="BB13" s="186">
        <f>AG13*Workings_risks!$E$24*Workings_risks!$E$26*Workings_risks!$E$27*Assumptions!$G$90</f>
        <v>4.0601766381270283E-4</v>
      </c>
      <c r="BC13" s="186">
        <f>AH13*Workings_risks!$E$24*Workings_risks!$E$26*Workings_risks!$E$27*Assumptions!$G$90</f>
        <v>4.1455167826136275E-4</v>
      </c>
      <c r="BD13" s="186">
        <f>AI13*Workings_risks!$E$24*Workings_risks!$E$26*Workings_risks!$E$27*Assumptions!$G$90</f>
        <v>4.2308569271002261E-4</v>
      </c>
      <c r="BE13" s="186">
        <f>AJ13*Workings_risks!$E$24*Workings_risks!$E$26*Workings_risks!$E$27*Assumptions!$G$90</f>
        <v>4.3161970715868258E-4</v>
      </c>
      <c r="BF13" s="186">
        <f>AK13*Workings_risks!$E$24*Workings_risks!$E$26*Workings_risks!$E$27*Assumptions!$G$90</f>
        <v>4.4015372160734244E-4</v>
      </c>
      <c r="BG13" s="186">
        <f>AL13*Workings_risks!$E$24*Workings_risks!$E$26*Workings_risks!$E$27*Assumptions!$G$90</f>
        <v>4.4868773605600241E-4</v>
      </c>
      <c r="BH13" s="186">
        <f>AM13*Workings_risks!$E$24*Workings_risks!$E$26*Workings_risks!$E$27*Assumptions!$G$90</f>
        <v>4.5722175050466233E-4</v>
      </c>
      <c r="BI13" s="186">
        <f>AN13*Workings_risks!$E$24*Workings_risks!$E$26*Workings_risks!$E$27*Assumptions!$G$90</f>
        <v>4.6575576495332219E-4</v>
      </c>
      <c r="BJ13" s="186">
        <f>AO13*Workings_risks!$E$24*Workings_risks!$E$26*Workings_risks!$E$27*Assumptions!$G$90</f>
        <v>4.7428977940198205E-4</v>
      </c>
      <c r="BK13" s="186">
        <f>AP13*Workings_risks!$E$24*Workings_risks!$E$26*Workings_risks!$E$27*Assumptions!$G$90</f>
        <v>4.8282379385064202E-4</v>
      </c>
      <c r="BL13" s="186">
        <f>AQ13*Workings_risks!$E$24*Workings_risks!$E$26*Workings_risks!$E$27*Assumptions!$G$90</f>
        <v>4.9135780829930194E-4</v>
      </c>
      <c r="BM13" s="186">
        <f>AR13*Workings_risks!$E$24*Workings_risks!$E$26*Workings_risks!$E$27*Assumptions!$G$90</f>
        <v>4.998918227479618E-4</v>
      </c>
      <c r="BN13" s="186">
        <f>AS13*Workings_risks!$E$24*Workings_risks!$E$26*Workings_risks!$E$27*Assumptions!$G$90</f>
        <v>5.0842583719662188E-4</v>
      </c>
      <c r="BO13" s="186">
        <f>AT13*Workings_risks!$E$24*Workings_risks!$E$26*Workings_risks!$E$27*Assumptions!$G$90</f>
        <v>5.1695985164528164E-4</v>
      </c>
      <c r="BP13" s="186">
        <f>AU13*Workings_risks!$E$24*Workings_risks!$E$26*Workings_risks!$E$27*Assumptions!$G$90</f>
        <v>5.254938660939415E-4</v>
      </c>
      <c r="BQ13" s="186">
        <f>AV13*Workings_risks!$E$24*Workings_risks!$E$26*Workings_risks!$E$27*Assumptions!$G$90</f>
        <v>5.3402788054260147E-4</v>
      </c>
      <c r="BR13" s="186">
        <f>AW13*Workings_risks!$E$24*Workings_risks!$E$26*Workings_risks!$E$27*Assumptions!$G$90</f>
        <v>5.4256189499126144E-4</v>
      </c>
      <c r="BS13" s="186">
        <f>AX13*Workings_risks!$E$24*Workings_risks!$E$26*Workings_risks!$E$27*Assumptions!$G$90</f>
        <v>5.510959094399213E-4</v>
      </c>
      <c r="BT13" s="186">
        <f>AY13*Workings_risks!$E$24*Workings_risks!$E$26*Workings_risks!$E$27*Assumptions!$G$90</f>
        <v>5.5962992388858127E-4</v>
      </c>
    </row>
    <row r="14" spans="1:72" x14ac:dyDescent="0.25">
      <c r="B14" s="42">
        <v>10097205</v>
      </c>
      <c r="C14" s="42" t="s">
        <v>338</v>
      </c>
      <c r="D14" s="42" t="s">
        <v>234</v>
      </c>
      <c r="E14" s="42">
        <v>15635128</v>
      </c>
      <c r="F14" s="42">
        <v>17355103</v>
      </c>
      <c r="G14" s="42">
        <v>1.5561608819265005</v>
      </c>
      <c r="H14" s="42">
        <v>143.830866332662</v>
      </c>
      <c r="I14" s="42">
        <v>-37.664124264017701</v>
      </c>
      <c r="J14" s="42">
        <v>120</v>
      </c>
      <c r="K14" s="42">
        <v>106</v>
      </c>
      <c r="L14" s="32">
        <v>5.3999999999999999E-2</v>
      </c>
      <c r="M14" s="32">
        <v>7.2999999999999995E-2</v>
      </c>
      <c r="N14" s="181"/>
      <c r="O14" s="182">
        <f t="shared" si="1"/>
        <v>126.48</v>
      </c>
      <c r="P14" s="182">
        <f t="shared" si="2"/>
        <v>111.724</v>
      </c>
      <c r="Q14" s="191">
        <f t="shared" si="3"/>
        <v>0.01</v>
      </c>
      <c r="R14" s="191">
        <f t="shared" si="4"/>
        <v>0.02</v>
      </c>
      <c r="S14" s="184">
        <f t="shared" si="5"/>
        <v>-1475.6</v>
      </c>
      <c r="T14" s="184">
        <f t="shared" si="6"/>
        <v>141.23599999999999</v>
      </c>
      <c r="U14" s="185">
        <f t="shared" si="7"/>
        <v>1.4391433992952014E-2</v>
      </c>
      <c r="V14" s="181"/>
      <c r="W14" s="182">
        <f t="shared" si="8"/>
        <v>128.76</v>
      </c>
      <c r="X14" s="182">
        <f t="shared" si="9"/>
        <v>113.738</v>
      </c>
      <c r="Y14" s="183">
        <f t="shared" si="10"/>
        <v>0.01</v>
      </c>
      <c r="Z14" s="183">
        <f t="shared" si="11"/>
        <v>0.02</v>
      </c>
      <c r="AA14" s="184">
        <f t="shared" si="12"/>
        <v>-1502.1999999999989</v>
      </c>
      <c r="AB14" s="184">
        <f t="shared" si="13"/>
        <v>143.78199999999998</v>
      </c>
      <c r="AC14" s="185">
        <f t="shared" si="14"/>
        <v>1.5831447210757556E-2</v>
      </c>
      <c r="AD14" s="181"/>
      <c r="AE14" s="178">
        <f t="shared" si="15"/>
        <v>1.4391433992952014</v>
      </c>
      <c r="AF14" s="170">
        <f>Workings_risks!$E$18+Workings_risks!$E$27*(($AE14-1)*Workings_risks!$E$18)/(2050-2023)</f>
        <v>9.630796244561984E-3</v>
      </c>
      <c r="AG14" s="170">
        <f>AF14+(($AE14-1)*Workings_risks!$E$18)/(2050-2023)</f>
        <v>9.7801495075947355E-3</v>
      </c>
      <c r="AH14" s="170">
        <f>AG14+(($AE14-1)*Workings_risks!$E$18)/(2050-2023)</f>
        <v>9.9295027706274869E-3</v>
      </c>
      <c r="AI14" s="170">
        <f>AH14+(($AE14-1)*Workings_risks!$E$18)/(2050-2023)</f>
        <v>1.0078856033660238E-2</v>
      </c>
      <c r="AJ14" s="170">
        <f>AI14+(($AE14-1)*Workings_risks!$E$18)/(2050-2023)</f>
        <v>1.022820929669299E-2</v>
      </c>
      <c r="AK14" s="170">
        <f>AJ14+(($AE14-1)*Workings_risks!$E$18)/(2050-2023)</f>
        <v>1.0377562559725741E-2</v>
      </c>
      <c r="AL14" s="170">
        <f>AK14+(($AE14-1)*Workings_risks!$E$18)/(2050-2023)</f>
        <v>1.0526915822758493E-2</v>
      </c>
      <c r="AM14" s="170">
        <f>AL14+(($AE14-1)*Workings_risks!$E$18)/(2050-2023)</f>
        <v>1.0676269085791244E-2</v>
      </c>
      <c r="AN14" s="170">
        <f>AM14+(($AE14-1)*Workings_risks!$E$18)/(2050-2023)</f>
        <v>1.0825622348823996E-2</v>
      </c>
      <c r="AO14" s="170">
        <f>AN14+(($AE14-1)*Workings_risks!$E$18)/(2050-2023)</f>
        <v>1.0974975611856747E-2</v>
      </c>
      <c r="AP14" s="170">
        <f>AO14+(($AE14-1)*Workings_risks!$E$18)/(2050-2023)</f>
        <v>1.1124328874889499E-2</v>
      </c>
      <c r="AQ14" s="170">
        <f>AP14+(($AE14-1)*Workings_risks!$E$18)/(2050-2023)</f>
        <v>1.127368213792225E-2</v>
      </c>
      <c r="AR14" s="170">
        <f>AQ14+(($AE14-1)*Workings_risks!$E$18)/(2050-2023)</f>
        <v>1.1423035400955002E-2</v>
      </c>
      <c r="AS14" s="170">
        <f>AR14+(($AE14-1)*Workings_risks!$E$18)/(2050-2023)</f>
        <v>1.1572388663987753E-2</v>
      </c>
      <c r="AT14" s="170">
        <f>AS14+(($AE14-1)*Workings_risks!$E$18)/(2050-2023)</f>
        <v>1.1721741927020505E-2</v>
      </c>
      <c r="AU14" s="170">
        <f>AT14+(($AE14-1)*Workings_risks!$E$18)/(2050-2023)</f>
        <v>1.1871095190053256E-2</v>
      </c>
      <c r="AV14" s="170">
        <f>AU14+(($AE14-1)*Workings_risks!$E$18)/(2050-2023)</f>
        <v>1.2020448453086007E-2</v>
      </c>
      <c r="AW14" s="170">
        <f>AV14+(($AE14-1)*Workings_risks!$E$18)/(2050-2023)</f>
        <v>1.2169801716118759E-2</v>
      </c>
      <c r="AX14" s="170">
        <f>AW14+(($AE14-1)*Workings_risks!$E$18)/(2050-2023)</f>
        <v>1.231915497915151E-2</v>
      </c>
      <c r="AY14" s="170">
        <f>AX14+(($AE14-1)*Workings_risks!$E$18)/(2050-2023)</f>
        <v>1.2468508242184262E-2</v>
      </c>
      <c r="BA14" s="186">
        <f>AF14*Workings_risks!$E$24*Workings_risks!$E$26*Workings_risks!$E$27*Assumptions!$G$90</f>
        <v>3.9002708964052215E-4</v>
      </c>
      <c r="BB14" s="186">
        <f>AG14*Workings_risks!$E$24*Workings_risks!$E$26*Workings_risks!$E$27*Assumptions!$G$90</f>
        <v>3.9607558418134177E-4</v>
      </c>
      <c r="BC14" s="186">
        <f>AH14*Workings_risks!$E$24*Workings_risks!$E$26*Workings_risks!$E$27*Assumptions!$G$90</f>
        <v>4.021240787221614E-4</v>
      </c>
      <c r="BD14" s="186">
        <f>AI14*Workings_risks!$E$24*Workings_risks!$E$26*Workings_risks!$E$27*Assumptions!$G$90</f>
        <v>4.0817257326298113E-4</v>
      </c>
      <c r="BE14" s="186">
        <f>AJ14*Workings_risks!$E$24*Workings_risks!$E$26*Workings_risks!$E$27*Assumptions!$G$90</f>
        <v>4.142210678038007E-4</v>
      </c>
      <c r="BF14" s="186">
        <f>AK14*Workings_risks!$E$24*Workings_risks!$E$26*Workings_risks!$E$27*Assumptions!$G$90</f>
        <v>4.2026956234462033E-4</v>
      </c>
      <c r="BG14" s="186">
        <f>AL14*Workings_risks!$E$24*Workings_risks!$E$26*Workings_risks!$E$27*Assumptions!$G$90</f>
        <v>4.2631805688544006E-4</v>
      </c>
      <c r="BH14" s="186">
        <f>AM14*Workings_risks!$E$24*Workings_risks!$E$26*Workings_risks!$E$27*Assumptions!$G$90</f>
        <v>4.3236655142625963E-4</v>
      </c>
      <c r="BI14" s="186">
        <f>AN14*Workings_risks!$E$24*Workings_risks!$E$26*Workings_risks!$E$27*Assumptions!$G$90</f>
        <v>4.3841504596707926E-4</v>
      </c>
      <c r="BJ14" s="186">
        <f>AO14*Workings_risks!$E$24*Workings_risks!$E$26*Workings_risks!$E$27*Assumptions!$G$90</f>
        <v>4.4446354050789894E-4</v>
      </c>
      <c r="BK14" s="186">
        <f>AP14*Workings_risks!$E$24*Workings_risks!$E$26*Workings_risks!$E$27*Assumptions!$G$90</f>
        <v>4.5051203504871857E-4</v>
      </c>
      <c r="BL14" s="186">
        <f>AQ14*Workings_risks!$E$24*Workings_risks!$E$26*Workings_risks!$E$27*Assumptions!$G$90</f>
        <v>4.5656052958953819E-4</v>
      </c>
      <c r="BM14" s="186">
        <f>AR14*Workings_risks!$E$24*Workings_risks!$E$26*Workings_risks!$E$27*Assumptions!$G$90</f>
        <v>4.6260902413035787E-4</v>
      </c>
      <c r="BN14" s="186">
        <f>AS14*Workings_risks!$E$24*Workings_risks!$E$26*Workings_risks!$E$27*Assumptions!$G$90</f>
        <v>4.686575186711775E-4</v>
      </c>
      <c r="BO14" s="186">
        <f>AT14*Workings_risks!$E$24*Workings_risks!$E$26*Workings_risks!$E$27*Assumptions!$G$90</f>
        <v>4.7470601321199718E-4</v>
      </c>
      <c r="BP14" s="186">
        <f>AU14*Workings_risks!$E$24*Workings_risks!$E$26*Workings_risks!$E$27*Assumptions!$G$90</f>
        <v>4.8075450775281675E-4</v>
      </c>
      <c r="BQ14" s="186">
        <f>AV14*Workings_risks!$E$24*Workings_risks!$E$26*Workings_risks!$E$27*Assumptions!$G$90</f>
        <v>4.8680300229363643E-4</v>
      </c>
      <c r="BR14" s="186">
        <f>AW14*Workings_risks!$E$24*Workings_risks!$E$26*Workings_risks!$E$27*Assumptions!$G$90</f>
        <v>4.9285149683445616E-4</v>
      </c>
      <c r="BS14" s="186">
        <f>AX14*Workings_risks!$E$24*Workings_risks!$E$26*Workings_risks!$E$27*Assumptions!$G$90</f>
        <v>4.9889999137527573E-4</v>
      </c>
      <c r="BT14" s="186">
        <f>AY14*Workings_risks!$E$24*Workings_risks!$E$26*Workings_risks!$E$27*Assumptions!$G$90</f>
        <v>5.0494848591609519E-4</v>
      </c>
    </row>
    <row r="15" spans="1:72" x14ac:dyDescent="0.25">
      <c r="B15" s="42">
        <v>10137677</v>
      </c>
      <c r="C15" s="42" t="s">
        <v>342</v>
      </c>
      <c r="D15" s="42" t="s">
        <v>234</v>
      </c>
      <c r="E15" s="42">
        <v>15804458</v>
      </c>
      <c r="F15" s="42">
        <v>15804352</v>
      </c>
      <c r="G15" s="42">
        <v>2.9581539039003006</v>
      </c>
      <c r="H15" s="42">
        <v>143.657165973763</v>
      </c>
      <c r="I15" s="42">
        <v>-37.654237070413203</v>
      </c>
      <c r="J15" s="42">
        <v>120</v>
      </c>
      <c r="K15" s="42">
        <v>106</v>
      </c>
      <c r="L15" s="32">
        <v>5.3999999999999999E-2</v>
      </c>
      <c r="M15" s="32">
        <v>7.2999999999999995E-2</v>
      </c>
      <c r="N15" s="181"/>
      <c r="O15" s="182">
        <f t="shared" si="1"/>
        <v>126.48</v>
      </c>
      <c r="P15" s="182">
        <f t="shared" si="2"/>
        <v>111.724</v>
      </c>
      <c r="Q15" s="191">
        <f t="shared" si="3"/>
        <v>0.01</v>
      </c>
      <c r="R15" s="191">
        <f t="shared" si="4"/>
        <v>0.02</v>
      </c>
      <c r="S15" s="184">
        <f t="shared" si="5"/>
        <v>-1475.6</v>
      </c>
      <c r="T15" s="184">
        <f t="shared" si="6"/>
        <v>141.23599999999999</v>
      </c>
      <c r="U15" s="185">
        <f t="shared" si="7"/>
        <v>1.4391433992952014E-2</v>
      </c>
      <c r="V15" s="181"/>
      <c r="W15" s="182">
        <f t="shared" si="8"/>
        <v>128.76</v>
      </c>
      <c r="X15" s="182">
        <f t="shared" si="9"/>
        <v>113.738</v>
      </c>
      <c r="Y15" s="183">
        <f t="shared" si="10"/>
        <v>0.01</v>
      </c>
      <c r="Z15" s="183">
        <f t="shared" si="11"/>
        <v>0.02</v>
      </c>
      <c r="AA15" s="184">
        <f t="shared" si="12"/>
        <v>-1502.1999999999989</v>
      </c>
      <c r="AB15" s="184">
        <f t="shared" si="13"/>
        <v>143.78199999999998</v>
      </c>
      <c r="AC15" s="185">
        <f t="shared" si="14"/>
        <v>1.5831447210757556E-2</v>
      </c>
      <c r="AD15" s="181"/>
      <c r="AE15" s="178">
        <f t="shared" si="15"/>
        <v>1.4391433992952014</v>
      </c>
      <c r="AF15" s="170">
        <f>Workings_risks!$E$18+Workings_risks!$E$27*(($AE15-1)*Workings_risks!$E$18)/(2050-2023)</f>
        <v>9.630796244561984E-3</v>
      </c>
      <c r="AG15" s="170">
        <f>AF15+(($AE15-1)*Workings_risks!$E$18)/(2050-2023)</f>
        <v>9.7801495075947355E-3</v>
      </c>
      <c r="AH15" s="170">
        <f>AG15+(($AE15-1)*Workings_risks!$E$18)/(2050-2023)</f>
        <v>9.9295027706274869E-3</v>
      </c>
      <c r="AI15" s="170">
        <f>AH15+(($AE15-1)*Workings_risks!$E$18)/(2050-2023)</f>
        <v>1.0078856033660238E-2</v>
      </c>
      <c r="AJ15" s="170">
        <f>AI15+(($AE15-1)*Workings_risks!$E$18)/(2050-2023)</f>
        <v>1.022820929669299E-2</v>
      </c>
      <c r="AK15" s="170">
        <f>AJ15+(($AE15-1)*Workings_risks!$E$18)/(2050-2023)</f>
        <v>1.0377562559725741E-2</v>
      </c>
      <c r="AL15" s="170">
        <f>AK15+(($AE15-1)*Workings_risks!$E$18)/(2050-2023)</f>
        <v>1.0526915822758493E-2</v>
      </c>
      <c r="AM15" s="170">
        <f>AL15+(($AE15-1)*Workings_risks!$E$18)/(2050-2023)</f>
        <v>1.0676269085791244E-2</v>
      </c>
      <c r="AN15" s="170">
        <f>AM15+(($AE15-1)*Workings_risks!$E$18)/(2050-2023)</f>
        <v>1.0825622348823996E-2</v>
      </c>
      <c r="AO15" s="170">
        <f>AN15+(($AE15-1)*Workings_risks!$E$18)/(2050-2023)</f>
        <v>1.0974975611856747E-2</v>
      </c>
      <c r="AP15" s="170">
        <f>AO15+(($AE15-1)*Workings_risks!$E$18)/(2050-2023)</f>
        <v>1.1124328874889499E-2</v>
      </c>
      <c r="AQ15" s="170">
        <f>AP15+(($AE15-1)*Workings_risks!$E$18)/(2050-2023)</f>
        <v>1.127368213792225E-2</v>
      </c>
      <c r="AR15" s="170">
        <f>AQ15+(($AE15-1)*Workings_risks!$E$18)/(2050-2023)</f>
        <v>1.1423035400955002E-2</v>
      </c>
      <c r="AS15" s="170">
        <f>AR15+(($AE15-1)*Workings_risks!$E$18)/(2050-2023)</f>
        <v>1.1572388663987753E-2</v>
      </c>
      <c r="AT15" s="170">
        <f>AS15+(($AE15-1)*Workings_risks!$E$18)/(2050-2023)</f>
        <v>1.1721741927020505E-2</v>
      </c>
      <c r="AU15" s="170">
        <f>AT15+(($AE15-1)*Workings_risks!$E$18)/(2050-2023)</f>
        <v>1.1871095190053256E-2</v>
      </c>
      <c r="AV15" s="170">
        <f>AU15+(($AE15-1)*Workings_risks!$E$18)/(2050-2023)</f>
        <v>1.2020448453086007E-2</v>
      </c>
      <c r="AW15" s="170">
        <f>AV15+(($AE15-1)*Workings_risks!$E$18)/(2050-2023)</f>
        <v>1.2169801716118759E-2</v>
      </c>
      <c r="AX15" s="170">
        <f>AW15+(($AE15-1)*Workings_risks!$E$18)/(2050-2023)</f>
        <v>1.231915497915151E-2</v>
      </c>
      <c r="AY15" s="170">
        <f>AX15+(($AE15-1)*Workings_risks!$E$18)/(2050-2023)</f>
        <v>1.2468508242184262E-2</v>
      </c>
      <c r="BA15" s="186">
        <f>AF15*Workings_risks!$E$24*Workings_risks!$E$26*Workings_risks!$E$27*Assumptions!$G$90</f>
        <v>3.9002708964052215E-4</v>
      </c>
      <c r="BB15" s="186">
        <f>AG15*Workings_risks!$E$24*Workings_risks!$E$26*Workings_risks!$E$27*Assumptions!$G$90</f>
        <v>3.9607558418134177E-4</v>
      </c>
      <c r="BC15" s="186">
        <f>AH15*Workings_risks!$E$24*Workings_risks!$E$26*Workings_risks!$E$27*Assumptions!$G$90</f>
        <v>4.021240787221614E-4</v>
      </c>
      <c r="BD15" s="186">
        <f>AI15*Workings_risks!$E$24*Workings_risks!$E$26*Workings_risks!$E$27*Assumptions!$G$90</f>
        <v>4.0817257326298113E-4</v>
      </c>
      <c r="BE15" s="186">
        <f>AJ15*Workings_risks!$E$24*Workings_risks!$E$26*Workings_risks!$E$27*Assumptions!$G$90</f>
        <v>4.142210678038007E-4</v>
      </c>
      <c r="BF15" s="186">
        <f>AK15*Workings_risks!$E$24*Workings_risks!$E$26*Workings_risks!$E$27*Assumptions!$G$90</f>
        <v>4.2026956234462033E-4</v>
      </c>
      <c r="BG15" s="186">
        <f>AL15*Workings_risks!$E$24*Workings_risks!$E$26*Workings_risks!$E$27*Assumptions!$G$90</f>
        <v>4.2631805688544006E-4</v>
      </c>
      <c r="BH15" s="186">
        <f>AM15*Workings_risks!$E$24*Workings_risks!$E$26*Workings_risks!$E$27*Assumptions!$G$90</f>
        <v>4.3236655142625963E-4</v>
      </c>
      <c r="BI15" s="186">
        <f>AN15*Workings_risks!$E$24*Workings_risks!$E$26*Workings_risks!$E$27*Assumptions!$G$90</f>
        <v>4.3841504596707926E-4</v>
      </c>
      <c r="BJ15" s="186">
        <f>AO15*Workings_risks!$E$24*Workings_risks!$E$26*Workings_risks!$E$27*Assumptions!$G$90</f>
        <v>4.4446354050789894E-4</v>
      </c>
      <c r="BK15" s="186">
        <f>AP15*Workings_risks!$E$24*Workings_risks!$E$26*Workings_risks!$E$27*Assumptions!$G$90</f>
        <v>4.5051203504871857E-4</v>
      </c>
      <c r="BL15" s="186">
        <f>AQ15*Workings_risks!$E$24*Workings_risks!$E$26*Workings_risks!$E$27*Assumptions!$G$90</f>
        <v>4.5656052958953819E-4</v>
      </c>
      <c r="BM15" s="186">
        <f>AR15*Workings_risks!$E$24*Workings_risks!$E$26*Workings_risks!$E$27*Assumptions!$G$90</f>
        <v>4.6260902413035787E-4</v>
      </c>
      <c r="BN15" s="186">
        <f>AS15*Workings_risks!$E$24*Workings_risks!$E$26*Workings_risks!$E$27*Assumptions!$G$90</f>
        <v>4.686575186711775E-4</v>
      </c>
      <c r="BO15" s="186">
        <f>AT15*Workings_risks!$E$24*Workings_risks!$E$26*Workings_risks!$E$27*Assumptions!$G$90</f>
        <v>4.7470601321199718E-4</v>
      </c>
      <c r="BP15" s="186">
        <f>AU15*Workings_risks!$E$24*Workings_risks!$E$26*Workings_risks!$E$27*Assumptions!$G$90</f>
        <v>4.8075450775281675E-4</v>
      </c>
      <c r="BQ15" s="186">
        <f>AV15*Workings_risks!$E$24*Workings_risks!$E$26*Workings_risks!$E$27*Assumptions!$G$90</f>
        <v>4.8680300229363643E-4</v>
      </c>
      <c r="BR15" s="186">
        <f>AW15*Workings_risks!$E$24*Workings_risks!$E$26*Workings_risks!$E$27*Assumptions!$G$90</f>
        <v>4.9285149683445616E-4</v>
      </c>
      <c r="BS15" s="186">
        <f>AX15*Workings_risks!$E$24*Workings_risks!$E$26*Workings_risks!$E$27*Assumptions!$G$90</f>
        <v>4.9889999137527573E-4</v>
      </c>
      <c r="BT15" s="186">
        <f>AY15*Workings_risks!$E$24*Workings_risks!$E$26*Workings_risks!$E$27*Assumptions!$G$90</f>
        <v>5.0494848591609519E-4</v>
      </c>
    </row>
    <row r="16" spans="1:72" x14ac:dyDescent="0.25">
      <c r="B16" s="42">
        <v>10154574</v>
      </c>
      <c r="C16" s="42" t="s">
        <v>401</v>
      </c>
      <c r="D16" s="42" t="s">
        <v>240</v>
      </c>
      <c r="E16" s="42">
        <v>16982227</v>
      </c>
      <c r="F16" s="42">
        <v>15877050</v>
      </c>
      <c r="G16" s="42">
        <v>0.19972458620324041</v>
      </c>
      <c r="H16" s="42">
        <v>144.20943942190601</v>
      </c>
      <c r="I16" s="42">
        <v>-37.071343210004102</v>
      </c>
      <c r="J16" s="42">
        <v>121</v>
      </c>
      <c r="K16" s="42">
        <v>108</v>
      </c>
      <c r="L16" s="32">
        <v>6.3E-2</v>
      </c>
      <c r="M16" s="32">
        <v>8.7999999999999995E-2</v>
      </c>
      <c r="N16" s="181"/>
      <c r="O16" s="182">
        <f t="shared" si="1"/>
        <v>128.62299999999999</v>
      </c>
      <c r="P16" s="182">
        <f t="shared" si="2"/>
        <v>114.80399999999999</v>
      </c>
      <c r="Q16" s="191">
        <f t="shared" si="3"/>
        <v>0.01</v>
      </c>
      <c r="R16" s="191">
        <f t="shared" si="4"/>
        <v>0.02</v>
      </c>
      <c r="S16" s="184">
        <f t="shared" si="5"/>
        <v>-1381.9000000000003</v>
      </c>
      <c r="T16" s="184">
        <f t="shared" si="6"/>
        <v>142.44199999999998</v>
      </c>
      <c r="U16" s="185">
        <f t="shared" si="7"/>
        <v>1.5516318112743305E-2</v>
      </c>
      <c r="V16" s="181"/>
      <c r="W16" s="182">
        <f t="shared" si="8"/>
        <v>129.833</v>
      </c>
      <c r="X16" s="182">
        <f t="shared" si="9"/>
        <v>117.504</v>
      </c>
      <c r="Y16" s="183">
        <f t="shared" si="10"/>
        <v>0.01</v>
      </c>
      <c r="Z16" s="183">
        <f t="shared" si="11"/>
        <v>0.02</v>
      </c>
      <c r="AA16" s="184">
        <f t="shared" si="12"/>
        <v>-1232.8999999999992</v>
      </c>
      <c r="AB16" s="184">
        <f t="shared" si="13"/>
        <v>142.16199999999998</v>
      </c>
      <c r="AC16" s="185">
        <f t="shared" si="14"/>
        <v>1.7164409116716677E-2</v>
      </c>
      <c r="AD16" s="181"/>
      <c r="AE16" s="178">
        <f t="shared" si="15"/>
        <v>1.5516318112743306</v>
      </c>
      <c r="AF16" s="170">
        <f>Workings_risks!$E$18+Workings_risks!$E$27*(($AE16-1)*Workings_risks!$E$18)/(2050-2023)</f>
        <v>9.7455686269506472E-3</v>
      </c>
      <c r="AG16" s="170">
        <f>AF16+(($AE16-1)*Workings_risks!$E$18)/(2050-2023)</f>
        <v>9.9331793507796209E-3</v>
      </c>
      <c r="AH16" s="170">
        <f>AG16+(($AE16-1)*Workings_risks!$E$18)/(2050-2023)</f>
        <v>1.0120790074608595E-2</v>
      </c>
      <c r="AI16" s="170">
        <f>AH16+(($AE16-1)*Workings_risks!$E$18)/(2050-2023)</f>
        <v>1.0308400798437568E-2</v>
      </c>
      <c r="AJ16" s="170">
        <f>AI16+(($AE16-1)*Workings_risks!$E$18)/(2050-2023)</f>
        <v>1.0496011522266542E-2</v>
      </c>
      <c r="AK16" s="170">
        <f>AJ16+(($AE16-1)*Workings_risks!$E$18)/(2050-2023)</f>
        <v>1.0683622246095516E-2</v>
      </c>
      <c r="AL16" s="170">
        <f>AK16+(($AE16-1)*Workings_risks!$E$18)/(2050-2023)</f>
        <v>1.0871232969924489E-2</v>
      </c>
      <c r="AM16" s="170">
        <f>AL16+(($AE16-1)*Workings_risks!$E$18)/(2050-2023)</f>
        <v>1.1058843693753463E-2</v>
      </c>
      <c r="AN16" s="170">
        <f>AM16+(($AE16-1)*Workings_risks!$E$18)/(2050-2023)</f>
        <v>1.1246454417582437E-2</v>
      </c>
      <c r="AO16" s="170">
        <f>AN16+(($AE16-1)*Workings_risks!$E$18)/(2050-2023)</f>
        <v>1.1434065141411411E-2</v>
      </c>
      <c r="AP16" s="170">
        <f>AO16+(($AE16-1)*Workings_risks!$E$18)/(2050-2023)</f>
        <v>1.1621675865240384E-2</v>
      </c>
      <c r="AQ16" s="170">
        <f>AP16+(($AE16-1)*Workings_risks!$E$18)/(2050-2023)</f>
        <v>1.1809286589069358E-2</v>
      </c>
      <c r="AR16" s="170">
        <f>AQ16+(($AE16-1)*Workings_risks!$E$18)/(2050-2023)</f>
        <v>1.1996897312898332E-2</v>
      </c>
      <c r="AS16" s="170">
        <f>AR16+(($AE16-1)*Workings_risks!$E$18)/(2050-2023)</f>
        <v>1.2184508036727305E-2</v>
      </c>
      <c r="AT16" s="170">
        <f>AS16+(($AE16-1)*Workings_risks!$E$18)/(2050-2023)</f>
        <v>1.2372118760556279E-2</v>
      </c>
      <c r="AU16" s="170">
        <f>AT16+(($AE16-1)*Workings_risks!$E$18)/(2050-2023)</f>
        <v>1.2559729484385253E-2</v>
      </c>
      <c r="AV16" s="170">
        <f>AU16+(($AE16-1)*Workings_risks!$E$18)/(2050-2023)</f>
        <v>1.2747340208214226E-2</v>
      </c>
      <c r="AW16" s="170">
        <f>AV16+(($AE16-1)*Workings_risks!$E$18)/(2050-2023)</f>
        <v>1.29349509320432E-2</v>
      </c>
      <c r="AX16" s="170">
        <f>AW16+(($AE16-1)*Workings_risks!$E$18)/(2050-2023)</f>
        <v>1.3122561655872174E-2</v>
      </c>
      <c r="AY16" s="170">
        <f>AX16+(($AE16-1)*Workings_risks!$E$18)/(2050-2023)</f>
        <v>1.3310172379701148E-2</v>
      </c>
      <c r="BA16" s="186">
        <f>AF16*Workings_risks!$E$24*Workings_risks!$E$26*Workings_risks!$E$27*Assumptions!$G$90</f>
        <v>3.9467513089665776E-4</v>
      </c>
      <c r="BB16" s="186">
        <f>AG16*Workings_risks!$E$24*Workings_risks!$E$26*Workings_risks!$E$27*Assumptions!$G$90</f>
        <v>4.0227297252285599E-4</v>
      </c>
      <c r="BC16" s="186">
        <f>AH16*Workings_risks!$E$24*Workings_risks!$E$26*Workings_risks!$E$27*Assumptions!$G$90</f>
        <v>4.0987081414905417E-4</v>
      </c>
      <c r="BD16" s="186">
        <f>AI16*Workings_risks!$E$24*Workings_risks!$E$26*Workings_risks!$E$27*Assumptions!$G$90</f>
        <v>4.1746865577525235E-4</v>
      </c>
      <c r="BE16" s="186">
        <f>AJ16*Workings_risks!$E$24*Workings_risks!$E$26*Workings_risks!$E$27*Assumptions!$G$90</f>
        <v>4.2506649740145047E-4</v>
      </c>
      <c r="BF16" s="186">
        <f>AK16*Workings_risks!$E$24*Workings_risks!$E$26*Workings_risks!$E$27*Assumptions!$G$90</f>
        <v>4.326643390276487E-4</v>
      </c>
      <c r="BG16" s="186">
        <f>AL16*Workings_risks!$E$24*Workings_risks!$E$26*Workings_risks!$E$27*Assumptions!$G$90</f>
        <v>4.4026218065384694E-4</v>
      </c>
      <c r="BH16" s="186">
        <f>AM16*Workings_risks!$E$24*Workings_risks!$E$26*Workings_risks!$E$27*Assumptions!$G$90</f>
        <v>4.4786002228004517E-4</v>
      </c>
      <c r="BI16" s="186">
        <f>AN16*Workings_risks!$E$24*Workings_risks!$E$26*Workings_risks!$E$27*Assumptions!$G$90</f>
        <v>4.554578639062434E-4</v>
      </c>
      <c r="BJ16" s="186">
        <f>AO16*Workings_risks!$E$24*Workings_risks!$E$26*Workings_risks!$E$27*Assumptions!$G$90</f>
        <v>4.6305570553244164E-4</v>
      </c>
      <c r="BK16" s="186">
        <f>AP16*Workings_risks!$E$24*Workings_risks!$E$26*Workings_risks!$E$27*Assumptions!$G$90</f>
        <v>4.7065354715863976E-4</v>
      </c>
      <c r="BL16" s="186">
        <f>AQ16*Workings_risks!$E$24*Workings_risks!$E$26*Workings_risks!$E$27*Assumptions!$G$90</f>
        <v>4.7825138878483799E-4</v>
      </c>
      <c r="BM16" s="186">
        <f>AR16*Workings_risks!$E$24*Workings_risks!$E$26*Workings_risks!$E$27*Assumptions!$G$90</f>
        <v>4.8584923041103612E-4</v>
      </c>
      <c r="BN16" s="186">
        <f>AS16*Workings_risks!$E$24*Workings_risks!$E$26*Workings_risks!$E$27*Assumptions!$G$90</f>
        <v>4.9344707203723441E-4</v>
      </c>
      <c r="BO16" s="186">
        <f>AT16*Workings_risks!$E$24*Workings_risks!$E$26*Workings_risks!$E$27*Assumptions!$G$90</f>
        <v>5.0104491366343253E-4</v>
      </c>
      <c r="BP16" s="186">
        <f>AU16*Workings_risks!$E$24*Workings_risks!$E$26*Workings_risks!$E$27*Assumptions!$G$90</f>
        <v>5.0864275528963076E-4</v>
      </c>
      <c r="BQ16" s="186">
        <f>AV16*Workings_risks!$E$24*Workings_risks!$E$26*Workings_risks!$E$27*Assumptions!$G$90</f>
        <v>5.16240596915829E-4</v>
      </c>
      <c r="BR16" s="186">
        <f>AW16*Workings_risks!$E$24*Workings_risks!$E$26*Workings_risks!$E$27*Assumptions!$G$90</f>
        <v>5.2383843854202723E-4</v>
      </c>
      <c r="BS16" s="186">
        <f>AX16*Workings_risks!$E$24*Workings_risks!$E$26*Workings_risks!$E$27*Assumptions!$G$90</f>
        <v>5.3143628016822546E-4</v>
      </c>
      <c r="BT16" s="186">
        <f>AY16*Workings_risks!$E$24*Workings_risks!$E$26*Workings_risks!$E$27*Assumptions!$G$90</f>
        <v>5.3903412179442359E-4</v>
      </c>
    </row>
    <row r="17" spans="2:72" x14ac:dyDescent="0.25">
      <c r="B17" s="42">
        <v>10156754</v>
      </c>
      <c r="C17" s="42" t="s">
        <v>644</v>
      </c>
      <c r="D17" s="42" t="s">
        <v>262</v>
      </c>
      <c r="E17" s="42">
        <v>15886686</v>
      </c>
      <c r="F17" s="42">
        <v>16631215</v>
      </c>
      <c r="G17" s="42">
        <v>0.62543422659749037</v>
      </c>
      <c r="H17" s="42">
        <v>142.531227820813</v>
      </c>
      <c r="I17" s="42">
        <v>-37.017606900201301</v>
      </c>
      <c r="J17" s="42">
        <v>119</v>
      </c>
      <c r="K17" s="42">
        <v>105</v>
      </c>
      <c r="L17" s="32">
        <v>6.3E-2</v>
      </c>
      <c r="M17" s="32">
        <v>8.7999999999999995E-2</v>
      </c>
      <c r="N17" s="181"/>
      <c r="O17" s="182">
        <f t="shared" si="1"/>
        <v>126.497</v>
      </c>
      <c r="P17" s="182">
        <f t="shared" si="2"/>
        <v>111.61499999999999</v>
      </c>
      <c r="Q17" s="191">
        <f t="shared" si="3"/>
        <v>0.01</v>
      </c>
      <c r="R17" s="191">
        <f t="shared" si="4"/>
        <v>0.02</v>
      </c>
      <c r="S17" s="184">
        <f t="shared" si="5"/>
        <v>-1488.2000000000005</v>
      </c>
      <c r="T17" s="184">
        <f t="shared" si="6"/>
        <v>141.37900000000002</v>
      </c>
      <c r="U17" s="185">
        <f t="shared" si="7"/>
        <v>1.5037629350893705E-2</v>
      </c>
      <c r="V17" s="181"/>
      <c r="W17" s="182">
        <f t="shared" si="8"/>
        <v>127.687</v>
      </c>
      <c r="X17" s="182">
        <f t="shared" si="9"/>
        <v>114.24000000000001</v>
      </c>
      <c r="Y17" s="183">
        <f t="shared" si="10"/>
        <v>0.01</v>
      </c>
      <c r="Z17" s="183">
        <f t="shared" si="11"/>
        <v>0.02</v>
      </c>
      <c r="AA17" s="184">
        <f t="shared" si="12"/>
        <v>-1344.6999999999989</v>
      </c>
      <c r="AB17" s="184">
        <f t="shared" si="13"/>
        <v>141.13399999999999</v>
      </c>
      <c r="AC17" s="185">
        <f t="shared" si="14"/>
        <v>1.6460176991150446E-2</v>
      </c>
      <c r="AD17" s="181"/>
      <c r="AE17" s="178">
        <f t="shared" si="15"/>
        <v>1.5037629350893704</v>
      </c>
      <c r="AF17" s="170">
        <f>Workings_risks!$E$18+Workings_risks!$E$27*(($AE17-1)*Workings_risks!$E$18)/(2050-2023)</f>
        <v>9.6967278186811251E-3</v>
      </c>
      <c r="AG17" s="170">
        <f>AF17+(($AE17-1)*Workings_risks!$E$18)/(2050-2023)</f>
        <v>9.8680582730869236E-3</v>
      </c>
      <c r="AH17" s="170">
        <f>AG17+(($AE17-1)*Workings_risks!$E$18)/(2050-2023)</f>
        <v>1.0039388727492722E-2</v>
      </c>
      <c r="AI17" s="170">
        <f>AH17+(($AE17-1)*Workings_risks!$E$18)/(2050-2023)</f>
        <v>1.0210719181898521E-2</v>
      </c>
      <c r="AJ17" s="170">
        <f>AI17+(($AE17-1)*Workings_risks!$E$18)/(2050-2023)</f>
        <v>1.0382049636304319E-2</v>
      </c>
      <c r="AK17" s="170">
        <f>AJ17+(($AE17-1)*Workings_risks!$E$18)/(2050-2023)</f>
        <v>1.0553380090710118E-2</v>
      </c>
      <c r="AL17" s="170">
        <f>AK17+(($AE17-1)*Workings_risks!$E$18)/(2050-2023)</f>
        <v>1.0724710545115916E-2</v>
      </c>
      <c r="AM17" s="170">
        <f>AL17+(($AE17-1)*Workings_risks!$E$18)/(2050-2023)</f>
        <v>1.0896040999521715E-2</v>
      </c>
      <c r="AN17" s="170">
        <f>AM17+(($AE17-1)*Workings_risks!$E$18)/(2050-2023)</f>
        <v>1.1067371453927513E-2</v>
      </c>
      <c r="AO17" s="170">
        <f>AN17+(($AE17-1)*Workings_risks!$E$18)/(2050-2023)</f>
        <v>1.1238701908333312E-2</v>
      </c>
      <c r="AP17" s="170">
        <f>AO17+(($AE17-1)*Workings_risks!$E$18)/(2050-2023)</f>
        <v>1.141003236273911E-2</v>
      </c>
      <c r="AQ17" s="170">
        <f>AP17+(($AE17-1)*Workings_risks!$E$18)/(2050-2023)</f>
        <v>1.1581362817144909E-2</v>
      </c>
      <c r="AR17" s="170">
        <f>AQ17+(($AE17-1)*Workings_risks!$E$18)/(2050-2023)</f>
        <v>1.1752693271550707E-2</v>
      </c>
      <c r="AS17" s="170">
        <f>AR17+(($AE17-1)*Workings_risks!$E$18)/(2050-2023)</f>
        <v>1.1924023725956506E-2</v>
      </c>
      <c r="AT17" s="170">
        <f>AS17+(($AE17-1)*Workings_risks!$E$18)/(2050-2023)</f>
        <v>1.2095354180362304E-2</v>
      </c>
      <c r="AU17" s="170">
        <f>AT17+(($AE17-1)*Workings_risks!$E$18)/(2050-2023)</f>
        <v>1.2266684634768103E-2</v>
      </c>
      <c r="AV17" s="170">
        <f>AU17+(($AE17-1)*Workings_risks!$E$18)/(2050-2023)</f>
        <v>1.2438015089173901E-2</v>
      </c>
      <c r="AW17" s="170">
        <f>AV17+(($AE17-1)*Workings_risks!$E$18)/(2050-2023)</f>
        <v>1.26093455435797E-2</v>
      </c>
      <c r="AX17" s="170">
        <f>AW17+(($AE17-1)*Workings_risks!$E$18)/(2050-2023)</f>
        <v>1.2780675997985498E-2</v>
      </c>
      <c r="AY17" s="170">
        <f>AX17+(($AE17-1)*Workings_risks!$E$18)/(2050-2023)</f>
        <v>1.2952006452391297E-2</v>
      </c>
      <c r="BA17" s="186">
        <f>AF17*Workings_risks!$E$24*Workings_risks!$E$26*Workings_risks!$E$27*Assumptions!$G$90</f>
        <v>3.9269718039066422E-4</v>
      </c>
      <c r="BB17" s="186">
        <f>AG17*Workings_risks!$E$24*Workings_risks!$E$26*Workings_risks!$E$27*Assumptions!$G$90</f>
        <v>3.9963570518153113E-4</v>
      </c>
      <c r="BC17" s="186">
        <f>AH17*Workings_risks!$E$24*Workings_risks!$E$26*Workings_risks!$E$27*Assumptions!$G$90</f>
        <v>4.0657422997239805E-4</v>
      </c>
      <c r="BD17" s="186">
        <f>AI17*Workings_risks!$E$24*Workings_risks!$E$26*Workings_risks!$E$27*Assumptions!$G$90</f>
        <v>4.1351275476326501E-4</v>
      </c>
      <c r="BE17" s="186">
        <f>AJ17*Workings_risks!$E$24*Workings_risks!$E$26*Workings_risks!$E$27*Assumptions!$G$90</f>
        <v>4.2045127955413198E-4</v>
      </c>
      <c r="BF17" s="186">
        <f>AK17*Workings_risks!$E$24*Workings_risks!$E$26*Workings_risks!$E$27*Assumptions!$G$90</f>
        <v>4.27389804344999E-4</v>
      </c>
      <c r="BG17" s="186">
        <f>AL17*Workings_risks!$E$24*Workings_risks!$E$26*Workings_risks!$E$27*Assumptions!$G$90</f>
        <v>4.3432832913586591E-4</v>
      </c>
      <c r="BH17" s="186">
        <f>AM17*Workings_risks!$E$24*Workings_risks!$E$26*Workings_risks!$E$27*Assumptions!$G$90</f>
        <v>4.4126685392673293E-4</v>
      </c>
      <c r="BI17" s="186">
        <f>AN17*Workings_risks!$E$24*Workings_risks!$E$26*Workings_risks!$E$27*Assumptions!$G$90</f>
        <v>4.4820537871759989E-4</v>
      </c>
      <c r="BJ17" s="186">
        <f>AO17*Workings_risks!$E$24*Workings_risks!$E$26*Workings_risks!$E$27*Assumptions!$G$90</f>
        <v>4.5514390350846675E-4</v>
      </c>
      <c r="BK17" s="186">
        <f>AP17*Workings_risks!$E$24*Workings_risks!$E$26*Workings_risks!$E$27*Assumptions!$G$90</f>
        <v>4.6208242829933377E-4</v>
      </c>
      <c r="BL17" s="186">
        <f>AQ17*Workings_risks!$E$24*Workings_risks!$E$26*Workings_risks!$E$27*Assumptions!$G$90</f>
        <v>4.6902095309020073E-4</v>
      </c>
      <c r="BM17" s="186">
        <f>AR17*Workings_risks!$E$24*Workings_risks!$E$26*Workings_risks!$E$27*Assumptions!$G$90</f>
        <v>4.7595947788106775E-4</v>
      </c>
      <c r="BN17" s="186">
        <f>AS17*Workings_risks!$E$24*Workings_risks!$E$26*Workings_risks!$E$27*Assumptions!$G$90</f>
        <v>4.8289800267193466E-4</v>
      </c>
      <c r="BO17" s="186">
        <f>AT17*Workings_risks!$E$24*Workings_risks!$E$26*Workings_risks!$E$27*Assumptions!$G$90</f>
        <v>4.8983652746280163E-4</v>
      </c>
      <c r="BP17" s="186">
        <f>AU17*Workings_risks!$E$24*Workings_risks!$E$26*Workings_risks!$E$27*Assumptions!$G$90</f>
        <v>4.967750522536686E-4</v>
      </c>
      <c r="BQ17" s="186">
        <f>AV17*Workings_risks!$E$24*Workings_risks!$E$26*Workings_risks!$E$27*Assumptions!$G$90</f>
        <v>5.0371357704453556E-4</v>
      </c>
      <c r="BR17" s="186">
        <f>AW17*Workings_risks!$E$24*Workings_risks!$E$26*Workings_risks!$E$27*Assumptions!$G$90</f>
        <v>5.1065210183540253E-4</v>
      </c>
      <c r="BS17" s="186">
        <f>AX17*Workings_risks!$E$24*Workings_risks!$E$26*Workings_risks!$E$27*Assumptions!$G$90</f>
        <v>5.1759062662626949E-4</v>
      </c>
      <c r="BT17" s="186">
        <f>AY17*Workings_risks!$E$24*Workings_risks!$E$26*Workings_risks!$E$27*Assumptions!$G$90</f>
        <v>5.2452915141713646E-4</v>
      </c>
    </row>
    <row r="18" spans="2:72" x14ac:dyDescent="0.25">
      <c r="B18" s="42">
        <v>10156772</v>
      </c>
      <c r="C18" s="42" t="s">
        <v>644</v>
      </c>
      <c r="D18" s="42" t="s">
        <v>262</v>
      </c>
      <c r="E18" s="42">
        <v>16631756</v>
      </c>
      <c r="F18" s="42">
        <v>15886734</v>
      </c>
      <c r="G18" s="42">
        <v>0.23155499376608013</v>
      </c>
      <c r="H18" s="42">
        <v>142.580449573273</v>
      </c>
      <c r="I18" s="42">
        <v>-37.025521910978803</v>
      </c>
      <c r="J18" s="42">
        <v>121</v>
      </c>
      <c r="K18" s="42">
        <v>106</v>
      </c>
      <c r="L18" s="32">
        <v>6.3E-2</v>
      </c>
      <c r="M18" s="32">
        <v>8.7999999999999995E-2</v>
      </c>
      <c r="N18" s="181"/>
      <c r="O18" s="182">
        <f t="shared" si="1"/>
        <v>128.62299999999999</v>
      </c>
      <c r="P18" s="182">
        <f t="shared" si="2"/>
        <v>112.678</v>
      </c>
      <c r="Q18" s="191">
        <f t="shared" si="3"/>
        <v>0.01</v>
      </c>
      <c r="R18" s="191">
        <f t="shared" si="4"/>
        <v>0.02</v>
      </c>
      <c r="S18" s="184">
        <f t="shared" si="5"/>
        <v>-1594.4999999999991</v>
      </c>
      <c r="T18" s="184">
        <f t="shared" si="6"/>
        <v>144.56799999999998</v>
      </c>
      <c r="U18" s="185">
        <f t="shared" si="7"/>
        <v>1.4780809031044213E-2</v>
      </c>
      <c r="V18" s="181"/>
      <c r="W18" s="182">
        <f t="shared" si="8"/>
        <v>129.833</v>
      </c>
      <c r="X18" s="182">
        <f t="shared" si="9"/>
        <v>115.328</v>
      </c>
      <c r="Y18" s="183">
        <f t="shared" si="10"/>
        <v>0.01</v>
      </c>
      <c r="Z18" s="183">
        <f t="shared" si="11"/>
        <v>0.02</v>
      </c>
      <c r="AA18" s="184">
        <f t="shared" si="12"/>
        <v>-1450.4999999999995</v>
      </c>
      <c r="AB18" s="184">
        <f t="shared" si="13"/>
        <v>144.33799999999999</v>
      </c>
      <c r="AC18" s="185">
        <f t="shared" si="14"/>
        <v>1.6089624267493968E-2</v>
      </c>
      <c r="AD18" s="181"/>
      <c r="AE18" s="178">
        <f t="shared" si="15"/>
        <v>1.4780809031044213</v>
      </c>
      <c r="AF18" s="170">
        <f>Workings_risks!$E$18+Workings_risks!$E$27*(($AE18-1)*Workings_risks!$E$18)/(2050-2023)</f>
        <v>9.6705243374190595E-3</v>
      </c>
      <c r="AG18" s="170">
        <f>AF18+(($AE18-1)*Workings_risks!$E$18)/(2050-2023)</f>
        <v>9.8331202980708361E-3</v>
      </c>
      <c r="AH18" s="170">
        <f>AG18+(($AE18-1)*Workings_risks!$E$18)/(2050-2023)</f>
        <v>9.9957162587226128E-3</v>
      </c>
      <c r="AI18" s="170">
        <f>AH18+(($AE18-1)*Workings_risks!$E$18)/(2050-2023)</f>
        <v>1.0158312219374389E-2</v>
      </c>
      <c r="AJ18" s="170">
        <f>AI18+(($AE18-1)*Workings_risks!$E$18)/(2050-2023)</f>
        <v>1.0320908180026166E-2</v>
      </c>
      <c r="AK18" s="170">
        <f>AJ18+(($AE18-1)*Workings_risks!$E$18)/(2050-2023)</f>
        <v>1.0483504140677943E-2</v>
      </c>
      <c r="AL18" s="170">
        <f>AK18+(($AE18-1)*Workings_risks!$E$18)/(2050-2023)</f>
        <v>1.0646100101329719E-2</v>
      </c>
      <c r="AM18" s="170">
        <f>AL18+(($AE18-1)*Workings_risks!$E$18)/(2050-2023)</f>
        <v>1.0808696061981496E-2</v>
      </c>
      <c r="AN18" s="170">
        <f>AM18+(($AE18-1)*Workings_risks!$E$18)/(2050-2023)</f>
        <v>1.0971292022633273E-2</v>
      </c>
      <c r="AO18" s="170">
        <f>AN18+(($AE18-1)*Workings_risks!$E$18)/(2050-2023)</f>
        <v>1.1133887983285049E-2</v>
      </c>
      <c r="AP18" s="170">
        <f>AO18+(($AE18-1)*Workings_risks!$E$18)/(2050-2023)</f>
        <v>1.1296483943936826E-2</v>
      </c>
      <c r="AQ18" s="170">
        <f>AP18+(($AE18-1)*Workings_risks!$E$18)/(2050-2023)</f>
        <v>1.1459079904588602E-2</v>
      </c>
      <c r="AR18" s="170">
        <f>AQ18+(($AE18-1)*Workings_risks!$E$18)/(2050-2023)</f>
        <v>1.1621675865240379E-2</v>
      </c>
      <c r="AS18" s="170">
        <f>AR18+(($AE18-1)*Workings_risks!$E$18)/(2050-2023)</f>
        <v>1.1784271825892156E-2</v>
      </c>
      <c r="AT18" s="170">
        <f>AS18+(($AE18-1)*Workings_risks!$E$18)/(2050-2023)</f>
        <v>1.1946867786543932E-2</v>
      </c>
      <c r="AU18" s="170">
        <f>AT18+(($AE18-1)*Workings_risks!$E$18)/(2050-2023)</f>
        <v>1.2109463747195709E-2</v>
      </c>
      <c r="AV18" s="170">
        <f>AU18+(($AE18-1)*Workings_risks!$E$18)/(2050-2023)</f>
        <v>1.2272059707847486E-2</v>
      </c>
      <c r="AW18" s="170">
        <f>AV18+(($AE18-1)*Workings_risks!$E$18)/(2050-2023)</f>
        <v>1.2434655668499262E-2</v>
      </c>
      <c r="AX18" s="170">
        <f>AW18+(($AE18-1)*Workings_risks!$E$18)/(2050-2023)</f>
        <v>1.2597251629151039E-2</v>
      </c>
      <c r="AY18" s="170">
        <f>AX18+(($AE18-1)*Workings_risks!$E$18)/(2050-2023)</f>
        <v>1.2759847589802815E-2</v>
      </c>
      <c r="BA18" s="186">
        <f>AF18*Workings_risks!$E$24*Workings_risks!$E$26*Workings_risks!$E$27*Assumptions!$G$90</f>
        <v>3.9163599424617854E-4</v>
      </c>
      <c r="BB18" s="186">
        <f>AG18*Workings_risks!$E$24*Workings_risks!$E$26*Workings_risks!$E$27*Assumptions!$G$90</f>
        <v>3.9822079032221698E-4</v>
      </c>
      <c r="BC18" s="186">
        <f>AH18*Workings_risks!$E$24*Workings_risks!$E$26*Workings_risks!$E$27*Assumptions!$G$90</f>
        <v>4.0480558639825542E-4</v>
      </c>
      <c r="BD18" s="186">
        <f>AI18*Workings_risks!$E$24*Workings_risks!$E$26*Workings_risks!$E$27*Assumptions!$G$90</f>
        <v>4.113903824742938E-4</v>
      </c>
      <c r="BE18" s="186">
        <f>AJ18*Workings_risks!$E$24*Workings_risks!$E$26*Workings_risks!$E$27*Assumptions!$G$90</f>
        <v>4.1797517855033224E-4</v>
      </c>
      <c r="BF18" s="186">
        <f>AK18*Workings_risks!$E$24*Workings_risks!$E$26*Workings_risks!$E$27*Assumptions!$G$90</f>
        <v>4.2455997462637063E-4</v>
      </c>
      <c r="BG18" s="186">
        <f>AL18*Workings_risks!$E$24*Workings_risks!$E$26*Workings_risks!$E$27*Assumptions!$G$90</f>
        <v>4.3114477070240901E-4</v>
      </c>
      <c r="BH18" s="186">
        <f>AM18*Workings_risks!$E$24*Workings_risks!$E$26*Workings_risks!$E$27*Assumptions!$G$90</f>
        <v>4.3772956677844751E-4</v>
      </c>
      <c r="BI18" s="186">
        <f>AN18*Workings_risks!$E$24*Workings_risks!$E$26*Workings_risks!$E$27*Assumptions!$G$90</f>
        <v>4.4431436285448579E-4</v>
      </c>
      <c r="BJ18" s="186">
        <f>AO18*Workings_risks!$E$24*Workings_risks!$E$26*Workings_risks!$E$27*Assumptions!$G$90</f>
        <v>4.5089915893052433E-4</v>
      </c>
      <c r="BK18" s="186">
        <f>AP18*Workings_risks!$E$24*Workings_risks!$E$26*Workings_risks!$E$27*Assumptions!$G$90</f>
        <v>4.5748395500656267E-4</v>
      </c>
      <c r="BL18" s="186">
        <f>AQ18*Workings_risks!$E$24*Workings_risks!$E$26*Workings_risks!$E$27*Assumptions!$G$90</f>
        <v>4.6406875108260116E-4</v>
      </c>
      <c r="BM18" s="186">
        <f>AR18*Workings_risks!$E$24*Workings_risks!$E$26*Workings_risks!$E$27*Assumptions!$G$90</f>
        <v>4.7065354715863954E-4</v>
      </c>
      <c r="BN18" s="186">
        <f>AS18*Workings_risks!$E$24*Workings_risks!$E$26*Workings_risks!$E$27*Assumptions!$G$90</f>
        <v>4.7723834323467793E-4</v>
      </c>
      <c r="BO18" s="186">
        <f>AT18*Workings_risks!$E$24*Workings_risks!$E$26*Workings_risks!$E$27*Assumptions!$G$90</f>
        <v>4.8382313931071632E-4</v>
      </c>
      <c r="BP18" s="186">
        <f>AU18*Workings_risks!$E$24*Workings_risks!$E$26*Workings_risks!$E$27*Assumptions!$G$90</f>
        <v>4.9040793538675492E-4</v>
      </c>
      <c r="BQ18" s="186">
        <f>AV18*Workings_risks!$E$24*Workings_risks!$E$26*Workings_risks!$E$27*Assumptions!$G$90</f>
        <v>4.9699273146279314E-4</v>
      </c>
      <c r="BR18" s="186">
        <f>AW18*Workings_risks!$E$24*Workings_risks!$E$26*Workings_risks!$E$27*Assumptions!$G$90</f>
        <v>5.0357752753883169E-4</v>
      </c>
      <c r="BS18" s="186">
        <f>AX18*Workings_risks!$E$24*Workings_risks!$E$26*Workings_risks!$E$27*Assumptions!$G$90</f>
        <v>5.1016232361487002E-4</v>
      </c>
      <c r="BT18" s="186">
        <f>AY18*Workings_risks!$E$24*Workings_risks!$E$26*Workings_risks!$E$27*Assumptions!$G$90</f>
        <v>5.1674711969090857E-4</v>
      </c>
    </row>
    <row r="19" spans="2:72" x14ac:dyDescent="0.25">
      <c r="B19" s="42">
        <v>10156819</v>
      </c>
      <c r="C19" s="42" t="s">
        <v>645</v>
      </c>
      <c r="D19" s="42" t="s">
        <v>262</v>
      </c>
      <c r="E19" s="42">
        <v>16631150</v>
      </c>
      <c r="F19" s="42">
        <v>15886907</v>
      </c>
      <c r="G19" s="42">
        <v>0.86376408234176028</v>
      </c>
      <c r="H19" s="42">
        <v>142.51479995749099</v>
      </c>
      <c r="I19" s="42">
        <v>-36.9697145358573</v>
      </c>
      <c r="J19" s="42">
        <v>117</v>
      </c>
      <c r="K19" s="42">
        <v>103</v>
      </c>
      <c r="L19" s="32">
        <v>6.3E-2</v>
      </c>
      <c r="M19" s="32">
        <v>8.7999999999999995E-2</v>
      </c>
      <c r="N19" s="181"/>
      <c r="O19" s="182">
        <f t="shared" si="1"/>
        <v>124.371</v>
      </c>
      <c r="P19" s="182">
        <f t="shared" si="2"/>
        <v>109.48899999999999</v>
      </c>
      <c r="Q19" s="191">
        <f t="shared" si="3"/>
        <v>0.01</v>
      </c>
      <c r="R19" s="191">
        <f t="shared" si="4"/>
        <v>0.02</v>
      </c>
      <c r="S19" s="184">
        <f t="shared" si="5"/>
        <v>-1488.2000000000005</v>
      </c>
      <c r="T19" s="184">
        <f t="shared" si="6"/>
        <v>139.25299999999999</v>
      </c>
      <c r="U19" s="185">
        <f t="shared" si="7"/>
        <v>1.4952963311382864E-2</v>
      </c>
      <c r="V19" s="181"/>
      <c r="W19" s="182">
        <f t="shared" si="8"/>
        <v>125.541</v>
      </c>
      <c r="X19" s="182">
        <f t="shared" si="9"/>
        <v>112.06400000000001</v>
      </c>
      <c r="Y19" s="183">
        <f t="shared" si="10"/>
        <v>0.01</v>
      </c>
      <c r="Z19" s="183">
        <f t="shared" si="11"/>
        <v>0.02</v>
      </c>
      <c r="AA19" s="184">
        <f t="shared" si="12"/>
        <v>-1347.6999999999989</v>
      </c>
      <c r="AB19" s="184">
        <f t="shared" si="13"/>
        <v>139.018</v>
      </c>
      <c r="AC19" s="185">
        <f t="shared" si="14"/>
        <v>1.6337463827261273E-2</v>
      </c>
      <c r="AD19" s="181"/>
      <c r="AE19" s="178">
        <f t="shared" si="15"/>
        <v>1.4952963311382863</v>
      </c>
      <c r="AF19" s="170">
        <f>Workings_risks!$E$18+Workings_risks!$E$27*(($AE19-1)*Workings_risks!$E$18)/(2050-2023)</f>
        <v>9.6880893083749475E-3</v>
      </c>
      <c r="AG19" s="170">
        <f>AF19+(($AE19-1)*Workings_risks!$E$18)/(2050-2023)</f>
        <v>9.8565402593453547E-3</v>
      </c>
      <c r="AH19" s="170">
        <f>AG19+(($AE19-1)*Workings_risks!$E$18)/(2050-2023)</f>
        <v>1.0024991210315762E-2</v>
      </c>
      <c r="AI19" s="170">
        <f>AH19+(($AE19-1)*Workings_risks!$E$18)/(2050-2023)</f>
        <v>1.0193442161286169E-2</v>
      </c>
      <c r="AJ19" s="170">
        <f>AI19+(($AE19-1)*Workings_risks!$E$18)/(2050-2023)</f>
        <v>1.0361893112256576E-2</v>
      </c>
      <c r="AK19" s="170">
        <f>AJ19+(($AE19-1)*Workings_risks!$E$18)/(2050-2023)</f>
        <v>1.0530344063226983E-2</v>
      </c>
      <c r="AL19" s="170">
        <f>AK19+(($AE19-1)*Workings_risks!$E$18)/(2050-2023)</f>
        <v>1.069879501419739E-2</v>
      </c>
      <c r="AM19" s="170">
        <f>AL19+(($AE19-1)*Workings_risks!$E$18)/(2050-2023)</f>
        <v>1.0867245965167797E-2</v>
      </c>
      <c r="AN19" s="170">
        <f>AM19+(($AE19-1)*Workings_risks!$E$18)/(2050-2023)</f>
        <v>1.1035696916138205E-2</v>
      </c>
      <c r="AO19" s="170">
        <f>AN19+(($AE19-1)*Workings_risks!$E$18)/(2050-2023)</f>
        <v>1.1204147867108612E-2</v>
      </c>
      <c r="AP19" s="170">
        <f>AO19+(($AE19-1)*Workings_risks!$E$18)/(2050-2023)</f>
        <v>1.1372598818079019E-2</v>
      </c>
      <c r="AQ19" s="170">
        <f>AP19+(($AE19-1)*Workings_risks!$E$18)/(2050-2023)</f>
        <v>1.1541049769049426E-2</v>
      </c>
      <c r="AR19" s="170">
        <f>AQ19+(($AE19-1)*Workings_risks!$E$18)/(2050-2023)</f>
        <v>1.1709500720019833E-2</v>
      </c>
      <c r="AS19" s="170">
        <f>AR19+(($AE19-1)*Workings_risks!$E$18)/(2050-2023)</f>
        <v>1.187795167099024E-2</v>
      </c>
      <c r="AT19" s="170">
        <f>AS19+(($AE19-1)*Workings_risks!$E$18)/(2050-2023)</f>
        <v>1.2046402621960647E-2</v>
      </c>
      <c r="AU19" s="170">
        <f>AT19+(($AE19-1)*Workings_risks!$E$18)/(2050-2023)</f>
        <v>1.2214853572931055E-2</v>
      </c>
      <c r="AV19" s="170">
        <f>AU19+(($AE19-1)*Workings_risks!$E$18)/(2050-2023)</f>
        <v>1.2383304523901462E-2</v>
      </c>
      <c r="AW19" s="170">
        <f>AV19+(($AE19-1)*Workings_risks!$E$18)/(2050-2023)</f>
        <v>1.2551755474871869E-2</v>
      </c>
      <c r="AX19" s="170">
        <f>AW19+(($AE19-1)*Workings_risks!$E$18)/(2050-2023)</f>
        <v>1.2720206425842276E-2</v>
      </c>
      <c r="AY19" s="170">
        <f>AX19+(($AE19-1)*Workings_risks!$E$18)/(2050-2023)</f>
        <v>1.2888657376812683E-2</v>
      </c>
      <c r="BA19" s="186">
        <f>AF19*Workings_risks!$E$24*Workings_risks!$E$26*Workings_risks!$E$27*Assumptions!$G$90</f>
        <v>3.9234733880456988E-4</v>
      </c>
      <c r="BB19" s="186">
        <f>AG19*Workings_risks!$E$24*Workings_risks!$E$26*Workings_risks!$E$27*Assumptions!$G$90</f>
        <v>3.9916924973340545E-4</v>
      </c>
      <c r="BC19" s="186">
        <f>AH19*Workings_risks!$E$24*Workings_risks!$E$26*Workings_risks!$E$27*Assumptions!$G$90</f>
        <v>4.0599116066224108E-4</v>
      </c>
      <c r="BD19" s="186">
        <f>AI19*Workings_risks!$E$24*Workings_risks!$E$26*Workings_risks!$E$27*Assumptions!$G$90</f>
        <v>4.128130715910767E-4</v>
      </c>
      <c r="BE19" s="186">
        <f>AJ19*Workings_risks!$E$24*Workings_risks!$E$26*Workings_risks!$E$27*Assumptions!$G$90</f>
        <v>4.1963498251991233E-4</v>
      </c>
      <c r="BF19" s="186">
        <f>AK19*Workings_risks!$E$24*Workings_risks!$E$26*Workings_risks!$E$27*Assumptions!$G$90</f>
        <v>4.264568934487479E-4</v>
      </c>
      <c r="BG19" s="186">
        <f>AL19*Workings_risks!$E$24*Workings_risks!$E$26*Workings_risks!$E$27*Assumptions!$G$90</f>
        <v>4.3327880437758347E-4</v>
      </c>
      <c r="BH19" s="186">
        <f>AM19*Workings_risks!$E$24*Workings_risks!$E$26*Workings_risks!$E$27*Assumptions!$G$90</f>
        <v>4.401007153064191E-4</v>
      </c>
      <c r="BI19" s="186">
        <f>AN19*Workings_risks!$E$24*Workings_risks!$E$26*Workings_risks!$E$27*Assumptions!$G$90</f>
        <v>4.4692262623525456E-4</v>
      </c>
      <c r="BJ19" s="186">
        <f>AO19*Workings_risks!$E$24*Workings_risks!$E$26*Workings_risks!$E$27*Assumptions!$G$90</f>
        <v>4.5374453716409024E-4</v>
      </c>
      <c r="BK19" s="186">
        <f>AP19*Workings_risks!$E$24*Workings_risks!$E$26*Workings_risks!$E$27*Assumptions!$G$90</f>
        <v>4.6056644809292581E-4</v>
      </c>
      <c r="BL19" s="186">
        <f>AQ19*Workings_risks!$E$24*Workings_risks!$E$26*Workings_risks!$E$27*Assumptions!$G$90</f>
        <v>4.6738835902176154E-4</v>
      </c>
      <c r="BM19" s="186">
        <f>AR19*Workings_risks!$E$24*Workings_risks!$E$26*Workings_risks!$E$27*Assumptions!$G$90</f>
        <v>4.7421026995059701E-4</v>
      </c>
      <c r="BN19" s="186">
        <f>AS19*Workings_risks!$E$24*Workings_risks!$E$26*Workings_risks!$E$27*Assumptions!$G$90</f>
        <v>4.8103218087943263E-4</v>
      </c>
      <c r="BO19" s="186">
        <f>AT19*Workings_risks!$E$24*Workings_risks!$E$26*Workings_risks!$E$27*Assumptions!$G$90</f>
        <v>4.878540918082682E-4</v>
      </c>
      <c r="BP19" s="186">
        <f>AU19*Workings_risks!$E$24*Workings_risks!$E$26*Workings_risks!$E$27*Assumptions!$G$90</f>
        <v>4.9467600273710394E-4</v>
      </c>
      <c r="BQ19" s="186">
        <f>AV19*Workings_risks!$E$24*Workings_risks!$E$26*Workings_risks!$E$27*Assumptions!$G$90</f>
        <v>5.0149791366593929E-4</v>
      </c>
      <c r="BR19" s="186">
        <f>AW19*Workings_risks!$E$24*Workings_risks!$E$26*Workings_risks!$E$27*Assumptions!$G$90</f>
        <v>5.0831982459477497E-4</v>
      </c>
      <c r="BS19" s="186">
        <f>AX19*Workings_risks!$E$24*Workings_risks!$E$26*Workings_risks!$E$27*Assumptions!$G$90</f>
        <v>5.1514173552361065E-4</v>
      </c>
      <c r="BT19" s="186">
        <f>AY19*Workings_risks!$E$24*Workings_risks!$E$26*Workings_risks!$E$27*Assumptions!$G$90</f>
        <v>5.2196364645244612E-4</v>
      </c>
    </row>
    <row r="20" spans="2:72" x14ac:dyDescent="0.25">
      <c r="B20" s="42">
        <v>10158895</v>
      </c>
      <c r="C20" s="42" t="s">
        <v>398</v>
      </c>
      <c r="D20" s="42" t="s">
        <v>240</v>
      </c>
      <c r="E20" s="42">
        <v>15893802</v>
      </c>
      <c r="F20" s="42">
        <v>15893851</v>
      </c>
      <c r="G20" s="42">
        <v>0.62244954897397031</v>
      </c>
      <c r="H20" s="42">
        <v>144.08820417244499</v>
      </c>
      <c r="I20" s="42">
        <v>-37.175224514680302</v>
      </c>
      <c r="J20" s="42">
        <v>114</v>
      </c>
      <c r="K20" s="42">
        <v>101</v>
      </c>
      <c r="L20" s="32">
        <v>6.3E-2</v>
      </c>
      <c r="M20" s="32">
        <v>8.7999999999999995E-2</v>
      </c>
      <c r="N20" s="181"/>
      <c r="O20" s="182">
        <f t="shared" si="1"/>
        <v>121.18199999999999</v>
      </c>
      <c r="P20" s="182">
        <f t="shared" si="2"/>
        <v>107.363</v>
      </c>
      <c r="Q20" s="191">
        <f t="shared" si="3"/>
        <v>0.01</v>
      </c>
      <c r="R20" s="191">
        <f t="shared" si="4"/>
        <v>0.02</v>
      </c>
      <c r="S20" s="184">
        <f t="shared" si="5"/>
        <v>-1381.899999999999</v>
      </c>
      <c r="T20" s="184">
        <f t="shared" si="6"/>
        <v>135.00099999999998</v>
      </c>
      <c r="U20" s="185">
        <f t="shared" si="7"/>
        <v>1.5197192271510234E-2</v>
      </c>
      <c r="V20" s="181"/>
      <c r="W20" s="182">
        <f t="shared" si="8"/>
        <v>122.32199999999999</v>
      </c>
      <c r="X20" s="182">
        <f t="shared" si="9"/>
        <v>109.88800000000001</v>
      </c>
      <c r="Y20" s="183">
        <f t="shared" si="10"/>
        <v>0.01</v>
      </c>
      <c r="Z20" s="183">
        <f t="shared" si="11"/>
        <v>0.02</v>
      </c>
      <c r="AA20" s="184">
        <f t="shared" si="12"/>
        <v>-1243.3999999999983</v>
      </c>
      <c r="AB20" s="184">
        <f t="shared" si="13"/>
        <v>134.75599999999997</v>
      </c>
      <c r="AC20" s="185">
        <f t="shared" si="14"/>
        <v>1.6692938716422714E-2</v>
      </c>
      <c r="AD20" s="181"/>
      <c r="AE20" s="178">
        <f t="shared" si="15"/>
        <v>1.5197192271510234</v>
      </c>
      <c r="AF20" s="170">
        <f>Workings_risks!$E$18+Workings_risks!$E$27*(($AE20-1)*Workings_risks!$E$18)/(2050-2023)</f>
        <v>9.7130080881042986E-3</v>
      </c>
      <c r="AG20" s="170">
        <f>AF20+(($AE20-1)*Workings_risks!$E$18)/(2050-2023)</f>
        <v>9.8897652989844882E-3</v>
      </c>
      <c r="AH20" s="170">
        <f>AG20+(($AE20-1)*Workings_risks!$E$18)/(2050-2023)</f>
        <v>1.0066522509864678E-2</v>
      </c>
      <c r="AI20" s="170">
        <f>AH20+(($AE20-1)*Workings_risks!$E$18)/(2050-2023)</f>
        <v>1.0243279720744868E-2</v>
      </c>
      <c r="AJ20" s="170">
        <f>AI20+(($AE20-1)*Workings_risks!$E$18)/(2050-2023)</f>
        <v>1.0420036931625057E-2</v>
      </c>
      <c r="AK20" s="170">
        <f>AJ20+(($AE20-1)*Workings_risks!$E$18)/(2050-2023)</f>
        <v>1.0596794142505247E-2</v>
      </c>
      <c r="AL20" s="170">
        <f>AK20+(($AE20-1)*Workings_risks!$E$18)/(2050-2023)</f>
        <v>1.0773551353385436E-2</v>
      </c>
      <c r="AM20" s="170">
        <f>AL20+(($AE20-1)*Workings_risks!$E$18)/(2050-2023)</f>
        <v>1.0950308564265626E-2</v>
      </c>
      <c r="AN20" s="170">
        <f>AM20+(($AE20-1)*Workings_risks!$E$18)/(2050-2023)</f>
        <v>1.1127065775145816E-2</v>
      </c>
      <c r="AO20" s="170">
        <f>AN20+(($AE20-1)*Workings_risks!$E$18)/(2050-2023)</f>
        <v>1.1303822986026005E-2</v>
      </c>
      <c r="AP20" s="170">
        <f>AO20+(($AE20-1)*Workings_risks!$E$18)/(2050-2023)</f>
        <v>1.1480580196906195E-2</v>
      </c>
      <c r="AQ20" s="170">
        <f>AP20+(($AE20-1)*Workings_risks!$E$18)/(2050-2023)</f>
        <v>1.1657337407786385E-2</v>
      </c>
      <c r="AR20" s="170">
        <f>AQ20+(($AE20-1)*Workings_risks!$E$18)/(2050-2023)</f>
        <v>1.1834094618666574E-2</v>
      </c>
      <c r="AS20" s="170">
        <f>AR20+(($AE20-1)*Workings_risks!$E$18)/(2050-2023)</f>
        <v>1.2010851829546764E-2</v>
      </c>
      <c r="AT20" s="170">
        <f>AS20+(($AE20-1)*Workings_risks!$E$18)/(2050-2023)</f>
        <v>1.2187609040426954E-2</v>
      </c>
      <c r="AU20" s="170">
        <f>AT20+(($AE20-1)*Workings_risks!$E$18)/(2050-2023)</f>
        <v>1.2364366251307143E-2</v>
      </c>
      <c r="AV20" s="170">
        <f>AU20+(($AE20-1)*Workings_risks!$E$18)/(2050-2023)</f>
        <v>1.2541123462187333E-2</v>
      </c>
      <c r="AW20" s="170">
        <f>AV20+(($AE20-1)*Workings_risks!$E$18)/(2050-2023)</f>
        <v>1.2717880673067523E-2</v>
      </c>
      <c r="AX20" s="170">
        <f>AW20+(($AE20-1)*Workings_risks!$E$18)/(2050-2023)</f>
        <v>1.2894637883947712E-2</v>
      </c>
      <c r="AY20" s="170">
        <f>AX20+(($AE20-1)*Workings_risks!$E$18)/(2050-2023)</f>
        <v>1.3071395094827902E-2</v>
      </c>
      <c r="BA20" s="186">
        <f>AF20*Workings_risks!$E$24*Workings_risks!$E$26*Workings_risks!$E$27*Assumptions!$G$90</f>
        <v>3.9335649722599527E-4</v>
      </c>
      <c r="BB20" s="186">
        <f>AG20*Workings_risks!$E$24*Workings_risks!$E$26*Workings_risks!$E$27*Assumptions!$G$90</f>
        <v>4.00514794295306E-4</v>
      </c>
      <c r="BC20" s="186">
        <f>AH20*Workings_risks!$E$24*Workings_risks!$E$26*Workings_risks!$E$27*Assumptions!$G$90</f>
        <v>4.0767309136461666E-4</v>
      </c>
      <c r="BD20" s="186">
        <f>AI20*Workings_risks!$E$24*Workings_risks!$E$26*Workings_risks!$E$27*Assumptions!$G$90</f>
        <v>4.1483138843392728E-4</v>
      </c>
      <c r="BE20" s="186">
        <f>AJ20*Workings_risks!$E$24*Workings_risks!$E$26*Workings_risks!$E$27*Assumptions!$G$90</f>
        <v>4.2198968550323805E-4</v>
      </c>
      <c r="BF20" s="186">
        <f>AK20*Workings_risks!$E$24*Workings_risks!$E$26*Workings_risks!$E$27*Assumptions!$G$90</f>
        <v>4.2914798257254877E-4</v>
      </c>
      <c r="BG20" s="186">
        <f>AL20*Workings_risks!$E$24*Workings_risks!$E$26*Workings_risks!$E$27*Assumptions!$G$90</f>
        <v>4.3630627964185944E-4</v>
      </c>
      <c r="BH20" s="186">
        <f>AM20*Workings_risks!$E$24*Workings_risks!$E$26*Workings_risks!$E$27*Assumptions!$G$90</f>
        <v>4.4346457671117005E-4</v>
      </c>
      <c r="BI20" s="186">
        <f>AN20*Workings_risks!$E$24*Workings_risks!$E$26*Workings_risks!$E$27*Assumptions!$G$90</f>
        <v>4.5062287378048083E-4</v>
      </c>
      <c r="BJ20" s="186">
        <f>AO20*Workings_risks!$E$24*Workings_risks!$E$26*Workings_risks!$E$27*Assumptions!$G$90</f>
        <v>4.5778117084979144E-4</v>
      </c>
      <c r="BK20" s="186">
        <f>AP20*Workings_risks!$E$24*Workings_risks!$E$26*Workings_risks!$E$27*Assumptions!$G$90</f>
        <v>4.6493946791910222E-4</v>
      </c>
      <c r="BL20" s="186">
        <f>AQ20*Workings_risks!$E$24*Workings_risks!$E$26*Workings_risks!$E$27*Assumptions!$G$90</f>
        <v>4.7209776498841299E-4</v>
      </c>
      <c r="BM20" s="186">
        <f>AR20*Workings_risks!$E$24*Workings_risks!$E$26*Workings_risks!$E$27*Assumptions!$G$90</f>
        <v>4.792560620577236E-4</v>
      </c>
      <c r="BN20" s="186">
        <f>AS20*Workings_risks!$E$24*Workings_risks!$E$26*Workings_risks!$E$27*Assumptions!$G$90</f>
        <v>4.8641435912703427E-4</v>
      </c>
      <c r="BO20" s="186">
        <f>AT20*Workings_risks!$E$24*Workings_risks!$E$26*Workings_risks!$E$27*Assumptions!$G$90</f>
        <v>4.9357265619634494E-4</v>
      </c>
      <c r="BP20" s="186">
        <f>AU20*Workings_risks!$E$24*Workings_risks!$E$26*Workings_risks!$E$27*Assumptions!$G$90</f>
        <v>5.0073095326565555E-4</v>
      </c>
      <c r="BQ20" s="186">
        <f>AV20*Workings_risks!$E$24*Workings_risks!$E$26*Workings_risks!$E$27*Assumptions!$G$90</f>
        <v>5.0788925033496616E-4</v>
      </c>
      <c r="BR20" s="186">
        <f>AW20*Workings_risks!$E$24*Workings_risks!$E$26*Workings_risks!$E$27*Assumptions!$G$90</f>
        <v>5.1504754740427699E-4</v>
      </c>
      <c r="BS20" s="186">
        <f>AX20*Workings_risks!$E$24*Workings_risks!$E$26*Workings_risks!$E$27*Assumptions!$G$90</f>
        <v>5.2220584447358772E-4</v>
      </c>
      <c r="BT20" s="186">
        <f>AY20*Workings_risks!$E$24*Workings_risks!$E$26*Workings_risks!$E$27*Assumptions!$G$90</f>
        <v>5.2936414154289844E-4</v>
      </c>
    </row>
    <row r="21" spans="2:72" x14ac:dyDescent="0.25">
      <c r="B21" s="42">
        <v>10158902</v>
      </c>
      <c r="C21" s="42" t="s">
        <v>398</v>
      </c>
      <c r="D21" s="42" t="s">
        <v>240</v>
      </c>
      <c r="E21" s="42">
        <v>15893813</v>
      </c>
      <c r="F21" s="42">
        <v>17398204</v>
      </c>
      <c r="G21" s="42">
        <v>3.3632137596208604</v>
      </c>
      <c r="H21" s="42">
        <v>144.08949617801801</v>
      </c>
      <c r="I21" s="42">
        <v>-37.160234959226798</v>
      </c>
      <c r="J21" s="42">
        <v>113</v>
      </c>
      <c r="K21" s="42">
        <v>101</v>
      </c>
      <c r="L21" s="32">
        <v>6.3E-2</v>
      </c>
      <c r="M21" s="32">
        <v>8.7999999999999995E-2</v>
      </c>
      <c r="N21" s="181"/>
      <c r="O21" s="182">
        <f t="shared" si="1"/>
        <v>120.119</v>
      </c>
      <c r="P21" s="182">
        <f t="shared" si="2"/>
        <v>107.363</v>
      </c>
      <c r="Q21" s="191">
        <f t="shared" si="3"/>
        <v>0.01</v>
      </c>
      <c r="R21" s="191">
        <f t="shared" si="4"/>
        <v>0.02</v>
      </c>
      <c r="S21" s="184">
        <f t="shared" si="5"/>
        <v>-1275.5999999999999</v>
      </c>
      <c r="T21" s="184">
        <f t="shared" si="6"/>
        <v>132.875</v>
      </c>
      <c r="U21" s="185">
        <f t="shared" si="7"/>
        <v>1.5580903104421449E-2</v>
      </c>
      <c r="V21" s="181"/>
      <c r="W21" s="182">
        <f t="shared" si="8"/>
        <v>121.249</v>
      </c>
      <c r="X21" s="182">
        <f t="shared" si="9"/>
        <v>109.88800000000001</v>
      </c>
      <c r="Y21" s="183">
        <f t="shared" si="10"/>
        <v>0.01</v>
      </c>
      <c r="Z21" s="183">
        <f t="shared" si="11"/>
        <v>0.02</v>
      </c>
      <c r="AA21" s="184">
        <f t="shared" si="12"/>
        <v>-1136.099999999999</v>
      </c>
      <c r="AB21" s="184">
        <f t="shared" si="13"/>
        <v>132.60999999999999</v>
      </c>
      <c r="AC21" s="185">
        <f t="shared" si="14"/>
        <v>1.7260804506645543E-2</v>
      </c>
      <c r="AD21" s="181"/>
      <c r="AE21" s="178">
        <f t="shared" si="15"/>
        <v>1.5580903104421449</v>
      </c>
      <c r="AF21" s="170">
        <f>Workings_risks!$E$18+Workings_risks!$E$27*(($AE21-1)*Workings_risks!$E$18)/(2050-2023)</f>
        <v>9.7521582598124115E-3</v>
      </c>
      <c r="AG21" s="170">
        <f>AF21+(($AE21-1)*Workings_risks!$E$18)/(2050-2023)</f>
        <v>9.9419655279286388E-3</v>
      </c>
      <c r="AH21" s="170">
        <f>AG21+(($AE21-1)*Workings_risks!$E$18)/(2050-2023)</f>
        <v>1.0131772796044866E-2</v>
      </c>
      <c r="AI21" s="170">
        <f>AH21+(($AE21-1)*Workings_risks!$E$18)/(2050-2023)</f>
        <v>1.0321580064161093E-2</v>
      </c>
      <c r="AJ21" s="170">
        <f>AI21+(($AE21-1)*Workings_risks!$E$18)/(2050-2023)</f>
        <v>1.0511387332277321E-2</v>
      </c>
      <c r="AK21" s="170">
        <f>AJ21+(($AE21-1)*Workings_risks!$E$18)/(2050-2023)</f>
        <v>1.0701194600393548E-2</v>
      </c>
      <c r="AL21" s="170">
        <f>AK21+(($AE21-1)*Workings_risks!$E$18)/(2050-2023)</f>
        <v>1.0891001868509775E-2</v>
      </c>
      <c r="AM21" s="170">
        <f>AL21+(($AE21-1)*Workings_risks!$E$18)/(2050-2023)</f>
        <v>1.1080809136626003E-2</v>
      </c>
      <c r="AN21" s="170">
        <f>AM21+(($AE21-1)*Workings_risks!$E$18)/(2050-2023)</f>
        <v>1.127061640474223E-2</v>
      </c>
      <c r="AO21" s="170">
        <f>AN21+(($AE21-1)*Workings_risks!$E$18)/(2050-2023)</f>
        <v>1.1460423672858457E-2</v>
      </c>
      <c r="AP21" s="170">
        <f>AO21+(($AE21-1)*Workings_risks!$E$18)/(2050-2023)</f>
        <v>1.1650230940974685E-2</v>
      </c>
      <c r="AQ21" s="170">
        <f>AP21+(($AE21-1)*Workings_risks!$E$18)/(2050-2023)</f>
        <v>1.1840038209090912E-2</v>
      </c>
      <c r="AR21" s="170">
        <f>AQ21+(($AE21-1)*Workings_risks!$E$18)/(2050-2023)</f>
        <v>1.2029845477207139E-2</v>
      </c>
      <c r="AS21" s="170">
        <f>AR21+(($AE21-1)*Workings_risks!$E$18)/(2050-2023)</f>
        <v>1.2219652745323367E-2</v>
      </c>
      <c r="AT21" s="170">
        <f>AS21+(($AE21-1)*Workings_risks!$E$18)/(2050-2023)</f>
        <v>1.2409460013439594E-2</v>
      </c>
      <c r="AU21" s="170">
        <f>AT21+(($AE21-1)*Workings_risks!$E$18)/(2050-2023)</f>
        <v>1.2599267281555821E-2</v>
      </c>
      <c r="AV21" s="170">
        <f>AU21+(($AE21-1)*Workings_risks!$E$18)/(2050-2023)</f>
        <v>1.2789074549672048E-2</v>
      </c>
      <c r="AW21" s="170">
        <f>AV21+(($AE21-1)*Workings_risks!$E$18)/(2050-2023)</f>
        <v>1.2978881817788276E-2</v>
      </c>
      <c r="AX21" s="170">
        <f>AW21+(($AE21-1)*Workings_risks!$E$18)/(2050-2023)</f>
        <v>1.3168689085904503E-2</v>
      </c>
      <c r="AY21" s="170">
        <f>AX21+(($AE21-1)*Workings_risks!$E$18)/(2050-2023)</f>
        <v>1.335849635402073E-2</v>
      </c>
      <c r="BA21" s="186">
        <f>AF21*Workings_risks!$E$24*Workings_risks!$E$26*Workings_risks!$E$27*Assumptions!$G$90</f>
        <v>3.9494199723476807E-4</v>
      </c>
      <c r="BB21" s="186">
        <f>AG21*Workings_risks!$E$24*Workings_risks!$E$26*Workings_risks!$E$27*Assumptions!$G$90</f>
        <v>4.0262879430700307E-4</v>
      </c>
      <c r="BC21" s="186">
        <f>AH21*Workings_risks!$E$24*Workings_risks!$E$26*Workings_risks!$E$27*Assumptions!$G$90</f>
        <v>4.1031559137923802E-4</v>
      </c>
      <c r="BD21" s="186">
        <f>AI21*Workings_risks!$E$24*Workings_risks!$E$26*Workings_risks!$E$27*Assumptions!$G$90</f>
        <v>4.1800238845147303E-4</v>
      </c>
      <c r="BE21" s="186">
        <f>AJ21*Workings_risks!$E$24*Workings_risks!$E$26*Workings_risks!$E$27*Assumptions!$G$90</f>
        <v>4.2568918552370787E-4</v>
      </c>
      <c r="BF21" s="186">
        <f>AK21*Workings_risks!$E$24*Workings_risks!$E$26*Workings_risks!$E$27*Assumptions!$G$90</f>
        <v>4.3337598259594282E-4</v>
      </c>
      <c r="BG21" s="186">
        <f>AL21*Workings_risks!$E$24*Workings_risks!$E$26*Workings_risks!$E$27*Assumptions!$G$90</f>
        <v>4.4106277966817782E-4</v>
      </c>
      <c r="BH21" s="186">
        <f>AM21*Workings_risks!$E$24*Workings_risks!$E$26*Workings_risks!$E$27*Assumptions!$G$90</f>
        <v>4.4874957674041283E-4</v>
      </c>
      <c r="BI21" s="186">
        <f>AN21*Workings_risks!$E$24*Workings_risks!$E$26*Workings_risks!$E$27*Assumptions!$G$90</f>
        <v>4.5643637381264772E-4</v>
      </c>
      <c r="BJ21" s="186">
        <f>AO21*Workings_risks!$E$24*Workings_risks!$E$26*Workings_risks!$E$27*Assumptions!$G$90</f>
        <v>4.6412317088488268E-4</v>
      </c>
      <c r="BK21" s="186">
        <f>AP21*Workings_risks!$E$24*Workings_risks!$E$26*Workings_risks!$E$27*Assumptions!$G$90</f>
        <v>4.7180996795711768E-4</v>
      </c>
      <c r="BL21" s="186">
        <f>AQ21*Workings_risks!$E$24*Workings_risks!$E$26*Workings_risks!$E$27*Assumptions!$G$90</f>
        <v>4.7949676502935258E-4</v>
      </c>
      <c r="BM21" s="186">
        <f>AR21*Workings_risks!$E$24*Workings_risks!$E$26*Workings_risks!$E$27*Assumptions!$G$90</f>
        <v>4.8718356210158747E-4</v>
      </c>
      <c r="BN21" s="186">
        <f>AS21*Workings_risks!$E$24*Workings_risks!$E$26*Workings_risks!$E$27*Assumptions!$G$90</f>
        <v>4.9487035917382242E-4</v>
      </c>
      <c r="BO21" s="186">
        <f>AT21*Workings_risks!$E$24*Workings_risks!$E$26*Workings_risks!$E$27*Assumptions!$G$90</f>
        <v>5.0255715624605737E-4</v>
      </c>
      <c r="BP21" s="186">
        <f>AU21*Workings_risks!$E$24*Workings_risks!$E$26*Workings_risks!$E$27*Assumptions!$G$90</f>
        <v>5.1024395331829232E-4</v>
      </c>
      <c r="BQ21" s="186">
        <f>AV21*Workings_risks!$E$24*Workings_risks!$E$26*Workings_risks!$E$27*Assumptions!$G$90</f>
        <v>5.1793075039052727E-4</v>
      </c>
      <c r="BR21" s="186">
        <f>AW21*Workings_risks!$E$24*Workings_risks!$E$26*Workings_risks!$E$27*Assumptions!$G$90</f>
        <v>5.2561754746276222E-4</v>
      </c>
      <c r="BS21" s="186">
        <f>AX21*Workings_risks!$E$24*Workings_risks!$E$26*Workings_risks!$E$27*Assumptions!$G$90</f>
        <v>5.3330434453499728E-4</v>
      </c>
      <c r="BT21" s="186">
        <f>AY21*Workings_risks!$E$24*Workings_risks!$E$26*Workings_risks!$E$27*Assumptions!$G$90</f>
        <v>5.4099114160723223E-4</v>
      </c>
    </row>
    <row r="22" spans="2:72" x14ac:dyDescent="0.25">
      <c r="B22" s="42">
        <v>10159643</v>
      </c>
      <c r="C22" s="42" t="s">
        <v>646</v>
      </c>
      <c r="D22" s="42" t="s">
        <v>262</v>
      </c>
      <c r="E22" s="42">
        <v>17331465</v>
      </c>
      <c r="F22" s="42">
        <v>15896848</v>
      </c>
      <c r="G22" s="42">
        <v>0.67778210791278015</v>
      </c>
      <c r="H22" s="42">
        <v>143.14041366339401</v>
      </c>
      <c r="I22" s="42">
        <v>-36.910383180332502</v>
      </c>
      <c r="J22" s="42">
        <v>116</v>
      </c>
      <c r="K22" s="42">
        <v>102</v>
      </c>
      <c r="L22" s="32">
        <v>6.3E-2</v>
      </c>
      <c r="M22" s="32">
        <v>8.7999999999999995E-2</v>
      </c>
      <c r="N22" s="181"/>
      <c r="O22" s="182">
        <f t="shared" si="1"/>
        <v>123.30799999999999</v>
      </c>
      <c r="P22" s="182">
        <f t="shared" si="2"/>
        <v>108.42599999999999</v>
      </c>
      <c r="Q22" s="191">
        <f t="shared" si="3"/>
        <v>0.01</v>
      </c>
      <c r="R22" s="191">
        <f t="shared" si="4"/>
        <v>0.02</v>
      </c>
      <c r="S22" s="184">
        <f t="shared" si="5"/>
        <v>-1488.2000000000005</v>
      </c>
      <c r="T22" s="184">
        <f t="shared" si="6"/>
        <v>138.19</v>
      </c>
      <c r="U22" s="185">
        <f t="shared" si="7"/>
        <v>1.4910630291627463E-2</v>
      </c>
      <c r="V22" s="181"/>
      <c r="W22" s="182">
        <f t="shared" si="8"/>
        <v>124.46799999999999</v>
      </c>
      <c r="X22" s="182">
        <f t="shared" si="9"/>
        <v>110.97600000000001</v>
      </c>
      <c r="Y22" s="183">
        <f t="shared" si="10"/>
        <v>0.01</v>
      </c>
      <c r="Z22" s="183">
        <f t="shared" si="11"/>
        <v>0.02</v>
      </c>
      <c r="AA22" s="184">
        <f t="shared" si="12"/>
        <v>-1349.1999999999975</v>
      </c>
      <c r="AB22" s="184">
        <f t="shared" si="13"/>
        <v>137.95999999999998</v>
      </c>
      <c r="AC22" s="185">
        <f t="shared" si="14"/>
        <v>1.6276311888526549E-2</v>
      </c>
      <c r="AD22" s="181"/>
      <c r="AE22" s="178">
        <f t="shared" si="15"/>
        <v>1.4910630291627462</v>
      </c>
      <c r="AF22" s="170">
        <f>Workings_risks!$E$18+Workings_risks!$E$27*(($AE22-1)*Workings_risks!$E$18)/(2050-2023)</f>
        <v>9.6837700532218605E-3</v>
      </c>
      <c r="AG22" s="170">
        <f>AF22+(($AE22-1)*Workings_risks!$E$18)/(2050-2023)</f>
        <v>9.8507812524745719E-3</v>
      </c>
      <c r="AH22" s="170">
        <f>AG22+(($AE22-1)*Workings_risks!$E$18)/(2050-2023)</f>
        <v>1.0017792451727283E-2</v>
      </c>
      <c r="AI22" s="170">
        <f>AH22+(($AE22-1)*Workings_risks!$E$18)/(2050-2023)</f>
        <v>1.0184803650979995E-2</v>
      </c>
      <c r="AJ22" s="170">
        <f>AI22+(($AE22-1)*Workings_risks!$E$18)/(2050-2023)</f>
        <v>1.0351814850232706E-2</v>
      </c>
      <c r="AK22" s="170">
        <f>AJ22+(($AE22-1)*Workings_risks!$E$18)/(2050-2023)</f>
        <v>1.0518826049485418E-2</v>
      </c>
      <c r="AL22" s="170">
        <f>AK22+(($AE22-1)*Workings_risks!$E$18)/(2050-2023)</f>
        <v>1.0685837248738129E-2</v>
      </c>
      <c r="AM22" s="170">
        <f>AL22+(($AE22-1)*Workings_risks!$E$18)/(2050-2023)</f>
        <v>1.0852848447990841E-2</v>
      </c>
      <c r="AN22" s="170">
        <f>AM22+(($AE22-1)*Workings_risks!$E$18)/(2050-2023)</f>
        <v>1.1019859647243552E-2</v>
      </c>
      <c r="AO22" s="170">
        <f>AN22+(($AE22-1)*Workings_risks!$E$18)/(2050-2023)</f>
        <v>1.1186870846496264E-2</v>
      </c>
      <c r="AP22" s="170">
        <f>AO22+(($AE22-1)*Workings_risks!$E$18)/(2050-2023)</f>
        <v>1.1353882045748975E-2</v>
      </c>
      <c r="AQ22" s="170">
        <f>AP22+(($AE22-1)*Workings_risks!$E$18)/(2050-2023)</f>
        <v>1.1520893245001686E-2</v>
      </c>
      <c r="AR22" s="170">
        <f>AQ22+(($AE22-1)*Workings_risks!$E$18)/(2050-2023)</f>
        <v>1.1687904444254398E-2</v>
      </c>
      <c r="AS22" s="170">
        <f>AR22+(($AE22-1)*Workings_risks!$E$18)/(2050-2023)</f>
        <v>1.1854915643507109E-2</v>
      </c>
      <c r="AT22" s="170">
        <f>AS22+(($AE22-1)*Workings_risks!$E$18)/(2050-2023)</f>
        <v>1.2021926842759821E-2</v>
      </c>
      <c r="AU22" s="170">
        <f>AT22+(($AE22-1)*Workings_risks!$E$18)/(2050-2023)</f>
        <v>1.2188938042012532E-2</v>
      </c>
      <c r="AV22" s="170">
        <f>AU22+(($AE22-1)*Workings_risks!$E$18)/(2050-2023)</f>
        <v>1.2355949241265244E-2</v>
      </c>
      <c r="AW22" s="170">
        <f>AV22+(($AE22-1)*Workings_risks!$E$18)/(2050-2023)</f>
        <v>1.2522960440517955E-2</v>
      </c>
      <c r="AX22" s="170">
        <f>AW22+(($AE22-1)*Workings_risks!$E$18)/(2050-2023)</f>
        <v>1.2689971639770667E-2</v>
      </c>
      <c r="AY22" s="170">
        <f>AX22+(($AE22-1)*Workings_risks!$E$18)/(2050-2023)</f>
        <v>1.2856982839023378E-2</v>
      </c>
      <c r="BA22" s="186">
        <f>AF22*Workings_risks!$E$24*Workings_risks!$E$26*Workings_risks!$E$27*Assumptions!$G$90</f>
        <v>3.9217241801152284E-4</v>
      </c>
      <c r="BB22" s="186">
        <f>AG22*Workings_risks!$E$24*Workings_risks!$E$26*Workings_risks!$E$27*Assumptions!$G$90</f>
        <v>3.9893602200934272E-4</v>
      </c>
      <c r="BC22" s="186">
        <f>AH22*Workings_risks!$E$24*Workings_risks!$E$26*Workings_risks!$E$27*Assumptions!$G$90</f>
        <v>4.0569962600716259E-4</v>
      </c>
      <c r="BD22" s="186">
        <f>AI22*Workings_risks!$E$24*Workings_risks!$E$26*Workings_risks!$E$27*Assumptions!$G$90</f>
        <v>4.1246323000498252E-4</v>
      </c>
      <c r="BE22" s="186">
        <f>AJ22*Workings_risks!$E$24*Workings_risks!$E$26*Workings_risks!$E$27*Assumptions!$G$90</f>
        <v>4.1922683400280245E-4</v>
      </c>
      <c r="BF22" s="186">
        <f>AK22*Workings_risks!$E$24*Workings_risks!$E$26*Workings_risks!$E$27*Assumptions!$G$90</f>
        <v>4.2599043800062232E-4</v>
      </c>
      <c r="BG22" s="186">
        <f>AL22*Workings_risks!$E$24*Workings_risks!$E$26*Workings_risks!$E$27*Assumptions!$G$90</f>
        <v>4.3275404199844236E-4</v>
      </c>
      <c r="BH22" s="186">
        <f>AM22*Workings_risks!$E$24*Workings_risks!$E$26*Workings_risks!$E$27*Assumptions!$G$90</f>
        <v>4.3951764599626229E-4</v>
      </c>
      <c r="BI22" s="186">
        <f>AN22*Workings_risks!$E$24*Workings_risks!$E$26*Workings_risks!$E$27*Assumptions!$G$90</f>
        <v>4.4628124999408216E-4</v>
      </c>
      <c r="BJ22" s="186">
        <f>AO22*Workings_risks!$E$24*Workings_risks!$E$26*Workings_risks!$E$27*Assumptions!$G$90</f>
        <v>4.5304485399190204E-4</v>
      </c>
      <c r="BK22" s="186">
        <f>AP22*Workings_risks!$E$24*Workings_risks!$E$26*Workings_risks!$E$27*Assumptions!$G$90</f>
        <v>4.5980845798972202E-4</v>
      </c>
      <c r="BL22" s="186">
        <f>AQ22*Workings_risks!$E$24*Workings_risks!$E$26*Workings_risks!$E$27*Assumptions!$G$90</f>
        <v>4.6657206198754195E-4</v>
      </c>
      <c r="BM22" s="186">
        <f>AR22*Workings_risks!$E$24*Workings_risks!$E$26*Workings_risks!$E$27*Assumptions!$G$90</f>
        <v>4.7333566598536182E-4</v>
      </c>
      <c r="BN22" s="186">
        <f>AS22*Workings_risks!$E$24*Workings_risks!$E$26*Workings_risks!$E$27*Assumptions!$G$90</f>
        <v>4.800992699831817E-4</v>
      </c>
      <c r="BO22" s="186">
        <f>AT22*Workings_risks!$E$24*Workings_risks!$E$26*Workings_risks!$E$27*Assumptions!$G$90</f>
        <v>4.8686287398100163E-4</v>
      </c>
      <c r="BP22" s="186">
        <f>AU22*Workings_risks!$E$24*Workings_risks!$E$26*Workings_risks!$E$27*Assumptions!$G$90</f>
        <v>4.9362647797882161E-4</v>
      </c>
      <c r="BQ22" s="186">
        <f>AV22*Workings_risks!$E$24*Workings_risks!$E$26*Workings_risks!$E$27*Assumptions!$G$90</f>
        <v>5.0039008197664148E-4</v>
      </c>
      <c r="BR22" s="186">
        <f>AW22*Workings_risks!$E$24*Workings_risks!$E$26*Workings_risks!$E$27*Assumptions!$G$90</f>
        <v>5.0715368597446136E-4</v>
      </c>
      <c r="BS22" s="186">
        <f>AX22*Workings_risks!$E$24*Workings_risks!$E$26*Workings_risks!$E$27*Assumptions!$G$90</f>
        <v>5.1391728997228123E-4</v>
      </c>
      <c r="BT22" s="186">
        <f>AY22*Workings_risks!$E$24*Workings_risks!$E$26*Workings_risks!$E$27*Assumptions!$G$90</f>
        <v>5.2068089397010122E-4</v>
      </c>
    </row>
    <row r="23" spans="2:72" x14ac:dyDescent="0.25">
      <c r="B23" s="42">
        <v>10159700</v>
      </c>
      <c r="C23" s="42" t="s">
        <v>646</v>
      </c>
      <c r="D23" s="42" t="s">
        <v>262</v>
      </c>
      <c r="E23" s="42">
        <v>17334189</v>
      </c>
      <c r="F23" s="42">
        <v>15897021</v>
      </c>
      <c r="G23" s="42">
        <v>0.87962336453924017</v>
      </c>
      <c r="H23" s="42">
        <v>143.174684443064</v>
      </c>
      <c r="I23" s="42">
        <v>-36.959238254418601</v>
      </c>
      <c r="J23" s="42">
        <v>124</v>
      </c>
      <c r="K23" s="42">
        <v>110</v>
      </c>
      <c r="L23" s="32">
        <v>6.3E-2</v>
      </c>
      <c r="M23" s="32">
        <v>8.7999999999999995E-2</v>
      </c>
      <c r="N23" s="181"/>
      <c r="O23" s="182">
        <f t="shared" si="1"/>
        <v>131.81199999999998</v>
      </c>
      <c r="P23" s="182">
        <f t="shared" si="2"/>
        <v>116.92999999999999</v>
      </c>
      <c r="Q23" s="191">
        <f t="shared" si="3"/>
        <v>0.01</v>
      </c>
      <c r="R23" s="191">
        <f t="shared" si="4"/>
        <v>0.02</v>
      </c>
      <c r="S23" s="184">
        <f t="shared" si="5"/>
        <v>-1488.1999999999989</v>
      </c>
      <c r="T23" s="184">
        <f t="shared" si="6"/>
        <v>146.69399999999996</v>
      </c>
      <c r="U23" s="185">
        <f t="shared" si="7"/>
        <v>1.5249294449670728E-2</v>
      </c>
      <c r="V23" s="181"/>
      <c r="W23" s="182">
        <f t="shared" si="8"/>
        <v>133.05199999999999</v>
      </c>
      <c r="X23" s="182">
        <f t="shared" si="9"/>
        <v>119.68</v>
      </c>
      <c r="Y23" s="183">
        <f t="shared" si="10"/>
        <v>0.01</v>
      </c>
      <c r="Z23" s="183">
        <f t="shared" si="11"/>
        <v>0.02</v>
      </c>
      <c r="AA23" s="184">
        <f t="shared" si="12"/>
        <v>-1337.1999999999987</v>
      </c>
      <c r="AB23" s="184">
        <f t="shared" si="13"/>
        <v>146.42399999999998</v>
      </c>
      <c r="AC23" s="185">
        <f t="shared" si="14"/>
        <v>1.6769368830391863E-2</v>
      </c>
      <c r="AD23" s="181"/>
      <c r="AE23" s="178">
        <f t="shared" si="15"/>
        <v>1.5249294449670727</v>
      </c>
      <c r="AF23" s="170">
        <f>Workings_risks!$E$18+Workings_risks!$E$27*(($AE23-1)*Workings_risks!$E$18)/(2050-2023)</f>
        <v>9.7183240944465586E-3</v>
      </c>
      <c r="AG23" s="170">
        <f>AF23+(($AE23-1)*Workings_risks!$E$18)/(2050-2023)</f>
        <v>9.8968533074408355E-3</v>
      </c>
      <c r="AH23" s="170">
        <f>AG23+(($AE23-1)*Workings_risks!$E$18)/(2050-2023)</f>
        <v>1.0075382520435112E-2</v>
      </c>
      <c r="AI23" s="170">
        <f>AH23+(($AE23-1)*Workings_risks!$E$18)/(2050-2023)</f>
        <v>1.0253911733429389E-2</v>
      </c>
      <c r="AJ23" s="170">
        <f>AI23+(($AE23-1)*Workings_risks!$E$18)/(2050-2023)</f>
        <v>1.0432440946423666E-2</v>
      </c>
      <c r="AK23" s="170">
        <f>AJ23+(($AE23-1)*Workings_risks!$E$18)/(2050-2023)</f>
        <v>1.0610970159417943E-2</v>
      </c>
      <c r="AL23" s="170">
        <f>AK23+(($AE23-1)*Workings_risks!$E$18)/(2050-2023)</f>
        <v>1.078949937241222E-2</v>
      </c>
      <c r="AM23" s="170">
        <f>AL23+(($AE23-1)*Workings_risks!$E$18)/(2050-2023)</f>
        <v>1.0968028585406497E-2</v>
      </c>
      <c r="AN23" s="170">
        <f>AM23+(($AE23-1)*Workings_risks!$E$18)/(2050-2023)</f>
        <v>1.1146557798400774E-2</v>
      </c>
      <c r="AO23" s="170">
        <f>AN23+(($AE23-1)*Workings_risks!$E$18)/(2050-2023)</f>
        <v>1.1325087011395051E-2</v>
      </c>
      <c r="AP23" s="170">
        <f>AO23+(($AE23-1)*Workings_risks!$E$18)/(2050-2023)</f>
        <v>1.1503616224389328E-2</v>
      </c>
      <c r="AQ23" s="170">
        <f>AP23+(($AE23-1)*Workings_risks!$E$18)/(2050-2023)</f>
        <v>1.1682145437383605E-2</v>
      </c>
      <c r="AR23" s="170">
        <f>AQ23+(($AE23-1)*Workings_risks!$E$18)/(2050-2023)</f>
        <v>1.1860674650377882E-2</v>
      </c>
      <c r="AS23" s="170">
        <f>AR23+(($AE23-1)*Workings_risks!$E$18)/(2050-2023)</f>
        <v>1.2039203863372159E-2</v>
      </c>
      <c r="AT23" s="170">
        <f>AS23+(($AE23-1)*Workings_risks!$E$18)/(2050-2023)</f>
        <v>1.2217733076366435E-2</v>
      </c>
      <c r="AU23" s="170">
        <f>AT23+(($AE23-1)*Workings_risks!$E$18)/(2050-2023)</f>
        <v>1.2396262289360712E-2</v>
      </c>
      <c r="AV23" s="170">
        <f>AU23+(($AE23-1)*Workings_risks!$E$18)/(2050-2023)</f>
        <v>1.2574791502354989E-2</v>
      </c>
      <c r="AW23" s="170">
        <f>AV23+(($AE23-1)*Workings_risks!$E$18)/(2050-2023)</f>
        <v>1.2753320715349266E-2</v>
      </c>
      <c r="AX23" s="170">
        <f>AW23+(($AE23-1)*Workings_risks!$E$18)/(2050-2023)</f>
        <v>1.2931849928343543E-2</v>
      </c>
      <c r="AY23" s="170">
        <f>AX23+(($AE23-1)*Workings_risks!$E$18)/(2050-2023)</f>
        <v>1.311037914133782E-2</v>
      </c>
      <c r="BA23" s="186">
        <f>AF23*Workings_risks!$E$24*Workings_risks!$E$26*Workings_risks!$E$27*Assumptions!$G$90</f>
        <v>3.9357178435589941E-4</v>
      </c>
      <c r="BB23" s="186">
        <f>AG23*Workings_risks!$E$24*Workings_risks!$E$26*Workings_risks!$E$27*Assumptions!$G$90</f>
        <v>4.0080184380184469E-4</v>
      </c>
      <c r="BC23" s="186">
        <f>AH23*Workings_risks!$E$24*Workings_risks!$E$26*Workings_risks!$E$27*Assumptions!$G$90</f>
        <v>4.0803190324779009E-4</v>
      </c>
      <c r="BD23" s="186">
        <f>AI23*Workings_risks!$E$24*Workings_risks!$E$26*Workings_risks!$E$27*Assumptions!$G$90</f>
        <v>4.1526196269373549E-4</v>
      </c>
      <c r="BE23" s="186">
        <f>AJ23*Workings_risks!$E$24*Workings_risks!$E$26*Workings_risks!$E$27*Assumptions!$G$90</f>
        <v>4.2249202213968094E-4</v>
      </c>
      <c r="BF23" s="186">
        <f>AK23*Workings_risks!$E$24*Workings_risks!$E$26*Workings_risks!$E$27*Assumptions!$G$90</f>
        <v>4.2972208158562628E-4</v>
      </c>
      <c r="BG23" s="186">
        <f>AL23*Workings_risks!$E$24*Workings_risks!$E$26*Workings_risks!$E$27*Assumptions!$G$90</f>
        <v>4.3695214103157162E-4</v>
      </c>
      <c r="BH23" s="186">
        <f>AM23*Workings_risks!$E$24*Workings_risks!$E$26*Workings_risks!$E$27*Assumptions!$G$90</f>
        <v>4.4418220047751702E-4</v>
      </c>
      <c r="BI23" s="186">
        <f>AN23*Workings_risks!$E$24*Workings_risks!$E$26*Workings_risks!$E$27*Assumptions!$G$90</f>
        <v>4.5141225992346247E-4</v>
      </c>
      <c r="BJ23" s="186">
        <f>AO23*Workings_risks!$E$24*Workings_risks!$E$26*Workings_risks!$E$27*Assumptions!$G$90</f>
        <v>4.5864231936940781E-4</v>
      </c>
      <c r="BK23" s="186">
        <f>AP23*Workings_risks!$E$24*Workings_risks!$E$26*Workings_risks!$E$27*Assumptions!$G$90</f>
        <v>4.6587237881535315E-4</v>
      </c>
      <c r="BL23" s="186">
        <f>AQ23*Workings_risks!$E$24*Workings_risks!$E$26*Workings_risks!$E$27*Assumptions!$G$90</f>
        <v>4.7310243826129855E-4</v>
      </c>
      <c r="BM23" s="186">
        <f>AR23*Workings_risks!$E$24*Workings_risks!$E$26*Workings_risks!$E$27*Assumptions!$G$90</f>
        <v>4.80332497707244E-4</v>
      </c>
      <c r="BN23" s="186">
        <f>AS23*Workings_risks!$E$24*Workings_risks!$E$26*Workings_risks!$E$27*Assumptions!$G$90</f>
        <v>4.8756255715318939E-4</v>
      </c>
      <c r="BO23" s="186">
        <f>AT23*Workings_risks!$E$24*Workings_risks!$E$26*Workings_risks!$E$27*Assumptions!$G$90</f>
        <v>4.9479261659913479E-4</v>
      </c>
      <c r="BP23" s="186">
        <f>AU23*Workings_risks!$E$24*Workings_risks!$E$26*Workings_risks!$E$27*Assumptions!$G$90</f>
        <v>5.0202267604508013E-4</v>
      </c>
      <c r="BQ23" s="186">
        <f>AV23*Workings_risks!$E$24*Workings_risks!$E$26*Workings_risks!$E$27*Assumptions!$G$90</f>
        <v>5.0925273549102547E-4</v>
      </c>
      <c r="BR23" s="186">
        <f>AW23*Workings_risks!$E$24*Workings_risks!$E$26*Workings_risks!$E$27*Assumptions!$G$90</f>
        <v>5.1648279493697092E-4</v>
      </c>
      <c r="BS23" s="186">
        <f>AX23*Workings_risks!$E$24*Workings_risks!$E$26*Workings_risks!$E$27*Assumptions!$G$90</f>
        <v>5.2371285438291637E-4</v>
      </c>
      <c r="BT23" s="186">
        <f>AY23*Workings_risks!$E$24*Workings_risks!$E$26*Workings_risks!$E$27*Assumptions!$G$90</f>
        <v>5.3094291382886172E-4</v>
      </c>
    </row>
    <row r="24" spans="2:72" x14ac:dyDescent="0.25">
      <c r="B24" s="42">
        <v>10159749</v>
      </c>
      <c r="C24" s="42" t="s">
        <v>646</v>
      </c>
      <c r="D24" s="42" t="s">
        <v>262</v>
      </c>
      <c r="E24" s="42">
        <v>17333796</v>
      </c>
      <c r="F24" s="42">
        <v>15897168</v>
      </c>
      <c r="G24" s="42">
        <v>1.8068198755030704</v>
      </c>
      <c r="H24" s="42">
        <v>143.126169848476</v>
      </c>
      <c r="I24" s="42">
        <v>-36.9993605570656</v>
      </c>
      <c r="J24" s="42">
        <v>123</v>
      </c>
      <c r="K24" s="42">
        <v>108</v>
      </c>
      <c r="L24" s="32">
        <v>6.3E-2</v>
      </c>
      <c r="M24" s="32">
        <v>8.7999999999999995E-2</v>
      </c>
      <c r="N24" s="181"/>
      <c r="O24" s="182">
        <f t="shared" si="1"/>
        <v>130.749</v>
      </c>
      <c r="P24" s="182">
        <f t="shared" si="2"/>
        <v>114.80399999999999</v>
      </c>
      <c r="Q24" s="191">
        <f t="shared" si="3"/>
        <v>0.01</v>
      </c>
      <c r="R24" s="191">
        <f t="shared" si="4"/>
        <v>0.02</v>
      </c>
      <c r="S24" s="184">
        <f t="shared" si="5"/>
        <v>-1594.5000000000009</v>
      </c>
      <c r="T24" s="184">
        <f t="shared" si="6"/>
        <v>146.69400000000002</v>
      </c>
      <c r="U24" s="185">
        <f t="shared" si="7"/>
        <v>1.485983066792098E-2</v>
      </c>
      <c r="V24" s="181"/>
      <c r="W24" s="182">
        <f t="shared" si="8"/>
        <v>131.97899999999998</v>
      </c>
      <c r="X24" s="182">
        <f t="shared" si="9"/>
        <v>117.504</v>
      </c>
      <c r="Y24" s="183">
        <f t="shared" si="10"/>
        <v>0.01</v>
      </c>
      <c r="Z24" s="183">
        <f t="shared" si="11"/>
        <v>0.02</v>
      </c>
      <c r="AA24" s="184">
        <f t="shared" si="12"/>
        <v>-1447.499999999998</v>
      </c>
      <c r="AB24" s="184">
        <f t="shared" si="13"/>
        <v>146.45399999999998</v>
      </c>
      <c r="AC24" s="185">
        <f t="shared" si="14"/>
        <v>1.6203108808290165E-2</v>
      </c>
      <c r="AD24" s="181"/>
      <c r="AE24" s="178">
        <f t="shared" si="15"/>
        <v>1.4859830667920979</v>
      </c>
      <c r="AF24" s="170">
        <f>Workings_risks!$E$18+Workings_risks!$E$27*(($AE24-1)*Workings_risks!$E$18)/(2050-2023)</f>
        <v>9.6785869470381574E-3</v>
      </c>
      <c r="AG24" s="170">
        <f>AF24+(($AE24-1)*Workings_risks!$E$18)/(2050-2023)</f>
        <v>9.8438704442296333E-3</v>
      </c>
      <c r="AH24" s="170">
        <f>AG24+(($AE24-1)*Workings_risks!$E$18)/(2050-2023)</f>
        <v>1.0009153941421109E-2</v>
      </c>
      <c r="AI24" s="170">
        <f>AH24+(($AE24-1)*Workings_risks!$E$18)/(2050-2023)</f>
        <v>1.0174437438612585E-2</v>
      </c>
      <c r="AJ24" s="170">
        <f>AI24+(($AE24-1)*Workings_risks!$E$18)/(2050-2023)</f>
        <v>1.0339720935804061E-2</v>
      </c>
      <c r="AK24" s="170">
        <f>AJ24+(($AE24-1)*Workings_risks!$E$18)/(2050-2023)</f>
        <v>1.0505004432995537E-2</v>
      </c>
      <c r="AL24" s="170">
        <f>AK24+(($AE24-1)*Workings_risks!$E$18)/(2050-2023)</f>
        <v>1.0670287930187013E-2</v>
      </c>
      <c r="AM24" s="170">
        <f>AL24+(($AE24-1)*Workings_risks!$E$18)/(2050-2023)</f>
        <v>1.0835571427378489E-2</v>
      </c>
      <c r="AN24" s="170">
        <f>AM24+(($AE24-1)*Workings_risks!$E$18)/(2050-2023)</f>
        <v>1.1000854924569965E-2</v>
      </c>
      <c r="AO24" s="170">
        <f>AN24+(($AE24-1)*Workings_risks!$E$18)/(2050-2023)</f>
        <v>1.1166138421761441E-2</v>
      </c>
      <c r="AP24" s="170">
        <f>AO24+(($AE24-1)*Workings_risks!$E$18)/(2050-2023)</f>
        <v>1.1331421918952917E-2</v>
      </c>
      <c r="AQ24" s="170">
        <f>AP24+(($AE24-1)*Workings_risks!$E$18)/(2050-2023)</f>
        <v>1.1496705416144393E-2</v>
      </c>
      <c r="AR24" s="170">
        <f>AQ24+(($AE24-1)*Workings_risks!$E$18)/(2050-2023)</f>
        <v>1.1661988913335869E-2</v>
      </c>
      <c r="AS24" s="170">
        <f>AR24+(($AE24-1)*Workings_risks!$E$18)/(2050-2023)</f>
        <v>1.1827272410527345E-2</v>
      </c>
      <c r="AT24" s="170">
        <f>AS24+(($AE24-1)*Workings_risks!$E$18)/(2050-2023)</f>
        <v>1.199255590771882E-2</v>
      </c>
      <c r="AU24" s="170">
        <f>AT24+(($AE24-1)*Workings_risks!$E$18)/(2050-2023)</f>
        <v>1.2157839404910296E-2</v>
      </c>
      <c r="AV24" s="170">
        <f>AU24+(($AE24-1)*Workings_risks!$E$18)/(2050-2023)</f>
        <v>1.2323122902101772E-2</v>
      </c>
      <c r="AW24" s="170">
        <f>AV24+(($AE24-1)*Workings_risks!$E$18)/(2050-2023)</f>
        <v>1.2488406399293248E-2</v>
      </c>
      <c r="AX24" s="170">
        <f>AW24+(($AE24-1)*Workings_risks!$E$18)/(2050-2023)</f>
        <v>1.2653689896484724E-2</v>
      </c>
      <c r="AY24" s="170">
        <f>AX24+(($AE24-1)*Workings_risks!$E$18)/(2050-2023)</f>
        <v>1.28189733936762E-2</v>
      </c>
      <c r="BA24" s="186">
        <f>AF24*Workings_risks!$E$24*Workings_risks!$E$26*Workings_risks!$E$27*Assumptions!$G$90</f>
        <v>3.9196251305986644E-4</v>
      </c>
      <c r="BB24" s="186">
        <f>AG24*Workings_risks!$E$24*Workings_risks!$E$26*Workings_risks!$E$27*Assumptions!$G$90</f>
        <v>3.9865614874046748E-4</v>
      </c>
      <c r="BC24" s="186">
        <f>AH24*Workings_risks!$E$24*Workings_risks!$E$26*Workings_risks!$E$27*Assumptions!$G$90</f>
        <v>4.0534978442106857E-4</v>
      </c>
      <c r="BD24" s="186">
        <f>AI24*Workings_risks!$E$24*Workings_risks!$E$26*Workings_risks!$E$27*Assumptions!$G$90</f>
        <v>4.1204342010166961E-4</v>
      </c>
      <c r="BE24" s="186">
        <f>AJ24*Workings_risks!$E$24*Workings_risks!$E$26*Workings_risks!$E$27*Assumptions!$G$90</f>
        <v>4.1873705578227059E-4</v>
      </c>
      <c r="BF24" s="186">
        <f>AK24*Workings_risks!$E$24*Workings_risks!$E$26*Workings_risks!$E$27*Assumptions!$G$90</f>
        <v>4.2543069146287169E-4</v>
      </c>
      <c r="BG24" s="186">
        <f>AL24*Workings_risks!$E$24*Workings_risks!$E$26*Workings_risks!$E$27*Assumptions!$G$90</f>
        <v>4.3212432714347272E-4</v>
      </c>
      <c r="BH24" s="186">
        <f>AM24*Workings_risks!$E$24*Workings_risks!$E$26*Workings_risks!$E$27*Assumptions!$G$90</f>
        <v>4.3881796282407382E-4</v>
      </c>
      <c r="BI24" s="186">
        <f>AN24*Workings_risks!$E$24*Workings_risks!$E$26*Workings_risks!$E$27*Assumptions!$G$90</f>
        <v>4.4551159850467485E-4</v>
      </c>
      <c r="BJ24" s="186">
        <f>AO24*Workings_risks!$E$24*Workings_risks!$E$26*Workings_risks!$E$27*Assumptions!$G$90</f>
        <v>4.5220523418527595E-4</v>
      </c>
      <c r="BK24" s="186">
        <f>AP24*Workings_risks!$E$24*Workings_risks!$E$26*Workings_risks!$E$27*Assumptions!$G$90</f>
        <v>4.5889886986587698E-4</v>
      </c>
      <c r="BL24" s="186">
        <f>AQ24*Workings_risks!$E$24*Workings_risks!$E$26*Workings_risks!$E$27*Assumptions!$G$90</f>
        <v>4.6559250554647808E-4</v>
      </c>
      <c r="BM24" s="186">
        <f>AR24*Workings_risks!$E$24*Workings_risks!$E$26*Workings_risks!$E$27*Assumptions!$G$90</f>
        <v>4.7228614122707911E-4</v>
      </c>
      <c r="BN24" s="186">
        <f>AS24*Workings_risks!$E$24*Workings_risks!$E$26*Workings_risks!$E$27*Assumptions!$G$90</f>
        <v>4.7897977690768021E-4</v>
      </c>
      <c r="BO24" s="186">
        <f>AT24*Workings_risks!$E$24*Workings_risks!$E$26*Workings_risks!$E$27*Assumptions!$G$90</f>
        <v>4.8567341258828124E-4</v>
      </c>
      <c r="BP24" s="186">
        <f>AU24*Workings_risks!$E$24*Workings_risks!$E$26*Workings_risks!$E$27*Assumptions!$G$90</f>
        <v>4.9236704826888234E-4</v>
      </c>
      <c r="BQ24" s="186">
        <f>AV24*Workings_risks!$E$24*Workings_risks!$E$26*Workings_risks!$E$27*Assumptions!$G$90</f>
        <v>4.9906068394948338E-4</v>
      </c>
      <c r="BR24" s="186">
        <f>AW24*Workings_risks!$E$24*Workings_risks!$E$26*Workings_risks!$E$27*Assumptions!$G$90</f>
        <v>5.0575431963008441E-4</v>
      </c>
      <c r="BS24" s="186">
        <f>AX24*Workings_risks!$E$24*Workings_risks!$E$26*Workings_risks!$E$27*Assumptions!$G$90</f>
        <v>5.1244795531068556E-4</v>
      </c>
      <c r="BT24" s="186">
        <f>AY24*Workings_risks!$E$24*Workings_risks!$E$26*Workings_risks!$E$27*Assumptions!$G$90</f>
        <v>5.191415909912866E-4</v>
      </c>
    </row>
    <row r="25" spans="2:72" x14ac:dyDescent="0.25">
      <c r="B25" s="42">
        <v>10159758</v>
      </c>
      <c r="C25" s="42" t="s">
        <v>646</v>
      </c>
      <c r="D25" s="42" t="s">
        <v>262</v>
      </c>
      <c r="E25" s="42">
        <v>17334121</v>
      </c>
      <c r="F25" s="42">
        <v>15897205</v>
      </c>
      <c r="G25" s="42">
        <v>1.1786446130954804</v>
      </c>
      <c r="H25" s="42">
        <v>143.14156767911899</v>
      </c>
      <c r="I25" s="42">
        <v>-37.012810071243401</v>
      </c>
      <c r="J25" s="42">
        <v>117</v>
      </c>
      <c r="K25" s="42">
        <v>103</v>
      </c>
      <c r="L25" s="32">
        <v>6.3E-2</v>
      </c>
      <c r="M25" s="32">
        <v>8.7999999999999995E-2</v>
      </c>
      <c r="N25" s="181"/>
      <c r="O25" s="182">
        <f t="shared" si="1"/>
        <v>124.371</v>
      </c>
      <c r="P25" s="182">
        <f t="shared" si="2"/>
        <v>109.48899999999999</v>
      </c>
      <c r="Q25" s="191">
        <f t="shared" si="3"/>
        <v>0.01</v>
      </c>
      <c r="R25" s="191">
        <f t="shared" si="4"/>
        <v>0.02</v>
      </c>
      <c r="S25" s="184">
        <f t="shared" si="5"/>
        <v>-1488.2000000000005</v>
      </c>
      <c r="T25" s="184">
        <f t="shared" si="6"/>
        <v>139.25299999999999</v>
      </c>
      <c r="U25" s="185">
        <f t="shared" si="7"/>
        <v>1.4952963311382864E-2</v>
      </c>
      <c r="V25" s="181"/>
      <c r="W25" s="182">
        <f t="shared" si="8"/>
        <v>125.541</v>
      </c>
      <c r="X25" s="182">
        <f t="shared" si="9"/>
        <v>112.06400000000001</v>
      </c>
      <c r="Y25" s="183">
        <f t="shared" si="10"/>
        <v>0.01</v>
      </c>
      <c r="Z25" s="183">
        <f t="shared" si="11"/>
        <v>0.02</v>
      </c>
      <c r="AA25" s="184">
        <f t="shared" si="12"/>
        <v>-1347.6999999999989</v>
      </c>
      <c r="AB25" s="184">
        <f t="shared" si="13"/>
        <v>139.018</v>
      </c>
      <c r="AC25" s="185">
        <f t="shared" si="14"/>
        <v>1.6337463827261273E-2</v>
      </c>
      <c r="AD25" s="181"/>
      <c r="AE25" s="178">
        <f t="shared" si="15"/>
        <v>1.4952963311382863</v>
      </c>
      <c r="AF25" s="170">
        <f>Workings_risks!$E$18+Workings_risks!$E$27*(($AE25-1)*Workings_risks!$E$18)/(2050-2023)</f>
        <v>9.6880893083749475E-3</v>
      </c>
      <c r="AG25" s="170">
        <f>AF25+(($AE25-1)*Workings_risks!$E$18)/(2050-2023)</f>
        <v>9.8565402593453547E-3</v>
      </c>
      <c r="AH25" s="170">
        <f>AG25+(($AE25-1)*Workings_risks!$E$18)/(2050-2023)</f>
        <v>1.0024991210315762E-2</v>
      </c>
      <c r="AI25" s="170">
        <f>AH25+(($AE25-1)*Workings_risks!$E$18)/(2050-2023)</f>
        <v>1.0193442161286169E-2</v>
      </c>
      <c r="AJ25" s="170">
        <f>AI25+(($AE25-1)*Workings_risks!$E$18)/(2050-2023)</f>
        <v>1.0361893112256576E-2</v>
      </c>
      <c r="AK25" s="170">
        <f>AJ25+(($AE25-1)*Workings_risks!$E$18)/(2050-2023)</f>
        <v>1.0530344063226983E-2</v>
      </c>
      <c r="AL25" s="170">
        <f>AK25+(($AE25-1)*Workings_risks!$E$18)/(2050-2023)</f>
        <v>1.069879501419739E-2</v>
      </c>
      <c r="AM25" s="170">
        <f>AL25+(($AE25-1)*Workings_risks!$E$18)/(2050-2023)</f>
        <v>1.0867245965167797E-2</v>
      </c>
      <c r="AN25" s="170">
        <f>AM25+(($AE25-1)*Workings_risks!$E$18)/(2050-2023)</f>
        <v>1.1035696916138205E-2</v>
      </c>
      <c r="AO25" s="170">
        <f>AN25+(($AE25-1)*Workings_risks!$E$18)/(2050-2023)</f>
        <v>1.1204147867108612E-2</v>
      </c>
      <c r="AP25" s="170">
        <f>AO25+(($AE25-1)*Workings_risks!$E$18)/(2050-2023)</f>
        <v>1.1372598818079019E-2</v>
      </c>
      <c r="AQ25" s="170">
        <f>AP25+(($AE25-1)*Workings_risks!$E$18)/(2050-2023)</f>
        <v>1.1541049769049426E-2</v>
      </c>
      <c r="AR25" s="170">
        <f>AQ25+(($AE25-1)*Workings_risks!$E$18)/(2050-2023)</f>
        <v>1.1709500720019833E-2</v>
      </c>
      <c r="AS25" s="170">
        <f>AR25+(($AE25-1)*Workings_risks!$E$18)/(2050-2023)</f>
        <v>1.187795167099024E-2</v>
      </c>
      <c r="AT25" s="170">
        <f>AS25+(($AE25-1)*Workings_risks!$E$18)/(2050-2023)</f>
        <v>1.2046402621960647E-2</v>
      </c>
      <c r="AU25" s="170">
        <f>AT25+(($AE25-1)*Workings_risks!$E$18)/(2050-2023)</f>
        <v>1.2214853572931055E-2</v>
      </c>
      <c r="AV25" s="170">
        <f>AU25+(($AE25-1)*Workings_risks!$E$18)/(2050-2023)</f>
        <v>1.2383304523901462E-2</v>
      </c>
      <c r="AW25" s="170">
        <f>AV25+(($AE25-1)*Workings_risks!$E$18)/(2050-2023)</f>
        <v>1.2551755474871869E-2</v>
      </c>
      <c r="AX25" s="170">
        <f>AW25+(($AE25-1)*Workings_risks!$E$18)/(2050-2023)</f>
        <v>1.2720206425842276E-2</v>
      </c>
      <c r="AY25" s="170">
        <f>AX25+(($AE25-1)*Workings_risks!$E$18)/(2050-2023)</f>
        <v>1.2888657376812683E-2</v>
      </c>
      <c r="BA25" s="186">
        <f>AF25*Workings_risks!$E$24*Workings_risks!$E$26*Workings_risks!$E$27*Assumptions!$G$90</f>
        <v>3.9234733880456988E-4</v>
      </c>
      <c r="BB25" s="186">
        <f>AG25*Workings_risks!$E$24*Workings_risks!$E$26*Workings_risks!$E$27*Assumptions!$G$90</f>
        <v>3.9916924973340545E-4</v>
      </c>
      <c r="BC25" s="186">
        <f>AH25*Workings_risks!$E$24*Workings_risks!$E$26*Workings_risks!$E$27*Assumptions!$G$90</f>
        <v>4.0599116066224108E-4</v>
      </c>
      <c r="BD25" s="186">
        <f>AI25*Workings_risks!$E$24*Workings_risks!$E$26*Workings_risks!$E$27*Assumptions!$G$90</f>
        <v>4.128130715910767E-4</v>
      </c>
      <c r="BE25" s="186">
        <f>AJ25*Workings_risks!$E$24*Workings_risks!$E$26*Workings_risks!$E$27*Assumptions!$G$90</f>
        <v>4.1963498251991233E-4</v>
      </c>
      <c r="BF25" s="186">
        <f>AK25*Workings_risks!$E$24*Workings_risks!$E$26*Workings_risks!$E$27*Assumptions!$G$90</f>
        <v>4.264568934487479E-4</v>
      </c>
      <c r="BG25" s="186">
        <f>AL25*Workings_risks!$E$24*Workings_risks!$E$26*Workings_risks!$E$27*Assumptions!$G$90</f>
        <v>4.3327880437758347E-4</v>
      </c>
      <c r="BH25" s="186">
        <f>AM25*Workings_risks!$E$24*Workings_risks!$E$26*Workings_risks!$E$27*Assumptions!$G$90</f>
        <v>4.401007153064191E-4</v>
      </c>
      <c r="BI25" s="186">
        <f>AN25*Workings_risks!$E$24*Workings_risks!$E$26*Workings_risks!$E$27*Assumptions!$G$90</f>
        <v>4.4692262623525456E-4</v>
      </c>
      <c r="BJ25" s="186">
        <f>AO25*Workings_risks!$E$24*Workings_risks!$E$26*Workings_risks!$E$27*Assumptions!$G$90</f>
        <v>4.5374453716409024E-4</v>
      </c>
      <c r="BK25" s="186">
        <f>AP25*Workings_risks!$E$24*Workings_risks!$E$26*Workings_risks!$E$27*Assumptions!$G$90</f>
        <v>4.6056644809292581E-4</v>
      </c>
      <c r="BL25" s="186">
        <f>AQ25*Workings_risks!$E$24*Workings_risks!$E$26*Workings_risks!$E$27*Assumptions!$G$90</f>
        <v>4.6738835902176154E-4</v>
      </c>
      <c r="BM25" s="186">
        <f>AR25*Workings_risks!$E$24*Workings_risks!$E$26*Workings_risks!$E$27*Assumptions!$G$90</f>
        <v>4.7421026995059701E-4</v>
      </c>
      <c r="BN25" s="186">
        <f>AS25*Workings_risks!$E$24*Workings_risks!$E$26*Workings_risks!$E$27*Assumptions!$G$90</f>
        <v>4.8103218087943263E-4</v>
      </c>
      <c r="BO25" s="186">
        <f>AT25*Workings_risks!$E$24*Workings_risks!$E$26*Workings_risks!$E$27*Assumptions!$G$90</f>
        <v>4.878540918082682E-4</v>
      </c>
      <c r="BP25" s="186">
        <f>AU25*Workings_risks!$E$24*Workings_risks!$E$26*Workings_risks!$E$27*Assumptions!$G$90</f>
        <v>4.9467600273710394E-4</v>
      </c>
      <c r="BQ25" s="186">
        <f>AV25*Workings_risks!$E$24*Workings_risks!$E$26*Workings_risks!$E$27*Assumptions!$G$90</f>
        <v>5.0149791366593929E-4</v>
      </c>
      <c r="BR25" s="186">
        <f>AW25*Workings_risks!$E$24*Workings_risks!$E$26*Workings_risks!$E$27*Assumptions!$G$90</f>
        <v>5.0831982459477497E-4</v>
      </c>
      <c r="BS25" s="186">
        <f>AX25*Workings_risks!$E$24*Workings_risks!$E$26*Workings_risks!$E$27*Assumptions!$G$90</f>
        <v>5.1514173552361065E-4</v>
      </c>
      <c r="BT25" s="186">
        <f>AY25*Workings_risks!$E$24*Workings_risks!$E$26*Workings_risks!$E$27*Assumptions!$G$90</f>
        <v>5.2196364645244612E-4</v>
      </c>
    </row>
    <row r="26" spans="2:72" x14ac:dyDescent="0.25">
      <c r="B26" s="42">
        <v>10159822</v>
      </c>
      <c r="C26" s="42" t="s">
        <v>645</v>
      </c>
      <c r="D26" s="42" t="s">
        <v>262</v>
      </c>
      <c r="E26" s="42">
        <v>16308068</v>
      </c>
      <c r="F26" s="42">
        <v>15897428</v>
      </c>
      <c r="G26" s="42">
        <v>1.4439753679727705</v>
      </c>
      <c r="H26" s="42">
        <v>142.74894079025199</v>
      </c>
      <c r="I26" s="42">
        <v>-36.906378597279001</v>
      </c>
      <c r="J26" s="42">
        <v>112</v>
      </c>
      <c r="K26" s="42">
        <v>98.6</v>
      </c>
      <c r="L26" s="32">
        <v>6.3E-2</v>
      </c>
      <c r="M26" s="32">
        <v>8.7999999999999995E-2</v>
      </c>
      <c r="N26" s="181"/>
      <c r="O26" s="182">
        <f t="shared" si="1"/>
        <v>119.056</v>
      </c>
      <c r="P26" s="182">
        <f t="shared" si="2"/>
        <v>104.81179999999999</v>
      </c>
      <c r="Q26" s="191">
        <f t="shared" si="3"/>
        <v>0.01</v>
      </c>
      <c r="R26" s="191">
        <f t="shared" si="4"/>
        <v>0.02</v>
      </c>
      <c r="S26" s="184">
        <f t="shared" si="5"/>
        <v>-1424.4200000000005</v>
      </c>
      <c r="T26" s="184">
        <f t="shared" si="6"/>
        <v>133.30019999999999</v>
      </c>
      <c r="U26" s="185">
        <f t="shared" si="7"/>
        <v>1.4953595147498618E-2</v>
      </c>
      <c r="V26" s="181"/>
      <c r="W26" s="182">
        <f t="shared" si="8"/>
        <v>120.17599999999999</v>
      </c>
      <c r="X26" s="182">
        <f t="shared" si="9"/>
        <v>107.27680000000001</v>
      </c>
      <c r="Y26" s="183">
        <f t="shared" si="10"/>
        <v>0.01</v>
      </c>
      <c r="Z26" s="183">
        <f t="shared" si="11"/>
        <v>0.02</v>
      </c>
      <c r="AA26" s="184">
        <f t="shared" si="12"/>
        <v>-1289.919999999998</v>
      </c>
      <c r="AB26" s="184">
        <f t="shared" si="13"/>
        <v>133.07519999999997</v>
      </c>
      <c r="AC26" s="185">
        <f t="shared" si="14"/>
        <v>1.6338377573803027E-2</v>
      </c>
      <c r="AD26" s="181"/>
      <c r="AE26" s="178">
        <f t="shared" si="15"/>
        <v>1.4953595147498617</v>
      </c>
      <c r="AF26" s="170">
        <f>Workings_risks!$E$18+Workings_risks!$E$27*(($AE26-1)*Workings_risks!$E$18)/(2050-2023)</f>
        <v>9.6881537748697705E-3</v>
      </c>
      <c r="AG26" s="170">
        <f>AF26+(($AE26-1)*Workings_risks!$E$18)/(2050-2023)</f>
        <v>9.8566262146717841E-3</v>
      </c>
      <c r="AH26" s="170">
        <f>AG26+(($AE26-1)*Workings_risks!$E$18)/(2050-2023)</f>
        <v>1.0025098654473798E-2</v>
      </c>
      <c r="AI26" s="170">
        <f>AH26+(($AE26-1)*Workings_risks!$E$18)/(2050-2023)</f>
        <v>1.0193571094275811E-2</v>
      </c>
      <c r="AJ26" s="170">
        <f>AI26+(($AE26-1)*Workings_risks!$E$18)/(2050-2023)</f>
        <v>1.0362043534077825E-2</v>
      </c>
      <c r="AK26" s="170">
        <f>AJ26+(($AE26-1)*Workings_risks!$E$18)/(2050-2023)</f>
        <v>1.0530515973879839E-2</v>
      </c>
      <c r="AL26" s="170">
        <f>AK26+(($AE26-1)*Workings_risks!$E$18)/(2050-2023)</f>
        <v>1.0698988413681852E-2</v>
      </c>
      <c r="AM26" s="170">
        <f>AL26+(($AE26-1)*Workings_risks!$E$18)/(2050-2023)</f>
        <v>1.0867460853483866E-2</v>
      </c>
      <c r="AN26" s="170">
        <f>AM26+(($AE26-1)*Workings_risks!$E$18)/(2050-2023)</f>
        <v>1.1035933293285879E-2</v>
      </c>
      <c r="AO26" s="170">
        <f>AN26+(($AE26-1)*Workings_risks!$E$18)/(2050-2023)</f>
        <v>1.1204405733087893E-2</v>
      </c>
      <c r="AP26" s="170">
        <f>AO26+(($AE26-1)*Workings_risks!$E$18)/(2050-2023)</f>
        <v>1.1372878172889907E-2</v>
      </c>
      <c r="AQ26" s="170">
        <f>AP26+(($AE26-1)*Workings_risks!$E$18)/(2050-2023)</f>
        <v>1.154135061269192E-2</v>
      </c>
      <c r="AR26" s="170">
        <f>AQ26+(($AE26-1)*Workings_risks!$E$18)/(2050-2023)</f>
        <v>1.1709823052493934E-2</v>
      </c>
      <c r="AS26" s="170">
        <f>AR26+(($AE26-1)*Workings_risks!$E$18)/(2050-2023)</f>
        <v>1.1878295492295948E-2</v>
      </c>
      <c r="AT26" s="170">
        <f>AS26+(($AE26-1)*Workings_risks!$E$18)/(2050-2023)</f>
        <v>1.2046767932097961E-2</v>
      </c>
      <c r="AU26" s="170">
        <f>AT26+(($AE26-1)*Workings_risks!$E$18)/(2050-2023)</f>
        <v>1.2215240371899975E-2</v>
      </c>
      <c r="AV26" s="170">
        <f>AU26+(($AE26-1)*Workings_risks!$E$18)/(2050-2023)</f>
        <v>1.2383712811701988E-2</v>
      </c>
      <c r="AW26" s="170">
        <f>AV26+(($AE26-1)*Workings_risks!$E$18)/(2050-2023)</f>
        <v>1.2552185251504002E-2</v>
      </c>
      <c r="AX26" s="170">
        <f>AW26+(($AE26-1)*Workings_risks!$E$18)/(2050-2023)</f>
        <v>1.2720657691306016E-2</v>
      </c>
      <c r="AY26" s="170">
        <f>AX26+(($AE26-1)*Workings_risks!$E$18)/(2050-2023)</f>
        <v>1.2889130131108029E-2</v>
      </c>
      <c r="BA26" s="186">
        <f>AF26*Workings_risks!$E$24*Workings_risks!$E$26*Workings_risks!$E$27*Assumptions!$G$90</f>
        <v>3.9234994956267508E-4</v>
      </c>
      <c r="BB26" s="186">
        <f>AG26*Workings_risks!$E$24*Workings_risks!$E$26*Workings_risks!$E$27*Assumptions!$G$90</f>
        <v>3.9917273074421237E-4</v>
      </c>
      <c r="BC26" s="186">
        <f>AH26*Workings_risks!$E$24*Workings_risks!$E$26*Workings_risks!$E$27*Assumptions!$G$90</f>
        <v>4.0599551192574965E-4</v>
      </c>
      <c r="BD26" s="186">
        <f>AI26*Workings_risks!$E$24*Workings_risks!$E$26*Workings_risks!$E$27*Assumptions!$G$90</f>
        <v>4.1281829310728689E-4</v>
      </c>
      <c r="BE26" s="186">
        <f>AJ26*Workings_risks!$E$24*Workings_risks!$E$26*Workings_risks!$E$27*Assumptions!$G$90</f>
        <v>4.1964107428882428E-4</v>
      </c>
      <c r="BF26" s="186">
        <f>AK26*Workings_risks!$E$24*Workings_risks!$E$26*Workings_risks!$E$27*Assumptions!$G$90</f>
        <v>4.2646385547036146E-4</v>
      </c>
      <c r="BG26" s="186">
        <f>AL26*Workings_risks!$E$24*Workings_risks!$E$26*Workings_risks!$E$27*Assumptions!$G$90</f>
        <v>4.3328663665189875E-4</v>
      </c>
      <c r="BH26" s="186">
        <f>AM26*Workings_risks!$E$24*Workings_risks!$E$26*Workings_risks!$E$27*Assumptions!$G$90</f>
        <v>4.4010941783343609E-4</v>
      </c>
      <c r="BI26" s="186">
        <f>AN26*Workings_risks!$E$24*Workings_risks!$E$26*Workings_risks!$E$27*Assumptions!$G$90</f>
        <v>4.4693219901497343E-4</v>
      </c>
      <c r="BJ26" s="186">
        <f>AO26*Workings_risks!$E$24*Workings_risks!$E$26*Workings_risks!$E$27*Assumptions!$G$90</f>
        <v>4.5375498019651066E-4</v>
      </c>
      <c r="BK26" s="186">
        <f>AP26*Workings_risks!$E$24*Workings_risks!$E$26*Workings_risks!$E$27*Assumptions!$G$90</f>
        <v>4.60577761378048E-4</v>
      </c>
      <c r="BL26" s="186">
        <f>AQ26*Workings_risks!$E$24*Workings_risks!$E$26*Workings_risks!$E$27*Assumptions!$G$90</f>
        <v>4.6740054255958524E-4</v>
      </c>
      <c r="BM26" s="186">
        <f>AR26*Workings_risks!$E$24*Workings_risks!$E$26*Workings_risks!$E$27*Assumptions!$G$90</f>
        <v>4.7422332374112258E-4</v>
      </c>
      <c r="BN26" s="186">
        <f>AS26*Workings_risks!$E$24*Workings_risks!$E$26*Workings_risks!$E$27*Assumptions!$G$90</f>
        <v>4.8104610492265981E-4</v>
      </c>
      <c r="BO26" s="186">
        <f>AT26*Workings_risks!$E$24*Workings_risks!$E$26*Workings_risks!$E$27*Assumptions!$G$90</f>
        <v>4.8786888610419704E-4</v>
      </c>
      <c r="BP26" s="186">
        <f>AU26*Workings_risks!$E$24*Workings_risks!$E$26*Workings_risks!$E$27*Assumptions!$G$90</f>
        <v>4.9469166728573438E-4</v>
      </c>
      <c r="BQ26" s="186">
        <f>AV26*Workings_risks!$E$24*Workings_risks!$E$26*Workings_risks!$E$27*Assumptions!$G$90</f>
        <v>5.0151444846727167E-4</v>
      </c>
      <c r="BR26" s="186">
        <f>AW26*Workings_risks!$E$24*Workings_risks!$E$26*Workings_risks!$E$27*Assumptions!$G$90</f>
        <v>5.0833722964880896E-4</v>
      </c>
      <c r="BS26" s="186">
        <f>AX26*Workings_risks!$E$24*Workings_risks!$E$26*Workings_risks!$E$27*Assumptions!$G$90</f>
        <v>5.1516001083034624E-4</v>
      </c>
      <c r="BT26" s="186">
        <f>AY26*Workings_risks!$E$24*Workings_risks!$E$26*Workings_risks!$E$27*Assumptions!$G$90</f>
        <v>5.2198279201188353E-4</v>
      </c>
    </row>
    <row r="27" spans="2:72" x14ac:dyDescent="0.25">
      <c r="B27" s="42">
        <v>10159823</v>
      </c>
      <c r="C27" s="42" t="s">
        <v>645</v>
      </c>
      <c r="D27" s="42" t="s">
        <v>262</v>
      </c>
      <c r="E27" s="42">
        <v>15897428</v>
      </c>
      <c r="F27" s="42">
        <v>16308320</v>
      </c>
      <c r="G27" s="42">
        <v>2.3405401077506003</v>
      </c>
      <c r="H27" s="42">
        <v>142.74766491367399</v>
      </c>
      <c r="I27" s="42">
        <v>-36.903970491197697</v>
      </c>
      <c r="J27" s="42">
        <v>112</v>
      </c>
      <c r="K27" s="42">
        <v>98.6</v>
      </c>
      <c r="L27" s="32">
        <v>6.3E-2</v>
      </c>
      <c r="M27" s="32">
        <v>8.7999999999999995E-2</v>
      </c>
      <c r="N27" s="181"/>
      <c r="O27" s="182">
        <f t="shared" si="1"/>
        <v>119.056</v>
      </c>
      <c r="P27" s="182">
        <f t="shared" si="2"/>
        <v>104.81179999999999</v>
      </c>
      <c r="Q27" s="191">
        <f t="shared" si="3"/>
        <v>0.01</v>
      </c>
      <c r="R27" s="191">
        <f t="shared" si="4"/>
        <v>0.02</v>
      </c>
      <c r="S27" s="184">
        <f t="shared" si="5"/>
        <v>-1424.4200000000005</v>
      </c>
      <c r="T27" s="184">
        <f t="shared" si="6"/>
        <v>133.30019999999999</v>
      </c>
      <c r="U27" s="185">
        <f t="shared" si="7"/>
        <v>1.4953595147498618E-2</v>
      </c>
      <c r="V27" s="181"/>
      <c r="W27" s="182">
        <f t="shared" si="8"/>
        <v>120.17599999999999</v>
      </c>
      <c r="X27" s="182">
        <f t="shared" si="9"/>
        <v>107.27680000000001</v>
      </c>
      <c r="Y27" s="183">
        <f t="shared" si="10"/>
        <v>0.01</v>
      </c>
      <c r="Z27" s="183">
        <f t="shared" si="11"/>
        <v>0.02</v>
      </c>
      <c r="AA27" s="184">
        <f t="shared" si="12"/>
        <v>-1289.919999999998</v>
      </c>
      <c r="AB27" s="184">
        <f t="shared" si="13"/>
        <v>133.07519999999997</v>
      </c>
      <c r="AC27" s="185">
        <f t="shared" si="14"/>
        <v>1.6338377573803027E-2</v>
      </c>
      <c r="AD27" s="181"/>
      <c r="AE27" s="178">
        <f t="shared" si="15"/>
        <v>1.4953595147498617</v>
      </c>
      <c r="AF27" s="170">
        <f>Workings_risks!$E$18+Workings_risks!$E$27*(($AE27-1)*Workings_risks!$E$18)/(2050-2023)</f>
        <v>9.6881537748697705E-3</v>
      </c>
      <c r="AG27" s="170">
        <f>AF27+(($AE27-1)*Workings_risks!$E$18)/(2050-2023)</f>
        <v>9.8566262146717841E-3</v>
      </c>
      <c r="AH27" s="170">
        <f>AG27+(($AE27-1)*Workings_risks!$E$18)/(2050-2023)</f>
        <v>1.0025098654473798E-2</v>
      </c>
      <c r="AI27" s="170">
        <f>AH27+(($AE27-1)*Workings_risks!$E$18)/(2050-2023)</f>
        <v>1.0193571094275811E-2</v>
      </c>
      <c r="AJ27" s="170">
        <f>AI27+(($AE27-1)*Workings_risks!$E$18)/(2050-2023)</f>
        <v>1.0362043534077825E-2</v>
      </c>
      <c r="AK27" s="170">
        <f>AJ27+(($AE27-1)*Workings_risks!$E$18)/(2050-2023)</f>
        <v>1.0530515973879839E-2</v>
      </c>
      <c r="AL27" s="170">
        <f>AK27+(($AE27-1)*Workings_risks!$E$18)/(2050-2023)</f>
        <v>1.0698988413681852E-2</v>
      </c>
      <c r="AM27" s="170">
        <f>AL27+(($AE27-1)*Workings_risks!$E$18)/(2050-2023)</f>
        <v>1.0867460853483866E-2</v>
      </c>
      <c r="AN27" s="170">
        <f>AM27+(($AE27-1)*Workings_risks!$E$18)/(2050-2023)</f>
        <v>1.1035933293285879E-2</v>
      </c>
      <c r="AO27" s="170">
        <f>AN27+(($AE27-1)*Workings_risks!$E$18)/(2050-2023)</f>
        <v>1.1204405733087893E-2</v>
      </c>
      <c r="AP27" s="170">
        <f>AO27+(($AE27-1)*Workings_risks!$E$18)/(2050-2023)</f>
        <v>1.1372878172889907E-2</v>
      </c>
      <c r="AQ27" s="170">
        <f>AP27+(($AE27-1)*Workings_risks!$E$18)/(2050-2023)</f>
        <v>1.154135061269192E-2</v>
      </c>
      <c r="AR27" s="170">
        <f>AQ27+(($AE27-1)*Workings_risks!$E$18)/(2050-2023)</f>
        <v>1.1709823052493934E-2</v>
      </c>
      <c r="AS27" s="170">
        <f>AR27+(($AE27-1)*Workings_risks!$E$18)/(2050-2023)</f>
        <v>1.1878295492295948E-2</v>
      </c>
      <c r="AT27" s="170">
        <f>AS27+(($AE27-1)*Workings_risks!$E$18)/(2050-2023)</f>
        <v>1.2046767932097961E-2</v>
      </c>
      <c r="AU27" s="170">
        <f>AT27+(($AE27-1)*Workings_risks!$E$18)/(2050-2023)</f>
        <v>1.2215240371899975E-2</v>
      </c>
      <c r="AV27" s="170">
        <f>AU27+(($AE27-1)*Workings_risks!$E$18)/(2050-2023)</f>
        <v>1.2383712811701988E-2</v>
      </c>
      <c r="AW27" s="170">
        <f>AV27+(($AE27-1)*Workings_risks!$E$18)/(2050-2023)</f>
        <v>1.2552185251504002E-2</v>
      </c>
      <c r="AX27" s="170">
        <f>AW27+(($AE27-1)*Workings_risks!$E$18)/(2050-2023)</f>
        <v>1.2720657691306016E-2</v>
      </c>
      <c r="AY27" s="170">
        <f>AX27+(($AE27-1)*Workings_risks!$E$18)/(2050-2023)</f>
        <v>1.2889130131108029E-2</v>
      </c>
      <c r="BA27" s="186">
        <f>AF27*Workings_risks!$E$24*Workings_risks!$E$26*Workings_risks!$E$27*Assumptions!$G$90</f>
        <v>3.9234994956267508E-4</v>
      </c>
      <c r="BB27" s="186">
        <f>AG27*Workings_risks!$E$24*Workings_risks!$E$26*Workings_risks!$E$27*Assumptions!$G$90</f>
        <v>3.9917273074421237E-4</v>
      </c>
      <c r="BC27" s="186">
        <f>AH27*Workings_risks!$E$24*Workings_risks!$E$26*Workings_risks!$E$27*Assumptions!$G$90</f>
        <v>4.0599551192574965E-4</v>
      </c>
      <c r="BD27" s="186">
        <f>AI27*Workings_risks!$E$24*Workings_risks!$E$26*Workings_risks!$E$27*Assumptions!$G$90</f>
        <v>4.1281829310728689E-4</v>
      </c>
      <c r="BE27" s="186">
        <f>AJ27*Workings_risks!$E$24*Workings_risks!$E$26*Workings_risks!$E$27*Assumptions!$G$90</f>
        <v>4.1964107428882428E-4</v>
      </c>
      <c r="BF27" s="186">
        <f>AK27*Workings_risks!$E$24*Workings_risks!$E$26*Workings_risks!$E$27*Assumptions!$G$90</f>
        <v>4.2646385547036146E-4</v>
      </c>
      <c r="BG27" s="186">
        <f>AL27*Workings_risks!$E$24*Workings_risks!$E$26*Workings_risks!$E$27*Assumptions!$G$90</f>
        <v>4.3328663665189875E-4</v>
      </c>
      <c r="BH27" s="186">
        <f>AM27*Workings_risks!$E$24*Workings_risks!$E$26*Workings_risks!$E$27*Assumptions!$G$90</f>
        <v>4.4010941783343609E-4</v>
      </c>
      <c r="BI27" s="186">
        <f>AN27*Workings_risks!$E$24*Workings_risks!$E$26*Workings_risks!$E$27*Assumptions!$G$90</f>
        <v>4.4693219901497343E-4</v>
      </c>
      <c r="BJ27" s="186">
        <f>AO27*Workings_risks!$E$24*Workings_risks!$E$26*Workings_risks!$E$27*Assumptions!$G$90</f>
        <v>4.5375498019651066E-4</v>
      </c>
      <c r="BK27" s="186">
        <f>AP27*Workings_risks!$E$24*Workings_risks!$E$26*Workings_risks!$E$27*Assumptions!$G$90</f>
        <v>4.60577761378048E-4</v>
      </c>
      <c r="BL27" s="186">
        <f>AQ27*Workings_risks!$E$24*Workings_risks!$E$26*Workings_risks!$E$27*Assumptions!$G$90</f>
        <v>4.6740054255958524E-4</v>
      </c>
      <c r="BM27" s="186">
        <f>AR27*Workings_risks!$E$24*Workings_risks!$E$26*Workings_risks!$E$27*Assumptions!$G$90</f>
        <v>4.7422332374112258E-4</v>
      </c>
      <c r="BN27" s="186">
        <f>AS27*Workings_risks!$E$24*Workings_risks!$E$26*Workings_risks!$E$27*Assumptions!$G$90</f>
        <v>4.8104610492265981E-4</v>
      </c>
      <c r="BO27" s="186">
        <f>AT27*Workings_risks!$E$24*Workings_risks!$E$26*Workings_risks!$E$27*Assumptions!$G$90</f>
        <v>4.8786888610419704E-4</v>
      </c>
      <c r="BP27" s="186">
        <f>AU27*Workings_risks!$E$24*Workings_risks!$E$26*Workings_risks!$E$27*Assumptions!$G$90</f>
        <v>4.9469166728573438E-4</v>
      </c>
      <c r="BQ27" s="186">
        <f>AV27*Workings_risks!$E$24*Workings_risks!$E$26*Workings_risks!$E$27*Assumptions!$G$90</f>
        <v>5.0151444846727167E-4</v>
      </c>
      <c r="BR27" s="186">
        <f>AW27*Workings_risks!$E$24*Workings_risks!$E$26*Workings_risks!$E$27*Assumptions!$G$90</f>
        <v>5.0833722964880896E-4</v>
      </c>
      <c r="BS27" s="186">
        <f>AX27*Workings_risks!$E$24*Workings_risks!$E$26*Workings_risks!$E$27*Assumptions!$G$90</f>
        <v>5.1516001083034624E-4</v>
      </c>
      <c r="BT27" s="186">
        <f>AY27*Workings_risks!$E$24*Workings_risks!$E$26*Workings_risks!$E$27*Assumptions!$G$90</f>
        <v>5.2198279201188353E-4</v>
      </c>
    </row>
    <row r="28" spans="2:72" x14ac:dyDescent="0.25">
      <c r="B28" s="42">
        <v>10159824</v>
      </c>
      <c r="C28" s="42" t="s">
        <v>645</v>
      </c>
      <c r="D28" s="42" t="s">
        <v>262</v>
      </c>
      <c r="E28" s="42">
        <v>15897428</v>
      </c>
      <c r="F28" s="42">
        <v>16308072</v>
      </c>
      <c r="G28" s="42">
        <v>2.2137924373311604</v>
      </c>
      <c r="H28" s="42">
        <v>142.75081900180001</v>
      </c>
      <c r="I28" s="42">
        <v>-36.904751026859003</v>
      </c>
      <c r="J28" s="42">
        <v>111</v>
      </c>
      <c r="K28" s="42">
        <v>98</v>
      </c>
      <c r="L28" s="32">
        <v>6.3E-2</v>
      </c>
      <c r="M28" s="32">
        <v>8.7999999999999995E-2</v>
      </c>
      <c r="N28" s="181"/>
      <c r="O28" s="182">
        <f t="shared" si="1"/>
        <v>117.99299999999999</v>
      </c>
      <c r="P28" s="182">
        <f t="shared" si="2"/>
        <v>104.17399999999999</v>
      </c>
      <c r="Q28" s="191">
        <f t="shared" si="3"/>
        <v>0.01</v>
      </c>
      <c r="R28" s="191">
        <f t="shared" si="4"/>
        <v>0.02</v>
      </c>
      <c r="S28" s="184">
        <f t="shared" si="5"/>
        <v>-1381.9000000000003</v>
      </c>
      <c r="T28" s="184">
        <f t="shared" si="6"/>
        <v>131.81199999999998</v>
      </c>
      <c r="U28" s="185">
        <f t="shared" si="7"/>
        <v>1.5060424053838901E-2</v>
      </c>
      <c r="V28" s="181"/>
      <c r="W28" s="182">
        <f t="shared" si="8"/>
        <v>119.10299999999999</v>
      </c>
      <c r="X28" s="182">
        <f t="shared" si="9"/>
        <v>106.62400000000001</v>
      </c>
      <c r="Y28" s="183">
        <f t="shared" si="10"/>
        <v>0.01</v>
      </c>
      <c r="Z28" s="183">
        <f t="shared" si="11"/>
        <v>0.02</v>
      </c>
      <c r="AA28" s="184">
        <f t="shared" si="12"/>
        <v>-1247.8999999999985</v>
      </c>
      <c r="AB28" s="184">
        <f t="shared" si="13"/>
        <v>131.58199999999999</v>
      </c>
      <c r="AC28" s="185">
        <f t="shared" si="14"/>
        <v>1.6493308758714655E-2</v>
      </c>
      <c r="AD28" s="181"/>
      <c r="AE28" s="178">
        <f t="shared" si="15"/>
        <v>1.5060424053838901</v>
      </c>
      <c r="AF28" s="170">
        <f>Workings_risks!$E$18+Workings_risks!$E$27*(($AE28-1)*Workings_risks!$E$18)/(2050-2023)</f>
        <v>9.6990535714558609E-3</v>
      </c>
      <c r="AG28" s="170">
        <f>AF28+(($AE28-1)*Workings_risks!$E$18)/(2050-2023)</f>
        <v>9.871159276786572E-3</v>
      </c>
      <c r="AH28" s="170">
        <f>AG28+(($AE28-1)*Workings_risks!$E$18)/(2050-2023)</f>
        <v>1.0043264982117283E-2</v>
      </c>
      <c r="AI28" s="170">
        <f>AH28+(($AE28-1)*Workings_risks!$E$18)/(2050-2023)</f>
        <v>1.0215370687447994E-2</v>
      </c>
      <c r="AJ28" s="170">
        <f>AI28+(($AE28-1)*Workings_risks!$E$18)/(2050-2023)</f>
        <v>1.0387476392778705E-2</v>
      </c>
      <c r="AK28" s="170">
        <f>AJ28+(($AE28-1)*Workings_risks!$E$18)/(2050-2023)</f>
        <v>1.0559582098109416E-2</v>
      </c>
      <c r="AL28" s="170">
        <f>AK28+(($AE28-1)*Workings_risks!$E$18)/(2050-2023)</f>
        <v>1.0731687803440127E-2</v>
      </c>
      <c r="AM28" s="170">
        <f>AL28+(($AE28-1)*Workings_risks!$E$18)/(2050-2023)</f>
        <v>1.0903793508770838E-2</v>
      </c>
      <c r="AN28" s="170">
        <f>AM28+(($AE28-1)*Workings_risks!$E$18)/(2050-2023)</f>
        <v>1.1075899214101549E-2</v>
      </c>
      <c r="AO28" s="170">
        <f>AN28+(($AE28-1)*Workings_risks!$E$18)/(2050-2023)</f>
        <v>1.124800491943226E-2</v>
      </c>
      <c r="AP28" s="170">
        <f>AO28+(($AE28-1)*Workings_risks!$E$18)/(2050-2023)</f>
        <v>1.1420110624762971E-2</v>
      </c>
      <c r="AQ28" s="170">
        <f>AP28+(($AE28-1)*Workings_risks!$E$18)/(2050-2023)</f>
        <v>1.1592216330093682E-2</v>
      </c>
      <c r="AR28" s="170">
        <f>AQ28+(($AE28-1)*Workings_risks!$E$18)/(2050-2023)</f>
        <v>1.1764322035424393E-2</v>
      </c>
      <c r="AS28" s="170">
        <f>AR28+(($AE28-1)*Workings_risks!$E$18)/(2050-2023)</f>
        <v>1.1936427740755104E-2</v>
      </c>
      <c r="AT28" s="170">
        <f>AS28+(($AE28-1)*Workings_risks!$E$18)/(2050-2023)</f>
        <v>1.2108533446085815E-2</v>
      </c>
      <c r="AU28" s="170">
        <f>AT28+(($AE28-1)*Workings_risks!$E$18)/(2050-2023)</f>
        <v>1.2280639151416526E-2</v>
      </c>
      <c r="AV28" s="170">
        <f>AU28+(($AE28-1)*Workings_risks!$E$18)/(2050-2023)</f>
        <v>1.2452744856747237E-2</v>
      </c>
      <c r="AW28" s="170">
        <f>AV28+(($AE28-1)*Workings_risks!$E$18)/(2050-2023)</f>
        <v>1.2624850562077948E-2</v>
      </c>
      <c r="AX28" s="170">
        <f>AW28+(($AE28-1)*Workings_risks!$E$18)/(2050-2023)</f>
        <v>1.2796956267408659E-2</v>
      </c>
      <c r="AY28" s="170">
        <f>AX28+(($AE28-1)*Workings_risks!$E$18)/(2050-2023)</f>
        <v>1.296906197273937E-2</v>
      </c>
      <c r="BA28" s="186">
        <f>AF28*Workings_risks!$E$24*Workings_risks!$E$26*Workings_risks!$E$27*Assumptions!$G$90</f>
        <v>3.9279136850999707E-4</v>
      </c>
      <c r="BB28" s="186">
        <f>AG28*Workings_risks!$E$24*Workings_risks!$E$26*Workings_risks!$E$27*Assumptions!$G$90</f>
        <v>3.9976128934064167E-4</v>
      </c>
      <c r="BC28" s="186">
        <f>AH28*Workings_risks!$E$24*Workings_risks!$E$26*Workings_risks!$E$27*Assumptions!$G$90</f>
        <v>4.0673121017128626E-4</v>
      </c>
      <c r="BD28" s="186">
        <f>AI28*Workings_risks!$E$24*Workings_risks!$E$26*Workings_risks!$E$27*Assumptions!$G$90</f>
        <v>4.1370113100193086E-4</v>
      </c>
      <c r="BE28" s="186">
        <f>AJ28*Workings_risks!$E$24*Workings_risks!$E$26*Workings_risks!$E$27*Assumptions!$G$90</f>
        <v>4.2067105183257552E-4</v>
      </c>
      <c r="BF28" s="186">
        <f>AK28*Workings_risks!$E$24*Workings_risks!$E$26*Workings_risks!$E$27*Assumptions!$G$90</f>
        <v>4.2764097266322022E-4</v>
      </c>
      <c r="BG28" s="186">
        <f>AL28*Workings_risks!$E$24*Workings_risks!$E$26*Workings_risks!$E$27*Assumptions!$G$90</f>
        <v>4.3461089349386482E-4</v>
      </c>
      <c r="BH28" s="186">
        <f>AM28*Workings_risks!$E$24*Workings_risks!$E$26*Workings_risks!$E$27*Assumptions!$G$90</f>
        <v>4.4158081432450936E-4</v>
      </c>
      <c r="BI28" s="186">
        <f>AN28*Workings_risks!$E$24*Workings_risks!$E$26*Workings_risks!$E$27*Assumptions!$G$90</f>
        <v>4.4855073515515396E-4</v>
      </c>
      <c r="BJ28" s="186">
        <f>AO28*Workings_risks!$E$24*Workings_risks!$E$26*Workings_risks!$E$27*Assumptions!$G$90</f>
        <v>4.5552065598579856E-4</v>
      </c>
      <c r="BK28" s="186">
        <f>AP28*Workings_risks!$E$24*Workings_risks!$E$26*Workings_risks!$E$27*Assumptions!$G$90</f>
        <v>4.6249057681644316E-4</v>
      </c>
      <c r="BL28" s="186">
        <f>AQ28*Workings_risks!$E$24*Workings_risks!$E$26*Workings_risks!$E$27*Assumptions!$G$90</f>
        <v>4.6946049764708787E-4</v>
      </c>
      <c r="BM28" s="186">
        <f>AR28*Workings_risks!$E$24*Workings_risks!$E$26*Workings_risks!$E$27*Assumptions!$G$90</f>
        <v>4.7643041847773252E-4</v>
      </c>
      <c r="BN28" s="186">
        <f>AS28*Workings_risks!$E$24*Workings_risks!$E$26*Workings_risks!$E$27*Assumptions!$G$90</f>
        <v>4.8340033930837706E-4</v>
      </c>
      <c r="BO28" s="186">
        <f>AT28*Workings_risks!$E$24*Workings_risks!$E$26*Workings_risks!$E$27*Assumptions!$G$90</f>
        <v>4.9037026013902161E-4</v>
      </c>
      <c r="BP28" s="186">
        <f>AU28*Workings_risks!$E$24*Workings_risks!$E$26*Workings_risks!$E$27*Assumptions!$G$90</f>
        <v>4.9734018096966631E-4</v>
      </c>
      <c r="BQ28" s="186">
        <f>AV28*Workings_risks!$E$24*Workings_risks!$E$26*Workings_risks!$E$27*Assumptions!$G$90</f>
        <v>5.0431010180031091E-4</v>
      </c>
      <c r="BR28" s="186">
        <f>AW28*Workings_risks!$E$24*Workings_risks!$E$26*Workings_risks!$E$27*Assumptions!$G$90</f>
        <v>5.1128002263095551E-4</v>
      </c>
      <c r="BS28" s="186">
        <f>AX28*Workings_risks!$E$24*Workings_risks!$E$26*Workings_risks!$E$27*Assumptions!$G$90</f>
        <v>5.1824994346160022E-4</v>
      </c>
      <c r="BT28" s="186">
        <f>AY28*Workings_risks!$E$24*Workings_risks!$E$26*Workings_risks!$E$27*Assumptions!$G$90</f>
        <v>5.2521986429224471E-4</v>
      </c>
    </row>
    <row r="29" spans="2:72" x14ac:dyDescent="0.25">
      <c r="B29" s="42">
        <v>10159833</v>
      </c>
      <c r="C29" s="42" t="s">
        <v>645</v>
      </c>
      <c r="D29" s="42" t="s">
        <v>262</v>
      </c>
      <c r="E29" s="42">
        <v>16308173</v>
      </c>
      <c r="F29" s="42">
        <v>15897463</v>
      </c>
      <c r="G29" s="42">
        <v>0.1371978583290705</v>
      </c>
      <c r="H29" s="42">
        <v>142.78498291851699</v>
      </c>
      <c r="I29" s="42">
        <v>-36.918900715753203</v>
      </c>
      <c r="J29" s="42">
        <v>111</v>
      </c>
      <c r="K29" s="42">
        <v>97.8</v>
      </c>
      <c r="L29" s="32">
        <v>6.3E-2</v>
      </c>
      <c r="M29" s="32">
        <v>8.7999999999999995E-2</v>
      </c>
      <c r="N29" s="181"/>
      <c r="O29" s="182">
        <f t="shared" si="1"/>
        <v>117.99299999999999</v>
      </c>
      <c r="P29" s="182">
        <f t="shared" si="2"/>
        <v>103.9614</v>
      </c>
      <c r="Q29" s="191">
        <f t="shared" si="3"/>
        <v>0.01</v>
      </c>
      <c r="R29" s="191">
        <f t="shared" si="4"/>
        <v>0.02</v>
      </c>
      <c r="S29" s="184">
        <f t="shared" si="5"/>
        <v>-1403.1599999999996</v>
      </c>
      <c r="T29" s="184">
        <f t="shared" si="6"/>
        <v>132.02459999999999</v>
      </c>
      <c r="U29" s="185">
        <f t="shared" si="7"/>
        <v>1.4983750962114083E-2</v>
      </c>
      <c r="V29" s="181"/>
      <c r="W29" s="182">
        <f t="shared" si="8"/>
        <v>119.10299999999999</v>
      </c>
      <c r="X29" s="182">
        <f t="shared" si="9"/>
        <v>106.4064</v>
      </c>
      <c r="Y29" s="183">
        <f t="shared" si="10"/>
        <v>0.01</v>
      </c>
      <c r="Z29" s="183">
        <f t="shared" si="11"/>
        <v>0.02</v>
      </c>
      <c r="AA29" s="184">
        <f t="shared" si="12"/>
        <v>-1269.6599999999992</v>
      </c>
      <c r="AB29" s="184">
        <f t="shared" si="13"/>
        <v>131.7996</v>
      </c>
      <c r="AC29" s="185">
        <f t="shared" si="14"/>
        <v>1.6382023533859466E-2</v>
      </c>
      <c r="AD29" s="181"/>
      <c r="AE29" s="178">
        <f t="shared" si="15"/>
        <v>1.4983750962114084</v>
      </c>
      <c r="AF29" s="170">
        <f>Workings_risks!$E$18+Workings_risks!$E$27*(($AE29-1)*Workings_risks!$E$18)/(2050-2023)</f>
        <v>9.6912305848499223E-3</v>
      </c>
      <c r="AG29" s="170">
        <f>AF29+(($AE29-1)*Workings_risks!$E$18)/(2050-2023)</f>
        <v>9.8607286279786543E-3</v>
      </c>
      <c r="AH29" s="170">
        <f>AG29+(($AE29-1)*Workings_risks!$E$18)/(2050-2023)</f>
        <v>1.0030226671107386E-2</v>
      </c>
      <c r="AI29" s="170">
        <f>AH29+(($AE29-1)*Workings_risks!$E$18)/(2050-2023)</f>
        <v>1.0199724714236118E-2</v>
      </c>
      <c r="AJ29" s="170">
        <f>AI29+(($AE29-1)*Workings_risks!$E$18)/(2050-2023)</f>
        <v>1.0369222757364851E-2</v>
      </c>
      <c r="AK29" s="170">
        <f>AJ29+(($AE29-1)*Workings_risks!$E$18)/(2050-2023)</f>
        <v>1.0538720800493583E-2</v>
      </c>
      <c r="AL29" s="170">
        <f>AK29+(($AE29-1)*Workings_risks!$E$18)/(2050-2023)</f>
        <v>1.0708218843622315E-2</v>
      </c>
      <c r="AM29" s="170">
        <f>AL29+(($AE29-1)*Workings_risks!$E$18)/(2050-2023)</f>
        <v>1.0877716886751047E-2</v>
      </c>
      <c r="AN29" s="170">
        <f>AM29+(($AE29-1)*Workings_risks!$E$18)/(2050-2023)</f>
        <v>1.1047214929879779E-2</v>
      </c>
      <c r="AO29" s="170">
        <f>AN29+(($AE29-1)*Workings_risks!$E$18)/(2050-2023)</f>
        <v>1.1216712973008511E-2</v>
      </c>
      <c r="AP29" s="170">
        <f>AO29+(($AE29-1)*Workings_risks!$E$18)/(2050-2023)</f>
        <v>1.1386211016137243E-2</v>
      </c>
      <c r="AQ29" s="170">
        <f>AP29+(($AE29-1)*Workings_risks!$E$18)/(2050-2023)</f>
        <v>1.1555709059265975E-2</v>
      </c>
      <c r="AR29" s="170">
        <f>AQ29+(($AE29-1)*Workings_risks!$E$18)/(2050-2023)</f>
        <v>1.1725207102394707E-2</v>
      </c>
      <c r="AS29" s="170">
        <f>AR29+(($AE29-1)*Workings_risks!$E$18)/(2050-2023)</f>
        <v>1.1894705145523439E-2</v>
      </c>
      <c r="AT29" s="170">
        <f>AS29+(($AE29-1)*Workings_risks!$E$18)/(2050-2023)</f>
        <v>1.2064203188652171E-2</v>
      </c>
      <c r="AU29" s="170">
        <f>AT29+(($AE29-1)*Workings_risks!$E$18)/(2050-2023)</f>
        <v>1.2233701231780903E-2</v>
      </c>
      <c r="AV29" s="170">
        <f>AU29+(($AE29-1)*Workings_risks!$E$18)/(2050-2023)</f>
        <v>1.2403199274909635E-2</v>
      </c>
      <c r="AW29" s="170">
        <f>AV29+(($AE29-1)*Workings_risks!$E$18)/(2050-2023)</f>
        <v>1.2572697318038367E-2</v>
      </c>
      <c r="AX29" s="170">
        <f>AW29+(($AE29-1)*Workings_risks!$E$18)/(2050-2023)</f>
        <v>1.2742195361167099E-2</v>
      </c>
      <c r="AY29" s="170">
        <f>AX29+(($AE29-1)*Workings_risks!$E$18)/(2050-2023)</f>
        <v>1.2911693404295831E-2</v>
      </c>
      <c r="BA29" s="186">
        <f>AF29*Workings_risks!$E$24*Workings_risks!$E$26*Workings_risks!$E$27*Assumptions!$G$90</f>
        <v>3.9247455392678603E-4</v>
      </c>
      <c r="BB29" s="186">
        <f>AG29*Workings_risks!$E$24*Workings_risks!$E$26*Workings_risks!$E$27*Assumptions!$G$90</f>
        <v>3.9933886989636035E-4</v>
      </c>
      <c r="BC29" s="186">
        <f>AH29*Workings_risks!$E$24*Workings_risks!$E$26*Workings_risks!$E$27*Assumptions!$G$90</f>
        <v>4.0620318586593457E-4</v>
      </c>
      <c r="BD29" s="186">
        <f>AI29*Workings_risks!$E$24*Workings_risks!$E$26*Workings_risks!$E$27*Assumptions!$G$90</f>
        <v>4.1306750183550895E-4</v>
      </c>
      <c r="BE29" s="186">
        <f>AJ29*Workings_risks!$E$24*Workings_risks!$E$26*Workings_risks!$E$27*Assumptions!$G$90</f>
        <v>4.1993181780508322E-4</v>
      </c>
      <c r="BF29" s="186">
        <f>AK29*Workings_risks!$E$24*Workings_risks!$E$26*Workings_risks!$E$27*Assumptions!$G$90</f>
        <v>4.267961337746576E-4</v>
      </c>
      <c r="BG29" s="186">
        <f>AL29*Workings_risks!$E$24*Workings_risks!$E$26*Workings_risks!$E$27*Assumptions!$G$90</f>
        <v>4.3366044974423187E-4</v>
      </c>
      <c r="BH29" s="186">
        <f>AM29*Workings_risks!$E$24*Workings_risks!$E$26*Workings_risks!$E$27*Assumptions!$G$90</f>
        <v>4.4052476571380619E-4</v>
      </c>
      <c r="BI29" s="186">
        <f>AN29*Workings_risks!$E$24*Workings_risks!$E$26*Workings_risks!$E$27*Assumptions!$G$90</f>
        <v>4.4738908168338046E-4</v>
      </c>
      <c r="BJ29" s="186">
        <f>AO29*Workings_risks!$E$24*Workings_risks!$E$26*Workings_risks!$E$27*Assumptions!$G$90</f>
        <v>4.5425339765295473E-4</v>
      </c>
      <c r="BK29" s="186">
        <f>AP29*Workings_risks!$E$24*Workings_risks!$E$26*Workings_risks!$E$27*Assumptions!$G$90</f>
        <v>4.6111771362252911E-4</v>
      </c>
      <c r="BL29" s="186">
        <f>AQ29*Workings_risks!$E$24*Workings_risks!$E$26*Workings_risks!$E$27*Assumptions!$G$90</f>
        <v>4.6798202959210343E-4</v>
      </c>
      <c r="BM29" s="186">
        <f>AR29*Workings_risks!$E$24*Workings_risks!$E$26*Workings_risks!$E$27*Assumptions!$G$90</f>
        <v>4.748463455616777E-4</v>
      </c>
      <c r="BN29" s="186">
        <f>AS29*Workings_risks!$E$24*Workings_risks!$E$26*Workings_risks!$E$27*Assumptions!$G$90</f>
        <v>4.8171066153125208E-4</v>
      </c>
      <c r="BO29" s="186">
        <f>AT29*Workings_risks!$E$24*Workings_risks!$E$26*Workings_risks!$E$27*Assumptions!$G$90</f>
        <v>4.8857497750082624E-4</v>
      </c>
      <c r="BP29" s="186">
        <f>AU29*Workings_risks!$E$24*Workings_risks!$E$26*Workings_risks!$E$27*Assumptions!$G$90</f>
        <v>4.9543929347040062E-4</v>
      </c>
      <c r="BQ29" s="186">
        <f>AV29*Workings_risks!$E$24*Workings_risks!$E$26*Workings_risks!$E$27*Assumptions!$G$90</f>
        <v>5.0230360943997489E-4</v>
      </c>
      <c r="BR29" s="186">
        <f>AW29*Workings_risks!$E$24*Workings_risks!$E$26*Workings_risks!$E$27*Assumptions!$G$90</f>
        <v>5.0916792540954916E-4</v>
      </c>
      <c r="BS29" s="186">
        <f>AX29*Workings_risks!$E$24*Workings_risks!$E$26*Workings_risks!$E$27*Assumptions!$G$90</f>
        <v>5.1603224137912354E-4</v>
      </c>
      <c r="BT29" s="186">
        <f>AY29*Workings_risks!$E$24*Workings_risks!$E$26*Workings_risks!$E$27*Assumptions!$G$90</f>
        <v>5.2289655734869781E-4</v>
      </c>
    </row>
    <row r="30" spans="2:72" x14ac:dyDescent="0.25">
      <c r="B30" s="42">
        <v>10160457</v>
      </c>
      <c r="C30" s="42" t="s">
        <v>645</v>
      </c>
      <c r="D30" s="42" t="s">
        <v>262</v>
      </c>
      <c r="E30" s="42">
        <v>16308120</v>
      </c>
      <c r="F30" s="42">
        <v>15900054</v>
      </c>
      <c r="G30" s="42">
        <v>0.72881113154321042</v>
      </c>
      <c r="H30" s="42">
        <v>142.76833270471101</v>
      </c>
      <c r="I30" s="42">
        <v>-36.915866570640198</v>
      </c>
      <c r="J30" s="42">
        <v>111</v>
      </c>
      <c r="K30" s="42">
        <v>98</v>
      </c>
      <c r="L30" s="32">
        <v>6.3E-2</v>
      </c>
      <c r="M30" s="32">
        <v>8.7999999999999995E-2</v>
      </c>
      <c r="N30" s="181"/>
      <c r="O30" s="182">
        <f t="shared" si="1"/>
        <v>117.99299999999999</v>
      </c>
      <c r="P30" s="182">
        <f t="shared" si="2"/>
        <v>104.17399999999999</v>
      </c>
      <c r="Q30" s="191">
        <f t="shared" si="3"/>
        <v>0.01</v>
      </c>
      <c r="R30" s="191">
        <f t="shared" si="4"/>
        <v>0.02</v>
      </c>
      <c r="S30" s="184">
        <f t="shared" si="5"/>
        <v>-1381.9000000000003</v>
      </c>
      <c r="T30" s="184">
        <f t="shared" si="6"/>
        <v>131.81199999999998</v>
      </c>
      <c r="U30" s="185">
        <f t="shared" si="7"/>
        <v>1.5060424053838901E-2</v>
      </c>
      <c r="V30" s="181"/>
      <c r="W30" s="182">
        <f t="shared" si="8"/>
        <v>119.10299999999999</v>
      </c>
      <c r="X30" s="182">
        <f t="shared" si="9"/>
        <v>106.62400000000001</v>
      </c>
      <c r="Y30" s="183">
        <f t="shared" si="10"/>
        <v>0.01</v>
      </c>
      <c r="Z30" s="183">
        <f t="shared" si="11"/>
        <v>0.02</v>
      </c>
      <c r="AA30" s="184">
        <f t="shared" si="12"/>
        <v>-1247.8999999999985</v>
      </c>
      <c r="AB30" s="184">
        <f t="shared" si="13"/>
        <v>131.58199999999999</v>
      </c>
      <c r="AC30" s="185">
        <f t="shared" si="14"/>
        <v>1.6493308758714655E-2</v>
      </c>
      <c r="AD30" s="181"/>
      <c r="AE30" s="178">
        <f t="shared" si="15"/>
        <v>1.5060424053838901</v>
      </c>
      <c r="AF30" s="170">
        <f>Workings_risks!$E$18+Workings_risks!$E$27*(($AE30-1)*Workings_risks!$E$18)/(2050-2023)</f>
        <v>9.6990535714558609E-3</v>
      </c>
      <c r="AG30" s="170">
        <f>AF30+(($AE30-1)*Workings_risks!$E$18)/(2050-2023)</f>
        <v>9.871159276786572E-3</v>
      </c>
      <c r="AH30" s="170">
        <f>AG30+(($AE30-1)*Workings_risks!$E$18)/(2050-2023)</f>
        <v>1.0043264982117283E-2</v>
      </c>
      <c r="AI30" s="170">
        <f>AH30+(($AE30-1)*Workings_risks!$E$18)/(2050-2023)</f>
        <v>1.0215370687447994E-2</v>
      </c>
      <c r="AJ30" s="170">
        <f>AI30+(($AE30-1)*Workings_risks!$E$18)/(2050-2023)</f>
        <v>1.0387476392778705E-2</v>
      </c>
      <c r="AK30" s="170">
        <f>AJ30+(($AE30-1)*Workings_risks!$E$18)/(2050-2023)</f>
        <v>1.0559582098109416E-2</v>
      </c>
      <c r="AL30" s="170">
        <f>AK30+(($AE30-1)*Workings_risks!$E$18)/(2050-2023)</f>
        <v>1.0731687803440127E-2</v>
      </c>
      <c r="AM30" s="170">
        <f>AL30+(($AE30-1)*Workings_risks!$E$18)/(2050-2023)</f>
        <v>1.0903793508770838E-2</v>
      </c>
      <c r="AN30" s="170">
        <f>AM30+(($AE30-1)*Workings_risks!$E$18)/(2050-2023)</f>
        <v>1.1075899214101549E-2</v>
      </c>
      <c r="AO30" s="170">
        <f>AN30+(($AE30-1)*Workings_risks!$E$18)/(2050-2023)</f>
        <v>1.124800491943226E-2</v>
      </c>
      <c r="AP30" s="170">
        <f>AO30+(($AE30-1)*Workings_risks!$E$18)/(2050-2023)</f>
        <v>1.1420110624762971E-2</v>
      </c>
      <c r="AQ30" s="170">
        <f>AP30+(($AE30-1)*Workings_risks!$E$18)/(2050-2023)</f>
        <v>1.1592216330093682E-2</v>
      </c>
      <c r="AR30" s="170">
        <f>AQ30+(($AE30-1)*Workings_risks!$E$18)/(2050-2023)</f>
        <v>1.1764322035424393E-2</v>
      </c>
      <c r="AS30" s="170">
        <f>AR30+(($AE30-1)*Workings_risks!$E$18)/(2050-2023)</f>
        <v>1.1936427740755104E-2</v>
      </c>
      <c r="AT30" s="170">
        <f>AS30+(($AE30-1)*Workings_risks!$E$18)/(2050-2023)</f>
        <v>1.2108533446085815E-2</v>
      </c>
      <c r="AU30" s="170">
        <f>AT30+(($AE30-1)*Workings_risks!$E$18)/(2050-2023)</f>
        <v>1.2280639151416526E-2</v>
      </c>
      <c r="AV30" s="170">
        <f>AU30+(($AE30-1)*Workings_risks!$E$18)/(2050-2023)</f>
        <v>1.2452744856747237E-2</v>
      </c>
      <c r="AW30" s="170">
        <f>AV30+(($AE30-1)*Workings_risks!$E$18)/(2050-2023)</f>
        <v>1.2624850562077948E-2</v>
      </c>
      <c r="AX30" s="170">
        <f>AW30+(($AE30-1)*Workings_risks!$E$18)/(2050-2023)</f>
        <v>1.2796956267408659E-2</v>
      </c>
      <c r="AY30" s="170">
        <f>AX30+(($AE30-1)*Workings_risks!$E$18)/(2050-2023)</f>
        <v>1.296906197273937E-2</v>
      </c>
      <c r="BA30" s="186">
        <f>AF30*Workings_risks!$E$24*Workings_risks!$E$26*Workings_risks!$E$27*Assumptions!$G$90</f>
        <v>3.9279136850999707E-4</v>
      </c>
      <c r="BB30" s="186">
        <f>AG30*Workings_risks!$E$24*Workings_risks!$E$26*Workings_risks!$E$27*Assumptions!$G$90</f>
        <v>3.9976128934064167E-4</v>
      </c>
      <c r="BC30" s="186">
        <f>AH30*Workings_risks!$E$24*Workings_risks!$E$26*Workings_risks!$E$27*Assumptions!$G$90</f>
        <v>4.0673121017128626E-4</v>
      </c>
      <c r="BD30" s="186">
        <f>AI30*Workings_risks!$E$24*Workings_risks!$E$26*Workings_risks!$E$27*Assumptions!$G$90</f>
        <v>4.1370113100193086E-4</v>
      </c>
      <c r="BE30" s="186">
        <f>AJ30*Workings_risks!$E$24*Workings_risks!$E$26*Workings_risks!$E$27*Assumptions!$G$90</f>
        <v>4.2067105183257552E-4</v>
      </c>
      <c r="BF30" s="186">
        <f>AK30*Workings_risks!$E$24*Workings_risks!$E$26*Workings_risks!$E$27*Assumptions!$G$90</f>
        <v>4.2764097266322022E-4</v>
      </c>
      <c r="BG30" s="186">
        <f>AL30*Workings_risks!$E$24*Workings_risks!$E$26*Workings_risks!$E$27*Assumptions!$G$90</f>
        <v>4.3461089349386482E-4</v>
      </c>
      <c r="BH30" s="186">
        <f>AM30*Workings_risks!$E$24*Workings_risks!$E$26*Workings_risks!$E$27*Assumptions!$G$90</f>
        <v>4.4158081432450936E-4</v>
      </c>
      <c r="BI30" s="186">
        <f>AN30*Workings_risks!$E$24*Workings_risks!$E$26*Workings_risks!$E$27*Assumptions!$G$90</f>
        <v>4.4855073515515396E-4</v>
      </c>
      <c r="BJ30" s="186">
        <f>AO30*Workings_risks!$E$24*Workings_risks!$E$26*Workings_risks!$E$27*Assumptions!$G$90</f>
        <v>4.5552065598579856E-4</v>
      </c>
      <c r="BK30" s="186">
        <f>AP30*Workings_risks!$E$24*Workings_risks!$E$26*Workings_risks!$E$27*Assumptions!$G$90</f>
        <v>4.6249057681644316E-4</v>
      </c>
      <c r="BL30" s="186">
        <f>AQ30*Workings_risks!$E$24*Workings_risks!$E$26*Workings_risks!$E$27*Assumptions!$G$90</f>
        <v>4.6946049764708787E-4</v>
      </c>
      <c r="BM30" s="186">
        <f>AR30*Workings_risks!$E$24*Workings_risks!$E$26*Workings_risks!$E$27*Assumptions!$G$90</f>
        <v>4.7643041847773252E-4</v>
      </c>
      <c r="BN30" s="186">
        <f>AS30*Workings_risks!$E$24*Workings_risks!$E$26*Workings_risks!$E$27*Assumptions!$G$90</f>
        <v>4.8340033930837706E-4</v>
      </c>
      <c r="BO30" s="186">
        <f>AT30*Workings_risks!$E$24*Workings_risks!$E$26*Workings_risks!$E$27*Assumptions!$G$90</f>
        <v>4.9037026013902161E-4</v>
      </c>
      <c r="BP30" s="186">
        <f>AU30*Workings_risks!$E$24*Workings_risks!$E$26*Workings_risks!$E$27*Assumptions!$G$90</f>
        <v>4.9734018096966631E-4</v>
      </c>
      <c r="BQ30" s="186">
        <f>AV30*Workings_risks!$E$24*Workings_risks!$E$26*Workings_risks!$E$27*Assumptions!$G$90</f>
        <v>5.0431010180031091E-4</v>
      </c>
      <c r="BR30" s="186">
        <f>AW30*Workings_risks!$E$24*Workings_risks!$E$26*Workings_risks!$E$27*Assumptions!$G$90</f>
        <v>5.1128002263095551E-4</v>
      </c>
      <c r="BS30" s="186">
        <f>AX30*Workings_risks!$E$24*Workings_risks!$E$26*Workings_risks!$E$27*Assumptions!$G$90</f>
        <v>5.1824994346160022E-4</v>
      </c>
      <c r="BT30" s="186">
        <f>AY30*Workings_risks!$E$24*Workings_risks!$E$26*Workings_risks!$E$27*Assumptions!$G$90</f>
        <v>5.2521986429224471E-4</v>
      </c>
    </row>
    <row r="31" spans="2:72" x14ac:dyDescent="0.25">
      <c r="B31" s="42">
        <v>10160458</v>
      </c>
      <c r="C31" s="42" t="s">
        <v>645</v>
      </c>
      <c r="D31" s="42" t="s">
        <v>262</v>
      </c>
      <c r="E31" s="42">
        <v>15900054</v>
      </c>
      <c r="F31" s="42">
        <v>16308108</v>
      </c>
      <c r="G31" s="42">
        <v>0.5785233729236503</v>
      </c>
      <c r="H31" s="42">
        <v>142.76677508062301</v>
      </c>
      <c r="I31" s="42">
        <v>-36.915844672812703</v>
      </c>
      <c r="J31" s="42">
        <v>111</v>
      </c>
      <c r="K31" s="42">
        <v>98</v>
      </c>
      <c r="L31" s="32">
        <v>6.3E-2</v>
      </c>
      <c r="M31" s="32">
        <v>8.7999999999999995E-2</v>
      </c>
      <c r="N31" s="181"/>
      <c r="O31" s="182">
        <f t="shared" si="1"/>
        <v>117.99299999999999</v>
      </c>
      <c r="P31" s="182">
        <f t="shared" si="2"/>
        <v>104.17399999999999</v>
      </c>
      <c r="Q31" s="191">
        <f t="shared" si="3"/>
        <v>0.01</v>
      </c>
      <c r="R31" s="191">
        <f t="shared" si="4"/>
        <v>0.02</v>
      </c>
      <c r="S31" s="184">
        <f t="shared" si="5"/>
        <v>-1381.9000000000003</v>
      </c>
      <c r="T31" s="184">
        <f t="shared" si="6"/>
        <v>131.81199999999998</v>
      </c>
      <c r="U31" s="185">
        <f t="shared" si="7"/>
        <v>1.5060424053838901E-2</v>
      </c>
      <c r="V31" s="181"/>
      <c r="W31" s="182">
        <f t="shared" si="8"/>
        <v>119.10299999999999</v>
      </c>
      <c r="X31" s="182">
        <f t="shared" si="9"/>
        <v>106.62400000000001</v>
      </c>
      <c r="Y31" s="183">
        <f t="shared" si="10"/>
        <v>0.01</v>
      </c>
      <c r="Z31" s="183">
        <f t="shared" si="11"/>
        <v>0.02</v>
      </c>
      <c r="AA31" s="184">
        <f t="shared" si="12"/>
        <v>-1247.8999999999985</v>
      </c>
      <c r="AB31" s="184">
        <f t="shared" si="13"/>
        <v>131.58199999999999</v>
      </c>
      <c r="AC31" s="185">
        <f t="shared" si="14"/>
        <v>1.6493308758714655E-2</v>
      </c>
      <c r="AD31" s="181"/>
      <c r="AE31" s="178">
        <f t="shared" si="15"/>
        <v>1.5060424053838901</v>
      </c>
      <c r="AF31" s="170">
        <f>Workings_risks!$E$18+Workings_risks!$E$27*(($AE31-1)*Workings_risks!$E$18)/(2050-2023)</f>
        <v>9.6990535714558609E-3</v>
      </c>
      <c r="AG31" s="170">
        <f>AF31+(($AE31-1)*Workings_risks!$E$18)/(2050-2023)</f>
        <v>9.871159276786572E-3</v>
      </c>
      <c r="AH31" s="170">
        <f>AG31+(($AE31-1)*Workings_risks!$E$18)/(2050-2023)</f>
        <v>1.0043264982117283E-2</v>
      </c>
      <c r="AI31" s="170">
        <f>AH31+(($AE31-1)*Workings_risks!$E$18)/(2050-2023)</f>
        <v>1.0215370687447994E-2</v>
      </c>
      <c r="AJ31" s="170">
        <f>AI31+(($AE31-1)*Workings_risks!$E$18)/(2050-2023)</f>
        <v>1.0387476392778705E-2</v>
      </c>
      <c r="AK31" s="170">
        <f>AJ31+(($AE31-1)*Workings_risks!$E$18)/(2050-2023)</f>
        <v>1.0559582098109416E-2</v>
      </c>
      <c r="AL31" s="170">
        <f>AK31+(($AE31-1)*Workings_risks!$E$18)/(2050-2023)</f>
        <v>1.0731687803440127E-2</v>
      </c>
      <c r="AM31" s="170">
        <f>AL31+(($AE31-1)*Workings_risks!$E$18)/(2050-2023)</f>
        <v>1.0903793508770838E-2</v>
      </c>
      <c r="AN31" s="170">
        <f>AM31+(($AE31-1)*Workings_risks!$E$18)/(2050-2023)</f>
        <v>1.1075899214101549E-2</v>
      </c>
      <c r="AO31" s="170">
        <f>AN31+(($AE31-1)*Workings_risks!$E$18)/(2050-2023)</f>
        <v>1.124800491943226E-2</v>
      </c>
      <c r="AP31" s="170">
        <f>AO31+(($AE31-1)*Workings_risks!$E$18)/(2050-2023)</f>
        <v>1.1420110624762971E-2</v>
      </c>
      <c r="AQ31" s="170">
        <f>AP31+(($AE31-1)*Workings_risks!$E$18)/(2050-2023)</f>
        <v>1.1592216330093682E-2</v>
      </c>
      <c r="AR31" s="170">
        <f>AQ31+(($AE31-1)*Workings_risks!$E$18)/(2050-2023)</f>
        <v>1.1764322035424393E-2</v>
      </c>
      <c r="AS31" s="170">
        <f>AR31+(($AE31-1)*Workings_risks!$E$18)/(2050-2023)</f>
        <v>1.1936427740755104E-2</v>
      </c>
      <c r="AT31" s="170">
        <f>AS31+(($AE31-1)*Workings_risks!$E$18)/(2050-2023)</f>
        <v>1.2108533446085815E-2</v>
      </c>
      <c r="AU31" s="170">
        <f>AT31+(($AE31-1)*Workings_risks!$E$18)/(2050-2023)</f>
        <v>1.2280639151416526E-2</v>
      </c>
      <c r="AV31" s="170">
        <f>AU31+(($AE31-1)*Workings_risks!$E$18)/(2050-2023)</f>
        <v>1.2452744856747237E-2</v>
      </c>
      <c r="AW31" s="170">
        <f>AV31+(($AE31-1)*Workings_risks!$E$18)/(2050-2023)</f>
        <v>1.2624850562077948E-2</v>
      </c>
      <c r="AX31" s="170">
        <f>AW31+(($AE31-1)*Workings_risks!$E$18)/(2050-2023)</f>
        <v>1.2796956267408659E-2</v>
      </c>
      <c r="AY31" s="170">
        <f>AX31+(($AE31-1)*Workings_risks!$E$18)/(2050-2023)</f>
        <v>1.296906197273937E-2</v>
      </c>
      <c r="BA31" s="186">
        <f>AF31*Workings_risks!$E$24*Workings_risks!$E$26*Workings_risks!$E$27*Assumptions!$G$90</f>
        <v>3.9279136850999707E-4</v>
      </c>
      <c r="BB31" s="186">
        <f>AG31*Workings_risks!$E$24*Workings_risks!$E$26*Workings_risks!$E$27*Assumptions!$G$90</f>
        <v>3.9976128934064167E-4</v>
      </c>
      <c r="BC31" s="186">
        <f>AH31*Workings_risks!$E$24*Workings_risks!$E$26*Workings_risks!$E$27*Assumptions!$G$90</f>
        <v>4.0673121017128626E-4</v>
      </c>
      <c r="BD31" s="186">
        <f>AI31*Workings_risks!$E$24*Workings_risks!$E$26*Workings_risks!$E$27*Assumptions!$G$90</f>
        <v>4.1370113100193086E-4</v>
      </c>
      <c r="BE31" s="186">
        <f>AJ31*Workings_risks!$E$24*Workings_risks!$E$26*Workings_risks!$E$27*Assumptions!$G$90</f>
        <v>4.2067105183257552E-4</v>
      </c>
      <c r="BF31" s="186">
        <f>AK31*Workings_risks!$E$24*Workings_risks!$E$26*Workings_risks!$E$27*Assumptions!$G$90</f>
        <v>4.2764097266322022E-4</v>
      </c>
      <c r="BG31" s="186">
        <f>AL31*Workings_risks!$E$24*Workings_risks!$E$26*Workings_risks!$E$27*Assumptions!$G$90</f>
        <v>4.3461089349386482E-4</v>
      </c>
      <c r="BH31" s="186">
        <f>AM31*Workings_risks!$E$24*Workings_risks!$E$26*Workings_risks!$E$27*Assumptions!$G$90</f>
        <v>4.4158081432450936E-4</v>
      </c>
      <c r="BI31" s="186">
        <f>AN31*Workings_risks!$E$24*Workings_risks!$E$26*Workings_risks!$E$27*Assumptions!$G$90</f>
        <v>4.4855073515515396E-4</v>
      </c>
      <c r="BJ31" s="186">
        <f>AO31*Workings_risks!$E$24*Workings_risks!$E$26*Workings_risks!$E$27*Assumptions!$G$90</f>
        <v>4.5552065598579856E-4</v>
      </c>
      <c r="BK31" s="186">
        <f>AP31*Workings_risks!$E$24*Workings_risks!$E$26*Workings_risks!$E$27*Assumptions!$G$90</f>
        <v>4.6249057681644316E-4</v>
      </c>
      <c r="BL31" s="186">
        <f>AQ31*Workings_risks!$E$24*Workings_risks!$E$26*Workings_risks!$E$27*Assumptions!$G$90</f>
        <v>4.6946049764708787E-4</v>
      </c>
      <c r="BM31" s="186">
        <f>AR31*Workings_risks!$E$24*Workings_risks!$E$26*Workings_risks!$E$27*Assumptions!$G$90</f>
        <v>4.7643041847773252E-4</v>
      </c>
      <c r="BN31" s="186">
        <f>AS31*Workings_risks!$E$24*Workings_risks!$E$26*Workings_risks!$E$27*Assumptions!$G$90</f>
        <v>4.8340033930837706E-4</v>
      </c>
      <c r="BO31" s="186">
        <f>AT31*Workings_risks!$E$24*Workings_risks!$E$26*Workings_risks!$E$27*Assumptions!$G$90</f>
        <v>4.9037026013902161E-4</v>
      </c>
      <c r="BP31" s="186">
        <f>AU31*Workings_risks!$E$24*Workings_risks!$E$26*Workings_risks!$E$27*Assumptions!$G$90</f>
        <v>4.9734018096966631E-4</v>
      </c>
      <c r="BQ31" s="186">
        <f>AV31*Workings_risks!$E$24*Workings_risks!$E$26*Workings_risks!$E$27*Assumptions!$G$90</f>
        <v>5.0431010180031091E-4</v>
      </c>
      <c r="BR31" s="186">
        <f>AW31*Workings_risks!$E$24*Workings_risks!$E$26*Workings_risks!$E$27*Assumptions!$G$90</f>
        <v>5.1128002263095551E-4</v>
      </c>
      <c r="BS31" s="186">
        <f>AX31*Workings_risks!$E$24*Workings_risks!$E$26*Workings_risks!$E$27*Assumptions!$G$90</f>
        <v>5.1824994346160022E-4</v>
      </c>
      <c r="BT31" s="186">
        <f>AY31*Workings_risks!$E$24*Workings_risks!$E$26*Workings_risks!$E$27*Assumptions!$G$90</f>
        <v>5.2521986429224471E-4</v>
      </c>
    </row>
    <row r="32" spans="2:72" x14ac:dyDescent="0.25">
      <c r="B32" s="42">
        <v>10160460</v>
      </c>
      <c r="C32" s="42" t="s">
        <v>645</v>
      </c>
      <c r="D32" s="42" t="s">
        <v>262</v>
      </c>
      <c r="E32" s="42">
        <v>16308152</v>
      </c>
      <c r="F32" s="42">
        <v>15900060</v>
      </c>
      <c r="G32" s="42">
        <v>0.43462090730273051</v>
      </c>
      <c r="H32" s="42">
        <v>142.78496699296099</v>
      </c>
      <c r="I32" s="42">
        <v>-36.915327145631998</v>
      </c>
      <c r="J32" s="42">
        <v>111</v>
      </c>
      <c r="K32" s="42">
        <v>97.8</v>
      </c>
      <c r="L32" s="32">
        <v>6.3E-2</v>
      </c>
      <c r="M32" s="32">
        <v>8.7999999999999995E-2</v>
      </c>
      <c r="N32" s="181"/>
      <c r="O32" s="182">
        <f t="shared" si="1"/>
        <v>117.99299999999999</v>
      </c>
      <c r="P32" s="182">
        <f t="shared" si="2"/>
        <v>103.9614</v>
      </c>
      <c r="Q32" s="191">
        <f t="shared" si="3"/>
        <v>0.01</v>
      </c>
      <c r="R32" s="191">
        <f t="shared" si="4"/>
        <v>0.02</v>
      </c>
      <c r="S32" s="184">
        <f t="shared" si="5"/>
        <v>-1403.1599999999996</v>
      </c>
      <c r="T32" s="184">
        <f t="shared" si="6"/>
        <v>132.02459999999999</v>
      </c>
      <c r="U32" s="185">
        <f t="shared" si="7"/>
        <v>1.4983750962114083E-2</v>
      </c>
      <c r="V32" s="181"/>
      <c r="W32" s="182">
        <f t="shared" si="8"/>
        <v>119.10299999999999</v>
      </c>
      <c r="X32" s="182">
        <f t="shared" si="9"/>
        <v>106.4064</v>
      </c>
      <c r="Y32" s="183">
        <f t="shared" si="10"/>
        <v>0.01</v>
      </c>
      <c r="Z32" s="183">
        <f t="shared" si="11"/>
        <v>0.02</v>
      </c>
      <c r="AA32" s="184">
        <f t="shared" si="12"/>
        <v>-1269.6599999999992</v>
      </c>
      <c r="AB32" s="184">
        <f t="shared" si="13"/>
        <v>131.7996</v>
      </c>
      <c r="AC32" s="185">
        <f t="shared" si="14"/>
        <v>1.6382023533859466E-2</v>
      </c>
      <c r="AD32" s="181"/>
      <c r="AE32" s="178">
        <f t="shared" si="15"/>
        <v>1.4983750962114084</v>
      </c>
      <c r="AF32" s="170">
        <f>Workings_risks!$E$18+Workings_risks!$E$27*(($AE32-1)*Workings_risks!$E$18)/(2050-2023)</f>
        <v>9.6912305848499223E-3</v>
      </c>
      <c r="AG32" s="170">
        <f>AF32+(($AE32-1)*Workings_risks!$E$18)/(2050-2023)</f>
        <v>9.8607286279786543E-3</v>
      </c>
      <c r="AH32" s="170">
        <f>AG32+(($AE32-1)*Workings_risks!$E$18)/(2050-2023)</f>
        <v>1.0030226671107386E-2</v>
      </c>
      <c r="AI32" s="170">
        <f>AH32+(($AE32-1)*Workings_risks!$E$18)/(2050-2023)</f>
        <v>1.0199724714236118E-2</v>
      </c>
      <c r="AJ32" s="170">
        <f>AI32+(($AE32-1)*Workings_risks!$E$18)/(2050-2023)</f>
        <v>1.0369222757364851E-2</v>
      </c>
      <c r="AK32" s="170">
        <f>AJ32+(($AE32-1)*Workings_risks!$E$18)/(2050-2023)</f>
        <v>1.0538720800493583E-2</v>
      </c>
      <c r="AL32" s="170">
        <f>AK32+(($AE32-1)*Workings_risks!$E$18)/(2050-2023)</f>
        <v>1.0708218843622315E-2</v>
      </c>
      <c r="AM32" s="170">
        <f>AL32+(($AE32-1)*Workings_risks!$E$18)/(2050-2023)</f>
        <v>1.0877716886751047E-2</v>
      </c>
      <c r="AN32" s="170">
        <f>AM32+(($AE32-1)*Workings_risks!$E$18)/(2050-2023)</f>
        <v>1.1047214929879779E-2</v>
      </c>
      <c r="AO32" s="170">
        <f>AN32+(($AE32-1)*Workings_risks!$E$18)/(2050-2023)</f>
        <v>1.1216712973008511E-2</v>
      </c>
      <c r="AP32" s="170">
        <f>AO32+(($AE32-1)*Workings_risks!$E$18)/(2050-2023)</f>
        <v>1.1386211016137243E-2</v>
      </c>
      <c r="AQ32" s="170">
        <f>AP32+(($AE32-1)*Workings_risks!$E$18)/(2050-2023)</f>
        <v>1.1555709059265975E-2</v>
      </c>
      <c r="AR32" s="170">
        <f>AQ32+(($AE32-1)*Workings_risks!$E$18)/(2050-2023)</f>
        <v>1.1725207102394707E-2</v>
      </c>
      <c r="AS32" s="170">
        <f>AR32+(($AE32-1)*Workings_risks!$E$18)/(2050-2023)</f>
        <v>1.1894705145523439E-2</v>
      </c>
      <c r="AT32" s="170">
        <f>AS32+(($AE32-1)*Workings_risks!$E$18)/(2050-2023)</f>
        <v>1.2064203188652171E-2</v>
      </c>
      <c r="AU32" s="170">
        <f>AT32+(($AE32-1)*Workings_risks!$E$18)/(2050-2023)</f>
        <v>1.2233701231780903E-2</v>
      </c>
      <c r="AV32" s="170">
        <f>AU32+(($AE32-1)*Workings_risks!$E$18)/(2050-2023)</f>
        <v>1.2403199274909635E-2</v>
      </c>
      <c r="AW32" s="170">
        <f>AV32+(($AE32-1)*Workings_risks!$E$18)/(2050-2023)</f>
        <v>1.2572697318038367E-2</v>
      </c>
      <c r="AX32" s="170">
        <f>AW32+(($AE32-1)*Workings_risks!$E$18)/(2050-2023)</f>
        <v>1.2742195361167099E-2</v>
      </c>
      <c r="AY32" s="170">
        <f>AX32+(($AE32-1)*Workings_risks!$E$18)/(2050-2023)</f>
        <v>1.2911693404295831E-2</v>
      </c>
      <c r="BA32" s="186">
        <f>AF32*Workings_risks!$E$24*Workings_risks!$E$26*Workings_risks!$E$27*Assumptions!$G$90</f>
        <v>3.9247455392678603E-4</v>
      </c>
      <c r="BB32" s="186">
        <f>AG32*Workings_risks!$E$24*Workings_risks!$E$26*Workings_risks!$E$27*Assumptions!$G$90</f>
        <v>3.9933886989636035E-4</v>
      </c>
      <c r="BC32" s="186">
        <f>AH32*Workings_risks!$E$24*Workings_risks!$E$26*Workings_risks!$E$27*Assumptions!$G$90</f>
        <v>4.0620318586593457E-4</v>
      </c>
      <c r="BD32" s="186">
        <f>AI32*Workings_risks!$E$24*Workings_risks!$E$26*Workings_risks!$E$27*Assumptions!$G$90</f>
        <v>4.1306750183550895E-4</v>
      </c>
      <c r="BE32" s="186">
        <f>AJ32*Workings_risks!$E$24*Workings_risks!$E$26*Workings_risks!$E$27*Assumptions!$G$90</f>
        <v>4.1993181780508322E-4</v>
      </c>
      <c r="BF32" s="186">
        <f>AK32*Workings_risks!$E$24*Workings_risks!$E$26*Workings_risks!$E$27*Assumptions!$G$90</f>
        <v>4.267961337746576E-4</v>
      </c>
      <c r="BG32" s="186">
        <f>AL32*Workings_risks!$E$24*Workings_risks!$E$26*Workings_risks!$E$27*Assumptions!$G$90</f>
        <v>4.3366044974423187E-4</v>
      </c>
      <c r="BH32" s="186">
        <f>AM32*Workings_risks!$E$24*Workings_risks!$E$26*Workings_risks!$E$27*Assumptions!$G$90</f>
        <v>4.4052476571380619E-4</v>
      </c>
      <c r="BI32" s="186">
        <f>AN32*Workings_risks!$E$24*Workings_risks!$E$26*Workings_risks!$E$27*Assumptions!$G$90</f>
        <v>4.4738908168338046E-4</v>
      </c>
      <c r="BJ32" s="186">
        <f>AO32*Workings_risks!$E$24*Workings_risks!$E$26*Workings_risks!$E$27*Assumptions!$G$90</f>
        <v>4.5425339765295473E-4</v>
      </c>
      <c r="BK32" s="186">
        <f>AP32*Workings_risks!$E$24*Workings_risks!$E$26*Workings_risks!$E$27*Assumptions!$G$90</f>
        <v>4.6111771362252911E-4</v>
      </c>
      <c r="BL32" s="186">
        <f>AQ32*Workings_risks!$E$24*Workings_risks!$E$26*Workings_risks!$E$27*Assumptions!$G$90</f>
        <v>4.6798202959210343E-4</v>
      </c>
      <c r="BM32" s="186">
        <f>AR32*Workings_risks!$E$24*Workings_risks!$E$26*Workings_risks!$E$27*Assumptions!$G$90</f>
        <v>4.748463455616777E-4</v>
      </c>
      <c r="BN32" s="186">
        <f>AS32*Workings_risks!$E$24*Workings_risks!$E$26*Workings_risks!$E$27*Assumptions!$G$90</f>
        <v>4.8171066153125208E-4</v>
      </c>
      <c r="BO32" s="186">
        <f>AT32*Workings_risks!$E$24*Workings_risks!$E$26*Workings_risks!$E$27*Assumptions!$G$90</f>
        <v>4.8857497750082624E-4</v>
      </c>
      <c r="BP32" s="186">
        <f>AU32*Workings_risks!$E$24*Workings_risks!$E$26*Workings_risks!$E$27*Assumptions!$G$90</f>
        <v>4.9543929347040062E-4</v>
      </c>
      <c r="BQ32" s="186">
        <f>AV32*Workings_risks!$E$24*Workings_risks!$E$26*Workings_risks!$E$27*Assumptions!$G$90</f>
        <v>5.0230360943997489E-4</v>
      </c>
      <c r="BR32" s="186">
        <f>AW32*Workings_risks!$E$24*Workings_risks!$E$26*Workings_risks!$E$27*Assumptions!$G$90</f>
        <v>5.0916792540954916E-4</v>
      </c>
      <c r="BS32" s="186">
        <f>AX32*Workings_risks!$E$24*Workings_risks!$E$26*Workings_risks!$E$27*Assumptions!$G$90</f>
        <v>5.1603224137912354E-4</v>
      </c>
      <c r="BT32" s="186">
        <f>AY32*Workings_risks!$E$24*Workings_risks!$E$26*Workings_risks!$E$27*Assumptions!$G$90</f>
        <v>5.2289655734869781E-4</v>
      </c>
    </row>
    <row r="33" spans="2:72" x14ac:dyDescent="0.25">
      <c r="B33" s="42">
        <v>10162366</v>
      </c>
      <c r="C33" s="42" t="s">
        <v>645</v>
      </c>
      <c r="D33" s="42" t="s">
        <v>262</v>
      </c>
      <c r="E33" s="42">
        <v>15908649</v>
      </c>
      <c r="F33" s="42">
        <v>16308424</v>
      </c>
      <c r="G33" s="42">
        <v>0.7616867049742102</v>
      </c>
      <c r="H33" s="42">
        <v>142.78968560808499</v>
      </c>
      <c r="I33" s="42">
        <v>-36.911590963064398</v>
      </c>
      <c r="J33" s="42">
        <v>111</v>
      </c>
      <c r="K33" s="42">
        <v>97.8</v>
      </c>
      <c r="L33" s="32">
        <v>6.3E-2</v>
      </c>
      <c r="M33" s="32">
        <v>8.7999999999999995E-2</v>
      </c>
      <c r="N33" s="181"/>
      <c r="O33" s="182">
        <f t="shared" si="1"/>
        <v>117.99299999999999</v>
      </c>
      <c r="P33" s="182">
        <f t="shared" si="2"/>
        <v>103.9614</v>
      </c>
      <c r="Q33" s="191">
        <f t="shared" si="3"/>
        <v>0.01</v>
      </c>
      <c r="R33" s="191">
        <f t="shared" si="4"/>
        <v>0.02</v>
      </c>
      <c r="S33" s="184">
        <f t="shared" si="5"/>
        <v>-1403.1599999999996</v>
      </c>
      <c r="T33" s="184">
        <f t="shared" si="6"/>
        <v>132.02459999999999</v>
      </c>
      <c r="U33" s="185">
        <f t="shared" si="7"/>
        <v>1.4983750962114083E-2</v>
      </c>
      <c r="V33" s="181"/>
      <c r="W33" s="182">
        <f t="shared" si="8"/>
        <v>119.10299999999999</v>
      </c>
      <c r="X33" s="182">
        <f t="shared" si="9"/>
        <v>106.4064</v>
      </c>
      <c r="Y33" s="183">
        <f t="shared" si="10"/>
        <v>0.01</v>
      </c>
      <c r="Z33" s="183">
        <f t="shared" si="11"/>
        <v>0.02</v>
      </c>
      <c r="AA33" s="184">
        <f t="shared" si="12"/>
        <v>-1269.6599999999992</v>
      </c>
      <c r="AB33" s="184">
        <f t="shared" si="13"/>
        <v>131.7996</v>
      </c>
      <c r="AC33" s="185">
        <f t="shared" si="14"/>
        <v>1.6382023533859466E-2</v>
      </c>
      <c r="AD33" s="181"/>
      <c r="AE33" s="178">
        <f t="shared" si="15"/>
        <v>1.4983750962114084</v>
      </c>
      <c r="AF33" s="170">
        <f>Workings_risks!$E$18+Workings_risks!$E$27*(($AE33-1)*Workings_risks!$E$18)/(2050-2023)</f>
        <v>9.6912305848499223E-3</v>
      </c>
      <c r="AG33" s="170">
        <f>AF33+(($AE33-1)*Workings_risks!$E$18)/(2050-2023)</f>
        <v>9.8607286279786543E-3</v>
      </c>
      <c r="AH33" s="170">
        <f>AG33+(($AE33-1)*Workings_risks!$E$18)/(2050-2023)</f>
        <v>1.0030226671107386E-2</v>
      </c>
      <c r="AI33" s="170">
        <f>AH33+(($AE33-1)*Workings_risks!$E$18)/(2050-2023)</f>
        <v>1.0199724714236118E-2</v>
      </c>
      <c r="AJ33" s="170">
        <f>AI33+(($AE33-1)*Workings_risks!$E$18)/(2050-2023)</f>
        <v>1.0369222757364851E-2</v>
      </c>
      <c r="AK33" s="170">
        <f>AJ33+(($AE33-1)*Workings_risks!$E$18)/(2050-2023)</f>
        <v>1.0538720800493583E-2</v>
      </c>
      <c r="AL33" s="170">
        <f>AK33+(($AE33-1)*Workings_risks!$E$18)/(2050-2023)</f>
        <v>1.0708218843622315E-2</v>
      </c>
      <c r="AM33" s="170">
        <f>AL33+(($AE33-1)*Workings_risks!$E$18)/(2050-2023)</f>
        <v>1.0877716886751047E-2</v>
      </c>
      <c r="AN33" s="170">
        <f>AM33+(($AE33-1)*Workings_risks!$E$18)/(2050-2023)</f>
        <v>1.1047214929879779E-2</v>
      </c>
      <c r="AO33" s="170">
        <f>AN33+(($AE33-1)*Workings_risks!$E$18)/(2050-2023)</f>
        <v>1.1216712973008511E-2</v>
      </c>
      <c r="AP33" s="170">
        <f>AO33+(($AE33-1)*Workings_risks!$E$18)/(2050-2023)</f>
        <v>1.1386211016137243E-2</v>
      </c>
      <c r="AQ33" s="170">
        <f>AP33+(($AE33-1)*Workings_risks!$E$18)/(2050-2023)</f>
        <v>1.1555709059265975E-2</v>
      </c>
      <c r="AR33" s="170">
        <f>AQ33+(($AE33-1)*Workings_risks!$E$18)/(2050-2023)</f>
        <v>1.1725207102394707E-2</v>
      </c>
      <c r="AS33" s="170">
        <f>AR33+(($AE33-1)*Workings_risks!$E$18)/(2050-2023)</f>
        <v>1.1894705145523439E-2</v>
      </c>
      <c r="AT33" s="170">
        <f>AS33+(($AE33-1)*Workings_risks!$E$18)/(2050-2023)</f>
        <v>1.2064203188652171E-2</v>
      </c>
      <c r="AU33" s="170">
        <f>AT33+(($AE33-1)*Workings_risks!$E$18)/(2050-2023)</f>
        <v>1.2233701231780903E-2</v>
      </c>
      <c r="AV33" s="170">
        <f>AU33+(($AE33-1)*Workings_risks!$E$18)/(2050-2023)</f>
        <v>1.2403199274909635E-2</v>
      </c>
      <c r="AW33" s="170">
        <f>AV33+(($AE33-1)*Workings_risks!$E$18)/(2050-2023)</f>
        <v>1.2572697318038367E-2</v>
      </c>
      <c r="AX33" s="170">
        <f>AW33+(($AE33-1)*Workings_risks!$E$18)/(2050-2023)</f>
        <v>1.2742195361167099E-2</v>
      </c>
      <c r="AY33" s="170">
        <f>AX33+(($AE33-1)*Workings_risks!$E$18)/(2050-2023)</f>
        <v>1.2911693404295831E-2</v>
      </c>
      <c r="BA33" s="186">
        <f>AF33*Workings_risks!$E$24*Workings_risks!$E$26*Workings_risks!$E$27*Assumptions!$G$90</f>
        <v>3.9247455392678603E-4</v>
      </c>
      <c r="BB33" s="186">
        <f>AG33*Workings_risks!$E$24*Workings_risks!$E$26*Workings_risks!$E$27*Assumptions!$G$90</f>
        <v>3.9933886989636035E-4</v>
      </c>
      <c r="BC33" s="186">
        <f>AH33*Workings_risks!$E$24*Workings_risks!$E$26*Workings_risks!$E$27*Assumptions!$G$90</f>
        <v>4.0620318586593457E-4</v>
      </c>
      <c r="BD33" s="186">
        <f>AI33*Workings_risks!$E$24*Workings_risks!$E$26*Workings_risks!$E$27*Assumptions!$G$90</f>
        <v>4.1306750183550895E-4</v>
      </c>
      <c r="BE33" s="186">
        <f>AJ33*Workings_risks!$E$24*Workings_risks!$E$26*Workings_risks!$E$27*Assumptions!$G$90</f>
        <v>4.1993181780508322E-4</v>
      </c>
      <c r="BF33" s="186">
        <f>AK33*Workings_risks!$E$24*Workings_risks!$E$26*Workings_risks!$E$27*Assumptions!$G$90</f>
        <v>4.267961337746576E-4</v>
      </c>
      <c r="BG33" s="186">
        <f>AL33*Workings_risks!$E$24*Workings_risks!$E$26*Workings_risks!$E$27*Assumptions!$G$90</f>
        <v>4.3366044974423187E-4</v>
      </c>
      <c r="BH33" s="186">
        <f>AM33*Workings_risks!$E$24*Workings_risks!$E$26*Workings_risks!$E$27*Assumptions!$G$90</f>
        <v>4.4052476571380619E-4</v>
      </c>
      <c r="BI33" s="186">
        <f>AN33*Workings_risks!$E$24*Workings_risks!$E$26*Workings_risks!$E$27*Assumptions!$G$90</f>
        <v>4.4738908168338046E-4</v>
      </c>
      <c r="BJ33" s="186">
        <f>AO33*Workings_risks!$E$24*Workings_risks!$E$26*Workings_risks!$E$27*Assumptions!$G$90</f>
        <v>4.5425339765295473E-4</v>
      </c>
      <c r="BK33" s="186">
        <f>AP33*Workings_risks!$E$24*Workings_risks!$E$26*Workings_risks!$E$27*Assumptions!$G$90</f>
        <v>4.6111771362252911E-4</v>
      </c>
      <c r="BL33" s="186">
        <f>AQ33*Workings_risks!$E$24*Workings_risks!$E$26*Workings_risks!$E$27*Assumptions!$G$90</f>
        <v>4.6798202959210343E-4</v>
      </c>
      <c r="BM33" s="186">
        <f>AR33*Workings_risks!$E$24*Workings_risks!$E$26*Workings_risks!$E$27*Assumptions!$G$90</f>
        <v>4.748463455616777E-4</v>
      </c>
      <c r="BN33" s="186">
        <f>AS33*Workings_risks!$E$24*Workings_risks!$E$26*Workings_risks!$E$27*Assumptions!$G$90</f>
        <v>4.8171066153125208E-4</v>
      </c>
      <c r="BO33" s="186">
        <f>AT33*Workings_risks!$E$24*Workings_risks!$E$26*Workings_risks!$E$27*Assumptions!$G$90</f>
        <v>4.8857497750082624E-4</v>
      </c>
      <c r="BP33" s="186">
        <f>AU33*Workings_risks!$E$24*Workings_risks!$E$26*Workings_risks!$E$27*Assumptions!$G$90</f>
        <v>4.9543929347040062E-4</v>
      </c>
      <c r="BQ33" s="186">
        <f>AV33*Workings_risks!$E$24*Workings_risks!$E$26*Workings_risks!$E$27*Assumptions!$G$90</f>
        <v>5.0230360943997489E-4</v>
      </c>
      <c r="BR33" s="186">
        <f>AW33*Workings_risks!$E$24*Workings_risks!$E$26*Workings_risks!$E$27*Assumptions!$G$90</f>
        <v>5.0916792540954916E-4</v>
      </c>
      <c r="BS33" s="186">
        <f>AX33*Workings_risks!$E$24*Workings_risks!$E$26*Workings_risks!$E$27*Assumptions!$G$90</f>
        <v>5.1603224137912354E-4</v>
      </c>
      <c r="BT33" s="186">
        <f>AY33*Workings_risks!$E$24*Workings_risks!$E$26*Workings_risks!$E$27*Assumptions!$G$90</f>
        <v>5.2289655734869781E-4</v>
      </c>
    </row>
    <row r="34" spans="2:72" x14ac:dyDescent="0.25">
      <c r="B34" s="42">
        <v>10162370</v>
      </c>
      <c r="C34" s="42" t="s">
        <v>645</v>
      </c>
      <c r="D34" s="42" t="s">
        <v>262</v>
      </c>
      <c r="E34" s="42">
        <v>16308424</v>
      </c>
      <c r="F34" s="42">
        <v>15908654</v>
      </c>
      <c r="G34" s="42">
        <v>0.71799552035009029</v>
      </c>
      <c r="H34" s="42">
        <v>142.78642880905599</v>
      </c>
      <c r="I34" s="42">
        <v>-36.911780931296697</v>
      </c>
      <c r="J34" s="42">
        <v>111</v>
      </c>
      <c r="K34" s="42">
        <v>97.8</v>
      </c>
      <c r="L34" s="32">
        <v>6.3E-2</v>
      </c>
      <c r="M34" s="32">
        <v>8.7999999999999995E-2</v>
      </c>
      <c r="N34" s="181"/>
      <c r="O34" s="182">
        <f t="shared" si="1"/>
        <v>117.99299999999999</v>
      </c>
      <c r="P34" s="182">
        <f t="shared" si="2"/>
        <v>103.9614</v>
      </c>
      <c r="Q34" s="191">
        <f t="shared" si="3"/>
        <v>0.01</v>
      </c>
      <c r="R34" s="191">
        <f t="shared" si="4"/>
        <v>0.02</v>
      </c>
      <c r="S34" s="184">
        <f t="shared" si="5"/>
        <v>-1403.1599999999996</v>
      </c>
      <c r="T34" s="184">
        <f t="shared" si="6"/>
        <v>132.02459999999999</v>
      </c>
      <c r="U34" s="185">
        <f t="shared" si="7"/>
        <v>1.4983750962114083E-2</v>
      </c>
      <c r="V34" s="181"/>
      <c r="W34" s="182">
        <f t="shared" si="8"/>
        <v>119.10299999999999</v>
      </c>
      <c r="X34" s="182">
        <f t="shared" si="9"/>
        <v>106.4064</v>
      </c>
      <c r="Y34" s="183">
        <f t="shared" si="10"/>
        <v>0.01</v>
      </c>
      <c r="Z34" s="183">
        <f t="shared" si="11"/>
        <v>0.02</v>
      </c>
      <c r="AA34" s="184">
        <f t="shared" si="12"/>
        <v>-1269.6599999999992</v>
      </c>
      <c r="AB34" s="184">
        <f t="shared" si="13"/>
        <v>131.7996</v>
      </c>
      <c r="AC34" s="185">
        <f t="shared" si="14"/>
        <v>1.6382023533859466E-2</v>
      </c>
      <c r="AD34" s="181"/>
      <c r="AE34" s="178">
        <f t="shared" si="15"/>
        <v>1.4983750962114084</v>
      </c>
      <c r="AF34" s="170">
        <f>Workings_risks!$E$18+Workings_risks!$E$27*(($AE34-1)*Workings_risks!$E$18)/(2050-2023)</f>
        <v>9.6912305848499223E-3</v>
      </c>
      <c r="AG34" s="170">
        <f>AF34+(($AE34-1)*Workings_risks!$E$18)/(2050-2023)</f>
        <v>9.8607286279786543E-3</v>
      </c>
      <c r="AH34" s="170">
        <f>AG34+(($AE34-1)*Workings_risks!$E$18)/(2050-2023)</f>
        <v>1.0030226671107386E-2</v>
      </c>
      <c r="AI34" s="170">
        <f>AH34+(($AE34-1)*Workings_risks!$E$18)/(2050-2023)</f>
        <v>1.0199724714236118E-2</v>
      </c>
      <c r="AJ34" s="170">
        <f>AI34+(($AE34-1)*Workings_risks!$E$18)/(2050-2023)</f>
        <v>1.0369222757364851E-2</v>
      </c>
      <c r="AK34" s="170">
        <f>AJ34+(($AE34-1)*Workings_risks!$E$18)/(2050-2023)</f>
        <v>1.0538720800493583E-2</v>
      </c>
      <c r="AL34" s="170">
        <f>AK34+(($AE34-1)*Workings_risks!$E$18)/(2050-2023)</f>
        <v>1.0708218843622315E-2</v>
      </c>
      <c r="AM34" s="170">
        <f>AL34+(($AE34-1)*Workings_risks!$E$18)/(2050-2023)</f>
        <v>1.0877716886751047E-2</v>
      </c>
      <c r="AN34" s="170">
        <f>AM34+(($AE34-1)*Workings_risks!$E$18)/(2050-2023)</f>
        <v>1.1047214929879779E-2</v>
      </c>
      <c r="AO34" s="170">
        <f>AN34+(($AE34-1)*Workings_risks!$E$18)/(2050-2023)</f>
        <v>1.1216712973008511E-2</v>
      </c>
      <c r="AP34" s="170">
        <f>AO34+(($AE34-1)*Workings_risks!$E$18)/(2050-2023)</f>
        <v>1.1386211016137243E-2</v>
      </c>
      <c r="AQ34" s="170">
        <f>AP34+(($AE34-1)*Workings_risks!$E$18)/(2050-2023)</f>
        <v>1.1555709059265975E-2</v>
      </c>
      <c r="AR34" s="170">
        <f>AQ34+(($AE34-1)*Workings_risks!$E$18)/(2050-2023)</f>
        <v>1.1725207102394707E-2</v>
      </c>
      <c r="AS34" s="170">
        <f>AR34+(($AE34-1)*Workings_risks!$E$18)/(2050-2023)</f>
        <v>1.1894705145523439E-2</v>
      </c>
      <c r="AT34" s="170">
        <f>AS34+(($AE34-1)*Workings_risks!$E$18)/(2050-2023)</f>
        <v>1.2064203188652171E-2</v>
      </c>
      <c r="AU34" s="170">
        <f>AT34+(($AE34-1)*Workings_risks!$E$18)/(2050-2023)</f>
        <v>1.2233701231780903E-2</v>
      </c>
      <c r="AV34" s="170">
        <f>AU34+(($AE34-1)*Workings_risks!$E$18)/(2050-2023)</f>
        <v>1.2403199274909635E-2</v>
      </c>
      <c r="AW34" s="170">
        <f>AV34+(($AE34-1)*Workings_risks!$E$18)/(2050-2023)</f>
        <v>1.2572697318038367E-2</v>
      </c>
      <c r="AX34" s="170">
        <f>AW34+(($AE34-1)*Workings_risks!$E$18)/(2050-2023)</f>
        <v>1.2742195361167099E-2</v>
      </c>
      <c r="AY34" s="170">
        <f>AX34+(($AE34-1)*Workings_risks!$E$18)/(2050-2023)</f>
        <v>1.2911693404295831E-2</v>
      </c>
      <c r="BA34" s="186">
        <f>AF34*Workings_risks!$E$24*Workings_risks!$E$26*Workings_risks!$E$27*Assumptions!$G$90</f>
        <v>3.9247455392678603E-4</v>
      </c>
      <c r="BB34" s="186">
        <f>AG34*Workings_risks!$E$24*Workings_risks!$E$26*Workings_risks!$E$27*Assumptions!$G$90</f>
        <v>3.9933886989636035E-4</v>
      </c>
      <c r="BC34" s="186">
        <f>AH34*Workings_risks!$E$24*Workings_risks!$E$26*Workings_risks!$E$27*Assumptions!$G$90</f>
        <v>4.0620318586593457E-4</v>
      </c>
      <c r="BD34" s="186">
        <f>AI34*Workings_risks!$E$24*Workings_risks!$E$26*Workings_risks!$E$27*Assumptions!$G$90</f>
        <v>4.1306750183550895E-4</v>
      </c>
      <c r="BE34" s="186">
        <f>AJ34*Workings_risks!$E$24*Workings_risks!$E$26*Workings_risks!$E$27*Assumptions!$G$90</f>
        <v>4.1993181780508322E-4</v>
      </c>
      <c r="BF34" s="186">
        <f>AK34*Workings_risks!$E$24*Workings_risks!$E$26*Workings_risks!$E$27*Assumptions!$G$90</f>
        <v>4.267961337746576E-4</v>
      </c>
      <c r="BG34" s="186">
        <f>AL34*Workings_risks!$E$24*Workings_risks!$E$26*Workings_risks!$E$27*Assumptions!$G$90</f>
        <v>4.3366044974423187E-4</v>
      </c>
      <c r="BH34" s="186">
        <f>AM34*Workings_risks!$E$24*Workings_risks!$E$26*Workings_risks!$E$27*Assumptions!$G$90</f>
        <v>4.4052476571380619E-4</v>
      </c>
      <c r="BI34" s="186">
        <f>AN34*Workings_risks!$E$24*Workings_risks!$E$26*Workings_risks!$E$27*Assumptions!$G$90</f>
        <v>4.4738908168338046E-4</v>
      </c>
      <c r="BJ34" s="186">
        <f>AO34*Workings_risks!$E$24*Workings_risks!$E$26*Workings_risks!$E$27*Assumptions!$G$90</f>
        <v>4.5425339765295473E-4</v>
      </c>
      <c r="BK34" s="186">
        <f>AP34*Workings_risks!$E$24*Workings_risks!$E$26*Workings_risks!$E$27*Assumptions!$G$90</f>
        <v>4.6111771362252911E-4</v>
      </c>
      <c r="BL34" s="186">
        <f>AQ34*Workings_risks!$E$24*Workings_risks!$E$26*Workings_risks!$E$27*Assumptions!$G$90</f>
        <v>4.6798202959210343E-4</v>
      </c>
      <c r="BM34" s="186">
        <f>AR34*Workings_risks!$E$24*Workings_risks!$E$26*Workings_risks!$E$27*Assumptions!$G$90</f>
        <v>4.748463455616777E-4</v>
      </c>
      <c r="BN34" s="186">
        <f>AS34*Workings_risks!$E$24*Workings_risks!$E$26*Workings_risks!$E$27*Assumptions!$G$90</f>
        <v>4.8171066153125208E-4</v>
      </c>
      <c r="BO34" s="186">
        <f>AT34*Workings_risks!$E$24*Workings_risks!$E$26*Workings_risks!$E$27*Assumptions!$G$90</f>
        <v>4.8857497750082624E-4</v>
      </c>
      <c r="BP34" s="186">
        <f>AU34*Workings_risks!$E$24*Workings_risks!$E$26*Workings_risks!$E$27*Assumptions!$G$90</f>
        <v>4.9543929347040062E-4</v>
      </c>
      <c r="BQ34" s="186">
        <f>AV34*Workings_risks!$E$24*Workings_risks!$E$26*Workings_risks!$E$27*Assumptions!$G$90</f>
        <v>5.0230360943997489E-4</v>
      </c>
      <c r="BR34" s="186">
        <f>AW34*Workings_risks!$E$24*Workings_risks!$E$26*Workings_risks!$E$27*Assumptions!$G$90</f>
        <v>5.0916792540954916E-4</v>
      </c>
      <c r="BS34" s="186">
        <f>AX34*Workings_risks!$E$24*Workings_risks!$E$26*Workings_risks!$E$27*Assumptions!$G$90</f>
        <v>5.1603224137912354E-4</v>
      </c>
      <c r="BT34" s="186">
        <f>AY34*Workings_risks!$E$24*Workings_risks!$E$26*Workings_risks!$E$27*Assumptions!$G$90</f>
        <v>5.2289655734869781E-4</v>
      </c>
    </row>
    <row r="35" spans="2:72" x14ac:dyDescent="0.25">
      <c r="B35" s="42">
        <v>10162417</v>
      </c>
      <c r="C35" s="42" t="s">
        <v>646</v>
      </c>
      <c r="D35" s="42" t="s">
        <v>262</v>
      </c>
      <c r="E35" s="42">
        <v>17332888</v>
      </c>
      <c r="F35" s="42">
        <v>15908812</v>
      </c>
      <c r="G35" s="42">
        <v>0.22210592120844996</v>
      </c>
      <c r="H35" s="42">
        <v>142.99115974638201</v>
      </c>
      <c r="I35" s="42">
        <v>-37.007481481734402</v>
      </c>
      <c r="J35" s="42">
        <v>110</v>
      </c>
      <c r="K35" s="42">
        <v>97.2</v>
      </c>
      <c r="L35" s="32">
        <v>6.3E-2</v>
      </c>
      <c r="M35" s="32">
        <v>8.7999999999999995E-2</v>
      </c>
      <c r="N35" s="181"/>
      <c r="O35" s="182">
        <f t="shared" si="1"/>
        <v>116.92999999999999</v>
      </c>
      <c r="P35" s="182">
        <f t="shared" si="2"/>
        <v>103.3236</v>
      </c>
      <c r="Q35" s="191">
        <f t="shared" si="3"/>
        <v>0.01</v>
      </c>
      <c r="R35" s="191">
        <f t="shared" si="4"/>
        <v>0.02</v>
      </c>
      <c r="S35" s="184">
        <f t="shared" si="5"/>
        <v>-1360.6399999999992</v>
      </c>
      <c r="T35" s="184">
        <f t="shared" si="6"/>
        <v>130.53639999999999</v>
      </c>
      <c r="U35" s="185">
        <f t="shared" si="7"/>
        <v>1.5093191439322671E-2</v>
      </c>
      <c r="V35" s="181"/>
      <c r="W35" s="182">
        <f t="shared" si="8"/>
        <v>118.03</v>
      </c>
      <c r="X35" s="182">
        <f t="shared" si="9"/>
        <v>105.75360000000001</v>
      </c>
      <c r="Y35" s="183">
        <f t="shared" si="10"/>
        <v>0.01</v>
      </c>
      <c r="Z35" s="183">
        <f t="shared" si="11"/>
        <v>0.02</v>
      </c>
      <c r="AA35" s="184">
        <f t="shared" si="12"/>
        <v>-1227.6399999999994</v>
      </c>
      <c r="AB35" s="184">
        <f t="shared" si="13"/>
        <v>130.3064</v>
      </c>
      <c r="AC35" s="185">
        <f t="shared" si="14"/>
        <v>1.654100550650028E-2</v>
      </c>
      <c r="AD35" s="181"/>
      <c r="AE35" s="178">
        <f t="shared" si="15"/>
        <v>1.5093191439322671</v>
      </c>
      <c r="AF35" s="170">
        <f>Workings_risks!$E$18+Workings_risks!$E$27*(($AE35-1)*Workings_risks!$E$18)/(2050-2023)</f>
        <v>9.7023968410695511E-3</v>
      </c>
      <c r="AG35" s="170">
        <f>AF35+(($AE35-1)*Workings_risks!$E$18)/(2050-2023)</f>
        <v>9.8756169696048255E-3</v>
      </c>
      <c r="AH35" s="170">
        <f>AG35+(($AE35-1)*Workings_risks!$E$18)/(2050-2023)</f>
        <v>1.00488370981401E-2</v>
      </c>
      <c r="AI35" s="170">
        <f>AH35+(($AE35-1)*Workings_risks!$E$18)/(2050-2023)</f>
        <v>1.0222057226675374E-2</v>
      </c>
      <c r="AJ35" s="170">
        <f>AI35+(($AE35-1)*Workings_risks!$E$18)/(2050-2023)</f>
        <v>1.0395277355210649E-2</v>
      </c>
      <c r="AK35" s="170">
        <f>AJ35+(($AE35-1)*Workings_risks!$E$18)/(2050-2023)</f>
        <v>1.0568497483745923E-2</v>
      </c>
      <c r="AL35" s="170">
        <f>AK35+(($AE35-1)*Workings_risks!$E$18)/(2050-2023)</f>
        <v>1.0741717612281198E-2</v>
      </c>
      <c r="AM35" s="170">
        <f>AL35+(($AE35-1)*Workings_risks!$E$18)/(2050-2023)</f>
        <v>1.0914937740816472E-2</v>
      </c>
      <c r="AN35" s="170">
        <f>AM35+(($AE35-1)*Workings_risks!$E$18)/(2050-2023)</f>
        <v>1.1088157869351746E-2</v>
      </c>
      <c r="AO35" s="170">
        <f>AN35+(($AE35-1)*Workings_risks!$E$18)/(2050-2023)</f>
        <v>1.1261377997887021E-2</v>
      </c>
      <c r="AP35" s="170">
        <f>AO35+(($AE35-1)*Workings_risks!$E$18)/(2050-2023)</f>
        <v>1.1434598126422295E-2</v>
      </c>
      <c r="AQ35" s="170">
        <f>AP35+(($AE35-1)*Workings_risks!$E$18)/(2050-2023)</f>
        <v>1.160781825495757E-2</v>
      </c>
      <c r="AR35" s="170">
        <f>AQ35+(($AE35-1)*Workings_risks!$E$18)/(2050-2023)</f>
        <v>1.1781038383492844E-2</v>
      </c>
      <c r="AS35" s="170">
        <f>AR35+(($AE35-1)*Workings_risks!$E$18)/(2050-2023)</f>
        <v>1.1954258512028118E-2</v>
      </c>
      <c r="AT35" s="170">
        <f>AS35+(($AE35-1)*Workings_risks!$E$18)/(2050-2023)</f>
        <v>1.2127478640563393E-2</v>
      </c>
      <c r="AU35" s="170">
        <f>AT35+(($AE35-1)*Workings_risks!$E$18)/(2050-2023)</f>
        <v>1.2300698769098667E-2</v>
      </c>
      <c r="AV35" s="170">
        <f>AU35+(($AE35-1)*Workings_risks!$E$18)/(2050-2023)</f>
        <v>1.2473918897633942E-2</v>
      </c>
      <c r="AW35" s="170">
        <f>AV35+(($AE35-1)*Workings_risks!$E$18)/(2050-2023)</f>
        <v>1.2647139026169216E-2</v>
      </c>
      <c r="AX35" s="170">
        <f>AW35+(($AE35-1)*Workings_risks!$E$18)/(2050-2023)</f>
        <v>1.282035915470449E-2</v>
      </c>
      <c r="AY35" s="170">
        <f>AX35+(($AE35-1)*Workings_risks!$E$18)/(2050-2023)</f>
        <v>1.2993579283239765E-2</v>
      </c>
      <c r="BA35" s="186">
        <f>AF35*Workings_risks!$E$24*Workings_risks!$E$26*Workings_risks!$E$27*Assumptions!$G$90</f>
        <v>3.9292676393153835E-4</v>
      </c>
      <c r="BB35" s="186">
        <f>AG35*Workings_risks!$E$24*Workings_risks!$E$26*Workings_risks!$E$27*Assumptions!$G$90</f>
        <v>3.9994181656936352E-4</v>
      </c>
      <c r="BC35" s="186">
        <f>AH35*Workings_risks!$E$24*Workings_risks!$E$26*Workings_risks!$E$27*Assumptions!$G$90</f>
        <v>4.0695686920718847E-4</v>
      </c>
      <c r="BD35" s="186">
        <f>AI35*Workings_risks!$E$24*Workings_risks!$E$26*Workings_risks!$E$27*Assumptions!$G$90</f>
        <v>4.1397192184501358E-4</v>
      </c>
      <c r="BE35" s="186">
        <f>AJ35*Workings_risks!$E$24*Workings_risks!$E$26*Workings_risks!$E$27*Assumptions!$G$90</f>
        <v>4.2098697448283864E-4</v>
      </c>
      <c r="BF35" s="186">
        <f>AK35*Workings_risks!$E$24*Workings_risks!$E$26*Workings_risks!$E$27*Assumptions!$G$90</f>
        <v>4.2800202712066371E-4</v>
      </c>
      <c r="BG35" s="186">
        <f>AL35*Workings_risks!$E$24*Workings_risks!$E$26*Workings_risks!$E$27*Assumptions!$G$90</f>
        <v>4.3501707975848877E-4</v>
      </c>
      <c r="BH35" s="186">
        <f>AM35*Workings_risks!$E$24*Workings_risks!$E$26*Workings_risks!$E$27*Assumptions!$G$90</f>
        <v>4.4203213239631383E-4</v>
      </c>
      <c r="BI35" s="186">
        <f>AN35*Workings_risks!$E$24*Workings_risks!$E$26*Workings_risks!$E$27*Assumptions!$G$90</f>
        <v>4.4904718503413889E-4</v>
      </c>
      <c r="BJ35" s="186">
        <f>AO35*Workings_risks!$E$24*Workings_risks!$E$26*Workings_risks!$E$27*Assumptions!$G$90</f>
        <v>4.56062237671964E-4</v>
      </c>
      <c r="BK35" s="186">
        <f>AP35*Workings_risks!$E$24*Workings_risks!$E$26*Workings_risks!$E$27*Assumptions!$G$90</f>
        <v>4.6307729030978896E-4</v>
      </c>
      <c r="BL35" s="186">
        <f>AQ35*Workings_risks!$E$24*Workings_risks!$E$26*Workings_risks!$E$27*Assumptions!$G$90</f>
        <v>4.7009234294761413E-4</v>
      </c>
      <c r="BM35" s="186">
        <f>AR35*Workings_risks!$E$24*Workings_risks!$E$26*Workings_risks!$E$27*Assumptions!$G$90</f>
        <v>4.7710739558543913E-4</v>
      </c>
      <c r="BN35" s="186">
        <f>AS35*Workings_risks!$E$24*Workings_risks!$E$26*Workings_risks!$E$27*Assumptions!$G$90</f>
        <v>4.8412244822326419E-4</v>
      </c>
      <c r="BO35" s="186">
        <f>AT35*Workings_risks!$E$24*Workings_risks!$E$26*Workings_risks!$E$27*Assumptions!$G$90</f>
        <v>4.9113750086108915E-4</v>
      </c>
      <c r="BP35" s="186">
        <f>AU35*Workings_risks!$E$24*Workings_risks!$E$26*Workings_risks!$E$27*Assumptions!$G$90</f>
        <v>4.9815255349891431E-4</v>
      </c>
      <c r="BQ35" s="186">
        <f>AV35*Workings_risks!$E$24*Workings_risks!$E$26*Workings_risks!$E$27*Assumptions!$G$90</f>
        <v>5.0516760613673927E-4</v>
      </c>
      <c r="BR35" s="186">
        <f>AW35*Workings_risks!$E$24*Workings_risks!$E$26*Workings_risks!$E$27*Assumptions!$G$90</f>
        <v>5.1218265877456444E-4</v>
      </c>
      <c r="BS35" s="186">
        <f>AX35*Workings_risks!$E$24*Workings_risks!$E$26*Workings_risks!$E$27*Assumptions!$G$90</f>
        <v>5.191977114123895E-4</v>
      </c>
      <c r="BT35" s="186">
        <f>AY35*Workings_risks!$E$24*Workings_risks!$E$26*Workings_risks!$E$27*Assumptions!$G$90</f>
        <v>5.2621276405021456E-4</v>
      </c>
    </row>
    <row r="36" spans="2:72" x14ac:dyDescent="0.25">
      <c r="B36" s="42">
        <v>10162477</v>
      </c>
      <c r="C36" s="42" t="s">
        <v>646</v>
      </c>
      <c r="D36" s="42" t="s">
        <v>262</v>
      </c>
      <c r="E36" s="42">
        <v>17332953</v>
      </c>
      <c r="F36" s="42">
        <v>15909004</v>
      </c>
      <c r="G36" s="42">
        <v>0.21541230497542063</v>
      </c>
      <c r="H36" s="42">
        <v>142.97935586572899</v>
      </c>
      <c r="I36" s="42">
        <v>-37.014596337721201</v>
      </c>
      <c r="J36" s="42">
        <v>110</v>
      </c>
      <c r="K36" s="42">
        <v>97.2</v>
      </c>
      <c r="L36" s="32">
        <v>6.3E-2</v>
      </c>
      <c r="M36" s="32">
        <v>8.7999999999999995E-2</v>
      </c>
      <c r="N36" s="181"/>
      <c r="O36" s="182">
        <f t="shared" si="1"/>
        <v>116.92999999999999</v>
      </c>
      <c r="P36" s="182">
        <f t="shared" si="2"/>
        <v>103.3236</v>
      </c>
      <c r="Q36" s="191">
        <f t="shared" si="3"/>
        <v>0.01</v>
      </c>
      <c r="R36" s="191">
        <f t="shared" si="4"/>
        <v>0.02</v>
      </c>
      <c r="S36" s="184">
        <f t="shared" si="5"/>
        <v>-1360.6399999999992</v>
      </c>
      <c r="T36" s="184">
        <f t="shared" si="6"/>
        <v>130.53639999999999</v>
      </c>
      <c r="U36" s="185">
        <f t="shared" si="7"/>
        <v>1.5093191439322671E-2</v>
      </c>
      <c r="V36" s="181"/>
      <c r="W36" s="182">
        <f t="shared" si="8"/>
        <v>118.03</v>
      </c>
      <c r="X36" s="182">
        <f t="shared" si="9"/>
        <v>105.75360000000001</v>
      </c>
      <c r="Y36" s="183">
        <f t="shared" si="10"/>
        <v>0.01</v>
      </c>
      <c r="Z36" s="183">
        <f t="shared" si="11"/>
        <v>0.02</v>
      </c>
      <c r="AA36" s="184">
        <f t="shared" si="12"/>
        <v>-1227.6399999999994</v>
      </c>
      <c r="AB36" s="184">
        <f t="shared" si="13"/>
        <v>130.3064</v>
      </c>
      <c r="AC36" s="185">
        <f t="shared" si="14"/>
        <v>1.654100550650028E-2</v>
      </c>
      <c r="AD36" s="181"/>
      <c r="AE36" s="178">
        <f t="shared" si="15"/>
        <v>1.5093191439322671</v>
      </c>
      <c r="AF36" s="170">
        <f>Workings_risks!$E$18+Workings_risks!$E$27*(($AE36-1)*Workings_risks!$E$18)/(2050-2023)</f>
        <v>9.7023968410695511E-3</v>
      </c>
      <c r="AG36" s="170">
        <f>AF36+(($AE36-1)*Workings_risks!$E$18)/(2050-2023)</f>
        <v>9.8756169696048255E-3</v>
      </c>
      <c r="AH36" s="170">
        <f>AG36+(($AE36-1)*Workings_risks!$E$18)/(2050-2023)</f>
        <v>1.00488370981401E-2</v>
      </c>
      <c r="AI36" s="170">
        <f>AH36+(($AE36-1)*Workings_risks!$E$18)/(2050-2023)</f>
        <v>1.0222057226675374E-2</v>
      </c>
      <c r="AJ36" s="170">
        <f>AI36+(($AE36-1)*Workings_risks!$E$18)/(2050-2023)</f>
        <v>1.0395277355210649E-2</v>
      </c>
      <c r="AK36" s="170">
        <f>AJ36+(($AE36-1)*Workings_risks!$E$18)/(2050-2023)</f>
        <v>1.0568497483745923E-2</v>
      </c>
      <c r="AL36" s="170">
        <f>AK36+(($AE36-1)*Workings_risks!$E$18)/(2050-2023)</f>
        <v>1.0741717612281198E-2</v>
      </c>
      <c r="AM36" s="170">
        <f>AL36+(($AE36-1)*Workings_risks!$E$18)/(2050-2023)</f>
        <v>1.0914937740816472E-2</v>
      </c>
      <c r="AN36" s="170">
        <f>AM36+(($AE36-1)*Workings_risks!$E$18)/(2050-2023)</f>
        <v>1.1088157869351746E-2</v>
      </c>
      <c r="AO36" s="170">
        <f>AN36+(($AE36-1)*Workings_risks!$E$18)/(2050-2023)</f>
        <v>1.1261377997887021E-2</v>
      </c>
      <c r="AP36" s="170">
        <f>AO36+(($AE36-1)*Workings_risks!$E$18)/(2050-2023)</f>
        <v>1.1434598126422295E-2</v>
      </c>
      <c r="AQ36" s="170">
        <f>AP36+(($AE36-1)*Workings_risks!$E$18)/(2050-2023)</f>
        <v>1.160781825495757E-2</v>
      </c>
      <c r="AR36" s="170">
        <f>AQ36+(($AE36-1)*Workings_risks!$E$18)/(2050-2023)</f>
        <v>1.1781038383492844E-2</v>
      </c>
      <c r="AS36" s="170">
        <f>AR36+(($AE36-1)*Workings_risks!$E$18)/(2050-2023)</f>
        <v>1.1954258512028118E-2</v>
      </c>
      <c r="AT36" s="170">
        <f>AS36+(($AE36-1)*Workings_risks!$E$18)/(2050-2023)</f>
        <v>1.2127478640563393E-2</v>
      </c>
      <c r="AU36" s="170">
        <f>AT36+(($AE36-1)*Workings_risks!$E$18)/(2050-2023)</f>
        <v>1.2300698769098667E-2</v>
      </c>
      <c r="AV36" s="170">
        <f>AU36+(($AE36-1)*Workings_risks!$E$18)/(2050-2023)</f>
        <v>1.2473918897633942E-2</v>
      </c>
      <c r="AW36" s="170">
        <f>AV36+(($AE36-1)*Workings_risks!$E$18)/(2050-2023)</f>
        <v>1.2647139026169216E-2</v>
      </c>
      <c r="AX36" s="170">
        <f>AW36+(($AE36-1)*Workings_risks!$E$18)/(2050-2023)</f>
        <v>1.282035915470449E-2</v>
      </c>
      <c r="AY36" s="170">
        <f>AX36+(($AE36-1)*Workings_risks!$E$18)/(2050-2023)</f>
        <v>1.2993579283239765E-2</v>
      </c>
      <c r="BA36" s="186">
        <f>AF36*Workings_risks!$E$24*Workings_risks!$E$26*Workings_risks!$E$27*Assumptions!$G$90</f>
        <v>3.9292676393153835E-4</v>
      </c>
      <c r="BB36" s="186">
        <f>AG36*Workings_risks!$E$24*Workings_risks!$E$26*Workings_risks!$E$27*Assumptions!$G$90</f>
        <v>3.9994181656936352E-4</v>
      </c>
      <c r="BC36" s="186">
        <f>AH36*Workings_risks!$E$24*Workings_risks!$E$26*Workings_risks!$E$27*Assumptions!$G$90</f>
        <v>4.0695686920718847E-4</v>
      </c>
      <c r="BD36" s="186">
        <f>AI36*Workings_risks!$E$24*Workings_risks!$E$26*Workings_risks!$E$27*Assumptions!$G$90</f>
        <v>4.1397192184501358E-4</v>
      </c>
      <c r="BE36" s="186">
        <f>AJ36*Workings_risks!$E$24*Workings_risks!$E$26*Workings_risks!$E$27*Assumptions!$G$90</f>
        <v>4.2098697448283864E-4</v>
      </c>
      <c r="BF36" s="186">
        <f>AK36*Workings_risks!$E$24*Workings_risks!$E$26*Workings_risks!$E$27*Assumptions!$G$90</f>
        <v>4.2800202712066371E-4</v>
      </c>
      <c r="BG36" s="186">
        <f>AL36*Workings_risks!$E$24*Workings_risks!$E$26*Workings_risks!$E$27*Assumptions!$G$90</f>
        <v>4.3501707975848877E-4</v>
      </c>
      <c r="BH36" s="186">
        <f>AM36*Workings_risks!$E$24*Workings_risks!$E$26*Workings_risks!$E$27*Assumptions!$G$90</f>
        <v>4.4203213239631383E-4</v>
      </c>
      <c r="BI36" s="186">
        <f>AN36*Workings_risks!$E$24*Workings_risks!$E$26*Workings_risks!$E$27*Assumptions!$G$90</f>
        <v>4.4904718503413889E-4</v>
      </c>
      <c r="BJ36" s="186">
        <f>AO36*Workings_risks!$E$24*Workings_risks!$E$26*Workings_risks!$E$27*Assumptions!$G$90</f>
        <v>4.56062237671964E-4</v>
      </c>
      <c r="BK36" s="186">
        <f>AP36*Workings_risks!$E$24*Workings_risks!$E$26*Workings_risks!$E$27*Assumptions!$G$90</f>
        <v>4.6307729030978896E-4</v>
      </c>
      <c r="BL36" s="186">
        <f>AQ36*Workings_risks!$E$24*Workings_risks!$E$26*Workings_risks!$E$27*Assumptions!$G$90</f>
        <v>4.7009234294761413E-4</v>
      </c>
      <c r="BM36" s="186">
        <f>AR36*Workings_risks!$E$24*Workings_risks!$E$26*Workings_risks!$E$27*Assumptions!$G$90</f>
        <v>4.7710739558543913E-4</v>
      </c>
      <c r="BN36" s="186">
        <f>AS36*Workings_risks!$E$24*Workings_risks!$E$26*Workings_risks!$E$27*Assumptions!$G$90</f>
        <v>4.8412244822326419E-4</v>
      </c>
      <c r="BO36" s="186">
        <f>AT36*Workings_risks!$E$24*Workings_risks!$E$26*Workings_risks!$E$27*Assumptions!$G$90</f>
        <v>4.9113750086108915E-4</v>
      </c>
      <c r="BP36" s="186">
        <f>AU36*Workings_risks!$E$24*Workings_risks!$E$26*Workings_risks!$E$27*Assumptions!$G$90</f>
        <v>4.9815255349891431E-4</v>
      </c>
      <c r="BQ36" s="186">
        <f>AV36*Workings_risks!$E$24*Workings_risks!$E$26*Workings_risks!$E$27*Assumptions!$G$90</f>
        <v>5.0516760613673927E-4</v>
      </c>
      <c r="BR36" s="186">
        <f>AW36*Workings_risks!$E$24*Workings_risks!$E$26*Workings_risks!$E$27*Assumptions!$G$90</f>
        <v>5.1218265877456444E-4</v>
      </c>
      <c r="BS36" s="186">
        <f>AX36*Workings_risks!$E$24*Workings_risks!$E$26*Workings_risks!$E$27*Assumptions!$G$90</f>
        <v>5.191977114123895E-4</v>
      </c>
      <c r="BT36" s="186">
        <f>AY36*Workings_risks!$E$24*Workings_risks!$E$26*Workings_risks!$E$27*Assumptions!$G$90</f>
        <v>5.2621276405021456E-4</v>
      </c>
    </row>
    <row r="37" spans="2:72" x14ac:dyDescent="0.25">
      <c r="B37" s="42">
        <v>10165961</v>
      </c>
      <c r="C37" s="42" t="s">
        <v>495</v>
      </c>
      <c r="D37" s="42" t="s">
        <v>260</v>
      </c>
      <c r="E37" s="42">
        <v>16327487</v>
      </c>
      <c r="F37" s="42">
        <v>15926046</v>
      </c>
      <c r="G37" s="42">
        <v>1.0046042386220502</v>
      </c>
      <c r="H37" s="42">
        <v>142.11849701553601</v>
      </c>
      <c r="I37" s="42">
        <v>-36.755819570979497</v>
      </c>
      <c r="J37" s="42">
        <v>117</v>
      </c>
      <c r="K37" s="42">
        <v>99.8</v>
      </c>
      <c r="L37" s="32">
        <v>6.3E-2</v>
      </c>
      <c r="M37" s="32">
        <v>8.7999999999999995E-2</v>
      </c>
      <c r="N37" s="181"/>
      <c r="O37" s="182">
        <f t="shared" si="1"/>
        <v>124.371</v>
      </c>
      <c r="P37" s="182">
        <f t="shared" si="2"/>
        <v>106.08739999999999</v>
      </c>
      <c r="Q37" s="191">
        <f t="shared" si="3"/>
        <v>0.01</v>
      </c>
      <c r="R37" s="191">
        <f t="shared" si="4"/>
        <v>0.02</v>
      </c>
      <c r="S37" s="184">
        <f t="shared" si="5"/>
        <v>-1828.3600000000008</v>
      </c>
      <c r="T37" s="184">
        <f t="shared" si="6"/>
        <v>142.65460000000002</v>
      </c>
      <c r="U37" s="185">
        <f t="shared" si="7"/>
        <v>1.4031481765079091E-2</v>
      </c>
      <c r="V37" s="181"/>
      <c r="W37" s="182">
        <f t="shared" si="8"/>
        <v>125.541</v>
      </c>
      <c r="X37" s="182">
        <f t="shared" si="9"/>
        <v>108.58240000000001</v>
      </c>
      <c r="Y37" s="183">
        <f t="shared" si="10"/>
        <v>0.01</v>
      </c>
      <c r="Z37" s="183">
        <f t="shared" si="11"/>
        <v>0.02</v>
      </c>
      <c r="AA37" s="184">
        <f t="shared" si="12"/>
        <v>-1695.859999999999</v>
      </c>
      <c r="AB37" s="184">
        <f t="shared" si="13"/>
        <v>142.49959999999999</v>
      </c>
      <c r="AC37" s="185">
        <f t="shared" si="14"/>
        <v>1.5036382720271722E-2</v>
      </c>
      <c r="AD37" s="181"/>
      <c r="AE37" s="178">
        <f t="shared" si="15"/>
        <v>1.403148176507909</v>
      </c>
      <c r="AF37" s="170">
        <f>Workings_risks!$E$18+Workings_risks!$E$27*(($AE37-1)*Workings_risks!$E$18)/(2050-2023)</f>
        <v>9.5940701729496057E-3</v>
      </c>
      <c r="AG37" s="170">
        <f>AF37+(($AE37-1)*Workings_risks!$E$18)/(2050-2023)</f>
        <v>9.7311814121115656E-3</v>
      </c>
      <c r="AH37" s="170">
        <f>AG37+(($AE37-1)*Workings_risks!$E$18)/(2050-2023)</f>
        <v>9.8682926512735254E-3</v>
      </c>
      <c r="AI37" s="170">
        <f>AH37+(($AE37-1)*Workings_risks!$E$18)/(2050-2023)</f>
        <v>1.0005403890435485E-2</v>
      </c>
      <c r="AJ37" s="170">
        <f>AI37+(($AE37-1)*Workings_risks!$E$18)/(2050-2023)</f>
        <v>1.0142515129597445E-2</v>
      </c>
      <c r="AK37" s="170">
        <f>AJ37+(($AE37-1)*Workings_risks!$E$18)/(2050-2023)</f>
        <v>1.0279626368759405E-2</v>
      </c>
      <c r="AL37" s="170">
        <f>AK37+(($AE37-1)*Workings_risks!$E$18)/(2050-2023)</f>
        <v>1.0416737607921365E-2</v>
      </c>
      <c r="AM37" s="170">
        <f>AL37+(($AE37-1)*Workings_risks!$E$18)/(2050-2023)</f>
        <v>1.0553848847083325E-2</v>
      </c>
      <c r="AN37" s="170">
        <f>AM37+(($AE37-1)*Workings_risks!$E$18)/(2050-2023)</f>
        <v>1.0690960086245285E-2</v>
      </c>
      <c r="AO37" s="170">
        <f>AN37+(($AE37-1)*Workings_risks!$E$18)/(2050-2023)</f>
        <v>1.0828071325407244E-2</v>
      </c>
      <c r="AP37" s="170">
        <f>AO37+(($AE37-1)*Workings_risks!$E$18)/(2050-2023)</f>
        <v>1.0965182564569204E-2</v>
      </c>
      <c r="AQ37" s="170">
        <f>AP37+(($AE37-1)*Workings_risks!$E$18)/(2050-2023)</f>
        <v>1.1102293803731164E-2</v>
      </c>
      <c r="AR37" s="170">
        <f>AQ37+(($AE37-1)*Workings_risks!$E$18)/(2050-2023)</f>
        <v>1.1239405042893124E-2</v>
      </c>
      <c r="AS37" s="170">
        <f>AR37+(($AE37-1)*Workings_risks!$E$18)/(2050-2023)</f>
        <v>1.1376516282055084E-2</v>
      </c>
      <c r="AT37" s="170">
        <f>AS37+(($AE37-1)*Workings_risks!$E$18)/(2050-2023)</f>
        <v>1.1513627521217044E-2</v>
      </c>
      <c r="AU37" s="170">
        <f>AT37+(($AE37-1)*Workings_risks!$E$18)/(2050-2023)</f>
        <v>1.1650738760379004E-2</v>
      </c>
      <c r="AV37" s="170">
        <f>AU37+(($AE37-1)*Workings_risks!$E$18)/(2050-2023)</f>
        <v>1.1787849999540963E-2</v>
      </c>
      <c r="AW37" s="170">
        <f>AV37+(($AE37-1)*Workings_risks!$E$18)/(2050-2023)</f>
        <v>1.1924961238702923E-2</v>
      </c>
      <c r="AX37" s="170">
        <f>AW37+(($AE37-1)*Workings_risks!$E$18)/(2050-2023)</f>
        <v>1.2062072477864883E-2</v>
      </c>
      <c r="AY37" s="170">
        <f>AX37+(($AE37-1)*Workings_risks!$E$18)/(2050-2023)</f>
        <v>1.2199183717026843E-2</v>
      </c>
      <c r="BA37" s="186">
        <f>AF37*Workings_risks!$E$24*Workings_risks!$E$26*Workings_risks!$E$27*Assumptions!$G$90</f>
        <v>3.885397606117315E-4</v>
      </c>
      <c r="BB37" s="186">
        <f>AG37*Workings_risks!$E$24*Workings_risks!$E$26*Workings_risks!$E$27*Assumptions!$G$90</f>
        <v>3.9409247880962099E-4</v>
      </c>
      <c r="BC37" s="186">
        <f>AH37*Workings_risks!$E$24*Workings_risks!$E$26*Workings_risks!$E$27*Assumptions!$G$90</f>
        <v>3.9964519700751042E-4</v>
      </c>
      <c r="BD37" s="186">
        <f>AI37*Workings_risks!$E$24*Workings_risks!$E$26*Workings_risks!$E$27*Assumptions!$G$90</f>
        <v>4.051979152053999E-4</v>
      </c>
      <c r="BE37" s="186">
        <f>AJ37*Workings_risks!$E$24*Workings_risks!$E$26*Workings_risks!$E$27*Assumptions!$G$90</f>
        <v>4.1075063340328927E-4</v>
      </c>
      <c r="BF37" s="186">
        <f>AK37*Workings_risks!$E$24*Workings_risks!$E$26*Workings_risks!$E$27*Assumptions!$G$90</f>
        <v>4.1630335160117886E-4</v>
      </c>
      <c r="BG37" s="186">
        <f>AL37*Workings_risks!$E$24*Workings_risks!$E$26*Workings_risks!$E$27*Assumptions!$G$90</f>
        <v>4.2185606979906829E-4</v>
      </c>
      <c r="BH37" s="186">
        <f>AM37*Workings_risks!$E$24*Workings_risks!$E$26*Workings_risks!$E$27*Assumptions!$G$90</f>
        <v>4.2740878799695772E-4</v>
      </c>
      <c r="BI37" s="186">
        <f>AN37*Workings_risks!$E$24*Workings_risks!$E$26*Workings_risks!$E$27*Assumptions!$G$90</f>
        <v>4.3296150619484721E-4</v>
      </c>
      <c r="BJ37" s="186">
        <f>AO37*Workings_risks!$E$24*Workings_risks!$E$26*Workings_risks!$E$27*Assumptions!$G$90</f>
        <v>4.3851422439273663E-4</v>
      </c>
      <c r="BK37" s="186">
        <f>AP37*Workings_risks!$E$24*Workings_risks!$E$26*Workings_risks!$E$27*Assumptions!$G$90</f>
        <v>4.4406694259062606E-4</v>
      </c>
      <c r="BL37" s="186">
        <f>AQ37*Workings_risks!$E$24*Workings_risks!$E$26*Workings_risks!$E$27*Assumptions!$G$90</f>
        <v>4.4961966078851555E-4</v>
      </c>
      <c r="BM37" s="186">
        <f>AR37*Workings_risks!$E$24*Workings_risks!$E$26*Workings_risks!$E$27*Assumptions!$G$90</f>
        <v>4.5517237898640503E-4</v>
      </c>
      <c r="BN37" s="186">
        <f>AS37*Workings_risks!$E$24*Workings_risks!$E$26*Workings_risks!$E$27*Assumptions!$G$90</f>
        <v>4.6072509718429446E-4</v>
      </c>
      <c r="BO37" s="186">
        <f>AT37*Workings_risks!$E$24*Workings_risks!$E$26*Workings_risks!$E$27*Assumptions!$G$90</f>
        <v>4.6627781538218389E-4</v>
      </c>
      <c r="BP37" s="186">
        <f>AU37*Workings_risks!$E$24*Workings_risks!$E$26*Workings_risks!$E$27*Assumptions!$G$90</f>
        <v>4.7183053358007342E-4</v>
      </c>
      <c r="BQ37" s="186">
        <f>AV37*Workings_risks!$E$24*Workings_risks!$E$26*Workings_risks!$E$27*Assumptions!$G$90</f>
        <v>4.7738325177796285E-4</v>
      </c>
      <c r="BR37" s="186">
        <f>AW37*Workings_risks!$E$24*Workings_risks!$E$26*Workings_risks!$E$27*Assumptions!$G$90</f>
        <v>4.8293596997585233E-4</v>
      </c>
      <c r="BS37" s="186">
        <f>AX37*Workings_risks!$E$24*Workings_risks!$E$26*Workings_risks!$E$27*Assumptions!$G$90</f>
        <v>4.8848868817374176E-4</v>
      </c>
      <c r="BT37" s="186">
        <f>AY37*Workings_risks!$E$24*Workings_risks!$E$26*Workings_risks!$E$27*Assumptions!$G$90</f>
        <v>4.9404140637163119E-4</v>
      </c>
    </row>
    <row r="38" spans="2:72" x14ac:dyDescent="0.25">
      <c r="B38" s="42">
        <v>10167756</v>
      </c>
      <c r="C38" s="42" t="s">
        <v>421</v>
      </c>
      <c r="D38" s="42" t="s">
        <v>242</v>
      </c>
      <c r="E38" s="42">
        <v>15932906</v>
      </c>
      <c r="F38" s="42">
        <v>16818243</v>
      </c>
      <c r="G38" s="42">
        <v>0.77583914943361032</v>
      </c>
      <c r="H38" s="42">
        <v>143.148123689518</v>
      </c>
      <c r="I38" s="42">
        <v>-36.664448959499502</v>
      </c>
      <c r="J38" s="42">
        <v>106</v>
      </c>
      <c r="K38" s="42">
        <v>94.7</v>
      </c>
      <c r="L38" s="32">
        <v>6.3E-2</v>
      </c>
      <c r="M38" s="32">
        <v>8.7999999999999995E-2</v>
      </c>
      <c r="N38" s="181"/>
      <c r="O38" s="182">
        <f t="shared" si="1"/>
        <v>112.678</v>
      </c>
      <c r="P38" s="182">
        <f t="shared" si="2"/>
        <v>100.6661</v>
      </c>
      <c r="Q38" s="191">
        <f t="shared" si="3"/>
        <v>0.01</v>
      </c>
      <c r="R38" s="191">
        <f t="shared" si="4"/>
        <v>0.02</v>
      </c>
      <c r="S38" s="184">
        <f t="shared" si="5"/>
        <v>-1201.1899999999996</v>
      </c>
      <c r="T38" s="184">
        <f t="shared" si="6"/>
        <v>124.68989999999999</v>
      </c>
      <c r="U38" s="185">
        <f t="shared" si="7"/>
        <v>1.5559486842214804E-2</v>
      </c>
      <c r="V38" s="181"/>
      <c r="W38" s="182">
        <f t="shared" si="8"/>
        <v>113.738</v>
      </c>
      <c r="X38" s="182">
        <f t="shared" si="9"/>
        <v>103.03360000000001</v>
      </c>
      <c r="Y38" s="183">
        <f t="shared" si="10"/>
        <v>0.01</v>
      </c>
      <c r="Z38" s="183">
        <f t="shared" si="11"/>
        <v>0.02</v>
      </c>
      <c r="AA38" s="184">
        <f t="shared" si="12"/>
        <v>-1070.4399999999991</v>
      </c>
      <c r="AB38" s="184">
        <f t="shared" si="13"/>
        <v>124.44239999999999</v>
      </c>
      <c r="AC38" s="185">
        <f t="shared" si="14"/>
        <v>1.7228803109001913E-2</v>
      </c>
      <c r="AD38" s="181"/>
      <c r="AE38" s="178">
        <f t="shared" si="15"/>
        <v>1.5559486842214805</v>
      </c>
      <c r="AF38" s="170">
        <f>Workings_risks!$E$18+Workings_risks!$E$27*(($AE38-1)*Workings_risks!$E$18)/(2050-2023)</f>
        <v>9.7499731499045804E-3</v>
      </c>
      <c r="AG38" s="170">
        <f>AF38+(($AE38-1)*Workings_risks!$E$18)/(2050-2023)</f>
        <v>9.9390520480515318E-3</v>
      </c>
      <c r="AH38" s="170">
        <f>AG38+(($AE38-1)*Workings_risks!$E$18)/(2050-2023)</f>
        <v>1.0128130946198483E-2</v>
      </c>
      <c r="AI38" s="170">
        <f>AH38+(($AE38-1)*Workings_risks!$E$18)/(2050-2023)</f>
        <v>1.0317209844345435E-2</v>
      </c>
      <c r="AJ38" s="170">
        <f>AI38+(($AE38-1)*Workings_risks!$E$18)/(2050-2023)</f>
        <v>1.0506288742492386E-2</v>
      </c>
      <c r="AK38" s="170">
        <f>AJ38+(($AE38-1)*Workings_risks!$E$18)/(2050-2023)</f>
        <v>1.0695367640639337E-2</v>
      </c>
      <c r="AL38" s="170">
        <f>AK38+(($AE38-1)*Workings_risks!$E$18)/(2050-2023)</f>
        <v>1.0884446538786289E-2</v>
      </c>
      <c r="AM38" s="170">
        <f>AL38+(($AE38-1)*Workings_risks!$E$18)/(2050-2023)</f>
        <v>1.107352543693324E-2</v>
      </c>
      <c r="AN38" s="170">
        <f>AM38+(($AE38-1)*Workings_risks!$E$18)/(2050-2023)</f>
        <v>1.1262604335080192E-2</v>
      </c>
      <c r="AO38" s="170">
        <f>AN38+(($AE38-1)*Workings_risks!$E$18)/(2050-2023)</f>
        <v>1.1451683233227143E-2</v>
      </c>
      <c r="AP38" s="170">
        <f>AO38+(($AE38-1)*Workings_risks!$E$18)/(2050-2023)</f>
        <v>1.1640762131374095E-2</v>
      </c>
      <c r="AQ38" s="170">
        <f>AP38+(($AE38-1)*Workings_risks!$E$18)/(2050-2023)</f>
        <v>1.1829841029521046E-2</v>
      </c>
      <c r="AR38" s="170">
        <f>AQ38+(($AE38-1)*Workings_risks!$E$18)/(2050-2023)</f>
        <v>1.2018919927667997E-2</v>
      </c>
      <c r="AS38" s="170">
        <f>AR38+(($AE38-1)*Workings_risks!$E$18)/(2050-2023)</f>
        <v>1.2207998825814949E-2</v>
      </c>
      <c r="AT38" s="170">
        <f>AS38+(($AE38-1)*Workings_risks!$E$18)/(2050-2023)</f>
        <v>1.23970777239619E-2</v>
      </c>
      <c r="AU38" s="170">
        <f>AT38+(($AE38-1)*Workings_risks!$E$18)/(2050-2023)</f>
        <v>1.2586156622108852E-2</v>
      </c>
      <c r="AV38" s="170">
        <f>AU38+(($AE38-1)*Workings_risks!$E$18)/(2050-2023)</f>
        <v>1.2775235520255803E-2</v>
      </c>
      <c r="AW38" s="170">
        <f>AV38+(($AE38-1)*Workings_risks!$E$18)/(2050-2023)</f>
        <v>1.2964314418402755E-2</v>
      </c>
      <c r="AX38" s="170">
        <f>AW38+(($AE38-1)*Workings_risks!$E$18)/(2050-2023)</f>
        <v>1.3153393316549706E-2</v>
      </c>
      <c r="AY38" s="170">
        <f>AX38+(($AE38-1)*Workings_risks!$E$18)/(2050-2023)</f>
        <v>1.3342472214696657E-2</v>
      </c>
      <c r="BA38" s="186">
        <f>AF38*Workings_risks!$E$24*Workings_risks!$E$26*Workings_risks!$E$27*Assumptions!$G$90</f>
        <v>3.9485350485716461E-4</v>
      </c>
      <c r="BB38" s="186">
        <f>AG38*Workings_risks!$E$24*Workings_risks!$E$26*Workings_risks!$E$27*Assumptions!$G$90</f>
        <v>4.0251080447019843E-4</v>
      </c>
      <c r="BC38" s="186">
        <f>AH38*Workings_risks!$E$24*Workings_risks!$E$26*Workings_risks!$E$27*Assumptions!$G$90</f>
        <v>4.1016810408323225E-4</v>
      </c>
      <c r="BD38" s="186">
        <f>AI38*Workings_risks!$E$24*Workings_risks!$E$26*Workings_risks!$E$27*Assumptions!$G$90</f>
        <v>4.1782540369626606E-4</v>
      </c>
      <c r="BE38" s="186">
        <f>AJ38*Workings_risks!$E$24*Workings_risks!$E$26*Workings_risks!$E$27*Assumptions!$G$90</f>
        <v>4.2548270330929993E-4</v>
      </c>
      <c r="BF38" s="186">
        <f>AK38*Workings_risks!$E$24*Workings_risks!$E$26*Workings_risks!$E$27*Assumptions!$G$90</f>
        <v>4.3314000292233375E-4</v>
      </c>
      <c r="BG38" s="186">
        <f>AL38*Workings_risks!$E$24*Workings_risks!$E$26*Workings_risks!$E$27*Assumptions!$G$90</f>
        <v>4.4079730253536768E-4</v>
      </c>
      <c r="BH38" s="186">
        <f>AM38*Workings_risks!$E$24*Workings_risks!$E$26*Workings_risks!$E$27*Assumptions!$G$90</f>
        <v>4.4845460214840149E-4</v>
      </c>
      <c r="BI38" s="186">
        <f>AN38*Workings_risks!$E$24*Workings_risks!$E$26*Workings_risks!$E$27*Assumptions!$G$90</f>
        <v>4.5611190176143531E-4</v>
      </c>
      <c r="BJ38" s="186">
        <f>AO38*Workings_risks!$E$24*Workings_risks!$E$26*Workings_risks!$E$27*Assumptions!$G$90</f>
        <v>4.6376920137446918E-4</v>
      </c>
      <c r="BK38" s="186">
        <f>AP38*Workings_risks!$E$24*Workings_risks!$E$26*Workings_risks!$E$27*Assumptions!$G$90</f>
        <v>4.71426500987503E-4</v>
      </c>
      <c r="BL38" s="186">
        <f>AQ38*Workings_risks!$E$24*Workings_risks!$E$26*Workings_risks!$E$27*Assumptions!$G$90</f>
        <v>4.7908380060053681E-4</v>
      </c>
      <c r="BM38" s="186">
        <f>AR38*Workings_risks!$E$24*Workings_risks!$E$26*Workings_risks!$E$27*Assumptions!$G$90</f>
        <v>4.8674110021357074E-4</v>
      </c>
      <c r="BN38" s="186">
        <f>AS38*Workings_risks!$E$24*Workings_risks!$E$26*Workings_risks!$E$27*Assumptions!$G$90</f>
        <v>4.943983998266045E-4</v>
      </c>
      <c r="BO38" s="186">
        <f>AT38*Workings_risks!$E$24*Workings_risks!$E$26*Workings_risks!$E$27*Assumptions!$G$90</f>
        <v>5.0205569943963832E-4</v>
      </c>
      <c r="BP38" s="186">
        <f>AU38*Workings_risks!$E$24*Workings_risks!$E$26*Workings_risks!$E$27*Assumptions!$G$90</f>
        <v>5.0971299905267213E-4</v>
      </c>
      <c r="BQ38" s="186">
        <f>AV38*Workings_risks!$E$24*Workings_risks!$E$26*Workings_risks!$E$27*Assumptions!$G$90</f>
        <v>5.1737029866570595E-4</v>
      </c>
      <c r="BR38" s="186">
        <f>AW38*Workings_risks!$E$24*Workings_risks!$E$26*Workings_risks!$E$27*Assumptions!$G$90</f>
        <v>5.2502759827873977E-4</v>
      </c>
      <c r="BS38" s="186">
        <f>AX38*Workings_risks!$E$24*Workings_risks!$E$26*Workings_risks!$E$27*Assumptions!$G$90</f>
        <v>5.3268489789177358E-4</v>
      </c>
      <c r="BT38" s="186">
        <f>AY38*Workings_risks!$E$24*Workings_risks!$E$26*Workings_risks!$E$27*Assumptions!$G$90</f>
        <v>5.403421975048074E-4</v>
      </c>
    </row>
    <row r="39" spans="2:72" x14ac:dyDescent="0.25">
      <c r="B39" s="42">
        <v>10167757</v>
      </c>
      <c r="C39" s="42" t="s">
        <v>421</v>
      </c>
      <c r="D39" s="42" t="s">
        <v>242</v>
      </c>
      <c r="E39" s="42">
        <v>15932911</v>
      </c>
      <c r="F39" s="42">
        <v>16818211</v>
      </c>
      <c r="G39" s="42">
        <v>0.46123696832862038</v>
      </c>
      <c r="H39" s="42">
        <v>143.13994234895199</v>
      </c>
      <c r="I39" s="42">
        <v>-36.656633139337103</v>
      </c>
      <c r="J39" s="42">
        <v>106</v>
      </c>
      <c r="K39" s="42">
        <v>94.7</v>
      </c>
      <c r="L39" s="32">
        <v>6.3E-2</v>
      </c>
      <c r="M39" s="32">
        <v>8.7999999999999995E-2</v>
      </c>
      <c r="N39" s="181"/>
      <c r="O39" s="182">
        <f t="shared" si="1"/>
        <v>112.678</v>
      </c>
      <c r="P39" s="182">
        <f t="shared" si="2"/>
        <v>100.6661</v>
      </c>
      <c r="Q39" s="191">
        <f t="shared" si="3"/>
        <v>0.01</v>
      </c>
      <c r="R39" s="191">
        <f t="shared" si="4"/>
        <v>0.02</v>
      </c>
      <c r="S39" s="184">
        <f t="shared" si="5"/>
        <v>-1201.1899999999996</v>
      </c>
      <c r="T39" s="184">
        <f t="shared" si="6"/>
        <v>124.68989999999999</v>
      </c>
      <c r="U39" s="185">
        <f t="shared" si="7"/>
        <v>1.5559486842214804E-2</v>
      </c>
      <c r="V39" s="181"/>
      <c r="W39" s="182">
        <f t="shared" si="8"/>
        <v>113.738</v>
      </c>
      <c r="X39" s="182">
        <f t="shared" si="9"/>
        <v>103.03360000000001</v>
      </c>
      <c r="Y39" s="183">
        <f t="shared" si="10"/>
        <v>0.01</v>
      </c>
      <c r="Z39" s="183">
        <f t="shared" si="11"/>
        <v>0.02</v>
      </c>
      <c r="AA39" s="184">
        <f t="shared" si="12"/>
        <v>-1070.4399999999991</v>
      </c>
      <c r="AB39" s="184">
        <f t="shared" si="13"/>
        <v>124.44239999999999</v>
      </c>
      <c r="AC39" s="185">
        <f t="shared" si="14"/>
        <v>1.7228803109001913E-2</v>
      </c>
      <c r="AD39" s="181"/>
      <c r="AE39" s="178">
        <f t="shared" si="15"/>
        <v>1.5559486842214805</v>
      </c>
      <c r="AF39" s="170">
        <f>Workings_risks!$E$18+Workings_risks!$E$27*(($AE39-1)*Workings_risks!$E$18)/(2050-2023)</f>
        <v>9.7499731499045804E-3</v>
      </c>
      <c r="AG39" s="170">
        <f>AF39+(($AE39-1)*Workings_risks!$E$18)/(2050-2023)</f>
        <v>9.9390520480515318E-3</v>
      </c>
      <c r="AH39" s="170">
        <f>AG39+(($AE39-1)*Workings_risks!$E$18)/(2050-2023)</f>
        <v>1.0128130946198483E-2</v>
      </c>
      <c r="AI39" s="170">
        <f>AH39+(($AE39-1)*Workings_risks!$E$18)/(2050-2023)</f>
        <v>1.0317209844345435E-2</v>
      </c>
      <c r="AJ39" s="170">
        <f>AI39+(($AE39-1)*Workings_risks!$E$18)/(2050-2023)</f>
        <v>1.0506288742492386E-2</v>
      </c>
      <c r="AK39" s="170">
        <f>AJ39+(($AE39-1)*Workings_risks!$E$18)/(2050-2023)</f>
        <v>1.0695367640639337E-2</v>
      </c>
      <c r="AL39" s="170">
        <f>AK39+(($AE39-1)*Workings_risks!$E$18)/(2050-2023)</f>
        <v>1.0884446538786289E-2</v>
      </c>
      <c r="AM39" s="170">
        <f>AL39+(($AE39-1)*Workings_risks!$E$18)/(2050-2023)</f>
        <v>1.107352543693324E-2</v>
      </c>
      <c r="AN39" s="170">
        <f>AM39+(($AE39-1)*Workings_risks!$E$18)/(2050-2023)</f>
        <v>1.1262604335080192E-2</v>
      </c>
      <c r="AO39" s="170">
        <f>AN39+(($AE39-1)*Workings_risks!$E$18)/(2050-2023)</f>
        <v>1.1451683233227143E-2</v>
      </c>
      <c r="AP39" s="170">
        <f>AO39+(($AE39-1)*Workings_risks!$E$18)/(2050-2023)</f>
        <v>1.1640762131374095E-2</v>
      </c>
      <c r="AQ39" s="170">
        <f>AP39+(($AE39-1)*Workings_risks!$E$18)/(2050-2023)</f>
        <v>1.1829841029521046E-2</v>
      </c>
      <c r="AR39" s="170">
        <f>AQ39+(($AE39-1)*Workings_risks!$E$18)/(2050-2023)</f>
        <v>1.2018919927667997E-2</v>
      </c>
      <c r="AS39" s="170">
        <f>AR39+(($AE39-1)*Workings_risks!$E$18)/(2050-2023)</f>
        <v>1.2207998825814949E-2</v>
      </c>
      <c r="AT39" s="170">
        <f>AS39+(($AE39-1)*Workings_risks!$E$18)/(2050-2023)</f>
        <v>1.23970777239619E-2</v>
      </c>
      <c r="AU39" s="170">
        <f>AT39+(($AE39-1)*Workings_risks!$E$18)/(2050-2023)</f>
        <v>1.2586156622108852E-2</v>
      </c>
      <c r="AV39" s="170">
        <f>AU39+(($AE39-1)*Workings_risks!$E$18)/(2050-2023)</f>
        <v>1.2775235520255803E-2</v>
      </c>
      <c r="AW39" s="170">
        <f>AV39+(($AE39-1)*Workings_risks!$E$18)/(2050-2023)</f>
        <v>1.2964314418402755E-2</v>
      </c>
      <c r="AX39" s="170">
        <f>AW39+(($AE39-1)*Workings_risks!$E$18)/(2050-2023)</f>
        <v>1.3153393316549706E-2</v>
      </c>
      <c r="AY39" s="170">
        <f>AX39+(($AE39-1)*Workings_risks!$E$18)/(2050-2023)</f>
        <v>1.3342472214696657E-2</v>
      </c>
      <c r="BA39" s="186">
        <f>AF39*Workings_risks!$E$24*Workings_risks!$E$26*Workings_risks!$E$27*Assumptions!$G$90</f>
        <v>3.9485350485716461E-4</v>
      </c>
      <c r="BB39" s="186">
        <f>AG39*Workings_risks!$E$24*Workings_risks!$E$26*Workings_risks!$E$27*Assumptions!$G$90</f>
        <v>4.0251080447019843E-4</v>
      </c>
      <c r="BC39" s="186">
        <f>AH39*Workings_risks!$E$24*Workings_risks!$E$26*Workings_risks!$E$27*Assumptions!$G$90</f>
        <v>4.1016810408323225E-4</v>
      </c>
      <c r="BD39" s="186">
        <f>AI39*Workings_risks!$E$24*Workings_risks!$E$26*Workings_risks!$E$27*Assumptions!$G$90</f>
        <v>4.1782540369626606E-4</v>
      </c>
      <c r="BE39" s="186">
        <f>AJ39*Workings_risks!$E$24*Workings_risks!$E$26*Workings_risks!$E$27*Assumptions!$G$90</f>
        <v>4.2548270330929993E-4</v>
      </c>
      <c r="BF39" s="186">
        <f>AK39*Workings_risks!$E$24*Workings_risks!$E$26*Workings_risks!$E$27*Assumptions!$G$90</f>
        <v>4.3314000292233375E-4</v>
      </c>
      <c r="BG39" s="186">
        <f>AL39*Workings_risks!$E$24*Workings_risks!$E$26*Workings_risks!$E$27*Assumptions!$G$90</f>
        <v>4.4079730253536768E-4</v>
      </c>
      <c r="BH39" s="186">
        <f>AM39*Workings_risks!$E$24*Workings_risks!$E$26*Workings_risks!$E$27*Assumptions!$G$90</f>
        <v>4.4845460214840149E-4</v>
      </c>
      <c r="BI39" s="186">
        <f>AN39*Workings_risks!$E$24*Workings_risks!$E$26*Workings_risks!$E$27*Assumptions!$G$90</f>
        <v>4.5611190176143531E-4</v>
      </c>
      <c r="BJ39" s="186">
        <f>AO39*Workings_risks!$E$24*Workings_risks!$E$26*Workings_risks!$E$27*Assumptions!$G$90</f>
        <v>4.6376920137446918E-4</v>
      </c>
      <c r="BK39" s="186">
        <f>AP39*Workings_risks!$E$24*Workings_risks!$E$26*Workings_risks!$E$27*Assumptions!$G$90</f>
        <v>4.71426500987503E-4</v>
      </c>
      <c r="BL39" s="186">
        <f>AQ39*Workings_risks!$E$24*Workings_risks!$E$26*Workings_risks!$E$27*Assumptions!$G$90</f>
        <v>4.7908380060053681E-4</v>
      </c>
      <c r="BM39" s="186">
        <f>AR39*Workings_risks!$E$24*Workings_risks!$E$26*Workings_risks!$E$27*Assumptions!$G$90</f>
        <v>4.8674110021357074E-4</v>
      </c>
      <c r="BN39" s="186">
        <f>AS39*Workings_risks!$E$24*Workings_risks!$E$26*Workings_risks!$E$27*Assumptions!$G$90</f>
        <v>4.943983998266045E-4</v>
      </c>
      <c r="BO39" s="186">
        <f>AT39*Workings_risks!$E$24*Workings_risks!$E$26*Workings_risks!$E$27*Assumptions!$G$90</f>
        <v>5.0205569943963832E-4</v>
      </c>
      <c r="BP39" s="186">
        <f>AU39*Workings_risks!$E$24*Workings_risks!$E$26*Workings_risks!$E$27*Assumptions!$G$90</f>
        <v>5.0971299905267213E-4</v>
      </c>
      <c r="BQ39" s="186">
        <f>AV39*Workings_risks!$E$24*Workings_risks!$E$26*Workings_risks!$E$27*Assumptions!$G$90</f>
        <v>5.1737029866570595E-4</v>
      </c>
      <c r="BR39" s="186">
        <f>AW39*Workings_risks!$E$24*Workings_risks!$E$26*Workings_risks!$E$27*Assumptions!$G$90</f>
        <v>5.2502759827873977E-4</v>
      </c>
      <c r="BS39" s="186">
        <f>AX39*Workings_risks!$E$24*Workings_risks!$E$26*Workings_risks!$E$27*Assumptions!$G$90</f>
        <v>5.3268489789177358E-4</v>
      </c>
      <c r="BT39" s="186">
        <f>AY39*Workings_risks!$E$24*Workings_risks!$E$26*Workings_risks!$E$27*Assumptions!$G$90</f>
        <v>5.403421975048074E-4</v>
      </c>
    </row>
    <row r="40" spans="2:72" x14ac:dyDescent="0.25">
      <c r="B40" s="42">
        <v>10167767</v>
      </c>
      <c r="C40" s="42" t="s">
        <v>421</v>
      </c>
      <c r="D40" s="42" t="s">
        <v>242</v>
      </c>
      <c r="E40" s="42">
        <v>15932947</v>
      </c>
      <c r="F40" s="42">
        <v>15932952</v>
      </c>
      <c r="G40" s="42">
        <v>0.14321834284709034</v>
      </c>
      <c r="H40" s="42">
        <v>143.15307224312099</v>
      </c>
      <c r="I40" s="42">
        <v>-36.674201959813701</v>
      </c>
      <c r="J40" s="42">
        <v>106</v>
      </c>
      <c r="K40" s="42">
        <v>94.7</v>
      </c>
      <c r="L40" s="32">
        <v>6.3E-2</v>
      </c>
      <c r="M40" s="32">
        <v>8.7999999999999995E-2</v>
      </c>
      <c r="N40" s="181"/>
      <c r="O40" s="182">
        <f t="shared" si="1"/>
        <v>112.678</v>
      </c>
      <c r="P40" s="182">
        <f t="shared" si="2"/>
        <v>100.6661</v>
      </c>
      <c r="Q40" s="191">
        <f t="shared" si="3"/>
        <v>0.01</v>
      </c>
      <c r="R40" s="191">
        <f t="shared" si="4"/>
        <v>0.02</v>
      </c>
      <c r="S40" s="184">
        <f t="shared" si="5"/>
        <v>-1201.1899999999996</v>
      </c>
      <c r="T40" s="184">
        <f t="shared" si="6"/>
        <v>124.68989999999999</v>
      </c>
      <c r="U40" s="185">
        <f t="shared" si="7"/>
        <v>1.5559486842214804E-2</v>
      </c>
      <c r="V40" s="181"/>
      <c r="W40" s="182">
        <f t="shared" si="8"/>
        <v>113.738</v>
      </c>
      <c r="X40" s="182">
        <f t="shared" si="9"/>
        <v>103.03360000000001</v>
      </c>
      <c r="Y40" s="183">
        <f t="shared" si="10"/>
        <v>0.01</v>
      </c>
      <c r="Z40" s="183">
        <f t="shared" si="11"/>
        <v>0.02</v>
      </c>
      <c r="AA40" s="184">
        <f t="shared" si="12"/>
        <v>-1070.4399999999991</v>
      </c>
      <c r="AB40" s="184">
        <f t="shared" si="13"/>
        <v>124.44239999999999</v>
      </c>
      <c r="AC40" s="185">
        <f t="shared" si="14"/>
        <v>1.7228803109001913E-2</v>
      </c>
      <c r="AD40" s="181"/>
      <c r="AE40" s="178">
        <f t="shared" si="15"/>
        <v>1.5559486842214805</v>
      </c>
      <c r="AF40" s="170">
        <f>Workings_risks!$E$18+Workings_risks!$E$27*(($AE40-1)*Workings_risks!$E$18)/(2050-2023)</f>
        <v>9.7499731499045804E-3</v>
      </c>
      <c r="AG40" s="170">
        <f>AF40+(($AE40-1)*Workings_risks!$E$18)/(2050-2023)</f>
        <v>9.9390520480515318E-3</v>
      </c>
      <c r="AH40" s="170">
        <f>AG40+(($AE40-1)*Workings_risks!$E$18)/(2050-2023)</f>
        <v>1.0128130946198483E-2</v>
      </c>
      <c r="AI40" s="170">
        <f>AH40+(($AE40-1)*Workings_risks!$E$18)/(2050-2023)</f>
        <v>1.0317209844345435E-2</v>
      </c>
      <c r="AJ40" s="170">
        <f>AI40+(($AE40-1)*Workings_risks!$E$18)/(2050-2023)</f>
        <v>1.0506288742492386E-2</v>
      </c>
      <c r="AK40" s="170">
        <f>AJ40+(($AE40-1)*Workings_risks!$E$18)/(2050-2023)</f>
        <v>1.0695367640639337E-2</v>
      </c>
      <c r="AL40" s="170">
        <f>AK40+(($AE40-1)*Workings_risks!$E$18)/(2050-2023)</f>
        <v>1.0884446538786289E-2</v>
      </c>
      <c r="AM40" s="170">
        <f>AL40+(($AE40-1)*Workings_risks!$E$18)/(2050-2023)</f>
        <v>1.107352543693324E-2</v>
      </c>
      <c r="AN40" s="170">
        <f>AM40+(($AE40-1)*Workings_risks!$E$18)/(2050-2023)</f>
        <v>1.1262604335080192E-2</v>
      </c>
      <c r="AO40" s="170">
        <f>AN40+(($AE40-1)*Workings_risks!$E$18)/(2050-2023)</f>
        <v>1.1451683233227143E-2</v>
      </c>
      <c r="AP40" s="170">
        <f>AO40+(($AE40-1)*Workings_risks!$E$18)/(2050-2023)</f>
        <v>1.1640762131374095E-2</v>
      </c>
      <c r="AQ40" s="170">
        <f>AP40+(($AE40-1)*Workings_risks!$E$18)/(2050-2023)</f>
        <v>1.1829841029521046E-2</v>
      </c>
      <c r="AR40" s="170">
        <f>AQ40+(($AE40-1)*Workings_risks!$E$18)/(2050-2023)</f>
        <v>1.2018919927667997E-2</v>
      </c>
      <c r="AS40" s="170">
        <f>AR40+(($AE40-1)*Workings_risks!$E$18)/(2050-2023)</f>
        <v>1.2207998825814949E-2</v>
      </c>
      <c r="AT40" s="170">
        <f>AS40+(($AE40-1)*Workings_risks!$E$18)/(2050-2023)</f>
        <v>1.23970777239619E-2</v>
      </c>
      <c r="AU40" s="170">
        <f>AT40+(($AE40-1)*Workings_risks!$E$18)/(2050-2023)</f>
        <v>1.2586156622108852E-2</v>
      </c>
      <c r="AV40" s="170">
        <f>AU40+(($AE40-1)*Workings_risks!$E$18)/(2050-2023)</f>
        <v>1.2775235520255803E-2</v>
      </c>
      <c r="AW40" s="170">
        <f>AV40+(($AE40-1)*Workings_risks!$E$18)/(2050-2023)</f>
        <v>1.2964314418402755E-2</v>
      </c>
      <c r="AX40" s="170">
        <f>AW40+(($AE40-1)*Workings_risks!$E$18)/(2050-2023)</f>
        <v>1.3153393316549706E-2</v>
      </c>
      <c r="AY40" s="170">
        <f>AX40+(($AE40-1)*Workings_risks!$E$18)/(2050-2023)</f>
        <v>1.3342472214696657E-2</v>
      </c>
      <c r="BA40" s="186">
        <f>AF40*Workings_risks!$E$24*Workings_risks!$E$26*Workings_risks!$E$27*Assumptions!$G$90</f>
        <v>3.9485350485716461E-4</v>
      </c>
      <c r="BB40" s="186">
        <f>AG40*Workings_risks!$E$24*Workings_risks!$E$26*Workings_risks!$E$27*Assumptions!$G$90</f>
        <v>4.0251080447019843E-4</v>
      </c>
      <c r="BC40" s="186">
        <f>AH40*Workings_risks!$E$24*Workings_risks!$E$26*Workings_risks!$E$27*Assumptions!$G$90</f>
        <v>4.1016810408323225E-4</v>
      </c>
      <c r="BD40" s="186">
        <f>AI40*Workings_risks!$E$24*Workings_risks!$E$26*Workings_risks!$E$27*Assumptions!$G$90</f>
        <v>4.1782540369626606E-4</v>
      </c>
      <c r="BE40" s="186">
        <f>AJ40*Workings_risks!$E$24*Workings_risks!$E$26*Workings_risks!$E$27*Assumptions!$G$90</f>
        <v>4.2548270330929993E-4</v>
      </c>
      <c r="BF40" s="186">
        <f>AK40*Workings_risks!$E$24*Workings_risks!$E$26*Workings_risks!$E$27*Assumptions!$G$90</f>
        <v>4.3314000292233375E-4</v>
      </c>
      <c r="BG40" s="186">
        <f>AL40*Workings_risks!$E$24*Workings_risks!$E$26*Workings_risks!$E$27*Assumptions!$G$90</f>
        <v>4.4079730253536768E-4</v>
      </c>
      <c r="BH40" s="186">
        <f>AM40*Workings_risks!$E$24*Workings_risks!$E$26*Workings_risks!$E$27*Assumptions!$G$90</f>
        <v>4.4845460214840149E-4</v>
      </c>
      <c r="BI40" s="186">
        <f>AN40*Workings_risks!$E$24*Workings_risks!$E$26*Workings_risks!$E$27*Assumptions!$G$90</f>
        <v>4.5611190176143531E-4</v>
      </c>
      <c r="BJ40" s="186">
        <f>AO40*Workings_risks!$E$24*Workings_risks!$E$26*Workings_risks!$E$27*Assumptions!$G$90</f>
        <v>4.6376920137446918E-4</v>
      </c>
      <c r="BK40" s="186">
        <f>AP40*Workings_risks!$E$24*Workings_risks!$E$26*Workings_risks!$E$27*Assumptions!$G$90</f>
        <v>4.71426500987503E-4</v>
      </c>
      <c r="BL40" s="186">
        <f>AQ40*Workings_risks!$E$24*Workings_risks!$E$26*Workings_risks!$E$27*Assumptions!$G$90</f>
        <v>4.7908380060053681E-4</v>
      </c>
      <c r="BM40" s="186">
        <f>AR40*Workings_risks!$E$24*Workings_risks!$E$26*Workings_risks!$E$27*Assumptions!$G$90</f>
        <v>4.8674110021357074E-4</v>
      </c>
      <c r="BN40" s="186">
        <f>AS40*Workings_risks!$E$24*Workings_risks!$E$26*Workings_risks!$E$27*Assumptions!$G$90</f>
        <v>4.943983998266045E-4</v>
      </c>
      <c r="BO40" s="186">
        <f>AT40*Workings_risks!$E$24*Workings_risks!$E$26*Workings_risks!$E$27*Assumptions!$G$90</f>
        <v>5.0205569943963832E-4</v>
      </c>
      <c r="BP40" s="186">
        <f>AU40*Workings_risks!$E$24*Workings_risks!$E$26*Workings_risks!$E$27*Assumptions!$G$90</f>
        <v>5.0971299905267213E-4</v>
      </c>
      <c r="BQ40" s="186">
        <f>AV40*Workings_risks!$E$24*Workings_risks!$E$26*Workings_risks!$E$27*Assumptions!$G$90</f>
        <v>5.1737029866570595E-4</v>
      </c>
      <c r="BR40" s="186">
        <f>AW40*Workings_risks!$E$24*Workings_risks!$E$26*Workings_risks!$E$27*Assumptions!$G$90</f>
        <v>5.2502759827873977E-4</v>
      </c>
      <c r="BS40" s="186">
        <f>AX40*Workings_risks!$E$24*Workings_risks!$E$26*Workings_risks!$E$27*Assumptions!$G$90</f>
        <v>5.3268489789177358E-4</v>
      </c>
      <c r="BT40" s="186">
        <f>AY40*Workings_risks!$E$24*Workings_risks!$E$26*Workings_risks!$E$27*Assumptions!$G$90</f>
        <v>5.403421975048074E-4</v>
      </c>
    </row>
    <row r="41" spans="2:72" x14ac:dyDescent="0.25">
      <c r="B41" s="42">
        <v>10170532</v>
      </c>
      <c r="C41" s="42" t="s">
        <v>421</v>
      </c>
      <c r="D41" s="42" t="s">
        <v>242</v>
      </c>
      <c r="E41" s="42">
        <v>193504963</v>
      </c>
      <c r="F41" s="42">
        <v>15944528</v>
      </c>
      <c r="G41" s="42">
        <v>0.8350375155004004</v>
      </c>
      <c r="H41" s="42">
        <v>143.154468201665</v>
      </c>
      <c r="I41" s="42">
        <v>-36.633410170485597</v>
      </c>
      <c r="J41" s="42">
        <v>106</v>
      </c>
      <c r="K41" s="42">
        <v>94.1</v>
      </c>
      <c r="L41" s="32">
        <v>6.3E-2</v>
      </c>
      <c r="M41" s="32">
        <v>8.7999999999999995E-2</v>
      </c>
      <c r="N41" s="181"/>
      <c r="O41" s="182">
        <f t="shared" si="1"/>
        <v>112.678</v>
      </c>
      <c r="P41" s="182">
        <f t="shared" si="2"/>
        <v>100.02829999999999</v>
      </c>
      <c r="Q41" s="191">
        <f t="shared" si="3"/>
        <v>0.01</v>
      </c>
      <c r="R41" s="191">
        <f t="shared" si="4"/>
        <v>0.02</v>
      </c>
      <c r="S41" s="184">
        <f t="shared" si="5"/>
        <v>-1264.9700000000009</v>
      </c>
      <c r="T41" s="184">
        <f t="shared" si="6"/>
        <v>125.32770000000002</v>
      </c>
      <c r="U41" s="185">
        <f t="shared" si="7"/>
        <v>1.5279176581262802E-2</v>
      </c>
      <c r="V41" s="181"/>
      <c r="W41" s="182">
        <f t="shared" si="8"/>
        <v>113.738</v>
      </c>
      <c r="X41" s="182">
        <f t="shared" si="9"/>
        <v>102.38080000000001</v>
      </c>
      <c r="Y41" s="183">
        <f t="shared" si="10"/>
        <v>0.01</v>
      </c>
      <c r="Z41" s="183">
        <f t="shared" si="11"/>
        <v>0.02</v>
      </c>
      <c r="AA41" s="184">
        <f t="shared" si="12"/>
        <v>-1135.7199999999991</v>
      </c>
      <c r="AB41" s="184">
        <f t="shared" si="13"/>
        <v>125.09520000000001</v>
      </c>
      <c r="AC41" s="185">
        <f t="shared" si="14"/>
        <v>1.68132990525834E-2</v>
      </c>
      <c r="AD41" s="181"/>
      <c r="AE41" s="178">
        <f t="shared" si="15"/>
        <v>1.5279176581262801</v>
      </c>
      <c r="AF41" s="170">
        <f>Workings_risks!$E$18+Workings_risks!$E$27*(($AE41-1)*Workings_risks!$E$18)/(2050-2023)</f>
        <v>9.7213729804369754E-3</v>
      </c>
      <c r="AG41" s="170">
        <f>AF41+(($AE41-1)*Workings_risks!$E$18)/(2050-2023)</f>
        <v>9.9009184887613906E-3</v>
      </c>
      <c r="AH41" s="170">
        <f>AG41+(($AE41-1)*Workings_risks!$E$18)/(2050-2023)</f>
        <v>1.0080463997085806E-2</v>
      </c>
      <c r="AI41" s="170">
        <f>AH41+(($AE41-1)*Workings_risks!$E$18)/(2050-2023)</f>
        <v>1.0260009505410221E-2</v>
      </c>
      <c r="AJ41" s="170">
        <f>AI41+(($AE41-1)*Workings_risks!$E$18)/(2050-2023)</f>
        <v>1.0439555013734636E-2</v>
      </c>
      <c r="AK41" s="170">
        <f>AJ41+(($AE41-1)*Workings_risks!$E$18)/(2050-2023)</f>
        <v>1.0619100522059052E-2</v>
      </c>
      <c r="AL41" s="170">
        <f>AK41+(($AE41-1)*Workings_risks!$E$18)/(2050-2023)</f>
        <v>1.0798646030383467E-2</v>
      </c>
      <c r="AM41" s="170">
        <f>AL41+(($AE41-1)*Workings_risks!$E$18)/(2050-2023)</f>
        <v>1.0978191538707882E-2</v>
      </c>
      <c r="AN41" s="170">
        <f>AM41+(($AE41-1)*Workings_risks!$E$18)/(2050-2023)</f>
        <v>1.1157737047032297E-2</v>
      </c>
      <c r="AO41" s="170">
        <f>AN41+(($AE41-1)*Workings_risks!$E$18)/(2050-2023)</f>
        <v>1.1337282555356713E-2</v>
      </c>
      <c r="AP41" s="170">
        <f>AO41+(($AE41-1)*Workings_risks!$E$18)/(2050-2023)</f>
        <v>1.1516828063681128E-2</v>
      </c>
      <c r="AQ41" s="170">
        <f>AP41+(($AE41-1)*Workings_risks!$E$18)/(2050-2023)</f>
        <v>1.1696373572005543E-2</v>
      </c>
      <c r="AR41" s="170">
        <f>AQ41+(($AE41-1)*Workings_risks!$E$18)/(2050-2023)</f>
        <v>1.1875919080329958E-2</v>
      </c>
      <c r="AS41" s="170">
        <f>AR41+(($AE41-1)*Workings_risks!$E$18)/(2050-2023)</f>
        <v>1.2055464588654374E-2</v>
      </c>
      <c r="AT41" s="170">
        <f>AS41+(($AE41-1)*Workings_risks!$E$18)/(2050-2023)</f>
        <v>1.2235010096978789E-2</v>
      </c>
      <c r="AU41" s="170">
        <f>AT41+(($AE41-1)*Workings_risks!$E$18)/(2050-2023)</f>
        <v>1.2414555605303204E-2</v>
      </c>
      <c r="AV41" s="170">
        <f>AU41+(($AE41-1)*Workings_risks!$E$18)/(2050-2023)</f>
        <v>1.2594101113627619E-2</v>
      </c>
      <c r="AW41" s="170">
        <f>AV41+(($AE41-1)*Workings_risks!$E$18)/(2050-2023)</f>
        <v>1.2773646621952035E-2</v>
      </c>
      <c r="AX41" s="170">
        <f>AW41+(($AE41-1)*Workings_risks!$E$18)/(2050-2023)</f>
        <v>1.295319213027645E-2</v>
      </c>
      <c r="AY41" s="170">
        <f>AX41+(($AE41-1)*Workings_risks!$E$18)/(2050-2023)</f>
        <v>1.3132737638600865E-2</v>
      </c>
      <c r="BA41" s="186">
        <f>AF41*Workings_risks!$E$24*Workings_risks!$E$26*Workings_risks!$E$27*Assumptions!$G$90</f>
        <v>3.9369525785687388E-4</v>
      </c>
      <c r="BB41" s="186">
        <f>AG41*Workings_risks!$E$24*Workings_risks!$E$26*Workings_risks!$E$27*Assumptions!$G$90</f>
        <v>4.0096647513647736E-4</v>
      </c>
      <c r="BC41" s="186">
        <f>AH41*Workings_risks!$E$24*Workings_risks!$E$26*Workings_risks!$E$27*Assumptions!$G$90</f>
        <v>4.0823769241608084E-4</v>
      </c>
      <c r="BD41" s="186">
        <f>AI41*Workings_risks!$E$24*Workings_risks!$E$26*Workings_risks!$E$27*Assumptions!$G$90</f>
        <v>4.1550890969568448E-4</v>
      </c>
      <c r="BE41" s="186">
        <f>AJ41*Workings_risks!$E$24*Workings_risks!$E$26*Workings_risks!$E$27*Assumptions!$G$90</f>
        <v>4.2278012697528796E-4</v>
      </c>
      <c r="BF41" s="186">
        <f>AK41*Workings_risks!$E$24*Workings_risks!$E$26*Workings_risks!$E$27*Assumptions!$G$90</f>
        <v>4.3005134425489145E-4</v>
      </c>
      <c r="BG41" s="186">
        <f>AL41*Workings_risks!$E$24*Workings_risks!$E$26*Workings_risks!$E$27*Assumptions!$G$90</f>
        <v>4.3732256153449493E-4</v>
      </c>
      <c r="BH41" s="186">
        <f>AM41*Workings_risks!$E$24*Workings_risks!$E$26*Workings_risks!$E$27*Assumptions!$G$90</f>
        <v>4.4459377881409852E-4</v>
      </c>
      <c r="BI41" s="186">
        <f>AN41*Workings_risks!$E$24*Workings_risks!$E$26*Workings_risks!$E$27*Assumptions!$G$90</f>
        <v>4.5186499609370211E-4</v>
      </c>
      <c r="BJ41" s="186">
        <f>AO41*Workings_risks!$E$24*Workings_risks!$E$26*Workings_risks!$E$27*Assumptions!$G$90</f>
        <v>4.5913621337330559E-4</v>
      </c>
      <c r="BK41" s="186">
        <f>AP41*Workings_risks!$E$24*Workings_risks!$E$26*Workings_risks!$E$27*Assumptions!$G$90</f>
        <v>4.6640743065290912E-4</v>
      </c>
      <c r="BL41" s="186">
        <f>AQ41*Workings_risks!$E$24*Workings_risks!$E$26*Workings_risks!$E$27*Assumptions!$G$90</f>
        <v>4.736786479325126E-4</v>
      </c>
      <c r="BM41" s="186">
        <f>AR41*Workings_risks!$E$24*Workings_risks!$E$26*Workings_risks!$E$27*Assumptions!$G$90</f>
        <v>4.8094986521211614E-4</v>
      </c>
      <c r="BN41" s="186">
        <f>AS41*Workings_risks!$E$24*Workings_risks!$E$26*Workings_risks!$E$27*Assumptions!$G$90</f>
        <v>4.8822108249171962E-4</v>
      </c>
      <c r="BO41" s="186">
        <f>AT41*Workings_risks!$E$24*Workings_risks!$E$26*Workings_risks!$E$27*Assumptions!$G$90</f>
        <v>4.9549229977132315E-4</v>
      </c>
      <c r="BP41" s="186">
        <f>AU41*Workings_risks!$E$24*Workings_risks!$E$26*Workings_risks!$E$27*Assumptions!$G$90</f>
        <v>5.0276351705092663E-4</v>
      </c>
      <c r="BQ41" s="186">
        <f>AV41*Workings_risks!$E$24*Workings_risks!$E$26*Workings_risks!$E$27*Assumptions!$G$90</f>
        <v>5.1003473433053012E-4</v>
      </c>
      <c r="BR41" s="186">
        <f>AW41*Workings_risks!$E$24*Workings_risks!$E$26*Workings_risks!$E$27*Assumptions!$G$90</f>
        <v>5.1730595161013381E-4</v>
      </c>
      <c r="BS41" s="186">
        <f>AX41*Workings_risks!$E$24*Workings_risks!$E$26*Workings_risks!$E$27*Assumptions!$G$90</f>
        <v>5.2457716888973729E-4</v>
      </c>
      <c r="BT41" s="186">
        <f>AY41*Workings_risks!$E$24*Workings_risks!$E$26*Workings_risks!$E$27*Assumptions!$G$90</f>
        <v>5.3184838616934088E-4</v>
      </c>
    </row>
    <row r="42" spans="2:72" x14ac:dyDescent="0.25">
      <c r="B42" s="42">
        <v>10173413</v>
      </c>
      <c r="C42" s="42" t="s">
        <v>1334</v>
      </c>
      <c r="D42" s="42" t="s">
        <v>234</v>
      </c>
      <c r="E42" s="42">
        <v>15962778</v>
      </c>
      <c r="F42" s="42">
        <v>17742437</v>
      </c>
      <c r="G42" s="42">
        <v>0.36810379976204999</v>
      </c>
      <c r="H42" s="42">
        <v>143.86172266399799</v>
      </c>
      <c r="I42" s="42">
        <v>-37.565968012646898</v>
      </c>
      <c r="J42" s="42">
        <v>119</v>
      </c>
      <c r="K42" s="42">
        <v>105</v>
      </c>
      <c r="L42" s="32">
        <v>5.3999999999999999E-2</v>
      </c>
      <c r="M42" s="32">
        <v>7.2999999999999995E-2</v>
      </c>
      <c r="N42" s="181"/>
      <c r="O42" s="182">
        <f t="shared" si="1"/>
        <v>125.426</v>
      </c>
      <c r="P42" s="182">
        <f t="shared" si="2"/>
        <v>110.67</v>
      </c>
      <c r="Q42" s="191">
        <f t="shared" si="3"/>
        <v>0.01</v>
      </c>
      <c r="R42" s="191">
        <f t="shared" si="4"/>
        <v>0.02</v>
      </c>
      <c r="S42" s="184">
        <f t="shared" si="5"/>
        <v>-1475.6</v>
      </c>
      <c r="T42" s="184">
        <f t="shared" si="6"/>
        <v>140.18199999999999</v>
      </c>
      <c r="U42" s="185">
        <f t="shared" si="7"/>
        <v>1.4354838709677412E-2</v>
      </c>
      <c r="V42" s="181"/>
      <c r="W42" s="182">
        <f t="shared" si="8"/>
        <v>127.687</v>
      </c>
      <c r="X42" s="182">
        <f t="shared" si="9"/>
        <v>112.66499999999999</v>
      </c>
      <c r="Y42" s="183">
        <f t="shared" si="10"/>
        <v>0.01</v>
      </c>
      <c r="Z42" s="183">
        <f t="shared" si="11"/>
        <v>0.02</v>
      </c>
      <c r="AA42" s="184">
        <f t="shared" si="12"/>
        <v>-1502.2000000000007</v>
      </c>
      <c r="AB42" s="184">
        <f t="shared" si="13"/>
        <v>142.709</v>
      </c>
      <c r="AC42" s="185">
        <f t="shared" si="14"/>
        <v>1.5782851817334572E-2</v>
      </c>
      <c r="AD42" s="181"/>
      <c r="AE42" s="178">
        <f t="shared" si="15"/>
        <v>1.4354838709677413</v>
      </c>
      <c r="AF42" s="170">
        <f>Workings_risks!$E$18+Workings_risks!$E$27*(($AE42-1)*Workings_risks!$E$18)/(2050-2023)</f>
        <v>9.6270624129861648E-3</v>
      </c>
      <c r="AG42" s="170">
        <f>AF42+(($AE42-1)*Workings_risks!$E$18)/(2050-2023)</f>
        <v>9.7751710654936444E-3</v>
      </c>
      <c r="AH42" s="170">
        <f>AG42+(($AE42-1)*Workings_risks!$E$18)/(2050-2023)</f>
        <v>9.923279718001124E-3</v>
      </c>
      <c r="AI42" s="170">
        <f>AH42+(($AE42-1)*Workings_risks!$E$18)/(2050-2023)</f>
        <v>1.0071388370508604E-2</v>
      </c>
      <c r="AJ42" s="170">
        <f>AI42+(($AE42-1)*Workings_risks!$E$18)/(2050-2023)</f>
        <v>1.0219497023016083E-2</v>
      </c>
      <c r="AK42" s="170">
        <f>AJ42+(($AE42-1)*Workings_risks!$E$18)/(2050-2023)</f>
        <v>1.0367605675523563E-2</v>
      </c>
      <c r="AL42" s="170">
        <f>AK42+(($AE42-1)*Workings_risks!$E$18)/(2050-2023)</f>
        <v>1.0515714328031042E-2</v>
      </c>
      <c r="AM42" s="170">
        <f>AL42+(($AE42-1)*Workings_risks!$E$18)/(2050-2023)</f>
        <v>1.0663822980538522E-2</v>
      </c>
      <c r="AN42" s="170">
        <f>AM42+(($AE42-1)*Workings_risks!$E$18)/(2050-2023)</f>
        <v>1.0811931633046001E-2</v>
      </c>
      <c r="AO42" s="170">
        <f>AN42+(($AE42-1)*Workings_risks!$E$18)/(2050-2023)</f>
        <v>1.0960040285553481E-2</v>
      </c>
      <c r="AP42" s="170">
        <f>AO42+(($AE42-1)*Workings_risks!$E$18)/(2050-2023)</f>
        <v>1.110814893806096E-2</v>
      </c>
      <c r="AQ42" s="170">
        <f>AP42+(($AE42-1)*Workings_risks!$E$18)/(2050-2023)</f>
        <v>1.125625759056844E-2</v>
      </c>
      <c r="AR42" s="170">
        <f>AQ42+(($AE42-1)*Workings_risks!$E$18)/(2050-2023)</f>
        <v>1.140436624307592E-2</v>
      </c>
      <c r="AS42" s="170">
        <f>AR42+(($AE42-1)*Workings_risks!$E$18)/(2050-2023)</f>
        <v>1.1552474895583399E-2</v>
      </c>
      <c r="AT42" s="170">
        <f>AS42+(($AE42-1)*Workings_risks!$E$18)/(2050-2023)</f>
        <v>1.1700583548090879E-2</v>
      </c>
      <c r="AU42" s="170">
        <f>AT42+(($AE42-1)*Workings_risks!$E$18)/(2050-2023)</f>
        <v>1.1848692200598358E-2</v>
      </c>
      <c r="AV42" s="170">
        <f>AU42+(($AE42-1)*Workings_risks!$E$18)/(2050-2023)</f>
        <v>1.1996800853105838E-2</v>
      </c>
      <c r="AW42" s="170">
        <f>AV42+(($AE42-1)*Workings_risks!$E$18)/(2050-2023)</f>
        <v>1.2144909505613317E-2</v>
      </c>
      <c r="AX42" s="170">
        <f>AW42+(($AE42-1)*Workings_risks!$E$18)/(2050-2023)</f>
        <v>1.2293018158120797E-2</v>
      </c>
      <c r="AY42" s="170">
        <f>AX42+(($AE42-1)*Workings_risks!$E$18)/(2050-2023)</f>
        <v>1.2441126810628277E-2</v>
      </c>
      <c r="BA42" s="186">
        <f>AF42*Workings_risks!$E$24*Workings_risks!$E$26*Workings_risks!$E$27*Assumptions!$G$90</f>
        <v>3.8987587727700167E-4</v>
      </c>
      <c r="BB42" s="186">
        <f>AG42*Workings_risks!$E$24*Workings_risks!$E$26*Workings_risks!$E$27*Assumptions!$G$90</f>
        <v>3.9587396769664784E-4</v>
      </c>
      <c r="BC42" s="186">
        <f>AH42*Workings_risks!$E$24*Workings_risks!$E$26*Workings_risks!$E$27*Assumptions!$G$90</f>
        <v>4.0187205811629401E-4</v>
      </c>
      <c r="BD42" s="186">
        <f>AI42*Workings_risks!$E$24*Workings_risks!$E$26*Workings_risks!$E$27*Assumptions!$G$90</f>
        <v>4.0787014853594018E-4</v>
      </c>
      <c r="BE42" s="186">
        <f>AJ42*Workings_risks!$E$24*Workings_risks!$E$26*Workings_risks!$E$27*Assumptions!$G$90</f>
        <v>4.1386823895558635E-4</v>
      </c>
      <c r="BF42" s="186">
        <f>AK42*Workings_risks!$E$24*Workings_risks!$E$26*Workings_risks!$E$27*Assumptions!$G$90</f>
        <v>4.1986632937523257E-4</v>
      </c>
      <c r="BG42" s="186">
        <f>AL42*Workings_risks!$E$24*Workings_risks!$E$26*Workings_risks!$E$27*Assumptions!$G$90</f>
        <v>4.2586441979487874E-4</v>
      </c>
      <c r="BH42" s="186">
        <f>AM42*Workings_risks!$E$24*Workings_risks!$E$26*Workings_risks!$E$27*Assumptions!$G$90</f>
        <v>4.3186251021452491E-4</v>
      </c>
      <c r="BI42" s="186">
        <f>AN42*Workings_risks!$E$24*Workings_risks!$E$26*Workings_risks!$E$27*Assumptions!$G$90</f>
        <v>4.3786060063417113E-4</v>
      </c>
      <c r="BJ42" s="186">
        <f>AO42*Workings_risks!$E$24*Workings_risks!$E$26*Workings_risks!$E$27*Assumptions!$G$90</f>
        <v>4.438586910538173E-4</v>
      </c>
      <c r="BK42" s="186">
        <f>AP42*Workings_risks!$E$24*Workings_risks!$E$26*Workings_risks!$E$27*Assumptions!$G$90</f>
        <v>4.4985678147346352E-4</v>
      </c>
      <c r="BL42" s="186">
        <f>AQ42*Workings_risks!$E$24*Workings_risks!$E$26*Workings_risks!$E$27*Assumptions!$G$90</f>
        <v>4.5585487189310969E-4</v>
      </c>
      <c r="BM42" s="186">
        <f>AR42*Workings_risks!$E$24*Workings_risks!$E$26*Workings_risks!$E$27*Assumptions!$G$90</f>
        <v>4.6185296231275586E-4</v>
      </c>
      <c r="BN42" s="186">
        <f>AS42*Workings_risks!$E$24*Workings_risks!$E$26*Workings_risks!$E$27*Assumptions!$G$90</f>
        <v>4.6785105273240208E-4</v>
      </c>
      <c r="BO42" s="186">
        <f>AT42*Workings_risks!$E$24*Workings_risks!$E$26*Workings_risks!$E$27*Assumptions!$G$90</f>
        <v>4.7384914315204825E-4</v>
      </c>
      <c r="BP42" s="186">
        <f>AU42*Workings_risks!$E$24*Workings_risks!$E$26*Workings_risks!$E$27*Assumptions!$G$90</f>
        <v>4.7984723357169442E-4</v>
      </c>
      <c r="BQ42" s="186">
        <f>AV42*Workings_risks!$E$24*Workings_risks!$E$26*Workings_risks!$E$27*Assumptions!$G$90</f>
        <v>4.8584532399134064E-4</v>
      </c>
      <c r="BR42" s="186">
        <f>AW42*Workings_risks!$E$24*Workings_risks!$E$26*Workings_risks!$E$27*Assumptions!$G$90</f>
        <v>4.9184341441098681E-4</v>
      </c>
      <c r="BS42" s="186">
        <f>AX42*Workings_risks!$E$24*Workings_risks!$E$26*Workings_risks!$E$27*Assumptions!$G$90</f>
        <v>4.9784150483063298E-4</v>
      </c>
      <c r="BT42" s="186">
        <f>AY42*Workings_risks!$E$24*Workings_risks!$E$26*Workings_risks!$E$27*Assumptions!$G$90</f>
        <v>5.0383959525027915E-4</v>
      </c>
    </row>
    <row r="43" spans="2:72" x14ac:dyDescent="0.25">
      <c r="B43" s="42">
        <v>10173503</v>
      </c>
      <c r="C43" s="42" t="s">
        <v>384</v>
      </c>
      <c r="D43" s="42" t="s">
        <v>259</v>
      </c>
      <c r="E43" s="42">
        <v>41075546</v>
      </c>
      <c r="F43" s="42">
        <v>15964427</v>
      </c>
      <c r="G43" s="42">
        <v>1.8125522925368802</v>
      </c>
      <c r="H43" s="42">
        <v>141.49918103232901</v>
      </c>
      <c r="I43" s="42">
        <v>-36.904100134466901</v>
      </c>
      <c r="J43" s="42">
        <v>115</v>
      </c>
      <c r="K43" s="42">
        <v>98.4</v>
      </c>
      <c r="L43" s="32">
        <v>6.3E-2</v>
      </c>
      <c r="M43" s="32">
        <v>8.7999999999999995E-2</v>
      </c>
      <c r="N43" s="181"/>
      <c r="O43" s="182">
        <f t="shared" si="1"/>
        <v>122.24499999999999</v>
      </c>
      <c r="P43" s="182">
        <f t="shared" si="2"/>
        <v>104.5992</v>
      </c>
      <c r="Q43" s="191">
        <f t="shared" si="3"/>
        <v>0.01</v>
      </c>
      <c r="R43" s="191">
        <f t="shared" si="4"/>
        <v>0.02</v>
      </c>
      <c r="S43" s="184">
        <f t="shared" si="5"/>
        <v>-1764.5799999999995</v>
      </c>
      <c r="T43" s="184">
        <f t="shared" si="6"/>
        <v>139.89079999999998</v>
      </c>
      <c r="U43" s="185">
        <f t="shared" si="7"/>
        <v>1.4105792879892094E-2</v>
      </c>
      <c r="V43" s="181"/>
      <c r="W43" s="182">
        <f t="shared" si="8"/>
        <v>123.395</v>
      </c>
      <c r="X43" s="182">
        <f t="shared" si="9"/>
        <v>107.05920000000002</v>
      </c>
      <c r="Y43" s="183">
        <f t="shared" si="10"/>
        <v>0.01</v>
      </c>
      <c r="Z43" s="183">
        <f t="shared" si="11"/>
        <v>0.02</v>
      </c>
      <c r="AA43" s="184">
        <f t="shared" si="12"/>
        <v>-1633.5799999999977</v>
      </c>
      <c r="AB43" s="184">
        <f t="shared" si="13"/>
        <v>139.73079999999996</v>
      </c>
      <c r="AC43" s="185">
        <f t="shared" si="14"/>
        <v>1.5139019821496343E-2</v>
      </c>
      <c r="AD43" s="181"/>
      <c r="AE43" s="178">
        <f t="shared" si="15"/>
        <v>1.4105792879892094</v>
      </c>
      <c r="AF43" s="170">
        <f>Workings_risks!$E$18+Workings_risks!$E$27*(($AE43-1)*Workings_risks!$E$18)/(2050-2023)</f>
        <v>9.6016521660944893E-3</v>
      </c>
      <c r="AG43" s="170">
        <f>AF43+(($AE43-1)*Workings_risks!$E$18)/(2050-2023)</f>
        <v>9.7412907363047425E-3</v>
      </c>
      <c r="AH43" s="170">
        <f>AG43+(($AE43-1)*Workings_risks!$E$18)/(2050-2023)</f>
        <v>9.8809293065149958E-3</v>
      </c>
      <c r="AI43" s="170">
        <f>AH43+(($AE43-1)*Workings_risks!$E$18)/(2050-2023)</f>
        <v>1.0020567876725249E-2</v>
      </c>
      <c r="AJ43" s="170">
        <f>AI43+(($AE43-1)*Workings_risks!$E$18)/(2050-2023)</f>
        <v>1.0160206446935502E-2</v>
      </c>
      <c r="AK43" s="170">
        <f>AJ43+(($AE43-1)*Workings_risks!$E$18)/(2050-2023)</f>
        <v>1.0299845017145755E-2</v>
      </c>
      <c r="AL43" s="170">
        <f>AK43+(($AE43-1)*Workings_risks!$E$18)/(2050-2023)</f>
        <v>1.0439483587356009E-2</v>
      </c>
      <c r="AM43" s="170">
        <f>AL43+(($AE43-1)*Workings_risks!$E$18)/(2050-2023)</f>
        <v>1.0579122157566262E-2</v>
      </c>
      <c r="AN43" s="170">
        <f>AM43+(($AE43-1)*Workings_risks!$E$18)/(2050-2023)</f>
        <v>1.0718760727776515E-2</v>
      </c>
      <c r="AO43" s="170">
        <f>AN43+(($AE43-1)*Workings_risks!$E$18)/(2050-2023)</f>
        <v>1.0858399297986768E-2</v>
      </c>
      <c r="AP43" s="170">
        <f>AO43+(($AE43-1)*Workings_risks!$E$18)/(2050-2023)</f>
        <v>1.0998037868197022E-2</v>
      </c>
      <c r="AQ43" s="170">
        <f>AP43+(($AE43-1)*Workings_risks!$E$18)/(2050-2023)</f>
        <v>1.1137676438407275E-2</v>
      </c>
      <c r="AR43" s="170">
        <f>AQ43+(($AE43-1)*Workings_risks!$E$18)/(2050-2023)</f>
        <v>1.1277315008617528E-2</v>
      </c>
      <c r="AS43" s="170">
        <f>AR43+(($AE43-1)*Workings_risks!$E$18)/(2050-2023)</f>
        <v>1.1416953578827781E-2</v>
      </c>
      <c r="AT43" s="170">
        <f>AS43+(($AE43-1)*Workings_risks!$E$18)/(2050-2023)</f>
        <v>1.1556592149038035E-2</v>
      </c>
      <c r="AU43" s="170">
        <f>AT43+(($AE43-1)*Workings_risks!$E$18)/(2050-2023)</f>
        <v>1.1696230719248288E-2</v>
      </c>
      <c r="AV43" s="170">
        <f>AU43+(($AE43-1)*Workings_risks!$E$18)/(2050-2023)</f>
        <v>1.1835869289458541E-2</v>
      </c>
      <c r="AW43" s="170">
        <f>AV43+(($AE43-1)*Workings_risks!$E$18)/(2050-2023)</f>
        <v>1.1975507859668794E-2</v>
      </c>
      <c r="AX43" s="170">
        <f>AW43+(($AE43-1)*Workings_risks!$E$18)/(2050-2023)</f>
        <v>1.2115146429879048E-2</v>
      </c>
      <c r="AY43" s="170">
        <f>AX43+(($AE43-1)*Workings_risks!$E$18)/(2050-2023)</f>
        <v>1.2254785000089301E-2</v>
      </c>
      <c r="BA43" s="186">
        <f>AF43*Workings_risks!$E$24*Workings_risks!$E$26*Workings_risks!$E$27*Assumptions!$G$90</f>
        <v>3.8884681546419436E-4</v>
      </c>
      <c r="BB43" s="186">
        <f>AG43*Workings_risks!$E$24*Workings_risks!$E$26*Workings_risks!$E$27*Assumptions!$G$90</f>
        <v>3.9450188527957129E-4</v>
      </c>
      <c r="BC43" s="186">
        <f>AH43*Workings_risks!$E$24*Workings_risks!$E$26*Workings_risks!$E$27*Assumptions!$G$90</f>
        <v>4.0015695509494832E-4</v>
      </c>
      <c r="BD43" s="186">
        <f>AI43*Workings_risks!$E$24*Workings_risks!$E$26*Workings_risks!$E$27*Assumptions!$G$90</f>
        <v>4.0581202491032529E-4</v>
      </c>
      <c r="BE43" s="186">
        <f>AJ43*Workings_risks!$E$24*Workings_risks!$E$26*Workings_risks!$E$27*Assumptions!$G$90</f>
        <v>4.1146709472570243E-4</v>
      </c>
      <c r="BF43" s="186">
        <f>AK43*Workings_risks!$E$24*Workings_risks!$E$26*Workings_risks!$E$27*Assumptions!$G$90</f>
        <v>4.1712216454107935E-4</v>
      </c>
      <c r="BG43" s="186">
        <f>AL43*Workings_risks!$E$24*Workings_risks!$E$26*Workings_risks!$E$27*Assumptions!$G$90</f>
        <v>4.2277723435645638E-4</v>
      </c>
      <c r="BH43" s="186">
        <f>AM43*Workings_risks!$E$24*Workings_risks!$E$26*Workings_risks!$E$27*Assumptions!$G$90</f>
        <v>4.2843230417183347E-4</v>
      </c>
      <c r="BI43" s="186">
        <f>AN43*Workings_risks!$E$24*Workings_risks!$E$26*Workings_risks!$E$27*Assumptions!$G$90</f>
        <v>4.3408737398721039E-4</v>
      </c>
      <c r="BJ43" s="186">
        <f>AO43*Workings_risks!$E$24*Workings_risks!$E$26*Workings_risks!$E$27*Assumptions!$G$90</f>
        <v>4.3974244380258747E-4</v>
      </c>
      <c r="BK43" s="186">
        <f>AP43*Workings_risks!$E$24*Workings_risks!$E$26*Workings_risks!$E$27*Assumptions!$G$90</f>
        <v>4.4539751361796445E-4</v>
      </c>
      <c r="BL43" s="186">
        <f>AQ43*Workings_risks!$E$24*Workings_risks!$E$26*Workings_risks!$E$27*Assumptions!$G$90</f>
        <v>4.5105258343334153E-4</v>
      </c>
      <c r="BM43" s="186">
        <f>AR43*Workings_risks!$E$24*Workings_risks!$E$26*Workings_risks!$E$27*Assumptions!$G$90</f>
        <v>4.5670765324871845E-4</v>
      </c>
      <c r="BN43" s="186">
        <f>AS43*Workings_risks!$E$24*Workings_risks!$E$26*Workings_risks!$E$27*Assumptions!$G$90</f>
        <v>4.6236272306409554E-4</v>
      </c>
      <c r="BO43" s="186">
        <f>AT43*Workings_risks!$E$24*Workings_risks!$E$26*Workings_risks!$E$27*Assumptions!$G$90</f>
        <v>4.6801779287947251E-4</v>
      </c>
      <c r="BP43" s="186">
        <f>AU43*Workings_risks!$E$24*Workings_risks!$E$26*Workings_risks!$E$27*Assumptions!$G$90</f>
        <v>4.7367286269484955E-4</v>
      </c>
      <c r="BQ43" s="186">
        <f>AV43*Workings_risks!$E$24*Workings_risks!$E$26*Workings_risks!$E$27*Assumptions!$G$90</f>
        <v>4.7932793251022652E-4</v>
      </c>
      <c r="BR43" s="186">
        <f>AW43*Workings_risks!$E$24*Workings_risks!$E$26*Workings_risks!$E$27*Assumptions!$G$90</f>
        <v>4.8498300232560361E-4</v>
      </c>
      <c r="BS43" s="186">
        <f>AX43*Workings_risks!$E$24*Workings_risks!$E$26*Workings_risks!$E$27*Assumptions!$G$90</f>
        <v>4.9063807214098053E-4</v>
      </c>
      <c r="BT43" s="186">
        <f>AY43*Workings_risks!$E$24*Workings_risks!$E$26*Workings_risks!$E$27*Assumptions!$G$90</f>
        <v>4.9629314195635756E-4</v>
      </c>
    </row>
    <row r="44" spans="2:72" x14ac:dyDescent="0.25">
      <c r="B44" s="42">
        <v>10182107</v>
      </c>
      <c r="C44" s="42" t="s">
        <v>352</v>
      </c>
      <c r="D44" s="42" t="s">
        <v>237</v>
      </c>
      <c r="E44" s="42">
        <v>16001148</v>
      </c>
      <c r="F44" s="42">
        <v>16001158</v>
      </c>
      <c r="G44" s="42">
        <v>0.62829051399396052</v>
      </c>
      <c r="H44" s="42">
        <v>144.54572779174501</v>
      </c>
      <c r="I44" s="42">
        <v>-36.919237159452699</v>
      </c>
      <c r="J44" s="42">
        <v>111</v>
      </c>
      <c r="K44" s="42">
        <v>99.8</v>
      </c>
      <c r="L44" s="32">
        <v>6.3E-2</v>
      </c>
      <c r="M44" s="32">
        <v>8.7999999999999995E-2</v>
      </c>
      <c r="N44" s="181"/>
      <c r="O44" s="182">
        <f t="shared" si="1"/>
        <v>117.99299999999999</v>
      </c>
      <c r="P44" s="182">
        <f t="shared" si="2"/>
        <v>106.08739999999999</v>
      </c>
      <c r="Q44" s="191">
        <f t="shared" si="3"/>
        <v>0.01</v>
      </c>
      <c r="R44" s="191">
        <f t="shared" si="4"/>
        <v>0.02</v>
      </c>
      <c r="S44" s="184">
        <f t="shared" si="5"/>
        <v>-1190.5600000000006</v>
      </c>
      <c r="T44" s="184">
        <f t="shared" si="6"/>
        <v>129.89860000000002</v>
      </c>
      <c r="U44" s="185">
        <f t="shared" si="7"/>
        <v>1.5873706491063035E-2</v>
      </c>
      <c r="V44" s="181"/>
      <c r="W44" s="182">
        <f t="shared" si="8"/>
        <v>119.10299999999999</v>
      </c>
      <c r="X44" s="182">
        <f t="shared" si="9"/>
        <v>108.58240000000001</v>
      </c>
      <c r="Y44" s="183">
        <f t="shared" si="10"/>
        <v>0.01</v>
      </c>
      <c r="Z44" s="183">
        <f t="shared" si="11"/>
        <v>0.02</v>
      </c>
      <c r="AA44" s="184">
        <f t="shared" si="12"/>
        <v>-1052.0599999999988</v>
      </c>
      <c r="AB44" s="184">
        <f t="shared" si="13"/>
        <v>129.62359999999998</v>
      </c>
      <c r="AC44" s="185">
        <f t="shared" si="14"/>
        <v>1.7702032203486495E-2</v>
      </c>
      <c r="AD44" s="181"/>
      <c r="AE44" s="178">
        <f t="shared" si="15"/>
        <v>1.5873706491063035</v>
      </c>
      <c r="AF44" s="170">
        <f>Workings_risks!$E$18+Workings_risks!$E$27*(($AE44-1)*Workings_risks!$E$18)/(2050-2023)</f>
        <v>9.7820331079545991E-3</v>
      </c>
      <c r="AG44" s="170">
        <f>AF44+(($AE44-1)*Workings_risks!$E$18)/(2050-2023)</f>
        <v>9.9817986587848895E-3</v>
      </c>
      <c r="AH44" s="170">
        <f>AG44+(($AE44-1)*Workings_risks!$E$18)/(2050-2023)</f>
        <v>1.018156420961518E-2</v>
      </c>
      <c r="AI44" s="170">
        <f>AH44+(($AE44-1)*Workings_risks!$E$18)/(2050-2023)</f>
        <v>1.038132976044547E-2</v>
      </c>
      <c r="AJ44" s="170">
        <f>AI44+(($AE44-1)*Workings_risks!$E$18)/(2050-2023)</f>
        <v>1.0581095311275761E-2</v>
      </c>
      <c r="AK44" s="170">
        <f>AJ44+(($AE44-1)*Workings_risks!$E$18)/(2050-2023)</f>
        <v>1.0780860862106051E-2</v>
      </c>
      <c r="AL44" s="170">
        <f>AK44+(($AE44-1)*Workings_risks!$E$18)/(2050-2023)</f>
        <v>1.0980626412936342E-2</v>
      </c>
      <c r="AM44" s="170">
        <f>AL44+(($AE44-1)*Workings_risks!$E$18)/(2050-2023)</f>
        <v>1.1180391963766632E-2</v>
      </c>
      <c r="AN44" s="170">
        <f>AM44+(($AE44-1)*Workings_risks!$E$18)/(2050-2023)</f>
        <v>1.1380157514596922E-2</v>
      </c>
      <c r="AO44" s="170">
        <f>AN44+(($AE44-1)*Workings_risks!$E$18)/(2050-2023)</f>
        <v>1.1579923065427213E-2</v>
      </c>
      <c r="AP44" s="170">
        <f>AO44+(($AE44-1)*Workings_risks!$E$18)/(2050-2023)</f>
        <v>1.1779688616257503E-2</v>
      </c>
      <c r="AQ44" s="170">
        <f>AP44+(($AE44-1)*Workings_risks!$E$18)/(2050-2023)</f>
        <v>1.1979454167087794E-2</v>
      </c>
      <c r="AR44" s="170">
        <f>AQ44+(($AE44-1)*Workings_risks!$E$18)/(2050-2023)</f>
        <v>1.2179219717918084E-2</v>
      </c>
      <c r="AS44" s="170">
        <f>AR44+(($AE44-1)*Workings_risks!$E$18)/(2050-2023)</f>
        <v>1.2378985268748375E-2</v>
      </c>
      <c r="AT44" s="170">
        <f>AS44+(($AE44-1)*Workings_risks!$E$18)/(2050-2023)</f>
        <v>1.2578750819578665E-2</v>
      </c>
      <c r="AU44" s="170">
        <f>AT44+(($AE44-1)*Workings_risks!$E$18)/(2050-2023)</f>
        <v>1.2778516370408955E-2</v>
      </c>
      <c r="AV44" s="170">
        <f>AU44+(($AE44-1)*Workings_risks!$E$18)/(2050-2023)</f>
        <v>1.2978281921239246E-2</v>
      </c>
      <c r="AW44" s="170">
        <f>AV44+(($AE44-1)*Workings_risks!$E$18)/(2050-2023)</f>
        <v>1.3178047472069536E-2</v>
      </c>
      <c r="AX44" s="170">
        <f>AW44+(($AE44-1)*Workings_risks!$E$18)/(2050-2023)</f>
        <v>1.3377813022899827E-2</v>
      </c>
      <c r="AY44" s="170">
        <f>AX44+(($AE44-1)*Workings_risks!$E$18)/(2050-2023)</f>
        <v>1.3577578573730117E-2</v>
      </c>
      <c r="BA44" s="186">
        <f>AF44*Workings_risks!$E$24*Workings_risks!$E$26*Workings_risks!$E$27*Assumptions!$G$90</f>
        <v>3.9615186605334365E-4</v>
      </c>
      <c r="BB44" s="186">
        <f>AG44*Workings_risks!$E$24*Workings_risks!$E$26*Workings_risks!$E$27*Assumptions!$G$90</f>
        <v>4.0424195273177055E-4</v>
      </c>
      <c r="BC44" s="186">
        <f>AH44*Workings_risks!$E$24*Workings_risks!$E$26*Workings_risks!$E$27*Assumptions!$G$90</f>
        <v>4.1233203941019728E-4</v>
      </c>
      <c r="BD44" s="186">
        <f>AI44*Workings_risks!$E$24*Workings_risks!$E$26*Workings_risks!$E$27*Assumptions!$G$90</f>
        <v>4.2042212608862418E-4</v>
      </c>
      <c r="BE44" s="186">
        <f>AJ44*Workings_risks!$E$24*Workings_risks!$E$26*Workings_risks!$E$27*Assumptions!$G$90</f>
        <v>4.2851221276705097E-4</v>
      </c>
      <c r="BF44" s="186">
        <f>AK44*Workings_risks!$E$24*Workings_risks!$E$26*Workings_risks!$E$27*Assumptions!$G$90</f>
        <v>4.3660229944547782E-4</v>
      </c>
      <c r="BG44" s="186">
        <f>AL44*Workings_risks!$E$24*Workings_risks!$E$26*Workings_risks!$E$27*Assumptions!$G$90</f>
        <v>4.4469238612390456E-4</v>
      </c>
      <c r="BH44" s="186">
        <f>AM44*Workings_risks!$E$24*Workings_risks!$E$26*Workings_risks!$E$27*Assumptions!$G$90</f>
        <v>4.5278247280233145E-4</v>
      </c>
      <c r="BI44" s="186">
        <f>AN44*Workings_risks!$E$24*Workings_risks!$E$26*Workings_risks!$E$27*Assumptions!$G$90</f>
        <v>4.6087255948075819E-4</v>
      </c>
      <c r="BJ44" s="186">
        <f>AO44*Workings_risks!$E$24*Workings_risks!$E$26*Workings_risks!$E$27*Assumptions!$G$90</f>
        <v>4.6896264615918509E-4</v>
      </c>
      <c r="BK44" s="186">
        <f>AP44*Workings_risks!$E$24*Workings_risks!$E$26*Workings_risks!$E$27*Assumptions!$G$90</f>
        <v>4.7705273283761188E-4</v>
      </c>
      <c r="BL44" s="186">
        <f>AQ44*Workings_risks!$E$24*Workings_risks!$E$26*Workings_risks!$E$27*Assumptions!$G$90</f>
        <v>4.8514281951603867E-4</v>
      </c>
      <c r="BM44" s="186">
        <f>AR44*Workings_risks!$E$24*Workings_risks!$E$26*Workings_risks!$E$27*Assumptions!$G$90</f>
        <v>4.9323290619446552E-4</v>
      </c>
      <c r="BN44" s="186">
        <f>AS44*Workings_risks!$E$24*Workings_risks!$E$26*Workings_risks!$E$27*Assumptions!$G$90</f>
        <v>5.0132299287289231E-4</v>
      </c>
      <c r="BO44" s="186">
        <f>AT44*Workings_risks!$E$24*Workings_risks!$E$26*Workings_risks!$E$27*Assumptions!$G$90</f>
        <v>5.094130795513191E-4</v>
      </c>
      <c r="BP44" s="186">
        <f>AU44*Workings_risks!$E$24*Workings_risks!$E$26*Workings_risks!$E$27*Assumptions!$G$90</f>
        <v>5.17503166229746E-4</v>
      </c>
      <c r="BQ44" s="186">
        <f>AV44*Workings_risks!$E$24*Workings_risks!$E$26*Workings_risks!$E$27*Assumptions!$G$90</f>
        <v>5.2559325290817279E-4</v>
      </c>
      <c r="BR44" s="186">
        <f>AW44*Workings_risks!$E$24*Workings_risks!$E$26*Workings_risks!$E$27*Assumptions!$G$90</f>
        <v>5.3368333958659958E-4</v>
      </c>
      <c r="BS44" s="186">
        <f>AX44*Workings_risks!$E$24*Workings_risks!$E$26*Workings_risks!$E$27*Assumptions!$G$90</f>
        <v>5.4177342626502659E-4</v>
      </c>
      <c r="BT44" s="186">
        <f>AY44*Workings_risks!$E$24*Workings_risks!$E$26*Workings_risks!$E$27*Assumptions!$G$90</f>
        <v>5.4986351294345327E-4</v>
      </c>
    </row>
    <row r="45" spans="2:72" x14ac:dyDescent="0.25">
      <c r="B45" s="42">
        <v>10182494</v>
      </c>
      <c r="C45" s="42" t="s">
        <v>495</v>
      </c>
      <c r="D45" s="42" t="s">
        <v>260</v>
      </c>
      <c r="E45" s="42">
        <v>16002428</v>
      </c>
      <c r="F45" s="42">
        <v>16457665</v>
      </c>
      <c r="G45" s="42">
        <v>0.4905508258333402</v>
      </c>
      <c r="H45" s="42">
        <v>141.53388891104601</v>
      </c>
      <c r="I45" s="42">
        <v>-36.966630110746799</v>
      </c>
      <c r="J45" s="42">
        <v>117</v>
      </c>
      <c r="K45" s="42">
        <v>99.8</v>
      </c>
      <c r="L45" s="32">
        <v>6.3E-2</v>
      </c>
      <c r="M45" s="32">
        <v>8.7999999999999995E-2</v>
      </c>
      <c r="N45" s="181"/>
      <c r="O45" s="182">
        <f t="shared" si="1"/>
        <v>124.371</v>
      </c>
      <c r="P45" s="182">
        <f t="shared" si="2"/>
        <v>106.08739999999999</v>
      </c>
      <c r="Q45" s="191">
        <f t="shared" si="3"/>
        <v>0.01</v>
      </c>
      <c r="R45" s="191">
        <f t="shared" si="4"/>
        <v>0.02</v>
      </c>
      <c r="S45" s="184">
        <f t="shared" si="5"/>
        <v>-1828.3600000000008</v>
      </c>
      <c r="T45" s="184">
        <f t="shared" si="6"/>
        <v>142.65460000000002</v>
      </c>
      <c r="U45" s="185">
        <f t="shared" si="7"/>
        <v>1.4031481765079091E-2</v>
      </c>
      <c r="V45" s="181"/>
      <c r="W45" s="182">
        <f t="shared" si="8"/>
        <v>125.541</v>
      </c>
      <c r="X45" s="182">
        <f t="shared" si="9"/>
        <v>108.58240000000001</v>
      </c>
      <c r="Y45" s="183">
        <f t="shared" si="10"/>
        <v>0.01</v>
      </c>
      <c r="Z45" s="183">
        <f t="shared" si="11"/>
        <v>0.02</v>
      </c>
      <c r="AA45" s="184">
        <f t="shared" si="12"/>
        <v>-1695.859999999999</v>
      </c>
      <c r="AB45" s="184">
        <f t="shared" si="13"/>
        <v>142.49959999999999</v>
      </c>
      <c r="AC45" s="185">
        <f t="shared" si="14"/>
        <v>1.5036382720271722E-2</v>
      </c>
      <c r="AD45" s="181"/>
      <c r="AE45" s="178">
        <f t="shared" si="15"/>
        <v>1.403148176507909</v>
      </c>
      <c r="AF45" s="170">
        <f>Workings_risks!$E$18+Workings_risks!$E$27*(($AE45-1)*Workings_risks!$E$18)/(2050-2023)</f>
        <v>9.5940701729496057E-3</v>
      </c>
      <c r="AG45" s="170">
        <f>AF45+(($AE45-1)*Workings_risks!$E$18)/(2050-2023)</f>
        <v>9.7311814121115656E-3</v>
      </c>
      <c r="AH45" s="170">
        <f>AG45+(($AE45-1)*Workings_risks!$E$18)/(2050-2023)</f>
        <v>9.8682926512735254E-3</v>
      </c>
      <c r="AI45" s="170">
        <f>AH45+(($AE45-1)*Workings_risks!$E$18)/(2050-2023)</f>
        <v>1.0005403890435485E-2</v>
      </c>
      <c r="AJ45" s="170">
        <f>AI45+(($AE45-1)*Workings_risks!$E$18)/(2050-2023)</f>
        <v>1.0142515129597445E-2</v>
      </c>
      <c r="AK45" s="170">
        <f>AJ45+(($AE45-1)*Workings_risks!$E$18)/(2050-2023)</f>
        <v>1.0279626368759405E-2</v>
      </c>
      <c r="AL45" s="170">
        <f>AK45+(($AE45-1)*Workings_risks!$E$18)/(2050-2023)</f>
        <v>1.0416737607921365E-2</v>
      </c>
      <c r="AM45" s="170">
        <f>AL45+(($AE45-1)*Workings_risks!$E$18)/(2050-2023)</f>
        <v>1.0553848847083325E-2</v>
      </c>
      <c r="AN45" s="170">
        <f>AM45+(($AE45-1)*Workings_risks!$E$18)/(2050-2023)</f>
        <v>1.0690960086245285E-2</v>
      </c>
      <c r="AO45" s="170">
        <f>AN45+(($AE45-1)*Workings_risks!$E$18)/(2050-2023)</f>
        <v>1.0828071325407244E-2</v>
      </c>
      <c r="AP45" s="170">
        <f>AO45+(($AE45-1)*Workings_risks!$E$18)/(2050-2023)</f>
        <v>1.0965182564569204E-2</v>
      </c>
      <c r="AQ45" s="170">
        <f>AP45+(($AE45-1)*Workings_risks!$E$18)/(2050-2023)</f>
        <v>1.1102293803731164E-2</v>
      </c>
      <c r="AR45" s="170">
        <f>AQ45+(($AE45-1)*Workings_risks!$E$18)/(2050-2023)</f>
        <v>1.1239405042893124E-2</v>
      </c>
      <c r="AS45" s="170">
        <f>AR45+(($AE45-1)*Workings_risks!$E$18)/(2050-2023)</f>
        <v>1.1376516282055084E-2</v>
      </c>
      <c r="AT45" s="170">
        <f>AS45+(($AE45-1)*Workings_risks!$E$18)/(2050-2023)</f>
        <v>1.1513627521217044E-2</v>
      </c>
      <c r="AU45" s="170">
        <f>AT45+(($AE45-1)*Workings_risks!$E$18)/(2050-2023)</f>
        <v>1.1650738760379004E-2</v>
      </c>
      <c r="AV45" s="170">
        <f>AU45+(($AE45-1)*Workings_risks!$E$18)/(2050-2023)</f>
        <v>1.1787849999540963E-2</v>
      </c>
      <c r="AW45" s="170">
        <f>AV45+(($AE45-1)*Workings_risks!$E$18)/(2050-2023)</f>
        <v>1.1924961238702923E-2</v>
      </c>
      <c r="AX45" s="170">
        <f>AW45+(($AE45-1)*Workings_risks!$E$18)/(2050-2023)</f>
        <v>1.2062072477864883E-2</v>
      </c>
      <c r="AY45" s="170">
        <f>AX45+(($AE45-1)*Workings_risks!$E$18)/(2050-2023)</f>
        <v>1.2199183717026843E-2</v>
      </c>
      <c r="BA45" s="186">
        <f>AF45*Workings_risks!$E$24*Workings_risks!$E$26*Workings_risks!$E$27*Assumptions!$G$90</f>
        <v>3.885397606117315E-4</v>
      </c>
      <c r="BB45" s="186">
        <f>AG45*Workings_risks!$E$24*Workings_risks!$E$26*Workings_risks!$E$27*Assumptions!$G$90</f>
        <v>3.9409247880962099E-4</v>
      </c>
      <c r="BC45" s="186">
        <f>AH45*Workings_risks!$E$24*Workings_risks!$E$26*Workings_risks!$E$27*Assumptions!$G$90</f>
        <v>3.9964519700751042E-4</v>
      </c>
      <c r="BD45" s="186">
        <f>AI45*Workings_risks!$E$24*Workings_risks!$E$26*Workings_risks!$E$27*Assumptions!$G$90</f>
        <v>4.051979152053999E-4</v>
      </c>
      <c r="BE45" s="186">
        <f>AJ45*Workings_risks!$E$24*Workings_risks!$E$26*Workings_risks!$E$27*Assumptions!$G$90</f>
        <v>4.1075063340328927E-4</v>
      </c>
      <c r="BF45" s="186">
        <f>AK45*Workings_risks!$E$24*Workings_risks!$E$26*Workings_risks!$E$27*Assumptions!$G$90</f>
        <v>4.1630335160117886E-4</v>
      </c>
      <c r="BG45" s="186">
        <f>AL45*Workings_risks!$E$24*Workings_risks!$E$26*Workings_risks!$E$27*Assumptions!$G$90</f>
        <v>4.2185606979906829E-4</v>
      </c>
      <c r="BH45" s="186">
        <f>AM45*Workings_risks!$E$24*Workings_risks!$E$26*Workings_risks!$E$27*Assumptions!$G$90</f>
        <v>4.2740878799695772E-4</v>
      </c>
      <c r="BI45" s="186">
        <f>AN45*Workings_risks!$E$24*Workings_risks!$E$26*Workings_risks!$E$27*Assumptions!$G$90</f>
        <v>4.3296150619484721E-4</v>
      </c>
      <c r="BJ45" s="186">
        <f>AO45*Workings_risks!$E$24*Workings_risks!$E$26*Workings_risks!$E$27*Assumptions!$G$90</f>
        <v>4.3851422439273663E-4</v>
      </c>
      <c r="BK45" s="186">
        <f>AP45*Workings_risks!$E$24*Workings_risks!$E$26*Workings_risks!$E$27*Assumptions!$G$90</f>
        <v>4.4406694259062606E-4</v>
      </c>
      <c r="BL45" s="186">
        <f>AQ45*Workings_risks!$E$24*Workings_risks!$E$26*Workings_risks!$E$27*Assumptions!$G$90</f>
        <v>4.4961966078851555E-4</v>
      </c>
      <c r="BM45" s="186">
        <f>AR45*Workings_risks!$E$24*Workings_risks!$E$26*Workings_risks!$E$27*Assumptions!$G$90</f>
        <v>4.5517237898640503E-4</v>
      </c>
      <c r="BN45" s="186">
        <f>AS45*Workings_risks!$E$24*Workings_risks!$E$26*Workings_risks!$E$27*Assumptions!$G$90</f>
        <v>4.6072509718429446E-4</v>
      </c>
      <c r="BO45" s="186">
        <f>AT45*Workings_risks!$E$24*Workings_risks!$E$26*Workings_risks!$E$27*Assumptions!$G$90</f>
        <v>4.6627781538218389E-4</v>
      </c>
      <c r="BP45" s="186">
        <f>AU45*Workings_risks!$E$24*Workings_risks!$E$26*Workings_risks!$E$27*Assumptions!$G$90</f>
        <v>4.7183053358007342E-4</v>
      </c>
      <c r="BQ45" s="186">
        <f>AV45*Workings_risks!$E$24*Workings_risks!$E$26*Workings_risks!$E$27*Assumptions!$G$90</f>
        <v>4.7738325177796285E-4</v>
      </c>
      <c r="BR45" s="186">
        <f>AW45*Workings_risks!$E$24*Workings_risks!$E$26*Workings_risks!$E$27*Assumptions!$G$90</f>
        <v>4.8293596997585233E-4</v>
      </c>
      <c r="BS45" s="186">
        <f>AX45*Workings_risks!$E$24*Workings_risks!$E$26*Workings_risks!$E$27*Assumptions!$G$90</f>
        <v>4.8848868817374176E-4</v>
      </c>
      <c r="BT45" s="186">
        <f>AY45*Workings_risks!$E$24*Workings_risks!$E$26*Workings_risks!$E$27*Assumptions!$G$90</f>
        <v>4.9404140637163119E-4</v>
      </c>
    </row>
    <row r="46" spans="2:72" x14ac:dyDescent="0.25">
      <c r="B46" s="42">
        <v>10183243</v>
      </c>
      <c r="C46" s="42" t="s">
        <v>576</v>
      </c>
      <c r="D46" s="42" t="s">
        <v>261</v>
      </c>
      <c r="E46" s="42">
        <v>16489273</v>
      </c>
      <c r="F46" s="42">
        <v>181448759</v>
      </c>
      <c r="G46" s="42">
        <v>1.2624612351128706</v>
      </c>
      <c r="H46" s="42">
        <v>141.84208490628399</v>
      </c>
      <c r="I46" s="42">
        <v>-35.976422882945897</v>
      </c>
      <c r="J46" s="42">
        <v>141</v>
      </c>
      <c r="K46" s="42">
        <v>117</v>
      </c>
      <c r="L46" s="32">
        <v>6.3E-2</v>
      </c>
      <c r="M46" s="32">
        <v>8.7999999999999995E-2</v>
      </c>
      <c r="N46" s="181"/>
      <c r="O46" s="182">
        <f t="shared" si="1"/>
        <v>149.88299999999998</v>
      </c>
      <c r="P46" s="182">
        <f t="shared" si="2"/>
        <v>124.371</v>
      </c>
      <c r="Q46" s="191">
        <f t="shared" si="3"/>
        <v>0.01</v>
      </c>
      <c r="R46" s="191">
        <f t="shared" si="4"/>
        <v>0.02</v>
      </c>
      <c r="S46" s="184">
        <f t="shared" si="5"/>
        <v>-2551.1999999999989</v>
      </c>
      <c r="T46" s="184">
        <f t="shared" si="6"/>
        <v>175.39499999999995</v>
      </c>
      <c r="U46" s="185">
        <f t="shared" si="7"/>
        <v>1.3481890874882396E-2</v>
      </c>
      <c r="V46" s="181"/>
      <c r="W46" s="182">
        <f t="shared" si="8"/>
        <v>151.29300000000001</v>
      </c>
      <c r="X46" s="182">
        <f t="shared" si="9"/>
        <v>127.29600000000001</v>
      </c>
      <c r="Y46" s="183">
        <f t="shared" si="10"/>
        <v>0.01</v>
      </c>
      <c r="Z46" s="183">
        <f t="shared" si="11"/>
        <v>0.02</v>
      </c>
      <c r="AA46" s="184">
        <f t="shared" si="12"/>
        <v>-2399.7000000000003</v>
      </c>
      <c r="AB46" s="184">
        <f t="shared" si="13"/>
        <v>175.29</v>
      </c>
      <c r="AC46" s="185">
        <f t="shared" si="14"/>
        <v>1.4289286160770092E-2</v>
      </c>
      <c r="AD46" s="181"/>
      <c r="AE46" s="178">
        <f t="shared" si="15"/>
        <v>1.3481890874882396</v>
      </c>
      <c r="AF46" s="170">
        <f>Workings_risks!$E$18+Workings_risks!$E$27*(($AE46-1)*Workings_risks!$E$18)/(2050-2023)</f>
        <v>9.5379951918051625E-3</v>
      </c>
      <c r="AG46" s="170">
        <f>AF46+(($AE46-1)*Workings_risks!$E$18)/(2050-2023)</f>
        <v>9.6564147705856408E-3</v>
      </c>
      <c r="AH46" s="170">
        <f>AG46+(($AE46-1)*Workings_risks!$E$18)/(2050-2023)</f>
        <v>9.774834349366119E-3</v>
      </c>
      <c r="AI46" s="170">
        <f>AH46+(($AE46-1)*Workings_risks!$E$18)/(2050-2023)</f>
        <v>9.8932539281465972E-3</v>
      </c>
      <c r="AJ46" s="170">
        <f>AI46+(($AE46-1)*Workings_risks!$E$18)/(2050-2023)</f>
        <v>1.0011673506927075E-2</v>
      </c>
      <c r="AK46" s="170">
        <f>AJ46+(($AE46-1)*Workings_risks!$E$18)/(2050-2023)</f>
        <v>1.0130093085707554E-2</v>
      </c>
      <c r="AL46" s="170">
        <f>AK46+(($AE46-1)*Workings_risks!$E$18)/(2050-2023)</f>
        <v>1.0248512664488032E-2</v>
      </c>
      <c r="AM46" s="170">
        <f>AL46+(($AE46-1)*Workings_risks!$E$18)/(2050-2023)</f>
        <v>1.036693224326851E-2</v>
      </c>
      <c r="AN46" s="170">
        <f>AM46+(($AE46-1)*Workings_risks!$E$18)/(2050-2023)</f>
        <v>1.0485351822048988E-2</v>
      </c>
      <c r="AO46" s="170">
        <f>AN46+(($AE46-1)*Workings_risks!$E$18)/(2050-2023)</f>
        <v>1.0603771400829467E-2</v>
      </c>
      <c r="AP46" s="170">
        <f>AO46+(($AE46-1)*Workings_risks!$E$18)/(2050-2023)</f>
        <v>1.0722190979609945E-2</v>
      </c>
      <c r="AQ46" s="170">
        <f>AP46+(($AE46-1)*Workings_risks!$E$18)/(2050-2023)</f>
        <v>1.0840610558390423E-2</v>
      </c>
      <c r="AR46" s="170">
        <f>AQ46+(($AE46-1)*Workings_risks!$E$18)/(2050-2023)</f>
        <v>1.0959030137170901E-2</v>
      </c>
      <c r="AS46" s="170">
        <f>AR46+(($AE46-1)*Workings_risks!$E$18)/(2050-2023)</f>
        <v>1.1077449715951379E-2</v>
      </c>
      <c r="AT46" s="170">
        <f>AS46+(($AE46-1)*Workings_risks!$E$18)/(2050-2023)</f>
        <v>1.1195869294731858E-2</v>
      </c>
      <c r="AU46" s="170">
        <f>AT46+(($AE46-1)*Workings_risks!$E$18)/(2050-2023)</f>
        <v>1.1314288873512336E-2</v>
      </c>
      <c r="AV46" s="170">
        <f>AU46+(($AE46-1)*Workings_risks!$E$18)/(2050-2023)</f>
        <v>1.1432708452292814E-2</v>
      </c>
      <c r="AW46" s="170">
        <f>AV46+(($AE46-1)*Workings_risks!$E$18)/(2050-2023)</f>
        <v>1.1551128031073292E-2</v>
      </c>
      <c r="AX46" s="170">
        <f>AW46+(($AE46-1)*Workings_risks!$E$18)/(2050-2023)</f>
        <v>1.1669547609853771E-2</v>
      </c>
      <c r="AY46" s="170">
        <f>AX46+(($AE46-1)*Workings_risks!$E$18)/(2050-2023)</f>
        <v>1.1787967188634249E-2</v>
      </c>
      <c r="BA46" s="186">
        <f>AF46*Workings_risks!$E$24*Workings_risks!$E$26*Workings_risks!$E$27*Assumptions!$G$90</f>
        <v>3.8626884124618436E-4</v>
      </c>
      <c r="BB46" s="186">
        <f>AG46*Workings_risks!$E$24*Workings_risks!$E$26*Workings_risks!$E$27*Assumptions!$G$90</f>
        <v>3.9106458632222476E-4</v>
      </c>
      <c r="BC46" s="186">
        <f>AH46*Workings_risks!$E$24*Workings_risks!$E$26*Workings_risks!$E$27*Assumptions!$G$90</f>
        <v>3.9586033139826516E-4</v>
      </c>
      <c r="BD46" s="186">
        <f>AI46*Workings_risks!$E$24*Workings_risks!$E$26*Workings_risks!$E$27*Assumptions!$G$90</f>
        <v>4.0065607647430556E-4</v>
      </c>
      <c r="BE46" s="186">
        <f>AJ46*Workings_risks!$E$24*Workings_risks!$E$26*Workings_risks!$E$27*Assumptions!$G$90</f>
        <v>4.0545182155034596E-4</v>
      </c>
      <c r="BF46" s="186">
        <f>AK46*Workings_risks!$E$24*Workings_risks!$E$26*Workings_risks!$E$27*Assumptions!$G$90</f>
        <v>4.102475666263863E-4</v>
      </c>
      <c r="BG46" s="186">
        <f>AL46*Workings_risks!$E$24*Workings_risks!$E$26*Workings_risks!$E$27*Assumptions!$G$90</f>
        <v>4.1504331170242681E-4</v>
      </c>
      <c r="BH46" s="186">
        <f>AM46*Workings_risks!$E$24*Workings_risks!$E$26*Workings_risks!$E$27*Assumptions!$G$90</f>
        <v>4.1983905677846721E-4</v>
      </c>
      <c r="BI46" s="186">
        <f>AN46*Workings_risks!$E$24*Workings_risks!$E$26*Workings_risks!$E$27*Assumptions!$G$90</f>
        <v>4.246348018545075E-4</v>
      </c>
      <c r="BJ46" s="186">
        <f>AO46*Workings_risks!$E$24*Workings_risks!$E$26*Workings_risks!$E$27*Assumptions!$G$90</f>
        <v>4.294305469305479E-4</v>
      </c>
      <c r="BK46" s="186">
        <f>AP46*Workings_risks!$E$24*Workings_risks!$E$26*Workings_risks!$E$27*Assumptions!$G$90</f>
        <v>4.3422629200658825E-4</v>
      </c>
      <c r="BL46" s="186">
        <f>AQ46*Workings_risks!$E$24*Workings_risks!$E$26*Workings_risks!$E$27*Assumptions!$G$90</f>
        <v>4.3902203708262865E-4</v>
      </c>
      <c r="BM46" s="186">
        <f>AR46*Workings_risks!$E$24*Workings_risks!$E$26*Workings_risks!$E$27*Assumptions!$G$90</f>
        <v>4.4381778215866915E-4</v>
      </c>
      <c r="BN46" s="186">
        <f>AS46*Workings_risks!$E$24*Workings_risks!$E$26*Workings_risks!$E$27*Assumptions!$G$90</f>
        <v>4.486135272347095E-4</v>
      </c>
      <c r="BO46" s="186">
        <f>AT46*Workings_risks!$E$24*Workings_risks!$E$26*Workings_risks!$E$27*Assumptions!$G$90</f>
        <v>4.534092723107499E-4</v>
      </c>
      <c r="BP46" s="186">
        <f>AU46*Workings_risks!$E$24*Workings_risks!$E$26*Workings_risks!$E$27*Assumptions!$G$90</f>
        <v>4.582050173867903E-4</v>
      </c>
      <c r="BQ46" s="186">
        <f>AV46*Workings_risks!$E$24*Workings_risks!$E$26*Workings_risks!$E$27*Assumptions!$G$90</f>
        <v>4.6300076246283059E-4</v>
      </c>
      <c r="BR46" s="186">
        <f>AW46*Workings_risks!$E$24*Workings_risks!$E$26*Workings_risks!$E$27*Assumptions!$G$90</f>
        <v>4.677965075388711E-4</v>
      </c>
      <c r="BS46" s="186">
        <f>AX46*Workings_risks!$E$24*Workings_risks!$E$26*Workings_risks!$E$27*Assumptions!$G$90</f>
        <v>4.7259225261491144E-4</v>
      </c>
      <c r="BT46" s="186">
        <f>AY46*Workings_risks!$E$24*Workings_risks!$E$26*Workings_risks!$E$27*Assumptions!$G$90</f>
        <v>4.773879976909519E-4</v>
      </c>
    </row>
    <row r="47" spans="2:72" x14ac:dyDescent="0.25">
      <c r="B47" s="42">
        <v>10184457</v>
      </c>
      <c r="C47" s="42" t="s">
        <v>441</v>
      </c>
      <c r="D47" s="42" t="s">
        <v>239</v>
      </c>
      <c r="E47" s="42">
        <v>16009501</v>
      </c>
      <c r="F47" s="42">
        <v>16643367</v>
      </c>
      <c r="G47" s="42">
        <v>0.91068711703417016</v>
      </c>
      <c r="H47" s="42">
        <v>144.51746331063501</v>
      </c>
      <c r="I47" s="42">
        <v>-36.717535247134698</v>
      </c>
      <c r="J47" s="42">
        <v>106</v>
      </c>
      <c r="K47" s="42">
        <v>95.9</v>
      </c>
      <c r="L47" s="32">
        <v>6.3E-2</v>
      </c>
      <c r="M47" s="32">
        <v>8.7999999999999995E-2</v>
      </c>
      <c r="N47" s="181"/>
      <c r="O47" s="182">
        <f t="shared" si="1"/>
        <v>112.678</v>
      </c>
      <c r="P47" s="182">
        <f t="shared" si="2"/>
        <v>101.9417</v>
      </c>
      <c r="Q47" s="191">
        <f t="shared" si="3"/>
        <v>0.01</v>
      </c>
      <c r="R47" s="191">
        <f t="shared" si="4"/>
        <v>0.02</v>
      </c>
      <c r="S47" s="184">
        <f t="shared" si="5"/>
        <v>-1073.6299999999999</v>
      </c>
      <c r="T47" s="184">
        <f t="shared" si="6"/>
        <v>123.4143</v>
      </c>
      <c r="U47" s="185">
        <f t="shared" si="7"/>
        <v>1.6220019932378937E-2</v>
      </c>
      <c r="V47" s="181"/>
      <c r="W47" s="182">
        <f t="shared" si="8"/>
        <v>113.738</v>
      </c>
      <c r="X47" s="182">
        <f t="shared" si="9"/>
        <v>104.33920000000002</v>
      </c>
      <c r="Y47" s="183">
        <f t="shared" si="10"/>
        <v>0.01</v>
      </c>
      <c r="Z47" s="183">
        <f t="shared" si="11"/>
        <v>0.02</v>
      </c>
      <c r="AA47" s="184">
        <f t="shared" si="12"/>
        <v>-939.87999999999806</v>
      </c>
      <c r="AB47" s="184">
        <f t="shared" si="13"/>
        <v>123.13679999999997</v>
      </c>
      <c r="AC47" s="185">
        <f t="shared" si="14"/>
        <v>1.8232965910541771E-2</v>
      </c>
      <c r="AD47" s="181"/>
      <c r="AE47" s="178">
        <f t="shared" si="15"/>
        <v>1.6220019932378937</v>
      </c>
      <c r="AF47" s="170">
        <f>Workings_risks!$E$18+Workings_risks!$E$27*(($AE47-1)*Workings_risks!$E$18)/(2050-2023)</f>
        <v>9.8173676086500284E-3</v>
      </c>
      <c r="AG47" s="170">
        <f>AF47+(($AE47-1)*Workings_risks!$E$18)/(2050-2023)</f>
        <v>1.0028911326378795E-2</v>
      </c>
      <c r="AH47" s="170">
        <f>AG47+(($AE47-1)*Workings_risks!$E$18)/(2050-2023)</f>
        <v>1.0240455044107562E-2</v>
      </c>
      <c r="AI47" s="170">
        <f>AH47+(($AE47-1)*Workings_risks!$E$18)/(2050-2023)</f>
        <v>1.0451998761836329E-2</v>
      </c>
      <c r="AJ47" s="170">
        <f>AI47+(($AE47-1)*Workings_risks!$E$18)/(2050-2023)</f>
        <v>1.0663542479565096E-2</v>
      </c>
      <c r="AK47" s="170">
        <f>AJ47+(($AE47-1)*Workings_risks!$E$18)/(2050-2023)</f>
        <v>1.0875086197293863E-2</v>
      </c>
      <c r="AL47" s="170">
        <f>AK47+(($AE47-1)*Workings_risks!$E$18)/(2050-2023)</f>
        <v>1.1086629915022629E-2</v>
      </c>
      <c r="AM47" s="170">
        <f>AL47+(($AE47-1)*Workings_risks!$E$18)/(2050-2023)</f>
        <v>1.1298173632751396E-2</v>
      </c>
      <c r="AN47" s="170">
        <f>AM47+(($AE47-1)*Workings_risks!$E$18)/(2050-2023)</f>
        <v>1.1509717350480163E-2</v>
      </c>
      <c r="AO47" s="170">
        <f>AN47+(($AE47-1)*Workings_risks!$E$18)/(2050-2023)</f>
        <v>1.172126106820893E-2</v>
      </c>
      <c r="AP47" s="170">
        <f>AO47+(($AE47-1)*Workings_risks!$E$18)/(2050-2023)</f>
        <v>1.1932804785937697E-2</v>
      </c>
      <c r="AQ47" s="170">
        <f>AP47+(($AE47-1)*Workings_risks!$E$18)/(2050-2023)</f>
        <v>1.2144348503666464E-2</v>
      </c>
      <c r="AR47" s="170">
        <f>AQ47+(($AE47-1)*Workings_risks!$E$18)/(2050-2023)</f>
        <v>1.2355892221395231E-2</v>
      </c>
      <c r="AS47" s="170">
        <f>AR47+(($AE47-1)*Workings_risks!$E$18)/(2050-2023)</f>
        <v>1.2567435939123997E-2</v>
      </c>
      <c r="AT47" s="170">
        <f>AS47+(($AE47-1)*Workings_risks!$E$18)/(2050-2023)</f>
        <v>1.2778979656852764E-2</v>
      </c>
      <c r="AU47" s="170">
        <f>AT47+(($AE47-1)*Workings_risks!$E$18)/(2050-2023)</f>
        <v>1.2990523374581531E-2</v>
      </c>
      <c r="AV47" s="170">
        <f>AU47+(($AE47-1)*Workings_risks!$E$18)/(2050-2023)</f>
        <v>1.3202067092310298E-2</v>
      </c>
      <c r="AW47" s="170">
        <f>AV47+(($AE47-1)*Workings_risks!$E$18)/(2050-2023)</f>
        <v>1.3413610810039065E-2</v>
      </c>
      <c r="AX47" s="170">
        <f>AW47+(($AE47-1)*Workings_risks!$E$18)/(2050-2023)</f>
        <v>1.3625154527767832E-2</v>
      </c>
      <c r="AY47" s="170">
        <f>AX47+(($AE47-1)*Workings_risks!$E$18)/(2050-2023)</f>
        <v>1.3836698245496598E-2</v>
      </c>
      <c r="BA47" s="186">
        <f>AF47*Workings_risks!$E$24*Workings_risks!$E$26*Workings_risks!$E$27*Assumptions!$G$90</f>
        <v>3.9758283937270156E-4</v>
      </c>
      <c r="BB47" s="186">
        <f>AG47*Workings_risks!$E$24*Workings_risks!$E$26*Workings_risks!$E$27*Assumptions!$G$90</f>
        <v>4.0614991715758091E-4</v>
      </c>
      <c r="BC47" s="186">
        <f>AH47*Workings_risks!$E$24*Workings_risks!$E$26*Workings_risks!$E$27*Assumptions!$G$90</f>
        <v>4.1471699494246027E-4</v>
      </c>
      <c r="BD47" s="186">
        <f>AI47*Workings_risks!$E$24*Workings_risks!$E$26*Workings_risks!$E$27*Assumptions!$G$90</f>
        <v>4.2328407272733973E-4</v>
      </c>
      <c r="BE47" s="186">
        <f>AJ47*Workings_risks!$E$24*Workings_risks!$E$26*Workings_risks!$E$27*Assumptions!$G$90</f>
        <v>4.3185115051221914E-4</v>
      </c>
      <c r="BF47" s="186">
        <f>AK47*Workings_risks!$E$24*Workings_risks!$E$26*Workings_risks!$E$27*Assumptions!$G$90</f>
        <v>4.4041822829709849E-4</v>
      </c>
      <c r="BG47" s="186">
        <f>AL47*Workings_risks!$E$24*Workings_risks!$E$26*Workings_risks!$E$27*Assumptions!$G$90</f>
        <v>4.489853060819779E-4</v>
      </c>
      <c r="BH47" s="186">
        <f>AM47*Workings_risks!$E$24*Workings_risks!$E$26*Workings_risks!$E$27*Assumptions!$G$90</f>
        <v>4.5755238386685731E-4</v>
      </c>
      <c r="BI47" s="186">
        <f>AN47*Workings_risks!$E$24*Workings_risks!$E$26*Workings_risks!$E$27*Assumptions!$G$90</f>
        <v>4.6611946165173678E-4</v>
      </c>
      <c r="BJ47" s="186">
        <f>AO47*Workings_risks!$E$24*Workings_risks!$E$26*Workings_risks!$E$27*Assumptions!$G$90</f>
        <v>4.7468653943661619E-4</v>
      </c>
      <c r="BK47" s="186">
        <f>AP47*Workings_risks!$E$24*Workings_risks!$E$26*Workings_risks!$E$27*Assumptions!$G$90</f>
        <v>4.8325361722149554E-4</v>
      </c>
      <c r="BL47" s="186">
        <f>AQ47*Workings_risks!$E$24*Workings_risks!$E$26*Workings_risks!$E$27*Assumptions!$G$90</f>
        <v>4.9182069500637495E-4</v>
      </c>
      <c r="BM47" s="186">
        <f>AR47*Workings_risks!$E$24*Workings_risks!$E$26*Workings_risks!$E$27*Assumptions!$G$90</f>
        <v>5.0038777279125442E-4</v>
      </c>
      <c r="BN47" s="186">
        <f>AS47*Workings_risks!$E$24*Workings_risks!$E$26*Workings_risks!$E$27*Assumptions!$G$90</f>
        <v>5.0895485057613388E-4</v>
      </c>
      <c r="BO47" s="186">
        <f>AT47*Workings_risks!$E$24*Workings_risks!$E$26*Workings_risks!$E$27*Assumptions!$G$90</f>
        <v>5.1752192836101323E-4</v>
      </c>
      <c r="BP47" s="186">
        <f>AU47*Workings_risks!$E$24*Workings_risks!$E$26*Workings_risks!$E$27*Assumptions!$G$90</f>
        <v>5.2608900614589259E-4</v>
      </c>
      <c r="BQ47" s="186">
        <f>AV47*Workings_risks!$E$24*Workings_risks!$E$26*Workings_risks!$E$27*Assumptions!$G$90</f>
        <v>5.3465608393077205E-4</v>
      </c>
      <c r="BR47" s="186">
        <f>AW47*Workings_risks!$E$24*Workings_risks!$E$26*Workings_risks!$E$27*Assumptions!$G$90</f>
        <v>5.4322316171565152E-4</v>
      </c>
      <c r="BS47" s="186">
        <f>AX47*Workings_risks!$E$24*Workings_risks!$E$26*Workings_risks!$E$27*Assumptions!$G$90</f>
        <v>5.5179023950053087E-4</v>
      </c>
      <c r="BT47" s="186">
        <f>AY47*Workings_risks!$E$24*Workings_risks!$E$26*Workings_risks!$E$27*Assumptions!$G$90</f>
        <v>5.6035731728541034E-4</v>
      </c>
    </row>
    <row r="48" spans="2:72" x14ac:dyDescent="0.25">
      <c r="B48" s="42">
        <v>10186354</v>
      </c>
      <c r="C48" s="42" t="s">
        <v>440</v>
      </c>
      <c r="D48" s="42" t="s">
        <v>239</v>
      </c>
      <c r="E48" s="42">
        <v>16016653</v>
      </c>
      <c r="F48" s="42">
        <v>16932664</v>
      </c>
      <c r="G48" s="42">
        <v>0.88841343391152039</v>
      </c>
      <c r="H48" s="42">
        <v>143.86180127341399</v>
      </c>
      <c r="I48" s="42">
        <v>-36.327196177699101</v>
      </c>
      <c r="J48" s="42">
        <v>103</v>
      </c>
      <c r="K48" s="42">
        <v>92.4</v>
      </c>
      <c r="L48" s="32">
        <v>6.3E-2</v>
      </c>
      <c r="M48" s="32">
        <v>8.7999999999999995E-2</v>
      </c>
      <c r="N48" s="181"/>
      <c r="O48" s="182">
        <f t="shared" si="1"/>
        <v>109.48899999999999</v>
      </c>
      <c r="P48" s="182">
        <f t="shared" si="2"/>
        <v>98.221199999999996</v>
      </c>
      <c r="Q48" s="191">
        <f t="shared" si="3"/>
        <v>0.01</v>
      </c>
      <c r="R48" s="191">
        <f t="shared" si="4"/>
        <v>0.02</v>
      </c>
      <c r="S48" s="184">
        <f t="shared" si="5"/>
        <v>-1126.7799999999993</v>
      </c>
      <c r="T48" s="184">
        <f t="shared" si="6"/>
        <v>120.75679999999998</v>
      </c>
      <c r="U48" s="185">
        <f t="shared" si="7"/>
        <v>1.5758888159179248E-2</v>
      </c>
      <c r="V48" s="181"/>
      <c r="W48" s="182">
        <f t="shared" si="8"/>
        <v>110.51899999999999</v>
      </c>
      <c r="X48" s="182">
        <f t="shared" si="9"/>
        <v>100.53120000000001</v>
      </c>
      <c r="Y48" s="183">
        <f t="shared" si="10"/>
        <v>0.01</v>
      </c>
      <c r="Z48" s="183">
        <f t="shared" si="11"/>
        <v>0.02</v>
      </c>
      <c r="AA48" s="184">
        <f t="shared" si="12"/>
        <v>-998.77999999999793</v>
      </c>
      <c r="AB48" s="184">
        <f t="shared" si="13"/>
        <v>120.50679999999997</v>
      </c>
      <c r="AC48" s="185">
        <f t="shared" si="14"/>
        <v>1.7528184384949644E-2</v>
      </c>
      <c r="AD48" s="181"/>
      <c r="AE48" s="178">
        <f t="shared" si="15"/>
        <v>1.5758888159179247</v>
      </c>
      <c r="AF48" s="170">
        <f>Workings_risks!$E$18+Workings_risks!$E$27*(($AE48-1)*Workings_risks!$E$18)/(2050-2023)</f>
        <v>9.7703181470441026E-3</v>
      </c>
      <c r="AG48" s="170">
        <f>AF48+(($AE48-1)*Workings_risks!$E$18)/(2050-2023)</f>
        <v>9.966178710904227E-3</v>
      </c>
      <c r="AH48" s="170">
        <f>AG48+(($AE48-1)*Workings_risks!$E$18)/(2050-2023)</f>
        <v>1.0162039274764351E-2</v>
      </c>
      <c r="AI48" s="170">
        <f>AH48+(($AE48-1)*Workings_risks!$E$18)/(2050-2023)</f>
        <v>1.0357899838624476E-2</v>
      </c>
      <c r="AJ48" s="170">
        <f>AI48+(($AE48-1)*Workings_risks!$E$18)/(2050-2023)</f>
        <v>1.05537604024846E-2</v>
      </c>
      <c r="AK48" s="170">
        <f>AJ48+(($AE48-1)*Workings_risks!$E$18)/(2050-2023)</f>
        <v>1.0749620966344724E-2</v>
      </c>
      <c r="AL48" s="170">
        <f>AK48+(($AE48-1)*Workings_risks!$E$18)/(2050-2023)</f>
        <v>1.0945481530204849E-2</v>
      </c>
      <c r="AM48" s="170">
        <f>AL48+(($AE48-1)*Workings_risks!$E$18)/(2050-2023)</f>
        <v>1.1141342094064973E-2</v>
      </c>
      <c r="AN48" s="170">
        <f>AM48+(($AE48-1)*Workings_risks!$E$18)/(2050-2023)</f>
        <v>1.1337202657925097E-2</v>
      </c>
      <c r="AO48" s="170">
        <f>AN48+(($AE48-1)*Workings_risks!$E$18)/(2050-2023)</f>
        <v>1.1533063221785222E-2</v>
      </c>
      <c r="AP48" s="170">
        <f>AO48+(($AE48-1)*Workings_risks!$E$18)/(2050-2023)</f>
        <v>1.1728923785645346E-2</v>
      </c>
      <c r="AQ48" s="170">
        <f>AP48+(($AE48-1)*Workings_risks!$E$18)/(2050-2023)</f>
        <v>1.192478434950547E-2</v>
      </c>
      <c r="AR48" s="170">
        <f>AQ48+(($AE48-1)*Workings_risks!$E$18)/(2050-2023)</f>
        <v>1.2120644913365595E-2</v>
      </c>
      <c r="AS48" s="170">
        <f>AR48+(($AE48-1)*Workings_risks!$E$18)/(2050-2023)</f>
        <v>1.2316505477225719E-2</v>
      </c>
      <c r="AT48" s="170">
        <f>AS48+(($AE48-1)*Workings_risks!$E$18)/(2050-2023)</f>
        <v>1.2512366041085844E-2</v>
      </c>
      <c r="AU48" s="170">
        <f>AT48+(($AE48-1)*Workings_risks!$E$18)/(2050-2023)</f>
        <v>1.2708226604945968E-2</v>
      </c>
      <c r="AV48" s="170">
        <f>AU48+(($AE48-1)*Workings_risks!$E$18)/(2050-2023)</f>
        <v>1.2904087168806092E-2</v>
      </c>
      <c r="AW48" s="170">
        <f>AV48+(($AE48-1)*Workings_risks!$E$18)/(2050-2023)</f>
        <v>1.3099947732666217E-2</v>
      </c>
      <c r="AX48" s="170">
        <f>AW48+(($AE48-1)*Workings_risks!$E$18)/(2050-2023)</f>
        <v>1.3295808296526341E-2</v>
      </c>
      <c r="AY48" s="170">
        <f>AX48+(($AE48-1)*Workings_risks!$E$18)/(2050-2023)</f>
        <v>1.3491668860386465E-2</v>
      </c>
      <c r="BA48" s="186">
        <f>AF48*Workings_risks!$E$24*Workings_risks!$E$26*Workings_risks!$E$27*Assumptions!$G$90</f>
        <v>3.9567743465710744E-4</v>
      </c>
      <c r="BB48" s="186">
        <f>AG48*Workings_risks!$E$24*Workings_risks!$E$26*Workings_risks!$E$27*Assumptions!$G$90</f>
        <v>4.0360937753678892E-4</v>
      </c>
      <c r="BC48" s="186">
        <f>AH48*Workings_risks!$E$24*Workings_risks!$E$26*Workings_risks!$E$27*Assumptions!$G$90</f>
        <v>4.1154132041647034E-4</v>
      </c>
      <c r="BD48" s="186">
        <f>AI48*Workings_risks!$E$24*Workings_risks!$E$26*Workings_risks!$E$27*Assumptions!$G$90</f>
        <v>4.1947326329615166E-4</v>
      </c>
      <c r="BE48" s="186">
        <f>AJ48*Workings_risks!$E$24*Workings_risks!$E$26*Workings_risks!$E$27*Assumptions!$G$90</f>
        <v>4.2740520617583314E-4</v>
      </c>
      <c r="BF48" s="186">
        <f>AK48*Workings_risks!$E$24*Workings_risks!$E$26*Workings_risks!$E$27*Assumptions!$G$90</f>
        <v>4.3533714905551456E-4</v>
      </c>
      <c r="BG48" s="186">
        <f>AL48*Workings_risks!$E$24*Workings_risks!$E$26*Workings_risks!$E$27*Assumptions!$G$90</f>
        <v>4.4326909193519604E-4</v>
      </c>
      <c r="BH48" s="186">
        <f>AM48*Workings_risks!$E$24*Workings_risks!$E$26*Workings_risks!$E$27*Assumptions!$G$90</f>
        <v>4.5120103481487747E-4</v>
      </c>
      <c r="BI48" s="186">
        <f>AN48*Workings_risks!$E$24*Workings_risks!$E$26*Workings_risks!$E$27*Assumptions!$G$90</f>
        <v>4.5913297769455878E-4</v>
      </c>
      <c r="BJ48" s="186">
        <f>AO48*Workings_risks!$E$24*Workings_risks!$E$26*Workings_risks!$E$27*Assumptions!$G$90</f>
        <v>4.6706492057424026E-4</v>
      </c>
      <c r="BK48" s="186">
        <f>AP48*Workings_risks!$E$24*Workings_risks!$E$26*Workings_risks!$E$27*Assumptions!$G$90</f>
        <v>4.7499686345392169E-4</v>
      </c>
      <c r="BL48" s="186">
        <f>AQ48*Workings_risks!$E$24*Workings_risks!$E$26*Workings_risks!$E$27*Assumptions!$G$90</f>
        <v>4.82928806333603E-4</v>
      </c>
      <c r="BM48" s="186">
        <f>AR48*Workings_risks!$E$24*Workings_risks!$E$26*Workings_risks!$E$27*Assumptions!$G$90</f>
        <v>4.9086074921328459E-4</v>
      </c>
      <c r="BN48" s="186">
        <f>AS48*Workings_risks!$E$24*Workings_risks!$E$26*Workings_risks!$E$27*Assumptions!$G$90</f>
        <v>4.987926920929658E-4</v>
      </c>
      <c r="BO48" s="186">
        <f>AT48*Workings_risks!$E$24*Workings_risks!$E$26*Workings_risks!$E$27*Assumptions!$G$90</f>
        <v>5.0672463497264744E-4</v>
      </c>
      <c r="BP48" s="186">
        <f>AU48*Workings_risks!$E$24*Workings_risks!$E$26*Workings_risks!$E$27*Assumptions!$G$90</f>
        <v>5.1465657785232876E-4</v>
      </c>
      <c r="BQ48" s="186">
        <f>AV48*Workings_risks!$E$24*Workings_risks!$E$26*Workings_risks!$E$27*Assumptions!$G$90</f>
        <v>5.2258852073201007E-4</v>
      </c>
      <c r="BR48" s="186">
        <f>AW48*Workings_risks!$E$24*Workings_risks!$E$26*Workings_risks!$E$27*Assumptions!$G$90</f>
        <v>5.3052046361169161E-4</v>
      </c>
      <c r="BS48" s="186">
        <f>AX48*Workings_risks!$E$24*Workings_risks!$E$26*Workings_risks!$E$27*Assumptions!$G$90</f>
        <v>5.3845240649137303E-4</v>
      </c>
      <c r="BT48" s="186">
        <f>AY48*Workings_risks!$E$24*Workings_risks!$E$26*Workings_risks!$E$27*Assumptions!$G$90</f>
        <v>5.4638434937105446E-4</v>
      </c>
    </row>
    <row r="49" spans="2:72" x14ac:dyDescent="0.25">
      <c r="B49" s="42">
        <v>10186356</v>
      </c>
      <c r="C49" s="42" t="s">
        <v>440</v>
      </c>
      <c r="D49" s="42" t="s">
        <v>239</v>
      </c>
      <c r="E49" s="42">
        <v>16932668</v>
      </c>
      <c r="F49" s="42">
        <v>16016653</v>
      </c>
      <c r="G49" s="42">
        <v>0.42163463756213027</v>
      </c>
      <c r="H49" s="42">
        <v>143.86386797496399</v>
      </c>
      <c r="I49" s="42">
        <v>-36.3276062454309</v>
      </c>
      <c r="J49" s="42">
        <v>103</v>
      </c>
      <c r="K49" s="42">
        <v>92.4</v>
      </c>
      <c r="L49" s="32">
        <v>6.3E-2</v>
      </c>
      <c r="M49" s="32">
        <v>8.7999999999999995E-2</v>
      </c>
      <c r="N49" s="181"/>
      <c r="O49" s="182">
        <f t="shared" si="1"/>
        <v>109.48899999999999</v>
      </c>
      <c r="P49" s="182">
        <f t="shared" si="2"/>
        <v>98.221199999999996</v>
      </c>
      <c r="Q49" s="191">
        <f t="shared" si="3"/>
        <v>0.01</v>
      </c>
      <c r="R49" s="191">
        <f t="shared" si="4"/>
        <v>0.02</v>
      </c>
      <c r="S49" s="184">
        <f t="shared" si="5"/>
        <v>-1126.7799999999993</v>
      </c>
      <c r="T49" s="184">
        <f t="shared" si="6"/>
        <v>120.75679999999998</v>
      </c>
      <c r="U49" s="185">
        <f t="shared" si="7"/>
        <v>1.5758888159179248E-2</v>
      </c>
      <c r="V49" s="181"/>
      <c r="W49" s="182">
        <f t="shared" si="8"/>
        <v>110.51899999999999</v>
      </c>
      <c r="X49" s="182">
        <f t="shared" si="9"/>
        <v>100.53120000000001</v>
      </c>
      <c r="Y49" s="183">
        <f t="shared" si="10"/>
        <v>0.01</v>
      </c>
      <c r="Z49" s="183">
        <f t="shared" si="11"/>
        <v>0.02</v>
      </c>
      <c r="AA49" s="184">
        <f t="shared" si="12"/>
        <v>-998.77999999999793</v>
      </c>
      <c r="AB49" s="184">
        <f t="shared" si="13"/>
        <v>120.50679999999997</v>
      </c>
      <c r="AC49" s="185">
        <f t="shared" si="14"/>
        <v>1.7528184384949644E-2</v>
      </c>
      <c r="AD49" s="181"/>
      <c r="AE49" s="178">
        <f t="shared" si="15"/>
        <v>1.5758888159179247</v>
      </c>
      <c r="AF49" s="170">
        <f>Workings_risks!$E$18+Workings_risks!$E$27*(($AE49-1)*Workings_risks!$E$18)/(2050-2023)</f>
        <v>9.7703181470441026E-3</v>
      </c>
      <c r="AG49" s="170">
        <f>AF49+(($AE49-1)*Workings_risks!$E$18)/(2050-2023)</f>
        <v>9.966178710904227E-3</v>
      </c>
      <c r="AH49" s="170">
        <f>AG49+(($AE49-1)*Workings_risks!$E$18)/(2050-2023)</f>
        <v>1.0162039274764351E-2</v>
      </c>
      <c r="AI49" s="170">
        <f>AH49+(($AE49-1)*Workings_risks!$E$18)/(2050-2023)</f>
        <v>1.0357899838624476E-2</v>
      </c>
      <c r="AJ49" s="170">
        <f>AI49+(($AE49-1)*Workings_risks!$E$18)/(2050-2023)</f>
        <v>1.05537604024846E-2</v>
      </c>
      <c r="AK49" s="170">
        <f>AJ49+(($AE49-1)*Workings_risks!$E$18)/(2050-2023)</f>
        <v>1.0749620966344724E-2</v>
      </c>
      <c r="AL49" s="170">
        <f>AK49+(($AE49-1)*Workings_risks!$E$18)/(2050-2023)</f>
        <v>1.0945481530204849E-2</v>
      </c>
      <c r="AM49" s="170">
        <f>AL49+(($AE49-1)*Workings_risks!$E$18)/(2050-2023)</f>
        <v>1.1141342094064973E-2</v>
      </c>
      <c r="AN49" s="170">
        <f>AM49+(($AE49-1)*Workings_risks!$E$18)/(2050-2023)</f>
        <v>1.1337202657925097E-2</v>
      </c>
      <c r="AO49" s="170">
        <f>AN49+(($AE49-1)*Workings_risks!$E$18)/(2050-2023)</f>
        <v>1.1533063221785222E-2</v>
      </c>
      <c r="AP49" s="170">
        <f>AO49+(($AE49-1)*Workings_risks!$E$18)/(2050-2023)</f>
        <v>1.1728923785645346E-2</v>
      </c>
      <c r="AQ49" s="170">
        <f>AP49+(($AE49-1)*Workings_risks!$E$18)/(2050-2023)</f>
        <v>1.192478434950547E-2</v>
      </c>
      <c r="AR49" s="170">
        <f>AQ49+(($AE49-1)*Workings_risks!$E$18)/(2050-2023)</f>
        <v>1.2120644913365595E-2</v>
      </c>
      <c r="AS49" s="170">
        <f>AR49+(($AE49-1)*Workings_risks!$E$18)/(2050-2023)</f>
        <v>1.2316505477225719E-2</v>
      </c>
      <c r="AT49" s="170">
        <f>AS49+(($AE49-1)*Workings_risks!$E$18)/(2050-2023)</f>
        <v>1.2512366041085844E-2</v>
      </c>
      <c r="AU49" s="170">
        <f>AT49+(($AE49-1)*Workings_risks!$E$18)/(2050-2023)</f>
        <v>1.2708226604945968E-2</v>
      </c>
      <c r="AV49" s="170">
        <f>AU49+(($AE49-1)*Workings_risks!$E$18)/(2050-2023)</f>
        <v>1.2904087168806092E-2</v>
      </c>
      <c r="AW49" s="170">
        <f>AV49+(($AE49-1)*Workings_risks!$E$18)/(2050-2023)</f>
        <v>1.3099947732666217E-2</v>
      </c>
      <c r="AX49" s="170">
        <f>AW49+(($AE49-1)*Workings_risks!$E$18)/(2050-2023)</f>
        <v>1.3295808296526341E-2</v>
      </c>
      <c r="AY49" s="170">
        <f>AX49+(($AE49-1)*Workings_risks!$E$18)/(2050-2023)</f>
        <v>1.3491668860386465E-2</v>
      </c>
      <c r="BA49" s="186">
        <f>AF49*Workings_risks!$E$24*Workings_risks!$E$26*Workings_risks!$E$27*Assumptions!$G$90</f>
        <v>3.9567743465710744E-4</v>
      </c>
      <c r="BB49" s="186">
        <f>AG49*Workings_risks!$E$24*Workings_risks!$E$26*Workings_risks!$E$27*Assumptions!$G$90</f>
        <v>4.0360937753678892E-4</v>
      </c>
      <c r="BC49" s="186">
        <f>AH49*Workings_risks!$E$24*Workings_risks!$E$26*Workings_risks!$E$27*Assumptions!$G$90</f>
        <v>4.1154132041647034E-4</v>
      </c>
      <c r="BD49" s="186">
        <f>AI49*Workings_risks!$E$24*Workings_risks!$E$26*Workings_risks!$E$27*Assumptions!$G$90</f>
        <v>4.1947326329615166E-4</v>
      </c>
      <c r="BE49" s="186">
        <f>AJ49*Workings_risks!$E$24*Workings_risks!$E$26*Workings_risks!$E$27*Assumptions!$G$90</f>
        <v>4.2740520617583314E-4</v>
      </c>
      <c r="BF49" s="186">
        <f>AK49*Workings_risks!$E$24*Workings_risks!$E$26*Workings_risks!$E$27*Assumptions!$G$90</f>
        <v>4.3533714905551456E-4</v>
      </c>
      <c r="BG49" s="186">
        <f>AL49*Workings_risks!$E$24*Workings_risks!$E$26*Workings_risks!$E$27*Assumptions!$G$90</f>
        <v>4.4326909193519604E-4</v>
      </c>
      <c r="BH49" s="186">
        <f>AM49*Workings_risks!$E$24*Workings_risks!$E$26*Workings_risks!$E$27*Assumptions!$G$90</f>
        <v>4.5120103481487747E-4</v>
      </c>
      <c r="BI49" s="186">
        <f>AN49*Workings_risks!$E$24*Workings_risks!$E$26*Workings_risks!$E$27*Assumptions!$G$90</f>
        <v>4.5913297769455878E-4</v>
      </c>
      <c r="BJ49" s="186">
        <f>AO49*Workings_risks!$E$24*Workings_risks!$E$26*Workings_risks!$E$27*Assumptions!$G$90</f>
        <v>4.6706492057424026E-4</v>
      </c>
      <c r="BK49" s="186">
        <f>AP49*Workings_risks!$E$24*Workings_risks!$E$26*Workings_risks!$E$27*Assumptions!$G$90</f>
        <v>4.7499686345392169E-4</v>
      </c>
      <c r="BL49" s="186">
        <f>AQ49*Workings_risks!$E$24*Workings_risks!$E$26*Workings_risks!$E$27*Assumptions!$G$90</f>
        <v>4.82928806333603E-4</v>
      </c>
      <c r="BM49" s="186">
        <f>AR49*Workings_risks!$E$24*Workings_risks!$E$26*Workings_risks!$E$27*Assumptions!$G$90</f>
        <v>4.9086074921328459E-4</v>
      </c>
      <c r="BN49" s="186">
        <f>AS49*Workings_risks!$E$24*Workings_risks!$E$26*Workings_risks!$E$27*Assumptions!$G$90</f>
        <v>4.987926920929658E-4</v>
      </c>
      <c r="BO49" s="186">
        <f>AT49*Workings_risks!$E$24*Workings_risks!$E$26*Workings_risks!$E$27*Assumptions!$G$90</f>
        <v>5.0672463497264744E-4</v>
      </c>
      <c r="BP49" s="186">
        <f>AU49*Workings_risks!$E$24*Workings_risks!$E$26*Workings_risks!$E$27*Assumptions!$G$90</f>
        <v>5.1465657785232876E-4</v>
      </c>
      <c r="BQ49" s="186">
        <f>AV49*Workings_risks!$E$24*Workings_risks!$E$26*Workings_risks!$E$27*Assumptions!$G$90</f>
        <v>5.2258852073201007E-4</v>
      </c>
      <c r="BR49" s="186">
        <f>AW49*Workings_risks!$E$24*Workings_risks!$E$26*Workings_risks!$E$27*Assumptions!$G$90</f>
        <v>5.3052046361169161E-4</v>
      </c>
      <c r="BS49" s="186">
        <f>AX49*Workings_risks!$E$24*Workings_risks!$E$26*Workings_risks!$E$27*Assumptions!$G$90</f>
        <v>5.3845240649137303E-4</v>
      </c>
      <c r="BT49" s="186">
        <f>AY49*Workings_risks!$E$24*Workings_risks!$E$26*Workings_risks!$E$27*Assumptions!$G$90</f>
        <v>5.4638434937105446E-4</v>
      </c>
    </row>
    <row r="50" spans="2:72" x14ac:dyDescent="0.25">
      <c r="B50" s="42">
        <v>10186359</v>
      </c>
      <c r="C50" s="42" t="s">
        <v>440</v>
      </c>
      <c r="D50" s="42" t="s">
        <v>239</v>
      </c>
      <c r="E50" s="42">
        <v>16932664</v>
      </c>
      <c r="F50" s="42">
        <v>16016663</v>
      </c>
      <c r="G50" s="42">
        <v>1.0065336124401405</v>
      </c>
      <c r="H50" s="42">
        <v>143.85876401845499</v>
      </c>
      <c r="I50" s="42">
        <v>-36.328580205404698</v>
      </c>
      <c r="J50" s="42">
        <v>103</v>
      </c>
      <c r="K50" s="42">
        <v>92.4</v>
      </c>
      <c r="L50" s="32">
        <v>6.3E-2</v>
      </c>
      <c r="M50" s="32">
        <v>8.7999999999999995E-2</v>
      </c>
      <c r="N50" s="181"/>
      <c r="O50" s="182">
        <f t="shared" si="1"/>
        <v>109.48899999999999</v>
      </c>
      <c r="P50" s="182">
        <f t="shared" si="2"/>
        <v>98.221199999999996</v>
      </c>
      <c r="Q50" s="191">
        <f t="shared" si="3"/>
        <v>0.01</v>
      </c>
      <c r="R50" s="191">
        <f t="shared" si="4"/>
        <v>0.02</v>
      </c>
      <c r="S50" s="184">
        <f t="shared" si="5"/>
        <v>-1126.7799999999993</v>
      </c>
      <c r="T50" s="184">
        <f t="shared" si="6"/>
        <v>120.75679999999998</v>
      </c>
      <c r="U50" s="185">
        <f t="shared" si="7"/>
        <v>1.5758888159179248E-2</v>
      </c>
      <c r="V50" s="181"/>
      <c r="W50" s="182">
        <f t="shared" si="8"/>
        <v>110.51899999999999</v>
      </c>
      <c r="X50" s="182">
        <f t="shared" si="9"/>
        <v>100.53120000000001</v>
      </c>
      <c r="Y50" s="183">
        <f t="shared" si="10"/>
        <v>0.01</v>
      </c>
      <c r="Z50" s="183">
        <f t="shared" si="11"/>
        <v>0.02</v>
      </c>
      <c r="AA50" s="184">
        <f t="shared" si="12"/>
        <v>-998.77999999999793</v>
      </c>
      <c r="AB50" s="184">
        <f t="shared" si="13"/>
        <v>120.50679999999997</v>
      </c>
      <c r="AC50" s="185">
        <f t="shared" si="14"/>
        <v>1.7528184384949644E-2</v>
      </c>
      <c r="AD50" s="181"/>
      <c r="AE50" s="178">
        <f t="shared" si="15"/>
        <v>1.5758888159179247</v>
      </c>
      <c r="AF50" s="170">
        <f>Workings_risks!$E$18+Workings_risks!$E$27*(($AE50-1)*Workings_risks!$E$18)/(2050-2023)</f>
        <v>9.7703181470441026E-3</v>
      </c>
      <c r="AG50" s="170">
        <f>AF50+(($AE50-1)*Workings_risks!$E$18)/(2050-2023)</f>
        <v>9.966178710904227E-3</v>
      </c>
      <c r="AH50" s="170">
        <f>AG50+(($AE50-1)*Workings_risks!$E$18)/(2050-2023)</f>
        <v>1.0162039274764351E-2</v>
      </c>
      <c r="AI50" s="170">
        <f>AH50+(($AE50-1)*Workings_risks!$E$18)/(2050-2023)</f>
        <v>1.0357899838624476E-2</v>
      </c>
      <c r="AJ50" s="170">
        <f>AI50+(($AE50-1)*Workings_risks!$E$18)/(2050-2023)</f>
        <v>1.05537604024846E-2</v>
      </c>
      <c r="AK50" s="170">
        <f>AJ50+(($AE50-1)*Workings_risks!$E$18)/(2050-2023)</f>
        <v>1.0749620966344724E-2</v>
      </c>
      <c r="AL50" s="170">
        <f>AK50+(($AE50-1)*Workings_risks!$E$18)/(2050-2023)</f>
        <v>1.0945481530204849E-2</v>
      </c>
      <c r="AM50" s="170">
        <f>AL50+(($AE50-1)*Workings_risks!$E$18)/(2050-2023)</f>
        <v>1.1141342094064973E-2</v>
      </c>
      <c r="AN50" s="170">
        <f>AM50+(($AE50-1)*Workings_risks!$E$18)/(2050-2023)</f>
        <v>1.1337202657925097E-2</v>
      </c>
      <c r="AO50" s="170">
        <f>AN50+(($AE50-1)*Workings_risks!$E$18)/(2050-2023)</f>
        <v>1.1533063221785222E-2</v>
      </c>
      <c r="AP50" s="170">
        <f>AO50+(($AE50-1)*Workings_risks!$E$18)/(2050-2023)</f>
        <v>1.1728923785645346E-2</v>
      </c>
      <c r="AQ50" s="170">
        <f>AP50+(($AE50-1)*Workings_risks!$E$18)/(2050-2023)</f>
        <v>1.192478434950547E-2</v>
      </c>
      <c r="AR50" s="170">
        <f>AQ50+(($AE50-1)*Workings_risks!$E$18)/(2050-2023)</f>
        <v>1.2120644913365595E-2</v>
      </c>
      <c r="AS50" s="170">
        <f>AR50+(($AE50-1)*Workings_risks!$E$18)/(2050-2023)</f>
        <v>1.2316505477225719E-2</v>
      </c>
      <c r="AT50" s="170">
        <f>AS50+(($AE50-1)*Workings_risks!$E$18)/(2050-2023)</f>
        <v>1.2512366041085844E-2</v>
      </c>
      <c r="AU50" s="170">
        <f>AT50+(($AE50-1)*Workings_risks!$E$18)/(2050-2023)</f>
        <v>1.2708226604945968E-2</v>
      </c>
      <c r="AV50" s="170">
        <f>AU50+(($AE50-1)*Workings_risks!$E$18)/(2050-2023)</f>
        <v>1.2904087168806092E-2</v>
      </c>
      <c r="AW50" s="170">
        <f>AV50+(($AE50-1)*Workings_risks!$E$18)/(2050-2023)</f>
        <v>1.3099947732666217E-2</v>
      </c>
      <c r="AX50" s="170">
        <f>AW50+(($AE50-1)*Workings_risks!$E$18)/(2050-2023)</f>
        <v>1.3295808296526341E-2</v>
      </c>
      <c r="AY50" s="170">
        <f>AX50+(($AE50-1)*Workings_risks!$E$18)/(2050-2023)</f>
        <v>1.3491668860386465E-2</v>
      </c>
      <c r="BA50" s="186">
        <f>AF50*Workings_risks!$E$24*Workings_risks!$E$26*Workings_risks!$E$27*Assumptions!$G$90</f>
        <v>3.9567743465710744E-4</v>
      </c>
      <c r="BB50" s="186">
        <f>AG50*Workings_risks!$E$24*Workings_risks!$E$26*Workings_risks!$E$27*Assumptions!$G$90</f>
        <v>4.0360937753678892E-4</v>
      </c>
      <c r="BC50" s="186">
        <f>AH50*Workings_risks!$E$24*Workings_risks!$E$26*Workings_risks!$E$27*Assumptions!$G$90</f>
        <v>4.1154132041647034E-4</v>
      </c>
      <c r="BD50" s="186">
        <f>AI50*Workings_risks!$E$24*Workings_risks!$E$26*Workings_risks!$E$27*Assumptions!$G$90</f>
        <v>4.1947326329615166E-4</v>
      </c>
      <c r="BE50" s="186">
        <f>AJ50*Workings_risks!$E$24*Workings_risks!$E$26*Workings_risks!$E$27*Assumptions!$G$90</f>
        <v>4.2740520617583314E-4</v>
      </c>
      <c r="BF50" s="186">
        <f>AK50*Workings_risks!$E$24*Workings_risks!$E$26*Workings_risks!$E$27*Assumptions!$G$90</f>
        <v>4.3533714905551456E-4</v>
      </c>
      <c r="BG50" s="186">
        <f>AL50*Workings_risks!$E$24*Workings_risks!$E$26*Workings_risks!$E$27*Assumptions!$G$90</f>
        <v>4.4326909193519604E-4</v>
      </c>
      <c r="BH50" s="186">
        <f>AM50*Workings_risks!$E$24*Workings_risks!$E$26*Workings_risks!$E$27*Assumptions!$G$90</f>
        <v>4.5120103481487747E-4</v>
      </c>
      <c r="BI50" s="186">
        <f>AN50*Workings_risks!$E$24*Workings_risks!$E$26*Workings_risks!$E$27*Assumptions!$G$90</f>
        <v>4.5913297769455878E-4</v>
      </c>
      <c r="BJ50" s="186">
        <f>AO50*Workings_risks!$E$24*Workings_risks!$E$26*Workings_risks!$E$27*Assumptions!$G$90</f>
        <v>4.6706492057424026E-4</v>
      </c>
      <c r="BK50" s="186">
        <f>AP50*Workings_risks!$E$24*Workings_risks!$E$26*Workings_risks!$E$27*Assumptions!$G$90</f>
        <v>4.7499686345392169E-4</v>
      </c>
      <c r="BL50" s="186">
        <f>AQ50*Workings_risks!$E$24*Workings_risks!$E$26*Workings_risks!$E$27*Assumptions!$G$90</f>
        <v>4.82928806333603E-4</v>
      </c>
      <c r="BM50" s="186">
        <f>AR50*Workings_risks!$E$24*Workings_risks!$E$26*Workings_risks!$E$27*Assumptions!$G$90</f>
        <v>4.9086074921328459E-4</v>
      </c>
      <c r="BN50" s="186">
        <f>AS50*Workings_risks!$E$24*Workings_risks!$E$26*Workings_risks!$E$27*Assumptions!$G$90</f>
        <v>4.987926920929658E-4</v>
      </c>
      <c r="BO50" s="186">
        <f>AT50*Workings_risks!$E$24*Workings_risks!$E$26*Workings_risks!$E$27*Assumptions!$G$90</f>
        <v>5.0672463497264744E-4</v>
      </c>
      <c r="BP50" s="186">
        <f>AU50*Workings_risks!$E$24*Workings_risks!$E$26*Workings_risks!$E$27*Assumptions!$G$90</f>
        <v>5.1465657785232876E-4</v>
      </c>
      <c r="BQ50" s="186">
        <f>AV50*Workings_risks!$E$24*Workings_risks!$E$26*Workings_risks!$E$27*Assumptions!$G$90</f>
        <v>5.2258852073201007E-4</v>
      </c>
      <c r="BR50" s="186">
        <f>AW50*Workings_risks!$E$24*Workings_risks!$E$26*Workings_risks!$E$27*Assumptions!$G$90</f>
        <v>5.3052046361169161E-4</v>
      </c>
      <c r="BS50" s="186">
        <f>AX50*Workings_risks!$E$24*Workings_risks!$E$26*Workings_risks!$E$27*Assumptions!$G$90</f>
        <v>5.3845240649137303E-4</v>
      </c>
      <c r="BT50" s="186">
        <f>AY50*Workings_risks!$E$24*Workings_risks!$E$26*Workings_risks!$E$27*Assumptions!$G$90</f>
        <v>5.4638434937105446E-4</v>
      </c>
    </row>
    <row r="51" spans="2:72" x14ac:dyDescent="0.25">
      <c r="B51" s="42">
        <v>10186730</v>
      </c>
      <c r="C51" s="42" t="s">
        <v>353</v>
      </c>
      <c r="D51" s="42" t="s">
        <v>237</v>
      </c>
      <c r="E51" s="42">
        <v>16017903</v>
      </c>
      <c r="F51" s="42">
        <v>17383889</v>
      </c>
      <c r="G51" s="42">
        <v>0.31302401181119066</v>
      </c>
      <c r="H51" s="42">
        <v>143.89563822832801</v>
      </c>
      <c r="I51" s="42">
        <v>-36.667167601261198</v>
      </c>
      <c r="J51" s="42">
        <v>102</v>
      </c>
      <c r="K51" s="42">
        <v>92.6</v>
      </c>
      <c r="L51" s="32">
        <v>6.3E-2</v>
      </c>
      <c r="M51" s="32">
        <v>8.7999999999999995E-2</v>
      </c>
      <c r="N51" s="181"/>
      <c r="O51" s="182">
        <f t="shared" si="1"/>
        <v>108.42599999999999</v>
      </c>
      <c r="P51" s="182">
        <f t="shared" si="2"/>
        <v>98.433799999999991</v>
      </c>
      <c r="Q51" s="191">
        <f t="shared" si="3"/>
        <v>0.01</v>
      </c>
      <c r="R51" s="191">
        <f t="shared" si="4"/>
        <v>0.02</v>
      </c>
      <c r="S51" s="184">
        <f t="shared" si="5"/>
        <v>-999.21999999999969</v>
      </c>
      <c r="T51" s="184">
        <f t="shared" si="6"/>
        <v>118.41819999999998</v>
      </c>
      <c r="U51" s="185">
        <f t="shared" si="7"/>
        <v>1.6431016192630241E-2</v>
      </c>
      <c r="V51" s="181"/>
      <c r="W51" s="182">
        <f t="shared" si="8"/>
        <v>109.446</v>
      </c>
      <c r="X51" s="182">
        <f t="shared" si="9"/>
        <v>100.7488</v>
      </c>
      <c r="Y51" s="183">
        <f t="shared" si="10"/>
        <v>0.01</v>
      </c>
      <c r="Z51" s="183">
        <f t="shared" si="11"/>
        <v>0.02</v>
      </c>
      <c r="AA51" s="184">
        <f t="shared" si="12"/>
        <v>-869.71999999999946</v>
      </c>
      <c r="AB51" s="184">
        <f t="shared" si="13"/>
        <v>118.14319999999998</v>
      </c>
      <c r="AC51" s="185">
        <f t="shared" si="14"/>
        <v>1.8561376075058627E-2</v>
      </c>
      <c r="AD51" s="181"/>
      <c r="AE51" s="178">
        <f t="shared" si="15"/>
        <v>1.6431016192630241</v>
      </c>
      <c r="AF51" s="170">
        <f>Workings_risks!$E$18+Workings_risks!$E$27*(($AE51-1)*Workings_risks!$E$18)/(2050-2023)</f>
        <v>9.8388956425497637E-3</v>
      </c>
      <c r="AG51" s="170">
        <f>AF51+(($AE51-1)*Workings_risks!$E$18)/(2050-2023)</f>
        <v>1.0057615371578442E-2</v>
      </c>
      <c r="AH51" s="170">
        <f>AG51+(($AE51-1)*Workings_risks!$E$18)/(2050-2023)</f>
        <v>1.0276335100607121E-2</v>
      </c>
      <c r="AI51" s="170">
        <f>AH51+(($AE51-1)*Workings_risks!$E$18)/(2050-2023)</f>
        <v>1.0495054829635799E-2</v>
      </c>
      <c r="AJ51" s="170">
        <f>AI51+(($AE51-1)*Workings_risks!$E$18)/(2050-2023)</f>
        <v>1.0713774558664478E-2</v>
      </c>
      <c r="AK51" s="170">
        <f>AJ51+(($AE51-1)*Workings_risks!$E$18)/(2050-2023)</f>
        <v>1.0932494287693157E-2</v>
      </c>
      <c r="AL51" s="170">
        <f>AK51+(($AE51-1)*Workings_risks!$E$18)/(2050-2023)</f>
        <v>1.1151214016721835E-2</v>
      </c>
      <c r="AM51" s="170">
        <f>AL51+(($AE51-1)*Workings_risks!$E$18)/(2050-2023)</f>
        <v>1.1369933745750514E-2</v>
      </c>
      <c r="AN51" s="170">
        <f>AM51+(($AE51-1)*Workings_risks!$E$18)/(2050-2023)</f>
        <v>1.1588653474779192E-2</v>
      </c>
      <c r="AO51" s="170">
        <f>AN51+(($AE51-1)*Workings_risks!$E$18)/(2050-2023)</f>
        <v>1.1807373203807871E-2</v>
      </c>
      <c r="AP51" s="170">
        <f>AO51+(($AE51-1)*Workings_risks!$E$18)/(2050-2023)</f>
        <v>1.202609293283655E-2</v>
      </c>
      <c r="AQ51" s="170">
        <f>AP51+(($AE51-1)*Workings_risks!$E$18)/(2050-2023)</f>
        <v>1.2244812661865228E-2</v>
      </c>
      <c r="AR51" s="170">
        <f>AQ51+(($AE51-1)*Workings_risks!$E$18)/(2050-2023)</f>
        <v>1.2463532390893907E-2</v>
      </c>
      <c r="AS51" s="170">
        <f>AR51+(($AE51-1)*Workings_risks!$E$18)/(2050-2023)</f>
        <v>1.2682252119922586E-2</v>
      </c>
      <c r="AT51" s="170">
        <f>AS51+(($AE51-1)*Workings_risks!$E$18)/(2050-2023)</f>
        <v>1.2900971848951264E-2</v>
      </c>
      <c r="AU51" s="170">
        <f>AT51+(($AE51-1)*Workings_risks!$E$18)/(2050-2023)</f>
        <v>1.3119691577979943E-2</v>
      </c>
      <c r="AV51" s="170">
        <f>AU51+(($AE51-1)*Workings_risks!$E$18)/(2050-2023)</f>
        <v>1.3338411307008621E-2</v>
      </c>
      <c r="AW51" s="170">
        <f>AV51+(($AE51-1)*Workings_risks!$E$18)/(2050-2023)</f>
        <v>1.35571310360373E-2</v>
      </c>
      <c r="AX51" s="170">
        <f>AW51+(($AE51-1)*Workings_risks!$E$18)/(2050-2023)</f>
        <v>1.3775850765065979E-2</v>
      </c>
      <c r="AY51" s="170">
        <f>AX51+(($AE51-1)*Workings_risks!$E$18)/(2050-2023)</f>
        <v>1.3994570494094657E-2</v>
      </c>
      <c r="BA51" s="186">
        <f>AF51*Workings_risks!$E$24*Workings_risks!$E$26*Workings_risks!$E$27*Assumptions!$G$90</f>
        <v>3.9845467968521313E-4</v>
      </c>
      <c r="BB51" s="186">
        <f>AG51*Workings_risks!$E$24*Workings_risks!$E$26*Workings_risks!$E$27*Assumptions!$G$90</f>
        <v>4.0731237090759658E-4</v>
      </c>
      <c r="BC51" s="186">
        <f>AH51*Workings_risks!$E$24*Workings_risks!$E$26*Workings_risks!$E$27*Assumptions!$G$90</f>
        <v>4.1617006212997992E-4</v>
      </c>
      <c r="BD51" s="186">
        <f>AI51*Workings_risks!$E$24*Workings_risks!$E$26*Workings_risks!$E$27*Assumptions!$G$90</f>
        <v>4.2502775335236326E-4</v>
      </c>
      <c r="BE51" s="186">
        <f>AJ51*Workings_risks!$E$24*Workings_risks!$E$26*Workings_risks!$E$27*Assumptions!$G$90</f>
        <v>4.3388544457474666E-4</v>
      </c>
      <c r="BF51" s="186">
        <f>AK51*Workings_risks!$E$24*Workings_risks!$E$26*Workings_risks!$E$27*Assumptions!$G$90</f>
        <v>4.4274313579713E-4</v>
      </c>
      <c r="BG51" s="186">
        <f>AL51*Workings_risks!$E$24*Workings_risks!$E$26*Workings_risks!$E$27*Assumptions!$G$90</f>
        <v>4.5160082701951323E-4</v>
      </c>
      <c r="BH51" s="186">
        <f>AM51*Workings_risks!$E$24*Workings_risks!$E$26*Workings_risks!$E$27*Assumptions!$G$90</f>
        <v>4.6045851824189657E-4</v>
      </c>
      <c r="BI51" s="186">
        <f>AN51*Workings_risks!$E$24*Workings_risks!$E$26*Workings_risks!$E$27*Assumptions!$G$90</f>
        <v>4.6931620946427991E-4</v>
      </c>
      <c r="BJ51" s="186">
        <f>AO51*Workings_risks!$E$24*Workings_risks!$E$26*Workings_risks!$E$27*Assumptions!$G$90</f>
        <v>4.781739006866633E-4</v>
      </c>
      <c r="BK51" s="186">
        <f>AP51*Workings_risks!$E$24*Workings_risks!$E$26*Workings_risks!$E$27*Assumptions!$G$90</f>
        <v>4.8703159190904664E-4</v>
      </c>
      <c r="BL51" s="186">
        <f>AQ51*Workings_risks!$E$24*Workings_risks!$E$26*Workings_risks!$E$27*Assumptions!$G$90</f>
        <v>4.9588928313142999E-4</v>
      </c>
      <c r="BM51" s="186">
        <f>AR51*Workings_risks!$E$24*Workings_risks!$E$26*Workings_risks!$E$27*Assumptions!$G$90</f>
        <v>5.0474697435381338E-4</v>
      </c>
      <c r="BN51" s="186">
        <f>AS51*Workings_risks!$E$24*Workings_risks!$E$26*Workings_risks!$E$27*Assumptions!$G$90</f>
        <v>5.1360466557619667E-4</v>
      </c>
      <c r="BO51" s="186">
        <f>AT51*Workings_risks!$E$24*Workings_risks!$E$26*Workings_risks!$E$27*Assumptions!$G$90</f>
        <v>5.2246235679858006E-4</v>
      </c>
      <c r="BP51" s="186">
        <f>AU51*Workings_risks!$E$24*Workings_risks!$E$26*Workings_risks!$E$27*Assumptions!$G$90</f>
        <v>5.3132004802096335E-4</v>
      </c>
      <c r="BQ51" s="186">
        <f>AV51*Workings_risks!$E$24*Workings_risks!$E$26*Workings_risks!$E$27*Assumptions!$G$90</f>
        <v>5.4017773924334663E-4</v>
      </c>
      <c r="BR51" s="186">
        <f>AW51*Workings_risks!$E$24*Workings_risks!$E$26*Workings_risks!$E$27*Assumptions!$G$90</f>
        <v>5.4903543046573003E-4</v>
      </c>
      <c r="BS51" s="186">
        <f>AX51*Workings_risks!$E$24*Workings_risks!$E$26*Workings_risks!$E$27*Assumptions!$G$90</f>
        <v>5.5789312168811331E-4</v>
      </c>
      <c r="BT51" s="186">
        <f>AY51*Workings_risks!$E$24*Workings_risks!$E$26*Workings_risks!$E$27*Assumptions!$G$90</f>
        <v>5.6675081291049671E-4</v>
      </c>
    </row>
    <row r="52" spans="2:72" x14ac:dyDescent="0.25">
      <c r="B52" s="42">
        <v>10187532</v>
      </c>
      <c r="C52" s="42" t="s">
        <v>353</v>
      </c>
      <c r="D52" s="42" t="s">
        <v>237</v>
      </c>
      <c r="E52" s="42">
        <v>16021939</v>
      </c>
      <c r="F52" s="42">
        <v>16021924</v>
      </c>
      <c r="G52" s="42">
        <v>3.0575491886810102</v>
      </c>
      <c r="H52" s="42">
        <v>143.90251806754901</v>
      </c>
      <c r="I52" s="42">
        <v>-36.761583135086497</v>
      </c>
      <c r="J52" s="42">
        <v>102</v>
      </c>
      <c r="K52" s="42">
        <v>92.7</v>
      </c>
      <c r="L52" s="32">
        <v>6.3E-2</v>
      </c>
      <c r="M52" s="32">
        <v>8.7999999999999995E-2</v>
      </c>
      <c r="N52" s="181"/>
      <c r="O52" s="182">
        <f t="shared" si="1"/>
        <v>108.42599999999999</v>
      </c>
      <c r="P52" s="182">
        <f t="shared" si="2"/>
        <v>98.540099999999995</v>
      </c>
      <c r="Q52" s="191">
        <f t="shared" si="3"/>
        <v>0.01</v>
      </c>
      <c r="R52" s="191">
        <f t="shared" si="4"/>
        <v>0.02</v>
      </c>
      <c r="S52" s="184">
        <f t="shared" si="5"/>
        <v>-988.58999999999912</v>
      </c>
      <c r="T52" s="184">
        <f t="shared" si="6"/>
        <v>118.31189999999998</v>
      </c>
      <c r="U52" s="185">
        <f t="shared" si="7"/>
        <v>1.6500166904378957E-2</v>
      </c>
      <c r="V52" s="181"/>
      <c r="W52" s="182">
        <f t="shared" si="8"/>
        <v>109.446</v>
      </c>
      <c r="X52" s="182">
        <f t="shared" si="9"/>
        <v>100.85760000000001</v>
      </c>
      <c r="Y52" s="183">
        <f t="shared" si="10"/>
        <v>0.01</v>
      </c>
      <c r="Z52" s="183">
        <f t="shared" si="11"/>
        <v>0.02</v>
      </c>
      <c r="AA52" s="184">
        <f t="shared" si="12"/>
        <v>-858.83999999999924</v>
      </c>
      <c r="AB52" s="184">
        <f t="shared" si="13"/>
        <v>118.03439999999999</v>
      </c>
      <c r="AC52" s="185">
        <f t="shared" si="14"/>
        <v>1.8669833729216156E-2</v>
      </c>
      <c r="AD52" s="181"/>
      <c r="AE52" s="178">
        <f t="shared" si="15"/>
        <v>1.6500166904378957</v>
      </c>
      <c r="AF52" s="170">
        <f>Workings_risks!$E$18+Workings_risks!$E$27*(($AE52-1)*Workings_risks!$E$18)/(2050-2023)</f>
        <v>9.8459511176797222E-3</v>
      </c>
      <c r="AG52" s="170">
        <f>AF52+(($AE52-1)*Workings_risks!$E$18)/(2050-2023)</f>
        <v>1.006702267175172E-2</v>
      </c>
      <c r="AH52" s="170">
        <f>AG52+(($AE52-1)*Workings_risks!$E$18)/(2050-2023)</f>
        <v>1.0288094225823718E-2</v>
      </c>
      <c r="AI52" s="170">
        <f>AH52+(($AE52-1)*Workings_risks!$E$18)/(2050-2023)</f>
        <v>1.0509165779895717E-2</v>
      </c>
      <c r="AJ52" s="170">
        <f>AI52+(($AE52-1)*Workings_risks!$E$18)/(2050-2023)</f>
        <v>1.0730237333967715E-2</v>
      </c>
      <c r="AK52" s="170">
        <f>AJ52+(($AE52-1)*Workings_risks!$E$18)/(2050-2023)</f>
        <v>1.0951308888039713E-2</v>
      </c>
      <c r="AL52" s="170">
        <f>AK52+(($AE52-1)*Workings_risks!$E$18)/(2050-2023)</f>
        <v>1.1172380442111711E-2</v>
      </c>
      <c r="AM52" s="170">
        <f>AL52+(($AE52-1)*Workings_risks!$E$18)/(2050-2023)</f>
        <v>1.1393451996183709E-2</v>
      </c>
      <c r="AN52" s="170">
        <f>AM52+(($AE52-1)*Workings_risks!$E$18)/(2050-2023)</f>
        <v>1.1614523550255707E-2</v>
      </c>
      <c r="AO52" s="170">
        <f>AN52+(($AE52-1)*Workings_risks!$E$18)/(2050-2023)</f>
        <v>1.1835595104327705E-2</v>
      </c>
      <c r="AP52" s="170">
        <f>AO52+(($AE52-1)*Workings_risks!$E$18)/(2050-2023)</f>
        <v>1.2056666658399703E-2</v>
      </c>
      <c r="AQ52" s="170">
        <f>AP52+(($AE52-1)*Workings_risks!$E$18)/(2050-2023)</f>
        <v>1.2277738212471702E-2</v>
      </c>
      <c r="AR52" s="170">
        <f>AQ52+(($AE52-1)*Workings_risks!$E$18)/(2050-2023)</f>
        <v>1.24988097665437E-2</v>
      </c>
      <c r="AS52" s="170">
        <f>AR52+(($AE52-1)*Workings_risks!$E$18)/(2050-2023)</f>
        <v>1.2719881320615698E-2</v>
      </c>
      <c r="AT52" s="170">
        <f>AS52+(($AE52-1)*Workings_risks!$E$18)/(2050-2023)</f>
        <v>1.2940952874687696E-2</v>
      </c>
      <c r="AU52" s="170">
        <f>AT52+(($AE52-1)*Workings_risks!$E$18)/(2050-2023)</f>
        <v>1.3162024428759694E-2</v>
      </c>
      <c r="AV52" s="170">
        <f>AU52+(($AE52-1)*Workings_risks!$E$18)/(2050-2023)</f>
        <v>1.3383095982831692E-2</v>
      </c>
      <c r="AW52" s="170">
        <f>AV52+(($AE52-1)*Workings_risks!$E$18)/(2050-2023)</f>
        <v>1.360416753690369E-2</v>
      </c>
      <c r="AX52" s="170">
        <f>AW52+(($AE52-1)*Workings_risks!$E$18)/(2050-2023)</f>
        <v>1.3825239090975688E-2</v>
      </c>
      <c r="AY52" s="170">
        <f>AX52+(($AE52-1)*Workings_risks!$E$18)/(2050-2023)</f>
        <v>1.4046310645047686E-2</v>
      </c>
      <c r="BA52" s="186">
        <f>AF52*Workings_risks!$E$24*Workings_risks!$E$26*Workings_risks!$E$27*Assumptions!$G$90</f>
        <v>3.9874041166012886E-4</v>
      </c>
      <c r="BB52" s="186">
        <f>AG52*Workings_risks!$E$24*Workings_risks!$E$26*Workings_risks!$E$27*Assumptions!$G$90</f>
        <v>4.0769334687415076E-4</v>
      </c>
      <c r="BC52" s="186">
        <f>AH52*Workings_risks!$E$24*Workings_risks!$E$26*Workings_risks!$E$27*Assumptions!$G$90</f>
        <v>4.166462820881726E-4</v>
      </c>
      <c r="BD52" s="186">
        <f>AI52*Workings_risks!$E$24*Workings_risks!$E$26*Workings_risks!$E$27*Assumptions!$G$90</f>
        <v>4.2559921730219455E-4</v>
      </c>
      <c r="BE52" s="186">
        <f>AJ52*Workings_risks!$E$24*Workings_risks!$E$26*Workings_risks!$E$27*Assumptions!$G$90</f>
        <v>4.3455215251621639E-4</v>
      </c>
      <c r="BF52" s="186">
        <f>AK52*Workings_risks!$E$24*Workings_risks!$E$26*Workings_risks!$E$27*Assumptions!$G$90</f>
        <v>4.4350508773023824E-4</v>
      </c>
      <c r="BG52" s="186">
        <f>AL52*Workings_risks!$E$24*Workings_risks!$E$26*Workings_risks!$E$27*Assumptions!$G$90</f>
        <v>4.5245802294426024E-4</v>
      </c>
      <c r="BH52" s="186">
        <f>AM52*Workings_risks!$E$24*Workings_risks!$E$26*Workings_risks!$E$27*Assumptions!$G$90</f>
        <v>4.6141095815828209E-4</v>
      </c>
      <c r="BI52" s="186">
        <f>AN52*Workings_risks!$E$24*Workings_risks!$E$26*Workings_risks!$E$27*Assumptions!$G$90</f>
        <v>4.7036389337230399E-4</v>
      </c>
      <c r="BJ52" s="186">
        <f>AO52*Workings_risks!$E$24*Workings_risks!$E$26*Workings_risks!$E$27*Assumptions!$G$90</f>
        <v>4.7931682858632588E-4</v>
      </c>
      <c r="BK52" s="186">
        <f>AP52*Workings_risks!$E$24*Workings_risks!$E$26*Workings_risks!$E$27*Assumptions!$G$90</f>
        <v>4.8826976380034778E-4</v>
      </c>
      <c r="BL52" s="186">
        <f>AQ52*Workings_risks!$E$24*Workings_risks!$E$26*Workings_risks!$E$27*Assumptions!$G$90</f>
        <v>4.9722269901436968E-4</v>
      </c>
      <c r="BM52" s="186">
        <f>AR52*Workings_risks!$E$24*Workings_risks!$E$26*Workings_risks!$E$27*Assumptions!$G$90</f>
        <v>5.0617563422839158E-4</v>
      </c>
      <c r="BN52" s="186">
        <f>AS52*Workings_risks!$E$24*Workings_risks!$E$26*Workings_risks!$E$27*Assumptions!$G$90</f>
        <v>5.1512856944241348E-4</v>
      </c>
      <c r="BO52" s="186">
        <f>AT52*Workings_risks!$E$24*Workings_risks!$E$26*Workings_risks!$E$27*Assumptions!$G$90</f>
        <v>5.2408150465643526E-4</v>
      </c>
      <c r="BP52" s="186">
        <f>AU52*Workings_risks!$E$24*Workings_risks!$E$26*Workings_risks!$E$27*Assumptions!$G$90</f>
        <v>5.3303443987045727E-4</v>
      </c>
      <c r="BQ52" s="186">
        <f>AV52*Workings_risks!$E$24*Workings_risks!$E$26*Workings_risks!$E$27*Assumptions!$G$90</f>
        <v>5.4198737508447906E-4</v>
      </c>
      <c r="BR52" s="186">
        <f>AW52*Workings_risks!$E$24*Workings_risks!$E$26*Workings_risks!$E$27*Assumptions!$G$90</f>
        <v>5.5094031029850096E-4</v>
      </c>
      <c r="BS52" s="186">
        <f>AX52*Workings_risks!$E$24*Workings_risks!$E$26*Workings_risks!$E$27*Assumptions!$G$90</f>
        <v>5.5989324551252296E-4</v>
      </c>
      <c r="BT52" s="186">
        <f>AY52*Workings_risks!$E$24*Workings_risks!$E$26*Workings_risks!$E$27*Assumptions!$G$90</f>
        <v>5.6884618072654475E-4</v>
      </c>
    </row>
    <row r="53" spans="2:72" x14ac:dyDescent="0.25">
      <c r="B53" s="42">
        <v>10187618</v>
      </c>
      <c r="C53" s="42" t="s">
        <v>353</v>
      </c>
      <c r="D53" s="42" t="s">
        <v>237</v>
      </c>
      <c r="E53" s="42">
        <v>16022176</v>
      </c>
      <c r="F53" s="42">
        <v>17247437</v>
      </c>
      <c r="G53" s="42">
        <v>0.21339739306657002</v>
      </c>
      <c r="H53" s="42">
        <v>143.795013990646</v>
      </c>
      <c r="I53" s="42">
        <v>-36.730480806089297</v>
      </c>
      <c r="J53" s="42">
        <v>103</v>
      </c>
      <c r="K53" s="42">
        <v>92.9</v>
      </c>
      <c r="L53" s="32">
        <v>6.3E-2</v>
      </c>
      <c r="M53" s="32">
        <v>8.7999999999999995E-2</v>
      </c>
      <c r="N53" s="181"/>
      <c r="O53" s="182">
        <f t="shared" si="1"/>
        <v>109.48899999999999</v>
      </c>
      <c r="P53" s="182">
        <f t="shared" si="2"/>
        <v>98.752700000000004</v>
      </c>
      <c r="Q53" s="191">
        <f t="shared" si="3"/>
        <v>0.01</v>
      </c>
      <c r="R53" s="191">
        <f t="shared" si="4"/>
        <v>0.02</v>
      </c>
      <c r="S53" s="184">
        <f t="shared" si="5"/>
        <v>-1073.6299999999985</v>
      </c>
      <c r="T53" s="184">
        <f t="shared" si="6"/>
        <v>120.22529999999998</v>
      </c>
      <c r="U53" s="185">
        <f t="shared" si="7"/>
        <v>1.6043981632405949E-2</v>
      </c>
      <c r="V53" s="181"/>
      <c r="W53" s="182">
        <f t="shared" si="8"/>
        <v>110.51899999999999</v>
      </c>
      <c r="X53" s="182">
        <f t="shared" si="9"/>
        <v>101.07520000000001</v>
      </c>
      <c r="Y53" s="183">
        <f t="shared" si="10"/>
        <v>0.01</v>
      </c>
      <c r="Z53" s="183">
        <f t="shared" si="11"/>
        <v>0.02</v>
      </c>
      <c r="AA53" s="184">
        <f t="shared" si="12"/>
        <v>-944.37999999999818</v>
      </c>
      <c r="AB53" s="184">
        <f t="shared" si="13"/>
        <v>119.96279999999997</v>
      </c>
      <c r="AC53" s="185">
        <f t="shared" si="14"/>
        <v>1.7961837395963496E-2</v>
      </c>
      <c r="AD53" s="181"/>
      <c r="AE53" s="178">
        <f t="shared" si="15"/>
        <v>1.604398163240595</v>
      </c>
      <c r="AF53" s="170">
        <f>Workings_risks!$E$18+Workings_risks!$E$27*(($AE53-1)*Workings_risks!$E$18)/(2050-2023)</f>
        <v>9.7994063495975871E-3</v>
      </c>
      <c r="AG53" s="170">
        <f>AF53+(($AE53-1)*Workings_risks!$E$18)/(2050-2023)</f>
        <v>1.000496298097554E-2</v>
      </c>
      <c r="AH53" s="170">
        <f>AG53+(($AE53-1)*Workings_risks!$E$18)/(2050-2023)</f>
        <v>1.0210519612353492E-2</v>
      </c>
      <c r="AI53" s="170">
        <f>AH53+(($AE53-1)*Workings_risks!$E$18)/(2050-2023)</f>
        <v>1.0416076243731445E-2</v>
      </c>
      <c r="AJ53" s="170">
        <f>AI53+(($AE53-1)*Workings_risks!$E$18)/(2050-2023)</f>
        <v>1.0621632875109397E-2</v>
      </c>
      <c r="AK53" s="170">
        <f>AJ53+(($AE53-1)*Workings_risks!$E$18)/(2050-2023)</f>
        <v>1.082718950648735E-2</v>
      </c>
      <c r="AL53" s="170">
        <f>AK53+(($AE53-1)*Workings_risks!$E$18)/(2050-2023)</f>
        <v>1.1032746137865302E-2</v>
      </c>
      <c r="AM53" s="170">
        <f>AL53+(($AE53-1)*Workings_risks!$E$18)/(2050-2023)</f>
        <v>1.1238302769243255E-2</v>
      </c>
      <c r="AN53" s="170">
        <f>AM53+(($AE53-1)*Workings_risks!$E$18)/(2050-2023)</f>
        <v>1.1443859400621207E-2</v>
      </c>
      <c r="AO53" s="170">
        <f>AN53+(($AE53-1)*Workings_risks!$E$18)/(2050-2023)</f>
        <v>1.164941603199916E-2</v>
      </c>
      <c r="AP53" s="170">
        <f>AO53+(($AE53-1)*Workings_risks!$E$18)/(2050-2023)</f>
        <v>1.1854972663377112E-2</v>
      </c>
      <c r="AQ53" s="170">
        <f>AP53+(($AE53-1)*Workings_risks!$E$18)/(2050-2023)</f>
        <v>1.2060529294755064E-2</v>
      </c>
      <c r="AR53" s="170">
        <f>AQ53+(($AE53-1)*Workings_risks!$E$18)/(2050-2023)</f>
        <v>1.2266085926133017E-2</v>
      </c>
      <c r="AS53" s="170">
        <f>AR53+(($AE53-1)*Workings_risks!$E$18)/(2050-2023)</f>
        <v>1.2471642557510969E-2</v>
      </c>
      <c r="AT53" s="170">
        <f>AS53+(($AE53-1)*Workings_risks!$E$18)/(2050-2023)</f>
        <v>1.2677199188888922E-2</v>
      </c>
      <c r="AU53" s="170">
        <f>AT53+(($AE53-1)*Workings_risks!$E$18)/(2050-2023)</f>
        <v>1.2882755820266874E-2</v>
      </c>
      <c r="AV53" s="170">
        <f>AU53+(($AE53-1)*Workings_risks!$E$18)/(2050-2023)</f>
        <v>1.3088312451644827E-2</v>
      </c>
      <c r="AW53" s="170">
        <f>AV53+(($AE53-1)*Workings_risks!$E$18)/(2050-2023)</f>
        <v>1.3293869083022779E-2</v>
      </c>
      <c r="AX53" s="170">
        <f>AW53+(($AE53-1)*Workings_risks!$E$18)/(2050-2023)</f>
        <v>1.3499425714400732E-2</v>
      </c>
      <c r="AY53" s="170">
        <f>AX53+(($AE53-1)*Workings_risks!$E$18)/(2050-2023)</f>
        <v>1.3704982345778684E-2</v>
      </c>
      <c r="BA53" s="186">
        <f>AF53*Workings_risks!$E$24*Workings_risks!$E$26*Workings_risks!$E$27*Assumptions!$G$90</f>
        <v>3.9685544597587211E-4</v>
      </c>
      <c r="BB53" s="186">
        <f>AG53*Workings_risks!$E$24*Workings_risks!$E$26*Workings_risks!$E$27*Assumptions!$G$90</f>
        <v>4.0518005929514165E-4</v>
      </c>
      <c r="BC53" s="186">
        <f>AH53*Workings_risks!$E$24*Workings_risks!$E$26*Workings_risks!$E$27*Assumptions!$G$90</f>
        <v>4.1350467261441125E-4</v>
      </c>
      <c r="BD53" s="186">
        <f>AI53*Workings_risks!$E$24*Workings_risks!$E$26*Workings_risks!$E$27*Assumptions!$G$90</f>
        <v>4.2182928593368095E-4</v>
      </c>
      <c r="BE53" s="186">
        <f>AJ53*Workings_risks!$E$24*Workings_risks!$E$26*Workings_risks!$E$27*Assumptions!$G$90</f>
        <v>4.3015389925295049E-4</v>
      </c>
      <c r="BF53" s="186">
        <f>AK53*Workings_risks!$E$24*Workings_risks!$E$26*Workings_risks!$E$27*Assumptions!$G$90</f>
        <v>4.3847851257222014E-4</v>
      </c>
      <c r="BG53" s="186">
        <f>AL53*Workings_risks!$E$24*Workings_risks!$E$26*Workings_risks!$E$27*Assumptions!$G$90</f>
        <v>4.4680312589148974E-4</v>
      </c>
      <c r="BH53" s="186">
        <f>AM53*Workings_risks!$E$24*Workings_risks!$E$26*Workings_risks!$E$27*Assumptions!$G$90</f>
        <v>4.5512773921075938E-4</v>
      </c>
      <c r="BI53" s="186">
        <f>AN53*Workings_risks!$E$24*Workings_risks!$E$26*Workings_risks!$E$27*Assumptions!$G$90</f>
        <v>4.6345235253002903E-4</v>
      </c>
      <c r="BJ53" s="186">
        <f>AO53*Workings_risks!$E$24*Workings_risks!$E$26*Workings_risks!$E$27*Assumptions!$G$90</f>
        <v>4.7177696584929863E-4</v>
      </c>
      <c r="BK53" s="186">
        <f>AP53*Workings_risks!$E$24*Workings_risks!$E$26*Workings_risks!$E$27*Assumptions!$G$90</f>
        <v>4.8010157916856817E-4</v>
      </c>
      <c r="BL53" s="186">
        <f>AQ53*Workings_risks!$E$24*Workings_risks!$E$26*Workings_risks!$E$27*Assumptions!$G$90</f>
        <v>4.8842619248783776E-4</v>
      </c>
      <c r="BM53" s="186">
        <f>AR53*Workings_risks!$E$24*Workings_risks!$E$26*Workings_risks!$E$27*Assumptions!$G$90</f>
        <v>4.9675080580710747E-4</v>
      </c>
      <c r="BN53" s="186">
        <f>AS53*Workings_risks!$E$24*Workings_risks!$E$26*Workings_risks!$E$27*Assumptions!$G$90</f>
        <v>5.0507541912637706E-4</v>
      </c>
      <c r="BO53" s="186">
        <f>AT53*Workings_risks!$E$24*Workings_risks!$E$26*Workings_risks!$E$27*Assumptions!$G$90</f>
        <v>5.1340003244564666E-4</v>
      </c>
      <c r="BP53" s="186">
        <f>AU53*Workings_risks!$E$24*Workings_risks!$E$26*Workings_risks!$E$27*Assumptions!$G$90</f>
        <v>5.2172464576491625E-4</v>
      </c>
      <c r="BQ53" s="186">
        <f>AV53*Workings_risks!$E$24*Workings_risks!$E$26*Workings_risks!$E$27*Assumptions!$G$90</f>
        <v>5.3004925908418596E-4</v>
      </c>
      <c r="BR53" s="186">
        <f>AW53*Workings_risks!$E$24*Workings_risks!$E$26*Workings_risks!$E$27*Assumptions!$G$90</f>
        <v>5.3837387240345544E-4</v>
      </c>
      <c r="BS53" s="186">
        <f>AX53*Workings_risks!$E$24*Workings_risks!$E$26*Workings_risks!$E$27*Assumptions!$G$90</f>
        <v>5.4669848572272515E-4</v>
      </c>
      <c r="BT53" s="186">
        <f>AY53*Workings_risks!$E$24*Workings_risks!$E$26*Workings_risks!$E$27*Assumptions!$G$90</f>
        <v>5.5502309904199474E-4</v>
      </c>
    </row>
    <row r="54" spans="2:72" x14ac:dyDescent="0.25">
      <c r="B54" s="42">
        <v>10187619</v>
      </c>
      <c r="C54" s="42" t="s">
        <v>353</v>
      </c>
      <c r="D54" s="42" t="s">
        <v>237</v>
      </c>
      <c r="E54" s="42">
        <v>17247437</v>
      </c>
      <c r="F54" s="42">
        <v>16022182</v>
      </c>
      <c r="G54" s="42">
        <v>0.44064935968993035</v>
      </c>
      <c r="H54" s="42">
        <v>143.791386510232</v>
      </c>
      <c r="I54" s="42">
        <v>-36.730507443229399</v>
      </c>
      <c r="J54" s="42">
        <v>103</v>
      </c>
      <c r="K54" s="42">
        <v>92.9</v>
      </c>
      <c r="L54" s="32">
        <v>6.3E-2</v>
      </c>
      <c r="M54" s="32">
        <v>8.7999999999999995E-2</v>
      </c>
      <c r="N54" s="181"/>
      <c r="O54" s="182">
        <f t="shared" si="1"/>
        <v>109.48899999999999</v>
      </c>
      <c r="P54" s="182">
        <f t="shared" si="2"/>
        <v>98.752700000000004</v>
      </c>
      <c r="Q54" s="191">
        <f t="shared" si="3"/>
        <v>0.01</v>
      </c>
      <c r="R54" s="191">
        <f t="shared" si="4"/>
        <v>0.02</v>
      </c>
      <c r="S54" s="184">
        <f t="shared" si="5"/>
        <v>-1073.6299999999985</v>
      </c>
      <c r="T54" s="184">
        <f t="shared" si="6"/>
        <v>120.22529999999998</v>
      </c>
      <c r="U54" s="185">
        <f t="shared" si="7"/>
        <v>1.6043981632405949E-2</v>
      </c>
      <c r="V54" s="181"/>
      <c r="W54" s="182">
        <f t="shared" si="8"/>
        <v>110.51899999999999</v>
      </c>
      <c r="X54" s="182">
        <f t="shared" si="9"/>
        <v>101.07520000000001</v>
      </c>
      <c r="Y54" s="183">
        <f t="shared" si="10"/>
        <v>0.01</v>
      </c>
      <c r="Z54" s="183">
        <f t="shared" si="11"/>
        <v>0.02</v>
      </c>
      <c r="AA54" s="184">
        <f t="shared" si="12"/>
        <v>-944.37999999999818</v>
      </c>
      <c r="AB54" s="184">
        <f t="shared" si="13"/>
        <v>119.96279999999997</v>
      </c>
      <c r="AC54" s="185">
        <f t="shared" si="14"/>
        <v>1.7961837395963496E-2</v>
      </c>
      <c r="AD54" s="181"/>
      <c r="AE54" s="178">
        <f t="shared" si="15"/>
        <v>1.604398163240595</v>
      </c>
      <c r="AF54" s="170">
        <f>Workings_risks!$E$18+Workings_risks!$E$27*(($AE54-1)*Workings_risks!$E$18)/(2050-2023)</f>
        <v>9.7994063495975871E-3</v>
      </c>
      <c r="AG54" s="170">
        <f>AF54+(($AE54-1)*Workings_risks!$E$18)/(2050-2023)</f>
        <v>1.000496298097554E-2</v>
      </c>
      <c r="AH54" s="170">
        <f>AG54+(($AE54-1)*Workings_risks!$E$18)/(2050-2023)</f>
        <v>1.0210519612353492E-2</v>
      </c>
      <c r="AI54" s="170">
        <f>AH54+(($AE54-1)*Workings_risks!$E$18)/(2050-2023)</f>
        <v>1.0416076243731445E-2</v>
      </c>
      <c r="AJ54" s="170">
        <f>AI54+(($AE54-1)*Workings_risks!$E$18)/(2050-2023)</f>
        <v>1.0621632875109397E-2</v>
      </c>
      <c r="AK54" s="170">
        <f>AJ54+(($AE54-1)*Workings_risks!$E$18)/(2050-2023)</f>
        <v>1.082718950648735E-2</v>
      </c>
      <c r="AL54" s="170">
        <f>AK54+(($AE54-1)*Workings_risks!$E$18)/(2050-2023)</f>
        <v>1.1032746137865302E-2</v>
      </c>
      <c r="AM54" s="170">
        <f>AL54+(($AE54-1)*Workings_risks!$E$18)/(2050-2023)</f>
        <v>1.1238302769243255E-2</v>
      </c>
      <c r="AN54" s="170">
        <f>AM54+(($AE54-1)*Workings_risks!$E$18)/(2050-2023)</f>
        <v>1.1443859400621207E-2</v>
      </c>
      <c r="AO54" s="170">
        <f>AN54+(($AE54-1)*Workings_risks!$E$18)/(2050-2023)</f>
        <v>1.164941603199916E-2</v>
      </c>
      <c r="AP54" s="170">
        <f>AO54+(($AE54-1)*Workings_risks!$E$18)/(2050-2023)</f>
        <v>1.1854972663377112E-2</v>
      </c>
      <c r="AQ54" s="170">
        <f>AP54+(($AE54-1)*Workings_risks!$E$18)/(2050-2023)</f>
        <v>1.2060529294755064E-2</v>
      </c>
      <c r="AR54" s="170">
        <f>AQ54+(($AE54-1)*Workings_risks!$E$18)/(2050-2023)</f>
        <v>1.2266085926133017E-2</v>
      </c>
      <c r="AS54" s="170">
        <f>AR54+(($AE54-1)*Workings_risks!$E$18)/(2050-2023)</f>
        <v>1.2471642557510969E-2</v>
      </c>
      <c r="AT54" s="170">
        <f>AS54+(($AE54-1)*Workings_risks!$E$18)/(2050-2023)</f>
        <v>1.2677199188888922E-2</v>
      </c>
      <c r="AU54" s="170">
        <f>AT54+(($AE54-1)*Workings_risks!$E$18)/(2050-2023)</f>
        <v>1.2882755820266874E-2</v>
      </c>
      <c r="AV54" s="170">
        <f>AU54+(($AE54-1)*Workings_risks!$E$18)/(2050-2023)</f>
        <v>1.3088312451644827E-2</v>
      </c>
      <c r="AW54" s="170">
        <f>AV54+(($AE54-1)*Workings_risks!$E$18)/(2050-2023)</f>
        <v>1.3293869083022779E-2</v>
      </c>
      <c r="AX54" s="170">
        <f>AW54+(($AE54-1)*Workings_risks!$E$18)/(2050-2023)</f>
        <v>1.3499425714400732E-2</v>
      </c>
      <c r="AY54" s="170">
        <f>AX54+(($AE54-1)*Workings_risks!$E$18)/(2050-2023)</f>
        <v>1.3704982345778684E-2</v>
      </c>
      <c r="BA54" s="186">
        <f>AF54*Workings_risks!$E$24*Workings_risks!$E$26*Workings_risks!$E$27*Assumptions!$G$90</f>
        <v>3.9685544597587211E-4</v>
      </c>
      <c r="BB54" s="186">
        <f>AG54*Workings_risks!$E$24*Workings_risks!$E$26*Workings_risks!$E$27*Assumptions!$G$90</f>
        <v>4.0518005929514165E-4</v>
      </c>
      <c r="BC54" s="186">
        <f>AH54*Workings_risks!$E$24*Workings_risks!$E$26*Workings_risks!$E$27*Assumptions!$G$90</f>
        <v>4.1350467261441125E-4</v>
      </c>
      <c r="BD54" s="186">
        <f>AI54*Workings_risks!$E$24*Workings_risks!$E$26*Workings_risks!$E$27*Assumptions!$G$90</f>
        <v>4.2182928593368095E-4</v>
      </c>
      <c r="BE54" s="186">
        <f>AJ54*Workings_risks!$E$24*Workings_risks!$E$26*Workings_risks!$E$27*Assumptions!$G$90</f>
        <v>4.3015389925295049E-4</v>
      </c>
      <c r="BF54" s="186">
        <f>AK54*Workings_risks!$E$24*Workings_risks!$E$26*Workings_risks!$E$27*Assumptions!$G$90</f>
        <v>4.3847851257222014E-4</v>
      </c>
      <c r="BG54" s="186">
        <f>AL54*Workings_risks!$E$24*Workings_risks!$E$26*Workings_risks!$E$27*Assumptions!$G$90</f>
        <v>4.4680312589148974E-4</v>
      </c>
      <c r="BH54" s="186">
        <f>AM54*Workings_risks!$E$24*Workings_risks!$E$26*Workings_risks!$E$27*Assumptions!$G$90</f>
        <v>4.5512773921075938E-4</v>
      </c>
      <c r="BI54" s="186">
        <f>AN54*Workings_risks!$E$24*Workings_risks!$E$26*Workings_risks!$E$27*Assumptions!$G$90</f>
        <v>4.6345235253002903E-4</v>
      </c>
      <c r="BJ54" s="186">
        <f>AO54*Workings_risks!$E$24*Workings_risks!$E$26*Workings_risks!$E$27*Assumptions!$G$90</f>
        <v>4.7177696584929863E-4</v>
      </c>
      <c r="BK54" s="186">
        <f>AP54*Workings_risks!$E$24*Workings_risks!$E$26*Workings_risks!$E$27*Assumptions!$G$90</f>
        <v>4.8010157916856817E-4</v>
      </c>
      <c r="BL54" s="186">
        <f>AQ54*Workings_risks!$E$24*Workings_risks!$E$26*Workings_risks!$E$27*Assumptions!$G$90</f>
        <v>4.8842619248783776E-4</v>
      </c>
      <c r="BM54" s="186">
        <f>AR54*Workings_risks!$E$24*Workings_risks!$E$26*Workings_risks!$E$27*Assumptions!$G$90</f>
        <v>4.9675080580710747E-4</v>
      </c>
      <c r="BN54" s="186">
        <f>AS54*Workings_risks!$E$24*Workings_risks!$E$26*Workings_risks!$E$27*Assumptions!$G$90</f>
        <v>5.0507541912637706E-4</v>
      </c>
      <c r="BO54" s="186">
        <f>AT54*Workings_risks!$E$24*Workings_risks!$E$26*Workings_risks!$E$27*Assumptions!$G$90</f>
        <v>5.1340003244564666E-4</v>
      </c>
      <c r="BP54" s="186">
        <f>AU54*Workings_risks!$E$24*Workings_risks!$E$26*Workings_risks!$E$27*Assumptions!$G$90</f>
        <v>5.2172464576491625E-4</v>
      </c>
      <c r="BQ54" s="186">
        <f>AV54*Workings_risks!$E$24*Workings_risks!$E$26*Workings_risks!$E$27*Assumptions!$G$90</f>
        <v>5.3004925908418596E-4</v>
      </c>
      <c r="BR54" s="186">
        <f>AW54*Workings_risks!$E$24*Workings_risks!$E$26*Workings_risks!$E$27*Assumptions!$G$90</f>
        <v>5.3837387240345544E-4</v>
      </c>
      <c r="BS54" s="186">
        <f>AX54*Workings_risks!$E$24*Workings_risks!$E$26*Workings_risks!$E$27*Assumptions!$G$90</f>
        <v>5.4669848572272515E-4</v>
      </c>
      <c r="BT54" s="186">
        <f>AY54*Workings_risks!$E$24*Workings_risks!$E$26*Workings_risks!$E$27*Assumptions!$G$90</f>
        <v>5.5502309904199474E-4</v>
      </c>
    </row>
    <row r="55" spans="2:72" x14ac:dyDescent="0.25">
      <c r="B55" s="42">
        <v>10190219</v>
      </c>
      <c r="C55" s="42" t="s">
        <v>575</v>
      </c>
      <c r="D55" s="42" t="s">
        <v>261</v>
      </c>
      <c r="E55" s="42">
        <v>16030921</v>
      </c>
      <c r="F55" s="42">
        <v>16202696</v>
      </c>
      <c r="G55" s="42">
        <v>2.9043943179268901</v>
      </c>
      <c r="H55" s="42">
        <v>142.01576102072301</v>
      </c>
      <c r="I55" s="42">
        <v>-36.397424352595301</v>
      </c>
      <c r="J55" s="42">
        <v>128</v>
      </c>
      <c r="K55" s="42">
        <v>108</v>
      </c>
      <c r="L55" s="32">
        <v>6.3E-2</v>
      </c>
      <c r="M55" s="32">
        <v>8.7999999999999995E-2</v>
      </c>
      <c r="N55" s="181"/>
      <c r="O55" s="182">
        <f t="shared" si="1"/>
        <v>136.06399999999999</v>
      </c>
      <c r="P55" s="182">
        <f t="shared" si="2"/>
        <v>114.80399999999999</v>
      </c>
      <c r="Q55" s="191">
        <f t="shared" si="3"/>
        <v>0.01</v>
      </c>
      <c r="R55" s="191">
        <f t="shared" si="4"/>
        <v>0.02</v>
      </c>
      <c r="S55" s="184">
        <f t="shared" si="5"/>
        <v>-2126.0000000000005</v>
      </c>
      <c r="T55" s="184">
        <f t="shared" si="6"/>
        <v>157.32400000000001</v>
      </c>
      <c r="U55" s="185">
        <f t="shared" si="7"/>
        <v>1.3793038570084669E-2</v>
      </c>
      <c r="V55" s="181"/>
      <c r="W55" s="182">
        <f t="shared" si="8"/>
        <v>137.34399999999999</v>
      </c>
      <c r="X55" s="182">
        <f t="shared" si="9"/>
        <v>117.504</v>
      </c>
      <c r="Y55" s="183">
        <f t="shared" si="10"/>
        <v>0.01</v>
      </c>
      <c r="Z55" s="183">
        <f t="shared" si="11"/>
        <v>0.02</v>
      </c>
      <c r="AA55" s="184">
        <f t="shared" si="12"/>
        <v>-1983.9999999999991</v>
      </c>
      <c r="AB55" s="184">
        <f t="shared" si="13"/>
        <v>157.184</v>
      </c>
      <c r="AC55" s="185">
        <f t="shared" si="14"/>
        <v>1.4709677419354843E-2</v>
      </c>
      <c r="AD55" s="181"/>
      <c r="AE55" s="178">
        <f t="shared" si="15"/>
        <v>1.379303857008467</v>
      </c>
      <c r="AF55" s="170">
        <f>Workings_risks!$E$18+Workings_risks!$E$27*(($AE55-1)*Workings_risks!$E$18)/(2050-2023)</f>
        <v>9.5697417171803564E-3</v>
      </c>
      <c r="AG55" s="170">
        <f>AF55+(($AE55-1)*Workings_risks!$E$18)/(2050-2023)</f>
        <v>9.6987434710858987E-3</v>
      </c>
      <c r="AH55" s="170">
        <f>AG55+(($AE55-1)*Workings_risks!$E$18)/(2050-2023)</f>
        <v>9.827745224991441E-3</v>
      </c>
      <c r="AI55" s="170">
        <f>AH55+(($AE55-1)*Workings_risks!$E$18)/(2050-2023)</f>
        <v>9.9567469788969833E-3</v>
      </c>
      <c r="AJ55" s="170">
        <f>AI55+(($AE55-1)*Workings_risks!$E$18)/(2050-2023)</f>
        <v>1.0085748732802526E-2</v>
      </c>
      <c r="AK55" s="170">
        <f>AJ55+(($AE55-1)*Workings_risks!$E$18)/(2050-2023)</f>
        <v>1.0214750486708068E-2</v>
      </c>
      <c r="AL55" s="170">
        <f>AK55+(($AE55-1)*Workings_risks!$E$18)/(2050-2023)</f>
        <v>1.034375224061361E-2</v>
      </c>
      <c r="AM55" s="170">
        <f>AL55+(($AE55-1)*Workings_risks!$E$18)/(2050-2023)</f>
        <v>1.0472753994519152E-2</v>
      </c>
      <c r="AN55" s="170">
        <f>AM55+(($AE55-1)*Workings_risks!$E$18)/(2050-2023)</f>
        <v>1.0601755748424695E-2</v>
      </c>
      <c r="AO55" s="170">
        <f>AN55+(($AE55-1)*Workings_risks!$E$18)/(2050-2023)</f>
        <v>1.0730757502330237E-2</v>
      </c>
      <c r="AP55" s="170">
        <f>AO55+(($AE55-1)*Workings_risks!$E$18)/(2050-2023)</f>
        <v>1.0859759256235779E-2</v>
      </c>
      <c r="AQ55" s="170">
        <f>AP55+(($AE55-1)*Workings_risks!$E$18)/(2050-2023)</f>
        <v>1.0988761010141321E-2</v>
      </c>
      <c r="AR55" s="170">
        <f>AQ55+(($AE55-1)*Workings_risks!$E$18)/(2050-2023)</f>
        <v>1.1117762764046864E-2</v>
      </c>
      <c r="AS55" s="170">
        <f>AR55+(($AE55-1)*Workings_risks!$E$18)/(2050-2023)</f>
        <v>1.1246764517952406E-2</v>
      </c>
      <c r="AT55" s="170">
        <f>AS55+(($AE55-1)*Workings_risks!$E$18)/(2050-2023)</f>
        <v>1.1375766271857948E-2</v>
      </c>
      <c r="AU55" s="170">
        <f>AT55+(($AE55-1)*Workings_risks!$E$18)/(2050-2023)</f>
        <v>1.1504768025763491E-2</v>
      </c>
      <c r="AV55" s="170">
        <f>AU55+(($AE55-1)*Workings_risks!$E$18)/(2050-2023)</f>
        <v>1.1633769779669033E-2</v>
      </c>
      <c r="AW55" s="170">
        <f>AV55+(($AE55-1)*Workings_risks!$E$18)/(2050-2023)</f>
        <v>1.1762771533574575E-2</v>
      </c>
      <c r="AX55" s="170">
        <f>AW55+(($AE55-1)*Workings_risks!$E$18)/(2050-2023)</f>
        <v>1.1891773287480117E-2</v>
      </c>
      <c r="AY55" s="170">
        <f>AX55+(($AE55-1)*Workings_risks!$E$18)/(2050-2023)</f>
        <v>1.202077504138566E-2</v>
      </c>
      <c r="BA55" s="186">
        <f>AF55*Workings_risks!$E$24*Workings_risks!$E$26*Workings_risks!$E$27*Assumptions!$G$90</f>
        <v>3.875545090750804E-4</v>
      </c>
      <c r="BB55" s="186">
        <f>AG55*Workings_risks!$E$24*Workings_risks!$E$26*Workings_risks!$E$27*Assumptions!$G$90</f>
        <v>3.9277881009408609E-4</v>
      </c>
      <c r="BC55" s="186">
        <f>AH55*Workings_risks!$E$24*Workings_risks!$E$26*Workings_risks!$E$27*Assumptions!$G$90</f>
        <v>3.9800311111309184E-4</v>
      </c>
      <c r="BD55" s="186">
        <f>AI55*Workings_risks!$E$24*Workings_risks!$E$26*Workings_risks!$E$27*Assumptions!$G$90</f>
        <v>4.0322741213209753E-4</v>
      </c>
      <c r="BE55" s="186">
        <f>AJ55*Workings_risks!$E$24*Workings_risks!$E$26*Workings_risks!$E$27*Assumptions!$G$90</f>
        <v>4.0845171315110322E-4</v>
      </c>
      <c r="BF55" s="186">
        <f>AK55*Workings_risks!$E$24*Workings_risks!$E$26*Workings_risks!$E$27*Assumptions!$G$90</f>
        <v>4.1367601417010891E-4</v>
      </c>
      <c r="BG55" s="186">
        <f>AL55*Workings_risks!$E$24*Workings_risks!$E$26*Workings_risks!$E$27*Assumptions!$G$90</f>
        <v>4.189003151891146E-4</v>
      </c>
      <c r="BH55" s="186">
        <f>AM55*Workings_risks!$E$24*Workings_risks!$E$26*Workings_risks!$E$27*Assumptions!$G$90</f>
        <v>4.241246162081204E-4</v>
      </c>
      <c r="BI55" s="186">
        <f>AN55*Workings_risks!$E$24*Workings_risks!$E$26*Workings_risks!$E$27*Assumptions!$G$90</f>
        <v>4.2934891722712598E-4</v>
      </c>
      <c r="BJ55" s="186">
        <f>AO55*Workings_risks!$E$24*Workings_risks!$E$26*Workings_risks!$E$27*Assumptions!$G$90</f>
        <v>4.3457321824613178E-4</v>
      </c>
      <c r="BK55" s="186">
        <f>AP55*Workings_risks!$E$24*Workings_risks!$E$26*Workings_risks!$E$27*Assumptions!$G$90</f>
        <v>4.3979751926513747E-4</v>
      </c>
      <c r="BL55" s="186">
        <f>AQ55*Workings_risks!$E$24*Workings_risks!$E$26*Workings_risks!$E$27*Assumptions!$G$90</f>
        <v>4.4502182028414322E-4</v>
      </c>
      <c r="BM55" s="186">
        <f>AR55*Workings_risks!$E$24*Workings_risks!$E$26*Workings_risks!$E$27*Assumptions!$G$90</f>
        <v>4.5024612130314885E-4</v>
      </c>
      <c r="BN55" s="186">
        <f>AS55*Workings_risks!$E$24*Workings_risks!$E$26*Workings_risks!$E$27*Assumptions!$G$90</f>
        <v>4.554704223221546E-4</v>
      </c>
      <c r="BO55" s="186">
        <f>AT55*Workings_risks!$E$24*Workings_risks!$E$26*Workings_risks!$E$27*Assumptions!$G$90</f>
        <v>4.6069472334116029E-4</v>
      </c>
      <c r="BP55" s="186">
        <f>AU55*Workings_risks!$E$24*Workings_risks!$E$26*Workings_risks!$E$27*Assumptions!$G$90</f>
        <v>4.6591902436016593E-4</v>
      </c>
      <c r="BQ55" s="186">
        <f>AV55*Workings_risks!$E$24*Workings_risks!$E$26*Workings_risks!$E$27*Assumptions!$G$90</f>
        <v>4.7114332537917167E-4</v>
      </c>
      <c r="BR55" s="186">
        <f>AW55*Workings_risks!$E$24*Workings_risks!$E$26*Workings_risks!$E$27*Assumptions!$G$90</f>
        <v>4.7636762639817747E-4</v>
      </c>
      <c r="BS55" s="186">
        <f>AX55*Workings_risks!$E$24*Workings_risks!$E$26*Workings_risks!$E$27*Assumptions!$G$90</f>
        <v>4.8159192741718316E-4</v>
      </c>
      <c r="BT55" s="186">
        <f>AY55*Workings_risks!$E$24*Workings_risks!$E$26*Workings_risks!$E$27*Assumptions!$G$90</f>
        <v>4.8681622843618885E-4</v>
      </c>
    </row>
    <row r="56" spans="2:72" x14ac:dyDescent="0.25">
      <c r="B56" s="42">
        <v>10191201</v>
      </c>
      <c r="C56" s="42" t="s">
        <v>583</v>
      </c>
      <c r="D56" s="42" t="s">
        <v>272</v>
      </c>
      <c r="E56" s="42">
        <v>16034379</v>
      </c>
      <c r="F56" s="42">
        <v>17124734</v>
      </c>
      <c r="G56" s="42">
        <v>0.5343661333498102</v>
      </c>
      <c r="H56" s="42">
        <v>145.41007552932399</v>
      </c>
      <c r="I56" s="42">
        <v>-35.865911605616503</v>
      </c>
      <c r="J56" s="42">
        <v>117</v>
      </c>
      <c r="K56" s="42">
        <v>104</v>
      </c>
      <c r="L56" s="32">
        <v>6.3E-2</v>
      </c>
      <c r="M56" s="32">
        <v>8.7999999999999995E-2</v>
      </c>
      <c r="N56" s="181"/>
      <c r="O56" s="182">
        <f t="shared" si="1"/>
        <v>124.371</v>
      </c>
      <c r="P56" s="182">
        <f t="shared" si="2"/>
        <v>110.55199999999999</v>
      </c>
      <c r="Q56" s="191">
        <f t="shared" si="3"/>
        <v>0.01</v>
      </c>
      <c r="R56" s="191">
        <f t="shared" si="4"/>
        <v>0.02</v>
      </c>
      <c r="S56" s="184">
        <f t="shared" si="5"/>
        <v>-1381.9000000000003</v>
      </c>
      <c r="T56" s="184">
        <f t="shared" si="6"/>
        <v>138.19</v>
      </c>
      <c r="U56" s="185">
        <f t="shared" si="7"/>
        <v>1.5333960489181557E-2</v>
      </c>
      <c r="V56" s="181"/>
      <c r="W56" s="182">
        <f t="shared" si="8"/>
        <v>125.541</v>
      </c>
      <c r="X56" s="182">
        <f t="shared" si="9"/>
        <v>113.15200000000002</v>
      </c>
      <c r="Y56" s="183">
        <f t="shared" si="10"/>
        <v>0.01</v>
      </c>
      <c r="Z56" s="183">
        <f t="shared" si="11"/>
        <v>0.02</v>
      </c>
      <c r="AA56" s="184">
        <f t="shared" si="12"/>
        <v>-1238.899999999998</v>
      </c>
      <c r="AB56" s="184">
        <f t="shared" si="13"/>
        <v>137.92999999999998</v>
      </c>
      <c r="AC56" s="185">
        <f t="shared" si="14"/>
        <v>1.6894018887722989E-2</v>
      </c>
      <c r="AD56" s="181"/>
      <c r="AE56" s="178">
        <f t="shared" si="15"/>
        <v>1.5333960489181557</v>
      </c>
      <c r="AF56" s="170">
        <f>Workings_risks!$E$18+Workings_risks!$E$27*(($AE56-1)*Workings_risks!$E$18)/(2050-2023)</f>
        <v>9.7269626047527345E-3</v>
      </c>
      <c r="AG56" s="170">
        <f>AF56+(($AE56-1)*Workings_risks!$E$18)/(2050-2023)</f>
        <v>9.9083713211824027E-3</v>
      </c>
      <c r="AH56" s="170">
        <f>AG56+(($AE56-1)*Workings_risks!$E$18)/(2050-2023)</f>
        <v>1.0089780037612071E-2</v>
      </c>
      <c r="AI56" s="170">
        <f>AH56+(($AE56-1)*Workings_risks!$E$18)/(2050-2023)</f>
        <v>1.0271188754041739E-2</v>
      </c>
      <c r="AJ56" s="170">
        <f>AI56+(($AE56-1)*Workings_risks!$E$18)/(2050-2023)</f>
        <v>1.0452597470471408E-2</v>
      </c>
      <c r="AK56" s="170">
        <f>AJ56+(($AE56-1)*Workings_risks!$E$18)/(2050-2023)</f>
        <v>1.0634006186901076E-2</v>
      </c>
      <c r="AL56" s="170">
        <f>AK56+(($AE56-1)*Workings_risks!$E$18)/(2050-2023)</f>
        <v>1.0815414903330744E-2</v>
      </c>
      <c r="AM56" s="170">
        <f>AL56+(($AE56-1)*Workings_risks!$E$18)/(2050-2023)</f>
        <v>1.0996823619760412E-2</v>
      </c>
      <c r="AN56" s="170">
        <f>AM56+(($AE56-1)*Workings_risks!$E$18)/(2050-2023)</f>
        <v>1.1178232336190081E-2</v>
      </c>
      <c r="AO56" s="170">
        <f>AN56+(($AE56-1)*Workings_risks!$E$18)/(2050-2023)</f>
        <v>1.1359641052619749E-2</v>
      </c>
      <c r="AP56" s="170">
        <f>AO56+(($AE56-1)*Workings_risks!$E$18)/(2050-2023)</f>
        <v>1.1541049769049417E-2</v>
      </c>
      <c r="AQ56" s="170">
        <f>AP56+(($AE56-1)*Workings_risks!$E$18)/(2050-2023)</f>
        <v>1.1722458485479086E-2</v>
      </c>
      <c r="AR56" s="170">
        <f>AQ56+(($AE56-1)*Workings_risks!$E$18)/(2050-2023)</f>
        <v>1.1903867201908754E-2</v>
      </c>
      <c r="AS56" s="170">
        <f>AR56+(($AE56-1)*Workings_risks!$E$18)/(2050-2023)</f>
        <v>1.2085275918338422E-2</v>
      </c>
      <c r="AT56" s="170">
        <f>AS56+(($AE56-1)*Workings_risks!$E$18)/(2050-2023)</f>
        <v>1.226668463476809E-2</v>
      </c>
      <c r="AU56" s="170">
        <f>AT56+(($AE56-1)*Workings_risks!$E$18)/(2050-2023)</f>
        <v>1.2448093351197759E-2</v>
      </c>
      <c r="AV56" s="170">
        <f>AU56+(($AE56-1)*Workings_risks!$E$18)/(2050-2023)</f>
        <v>1.2629502067627427E-2</v>
      </c>
      <c r="AW56" s="170">
        <f>AV56+(($AE56-1)*Workings_risks!$E$18)/(2050-2023)</f>
        <v>1.2810910784057095E-2</v>
      </c>
      <c r="AX56" s="170">
        <f>AW56+(($AE56-1)*Workings_risks!$E$18)/(2050-2023)</f>
        <v>1.2992319500486764E-2</v>
      </c>
      <c r="AY56" s="170">
        <f>AX56+(($AE56-1)*Workings_risks!$E$18)/(2050-2023)</f>
        <v>1.3173728216916432E-2</v>
      </c>
      <c r="BA56" s="186">
        <f>AF56*Workings_risks!$E$24*Workings_risks!$E$26*Workings_risks!$E$27*Assumptions!$G$90</f>
        <v>3.9392162594199348E-4</v>
      </c>
      <c r="BB56" s="186">
        <f>AG56*Workings_risks!$E$24*Workings_risks!$E$26*Workings_risks!$E$27*Assumptions!$G$90</f>
        <v>4.0126829924997027E-4</v>
      </c>
      <c r="BC56" s="186">
        <f>AH56*Workings_risks!$E$24*Workings_risks!$E$26*Workings_risks!$E$27*Assumptions!$G$90</f>
        <v>4.0861497255794701E-4</v>
      </c>
      <c r="BD56" s="186">
        <f>AI56*Workings_risks!$E$24*Workings_risks!$E$26*Workings_risks!$E$27*Assumptions!$G$90</f>
        <v>4.1596164586592385E-4</v>
      </c>
      <c r="BE56" s="186">
        <f>AJ56*Workings_risks!$E$24*Workings_risks!$E$26*Workings_risks!$E$27*Assumptions!$G$90</f>
        <v>4.2330831917390053E-4</v>
      </c>
      <c r="BF56" s="186">
        <f>AK56*Workings_risks!$E$24*Workings_risks!$E$26*Workings_risks!$E$27*Assumptions!$G$90</f>
        <v>4.3065499248187732E-4</v>
      </c>
      <c r="BG56" s="186">
        <f>AL56*Workings_risks!$E$24*Workings_risks!$E$26*Workings_risks!$E$27*Assumptions!$G$90</f>
        <v>4.3800166578985406E-4</v>
      </c>
      <c r="BH56" s="186">
        <f>AM56*Workings_risks!$E$24*Workings_risks!$E$26*Workings_risks!$E$27*Assumptions!$G$90</f>
        <v>4.4534833909783079E-4</v>
      </c>
      <c r="BI56" s="186">
        <f>AN56*Workings_risks!$E$24*Workings_risks!$E$26*Workings_risks!$E$27*Assumptions!$G$90</f>
        <v>4.5269501240580758E-4</v>
      </c>
      <c r="BJ56" s="186">
        <f>AO56*Workings_risks!$E$24*Workings_risks!$E$26*Workings_risks!$E$27*Assumptions!$G$90</f>
        <v>4.6004168571378437E-4</v>
      </c>
      <c r="BK56" s="186">
        <f>AP56*Workings_risks!$E$24*Workings_risks!$E$26*Workings_risks!$E$27*Assumptions!$G$90</f>
        <v>4.6738835902176111E-4</v>
      </c>
      <c r="BL56" s="186">
        <f>AQ56*Workings_risks!$E$24*Workings_risks!$E$26*Workings_risks!$E$27*Assumptions!$G$90</f>
        <v>4.7473503232973779E-4</v>
      </c>
      <c r="BM56" s="186">
        <f>AR56*Workings_risks!$E$24*Workings_risks!$E$26*Workings_risks!$E$27*Assumptions!$G$90</f>
        <v>4.8208170563771458E-4</v>
      </c>
      <c r="BN56" s="186">
        <f>AS56*Workings_risks!$E$24*Workings_risks!$E$26*Workings_risks!$E$27*Assumptions!$G$90</f>
        <v>4.8942837894569143E-4</v>
      </c>
      <c r="BO56" s="186">
        <f>AT56*Workings_risks!$E$24*Workings_risks!$E$26*Workings_risks!$E$27*Assumptions!$G$90</f>
        <v>4.9677505225366805E-4</v>
      </c>
      <c r="BP56" s="186">
        <f>AU56*Workings_risks!$E$24*Workings_risks!$E$26*Workings_risks!$E$27*Assumptions!$G$90</f>
        <v>5.0412172556164479E-4</v>
      </c>
      <c r="BQ56" s="186">
        <f>AV56*Workings_risks!$E$24*Workings_risks!$E$26*Workings_risks!$E$27*Assumptions!$G$90</f>
        <v>5.1146839886962153E-4</v>
      </c>
      <c r="BR56" s="186">
        <f>AW56*Workings_risks!$E$24*Workings_risks!$E$26*Workings_risks!$E$27*Assumptions!$G$90</f>
        <v>5.1881507217759848E-4</v>
      </c>
      <c r="BS56" s="186">
        <f>AX56*Workings_risks!$E$24*Workings_risks!$E$26*Workings_risks!$E$27*Assumptions!$G$90</f>
        <v>5.2616174548557521E-4</v>
      </c>
      <c r="BT56" s="186">
        <f>AY56*Workings_risks!$E$24*Workings_risks!$E$26*Workings_risks!$E$27*Assumptions!$G$90</f>
        <v>5.3350841879355184E-4</v>
      </c>
    </row>
    <row r="57" spans="2:72" x14ac:dyDescent="0.25">
      <c r="B57" s="42">
        <v>10191767</v>
      </c>
      <c r="C57" s="42" t="s">
        <v>325</v>
      </c>
      <c r="D57" s="42" t="s">
        <v>232</v>
      </c>
      <c r="E57" s="42">
        <v>16036408</v>
      </c>
      <c r="F57" s="42">
        <v>17490974</v>
      </c>
      <c r="G57" s="42">
        <v>0.6799508737059603</v>
      </c>
      <c r="H57" s="42">
        <v>144.22144089733999</v>
      </c>
      <c r="I57" s="42">
        <v>-37.314106050686</v>
      </c>
      <c r="J57" s="42">
        <v>139</v>
      </c>
      <c r="K57" s="42">
        <v>123</v>
      </c>
      <c r="L57" s="32">
        <v>6.3E-2</v>
      </c>
      <c r="M57" s="32">
        <v>8.7999999999999995E-2</v>
      </c>
      <c r="N57" s="181"/>
      <c r="O57" s="182">
        <f t="shared" si="1"/>
        <v>147.75700000000001</v>
      </c>
      <c r="P57" s="182">
        <f t="shared" si="2"/>
        <v>130.749</v>
      </c>
      <c r="Q57" s="191">
        <f t="shared" si="3"/>
        <v>0.01</v>
      </c>
      <c r="R57" s="191">
        <f t="shared" si="4"/>
        <v>0.02</v>
      </c>
      <c r="S57" s="184">
        <f t="shared" si="5"/>
        <v>-1700.8000000000011</v>
      </c>
      <c r="T57" s="184">
        <f t="shared" si="6"/>
        <v>164.76499999999999</v>
      </c>
      <c r="U57" s="185">
        <f t="shared" si="7"/>
        <v>1.5148753527751628E-2</v>
      </c>
      <c r="V57" s="181"/>
      <c r="W57" s="182">
        <f t="shared" si="8"/>
        <v>149.14699999999999</v>
      </c>
      <c r="X57" s="182">
        <f t="shared" si="9"/>
        <v>133.82400000000001</v>
      </c>
      <c r="Y57" s="183">
        <f t="shared" si="10"/>
        <v>0.01</v>
      </c>
      <c r="Z57" s="183">
        <f t="shared" si="11"/>
        <v>0.02</v>
      </c>
      <c r="AA57" s="184">
        <f t="shared" si="12"/>
        <v>-1532.2999999999977</v>
      </c>
      <c r="AB57" s="184">
        <f t="shared" si="13"/>
        <v>164.46999999999997</v>
      </c>
      <c r="AC57" s="185">
        <f t="shared" si="14"/>
        <v>1.6622071395940748E-2</v>
      </c>
      <c r="AD57" s="181"/>
      <c r="AE57" s="178">
        <f t="shared" si="15"/>
        <v>1.5148753527751628</v>
      </c>
      <c r="AF57" s="170">
        <f>Workings_risks!$E$18+Workings_risks!$E$27*(($AE57-1)*Workings_risks!$E$18)/(2050-2023)</f>
        <v>9.7080658634579771E-3</v>
      </c>
      <c r="AG57" s="170">
        <f>AF57+(($AE57-1)*Workings_risks!$E$18)/(2050-2023)</f>
        <v>9.8831756661227274E-3</v>
      </c>
      <c r="AH57" s="170">
        <f>AG57+(($AE57-1)*Workings_risks!$E$18)/(2050-2023)</f>
        <v>1.0058285468787478E-2</v>
      </c>
      <c r="AI57" s="170">
        <f>AH57+(($AE57-1)*Workings_risks!$E$18)/(2050-2023)</f>
        <v>1.0233395271452228E-2</v>
      </c>
      <c r="AJ57" s="170">
        <f>AI57+(($AE57-1)*Workings_risks!$E$18)/(2050-2023)</f>
        <v>1.0408505074116978E-2</v>
      </c>
      <c r="AK57" s="170">
        <f>AJ57+(($AE57-1)*Workings_risks!$E$18)/(2050-2023)</f>
        <v>1.0583614876781729E-2</v>
      </c>
      <c r="AL57" s="170">
        <f>AK57+(($AE57-1)*Workings_risks!$E$18)/(2050-2023)</f>
        <v>1.0758724679446479E-2</v>
      </c>
      <c r="AM57" s="170">
        <f>AL57+(($AE57-1)*Workings_risks!$E$18)/(2050-2023)</f>
        <v>1.0933834482111229E-2</v>
      </c>
      <c r="AN57" s="170">
        <f>AM57+(($AE57-1)*Workings_risks!$E$18)/(2050-2023)</f>
        <v>1.110894428477598E-2</v>
      </c>
      <c r="AO57" s="170">
        <f>AN57+(($AE57-1)*Workings_risks!$E$18)/(2050-2023)</f>
        <v>1.128405408744073E-2</v>
      </c>
      <c r="AP57" s="170">
        <f>AO57+(($AE57-1)*Workings_risks!$E$18)/(2050-2023)</f>
        <v>1.145916389010548E-2</v>
      </c>
      <c r="AQ57" s="170">
        <f>AP57+(($AE57-1)*Workings_risks!$E$18)/(2050-2023)</f>
        <v>1.1634273692770231E-2</v>
      </c>
      <c r="AR57" s="170">
        <f>AQ57+(($AE57-1)*Workings_risks!$E$18)/(2050-2023)</f>
        <v>1.1809383495434981E-2</v>
      </c>
      <c r="AS57" s="170">
        <f>AR57+(($AE57-1)*Workings_risks!$E$18)/(2050-2023)</f>
        <v>1.1984493298099731E-2</v>
      </c>
      <c r="AT57" s="170">
        <f>AS57+(($AE57-1)*Workings_risks!$E$18)/(2050-2023)</f>
        <v>1.2159603100764482E-2</v>
      </c>
      <c r="AU57" s="170">
        <f>AT57+(($AE57-1)*Workings_risks!$E$18)/(2050-2023)</f>
        <v>1.2334712903429232E-2</v>
      </c>
      <c r="AV57" s="170">
        <f>AU57+(($AE57-1)*Workings_risks!$E$18)/(2050-2023)</f>
        <v>1.2509822706093982E-2</v>
      </c>
      <c r="AW57" s="170">
        <f>AV57+(($AE57-1)*Workings_risks!$E$18)/(2050-2023)</f>
        <v>1.2684932508758733E-2</v>
      </c>
      <c r="AX57" s="170">
        <f>AW57+(($AE57-1)*Workings_risks!$E$18)/(2050-2023)</f>
        <v>1.2860042311423483E-2</v>
      </c>
      <c r="AY57" s="170">
        <f>AX57+(($AE57-1)*Workings_risks!$E$18)/(2050-2023)</f>
        <v>1.3035152114088233E-2</v>
      </c>
      <c r="BA57" s="186">
        <f>AF57*Workings_risks!$E$24*Workings_risks!$E$26*Workings_risks!$E$27*Assumptions!$G$90</f>
        <v>3.9315634747241263E-4</v>
      </c>
      <c r="BB57" s="186">
        <f>AG57*Workings_risks!$E$24*Workings_risks!$E$26*Workings_risks!$E$27*Assumptions!$G$90</f>
        <v>4.0024792795719579E-4</v>
      </c>
      <c r="BC57" s="186">
        <f>AH57*Workings_risks!$E$24*Workings_risks!$E$26*Workings_risks!$E$27*Assumptions!$G$90</f>
        <v>4.0733950844197895E-4</v>
      </c>
      <c r="BD57" s="186">
        <f>AI57*Workings_risks!$E$24*Workings_risks!$E$26*Workings_risks!$E$27*Assumptions!$G$90</f>
        <v>4.1443108892676205E-4</v>
      </c>
      <c r="BE57" s="186">
        <f>AJ57*Workings_risks!$E$24*Workings_risks!$E$26*Workings_risks!$E$27*Assumptions!$G$90</f>
        <v>4.2152266941154521E-4</v>
      </c>
      <c r="BF57" s="186">
        <f>AK57*Workings_risks!$E$24*Workings_risks!$E$26*Workings_risks!$E$27*Assumptions!$G$90</f>
        <v>4.2861424989632842E-4</v>
      </c>
      <c r="BG57" s="186">
        <f>AL57*Workings_risks!$E$24*Workings_risks!$E$26*Workings_risks!$E$27*Assumptions!$G$90</f>
        <v>4.3570583038111163E-4</v>
      </c>
      <c r="BH57" s="186">
        <f>AM57*Workings_risks!$E$24*Workings_risks!$E$26*Workings_risks!$E$27*Assumptions!$G$90</f>
        <v>4.4279741086589473E-4</v>
      </c>
      <c r="BI57" s="186">
        <f>AN57*Workings_risks!$E$24*Workings_risks!$E$26*Workings_risks!$E$27*Assumptions!$G$90</f>
        <v>4.4988899135067794E-4</v>
      </c>
      <c r="BJ57" s="186">
        <f>AO57*Workings_risks!$E$24*Workings_risks!$E$26*Workings_risks!$E$27*Assumptions!$G$90</f>
        <v>4.5698057183546104E-4</v>
      </c>
      <c r="BK57" s="186">
        <f>AP57*Workings_risks!$E$24*Workings_risks!$E$26*Workings_risks!$E$27*Assumptions!$G$90</f>
        <v>4.640721523202442E-4</v>
      </c>
      <c r="BL57" s="186">
        <f>AQ57*Workings_risks!$E$24*Workings_risks!$E$26*Workings_risks!$E$27*Assumptions!$G$90</f>
        <v>4.7116373280502735E-4</v>
      </c>
      <c r="BM57" s="186">
        <f>AR57*Workings_risks!$E$24*Workings_risks!$E$26*Workings_risks!$E$27*Assumptions!$G$90</f>
        <v>4.7825531328981051E-4</v>
      </c>
      <c r="BN57" s="186">
        <f>AS57*Workings_risks!$E$24*Workings_risks!$E$26*Workings_risks!$E$27*Assumptions!$G$90</f>
        <v>4.8534689377459372E-4</v>
      </c>
      <c r="BO57" s="186">
        <f>AT57*Workings_risks!$E$24*Workings_risks!$E$26*Workings_risks!$E$27*Assumptions!$G$90</f>
        <v>4.9243847425937688E-4</v>
      </c>
      <c r="BP57" s="186">
        <f>AU57*Workings_risks!$E$24*Workings_risks!$E$26*Workings_risks!$E$27*Assumptions!$G$90</f>
        <v>4.9953005474416003E-4</v>
      </c>
      <c r="BQ57" s="186">
        <f>AV57*Workings_risks!$E$24*Workings_risks!$E$26*Workings_risks!$E$27*Assumptions!$G$90</f>
        <v>5.066216352289433E-4</v>
      </c>
      <c r="BR57" s="186">
        <f>AW57*Workings_risks!$E$24*Workings_risks!$E$26*Workings_risks!$E$27*Assumptions!$G$90</f>
        <v>5.1371321571372624E-4</v>
      </c>
      <c r="BS57" s="186">
        <f>AX57*Workings_risks!$E$24*Workings_risks!$E$26*Workings_risks!$E$27*Assumptions!$G$90</f>
        <v>5.208047961985095E-4</v>
      </c>
      <c r="BT57" s="186">
        <f>AY57*Workings_risks!$E$24*Workings_risks!$E$26*Workings_risks!$E$27*Assumptions!$G$90</f>
        <v>5.2789637668329266E-4</v>
      </c>
    </row>
    <row r="58" spans="2:72" x14ac:dyDescent="0.25">
      <c r="B58" s="42">
        <v>10196439</v>
      </c>
      <c r="C58" s="42" t="s">
        <v>573</v>
      </c>
      <c r="D58" s="42" t="s">
        <v>241</v>
      </c>
      <c r="E58" s="42">
        <v>17389512</v>
      </c>
      <c r="F58" s="42">
        <v>16052586</v>
      </c>
      <c r="G58" s="42">
        <v>2.4997896595340601</v>
      </c>
      <c r="H58" s="42">
        <v>144.00300436859499</v>
      </c>
      <c r="I58" s="42">
        <v>-36.875978104735402</v>
      </c>
      <c r="J58" s="42">
        <v>110</v>
      </c>
      <c r="K58" s="42">
        <v>98.5</v>
      </c>
      <c r="L58" s="32">
        <v>6.3E-2</v>
      </c>
      <c r="M58" s="32">
        <v>8.7999999999999995E-2</v>
      </c>
      <c r="N58" s="181"/>
      <c r="O58" s="182">
        <f t="shared" si="1"/>
        <v>116.92999999999999</v>
      </c>
      <c r="P58" s="182">
        <f t="shared" si="2"/>
        <v>104.7055</v>
      </c>
      <c r="Q58" s="191">
        <f t="shared" si="3"/>
        <v>0.01</v>
      </c>
      <c r="R58" s="191">
        <f t="shared" si="4"/>
        <v>0.02</v>
      </c>
      <c r="S58" s="184">
        <f t="shared" si="5"/>
        <v>-1222.4499999999991</v>
      </c>
      <c r="T58" s="184">
        <f t="shared" si="6"/>
        <v>129.15449999999998</v>
      </c>
      <c r="U58" s="185">
        <f t="shared" si="7"/>
        <v>1.5668943515072191E-2</v>
      </c>
      <c r="V58" s="181"/>
      <c r="W58" s="182">
        <f t="shared" si="8"/>
        <v>118.03</v>
      </c>
      <c r="X58" s="182">
        <f t="shared" si="9"/>
        <v>107.16800000000001</v>
      </c>
      <c r="Y58" s="183">
        <f t="shared" si="10"/>
        <v>0.01</v>
      </c>
      <c r="Z58" s="183">
        <f t="shared" si="11"/>
        <v>0.02</v>
      </c>
      <c r="AA58" s="184">
        <f t="shared" si="12"/>
        <v>-1086.1999999999994</v>
      </c>
      <c r="AB58" s="184">
        <f t="shared" si="13"/>
        <v>128.892</v>
      </c>
      <c r="AC58" s="185">
        <f t="shared" si="14"/>
        <v>1.7392745350764138E-2</v>
      </c>
      <c r="AD58" s="181"/>
      <c r="AE58" s="178">
        <f t="shared" si="15"/>
        <v>1.5668943515072191</v>
      </c>
      <c r="AF58" s="170">
        <f>Workings_risks!$E$18+Workings_risks!$E$27*(($AE58-1)*Workings_risks!$E$18)/(2050-2023)</f>
        <v>9.7611410585728177E-3</v>
      </c>
      <c r="AG58" s="170">
        <f>AF58+(($AE58-1)*Workings_risks!$E$18)/(2050-2023)</f>
        <v>9.9539425929425149E-3</v>
      </c>
      <c r="AH58" s="170">
        <f>AG58+(($AE58-1)*Workings_risks!$E$18)/(2050-2023)</f>
        <v>1.0146744127312212E-2</v>
      </c>
      <c r="AI58" s="170">
        <f>AH58+(($AE58-1)*Workings_risks!$E$18)/(2050-2023)</f>
        <v>1.0339545661681909E-2</v>
      </c>
      <c r="AJ58" s="170">
        <f>AI58+(($AE58-1)*Workings_risks!$E$18)/(2050-2023)</f>
        <v>1.0532347196051606E-2</v>
      </c>
      <c r="AK58" s="170">
        <f>AJ58+(($AE58-1)*Workings_risks!$E$18)/(2050-2023)</f>
        <v>1.0725148730421304E-2</v>
      </c>
      <c r="AL58" s="170">
        <f>AK58+(($AE58-1)*Workings_risks!$E$18)/(2050-2023)</f>
        <v>1.0917950264791001E-2</v>
      </c>
      <c r="AM58" s="170">
        <f>AL58+(($AE58-1)*Workings_risks!$E$18)/(2050-2023)</f>
        <v>1.1110751799160698E-2</v>
      </c>
      <c r="AN58" s="170">
        <f>AM58+(($AE58-1)*Workings_risks!$E$18)/(2050-2023)</f>
        <v>1.1303553333530395E-2</v>
      </c>
      <c r="AO58" s="170">
        <f>AN58+(($AE58-1)*Workings_risks!$E$18)/(2050-2023)</f>
        <v>1.1496354867900092E-2</v>
      </c>
      <c r="AP58" s="170">
        <f>AO58+(($AE58-1)*Workings_risks!$E$18)/(2050-2023)</f>
        <v>1.168915640226979E-2</v>
      </c>
      <c r="AQ58" s="170">
        <f>AP58+(($AE58-1)*Workings_risks!$E$18)/(2050-2023)</f>
        <v>1.1881957936639487E-2</v>
      </c>
      <c r="AR58" s="170">
        <f>AQ58+(($AE58-1)*Workings_risks!$E$18)/(2050-2023)</f>
        <v>1.2074759471009184E-2</v>
      </c>
      <c r="AS58" s="170">
        <f>AR58+(($AE58-1)*Workings_risks!$E$18)/(2050-2023)</f>
        <v>1.2267561005378881E-2</v>
      </c>
      <c r="AT58" s="170">
        <f>AS58+(($AE58-1)*Workings_risks!$E$18)/(2050-2023)</f>
        <v>1.2460362539748578E-2</v>
      </c>
      <c r="AU58" s="170">
        <f>AT58+(($AE58-1)*Workings_risks!$E$18)/(2050-2023)</f>
        <v>1.2653164074118275E-2</v>
      </c>
      <c r="AV58" s="170">
        <f>AU58+(($AE58-1)*Workings_risks!$E$18)/(2050-2023)</f>
        <v>1.2845965608487973E-2</v>
      </c>
      <c r="AW58" s="170">
        <f>AV58+(($AE58-1)*Workings_risks!$E$18)/(2050-2023)</f>
        <v>1.303876714285767E-2</v>
      </c>
      <c r="AX58" s="170">
        <f>AW58+(($AE58-1)*Workings_risks!$E$18)/(2050-2023)</f>
        <v>1.3231568677227367E-2</v>
      </c>
      <c r="AY58" s="170">
        <f>AX58+(($AE58-1)*Workings_risks!$E$18)/(2050-2023)</f>
        <v>1.3424370211597064E-2</v>
      </c>
      <c r="BA58" s="186">
        <f>AF58*Workings_risks!$E$24*Workings_risks!$E$26*Workings_risks!$E$27*Assumptions!$G$90</f>
        <v>3.953057817826269E-4</v>
      </c>
      <c r="BB58" s="186">
        <f>AG58*Workings_risks!$E$24*Workings_risks!$E$26*Workings_risks!$E$27*Assumptions!$G$90</f>
        <v>4.0311384037081485E-4</v>
      </c>
      <c r="BC58" s="186">
        <f>AH58*Workings_risks!$E$24*Workings_risks!$E$26*Workings_risks!$E$27*Assumptions!$G$90</f>
        <v>4.1092189895900269E-4</v>
      </c>
      <c r="BD58" s="186">
        <f>AI58*Workings_risks!$E$24*Workings_risks!$E$26*Workings_risks!$E$27*Assumptions!$G$90</f>
        <v>4.1872995754719058E-4</v>
      </c>
      <c r="BE58" s="186">
        <f>AJ58*Workings_risks!$E$24*Workings_risks!$E$26*Workings_risks!$E$27*Assumptions!$G$90</f>
        <v>4.2653801613537853E-4</v>
      </c>
      <c r="BF58" s="186">
        <f>AK58*Workings_risks!$E$24*Workings_risks!$E$26*Workings_risks!$E$27*Assumptions!$G$90</f>
        <v>4.3434607472356637E-4</v>
      </c>
      <c r="BG58" s="186">
        <f>AL58*Workings_risks!$E$24*Workings_risks!$E$26*Workings_risks!$E$27*Assumptions!$G$90</f>
        <v>4.4215413331175432E-4</v>
      </c>
      <c r="BH58" s="186">
        <f>AM58*Workings_risks!$E$24*Workings_risks!$E$26*Workings_risks!$E$27*Assumptions!$G$90</f>
        <v>4.4996219189994232E-4</v>
      </c>
      <c r="BI58" s="186">
        <f>AN58*Workings_risks!$E$24*Workings_risks!$E$26*Workings_risks!$E$27*Assumptions!$G$90</f>
        <v>4.5777025048813016E-4</v>
      </c>
      <c r="BJ58" s="186">
        <f>AO58*Workings_risks!$E$24*Workings_risks!$E$26*Workings_risks!$E$27*Assumptions!$G$90</f>
        <v>4.6557830907631805E-4</v>
      </c>
      <c r="BK58" s="186">
        <f>AP58*Workings_risks!$E$24*Workings_risks!$E$26*Workings_risks!$E$27*Assumptions!$G$90</f>
        <v>4.73386367664506E-4</v>
      </c>
      <c r="BL58" s="186">
        <f>AQ58*Workings_risks!$E$24*Workings_risks!$E$26*Workings_risks!$E$27*Assumptions!$G$90</f>
        <v>4.811944262526939E-4</v>
      </c>
      <c r="BM58" s="186">
        <f>AR58*Workings_risks!$E$24*Workings_risks!$E$26*Workings_risks!$E$27*Assumptions!$G$90</f>
        <v>4.8900248484088184E-4</v>
      </c>
      <c r="BN58" s="186">
        <f>AS58*Workings_risks!$E$24*Workings_risks!$E$26*Workings_risks!$E$27*Assumptions!$G$90</f>
        <v>4.9681054342906974E-4</v>
      </c>
      <c r="BO58" s="186">
        <f>AT58*Workings_risks!$E$24*Workings_risks!$E$26*Workings_risks!$E$27*Assumptions!$G$90</f>
        <v>5.0461860201725763E-4</v>
      </c>
      <c r="BP58" s="186">
        <f>AU58*Workings_risks!$E$24*Workings_risks!$E$26*Workings_risks!$E$27*Assumptions!$G$90</f>
        <v>5.1242666060544563E-4</v>
      </c>
      <c r="BQ58" s="186">
        <f>AV58*Workings_risks!$E$24*Workings_risks!$E$26*Workings_risks!$E$27*Assumptions!$G$90</f>
        <v>5.2023471919363353E-4</v>
      </c>
      <c r="BR58" s="186">
        <f>AW58*Workings_risks!$E$24*Workings_risks!$E$26*Workings_risks!$E$27*Assumptions!$G$90</f>
        <v>5.2804277778182142E-4</v>
      </c>
      <c r="BS58" s="186">
        <f>AX58*Workings_risks!$E$24*Workings_risks!$E$26*Workings_risks!$E$27*Assumptions!$G$90</f>
        <v>5.3585083637000932E-4</v>
      </c>
      <c r="BT58" s="186">
        <f>AY58*Workings_risks!$E$24*Workings_risks!$E$26*Workings_risks!$E$27*Assumptions!$G$90</f>
        <v>5.436588949581971E-4</v>
      </c>
    </row>
    <row r="59" spans="2:72" x14ac:dyDescent="0.25">
      <c r="B59" s="42">
        <v>10196454</v>
      </c>
      <c r="C59" s="42" t="s">
        <v>573</v>
      </c>
      <c r="D59" s="42" t="s">
        <v>241</v>
      </c>
      <c r="E59" s="42">
        <v>16052634</v>
      </c>
      <c r="F59" s="42">
        <v>17389617</v>
      </c>
      <c r="G59" s="42">
        <v>1.4815878264716402</v>
      </c>
      <c r="H59" s="42">
        <v>144.02178659560599</v>
      </c>
      <c r="I59" s="42">
        <v>-36.877826466141101</v>
      </c>
      <c r="J59" s="42">
        <v>110</v>
      </c>
      <c r="K59" s="42">
        <v>98.5</v>
      </c>
      <c r="L59" s="32">
        <v>6.3E-2</v>
      </c>
      <c r="M59" s="32">
        <v>8.7999999999999995E-2</v>
      </c>
      <c r="N59" s="181"/>
      <c r="O59" s="182">
        <f t="shared" si="1"/>
        <v>116.92999999999999</v>
      </c>
      <c r="P59" s="182">
        <f t="shared" si="2"/>
        <v>104.7055</v>
      </c>
      <c r="Q59" s="191">
        <f t="shared" si="3"/>
        <v>0.01</v>
      </c>
      <c r="R59" s="191">
        <f t="shared" si="4"/>
        <v>0.02</v>
      </c>
      <c r="S59" s="184">
        <f t="shared" si="5"/>
        <v>-1222.4499999999991</v>
      </c>
      <c r="T59" s="184">
        <f t="shared" si="6"/>
        <v>129.15449999999998</v>
      </c>
      <c r="U59" s="185">
        <f t="shared" si="7"/>
        <v>1.5668943515072191E-2</v>
      </c>
      <c r="V59" s="181"/>
      <c r="W59" s="182">
        <f t="shared" si="8"/>
        <v>118.03</v>
      </c>
      <c r="X59" s="182">
        <f t="shared" si="9"/>
        <v>107.16800000000001</v>
      </c>
      <c r="Y59" s="183">
        <f t="shared" si="10"/>
        <v>0.01</v>
      </c>
      <c r="Z59" s="183">
        <f t="shared" si="11"/>
        <v>0.02</v>
      </c>
      <c r="AA59" s="184">
        <f t="shared" si="12"/>
        <v>-1086.1999999999994</v>
      </c>
      <c r="AB59" s="184">
        <f t="shared" si="13"/>
        <v>128.892</v>
      </c>
      <c r="AC59" s="185">
        <f t="shared" si="14"/>
        <v>1.7392745350764138E-2</v>
      </c>
      <c r="AD59" s="181"/>
      <c r="AE59" s="178">
        <f t="shared" si="15"/>
        <v>1.5668943515072191</v>
      </c>
      <c r="AF59" s="170">
        <f>Workings_risks!$E$18+Workings_risks!$E$27*(($AE59-1)*Workings_risks!$E$18)/(2050-2023)</f>
        <v>9.7611410585728177E-3</v>
      </c>
      <c r="AG59" s="170">
        <f>AF59+(($AE59-1)*Workings_risks!$E$18)/(2050-2023)</f>
        <v>9.9539425929425149E-3</v>
      </c>
      <c r="AH59" s="170">
        <f>AG59+(($AE59-1)*Workings_risks!$E$18)/(2050-2023)</f>
        <v>1.0146744127312212E-2</v>
      </c>
      <c r="AI59" s="170">
        <f>AH59+(($AE59-1)*Workings_risks!$E$18)/(2050-2023)</f>
        <v>1.0339545661681909E-2</v>
      </c>
      <c r="AJ59" s="170">
        <f>AI59+(($AE59-1)*Workings_risks!$E$18)/(2050-2023)</f>
        <v>1.0532347196051606E-2</v>
      </c>
      <c r="AK59" s="170">
        <f>AJ59+(($AE59-1)*Workings_risks!$E$18)/(2050-2023)</f>
        <v>1.0725148730421304E-2</v>
      </c>
      <c r="AL59" s="170">
        <f>AK59+(($AE59-1)*Workings_risks!$E$18)/(2050-2023)</f>
        <v>1.0917950264791001E-2</v>
      </c>
      <c r="AM59" s="170">
        <f>AL59+(($AE59-1)*Workings_risks!$E$18)/(2050-2023)</f>
        <v>1.1110751799160698E-2</v>
      </c>
      <c r="AN59" s="170">
        <f>AM59+(($AE59-1)*Workings_risks!$E$18)/(2050-2023)</f>
        <v>1.1303553333530395E-2</v>
      </c>
      <c r="AO59" s="170">
        <f>AN59+(($AE59-1)*Workings_risks!$E$18)/(2050-2023)</f>
        <v>1.1496354867900092E-2</v>
      </c>
      <c r="AP59" s="170">
        <f>AO59+(($AE59-1)*Workings_risks!$E$18)/(2050-2023)</f>
        <v>1.168915640226979E-2</v>
      </c>
      <c r="AQ59" s="170">
        <f>AP59+(($AE59-1)*Workings_risks!$E$18)/(2050-2023)</f>
        <v>1.1881957936639487E-2</v>
      </c>
      <c r="AR59" s="170">
        <f>AQ59+(($AE59-1)*Workings_risks!$E$18)/(2050-2023)</f>
        <v>1.2074759471009184E-2</v>
      </c>
      <c r="AS59" s="170">
        <f>AR59+(($AE59-1)*Workings_risks!$E$18)/(2050-2023)</f>
        <v>1.2267561005378881E-2</v>
      </c>
      <c r="AT59" s="170">
        <f>AS59+(($AE59-1)*Workings_risks!$E$18)/(2050-2023)</f>
        <v>1.2460362539748578E-2</v>
      </c>
      <c r="AU59" s="170">
        <f>AT59+(($AE59-1)*Workings_risks!$E$18)/(2050-2023)</f>
        <v>1.2653164074118275E-2</v>
      </c>
      <c r="AV59" s="170">
        <f>AU59+(($AE59-1)*Workings_risks!$E$18)/(2050-2023)</f>
        <v>1.2845965608487973E-2</v>
      </c>
      <c r="AW59" s="170">
        <f>AV59+(($AE59-1)*Workings_risks!$E$18)/(2050-2023)</f>
        <v>1.303876714285767E-2</v>
      </c>
      <c r="AX59" s="170">
        <f>AW59+(($AE59-1)*Workings_risks!$E$18)/(2050-2023)</f>
        <v>1.3231568677227367E-2</v>
      </c>
      <c r="AY59" s="170">
        <f>AX59+(($AE59-1)*Workings_risks!$E$18)/(2050-2023)</f>
        <v>1.3424370211597064E-2</v>
      </c>
      <c r="BA59" s="186">
        <f>AF59*Workings_risks!$E$24*Workings_risks!$E$26*Workings_risks!$E$27*Assumptions!$G$90</f>
        <v>3.953057817826269E-4</v>
      </c>
      <c r="BB59" s="186">
        <f>AG59*Workings_risks!$E$24*Workings_risks!$E$26*Workings_risks!$E$27*Assumptions!$G$90</f>
        <v>4.0311384037081485E-4</v>
      </c>
      <c r="BC59" s="186">
        <f>AH59*Workings_risks!$E$24*Workings_risks!$E$26*Workings_risks!$E$27*Assumptions!$G$90</f>
        <v>4.1092189895900269E-4</v>
      </c>
      <c r="BD59" s="186">
        <f>AI59*Workings_risks!$E$24*Workings_risks!$E$26*Workings_risks!$E$27*Assumptions!$G$90</f>
        <v>4.1872995754719058E-4</v>
      </c>
      <c r="BE59" s="186">
        <f>AJ59*Workings_risks!$E$24*Workings_risks!$E$26*Workings_risks!$E$27*Assumptions!$G$90</f>
        <v>4.2653801613537853E-4</v>
      </c>
      <c r="BF59" s="186">
        <f>AK59*Workings_risks!$E$24*Workings_risks!$E$26*Workings_risks!$E$27*Assumptions!$G$90</f>
        <v>4.3434607472356637E-4</v>
      </c>
      <c r="BG59" s="186">
        <f>AL59*Workings_risks!$E$24*Workings_risks!$E$26*Workings_risks!$E$27*Assumptions!$G$90</f>
        <v>4.4215413331175432E-4</v>
      </c>
      <c r="BH59" s="186">
        <f>AM59*Workings_risks!$E$24*Workings_risks!$E$26*Workings_risks!$E$27*Assumptions!$G$90</f>
        <v>4.4996219189994232E-4</v>
      </c>
      <c r="BI59" s="186">
        <f>AN59*Workings_risks!$E$24*Workings_risks!$E$26*Workings_risks!$E$27*Assumptions!$G$90</f>
        <v>4.5777025048813016E-4</v>
      </c>
      <c r="BJ59" s="186">
        <f>AO59*Workings_risks!$E$24*Workings_risks!$E$26*Workings_risks!$E$27*Assumptions!$G$90</f>
        <v>4.6557830907631805E-4</v>
      </c>
      <c r="BK59" s="186">
        <f>AP59*Workings_risks!$E$24*Workings_risks!$E$26*Workings_risks!$E$27*Assumptions!$G$90</f>
        <v>4.73386367664506E-4</v>
      </c>
      <c r="BL59" s="186">
        <f>AQ59*Workings_risks!$E$24*Workings_risks!$E$26*Workings_risks!$E$27*Assumptions!$G$90</f>
        <v>4.811944262526939E-4</v>
      </c>
      <c r="BM59" s="186">
        <f>AR59*Workings_risks!$E$24*Workings_risks!$E$26*Workings_risks!$E$27*Assumptions!$G$90</f>
        <v>4.8900248484088184E-4</v>
      </c>
      <c r="BN59" s="186">
        <f>AS59*Workings_risks!$E$24*Workings_risks!$E$26*Workings_risks!$E$27*Assumptions!$G$90</f>
        <v>4.9681054342906974E-4</v>
      </c>
      <c r="BO59" s="186">
        <f>AT59*Workings_risks!$E$24*Workings_risks!$E$26*Workings_risks!$E$27*Assumptions!$G$90</f>
        <v>5.0461860201725763E-4</v>
      </c>
      <c r="BP59" s="186">
        <f>AU59*Workings_risks!$E$24*Workings_risks!$E$26*Workings_risks!$E$27*Assumptions!$G$90</f>
        <v>5.1242666060544563E-4</v>
      </c>
      <c r="BQ59" s="186">
        <f>AV59*Workings_risks!$E$24*Workings_risks!$E$26*Workings_risks!$E$27*Assumptions!$G$90</f>
        <v>5.2023471919363353E-4</v>
      </c>
      <c r="BR59" s="186">
        <f>AW59*Workings_risks!$E$24*Workings_risks!$E$26*Workings_risks!$E$27*Assumptions!$G$90</f>
        <v>5.2804277778182142E-4</v>
      </c>
      <c r="BS59" s="186">
        <f>AX59*Workings_risks!$E$24*Workings_risks!$E$26*Workings_risks!$E$27*Assumptions!$G$90</f>
        <v>5.3585083637000932E-4</v>
      </c>
      <c r="BT59" s="186">
        <f>AY59*Workings_risks!$E$24*Workings_risks!$E$26*Workings_risks!$E$27*Assumptions!$G$90</f>
        <v>5.436588949581971E-4</v>
      </c>
    </row>
    <row r="60" spans="2:72" x14ac:dyDescent="0.25">
      <c r="B60" s="42">
        <v>10196456</v>
      </c>
      <c r="C60" s="42" t="s">
        <v>573</v>
      </c>
      <c r="D60" s="42" t="s">
        <v>241</v>
      </c>
      <c r="E60" s="42">
        <v>16052645</v>
      </c>
      <c r="F60" s="42">
        <v>17389613</v>
      </c>
      <c r="G60" s="42">
        <v>3.8358130325397566</v>
      </c>
      <c r="H60" s="42">
        <v>144.019776710309</v>
      </c>
      <c r="I60" s="42">
        <v>-36.875602296290303</v>
      </c>
      <c r="J60" s="42">
        <v>110</v>
      </c>
      <c r="K60" s="42">
        <v>98.5</v>
      </c>
      <c r="L60" s="32">
        <v>6.3E-2</v>
      </c>
      <c r="M60" s="32">
        <v>8.7999999999999995E-2</v>
      </c>
      <c r="N60" s="181"/>
      <c r="O60" s="182">
        <f t="shared" si="1"/>
        <v>116.92999999999999</v>
      </c>
      <c r="P60" s="182">
        <f t="shared" si="2"/>
        <v>104.7055</v>
      </c>
      <c r="Q60" s="191">
        <f t="shared" si="3"/>
        <v>0.01</v>
      </c>
      <c r="R60" s="191">
        <f t="shared" si="4"/>
        <v>0.02</v>
      </c>
      <c r="S60" s="184">
        <f t="shared" si="5"/>
        <v>-1222.4499999999991</v>
      </c>
      <c r="T60" s="184">
        <f t="shared" si="6"/>
        <v>129.15449999999998</v>
      </c>
      <c r="U60" s="185">
        <f t="shared" si="7"/>
        <v>1.5668943515072191E-2</v>
      </c>
      <c r="V60" s="181"/>
      <c r="W60" s="182">
        <f t="shared" si="8"/>
        <v>118.03</v>
      </c>
      <c r="X60" s="182">
        <f t="shared" si="9"/>
        <v>107.16800000000001</v>
      </c>
      <c r="Y60" s="183">
        <f t="shared" si="10"/>
        <v>0.01</v>
      </c>
      <c r="Z60" s="183">
        <f t="shared" si="11"/>
        <v>0.02</v>
      </c>
      <c r="AA60" s="184">
        <f t="shared" si="12"/>
        <v>-1086.1999999999994</v>
      </c>
      <c r="AB60" s="184">
        <f t="shared" si="13"/>
        <v>128.892</v>
      </c>
      <c r="AC60" s="185">
        <f t="shared" si="14"/>
        <v>1.7392745350764138E-2</v>
      </c>
      <c r="AD60" s="181"/>
      <c r="AE60" s="178">
        <f t="shared" si="15"/>
        <v>1.5668943515072191</v>
      </c>
      <c r="AF60" s="170">
        <f>Workings_risks!$E$18+Workings_risks!$E$27*(($AE60-1)*Workings_risks!$E$18)/(2050-2023)</f>
        <v>9.7611410585728177E-3</v>
      </c>
      <c r="AG60" s="170">
        <f>AF60+(($AE60-1)*Workings_risks!$E$18)/(2050-2023)</f>
        <v>9.9539425929425149E-3</v>
      </c>
      <c r="AH60" s="170">
        <f>AG60+(($AE60-1)*Workings_risks!$E$18)/(2050-2023)</f>
        <v>1.0146744127312212E-2</v>
      </c>
      <c r="AI60" s="170">
        <f>AH60+(($AE60-1)*Workings_risks!$E$18)/(2050-2023)</f>
        <v>1.0339545661681909E-2</v>
      </c>
      <c r="AJ60" s="170">
        <f>AI60+(($AE60-1)*Workings_risks!$E$18)/(2050-2023)</f>
        <v>1.0532347196051606E-2</v>
      </c>
      <c r="AK60" s="170">
        <f>AJ60+(($AE60-1)*Workings_risks!$E$18)/(2050-2023)</f>
        <v>1.0725148730421304E-2</v>
      </c>
      <c r="AL60" s="170">
        <f>AK60+(($AE60-1)*Workings_risks!$E$18)/(2050-2023)</f>
        <v>1.0917950264791001E-2</v>
      </c>
      <c r="AM60" s="170">
        <f>AL60+(($AE60-1)*Workings_risks!$E$18)/(2050-2023)</f>
        <v>1.1110751799160698E-2</v>
      </c>
      <c r="AN60" s="170">
        <f>AM60+(($AE60-1)*Workings_risks!$E$18)/(2050-2023)</f>
        <v>1.1303553333530395E-2</v>
      </c>
      <c r="AO60" s="170">
        <f>AN60+(($AE60-1)*Workings_risks!$E$18)/(2050-2023)</f>
        <v>1.1496354867900092E-2</v>
      </c>
      <c r="AP60" s="170">
        <f>AO60+(($AE60-1)*Workings_risks!$E$18)/(2050-2023)</f>
        <v>1.168915640226979E-2</v>
      </c>
      <c r="AQ60" s="170">
        <f>AP60+(($AE60-1)*Workings_risks!$E$18)/(2050-2023)</f>
        <v>1.1881957936639487E-2</v>
      </c>
      <c r="AR60" s="170">
        <f>AQ60+(($AE60-1)*Workings_risks!$E$18)/(2050-2023)</f>
        <v>1.2074759471009184E-2</v>
      </c>
      <c r="AS60" s="170">
        <f>AR60+(($AE60-1)*Workings_risks!$E$18)/(2050-2023)</f>
        <v>1.2267561005378881E-2</v>
      </c>
      <c r="AT60" s="170">
        <f>AS60+(($AE60-1)*Workings_risks!$E$18)/(2050-2023)</f>
        <v>1.2460362539748578E-2</v>
      </c>
      <c r="AU60" s="170">
        <f>AT60+(($AE60-1)*Workings_risks!$E$18)/(2050-2023)</f>
        <v>1.2653164074118275E-2</v>
      </c>
      <c r="AV60" s="170">
        <f>AU60+(($AE60-1)*Workings_risks!$E$18)/(2050-2023)</f>
        <v>1.2845965608487973E-2</v>
      </c>
      <c r="AW60" s="170">
        <f>AV60+(($AE60-1)*Workings_risks!$E$18)/(2050-2023)</f>
        <v>1.303876714285767E-2</v>
      </c>
      <c r="AX60" s="170">
        <f>AW60+(($AE60-1)*Workings_risks!$E$18)/(2050-2023)</f>
        <v>1.3231568677227367E-2</v>
      </c>
      <c r="AY60" s="170">
        <f>AX60+(($AE60-1)*Workings_risks!$E$18)/(2050-2023)</f>
        <v>1.3424370211597064E-2</v>
      </c>
      <c r="BA60" s="186">
        <f>AF60*Workings_risks!$E$24*Workings_risks!$E$26*Workings_risks!$E$27*Assumptions!$G$90</f>
        <v>3.953057817826269E-4</v>
      </c>
      <c r="BB60" s="186">
        <f>AG60*Workings_risks!$E$24*Workings_risks!$E$26*Workings_risks!$E$27*Assumptions!$G$90</f>
        <v>4.0311384037081485E-4</v>
      </c>
      <c r="BC60" s="186">
        <f>AH60*Workings_risks!$E$24*Workings_risks!$E$26*Workings_risks!$E$27*Assumptions!$G$90</f>
        <v>4.1092189895900269E-4</v>
      </c>
      <c r="BD60" s="186">
        <f>AI60*Workings_risks!$E$24*Workings_risks!$E$26*Workings_risks!$E$27*Assumptions!$G$90</f>
        <v>4.1872995754719058E-4</v>
      </c>
      <c r="BE60" s="186">
        <f>AJ60*Workings_risks!$E$24*Workings_risks!$E$26*Workings_risks!$E$27*Assumptions!$G$90</f>
        <v>4.2653801613537853E-4</v>
      </c>
      <c r="BF60" s="186">
        <f>AK60*Workings_risks!$E$24*Workings_risks!$E$26*Workings_risks!$E$27*Assumptions!$G$90</f>
        <v>4.3434607472356637E-4</v>
      </c>
      <c r="BG60" s="186">
        <f>AL60*Workings_risks!$E$24*Workings_risks!$E$26*Workings_risks!$E$27*Assumptions!$G$90</f>
        <v>4.4215413331175432E-4</v>
      </c>
      <c r="BH60" s="186">
        <f>AM60*Workings_risks!$E$24*Workings_risks!$E$26*Workings_risks!$E$27*Assumptions!$G$90</f>
        <v>4.4996219189994232E-4</v>
      </c>
      <c r="BI60" s="186">
        <f>AN60*Workings_risks!$E$24*Workings_risks!$E$26*Workings_risks!$E$27*Assumptions!$G$90</f>
        <v>4.5777025048813016E-4</v>
      </c>
      <c r="BJ60" s="186">
        <f>AO60*Workings_risks!$E$24*Workings_risks!$E$26*Workings_risks!$E$27*Assumptions!$G$90</f>
        <v>4.6557830907631805E-4</v>
      </c>
      <c r="BK60" s="186">
        <f>AP60*Workings_risks!$E$24*Workings_risks!$E$26*Workings_risks!$E$27*Assumptions!$G$90</f>
        <v>4.73386367664506E-4</v>
      </c>
      <c r="BL60" s="186">
        <f>AQ60*Workings_risks!$E$24*Workings_risks!$E$26*Workings_risks!$E$27*Assumptions!$G$90</f>
        <v>4.811944262526939E-4</v>
      </c>
      <c r="BM60" s="186">
        <f>AR60*Workings_risks!$E$24*Workings_risks!$E$26*Workings_risks!$E$27*Assumptions!$G$90</f>
        <v>4.8900248484088184E-4</v>
      </c>
      <c r="BN60" s="186">
        <f>AS60*Workings_risks!$E$24*Workings_risks!$E$26*Workings_risks!$E$27*Assumptions!$G$90</f>
        <v>4.9681054342906974E-4</v>
      </c>
      <c r="BO60" s="186">
        <f>AT60*Workings_risks!$E$24*Workings_risks!$E$26*Workings_risks!$E$27*Assumptions!$G$90</f>
        <v>5.0461860201725763E-4</v>
      </c>
      <c r="BP60" s="186">
        <f>AU60*Workings_risks!$E$24*Workings_risks!$E$26*Workings_risks!$E$27*Assumptions!$G$90</f>
        <v>5.1242666060544563E-4</v>
      </c>
      <c r="BQ60" s="186">
        <f>AV60*Workings_risks!$E$24*Workings_risks!$E$26*Workings_risks!$E$27*Assumptions!$G$90</f>
        <v>5.2023471919363353E-4</v>
      </c>
      <c r="BR60" s="186">
        <f>AW60*Workings_risks!$E$24*Workings_risks!$E$26*Workings_risks!$E$27*Assumptions!$G$90</f>
        <v>5.2804277778182142E-4</v>
      </c>
      <c r="BS60" s="186">
        <f>AX60*Workings_risks!$E$24*Workings_risks!$E$26*Workings_risks!$E$27*Assumptions!$G$90</f>
        <v>5.3585083637000932E-4</v>
      </c>
      <c r="BT60" s="186">
        <f>AY60*Workings_risks!$E$24*Workings_risks!$E$26*Workings_risks!$E$27*Assumptions!$G$90</f>
        <v>5.436588949581971E-4</v>
      </c>
    </row>
    <row r="61" spans="2:72" x14ac:dyDescent="0.25">
      <c r="B61" s="42">
        <v>10198480</v>
      </c>
      <c r="C61" s="42" t="s">
        <v>574</v>
      </c>
      <c r="D61" s="42" t="s">
        <v>241</v>
      </c>
      <c r="E61" s="42">
        <v>17094171</v>
      </c>
      <c r="F61" s="42">
        <v>16059468</v>
      </c>
      <c r="G61" s="42">
        <v>1.8215864486117805</v>
      </c>
      <c r="H61" s="42">
        <v>143.684278948897</v>
      </c>
      <c r="I61" s="42">
        <v>-37.052174625600202</v>
      </c>
      <c r="J61" s="42">
        <v>111</v>
      </c>
      <c r="K61" s="42">
        <v>99.1</v>
      </c>
      <c r="L61" s="32">
        <v>6.3E-2</v>
      </c>
      <c r="M61" s="32">
        <v>8.7999999999999995E-2</v>
      </c>
      <c r="N61" s="181"/>
      <c r="O61" s="182">
        <f t="shared" si="1"/>
        <v>117.99299999999999</v>
      </c>
      <c r="P61" s="182">
        <f t="shared" si="2"/>
        <v>105.34329999999999</v>
      </c>
      <c r="Q61" s="191">
        <f t="shared" si="3"/>
        <v>0.01</v>
      </c>
      <c r="R61" s="191">
        <f t="shared" si="4"/>
        <v>0.02</v>
      </c>
      <c r="S61" s="184">
        <f t="shared" si="5"/>
        <v>-1264.9700000000009</v>
      </c>
      <c r="T61" s="184">
        <f t="shared" si="6"/>
        <v>130.64270000000002</v>
      </c>
      <c r="U61" s="185">
        <f t="shared" si="7"/>
        <v>1.5528194344529914E-2</v>
      </c>
      <c r="V61" s="181"/>
      <c r="W61" s="182">
        <f t="shared" si="8"/>
        <v>119.10299999999999</v>
      </c>
      <c r="X61" s="182">
        <f t="shared" si="9"/>
        <v>107.82080000000001</v>
      </c>
      <c r="Y61" s="183">
        <f t="shared" si="10"/>
        <v>0.01</v>
      </c>
      <c r="Z61" s="183">
        <f t="shared" si="11"/>
        <v>0.02</v>
      </c>
      <c r="AA61" s="184">
        <f t="shared" si="12"/>
        <v>-1128.2199999999989</v>
      </c>
      <c r="AB61" s="184">
        <f t="shared" si="13"/>
        <v>130.3852</v>
      </c>
      <c r="AC61" s="185">
        <f t="shared" si="14"/>
        <v>1.7182109872188062E-2</v>
      </c>
      <c r="AD61" s="181"/>
      <c r="AE61" s="178">
        <f t="shared" si="15"/>
        <v>1.5528194344529913</v>
      </c>
      <c r="AF61" s="170">
        <f>Workings_risks!$E$18+Workings_risks!$E$27*(($AE61-1)*Workings_risks!$E$18)/(2050-2023)</f>
        <v>9.7467803636904302E-3</v>
      </c>
      <c r="AG61" s="170">
        <f>AF61+(($AE61-1)*Workings_risks!$E$18)/(2050-2023)</f>
        <v>9.9347949997659977E-3</v>
      </c>
      <c r="AH61" s="170">
        <f>AG61+(($AE61-1)*Workings_risks!$E$18)/(2050-2023)</f>
        <v>1.0122809635841565E-2</v>
      </c>
      <c r="AI61" s="170">
        <f>AH61+(($AE61-1)*Workings_risks!$E$18)/(2050-2023)</f>
        <v>1.0310824271917133E-2</v>
      </c>
      <c r="AJ61" s="170">
        <f>AI61+(($AE61-1)*Workings_risks!$E$18)/(2050-2023)</f>
        <v>1.04988389079927E-2</v>
      </c>
      <c r="AK61" s="170">
        <f>AJ61+(($AE61-1)*Workings_risks!$E$18)/(2050-2023)</f>
        <v>1.0686853544068267E-2</v>
      </c>
      <c r="AL61" s="170">
        <f>AK61+(($AE61-1)*Workings_risks!$E$18)/(2050-2023)</f>
        <v>1.0874868180143835E-2</v>
      </c>
      <c r="AM61" s="170">
        <f>AL61+(($AE61-1)*Workings_risks!$E$18)/(2050-2023)</f>
        <v>1.1062882816219402E-2</v>
      </c>
      <c r="AN61" s="170">
        <f>AM61+(($AE61-1)*Workings_risks!$E$18)/(2050-2023)</f>
        <v>1.125089745229497E-2</v>
      </c>
      <c r="AO61" s="170">
        <f>AN61+(($AE61-1)*Workings_risks!$E$18)/(2050-2023)</f>
        <v>1.1438912088370537E-2</v>
      </c>
      <c r="AP61" s="170">
        <f>AO61+(($AE61-1)*Workings_risks!$E$18)/(2050-2023)</f>
        <v>1.1626926724446105E-2</v>
      </c>
      <c r="AQ61" s="170">
        <f>AP61+(($AE61-1)*Workings_risks!$E$18)/(2050-2023)</f>
        <v>1.1814941360521672E-2</v>
      </c>
      <c r="AR61" s="170">
        <f>AQ61+(($AE61-1)*Workings_risks!$E$18)/(2050-2023)</f>
        <v>1.200295599659724E-2</v>
      </c>
      <c r="AS61" s="170">
        <f>AR61+(($AE61-1)*Workings_risks!$E$18)/(2050-2023)</f>
        <v>1.2190970632672807E-2</v>
      </c>
      <c r="AT61" s="170">
        <f>AS61+(($AE61-1)*Workings_risks!$E$18)/(2050-2023)</f>
        <v>1.2378985268748375E-2</v>
      </c>
      <c r="AU61" s="170">
        <f>AT61+(($AE61-1)*Workings_risks!$E$18)/(2050-2023)</f>
        <v>1.2566999904823942E-2</v>
      </c>
      <c r="AV61" s="170">
        <f>AU61+(($AE61-1)*Workings_risks!$E$18)/(2050-2023)</f>
        <v>1.2755014540899509E-2</v>
      </c>
      <c r="AW61" s="170">
        <f>AV61+(($AE61-1)*Workings_risks!$E$18)/(2050-2023)</f>
        <v>1.2943029176975077E-2</v>
      </c>
      <c r="AX61" s="170">
        <f>AW61+(($AE61-1)*Workings_risks!$E$18)/(2050-2023)</f>
        <v>1.3131043813050644E-2</v>
      </c>
      <c r="AY61" s="170">
        <f>AX61+(($AE61-1)*Workings_risks!$E$18)/(2050-2023)</f>
        <v>1.3319058449126212E-2</v>
      </c>
      <c r="BA61" s="186">
        <f>AF61*Workings_risks!$E$24*Workings_risks!$E$26*Workings_risks!$E$27*Assumptions!$G$90</f>
        <v>3.9472420369832714E-4</v>
      </c>
      <c r="BB61" s="186">
        <f>AG61*Workings_risks!$E$24*Workings_risks!$E$26*Workings_risks!$E$27*Assumptions!$G$90</f>
        <v>4.0233840292508178E-4</v>
      </c>
      <c r="BC61" s="186">
        <f>AH61*Workings_risks!$E$24*Workings_risks!$E$26*Workings_risks!$E$27*Assumptions!$G$90</f>
        <v>4.0995260215183647E-4</v>
      </c>
      <c r="BD61" s="186">
        <f>AI61*Workings_risks!$E$24*Workings_risks!$E$26*Workings_risks!$E$27*Assumptions!$G$90</f>
        <v>4.1756680137859116E-4</v>
      </c>
      <c r="BE61" s="186">
        <f>AJ61*Workings_risks!$E$24*Workings_risks!$E$26*Workings_risks!$E$27*Assumptions!$G$90</f>
        <v>4.2518100060534575E-4</v>
      </c>
      <c r="BF61" s="186">
        <f>AK61*Workings_risks!$E$24*Workings_risks!$E$26*Workings_risks!$E$27*Assumptions!$G$90</f>
        <v>4.3279519983210044E-4</v>
      </c>
      <c r="BG61" s="186">
        <f>AL61*Workings_risks!$E$24*Workings_risks!$E$26*Workings_risks!$E$27*Assumptions!$G$90</f>
        <v>4.4040939905885503E-4</v>
      </c>
      <c r="BH61" s="186">
        <f>AM61*Workings_risks!$E$24*Workings_risks!$E$26*Workings_risks!$E$27*Assumptions!$G$90</f>
        <v>4.4802359828560972E-4</v>
      </c>
      <c r="BI61" s="186">
        <f>AN61*Workings_risks!$E$24*Workings_risks!$E$26*Workings_risks!$E$27*Assumptions!$G$90</f>
        <v>4.5563779751236442E-4</v>
      </c>
      <c r="BJ61" s="186">
        <f>AO61*Workings_risks!$E$24*Workings_risks!$E$26*Workings_risks!$E$27*Assumptions!$G$90</f>
        <v>4.6325199673911906E-4</v>
      </c>
      <c r="BK61" s="186">
        <f>AP61*Workings_risks!$E$24*Workings_risks!$E$26*Workings_risks!$E$27*Assumptions!$G$90</f>
        <v>4.7086619596587375E-4</v>
      </c>
      <c r="BL61" s="186">
        <f>AQ61*Workings_risks!$E$24*Workings_risks!$E$26*Workings_risks!$E$27*Assumptions!$G$90</f>
        <v>4.7848039519262839E-4</v>
      </c>
      <c r="BM61" s="186">
        <f>AR61*Workings_risks!$E$24*Workings_risks!$E$26*Workings_risks!$E$27*Assumptions!$G$90</f>
        <v>4.8609459441938303E-4</v>
      </c>
      <c r="BN61" s="186">
        <f>AS61*Workings_risks!$E$24*Workings_risks!$E$26*Workings_risks!$E$27*Assumptions!$G$90</f>
        <v>4.9370879364613767E-4</v>
      </c>
      <c r="BO61" s="186">
        <f>AT61*Workings_risks!$E$24*Workings_risks!$E$26*Workings_risks!$E$27*Assumptions!$G$90</f>
        <v>5.0132299287289231E-4</v>
      </c>
      <c r="BP61" s="186">
        <f>AU61*Workings_risks!$E$24*Workings_risks!$E$26*Workings_risks!$E$27*Assumptions!$G$90</f>
        <v>5.0893719209964706E-4</v>
      </c>
      <c r="BQ61" s="186">
        <f>AV61*Workings_risks!$E$24*Workings_risks!$E$26*Workings_risks!$E$27*Assumptions!$G$90</f>
        <v>5.165513913264017E-4</v>
      </c>
      <c r="BR61" s="186">
        <f>AW61*Workings_risks!$E$24*Workings_risks!$E$26*Workings_risks!$E$27*Assumptions!$G$90</f>
        <v>5.2416559055315634E-4</v>
      </c>
      <c r="BS61" s="186">
        <f>AX61*Workings_risks!$E$24*Workings_risks!$E$26*Workings_risks!$E$27*Assumptions!$G$90</f>
        <v>5.3177978977991109E-4</v>
      </c>
      <c r="BT61" s="186">
        <f>AY61*Workings_risks!$E$24*Workings_risks!$E$26*Workings_risks!$E$27*Assumptions!$G$90</f>
        <v>5.3939398900666562E-4</v>
      </c>
    </row>
    <row r="62" spans="2:72" x14ac:dyDescent="0.25">
      <c r="B62" s="42">
        <v>10203381</v>
      </c>
      <c r="C62" s="42" t="s">
        <v>624</v>
      </c>
      <c r="D62" s="42" t="s">
        <v>284</v>
      </c>
      <c r="E62" s="42">
        <v>16084593</v>
      </c>
      <c r="F62" s="42">
        <v>16935750</v>
      </c>
      <c r="G62" s="42">
        <v>0.49768359285632036</v>
      </c>
      <c r="H62" s="42">
        <v>145.42995253119099</v>
      </c>
      <c r="I62" s="42">
        <v>-36.299130195521698</v>
      </c>
      <c r="J62" s="42">
        <v>113</v>
      </c>
      <c r="K62" s="42">
        <v>99.5</v>
      </c>
      <c r="L62" s="32">
        <v>6.3E-2</v>
      </c>
      <c r="M62" s="32">
        <v>8.7999999999999995E-2</v>
      </c>
      <c r="N62" s="181"/>
      <c r="O62" s="182">
        <f t="shared" si="1"/>
        <v>120.119</v>
      </c>
      <c r="P62" s="182">
        <f t="shared" si="2"/>
        <v>105.76849999999999</v>
      </c>
      <c r="Q62" s="191">
        <f t="shared" si="3"/>
        <v>0.01</v>
      </c>
      <c r="R62" s="191">
        <f t="shared" si="4"/>
        <v>0.02</v>
      </c>
      <c r="S62" s="184">
        <f t="shared" si="5"/>
        <v>-1435.0500000000011</v>
      </c>
      <c r="T62" s="184">
        <f t="shared" si="6"/>
        <v>134.46950000000001</v>
      </c>
      <c r="U62" s="185">
        <f t="shared" si="7"/>
        <v>1.4960802759485728E-2</v>
      </c>
      <c r="V62" s="181"/>
      <c r="W62" s="182">
        <f t="shared" si="8"/>
        <v>121.249</v>
      </c>
      <c r="X62" s="182">
        <f t="shared" si="9"/>
        <v>108.25600000000001</v>
      </c>
      <c r="Y62" s="183">
        <f t="shared" si="10"/>
        <v>0.01</v>
      </c>
      <c r="Z62" s="183">
        <f t="shared" si="11"/>
        <v>0.02</v>
      </c>
      <c r="AA62" s="184">
        <f t="shared" si="12"/>
        <v>-1299.2999999999981</v>
      </c>
      <c r="AB62" s="184">
        <f t="shared" si="13"/>
        <v>134.24199999999996</v>
      </c>
      <c r="AC62" s="185">
        <f t="shared" si="14"/>
        <v>1.6348803201724001E-2</v>
      </c>
      <c r="AD62" s="181"/>
      <c r="AE62" s="178">
        <f t="shared" si="15"/>
        <v>1.4960802759485727</v>
      </c>
      <c r="AF62" s="170">
        <f>Workings_risks!$E$18+Workings_risks!$E$27*(($AE62-1)*Workings_risks!$E$18)/(2050-2023)</f>
        <v>9.6888891704403346E-3</v>
      </c>
      <c r="AG62" s="170">
        <f>AF62+(($AE62-1)*Workings_risks!$E$18)/(2050-2023)</f>
        <v>9.8576067420992029E-3</v>
      </c>
      <c r="AH62" s="170">
        <f>AG62+(($AE62-1)*Workings_risks!$E$18)/(2050-2023)</f>
        <v>1.0026324313758071E-2</v>
      </c>
      <c r="AI62" s="170">
        <f>AH62+(($AE62-1)*Workings_risks!$E$18)/(2050-2023)</f>
        <v>1.019504188541694E-2</v>
      </c>
      <c r="AJ62" s="170">
        <f>AI62+(($AE62-1)*Workings_risks!$E$18)/(2050-2023)</f>
        <v>1.0363759457075808E-2</v>
      </c>
      <c r="AK62" s="170">
        <f>AJ62+(($AE62-1)*Workings_risks!$E$18)/(2050-2023)</f>
        <v>1.0532477028734676E-2</v>
      </c>
      <c r="AL62" s="170">
        <f>AK62+(($AE62-1)*Workings_risks!$E$18)/(2050-2023)</f>
        <v>1.0701194600393545E-2</v>
      </c>
      <c r="AM62" s="170">
        <f>AL62+(($AE62-1)*Workings_risks!$E$18)/(2050-2023)</f>
        <v>1.0869912172052413E-2</v>
      </c>
      <c r="AN62" s="170">
        <f>AM62+(($AE62-1)*Workings_risks!$E$18)/(2050-2023)</f>
        <v>1.1038629743711281E-2</v>
      </c>
      <c r="AO62" s="170">
        <f>AN62+(($AE62-1)*Workings_risks!$E$18)/(2050-2023)</f>
        <v>1.120734731537015E-2</v>
      </c>
      <c r="AP62" s="170">
        <f>AO62+(($AE62-1)*Workings_risks!$E$18)/(2050-2023)</f>
        <v>1.1376064887029018E-2</v>
      </c>
      <c r="AQ62" s="170">
        <f>AP62+(($AE62-1)*Workings_risks!$E$18)/(2050-2023)</f>
        <v>1.1544782458687886E-2</v>
      </c>
      <c r="AR62" s="170">
        <f>AQ62+(($AE62-1)*Workings_risks!$E$18)/(2050-2023)</f>
        <v>1.1713500030346755E-2</v>
      </c>
      <c r="AS62" s="170">
        <f>AR62+(($AE62-1)*Workings_risks!$E$18)/(2050-2023)</f>
        <v>1.1882217602005623E-2</v>
      </c>
      <c r="AT62" s="170">
        <f>AS62+(($AE62-1)*Workings_risks!$E$18)/(2050-2023)</f>
        <v>1.2050935173664491E-2</v>
      </c>
      <c r="AU62" s="170">
        <f>AT62+(($AE62-1)*Workings_risks!$E$18)/(2050-2023)</f>
        <v>1.221965274532336E-2</v>
      </c>
      <c r="AV62" s="170">
        <f>AU62+(($AE62-1)*Workings_risks!$E$18)/(2050-2023)</f>
        <v>1.2388370316982228E-2</v>
      </c>
      <c r="AW62" s="170">
        <f>AV62+(($AE62-1)*Workings_risks!$E$18)/(2050-2023)</f>
        <v>1.2557087888641096E-2</v>
      </c>
      <c r="AX62" s="170">
        <f>AW62+(($AE62-1)*Workings_risks!$E$18)/(2050-2023)</f>
        <v>1.2725805460299965E-2</v>
      </c>
      <c r="AY62" s="170">
        <f>AX62+(($AE62-1)*Workings_risks!$E$18)/(2050-2023)</f>
        <v>1.2894523031958833E-2</v>
      </c>
      <c r="BA62" s="186">
        <f>AF62*Workings_risks!$E$24*Workings_risks!$E$26*Workings_risks!$E$27*Assumptions!$G$90</f>
        <v>3.923797315440231E-4</v>
      </c>
      <c r="BB62" s="186">
        <f>AG62*Workings_risks!$E$24*Workings_risks!$E$26*Workings_risks!$E$27*Assumptions!$G$90</f>
        <v>3.9921244005267629E-4</v>
      </c>
      <c r="BC62" s="186">
        <f>AH62*Workings_risks!$E$24*Workings_risks!$E$26*Workings_risks!$E$27*Assumptions!$G$90</f>
        <v>4.0604514856132959E-4</v>
      </c>
      <c r="BD62" s="186">
        <f>AI62*Workings_risks!$E$24*Workings_risks!$E$26*Workings_risks!$E$27*Assumptions!$G$90</f>
        <v>4.1287785706998288E-4</v>
      </c>
      <c r="BE62" s="186">
        <f>AJ62*Workings_risks!$E$24*Workings_risks!$E$26*Workings_risks!$E$27*Assumptions!$G$90</f>
        <v>4.1971056557863612E-4</v>
      </c>
      <c r="BF62" s="186">
        <f>AK62*Workings_risks!$E$24*Workings_risks!$E$26*Workings_risks!$E$27*Assumptions!$G$90</f>
        <v>4.2654327408728942E-4</v>
      </c>
      <c r="BG62" s="186">
        <f>AL62*Workings_risks!$E$24*Workings_risks!$E$26*Workings_risks!$E$27*Assumptions!$G$90</f>
        <v>4.3337598259594271E-4</v>
      </c>
      <c r="BH62" s="186">
        <f>AM62*Workings_risks!$E$24*Workings_risks!$E$26*Workings_risks!$E$27*Assumptions!$G$90</f>
        <v>4.402086911045959E-4</v>
      </c>
      <c r="BI62" s="186">
        <f>AN62*Workings_risks!$E$24*Workings_risks!$E$26*Workings_risks!$E$27*Assumptions!$G$90</f>
        <v>4.470413996132493E-4</v>
      </c>
      <c r="BJ62" s="186">
        <f>AO62*Workings_risks!$E$24*Workings_risks!$E$26*Workings_risks!$E$27*Assumptions!$G$90</f>
        <v>4.538741081219026E-4</v>
      </c>
      <c r="BK62" s="186">
        <f>AP62*Workings_risks!$E$24*Workings_risks!$E$26*Workings_risks!$E$27*Assumptions!$G$90</f>
        <v>4.6070681663055589E-4</v>
      </c>
      <c r="BL62" s="186">
        <f>AQ62*Workings_risks!$E$24*Workings_risks!$E$26*Workings_risks!$E$27*Assumptions!$G$90</f>
        <v>4.6753952513920908E-4</v>
      </c>
      <c r="BM62" s="186">
        <f>AR62*Workings_risks!$E$24*Workings_risks!$E$26*Workings_risks!$E$27*Assumptions!$G$90</f>
        <v>4.7437223364786237E-4</v>
      </c>
      <c r="BN62" s="186">
        <f>AS62*Workings_risks!$E$24*Workings_risks!$E$26*Workings_risks!$E$27*Assumptions!$G$90</f>
        <v>4.8120494215651567E-4</v>
      </c>
      <c r="BO62" s="186">
        <f>AT62*Workings_risks!$E$24*Workings_risks!$E$26*Workings_risks!$E$27*Assumptions!$G$90</f>
        <v>4.8803765066516891E-4</v>
      </c>
      <c r="BP62" s="186">
        <f>AU62*Workings_risks!$E$24*Workings_risks!$E$26*Workings_risks!$E$27*Assumptions!$G$90</f>
        <v>4.9487035917382221E-4</v>
      </c>
      <c r="BQ62" s="186">
        <f>AV62*Workings_risks!$E$24*Workings_risks!$E$26*Workings_risks!$E$27*Assumptions!$G$90</f>
        <v>5.0170306768247545E-4</v>
      </c>
      <c r="BR62" s="186">
        <f>AW62*Workings_risks!$E$24*Workings_risks!$E$26*Workings_risks!$E$27*Assumptions!$G$90</f>
        <v>5.085357761911288E-4</v>
      </c>
      <c r="BS62" s="186">
        <f>AX62*Workings_risks!$E$24*Workings_risks!$E$26*Workings_risks!$E$27*Assumptions!$G$90</f>
        <v>5.1536848469978204E-4</v>
      </c>
      <c r="BT62" s="186">
        <f>AY62*Workings_risks!$E$24*Workings_risks!$E$26*Workings_risks!$E$27*Assumptions!$G$90</f>
        <v>5.2220119320843528E-4</v>
      </c>
    </row>
    <row r="63" spans="2:72" x14ac:dyDescent="0.25">
      <c r="B63" s="42">
        <v>10205049</v>
      </c>
      <c r="C63" s="42" t="s">
        <v>575</v>
      </c>
      <c r="D63" s="42" t="s">
        <v>261</v>
      </c>
      <c r="E63" s="42">
        <v>200211340</v>
      </c>
      <c r="F63" s="42">
        <v>16090552</v>
      </c>
      <c r="G63" s="42">
        <v>0.80968364083273014</v>
      </c>
      <c r="H63" s="42">
        <v>141.97380142986199</v>
      </c>
      <c r="I63" s="42">
        <v>-36.414221832002298</v>
      </c>
      <c r="J63" s="42">
        <v>129</v>
      </c>
      <c r="K63" s="42">
        <v>109</v>
      </c>
      <c r="L63" s="32">
        <v>6.3E-2</v>
      </c>
      <c r="M63" s="32">
        <v>8.7999999999999995E-2</v>
      </c>
      <c r="N63" s="181"/>
      <c r="O63" s="182">
        <f t="shared" si="1"/>
        <v>137.12699999999998</v>
      </c>
      <c r="P63" s="182">
        <f t="shared" si="2"/>
        <v>115.86699999999999</v>
      </c>
      <c r="Q63" s="191">
        <f t="shared" si="3"/>
        <v>0.01</v>
      </c>
      <c r="R63" s="191">
        <f t="shared" si="4"/>
        <v>0.02</v>
      </c>
      <c r="S63" s="184">
        <f t="shared" si="5"/>
        <v>-2125.9999999999991</v>
      </c>
      <c r="T63" s="184">
        <f t="shared" si="6"/>
        <v>158.38699999999997</v>
      </c>
      <c r="U63" s="185">
        <f t="shared" si="7"/>
        <v>1.3822671683913445E-2</v>
      </c>
      <c r="V63" s="181"/>
      <c r="W63" s="182">
        <f t="shared" si="8"/>
        <v>138.417</v>
      </c>
      <c r="X63" s="182">
        <f t="shared" si="9"/>
        <v>118.59200000000001</v>
      </c>
      <c r="Y63" s="183">
        <f t="shared" si="10"/>
        <v>0.01</v>
      </c>
      <c r="Z63" s="183">
        <f t="shared" si="11"/>
        <v>0.02</v>
      </c>
      <c r="AA63" s="184">
        <f t="shared" si="12"/>
        <v>-1982.4999999999986</v>
      </c>
      <c r="AB63" s="184">
        <f t="shared" si="13"/>
        <v>158.24199999999999</v>
      </c>
      <c r="AC63" s="185">
        <f t="shared" si="14"/>
        <v>1.4750063051702402E-2</v>
      </c>
      <c r="AD63" s="181"/>
      <c r="AE63" s="178">
        <f t="shared" si="15"/>
        <v>1.3822671683913446</v>
      </c>
      <c r="AF63" s="170">
        <f>Workings_risks!$E$18+Workings_risks!$E$27*(($AE63-1)*Workings_risks!$E$18)/(2050-2023)</f>
        <v>9.5727651957875151E-3</v>
      </c>
      <c r="AG63" s="170">
        <f>AF63+(($AE63-1)*Workings_risks!$E$18)/(2050-2023)</f>
        <v>9.7027747758954442E-3</v>
      </c>
      <c r="AH63" s="170">
        <f>AG63+(($AE63-1)*Workings_risks!$E$18)/(2050-2023)</f>
        <v>9.8327843560033733E-3</v>
      </c>
      <c r="AI63" s="170">
        <f>AH63+(($AE63-1)*Workings_risks!$E$18)/(2050-2023)</f>
        <v>9.9627939361113024E-3</v>
      </c>
      <c r="AJ63" s="170">
        <f>AI63+(($AE63-1)*Workings_risks!$E$18)/(2050-2023)</f>
        <v>1.0092803516219231E-2</v>
      </c>
      <c r="AK63" s="170">
        <f>AJ63+(($AE63-1)*Workings_risks!$E$18)/(2050-2023)</f>
        <v>1.0222813096327161E-2</v>
      </c>
      <c r="AL63" s="170">
        <f>AK63+(($AE63-1)*Workings_risks!$E$18)/(2050-2023)</f>
        <v>1.035282267643509E-2</v>
      </c>
      <c r="AM63" s="170">
        <f>AL63+(($AE63-1)*Workings_risks!$E$18)/(2050-2023)</f>
        <v>1.0482832256543019E-2</v>
      </c>
      <c r="AN63" s="170">
        <f>AM63+(($AE63-1)*Workings_risks!$E$18)/(2050-2023)</f>
        <v>1.0612841836650948E-2</v>
      </c>
      <c r="AO63" s="170">
        <f>AN63+(($AE63-1)*Workings_risks!$E$18)/(2050-2023)</f>
        <v>1.0742851416758877E-2</v>
      </c>
      <c r="AP63" s="170">
        <f>AO63+(($AE63-1)*Workings_risks!$E$18)/(2050-2023)</f>
        <v>1.0872860996866806E-2</v>
      </c>
      <c r="AQ63" s="170">
        <f>AP63+(($AE63-1)*Workings_risks!$E$18)/(2050-2023)</f>
        <v>1.1002870576974735E-2</v>
      </c>
      <c r="AR63" s="170">
        <f>AQ63+(($AE63-1)*Workings_risks!$E$18)/(2050-2023)</f>
        <v>1.1132880157082664E-2</v>
      </c>
      <c r="AS63" s="170">
        <f>AR63+(($AE63-1)*Workings_risks!$E$18)/(2050-2023)</f>
        <v>1.1262889737190593E-2</v>
      </c>
      <c r="AT63" s="170">
        <f>AS63+(($AE63-1)*Workings_risks!$E$18)/(2050-2023)</f>
        <v>1.1392899317298522E-2</v>
      </c>
      <c r="AU63" s="170">
        <f>AT63+(($AE63-1)*Workings_risks!$E$18)/(2050-2023)</f>
        <v>1.1522908897406451E-2</v>
      </c>
      <c r="AV63" s="170">
        <f>AU63+(($AE63-1)*Workings_risks!$E$18)/(2050-2023)</f>
        <v>1.165291847751438E-2</v>
      </c>
      <c r="AW63" s="170">
        <f>AV63+(($AE63-1)*Workings_risks!$E$18)/(2050-2023)</f>
        <v>1.178292805762231E-2</v>
      </c>
      <c r="AX63" s="170">
        <f>AW63+(($AE63-1)*Workings_risks!$E$18)/(2050-2023)</f>
        <v>1.1912937637730239E-2</v>
      </c>
      <c r="AY63" s="170">
        <f>AX63+(($AE63-1)*Workings_risks!$E$18)/(2050-2023)</f>
        <v>1.2042947217838168E-2</v>
      </c>
      <c r="BA63" s="186">
        <f>AF63*Workings_risks!$E$24*Workings_risks!$E$26*Workings_risks!$E$27*Assumptions!$G$90</f>
        <v>3.8767695363021325E-4</v>
      </c>
      <c r="BB63" s="186">
        <f>AG63*Workings_risks!$E$24*Workings_risks!$E$26*Workings_risks!$E$27*Assumptions!$G$90</f>
        <v>3.9294206950092993E-4</v>
      </c>
      <c r="BC63" s="186">
        <f>AH63*Workings_risks!$E$24*Workings_risks!$E$26*Workings_risks!$E$27*Assumptions!$G$90</f>
        <v>3.9820718537164661E-4</v>
      </c>
      <c r="BD63" s="186">
        <f>AI63*Workings_risks!$E$24*Workings_risks!$E$26*Workings_risks!$E$27*Assumptions!$G$90</f>
        <v>4.0347230124236329E-4</v>
      </c>
      <c r="BE63" s="186">
        <f>AJ63*Workings_risks!$E$24*Workings_risks!$E$26*Workings_risks!$E$27*Assumptions!$G$90</f>
        <v>4.0873741711307992E-4</v>
      </c>
      <c r="BF63" s="186">
        <f>AK63*Workings_risks!$E$24*Workings_risks!$E$26*Workings_risks!$E$27*Assumptions!$G$90</f>
        <v>4.1400253298379665E-4</v>
      </c>
      <c r="BG63" s="186">
        <f>AL63*Workings_risks!$E$24*Workings_risks!$E$26*Workings_risks!$E$27*Assumptions!$G$90</f>
        <v>4.1926764885451333E-4</v>
      </c>
      <c r="BH63" s="186">
        <f>AM63*Workings_risks!$E$24*Workings_risks!$E$26*Workings_risks!$E$27*Assumptions!$G$90</f>
        <v>4.2453276472523001E-4</v>
      </c>
      <c r="BI63" s="186">
        <f>AN63*Workings_risks!$E$24*Workings_risks!$E$26*Workings_risks!$E$27*Assumptions!$G$90</f>
        <v>4.2979788059594674E-4</v>
      </c>
      <c r="BJ63" s="186">
        <f>AO63*Workings_risks!$E$24*Workings_risks!$E$26*Workings_risks!$E$27*Assumptions!$G$90</f>
        <v>4.3506299646666336E-4</v>
      </c>
      <c r="BK63" s="186">
        <f>AP63*Workings_risks!$E$24*Workings_risks!$E$26*Workings_risks!$E$27*Assumptions!$G$90</f>
        <v>4.4032811233738004E-4</v>
      </c>
      <c r="BL63" s="186">
        <f>AQ63*Workings_risks!$E$24*Workings_risks!$E$26*Workings_risks!$E$27*Assumptions!$G$90</f>
        <v>4.4559322820809672E-4</v>
      </c>
      <c r="BM63" s="186">
        <f>AR63*Workings_risks!$E$24*Workings_risks!$E$26*Workings_risks!$E$27*Assumptions!$G$90</f>
        <v>4.508583440788134E-4</v>
      </c>
      <c r="BN63" s="186">
        <f>AS63*Workings_risks!$E$24*Workings_risks!$E$26*Workings_risks!$E$27*Assumptions!$G$90</f>
        <v>4.5612345994953013E-4</v>
      </c>
      <c r="BO63" s="186">
        <f>AT63*Workings_risks!$E$24*Workings_risks!$E$26*Workings_risks!$E$27*Assumptions!$G$90</f>
        <v>4.6138857582024676E-4</v>
      </c>
      <c r="BP63" s="186">
        <f>AU63*Workings_risks!$E$24*Workings_risks!$E$26*Workings_risks!$E$27*Assumptions!$G$90</f>
        <v>4.6665369169096344E-4</v>
      </c>
      <c r="BQ63" s="186">
        <f>AV63*Workings_risks!$E$24*Workings_risks!$E$26*Workings_risks!$E$27*Assumptions!$G$90</f>
        <v>4.7191880756168012E-4</v>
      </c>
      <c r="BR63" s="186">
        <f>AW63*Workings_risks!$E$24*Workings_risks!$E$26*Workings_risks!$E$27*Assumptions!$G$90</f>
        <v>4.7718392343239674E-4</v>
      </c>
      <c r="BS63" s="186">
        <f>AX63*Workings_risks!$E$24*Workings_risks!$E$26*Workings_risks!$E$27*Assumptions!$G$90</f>
        <v>4.8244903930311347E-4</v>
      </c>
      <c r="BT63" s="186">
        <f>AY63*Workings_risks!$E$24*Workings_risks!$E$26*Workings_risks!$E$27*Assumptions!$G$90</f>
        <v>4.8771415517383015E-4</v>
      </c>
    </row>
    <row r="64" spans="2:72" x14ac:dyDescent="0.25">
      <c r="B64" s="42">
        <v>10206645</v>
      </c>
      <c r="C64" s="42" t="s">
        <v>509</v>
      </c>
      <c r="D64" s="42" t="s">
        <v>265</v>
      </c>
      <c r="E64" s="42">
        <v>16737748</v>
      </c>
      <c r="F64" s="42">
        <v>16096464</v>
      </c>
      <c r="G64" s="42">
        <v>0.10350228149585039</v>
      </c>
      <c r="H64" s="42">
        <v>143.760237762934</v>
      </c>
      <c r="I64" s="42">
        <v>-35.582934993844702</v>
      </c>
      <c r="J64" s="42">
        <v>105</v>
      </c>
      <c r="K64" s="42">
        <v>93.1</v>
      </c>
      <c r="L64" s="32">
        <v>6.3E-2</v>
      </c>
      <c r="M64" s="32">
        <v>8.7999999999999995E-2</v>
      </c>
      <c r="N64" s="181"/>
      <c r="O64" s="182">
        <f t="shared" si="1"/>
        <v>111.61499999999999</v>
      </c>
      <c r="P64" s="182">
        <f t="shared" si="2"/>
        <v>98.965299999999985</v>
      </c>
      <c r="Q64" s="191">
        <f t="shared" si="3"/>
        <v>0.01</v>
      </c>
      <c r="R64" s="191">
        <f t="shared" si="4"/>
        <v>0.02</v>
      </c>
      <c r="S64" s="184">
        <f t="shared" si="5"/>
        <v>-1264.9700000000007</v>
      </c>
      <c r="T64" s="184">
        <f t="shared" si="6"/>
        <v>124.26469999999999</v>
      </c>
      <c r="U64" s="185">
        <f t="shared" si="7"/>
        <v>1.5229373028609359E-2</v>
      </c>
      <c r="V64" s="181"/>
      <c r="W64" s="182">
        <f t="shared" si="8"/>
        <v>112.66499999999999</v>
      </c>
      <c r="X64" s="182">
        <f t="shared" si="9"/>
        <v>101.2928</v>
      </c>
      <c r="Y64" s="183">
        <f t="shared" si="10"/>
        <v>0.01</v>
      </c>
      <c r="Z64" s="183">
        <f t="shared" si="11"/>
        <v>0.02</v>
      </c>
      <c r="AA64" s="184">
        <f t="shared" si="12"/>
        <v>-1137.2199999999993</v>
      </c>
      <c r="AB64" s="184">
        <f t="shared" si="13"/>
        <v>124.03719999999998</v>
      </c>
      <c r="AC64" s="185">
        <f t="shared" si="14"/>
        <v>1.6740120645081864E-2</v>
      </c>
      <c r="AD64" s="181"/>
      <c r="AE64" s="178">
        <f t="shared" si="15"/>
        <v>1.5229373028609359</v>
      </c>
      <c r="AF64" s="170">
        <f>Workings_risks!$E$18+Workings_risks!$E$27*(($AE64-1)*Workings_risks!$E$18)/(2050-2023)</f>
        <v>9.716291503786282E-3</v>
      </c>
      <c r="AG64" s="170">
        <f>AF64+(($AE64-1)*Workings_risks!$E$18)/(2050-2023)</f>
        <v>9.8941431865604661E-3</v>
      </c>
      <c r="AH64" s="170">
        <f>AG64+(($AE64-1)*Workings_risks!$E$18)/(2050-2023)</f>
        <v>1.007199486933465E-2</v>
      </c>
      <c r="AI64" s="170">
        <f>AH64+(($AE64-1)*Workings_risks!$E$18)/(2050-2023)</f>
        <v>1.0249846552108834E-2</v>
      </c>
      <c r="AJ64" s="170">
        <f>AI64+(($AE64-1)*Workings_risks!$E$18)/(2050-2023)</f>
        <v>1.0427698234883018E-2</v>
      </c>
      <c r="AK64" s="170">
        <f>AJ64+(($AE64-1)*Workings_risks!$E$18)/(2050-2023)</f>
        <v>1.0605549917657203E-2</v>
      </c>
      <c r="AL64" s="170">
        <f>AK64+(($AE64-1)*Workings_risks!$E$18)/(2050-2023)</f>
        <v>1.0783401600431387E-2</v>
      </c>
      <c r="AM64" s="170">
        <f>AL64+(($AE64-1)*Workings_risks!$E$18)/(2050-2023)</f>
        <v>1.0961253283205571E-2</v>
      </c>
      <c r="AN64" s="170">
        <f>AM64+(($AE64-1)*Workings_risks!$E$18)/(2050-2023)</f>
        <v>1.1139104965979755E-2</v>
      </c>
      <c r="AO64" s="170">
        <f>AN64+(($AE64-1)*Workings_risks!$E$18)/(2050-2023)</f>
        <v>1.1316956648753939E-2</v>
      </c>
      <c r="AP64" s="170">
        <f>AO64+(($AE64-1)*Workings_risks!$E$18)/(2050-2023)</f>
        <v>1.1494808331528123E-2</v>
      </c>
      <c r="AQ64" s="170">
        <f>AP64+(($AE64-1)*Workings_risks!$E$18)/(2050-2023)</f>
        <v>1.1672660014302307E-2</v>
      </c>
      <c r="AR64" s="170">
        <f>AQ64+(($AE64-1)*Workings_risks!$E$18)/(2050-2023)</f>
        <v>1.1850511697076491E-2</v>
      </c>
      <c r="AS64" s="170">
        <f>AR64+(($AE64-1)*Workings_risks!$E$18)/(2050-2023)</f>
        <v>1.2028363379850675E-2</v>
      </c>
      <c r="AT64" s="170">
        <f>AS64+(($AE64-1)*Workings_risks!$E$18)/(2050-2023)</f>
        <v>1.220621506262486E-2</v>
      </c>
      <c r="AU64" s="170">
        <f>AT64+(($AE64-1)*Workings_risks!$E$18)/(2050-2023)</f>
        <v>1.2384066745399044E-2</v>
      </c>
      <c r="AV64" s="170">
        <f>AU64+(($AE64-1)*Workings_risks!$E$18)/(2050-2023)</f>
        <v>1.2561918428173228E-2</v>
      </c>
      <c r="AW64" s="170">
        <f>AV64+(($AE64-1)*Workings_risks!$E$18)/(2050-2023)</f>
        <v>1.2739770110947412E-2</v>
      </c>
      <c r="AX64" s="170">
        <f>AW64+(($AE64-1)*Workings_risks!$E$18)/(2050-2023)</f>
        <v>1.2917621793721596E-2</v>
      </c>
      <c r="AY64" s="170">
        <f>AX64+(($AE64-1)*Workings_risks!$E$18)/(2050-2023)</f>
        <v>1.309547347649578E-2</v>
      </c>
      <c r="BA64" s="186">
        <f>AF64*Workings_risks!$E$24*Workings_risks!$E$26*Workings_risks!$E$27*Assumptions!$G$90</f>
        <v>3.9348946868858307E-4</v>
      </c>
      <c r="BB64" s="186">
        <f>AG64*Workings_risks!$E$24*Workings_risks!$E$26*Workings_risks!$E$27*Assumptions!$G$90</f>
        <v>4.0069208957875632E-4</v>
      </c>
      <c r="BC64" s="186">
        <f>AH64*Workings_risks!$E$24*Workings_risks!$E$26*Workings_risks!$E$27*Assumptions!$G$90</f>
        <v>4.0789471046892963E-4</v>
      </c>
      <c r="BD64" s="186">
        <f>AI64*Workings_risks!$E$24*Workings_risks!$E$26*Workings_risks!$E$27*Assumptions!$G$90</f>
        <v>4.1509733135910282E-4</v>
      </c>
      <c r="BE64" s="186">
        <f>AJ64*Workings_risks!$E$24*Workings_risks!$E$26*Workings_risks!$E$27*Assumptions!$G$90</f>
        <v>4.2229995224927618E-4</v>
      </c>
      <c r="BF64" s="186">
        <f>AK64*Workings_risks!$E$24*Workings_risks!$E$26*Workings_risks!$E$27*Assumptions!$G$90</f>
        <v>4.2950257313944937E-4</v>
      </c>
      <c r="BG64" s="186">
        <f>AL64*Workings_risks!$E$24*Workings_risks!$E$26*Workings_risks!$E$27*Assumptions!$G$90</f>
        <v>4.3670519402962268E-4</v>
      </c>
      <c r="BH64" s="186">
        <f>AM64*Workings_risks!$E$24*Workings_risks!$E$26*Workings_risks!$E$27*Assumptions!$G$90</f>
        <v>4.4390781491979604E-4</v>
      </c>
      <c r="BI64" s="186">
        <f>AN64*Workings_risks!$E$24*Workings_risks!$E$26*Workings_risks!$E$27*Assumptions!$G$90</f>
        <v>4.5111043580996923E-4</v>
      </c>
      <c r="BJ64" s="186">
        <f>AO64*Workings_risks!$E$24*Workings_risks!$E$26*Workings_risks!$E$27*Assumptions!$G$90</f>
        <v>4.5831305670014253E-4</v>
      </c>
      <c r="BK64" s="186">
        <f>AP64*Workings_risks!$E$24*Workings_risks!$E$26*Workings_risks!$E$27*Assumptions!$G$90</f>
        <v>4.6551567759031578E-4</v>
      </c>
      <c r="BL64" s="186">
        <f>AQ64*Workings_risks!$E$24*Workings_risks!$E$26*Workings_risks!$E$27*Assumptions!$G$90</f>
        <v>4.7271829848048898E-4</v>
      </c>
      <c r="BM64" s="186">
        <f>AR64*Workings_risks!$E$24*Workings_risks!$E$26*Workings_risks!$E$27*Assumptions!$G$90</f>
        <v>4.7992091937066228E-4</v>
      </c>
      <c r="BN64" s="186">
        <f>AS64*Workings_risks!$E$24*Workings_risks!$E$26*Workings_risks!$E$27*Assumptions!$G$90</f>
        <v>4.8712354026083548E-4</v>
      </c>
      <c r="BO64" s="186">
        <f>AT64*Workings_risks!$E$24*Workings_risks!$E$26*Workings_risks!$E$27*Assumptions!$G$90</f>
        <v>4.9432616115100889E-4</v>
      </c>
      <c r="BP64" s="186">
        <f>AU64*Workings_risks!$E$24*Workings_risks!$E$26*Workings_risks!$E$27*Assumptions!$G$90</f>
        <v>5.0152878204118214E-4</v>
      </c>
      <c r="BQ64" s="186">
        <f>AV64*Workings_risks!$E$24*Workings_risks!$E$26*Workings_risks!$E$27*Assumptions!$G$90</f>
        <v>5.0873140293135539E-4</v>
      </c>
      <c r="BR64" s="186">
        <f>AW64*Workings_risks!$E$24*Workings_risks!$E$26*Workings_risks!$E$27*Assumptions!$G$90</f>
        <v>5.1593402382152864E-4</v>
      </c>
      <c r="BS64" s="186">
        <f>AX64*Workings_risks!$E$24*Workings_risks!$E$26*Workings_risks!$E$27*Assumptions!$G$90</f>
        <v>5.2313664471170199E-4</v>
      </c>
      <c r="BT64" s="186">
        <f>AY64*Workings_risks!$E$24*Workings_risks!$E$26*Workings_risks!$E$27*Assumptions!$G$90</f>
        <v>5.3033926560187513E-4</v>
      </c>
    </row>
    <row r="65" spans="2:72" x14ac:dyDescent="0.25">
      <c r="B65" s="42">
        <v>10207652</v>
      </c>
      <c r="C65" s="42" t="s">
        <v>509</v>
      </c>
      <c r="D65" s="42" t="s">
        <v>265</v>
      </c>
      <c r="E65" s="42">
        <v>16100942</v>
      </c>
      <c r="F65" s="42">
        <v>203163382</v>
      </c>
      <c r="G65" s="42">
        <v>0.19835203698146042</v>
      </c>
      <c r="H65" s="42">
        <v>143.83678067045699</v>
      </c>
      <c r="I65" s="42">
        <v>-35.600296281623898</v>
      </c>
      <c r="J65" s="42">
        <v>107</v>
      </c>
      <c r="K65" s="42">
        <v>94.8</v>
      </c>
      <c r="L65" s="32">
        <v>6.3E-2</v>
      </c>
      <c r="M65" s="32">
        <v>8.7999999999999995E-2</v>
      </c>
      <c r="N65" s="181"/>
      <c r="O65" s="182">
        <f t="shared" si="1"/>
        <v>113.741</v>
      </c>
      <c r="P65" s="182">
        <f t="shared" si="2"/>
        <v>100.77239999999999</v>
      </c>
      <c r="Q65" s="191">
        <f t="shared" si="3"/>
        <v>0.01</v>
      </c>
      <c r="R65" s="191">
        <f t="shared" si="4"/>
        <v>0.02</v>
      </c>
      <c r="S65" s="184">
        <f t="shared" si="5"/>
        <v>-1296.8600000000008</v>
      </c>
      <c r="T65" s="184">
        <f t="shared" si="6"/>
        <v>126.70960000000001</v>
      </c>
      <c r="U65" s="185">
        <f t="shared" si="7"/>
        <v>1.5197939638819916E-2</v>
      </c>
      <c r="V65" s="181"/>
      <c r="W65" s="182">
        <f t="shared" si="8"/>
        <v>114.81099999999999</v>
      </c>
      <c r="X65" s="182">
        <f t="shared" si="9"/>
        <v>103.14240000000001</v>
      </c>
      <c r="Y65" s="183">
        <f t="shared" si="10"/>
        <v>0.01</v>
      </c>
      <c r="Z65" s="183">
        <f t="shared" si="11"/>
        <v>0.02</v>
      </c>
      <c r="AA65" s="184">
        <f t="shared" si="12"/>
        <v>-1166.8599999999983</v>
      </c>
      <c r="AB65" s="184">
        <f t="shared" si="13"/>
        <v>126.47959999999998</v>
      </c>
      <c r="AC65" s="185">
        <f t="shared" si="14"/>
        <v>1.6694033560152893E-2</v>
      </c>
      <c r="AD65" s="181"/>
      <c r="AE65" s="178">
        <f t="shared" si="15"/>
        <v>1.5197939638819915</v>
      </c>
      <c r="AF65" s="170">
        <f>Workings_risks!$E$18+Workings_risks!$E$27*(($AE65-1)*Workings_risks!$E$18)/(2050-2023)</f>
        <v>9.7130843422936347E-3</v>
      </c>
      <c r="AG65" s="170">
        <f>AF65+(($AE65-1)*Workings_risks!$E$18)/(2050-2023)</f>
        <v>9.889866971236937E-3</v>
      </c>
      <c r="AH65" s="170">
        <f>AG65+(($AE65-1)*Workings_risks!$E$18)/(2050-2023)</f>
        <v>1.0066649600180239E-2</v>
      </c>
      <c r="AI65" s="170">
        <f>AH65+(($AE65-1)*Workings_risks!$E$18)/(2050-2023)</f>
        <v>1.0243432229123542E-2</v>
      </c>
      <c r="AJ65" s="170">
        <f>AI65+(($AE65-1)*Workings_risks!$E$18)/(2050-2023)</f>
        <v>1.0420214858066844E-2</v>
      </c>
      <c r="AK65" s="170">
        <f>AJ65+(($AE65-1)*Workings_risks!$E$18)/(2050-2023)</f>
        <v>1.0596997487010146E-2</v>
      </c>
      <c r="AL65" s="170">
        <f>AK65+(($AE65-1)*Workings_risks!$E$18)/(2050-2023)</f>
        <v>1.0773780115953448E-2</v>
      </c>
      <c r="AM65" s="170">
        <f>AL65+(($AE65-1)*Workings_risks!$E$18)/(2050-2023)</f>
        <v>1.0950562744896751E-2</v>
      </c>
      <c r="AN65" s="170">
        <f>AM65+(($AE65-1)*Workings_risks!$E$18)/(2050-2023)</f>
        <v>1.1127345373840053E-2</v>
      </c>
      <c r="AO65" s="170">
        <f>AN65+(($AE65-1)*Workings_risks!$E$18)/(2050-2023)</f>
        <v>1.1304128002783355E-2</v>
      </c>
      <c r="AP65" s="170">
        <f>AO65+(($AE65-1)*Workings_risks!$E$18)/(2050-2023)</f>
        <v>1.1480910631726658E-2</v>
      </c>
      <c r="AQ65" s="170">
        <f>AP65+(($AE65-1)*Workings_risks!$E$18)/(2050-2023)</f>
        <v>1.165769326066996E-2</v>
      </c>
      <c r="AR65" s="170">
        <f>AQ65+(($AE65-1)*Workings_risks!$E$18)/(2050-2023)</f>
        <v>1.1834475889613262E-2</v>
      </c>
      <c r="AS65" s="170">
        <f>AR65+(($AE65-1)*Workings_risks!$E$18)/(2050-2023)</f>
        <v>1.2011258518556564E-2</v>
      </c>
      <c r="AT65" s="170">
        <f>AS65+(($AE65-1)*Workings_risks!$E$18)/(2050-2023)</f>
        <v>1.2188041147499867E-2</v>
      </c>
      <c r="AU65" s="170">
        <f>AT65+(($AE65-1)*Workings_risks!$E$18)/(2050-2023)</f>
        <v>1.2364823776443169E-2</v>
      </c>
      <c r="AV65" s="170">
        <f>AU65+(($AE65-1)*Workings_risks!$E$18)/(2050-2023)</f>
        <v>1.2541606405386471E-2</v>
      </c>
      <c r="AW65" s="170">
        <f>AV65+(($AE65-1)*Workings_risks!$E$18)/(2050-2023)</f>
        <v>1.2718389034329773E-2</v>
      </c>
      <c r="AX65" s="170">
        <f>AW65+(($AE65-1)*Workings_risks!$E$18)/(2050-2023)</f>
        <v>1.2895171663273076E-2</v>
      </c>
      <c r="AY65" s="170">
        <f>AX65+(($AE65-1)*Workings_risks!$E$18)/(2050-2023)</f>
        <v>1.3071954292216378E-2</v>
      </c>
      <c r="BA65" s="186">
        <f>AF65*Workings_risks!$E$24*Workings_risks!$E$26*Workings_risks!$E$27*Assumptions!$G$90</f>
        <v>3.9335958536105544E-4</v>
      </c>
      <c r="BB65" s="186">
        <f>AG65*Workings_risks!$E$24*Workings_risks!$E$26*Workings_risks!$E$27*Assumptions!$G$90</f>
        <v>4.0051891180871955E-4</v>
      </c>
      <c r="BC65" s="186">
        <f>AH65*Workings_risks!$E$24*Workings_risks!$E$26*Workings_risks!$E$27*Assumptions!$G$90</f>
        <v>4.0767823825638361E-4</v>
      </c>
      <c r="BD65" s="186">
        <f>AI65*Workings_risks!$E$24*Workings_risks!$E$26*Workings_risks!$E$27*Assumptions!$G$90</f>
        <v>4.1483756470404767E-4</v>
      </c>
      <c r="BE65" s="186">
        <f>AJ65*Workings_risks!$E$24*Workings_risks!$E$26*Workings_risks!$E$27*Assumptions!$G$90</f>
        <v>4.2199689115171178E-4</v>
      </c>
      <c r="BF65" s="186">
        <f>AK65*Workings_risks!$E$24*Workings_risks!$E$26*Workings_risks!$E$27*Assumptions!$G$90</f>
        <v>4.2915621759937584E-4</v>
      </c>
      <c r="BG65" s="186">
        <f>AL65*Workings_risks!$E$24*Workings_risks!$E$26*Workings_risks!$E$27*Assumptions!$G$90</f>
        <v>4.3631554404703995E-4</v>
      </c>
      <c r="BH65" s="186">
        <f>AM65*Workings_risks!$E$24*Workings_risks!$E$26*Workings_risks!$E$27*Assumptions!$G$90</f>
        <v>4.4347487049470401E-4</v>
      </c>
      <c r="BI65" s="186">
        <f>AN65*Workings_risks!$E$24*Workings_risks!$E$26*Workings_risks!$E$27*Assumptions!$G$90</f>
        <v>4.5063419694236812E-4</v>
      </c>
      <c r="BJ65" s="186">
        <f>AO65*Workings_risks!$E$24*Workings_risks!$E$26*Workings_risks!$E$27*Assumptions!$G$90</f>
        <v>4.5779352339003217E-4</v>
      </c>
      <c r="BK65" s="186">
        <f>AP65*Workings_risks!$E$24*Workings_risks!$E$26*Workings_risks!$E$27*Assumptions!$G$90</f>
        <v>4.6495284983769623E-4</v>
      </c>
      <c r="BL65" s="186">
        <f>AQ65*Workings_risks!$E$24*Workings_risks!$E$26*Workings_risks!$E$27*Assumptions!$G$90</f>
        <v>4.7211217628536034E-4</v>
      </c>
      <c r="BM65" s="186">
        <f>AR65*Workings_risks!$E$24*Workings_risks!$E$26*Workings_risks!$E$27*Assumptions!$G$90</f>
        <v>4.792715027330244E-4</v>
      </c>
      <c r="BN65" s="186">
        <f>AS65*Workings_risks!$E$24*Workings_risks!$E$26*Workings_risks!$E$27*Assumptions!$G$90</f>
        <v>4.8643082918068851E-4</v>
      </c>
      <c r="BO65" s="186">
        <f>AT65*Workings_risks!$E$24*Workings_risks!$E$26*Workings_risks!$E$27*Assumptions!$G$90</f>
        <v>4.9359015562835268E-4</v>
      </c>
      <c r="BP65" s="186">
        <f>AU65*Workings_risks!$E$24*Workings_risks!$E$26*Workings_risks!$E$27*Assumptions!$G$90</f>
        <v>5.0074948207601668E-4</v>
      </c>
      <c r="BQ65" s="186">
        <f>AV65*Workings_risks!$E$24*Workings_risks!$E$26*Workings_risks!$E$27*Assumptions!$G$90</f>
        <v>5.0790880852368079E-4</v>
      </c>
      <c r="BR65" s="186">
        <f>AW65*Workings_risks!$E$24*Workings_risks!$E$26*Workings_risks!$E$27*Assumptions!$G$90</f>
        <v>5.1506813497134479E-4</v>
      </c>
      <c r="BS65" s="186">
        <f>AX65*Workings_risks!$E$24*Workings_risks!$E$26*Workings_risks!$E$27*Assumptions!$G$90</f>
        <v>5.2222746141900901E-4</v>
      </c>
      <c r="BT65" s="186">
        <f>AY65*Workings_risks!$E$24*Workings_risks!$E$26*Workings_risks!$E$27*Assumptions!$G$90</f>
        <v>5.2938678786667301E-4</v>
      </c>
    </row>
    <row r="66" spans="2:72" x14ac:dyDescent="0.25">
      <c r="B66" s="42">
        <v>10207676</v>
      </c>
      <c r="C66" s="42" t="s">
        <v>500</v>
      </c>
      <c r="D66" s="42" t="s">
        <v>288</v>
      </c>
      <c r="E66" s="42">
        <v>16101049</v>
      </c>
      <c r="F66" s="42">
        <v>16450195</v>
      </c>
      <c r="G66" s="42">
        <v>1.0461013254283404</v>
      </c>
      <c r="H66" s="42">
        <v>142.00334021090899</v>
      </c>
      <c r="I66" s="42">
        <v>-38.037105075303799</v>
      </c>
      <c r="J66" s="42">
        <v>129</v>
      </c>
      <c r="K66" s="42">
        <v>109</v>
      </c>
      <c r="L66" s="32">
        <v>5.3999999999999999E-2</v>
      </c>
      <c r="M66" s="32">
        <v>7.2999999999999995E-2</v>
      </c>
      <c r="N66" s="181"/>
      <c r="O66" s="182">
        <f t="shared" si="1"/>
        <v>135.96600000000001</v>
      </c>
      <c r="P66" s="182">
        <f t="shared" si="2"/>
        <v>114.88600000000001</v>
      </c>
      <c r="Q66" s="191">
        <f t="shared" si="3"/>
        <v>0.01</v>
      </c>
      <c r="R66" s="191">
        <f t="shared" si="4"/>
        <v>0.02</v>
      </c>
      <c r="S66" s="184">
        <f t="shared" si="5"/>
        <v>-2108</v>
      </c>
      <c r="T66" s="184">
        <f t="shared" si="6"/>
        <v>157.04600000000002</v>
      </c>
      <c r="U66" s="185">
        <f t="shared" si="7"/>
        <v>1.3304554079696404E-2</v>
      </c>
      <c r="V66" s="181"/>
      <c r="W66" s="182">
        <f t="shared" si="8"/>
        <v>138.417</v>
      </c>
      <c r="X66" s="182">
        <f t="shared" si="9"/>
        <v>116.95699999999999</v>
      </c>
      <c r="Y66" s="183">
        <f t="shared" si="10"/>
        <v>0.01</v>
      </c>
      <c r="Z66" s="183">
        <f t="shared" si="11"/>
        <v>0.02</v>
      </c>
      <c r="AA66" s="184">
        <f t="shared" si="12"/>
        <v>-2146.0000000000005</v>
      </c>
      <c r="AB66" s="184">
        <f t="shared" si="13"/>
        <v>159.87700000000001</v>
      </c>
      <c r="AC66" s="185">
        <f t="shared" si="14"/>
        <v>1.4388164026095062E-2</v>
      </c>
      <c r="AD66" s="181"/>
      <c r="AE66" s="178">
        <f t="shared" si="15"/>
        <v>1.3304554079696405</v>
      </c>
      <c r="AF66" s="170">
        <f>Workings_risks!$E$18+Workings_risks!$E$27*(($AE66-1)*Workings_risks!$E$18)/(2050-2023)</f>
        <v>9.5199014467601678E-3</v>
      </c>
      <c r="AG66" s="170">
        <f>AF66+(($AE66-1)*Workings_risks!$E$18)/(2050-2023)</f>
        <v>9.6322897771923145E-3</v>
      </c>
      <c r="AH66" s="170">
        <f>AG66+(($AE66-1)*Workings_risks!$E$18)/(2050-2023)</f>
        <v>9.7446781076244611E-3</v>
      </c>
      <c r="AI66" s="170">
        <f>AH66+(($AE66-1)*Workings_risks!$E$18)/(2050-2023)</f>
        <v>9.8570664380566077E-3</v>
      </c>
      <c r="AJ66" s="170">
        <f>AI66+(($AE66-1)*Workings_risks!$E$18)/(2050-2023)</f>
        <v>9.9694547684887544E-3</v>
      </c>
      <c r="AK66" s="170">
        <f>AJ66+(($AE66-1)*Workings_risks!$E$18)/(2050-2023)</f>
        <v>1.0081843098920901E-2</v>
      </c>
      <c r="AL66" s="170">
        <f>AK66+(($AE66-1)*Workings_risks!$E$18)/(2050-2023)</f>
        <v>1.0194231429353048E-2</v>
      </c>
      <c r="AM66" s="170">
        <f>AL66+(($AE66-1)*Workings_risks!$E$18)/(2050-2023)</f>
        <v>1.0306619759785194E-2</v>
      </c>
      <c r="AN66" s="170">
        <f>AM66+(($AE66-1)*Workings_risks!$E$18)/(2050-2023)</f>
        <v>1.0419008090217341E-2</v>
      </c>
      <c r="AO66" s="170">
        <f>AN66+(($AE66-1)*Workings_risks!$E$18)/(2050-2023)</f>
        <v>1.0531396420649488E-2</v>
      </c>
      <c r="AP66" s="170">
        <f>AO66+(($AE66-1)*Workings_risks!$E$18)/(2050-2023)</f>
        <v>1.0643784751081634E-2</v>
      </c>
      <c r="AQ66" s="170">
        <f>AP66+(($AE66-1)*Workings_risks!$E$18)/(2050-2023)</f>
        <v>1.0756173081513781E-2</v>
      </c>
      <c r="AR66" s="170">
        <f>AQ66+(($AE66-1)*Workings_risks!$E$18)/(2050-2023)</f>
        <v>1.0868561411945928E-2</v>
      </c>
      <c r="AS66" s="170">
        <f>AR66+(($AE66-1)*Workings_risks!$E$18)/(2050-2023)</f>
        <v>1.0980949742378074E-2</v>
      </c>
      <c r="AT66" s="170">
        <f>AS66+(($AE66-1)*Workings_risks!$E$18)/(2050-2023)</f>
        <v>1.1093338072810221E-2</v>
      </c>
      <c r="AU66" s="170">
        <f>AT66+(($AE66-1)*Workings_risks!$E$18)/(2050-2023)</f>
        <v>1.1205726403242368E-2</v>
      </c>
      <c r="AV66" s="170">
        <f>AU66+(($AE66-1)*Workings_risks!$E$18)/(2050-2023)</f>
        <v>1.1318114733674514E-2</v>
      </c>
      <c r="AW66" s="170">
        <f>AV66+(($AE66-1)*Workings_risks!$E$18)/(2050-2023)</f>
        <v>1.1430503064106661E-2</v>
      </c>
      <c r="AX66" s="170">
        <f>AW66+(($AE66-1)*Workings_risks!$E$18)/(2050-2023)</f>
        <v>1.1542891394538807E-2</v>
      </c>
      <c r="AY66" s="170">
        <f>AX66+(($AE66-1)*Workings_risks!$E$18)/(2050-2023)</f>
        <v>1.1655279724970954E-2</v>
      </c>
      <c r="BA66" s="186">
        <f>AF66*Workings_risks!$E$24*Workings_risks!$E$26*Workings_risks!$E$27*Assumptions!$G$90</f>
        <v>3.8553608244396367E-4</v>
      </c>
      <c r="BB66" s="186">
        <f>AG66*Workings_risks!$E$24*Workings_risks!$E$26*Workings_risks!$E$27*Assumptions!$G$90</f>
        <v>3.9008757458593055E-4</v>
      </c>
      <c r="BC66" s="186">
        <f>AH66*Workings_risks!$E$24*Workings_risks!$E$26*Workings_risks!$E$27*Assumptions!$G$90</f>
        <v>3.9463906672789731E-4</v>
      </c>
      <c r="BD66" s="186">
        <f>AI66*Workings_risks!$E$24*Workings_risks!$E$26*Workings_risks!$E$27*Assumptions!$G$90</f>
        <v>3.9919055886986413E-4</v>
      </c>
      <c r="BE66" s="186">
        <f>AJ66*Workings_risks!$E$24*Workings_risks!$E$26*Workings_risks!$E$27*Assumptions!$G$90</f>
        <v>4.0374205101183095E-4</v>
      </c>
      <c r="BF66" s="186">
        <f>AK66*Workings_risks!$E$24*Workings_risks!$E$26*Workings_risks!$E$27*Assumptions!$G$90</f>
        <v>4.0829354315379782E-4</v>
      </c>
      <c r="BG66" s="186">
        <f>AL66*Workings_risks!$E$24*Workings_risks!$E$26*Workings_risks!$E$27*Assumptions!$G$90</f>
        <v>4.1284503529576458E-4</v>
      </c>
      <c r="BH66" s="186">
        <f>AM66*Workings_risks!$E$24*Workings_risks!$E$26*Workings_risks!$E$27*Assumptions!$G$90</f>
        <v>4.1739652743773151E-4</v>
      </c>
      <c r="BI66" s="186">
        <f>AN66*Workings_risks!$E$24*Workings_risks!$E$26*Workings_risks!$E$27*Assumptions!$G$90</f>
        <v>4.2194801957969827E-4</v>
      </c>
      <c r="BJ66" s="186">
        <f>AO66*Workings_risks!$E$24*Workings_risks!$E$26*Workings_risks!$E$27*Assumptions!$G$90</f>
        <v>4.2649951172166515E-4</v>
      </c>
      <c r="BK66" s="186">
        <f>AP66*Workings_risks!$E$24*Workings_risks!$E$26*Workings_risks!$E$27*Assumptions!$G$90</f>
        <v>4.3105100386363197E-4</v>
      </c>
      <c r="BL66" s="186">
        <f>AQ66*Workings_risks!$E$24*Workings_risks!$E$26*Workings_risks!$E$27*Assumptions!$G$90</f>
        <v>4.3560249600559878E-4</v>
      </c>
      <c r="BM66" s="186">
        <f>AR66*Workings_risks!$E$24*Workings_risks!$E$26*Workings_risks!$E$27*Assumptions!$G$90</f>
        <v>4.4015398814756555E-4</v>
      </c>
      <c r="BN66" s="186">
        <f>AS66*Workings_risks!$E$24*Workings_risks!$E$26*Workings_risks!$E$27*Assumptions!$G$90</f>
        <v>4.4470548028953237E-4</v>
      </c>
      <c r="BO66" s="186">
        <f>AT66*Workings_risks!$E$24*Workings_risks!$E$26*Workings_risks!$E$27*Assumptions!$G$90</f>
        <v>4.4925697243149924E-4</v>
      </c>
      <c r="BP66" s="186">
        <f>AU66*Workings_risks!$E$24*Workings_risks!$E$26*Workings_risks!$E$27*Assumptions!$G$90</f>
        <v>4.5380846457346611E-4</v>
      </c>
      <c r="BQ66" s="186">
        <f>AV66*Workings_risks!$E$24*Workings_risks!$E$26*Workings_risks!$E$27*Assumptions!$G$90</f>
        <v>4.5835995671543288E-4</v>
      </c>
      <c r="BR66" s="186">
        <f>AW66*Workings_risks!$E$24*Workings_risks!$E$26*Workings_risks!$E$27*Assumptions!$G$90</f>
        <v>4.6291144885739969E-4</v>
      </c>
      <c r="BS66" s="186">
        <f>AX66*Workings_risks!$E$24*Workings_risks!$E$26*Workings_risks!$E$27*Assumptions!$G$90</f>
        <v>4.6746294099936657E-4</v>
      </c>
      <c r="BT66" s="186">
        <f>AY66*Workings_risks!$E$24*Workings_risks!$E$26*Workings_risks!$E$27*Assumptions!$G$90</f>
        <v>4.7201443314133344E-4</v>
      </c>
    </row>
    <row r="67" spans="2:72" x14ac:dyDescent="0.25">
      <c r="B67" s="42">
        <v>10208645</v>
      </c>
      <c r="C67" s="42" t="s">
        <v>500</v>
      </c>
      <c r="D67" s="42" t="s">
        <v>288</v>
      </c>
      <c r="E67" s="42">
        <v>16104486</v>
      </c>
      <c r="F67" s="42">
        <v>16104481</v>
      </c>
      <c r="G67" s="42">
        <v>0.25496139869702006</v>
      </c>
      <c r="H67" s="42">
        <v>141.85757320534401</v>
      </c>
      <c r="I67" s="42">
        <v>-37.998822216809799</v>
      </c>
      <c r="J67" s="42">
        <v>128</v>
      </c>
      <c r="K67" s="42">
        <v>108</v>
      </c>
      <c r="L67" s="32">
        <v>5.3999999999999999E-2</v>
      </c>
      <c r="M67" s="32">
        <v>7.2999999999999995E-2</v>
      </c>
      <c r="N67" s="181"/>
      <c r="O67" s="182">
        <f t="shared" si="1"/>
        <v>134.91200000000001</v>
      </c>
      <c r="P67" s="182">
        <f t="shared" si="2"/>
        <v>113.83200000000001</v>
      </c>
      <c r="Q67" s="191">
        <f t="shared" si="3"/>
        <v>0.01</v>
      </c>
      <c r="R67" s="191">
        <f t="shared" si="4"/>
        <v>0.02</v>
      </c>
      <c r="S67" s="184">
        <f t="shared" si="5"/>
        <v>-2108</v>
      </c>
      <c r="T67" s="184">
        <f t="shared" si="6"/>
        <v>155.99200000000002</v>
      </c>
      <c r="U67" s="185">
        <f t="shared" si="7"/>
        <v>1.3278937381404184E-2</v>
      </c>
      <c r="V67" s="181"/>
      <c r="W67" s="182">
        <f t="shared" si="8"/>
        <v>137.34399999999999</v>
      </c>
      <c r="X67" s="182">
        <f t="shared" si="9"/>
        <v>115.884</v>
      </c>
      <c r="Y67" s="183">
        <f t="shared" si="10"/>
        <v>0.01</v>
      </c>
      <c r="Z67" s="183">
        <f t="shared" si="11"/>
        <v>0.02</v>
      </c>
      <c r="AA67" s="184">
        <f t="shared" si="12"/>
        <v>-2145.9999999999995</v>
      </c>
      <c r="AB67" s="184">
        <f t="shared" si="13"/>
        <v>158.804</v>
      </c>
      <c r="AC67" s="185">
        <f t="shared" si="14"/>
        <v>1.4354147250698978E-2</v>
      </c>
      <c r="AD67" s="181"/>
      <c r="AE67" s="178">
        <f t="shared" si="15"/>
        <v>1.3278937381404183</v>
      </c>
      <c r="AF67" s="170">
        <f>Workings_risks!$E$18+Workings_risks!$E$27*(($AE67-1)*Workings_risks!$E$18)/(2050-2023)</f>
        <v>9.5172877646570939E-3</v>
      </c>
      <c r="AG67" s="170">
        <f>AF67+(($AE67-1)*Workings_risks!$E$18)/(2050-2023)</f>
        <v>9.6288048677215486E-3</v>
      </c>
      <c r="AH67" s="170">
        <f>AG67+(($AE67-1)*Workings_risks!$E$18)/(2050-2023)</f>
        <v>9.7403219707860034E-3</v>
      </c>
      <c r="AI67" s="170">
        <f>AH67+(($AE67-1)*Workings_risks!$E$18)/(2050-2023)</f>
        <v>9.8518390738504581E-3</v>
      </c>
      <c r="AJ67" s="170">
        <f>AI67+(($AE67-1)*Workings_risks!$E$18)/(2050-2023)</f>
        <v>9.9633561769149129E-3</v>
      </c>
      <c r="AK67" s="170">
        <f>AJ67+(($AE67-1)*Workings_risks!$E$18)/(2050-2023)</f>
        <v>1.0074873279979368E-2</v>
      </c>
      <c r="AL67" s="170">
        <f>AK67+(($AE67-1)*Workings_risks!$E$18)/(2050-2023)</f>
        <v>1.0186390383043822E-2</v>
      </c>
      <c r="AM67" s="170">
        <f>AL67+(($AE67-1)*Workings_risks!$E$18)/(2050-2023)</f>
        <v>1.0297907486108277E-2</v>
      </c>
      <c r="AN67" s="170">
        <f>AM67+(($AE67-1)*Workings_risks!$E$18)/(2050-2023)</f>
        <v>1.0409424589172732E-2</v>
      </c>
      <c r="AO67" s="170">
        <f>AN67+(($AE67-1)*Workings_risks!$E$18)/(2050-2023)</f>
        <v>1.0520941692237187E-2</v>
      </c>
      <c r="AP67" s="170">
        <f>AO67+(($AE67-1)*Workings_risks!$E$18)/(2050-2023)</f>
        <v>1.0632458795301641E-2</v>
      </c>
      <c r="AQ67" s="170">
        <f>AP67+(($AE67-1)*Workings_risks!$E$18)/(2050-2023)</f>
        <v>1.0743975898366096E-2</v>
      </c>
      <c r="AR67" s="170">
        <f>AQ67+(($AE67-1)*Workings_risks!$E$18)/(2050-2023)</f>
        <v>1.0855493001430551E-2</v>
      </c>
      <c r="AS67" s="170">
        <f>AR67+(($AE67-1)*Workings_risks!$E$18)/(2050-2023)</f>
        <v>1.0967010104495006E-2</v>
      </c>
      <c r="AT67" s="170">
        <f>AS67+(($AE67-1)*Workings_risks!$E$18)/(2050-2023)</f>
        <v>1.107852720755946E-2</v>
      </c>
      <c r="AU67" s="170">
        <f>AT67+(($AE67-1)*Workings_risks!$E$18)/(2050-2023)</f>
        <v>1.1190044310623915E-2</v>
      </c>
      <c r="AV67" s="170">
        <f>AU67+(($AE67-1)*Workings_risks!$E$18)/(2050-2023)</f>
        <v>1.130156141368837E-2</v>
      </c>
      <c r="AW67" s="170">
        <f>AV67+(($AE67-1)*Workings_risks!$E$18)/(2050-2023)</f>
        <v>1.1413078516752825E-2</v>
      </c>
      <c r="AX67" s="170">
        <f>AW67+(($AE67-1)*Workings_risks!$E$18)/(2050-2023)</f>
        <v>1.1524595619817279E-2</v>
      </c>
      <c r="AY67" s="170">
        <f>AX67+(($AE67-1)*Workings_risks!$E$18)/(2050-2023)</f>
        <v>1.1636112722881734E-2</v>
      </c>
      <c r="BA67" s="186">
        <f>AF67*Workings_risks!$E$24*Workings_risks!$E$26*Workings_risks!$E$27*Assumptions!$G$90</f>
        <v>3.8543023378949924E-4</v>
      </c>
      <c r="BB67" s="186">
        <f>AG67*Workings_risks!$E$24*Workings_risks!$E$26*Workings_risks!$E$27*Assumptions!$G$90</f>
        <v>3.8994644304664468E-4</v>
      </c>
      <c r="BC67" s="186">
        <f>AH67*Workings_risks!$E$24*Workings_risks!$E$26*Workings_risks!$E$27*Assumptions!$G$90</f>
        <v>3.9446265230378997E-4</v>
      </c>
      <c r="BD67" s="186">
        <f>AI67*Workings_risks!$E$24*Workings_risks!$E$26*Workings_risks!$E$27*Assumptions!$G$90</f>
        <v>3.9897886156093536E-4</v>
      </c>
      <c r="BE67" s="186">
        <f>AJ67*Workings_risks!$E$24*Workings_risks!$E$26*Workings_risks!$E$27*Assumptions!$G$90</f>
        <v>4.034950708180807E-4</v>
      </c>
      <c r="BF67" s="186">
        <f>AK67*Workings_risks!$E$24*Workings_risks!$E$26*Workings_risks!$E$27*Assumptions!$G$90</f>
        <v>4.0801128007522599E-4</v>
      </c>
      <c r="BG67" s="186">
        <f>AL67*Workings_risks!$E$24*Workings_risks!$E$26*Workings_risks!$E$27*Assumptions!$G$90</f>
        <v>4.1252748933237132E-4</v>
      </c>
      <c r="BH67" s="186">
        <f>AM67*Workings_risks!$E$24*Workings_risks!$E$26*Workings_risks!$E$27*Assumptions!$G$90</f>
        <v>4.1704369858951666E-4</v>
      </c>
      <c r="BI67" s="186">
        <f>AN67*Workings_risks!$E$24*Workings_risks!$E$26*Workings_risks!$E$27*Assumptions!$G$90</f>
        <v>4.2155990784666211E-4</v>
      </c>
      <c r="BJ67" s="186">
        <f>AO67*Workings_risks!$E$24*Workings_risks!$E$26*Workings_risks!$E$27*Assumptions!$G$90</f>
        <v>4.260761171038074E-4</v>
      </c>
      <c r="BK67" s="186">
        <f>AP67*Workings_risks!$E$24*Workings_risks!$E$26*Workings_risks!$E$27*Assumptions!$G$90</f>
        <v>4.3059232636095273E-4</v>
      </c>
      <c r="BL67" s="186">
        <f>AQ67*Workings_risks!$E$24*Workings_risks!$E$26*Workings_risks!$E$27*Assumptions!$G$90</f>
        <v>4.3510853561809807E-4</v>
      </c>
      <c r="BM67" s="186">
        <f>AR67*Workings_risks!$E$24*Workings_risks!$E$26*Workings_risks!$E$27*Assumptions!$G$90</f>
        <v>4.3962474487524336E-4</v>
      </c>
      <c r="BN67" s="186">
        <f>AS67*Workings_risks!$E$24*Workings_risks!$E$26*Workings_risks!$E$27*Assumptions!$G$90</f>
        <v>4.4414095413238886E-4</v>
      </c>
      <c r="BO67" s="186">
        <f>AT67*Workings_risks!$E$24*Workings_risks!$E$26*Workings_risks!$E$27*Assumptions!$G$90</f>
        <v>4.4865716338953409E-4</v>
      </c>
      <c r="BP67" s="186">
        <f>AU67*Workings_risks!$E$24*Workings_risks!$E$26*Workings_risks!$E$27*Assumptions!$G$90</f>
        <v>4.5317337264667938E-4</v>
      </c>
      <c r="BQ67" s="186">
        <f>AV67*Workings_risks!$E$24*Workings_risks!$E$26*Workings_risks!$E$27*Assumptions!$G$90</f>
        <v>4.5768958190382488E-4</v>
      </c>
      <c r="BR67" s="186">
        <f>AW67*Workings_risks!$E$24*Workings_risks!$E$26*Workings_risks!$E$27*Assumptions!$G$90</f>
        <v>4.6220579116097016E-4</v>
      </c>
      <c r="BS67" s="186">
        <f>AX67*Workings_risks!$E$24*Workings_risks!$E$26*Workings_risks!$E$27*Assumptions!$G$90</f>
        <v>4.6672200041811545E-4</v>
      </c>
      <c r="BT67" s="186">
        <f>AY67*Workings_risks!$E$24*Workings_risks!$E$26*Workings_risks!$E$27*Assumptions!$G$90</f>
        <v>4.7123820967526084E-4</v>
      </c>
    </row>
    <row r="68" spans="2:72" x14ac:dyDescent="0.25">
      <c r="B68" s="42">
        <v>10208648</v>
      </c>
      <c r="C68" s="42" t="s">
        <v>500</v>
      </c>
      <c r="D68" s="42" t="s">
        <v>288</v>
      </c>
      <c r="E68" s="42">
        <v>16104486</v>
      </c>
      <c r="F68" s="42">
        <v>16449707</v>
      </c>
      <c r="G68" s="42">
        <v>1.2519313119871902</v>
      </c>
      <c r="H68" s="42">
        <v>141.856464353848</v>
      </c>
      <c r="I68" s="42">
        <v>-37.9998802692675</v>
      </c>
      <c r="J68" s="42">
        <v>128</v>
      </c>
      <c r="K68" s="42">
        <v>108</v>
      </c>
      <c r="L68" s="32">
        <v>5.3999999999999999E-2</v>
      </c>
      <c r="M68" s="32">
        <v>7.2999999999999995E-2</v>
      </c>
      <c r="N68" s="181"/>
      <c r="O68" s="182">
        <f t="shared" si="1"/>
        <v>134.91200000000001</v>
      </c>
      <c r="P68" s="182">
        <f t="shared" si="2"/>
        <v>113.83200000000001</v>
      </c>
      <c r="Q68" s="191">
        <f t="shared" si="3"/>
        <v>0.01</v>
      </c>
      <c r="R68" s="191">
        <f t="shared" si="4"/>
        <v>0.02</v>
      </c>
      <c r="S68" s="184">
        <f t="shared" si="5"/>
        <v>-2108</v>
      </c>
      <c r="T68" s="184">
        <f t="shared" si="6"/>
        <v>155.99200000000002</v>
      </c>
      <c r="U68" s="185">
        <f t="shared" si="7"/>
        <v>1.3278937381404184E-2</v>
      </c>
      <c r="V68" s="181"/>
      <c r="W68" s="182">
        <f t="shared" si="8"/>
        <v>137.34399999999999</v>
      </c>
      <c r="X68" s="182">
        <f t="shared" si="9"/>
        <v>115.884</v>
      </c>
      <c r="Y68" s="183">
        <f t="shared" si="10"/>
        <v>0.01</v>
      </c>
      <c r="Z68" s="183">
        <f t="shared" si="11"/>
        <v>0.02</v>
      </c>
      <c r="AA68" s="184">
        <f t="shared" si="12"/>
        <v>-2145.9999999999995</v>
      </c>
      <c r="AB68" s="184">
        <f t="shared" si="13"/>
        <v>158.804</v>
      </c>
      <c r="AC68" s="185">
        <f t="shared" si="14"/>
        <v>1.4354147250698978E-2</v>
      </c>
      <c r="AD68" s="181"/>
      <c r="AE68" s="178">
        <f t="shared" si="15"/>
        <v>1.3278937381404183</v>
      </c>
      <c r="AF68" s="170">
        <f>Workings_risks!$E$18+Workings_risks!$E$27*(($AE68-1)*Workings_risks!$E$18)/(2050-2023)</f>
        <v>9.5172877646570939E-3</v>
      </c>
      <c r="AG68" s="170">
        <f>AF68+(($AE68-1)*Workings_risks!$E$18)/(2050-2023)</f>
        <v>9.6288048677215486E-3</v>
      </c>
      <c r="AH68" s="170">
        <f>AG68+(($AE68-1)*Workings_risks!$E$18)/(2050-2023)</f>
        <v>9.7403219707860034E-3</v>
      </c>
      <c r="AI68" s="170">
        <f>AH68+(($AE68-1)*Workings_risks!$E$18)/(2050-2023)</f>
        <v>9.8518390738504581E-3</v>
      </c>
      <c r="AJ68" s="170">
        <f>AI68+(($AE68-1)*Workings_risks!$E$18)/(2050-2023)</f>
        <v>9.9633561769149129E-3</v>
      </c>
      <c r="AK68" s="170">
        <f>AJ68+(($AE68-1)*Workings_risks!$E$18)/(2050-2023)</f>
        <v>1.0074873279979368E-2</v>
      </c>
      <c r="AL68" s="170">
        <f>AK68+(($AE68-1)*Workings_risks!$E$18)/(2050-2023)</f>
        <v>1.0186390383043822E-2</v>
      </c>
      <c r="AM68" s="170">
        <f>AL68+(($AE68-1)*Workings_risks!$E$18)/(2050-2023)</f>
        <v>1.0297907486108277E-2</v>
      </c>
      <c r="AN68" s="170">
        <f>AM68+(($AE68-1)*Workings_risks!$E$18)/(2050-2023)</f>
        <v>1.0409424589172732E-2</v>
      </c>
      <c r="AO68" s="170">
        <f>AN68+(($AE68-1)*Workings_risks!$E$18)/(2050-2023)</f>
        <v>1.0520941692237187E-2</v>
      </c>
      <c r="AP68" s="170">
        <f>AO68+(($AE68-1)*Workings_risks!$E$18)/(2050-2023)</f>
        <v>1.0632458795301641E-2</v>
      </c>
      <c r="AQ68" s="170">
        <f>AP68+(($AE68-1)*Workings_risks!$E$18)/(2050-2023)</f>
        <v>1.0743975898366096E-2</v>
      </c>
      <c r="AR68" s="170">
        <f>AQ68+(($AE68-1)*Workings_risks!$E$18)/(2050-2023)</f>
        <v>1.0855493001430551E-2</v>
      </c>
      <c r="AS68" s="170">
        <f>AR68+(($AE68-1)*Workings_risks!$E$18)/(2050-2023)</f>
        <v>1.0967010104495006E-2</v>
      </c>
      <c r="AT68" s="170">
        <f>AS68+(($AE68-1)*Workings_risks!$E$18)/(2050-2023)</f>
        <v>1.107852720755946E-2</v>
      </c>
      <c r="AU68" s="170">
        <f>AT68+(($AE68-1)*Workings_risks!$E$18)/(2050-2023)</f>
        <v>1.1190044310623915E-2</v>
      </c>
      <c r="AV68" s="170">
        <f>AU68+(($AE68-1)*Workings_risks!$E$18)/(2050-2023)</f>
        <v>1.130156141368837E-2</v>
      </c>
      <c r="AW68" s="170">
        <f>AV68+(($AE68-1)*Workings_risks!$E$18)/(2050-2023)</f>
        <v>1.1413078516752825E-2</v>
      </c>
      <c r="AX68" s="170">
        <f>AW68+(($AE68-1)*Workings_risks!$E$18)/(2050-2023)</f>
        <v>1.1524595619817279E-2</v>
      </c>
      <c r="AY68" s="170">
        <f>AX68+(($AE68-1)*Workings_risks!$E$18)/(2050-2023)</f>
        <v>1.1636112722881734E-2</v>
      </c>
      <c r="BA68" s="186">
        <f>AF68*Workings_risks!$E$24*Workings_risks!$E$26*Workings_risks!$E$27*Assumptions!$G$90</f>
        <v>3.8543023378949924E-4</v>
      </c>
      <c r="BB68" s="186">
        <f>AG68*Workings_risks!$E$24*Workings_risks!$E$26*Workings_risks!$E$27*Assumptions!$G$90</f>
        <v>3.8994644304664468E-4</v>
      </c>
      <c r="BC68" s="186">
        <f>AH68*Workings_risks!$E$24*Workings_risks!$E$26*Workings_risks!$E$27*Assumptions!$G$90</f>
        <v>3.9446265230378997E-4</v>
      </c>
      <c r="BD68" s="186">
        <f>AI68*Workings_risks!$E$24*Workings_risks!$E$26*Workings_risks!$E$27*Assumptions!$G$90</f>
        <v>3.9897886156093536E-4</v>
      </c>
      <c r="BE68" s="186">
        <f>AJ68*Workings_risks!$E$24*Workings_risks!$E$26*Workings_risks!$E$27*Assumptions!$G$90</f>
        <v>4.034950708180807E-4</v>
      </c>
      <c r="BF68" s="186">
        <f>AK68*Workings_risks!$E$24*Workings_risks!$E$26*Workings_risks!$E$27*Assumptions!$G$90</f>
        <v>4.0801128007522599E-4</v>
      </c>
      <c r="BG68" s="186">
        <f>AL68*Workings_risks!$E$24*Workings_risks!$E$26*Workings_risks!$E$27*Assumptions!$G$90</f>
        <v>4.1252748933237132E-4</v>
      </c>
      <c r="BH68" s="186">
        <f>AM68*Workings_risks!$E$24*Workings_risks!$E$26*Workings_risks!$E$27*Assumptions!$G$90</f>
        <v>4.1704369858951666E-4</v>
      </c>
      <c r="BI68" s="186">
        <f>AN68*Workings_risks!$E$24*Workings_risks!$E$26*Workings_risks!$E$27*Assumptions!$G$90</f>
        <v>4.2155990784666211E-4</v>
      </c>
      <c r="BJ68" s="186">
        <f>AO68*Workings_risks!$E$24*Workings_risks!$E$26*Workings_risks!$E$27*Assumptions!$G$90</f>
        <v>4.260761171038074E-4</v>
      </c>
      <c r="BK68" s="186">
        <f>AP68*Workings_risks!$E$24*Workings_risks!$E$26*Workings_risks!$E$27*Assumptions!$G$90</f>
        <v>4.3059232636095273E-4</v>
      </c>
      <c r="BL68" s="186">
        <f>AQ68*Workings_risks!$E$24*Workings_risks!$E$26*Workings_risks!$E$27*Assumptions!$G$90</f>
        <v>4.3510853561809807E-4</v>
      </c>
      <c r="BM68" s="186">
        <f>AR68*Workings_risks!$E$24*Workings_risks!$E$26*Workings_risks!$E$27*Assumptions!$G$90</f>
        <v>4.3962474487524336E-4</v>
      </c>
      <c r="BN68" s="186">
        <f>AS68*Workings_risks!$E$24*Workings_risks!$E$26*Workings_risks!$E$27*Assumptions!$G$90</f>
        <v>4.4414095413238886E-4</v>
      </c>
      <c r="BO68" s="186">
        <f>AT68*Workings_risks!$E$24*Workings_risks!$E$26*Workings_risks!$E$27*Assumptions!$G$90</f>
        <v>4.4865716338953409E-4</v>
      </c>
      <c r="BP68" s="186">
        <f>AU68*Workings_risks!$E$24*Workings_risks!$E$26*Workings_risks!$E$27*Assumptions!$G$90</f>
        <v>4.5317337264667938E-4</v>
      </c>
      <c r="BQ68" s="186">
        <f>AV68*Workings_risks!$E$24*Workings_risks!$E$26*Workings_risks!$E$27*Assumptions!$G$90</f>
        <v>4.5768958190382488E-4</v>
      </c>
      <c r="BR68" s="186">
        <f>AW68*Workings_risks!$E$24*Workings_risks!$E$26*Workings_risks!$E$27*Assumptions!$G$90</f>
        <v>4.6220579116097016E-4</v>
      </c>
      <c r="BS68" s="186">
        <f>AX68*Workings_risks!$E$24*Workings_risks!$E$26*Workings_risks!$E$27*Assumptions!$G$90</f>
        <v>4.6672200041811545E-4</v>
      </c>
      <c r="BT68" s="186">
        <f>AY68*Workings_risks!$E$24*Workings_risks!$E$26*Workings_risks!$E$27*Assumptions!$G$90</f>
        <v>4.7123820967526084E-4</v>
      </c>
    </row>
    <row r="69" spans="2:72" x14ac:dyDescent="0.25">
      <c r="B69" s="42">
        <v>10209776</v>
      </c>
      <c r="C69" s="42" t="s">
        <v>500</v>
      </c>
      <c r="D69" s="42" t="s">
        <v>288</v>
      </c>
      <c r="E69" s="42">
        <v>16449686</v>
      </c>
      <c r="F69" s="42">
        <v>16108208</v>
      </c>
      <c r="G69" s="42">
        <v>0.39084339386719069</v>
      </c>
      <c r="H69" s="42">
        <v>141.84592075095799</v>
      </c>
      <c r="I69" s="42">
        <v>-37.996835869237003</v>
      </c>
      <c r="J69" s="42">
        <v>126</v>
      </c>
      <c r="K69" s="42">
        <v>107</v>
      </c>
      <c r="L69" s="32">
        <v>5.3999999999999999E-2</v>
      </c>
      <c r="M69" s="32">
        <v>7.2999999999999995E-2</v>
      </c>
      <c r="N69" s="181"/>
      <c r="O69" s="182">
        <f t="shared" si="1"/>
        <v>132.804</v>
      </c>
      <c r="P69" s="182">
        <f t="shared" si="2"/>
        <v>112.77800000000001</v>
      </c>
      <c r="Q69" s="191">
        <f t="shared" si="3"/>
        <v>0.01</v>
      </c>
      <c r="R69" s="191">
        <f t="shared" si="4"/>
        <v>0.02</v>
      </c>
      <c r="S69" s="184">
        <f t="shared" si="5"/>
        <v>-2002.5999999999995</v>
      </c>
      <c r="T69" s="184">
        <f t="shared" si="6"/>
        <v>152.82999999999998</v>
      </c>
      <c r="U69" s="185">
        <f t="shared" si="7"/>
        <v>1.3397583141915505E-2</v>
      </c>
      <c r="V69" s="181"/>
      <c r="W69" s="182">
        <f t="shared" si="8"/>
        <v>135.19800000000001</v>
      </c>
      <c r="X69" s="182">
        <f t="shared" si="9"/>
        <v>114.81099999999999</v>
      </c>
      <c r="Y69" s="183">
        <f t="shared" si="10"/>
        <v>0.01</v>
      </c>
      <c r="Z69" s="183">
        <f t="shared" si="11"/>
        <v>0.02</v>
      </c>
      <c r="AA69" s="184">
        <f t="shared" si="12"/>
        <v>-2038.7000000000016</v>
      </c>
      <c r="AB69" s="184">
        <f t="shared" si="13"/>
        <v>155.58500000000004</v>
      </c>
      <c r="AC69" s="185">
        <f t="shared" si="14"/>
        <v>1.4511698631480852E-2</v>
      </c>
      <c r="AD69" s="181"/>
      <c r="AE69" s="178">
        <f t="shared" si="15"/>
        <v>1.3397583141915506</v>
      </c>
      <c r="AF69" s="170">
        <f>Workings_risks!$E$18+Workings_risks!$E$27*(($AE69-1)*Workings_risks!$E$18)/(2050-2023)</f>
        <v>9.5293932396608005E-3</v>
      </c>
      <c r="AG69" s="170">
        <f>AF69+(($AE69-1)*Workings_risks!$E$18)/(2050-2023)</f>
        <v>9.6449455010598241E-3</v>
      </c>
      <c r="AH69" s="170">
        <f>AG69+(($AE69-1)*Workings_risks!$E$18)/(2050-2023)</f>
        <v>9.7604977624588477E-3</v>
      </c>
      <c r="AI69" s="170">
        <f>AH69+(($AE69-1)*Workings_risks!$E$18)/(2050-2023)</f>
        <v>9.8760500238578713E-3</v>
      </c>
      <c r="AJ69" s="170">
        <f>AI69+(($AE69-1)*Workings_risks!$E$18)/(2050-2023)</f>
        <v>9.991602285256895E-3</v>
      </c>
      <c r="AK69" s="170">
        <f>AJ69+(($AE69-1)*Workings_risks!$E$18)/(2050-2023)</f>
        <v>1.0107154546655919E-2</v>
      </c>
      <c r="AL69" s="170">
        <f>AK69+(($AE69-1)*Workings_risks!$E$18)/(2050-2023)</f>
        <v>1.0222706808054942E-2</v>
      </c>
      <c r="AM69" s="170">
        <f>AL69+(($AE69-1)*Workings_risks!$E$18)/(2050-2023)</f>
        <v>1.0338259069453966E-2</v>
      </c>
      <c r="AN69" s="170">
        <f>AM69+(($AE69-1)*Workings_risks!$E$18)/(2050-2023)</f>
        <v>1.0453811330852989E-2</v>
      </c>
      <c r="AO69" s="170">
        <f>AN69+(($AE69-1)*Workings_risks!$E$18)/(2050-2023)</f>
        <v>1.0569363592252013E-2</v>
      </c>
      <c r="AP69" s="170">
        <f>AO69+(($AE69-1)*Workings_risks!$E$18)/(2050-2023)</f>
        <v>1.0684915853651037E-2</v>
      </c>
      <c r="AQ69" s="170">
        <f>AP69+(($AE69-1)*Workings_risks!$E$18)/(2050-2023)</f>
        <v>1.080046811505006E-2</v>
      </c>
      <c r="AR69" s="170">
        <f>AQ69+(($AE69-1)*Workings_risks!$E$18)/(2050-2023)</f>
        <v>1.0916020376449084E-2</v>
      </c>
      <c r="AS69" s="170">
        <f>AR69+(($AE69-1)*Workings_risks!$E$18)/(2050-2023)</f>
        <v>1.1031572637848108E-2</v>
      </c>
      <c r="AT69" s="170">
        <f>AS69+(($AE69-1)*Workings_risks!$E$18)/(2050-2023)</f>
        <v>1.1147124899247131E-2</v>
      </c>
      <c r="AU69" s="170">
        <f>AT69+(($AE69-1)*Workings_risks!$E$18)/(2050-2023)</f>
        <v>1.1262677160646155E-2</v>
      </c>
      <c r="AV69" s="170">
        <f>AU69+(($AE69-1)*Workings_risks!$E$18)/(2050-2023)</f>
        <v>1.1378229422045178E-2</v>
      </c>
      <c r="AW69" s="170">
        <f>AV69+(($AE69-1)*Workings_risks!$E$18)/(2050-2023)</f>
        <v>1.1493781683444202E-2</v>
      </c>
      <c r="AX69" s="170">
        <f>AW69+(($AE69-1)*Workings_risks!$E$18)/(2050-2023)</f>
        <v>1.1609333944843226E-2</v>
      </c>
      <c r="AY69" s="170">
        <f>AX69+(($AE69-1)*Workings_risks!$E$18)/(2050-2023)</f>
        <v>1.1724886206242249E-2</v>
      </c>
      <c r="BA69" s="186">
        <f>AF69*Workings_risks!$E$24*Workings_risks!$E$26*Workings_risks!$E$27*Assumptions!$G$90</f>
        <v>3.8592048018912364E-4</v>
      </c>
      <c r="BB69" s="186">
        <f>AG69*Workings_risks!$E$24*Workings_risks!$E$26*Workings_risks!$E$27*Assumptions!$G$90</f>
        <v>3.9060010491281038E-4</v>
      </c>
      <c r="BC69" s="186">
        <f>AH69*Workings_risks!$E$24*Workings_risks!$E$26*Workings_risks!$E$27*Assumptions!$G$90</f>
        <v>3.9527972963649722E-4</v>
      </c>
      <c r="BD69" s="186">
        <f>AI69*Workings_risks!$E$24*Workings_risks!$E$26*Workings_risks!$E$27*Assumptions!$G$90</f>
        <v>3.9995935436018396E-4</v>
      </c>
      <c r="BE69" s="186">
        <f>AJ69*Workings_risks!$E$24*Workings_risks!$E$26*Workings_risks!$E$27*Assumptions!$G$90</f>
        <v>4.046389790838707E-4</v>
      </c>
      <c r="BF69" s="186">
        <f>AK69*Workings_risks!$E$24*Workings_risks!$E$26*Workings_risks!$E$27*Assumptions!$G$90</f>
        <v>4.0931860380755749E-4</v>
      </c>
      <c r="BG69" s="186">
        <f>AL69*Workings_risks!$E$24*Workings_risks!$E$26*Workings_risks!$E$27*Assumptions!$G$90</f>
        <v>4.1399822853124428E-4</v>
      </c>
      <c r="BH69" s="186">
        <f>AM69*Workings_risks!$E$24*Workings_risks!$E$26*Workings_risks!$E$27*Assumptions!$G$90</f>
        <v>4.1867785325493107E-4</v>
      </c>
      <c r="BI69" s="186">
        <f>AN69*Workings_risks!$E$24*Workings_risks!$E$26*Workings_risks!$E$27*Assumptions!$G$90</f>
        <v>4.2335747797861781E-4</v>
      </c>
      <c r="BJ69" s="186">
        <f>AO69*Workings_risks!$E$24*Workings_risks!$E$26*Workings_risks!$E$27*Assumptions!$G$90</f>
        <v>4.2803710270230454E-4</v>
      </c>
      <c r="BK69" s="186">
        <f>AP69*Workings_risks!$E$24*Workings_risks!$E$26*Workings_risks!$E$27*Assumptions!$G$90</f>
        <v>4.3271672742599144E-4</v>
      </c>
      <c r="BL69" s="186">
        <f>AQ69*Workings_risks!$E$24*Workings_risks!$E$26*Workings_risks!$E$27*Assumptions!$G$90</f>
        <v>4.3739635214967812E-4</v>
      </c>
      <c r="BM69" s="186">
        <f>AR69*Workings_risks!$E$24*Workings_risks!$E$26*Workings_risks!$E$27*Assumptions!$G$90</f>
        <v>4.4207597687336497E-4</v>
      </c>
      <c r="BN69" s="186">
        <f>AS69*Workings_risks!$E$24*Workings_risks!$E$26*Workings_risks!$E$27*Assumptions!$G$90</f>
        <v>4.467556015970517E-4</v>
      </c>
      <c r="BO69" s="186">
        <f>AT69*Workings_risks!$E$24*Workings_risks!$E$26*Workings_risks!$E$27*Assumptions!$G$90</f>
        <v>4.5143522632073855E-4</v>
      </c>
      <c r="BP69" s="186">
        <f>AU69*Workings_risks!$E$24*Workings_risks!$E$26*Workings_risks!$E$27*Assumptions!$G$90</f>
        <v>4.5611485104442528E-4</v>
      </c>
      <c r="BQ69" s="186">
        <f>AV69*Workings_risks!$E$24*Workings_risks!$E$26*Workings_risks!$E$27*Assumptions!$G$90</f>
        <v>4.6079447576811202E-4</v>
      </c>
      <c r="BR69" s="186">
        <f>AW69*Workings_risks!$E$24*Workings_risks!$E$26*Workings_risks!$E$27*Assumptions!$G$90</f>
        <v>4.6547410049179881E-4</v>
      </c>
      <c r="BS69" s="186">
        <f>AX69*Workings_risks!$E$24*Workings_risks!$E$26*Workings_risks!$E$27*Assumptions!$G$90</f>
        <v>4.701537252154856E-4</v>
      </c>
      <c r="BT69" s="186">
        <f>AY69*Workings_risks!$E$24*Workings_risks!$E$26*Workings_risks!$E$27*Assumptions!$G$90</f>
        <v>4.7483334993917239E-4</v>
      </c>
    </row>
    <row r="70" spans="2:72" x14ac:dyDescent="0.25">
      <c r="B70" s="42">
        <v>10209778</v>
      </c>
      <c r="C70" s="42" t="s">
        <v>500</v>
      </c>
      <c r="D70" s="42" t="s">
        <v>288</v>
      </c>
      <c r="E70" s="42">
        <v>16108208</v>
      </c>
      <c r="F70" s="42">
        <v>16449836</v>
      </c>
      <c r="G70" s="42">
        <v>1.4509470298950804</v>
      </c>
      <c r="H70" s="42">
        <v>141.842473412879</v>
      </c>
      <c r="I70" s="42">
        <v>-37.996898908021997</v>
      </c>
      <c r="J70" s="42">
        <v>126</v>
      </c>
      <c r="K70" s="42">
        <v>107</v>
      </c>
      <c r="L70" s="32">
        <v>5.3999999999999999E-2</v>
      </c>
      <c r="M70" s="32">
        <v>7.2999999999999995E-2</v>
      </c>
      <c r="N70" s="181"/>
      <c r="O70" s="182">
        <f t="shared" si="1"/>
        <v>132.804</v>
      </c>
      <c r="P70" s="182">
        <f t="shared" si="2"/>
        <v>112.77800000000001</v>
      </c>
      <c r="Q70" s="191">
        <f t="shared" si="3"/>
        <v>0.01</v>
      </c>
      <c r="R70" s="191">
        <f t="shared" si="4"/>
        <v>0.02</v>
      </c>
      <c r="S70" s="184">
        <f t="shared" si="5"/>
        <v>-2002.5999999999995</v>
      </c>
      <c r="T70" s="184">
        <f t="shared" si="6"/>
        <v>152.82999999999998</v>
      </c>
      <c r="U70" s="185">
        <f t="shared" si="7"/>
        <v>1.3397583141915505E-2</v>
      </c>
      <c r="V70" s="181"/>
      <c r="W70" s="182">
        <f t="shared" si="8"/>
        <v>135.19800000000001</v>
      </c>
      <c r="X70" s="182">
        <f t="shared" si="9"/>
        <v>114.81099999999999</v>
      </c>
      <c r="Y70" s="183">
        <f t="shared" si="10"/>
        <v>0.01</v>
      </c>
      <c r="Z70" s="183">
        <f t="shared" si="11"/>
        <v>0.02</v>
      </c>
      <c r="AA70" s="184">
        <f t="shared" si="12"/>
        <v>-2038.7000000000016</v>
      </c>
      <c r="AB70" s="184">
        <f t="shared" si="13"/>
        <v>155.58500000000004</v>
      </c>
      <c r="AC70" s="185">
        <f t="shared" si="14"/>
        <v>1.4511698631480852E-2</v>
      </c>
      <c r="AD70" s="181"/>
      <c r="AE70" s="178">
        <f t="shared" si="15"/>
        <v>1.3397583141915506</v>
      </c>
      <c r="AF70" s="170">
        <f>Workings_risks!$E$18+Workings_risks!$E$27*(($AE70-1)*Workings_risks!$E$18)/(2050-2023)</f>
        <v>9.5293932396608005E-3</v>
      </c>
      <c r="AG70" s="170">
        <f>AF70+(($AE70-1)*Workings_risks!$E$18)/(2050-2023)</f>
        <v>9.6449455010598241E-3</v>
      </c>
      <c r="AH70" s="170">
        <f>AG70+(($AE70-1)*Workings_risks!$E$18)/(2050-2023)</f>
        <v>9.7604977624588477E-3</v>
      </c>
      <c r="AI70" s="170">
        <f>AH70+(($AE70-1)*Workings_risks!$E$18)/(2050-2023)</f>
        <v>9.8760500238578713E-3</v>
      </c>
      <c r="AJ70" s="170">
        <f>AI70+(($AE70-1)*Workings_risks!$E$18)/(2050-2023)</f>
        <v>9.991602285256895E-3</v>
      </c>
      <c r="AK70" s="170">
        <f>AJ70+(($AE70-1)*Workings_risks!$E$18)/(2050-2023)</f>
        <v>1.0107154546655919E-2</v>
      </c>
      <c r="AL70" s="170">
        <f>AK70+(($AE70-1)*Workings_risks!$E$18)/(2050-2023)</f>
        <v>1.0222706808054942E-2</v>
      </c>
      <c r="AM70" s="170">
        <f>AL70+(($AE70-1)*Workings_risks!$E$18)/(2050-2023)</f>
        <v>1.0338259069453966E-2</v>
      </c>
      <c r="AN70" s="170">
        <f>AM70+(($AE70-1)*Workings_risks!$E$18)/(2050-2023)</f>
        <v>1.0453811330852989E-2</v>
      </c>
      <c r="AO70" s="170">
        <f>AN70+(($AE70-1)*Workings_risks!$E$18)/(2050-2023)</f>
        <v>1.0569363592252013E-2</v>
      </c>
      <c r="AP70" s="170">
        <f>AO70+(($AE70-1)*Workings_risks!$E$18)/(2050-2023)</f>
        <v>1.0684915853651037E-2</v>
      </c>
      <c r="AQ70" s="170">
        <f>AP70+(($AE70-1)*Workings_risks!$E$18)/(2050-2023)</f>
        <v>1.080046811505006E-2</v>
      </c>
      <c r="AR70" s="170">
        <f>AQ70+(($AE70-1)*Workings_risks!$E$18)/(2050-2023)</f>
        <v>1.0916020376449084E-2</v>
      </c>
      <c r="AS70" s="170">
        <f>AR70+(($AE70-1)*Workings_risks!$E$18)/(2050-2023)</f>
        <v>1.1031572637848108E-2</v>
      </c>
      <c r="AT70" s="170">
        <f>AS70+(($AE70-1)*Workings_risks!$E$18)/(2050-2023)</f>
        <v>1.1147124899247131E-2</v>
      </c>
      <c r="AU70" s="170">
        <f>AT70+(($AE70-1)*Workings_risks!$E$18)/(2050-2023)</f>
        <v>1.1262677160646155E-2</v>
      </c>
      <c r="AV70" s="170">
        <f>AU70+(($AE70-1)*Workings_risks!$E$18)/(2050-2023)</f>
        <v>1.1378229422045178E-2</v>
      </c>
      <c r="AW70" s="170">
        <f>AV70+(($AE70-1)*Workings_risks!$E$18)/(2050-2023)</f>
        <v>1.1493781683444202E-2</v>
      </c>
      <c r="AX70" s="170">
        <f>AW70+(($AE70-1)*Workings_risks!$E$18)/(2050-2023)</f>
        <v>1.1609333944843226E-2</v>
      </c>
      <c r="AY70" s="170">
        <f>AX70+(($AE70-1)*Workings_risks!$E$18)/(2050-2023)</f>
        <v>1.1724886206242249E-2</v>
      </c>
      <c r="BA70" s="186">
        <f>AF70*Workings_risks!$E$24*Workings_risks!$E$26*Workings_risks!$E$27*Assumptions!$G$90</f>
        <v>3.8592048018912364E-4</v>
      </c>
      <c r="BB70" s="186">
        <f>AG70*Workings_risks!$E$24*Workings_risks!$E$26*Workings_risks!$E$27*Assumptions!$G$90</f>
        <v>3.9060010491281038E-4</v>
      </c>
      <c r="BC70" s="186">
        <f>AH70*Workings_risks!$E$24*Workings_risks!$E$26*Workings_risks!$E$27*Assumptions!$G$90</f>
        <v>3.9527972963649722E-4</v>
      </c>
      <c r="BD70" s="186">
        <f>AI70*Workings_risks!$E$24*Workings_risks!$E$26*Workings_risks!$E$27*Assumptions!$G$90</f>
        <v>3.9995935436018396E-4</v>
      </c>
      <c r="BE70" s="186">
        <f>AJ70*Workings_risks!$E$24*Workings_risks!$E$26*Workings_risks!$E$27*Assumptions!$G$90</f>
        <v>4.046389790838707E-4</v>
      </c>
      <c r="BF70" s="186">
        <f>AK70*Workings_risks!$E$24*Workings_risks!$E$26*Workings_risks!$E$27*Assumptions!$G$90</f>
        <v>4.0931860380755749E-4</v>
      </c>
      <c r="BG70" s="186">
        <f>AL70*Workings_risks!$E$24*Workings_risks!$E$26*Workings_risks!$E$27*Assumptions!$G$90</f>
        <v>4.1399822853124428E-4</v>
      </c>
      <c r="BH70" s="186">
        <f>AM70*Workings_risks!$E$24*Workings_risks!$E$26*Workings_risks!$E$27*Assumptions!$G$90</f>
        <v>4.1867785325493107E-4</v>
      </c>
      <c r="BI70" s="186">
        <f>AN70*Workings_risks!$E$24*Workings_risks!$E$26*Workings_risks!$E$27*Assumptions!$G$90</f>
        <v>4.2335747797861781E-4</v>
      </c>
      <c r="BJ70" s="186">
        <f>AO70*Workings_risks!$E$24*Workings_risks!$E$26*Workings_risks!$E$27*Assumptions!$G$90</f>
        <v>4.2803710270230454E-4</v>
      </c>
      <c r="BK70" s="186">
        <f>AP70*Workings_risks!$E$24*Workings_risks!$E$26*Workings_risks!$E$27*Assumptions!$G$90</f>
        <v>4.3271672742599144E-4</v>
      </c>
      <c r="BL70" s="186">
        <f>AQ70*Workings_risks!$E$24*Workings_risks!$E$26*Workings_risks!$E$27*Assumptions!$G$90</f>
        <v>4.3739635214967812E-4</v>
      </c>
      <c r="BM70" s="186">
        <f>AR70*Workings_risks!$E$24*Workings_risks!$E$26*Workings_risks!$E$27*Assumptions!$G$90</f>
        <v>4.4207597687336497E-4</v>
      </c>
      <c r="BN70" s="186">
        <f>AS70*Workings_risks!$E$24*Workings_risks!$E$26*Workings_risks!$E$27*Assumptions!$G$90</f>
        <v>4.467556015970517E-4</v>
      </c>
      <c r="BO70" s="186">
        <f>AT70*Workings_risks!$E$24*Workings_risks!$E$26*Workings_risks!$E$27*Assumptions!$G$90</f>
        <v>4.5143522632073855E-4</v>
      </c>
      <c r="BP70" s="186">
        <f>AU70*Workings_risks!$E$24*Workings_risks!$E$26*Workings_risks!$E$27*Assumptions!$G$90</f>
        <v>4.5611485104442528E-4</v>
      </c>
      <c r="BQ70" s="186">
        <f>AV70*Workings_risks!$E$24*Workings_risks!$E$26*Workings_risks!$E$27*Assumptions!$G$90</f>
        <v>4.6079447576811202E-4</v>
      </c>
      <c r="BR70" s="186">
        <f>AW70*Workings_risks!$E$24*Workings_risks!$E$26*Workings_risks!$E$27*Assumptions!$G$90</f>
        <v>4.6547410049179881E-4</v>
      </c>
      <c r="BS70" s="186">
        <f>AX70*Workings_risks!$E$24*Workings_risks!$E$26*Workings_risks!$E$27*Assumptions!$G$90</f>
        <v>4.701537252154856E-4</v>
      </c>
      <c r="BT70" s="186">
        <f>AY70*Workings_risks!$E$24*Workings_risks!$E$26*Workings_risks!$E$27*Assumptions!$G$90</f>
        <v>4.7483334993917239E-4</v>
      </c>
    </row>
    <row r="71" spans="2:72" x14ac:dyDescent="0.25">
      <c r="B71" s="42">
        <v>10210955</v>
      </c>
      <c r="C71" s="42" t="s">
        <v>335</v>
      </c>
      <c r="D71" s="42" t="s">
        <v>234</v>
      </c>
      <c r="E71" s="42">
        <v>16113809</v>
      </c>
      <c r="F71" s="42">
        <v>16113801</v>
      </c>
      <c r="G71" s="42">
        <v>0.38224829230617008</v>
      </c>
      <c r="H71" s="42">
        <v>143.368306823648</v>
      </c>
      <c r="I71" s="42">
        <v>-37.515384363054302</v>
      </c>
      <c r="J71" s="42">
        <v>111</v>
      </c>
      <c r="K71" s="42">
        <v>98.1</v>
      </c>
      <c r="L71" s="32">
        <v>5.3999999999999999E-2</v>
      </c>
      <c r="M71" s="32">
        <v>7.2999999999999995E-2</v>
      </c>
      <c r="N71" s="181"/>
      <c r="O71" s="182">
        <f t="shared" si="1"/>
        <v>116.994</v>
      </c>
      <c r="P71" s="182">
        <f t="shared" si="2"/>
        <v>103.3974</v>
      </c>
      <c r="Q71" s="191">
        <f t="shared" si="3"/>
        <v>0.01</v>
      </c>
      <c r="R71" s="191">
        <f t="shared" si="4"/>
        <v>0.02</v>
      </c>
      <c r="S71" s="184">
        <f t="shared" si="5"/>
        <v>-1359.6599999999994</v>
      </c>
      <c r="T71" s="184">
        <f t="shared" si="6"/>
        <v>130.59059999999999</v>
      </c>
      <c r="U71" s="185">
        <f t="shared" si="7"/>
        <v>1.4408455054940207E-2</v>
      </c>
      <c r="V71" s="181"/>
      <c r="W71" s="182">
        <f t="shared" si="8"/>
        <v>119.10299999999999</v>
      </c>
      <c r="X71" s="182">
        <f t="shared" si="9"/>
        <v>105.26129999999999</v>
      </c>
      <c r="Y71" s="183">
        <f t="shared" si="10"/>
        <v>0.01</v>
      </c>
      <c r="Z71" s="183">
        <f t="shared" si="11"/>
        <v>0.02</v>
      </c>
      <c r="AA71" s="184">
        <f t="shared" si="12"/>
        <v>-1384.1700000000003</v>
      </c>
      <c r="AB71" s="184">
        <f t="shared" si="13"/>
        <v>132.94470000000001</v>
      </c>
      <c r="AC71" s="185">
        <f t="shared" si="14"/>
        <v>1.5854049719326389E-2</v>
      </c>
      <c r="AD71" s="181"/>
      <c r="AE71" s="178">
        <f t="shared" si="15"/>
        <v>1.4408455054940208</v>
      </c>
      <c r="AF71" s="170">
        <f>Workings_risks!$E$18+Workings_risks!$E$27*(($AE71-1)*Workings_risks!$E$18)/(2050-2023)</f>
        <v>9.632532910411204E-3</v>
      </c>
      <c r="AG71" s="170">
        <f>AF71+(($AE71-1)*Workings_risks!$E$18)/(2050-2023)</f>
        <v>9.7824650620603627E-3</v>
      </c>
      <c r="AH71" s="170">
        <f>AG71+(($AE71-1)*Workings_risks!$E$18)/(2050-2023)</f>
        <v>9.9323972137095214E-3</v>
      </c>
      <c r="AI71" s="170">
        <f>AH71+(($AE71-1)*Workings_risks!$E$18)/(2050-2023)</f>
        <v>1.008232936535868E-2</v>
      </c>
      <c r="AJ71" s="170">
        <f>AI71+(($AE71-1)*Workings_risks!$E$18)/(2050-2023)</f>
        <v>1.0232261517007839E-2</v>
      </c>
      <c r="AK71" s="170">
        <f>AJ71+(($AE71-1)*Workings_risks!$E$18)/(2050-2023)</f>
        <v>1.0382193668656997E-2</v>
      </c>
      <c r="AL71" s="170">
        <f>AK71+(($AE71-1)*Workings_risks!$E$18)/(2050-2023)</f>
        <v>1.0532125820306156E-2</v>
      </c>
      <c r="AM71" s="170">
        <f>AL71+(($AE71-1)*Workings_risks!$E$18)/(2050-2023)</f>
        <v>1.0682057971955315E-2</v>
      </c>
      <c r="AN71" s="170">
        <f>AM71+(($AE71-1)*Workings_risks!$E$18)/(2050-2023)</f>
        <v>1.0831990123604474E-2</v>
      </c>
      <c r="AO71" s="170">
        <f>AN71+(($AE71-1)*Workings_risks!$E$18)/(2050-2023)</f>
        <v>1.0981922275253632E-2</v>
      </c>
      <c r="AP71" s="170">
        <f>AO71+(($AE71-1)*Workings_risks!$E$18)/(2050-2023)</f>
        <v>1.1131854426902791E-2</v>
      </c>
      <c r="AQ71" s="170">
        <f>AP71+(($AE71-1)*Workings_risks!$E$18)/(2050-2023)</f>
        <v>1.128178657855195E-2</v>
      </c>
      <c r="AR71" s="170">
        <f>AQ71+(($AE71-1)*Workings_risks!$E$18)/(2050-2023)</f>
        <v>1.1431718730201108E-2</v>
      </c>
      <c r="AS71" s="170">
        <f>AR71+(($AE71-1)*Workings_risks!$E$18)/(2050-2023)</f>
        <v>1.1581650881850267E-2</v>
      </c>
      <c r="AT71" s="170">
        <f>AS71+(($AE71-1)*Workings_risks!$E$18)/(2050-2023)</f>
        <v>1.1731583033499426E-2</v>
      </c>
      <c r="AU71" s="170">
        <f>AT71+(($AE71-1)*Workings_risks!$E$18)/(2050-2023)</f>
        <v>1.1881515185148584E-2</v>
      </c>
      <c r="AV71" s="170">
        <f>AU71+(($AE71-1)*Workings_risks!$E$18)/(2050-2023)</f>
        <v>1.2031447336797743E-2</v>
      </c>
      <c r="AW71" s="170">
        <f>AV71+(($AE71-1)*Workings_risks!$E$18)/(2050-2023)</f>
        <v>1.2181379488446902E-2</v>
      </c>
      <c r="AX71" s="170">
        <f>AW71+(($AE71-1)*Workings_risks!$E$18)/(2050-2023)</f>
        <v>1.2331311640096061E-2</v>
      </c>
      <c r="AY71" s="170">
        <f>AX71+(($AE71-1)*Workings_risks!$E$18)/(2050-2023)</f>
        <v>1.2481243791745219E-2</v>
      </c>
      <c r="BA71" s="186">
        <f>AF71*Workings_risks!$E$24*Workings_risks!$E$26*Workings_risks!$E$27*Assumptions!$G$90</f>
        <v>3.9009742097239226E-4</v>
      </c>
      <c r="BB71" s="186">
        <f>AG71*Workings_risks!$E$24*Workings_risks!$E$26*Workings_risks!$E$27*Assumptions!$G$90</f>
        <v>3.9616935929050195E-4</v>
      </c>
      <c r="BC71" s="186">
        <f>AH71*Workings_risks!$E$24*Workings_risks!$E$26*Workings_risks!$E$27*Assumptions!$G$90</f>
        <v>4.0224129760861165E-4</v>
      </c>
      <c r="BD71" s="186">
        <f>AI71*Workings_risks!$E$24*Workings_risks!$E$26*Workings_risks!$E$27*Assumptions!$G$90</f>
        <v>4.0831323592672135E-4</v>
      </c>
      <c r="BE71" s="186">
        <f>AJ71*Workings_risks!$E$24*Workings_risks!$E$26*Workings_risks!$E$27*Assumptions!$G$90</f>
        <v>4.1438517424483099E-4</v>
      </c>
      <c r="BF71" s="186">
        <f>AK71*Workings_risks!$E$24*Workings_risks!$E$26*Workings_risks!$E$27*Assumptions!$G$90</f>
        <v>4.2045711256294063E-4</v>
      </c>
      <c r="BG71" s="186">
        <f>AL71*Workings_risks!$E$24*Workings_risks!$E$26*Workings_risks!$E$27*Assumptions!$G$90</f>
        <v>4.2652905088105039E-4</v>
      </c>
      <c r="BH71" s="186">
        <f>AM71*Workings_risks!$E$24*Workings_risks!$E$26*Workings_risks!$E$27*Assumptions!$G$90</f>
        <v>4.3260098919916003E-4</v>
      </c>
      <c r="BI71" s="186">
        <f>AN71*Workings_risks!$E$24*Workings_risks!$E$26*Workings_risks!$E$27*Assumptions!$G$90</f>
        <v>4.3867292751726973E-4</v>
      </c>
      <c r="BJ71" s="186">
        <f>AO71*Workings_risks!$E$24*Workings_risks!$E$26*Workings_risks!$E$27*Assumptions!$G$90</f>
        <v>4.4474486583537942E-4</v>
      </c>
      <c r="BK71" s="186">
        <f>AP71*Workings_risks!$E$24*Workings_risks!$E$26*Workings_risks!$E$27*Assumptions!$G$90</f>
        <v>4.5081680415348912E-4</v>
      </c>
      <c r="BL71" s="186">
        <f>AQ71*Workings_risks!$E$24*Workings_risks!$E$26*Workings_risks!$E$27*Assumptions!$G$90</f>
        <v>4.5688874247159882E-4</v>
      </c>
      <c r="BM71" s="186">
        <f>AR71*Workings_risks!$E$24*Workings_risks!$E$26*Workings_risks!$E$27*Assumptions!$G$90</f>
        <v>4.6296068078970851E-4</v>
      </c>
      <c r="BN71" s="186">
        <f>AS71*Workings_risks!$E$24*Workings_risks!$E$26*Workings_risks!$E$27*Assumptions!$G$90</f>
        <v>4.6903261910781816E-4</v>
      </c>
      <c r="BO71" s="186">
        <f>AT71*Workings_risks!$E$24*Workings_risks!$E$26*Workings_risks!$E$27*Assumptions!$G$90</f>
        <v>4.7510455742592791E-4</v>
      </c>
      <c r="BP71" s="186">
        <f>AU71*Workings_risks!$E$24*Workings_risks!$E$26*Workings_risks!$E$27*Assumptions!$G$90</f>
        <v>4.8117649574403755E-4</v>
      </c>
      <c r="BQ71" s="186">
        <f>AV71*Workings_risks!$E$24*Workings_risks!$E$26*Workings_risks!$E$27*Assumptions!$G$90</f>
        <v>4.8724843406214725E-4</v>
      </c>
      <c r="BR71" s="186">
        <f>AW71*Workings_risks!$E$24*Workings_risks!$E$26*Workings_risks!$E$27*Assumptions!$G$90</f>
        <v>4.9332037238025695E-4</v>
      </c>
      <c r="BS71" s="186">
        <f>AX71*Workings_risks!$E$24*Workings_risks!$E$26*Workings_risks!$E$27*Assumptions!$G$90</f>
        <v>4.9939231069836664E-4</v>
      </c>
      <c r="BT71" s="186">
        <f>AY71*Workings_risks!$E$24*Workings_risks!$E$26*Workings_risks!$E$27*Assumptions!$G$90</f>
        <v>5.0546424901647634E-4</v>
      </c>
    </row>
    <row r="72" spans="2:72" x14ac:dyDescent="0.25">
      <c r="B72" s="42">
        <v>10213821</v>
      </c>
      <c r="C72" s="42" t="s">
        <v>627</v>
      </c>
      <c r="D72" s="42" t="s">
        <v>284</v>
      </c>
      <c r="E72" s="42">
        <v>16126616</v>
      </c>
      <c r="F72" s="42">
        <v>16126621</v>
      </c>
      <c r="G72" s="42">
        <v>1.4636987234108005</v>
      </c>
      <c r="H72" s="42">
        <v>145.38138521288101</v>
      </c>
      <c r="I72" s="42">
        <v>-36.3260732809632</v>
      </c>
      <c r="J72" s="42">
        <v>113</v>
      </c>
      <c r="K72" s="42">
        <v>99.7</v>
      </c>
      <c r="L72" s="32">
        <v>6.3E-2</v>
      </c>
      <c r="M72" s="32">
        <v>8.7999999999999995E-2</v>
      </c>
      <c r="N72" s="181"/>
      <c r="O72" s="182">
        <f t="shared" si="1"/>
        <v>120.119</v>
      </c>
      <c r="P72" s="182">
        <f t="shared" si="2"/>
        <v>105.9811</v>
      </c>
      <c r="Q72" s="191">
        <f t="shared" si="3"/>
        <v>0.01</v>
      </c>
      <c r="R72" s="191">
        <f t="shared" si="4"/>
        <v>0.02</v>
      </c>
      <c r="S72" s="184">
        <f t="shared" si="5"/>
        <v>-1413.7900000000002</v>
      </c>
      <c r="T72" s="184">
        <f t="shared" si="6"/>
        <v>134.2569</v>
      </c>
      <c r="U72" s="185">
        <f t="shared" si="7"/>
        <v>1.5035401297222358E-2</v>
      </c>
      <c r="V72" s="181"/>
      <c r="W72" s="182">
        <f t="shared" si="8"/>
        <v>121.249</v>
      </c>
      <c r="X72" s="182">
        <f t="shared" si="9"/>
        <v>108.4736</v>
      </c>
      <c r="Y72" s="183">
        <f t="shared" si="10"/>
        <v>0.01</v>
      </c>
      <c r="Z72" s="183">
        <f t="shared" si="11"/>
        <v>0.02</v>
      </c>
      <c r="AA72" s="184">
        <f t="shared" si="12"/>
        <v>-1277.5399999999993</v>
      </c>
      <c r="AB72" s="184">
        <f t="shared" si="13"/>
        <v>134.02439999999999</v>
      </c>
      <c r="AC72" s="185">
        <f t="shared" si="14"/>
        <v>1.6456940682874899E-2</v>
      </c>
      <c r="AD72" s="181"/>
      <c r="AE72" s="178">
        <f t="shared" si="15"/>
        <v>1.5035401297222357</v>
      </c>
      <c r="AF72" s="170">
        <f>Workings_risks!$E$18+Workings_risks!$E$27*(($AE72-1)*Workings_risks!$E$18)/(2050-2023)</f>
        <v>9.6965004894625402E-3</v>
      </c>
      <c r="AG72" s="170">
        <f>AF72+(($AE72-1)*Workings_risks!$E$18)/(2050-2023)</f>
        <v>9.8677551674621437E-3</v>
      </c>
      <c r="AH72" s="170">
        <f>AG72+(($AE72-1)*Workings_risks!$E$18)/(2050-2023)</f>
        <v>1.0039009845461747E-2</v>
      </c>
      <c r="AI72" s="170">
        <f>AH72+(($AE72-1)*Workings_risks!$E$18)/(2050-2023)</f>
        <v>1.0210264523461351E-2</v>
      </c>
      <c r="AJ72" s="170">
        <f>AI72+(($AE72-1)*Workings_risks!$E$18)/(2050-2023)</f>
        <v>1.0381519201460954E-2</v>
      </c>
      <c r="AK72" s="170">
        <f>AJ72+(($AE72-1)*Workings_risks!$E$18)/(2050-2023)</f>
        <v>1.0552773879460558E-2</v>
      </c>
      <c r="AL72" s="170">
        <f>AK72+(($AE72-1)*Workings_risks!$E$18)/(2050-2023)</f>
        <v>1.0724028557460161E-2</v>
      </c>
      <c r="AM72" s="170">
        <f>AL72+(($AE72-1)*Workings_risks!$E$18)/(2050-2023)</f>
        <v>1.0895283235459765E-2</v>
      </c>
      <c r="AN72" s="170">
        <f>AM72+(($AE72-1)*Workings_risks!$E$18)/(2050-2023)</f>
        <v>1.1066537913459368E-2</v>
      </c>
      <c r="AO72" s="170">
        <f>AN72+(($AE72-1)*Workings_risks!$E$18)/(2050-2023)</f>
        <v>1.1237792591458972E-2</v>
      </c>
      <c r="AP72" s="170">
        <f>AO72+(($AE72-1)*Workings_risks!$E$18)/(2050-2023)</f>
        <v>1.1409047269458576E-2</v>
      </c>
      <c r="AQ72" s="170">
        <f>AP72+(($AE72-1)*Workings_risks!$E$18)/(2050-2023)</f>
        <v>1.1580301947458179E-2</v>
      </c>
      <c r="AR72" s="170">
        <f>AQ72+(($AE72-1)*Workings_risks!$E$18)/(2050-2023)</f>
        <v>1.1751556625457783E-2</v>
      </c>
      <c r="AS72" s="170">
        <f>AR72+(($AE72-1)*Workings_risks!$E$18)/(2050-2023)</f>
        <v>1.1922811303457386E-2</v>
      </c>
      <c r="AT72" s="170">
        <f>AS72+(($AE72-1)*Workings_risks!$E$18)/(2050-2023)</f>
        <v>1.209406598145699E-2</v>
      </c>
      <c r="AU72" s="170">
        <f>AT72+(($AE72-1)*Workings_risks!$E$18)/(2050-2023)</f>
        <v>1.2265320659456593E-2</v>
      </c>
      <c r="AV72" s="170">
        <f>AU72+(($AE72-1)*Workings_risks!$E$18)/(2050-2023)</f>
        <v>1.2436575337456197E-2</v>
      </c>
      <c r="AW72" s="170">
        <f>AV72+(($AE72-1)*Workings_risks!$E$18)/(2050-2023)</f>
        <v>1.26078300154558E-2</v>
      </c>
      <c r="AX72" s="170">
        <f>AW72+(($AE72-1)*Workings_risks!$E$18)/(2050-2023)</f>
        <v>1.2779084693455404E-2</v>
      </c>
      <c r="AY72" s="170">
        <f>AX72+(($AE72-1)*Workings_risks!$E$18)/(2050-2023)</f>
        <v>1.2950339371455007E-2</v>
      </c>
      <c r="BA72" s="186">
        <f>AF72*Workings_risks!$E$24*Workings_risks!$E$26*Workings_risks!$E$27*Assumptions!$G$90</f>
        <v>3.9268797403313531E-4</v>
      </c>
      <c r="BB72" s="186">
        <f>AG72*Workings_risks!$E$24*Workings_risks!$E$26*Workings_risks!$E$27*Assumptions!$G$90</f>
        <v>3.9962343003815932E-4</v>
      </c>
      <c r="BC72" s="186">
        <f>AH72*Workings_risks!$E$24*Workings_risks!$E$26*Workings_risks!$E$27*Assumptions!$G$90</f>
        <v>4.0655888604318333E-4</v>
      </c>
      <c r="BD72" s="186">
        <f>AI72*Workings_risks!$E$24*Workings_risks!$E$26*Workings_risks!$E$27*Assumptions!$G$90</f>
        <v>4.1349434204820734E-4</v>
      </c>
      <c r="BE72" s="186">
        <f>AJ72*Workings_risks!$E$24*Workings_risks!$E$26*Workings_risks!$E$27*Assumptions!$G$90</f>
        <v>4.204297980532314E-4</v>
      </c>
      <c r="BF72" s="186">
        <f>AK72*Workings_risks!$E$24*Workings_risks!$E$26*Workings_risks!$E$27*Assumptions!$G$90</f>
        <v>4.2736525405825536E-4</v>
      </c>
      <c r="BG72" s="186">
        <f>AL72*Workings_risks!$E$24*Workings_risks!$E$26*Workings_risks!$E$27*Assumptions!$G$90</f>
        <v>4.3430071006327937E-4</v>
      </c>
      <c r="BH72" s="186">
        <f>AM72*Workings_risks!$E$24*Workings_risks!$E$26*Workings_risks!$E$27*Assumptions!$G$90</f>
        <v>4.4123616606830338E-4</v>
      </c>
      <c r="BI72" s="186">
        <f>AN72*Workings_risks!$E$24*Workings_risks!$E$26*Workings_risks!$E$27*Assumptions!$G$90</f>
        <v>4.481716220733274E-4</v>
      </c>
      <c r="BJ72" s="186">
        <f>AO72*Workings_risks!$E$24*Workings_risks!$E$26*Workings_risks!$E$27*Assumptions!$G$90</f>
        <v>4.5510707807835146E-4</v>
      </c>
      <c r="BK72" s="186">
        <f>AP72*Workings_risks!$E$24*Workings_risks!$E$26*Workings_risks!$E$27*Assumptions!$G$90</f>
        <v>4.6204253408337542E-4</v>
      </c>
      <c r="BL72" s="186">
        <f>AQ72*Workings_risks!$E$24*Workings_risks!$E$26*Workings_risks!$E$27*Assumptions!$G$90</f>
        <v>4.6897799008839948E-4</v>
      </c>
      <c r="BM72" s="186">
        <f>AR72*Workings_risks!$E$24*Workings_risks!$E$26*Workings_risks!$E$27*Assumptions!$G$90</f>
        <v>4.7591344609342349E-4</v>
      </c>
      <c r="BN72" s="186">
        <f>AS72*Workings_risks!$E$24*Workings_risks!$E$26*Workings_risks!$E$27*Assumptions!$G$90</f>
        <v>4.8284890209844751E-4</v>
      </c>
      <c r="BO72" s="186">
        <f>AT72*Workings_risks!$E$24*Workings_risks!$E$26*Workings_risks!$E$27*Assumptions!$G$90</f>
        <v>4.8978435810347152E-4</v>
      </c>
      <c r="BP72" s="186">
        <f>AU72*Workings_risks!$E$24*Workings_risks!$E$26*Workings_risks!$E$27*Assumptions!$G$90</f>
        <v>4.9671981410849553E-4</v>
      </c>
      <c r="BQ72" s="186">
        <f>AV72*Workings_risks!$E$24*Workings_risks!$E$26*Workings_risks!$E$27*Assumptions!$G$90</f>
        <v>5.0365527011351954E-4</v>
      </c>
      <c r="BR72" s="186">
        <f>AW72*Workings_risks!$E$24*Workings_risks!$E$26*Workings_risks!$E$27*Assumptions!$G$90</f>
        <v>5.1059072611854355E-4</v>
      </c>
      <c r="BS72" s="186">
        <f>AX72*Workings_risks!$E$24*Workings_risks!$E$26*Workings_risks!$E$27*Assumptions!$G$90</f>
        <v>5.1752618212356745E-4</v>
      </c>
      <c r="BT72" s="186">
        <f>AY72*Workings_risks!$E$24*Workings_risks!$E$26*Workings_risks!$E$27*Assumptions!$G$90</f>
        <v>5.2446163812859146E-4</v>
      </c>
    </row>
    <row r="73" spans="2:72" x14ac:dyDescent="0.25">
      <c r="B73" s="42">
        <v>10214005</v>
      </c>
      <c r="C73" s="42" t="s">
        <v>440</v>
      </c>
      <c r="D73" s="42" t="s">
        <v>239</v>
      </c>
      <c r="E73" s="42">
        <v>16127451</v>
      </c>
      <c r="F73" s="42">
        <v>63214950</v>
      </c>
      <c r="G73" s="42">
        <v>0.43574538718558031</v>
      </c>
      <c r="H73" s="42">
        <v>144.29641329370199</v>
      </c>
      <c r="I73" s="42">
        <v>-36.376460626229701</v>
      </c>
      <c r="J73" s="42">
        <v>103</v>
      </c>
      <c r="K73" s="42">
        <v>93</v>
      </c>
      <c r="L73" s="32">
        <v>6.3E-2</v>
      </c>
      <c r="M73" s="32">
        <v>8.7999999999999995E-2</v>
      </c>
      <c r="N73" s="181"/>
      <c r="O73" s="182">
        <f t="shared" si="1"/>
        <v>109.48899999999999</v>
      </c>
      <c r="P73" s="182">
        <f t="shared" si="2"/>
        <v>98.858999999999995</v>
      </c>
      <c r="Q73" s="191">
        <f t="shared" si="3"/>
        <v>0.01</v>
      </c>
      <c r="R73" s="191">
        <f t="shared" si="4"/>
        <v>0.02</v>
      </c>
      <c r="S73" s="184">
        <f t="shared" si="5"/>
        <v>-1062.9999999999995</v>
      </c>
      <c r="T73" s="184">
        <f t="shared" si="6"/>
        <v>120.11899999999999</v>
      </c>
      <c r="U73" s="185">
        <f t="shared" si="7"/>
        <v>1.6104421448730002E-2</v>
      </c>
      <c r="V73" s="181"/>
      <c r="W73" s="182">
        <f t="shared" si="8"/>
        <v>110.51899999999999</v>
      </c>
      <c r="X73" s="182">
        <f t="shared" si="9"/>
        <v>101.18400000000001</v>
      </c>
      <c r="Y73" s="183">
        <f t="shared" si="10"/>
        <v>0.01</v>
      </c>
      <c r="Z73" s="183">
        <f t="shared" si="11"/>
        <v>0.02</v>
      </c>
      <c r="AA73" s="184">
        <f t="shared" si="12"/>
        <v>-933.49999999999795</v>
      </c>
      <c r="AB73" s="184">
        <f t="shared" si="13"/>
        <v>119.85399999999997</v>
      </c>
      <c r="AC73" s="185">
        <f t="shared" si="14"/>
        <v>1.805463310123193E-2</v>
      </c>
      <c r="AD73" s="181"/>
      <c r="AE73" s="178">
        <f t="shared" si="15"/>
        <v>1.6104421448730002</v>
      </c>
      <c r="AF73" s="170">
        <f>Workings_risks!$E$18+Workings_risks!$E$27*(($AE73-1)*Workings_risks!$E$18)/(2050-2023)</f>
        <v>9.8055730485389243E-3</v>
      </c>
      <c r="AG73" s="170">
        <f>AF73+(($AE73-1)*Workings_risks!$E$18)/(2050-2023)</f>
        <v>1.0013185246230656E-2</v>
      </c>
      <c r="AH73" s="170">
        <f>AG73+(($AE73-1)*Workings_risks!$E$18)/(2050-2023)</f>
        <v>1.0220797443922389E-2</v>
      </c>
      <c r="AI73" s="170">
        <f>AH73+(($AE73-1)*Workings_risks!$E$18)/(2050-2023)</f>
        <v>1.0428409641614121E-2</v>
      </c>
      <c r="AJ73" s="170">
        <f>AI73+(($AE73-1)*Workings_risks!$E$18)/(2050-2023)</f>
        <v>1.0636021839305853E-2</v>
      </c>
      <c r="AK73" s="170">
        <f>AJ73+(($AE73-1)*Workings_risks!$E$18)/(2050-2023)</f>
        <v>1.0843634036997585E-2</v>
      </c>
      <c r="AL73" s="170">
        <f>AK73+(($AE73-1)*Workings_risks!$E$18)/(2050-2023)</f>
        <v>1.1051246234689317E-2</v>
      </c>
      <c r="AM73" s="170">
        <f>AL73+(($AE73-1)*Workings_risks!$E$18)/(2050-2023)</f>
        <v>1.1258858432381049E-2</v>
      </c>
      <c r="AN73" s="170">
        <f>AM73+(($AE73-1)*Workings_risks!$E$18)/(2050-2023)</f>
        <v>1.1466470630072782E-2</v>
      </c>
      <c r="AO73" s="170">
        <f>AN73+(($AE73-1)*Workings_risks!$E$18)/(2050-2023)</f>
        <v>1.1674082827764514E-2</v>
      </c>
      <c r="AP73" s="170">
        <f>AO73+(($AE73-1)*Workings_risks!$E$18)/(2050-2023)</f>
        <v>1.1881695025456246E-2</v>
      </c>
      <c r="AQ73" s="170">
        <f>AP73+(($AE73-1)*Workings_risks!$E$18)/(2050-2023)</f>
        <v>1.2089307223147978E-2</v>
      </c>
      <c r="AR73" s="170">
        <f>AQ73+(($AE73-1)*Workings_risks!$E$18)/(2050-2023)</f>
        <v>1.229691942083971E-2</v>
      </c>
      <c r="AS73" s="170">
        <f>AR73+(($AE73-1)*Workings_risks!$E$18)/(2050-2023)</f>
        <v>1.2504531618531442E-2</v>
      </c>
      <c r="AT73" s="170">
        <f>AS73+(($AE73-1)*Workings_risks!$E$18)/(2050-2023)</f>
        <v>1.2712143816223175E-2</v>
      </c>
      <c r="AU73" s="170">
        <f>AT73+(($AE73-1)*Workings_risks!$E$18)/(2050-2023)</f>
        <v>1.2919756013914907E-2</v>
      </c>
      <c r="AV73" s="170">
        <f>AU73+(($AE73-1)*Workings_risks!$E$18)/(2050-2023)</f>
        <v>1.3127368211606639E-2</v>
      </c>
      <c r="AW73" s="170">
        <f>AV73+(($AE73-1)*Workings_risks!$E$18)/(2050-2023)</f>
        <v>1.3334980409298371E-2</v>
      </c>
      <c r="AX73" s="170">
        <f>AW73+(($AE73-1)*Workings_risks!$E$18)/(2050-2023)</f>
        <v>1.3542592606990103E-2</v>
      </c>
      <c r="AY73" s="170">
        <f>AX73+(($AE73-1)*Workings_risks!$E$18)/(2050-2023)</f>
        <v>1.3750204804681835E-2</v>
      </c>
      <c r="BA73" s="186">
        <f>AF73*Workings_risks!$E$24*Workings_risks!$E$26*Workings_risks!$E$27*Assumptions!$G$90</f>
        <v>3.9710518437545016E-4</v>
      </c>
      <c r="BB73" s="186">
        <f>AG73*Workings_risks!$E$24*Workings_risks!$E$26*Workings_risks!$E$27*Assumptions!$G$90</f>
        <v>4.0551304382791247E-4</v>
      </c>
      <c r="BC73" s="186">
        <f>AH73*Workings_risks!$E$24*Workings_risks!$E$26*Workings_risks!$E$27*Assumptions!$G$90</f>
        <v>4.1392090328037473E-4</v>
      </c>
      <c r="BD73" s="186">
        <f>AI73*Workings_risks!$E$24*Workings_risks!$E$26*Workings_risks!$E$27*Assumptions!$G$90</f>
        <v>4.2232876273283709E-4</v>
      </c>
      <c r="BE73" s="186">
        <f>AJ73*Workings_risks!$E$24*Workings_risks!$E$26*Workings_risks!$E$27*Assumptions!$G$90</f>
        <v>4.3073662218529935E-4</v>
      </c>
      <c r="BF73" s="186">
        <f>AK73*Workings_risks!$E$24*Workings_risks!$E$26*Workings_risks!$E$27*Assumptions!$G$90</f>
        <v>4.3914448163776172E-4</v>
      </c>
      <c r="BG73" s="186">
        <f>AL73*Workings_risks!$E$24*Workings_risks!$E$26*Workings_risks!$E$27*Assumptions!$G$90</f>
        <v>4.4755234109022403E-4</v>
      </c>
      <c r="BH73" s="186">
        <f>AM73*Workings_risks!$E$24*Workings_risks!$E$26*Workings_risks!$E$27*Assumptions!$G$90</f>
        <v>4.5596020054268624E-4</v>
      </c>
      <c r="BI73" s="186">
        <f>AN73*Workings_risks!$E$24*Workings_risks!$E$26*Workings_risks!$E$27*Assumptions!$G$90</f>
        <v>4.643680599951486E-4</v>
      </c>
      <c r="BJ73" s="186">
        <f>AO73*Workings_risks!$E$24*Workings_risks!$E$26*Workings_risks!$E$27*Assumptions!$G$90</f>
        <v>4.7277591944761092E-4</v>
      </c>
      <c r="BK73" s="186">
        <f>AP73*Workings_risks!$E$24*Workings_risks!$E$26*Workings_risks!$E$27*Assumptions!$G$90</f>
        <v>4.8118377890007328E-4</v>
      </c>
      <c r="BL73" s="186">
        <f>AQ73*Workings_risks!$E$24*Workings_risks!$E$26*Workings_risks!$E$27*Assumptions!$G$90</f>
        <v>4.8959163835253559E-4</v>
      </c>
      <c r="BM73" s="186">
        <f>AR73*Workings_risks!$E$24*Workings_risks!$E$26*Workings_risks!$E$27*Assumptions!$G$90</f>
        <v>4.9799949780499802E-4</v>
      </c>
      <c r="BN73" s="186">
        <f>AS73*Workings_risks!$E$24*Workings_risks!$E$26*Workings_risks!$E$27*Assumptions!$G$90</f>
        <v>5.0640735725746022E-4</v>
      </c>
      <c r="BO73" s="186">
        <f>AT73*Workings_risks!$E$24*Workings_risks!$E$26*Workings_risks!$E$27*Assumptions!$G$90</f>
        <v>5.1481521670992253E-4</v>
      </c>
      <c r="BP73" s="186">
        <f>AU73*Workings_risks!$E$24*Workings_risks!$E$26*Workings_risks!$E$27*Assumptions!$G$90</f>
        <v>5.2322307616238484E-4</v>
      </c>
      <c r="BQ73" s="186">
        <f>AV73*Workings_risks!$E$24*Workings_risks!$E$26*Workings_risks!$E$27*Assumptions!$G$90</f>
        <v>5.3163093561484716E-4</v>
      </c>
      <c r="BR73" s="186">
        <f>AW73*Workings_risks!$E$24*Workings_risks!$E$26*Workings_risks!$E$27*Assumptions!$G$90</f>
        <v>5.4003879506730947E-4</v>
      </c>
      <c r="BS73" s="186">
        <f>AX73*Workings_risks!$E$24*Workings_risks!$E$26*Workings_risks!$E$27*Assumptions!$G$90</f>
        <v>5.4844665451977178E-4</v>
      </c>
      <c r="BT73" s="186">
        <f>AY73*Workings_risks!$E$24*Workings_risks!$E$26*Workings_risks!$E$27*Assumptions!$G$90</f>
        <v>5.568545139722341E-4</v>
      </c>
    </row>
    <row r="74" spans="2:72" x14ac:dyDescent="0.25">
      <c r="B74" s="42">
        <v>10214006</v>
      </c>
      <c r="C74" s="42" t="s">
        <v>440</v>
      </c>
      <c r="D74" s="42" t="s">
        <v>239</v>
      </c>
      <c r="E74" s="42">
        <v>16127472</v>
      </c>
      <c r="F74" s="42">
        <v>16127459</v>
      </c>
      <c r="G74" s="42">
        <v>1.7741381773682305</v>
      </c>
      <c r="H74" s="42">
        <v>144.29008520662299</v>
      </c>
      <c r="I74" s="42">
        <v>-36.369733589676301</v>
      </c>
      <c r="J74" s="42">
        <v>103</v>
      </c>
      <c r="K74" s="42">
        <v>92.9</v>
      </c>
      <c r="L74" s="32">
        <v>6.3E-2</v>
      </c>
      <c r="M74" s="32">
        <v>8.7999999999999995E-2</v>
      </c>
      <c r="N74" s="181"/>
      <c r="O74" s="182">
        <f t="shared" ref="O74:O137" si="16">(1+L74)*J74</f>
        <v>109.48899999999999</v>
      </c>
      <c r="P74" s="182">
        <f t="shared" ref="P74:P137" si="17">(1+L74)*K74</f>
        <v>98.752700000000004</v>
      </c>
      <c r="Q74" s="191">
        <f t="shared" ref="Q74:Q137" si="18">1/100</f>
        <v>0.01</v>
      </c>
      <c r="R74" s="191">
        <f t="shared" ref="R74:R137" si="19">2/100</f>
        <v>0.02</v>
      </c>
      <c r="S74" s="184">
        <f t="shared" ref="S74:S137" si="20">SLOPE(O74:P74,Q74:R74)</f>
        <v>-1073.6299999999985</v>
      </c>
      <c r="T74" s="184">
        <f t="shared" ref="T74:T137" si="21">INTERCEPT(O74:P74,Q74:R74)</f>
        <v>120.22529999999998</v>
      </c>
      <c r="U74" s="185">
        <f t="shared" ref="U74:U137" si="22">(J74-T74)/S74</f>
        <v>1.6043981632405949E-2</v>
      </c>
      <c r="V74" s="181"/>
      <c r="W74" s="182">
        <f t="shared" ref="W74:W137" si="23">(1+$M$9)*J74</f>
        <v>110.51899999999999</v>
      </c>
      <c r="X74" s="182">
        <f t="shared" ref="X74:X137" si="24">(1+M74)*K74</f>
        <v>101.07520000000001</v>
      </c>
      <c r="Y74" s="183">
        <f t="shared" ref="Y74:Y137" si="25">1/100</f>
        <v>0.01</v>
      </c>
      <c r="Z74" s="183">
        <f t="shared" ref="Z74:Z137" si="26">2/100</f>
        <v>0.02</v>
      </c>
      <c r="AA74" s="184">
        <f t="shared" ref="AA74:AA137" si="27">SLOPE(W74:X74,Y74:Z74)</f>
        <v>-944.37999999999818</v>
      </c>
      <c r="AB74" s="184">
        <f t="shared" ref="AB74:AB137" si="28">INTERCEPT(W74:X74,Y74:Z74)</f>
        <v>119.96279999999997</v>
      </c>
      <c r="AC74" s="185">
        <f t="shared" ref="AC74:AC137" si="29">(J74-AB74)/AA74</f>
        <v>1.7961837395963496E-2</v>
      </c>
      <c r="AD74" s="181"/>
      <c r="AE74" s="178">
        <f t="shared" ref="AE74:AE137" si="30">U74*100</f>
        <v>1.604398163240595</v>
      </c>
      <c r="AF74" s="170">
        <f>Workings_risks!$E$18+Workings_risks!$E$27*(($AE74-1)*Workings_risks!$E$18)/(2050-2023)</f>
        <v>9.7994063495975871E-3</v>
      </c>
      <c r="AG74" s="170">
        <f>AF74+(($AE74-1)*Workings_risks!$E$18)/(2050-2023)</f>
        <v>1.000496298097554E-2</v>
      </c>
      <c r="AH74" s="170">
        <f>AG74+(($AE74-1)*Workings_risks!$E$18)/(2050-2023)</f>
        <v>1.0210519612353492E-2</v>
      </c>
      <c r="AI74" s="170">
        <f>AH74+(($AE74-1)*Workings_risks!$E$18)/(2050-2023)</f>
        <v>1.0416076243731445E-2</v>
      </c>
      <c r="AJ74" s="170">
        <f>AI74+(($AE74-1)*Workings_risks!$E$18)/(2050-2023)</f>
        <v>1.0621632875109397E-2</v>
      </c>
      <c r="AK74" s="170">
        <f>AJ74+(($AE74-1)*Workings_risks!$E$18)/(2050-2023)</f>
        <v>1.082718950648735E-2</v>
      </c>
      <c r="AL74" s="170">
        <f>AK74+(($AE74-1)*Workings_risks!$E$18)/(2050-2023)</f>
        <v>1.1032746137865302E-2</v>
      </c>
      <c r="AM74" s="170">
        <f>AL74+(($AE74-1)*Workings_risks!$E$18)/(2050-2023)</f>
        <v>1.1238302769243255E-2</v>
      </c>
      <c r="AN74" s="170">
        <f>AM74+(($AE74-1)*Workings_risks!$E$18)/(2050-2023)</f>
        <v>1.1443859400621207E-2</v>
      </c>
      <c r="AO74" s="170">
        <f>AN74+(($AE74-1)*Workings_risks!$E$18)/(2050-2023)</f>
        <v>1.164941603199916E-2</v>
      </c>
      <c r="AP74" s="170">
        <f>AO74+(($AE74-1)*Workings_risks!$E$18)/(2050-2023)</f>
        <v>1.1854972663377112E-2</v>
      </c>
      <c r="AQ74" s="170">
        <f>AP74+(($AE74-1)*Workings_risks!$E$18)/(2050-2023)</f>
        <v>1.2060529294755064E-2</v>
      </c>
      <c r="AR74" s="170">
        <f>AQ74+(($AE74-1)*Workings_risks!$E$18)/(2050-2023)</f>
        <v>1.2266085926133017E-2</v>
      </c>
      <c r="AS74" s="170">
        <f>AR74+(($AE74-1)*Workings_risks!$E$18)/(2050-2023)</f>
        <v>1.2471642557510969E-2</v>
      </c>
      <c r="AT74" s="170">
        <f>AS74+(($AE74-1)*Workings_risks!$E$18)/(2050-2023)</f>
        <v>1.2677199188888922E-2</v>
      </c>
      <c r="AU74" s="170">
        <f>AT74+(($AE74-1)*Workings_risks!$E$18)/(2050-2023)</f>
        <v>1.2882755820266874E-2</v>
      </c>
      <c r="AV74" s="170">
        <f>AU74+(($AE74-1)*Workings_risks!$E$18)/(2050-2023)</f>
        <v>1.3088312451644827E-2</v>
      </c>
      <c r="AW74" s="170">
        <f>AV74+(($AE74-1)*Workings_risks!$E$18)/(2050-2023)</f>
        <v>1.3293869083022779E-2</v>
      </c>
      <c r="AX74" s="170">
        <f>AW74+(($AE74-1)*Workings_risks!$E$18)/(2050-2023)</f>
        <v>1.3499425714400732E-2</v>
      </c>
      <c r="AY74" s="170">
        <f>AX74+(($AE74-1)*Workings_risks!$E$18)/(2050-2023)</f>
        <v>1.3704982345778684E-2</v>
      </c>
      <c r="BA74" s="186">
        <f>AF74*Workings_risks!$E$24*Workings_risks!$E$26*Workings_risks!$E$27*Assumptions!$G$90</f>
        <v>3.9685544597587211E-4</v>
      </c>
      <c r="BB74" s="186">
        <f>AG74*Workings_risks!$E$24*Workings_risks!$E$26*Workings_risks!$E$27*Assumptions!$G$90</f>
        <v>4.0518005929514165E-4</v>
      </c>
      <c r="BC74" s="186">
        <f>AH74*Workings_risks!$E$24*Workings_risks!$E$26*Workings_risks!$E$27*Assumptions!$G$90</f>
        <v>4.1350467261441125E-4</v>
      </c>
      <c r="BD74" s="186">
        <f>AI74*Workings_risks!$E$24*Workings_risks!$E$26*Workings_risks!$E$27*Assumptions!$G$90</f>
        <v>4.2182928593368095E-4</v>
      </c>
      <c r="BE74" s="186">
        <f>AJ74*Workings_risks!$E$24*Workings_risks!$E$26*Workings_risks!$E$27*Assumptions!$G$90</f>
        <v>4.3015389925295049E-4</v>
      </c>
      <c r="BF74" s="186">
        <f>AK74*Workings_risks!$E$24*Workings_risks!$E$26*Workings_risks!$E$27*Assumptions!$G$90</f>
        <v>4.3847851257222014E-4</v>
      </c>
      <c r="BG74" s="186">
        <f>AL74*Workings_risks!$E$24*Workings_risks!$E$26*Workings_risks!$E$27*Assumptions!$G$90</f>
        <v>4.4680312589148974E-4</v>
      </c>
      <c r="BH74" s="186">
        <f>AM74*Workings_risks!$E$24*Workings_risks!$E$26*Workings_risks!$E$27*Assumptions!$G$90</f>
        <v>4.5512773921075938E-4</v>
      </c>
      <c r="BI74" s="186">
        <f>AN74*Workings_risks!$E$24*Workings_risks!$E$26*Workings_risks!$E$27*Assumptions!$G$90</f>
        <v>4.6345235253002903E-4</v>
      </c>
      <c r="BJ74" s="186">
        <f>AO74*Workings_risks!$E$24*Workings_risks!$E$26*Workings_risks!$E$27*Assumptions!$G$90</f>
        <v>4.7177696584929863E-4</v>
      </c>
      <c r="BK74" s="186">
        <f>AP74*Workings_risks!$E$24*Workings_risks!$E$26*Workings_risks!$E$27*Assumptions!$G$90</f>
        <v>4.8010157916856817E-4</v>
      </c>
      <c r="BL74" s="186">
        <f>AQ74*Workings_risks!$E$24*Workings_risks!$E$26*Workings_risks!$E$27*Assumptions!$G$90</f>
        <v>4.8842619248783776E-4</v>
      </c>
      <c r="BM74" s="186">
        <f>AR74*Workings_risks!$E$24*Workings_risks!$E$26*Workings_risks!$E$27*Assumptions!$G$90</f>
        <v>4.9675080580710747E-4</v>
      </c>
      <c r="BN74" s="186">
        <f>AS74*Workings_risks!$E$24*Workings_risks!$E$26*Workings_risks!$E$27*Assumptions!$G$90</f>
        <v>5.0507541912637706E-4</v>
      </c>
      <c r="BO74" s="186">
        <f>AT74*Workings_risks!$E$24*Workings_risks!$E$26*Workings_risks!$E$27*Assumptions!$G$90</f>
        <v>5.1340003244564666E-4</v>
      </c>
      <c r="BP74" s="186">
        <f>AU74*Workings_risks!$E$24*Workings_risks!$E$26*Workings_risks!$E$27*Assumptions!$G$90</f>
        <v>5.2172464576491625E-4</v>
      </c>
      <c r="BQ74" s="186">
        <f>AV74*Workings_risks!$E$24*Workings_risks!$E$26*Workings_risks!$E$27*Assumptions!$G$90</f>
        <v>5.3004925908418596E-4</v>
      </c>
      <c r="BR74" s="186">
        <f>AW74*Workings_risks!$E$24*Workings_risks!$E$26*Workings_risks!$E$27*Assumptions!$G$90</f>
        <v>5.3837387240345544E-4</v>
      </c>
      <c r="BS74" s="186">
        <f>AX74*Workings_risks!$E$24*Workings_risks!$E$26*Workings_risks!$E$27*Assumptions!$G$90</f>
        <v>5.4669848572272515E-4</v>
      </c>
      <c r="BT74" s="186">
        <f>AY74*Workings_risks!$E$24*Workings_risks!$E$26*Workings_risks!$E$27*Assumptions!$G$90</f>
        <v>5.5502309904199474E-4</v>
      </c>
    </row>
    <row r="75" spans="2:72" x14ac:dyDescent="0.25">
      <c r="B75" s="42">
        <v>10214007</v>
      </c>
      <c r="C75" s="42" t="s">
        <v>440</v>
      </c>
      <c r="D75" s="42" t="s">
        <v>239</v>
      </c>
      <c r="E75" s="42">
        <v>16127459</v>
      </c>
      <c r="F75" s="42">
        <v>137370486</v>
      </c>
      <c r="G75" s="42">
        <v>0.18105895169587072</v>
      </c>
      <c r="H75" s="42">
        <v>144.29273539089499</v>
      </c>
      <c r="I75" s="42">
        <v>-36.371898088840197</v>
      </c>
      <c r="J75" s="42">
        <v>103</v>
      </c>
      <c r="K75" s="42">
        <v>92.9</v>
      </c>
      <c r="L75" s="32">
        <v>6.3E-2</v>
      </c>
      <c r="M75" s="32">
        <v>8.7999999999999995E-2</v>
      </c>
      <c r="N75" s="181"/>
      <c r="O75" s="182">
        <f t="shared" si="16"/>
        <v>109.48899999999999</v>
      </c>
      <c r="P75" s="182">
        <f t="shared" si="17"/>
        <v>98.752700000000004</v>
      </c>
      <c r="Q75" s="191">
        <f t="shared" si="18"/>
        <v>0.01</v>
      </c>
      <c r="R75" s="191">
        <f t="shared" si="19"/>
        <v>0.02</v>
      </c>
      <c r="S75" s="184">
        <f t="shared" si="20"/>
        <v>-1073.6299999999985</v>
      </c>
      <c r="T75" s="184">
        <f t="shared" si="21"/>
        <v>120.22529999999998</v>
      </c>
      <c r="U75" s="185">
        <f t="shared" si="22"/>
        <v>1.6043981632405949E-2</v>
      </c>
      <c r="V75" s="181"/>
      <c r="W75" s="182">
        <f t="shared" si="23"/>
        <v>110.51899999999999</v>
      </c>
      <c r="X75" s="182">
        <f t="shared" si="24"/>
        <v>101.07520000000001</v>
      </c>
      <c r="Y75" s="183">
        <f t="shared" si="25"/>
        <v>0.01</v>
      </c>
      <c r="Z75" s="183">
        <f t="shared" si="26"/>
        <v>0.02</v>
      </c>
      <c r="AA75" s="184">
        <f t="shared" si="27"/>
        <v>-944.37999999999818</v>
      </c>
      <c r="AB75" s="184">
        <f t="shared" si="28"/>
        <v>119.96279999999997</v>
      </c>
      <c r="AC75" s="185">
        <f t="shared" si="29"/>
        <v>1.7961837395963496E-2</v>
      </c>
      <c r="AD75" s="181"/>
      <c r="AE75" s="178">
        <f t="shared" si="30"/>
        <v>1.604398163240595</v>
      </c>
      <c r="AF75" s="170">
        <f>Workings_risks!$E$18+Workings_risks!$E$27*(($AE75-1)*Workings_risks!$E$18)/(2050-2023)</f>
        <v>9.7994063495975871E-3</v>
      </c>
      <c r="AG75" s="170">
        <f>AF75+(($AE75-1)*Workings_risks!$E$18)/(2050-2023)</f>
        <v>1.000496298097554E-2</v>
      </c>
      <c r="AH75" s="170">
        <f>AG75+(($AE75-1)*Workings_risks!$E$18)/(2050-2023)</f>
        <v>1.0210519612353492E-2</v>
      </c>
      <c r="AI75" s="170">
        <f>AH75+(($AE75-1)*Workings_risks!$E$18)/(2050-2023)</f>
        <v>1.0416076243731445E-2</v>
      </c>
      <c r="AJ75" s="170">
        <f>AI75+(($AE75-1)*Workings_risks!$E$18)/(2050-2023)</f>
        <v>1.0621632875109397E-2</v>
      </c>
      <c r="AK75" s="170">
        <f>AJ75+(($AE75-1)*Workings_risks!$E$18)/(2050-2023)</f>
        <v>1.082718950648735E-2</v>
      </c>
      <c r="AL75" s="170">
        <f>AK75+(($AE75-1)*Workings_risks!$E$18)/(2050-2023)</f>
        <v>1.1032746137865302E-2</v>
      </c>
      <c r="AM75" s="170">
        <f>AL75+(($AE75-1)*Workings_risks!$E$18)/(2050-2023)</f>
        <v>1.1238302769243255E-2</v>
      </c>
      <c r="AN75" s="170">
        <f>AM75+(($AE75-1)*Workings_risks!$E$18)/(2050-2023)</f>
        <v>1.1443859400621207E-2</v>
      </c>
      <c r="AO75" s="170">
        <f>AN75+(($AE75-1)*Workings_risks!$E$18)/(2050-2023)</f>
        <v>1.164941603199916E-2</v>
      </c>
      <c r="AP75" s="170">
        <f>AO75+(($AE75-1)*Workings_risks!$E$18)/(2050-2023)</f>
        <v>1.1854972663377112E-2</v>
      </c>
      <c r="AQ75" s="170">
        <f>AP75+(($AE75-1)*Workings_risks!$E$18)/(2050-2023)</f>
        <v>1.2060529294755064E-2</v>
      </c>
      <c r="AR75" s="170">
        <f>AQ75+(($AE75-1)*Workings_risks!$E$18)/(2050-2023)</f>
        <v>1.2266085926133017E-2</v>
      </c>
      <c r="AS75" s="170">
        <f>AR75+(($AE75-1)*Workings_risks!$E$18)/(2050-2023)</f>
        <v>1.2471642557510969E-2</v>
      </c>
      <c r="AT75" s="170">
        <f>AS75+(($AE75-1)*Workings_risks!$E$18)/(2050-2023)</f>
        <v>1.2677199188888922E-2</v>
      </c>
      <c r="AU75" s="170">
        <f>AT75+(($AE75-1)*Workings_risks!$E$18)/(2050-2023)</f>
        <v>1.2882755820266874E-2</v>
      </c>
      <c r="AV75" s="170">
        <f>AU75+(($AE75-1)*Workings_risks!$E$18)/(2050-2023)</f>
        <v>1.3088312451644827E-2</v>
      </c>
      <c r="AW75" s="170">
        <f>AV75+(($AE75-1)*Workings_risks!$E$18)/(2050-2023)</f>
        <v>1.3293869083022779E-2</v>
      </c>
      <c r="AX75" s="170">
        <f>AW75+(($AE75-1)*Workings_risks!$E$18)/(2050-2023)</f>
        <v>1.3499425714400732E-2</v>
      </c>
      <c r="AY75" s="170">
        <f>AX75+(($AE75-1)*Workings_risks!$E$18)/(2050-2023)</f>
        <v>1.3704982345778684E-2</v>
      </c>
      <c r="BA75" s="186">
        <f>AF75*Workings_risks!$E$24*Workings_risks!$E$26*Workings_risks!$E$27*Assumptions!$G$90</f>
        <v>3.9685544597587211E-4</v>
      </c>
      <c r="BB75" s="186">
        <f>AG75*Workings_risks!$E$24*Workings_risks!$E$26*Workings_risks!$E$27*Assumptions!$G$90</f>
        <v>4.0518005929514165E-4</v>
      </c>
      <c r="BC75" s="186">
        <f>AH75*Workings_risks!$E$24*Workings_risks!$E$26*Workings_risks!$E$27*Assumptions!$G$90</f>
        <v>4.1350467261441125E-4</v>
      </c>
      <c r="BD75" s="186">
        <f>AI75*Workings_risks!$E$24*Workings_risks!$E$26*Workings_risks!$E$27*Assumptions!$G$90</f>
        <v>4.2182928593368095E-4</v>
      </c>
      <c r="BE75" s="186">
        <f>AJ75*Workings_risks!$E$24*Workings_risks!$E$26*Workings_risks!$E$27*Assumptions!$G$90</f>
        <v>4.3015389925295049E-4</v>
      </c>
      <c r="BF75" s="186">
        <f>AK75*Workings_risks!$E$24*Workings_risks!$E$26*Workings_risks!$E$27*Assumptions!$G$90</f>
        <v>4.3847851257222014E-4</v>
      </c>
      <c r="BG75" s="186">
        <f>AL75*Workings_risks!$E$24*Workings_risks!$E$26*Workings_risks!$E$27*Assumptions!$G$90</f>
        <v>4.4680312589148974E-4</v>
      </c>
      <c r="BH75" s="186">
        <f>AM75*Workings_risks!$E$24*Workings_risks!$E$26*Workings_risks!$E$27*Assumptions!$G$90</f>
        <v>4.5512773921075938E-4</v>
      </c>
      <c r="BI75" s="186">
        <f>AN75*Workings_risks!$E$24*Workings_risks!$E$26*Workings_risks!$E$27*Assumptions!$G$90</f>
        <v>4.6345235253002903E-4</v>
      </c>
      <c r="BJ75" s="186">
        <f>AO75*Workings_risks!$E$24*Workings_risks!$E$26*Workings_risks!$E$27*Assumptions!$G$90</f>
        <v>4.7177696584929863E-4</v>
      </c>
      <c r="BK75" s="186">
        <f>AP75*Workings_risks!$E$24*Workings_risks!$E$26*Workings_risks!$E$27*Assumptions!$G$90</f>
        <v>4.8010157916856817E-4</v>
      </c>
      <c r="BL75" s="186">
        <f>AQ75*Workings_risks!$E$24*Workings_risks!$E$26*Workings_risks!$E$27*Assumptions!$G$90</f>
        <v>4.8842619248783776E-4</v>
      </c>
      <c r="BM75" s="186">
        <f>AR75*Workings_risks!$E$24*Workings_risks!$E$26*Workings_risks!$E$27*Assumptions!$G$90</f>
        <v>4.9675080580710747E-4</v>
      </c>
      <c r="BN75" s="186">
        <f>AS75*Workings_risks!$E$24*Workings_risks!$E$26*Workings_risks!$E$27*Assumptions!$G$90</f>
        <v>5.0507541912637706E-4</v>
      </c>
      <c r="BO75" s="186">
        <f>AT75*Workings_risks!$E$24*Workings_risks!$E$26*Workings_risks!$E$27*Assumptions!$G$90</f>
        <v>5.1340003244564666E-4</v>
      </c>
      <c r="BP75" s="186">
        <f>AU75*Workings_risks!$E$24*Workings_risks!$E$26*Workings_risks!$E$27*Assumptions!$G$90</f>
        <v>5.2172464576491625E-4</v>
      </c>
      <c r="BQ75" s="186">
        <f>AV75*Workings_risks!$E$24*Workings_risks!$E$26*Workings_risks!$E$27*Assumptions!$G$90</f>
        <v>5.3004925908418596E-4</v>
      </c>
      <c r="BR75" s="186">
        <f>AW75*Workings_risks!$E$24*Workings_risks!$E$26*Workings_risks!$E$27*Assumptions!$G$90</f>
        <v>5.3837387240345544E-4</v>
      </c>
      <c r="BS75" s="186">
        <f>AX75*Workings_risks!$E$24*Workings_risks!$E$26*Workings_risks!$E$27*Assumptions!$G$90</f>
        <v>5.4669848572272515E-4</v>
      </c>
      <c r="BT75" s="186">
        <f>AY75*Workings_risks!$E$24*Workings_risks!$E$26*Workings_risks!$E$27*Assumptions!$G$90</f>
        <v>5.5502309904199474E-4</v>
      </c>
    </row>
    <row r="76" spans="2:72" x14ac:dyDescent="0.25">
      <c r="B76" s="42">
        <v>10218050</v>
      </c>
      <c r="C76" s="42" t="s">
        <v>319</v>
      </c>
      <c r="D76" s="42" t="s">
        <v>263</v>
      </c>
      <c r="E76" s="42">
        <v>16146780</v>
      </c>
      <c r="F76" s="42">
        <v>16146776</v>
      </c>
      <c r="G76" s="42">
        <v>2.0079883450566403</v>
      </c>
      <c r="H76" s="42">
        <v>143.10738812154099</v>
      </c>
      <c r="I76" s="42">
        <v>-37.156049048864901</v>
      </c>
      <c r="J76" s="42">
        <v>111</v>
      </c>
      <c r="K76" s="42">
        <v>98.5</v>
      </c>
      <c r="L76" s="32">
        <v>6.3E-2</v>
      </c>
      <c r="M76" s="32">
        <v>8.7999999999999995E-2</v>
      </c>
      <c r="N76" s="181"/>
      <c r="O76" s="182">
        <f t="shared" si="16"/>
        <v>117.99299999999999</v>
      </c>
      <c r="P76" s="182">
        <f t="shared" si="17"/>
        <v>104.7055</v>
      </c>
      <c r="Q76" s="191">
        <f t="shared" si="18"/>
        <v>0.01</v>
      </c>
      <c r="R76" s="191">
        <f t="shared" si="19"/>
        <v>0.02</v>
      </c>
      <c r="S76" s="184">
        <f t="shared" si="20"/>
        <v>-1328.7499999999993</v>
      </c>
      <c r="T76" s="184">
        <f t="shared" si="21"/>
        <v>131.28049999999999</v>
      </c>
      <c r="U76" s="185">
        <f t="shared" si="22"/>
        <v>1.5262841015992474E-2</v>
      </c>
      <c r="V76" s="181"/>
      <c r="W76" s="182">
        <f t="shared" si="23"/>
        <v>119.10299999999999</v>
      </c>
      <c r="X76" s="182">
        <f t="shared" si="24"/>
        <v>107.16800000000001</v>
      </c>
      <c r="Y76" s="183">
        <f t="shared" si="25"/>
        <v>0.01</v>
      </c>
      <c r="Z76" s="183">
        <f t="shared" si="26"/>
        <v>0.02</v>
      </c>
      <c r="AA76" s="184">
        <f t="shared" si="27"/>
        <v>-1193.4999999999986</v>
      </c>
      <c r="AB76" s="184">
        <f t="shared" si="28"/>
        <v>131.03799999999998</v>
      </c>
      <c r="AC76" s="185">
        <f t="shared" si="29"/>
        <v>1.6789275240888149E-2</v>
      </c>
      <c r="AD76" s="181"/>
      <c r="AE76" s="178">
        <f t="shared" si="30"/>
        <v>1.5262841015992474</v>
      </c>
      <c r="AF76" s="170">
        <f>Workings_risks!$E$18+Workings_risks!$E$27*(($AE76-1)*Workings_risks!$E$18)/(2050-2023)</f>
        <v>9.7197062560955491E-3</v>
      </c>
      <c r="AG76" s="170">
        <f>AF76+(($AE76-1)*Workings_risks!$E$18)/(2050-2023)</f>
        <v>9.8986961896394901E-3</v>
      </c>
      <c r="AH76" s="170">
        <f>AG76+(($AE76-1)*Workings_risks!$E$18)/(2050-2023)</f>
        <v>1.0077686123183431E-2</v>
      </c>
      <c r="AI76" s="170">
        <f>AH76+(($AE76-1)*Workings_risks!$E$18)/(2050-2023)</f>
        <v>1.0256676056727372E-2</v>
      </c>
      <c r="AJ76" s="170">
        <f>AI76+(($AE76-1)*Workings_risks!$E$18)/(2050-2023)</f>
        <v>1.0435665990271313E-2</v>
      </c>
      <c r="AK76" s="170">
        <f>AJ76+(($AE76-1)*Workings_risks!$E$18)/(2050-2023)</f>
        <v>1.0614655923815254E-2</v>
      </c>
      <c r="AL76" s="170">
        <f>AK76+(($AE76-1)*Workings_risks!$E$18)/(2050-2023)</f>
        <v>1.0793645857359195E-2</v>
      </c>
      <c r="AM76" s="170">
        <f>AL76+(($AE76-1)*Workings_risks!$E$18)/(2050-2023)</f>
        <v>1.0972635790903136E-2</v>
      </c>
      <c r="AN76" s="170">
        <f>AM76+(($AE76-1)*Workings_risks!$E$18)/(2050-2023)</f>
        <v>1.1151625724447077E-2</v>
      </c>
      <c r="AO76" s="170">
        <f>AN76+(($AE76-1)*Workings_risks!$E$18)/(2050-2023)</f>
        <v>1.1330615657991018E-2</v>
      </c>
      <c r="AP76" s="170">
        <f>AO76+(($AE76-1)*Workings_risks!$E$18)/(2050-2023)</f>
        <v>1.1509605591534959E-2</v>
      </c>
      <c r="AQ76" s="170">
        <f>AP76+(($AE76-1)*Workings_risks!$E$18)/(2050-2023)</f>
        <v>1.16885955250789E-2</v>
      </c>
      <c r="AR76" s="170">
        <f>AQ76+(($AE76-1)*Workings_risks!$E$18)/(2050-2023)</f>
        <v>1.1867585458622841E-2</v>
      </c>
      <c r="AS76" s="170">
        <f>AR76+(($AE76-1)*Workings_risks!$E$18)/(2050-2023)</f>
        <v>1.2046575392166782E-2</v>
      </c>
      <c r="AT76" s="170">
        <f>AS76+(($AE76-1)*Workings_risks!$E$18)/(2050-2023)</f>
        <v>1.2225565325710723E-2</v>
      </c>
      <c r="AU76" s="170">
        <f>AT76+(($AE76-1)*Workings_risks!$E$18)/(2050-2023)</f>
        <v>1.2404555259254664E-2</v>
      </c>
      <c r="AV76" s="170">
        <f>AU76+(($AE76-1)*Workings_risks!$E$18)/(2050-2023)</f>
        <v>1.2583545192798605E-2</v>
      </c>
      <c r="AW76" s="170">
        <f>AV76+(($AE76-1)*Workings_risks!$E$18)/(2050-2023)</f>
        <v>1.2762535126342546E-2</v>
      </c>
      <c r="AX76" s="170">
        <f>AW76+(($AE76-1)*Workings_risks!$E$18)/(2050-2023)</f>
        <v>1.2941525059886487E-2</v>
      </c>
      <c r="AY76" s="170">
        <f>AX76+(($AE76-1)*Workings_risks!$E$18)/(2050-2023)</f>
        <v>1.3120514993430428E-2</v>
      </c>
      <c r="BA76" s="186">
        <f>AF76*Workings_risks!$E$24*Workings_risks!$E$26*Workings_risks!$E$27*Assumptions!$G$90</f>
        <v>3.9362775900967452E-4</v>
      </c>
      <c r="BB76" s="186">
        <f>AG76*Workings_risks!$E$24*Workings_risks!$E$26*Workings_risks!$E$27*Assumptions!$G$90</f>
        <v>4.0087647667354497E-4</v>
      </c>
      <c r="BC76" s="186">
        <f>AH76*Workings_risks!$E$24*Workings_risks!$E$26*Workings_risks!$E$27*Assumptions!$G$90</f>
        <v>4.0812519433741553E-4</v>
      </c>
      <c r="BD76" s="186">
        <f>AI76*Workings_risks!$E$24*Workings_risks!$E$26*Workings_risks!$E$27*Assumptions!$G$90</f>
        <v>4.1537391200128587E-4</v>
      </c>
      <c r="BE76" s="186">
        <f>AJ76*Workings_risks!$E$24*Workings_risks!$E$26*Workings_risks!$E$27*Assumptions!$G$90</f>
        <v>4.2262262966515633E-4</v>
      </c>
      <c r="BF76" s="186">
        <f>AK76*Workings_risks!$E$24*Workings_risks!$E$26*Workings_risks!$E$27*Assumptions!$G$90</f>
        <v>4.2987134732902683E-4</v>
      </c>
      <c r="BG76" s="186">
        <f>AL76*Workings_risks!$E$24*Workings_risks!$E$26*Workings_risks!$E$27*Assumptions!$G$90</f>
        <v>4.3712006499289734E-4</v>
      </c>
      <c r="BH76" s="186">
        <f>AM76*Workings_risks!$E$24*Workings_risks!$E$26*Workings_risks!$E$27*Assumptions!$G$90</f>
        <v>4.4436878265676774E-4</v>
      </c>
      <c r="BI76" s="186">
        <f>AN76*Workings_risks!$E$24*Workings_risks!$E$26*Workings_risks!$E$27*Assumptions!$G$90</f>
        <v>4.5161750032063824E-4</v>
      </c>
      <c r="BJ76" s="186">
        <f>AO76*Workings_risks!$E$24*Workings_risks!$E$26*Workings_risks!$E$27*Assumptions!$G$90</f>
        <v>4.5886621798450864E-4</v>
      </c>
      <c r="BK76" s="186">
        <f>AP76*Workings_risks!$E$24*Workings_risks!$E$26*Workings_risks!$E$27*Assumptions!$G$90</f>
        <v>4.6611493564837914E-4</v>
      </c>
      <c r="BL76" s="186">
        <f>AQ76*Workings_risks!$E$24*Workings_risks!$E$26*Workings_risks!$E$27*Assumptions!$G$90</f>
        <v>4.7336365331224965E-4</v>
      </c>
      <c r="BM76" s="186">
        <f>AR76*Workings_risks!$E$24*Workings_risks!$E$26*Workings_risks!$E$27*Assumptions!$G$90</f>
        <v>4.806123709761201E-4</v>
      </c>
      <c r="BN76" s="186">
        <f>AS76*Workings_risks!$E$24*Workings_risks!$E$26*Workings_risks!$E$27*Assumptions!$G$90</f>
        <v>4.8786108863999045E-4</v>
      </c>
      <c r="BO76" s="186">
        <f>AT76*Workings_risks!$E$24*Workings_risks!$E$26*Workings_risks!$E$27*Assumptions!$G$90</f>
        <v>4.9510980630386111E-4</v>
      </c>
      <c r="BP76" s="186">
        <f>AU76*Workings_risks!$E$24*Workings_risks!$E$26*Workings_risks!$E$27*Assumptions!$G$90</f>
        <v>5.0235852396773157E-4</v>
      </c>
      <c r="BQ76" s="186">
        <f>AV76*Workings_risks!$E$24*Workings_risks!$E$26*Workings_risks!$E$27*Assumptions!$G$90</f>
        <v>5.0960724163160191E-4</v>
      </c>
      <c r="BR76" s="186">
        <f>AW76*Workings_risks!$E$24*Workings_risks!$E$26*Workings_risks!$E$27*Assumptions!$G$90</f>
        <v>5.1685595929547225E-4</v>
      </c>
      <c r="BS76" s="186">
        <f>AX76*Workings_risks!$E$24*Workings_risks!$E$26*Workings_risks!$E$27*Assumptions!$G$90</f>
        <v>5.2410467695934292E-4</v>
      </c>
      <c r="BT76" s="186">
        <f>AY76*Workings_risks!$E$24*Workings_risks!$E$26*Workings_risks!$E$27*Assumptions!$G$90</f>
        <v>5.3135339462321337E-4</v>
      </c>
    </row>
    <row r="77" spans="2:72" x14ac:dyDescent="0.25">
      <c r="B77" s="42">
        <v>10219401</v>
      </c>
      <c r="C77" s="42" t="s">
        <v>574</v>
      </c>
      <c r="D77" s="42" t="s">
        <v>241</v>
      </c>
      <c r="E77" s="42">
        <v>16152893</v>
      </c>
      <c r="F77" s="42">
        <v>16152903</v>
      </c>
      <c r="G77" s="42">
        <v>1.7234304101752702</v>
      </c>
      <c r="H77" s="42">
        <v>143.414208216194</v>
      </c>
      <c r="I77" s="42">
        <v>-37.156478324363498</v>
      </c>
      <c r="J77" s="42">
        <v>120</v>
      </c>
      <c r="K77" s="42">
        <v>107</v>
      </c>
      <c r="L77" s="32">
        <v>6.3E-2</v>
      </c>
      <c r="M77" s="32">
        <v>8.7999999999999995E-2</v>
      </c>
      <c r="N77" s="181"/>
      <c r="O77" s="182">
        <f t="shared" si="16"/>
        <v>127.55999999999999</v>
      </c>
      <c r="P77" s="182">
        <f t="shared" si="17"/>
        <v>113.741</v>
      </c>
      <c r="Q77" s="191">
        <f t="shared" si="18"/>
        <v>0.01</v>
      </c>
      <c r="R77" s="191">
        <f t="shared" si="19"/>
        <v>0.02</v>
      </c>
      <c r="S77" s="184">
        <f t="shared" si="20"/>
        <v>-1381.899999999999</v>
      </c>
      <c r="T77" s="184">
        <f t="shared" si="21"/>
        <v>141.37899999999996</v>
      </c>
      <c r="U77" s="185">
        <f t="shared" si="22"/>
        <v>1.5470728706852867E-2</v>
      </c>
      <c r="V77" s="181"/>
      <c r="W77" s="182">
        <f t="shared" si="23"/>
        <v>128.76</v>
      </c>
      <c r="X77" s="182">
        <f t="shared" si="24"/>
        <v>116.41600000000001</v>
      </c>
      <c r="Y77" s="183">
        <f t="shared" si="25"/>
        <v>0.01</v>
      </c>
      <c r="Z77" s="183">
        <f t="shared" si="26"/>
        <v>0.02</v>
      </c>
      <c r="AA77" s="184">
        <f t="shared" si="27"/>
        <v>-1234.399999999998</v>
      </c>
      <c r="AB77" s="184">
        <f t="shared" si="28"/>
        <v>141.10399999999996</v>
      </c>
      <c r="AC77" s="185">
        <f t="shared" si="29"/>
        <v>1.7096565132858059E-2</v>
      </c>
      <c r="AD77" s="181"/>
      <c r="AE77" s="178">
        <f t="shared" si="30"/>
        <v>1.5470728706852868</v>
      </c>
      <c r="AF77" s="170">
        <f>Workings_risks!$E$18+Workings_risks!$E$27*(($AE77-1)*Workings_risks!$E$18)/(2050-2023)</f>
        <v>9.7409171214011703E-3</v>
      </c>
      <c r="AG77" s="170">
        <f>AF77+(($AE77-1)*Workings_risks!$E$18)/(2050-2023)</f>
        <v>9.9269773433803173E-3</v>
      </c>
      <c r="AH77" s="170">
        <f>AG77+(($AE77-1)*Workings_risks!$E$18)/(2050-2023)</f>
        <v>1.0113037565359464E-2</v>
      </c>
      <c r="AI77" s="170">
        <f>AH77+(($AE77-1)*Workings_risks!$E$18)/(2050-2023)</f>
        <v>1.0299097787338611E-2</v>
      </c>
      <c r="AJ77" s="170">
        <f>AI77+(($AE77-1)*Workings_risks!$E$18)/(2050-2023)</f>
        <v>1.0485158009317758E-2</v>
      </c>
      <c r="AK77" s="170">
        <f>AJ77+(($AE77-1)*Workings_risks!$E$18)/(2050-2023)</f>
        <v>1.0671218231296905E-2</v>
      </c>
      <c r="AL77" s="170">
        <f>AK77+(($AE77-1)*Workings_risks!$E$18)/(2050-2023)</f>
        <v>1.0857278453276052E-2</v>
      </c>
      <c r="AM77" s="170">
        <f>AL77+(($AE77-1)*Workings_risks!$E$18)/(2050-2023)</f>
        <v>1.1043338675255199E-2</v>
      </c>
      <c r="AN77" s="170">
        <f>AM77+(($AE77-1)*Workings_risks!$E$18)/(2050-2023)</f>
        <v>1.1229398897234346E-2</v>
      </c>
      <c r="AO77" s="170">
        <f>AN77+(($AE77-1)*Workings_risks!$E$18)/(2050-2023)</f>
        <v>1.1415459119213493E-2</v>
      </c>
      <c r="AP77" s="170">
        <f>AO77+(($AE77-1)*Workings_risks!$E$18)/(2050-2023)</f>
        <v>1.1601519341192639E-2</v>
      </c>
      <c r="AQ77" s="170">
        <f>AP77+(($AE77-1)*Workings_risks!$E$18)/(2050-2023)</f>
        <v>1.1787579563171786E-2</v>
      </c>
      <c r="AR77" s="170">
        <f>AQ77+(($AE77-1)*Workings_risks!$E$18)/(2050-2023)</f>
        <v>1.1973639785150933E-2</v>
      </c>
      <c r="AS77" s="170">
        <f>AR77+(($AE77-1)*Workings_risks!$E$18)/(2050-2023)</f>
        <v>1.215970000713008E-2</v>
      </c>
      <c r="AT77" s="170">
        <f>AS77+(($AE77-1)*Workings_risks!$E$18)/(2050-2023)</f>
        <v>1.2345760229109227E-2</v>
      </c>
      <c r="AU77" s="170">
        <f>AT77+(($AE77-1)*Workings_risks!$E$18)/(2050-2023)</f>
        <v>1.2531820451088374E-2</v>
      </c>
      <c r="AV77" s="170">
        <f>AU77+(($AE77-1)*Workings_risks!$E$18)/(2050-2023)</f>
        <v>1.2717880673067521E-2</v>
      </c>
      <c r="AW77" s="170">
        <f>AV77+(($AE77-1)*Workings_risks!$E$18)/(2050-2023)</f>
        <v>1.2903940895046668E-2</v>
      </c>
      <c r="AX77" s="170">
        <f>AW77+(($AE77-1)*Workings_risks!$E$18)/(2050-2023)</f>
        <v>1.3090001117025815E-2</v>
      </c>
      <c r="AY77" s="170">
        <f>AX77+(($AE77-1)*Workings_risks!$E$18)/(2050-2023)</f>
        <v>1.3276061339004962E-2</v>
      </c>
      <c r="BA77" s="186">
        <f>AF77*Workings_risks!$E$24*Workings_risks!$E$26*Workings_risks!$E$27*Assumptions!$G$90</f>
        <v>3.9448675465799174E-4</v>
      </c>
      <c r="BB77" s="186">
        <f>AG77*Workings_risks!$E$24*Workings_risks!$E$26*Workings_risks!$E$27*Assumptions!$G$90</f>
        <v>4.0202180420463455E-4</v>
      </c>
      <c r="BC77" s="186">
        <f>AH77*Workings_risks!$E$24*Workings_risks!$E$26*Workings_risks!$E$27*Assumptions!$G$90</f>
        <v>4.0955685375127735E-4</v>
      </c>
      <c r="BD77" s="186">
        <f>AI77*Workings_risks!$E$24*Workings_risks!$E$26*Workings_risks!$E$27*Assumptions!$G$90</f>
        <v>4.1709190329792021E-4</v>
      </c>
      <c r="BE77" s="186">
        <f>AJ77*Workings_risks!$E$24*Workings_risks!$E$26*Workings_risks!$E$27*Assumptions!$G$90</f>
        <v>4.2462695284456301E-4</v>
      </c>
      <c r="BF77" s="186">
        <f>AK77*Workings_risks!$E$24*Workings_risks!$E$26*Workings_risks!$E$27*Assumptions!$G$90</f>
        <v>4.3216200239120582E-4</v>
      </c>
      <c r="BG77" s="186">
        <f>AL77*Workings_risks!$E$24*Workings_risks!$E$26*Workings_risks!$E$27*Assumptions!$G$90</f>
        <v>4.3969705193784873E-4</v>
      </c>
      <c r="BH77" s="186">
        <f>AM77*Workings_risks!$E$24*Workings_risks!$E$26*Workings_risks!$E$27*Assumptions!$G$90</f>
        <v>4.4723210148449148E-4</v>
      </c>
      <c r="BI77" s="186">
        <f>AN77*Workings_risks!$E$24*Workings_risks!$E$26*Workings_risks!$E$27*Assumptions!$G$90</f>
        <v>4.5476715103113429E-4</v>
      </c>
      <c r="BJ77" s="186">
        <f>AO77*Workings_risks!$E$24*Workings_risks!$E$26*Workings_risks!$E$27*Assumptions!$G$90</f>
        <v>4.6230220057777715E-4</v>
      </c>
      <c r="BK77" s="186">
        <f>AP77*Workings_risks!$E$24*Workings_risks!$E$26*Workings_risks!$E$27*Assumptions!$G$90</f>
        <v>4.6983725012441995E-4</v>
      </c>
      <c r="BL77" s="186">
        <f>AQ77*Workings_risks!$E$24*Workings_risks!$E$26*Workings_risks!$E$27*Assumptions!$G$90</f>
        <v>4.7737229967106275E-4</v>
      </c>
      <c r="BM77" s="186">
        <f>AR77*Workings_risks!$E$24*Workings_risks!$E$26*Workings_risks!$E$27*Assumptions!$G$90</f>
        <v>4.8490734921770556E-4</v>
      </c>
      <c r="BN77" s="186">
        <f>AS77*Workings_risks!$E$24*Workings_risks!$E$26*Workings_risks!$E$27*Assumptions!$G$90</f>
        <v>4.9244239876434842E-4</v>
      </c>
      <c r="BO77" s="186">
        <f>AT77*Workings_risks!$E$24*Workings_risks!$E$26*Workings_risks!$E$27*Assumptions!$G$90</f>
        <v>4.9997744831099139E-4</v>
      </c>
      <c r="BP77" s="186">
        <f>AU77*Workings_risks!$E$24*Workings_risks!$E$26*Workings_risks!$E$27*Assumptions!$G$90</f>
        <v>5.0751249785763414E-4</v>
      </c>
      <c r="BQ77" s="186">
        <f>AV77*Workings_risks!$E$24*Workings_risks!$E$26*Workings_risks!$E$27*Assumptions!$G$90</f>
        <v>5.1504754740427699E-4</v>
      </c>
      <c r="BR77" s="186">
        <f>AW77*Workings_risks!$E$24*Workings_risks!$E$26*Workings_risks!$E$27*Assumptions!$G$90</f>
        <v>5.2258259695091974E-4</v>
      </c>
      <c r="BS77" s="186">
        <f>AX77*Workings_risks!$E$24*Workings_risks!$E$26*Workings_risks!$E$27*Assumptions!$G$90</f>
        <v>5.301176464975626E-4</v>
      </c>
      <c r="BT77" s="186">
        <f>AY77*Workings_risks!$E$24*Workings_risks!$E$26*Workings_risks!$E$27*Assumptions!$G$90</f>
        <v>5.3765269604420535E-4</v>
      </c>
    </row>
    <row r="78" spans="2:72" x14ac:dyDescent="0.25">
      <c r="B78" s="42">
        <v>10224712</v>
      </c>
      <c r="C78" s="42" t="s">
        <v>515</v>
      </c>
      <c r="D78" s="42" t="s">
        <v>277</v>
      </c>
      <c r="E78" s="42">
        <v>16178998</v>
      </c>
      <c r="F78" s="42">
        <v>16179043</v>
      </c>
      <c r="G78" s="42">
        <v>1.4566412751269402</v>
      </c>
      <c r="H78" s="42">
        <v>144.83175815948499</v>
      </c>
      <c r="I78" s="42">
        <v>-36.400788545917202</v>
      </c>
      <c r="J78" s="42">
        <v>108</v>
      </c>
      <c r="K78" s="42">
        <v>96.2</v>
      </c>
      <c r="L78" s="32">
        <v>6.3E-2</v>
      </c>
      <c r="M78" s="32">
        <v>8.7999999999999995E-2</v>
      </c>
      <c r="N78" s="181"/>
      <c r="O78" s="182">
        <f t="shared" si="16"/>
        <v>114.80399999999999</v>
      </c>
      <c r="P78" s="182">
        <f t="shared" si="17"/>
        <v>102.2606</v>
      </c>
      <c r="Q78" s="191">
        <f t="shared" si="18"/>
        <v>0.01</v>
      </c>
      <c r="R78" s="191">
        <f t="shared" si="19"/>
        <v>0.02</v>
      </c>
      <c r="S78" s="184">
        <f t="shared" si="20"/>
        <v>-1254.3399999999992</v>
      </c>
      <c r="T78" s="184">
        <f t="shared" si="21"/>
        <v>127.34739999999998</v>
      </c>
      <c r="U78" s="185">
        <f t="shared" si="22"/>
        <v>1.5424366599167683E-2</v>
      </c>
      <c r="V78" s="181"/>
      <c r="W78" s="182">
        <f t="shared" si="23"/>
        <v>115.884</v>
      </c>
      <c r="X78" s="182">
        <f t="shared" si="24"/>
        <v>104.66560000000001</v>
      </c>
      <c r="Y78" s="183">
        <f t="shared" si="25"/>
        <v>0.01</v>
      </c>
      <c r="Z78" s="183">
        <f t="shared" si="26"/>
        <v>0.02</v>
      </c>
      <c r="AA78" s="184">
        <f t="shared" si="27"/>
        <v>-1121.839999999999</v>
      </c>
      <c r="AB78" s="184">
        <f t="shared" si="28"/>
        <v>127.10239999999999</v>
      </c>
      <c r="AC78" s="185">
        <f t="shared" si="29"/>
        <v>1.702774014119661E-2</v>
      </c>
      <c r="AD78" s="181"/>
      <c r="AE78" s="178">
        <f t="shared" si="30"/>
        <v>1.5424366599167683</v>
      </c>
      <c r="AF78" s="170">
        <f>Workings_risks!$E$18+Workings_risks!$E$27*(($AE78-1)*Workings_risks!$E$18)/(2050-2023)</f>
        <v>9.736186776774583E-3</v>
      </c>
      <c r="AG78" s="170">
        <f>AF78+(($AE78-1)*Workings_risks!$E$18)/(2050-2023)</f>
        <v>9.9206702172115347E-3</v>
      </c>
      <c r="AH78" s="170">
        <f>AG78+(($AE78-1)*Workings_risks!$E$18)/(2050-2023)</f>
        <v>1.0105153657648486E-2</v>
      </c>
      <c r="AI78" s="170">
        <f>AH78+(($AE78-1)*Workings_risks!$E$18)/(2050-2023)</f>
        <v>1.0289637098085438E-2</v>
      </c>
      <c r="AJ78" s="170">
        <f>AI78+(($AE78-1)*Workings_risks!$E$18)/(2050-2023)</f>
        <v>1.047412053852239E-2</v>
      </c>
      <c r="AK78" s="170">
        <f>AJ78+(($AE78-1)*Workings_risks!$E$18)/(2050-2023)</f>
        <v>1.0658603978959342E-2</v>
      </c>
      <c r="AL78" s="170">
        <f>AK78+(($AE78-1)*Workings_risks!$E$18)/(2050-2023)</f>
        <v>1.0843087419396293E-2</v>
      </c>
      <c r="AM78" s="170">
        <f>AL78+(($AE78-1)*Workings_risks!$E$18)/(2050-2023)</f>
        <v>1.1027570859833245E-2</v>
      </c>
      <c r="AN78" s="170">
        <f>AM78+(($AE78-1)*Workings_risks!$E$18)/(2050-2023)</f>
        <v>1.1212054300270197E-2</v>
      </c>
      <c r="AO78" s="170">
        <f>AN78+(($AE78-1)*Workings_risks!$E$18)/(2050-2023)</f>
        <v>1.1396537740707148E-2</v>
      </c>
      <c r="AP78" s="170">
        <f>AO78+(($AE78-1)*Workings_risks!$E$18)/(2050-2023)</f>
        <v>1.15810211811441E-2</v>
      </c>
      <c r="AQ78" s="170">
        <f>AP78+(($AE78-1)*Workings_risks!$E$18)/(2050-2023)</f>
        <v>1.1765504621581052E-2</v>
      </c>
      <c r="AR78" s="170">
        <f>AQ78+(($AE78-1)*Workings_risks!$E$18)/(2050-2023)</f>
        <v>1.1949988062018004E-2</v>
      </c>
      <c r="AS78" s="170">
        <f>AR78+(($AE78-1)*Workings_risks!$E$18)/(2050-2023)</f>
        <v>1.2134471502454955E-2</v>
      </c>
      <c r="AT78" s="170">
        <f>AS78+(($AE78-1)*Workings_risks!$E$18)/(2050-2023)</f>
        <v>1.2318954942891907E-2</v>
      </c>
      <c r="AU78" s="170">
        <f>AT78+(($AE78-1)*Workings_risks!$E$18)/(2050-2023)</f>
        <v>1.2503438383328859E-2</v>
      </c>
      <c r="AV78" s="170">
        <f>AU78+(($AE78-1)*Workings_risks!$E$18)/(2050-2023)</f>
        <v>1.268792182376581E-2</v>
      </c>
      <c r="AW78" s="170">
        <f>AV78+(($AE78-1)*Workings_risks!$E$18)/(2050-2023)</f>
        <v>1.2872405264202762E-2</v>
      </c>
      <c r="AX78" s="170">
        <f>AW78+(($AE78-1)*Workings_risks!$E$18)/(2050-2023)</f>
        <v>1.3056888704639714E-2</v>
      </c>
      <c r="AY78" s="170">
        <f>AX78+(($AE78-1)*Workings_risks!$E$18)/(2050-2023)</f>
        <v>1.3241372145076665E-2</v>
      </c>
      <c r="BA78" s="186">
        <f>AF78*Workings_risks!$E$24*Workings_risks!$E$26*Workings_risks!$E$27*Assumptions!$G$90</f>
        <v>3.9429518560172124E-4</v>
      </c>
      <c r="BB78" s="186">
        <f>AG78*Workings_risks!$E$24*Workings_risks!$E$26*Workings_risks!$E$27*Assumptions!$G$90</f>
        <v>4.0176637879627393E-4</v>
      </c>
      <c r="BC78" s="186">
        <f>AH78*Workings_risks!$E$24*Workings_risks!$E$26*Workings_risks!$E$27*Assumptions!$G$90</f>
        <v>4.0923757199082657E-4</v>
      </c>
      <c r="BD78" s="186">
        <f>AI78*Workings_risks!$E$24*Workings_risks!$E$26*Workings_risks!$E$27*Assumptions!$G$90</f>
        <v>4.1670876518537921E-4</v>
      </c>
      <c r="BE78" s="186">
        <f>AJ78*Workings_risks!$E$24*Workings_risks!$E$26*Workings_risks!$E$27*Assumptions!$G$90</f>
        <v>4.241799583799319E-4</v>
      </c>
      <c r="BF78" s="186">
        <f>AK78*Workings_risks!$E$24*Workings_risks!$E$26*Workings_risks!$E$27*Assumptions!$G$90</f>
        <v>4.3165115157448459E-4</v>
      </c>
      <c r="BG78" s="186">
        <f>AL78*Workings_risks!$E$24*Workings_risks!$E$26*Workings_risks!$E$27*Assumptions!$G$90</f>
        <v>4.3912234476903723E-4</v>
      </c>
      <c r="BH78" s="186">
        <f>AM78*Workings_risks!$E$24*Workings_risks!$E$26*Workings_risks!$E$27*Assumptions!$G$90</f>
        <v>4.4659353796358992E-4</v>
      </c>
      <c r="BI78" s="186">
        <f>AN78*Workings_risks!$E$24*Workings_risks!$E$26*Workings_risks!$E$27*Assumptions!$G$90</f>
        <v>4.5406473115814256E-4</v>
      </c>
      <c r="BJ78" s="186">
        <f>AO78*Workings_risks!$E$24*Workings_risks!$E$26*Workings_risks!$E$27*Assumptions!$G$90</f>
        <v>4.6153592435269525E-4</v>
      </c>
      <c r="BK78" s="186">
        <f>AP78*Workings_risks!$E$24*Workings_risks!$E$26*Workings_risks!$E$27*Assumptions!$G$90</f>
        <v>4.6900711754724783E-4</v>
      </c>
      <c r="BL78" s="186">
        <f>AQ78*Workings_risks!$E$24*Workings_risks!$E$26*Workings_risks!$E$27*Assumptions!$G$90</f>
        <v>4.7647831074180058E-4</v>
      </c>
      <c r="BM78" s="186">
        <f>AR78*Workings_risks!$E$24*Workings_risks!$E$26*Workings_risks!$E$27*Assumptions!$G$90</f>
        <v>4.8394950393635327E-4</v>
      </c>
      <c r="BN78" s="186">
        <f>AS78*Workings_risks!$E$24*Workings_risks!$E$26*Workings_risks!$E$27*Assumptions!$G$90</f>
        <v>4.9142069713090585E-4</v>
      </c>
      <c r="BO78" s="186">
        <f>AT78*Workings_risks!$E$24*Workings_risks!$E$26*Workings_risks!$E$27*Assumptions!$G$90</f>
        <v>4.9889189032545854E-4</v>
      </c>
      <c r="BP78" s="186">
        <f>AU78*Workings_risks!$E$24*Workings_risks!$E$26*Workings_risks!$E$27*Assumptions!$G$90</f>
        <v>5.0636308352001124E-4</v>
      </c>
      <c r="BQ78" s="186">
        <f>AV78*Workings_risks!$E$24*Workings_risks!$E$26*Workings_risks!$E$27*Assumptions!$G$90</f>
        <v>5.1383427671456393E-4</v>
      </c>
      <c r="BR78" s="186">
        <f>AW78*Workings_risks!$E$24*Workings_risks!$E$26*Workings_risks!$E$27*Assumptions!$G$90</f>
        <v>5.2130546990911662E-4</v>
      </c>
      <c r="BS78" s="186">
        <f>AX78*Workings_risks!$E$24*Workings_risks!$E$26*Workings_risks!$E$27*Assumptions!$G$90</f>
        <v>5.287766631036691E-4</v>
      </c>
      <c r="BT78" s="186">
        <f>AY78*Workings_risks!$E$24*Workings_risks!$E$26*Workings_risks!$E$27*Assumptions!$G$90</f>
        <v>5.36247856298222E-4</v>
      </c>
    </row>
    <row r="79" spans="2:72" x14ac:dyDescent="0.25">
      <c r="B79" s="42">
        <v>10224713</v>
      </c>
      <c r="C79" s="42" t="s">
        <v>515</v>
      </c>
      <c r="D79" s="42" t="s">
        <v>277</v>
      </c>
      <c r="E79" s="42">
        <v>16179002</v>
      </c>
      <c r="F79" s="42">
        <v>203298942</v>
      </c>
      <c r="G79" s="42">
        <v>1.3384296020290103</v>
      </c>
      <c r="H79" s="42">
        <v>144.82847215619</v>
      </c>
      <c r="I79" s="42">
        <v>-36.3989667221581</v>
      </c>
      <c r="J79" s="42">
        <v>108</v>
      </c>
      <c r="K79" s="42">
        <v>96</v>
      </c>
      <c r="L79" s="32">
        <v>6.3E-2</v>
      </c>
      <c r="M79" s="32">
        <v>8.7999999999999995E-2</v>
      </c>
      <c r="N79" s="181"/>
      <c r="O79" s="182">
        <f t="shared" si="16"/>
        <v>114.80399999999999</v>
      </c>
      <c r="P79" s="182">
        <f t="shared" si="17"/>
        <v>102.048</v>
      </c>
      <c r="Q79" s="191">
        <f t="shared" si="18"/>
        <v>0.01</v>
      </c>
      <c r="R79" s="191">
        <f t="shared" si="19"/>
        <v>0.02</v>
      </c>
      <c r="S79" s="184">
        <f t="shared" si="20"/>
        <v>-1275.5999999999983</v>
      </c>
      <c r="T79" s="184">
        <f t="shared" si="21"/>
        <v>127.55999999999996</v>
      </c>
      <c r="U79" s="185">
        <f t="shared" si="22"/>
        <v>1.533396048918155E-2</v>
      </c>
      <c r="V79" s="181"/>
      <c r="W79" s="182">
        <f t="shared" si="23"/>
        <v>115.884</v>
      </c>
      <c r="X79" s="182">
        <f t="shared" si="24"/>
        <v>104.44800000000001</v>
      </c>
      <c r="Y79" s="183">
        <f t="shared" si="25"/>
        <v>0.01</v>
      </c>
      <c r="Z79" s="183">
        <f t="shared" si="26"/>
        <v>0.02</v>
      </c>
      <c r="AA79" s="184">
        <f t="shared" si="27"/>
        <v>-1143.5999999999992</v>
      </c>
      <c r="AB79" s="184">
        <f t="shared" si="28"/>
        <v>127.32</v>
      </c>
      <c r="AC79" s="185">
        <f t="shared" si="29"/>
        <v>1.6894018887722986E-2</v>
      </c>
      <c r="AD79" s="181"/>
      <c r="AE79" s="178">
        <f t="shared" si="30"/>
        <v>1.5333960489181551</v>
      </c>
      <c r="AF79" s="170">
        <f>Workings_risks!$E$18+Workings_risks!$E$27*(($AE79-1)*Workings_risks!$E$18)/(2050-2023)</f>
        <v>9.7269626047527345E-3</v>
      </c>
      <c r="AG79" s="170">
        <f>AF79+(($AE79-1)*Workings_risks!$E$18)/(2050-2023)</f>
        <v>9.9083713211824027E-3</v>
      </c>
      <c r="AH79" s="170">
        <f>AG79+(($AE79-1)*Workings_risks!$E$18)/(2050-2023)</f>
        <v>1.0089780037612071E-2</v>
      </c>
      <c r="AI79" s="170">
        <f>AH79+(($AE79-1)*Workings_risks!$E$18)/(2050-2023)</f>
        <v>1.0271188754041739E-2</v>
      </c>
      <c r="AJ79" s="170">
        <f>AI79+(($AE79-1)*Workings_risks!$E$18)/(2050-2023)</f>
        <v>1.0452597470471408E-2</v>
      </c>
      <c r="AK79" s="170">
        <f>AJ79+(($AE79-1)*Workings_risks!$E$18)/(2050-2023)</f>
        <v>1.0634006186901076E-2</v>
      </c>
      <c r="AL79" s="170">
        <f>AK79+(($AE79-1)*Workings_risks!$E$18)/(2050-2023)</f>
        <v>1.0815414903330744E-2</v>
      </c>
      <c r="AM79" s="170">
        <f>AL79+(($AE79-1)*Workings_risks!$E$18)/(2050-2023)</f>
        <v>1.0996823619760412E-2</v>
      </c>
      <c r="AN79" s="170">
        <f>AM79+(($AE79-1)*Workings_risks!$E$18)/(2050-2023)</f>
        <v>1.1178232336190081E-2</v>
      </c>
      <c r="AO79" s="170">
        <f>AN79+(($AE79-1)*Workings_risks!$E$18)/(2050-2023)</f>
        <v>1.1359641052619749E-2</v>
      </c>
      <c r="AP79" s="170">
        <f>AO79+(($AE79-1)*Workings_risks!$E$18)/(2050-2023)</f>
        <v>1.1541049769049417E-2</v>
      </c>
      <c r="AQ79" s="170">
        <f>AP79+(($AE79-1)*Workings_risks!$E$18)/(2050-2023)</f>
        <v>1.1722458485479086E-2</v>
      </c>
      <c r="AR79" s="170">
        <f>AQ79+(($AE79-1)*Workings_risks!$E$18)/(2050-2023)</f>
        <v>1.1903867201908754E-2</v>
      </c>
      <c r="AS79" s="170">
        <f>AR79+(($AE79-1)*Workings_risks!$E$18)/(2050-2023)</f>
        <v>1.2085275918338422E-2</v>
      </c>
      <c r="AT79" s="170">
        <f>AS79+(($AE79-1)*Workings_risks!$E$18)/(2050-2023)</f>
        <v>1.226668463476809E-2</v>
      </c>
      <c r="AU79" s="170">
        <f>AT79+(($AE79-1)*Workings_risks!$E$18)/(2050-2023)</f>
        <v>1.2448093351197759E-2</v>
      </c>
      <c r="AV79" s="170">
        <f>AU79+(($AE79-1)*Workings_risks!$E$18)/(2050-2023)</f>
        <v>1.2629502067627427E-2</v>
      </c>
      <c r="AW79" s="170">
        <f>AV79+(($AE79-1)*Workings_risks!$E$18)/(2050-2023)</f>
        <v>1.2810910784057095E-2</v>
      </c>
      <c r="AX79" s="170">
        <f>AW79+(($AE79-1)*Workings_risks!$E$18)/(2050-2023)</f>
        <v>1.2992319500486764E-2</v>
      </c>
      <c r="AY79" s="170">
        <f>AX79+(($AE79-1)*Workings_risks!$E$18)/(2050-2023)</f>
        <v>1.3173728216916432E-2</v>
      </c>
      <c r="BA79" s="186">
        <f>AF79*Workings_risks!$E$24*Workings_risks!$E$26*Workings_risks!$E$27*Assumptions!$G$90</f>
        <v>3.9392162594199348E-4</v>
      </c>
      <c r="BB79" s="186">
        <f>AG79*Workings_risks!$E$24*Workings_risks!$E$26*Workings_risks!$E$27*Assumptions!$G$90</f>
        <v>4.0126829924997027E-4</v>
      </c>
      <c r="BC79" s="186">
        <f>AH79*Workings_risks!$E$24*Workings_risks!$E$26*Workings_risks!$E$27*Assumptions!$G$90</f>
        <v>4.0861497255794701E-4</v>
      </c>
      <c r="BD79" s="186">
        <f>AI79*Workings_risks!$E$24*Workings_risks!$E$26*Workings_risks!$E$27*Assumptions!$G$90</f>
        <v>4.1596164586592385E-4</v>
      </c>
      <c r="BE79" s="186">
        <f>AJ79*Workings_risks!$E$24*Workings_risks!$E$26*Workings_risks!$E$27*Assumptions!$G$90</f>
        <v>4.2330831917390053E-4</v>
      </c>
      <c r="BF79" s="186">
        <f>AK79*Workings_risks!$E$24*Workings_risks!$E$26*Workings_risks!$E$27*Assumptions!$G$90</f>
        <v>4.3065499248187732E-4</v>
      </c>
      <c r="BG79" s="186">
        <f>AL79*Workings_risks!$E$24*Workings_risks!$E$26*Workings_risks!$E$27*Assumptions!$G$90</f>
        <v>4.3800166578985406E-4</v>
      </c>
      <c r="BH79" s="186">
        <f>AM79*Workings_risks!$E$24*Workings_risks!$E$26*Workings_risks!$E$27*Assumptions!$G$90</f>
        <v>4.4534833909783079E-4</v>
      </c>
      <c r="BI79" s="186">
        <f>AN79*Workings_risks!$E$24*Workings_risks!$E$26*Workings_risks!$E$27*Assumptions!$G$90</f>
        <v>4.5269501240580758E-4</v>
      </c>
      <c r="BJ79" s="186">
        <f>AO79*Workings_risks!$E$24*Workings_risks!$E$26*Workings_risks!$E$27*Assumptions!$G$90</f>
        <v>4.6004168571378437E-4</v>
      </c>
      <c r="BK79" s="186">
        <f>AP79*Workings_risks!$E$24*Workings_risks!$E$26*Workings_risks!$E$27*Assumptions!$G$90</f>
        <v>4.6738835902176111E-4</v>
      </c>
      <c r="BL79" s="186">
        <f>AQ79*Workings_risks!$E$24*Workings_risks!$E$26*Workings_risks!$E$27*Assumptions!$G$90</f>
        <v>4.7473503232973779E-4</v>
      </c>
      <c r="BM79" s="186">
        <f>AR79*Workings_risks!$E$24*Workings_risks!$E$26*Workings_risks!$E$27*Assumptions!$G$90</f>
        <v>4.8208170563771458E-4</v>
      </c>
      <c r="BN79" s="186">
        <f>AS79*Workings_risks!$E$24*Workings_risks!$E$26*Workings_risks!$E$27*Assumptions!$G$90</f>
        <v>4.8942837894569143E-4</v>
      </c>
      <c r="BO79" s="186">
        <f>AT79*Workings_risks!$E$24*Workings_risks!$E$26*Workings_risks!$E$27*Assumptions!$G$90</f>
        <v>4.9677505225366805E-4</v>
      </c>
      <c r="BP79" s="186">
        <f>AU79*Workings_risks!$E$24*Workings_risks!$E$26*Workings_risks!$E$27*Assumptions!$G$90</f>
        <v>5.0412172556164479E-4</v>
      </c>
      <c r="BQ79" s="186">
        <f>AV79*Workings_risks!$E$24*Workings_risks!$E$26*Workings_risks!$E$27*Assumptions!$G$90</f>
        <v>5.1146839886962153E-4</v>
      </c>
      <c r="BR79" s="186">
        <f>AW79*Workings_risks!$E$24*Workings_risks!$E$26*Workings_risks!$E$27*Assumptions!$G$90</f>
        <v>5.1881507217759848E-4</v>
      </c>
      <c r="BS79" s="186">
        <f>AX79*Workings_risks!$E$24*Workings_risks!$E$26*Workings_risks!$E$27*Assumptions!$G$90</f>
        <v>5.2616174548557521E-4</v>
      </c>
      <c r="BT79" s="186">
        <f>AY79*Workings_risks!$E$24*Workings_risks!$E$26*Workings_risks!$E$27*Assumptions!$G$90</f>
        <v>5.3350841879355184E-4</v>
      </c>
    </row>
    <row r="80" spans="2:72" x14ac:dyDescent="0.25">
      <c r="B80" s="42">
        <v>10224837</v>
      </c>
      <c r="C80" s="42" t="s">
        <v>434</v>
      </c>
      <c r="D80" s="42" t="s">
        <v>279</v>
      </c>
      <c r="E80" s="42">
        <v>42237248</v>
      </c>
      <c r="F80" s="42">
        <v>200550261</v>
      </c>
      <c r="G80" s="42">
        <v>0.18771339400560993</v>
      </c>
      <c r="H80" s="42">
        <v>144.63852695456799</v>
      </c>
      <c r="I80" s="42">
        <v>-36.485352786086402</v>
      </c>
      <c r="J80" s="42">
        <v>106</v>
      </c>
      <c r="K80" s="42">
        <v>94.9</v>
      </c>
      <c r="L80" s="32">
        <v>6.3E-2</v>
      </c>
      <c r="M80" s="32">
        <v>8.7999999999999995E-2</v>
      </c>
      <c r="N80" s="181"/>
      <c r="O80" s="182">
        <f t="shared" si="16"/>
        <v>112.678</v>
      </c>
      <c r="P80" s="182">
        <f t="shared" si="17"/>
        <v>100.87869999999999</v>
      </c>
      <c r="Q80" s="191">
        <f t="shared" si="18"/>
        <v>0.01</v>
      </c>
      <c r="R80" s="191">
        <f t="shared" si="19"/>
        <v>0.02</v>
      </c>
      <c r="S80" s="184">
        <f t="shared" si="20"/>
        <v>-1179.9300000000003</v>
      </c>
      <c r="T80" s="184">
        <f t="shared" si="21"/>
        <v>124.47729999999999</v>
      </c>
      <c r="U80" s="185">
        <f t="shared" si="22"/>
        <v>1.5659657776308747E-2</v>
      </c>
      <c r="V80" s="181"/>
      <c r="W80" s="182">
        <f t="shared" si="23"/>
        <v>113.738</v>
      </c>
      <c r="X80" s="182">
        <f t="shared" si="24"/>
        <v>103.25120000000001</v>
      </c>
      <c r="Y80" s="183">
        <f t="shared" si="25"/>
        <v>0.01</v>
      </c>
      <c r="Z80" s="183">
        <f t="shared" si="26"/>
        <v>0.02</v>
      </c>
      <c r="AA80" s="184">
        <f t="shared" si="27"/>
        <v>-1048.6799999999987</v>
      </c>
      <c r="AB80" s="184">
        <f t="shared" si="28"/>
        <v>124.22479999999999</v>
      </c>
      <c r="AC80" s="185">
        <f t="shared" si="29"/>
        <v>1.7378800015257285E-2</v>
      </c>
      <c r="AD80" s="181"/>
      <c r="AE80" s="178">
        <f t="shared" si="30"/>
        <v>1.5659657776308746</v>
      </c>
      <c r="AF80" s="170">
        <f>Workings_risks!$E$18+Workings_risks!$E$27*(($AE80-1)*Workings_risks!$E$18)/(2050-2023)</f>
        <v>9.7601936308854952E-3</v>
      </c>
      <c r="AG80" s="170">
        <f>AF80+(($AE80-1)*Workings_risks!$E$18)/(2050-2023)</f>
        <v>9.9526793560260843E-3</v>
      </c>
      <c r="AH80" s="170">
        <f>AG80+(($AE80-1)*Workings_risks!$E$18)/(2050-2023)</f>
        <v>1.0145165081166673E-2</v>
      </c>
      <c r="AI80" s="170">
        <f>AH80+(($AE80-1)*Workings_risks!$E$18)/(2050-2023)</f>
        <v>1.0337650806307263E-2</v>
      </c>
      <c r="AJ80" s="170">
        <f>AI80+(($AE80-1)*Workings_risks!$E$18)/(2050-2023)</f>
        <v>1.0530136531447852E-2</v>
      </c>
      <c r="AK80" s="170">
        <f>AJ80+(($AE80-1)*Workings_risks!$E$18)/(2050-2023)</f>
        <v>1.0722622256588441E-2</v>
      </c>
      <c r="AL80" s="170">
        <f>AK80+(($AE80-1)*Workings_risks!$E$18)/(2050-2023)</f>
        <v>1.091510798172903E-2</v>
      </c>
      <c r="AM80" s="170">
        <f>AL80+(($AE80-1)*Workings_risks!$E$18)/(2050-2023)</f>
        <v>1.1107593706869619E-2</v>
      </c>
      <c r="AN80" s="170">
        <f>AM80+(($AE80-1)*Workings_risks!$E$18)/(2050-2023)</f>
        <v>1.1300079432010208E-2</v>
      </c>
      <c r="AO80" s="170">
        <f>AN80+(($AE80-1)*Workings_risks!$E$18)/(2050-2023)</f>
        <v>1.1492565157150797E-2</v>
      </c>
      <c r="AP80" s="170">
        <f>AO80+(($AE80-1)*Workings_risks!$E$18)/(2050-2023)</f>
        <v>1.1685050882291386E-2</v>
      </c>
      <c r="AQ80" s="170">
        <f>AP80+(($AE80-1)*Workings_risks!$E$18)/(2050-2023)</f>
        <v>1.1877536607431976E-2</v>
      </c>
      <c r="AR80" s="170">
        <f>AQ80+(($AE80-1)*Workings_risks!$E$18)/(2050-2023)</f>
        <v>1.2070022332572565E-2</v>
      </c>
      <c r="AS80" s="170">
        <f>AR80+(($AE80-1)*Workings_risks!$E$18)/(2050-2023)</f>
        <v>1.2262508057713154E-2</v>
      </c>
      <c r="AT80" s="170">
        <f>AS80+(($AE80-1)*Workings_risks!$E$18)/(2050-2023)</f>
        <v>1.2454993782853743E-2</v>
      </c>
      <c r="AU80" s="170">
        <f>AT80+(($AE80-1)*Workings_risks!$E$18)/(2050-2023)</f>
        <v>1.2647479507994332E-2</v>
      </c>
      <c r="AV80" s="170">
        <f>AU80+(($AE80-1)*Workings_risks!$E$18)/(2050-2023)</f>
        <v>1.2839965233134921E-2</v>
      </c>
      <c r="AW80" s="170">
        <f>AV80+(($AE80-1)*Workings_risks!$E$18)/(2050-2023)</f>
        <v>1.303245095827551E-2</v>
      </c>
      <c r="AX80" s="170">
        <f>AW80+(($AE80-1)*Workings_risks!$E$18)/(2050-2023)</f>
        <v>1.3224936683416099E-2</v>
      </c>
      <c r="AY80" s="170">
        <f>AX80+(($AE80-1)*Workings_risks!$E$18)/(2050-2023)</f>
        <v>1.3417422408556689E-2</v>
      </c>
      <c r="BA80" s="186">
        <f>AF80*Workings_risks!$E$24*Workings_risks!$E$26*Workings_risks!$E$27*Assumptions!$G$90</f>
        <v>3.9526741294435556E-4</v>
      </c>
      <c r="BB80" s="186">
        <f>AG80*Workings_risks!$E$24*Workings_risks!$E$26*Workings_risks!$E$27*Assumptions!$G$90</f>
        <v>4.0306268191978641E-4</v>
      </c>
      <c r="BC80" s="186">
        <f>AH80*Workings_risks!$E$24*Workings_risks!$E$26*Workings_risks!$E$27*Assumptions!$G$90</f>
        <v>4.1085795089521721E-4</v>
      </c>
      <c r="BD80" s="186">
        <f>AI80*Workings_risks!$E$24*Workings_risks!$E$26*Workings_risks!$E$27*Assumptions!$G$90</f>
        <v>4.1865321987064801E-4</v>
      </c>
      <c r="BE80" s="186">
        <f>AJ80*Workings_risks!$E$24*Workings_risks!$E$26*Workings_risks!$E$27*Assumptions!$G$90</f>
        <v>4.264484888460788E-4</v>
      </c>
      <c r="BF80" s="186">
        <f>AK80*Workings_risks!$E$24*Workings_risks!$E$26*Workings_risks!$E$27*Assumptions!$G$90</f>
        <v>4.3424375782150955E-4</v>
      </c>
      <c r="BG80" s="186">
        <f>AL80*Workings_risks!$E$24*Workings_risks!$E$26*Workings_risks!$E$27*Assumptions!$G$90</f>
        <v>4.4203902679694029E-4</v>
      </c>
      <c r="BH80" s="186">
        <f>AM80*Workings_risks!$E$24*Workings_risks!$E$26*Workings_risks!$E$27*Assumptions!$G$90</f>
        <v>4.4983429577237109E-4</v>
      </c>
      <c r="BI80" s="186">
        <f>AN80*Workings_risks!$E$24*Workings_risks!$E$26*Workings_risks!$E$27*Assumptions!$G$90</f>
        <v>4.57629564747802E-4</v>
      </c>
      <c r="BJ80" s="186">
        <f>AO80*Workings_risks!$E$24*Workings_risks!$E$26*Workings_risks!$E$27*Assumptions!$G$90</f>
        <v>4.6542483372323274E-4</v>
      </c>
      <c r="BK80" s="186">
        <f>AP80*Workings_risks!$E$24*Workings_risks!$E$26*Workings_risks!$E$27*Assumptions!$G$90</f>
        <v>4.7322010269866359E-4</v>
      </c>
      <c r="BL80" s="186">
        <f>AQ80*Workings_risks!$E$24*Workings_risks!$E$26*Workings_risks!$E$27*Assumptions!$G$90</f>
        <v>4.8101537167409434E-4</v>
      </c>
      <c r="BM80" s="186">
        <f>AR80*Workings_risks!$E$24*Workings_risks!$E$26*Workings_risks!$E$27*Assumptions!$G$90</f>
        <v>4.8881064064952519E-4</v>
      </c>
      <c r="BN80" s="186">
        <f>AS80*Workings_risks!$E$24*Workings_risks!$E$26*Workings_risks!$E$27*Assumptions!$G$90</f>
        <v>4.9660590962495588E-4</v>
      </c>
      <c r="BO80" s="186">
        <f>AT80*Workings_risks!$E$24*Workings_risks!$E$26*Workings_risks!$E$27*Assumptions!$G$90</f>
        <v>5.0440117860038667E-4</v>
      </c>
      <c r="BP80" s="186">
        <f>AU80*Workings_risks!$E$24*Workings_risks!$E$26*Workings_risks!$E$27*Assumptions!$G$90</f>
        <v>5.1219644757581758E-4</v>
      </c>
      <c r="BQ80" s="186">
        <f>AV80*Workings_risks!$E$24*Workings_risks!$E$26*Workings_risks!$E$27*Assumptions!$G$90</f>
        <v>5.1999171655124838E-4</v>
      </c>
      <c r="BR80" s="186">
        <f>AW80*Workings_risks!$E$24*Workings_risks!$E$26*Workings_risks!$E$27*Assumptions!$G$90</f>
        <v>5.2778698552667907E-4</v>
      </c>
      <c r="BS80" s="186">
        <f>AX80*Workings_risks!$E$24*Workings_risks!$E$26*Workings_risks!$E$27*Assumptions!$G$90</f>
        <v>5.3558225450210997E-4</v>
      </c>
      <c r="BT80" s="186">
        <f>AY80*Workings_risks!$E$24*Workings_risks!$E$26*Workings_risks!$E$27*Assumptions!$G$90</f>
        <v>5.4337752347754077E-4</v>
      </c>
    </row>
    <row r="81" spans="2:72" x14ac:dyDescent="0.25">
      <c r="B81" s="42">
        <v>10224838</v>
      </c>
      <c r="C81" s="42" t="s">
        <v>434</v>
      </c>
      <c r="D81" s="42" t="s">
        <v>279</v>
      </c>
      <c r="E81" s="42">
        <v>200550261</v>
      </c>
      <c r="F81" s="42">
        <v>16179827</v>
      </c>
      <c r="G81" s="42">
        <v>0.70950884254489033</v>
      </c>
      <c r="H81" s="42">
        <v>144.639648763894</v>
      </c>
      <c r="I81" s="42">
        <v>-36.4834033926155</v>
      </c>
      <c r="J81" s="42">
        <v>106</v>
      </c>
      <c r="K81" s="42">
        <v>94.9</v>
      </c>
      <c r="L81" s="32">
        <v>6.3E-2</v>
      </c>
      <c r="M81" s="32">
        <v>8.7999999999999995E-2</v>
      </c>
      <c r="N81" s="181"/>
      <c r="O81" s="182">
        <f t="shared" si="16"/>
        <v>112.678</v>
      </c>
      <c r="P81" s="182">
        <f t="shared" si="17"/>
        <v>100.87869999999999</v>
      </c>
      <c r="Q81" s="191">
        <f t="shared" si="18"/>
        <v>0.01</v>
      </c>
      <c r="R81" s="191">
        <f t="shared" si="19"/>
        <v>0.02</v>
      </c>
      <c r="S81" s="184">
        <f t="shared" si="20"/>
        <v>-1179.9300000000003</v>
      </c>
      <c r="T81" s="184">
        <f t="shared" si="21"/>
        <v>124.47729999999999</v>
      </c>
      <c r="U81" s="185">
        <f t="shared" si="22"/>
        <v>1.5659657776308747E-2</v>
      </c>
      <c r="V81" s="181"/>
      <c r="W81" s="182">
        <f t="shared" si="23"/>
        <v>113.738</v>
      </c>
      <c r="X81" s="182">
        <f t="shared" si="24"/>
        <v>103.25120000000001</v>
      </c>
      <c r="Y81" s="183">
        <f t="shared" si="25"/>
        <v>0.01</v>
      </c>
      <c r="Z81" s="183">
        <f t="shared" si="26"/>
        <v>0.02</v>
      </c>
      <c r="AA81" s="184">
        <f t="shared" si="27"/>
        <v>-1048.6799999999987</v>
      </c>
      <c r="AB81" s="184">
        <f t="shared" si="28"/>
        <v>124.22479999999999</v>
      </c>
      <c r="AC81" s="185">
        <f t="shared" si="29"/>
        <v>1.7378800015257285E-2</v>
      </c>
      <c r="AD81" s="181"/>
      <c r="AE81" s="178">
        <f t="shared" si="30"/>
        <v>1.5659657776308746</v>
      </c>
      <c r="AF81" s="170">
        <f>Workings_risks!$E$18+Workings_risks!$E$27*(($AE81-1)*Workings_risks!$E$18)/(2050-2023)</f>
        <v>9.7601936308854952E-3</v>
      </c>
      <c r="AG81" s="170">
        <f>AF81+(($AE81-1)*Workings_risks!$E$18)/(2050-2023)</f>
        <v>9.9526793560260843E-3</v>
      </c>
      <c r="AH81" s="170">
        <f>AG81+(($AE81-1)*Workings_risks!$E$18)/(2050-2023)</f>
        <v>1.0145165081166673E-2</v>
      </c>
      <c r="AI81" s="170">
        <f>AH81+(($AE81-1)*Workings_risks!$E$18)/(2050-2023)</f>
        <v>1.0337650806307263E-2</v>
      </c>
      <c r="AJ81" s="170">
        <f>AI81+(($AE81-1)*Workings_risks!$E$18)/(2050-2023)</f>
        <v>1.0530136531447852E-2</v>
      </c>
      <c r="AK81" s="170">
        <f>AJ81+(($AE81-1)*Workings_risks!$E$18)/(2050-2023)</f>
        <v>1.0722622256588441E-2</v>
      </c>
      <c r="AL81" s="170">
        <f>AK81+(($AE81-1)*Workings_risks!$E$18)/(2050-2023)</f>
        <v>1.091510798172903E-2</v>
      </c>
      <c r="AM81" s="170">
        <f>AL81+(($AE81-1)*Workings_risks!$E$18)/(2050-2023)</f>
        <v>1.1107593706869619E-2</v>
      </c>
      <c r="AN81" s="170">
        <f>AM81+(($AE81-1)*Workings_risks!$E$18)/(2050-2023)</f>
        <v>1.1300079432010208E-2</v>
      </c>
      <c r="AO81" s="170">
        <f>AN81+(($AE81-1)*Workings_risks!$E$18)/(2050-2023)</f>
        <v>1.1492565157150797E-2</v>
      </c>
      <c r="AP81" s="170">
        <f>AO81+(($AE81-1)*Workings_risks!$E$18)/(2050-2023)</f>
        <v>1.1685050882291386E-2</v>
      </c>
      <c r="AQ81" s="170">
        <f>AP81+(($AE81-1)*Workings_risks!$E$18)/(2050-2023)</f>
        <v>1.1877536607431976E-2</v>
      </c>
      <c r="AR81" s="170">
        <f>AQ81+(($AE81-1)*Workings_risks!$E$18)/(2050-2023)</f>
        <v>1.2070022332572565E-2</v>
      </c>
      <c r="AS81" s="170">
        <f>AR81+(($AE81-1)*Workings_risks!$E$18)/(2050-2023)</f>
        <v>1.2262508057713154E-2</v>
      </c>
      <c r="AT81" s="170">
        <f>AS81+(($AE81-1)*Workings_risks!$E$18)/(2050-2023)</f>
        <v>1.2454993782853743E-2</v>
      </c>
      <c r="AU81" s="170">
        <f>AT81+(($AE81-1)*Workings_risks!$E$18)/(2050-2023)</f>
        <v>1.2647479507994332E-2</v>
      </c>
      <c r="AV81" s="170">
        <f>AU81+(($AE81-1)*Workings_risks!$E$18)/(2050-2023)</f>
        <v>1.2839965233134921E-2</v>
      </c>
      <c r="AW81" s="170">
        <f>AV81+(($AE81-1)*Workings_risks!$E$18)/(2050-2023)</f>
        <v>1.303245095827551E-2</v>
      </c>
      <c r="AX81" s="170">
        <f>AW81+(($AE81-1)*Workings_risks!$E$18)/(2050-2023)</f>
        <v>1.3224936683416099E-2</v>
      </c>
      <c r="AY81" s="170">
        <f>AX81+(($AE81-1)*Workings_risks!$E$18)/(2050-2023)</f>
        <v>1.3417422408556689E-2</v>
      </c>
      <c r="BA81" s="186">
        <f>AF81*Workings_risks!$E$24*Workings_risks!$E$26*Workings_risks!$E$27*Assumptions!$G$90</f>
        <v>3.9526741294435556E-4</v>
      </c>
      <c r="BB81" s="186">
        <f>AG81*Workings_risks!$E$24*Workings_risks!$E$26*Workings_risks!$E$27*Assumptions!$G$90</f>
        <v>4.0306268191978641E-4</v>
      </c>
      <c r="BC81" s="186">
        <f>AH81*Workings_risks!$E$24*Workings_risks!$E$26*Workings_risks!$E$27*Assumptions!$G$90</f>
        <v>4.1085795089521721E-4</v>
      </c>
      <c r="BD81" s="186">
        <f>AI81*Workings_risks!$E$24*Workings_risks!$E$26*Workings_risks!$E$27*Assumptions!$G$90</f>
        <v>4.1865321987064801E-4</v>
      </c>
      <c r="BE81" s="186">
        <f>AJ81*Workings_risks!$E$24*Workings_risks!$E$26*Workings_risks!$E$27*Assumptions!$G$90</f>
        <v>4.264484888460788E-4</v>
      </c>
      <c r="BF81" s="186">
        <f>AK81*Workings_risks!$E$24*Workings_risks!$E$26*Workings_risks!$E$27*Assumptions!$G$90</f>
        <v>4.3424375782150955E-4</v>
      </c>
      <c r="BG81" s="186">
        <f>AL81*Workings_risks!$E$24*Workings_risks!$E$26*Workings_risks!$E$27*Assumptions!$G$90</f>
        <v>4.4203902679694029E-4</v>
      </c>
      <c r="BH81" s="186">
        <f>AM81*Workings_risks!$E$24*Workings_risks!$E$26*Workings_risks!$E$27*Assumptions!$G$90</f>
        <v>4.4983429577237109E-4</v>
      </c>
      <c r="BI81" s="186">
        <f>AN81*Workings_risks!$E$24*Workings_risks!$E$26*Workings_risks!$E$27*Assumptions!$G$90</f>
        <v>4.57629564747802E-4</v>
      </c>
      <c r="BJ81" s="186">
        <f>AO81*Workings_risks!$E$24*Workings_risks!$E$26*Workings_risks!$E$27*Assumptions!$G$90</f>
        <v>4.6542483372323274E-4</v>
      </c>
      <c r="BK81" s="186">
        <f>AP81*Workings_risks!$E$24*Workings_risks!$E$26*Workings_risks!$E$27*Assumptions!$G$90</f>
        <v>4.7322010269866359E-4</v>
      </c>
      <c r="BL81" s="186">
        <f>AQ81*Workings_risks!$E$24*Workings_risks!$E$26*Workings_risks!$E$27*Assumptions!$G$90</f>
        <v>4.8101537167409434E-4</v>
      </c>
      <c r="BM81" s="186">
        <f>AR81*Workings_risks!$E$24*Workings_risks!$E$26*Workings_risks!$E$27*Assumptions!$G$90</f>
        <v>4.8881064064952519E-4</v>
      </c>
      <c r="BN81" s="186">
        <f>AS81*Workings_risks!$E$24*Workings_risks!$E$26*Workings_risks!$E$27*Assumptions!$G$90</f>
        <v>4.9660590962495588E-4</v>
      </c>
      <c r="BO81" s="186">
        <f>AT81*Workings_risks!$E$24*Workings_risks!$E$26*Workings_risks!$E$27*Assumptions!$G$90</f>
        <v>5.0440117860038667E-4</v>
      </c>
      <c r="BP81" s="186">
        <f>AU81*Workings_risks!$E$24*Workings_risks!$E$26*Workings_risks!$E$27*Assumptions!$G$90</f>
        <v>5.1219644757581758E-4</v>
      </c>
      <c r="BQ81" s="186">
        <f>AV81*Workings_risks!$E$24*Workings_risks!$E$26*Workings_risks!$E$27*Assumptions!$G$90</f>
        <v>5.1999171655124838E-4</v>
      </c>
      <c r="BR81" s="186">
        <f>AW81*Workings_risks!$E$24*Workings_risks!$E$26*Workings_risks!$E$27*Assumptions!$G$90</f>
        <v>5.2778698552667907E-4</v>
      </c>
      <c r="BS81" s="186">
        <f>AX81*Workings_risks!$E$24*Workings_risks!$E$26*Workings_risks!$E$27*Assumptions!$G$90</f>
        <v>5.3558225450210997E-4</v>
      </c>
      <c r="BT81" s="186">
        <f>AY81*Workings_risks!$E$24*Workings_risks!$E$26*Workings_risks!$E$27*Assumptions!$G$90</f>
        <v>5.4337752347754077E-4</v>
      </c>
    </row>
    <row r="82" spans="2:72" x14ac:dyDescent="0.25">
      <c r="B82" s="42">
        <v>10224869</v>
      </c>
      <c r="C82" s="42" t="s">
        <v>434</v>
      </c>
      <c r="D82" s="42" t="s">
        <v>279</v>
      </c>
      <c r="E82" s="42">
        <v>16179889</v>
      </c>
      <c r="F82" s="42">
        <v>17666097</v>
      </c>
      <c r="G82" s="42">
        <v>0.24747804687705077</v>
      </c>
      <c r="H82" s="42">
        <v>144.65383325749701</v>
      </c>
      <c r="I82" s="42">
        <v>-36.473316074237196</v>
      </c>
      <c r="J82" s="42">
        <v>106</v>
      </c>
      <c r="K82" s="42">
        <v>95.1</v>
      </c>
      <c r="L82" s="32">
        <v>6.3E-2</v>
      </c>
      <c r="M82" s="32">
        <v>8.7999999999999995E-2</v>
      </c>
      <c r="N82" s="181"/>
      <c r="O82" s="182">
        <f t="shared" si="16"/>
        <v>112.678</v>
      </c>
      <c r="P82" s="182">
        <f t="shared" si="17"/>
        <v>101.09129999999999</v>
      </c>
      <c r="Q82" s="191">
        <f t="shared" si="18"/>
        <v>0.01</v>
      </c>
      <c r="R82" s="191">
        <f t="shared" si="19"/>
        <v>0.02</v>
      </c>
      <c r="S82" s="184">
        <f t="shared" si="20"/>
        <v>-1158.6700000000008</v>
      </c>
      <c r="T82" s="184">
        <f t="shared" si="21"/>
        <v>124.2647</v>
      </c>
      <c r="U82" s="185">
        <f t="shared" si="22"/>
        <v>1.5763504707984148E-2</v>
      </c>
      <c r="V82" s="181"/>
      <c r="W82" s="182">
        <f t="shared" si="23"/>
        <v>113.738</v>
      </c>
      <c r="X82" s="182">
        <f t="shared" si="24"/>
        <v>103.4688</v>
      </c>
      <c r="Y82" s="183">
        <f t="shared" si="25"/>
        <v>0.01</v>
      </c>
      <c r="Z82" s="183">
        <f t="shared" si="26"/>
        <v>0.02</v>
      </c>
      <c r="AA82" s="184">
        <f t="shared" si="27"/>
        <v>-1026.9199999999996</v>
      </c>
      <c r="AB82" s="184">
        <f t="shared" si="28"/>
        <v>124.00719999999998</v>
      </c>
      <c r="AC82" s="185">
        <f t="shared" si="29"/>
        <v>1.7535153663381754E-2</v>
      </c>
      <c r="AD82" s="181"/>
      <c r="AE82" s="178">
        <f t="shared" si="30"/>
        <v>1.5763504707984148</v>
      </c>
      <c r="AF82" s="170">
        <f>Workings_risks!$E$18+Workings_risks!$E$27*(($AE82-1)*Workings_risks!$E$18)/(2050-2023)</f>
        <v>9.7707891753886483E-3</v>
      </c>
      <c r="AG82" s="170">
        <f>AF82+(($AE82-1)*Workings_risks!$E$18)/(2050-2023)</f>
        <v>9.9668067486969551E-3</v>
      </c>
      <c r="AH82" s="170">
        <f>AG82+(($AE82-1)*Workings_risks!$E$18)/(2050-2023)</f>
        <v>1.0162824322005262E-2</v>
      </c>
      <c r="AI82" s="170">
        <f>AH82+(($AE82-1)*Workings_risks!$E$18)/(2050-2023)</f>
        <v>1.0358841895313569E-2</v>
      </c>
      <c r="AJ82" s="170">
        <f>AI82+(($AE82-1)*Workings_risks!$E$18)/(2050-2023)</f>
        <v>1.0554859468621875E-2</v>
      </c>
      <c r="AK82" s="170">
        <f>AJ82+(($AE82-1)*Workings_risks!$E$18)/(2050-2023)</f>
        <v>1.0750877041930182E-2</v>
      </c>
      <c r="AL82" s="170">
        <f>AK82+(($AE82-1)*Workings_risks!$E$18)/(2050-2023)</f>
        <v>1.0946894615238489E-2</v>
      </c>
      <c r="AM82" s="170">
        <f>AL82+(($AE82-1)*Workings_risks!$E$18)/(2050-2023)</f>
        <v>1.1142912188546796E-2</v>
      </c>
      <c r="AN82" s="170">
        <f>AM82+(($AE82-1)*Workings_risks!$E$18)/(2050-2023)</f>
        <v>1.1338929761855103E-2</v>
      </c>
      <c r="AO82" s="170">
        <f>AN82+(($AE82-1)*Workings_risks!$E$18)/(2050-2023)</f>
        <v>1.1534947335163409E-2</v>
      </c>
      <c r="AP82" s="170">
        <f>AO82+(($AE82-1)*Workings_risks!$E$18)/(2050-2023)</f>
        <v>1.1730964908471716E-2</v>
      </c>
      <c r="AQ82" s="170">
        <f>AP82+(($AE82-1)*Workings_risks!$E$18)/(2050-2023)</f>
        <v>1.1926982481780023E-2</v>
      </c>
      <c r="AR82" s="170">
        <f>AQ82+(($AE82-1)*Workings_risks!$E$18)/(2050-2023)</f>
        <v>1.212300005508833E-2</v>
      </c>
      <c r="AS82" s="170">
        <f>AR82+(($AE82-1)*Workings_risks!$E$18)/(2050-2023)</f>
        <v>1.2319017628396637E-2</v>
      </c>
      <c r="AT82" s="170">
        <f>AS82+(($AE82-1)*Workings_risks!$E$18)/(2050-2023)</f>
        <v>1.2515035201704943E-2</v>
      </c>
      <c r="AU82" s="170">
        <f>AT82+(($AE82-1)*Workings_risks!$E$18)/(2050-2023)</f>
        <v>1.271105277501325E-2</v>
      </c>
      <c r="AV82" s="170">
        <f>AU82+(($AE82-1)*Workings_risks!$E$18)/(2050-2023)</f>
        <v>1.2907070348321557E-2</v>
      </c>
      <c r="AW82" s="170">
        <f>AV82+(($AE82-1)*Workings_risks!$E$18)/(2050-2023)</f>
        <v>1.3103087921629864E-2</v>
      </c>
      <c r="AX82" s="170">
        <f>AW82+(($AE82-1)*Workings_risks!$E$18)/(2050-2023)</f>
        <v>1.3299105494938171E-2</v>
      </c>
      <c r="AY82" s="170">
        <f>AX82+(($AE82-1)*Workings_risks!$E$18)/(2050-2023)</f>
        <v>1.3495123068246477E-2</v>
      </c>
      <c r="BA82" s="186">
        <f>AF82*Workings_risks!$E$24*Workings_risks!$E$26*Workings_risks!$E$27*Assumptions!$G$90</f>
        <v>3.9569651031914996E-4</v>
      </c>
      <c r="BB82" s="186">
        <f>AG82*Workings_risks!$E$24*Workings_risks!$E$26*Workings_risks!$E$27*Assumptions!$G$90</f>
        <v>4.036348117528456E-4</v>
      </c>
      <c r="BC82" s="186">
        <f>AH82*Workings_risks!$E$24*Workings_risks!$E$26*Workings_risks!$E$27*Assumptions!$G$90</f>
        <v>4.1157311318654129E-4</v>
      </c>
      <c r="BD82" s="186">
        <f>AI82*Workings_risks!$E$24*Workings_risks!$E$26*Workings_risks!$E$27*Assumptions!$G$90</f>
        <v>4.1951141462023676E-4</v>
      </c>
      <c r="BE82" s="186">
        <f>AJ82*Workings_risks!$E$24*Workings_risks!$E$26*Workings_risks!$E$27*Assumptions!$G$90</f>
        <v>4.2744971605393245E-4</v>
      </c>
      <c r="BF82" s="186">
        <f>AK82*Workings_risks!$E$24*Workings_risks!$E$26*Workings_risks!$E$27*Assumptions!$G$90</f>
        <v>4.3538801748762792E-4</v>
      </c>
      <c r="BG82" s="186">
        <f>AL82*Workings_risks!$E$24*Workings_risks!$E$26*Workings_risks!$E$27*Assumptions!$G$90</f>
        <v>4.4332631892132361E-4</v>
      </c>
      <c r="BH82" s="186">
        <f>AM82*Workings_risks!$E$24*Workings_risks!$E$26*Workings_risks!$E$27*Assumptions!$G$90</f>
        <v>4.5126462035501919E-4</v>
      </c>
      <c r="BI82" s="186">
        <f>AN82*Workings_risks!$E$24*Workings_risks!$E$26*Workings_risks!$E$27*Assumptions!$G$90</f>
        <v>4.5920292178871483E-4</v>
      </c>
      <c r="BJ82" s="186">
        <f>AO82*Workings_risks!$E$24*Workings_risks!$E$26*Workings_risks!$E$27*Assumptions!$G$90</f>
        <v>4.6714122322241041E-4</v>
      </c>
      <c r="BK82" s="186">
        <f>AP82*Workings_risks!$E$24*Workings_risks!$E$26*Workings_risks!$E$27*Assumptions!$G$90</f>
        <v>4.750795246561061E-4</v>
      </c>
      <c r="BL82" s="186">
        <f>AQ82*Workings_risks!$E$24*Workings_risks!$E$26*Workings_risks!$E$27*Assumptions!$G$90</f>
        <v>4.8301782608980157E-4</v>
      </c>
      <c r="BM82" s="186">
        <f>AR82*Workings_risks!$E$24*Workings_risks!$E$26*Workings_risks!$E$27*Assumptions!$G$90</f>
        <v>4.9095612752349726E-4</v>
      </c>
      <c r="BN82" s="186">
        <f>AS82*Workings_risks!$E$24*Workings_risks!$E$26*Workings_risks!$E$27*Assumptions!$G$90</f>
        <v>4.9889442895719273E-4</v>
      </c>
      <c r="BO82" s="186">
        <f>AT82*Workings_risks!$E$24*Workings_risks!$E$26*Workings_risks!$E$27*Assumptions!$G$90</f>
        <v>5.0683273039088842E-4</v>
      </c>
      <c r="BP82" s="186">
        <f>AU82*Workings_risks!$E$24*Workings_risks!$E$26*Workings_risks!$E$27*Assumptions!$G$90</f>
        <v>5.1477103182458401E-4</v>
      </c>
      <c r="BQ82" s="186">
        <f>AV82*Workings_risks!$E$24*Workings_risks!$E$26*Workings_risks!$E$27*Assumptions!$G$90</f>
        <v>5.2270933325827959E-4</v>
      </c>
      <c r="BR82" s="186">
        <f>AW82*Workings_risks!$E$24*Workings_risks!$E$26*Workings_risks!$E$27*Assumptions!$G$90</f>
        <v>5.3064763469197517E-4</v>
      </c>
      <c r="BS82" s="186">
        <f>AX82*Workings_risks!$E$24*Workings_risks!$E$26*Workings_risks!$E$27*Assumptions!$G$90</f>
        <v>5.3858593612567086E-4</v>
      </c>
      <c r="BT82" s="186">
        <f>AY82*Workings_risks!$E$24*Workings_risks!$E$26*Workings_risks!$E$27*Assumptions!$G$90</f>
        <v>5.4652423755936633E-4</v>
      </c>
    </row>
    <row r="83" spans="2:72" x14ac:dyDescent="0.25">
      <c r="B83" s="42">
        <v>10224870</v>
      </c>
      <c r="C83" s="42" t="s">
        <v>434</v>
      </c>
      <c r="D83" s="42" t="s">
        <v>279</v>
      </c>
      <c r="E83" s="42">
        <v>16179894</v>
      </c>
      <c r="F83" s="42">
        <v>16180329</v>
      </c>
      <c r="G83" s="42">
        <v>1.6213371579370603</v>
      </c>
      <c r="H83" s="42">
        <v>144.65197916253899</v>
      </c>
      <c r="I83" s="42">
        <v>-36.474234993105803</v>
      </c>
      <c r="J83" s="42">
        <v>106</v>
      </c>
      <c r="K83" s="42">
        <v>95.1</v>
      </c>
      <c r="L83" s="32">
        <v>6.3E-2</v>
      </c>
      <c r="M83" s="32">
        <v>8.7999999999999995E-2</v>
      </c>
      <c r="N83" s="181"/>
      <c r="O83" s="182">
        <f t="shared" si="16"/>
        <v>112.678</v>
      </c>
      <c r="P83" s="182">
        <f t="shared" si="17"/>
        <v>101.09129999999999</v>
      </c>
      <c r="Q83" s="191">
        <f t="shared" si="18"/>
        <v>0.01</v>
      </c>
      <c r="R83" s="191">
        <f t="shared" si="19"/>
        <v>0.02</v>
      </c>
      <c r="S83" s="184">
        <f t="shared" si="20"/>
        <v>-1158.6700000000008</v>
      </c>
      <c r="T83" s="184">
        <f t="shared" si="21"/>
        <v>124.2647</v>
      </c>
      <c r="U83" s="185">
        <f t="shared" si="22"/>
        <v>1.5763504707984148E-2</v>
      </c>
      <c r="V83" s="181"/>
      <c r="W83" s="182">
        <f t="shared" si="23"/>
        <v>113.738</v>
      </c>
      <c r="X83" s="182">
        <f t="shared" si="24"/>
        <v>103.4688</v>
      </c>
      <c r="Y83" s="183">
        <f t="shared" si="25"/>
        <v>0.01</v>
      </c>
      <c r="Z83" s="183">
        <f t="shared" si="26"/>
        <v>0.02</v>
      </c>
      <c r="AA83" s="184">
        <f t="shared" si="27"/>
        <v>-1026.9199999999996</v>
      </c>
      <c r="AB83" s="184">
        <f t="shared" si="28"/>
        <v>124.00719999999998</v>
      </c>
      <c r="AC83" s="185">
        <f t="shared" si="29"/>
        <v>1.7535153663381754E-2</v>
      </c>
      <c r="AD83" s="181"/>
      <c r="AE83" s="178">
        <f t="shared" si="30"/>
        <v>1.5763504707984148</v>
      </c>
      <c r="AF83" s="170">
        <f>Workings_risks!$E$18+Workings_risks!$E$27*(($AE83-1)*Workings_risks!$E$18)/(2050-2023)</f>
        <v>9.7707891753886483E-3</v>
      </c>
      <c r="AG83" s="170">
        <f>AF83+(($AE83-1)*Workings_risks!$E$18)/(2050-2023)</f>
        <v>9.9668067486969551E-3</v>
      </c>
      <c r="AH83" s="170">
        <f>AG83+(($AE83-1)*Workings_risks!$E$18)/(2050-2023)</f>
        <v>1.0162824322005262E-2</v>
      </c>
      <c r="AI83" s="170">
        <f>AH83+(($AE83-1)*Workings_risks!$E$18)/(2050-2023)</f>
        <v>1.0358841895313569E-2</v>
      </c>
      <c r="AJ83" s="170">
        <f>AI83+(($AE83-1)*Workings_risks!$E$18)/(2050-2023)</f>
        <v>1.0554859468621875E-2</v>
      </c>
      <c r="AK83" s="170">
        <f>AJ83+(($AE83-1)*Workings_risks!$E$18)/(2050-2023)</f>
        <v>1.0750877041930182E-2</v>
      </c>
      <c r="AL83" s="170">
        <f>AK83+(($AE83-1)*Workings_risks!$E$18)/(2050-2023)</f>
        <v>1.0946894615238489E-2</v>
      </c>
      <c r="AM83" s="170">
        <f>AL83+(($AE83-1)*Workings_risks!$E$18)/(2050-2023)</f>
        <v>1.1142912188546796E-2</v>
      </c>
      <c r="AN83" s="170">
        <f>AM83+(($AE83-1)*Workings_risks!$E$18)/(2050-2023)</f>
        <v>1.1338929761855103E-2</v>
      </c>
      <c r="AO83" s="170">
        <f>AN83+(($AE83-1)*Workings_risks!$E$18)/(2050-2023)</f>
        <v>1.1534947335163409E-2</v>
      </c>
      <c r="AP83" s="170">
        <f>AO83+(($AE83-1)*Workings_risks!$E$18)/(2050-2023)</f>
        <v>1.1730964908471716E-2</v>
      </c>
      <c r="AQ83" s="170">
        <f>AP83+(($AE83-1)*Workings_risks!$E$18)/(2050-2023)</f>
        <v>1.1926982481780023E-2</v>
      </c>
      <c r="AR83" s="170">
        <f>AQ83+(($AE83-1)*Workings_risks!$E$18)/(2050-2023)</f>
        <v>1.212300005508833E-2</v>
      </c>
      <c r="AS83" s="170">
        <f>AR83+(($AE83-1)*Workings_risks!$E$18)/(2050-2023)</f>
        <v>1.2319017628396637E-2</v>
      </c>
      <c r="AT83" s="170">
        <f>AS83+(($AE83-1)*Workings_risks!$E$18)/(2050-2023)</f>
        <v>1.2515035201704943E-2</v>
      </c>
      <c r="AU83" s="170">
        <f>AT83+(($AE83-1)*Workings_risks!$E$18)/(2050-2023)</f>
        <v>1.271105277501325E-2</v>
      </c>
      <c r="AV83" s="170">
        <f>AU83+(($AE83-1)*Workings_risks!$E$18)/(2050-2023)</f>
        <v>1.2907070348321557E-2</v>
      </c>
      <c r="AW83" s="170">
        <f>AV83+(($AE83-1)*Workings_risks!$E$18)/(2050-2023)</f>
        <v>1.3103087921629864E-2</v>
      </c>
      <c r="AX83" s="170">
        <f>AW83+(($AE83-1)*Workings_risks!$E$18)/(2050-2023)</f>
        <v>1.3299105494938171E-2</v>
      </c>
      <c r="AY83" s="170">
        <f>AX83+(($AE83-1)*Workings_risks!$E$18)/(2050-2023)</f>
        <v>1.3495123068246477E-2</v>
      </c>
      <c r="BA83" s="186">
        <f>AF83*Workings_risks!$E$24*Workings_risks!$E$26*Workings_risks!$E$27*Assumptions!$G$90</f>
        <v>3.9569651031914996E-4</v>
      </c>
      <c r="BB83" s="186">
        <f>AG83*Workings_risks!$E$24*Workings_risks!$E$26*Workings_risks!$E$27*Assumptions!$G$90</f>
        <v>4.036348117528456E-4</v>
      </c>
      <c r="BC83" s="186">
        <f>AH83*Workings_risks!$E$24*Workings_risks!$E$26*Workings_risks!$E$27*Assumptions!$G$90</f>
        <v>4.1157311318654129E-4</v>
      </c>
      <c r="BD83" s="186">
        <f>AI83*Workings_risks!$E$24*Workings_risks!$E$26*Workings_risks!$E$27*Assumptions!$G$90</f>
        <v>4.1951141462023676E-4</v>
      </c>
      <c r="BE83" s="186">
        <f>AJ83*Workings_risks!$E$24*Workings_risks!$E$26*Workings_risks!$E$27*Assumptions!$G$90</f>
        <v>4.2744971605393245E-4</v>
      </c>
      <c r="BF83" s="186">
        <f>AK83*Workings_risks!$E$24*Workings_risks!$E$26*Workings_risks!$E$27*Assumptions!$G$90</f>
        <v>4.3538801748762792E-4</v>
      </c>
      <c r="BG83" s="186">
        <f>AL83*Workings_risks!$E$24*Workings_risks!$E$26*Workings_risks!$E$27*Assumptions!$G$90</f>
        <v>4.4332631892132361E-4</v>
      </c>
      <c r="BH83" s="186">
        <f>AM83*Workings_risks!$E$24*Workings_risks!$E$26*Workings_risks!$E$27*Assumptions!$G$90</f>
        <v>4.5126462035501919E-4</v>
      </c>
      <c r="BI83" s="186">
        <f>AN83*Workings_risks!$E$24*Workings_risks!$E$26*Workings_risks!$E$27*Assumptions!$G$90</f>
        <v>4.5920292178871483E-4</v>
      </c>
      <c r="BJ83" s="186">
        <f>AO83*Workings_risks!$E$24*Workings_risks!$E$26*Workings_risks!$E$27*Assumptions!$G$90</f>
        <v>4.6714122322241041E-4</v>
      </c>
      <c r="BK83" s="186">
        <f>AP83*Workings_risks!$E$24*Workings_risks!$E$26*Workings_risks!$E$27*Assumptions!$G$90</f>
        <v>4.750795246561061E-4</v>
      </c>
      <c r="BL83" s="186">
        <f>AQ83*Workings_risks!$E$24*Workings_risks!$E$26*Workings_risks!$E$27*Assumptions!$G$90</f>
        <v>4.8301782608980157E-4</v>
      </c>
      <c r="BM83" s="186">
        <f>AR83*Workings_risks!$E$24*Workings_risks!$E$26*Workings_risks!$E$27*Assumptions!$G$90</f>
        <v>4.9095612752349726E-4</v>
      </c>
      <c r="BN83" s="186">
        <f>AS83*Workings_risks!$E$24*Workings_risks!$E$26*Workings_risks!$E$27*Assumptions!$G$90</f>
        <v>4.9889442895719273E-4</v>
      </c>
      <c r="BO83" s="186">
        <f>AT83*Workings_risks!$E$24*Workings_risks!$E$26*Workings_risks!$E$27*Assumptions!$G$90</f>
        <v>5.0683273039088842E-4</v>
      </c>
      <c r="BP83" s="186">
        <f>AU83*Workings_risks!$E$24*Workings_risks!$E$26*Workings_risks!$E$27*Assumptions!$G$90</f>
        <v>5.1477103182458401E-4</v>
      </c>
      <c r="BQ83" s="186">
        <f>AV83*Workings_risks!$E$24*Workings_risks!$E$26*Workings_risks!$E$27*Assumptions!$G$90</f>
        <v>5.2270933325827959E-4</v>
      </c>
      <c r="BR83" s="186">
        <f>AW83*Workings_risks!$E$24*Workings_risks!$E$26*Workings_risks!$E$27*Assumptions!$G$90</f>
        <v>5.3064763469197517E-4</v>
      </c>
      <c r="BS83" s="186">
        <f>AX83*Workings_risks!$E$24*Workings_risks!$E$26*Workings_risks!$E$27*Assumptions!$G$90</f>
        <v>5.3858593612567086E-4</v>
      </c>
      <c r="BT83" s="186">
        <f>AY83*Workings_risks!$E$24*Workings_risks!$E$26*Workings_risks!$E$27*Assumptions!$G$90</f>
        <v>5.4652423755936633E-4</v>
      </c>
    </row>
    <row r="84" spans="2:72" x14ac:dyDescent="0.25">
      <c r="B84" s="42">
        <v>10225122</v>
      </c>
      <c r="C84" s="42" t="s">
        <v>434</v>
      </c>
      <c r="D84" s="42" t="s">
        <v>279</v>
      </c>
      <c r="E84" s="42">
        <v>16180942</v>
      </c>
      <c r="F84" s="42">
        <v>16180937</v>
      </c>
      <c r="G84" s="42">
        <v>0.84353048854275015</v>
      </c>
      <c r="H84" s="42">
        <v>144.67117977807499</v>
      </c>
      <c r="I84" s="42">
        <v>-36.459045875047899</v>
      </c>
      <c r="J84" s="42">
        <v>106</v>
      </c>
      <c r="K84" s="42">
        <v>95.1</v>
      </c>
      <c r="L84" s="32">
        <v>6.3E-2</v>
      </c>
      <c r="M84" s="32">
        <v>8.7999999999999995E-2</v>
      </c>
      <c r="N84" s="181"/>
      <c r="O84" s="182">
        <f t="shared" si="16"/>
        <v>112.678</v>
      </c>
      <c r="P84" s="182">
        <f t="shared" si="17"/>
        <v>101.09129999999999</v>
      </c>
      <c r="Q84" s="191">
        <f t="shared" si="18"/>
        <v>0.01</v>
      </c>
      <c r="R84" s="191">
        <f t="shared" si="19"/>
        <v>0.02</v>
      </c>
      <c r="S84" s="184">
        <f t="shared" si="20"/>
        <v>-1158.6700000000008</v>
      </c>
      <c r="T84" s="184">
        <f t="shared" si="21"/>
        <v>124.2647</v>
      </c>
      <c r="U84" s="185">
        <f t="shared" si="22"/>
        <v>1.5763504707984148E-2</v>
      </c>
      <c r="V84" s="181"/>
      <c r="W84" s="182">
        <f t="shared" si="23"/>
        <v>113.738</v>
      </c>
      <c r="X84" s="182">
        <f t="shared" si="24"/>
        <v>103.4688</v>
      </c>
      <c r="Y84" s="183">
        <f t="shared" si="25"/>
        <v>0.01</v>
      </c>
      <c r="Z84" s="183">
        <f t="shared" si="26"/>
        <v>0.02</v>
      </c>
      <c r="AA84" s="184">
        <f t="shared" si="27"/>
        <v>-1026.9199999999996</v>
      </c>
      <c r="AB84" s="184">
        <f t="shared" si="28"/>
        <v>124.00719999999998</v>
      </c>
      <c r="AC84" s="185">
        <f t="shared" si="29"/>
        <v>1.7535153663381754E-2</v>
      </c>
      <c r="AD84" s="181"/>
      <c r="AE84" s="178">
        <f t="shared" si="30"/>
        <v>1.5763504707984148</v>
      </c>
      <c r="AF84" s="170">
        <f>Workings_risks!$E$18+Workings_risks!$E$27*(($AE84-1)*Workings_risks!$E$18)/(2050-2023)</f>
        <v>9.7707891753886483E-3</v>
      </c>
      <c r="AG84" s="170">
        <f>AF84+(($AE84-1)*Workings_risks!$E$18)/(2050-2023)</f>
        <v>9.9668067486969551E-3</v>
      </c>
      <c r="AH84" s="170">
        <f>AG84+(($AE84-1)*Workings_risks!$E$18)/(2050-2023)</f>
        <v>1.0162824322005262E-2</v>
      </c>
      <c r="AI84" s="170">
        <f>AH84+(($AE84-1)*Workings_risks!$E$18)/(2050-2023)</f>
        <v>1.0358841895313569E-2</v>
      </c>
      <c r="AJ84" s="170">
        <f>AI84+(($AE84-1)*Workings_risks!$E$18)/(2050-2023)</f>
        <v>1.0554859468621875E-2</v>
      </c>
      <c r="AK84" s="170">
        <f>AJ84+(($AE84-1)*Workings_risks!$E$18)/(2050-2023)</f>
        <v>1.0750877041930182E-2</v>
      </c>
      <c r="AL84" s="170">
        <f>AK84+(($AE84-1)*Workings_risks!$E$18)/(2050-2023)</f>
        <v>1.0946894615238489E-2</v>
      </c>
      <c r="AM84" s="170">
        <f>AL84+(($AE84-1)*Workings_risks!$E$18)/(2050-2023)</f>
        <v>1.1142912188546796E-2</v>
      </c>
      <c r="AN84" s="170">
        <f>AM84+(($AE84-1)*Workings_risks!$E$18)/(2050-2023)</f>
        <v>1.1338929761855103E-2</v>
      </c>
      <c r="AO84" s="170">
        <f>AN84+(($AE84-1)*Workings_risks!$E$18)/(2050-2023)</f>
        <v>1.1534947335163409E-2</v>
      </c>
      <c r="AP84" s="170">
        <f>AO84+(($AE84-1)*Workings_risks!$E$18)/(2050-2023)</f>
        <v>1.1730964908471716E-2</v>
      </c>
      <c r="AQ84" s="170">
        <f>AP84+(($AE84-1)*Workings_risks!$E$18)/(2050-2023)</f>
        <v>1.1926982481780023E-2</v>
      </c>
      <c r="AR84" s="170">
        <f>AQ84+(($AE84-1)*Workings_risks!$E$18)/(2050-2023)</f>
        <v>1.212300005508833E-2</v>
      </c>
      <c r="AS84" s="170">
        <f>AR84+(($AE84-1)*Workings_risks!$E$18)/(2050-2023)</f>
        <v>1.2319017628396637E-2</v>
      </c>
      <c r="AT84" s="170">
        <f>AS84+(($AE84-1)*Workings_risks!$E$18)/(2050-2023)</f>
        <v>1.2515035201704943E-2</v>
      </c>
      <c r="AU84" s="170">
        <f>AT84+(($AE84-1)*Workings_risks!$E$18)/(2050-2023)</f>
        <v>1.271105277501325E-2</v>
      </c>
      <c r="AV84" s="170">
        <f>AU84+(($AE84-1)*Workings_risks!$E$18)/(2050-2023)</f>
        <v>1.2907070348321557E-2</v>
      </c>
      <c r="AW84" s="170">
        <f>AV84+(($AE84-1)*Workings_risks!$E$18)/(2050-2023)</f>
        <v>1.3103087921629864E-2</v>
      </c>
      <c r="AX84" s="170">
        <f>AW84+(($AE84-1)*Workings_risks!$E$18)/(2050-2023)</f>
        <v>1.3299105494938171E-2</v>
      </c>
      <c r="AY84" s="170">
        <f>AX84+(($AE84-1)*Workings_risks!$E$18)/(2050-2023)</f>
        <v>1.3495123068246477E-2</v>
      </c>
      <c r="BA84" s="186">
        <f>AF84*Workings_risks!$E$24*Workings_risks!$E$26*Workings_risks!$E$27*Assumptions!$G$90</f>
        <v>3.9569651031914996E-4</v>
      </c>
      <c r="BB84" s="186">
        <f>AG84*Workings_risks!$E$24*Workings_risks!$E$26*Workings_risks!$E$27*Assumptions!$G$90</f>
        <v>4.036348117528456E-4</v>
      </c>
      <c r="BC84" s="186">
        <f>AH84*Workings_risks!$E$24*Workings_risks!$E$26*Workings_risks!$E$27*Assumptions!$G$90</f>
        <v>4.1157311318654129E-4</v>
      </c>
      <c r="BD84" s="186">
        <f>AI84*Workings_risks!$E$24*Workings_risks!$E$26*Workings_risks!$E$27*Assumptions!$G$90</f>
        <v>4.1951141462023676E-4</v>
      </c>
      <c r="BE84" s="186">
        <f>AJ84*Workings_risks!$E$24*Workings_risks!$E$26*Workings_risks!$E$27*Assumptions!$G$90</f>
        <v>4.2744971605393245E-4</v>
      </c>
      <c r="BF84" s="186">
        <f>AK84*Workings_risks!$E$24*Workings_risks!$E$26*Workings_risks!$E$27*Assumptions!$G$90</f>
        <v>4.3538801748762792E-4</v>
      </c>
      <c r="BG84" s="186">
        <f>AL84*Workings_risks!$E$24*Workings_risks!$E$26*Workings_risks!$E$27*Assumptions!$G$90</f>
        <v>4.4332631892132361E-4</v>
      </c>
      <c r="BH84" s="186">
        <f>AM84*Workings_risks!$E$24*Workings_risks!$E$26*Workings_risks!$E$27*Assumptions!$G$90</f>
        <v>4.5126462035501919E-4</v>
      </c>
      <c r="BI84" s="186">
        <f>AN84*Workings_risks!$E$24*Workings_risks!$E$26*Workings_risks!$E$27*Assumptions!$G$90</f>
        <v>4.5920292178871483E-4</v>
      </c>
      <c r="BJ84" s="186">
        <f>AO84*Workings_risks!$E$24*Workings_risks!$E$26*Workings_risks!$E$27*Assumptions!$G$90</f>
        <v>4.6714122322241041E-4</v>
      </c>
      <c r="BK84" s="186">
        <f>AP84*Workings_risks!$E$24*Workings_risks!$E$26*Workings_risks!$E$27*Assumptions!$G$90</f>
        <v>4.750795246561061E-4</v>
      </c>
      <c r="BL84" s="186">
        <f>AQ84*Workings_risks!$E$24*Workings_risks!$E$26*Workings_risks!$E$27*Assumptions!$G$90</f>
        <v>4.8301782608980157E-4</v>
      </c>
      <c r="BM84" s="186">
        <f>AR84*Workings_risks!$E$24*Workings_risks!$E$26*Workings_risks!$E$27*Assumptions!$G$90</f>
        <v>4.9095612752349726E-4</v>
      </c>
      <c r="BN84" s="186">
        <f>AS84*Workings_risks!$E$24*Workings_risks!$E$26*Workings_risks!$E$27*Assumptions!$G$90</f>
        <v>4.9889442895719273E-4</v>
      </c>
      <c r="BO84" s="186">
        <f>AT84*Workings_risks!$E$24*Workings_risks!$E$26*Workings_risks!$E$27*Assumptions!$G$90</f>
        <v>5.0683273039088842E-4</v>
      </c>
      <c r="BP84" s="186">
        <f>AU84*Workings_risks!$E$24*Workings_risks!$E$26*Workings_risks!$E$27*Assumptions!$G$90</f>
        <v>5.1477103182458401E-4</v>
      </c>
      <c r="BQ84" s="186">
        <f>AV84*Workings_risks!$E$24*Workings_risks!$E$26*Workings_risks!$E$27*Assumptions!$G$90</f>
        <v>5.2270933325827959E-4</v>
      </c>
      <c r="BR84" s="186">
        <f>AW84*Workings_risks!$E$24*Workings_risks!$E$26*Workings_risks!$E$27*Assumptions!$G$90</f>
        <v>5.3064763469197517E-4</v>
      </c>
      <c r="BS84" s="186">
        <f>AX84*Workings_risks!$E$24*Workings_risks!$E$26*Workings_risks!$E$27*Assumptions!$G$90</f>
        <v>5.3858593612567086E-4</v>
      </c>
      <c r="BT84" s="186">
        <f>AY84*Workings_risks!$E$24*Workings_risks!$E$26*Workings_risks!$E$27*Assumptions!$G$90</f>
        <v>5.4652423755936633E-4</v>
      </c>
    </row>
    <row r="85" spans="2:72" x14ac:dyDescent="0.25">
      <c r="B85" s="42">
        <v>10225129</v>
      </c>
      <c r="C85" s="42" t="s">
        <v>434</v>
      </c>
      <c r="D85" s="42" t="s">
        <v>279</v>
      </c>
      <c r="E85" s="42">
        <v>16180965</v>
      </c>
      <c r="F85" s="42">
        <v>16181123</v>
      </c>
      <c r="G85" s="42">
        <v>1.1426710941406202</v>
      </c>
      <c r="H85" s="42">
        <v>144.67363143190201</v>
      </c>
      <c r="I85" s="42">
        <v>-36.455310499961001</v>
      </c>
      <c r="J85" s="42">
        <v>106</v>
      </c>
      <c r="K85" s="42">
        <v>95.1</v>
      </c>
      <c r="L85" s="32">
        <v>6.3E-2</v>
      </c>
      <c r="M85" s="32">
        <v>8.7999999999999995E-2</v>
      </c>
      <c r="N85" s="181"/>
      <c r="O85" s="182">
        <f t="shared" si="16"/>
        <v>112.678</v>
      </c>
      <c r="P85" s="182">
        <f t="shared" si="17"/>
        <v>101.09129999999999</v>
      </c>
      <c r="Q85" s="191">
        <f t="shared" si="18"/>
        <v>0.01</v>
      </c>
      <c r="R85" s="191">
        <f t="shared" si="19"/>
        <v>0.02</v>
      </c>
      <c r="S85" s="184">
        <f t="shared" si="20"/>
        <v>-1158.6700000000008</v>
      </c>
      <c r="T85" s="184">
        <f t="shared" si="21"/>
        <v>124.2647</v>
      </c>
      <c r="U85" s="185">
        <f t="shared" si="22"/>
        <v>1.5763504707984148E-2</v>
      </c>
      <c r="V85" s="181"/>
      <c r="W85" s="182">
        <f t="shared" si="23"/>
        <v>113.738</v>
      </c>
      <c r="X85" s="182">
        <f t="shared" si="24"/>
        <v>103.4688</v>
      </c>
      <c r="Y85" s="183">
        <f t="shared" si="25"/>
        <v>0.01</v>
      </c>
      <c r="Z85" s="183">
        <f t="shared" si="26"/>
        <v>0.02</v>
      </c>
      <c r="AA85" s="184">
        <f t="shared" si="27"/>
        <v>-1026.9199999999996</v>
      </c>
      <c r="AB85" s="184">
        <f t="shared" si="28"/>
        <v>124.00719999999998</v>
      </c>
      <c r="AC85" s="185">
        <f t="shared" si="29"/>
        <v>1.7535153663381754E-2</v>
      </c>
      <c r="AD85" s="181"/>
      <c r="AE85" s="178">
        <f t="shared" si="30"/>
        <v>1.5763504707984148</v>
      </c>
      <c r="AF85" s="170">
        <f>Workings_risks!$E$18+Workings_risks!$E$27*(($AE85-1)*Workings_risks!$E$18)/(2050-2023)</f>
        <v>9.7707891753886483E-3</v>
      </c>
      <c r="AG85" s="170">
        <f>AF85+(($AE85-1)*Workings_risks!$E$18)/(2050-2023)</f>
        <v>9.9668067486969551E-3</v>
      </c>
      <c r="AH85" s="170">
        <f>AG85+(($AE85-1)*Workings_risks!$E$18)/(2050-2023)</f>
        <v>1.0162824322005262E-2</v>
      </c>
      <c r="AI85" s="170">
        <f>AH85+(($AE85-1)*Workings_risks!$E$18)/(2050-2023)</f>
        <v>1.0358841895313569E-2</v>
      </c>
      <c r="AJ85" s="170">
        <f>AI85+(($AE85-1)*Workings_risks!$E$18)/(2050-2023)</f>
        <v>1.0554859468621875E-2</v>
      </c>
      <c r="AK85" s="170">
        <f>AJ85+(($AE85-1)*Workings_risks!$E$18)/(2050-2023)</f>
        <v>1.0750877041930182E-2</v>
      </c>
      <c r="AL85" s="170">
        <f>AK85+(($AE85-1)*Workings_risks!$E$18)/(2050-2023)</f>
        <v>1.0946894615238489E-2</v>
      </c>
      <c r="AM85" s="170">
        <f>AL85+(($AE85-1)*Workings_risks!$E$18)/(2050-2023)</f>
        <v>1.1142912188546796E-2</v>
      </c>
      <c r="AN85" s="170">
        <f>AM85+(($AE85-1)*Workings_risks!$E$18)/(2050-2023)</f>
        <v>1.1338929761855103E-2</v>
      </c>
      <c r="AO85" s="170">
        <f>AN85+(($AE85-1)*Workings_risks!$E$18)/(2050-2023)</f>
        <v>1.1534947335163409E-2</v>
      </c>
      <c r="AP85" s="170">
        <f>AO85+(($AE85-1)*Workings_risks!$E$18)/(2050-2023)</f>
        <v>1.1730964908471716E-2</v>
      </c>
      <c r="AQ85" s="170">
        <f>AP85+(($AE85-1)*Workings_risks!$E$18)/(2050-2023)</f>
        <v>1.1926982481780023E-2</v>
      </c>
      <c r="AR85" s="170">
        <f>AQ85+(($AE85-1)*Workings_risks!$E$18)/(2050-2023)</f>
        <v>1.212300005508833E-2</v>
      </c>
      <c r="AS85" s="170">
        <f>AR85+(($AE85-1)*Workings_risks!$E$18)/(2050-2023)</f>
        <v>1.2319017628396637E-2</v>
      </c>
      <c r="AT85" s="170">
        <f>AS85+(($AE85-1)*Workings_risks!$E$18)/(2050-2023)</f>
        <v>1.2515035201704943E-2</v>
      </c>
      <c r="AU85" s="170">
        <f>AT85+(($AE85-1)*Workings_risks!$E$18)/(2050-2023)</f>
        <v>1.271105277501325E-2</v>
      </c>
      <c r="AV85" s="170">
        <f>AU85+(($AE85-1)*Workings_risks!$E$18)/(2050-2023)</f>
        <v>1.2907070348321557E-2</v>
      </c>
      <c r="AW85" s="170">
        <f>AV85+(($AE85-1)*Workings_risks!$E$18)/(2050-2023)</f>
        <v>1.3103087921629864E-2</v>
      </c>
      <c r="AX85" s="170">
        <f>AW85+(($AE85-1)*Workings_risks!$E$18)/(2050-2023)</f>
        <v>1.3299105494938171E-2</v>
      </c>
      <c r="AY85" s="170">
        <f>AX85+(($AE85-1)*Workings_risks!$E$18)/(2050-2023)</f>
        <v>1.3495123068246477E-2</v>
      </c>
      <c r="BA85" s="186">
        <f>AF85*Workings_risks!$E$24*Workings_risks!$E$26*Workings_risks!$E$27*Assumptions!$G$90</f>
        <v>3.9569651031914996E-4</v>
      </c>
      <c r="BB85" s="186">
        <f>AG85*Workings_risks!$E$24*Workings_risks!$E$26*Workings_risks!$E$27*Assumptions!$G$90</f>
        <v>4.036348117528456E-4</v>
      </c>
      <c r="BC85" s="186">
        <f>AH85*Workings_risks!$E$24*Workings_risks!$E$26*Workings_risks!$E$27*Assumptions!$G$90</f>
        <v>4.1157311318654129E-4</v>
      </c>
      <c r="BD85" s="186">
        <f>AI85*Workings_risks!$E$24*Workings_risks!$E$26*Workings_risks!$E$27*Assumptions!$G$90</f>
        <v>4.1951141462023676E-4</v>
      </c>
      <c r="BE85" s="186">
        <f>AJ85*Workings_risks!$E$24*Workings_risks!$E$26*Workings_risks!$E$27*Assumptions!$G$90</f>
        <v>4.2744971605393245E-4</v>
      </c>
      <c r="BF85" s="186">
        <f>AK85*Workings_risks!$E$24*Workings_risks!$E$26*Workings_risks!$E$27*Assumptions!$G$90</f>
        <v>4.3538801748762792E-4</v>
      </c>
      <c r="BG85" s="186">
        <f>AL85*Workings_risks!$E$24*Workings_risks!$E$26*Workings_risks!$E$27*Assumptions!$G$90</f>
        <v>4.4332631892132361E-4</v>
      </c>
      <c r="BH85" s="186">
        <f>AM85*Workings_risks!$E$24*Workings_risks!$E$26*Workings_risks!$E$27*Assumptions!$G$90</f>
        <v>4.5126462035501919E-4</v>
      </c>
      <c r="BI85" s="186">
        <f>AN85*Workings_risks!$E$24*Workings_risks!$E$26*Workings_risks!$E$27*Assumptions!$G$90</f>
        <v>4.5920292178871483E-4</v>
      </c>
      <c r="BJ85" s="186">
        <f>AO85*Workings_risks!$E$24*Workings_risks!$E$26*Workings_risks!$E$27*Assumptions!$G$90</f>
        <v>4.6714122322241041E-4</v>
      </c>
      <c r="BK85" s="186">
        <f>AP85*Workings_risks!$E$24*Workings_risks!$E$26*Workings_risks!$E$27*Assumptions!$G$90</f>
        <v>4.750795246561061E-4</v>
      </c>
      <c r="BL85" s="186">
        <f>AQ85*Workings_risks!$E$24*Workings_risks!$E$26*Workings_risks!$E$27*Assumptions!$G$90</f>
        <v>4.8301782608980157E-4</v>
      </c>
      <c r="BM85" s="186">
        <f>AR85*Workings_risks!$E$24*Workings_risks!$E$26*Workings_risks!$E$27*Assumptions!$G$90</f>
        <v>4.9095612752349726E-4</v>
      </c>
      <c r="BN85" s="186">
        <f>AS85*Workings_risks!$E$24*Workings_risks!$E$26*Workings_risks!$E$27*Assumptions!$G$90</f>
        <v>4.9889442895719273E-4</v>
      </c>
      <c r="BO85" s="186">
        <f>AT85*Workings_risks!$E$24*Workings_risks!$E$26*Workings_risks!$E$27*Assumptions!$G$90</f>
        <v>5.0683273039088842E-4</v>
      </c>
      <c r="BP85" s="186">
        <f>AU85*Workings_risks!$E$24*Workings_risks!$E$26*Workings_risks!$E$27*Assumptions!$G$90</f>
        <v>5.1477103182458401E-4</v>
      </c>
      <c r="BQ85" s="186">
        <f>AV85*Workings_risks!$E$24*Workings_risks!$E$26*Workings_risks!$E$27*Assumptions!$G$90</f>
        <v>5.2270933325827959E-4</v>
      </c>
      <c r="BR85" s="186">
        <f>AW85*Workings_risks!$E$24*Workings_risks!$E$26*Workings_risks!$E$27*Assumptions!$G$90</f>
        <v>5.3064763469197517E-4</v>
      </c>
      <c r="BS85" s="186">
        <f>AX85*Workings_risks!$E$24*Workings_risks!$E$26*Workings_risks!$E$27*Assumptions!$G$90</f>
        <v>5.3858593612567086E-4</v>
      </c>
      <c r="BT85" s="186">
        <f>AY85*Workings_risks!$E$24*Workings_risks!$E$26*Workings_risks!$E$27*Assumptions!$G$90</f>
        <v>5.4652423755936633E-4</v>
      </c>
    </row>
    <row r="86" spans="2:72" x14ac:dyDescent="0.25">
      <c r="B86" s="42">
        <v>10225165</v>
      </c>
      <c r="C86" s="42" t="s">
        <v>434</v>
      </c>
      <c r="D86" s="42" t="s">
        <v>279</v>
      </c>
      <c r="E86" s="42">
        <v>16181113</v>
      </c>
      <c r="F86" s="42">
        <v>16181198</v>
      </c>
      <c r="G86" s="42">
        <v>1.6397520908604304</v>
      </c>
      <c r="H86" s="42">
        <v>144.664927321173</v>
      </c>
      <c r="I86" s="42">
        <v>-36.460985410008497</v>
      </c>
      <c r="J86" s="42">
        <v>106</v>
      </c>
      <c r="K86" s="42">
        <v>95.1</v>
      </c>
      <c r="L86" s="32">
        <v>6.3E-2</v>
      </c>
      <c r="M86" s="32">
        <v>8.7999999999999995E-2</v>
      </c>
      <c r="N86" s="181"/>
      <c r="O86" s="182">
        <f t="shared" si="16"/>
        <v>112.678</v>
      </c>
      <c r="P86" s="182">
        <f t="shared" si="17"/>
        <v>101.09129999999999</v>
      </c>
      <c r="Q86" s="191">
        <f t="shared" si="18"/>
        <v>0.01</v>
      </c>
      <c r="R86" s="191">
        <f t="shared" si="19"/>
        <v>0.02</v>
      </c>
      <c r="S86" s="184">
        <f t="shared" si="20"/>
        <v>-1158.6700000000008</v>
      </c>
      <c r="T86" s="184">
        <f t="shared" si="21"/>
        <v>124.2647</v>
      </c>
      <c r="U86" s="185">
        <f t="shared" si="22"/>
        <v>1.5763504707984148E-2</v>
      </c>
      <c r="V86" s="181"/>
      <c r="W86" s="182">
        <f t="shared" si="23"/>
        <v>113.738</v>
      </c>
      <c r="X86" s="182">
        <f t="shared" si="24"/>
        <v>103.4688</v>
      </c>
      <c r="Y86" s="183">
        <f t="shared" si="25"/>
        <v>0.01</v>
      </c>
      <c r="Z86" s="183">
        <f t="shared" si="26"/>
        <v>0.02</v>
      </c>
      <c r="AA86" s="184">
        <f t="shared" si="27"/>
        <v>-1026.9199999999996</v>
      </c>
      <c r="AB86" s="184">
        <f t="shared" si="28"/>
        <v>124.00719999999998</v>
      </c>
      <c r="AC86" s="185">
        <f t="shared" si="29"/>
        <v>1.7535153663381754E-2</v>
      </c>
      <c r="AD86" s="181"/>
      <c r="AE86" s="178">
        <f t="shared" si="30"/>
        <v>1.5763504707984148</v>
      </c>
      <c r="AF86" s="170">
        <f>Workings_risks!$E$18+Workings_risks!$E$27*(($AE86-1)*Workings_risks!$E$18)/(2050-2023)</f>
        <v>9.7707891753886483E-3</v>
      </c>
      <c r="AG86" s="170">
        <f>AF86+(($AE86-1)*Workings_risks!$E$18)/(2050-2023)</f>
        <v>9.9668067486969551E-3</v>
      </c>
      <c r="AH86" s="170">
        <f>AG86+(($AE86-1)*Workings_risks!$E$18)/(2050-2023)</f>
        <v>1.0162824322005262E-2</v>
      </c>
      <c r="AI86" s="170">
        <f>AH86+(($AE86-1)*Workings_risks!$E$18)/(2050-2023)</f>
        <v>1.0358841895313569E-2</v>
      </c>
      <c r="AJ86" s="170">
        <f>AI86+(($AE86-1)*Workings_risks!$E$18)/(2050-2023)</f>
        <v>1.0554859468621875E-2</v>
      </c>
      <c r="AK86" s="170">
        <f>AJ86+(($AE86-1)*Workings_risks!$E$18)/(2050-2023)</f>
        <v>1.0750877041930182E-2</v>
      </c>
      <c r="AL86" s="170">
        <f>AK86+(($AE86-1)*Workings_risks!$E$18)/(2050-2023)</f>
        <v>1.0946894615238489E-2</v>
      </c>
      <c r="AM86" s="170">
        <f>AL86+(($AE86-1)*Workings_risks!$E$18)/(2050-2023)</f>
        <v>1.1142912188546796E-2</v>
      </c>
      <c r="AN86" s="170">
        <f>AM86+(($AE86-1)*Workings_risks!$E$18)/(2050-2023)</f>
        <v>1.1338929761855103E-2</v>
      </c>
      <c r="AO86" s="170">
        <f>AN86+(($AE86-1)*Workings_risks!$E$18)/(2050-2023)</f>
        <v>1.1534947335163409E-2</v>
      </c>
      <c r="AP86" s="170">
        <f>AO86+(($AE86-1)*Workings_risks!$E$18)/(2050-2023)</f>
        <v>1.1730964908471716E-2</v>
      </c>
      <c r="AQ86" s="170">
        <f>AP86+(($AE86-1)*Workings_risks!$E$18)/(2050-2023)</f>
        <v>1.1926982481780023E-2</v>
      </c>
      <c r="AR86" s="170">
        <f>AQ86+(($AE86-1)*Workings_risks!$E$18)/(2050-2023)</f>
        <v>1.212300005508833E-2</v>
      </c>
      <c r="AS86" s="170">
        <f>AR86+(($AE86-1)*Workings_risks!$E$18)/(2050-2023)</f>
        <v>1.2319017628396637E-2</v>
      </c>
      <c r="AT86" s="170">
        <f>AS86+(($AE86-1)*Workings_risks!$E$18)/(2050-2023)</f>
        <v>1.2515035201704943E-2</v>
      </c>
      <c r="AU86" s="170">
        <f>AT86+(($AE86-1)*Workings_risks!$E$18)/(2050-2023)</f>
        <v>1.271105277501325E-2</v>
      </c>
      <c r="AV86" s="170">
        <f>AU86+(($AE86-1)*Workings_risks!$E$18)/(2050-2023)</f>
        <v>1.2907070348321557E-2</v>
      </c>
      <c r="AW86" s="170">
        <f>AV86+(($AE86-1)*Workings_risks!$E$18)/(2050-2023)</f>
        <v>1.3103087921629864E-2</v>
      </c>
      <c r="AX86" s="170">
        <f>AW86+(($AE86-1)*Workings_risks!$E$18)/(2050-2023)</f>
        <v>1.3299105494938171E-2</v>
      </c>
      <c r="AY86" s="170">
        <f>AX86+(($AE86-1)*Workings_risks!$E$18)/(2050-2023)</f>
        <v>1.3495123068246477E-2</v>
      </c>
      <c r="BA86" s="186">
        <f>AF86*Workings_risks!$E$24*Workings_risks!$E$26*Workings_risks!$E$27*Assumptions!$G$90</f>
        <v>3.9569651031914996E-4</v>
      </c>
      <c r="BB86" s="186">
        <f>AG86*Workings_risks!$E$24*Workings_risks!$E$26*Workings_risks!$E$27*Assumptions!$G$90</f>
        <v>4.036348117528456E-4</v>
      </c>
      <c r="BC86" s="186">
        <f>AH86*Workings_risks!$E$24*Workings_risks!$E$26*Workings_risks!$E$27*Assumptions!$G$90</f>
        <v>4.1157311318654129E-4</v>
      </c>
      <c r="BD86" s="186">
        <f>AI86*Workings_risks!$E$24*Workings_risks!$E$26*Workings_risks!$E$27*Assumptions!$G$90</f>
        <v>4.1951141462023676E-4</v>
      </c>
      <c r="BE86" s="186">
        <f>AJ86*Workings_risks!$E$24*Workings_risks!$E$26*Workings_risks!$E$27*Assumptions!$G$90</f>
        <v>4.2744971605393245E-4</v>
      </c>
      <c r="BF86" s="186">
        <f>AK86*Workings_risks!$E$24*Workings_risks!$E$26*Workings_risks!$E$27*Assumptions!$G$90</f>
        <v>4.3538801748762792E-4</v>
      </c>
      <c r="BG86" s="186">
        <f>AL86*Workings_risks!$E$24*Workings_risks!$E$26*Workings_risks!$E$27*Assumptions!$G$90</f>
        <v>4.4332631892132361E-4</v>
      </c>
      <c r="BH86" s="186">
        <f>AM86*Workings_risks!$E$24*Workings_risks!$E$26*Workings_risks!$E$27*Assumptions!$G$90</f>
        <v>4.5126462035501919E-4</v>
      </c>
      <c r="BI86" s="186">
        <f>AN86*Workings_risks!$E$24*Workings_risks!$E$26*Workings_risks!$E$27*Assumptions!$G$90</f>
        <v>4.5920292178871483E-4</v>
      </c>
      <c r="BJ86" s="186">
        <f>AO86*Workings_risks!$E$24*Workings_risks!$E$26*Workings_risks!$E$27*Assumptions!$G$90</f>
        <v>4.6714122322241041E-4</v>
      </c>
      <c r="BK86" s="186">
        <f>AP86*Workings_risks!$E$24*Workings_risks!$E$26*Workings_risks!$E$27*Assumptions!$G$90</f>
        <v>4.750795246561061E-4</v>
      </c>
      <c r="BL86" s="186">
        <f>AQ86*Workings_risks!$E$24*Workings_risks!$E$26*Workings_risks!$E$27*Assumptions!$G$90</f>
        <v>4.8301782608980157E-4</v>
      </c>
      <c r="BM86" s="186">
        <f>AR86*Workings_risks!$E$24*Workings_risks!$E$26*Workings_risks!$E$27*Assumptions!$G$90</f>
        <v>4.9095612752349726E-4</v>
      </c>
      <c r="BN86" s="186">
        <f>AS86*Workings_risks!$E$24*Workings_risks!$E$26*Workings_risks!$E$27*Assumptions!$G$90</f>
        <v>4.9889442895719273E-4</v>
      </c>
      <c r="BO86" s="186">
        <f>AT86*Workings_risks!$E$24*Workings_risks!$E$26*Workings_risks!$E$27*Assumptions!$G$90</f>
        <v>5.0683273039088842E-4</v>
      </c>
      <c r="BP86" s="186">
        <f>AU86*Workings_risks!$E$24*Workings_risks!$E$26*Workings_risks!$E$27*Assumptions!$G$90</f>
        <v>5.1477103182458401E-4</v>
      </c>
      <c r="BQ86" s="186">
        <f>AV86*Workings_risks!$E$24*Workings_risks!$E$26*Workings_risks!$E$27*Assumptions!$G$90</f>
        <v>5.2270933325827959E-4</v>
      </c>
      <c r="BR86" s="186">
        <f>AW86*Workings_risks!$E$24*Workings_risks!$E$26*Workings_risks!$E$27*Assumptions!$G$90</f>
        <v>5.3064763469197517E-4</v>
      </c>
      <c r="BS86" s="186">
        <f>AX86*Workings_risks!$E$24*Workings_risks!$E$26*Workings_risks!$E$27*Assumptions!$G$90</f>
        <v>5.3858593612567086E-4</v>
      </c>
      <c r="BT86" s="186">
        <f>AY86*Workings_risks!$E$24*Workings_risks!$E$26*Workings_risks!$E$27*Assumptions!$G$90</f>
        <v>5.4652423755936633E-4</v>
      </c>
    </row>
    <row r="87" spans="2:72" x14ac:dyDescent="0.25">
      <c r="B87" s="42">
        <v>10228259</v>
      </c>
      <c r="C87" s="42" t="s">
        <v>654</v>
      </c>
      <c r="D87" s="42" t="s">
        <v>281</v>
      </c>
      <c r="E87" s="42">
        <v>17110265</v>
      </c>
      <c r="F87" s="42">
        <v>16194445</v>
      </c>
      <c r="G87" s="42">
        <v>1.1484011722411105</v>
      </c>
      <c r="H87" s="42">
        <v>145.58887526015801</v>
      </c>
      <c r="I87" s="42">
        <v>-36.3663268061864</v>
      </c>
      <c r="J87" s="42">
        <v>115</v>
      </c>
      <c r="K87" s="42">
        <v>101</v>
      </c>
      <c r="L87" s="32">
        <v>6.3E-2</v>
      </c>
      <c r="M87" s="32">
        <v>8.7999999999999995E-2</v>
      </c>
      <c r="N87" s="181"/>
      <c r="O87" s="182">
        <f t="shared" si="16"/>
        <v>122.24499999999999</v>
      </c>
      <c r="P87" s="182">
        <f t="shared" si="17"/>
        <v>107.363</v>
      </c>
      <c r="Q87" s="191">
        <f t="shared" si="18"/>
        <v>0.01</v>
      </c>
      <c r="R87" s="191">
        <f t="shared" si="19"/>
        <v>0.02</v>
      </c>
      <c r="S87" s="184">
        <f t="shared" si="20"/>
        <v>-1488.1999999999989</v>
      </c>
      <c r="T87" s="184">
        <f t="shared" si="21"/>
        <v>137.12699999999998</v>
      </c>
      <c r="U87" s="185">
        <f t="shared" si="22"/>
        <v>1.4868297271872059E-2</v>
      </c>
      <c r="V87" s="181"/>
      <c r="W87" s="182">
        <f t="shared" si="23"/>
        <v>123.395</v>
      </c>
      <c r="X87" s="182">
        <f t="shared" si="24"/>
        <v>109.88800000000001</v>
      </c>
      <c r="Y87" s="183">
        <f t="shared" si="25"/>
        <v>0.01</v>
      </c>
      <c r="Z87" s="183">
        <f t="shared" si="26"/>
        <v>0.02</v>
      </c>
      <c r="AA87" s="184">
        <f t="shared" si="27"/>
        <v>-1350.6999999999991</v>
      </c>
      <c r="AB87" s="184">
        <f t="shared" si="28"/>
        <v>136.90199999999999</v>
      </c>
      <c r="AC87" s="185">
        <f t="shared" si="29"/>
        <v>1.6215295772562376E-2</v>
      </c>
      <c r="AD87" s="181"/>
      <c r="AE87" s="178">
        <f t="shared" si="30"/>
        <v>1.486829727187206</v>
      </c>
      <c r="AF87" s="170">
        <f>Workings_risks!$E$18+Workings_risks!$E$27*(($AE87-1)*Workings_risks!$E$18)/(2050-2023)</f>
        <v>9.6794507980687734E-3</v>
      </c>
      <c r="AG87" s="170">
        <f>AF87+(($AE87-1)*Workings_risks!$E$18)/(2050-2023)</f>
        <v>9.8450222456037892E-3</v>
      </c>
      <c r="AH87" s="170">
        <f>AG87+(($AE87-1)*Workings_risks!$E$18)/(2050-2023)</f>
        <v>1.0010593693138805E-2</v>
      </c>
      <c r="AI87" s="170">
        <f>AH87+(($AE87-1)*Workings_risks!$E$18)/(2050-2023)</f>
        <v>1.0176165140673821E-2</v>
      </c>
      <c r="AJ87" s="170">
        <f>AI87+(($AE87-1)*Workings_risks!$E$18)/(2050-2023)</f>
        <v>1.0341736588208836E-2</v>
      </c>
      <c r="AK87" s="170">
        <f>AJ87+(($AE87-1)*Workings_risks!$E$18)/(2050-2023)</f>
        <v>1.0507308035743852E-2</v>
      </c>
      <c r="AL87" s="170">
        <f>AK87+(($AE87-1)*Workings_risks!$E$18)/(2050-2023)</f>
        <v>1.0672879483278868E-2</v>
      </c>
      <c r="AM87" s="170">
        <f>AL87+(($AE87-1)*Workings_risks!$E$18)/(2050-2023)</f>
        <v>1.0838450930813884E-2</v>
      </c>
      <c r="AN87" s="170">
        <f>AM87+(($AE87-1)*Workings_risks!$E$18)/(2050-2023)</f>
        <v>1.10040223783489E-2</v>
      </c>
      <c r="AO87" s="170">
        <f>AN87+(($AE87-1)*Workings_risks!$E$18)/(2050-2023)</f>
        <v>1.1169593825883915E-2</v>
      </c>
      <c r="AP87" s="170">
        <f>AO87+(($AE87-1)*Workings_risks!$E$18)/(2050-2023)</f>
        <v>1.1335165273418931E-2</v>
      </c>
      <c r="AQ87" s="170">
        <f>AP87+(($AE87-1)*Workings_risks!$E$18)/(2050-2023)</f>
        <v>1.1500736720953947E-2</v>
      </c>
      <c r="AR87" s="170">
        <f>AQ87+(($AE87-1)*Workings_risks!$E$18)/(2050-2023)</f>
        <v>1.1666308168488963E-2</v>
      </c>
      <c r="AS87" s="170">
        <f>AR87+(($AE87-1)*Workings_risks!$E$18)/(2050-2023)</f>
        <v>1.1831879616023978E-2</v>
      </c>
      <c r="AT87" s="170">
        <f>AS87+(($AE87-1)*Workings_risks!$E$18)/(2050-2023)</f>
        <v>1.1997451063558994E-2</v>
      </c>
      <c r="AU87" s="170">
        <f>AT87+(($AE87-1)*Workings_risks!$E$18)/(2050-2023)</f>
        <v>1.216302251109401E-2</v>
      </c>
      <c r="AV87" s="170">
        <f>AU87+(($AE87-1)*Workings_risks!$E$18)/(2050-2023)</f>
        <v>1.2328593958629026E-2</v>
      </c>
      <c r="AW87" s="170">
        <f>AV87+(($AE87-1)*Workings_risks!$E$18)/(2050-2023)</f>
        <v>1.2494165406164041E-2</v>
      </c>
      <c r="AX87" s="170">
        <f>AW87+(($AE87-1)*Workings_risks!$E$18)/(2050-2023)</f>
        <v>1.2659736853699057E-2</v>
      </c>
      <c r="AY87" s="170">
        <f>AX87+(($AE87-1)*Workings_risks!$E$18)/(2050-2023)</f>
        <v>1.2825308301234073E-2</v>
      </c>
      <c r="BA87" s="186">
        <f>AF87*Workings_risks!$E$24*Workings_risks!$E$26*Workings_risks!$E$27*Assumptions!$G$90</f>
        <v>3.919974972184757E-4</v>
      </c>
      <c r="BB87" s="186">
        <f>AG87*Workings_risks!$E$24*Workings_risks!$E$26*Workings_risks!$E$27*Assumptions!$G$90</f>
        <v>3.9870279428528004E-4</v>
      </c>
      <c r="BC87" s="186">
        <f>AH87*Workings_risks!$E$24*Workings_risks!$E$26*Workings_risks!$E$27*Assumptions!$G$90</f>
        <v>4.0540809135208421E-4</v>
      </c>
      <c r="BD87" s="186">
        <f>AI87*Workings_risks!$E$24*Workings_risks!$E$26*Workings_risks!$E$27*Assumptions!$G$90</f>
        <v>4.121133884188885E-4</v>
      </c>
      <c r="BE87" s="186">
        <f>AJ87*Workings_risks!$E$24*Workings_risks!$E$26*Workings_risks!$E$27*Assumptions!$G$90</f>
        <v>4.1881868548569262E-4</v>
      </c>
      <c r="BF87" s="186">
        <f>AK87*Workings_risks!$E$24*Workings_risks!$E$26*Workings_risks!$E$27*Assumptions!$G$90</f>
        <v>4.2552398255249696E-4</v>
      </c>
      <c r="BG87" s="186">
        <f>AL87*Workings_risks!$E$24*Workings_risks!$E$26*Workings_risks!$E$27*Assumptions!$G$90</f>
        <v>4.3222927961930114E-4</v>
      </c>
      <c r="BH87" s="186">
        <f>AM87*Workings_risks!$E$24*Workings_risks!$E$26*Workings_risks!$E$27*Assumptions!$G$90</f>
        <v>4.3893457668610532E-4</v>
      </c>
      <c r="BI87" s="186">
        <f>AN87*Workings_risks!$E$24*Workings_risks!$E$26*Workings_risks!$E$27*Assumptions!$G$90</f>
        <v>4.456398737529096E-4</v>
      </c>
      <c r="BJ87" s="186">
        <f>AO87*Workings_risks!$E$24*Workings_risks!$E$26*Workings_risks!$E$27*Assumptions!$G$90</f>
        <v>4.5234517081971384E-4</v>
      </c>
      <c r="BK87" s="186">
        <f>AP87*Workings_risks!$E$24*Workings_risks!$E$26*Workings_risks!$E$27*Assumptions!$G$90</f>
        <v>4.5905046788651801E-4</v>
      </c>
      <c r="BL87" s="186">
        <f>AQ87*Workings_risks!$E$24*Workings_risks!$E$26*Workings_risks!$E$27*Assumptions!$G$90</f>
        <v>4.6575576495332219E-4</v>
      </c>
      <c r="BM87" s="186">
        <f>AR87*Workings_risks!$E$24*Workings_risks!$E$26*Workings_risks!$E$27*Assumptions!$G$90</f>
        <v>4.7246106202012648E-4</v>
      </c>
      <c r="BN87" s="186">
        <f>AS87*Workings_risks!$E$24*Workings_risks!$E$26*Workings_risks!$E$27*Assumptions!$G$90</f>
        <v>4.7916635908693076E-4</v>
      </c>
      <c r="BO87" s="186">
        <f>AT87*Workings_risks!$E$24*Workings_risks!$E$26*Workings_risks!$E$27*Assumptions!$G$90</f>
        <v>4.8587165615373494E-4</v>
      </c>
      <c r="BP87" s="186">
        <f>AU87*Workings_risks!$E$24*Workings_risks!$E$26*Workings_risks!$E$27*Assumptions!$G$90</f>
        <v>4.9257695322053928E-4</v>
      </c>
      <c r="BQ87" s="186">
        <f>AV87*Workings_risks!$E$24*Workings_risks!$E$26*Workings_risks!$E$27*Assumptions!$G$90</f>
        <v>4.9928225028734335E-4</v>
      </c>
      <c r="BR87" s="186">
        <f>AW87*Workings_risks!$E$24*Workings_risks!$E$26*Workings_risks!$E$27*Assumptions!$G$90</f>
        <v>5.0598754735414753E-4</v>
      </c>
      <c r="BS87" s="186">
        <f>AX87*Workings_risks!$E$24*Workings_risks!$E$26*Workings_risks!$E$27*Assumptions!$G$90</f>
        <v>5.1269284442095181E-4</v>
      </c>
      <c r="BT87" s="186">
        <f>AY87*Workings_risks!$E$24*Workings_risks!$E$26*Workings_risks!$E$27*Assumptions!$G$90</f>
        <v>5.1939814148775621E-4</v>
      </c>
    </row>
    <row r="88" spans="2:72" x14ac:dyDescent="0.25">
      <c r="B88" s="42">
        <v>10229034</v>
      </c>
      <c r="C88" s="42" t="s">
        <v>575</v>
      </c>
      <c r="D88" s="42" t="s">
        <v>261</v>
      </c>
      <c r="E88" s="42">
        <v>16198449</v>
      </c>
      <c r="F88" s="42">
        <v>16198445</v>
      </c>
      <c r="G88" s="42">
        <v>0.21747631975272075</v>
      </c>
      <c r="H88" s="42">
        <v>141.989799695736</v>
      </c>
      <c r="I88" s="42">
        <v>-36.418572959654099</v>
      </c>
      <c r="J88" s="42">
        <v>128</v>
      </c>
      <c r="K88" s="42">
        <v>108</v>
      </c>
      <c r="L88" s="32">
        <v>6.3E-2</v>
      </c>
      <c r="M88" s="32">
        <v>8.7999999999999995E-2</v>
      </c>
      <c r="N88" s="181"/>
      <c r="O88" s="182">
        <f t="shared" si="16"/>
        <v>136.06399999999999</v>
      </c>
      <c r="P88" s="182">
        <f t="shared" si="17"/>
        <v>114.80399999999999</v>
      </c>
      <c r="Q88" s="191">
        <f t="shared" si="18"/>
        <v>0.01</v>
      </c>
      <c r="R88" s="191">
        <f t="shared" si="19"/>
        <v>0.02</v>
      </c>
      <c r="S88" s="184">
        <f t="shared" si="20"/>
        <v>-2126.0000000000005</v>
      </c>
      <c r="T88" s="184">
        <f t="shared" si="21"/>
        <v>157.32400000000001</v>
      </c>
      <c r="U88" s="185">
        <f t="shared" si="22"/>
        <v>1.3793038570084669E-2</v>
      </c>
      <c r="V88" s="181"/>
      <c r="W88" s="182">
        <f t="shared" si="23"/>
        <v>137.34399999999999</v>
      </c>
      <c r="X88" s="182">
        <f t="shared" si="24"/>
        <v>117.504</v>
      </c>
      <c r="Y88" s="183">
        <f t="shared" si="25"/>
        <v>0.01</v>
      </c>
      <c r="Z88" s="183">
        <f t="shared" si="26"/>
        <v>0.02</v>
      </c>
      <c r="AA88" s="184">
        <f t="shared" si="27"/>
        <v>-1983.9999999999991</v>
      </c>
      <c r="AB88" s="184">
        <f t="shared" si="28"/>
        <v>157.184</v>
      </c>
      <c r="AC88" s="185">
        <f t="shared" si="29"/>
        <v>1.4709677419354843E-2</v>
      </c>
      <c r="AD88" s="181"/>
      <c r="AE88" s="178">
        <f t="shared" si="30"/>
        <v>1.379303857008467</v>
      </c>
      <c r="AF88" s="170">
        <f>Workings_risks!$E$18+Workings_risks!$E$27*(($AE88-1)*Workings_risks!$E$18)/(2050-2023)</f>
        <v>9.5697417171803564E-3</v>
      </c>
      <c r="AG88" s="170">
        <f>AF88+(($AE88-1)*Workings_risks!$E$18)/(2050-2023)</f>
        <v>9.6987434710858987E-3</v>
      </c>
      <c r="AH88" s="170">
        <f>AG88+(($AE88-1)*Workings_risks!$E$18)/(2050-2023)</f>
        <v>9.827745224991441E-3</v>
      </c>
      <c r="AI88" s="170">
        <f>AH88+(($AE88-1)*Workings_risks!$E$18)/(2050-2023)</f>
        <v>9.9567469788969833E-3</v>
      </c>
      <c r="AJ88" s="170">
        <f>AI88+(($AE88-1)*Workings_risks!$E$18)/(2050-2023)</f>
        <v>1.0085748732802526E-2</v>
      </c>
      <c r="AK88" s="170">
        <f>AJ88+(($AE88-1)*Workings_risks!$E$18)/(2050-2023)</f>
        <v>1.0214750486708068E-2</v>
      </c>
      <c r="AL88" s="170">
        <f>AK88+(($AE88-1)*Workings_risks!$E$18)/(2050-2023)</f>
        <v>1.034375224061361E-2</v>
      </c>
      <c r="AM88" s="170">
        <f>AL88+(($AE88-1)*Workings_risks!$E$18)/(2050-2023)</f>
        <v>1.0472753994519152E-2</v>
      </c>
      <c r="AN88" s="170">
        <f>AM88+(($AE88-1)*Workings_risks!$E$18)/(2050-2023)</f>
        <v>1.0601755748424695E-2</v>
      </c>
      <c r="AO88" s="170">
        <f>AN88+(($AE88-1)*Workings_risks!$E$18)/(2050-2023)</f>
        <v>1.0730757502330237E-2</v>
      </c>
      <c r="AP88" s="170">
        <f>AO88+(($AE88-1)*Workings_risks!$E$18)/(2050-2023)</f>
        <v>1.0859759256235779E-2</v>
      </c>
      <c r="AQ88" s="170">
        <f>AP88+(($AE88-1)*Workings_risks!$E$18)/(2050-2023)</f>
        <v>1.0988761010141321E-2</v>
      </c>
      <c r="AR88" s="170">
        <f>AQ88+(($AE88-1)*Workings_risks!$E$18)/(2050-2023)</f>
        <v>1.1117762764046864E-2</v>
      </c>
      <c r="AS88" s="170">
        <f>AR88+(($AE88-1)*Workings_risks!$E$18)/(2050-2023)</f>
        <v>1.1246764517952406E-2</v>
      </c>
      <c r="AT88" s="170">
        <f>AS88+(($AE88-1)*Workings_risks!$E$18)/(2050-2023)</f>
        <v>1.1375766271857948E-2</v>
      </c>
      <c r="AU88" s="170">
        <f>AT88+(($AE88-1)*Workings_risks!$E$18)/(2050-2023)</f>
        <v>1.1504768025763491E-2</v>
      </c>
      <c r="AV88" s="170">
        <f>AU88+(($AE88-1)*Workings_risks!$E$18)/(2050-2023)</f>
        <v>1.1633769779669033E-2</v>
      </c>
      <c r="AW88" s="170">
        <f>AV88+(($AE88-1)*Workings_risks!$E$18)/(2050-2023)</f>
        <v>1.1762771533574575E-2</v>
      </c>
      <c r="AX88" s="170">
        <f>AW88+(($AE88-1)*Workings_risks!$E$18)/(2050-2023)</f>
        <v>1.1891773287480117E-2</v>
      </c>
      <c r="AY88" s="170">
        <f>AX88+(($AE88-1)*Workings_risks!$E$18)/(2050-2023)</f>
        <v>1.202077504138566E-2</v>
      </c>
      <c r="BA88" s="186">
        <f>AF88*Workings_risks!$E$24*Workings_risks!$E$26*Workings_risks!$E$27*Assumptions!$G$90</f>
        <v>3.875545090750804E-4</v>
      </c>
      <c r="BB88" s="186">
        <f>AG88*Workings_risks!$E$24*Workings_risks!$E$26*Workings_risks!$E$27*Assumptions!$G$90</f>
        <v>3.9277881009408609E-4</v>
      </c>
      <c r="BC88" s="186">
        <f>AH88*Workings_risks!$E$24*Workings_risks!$E$26*Workings_risks!$E$27*Assumptions!$G$90</f>
        <v>3.9800311111309184E-4</v>
      </c>
      <c r="BD88" s="186">
        <f>AI88*Workings_risks!$E$24*Workings_risks!$E$26*Workings_risks!$E$27*Assumptions!$G$90</f>
        <v>4.0322741213209753E-4</v>
      </c>
      <c r="BE88" s="186">
        <f>AJ88*Workings_risks!$E$24*Workings_risks!$E$26*Workings_risks!$E$27*Assumptions!$G$90</f>
        <v>4.0845171315110322E-4</v>
      </c>
      <c r="BF88" s="186">
        <f>AK88*Workings_risks!$E$24*Workings_risks!$E$26*Workings_risks!$E$27*Assumptions!$G$90</f>
        <v>4.1367601417010891E-4</v>
      </c>
      <c r="BG88" s="186">
        <f>AL88*Workings_risks!$E$24*Workings_risks!$E$26*Workings_risks!$E$27*Assumptions!$G$90</f>
        <v>4.189003151891146E-4</v>
      </c>
      <c r="BH88" s="186">
        <f>AM88*Workings_risks!$E$24*Workings_risks!$E$26*Workings_risks!$E$27*Assumptions!$G$90</f>
        <v>4.241246162081204E-4</v>
      </c>
      <c r="BI88" s="186">
        <f>AN88*Workings_risks!$E$24*Workings_risks!$E$26*Workings_risks!$E$27*Assumptions!$G$90</f>
        <v>4.2934891722712598E-4</v>
      </c>
      <c r="BJ88" s="186">
        <f>AO88*Workings_risks!$E$24*Workings_risks!$E$26*Workings_risks!$E$27*Assumptions!$G$90</f>
        <v>4.3457321824613178E-4</v>
      </c>
      <c r="BK88" s="186">
        <f>AP88*Workings_risks!$E$24*Workings_risks!$E$26*Workings_risks!$E$27*Assumptions!$G$90</f>
        <v>4.3979751926513747E-4</v>
      </c>
      <c r="BL88" s="186">
        <f>AQ88*Workings_risks!$E$24*Workings_risks!$E$26*Workings_risks!$E$27*Assumptions!$G$90</f>
        <v>4.4502182028414322E-4</v>
      </c>
      <c r="BM88" s="186">
        <f>AR88*Workings_risks!$E$24*Workings_risks!$E$26*Workings_risks!$E$27*Assumptions!$G$90</f>
        <v>4.5024612130314885E-4</v>
      </c>
      <c r="BN88" s="186">
        <f>AS88*Workings_risks!$E$24*Workings_risks!$E$26*Workings_risks!$E$27*Assumptions!$G$90</f>
        <v>4.554704223221546E-4</v>
      </c>
      <c r="BO88" s="186">
        <f>AT88*Workings_risks!$E$24*Workings_risks!$E$26*Workings_risks!$E$27*Assumptions!$G$90</f>
        <v>4.6069472334116029E-4</v>
      </c>
      <c r="BP88" s="186">
        <f>AU88*Workings_risks!$E$24*Workings_risks!$E$26*Workings_risks!$E$27*Assumptions!$G$90</f>
        <v>4.6591902436016593E-4</v>
      </c>
      <c r="BQ88" s="186">
        <f>AV88*Workings_risks!$E$24*Workings_risks!$E$26*Workings_risks!$E$27*Assumptions!$G$90</f>
        <v>4.7114332537917167E-4</v>
      </c>
      <c r="BR88" s="186">
        <f>AW88*Workings_risks!$E$24*Workings_risks!$E$26*Workings_risks!$E$27*Assumptions!$G$90</f>
        <v>4.7636762639817747E-4</v>
      </c>
      <c r="BS88" s="186">
        <f>AX88*Workings_risks!$E$24*Workings_risks!$E$26*Workings_risks!$E$27*Assumptions!$G$90</f>
        <v>4.8159192741718316E-4</v>
      </c>
      <c r="BT88" s="186">
        <f>AY88*Workings_risks!$E$24*Workings_risks!$E$26*Workings_risks!$E$27*Assumptions!$G$90</f>
        <v>4.8681622843618885E-4</v>
      </c>
    </row>
    <row r="89" spans="2:72" x14ac:dyDescent="0.25">
      <c r="B89" s="42">
        <v>10229043</v>
      </c>
      <c r="C89" s="42" t="s">
        <v>575</v>
      </c>
      <c r="D89" s="42" t="s">
        <v>261</v>
      </c>
      <c r="E89" s="42">
        <v>16198489</v>
      </c>
      <c r="F89" s="42">
        <v>16198481</v>
      </c>
      <c r="G89" s="42">
        <v>1.1104086343513004</v>
      </c>
      <c r="H89" s="42">
        <v>141.98418357416199</v>
      </c>
      <c r="I89" s="42">
        <v>-36.418524759334403</v>
      </c>
      <c r="J89" s="42">
        <v>128</v>
      </c>
      <c r="K89" s="42">
        <v>108</v>
      </c>
      <c r="L89" s="32">
        <v>6.3E-2</v>
      </c>
      <c r="M89" s="32">
        <v>8.7999999999999995E-2</v>
      </c>
      <c r="N89" s="181"/>
      <c r="O89" s="182">
        <f t="shared" si="16"/>
        <v>136.06399999999999</v>
      </c>
      <c r="P89" s="182">
        <f t="shared" si="17"/>
        <v>114.80399999999999</v>
      </c>
      <c r="Q89" s="191">
        <f t="shared" si="18"/>
        <v>0.01</v>
      </c>
      <c r="R89" s="191">
        <f t="shared" si="19"/>
        <v>0.02</v>
      </c>
      <c r="S89" s="184">
        <f t="shared" si="20"/>
        <v>-2126.0000000000005</v>
      </c>
      <c r="T89" s="184">
        <f t="shared" si="21"/>
        <v>157.32400000000001</v>
      </c>
      <c r="U89" s="185">
        <f t="shared" si="22"/>
        <v>1.3793038570084669E-2</v>
      </c>
      <c r="V89" s="181"/>
      <c r="W89" s="182">
        <f t="shared" si="23"/>
        <v>137.34399999999999</v>
      </c>
      <c r="X89" s="182">
        <f t="shared" si="24"/>
        <v>117.504</v>
      </c>
      <c r="Y89" s="183">
        <f t="shared" si="25"/>
        <v>0.01</v>
      </c>
      <c r="Z89" s="183">
        <f t="shared" si="26"/>
        <v>0.02</v>
      </c>
      <c r="AA89" s="184">
        <f t="shared" si="27"/>
        <v>-1983.9999999999991</v>
      </c>
      <c r="AB89" s="184">
        <f t="shared" si="28"/>
        <v>157.184</v>
      </c>
      <c r="AC89" s="185">
        <f t="shared" si="29"/>
        <v>1.4709677419354843E-2</v>
      </c>
      <c r="AD89" s="181"/>
      <c r="AE89" s="178">
        <f t="shared" si="30"/>
        <v>1.379303857008467</v>
      </c>
      <c r="AF89" s="170">
        <f>Workings_risks!$E$18+Workings_risks!$E$27*(($AE89-1)*Workings_risks!$E$18)/(2050-2023)</f>
        <v>9.5697417171803564E-3</v>
      </c>
      <c r="AG89" s="170">
        <f>AF89+(($AE89-1)*Workings_risks!$E$18)/(2050-2023)</f>
        <v>9.6987434710858987E-3</v>
      </c>
      <c r="AH89" s="170">
        <f>AG89+(($AE89-1)*Workings_risks!$E$18)/(2050-2023)</f>
        <v>9.827745224991441E-3</v>
      </c>
      <c r="AI89" s="170">
        <f>AH89+(($AE89-1)*Workings_risks!$E$18)/(2050-2023)</f>
        <v>9.9567469788969833E-3</v>
      </c>
      <c r="AJ89" s="170">
        <f>AI89+(($AE89-1)*Workings_risks!$E$18)/(2050-2023)</f>
        <v>1.0085748732802526E-2</v>
      </c>
      <c r="AK89" s="170">
        <f>AJ89+(($AE89-1)*Workings_risks!$E$18)/(2050-2023)</f>
        <v>1.0214750486708068E-2</v>
      </c>
      <c r="AL89" s="170">
        <f>AK89+(($AE89-1)*Workings_risks!$E$18)/(2050-2023)</f>
        <v>1.034375224061361E-2</v>
      </c>
      <c r="AM89" s="170">
        <f>AL89+(($AE89-1)*Workings_risks!$E$18)/(2050-2023)</f>
        <v>1.0472753994519152E-2</v>
      </c>
      <c r="AN89" s="170">
        <f>AM89+(($AE89-1)*Workings_risks!$E$18)/(2050-2023)</f>
        <v>1.0601755748424695E-2</v>
      </c>
      <c r="AO89" s="170">
        <f>AN89+(($AE89-1)*Workings_risks!$E$18)/(2050-2023)</f>
        <v>1.0730757502330237E-2</v>
      </c>
      <c r="AP89" s="170">
        <f>AO89+(($AE89-1)*Workings_risks!$E$18)/(2050-2023)</f>
        <v>1.0859759256235779E-2</v>
      </c>
      <c r="AQ89" s="170">
        <f>AP89+(($AE89-1)*Workings_risks!$E$18)/(2050-2023)</f>
        <v>1.0988761010141321E-2</v>
      </c>
      <c r="AR89" s="170">
        <f>AQ89+(($AE89-1)*Workings_risks!$E$18)/(2050-2023)</f>
        <v>1.1117762764046864E-2</v>
      </c>
      <c r="AS89" s="170">
        <f>AR89+(($AE89-1)*Workings_risks!$E$18)/(2050-2023)</f>
        <v>1.1246764517952406E-2</v>
      </c>
      <c r="AT89" s="170">
        <f>AS89+(($AE89-1)*Workings_risks!$E$18)/(2050-2023)</f>
        <v>1.1375766271857948E-2</v>
      </c>
      <c r="AU89" s="170">
        <f>AT89+(($AE89-1)*Workings_risks!$E$18)/(2050-2023)</f>
        <v>1.1504768025763491E-2</v>
      </c>
      <c r="AV89" s="170">
        <f>AU89+(($AE89-1)*Workings_risks!$E$18)/(2050-2023)</f>
        <v>1.1633769779669033E-2</v>
      </c>
      <c r="AW89" s="170">
        <f>AV89+(($AE89-1)*Workings_risks!$E$18)/(2050-2023)</f>
        <v>1.1762771533574575E-2</v>
      </c>
      <c r="AX89" s="170">
        <f>AW89+(($AE89-1)*Workings_risks!$E$18)/(2050-2023)</f>
        <v>1.1891773287480117E-2</v>
      </c>
      <c r="AY89" s="170">
        <f>AX89+(($AE89-1)*Workings_risks!$E$18)/(2050-2023)</f>
        <v>1.202077504138566E-2</v>
      </c>
      <c r="BA89" s="186">
        <f>AF89*Workings_risks!$E$24*Workings_risks!$E$26*Workings_risks!$E$27*Assumptions!$G$90</f>
        <v>3.875545090750804E-4</v>
      </c>
      <c r="BB89" s="186">
        <f>AG89*Workings_risks!$E$24*Workings_risks!$E$26*Workings_risks!$E$27*Assumptions!$G$90</f>
        <v>3.9277881009408609E-4</v>
      </c>
      <c r="BC89" s="186">
        <f>AH89*Workings_risks!$E$24*Workings_risks!$E$26*Workings_risks!$E$27*Assumptions!$G$90</f>
        <v>3.9800311111309184E-4</v>
      </c>
      <c r="BD89" s="186">
        <f>AI89*Workings_risks!$E$24*Workings_risks!$E$26*Workings_risks!$E$27*Assumptions!$G$90</f>
        <v>4.0322741213209753E-4</v>
      </c>
      <c r="BE89" s="186">
        <f>AJ89*Workings_risks!$E$24*Workings_risks!$E$26*Workings_risks!$E$27*Assumptions!$G$90</f>
        <v>4.0845171315110322E-4</v>
      </c>
      <c r="BF89" s="186">
        <f>AK89*Workings_risks!$E$24*Workings_risks!$E$26*Workings_risks!$E$27*Assumptions!$G$90</f>
        <v>4.1367601417010891E-4</v>
      </c>
      <c r="BG89" s="186">
        <f>AL89*Workings_risks!$E$24*Workings_risks!$E$26*Workings_risks!$E$27*Assumptions!$G$90</f>
        <v>4.189003151891146E-4</v>
      </c>
      <c r="BH89" s="186">
        <f>AM89*Workings_risks!$E$24*Workings_risks!$E$26*Workings_risks!$E$27*Assumptions!$G$90</f>
        <v>4.241246162081204E-4</v>
      </c>
      <c r="BI89" s="186">
        <f>AN89*Workings_risks!$E$24*Workings_risks!$E$26*Workings_risks!$E$27*Assumptions!$G$90</f>
        <v>4.2934891722712598E-4</v>
      </c>
      <c r="BJ89" s="186">
        <f>AO89*Workings_risks!$E$24*Workings_risks!$E$26*Workings_risks!$E$27*Assumptions!$G$90</f>
        <v>4.3457321824613178E-4</v>
      </c>
      <c r="BK89" s="186">
        <f>AP89*Workings_risks!$E$24*Workings_risks!$E$26*Workings_risks!$E$27*Assumptions!$G$90</f>
        <v>4.3979751926513747E-4</v>
      </c>
      <c r="BL89" s="186">
        <f>AQ89*Workings_risks!$E$24*Workings_risks!$E$26*Workings_risks!$E$27*Assumptions!$G$90</f>
        <v>4.4502182028414322E-4</v>
      </c>
      <c r="BM89" s="186">
        <f>AR89*Workings_risks!$E$24*Workings_risks!$E$26*Workings_risks!$E$27*Assumptions!$G$90</f>
        <v>4.5024612130314885E-4</v>
      </c>
      <c r="BN89" s="186">
        <f>AS89*Workings_risks!$E$24*Workings_risks!$E$26*Workings_risks!$E$27*Assumptions!$G$90</f>
        <v>4.554704223221546E-4</v>
      </c>
      <c r="BO89" s="186">
        <f>AT89*Workings_risks!$E$24*Workings_risks!$E$26*Workings_risks!$E$27*Assumptions!$G$90</f>
        <v>4.6069472334116029E-4</v>
      </c>
      <c r="BP89" s="186">
        <f>AU89*Workings_risks!$E$24*Workings_risks!$E$26*Workings_risks!$E$27*Assumptions!$G$90</f>
        <v>4.6591902436016593E-4</v>
      </c>
      <c r="BQ89" s="186">
        <f>AV89*Workings_risks!$E$24*Workings_risks!$E$26*Workings_risks!$E$27*Assumptions!$G$90</f>
        <v>4.7114332537917167E-4</v>
      </c>
      <c r="BR89" s="186">
        <f>AW89*Workings_risks!$E$24*Workings_risks!$E$26*Workings_risks!$E$27*Assumptions!$G$90</f>
        <v>4.7636762639817747E-4</v>
      </c>
      <c r="BS89" s="186">
        <f>AX89*Workings_risks!$E$24*Workings_risks!$E$26*Workings_risks!$E$27*Assumptions!$G$90</f>
        <v>4.8159192741718316E-4</v>
      </c>
      <c r="BT89" s="186">
        <f>AY89*Workings_risks!$E$24*Workings_risks!$E$26*Workings_risks!$E$27*Assumptions!$G$90</f>
        <v>4.8681622843618885E-4</v>
      </c>
    </row>
    <row r="90" spans="2:72" x14ac:dyDescent="0.25">
      <c r="B90" s="42">
        <v>10229105</v>
      </c>
      <c r="C90" s="42" t="s">
        <v>575</v>
      </c>
      <c r="D90" s="42" t="s">
        <v>261</v>
      </c>
      <c r="E90" s="42">
        <v>16198772</v>
      </c>
      <c r="F90" s="42">
        <v>17656329</v>
      </c>
      <c r="G90" s="42">
        <v>0.45620364613819042</v>
      </c>
      <c r="H90" s="42">
        <v>141.975544632452</v>
      </c>
      <c r="I90" s="42">
        <v>-36.415904671232198</v>
      </c>
      <c r="J90" s="42">
        <v>128</v>
      </c>
      <c r="K90" s="42">
        <v>108</v>
      </c>
      <c r="L90" s="32">
        <v>6.3E-2</v>
      </c>
      <c r="M90" s="32">
        <v>8.7999999999999995E-2</v>
      </c>
      <c r="N90" s="181"/>
      <c r="O90" s="182">
        <f t="shared" si="16"/>
        <v>136.06399999999999</v>
      </c>
      <c r="P90" s="182">
        <f t="shared" si="17"/>
        <v>114.80399999999999</v>
      </c>
      <c r="Q90" s="191">
        <f t="shared" si="18"/>
        <v>0.01</v>
      </c>
      <c r="R90" s="191">
        <f t="shared" si="19"/>
        <v>0.02</v>
      </c>
      <c r="S90" s="184">
        <f t="shared" si="20"/>
        <v>-2126.0000000000005</v>
      </c>
      <c r="T90" s="184">
        <f t="shared" si="21"/>
        <v>157.32400000000001</v>
      </c>
      <c r="U90" s="185">
        <f t="shared" si="22"/>
        <v>1.3793038570084669E-2</v>
      </c>
      <c r="V90" s="181"/>
      <c r="W90" s="182">
        <f t="shared" si="23"/>
        <v>137.34399999999999</v>
      </c>
      <c r="X90" s="182">
        <f t="shared" si="24"/>
        <v>117.504</v>
      </c>
      <c r="Y90" s="183">
        <f t="shared" si="25"/>
        <v>0.01</v>
      </c>
      <c r="Z90" s="183">
        <f t="shared" si="26"/>
        <v>0.02</v>
      </c>
      <c r="AA90" s="184">
        <f t="shared" si="27"/>
        <v>-1983.9999999999991</v>
      </c>
      <c r="AB90" s="184">
        <f t="shared" si="28"/>
        <v>157.184</v>
      </c>
      <c r="AC90" s="185">
        <f t="shared" si="29"/>
        <v>1.4709677419354843E-2</v>
      </c>
      <c r="AD90" s="181"/>
      <c r="AE90" s="178">
        <f t="shared" si="30"/>
        <v>1.379303857008467</v>
      </c>
      <c r="AF90" s="170">
        <f>Workings_risks!$E$18+Workings_risks!$E$27*(($AE90-1)*Workings_risks!$E$18)/(2050-2023)</f>
        <v>9.5697417171803564E-3</v>
      </c>
      <c r="AG90" s="170">
        <f>AF90+(($AE90-1)*Workings_risks!$E$18)/(2050-2023)</f>
        <v>9.6987434710858987E-3</v>
      </c>
      <c r="AH90" s="170">
        <f>AG90+(($AE90-1)*Workings_risks!$E$18)/(2050-2023)</f>
        <v>9.827745224991441E-3</v>
      </c>
      <c r="AI90" s="170">
        <f>AH90+(($AE90-1)*Workings_risks!$E$18)/(2050-2023)</f>
        <v>9.9567469788969833E-3</v>
      </c>
      <c r="AJ90" s="170">
        <f>AI90+(($AE90-1)*Workings_risks!$E$18)/(2050-2023)</f>
        <v>1.0085748732802526E-2</v>
      </c>
      <c r="AK90" s="170">
        <f>AJ90+(($AE90-1)*Workings_risks!$E$18)/(2050-2023)</f>
        <v>1.0214750486708068E-2</v>
      </c>
      <c r="AL90" s="170">
        <f>AK90+(($AE90-1)*Workings_risks!$E$18)/(2050-2023)</f>
        <v>1.034375224061361E-2</v>
      </c>
      <c r="AM90" s="170">
        <f>AL90+(($AE90-1)*Workings_risks!$E$18)/(2050-2023)</f>
        <v>1.0472753994519152E-2</v>
      </c>
      <c r="AN90" s="170">
        <f>AM90+(($AE90-1)*Workings_risks!$E$18)/(2050-2023)</f>
        <v>1.0601755748424695E-2</v>
      </c>
      <c r="AO90" s="170">
        <f>AN90+(($AE90-1)*Workings_risks!$E$18)/(2050-2023)</f>
        <v>1.0730757502330237E-2</v>
      </c>
      <c r="AP90" s="170">
        <f>AO90+(($AE90-1)*Workings_risks!$E$18)/(2050-2023)</f>
        <v>1.0859759256235779E-2</v>
      </c>
      <c r="AQ90" s="170">
        <f>AP90+(($AE90-1)*Workings_risks!$E$18)/(2050-2023)</f>
        <v>1.0988761010141321E-2</v>
      </c>
      <c r="AR90" s="170">
        <f>AQ90+(($AE90-1)*Workings_risks!$E$18)/(2050-2023)</f>
        <v>1.1117762764046864E-2</v>
      </c>
      <c r="AS90" s="170">
        <f>AR90+(($AE90-1)*Workings_risks!$E$18)/(2050-2023)</f>
        <v>1.1246764517952406E-2</v>
      </c>
      <c r="AT90" s="170">
        <f>AS90+(($AE90-1)*Workings_risks!$E$18)/(2050-2023)</f>
        <v>1.1375766271857948E-2</v>
      </c>
      <c r="AU90" s="170">
        <f>AT90+(($AE90-1)*Workings_risks!$E$18)/(2050-2023)</f>
        <v>1.1504768025763491E-2</v>
      </c>
      <c r="AV90" s="170">
        <f>AU90+(($AE90-1)*Workings_risks!$E$18)/(2050-2023)</f>
        <v>1.1633769779669033E-2</v>
      </c>
      <c r="AW90" s="170">
        <f>AV90+(($AE90-1)*Workings_risks!$E$18)/(2050-2023)</f>
        <v>1.1762771533574575E-2</v>
      </c>
      <c r="AX90" s="170">
        <f>AW90+(($AE90-1)*Workings_risks!$E$18)/(2050-2023)</f>
        <v>1.1891773287480117E-2</v>
      </c>
      <c r="AY90" s="170">
        <f>AX90+(($AE90-1)*Workings_risks!$E$18)/(2050-2023)</f>
        <v>1.202077504138566E-2</v>
      </c>
      <c r="BA90" s="186">
        <f>AF90*Workings_risks!$E$24*Workings_risks!$E$26*Workings_risks!$E$27*Assumptions!$G$90</f>
        <v>3.875545090750804E-4</v>
      </c>
      <c r="BB90" s="186">
        <f>AG90*Workings_risks!$E$24*Workings_risks!$E$26*Workings_risks!$E$27*Assumptions!$G$90</f>
        <v>3.9277881009408609E-4</v>
      </c>
      <c r="BC90" s="186">
        <f>AH90*Workings_risks!$E$24*Workings_risks!$E$26*Workings_risks!$E$27*Assumptions!$G$90</f>
        <v>3.9800311111309184E-4</v>
      </c>
      <c r="BD90" s="186">
        <f>AI90*Workings_risks!$E$24*Workings_risks!$E$26*Workings_risks!$E$27*Assumptions!$G$90</f>
        <v>4.0322741213209753E-4</v>
      </c>
      <c r="BE90" s="186">
        <f>AJ90*Workings_risks!$E$24*Workings_risks!$E$26*Workings_risks!$E$27*Assumptions!$G$90</f>
        <v>4.0845171315110322E-4</v>
      </c>
      <c r="BF90" s="186">
        <f>AK90*Workings_risks!$E$24*Workings_risks!$E$26*Workings_risks!$E$27*Assumptions!$G$90</f>
        <v>4.1367601417010891E-4</v>
      </c>
      <c r="BG90" s="186">
        <f>AL90*Workings_risks!$E$24*Workings_risks!$E$26*Workings_risks!$E$27*Assumptions!$G$90</f>
        <v>4.189003151891146E-4</v>
      </c>
      <c r="BH90" s="186">
        <f>AM90*Workings_risks!$E$24*Workings_risks!$E$26*Workings_risks!$E$27*Assumptions!$G$90</f>
        <v>4.241246162081204E-4</v>
      </c>
      <c r="BI90" s="186">
        <f>AN90*Workings_risks!$E$24*Workings_risks!$E$26*Workings_risks!$E$27*Assumptions!$G$90</f>
        <v>4.2934891722712598E-4</v>
      </c>
      <c r="BJ90" s="186">
        <f>AO90*Workings_risks!$E$24*Workings_risks!$E$26*Workings_risks!$E$27*Assumptions!$G$90</f>
        <v>4.3457321824613178E-4</v>
      </c>
      <c r="BK90" s="186">
        <f>AP90*Workings_risks!$E$24*Workings_risks!$E$26*Workings_risks!$E$27*Assumptions!$G$90</f>
        <v>4.3979751926513747E-4</v>
      </c>
      <c r="BL90" s="186">
        <f>AQ90*Workings_risks!$E$24*Workings_risks!$E$26*Workings_risks!$E$27*Assumptions!$G$90</f>
        <v>4.4502182028414322E-4</v>
      </c>
      <c r="BM90" s="186">
        <f>AR90*Workings_risks!$E$24*Workings_risks!$E$26*Workings_risks!$E$27*Assumptions!$G$90</f>
        <v>4.5024612130314885E-4</v>
      </c>
      <c r="BN90" s="186">
        <f>AS90*Workings_risks!$E$24*Workings_risks!$E$26*Workings_risks!$E$27*Assumptions!$G$90</f>
        <v>4.554704223221546E-4</v>
      </c>
      <c r="BO90" s="186">
        <f>AT90*Workings_risks!$E$24*Workings_risks!$E$26*Workings_risks!$E$27*Assumptions!$G$90</f>
        <v>4.6069472334116029E-4</v>
      </c>
      <c r="BP90" s="186">
        <f>AU90*Workings_risks!$E$24*Workings_risks!$E$26*Workings_risks!$E$27*Assumptions!$G$90</f>
        <v>4.6591902436016593E-4</v>
      </c>
      <c r="BQ90" s="186">
        <f>AV90*Workings_risks!$E$24*Workings_risks!$E$26*Workings_risks!$E$27*Assumptions!$G$90</f>
        <v>4.7114332537917167E-4</v>
      </c>
      <c r="BR90" s="186">
        <f>AW90*Workings_risks!$E$24*Workings_risks!$E$26*Workings_risks!$E$27*Assumptions!$G$90</f>
        <v>4.7636762639817747E-4</v>
      </c>
      <c r="BS90" s="186">
        <f>AX90*Workings_risks!$E$24*Workings_risks!$E$26*Workings_risks!$E$27*Assumptions!$G$90</f>
        <v>4.8159192741718316E-4</v>
      </c>
      <c r="BT90" s="186">
        <f>AY90*Workings_risks!$E$24*Workings_risks!$E$26*Workings_risks!$E$27*Assumptions!$G$90</f>
        <v>4.8681622843618885E-4</v>
      </c>
    </row>
    <row r="91" spans="2:72" x14ac:dyDescent="0.25">
      <c r="B91" s="42">
        <v>10229268</v>
      </c>
      <c r="C91" s="42" t="s">
        <v>518</v>
      </c>
      <c r="D91" s="42" t="s">
        <v>277</v>
      </c>
      <c r="E91" s="42">
        <v>16206861</v>
      </c>
      <c r="F91" s="42">
        <v>16199482</v>
      </c>
      <c r="G91" s="42">
        <v>0.21123883062619075</v>
      </c>
      <c r="H91" s="42">
        <v>145.03188229617399</v>
      </c>
      <c r="I91" s="42">
        <v>-36.303976710568598</v>
      </c>
      <c r="J91" s="42">
        <v>108</v>
      </c>
      <c r="K91" s="42">
        <v>95.8</v>
      </c>
      <c r="L91" s="32">
        <v>6.3E-2</v>
      </c>
      <c r="M91" s="32">
        <v>8.7999999999999995E-2</v>
      </c>
      <c r="N91" s="181"/>
      <c r="O91" s="182">
        <f t="shared" si="16"/>
        <v>114.80399999999999</v>
      </c>
      <c r="P91" s="182">
        <f t="shared" si="17"/>
        <v>101.83539999999999</v>
      </c>
      <c r="Q91" s="191">
        <f t="shared" si="18"/>
        <v>0.01</v>
      </c>
      <c r="R91" s="191">
        <f t="shared" si="19"/>
        <v>0.02</v>
      </c>
      <c r="S91" s="184">
        <f t="shared" si="20"/>
        <v>-1296.8599999999997</v>
      </c>
      <c r="T91" s="184">
        <f t="shared" si="21"/>
        <v>127.77259999999998</v>
      </c>
      <c r="U91" s="185">
        <f t="shared" si="22"/>
        <v>1.5246518513949068E-2</v>
      </c>
      <c r="V91" s="181"/>
      <c r="W91" s="182">
        <f t="shared" si="23"/>
        <v>115.884</v>
      </c>
      <c r="X91" s="182">
        <f t="shared" si="24"/>
        <v>104.2304</v>
      </c>
      <c r="Y91" s="183">
        <f t="shared" si="25"/>
        <v>0.01</v>
      </c>
      <c r="Z91" s="183">
        <f t="shared" si="26"/>
        <v>0.02</v>
      </c>
      <c r="AA91" s="184">
        <f t="shared" si="27"/>
        <v>-1165.3599999999997</v>
      </c>
      <c r="AB91" s="184">
        <f t="shared" si="28"/>
        <v>127.5376</v>
      </c>
      <c r="AC91" s="185">
        <f t="shared" si="29"/>
        <v>1.6765291412095835E-2</v>
      </c>
      <c r="AD91" s="181"/>
      <c r="AE91" s="178">
        <f t="shared" si="30"/>
        <v>1.5246518513949068</v>
      </c>
      <c r="AF91" s="170">
        <f>Workings_risks!$E$18+Workings_risks!$E$27*(($AE91-1)*Workings_risks!$E$18)/(2050-2023)</f>
        <v>9.7180408646004562E-3</v>
      </c>
      <c r="AG91" s="170">
        <f>AF91+(($AE91-1)*Workings_risks!$E$18)/(2050-2023)</f>
        <v>9.8964756676460323E-3</v>
      </c>
      <c r="AH91" s="170">
        <f>AG91+(($AE91-1)*Workings_risks!$E$18)/(2050-2023)</f>
        <v>1.0074910470691608E-2</v>
      </c>
      <c r="AI91" s="170">
        <f>AH91+(($AE91-1)*Workings_risks!$E$18)/(2050-2023)</f>
        <v>1.0253345273737184E-2</v>
      </c>
      <c r="AJ91" s="170">
        <f>AI91+(($AE91-1)*Workings_risks!$E$18)/(2050-2023)</f>
        <v>1.0431780076782761E-2</v>
      </c>
      <c r="AK91" s="170">
        <f>AJ91+(($AE91-1)*Workings_risks!$E$18)/(2050-2023)</f>
        <v>1.0610214879828337E-2</v>
      </c>
      <c r="AL91" s="170">
        <f>AK91+(($AE91-1)*Workings_risks!$E$18)/(2050-2023)</f>
        <v>1.0788649682873913E-2</v>
      </c>
      <c r="AM91" s="170">
        <f>AL91+(($AE91-1)*Workings_risks!$E$18)/(2050-2023)</f>
        <v>1.0967084485919489E-2</v>
      </c>
      <c r="AN91" s="170">
        <f>AM91+(($AE91-1)*Workings_risks!$E$18)/(2050-2023)</f>
        <v>1.1145519288965065E-2</v>
      </c>
      <c r="AO91" s="170">
        <f>AN91+(($AE91-1)*Workings_risks!$E$18)/(2050-2023)</f>
        <v>1.1323954092010641E-2</v>
      </c>
      <c r="AP91" s="170">
        <f>AO91+(($AE91-1)*Workings_risks!$E$18)/(2050-2023)</f>
        <v>1.1502388895056217E-2</v>
      </c>
      <c r="AQ91" s="170">
        <f>AP91+(($AE91-1)*Workings_risks!$E$18)/(2050-2023)</f>
        <v>1.1680823698101793E-2</v>
      </c>
      <c r="AR91" s="170">
        <f>AQ91+(($AE91-1)*Workings_risks!$E$18)/(2050-2023)</f>
        <v>1.1859258501147369E-2</v>
      </c>
      <c r="AS91" s="170">
        <f>AR91+(($AE91-1)*Workings_risks!$E$18)/(2050-2023)</f>
        <v>1.2037693304192945E-2</v>
      </c>
      <c r="AT91" s="170">
        <f>AS91+(($AE91-1)*Workings_risks!$E$18)/(2050-2023)</f>
        <v>1.2216128107238522E-2</v>
      </c>
      <c r="AU91" s="170">
        <f>AT91+(($AE91-1)*Workings_risks!$E$18)/(2050-2023)</f>
        <v>1.2394562910284098E-2</v>
      </c>
      <c r="AV91" s="170">
        <f>AU91+(($AE91-1)*Workings_risks!$E$18)/(2050-2023)</f>
        <v>1.2572997713329674E-2</v>
      </c>
      <c r="AW91" s="170">
        <f>AV91+(($AE91-1)*Workings_risks!$E$18)/(2050-2023)</f>
        <v>1.275143251637525E-2</v>
      </c>
      <c r="AX91" s="170">
        <f>AW91+(($AE91-1)*Workings_risks!$E$18)/(2050-2023)</f>
        <v>1.2929867319420826E-2</v>
      </c>
      <c r="AY91" s="170">
        <f>AX91+(($AE91-1)*Workings_risks!$E$18)/(2050-2023)</f>
        <v>1.3108302122466402E-2</v>
      </c>
      <c r="BA91" s="186">
        <f>AF91*Workings_risks!$E$24*Workings_risks!$E$26*Workings_risks!$E$27*Assumptions!$G$90</f>
        <v>3.9356031413996192E-4</v>
      </c>
      <c r="BB91" s="186">
        <f>AG91*Workings_risks!$E$24*Workings_risks!$E$26*Workings_risks!$E$27*Assumptions!$G$90</f>
        <v>4.0078655018059475E-4</v>
      </c>
      <c r="BC91" s="186">
        <f>AH91*Workings_risks!$E$24*Workings_risks!$E$26*Workings_risks!$E$27*Assumptions!$G$90</f>
        <v>4.0801278622122774E-4</v>
      </c>
      <c r="BD91" s="186">
        <f>AI91*Workings_risks!$E$24*Workings_risks!$E$26*Workings_risks!$E$27*Assumptions!$G$90</f>
        <v>4.1523902226186062E-4</v>
      </c>
      <c r="BE91" s="186">
        <f>AJ91*Workings_risks!$E$24*Workings_risks!$E$26*Workings_risks!$E$27*Assumptions!$G$90</f>
        <v>4.2246525830249345E-4</v>
      </c>
      <c r="BF91" s="186">
        <f>AK91*Workings_risks!$E$24*Workings_risks!$E$26*Workings_risks!$E$27*Assumptions!$G$90</f>
        <v>4.2969149434312644E-4</v>
      </c>
      <c r="BG91" s="186">
        <f>AL91*Workings_risks!$E$24*Workings_risks!$E$26*Workings_risks!$E$27*Assumptions!$G$90</f>
        <v>4.3691773038375927E-4</v>
      </c>
      <c r="BH91" s="186">
        <f>AM91*Workings_risks!$E$24*Workings_risks!$E$26*Workings_risks!$E$27*Assumptions!$G$90</f>
        <v>4.4414396642439221E-4</v>
      </c>
      <c r="BI91" s="186">
        <f>AN91*Workings_risks!$E$24*Workings_risks!$E$26*Workings_risks!$E$27*Assumptions!$G$90</f>
        <v>4.5137020246502514E-4</v>
      </c>
      <c r="BJ91" s="186">
        <f>AO91*Workings_risks!$E$24*Workings_risks!$E$26*Workings_risks!$E$27*Assumptions!$G$90</f>
        <v>4.5859643850565808E-4</v>
      </c>
      <c r="BK91" s="186">
        <f>AP91*Workings_risks!$E$24*Workings_risks!$E$26*Workings_risks!$E$27*Assumptions!$G$90</f>
        <v>4.6582267454629091E-4</v>
      </c>
      <c r="BL91" s="186">
        <f>AQ91*Workings_risks!$E$24*Workings_risks!$E$26*Workings_risks!$E$27*Assumptions!$G$90</f>
        <v>4.7304891058692384E-4</v>
      </c>
      <c r="BM91" s="186">
        <f>AR91*Workings_risks!$E$24*Workings_risks!$E$26*Workings_risks!$E$27*Assumptions!$G$90</f>
        <v>4.8027514662755684E-4</v>
      </c>
      <c r="BN91" s="186">
        <f>AS91*Workings_risks!$E$24*Workings_risks!$E$26*Workings_risks!$E$27*Assumptions!$G$90</f>
        <v>4.8750138266818961E-4</v>
      </c>
      <c r="BO91" s="186">
        <f>AT91*Workings_risks!$E$24*Workings_risks!$E$26*Workings_risks!$E$27*Assumptions!$G$90</f>
        <v>4.9472761870882249E-4</v>
      </c>
      <c r="BP91" s="186">
        <f>AU91*Workings_risks!$E$24*Workings_risks!$E$26*Workings_risks!$E$27*Assumptions!$G$90</f>
        <v>5.0195385474945543E-4</v>
      </c>
      <c r="BQ91" s="186">
        <f>AV91*Workings_risks!$E$24*Workings_risks!$E$26*Workings_risks!$E$27*Assumptions!$G$90</f>
        <v>5.0918009079008837E-4</v>
      </c>
      <c r="BR91" s="186">
        <f>AW91*Workings_risks!$E$24*Workings_risks!$E$26*Workings_risks!$E$27*Assumptions!$G$90</f>
        <v>5.1640632683072119E-4</v>
      </c>
      <c r="BS91" s="186">
        <f>AX91*Workings_risks!$E$24*Workings_risks!$E$26*Workings_risks!$E$27*Assumptions!$G$90</f>
        <v>5.2363256287135424E-4</v>
      </c>
      <c r="BT91" s="186">
        <f>AY91*Workings_risks!$E$24*Workings_risks!$E$26*Workings_risks!$E$27*Assumptions!$G$90</f>
        <v>5.3085879891198718E-4</v>
      </c>
    </row>
    <row r="92" spans="2:72" x14ac:dyDescent="0.25">
      <c r="B92" s="42">
        <v>10229636</v>
      </c>
      <c r="C92" s="42" t="s">
        <v>518</v>
      </c>
      <c r="D92" s="42" t="s">
        <v>277</v>
      </c>
      <c r="E92" s="42">
        <v>16200932</v>
      </c>
      <c r="F92" s="42">
        <v>200798882</v>
      </c>
      <c r="G92" s="42">
        <v>1.1396898395453703</v>
      </c>
      <c r="H92" s="42">
        <v>145.03250443474701</v>
      </c>
      <c r="I92" s="42">
        <v>-36.286033619476399</v>
      </c>
      <c r="J92" s="42">
        <v>108</v>
      </c>
      <c r="K92" s="42">
        <v>95.6</v>
      </c>
      <c r="L92" s="32">
        <v>6.3E-2</v>
      </c>
      <c r="M92" s="32">
        <v>8.7999999999999995E-2</v>
      </c>
      <c r="N92" s="181"/>
      <c r="O92" s="182">
        <f t="shared" si="16"/>
        <v>114.80399999999999</v>
      </c>
      <c r="P92" s="182">
        <f t="shared" si="17"/>
        <v>101.62279999999998</v>
      </c>
      <c r="Q92" s="191">
        <f t="shared" si="18"/>
        <v>0.01</v>
      </c>
      <c r="R92" s="191">
        <f t="shared" si="19"/>
        <v>0.02</v>
      </c>
      <c r="S92" s="184">
        <f t="shared" si="20"/>
        <v>-1318.1200000000003</v>
      </c>
      <c r="T92" s="184">
        <f t="shared" si="21"/>
        <v>127.98519999999999</v>
      </c>
      <c r="U92" s="185">
        <f t="shared" si="22"/>
        <v>1.5161897247595049E-2</v>
      </c>
      <c r="V92" s="181"/>
      <c r="W92" s="182">
        <f t="shared" si="23"/>
        <v>115.884</v>
      </c>
      <c r="X92" s="182">
        <f t="shared" si="24"/>
        <v>104.0128</v>
      </c>
      <c r="Y92" s="183">
        <f t="shared" si="25"/>
        <v>0.01</v>
      </c>
      <c r="Z92" s="183">
        <f t="shared" si="26"/>
        <v>0.02</v>
      </c>
      <c r="AA92" s="184">
        <f t="shared" si="27"/>
        <v>-1187.1200000000001</v>
      </c>
      <c r="AB92" s="184">
        <f t="shared" si="28"/>
        <v>127.7552</v>
      </c>
      <c r="AC92" s="185">
        <f t="shared" si="29"/>
        <v>1.664128310533055E-2</v>
      </c>
      <c r="AD92" s="181"/>
      <c r="AE92" s="178">
        <f t="shared" si="30"/>
        <v>1.5161897247595049</v>
      </c>
      <c r="AF92" s="170">
        <f>Workings_risks!$E$18+Workings_risks!$E$27*(($AE92-1)*Workings_risks!$E$18)/(2050-2023)</f>
        <v>9.7094069225176043E-3</v>
      </c>
      <c r="AG92" s="170">
        <f>AF92+(($AE92-1)*Workings_risks!$E$18)/(2050-2023)</f>
        <v>9.8849637448688958E-3</v>
      </c>
      <c r="AH92" s="170">
        <f>AG92+(($AE92-1)*Workings_risks!$E$18)/(2050-2023)</f>
        <v>1.0060520567220187E-2</v>
      </c>
      <c r="AI92" s="170">
        <f>AH92+(($AE92-1)*Workings_risks!$E$18)/(2050-2023)</f>
        <v>1.0236077389571479E-2</v>
      </c>
      <c r="AJ92" s="170">
        <f>AI92+(($AE92-1)*Workings_risks!$E$18)/(2050-2023)</f>
        <v>1.041163421192277E-2</v>
      </c>
      <c r="AK92" s="170">
        <f>AJ92+(($AE92-1)*Workings_risks!$E$18)/(2050-2023)</f>
        <v>1.0587191034274062E-2</v>
      </c>
      <c r="AL92" s="170">
        <f>AK92+(($AE92-1)*Workings_risks!$E$18)/(2050-2023)</f>
        <v>1.0762747856625354E-2</v>
      </c>
      <c r="AM92" s="170">
        <f>AL92+(($AE92-1)*Workings_risks!$E$18)/(2050-2023)</f>
        <v>1.0938304678976645E-2</v>
      </c>
      <c r="AN92" s="170">
        <f>AM92+(($AE92-1)*Workings_risks!$E$18)/(2050-2023)</f>
        <v>1.1113861501327937E-2</v>
      </c>
      <c r="AO92" s="170">
        <f>AN92+(($AE92-1)*Workings_risks!$E$18)/(2050-2023)</f>
        <v>1.1289418323679228E-2</v>
      </c>
      <c r="AP92" s="170">
        <f>AO92+(($AE92-1)*Workings_risks!$E$18)/(2050-2023)</f>
        <v>1.146497514603052E-2</v>
      </c>
      <c r="AQ92" s="170">
        <f>AP92+(($AE92-1)*Workings_risks!$E$18)/(2050-2023)</f>
        <v>1.1640531968381811E-2</v>
      </c>
      <c r="AR92" s="170">
        <f>AQ92+(($AE92-1)*Workings_risks!$E$18)/(2050-2023)</f>
        <v>1.1816088790733103E-2</v>
      </c>
      <c r="AS92" s="170">
        <f>AR92+(($AE92-1)*Workings_risks!$E$18)/(2050-2023)</f>
        <v>1.1991645613084394E-2</v>
      </c>
      <c r="AT92" s="170">
        <f>AS92+(($AE92-1)*Workings_risks!$E$18)/(2050-2023)</f>
        <v>1.2167202435435686E-2</v>
      </c>
      <c r="AU92" s="170">
        <f>AT92+(($AE92-1)*Workings_risks!$E$18)/(2050-2023)</f>
        <v>1.2342759257786978E-2</v>
      </c>
      <c r="AV92" s="170">
        <f>AU92+(($AE92-1)*Workings_risks!$E$18)/(2050-2023)</f>
        <v>1.2518316080138269E-2</v>
      </c>
      <c r="AW92" s="170">
        <f>AV92+(($AE92-1)*Workings_risks!$E$18)/(2050-2023)</f>
        <v>1.2693872902489561E-2</v>
      </c>
      <c r="AX92" s="170">
        <f>AW92+(($AE92-1)*Workings_risks!$E$18)/(2050-2023)</f>
        <v>1.2869429724840852E-2</v>
      </c>
      <c r="AY92" s="170">
        <f>AX92+(($AE92-1)*Workings_risks!$E$18)/(2050-2023)</f>
        <v>1.3044986547192144E-2</v>
      </c>
      <c r="BA92" s="186">
        <f>AF92*Workings_risks!$E$24*Workings_risks!$E$26*Workings_risks!$E$27*Assumptions!$G$90</f>
        <v>3.9321065755735059E-4</v>
      </c>
      <c r="BB92" s="186">
        <f>AG92*Workings_risks!$E$24*Workings_risks!$E$26*Workings_risks!$E$27*Assumptions!$G$90</f>
        <v>4.0032034140377967E-4</v>
      </c>
      <c r="BC92" s="186">
        <f>AH92*Workings_risks!$E$24*Workings_risks!$E$26*Workings_risks!$E$27*Assumptions!$G$90</f>
        <v>4.0743002525020874E-4</v>
      </c>
      <c r="BD92" s="186">
        <f>AI92*Workings_risks!$E$24*Workings_risks!$E$26*Workings_risks!$E$27*Assumptions!$G$90</f>
        <v>4.1453970909663792E-4</v>
      </c>
      <c r="BE92" s="186">
        <f>AJ92*Workings_risks!$E$24*Workings_risks!$E$26*Workings_risks!$E$27*Assumptions!$G$90</f>
        <v>4.2164939294306699E-4</v>
      </c>
      <c r="BF92" s="186">
        <f>AK92*Workings_risks!$E$24*Workings_risks!$E$26*Workings_risks!$E$27*Assumptions!$G$90</f>
        <v>4.2875907678949611E-4</v>
      </c>
      <c r="BG92" s="186">
        <f>AL92*Workings_risks!$E$24*Workings_risks!$E$26*Workings_risks!$E$27*Assumptions!$G$90</f>
        <v>4.3586876063592518E-4</v>
      </c>
      <c r="BH92" s="186">
        <f>AM92*Workings_risks!$E$24*Workings_risks!$E$26*Workings_risks!$E$27*Assumptions!$G$90</f>
        <v>4.4297844448235426E-4</v>
      </c>
      <c r="BI92" s="186">
        <f>AN92*Workings_risks!$E$24*Workings_risks!$E$26*Workings_risks!$E$27*Assumptions!$G$90</f>
        <v>4.5008812832878333E-4</v>
      </c>
      <c r="BJ92" s="186">
        <f>AO92*Workings_risks!$E$24*Workings_risks!$E$26*Workings_risks!$E$27*Assumptions!$G$90</f>
        <v>4.5719781217521251E-4</v>
      </c>
      <c r="BK92" s="186">
        <f>AP92*Workings_risks!$E$24*Workings_risks!$E$26*Workings_risks!$E$27*Assumptions!$G$90</f>
        <v>4.6430749602164158E-4</v>
      </c>
      <c r="BL92" s="186">
        <f>AQ92*Workings_risks!$E$24*Workings_risks!$E$26*Workings_risks!$E$27*Assumptions!$G$90</f>
        <v>4.714171798680707E-4</v>
      </c>
      <c r="BM92" s="186">
        <f>AR92*Workings_risks!$E$24*Workings_risks!$E$26*Workings_risks!$E$27*Assumptions!$G$90</f>
        <v>4.7852686371449978E-4</v>
      </c>
      <c r="BN92" s="186">
        <f>AS92*Workings_risks!$E$24*Workings_risks!$E$26*Workings_risks!$E$27*Assumptions!$G$90</f>
        <v>4.8563654756092895E-4</v>
      </c>
      <c r="BO92" s="186">
        <f>AT92*Workings_risks!$E$24*Workings_risks!$E$26*Workings_risks!$E$27*Assumptions!$G$90</f>
        <v>4.9274623140735808E-4</v>
      </c>
      <c r="BP92" s="186">
        <f>AU92*Workings_risks!$E$24*Workings_risks!$E$26*Workings_risks!$E$27*Assumptions!$G$90</f>
        <v>4.9985591525378704E-4</v>
      </c>
      <c r="BQ92" s="186">
        <f>AV92*Workings_risks!$E$24*Workings_risks!$E$26*Workings_risks!$E$27*Assumptions!$G$90</f>
        <v>5.0696559910021622E-4</v>
      </c>
      <c r="BR92" s="186">
        <f>AW92*Workings_risks!$E$24*Workings_risks!$E$26*Workings_risks!$E$27*Assumptions!$G$90</f>
        <v>5.1407528294664529E-4</v>
      </c>
      <c r="BS92" s="186">
        <f>AX92*Workings_risks!$E$24*Workings_risks!$E$26*Workings_risks!$E$27*Assumptions!$G$90</f>
        <v>5.2118496679307437E-4</v>
      </c>
      <c r="BT92" s="186">
        <f>AY92*Workings_risks!$E$24*Workings_risks!$E$26*Workings_risks!$E$27*Assumptions!$G$90</f>
        <v>5.2829465063950354E-4</v>
      </c>
    </row>
    <row r="93" spans="2:72" x14ac:dyDescent="0.25">
      <c r="B93" s="42">
        <v>10229638</v>
      </c>
      <c r="C93" s="42" t="s">
        <v>518</v>
      </c>
      <c r="D93" s="42" t="s">
        <v>277</v>
      </c>
      <c r="E93" s="42">
        <v>200798889</v>
      </c>
      <c r="F93" s="42">
        <v>200798894</v>
      </c>
      <c r="G93" s="42">
        <v>1.0082684548619802</v>
      </c>
      <c r="H93" s="42">
        <v>145.03373894401099</v>
      </c>
      <c r="I93" s="42">
        <v>-36.286288294395298</v>
      </c>
      <c r="J93" s="42">
        <v>108</v>
      </c>
      <c r="K93" s="42">
        <v>95.6</v>
      </c>
      <c r="L93" s="32">
        <v>6.3E-2</v>
      </c>
      <c r="M93" s="32">
        <v>8.7999999999999995E-2</v>
      </c>
      <c r="N93" s="181"/>
      <c r="O93" s="182">
        <f t="shared" si="16"/>
        <v>114.80399999999999</v>
      </c>
      <c r="P93" s="182">
        <f t="shared" si="17"/>
        <v>101.62279999999998</v>
      </c>
      <c r="Q93" s="191">
        <f t="shared" si="18"/>
        <v>0.01</v>
      </c>
      <c r="R93" s="191">
        <f t="shared" si="19"/>
        <v>0.02</v>
      </c>
      <c r="S93" s="184">
        <f t="shared" si="20"/>
        <v>-1318.1200000000003</v>
      </c>
      <c r="T93" s="184">
        <f t="shared" si="21"/>
        <v>127.98519999999999</v>
      </c>
      <c r="U93" s="185">
        <f t="shared" si="22"/>
        <v>1.5161897247595049E-2</v>
      </c>
      <c r="V93" s="181"/>
      <c r="W93" s="182">
        <f t="shared" si="23"/>
        <v>115.884</v>
      </c>
      <c r="X93" s="182">
        <f t="shared" si="24"/>
        <v>104.0128</v>
      </c>
      <c r="Y93" s="183">
        <f t="shared" si="25"/>
        <v>0.01</v>
      </c>
      <c r="Z93" s="183">
        <f t="shared" si="26"/>
        <v>0.02</v>
      </c>
      <c r="AA93" s="184">
        <f t="shared" si="27"/>
        <v>-1187.1200000000001</v>
      </c>
      <c r="AB93" s="184">
        <f t="shared" si="28"/>
        <v>127.7552</v>
      </c>
      <c r="AC93" s="185">
        <f t="shared" si="29"/>
        <v>1.664128310533055E-2</v>
      </c>
      <c r="AD93" s="181"/>
      <c r="AE93" s="178">
        <f t="shared" si="30"/>
        <v>1.5161897247595049</v>
      </c>
      <c r="AF93" s="170">
        <f>Workings_risks!$E$18+Workings_risks!$E$27*(($AE93-1)*Workings_risks!$E$18)/(2050-2023)</f>
        <v>9.7094069225176043E-3</v>
      </c>
      <c r="AG93" s="170">
        <f>AF93+(($AE93-1)*Workings_risks!$E$18)/(2050-2023)</f>
        <v>9.8849637448688958E-3</v>
      </c>
      <c r="AH93" s="170">
        <f>AG93+(($AE93-1)*Workings_risks!$E$18)/(2050-2023)</f>
        <v>1.0060520567220187E-2</v>
      </c>
      <c r="AI93" s="170">
        <f>AH93+(($AE93-1)*Workings_risks!$E$18)/(2050-2023)</f>
        <v>1.0236077389571479E-2</v>
      </c>
      <c r="AJ93" s="170">
        <f>AI93+(($AE93-1)*Workings_risks!$E$18)/(2050-2023)</f>
        <v>1.041163421192277E-2</v>
      </c>
      <c r="AK93" s="170">
        <f>AJ93+(($AE93-1)*Workings_risks!$E$18)/(2050-2023)</f>
        <v>1.0587191034274062E-2</v>
      </c>
      <c r="AL93" s="170">
        <f>AK93+(($AE93-1)*Workings_risks!$E$18)/(2050-2023)</f>
        <v>1.0762747856625354E-2</v>
      </c>
      <c r="AM93" s="170">
        <f>AL93+(($AE93-1)*Workings_risks!$E$18)/(2050-2023)</f>
        <v>1.0938304678976645E-2</v>
      </c>
      <c r="AN93" s="170">
        <f>AM93+(($AE93-1)*Workings_risks!$E$18)/(2050-2023)</f>
        <v>1.1113861501327937E-2</v>
      </c>
      <c r="AO93" s="170">
        <f>AN93+(($AE93-1)*Workings_risks!$E$18)/(2050-2023)</f>
        <v>1.1289418323679228E-2</v>
      </c>
      <c r="AP93" s="170">
        <f>AO93+(($AE93-1)*Workings_risks!$E$18)/(2050-2023)</f>
        <v>1.146497514603052E-2</v>
      </c>
      <c r="AQ93" s="170">
        <f>AP93+(($AE93-1)*Workings_risks!$E$18)/(2050-2023)</f>
        <v>1.1640531968381811E-2</v>
      </c>
      <c r="AR93" s="170">
        <f>AQ93+(($AE93-1)*Workings_risks!$E$18)/(2050-2023)</f>
        <v>1.1816088790733103E-2</v>
      </c>
      <c r="AS93" s="170">
        <f>AR93+(($AE93-1)*Workings_risks!$E$18)/(2050-2023)</f>
        <v>1.1991645613084394E-2</v>
      </c>
      <c r="AT93" s="170">
        <f>AS93+(($AE93-1)*Workings_risks!$E$18)/(2050-2023)</f>
        <v>1.2167202435435686E-2</v>
      </c>
      <c r="AU93" s="170">
        <f>AT93+(($AE93-1)*Workings_risks!$E$18)/(2050-2023)</f>
        <v>1.2342759257786978E-2</v>
      </c>
      <c r="AV93" s="170">
        <f>AU93+(($AE93-1)*Workings_risks!$E$18)/(2050-2023)</f>
        <v>1.2518316080138269E-2</v>
      </c>
      <c r="AW93" s="170">
        <f>AV93+(($AE93-1)*Workings_risks!$E$18)/(2050-2023)</f>
        <v>1.2693872902489561E-2</v>
      </c>
      <c r="AX93" s="170">
        <f>AW93+(($AE93-1)*Workings_risks!$E$18)/(2050-2023)</f>
        <v>1.2869429724840852E-2</v>
      </c>
      <c r="AY93" s="170">
        <f>AX93+(($AE93-1)*Workings_risks!$E$18)/(2050-2023)</f>
        <v>1.3044986547192144E-2</v>
      </c>
      <c r="BA93" s="186">
        <f>AF93*Workings_risks!$E$24*Workings_risks!$E$26*Workings_risks!$E$27*Assumptions!$G$90</f>
        <v>3.9321065755735059E-4</v>
      </c>
      <c r="BB93" s="186">
        <f>AG93*Workings_risks!$E$24*Workings_risks!$E$26*Workings_risks!$E$27*Assumptions!$G$90</f>
        <v>4.0032034140377967E-4</v>
      </c>
      <c r="BC93" s="186">
        <f>AH93*Workings_risks!$E$24*Workings_risks!$E$26*Workings_risks!$E$27*Assumptions!$G$90</f>
        <v>4.0743002525020874E-4</v>
      </c>
      <c r="BD93" s="186">
        <f>AI93*Workings_risks!$E$24*Workings_risks!$E$26*Workings_risks!$E$27*Assumptions!$G$90</f>
        <v>4.1453970909663792E-4</v>
      </c>
      <c r="BE93" s="186">
        <f>AJ93*Workings_risks!$E$24*Workings_risks!$E$26*Workings_risks!$E$27*Assumptions!$G$90</f>
        <v>4.2164939294306699E-4</v>
      </c>
      <c r="BF93" s="186">
        <f>AK93*Workings_risks!$E$24*Workings_risks!$E$26*Workings_risks!$E$27*Assumptions!$G$90</f>
        <v>4.2875907678949611E-4</v>
      </c>
      <c r="BG93" s="186">
        <f>AL93*Workings_risks!$E$24*Workings_risks!$E$26*Workings_risks!$E$27*Assumptions!$G$90</f>
        <v>4.3586876063592518E-4</v>
      </c>
      <c r="BH93" s="186">
        <f>AM93*Workings_risks!$E$24*Workings_risks!$E$26*Workings_risks!$E$27*Assumptions!$G$90</f>
        <v>4.4297844448235426E-4</v>
      </c>
      <c r="BI93" s="186">
        <f>AN93*Workings_risks!$E$24*Workings_risks!$E$26*Workings_risks!$E$27*Assumptions!$G$90</f>
        <v>4.5008812832878333E-4</v>
      </c>
      <c r="BJ93" s="186">
        <f>AO93*Workings_risks!$E$24*Workings_risks!$E$26*Workings_risks!$E$27*Assumptions!$G$90</f>
        <v>4.5719781217521251E-4</v>
      </c>
      <c r="BK93" s="186">
        <f>AP93*Workings_risks!$E$24*Workings_risks!$E$26*Workings_risks!$E$27*Assumptions!$G$90</f>
        <v>4.6430749602164158E-4</v>
      </c>
      <c r="BL93" s="186">
        <f>AQ93*Workings_risks!$E$24*Workings_risks!$E$26*Workings_risks!$E$27*Assumptions!$G$90</f>
        <v>4.714171798680707E-4</v>
      </c>
      <c r="BM93" s="186">
        <f>AR93*Workings_risks!$E$24*Workings_risks!$E$26*Workings_risks!$E$27*Assumptions!$G$90</f>
        <v>4.7852686371449978E-4</v>
      </c>
      <c r="BN93" s="186">
        <f>AS93*Workings_risks!$E$24*Workings_risks!$E$26*Workings_risks!$E$27*Assumptions!$G$90</f>
        <v>4.8563654756092895E-4</v>
      </c>
      <c r="BO93" s="186">
        <f>AT93*Workings_risks!$E$24*Workings_risks!$E$26*Workings_risks!$E$27*Assumptions!$G$90</f>
        <v>4.9274623140735808E-4</v>
      </c>
      <c r="BP93" s="186">
        <f>AU93*Workings_risks!$E$24*Workings_risks!$E$26*Workings_risks!$E$27*Assumptions!$G$90</f>
        <v>4.9985591525378704E-4</v>
      </c>
      <c r="BQ93" s="186">
        <f>AV93*Workings_risks!$E$24*Workings_risks!$E$26*Workings_risks!$E$27*Assumptions!$G$90</f>
        <v>5.0696559910021622E-4</v>
      </c>
      <c r="BR93" s="186">
        <f>AW93*Workings_risks!$E$24*Workings_risks!$E$26*Workings_risks!$E$27*Assumptions!$G$90</f>
        <v>5.1407528294664529E-4</v>
      </c>
      <c r="BS93" s="186">
        <f>AX93*Workings_risks!$E$24*Workings_risks!$E$26*Workings_risks!$E$27*Assumptions!$G$90</f>
        <v>5.2118496679307437E-4</v>
      </c>
      <c r="BT93" s="186">
        <f>AY93*Workings_risks!$E$24*Workings_risks!$E$26*Workings_risks!$E$27*Assumptions!$G$90</f>
        <v>5.2829465063950354E-4</v>
      </c>
    </row>
    <row r="94" spans="2:72" x14ac:dyDescent="0.25">
      <c r="B94" s="42">
        <v>10229671</v>
      </c>
      <c r="C94" s="42" t="s">
        <v>520</v>
      </c>
      <c r="D94" s="42" t="s">
        <v>277</v>
      </c>
      <c r="E94" s="42">
        <v>16201084</v>
      </c>
      <c r="F94" s="42">
        <v>16201080</v>
      </c>
      <c r="G94" s="42">
        <v>0.41269254277718037</v>
      </c>
      <c r="H94" s="42">
        <v>145.00573425426501</v>
      </c>
      <c r="I94" s="42">
        <v>-36.281123881512798</v>
      </c>
      <c r="J94" s="42">
        <v>108</v>
      </c>
      <c r="K94" s="42">
        <v>95.3</v>
      </c>
      <c r="L94" s="32">
        <v>6.3E-2</v>
      </c>
      <c r="M94" s="32">
        <v>8.7999999999999995E-2</v>
      </c>
      <c r="N94" s="181"/>
      <c r="O94" s="182">
        <f t="shared" si="16"/>
        <v>114.80399999999999</v>
      </c>
      <c r="P94" s="182">
        <f t="shared" si="17"/>
        <v>101.3039</v>
      </c>
      <c r="Q94" s="191">
        <f t="shared" si="18"/>
        <v>0.01</v>
      </c>
      <c r="R94" s="191">
        <f t="shared" si="19"/>
        <v>0.02</v>
      </c>
      <c r="S94" s="184">
        <f t="shared" si="20"/>
        <v>-1350.0099999999989</v>
      </c>
      <c r="T94" s="184">
        <f t="shared" si="21"/>
        <v>128.30409999999998</v>
      </c>
      <c r="U94" s="185">
        <f t="shared" si="22"/>
        <v>1.5039962666943204E-2</v>
      </c>
      <c r="V94" s="181"/>
      <c r="W94" s="182">
        <f t="shared" si="23"/>
        <v>115.884</v>
      </c>
      <c r="X94" s="182">
        <f t="shared" si="24"/>
        <v>103.68640000000001</v>
      </c>
      <c r="Y94" s="183">
        <f t="shared" si="25"/>
        <v>0.01</v>
      </c>
      <c r="Z94" s="183">
        <f t="shared" si="26"/>
        <v>0.02</v>
      </c>
      <c r="AA94" s="184">
        <f t="shared" si="27"/>
        <v>-1219.7599999999993</v>
      </c>
      <c r="AB94" s="184">
        <f t="shared" si="28"/>
        <v>128.08159999999998</v>
      </c>
      <c r="AC94" s="185">
        <f t="shared" si="29"/>
        <v>1.646356660326621E-2</v>
      </c>
      <c r="AD94" s="181"/>
      <c r="AE94" s="178">
        <f t="shared" si="30"/>
        <v>1.5039962666943205</v>
      </c>
      <c r="AF94" s="170">
        <f>Workings_risks!$E$18+Workings_risks!$E$27*(($AE94-1)*Workings_risks!$E$18)/(2050-2023)</f>
        <v>9.6969658878627903E-3</v>
      </c>
      <c r="AG94" s="170">
        <f>AF94+(($AE94-1)*Workings_risks!$E$18)/(2050-2023)</f>
        <v>9.8683756986624772E-3</v>
      </c>
      <c r="AH94" s="170">
        <f>AG94+(($AE94-1)*Workings_risks!$E$18)/(2050-2023)</f>
        <v>1.0039785509462164E-2</v>
      </c>
      <c r="AI94" s="170">
        <f>AH94+(($AE94-1)*Workings_risks!$E$18)/(2050-2023)</f>
        <v>1.0211195320261851E-2</v>
      </c>
      <c r="AJ94" s="170">
        <f>AI94+(($AE94-1)*Workings_risks!$E$18)/(2050-2023)</f>
        <v>1.0382605131061538E-2</v>
      </c>
      <c r="AK94" s="170">
        <f>AJ94+(($AE94-1)*Workings_risks!$E$18)/(2050-2023)</f>
        <v>1.0554014941861225E-2</v>
      </c>
      <c r="AL94" s="170">
        <f>AK94+(($AE94-1)*Workings_risks!$E$18)/(2050-2023)</f>
        <v>1.0725424752660912E-2</v>
      </c>
      <c r="AM94" s="170">
        <f>AL94+(($AE94-1)*Workings_risks!$E$18)/(2050-2023)</f>
        <v>1.0896834563460599E-2</v>
      </c>
      <c r="AN94" s="170">
        <f>AM94+(($AE94-1)*Workings_risks!$E$18)/(2050-2023)</f>
        <v>1.1068244374260286E-2</v>
      </c>
      <c r="AO94" s="170">
        <f>AN94+(($AE94-1)*Workings_risks!$E$18)/(2050-2023)</f>
        <v>1.1239654185059973E-2</v>
      </c>
      <c r="AP94" s="170">
        <f>AO94+(($AE94-1)*Workings_risks!$E$18)/(2050-2023)</f>
        <v>1.1411063995859659E-2</v>
      </c>
      <c r="AQ94" s="170">
        <f>AP94+(($AE94-1)*Workings_risks!$E$18)/(2050-2023)</f>
        <v>1.1582473806659346E-2</v>
      </c>
      <c r="AR94" s="170">
        <f>AQ94+(($AE94-1)*Workings_risks!$E$18)/(2050-2023)</f>
        <v>1.1753883617459033E-2</v>
      </c>
      <c r="AS94" s="170">
        <f>AR94+(($AE94-1)*Workings_risks!$E$18)/(2050-2023)</f>
        <v>1.192529342825872E-2</v>
      </c>
      <c r="AT94" s="170">
        <f>AS94+(($AE94-1)*Workings_risks!$E$18)/(2050-2023)</f>
        <v>1.2096703239058407E-2</v>
      </c>
      <c r="AU94" s="170">
        <f>AT94+(($AE94-1)*Workings_risks!$E$18)/(2050-2023)</f>
        <v>1.2268113049858094E-2</v>
      </c>
      <c r="AV94" s="170">
        <f>AU94+(($AE94-1)*Workings_risks!$E$18)/(2050-2023)</f>
        <v>1.2439522860657781E-2</v>
      </c>
      <c r="AW94" s="170">
        <f>AV94+(($AE94-1)*Workings_risks!$E$18)/(2050-2023)</f>
        <v>1.2610932671457468E-2</v>
      </c>
      <c r="AX94" s="170">
        <f>AW94+(($AE94-1)*Workings_risks!$E$18)/(2050-2023)</f>
        <v>1.2782342482257155E-2</v>
      </c>
      <c r="AY94" s="170">
        <f>AX94+(($AE94-1)*Workings_risks!$E$18)/(2050-2023)</f>
        <v>1.2953752293056842E-2</v>
      </c>
      <c r="BA94" s="186">
        <f>AF94*Workings_risks!$E$24*Workings_risks!$E$26*Workings_risks!$E$27*Assumptions!$G$90</f>
        <v>3.9270682169421792E-4</v>
      </c>
      <c r="BB94" s="186">
        <f>AG94*Workings_risks!$E$24*Workings_risks!$E$26*Workings_risks!$E$27*Assumptions!$G$90</f>
        <v>3.9964856025293612E-4</v>
      </c>
      <c r="BC94" s="186">
        <f>AH94*Workings_risks!$E$24*Workings_risks!$E$26*Workings_risks!$E$27*Assumptions!$G$90</f>
        <v>4.0659029881165426E-4</v>
      </c>
      <c r="BD94" s="186">
        <f>AI94*Workings_risks!$E$24*Workings_risks!$E$26*Workings_risks!$E$27*Assumptions!$G$90</f>
        <v>4.1353203737037246E-4</v>
      </c>
      <c r="BE94" s="186">
        <f>AJ94*Workings_risks!$E$24*Workings_risks!$E$26*Workings_risks!$E$27*Assumptions!$G$90</f>
        <v>4.2047377592909071E-4</v>
      </c>
      <c r="BF94" s="186">
        <f>AK94*Workings_risks!$E$24*Workings_risks!$E$26*Workings_risks!$E$27*Assumptions!$G$90</f>
        <v>4.2741551448780891E-4</v>
      </c>
      <c r="BG94" s="186">
        <f>AL94*Workings_risks!$E$24*Workings_risks!$E$26*Workings_risks!$E$27*Assumptions!$G$90</f>
        <v>4.3435725304652711E-4</v>
      </c>
      <c r="BH94" s="186">
        <f>AM94*Workings_risks!$E$24*Workings_risks!$E$26*Workings_risks!$E$27*Assumptions!$G$90</f>
        <v>4.4129899160524536E-4</v>
      </c>
      <c r="BI94" s="186">
        <f>AN94*Workings_risks!$E$24*Workings_risks!$E$26*Workings_risks!$E$27*Assumptions!$G$90</f>
        <v>4.4824073016396356E-4</v>
      </c>
      <c r="BJ94" s="186">
        <f>AO94*Workings_risks!$E$24*Workings_risks!$E$26*Workings_risks!$E$27*Assumptions!$G$90</f>
        <v>4.5518246872268175E-4</v>
      </c>
      <c r="BK94" s="186">
        <f>AP94*Workings_risks!$E$24*Workings_risks!$E$26*Workings_risks!$E$27*Assumptions!$G$90</f>
        <v>4.6212420728139995E-4</v>
      </c>
      <c r="BL94" s="186">
        <f>AQ94*Workings_risks!$E$24*Workings_risks!$E$26*Workings_risks!$E$27*Assumptions!$G$90</f>
        <v>4.6906594584011815E-4</v>
      </c>
      <c r="BM94" s="186">
        <f>AR94*Workings_risks!$E$24*Workings_risks!$E$26*Workings_risks!$E$27*Assumptions!$G$90</f>
        <v>4.760076843988364E-4</v>
      </c>
      <c r="BN94" s="186">
        <f>AS94*Workings_risks!$E$24*Workings_risks!$E$26*Workings_risks!$E$27*Assumptions!$G$90</f>
        <v>4.8294942295755465E-4</v>
      </c>
      <c r="BO94" s="186">
        <f>AT94*Workings_risks!$E$24*Workings_risks!$E$26*Workings_risks!$E$27*Assumptions!$G$90</f>
        <v>4.898911615162728E-4</v>
      </c>
      <c r="BP94" s="186">
        <f>AU94*Workings_risks!$E$24*Workings_risks!$E$26*Workings_risks!$E$27*Assumptions!$G$90</f>
        <v>4.96832900074991E-4</v>
      </c>
      <c r="BQ94" s="186">
        <f>AV94*Workings_risks!$E$24*Workings_risks!$E$26*Workings_risks!$E$27*Assumptions!$G$90</f>
        <v>5.0377463863370919E-4</v>
      </c>
      <c r="BR94" s="186">
        <f>AW94*Workings_risks!$E$24*Workings_risks!$E$26*Workings_risks!$E$27*Assumptions!$G$90</f>
        <v>5.1071637719242739E-4</v>
      </c>
      <c r="BS94" s="186">
        <f>AX94*Workings_risks!$E$24*Workings_risks!$E$26*Workings_risks!$E$27*Assumptions!$G$90</f>
        <v>5.176581157511457E-4</v>
      </c>
      <c r="BT94" s="186">
        <f>AY94*Workings_risks!$E$24*Workings_risks!$E$26*Workings_risks!$E$27*Assumptions!$G$90</f>
        <v>5.245998543098639E-4</v>
      </c>
    </row>
    <row r="95" spans="2:72" x14ac:dyDescent="0.25">
      <c r="B95" s="42">
        <v>10229688</v>
      </c>
      <c r="C95" s="42" t="s">
        <v>520</v>
      </c>
      <c r="D95" s="42" t="s">
        <v>277</v>
      </c>
      <c r="E95" s="42">
        <v>16201154</v>
      </c>
      <c r="F95" s="42">
        <v>16201159</v>
      </c>
      <c r="G95" s="42">
        <v>1.8709758647841102</v>
      </c>
      <c r="H95" s="42">
        <v>145.00206421741001</v>
      </c>
      <c r="I95" s="42">
        <v>-36.292210475431702</v>
      </c>
      <c r="J95" s="42">
        <v>108</v>
      </c>
      <c r="K95" s="42">
        <v>95.3</v>
      </c>
      <c r="L95" s="32">
        <v>6.3E-2</v>
      </c>
      <c r="M95" s="32">
        <v>8.7999999999999995E-2</v>
      </c>
      <c r="N95" s="181"/>
      <c r="O95" s="182">
        <f t="shared" si="16"/>
        <v>114.80399999999999</v>
      </c>
      <c r="P95" s="182">
        <f t="shared" si="17"/>
        <v>101.3039</v>
      </c>
      <c r="Q95" s="191">
        <f t="shared" si="18"/>
        <v>0.01</v>
      </c>
      <c r="R95" s="191">
        <f t="shared" si="19"/>
        <v>0.02</v>
      </c>
      <c r="S95" s="184">
        <f t="shared" si="20"/>
        <v>-1350.0099999999989</v>
      </c>
      <c r="T95" s="184">
        <f t="shared" si="21"/>
        <v>128.30409999999998</v>
      </c>
      <c r="U95" s="185">
        <f t="shared" si="22"/>
        <v>1.5039962666943204E-2</v>
      </c>
      <c r="V95" s="181"/>
      <c r="W95" s="182">
        <f t="shared" si="23"/>
        <v>115.884</v>
      </c>
      <c r="X95" s="182">
        <f t="shared" si="24"/>
        <v>103.68640000000001</v>
      </c>
      <c r="Y95" s="183">
        <f t="shared" si="25"/>
        <v>0.01</v>
      </c>
      <c r="Z95" s="183">
        <f t="shared" si="26"/>
        <v>0.02</v>
      </c>
      <c r="AA95" s="184">
        <f t="shared" si="27"/>
        <v>-1219.7599999999993</v>
      </c>
      <c r="AB95" s="184">
        <f t="shared" si="28"/>
        <v>128.08159999999998</v>
      </c>
      <c r="AC95" s="185">
        <f t="shared" si="29"/>
        <v>1.646356660326621E-2</v>
      </c>
      <c r="AD95" s="181"/>
      <c r="AE95" s="178">
        <f t="shared" si="30"/>
        <v>1.5039962666943205</v>
      </c>
      <c r="AF95" s="170">
        <f>Workings_risks!$E$18+Workings_risks!$E$27*(($AE95-1)*Workings_risks!$E$18)/(2050-2023)</f>
        <v>9.6969658878627903E-3</v>
      </c>
      <c r="AG95" s="170">
        <f>AF95+(($AE95-1)*Workings_risks!$E$18)/(2050-2023)</f>
        <v>9.8683756986624772E-3</v>
      </c>
      <c r="AH95" s="170">
        <f>AG95+(($AE95-1)*Workings_risks!$E$18)/(2050-2023)</f>
        <v>1.0039785509462164E-2</v>
      </c>
      <c r="AI95" s="170">
        <f>AH95+(($AE95-1)*Workings_risks!$E$18)/(2050-2023)</f>
        <v>1.0211195320261851E-2</v>
      </c>
      <c r="AJ95" s="170">
        <f>AI95+(($AE95-1)*Workings_risks!$E$18)/(2050-2023)</f>
        <v>1.0382605131061538E-2</v>
      </c>
      <c r="AK95" s="170">
        <f>AJ95+(($AE95-1)*Workings_risks!$E$18)/(2050-2023)</f>
        <v>1.0554014941861225E-2</v>
      </c>
      <c r="AL95" s="170">
        <f>AK95+(($AE95-1)*Workings_risks!$E$18)/(2050-2023)</f>
        <v>1.0725424752660912E-2</v>
      </c>
      <c r="AM95" s="170">
        <f>AL95+(($AE95-1)*Workings_risks!$E$18)/(2050-2023)</f>
        <v>1.0896834563460599E-2</v>
      </c>
      <c r="AN95" s="170">
        <f>AM95+(($AE95-1)*Workings_risks!$E$18)/(2050-2023)</f>
        <v>1.1068244374260286E-2</v>
      </c>
      <c r="AO95" s="170">
        <f>AN95+(($AE95-1)*Workings_risks!$E$18)/(2050-2023)</f>
        <v>1.1239654185059973E-2</v>
      </c>
      <c r="AP95" s="170">
        <f>AO95+(($AE95-1)*Workings_risks!$E$18)/(2050-2023)</f>
        <v>1.1411063995859659E-2</v>
      </c>
      <c r="AQ95" s="170">
        <f>AP95+(($AE95-1)*Workings_risks!$E$18)/(2050-2023)</f>
        <v>1.1582473806659346E-2</v>
      </c>
      <c r="AR95" s="170">
        <f>AQ95+(($AE95-1)*Workings_risks!$E$18)/(2050-2023)</f>
        <v>1.1753883617459033E-2</v>
      </c>
      <c r="AS95" s="170">
        <f>AR95+(($AE95-1)*Workings_risks!$E$18)/(2050-2023)</f>
        <v>1.192529342825872E-2</v>
      </c>
      <c r="AT95" s="170">
        <f>AS95+(($AE95-1)*Workings_risks!$E$18)/(2050-2023)</f>
        <v>1.2096703239058407E-2</v>
      </c>
      <c r="AU95" s="170">
        <f>AT95+(($AE95-1)*Workings_risks!$E$18)/(2050-2023)</f>
        <v>1.2268113049858094E-2</v>
      </c>
      <c r="AV95" s="170">
        <f>AU95+(($AE95-1)*Workings_risks!$E$18)/(2050-2023)</f>
        <v>1.2439522860657781E-2</v>
      </c>
      <c r="AW95" s="170">
        <f>AV95+(($AE95-1)*Workings_risks!$E$18)/(2050-2023)</f>
        <v>1.2610932671457468E-2</v>
      </c>
      <c r="AX95" s="170">
        <f>AW95+(($AE95-1)*Workings_risks!$E$18)/(2050-2023)</f>
        <v>1.2782342482257155E-2</v>
      </c>
      <c r="AY95" s="170">
        <f>AX95+(($AE95-1)*Workings_risks!$E$18)/(2050-2023)</f>
        <v>1.2953752293056842E-2</v>
      </c>
      <c r="BA95" s="186">
        <f>AF95*Workings_risks!$E$24*Workings_risks!$E$26*Workings_risks!$E$27*Assumptions!$G$90</f>
        <v>3.9270682169421792E-4</v>
      </c>
      <c r="BB95" s="186">
        <f>AG95*Workings_risks!$E$24*Workings_risks!$E$26*Workings_risks!$E$27*Assumptions!$G$90</f>
        <v>3.9964856025293612E-4</v>
      </c>
      <c r="BC95" s="186">
        <f>AH95*Workings_risks!$E$24*Workings_risks!$E$26*Workings_risks!$E$27*Assumptions!$G$90</f>
        <v>4.0659029881165426E-4</v>
      </c>
      <c r="BD95" s="186">
        <f>AI95*Workings_risks!$E$24*Workings_risks!$E$26*Workings_risks!$E$27*Assumptions!$G$90</f>
        <v>4.1353203737037246E-4</v>
      </c>
      <c r="BE95" s="186">
        <f>AJ95*Workings_risks!$E$24*Workings_risks!$E$26*Workings_risks!$E$27*Assumptions!$G$90</f>
        <v>4.2047377592909071E-4</v>
      </c>
      <c r="BF95" s="186">
        <f>AK95*Workings_risks!$E$24*Workings_risks!$E$26*Workings_risks!$E$27*Assumptions!$G$90</f>
        <v>4.2741551448780891E-4</v>
      </c>
      <c r="BG95" s="186">
        <f>AL95*Workings_risks!$E$24*Workings_risks!$E$26*Workings_risks!$E$27*Assumptions!$G$90</f>
        <v>4.3435725304652711E-4</v>
      </c>
      <c r="BH95" s="186">
        <f>AM95*Workings_risks!$E$24*Workings_risks!$E$26*Workings_risks!$E$27*Assumptions!$G$90</f>
        <v>4.4129899160524536E-4</v>
      </c>
      <c r="BI95" s="186">
        <f>AN95*Workings_risks!$E$24*Workings_risks!$E$26*Workings_risks!$E$27*Assumptions!$G$90</f>
        <v>4.4824073016396356E-4</v>
      </c>
      <c r="BJ95" s="186">
        <f>AO95*Workings_risks!$E$24*Workings_risks!$E$26*Workings_risks!$E$27*Assumptions!$G$90</f>
        <v>4.5518246872268175E-4</v>
      </c>
      <c r="BK95" s="186">
        <f>AP95*Workings_risks!$E$24*Workings_risks!$E$26*Workings_risks!$E$27*Assumptions!$G$90</f>
        <v>4.6212420728139995E-4</v>
      </c>
      <c r="BL95" s="186">
        <f>AQ95*Workings_risks!$E$24*Workings_risks!$E$26*Workings_risks!$E$27*Assumptions!$G$90</f>
        <v>4.6906594584011815E-4</v>
      </c>
      <c r="BM95" s="186">
        <f>AR95*Workings_risks!$E$24*Workings_risks!$E$26*Workings_risks!$E$27*Assumptions!$G$90</f>
        <v>4.760076843988364E-4</v>
      </c>
      <c r="BN95" s="186">
        <f>AS95*Workings_risks!$E$24*Workings_risks!$E$26*Workings_risks!$E$27*Assumptions!$G$90</f>
        <v>4.8294942295755465E-4</v>
      </c>
      <c r="BO95" s="186">
        <f>AT95*Workings_risks!$E$24*Workings_risks!$E$26*Workings_risks!$E$27*Assumptions!$G$90</f>
        <v>4.898911615162728E-4</v>
      </c>
      <c r="BP95" s="186">
        <f>AU95*Workings_risks!$E$24*Workings_risks!$E$26*Workings_risks!$E$27*Assumptions!$G$90</f>
        <v>4.96832900074991E-4</v>
      </c>
      <c r="BQ95" s="186">
        <f>AV95*Workings_risks!$E$24*Workings_risks!$E$26*Workings_risks!$E$27*Assumptions!$G$90</f>
        <v>5.0377463863370919E-4</v>
      </c>
      <c r="BR95" s="186">
        <f>AW95*Workings_risks!$E$24*Workings_risks!$E$26*Workings_risks!$E$27*Assumptions!$G$90</f>
        <v>5.1071637719242739E-4</v>
      </c>
      <c r="BS95" s="186">
        <f>AX95*Workings_risks!$E$24*Workings_risks!$E$26*Workings_risks!$E$27*Assumptions!$G$90</f>
        <v>5.176581157511457E-4</v>
      </c>
      <c r="BT95" s="186">
        <f>AY95*Workings_risks!$E$24*Workings_risks!$E$26*Workings_risks!$E$27*Assumptions!$G$90</f>
        <v>5.245998543098639E-4</v>
      </c>
    </row>
    <row r="96" spans="2:72" x14ac:dyDescent="0.25">
      <c r="B96" s="42">
        <v>10229690</v>
      </c>
      <c r="C96" s="42" t="s">
        <v>520</v>
      </c>
      <c r="D96" s="42" t="s">
        <v>277</v>
      </c>
      <c r="E96" s="42">
        <v>16201163</v>
      </c>
      <c r="F96" s="42">
        <v>16201159</v>
      </c>
      <c r="G96" s="42">
        <v>1.1359801010507802</v>
      </c>
      <c r="H96" s="42">
        <v>145.003509685067</v>
      </c>
      <c r="I96" s="42">
        <v>-36.292685303194702</v>
      </c>
      <c r="J96" s="42">
        <v>108</v>
      </c>
      <c r="K96" s="42">
        <v>95.3</v>
      </c>
      <c r="L96" s="32">
        <v>6.3E-2</v>
      </c>
      <c r="M96" s="32">
        <v>8.7999999999999995E-2</v>
      </c>
      <c r="N96" s="181"/>
      <c r="O96" s="182">
        <f t="shared" si="16"/>
        <v>114.80399999999999</v>
      </c>
      <c r="P96" s="182">
        <f t="shared" si="17"/>
        <v>101.3039</v>
      </c>
      <c r="Q96" s="191">
        <f t="shared" si="18"/>
        <v>0.01</v>
      </c>
      <c r="R96" s="191">
        <f t="shared" si="19"/>
        <v>0.02</v>
      </c>
      <c r="S96" s="184">
        <f t="shared" si="20"/>
        <v>-1350.0099999999989</v>
      </c>
      <c r="T96" s="184">
        <f t="shared" si="21"/>
        <v>128.30409999999998</v>
      </c>
      <c r="U96" s="185">
        <f t="shared" si="22"/>
        <v>1.5039962666943204E-2</v>
      </c>
      <c r="V96" s="181"/>
      <c r="W96" s="182">
        <f t="shared" si="23"/>
        <v>115.884</v>
      </c>
      <c r="X96" s="182">
        <f t="shared" si="24"/>
        <v>103.68640000000001</v>
      </c>
      <c r="Y96" s="183">
        <f t="shared" si="25"/>
        <v>0.01</v>
      </c>
      <c r="Z96" s="183">
        <f t="shared" si="26"/>
        <v>0.02</v>
      </c>
      <c r="AA96" s="184">
        <f t="shared" si="27"/>
        <v>-1219.7599999999993</v>
      </c>
      <c r="AB96" s="184">
        <f t="shared" si="28"/>
        <v>128.08159999999998</v>
      </c>
      <c r="AC96" s="185">
        <f t="shared" si="29"/>
        <v>1.646356660326621E-2</v>
      </c>
      <c r="AD96" s="181"/>
      <c r="AE96" s="178">
        <f t="shared" si="30"/>
        <v>1.5039962666943205</v>
      </c>
      <c r="AF96" s="170">
        <f>Workings_risks!$E$18+Workings_risks!$E$27*(($AE96-1)*Workings_risks!$E$18)/(2050-2023)</f>
        <v>9.6969658878627903E-3</v>
      </c>
      <c r="AG96" s="170">
        <f>AF96+(($AE96-1)*Workings_risks!$E$18)/(2050-2023)</f>
        <v>9.8683756986624772E-3</v>
      </c>
      <c r="AH96" s="170">
        <f>AG96+(($AE96-1)*Workings_risks!$E$18)/(2050-2023)</f>
        <v>1.0039785509462164E-2</v>
      </c>
      <c r="AI96" s="170">
        <f>AH96+(($AE96-1)*Workings_risks!$E$18)/(2050-2023)</f>
        <v>1.0211195320261851E-2</v>
      </c>
      <c r="AJ96" s="170">
        <f>AI96+(($AE96-1)*Workings_risks!$E$18)/(2050-2023)</f>
        <v>1.0382605131061538E-2</v>
      </c>
      <c r="AK96" s="170">
        <f>AJ96+(($AE96-1)*Workings_risks!$E$18)/(2050-2023)</f>
        <v>1.0554014941861225E-2</v>
      </c>
      <c r="AL96" s="170">
        <f>AK96+(($AE96-1)*Workings_risks!$E$18)/(2050-2023)</f>
        <v>1.0725424752660912E-2</v>
      </c>
      <c r="AM96" s="170">
        <f>AL96+(($AE96-1)*Workings_risks!$E$18)/(2050-2023)</f>
        <v>1.0896834563460599E-2</v>
      </c>
      <c r="AN96" s="170">
        <f>AM96+(($AE96-1)*Workings_risks!$E$18)/(2050-2023)</f>
        <v>1.1068244374260286E-2</v>
      </c>
      <c r="AO96" s="170">
        <f>AN96+(($AE96-1)*Workings_risks!$E$18)/(2050-2023)</f>
        <v>1.1239654185059973E-2</v>
      </c>
      <c r="AP96" s="170">
        <f>AO96+(($AE96-1)*Workings_risks!$E$18)/(2050-2023)</f>
        <v>1.1411063995859659E-2</v>
      </c>
      <c r="AQ96" s="170">
        <f>AP96+(($AE96-1)*Workings_risks!$E$18)/(2050-2023)</f>
        <v>1.1582473806659346E-2</v>
      </c>
      <c r="AR96" s="170">
        <f>AQ96+(($AE96-1)*Workings_risks!$E$18)/(2050-2023)</f>
        <v>1.1753883617459033E-2</v>
      </c>
      <c r="AS96" s="170">
        <f>AR96+(($AE96-1)*Workings_risks!$E$18)/(2050-2023)</f>
        <v>1.192529342825872E-2</v>
      </c>
      <c r="AT96" s="170">
        <f>AS96+(($AE96-1)*Workings_risks!$E$18)/(2050-2023)</f>
        <v>1.2096703239058407E-2</v>
      </c>
      <c r="AU96" s="170">
        <f>AT96+(($AE96-1)*Workings_risks!$E$18)/(2050-2023)</f>
        <v>1.2268113049858094E-2</v>
      </c>
      <c r="AV96" s="170">
        <f>AU96+(($AE96-1)*Workings_risks!$E$18)/(2050-2023)</f>
        <v>1.2439522860657781E-2</v>
      </c>
      <c r="AW96" s="170">
        <f>AV96+(($AE96-1)*Workings_risks!$E$18)/(2050-2023)</f>
        <v>1.2610932671457468E-2</v>
      </c>
      <c r="AX96" s="170">
        <f>AW96+(($AE96-1)*Workings_risks!$E$18)/(2050-2023)</f>
        <v>1.2782342482257155E-2</v>
      </c>
      <c r="AY96" s="170">
        <f>AX96+(($AE96-1)*Workings_risks!$E$18)/(2050-2023)</f>
        <v>1.2953752293056842E-2</v>
      </c>
      <c r="BA96" s="186">
        <f>AF96*Workings_risks!$E$24*Workings_risks!$E$26*Workings_risks!$E$27*Assumptions!$G$90</f>
        <v>3.9270682169421792E-4</v>
      </c>
      <c r="BB96" s="186">
        <f>AG96*Workings_risks!$E$24*Workings_risks!$E$26*Workings_risks!$E$27*Assumptions!$G$90</f>
        <v>3.9964856025293612E-4</v>
      </c>
      <c r="BC96" s="186">
        <f>AH96*Workings_risks!$E$24*Workings_risks!$E$26*Workings_risks!$E$27*Assumptions!$G$90</f>
        <v>4.0659029881165426E-4</v>
      </c>
      <c r="BD96" s="186">
        <f>AI96*Workings_risks!$E$24*Workings_risks!$E$26*Workings_risks!$E$27*Assumptions!$G$90</f>
        <v>4.1353203737037246E-4</v>
      </c>
      <c r="BE96" s="186">
        <f>AJ96*Workings_risks!$E$24*Workings_risks!$E$26*Workings_risks!$E$27*Assumptions!$G$90</f>
        <v>4.2047377592909071E-4</v>
      </c>
      <c r="BF96" s="186">
        <f>AK96*Workings_risks!$E$24*Workings_risks!$E$26*Workings_risks!$E$27*Assumptions!$G$90</f>
        <v>4.2741551448780891E-4</v>
      </c>
      <c r="BG96" s="186">
        <f>AL96*Workings_risks!$E$24*Workings_risks!$E$26*Workings_risks!$E$27*Assumptions!$G$90</f>
        <v>4.3435725304652711E-4</v>
      </c>
      <c r="BH96" s="186">
        <f>AM96*Workings_risks!$E$24*Workings_risks!$E$26*Workings_risks!$E$27*Assumptions!$G$90</f>
        <v>4.4129899160524536E-4</v>
      </c>
      <c r="BI96" s="186">
        <f>AN96*Workings_risks!$E$24*Workings_risks!$E$26*Workings_risks!$E$27*Assumptions!$G$90</f>
        <v>4.4824073016396356E-4</v>
      </c>
      <c r="BJ96" s="186">
        <f>AO96*Workings_risks!$E$24*Workings_risks!$E$26*Workings_risks!$E$27*Assumptions!$G$90</f>
        <v>4.5518246872268175E-4</v>
      </c>
      <c r="BK96" s="186">
        <f>AP96*Workings_risks!$E$24*Workings_risks!$E$26*Workings_risks!$E$27*Assumptions!$G$90</f>
        <v>4.6212420728139995E-4</v>
      </c>
      <c r="BL96" s="186">
        <f>AQ96*Workings_risks!$E$24*Workings_risks!$E$26*Workings_risks!$E$27*Assumptions!$G$90</f>
        <v>4.6906594584011815E-4</v>
      </c>
      <c r="BM96" s="186">
        <f>AR96*Workings_risks!$E$24*Workings_risks!$E$26*Workings_risks!$E$27*Assumptions!$G$90</f>
        <v>4.760076843988364E-4</v>
      </c>
      <c r="BN96" s="186">
        <f>AS96*Workings_risks!$E$24*Workings_risks!$E$26*Workings_risks!$E$27*Assumptions!$G$90</f>
        <v>4.8294942295755465E-4</v>
      </c>
      <c r="BO96" s="186">
        <f>AT96*Workings_risks!$E$24*Workings_risks!$E$26*Workings_risks!$E$27*Assumptions!$G$90</f>
        <v>4.898911615162728E-4</v>
      </c>
      <c r="BP96" s="186">
        <f>AU96*Workings_risks!$E$24*Workings_risks!$E$26*Workings_risks!$E$27*Assumptions!$G$90</f>
        <v>4.96832900074991E-4</v>
      </c>
      <c r="BQ96" s="186">
        <f>AV96*Workings_risks!$E$24*Workings_risks!$E$26*Workings_risks!$E$27*Assumptions!$G$90</f>
        <v>5.0377463863370919E-4</v>
      </c>
      <c r="BR96" s="186">
        <f>AW96*Workings_risks!$E$24*Workings_risks!$E$26*Workings_risks!$E$27*Assumptions!$G$90</f>
        <v>5.1071637719242739E-4</v>
      </c>
      <c r="BS96" s="186">
        <f>AX96*Workings_risks!$E$24*Workings_risks!$E$26*Workings_risks!$E$27*Assumptions!$G$90</f>
        <v>5.176581157511457E-4</v>
      </c>
      <c r="BT96" s="186">
        <f>AY96*Workings_risks!$E$24*Workings_risks!$E$26*Workings_risks!$E$27*Assumptions!$G$90</f>
        <v>5.245998543098639E-4</v>
      </c>
    </row>
    <row r="97" spans="2:72" x14ac:dyDescent="0.25">
      <c r="B97" s="42">
        <v>10229741</v>
      </c>
      <c r="C97" s="42" t="s">
        <v>520</v>
      </c>
      <c r="D97" s="42" t="s">
        <v>277</v>
      </c>
      <c r="E97" s="42">
        <v>16201365</v>
      </c>
      <c r="F97" s="42">
        <v>16201361</v>
      </c>
      <c r="G97" s="42">
        <v>0.43374351386637056</v>
      </c>
      <c r="H97" s="42">
        <v>145.00071501391</v>
      </c>
      <c r="I97" s="42">
        <v>-36.284179143758799</v>
      </c>
      <c r="J97" s="42">
        <v>108</v>
      </c>
      <c r="K97" s="42">
        <v>95.3</v>
      </c>
      <c r="L97" s="32">
        <v>6.3E-2</v>
      </c>
      <c r="M97" s="32">
        <v>8.7999999999999995E-2</v>
      </c>
      <c r="N97" s="181"/>
      <c r="O97" s="182">
        <f t="shared" si="16"/>
        <v>114.80399999999999</v>
      </c>
      <c r="P97" s="182">
        <f t="shared" si="17"/>
        <v>101.3039</v>
      </c>
      <c r="Q97" s="191">
        <f t="shared" si="18"/>
        <v>0.01</v>
      </c>
      <c r="R97" s="191">
        <f t="shared" si="19"/>
        <v>0.02</v>
      </c>
      <c r="S97" s="184">
        <f t="shared" si="20"/>
        <v>-1350.0099999999989</v>
      </c>
      <c r="T97" s="184">
        <f t="shared" si="21"/>
        <v>128.30409999999998</v>
      </c>
      <c r="U97" s="185">
        <f t="shared" si="22"/>
        <v>1.5039962666943204E-2</v>
      </c>
      <c r="V97" s="181"/>
      <c r="W97" s="182">
        <f t="shared" si="23"/>
        <v>115.884</v>
      </c>
      <c r="X97" s="182">
        <f t="shared" si="24"/>
        <v>103.68640000000001</v>
      </c>
      <c r="Y97" s="183">
        <f t="shared" si="25"/>
        <v>0.01</v>
      </c>
      <c r="Z97" s="183">
        <f t="shared" si="26"/>
        <v>0.02</v>
      </c>
      <c r="AA97" s="184">
        <f t="shared" si="27"/>
        <v>-1219.7599999999993</v>
      </c>
      <c r="AB97" s="184">
        <f t="shared" si="28"/>
        <v>128.08159999999998</v>
      </c>
      <c r="AC97" s="185">
        <f t="shared" si="29"/>
        <v>1.646356660326621E-2</v>
      </c>
      <c r="AD97" s="181"/>
      <c r="AE97" s="178">
        <f t="shared" si="30"/>
        <v>1.5039962666943205</v>
      </c>
      <c r="AF97" s="170">
        <f>Workings_risks!$E$18+Workings_risks!$E$27*(($AE97-1)*Workings_risks!$E$18)/(2050-2023)</f>
        <v>9.6969658878627903E-3</v>
      </c>
      <c r="AG97" s="170">
        <f>AF97+(($AE97-1)*Workings_risks!$E$18)/(2050-2023)</f>
        <v>9.8683756986624772E-3</v>
      </c>
      <c r="AH97" s="170">
        <f>AG97+(($AE97-1)*Workings_risks!$E$18)/(2050-2023)</f>
        <v>1.0039785509462164E-2</v>
      </c>
      <c r="AI97" s="170">
        <f>AH97+(($AE97-1)*Workings_risks!$E$18)/(2050-2023)</f>
        <v>1.0211195320261851E-2</v>
      </c>
      <c r="AJ97" s="170">
        <f>AI97+(($AE97-1)*Workings_risks!$E$18)/(2050-2023)</f>
        <v>1.0382605131061538E-2</v>
      </c>
      <c r="AK97" s="170">
        <f>AJ97+(($AE97-1)*Workings_risks!$E$18)/(2050-2023)</f>
        <v>1.0554014941861225E-2</v>
      </c>
      <c r="AL97" s="170">
        <f>AK97+(($AE97-1)*Workings_risks!$E$18)/(2050-2023)</f>
        <v>1.0725424752660912E-2</v>
      </c>
      <c r="AM97" s="170">
        <f>AL97+(($AE97-1)*Workings_risks!$E$18)/(2050-2023)</f>
        <v>1.0896834563460599E-2</v>
      </c>
      <c r="AN97" s="170">
        <f>AM97+(($AE97-1)*Workings_risks!$E$18)/(2050-2023)</f>
        <v>1.1068244374260286E-2</v>
      </c>
      <c r="AO97" s="170">
        <f>AN97+(($AE97-1)*Workings_risks!$E$18)/(2050-2023)</f>
        <v>1.1239654185059973E-2</v>
      </c>
      <c r="AP97" s="170">
        <f>AO97+(($AE97-1)*Workings_risks!$E$18)/(2050-2023)</f>
        <v>1.1411063995859659E-2</v>
      </c>
      <c r="AQ97" s="170">
        <f>AP97+(($AE97-1)*Workings_risks!$E$18)/(2050-2023)</f>
        <v>1.1582473806659346E-2</v>
      </c>
      <c r="AR97" s="170">
        <f>AQ97+(($AE97-1)*Workings_risks!$E$18)/(2050-2023)</f>
        <v>1.1753883617459033E-2</v>
      </c>
      <c r="AS97" s="170">
        <f>AR97+(($AE97-1)*Workings_risks!$E$18)/(2050-2023)</f>
        <v>1.192529342825872E-2</v>
      </c>
      <c r="AT97" s="170">
        <f>AS97+(($AE97-1)*Workings_risks!$E$18)/(2050-2023)</f>
        <v>1.2096703239058407E-2</v>
      </c>
      <c r="AU97" s="170">
        <f>AT97+(($AE97-1)*Workings_risks!$E$18)/(2050-2023)</f>
        <v>1.2268113049858094E-2</v>
      </c>
      <c r="AV97" s="170">
        <f>AU97+(($AE97-1)*Workings_risks!$E$18)/(2050-2023)</f>
        <v>1.2439522860657781E-2</v>
      </c>
      <c r="AW97" s="170">
        <f>AV97+(($AE97-1)*Workings_risks!$E$18)/(2050-2023)</f>
        <v>1.2610932671457468E-2</v>
      </c>
      <c r="AX97" s="170">
        <f>AW97+(($AE97-1)*Workings_risks!$E$18)/(2050-2023)</f>
        <v>1.2782342482257155E-2</v>
      </c>
      <c r="AY97" s="170">
        <f>AX97+(($AE97-1)*Workings_risks!$E$18)/(2050-2023)</f>
        <v>1.2953752293056842E-2</v>
      </c>
      <c r="BA97" s="186">
        <f>AF97*Workings_risks!$E$24*Workings_risks!$E$26*Workings_risks!$E$27*Assumptions!$G$90</f>
        <v>3.9270682169421792E-4</v>
      </c>
      <c r="BB97" s="186">
        <f>AG97*Workings_risks!$E$24*Workings_risks!$E$26*Workings_risks!$E$27*Assumptions!$G$90</f>
        <v>3.9964856025293612E-4</v>
      </c>
      <c r="BC97" s="186">
        <f>AH97*Workings_risks!$E$24*Workings_risks!$E$26*Workings_risks!$E$27*Assumptions!$G$90</f>
        <v>4.0659029881165426E-4</v>
      </c>
      <c r="BD97" s="186">
        <f>AI97*Workings_risks!$E$24*Workings_risks!$E$26*Workings_risks!$E$27*Assumptions!$G$90</f>
        <v>4.1353203737037246E-4</v>
      </c>
      <c r="BE97" s="186">
        <f>AJ97*Workings_risks!$E$24*Workings_risks!$E$26*Workings_risks!$E$27*Assumptions!$G$90</f>
        <v>4.2047377592909071E-4</v>
      </c>
      <c r="BF97" s="186">
        <f>AK97*Workings_risks!$E$24*Workings_risks!$E$26*Workings_risks!$E$27*Assumptions!$G$90</f>
        <v>4.2741551448780891E-4</v>
      </c>
      <c r="BG97" s="186">
        <f>AL97*Workings_risks!$E$24*Workings_risks!$E$26*Workings_risks!$E$27*Assumptions!$G$90</f>
        <v>4.3435725304652711E-4</v>
      </c>
      <c r="BH97" s="186">
        <f>AM97*Workings_risks!$E$24*Workings_risks!$E$26*Workings_risks!$E$27*Assumptions!$G$90</f>
        <v>4.4129899160524536E-4</v>
      </c>
      <c r="BI97" s="186">
        <f>AN97*Workings_risks!$E$24*Workings_risks!$E$26*Workings_risks!$E$27*Assumptions!$G$90</f>
        <v>4.4824073016396356E-4</v>
      </c>
      <c r="BJ97" s="186">
        <f>AO97*Workings_risks!$E$24*Workings_risks!$E$26*Workings_risks!$E$27*Assumptions!$G$90</f>
        <v>4.5518246872268175E-4</v>
      </c>
      <c r="BK97" s="186">
        <f>AP97*Workings_risks!$E$24*Workings_risks!$E$26*Workings_risks!$E$27*Assumptions!$G$90</f>
        <v>4.6212420728139995E-4</v>
      </c>
      <c r="BL97" s="186">
        <f>AQ97*Workings_risks!$E$24*Workings_risks!$E$26*Workings_risks!$E$27*Assumptions!$G$90</f>
        <v>4.6906594584011815E-4</v>
      </c>
      <c r="BM97" s="186">
        <f>AR97*Workings_risks!$E$24*Workings_risks!$E$26*Workings_risks!$E$27*Assumptions!$G$90</f>
        <v>4.760076843988364E-4</v>
      </c>
      <c r="BN97" s="186">
        <f>AS97*Workings_risks!$E$24*Workings_risks!$E$26*Workings_risks!$E$27*Assumptions!$G$90</f>
        <v>4.8294942295755465E-4</v>
      </c>
      <c r="BO97" s="186">
        <f>AT97*Workings_risks!$E$24*Workings_risks!$E$26*Workings_risks!$E$27*Assumptions!$G$90</f>
        <v>4.898911615162728E-4</v>
      </c>
      <c r="BP97" s="186">
        <f>AU97*Workings_risks!$E$24*Workings_risks!$E$26*Workings_risks!$E$27*Assumptions!$G$90</f>
        <v>4.96832900074991E-4</v>
      </c>
      <c r="BQ97" s="186">
        <f>AV97*Workings_risks!$E$24*Workings_risks!$E$26*Workings_risks!$E$27*Assumptions!$G$90</f>
        <v>5.0377463863370919E-4</v>
      </c>
      <c r="BR97" s="186">
        <f>AW97*Workings_risks!$E$24*Workings_risks!$E$26*Workings_risks!$E$27*Assumptions!$G$90</f>
        <v>5.1071637719242739E-4</v>
      </c>
      <c r="BS97" s="186">
        <f>AX97*Workings_risks!$E$24*Workings_risks!$E$26*Workings_risks!$E$27*Assumptions!$G$90</f>
        <v>5.176581157511457E-4</v>
      </c>
      <c r="BT97" s="186">
        <f>AY97*Workings_risks!$E$24*Workings_risks!$E$26*Workings_risks!$E$27*Assumptions!$G$90</f>
        <v>5.245998543098639E-4</v>
      </c>
    </row>
    <row r="98" spans="2:72" x14ac:dyDescent="0.25">
      <c r="B98" s="42">
        <v>10229744</v>
      </c>
      <c r="C98" s="42" t="s">
        <v>520</v>
      </c>
      <c r="D98" s="42" t="s">
        <v>277</v>
      </c>
      <c r="E98" s="42">
        <v>16201373</v>
      </c>
      <c r="F98" s="42">
        <v>41022367</v>
      </c>
      <c r="G98" s="42">
        <v>0.68092165808787053</v>
      </c>
      <c r="H98" s="42">
        <v>144.997175919185</v>
      </c>
      <c r="I98" s="42">
        <v>-36.284189800488299</v>
      </c>
      <c r="J98" s="42">
        <v>107</v>
      </c>
      <c r="K98" s="42">
        <v>95</v>
      </c>
      <c r="L98" s="32">
        <v>6.3E-2</v>
      </c>
      <c r="M98" s="32">
        <v>8.7999999999999995E-2</v>
      </c>
      <c r="N98" s="181"/>
      <c r="O98" s="182">
        <f t="shared" si="16"/>
        <v>113.741</v>
      </c>
      <c r="P98" s="182">
        <f t="shared" si="17"/>
        <v>100.985</v>
      </c>
      <c r="Q98" s="191">
        <f t="shared" si="18"/>
        <v>0.01</v>
      </c>
      <c r="R98" s="191">
        <f t="shared" si="19"/>
        <v>0.02</v>
      </c>
      <c r="S98" s="184">
        <f t="shared" si="20"/>
        <v>-1275.5999999999999</v>
      </c>
      <c r="T98" s="184">
        <f t="shared" si="21"/>
        <v>126.497</v>
      </c>
      <c r="U98" s="185">
        <f t="shared" si="22"/>
        <v>1.5284571966133585E-2</v>
      </c>
      <c r="V98" s="181"/>
      <c r="W98" s="182">
        <f t="shared" si="23"/>
        <v>114.81099999999999</v>
      </c>
      <c r="X98" s="182">
        <f t="shared" si="24"/>
        <v>103.36000000000001</v>
      </c>
      <c r="Y98" s="183">
        <f t="shared" si="25"/>
        <v>0.01</v>
      </c>
      <c r="Z98" s="183">
        <f t="shared" si="26"/>
        <v>0.02</v>
      </c>
      <c r="AA98" s="184">
        <f t="shared" si="27"/>
        <v>-1145.0999999999979</v>
      </c>
      <c r="AB98" s="184">
        <f t="shared" si="28"/>
        <v>126.26199999999997</v>
      </c>
      <c r="AC98" s="185">
        <f t="shared" si="29"/>
        <v>1.6821238319797406E-2</v>
      </c>
      <c r="AD98" s="181"/>
      <c r="AE98" s="178">
        <f t="shared" si="30"/>
        <v>1.5284571966133584</v>
      </c>
      <c r="AF98" s="170">
        <f>Workings_risks!$E$18+Workings_risks!$E$27*(($AE98-1)*Workings_risks!$E$18)/(2050-2023)</f>
        <v>9.7219234737408004E-3</v>
      </c>
      <c r="AG98" s="170">
        <f>AF98+(($AE98-1)*Workings_risks!$E$18)/(2050-2023)</f>
        <v>9.901652479833158E-3</v>
      </c>
      <c r="AH98" s="170">
        <f>AG98+(($AE98-1)*Workings_risks!$E$18)/(2050-2023)</f>
        <v>1.0081381485925515E-2</v>
      </c>
      <c r="AI98" s="170">
        <f>AH98+(($AE98-1)*Workings_risks!$E$18)/(2050-2023)</f>
        <v>1.0261110492017873E-2</v>
      </c>
      <c r="AJ98" s="170">
        <f>AI98+(($AE98-1)*Workings_risks!$E$18)/(2050-2023)</f>
        <v>1.0440839498110231E-2</v>
      </c>
      <c r="AK98" s="170">
        <f>AJ98+(($AE98-1)*Workings_risks!$E$18)/(2050-2023)</f>
        <v>1.0620568504202588E-2</v>
      </c>
      <c r="AL98" s="170">
        <f>AK98+(($AE98-1)*Workings_risks!$E$18)/(2050-2023)</f>
        <v>1.0800297510294946E-2</v>
      </c>
      <c r="AM98" s="170">
        <f>AL98+(($AE98-1)*Workings_risks!$E$18)/(2050-2023)</f>
        <v>1.0980026516387303E-2</v>
      </c>
      <c r="AN98" s="170">
        <f>AM98+(($AE98-1)*Workings_risks!$E$18)/(2050-2023)</f>
        <v>1.1159755522479661E-2</v>
      </c>
      <c r="AO98" s="170">
        <f>AN98+(($AE98-1)*Workings_risks!$E$18)/(2050-2023)</f>
        <v>1.1339484528572018E-2</v>
      </c>
      <c r="AP98" s="170">
        <f>AO98+(($AE98-1)*Workings_risks!$E$18)/(2050-2023)</f>
        <v>1.1519213534664376E-2</v>
      </c>
      <c r="AQ98" s="170">
        <f>AP98+(($AE98-1)*Workings_risks!$E$18)/(2050-2023)</f>
        <v>1.1698942540756733E-2</v>
      </c>
      <c r="AR98" s="170">
        <f>AQ98+(($AE98-1)*Workings_risks!$E$18)/(2050-2023)</f>
        <v>1.1878671546849091E-2</v>
      </c>
      <c r="AS98" s="170">
        <f>AR98+(($AE98-1)*Workings_risks!$E$18)/(2050-2023)</f>
        <v>1.2058400552941448E-2</v>
      </c>
      <c r="AT98" s="170">
        <f>AS98+(($AE98-1)*Workings_risks!$E$18)/(2050-2023)</f>
        <v>1.2238129559033806E-2</v>
      </c>
      <c r="AU98" s="170">
        <f>AT98+(($AE98-1)*Workings_risks!$E$18)/(2050-2023)</f>
        <v>1.2417858565126163E-2</v>
      </c>
      <c r="AV98" s="170">
        <f>AU98+(($AE98-1)*Workings_risks!$E$18)/(2050-2023)</f>
        <v>1.2597587571218521E-2</v>
      </c>
      <c r="AW98" s="170">
        <f>AV98+(($AE98-1)*Workings_risks!$E$18)/(2050-2023)</f>
        <v>1.2777316577310878E-2</v>
      </c>
      <c r="AX98" s="170">
        <f>AW98+(($AE98-1)*Workings_risks!$E$18)/(2050-2023)</f>
        <v>1.2957045583403236E-2</v>
      </c>
      <c r="AY98" s="170">
        <f>AX98+(($AE98-1)*Workings_risks!$E$18)/(2050-2023)</f>
        <v>1.3136774589495593E-2</v>
      </c>
      <c r="BA98" s="186">
        <f>AF98*Workings_risks!$E$24*Workings_risks!$E$26*Workings_risks!$E$27*Assumptions!$G$90</f>
        <v>3.937175516834387E-4</v>
      </c>
      <c r="BB98" s="186">
        <f>AG98*Workings_risks!$E$24*Workings_risks!$E$26*Workings_risks!$E$27*Assumptions!$G$90</f>
        <v>4.0099620023856383E-4</v>
      </c>
      <c r="BC98" s="186">
        <f>AH98*Workings_risks!$E$24*Workings_risks!$E$26*Workings_risks!$E$27*Assumptions!$G$90</f>
        <v>4.0827484879368901E-4</v>
      </c>
      <c r="BD98" s="186">
        <f>AI98*Workings_risks!$E$24*Workings_risks!$E$26*Workings_risks!$E$27*Assumptions!$G$90</f>
        <v>4.1555349734881413E-4</v>
      </c>
      <c r="BE98" s="186">
        <f>AJ98*Workings_risks!$E$24*Workings_risks!$E$26*Workings_risks!$E$27*Assumptions!$G$90</f>
        <v>4.2283214590393926E-4</v>
      </c>
      <c r="BF98" s="186">
        <f>AK98*Workings_risks!$E$24*Workings_risks!$E$26*Workings_risks!$E$27*Assumptions!$G$90</f>
        <v>4.3011079445906444E-4</v>
      </c>
      <c r="BG98" s="186">
        <f>AL98*Workings_risks!$E$24*Workings_risks!$E$26*Workings_risks!$E$27*Assumptions!$G$90</f>
        <v>4.3738944301418967E-4</v>
      </c>
      <c r="BH98" s="186">
        <f>AM98*Workings_risks!$E$24*Workings_risks!$E$26*Workings_risks!$E$27*Assumptions!$G$90</f>
        <v>4.4466809156931485E-4</v>
      </c>
      <c r="BI98" s="186">
        <f>AN98*Workings_risks!$E$24*Workings_risks!$E$26*Workings_risks!$E$27*Assumptions!$G$90</f>
        <v>4.5194674012443987E-4</v>
      </c>
      <c r="BJ98" s="186">
        <f>AO98*Workings_risks!$E$24*Workings_risks!$E$26*Workings_risks!$E$27*Assumptions!$G$90</f>
        <v>4.59225388679565E-4</v>
      </c>
      <c r="BK98" s="186">
        <f>AP98*Workings_risks!$E$24*Workings_risks!$E$26*Workings_risks!$E$27*Assumptions!$G$90</f>
        <v>4.6650403723469028E-4</v>
      </c>
      <c r="BL98" s="186">
        <f>AQ98*Workings_risks!$E$24*Workings_risks!$E$26*Workings_risks!$E$27*Assumptions!$G$90</f>
        <v>4.7378268578981541E-4</v>
      </c>
      <c r="BM98" s="186">
        <f>AR98*Workings_risks!$E$24*Workings_risks!$E$26*Workings_risks!$E$27*Assumptions!$G$90</f>
        <v>4.8106133434494059E-4</v>
      </c>
      <c r="BN98" s="186">
        <f>AS98*Workings_risks!$E$24*Workings_risks!$E$26*Workings_risks!$E$27*Assumptions!$G$90</f>
        <v>4.8833998290006577E-4</v>
      </c>
      <c r="BO98" s="186">
        <f>AT98*Workings_risks!$E$24*Workings_risks!$E$26*Workings_risks!$E$27*Assumptions!$G$90</f>
        <v>4.9561863145519084E-4</v>
      </c>
      <c r="BP98" s="186">
        <f>AU98*Workings_risks!$E$24*Workings_risks!$E$26*Workings_risks!$E$27*Assumptions!$G$90</f>
        <v>5.0289728001031602E-4</v>
      </c>
      <c r="BQ98" s="186">
        <f>AV98*Workings_risks!$E$24*Workings_risks!$E$26*Workings_risks!$E$27*Assumptions!$G$90</f>
        <v>5.1017592856544109E-4</v>
      </c>
      <c r="BR98" s="186">
        <f>AW98*Workings_risks!$E$24*Workings_risks!$E$26*Workings_risks!$E$27*Assumptions!$G$90</f>
        <v>5.1745457712056638E-4</v>
      </c>
      <c r="BS98" s="186">
        <f>AX98*Workings_risks!$E$24*Workings_risks!$E$26*Workings_risks!$E$27*Assumptions!$G$90</f>
        <v>5.2473322567569156E-4</v>
      </c>
      <c r="BT98" s="186">
        <f>AY98*Workings_risks!$E$24*Workings_risks!$E$26*Workings_risks!$E$27*Assumptions!$G$90</f>
        <v>5.3201187423081674E-4</v>
      </c>
    </row>
    <row r="99" spans="2:72" x14ac:dyDescent="0.25">
      <c r="B99" s="42">
        <v>10229786</v>
      </c>
      <c r="C99" s="42" t="s">
        <v>518</v>
      </c>
      <c r="D99" s="42" t="s">
        <v>277</v>
      </c>
      <c r="E99" s="42">
        <v>63617487</v>
      </c>
      <c r="F99" s="42">
        <v>16201538</v>
      </c>
      <c r="G99" s="42">
        <v>1.3945507848336103</v>
      </c>
      <c r="H99" s="42">
        <v>145.03106719698599</v>
      </c>
      <c r="I99" s="42">
        <v>-36.261956406528398</v>
      </c>
      <c r="J99" s="42">
        <v>108</v>
      </c>
      <c r="K99" s="42">
        <v>95.3</v>
      </c>
      <c r="L99" s="32">
        <v>6.3E-2</v>
      </c>
      <c r="M99" s="32">
        <v>8.7999999999999995E-2</v>
      </c>
      <c r="N99" s="181"/>
      <c r="O99" s="182">
        <f t="shared" si="16"/>
        <v>114.80399999999999</v>
      </c>
      <c r="P99" s="182">
        <f t="shared" si="17"/>
        <v>101.3039</v>
      </c>
      <c r="Q99" s="191">
        <f t="shared" si="18"/>
        <v>0.01</v>
      </c>
      <c r="R99" s="191">
        <f t="shared" si="19"/>
        <v>0.02</v>
      </c>
      <c r="S99" s="184">
        <f t="shared" si="20"/>
        <v>-1350.0099999999989</v>
      </c>
      <c r="T99" s="184">
        <f t="shared" si="21"/>
        <v>128.30409999999998</v>
      </c>
      <c r="U99" s="185">
        <f t="shared" si="22"/>
        <v>1.5039962666943204E-2</v>
      </c>
      <c r="V99" s="181"/>
      <c r="W99" s="182">
        <f t="shared" si="23"/>
        <v>115.884</v>
      </c>
      <c r="X99" s="182">
        <f t="shared" si="24"/>
        <v>103.68640000000001</v>
      </c>
      <c r="Y99" s="183">
        <f t="shared" si="25"/>
        <v>0.01</v>
      </c>
      <c r="Z99" s="183">
        <f t="shared" si="26"/>
        <v>0.02</v>
      </c>
      <c r="AA99" s="184">
        <f t="shared" si="27"/>
        <v>-1219.7599999999993</v>
      </c>
      <c r="AB99" s="184">
        <f t="shared" si="28"/>
        <v>128.08159999999998</v>
      </c>
      <c r="AC99" s="185">
        <f t="shared" si="29"/>
        <v>1.646356660326621E-2</v>
      </c>
      <c r="AD99" s="181"/>
      <c r="AE99" s="178">
        <f t="shared" si="30"/>
        <v>1.5039962666943205</v>
      </c>
      <c r="AF99" s="170">
        <f>Workings_risks!$E$18+Workings_risks!$E$27*(($AE99-1)*Workings_risks!$E$18)/(2050-2023)</f>
        <v>9.6969658878627903E-3</v>
      </c>
      <c r="AG99" s="170">
        <f>AF99+(($AE99-1)*Workings_risks!$E$18)/(2050-2023)</f>
        <v>9.8683756986624772E-3</v>
      </c>
      <c r="AH99" s="170">
        <f>AG99+(($AE99-1)*Workings_risks!$E$18)/(2050-2023)</f>
        <v>1.0039785509462164E-2</v>
      </c>
      <c r="AI99" s="170">
        <f>AH99+(($AE99-1)*Workings_risks!$E$18)/(2050-2023)</f>
        <v>1.0211195320261851E-2</v>
      </c>
      <c r="AJ99" s="170">
        <f>AI99+(($AE99-1)*Workings_risks!$E$18)/(2050-2023)</f>
        <v>1.0382605131061538E-2</v>
      </c>
      <c r="AK99" s="170">
        <f>AJ99+(($AE99-1)*Workings_risks!$E$18)/(2050-2023)</f>
        <v>1.0554014941861225E-2</v>
      </c>
      <c r="AL99" s="170">
        <f>AK99+(($AE99-1)*Workings_risks!$E$18)/(2050-2023)</f>
        <v>1.0725424752660912E-2</v>
      </c>
      <c r="AM99" s="170">
        <f>AL99+(($AE99-1)*Workings_risks!$E$18)/(2050-2023)</f>
        <v>1.0896834563460599E-2</v>
      </c>
      <c r="AN99" s="170">
        <f>AM99+(($AE99-1)*Workings_risks!$E$18)/(2050-2023)</f>
        <v>1.1068244374260286E-2</v>
      </c>
      <c r="AO99" s="170">
        <f>AN99+(($AE99-1)*Workings_risks!$E$18)/(2050-2023)</f>
        <v>1.1239654185059973E-2</v>
      </c>
      <c r="AP99" s="170">
        <f>AO99+(($AE99-1)*Workings_risks!$E$18)/(2050-2023)</f>
        <v>1.1411063995859659E-2</v>
      </c>
      <c r="AQ99" s="170">
        <f>AP99+(($AE99-1)*Workings_risks!$E$18)/(2050-2023)</f>
        <v>1.1582473806659346E-2</v>
      </c>
      <c r="AR99" s="170">
        <f>AQ99+(($AE99-1)*Workings_risks!$E$18)/(2050-2023)</f>
        <v>1.1753883617459033E-2</v>
      </c>
      <c r="AS99" s="170">
        <f>AR99+(($AE99-1)*Workings_risks!$E$18)/(2050-2023)</f>
        <v>1.192529342825872E-2</v>
      </c>
      <c r="AT99" s="170">
        <f>AS99+(($AE99-1)*Workings_risks!$E$18)/(2050-2023)</f>
        <v>1.2096703239058407E-2</v>
      </c>
      <c r="AU99" s="170">
        <f>AT99+(($AE99-1)*Workings_risks!$E$18)/(2050-2023)</f>
        <v>1.2268113049858094E-2</v>
      </c>
      <c r="AV99" s="170">
        <f>AU99+(($AE99-1)*Workings_risks!$E$18)/(2050-2023)</f>
        <v>1.2439522860657781E-2</v>
      </c>
      <c r="AW99" s="170">
        <f>AV99+(($AE99-1)*Workings_risks!$E$18)/(2050-2023)</f>
        <v>1.2610932671457468E-2</v>
      </c>
      <c r="AX99" s="170">
        <f>AW99+(($AE99-1)*Workings_risks!$E$18)/(2050-2023)</f>
        <v>1.2782342482257155E-2</v>
      </c>
      <c r="AY99" s="170">
        <f>AX99+(($AE99-1)*Workings_risks!$E$18)/(2050-2023)</f>
        <v>1.2953752293056842E-2</v>
      </c>
      <c r="BA99" s="186">
        <f>AF99*Workings_risks!$E$24*Workings_risks!$E$26*Workings_risks!$E$27*Assumptions!$G$90</f>
        <v>3.9270682169421792E-4</v>
      </c>
      <c r="BB99" s="186">
        <f>AG99*Workings_risks!$E$24*Workings_risks!$E$26*Workings_risks!$E$27*Assumptions!$G$90</f>
        <v>3.9964856025293612E-4</v>
      </c>
      <c r="BC99" s="186">
        <f>AH99*Workings_risks!$E$24*Workings_risks!$E$26*Workings_risks!$E$27*Assumptions!$G$90</f>
        <v>4.0659029881165426E-4</v>
      </c>
      <c r="BD99" s="186">
        <f>AI99*Workings_risks!$E$24*Workings_risks!$E$26*Workings_risks!$E$27*Assumptions!$G$90</f>
        <v>4.1353203737037246E-4</v>
      </c>
      <c r="BE99" s="186">
        <f>AJ99*Workings_risks!$E$24*Workings_risks!$E$26*Workings_risks!$E$27*Assumptions!$G$90</f>
        <v>4.2047377592909071E-4</v>
      </c>
      <c r="BF99" s="186">
        <f>AK99*Workings_risks!$E$24*Workings_risks!$E$26*Workings_risks!$E$27*Assumptions!$G$90</f>
        <v>4.2741551448780891E-4</v>
      </c>
      <c r="BG99" s="186">
        <f>AL99*Workings_risks!$E$24*Workings_risks!$E$26*Workings_risks!$E$27*Assumptions!$G$90</f>
        <v>4.3435725304652711E-4</v>
      </c>
      <c r="BH99" s="186">
        <f>AM99*Workings_risks!$E$24*Workings_risks!$E$26*Workings_risks!$E$27*Assumptions!$G$90</f>
        <v>4.4129899160524536E-4</v>
      </c>
      <c r="BI99" s="186">
        <f>AN99*Workings_risks!$E$24*Workings_risks!$E$26*Workings_risks!$E$27*Assumptions!$G$90</f>
        <v>4.4824073016396356E-4</v>
      </c>
      <c r="BJ99" s="186">
        <f>AO99*Workings_risks!$E$24*Workings_risks!$E$26*Workings_risks!$E$27*Assumptions!$G$90</f>
        <v>4.5518246872268175E-4</v>
      </c>
      <c r="BK99" s="186">
        <f>AP99*Workings_risks!$E$24*Workings_risks!$E$26*Workings_risks!$E$27*Assumptions!$G$90</f>
        <v>4.6212420728139995E-4</v>
      </c>
      <c r="BL99" s="186">
        <f>AQ99*Workings_risks!$E$24*Workings_risks!$E$26*Workings_risks!$E$27*Assumptions!$G$90</f>
        <v>4.6906594584011815E-4</v>
      </c>
      <c r="BM99" s="186">
        <f>AR99*Workings_risks!$E$24*Workings_risks!$E$26*Workings_risks!$E$27*Assumptions!$G$90</f>
        <v>4.760076843988364E-4</v>
      </c>
      <c r="BN99" s="186">
        <f>AS99*Workings_risks!$E$24*Workings_risks!$E$26*Workings_risks!$E$27*Assumptions!$G$90</f>
        <v>4.8294942295755465E-4</v>
      </c>
      <c r="BO99" s="186">
        <f>AT99*Workings_risks!$E$24*Workings_risks!$E$26*Workings_risks!$E$27*Assumptions!$G$90</f>
        <v>4.898911615162728E-4</v>
      </c>
      <c r="BP99" s="186">
        <f>AU99*Workings_risks!$E$24*Workings_risks!$E$26*Workings_risks!$E$27*Assumptions!$G$90</f>
        <v>4.96832900074991E-4</v>
      </c>
      <c r="BQ99" s="186">
        <f>AV99*Workings_risks!$E$24*Workings_risks!$E$26*Workings_risks!$E$27*Assumptions!$G$90</f>
        <v>5.0377463863370919E-4</v>
      </c>
      <c r="BR99" s="186">
        <f>AW99*Workings_risks!$E$24*Workings_risks!$E$26*Workings_risks!$E$27*Assumptions!$G$90</f>
        <v>5.1071637719242739E-4</v>
      </c>
      <c r="BS99" s="186">
        <f>AX99*Workings_risks!$E$24*Workings_risks!$E$26*Workings_risks!$E$27*Assumptions!$G$90</f>
        <v>5.176581157511457E-4</v>
      </c>
      <c r="BT99" s="186">
        <f>AY99*Workings_risks!$E$24*Workings_risks!$E$26*Workings_risks!$E$27*Assumptions!$G$90</f>
        <v>5.245998543098639E-4</v>
      </c>
    </row>
    <row r="100" spans="2:72" x14ac:dyDescent="0.25">
      <c r="B100" s="42">
        <v>10229796</v>
      </c>
      <c r="C100" s="42" t="s">
        <v>518</v>
      </c>
      <c r="D100" s="42" t="s">
        <v>277</v>
      </c>
      <c r="E100" s="42">
        <v>16201570</v>
      </c>
      <c r="F100" s="42">
        <v>17723454</v>
      </c>
      <c r="G100" s="42">
        <v>0.90155023830728043</v>
      </c>
      <c r="H100" s="42">
        <v>145.028604532674</v>
      </c>
      <c r="I100" s="42">
        <v>-36.255403888931198</v>
      </c>
      <c r="J100" s="42">
        <v>108</v>
      </c>
      <c r="K100" s="42">
        <v>95.3</v>
      </c>
      <c r="L100" s="32">
        <v>6.3E-2</v>
      </c>
      <c r="M100" s="32">
        <v>8.7999999999999995E-2</v>
      </c>
      <c r="N100" s="181"/>
      <c r="O100" s="182">
        <f t="shared" si="16"/>
        <v>114.80399999999999</v>
      </c>
      <c r="P100" s="182">
        <f t="shared" si="17"/>
        <v>101.3039</v>
      </c>
      <c r="Q100" s="191">
        <f t="shared" si="18"/>
        <v>0.01</v>
      </c>
      <c r="R100" s="191">
        <f t="shared" si="19"/>
        <v>0.02</v>
      </c>
      <c r="S100" s="184">
        <f t="shared" si="20"/>
        <v>-1350.0099999999989</v>
      </c>
      <c r="T100" s="184">
        <f t="shared" si="21"/>
        <v>128.30409999999998</v>
      </c>
      <c r="U100" s="185">
        <f t="shared" si="22"/>
        <v>1.5039962666943204E-2</v>
      </c>
      <c r="V100" s="181"/>
      <c r="W100" s="182">
        <f t="shared" si="23"/>
        <v>115.884</v>
      </c>
      <c r="X100" s="182">
        <f t="shared" si="24"/>
        <v>103.68640000000001</v>
      </c>
      <c r="Y100" s="183">
        <f t="shared" si="25"/>
        <v>0.01</v>
      </c>
      <c r="Z100" s="183">
        <f t="shared" si="26"/>
        <v>0.02</v>
      </c>
      <c r="AA100" s="184">
        <f t="shared" si="27"/>
        <v>-1219.7599999999993</v>
      </c>
      <c r="AB100" s="184">
        <f t="shared" si="28"/>
        <v>128.08159999999998</v>
      </c>
      <c r="AC100" s="185">
        <f t="shared" si="29"/>
        <v>1.646356660326621E-2</v>
      </c>
      <c r="AD100" s="181"/>
      <c r="AE100" s="178">
        <f t="shared" si="30"/>
        <v>1.5039962666943205</v>
      </c>
      <c r="AF100" s="170">
        <f>Workings_risks!$E$18+Workings_risks!$E$27*(($AE100-1)*Workings_risks!$E$18)/(2050-2023)</f>
        <v>9.6969658878627903E-3</v>
      </c>
      <c r="AG100" s="170">
        <f>AF100+(($AE100-1)*Workings_risks!$E$18)/(2050-2023)</f>
        <v>9.8683756986624772E-3</v>
      </c>
      <c r="AH100" s="170">
        <f>AG100+(($AE100-1)*Workings_risks!$E$18)/(2050-2023)</f>
        <v>1.0039785509462164E-2</v>
      </c>
      <c r="AI100" s="170">
        <f>AH100+(($AE100-1)*Workings_risks!$E$18)/(2050-2023)</f>
        <v>1.0211195320261851E-2</v>
      </c>
      <c r="AJ100" s="170">
        <f>AI100+(($AE100-1)*Workings_risks!$E$18)/(2050-2023)</f>
        <v>1.0382605131061538E-2</v>
      </c>
      <c r="AK100" s="170">
        <f>AJ100+(($AE100-1)*Workings_risks!$E$18)/(2050-2023)</f>
        <v>1.0554014941861225E-2</v>
      </c>
      <c r="AL100" s="170">
        <f>AK100+(($AE100-1)*Workings_risks!$E$18)/(2050-2023)</f>
        <v>1.0725424752660912E-2</v>
      </c>
      <c r="AM100" s="170">
        <f>AL100+(($AE100-1)*Workings_risks!$E$18)/(2050-2023)</f>
        <v>1.0896834563460599E-2</v>
      </c>
      <c r="AN100" s="170">
        <f>AM100+(($AE100-1)*Workings_risks!$E$18)/(2050-2023)</f>
        <v>1.1068244374260286E-2</v>
      </c>
      <c r="AO100" s="170">
        <f>AN100+(($AE100-1)*Workings_risks!$E$18)/(2050-2023)</f>
        <v>1.1239654185059973E-2</v>
      </c>
      <c r="AP100" s="170">
        <f>AO100+(($AE100-1)*Workings_risks!$E$18)/(2050-2023)</f>
        <v>1.1411063995859659E-2</v>
      </c>
      <c r="AQ100" s="170">
        <f>AP100+(($AE100-1)*Workings_risks!$E$18)/(2050-2023)</f>
        <v>1.1582473806659346E-2</v>
      </c>
      <c r="AR100" s="170">
        <f>AQ100+(($AE100-1)*Workings_risks!$E$18)/(2050-2023)</f>
        <v>1.1753883617459033E-2</v>
      </c>
      <c r="AS100" s="170">
        <f>AR100+(($AE100-1)*Workings_risks!$E$18)/(2050-2023)</f>
        <v>1.192529342825872E-2</v>
      </c>
      <c r="AT100" s="170">
        <f>AS100+(($AE100-1)*Workings_risks!$E$18)/(2050-2023)</f>
        <v>1.2096703239058407E-2</v>
      </c>
      <c r="AU100" s="170">
        <f>AT100+(($AE100-1)*Workings_risks!$E$18)/(2050-2023)</f>
        <v>1.2268113049858094E-2</v>
      </c>
      <c r="AV100" s="170">
        <f>AU100+(($AE100-1)*Workings_risks!$E$18)/(2050-2023)</f>
        <v>1.2439522860657781E-2</v>
      </c>
      <c r="AW100" s="170">
        <f>AV100+(($AE100-1)*Workings_risks!$E$18)/(2050-2023)</f>
        <v>1.2610932671457468E-2</v>
      </c>
      <c r="AX100" s="170">
        <f>AW100+(($AE100-1)*Workings_risks!$E$18)/(2050-2023)</f>
        <v>1.2782342482257155E-2</v>
      </c>
      <c r="AY100" s="170">
        <f>AX100+(($AE100-1)*Workings_risks!$E$18)/(2050-2023)</f>
        <v>1.2953752293056842E-2</v>
      </c>
      <c r="BA100" s="186">
        <f>AF100*Workings_risks!$E$24*Workings_risks!$E$26*Workings_risks!$E$27*Assumptions!$G$90</f>
        <v>3.9270682169421792E-4</v>
      </c>
      <c r="BB100" s="186">
        <f>AG100*Workings_risks!$E$24*Workings_risks!$E$26*Workings_risks!$E$27*Assumptions!$G$90</f>
        <v>3.9964856025293612E-4</v>
      </c>
      <c r="BC100" s="186">
        <f>AH100*Workings_risks!$E$24*Workings_risks!$E$26*Workings_risks!$E$27*Assumptions!$G$90</f>
        <v>4.0659029881165426E-4</v>
      </c>
      <c r="BD100" s="186">
        <f>AI100*Workings_risks!$E$24*Workings_risks!$E$26*Workings_risks!$E$27*Assumptions!$G$90</f>
        <v>4.1353203737037246E-4</v>
      </c>
      <c r="BE100" s="186">
        <f>AJ100*Workings_risks!$E$24*Workings_risks!$E$26*Workings_risks!$E$27*Assumptions!$G$90</f>
        <v>4.2047377592909071E-4</v>
      </c>
      <c r="BF100" s="186">
        <f>AK100*Workings_risks!$E$24*Workings_risks!$E$26*Workings_risks!$E$27*Assumptions!$G$90</f>
        <v>4.2741551448780891E-4</v>
      </c>
      <c r="BG100" s="186">
        <f>AL100*Workings_risks!$E$24*Workings_risks!$E$26*Workings_risks!$E$27*Assumptions!$G$90</f>
        <v>4.3435725304652711E-4</v>
      </c>
      <c r="BH100" s="186">
        <f>AM100*Workings_risks!$E$24*Workings_risks!$E$26*Workings_risks!$E$27*Assumptions!$G$90</f>
        <v>4.4129899160524536E-4</v>
      </c>
      <c r="BI100" s="186">
        <f>AN100*Workings_risks!$E$24*Workings_risks!$E$26*Workings_risks!$E$27*Assumptions!$G$90</f>
        <v>4.4824073016396356E-4</v>
      </c>
      <c r="BJ100" s="186">
        <f>AO100*Workings_risks!$E$24*Workings_risks!$E$26*Workings_risks!$E$27*Assumptions!$G$90</f>
        <v>4.5518246872268175E-4</v>
      </c>
      <c r="BK100" s="186">
        <f>AP100*Workings_risks!$E$24*Workings_risks!$E$26*Workings_risks!$E$27*Assumptions!$G$90</f>
        <v>4.6212420728139995E-4</v>
      </c>
      <c r="BL100" s="186">
        <f>AQ100*Workings_risks!$E$24*Workings_risks!$E$26*Workings_risks!$E$27*Assumptions!$G$90</f>
        <v>4.6906594584011815E-4</v>
      </c>
      <c r="BM100" s="186">
        <f>AR100*Workings_risks!$E$24*Workings_risks!$E$26*Workings_risks!$E$27*Assumptions!$G$90</f>
        <v>4.760076843988364E-4</v>
      </c>
      <c r="BN100" s="186">
        <f>AS100*Workings_risks!$E$24*Workings_risks!$E$26*Workings_risks!$E$27*Assumptions!$G$90</f>
        <v>4.8294942295755465E-4</v>
      </c>
      <c r="BO100" s="186">
        <f>AT100*Workings_risks!$E$24*Workings_risks!$E$26*Workings_risks!$E$27*Assumptions!$G$90</f>
        <v>4.898911615162728E-4</v>
      </c>
      <c r="BP100" s="186">
        <f>AU100*Workings_risks!$E$24*Workings_risks!$E$26*Workings_risks!$E$27*Assumptions!$G$90</f>
        <v>4.96832900074991E-4</v>
      </c>
      <c r="BQ100" s="186">
        <f>AV100*Workings_risks!$E$24*Workings_risks!$E$26*Workings_risks!$E$27*Assumptions!$G$90</f>
        <v>5.0377463863370919E-4</v>
      </c>
      <c r="BR100" s="186">
        <f>AW100*Workings_risks!$E$24*Workings_risks!$E$26*Workings_risks!$E$27*Assumptions!$G$90</f>
        <v>5.1071637719242739E-4</v>
      </c>
      <c r="BS100" s="186">
        <f>AX100*Workings_risks!$E$24*Workings_risks!$E$26*Workings_risks!$E$27*Assumptions!$G$90</f>
        <v>5.176581157511457E-4</v>
      </c>
      <c r="BT100" s="186">
        <f>AY100*Workings_risks!$E$24*Workings_risks!$E$26*Workings_risks!$E$27*Assumptions!$G$90</f>
        <v>5.245998543098639E-4</v>
      </c>
    </row>
    <row r="101" spans="2:72" x14ac:dyDescent="0.25">
      <c r="B101" s="42">
        <v>10229864</v>
      </c>
      <c r="C101" s="42" t="s">
        <v>518</v>
      </c>
      <c r="D101" s="42" t="s">
        <v>277</v>
      </c>
      <c r="E101" s="42">
        <v>16201841</v>
      </c>
      <c r="F101" s="42">
        <v>16349094</v>
      </c>
      <c r="G101" s="42">
        <v>0.33110849011130039</v>
      </c>
      <c r="H101" s="42">
        <v>145.10903966084601</v>
      </c>
      <c r="I101" s="42">
        <v>-36.269511494752699</v>
      </c>
      <c r="J101" s="42">
        <v>109</v>
      </c>
      <c r="K101" s="42">
        <v>96.4</v>
      </c>
      <c r="L101" s="32">
        <v>6.3E-2</v>
      </c>
      <c r="M101" s="32">
        <v>8.7999999999999995E-2</v>
      </c>
      <c r="N101" s="181"/>
      <c r="O101" s="182">
        <f t="shared" si="16"/>
        <v>115.86699999999999</v>
      </c>
      <c r="P101" s="182">
        <f t="shared" si="17"/>
        <v>102.47320000000001</v>
      </c>
      <c r="Q101" s="191">
        <f t="shared" si="18"/>
        <v>0.01</v>
      </c>
      <c r="R101" s="191">
        <f t="shared" si="19"/>
        <v>0.02</v>
      </c>
      <c r="S101" s="184">
        <f t="shared" si="20"/>
        <v>-1339.3799999999983</v>
      </c>
      <c r="T101" s="184">
        <f t="shared" si="21"/>
        <v>129.26079999999996</v>
      </c>
      <c r="U101" s="185">
        <f t="shared" si="22"/>
        <v>1.5126999059266217E-2</v>
      </c>
      <c r="V101" s="181"/>
      <c r="W101" s="182">
        <f t="shared" si="23"/>
        <v>116.95699999999999</v>
      </c>
      <c r="X101" s="182">
        <f t="shared" si="24"/>
        <v>104.88320000000002</v>
      </c>
      <c r="Y101" s="183">
        <f t="shared" si="25"/>
        <v>0.01</v>
      </c>
      <c r="Z101" s="183">
        <f t="shared" si="26"/>
        <v>0.02</v>
      </c>
      <c r="AA101" s="184">
        <f t="shared" si="27"/>
        <v>-1207.3799999999976</v>
      </c>
      <c r="AB101" s="184">
        <f t="shared" si="28"/>
        <v>129.03079999999997</v>
      </c>
      <c r="AC101" s="185">
        <f t="shared" si="29"/>
        <v>1.6590302970067427E-2</v>
      </c>
      <c r="AD101" s="181"/>
      <c r="AE101" s="178">
        <f t="shared" si="30"/>
        <v>1.5126999059266217</v>
      </c>
      <c r="AF101" s="170">
        <f>Workings_risks!$E$18+Workings_risks!$E$27*(($AE101-1)*Workings_risks!$E$18)/(2050-2023)</f>
        <v>9.7058462462265294E-3</v>
      </c>
      <c r="AG101" s="170">
        <f>AF101+(($AE101-1)*Workings_risks!$E$18)/(2050-2023)</f>
        <v>9.8802161764807959E-3</v>
      </c>
      <c r="AH101" s="170">
        <f>AG101+(($AE101-1)*Workings_risks!$E$18)/(2050-2023)</f>
        <v>1.0054586106735063E-2</v>
      </c>
      <c r="AI101" s="170">
        <f>AH101+(($AE101-1)*Workings_risks!$E$18)/(2050-2023)</f>
        <v>1.0228956036989329E-2</v>
      </c>
      <c r="AJ101" s="170">
        <f>AI101+(($AE101-1)*Workings_risks!$E$18)/(2050-2023)</f>
        <v>1.0403325967243596E-2</v>
      </c>
      <c r="AK101" s="170">
        <f>AJ101+(($AE101-1)*Workings_risks!$E$18)/(2050-2023)</f>
        <v>1.0577695897497862E-2</v>
      </c>
      <c r="AL101" s="170">
        <f>AK101+(($AE101-1)*Workings_risks!$E$18)/(2050-2023)</f>
        <v>1.0752065827752129E-2</v>
      </c>
      <c r="AM101" s="170">
        <f>AL101+(($AE101-1)*Workings_risks!$E$18)/(2050-2023)</f>
        <v>1.0926435758006395E-2</v>
      </c>
      <c r="AN101" s="170">
        <f>AM101+(($AE101-1)*Workings_risks!$E$18)/(2050-2023)</f>
        <v>1.1100805688260662E-2</v>
      </c>
      <c r="AO101" s="170">
        <f>AN101+(($AE101-1)*Workings_risks!$E$18)/(2050-2023)</f>
        <v>1.1275175618514929E-2</v>
      </c>
      <c r="AP101" s="170">
        <f>AO101+(($AE101-1)*Workings_risks!$E$18)/(2050-2023)</f>
        <v>1.1449545548769195E-2</v>
      </c>
      <c r="AQ101" s="170">
        <f>AP101+(($AE101-1)*Workings_risks!$E$18)/(2050-2023)</f>
        <v>1.1623915479023462E-2</v>
      </c>
      <c r="AR101" s="170">
        <f>AQ101+(($AE101-1)*Workings_risks!$E$18)/(2050-2023)</f>
        <v>1.1798285409277728E-2</v>
      </c>
      <c r="AS101" s="170">
        <f>AR101+(($AE101-1)*Workings_risks!$E$18)/(2050-2023)</f>
        <v>1.1972655339531995E-2</v>
      </c>
      <c r="AT101" s="170">
        <f>AS101+(($AE101-1)*Workings_risks!$E$18)/(2050-2023)</f>
        <v>1.2147025269786262E-2</v>
      </c>
      <c r="AU101" s="170">
        <f>AT101+(($AE101-1)*Workings_risks!$E$18)/(2050-2023)</f>
        <v>1.2321395200040528E-2</v>
      </c>
      <c r="AV101" s="170">
        <f>AU101+(($AE101-1)*Workings_risks!$E$18)/(2050-2023)</f>
        <v>1.2495765130294795E-2</v>
      </c>
      <c r="AW101" s="170">
        <f>AV101+(($AE101-1)*Workings_risks!$E$18)/(2050-2023)</f>
        <v>1.2670135060549061E-2</v>
      </c>
      <c r="AX101" s="170">
        <f>AW101+(($AE101-1)*Workings_risks!$E$18)/(2050-2023)</f>
        <v>1.2844504990803328E-2</v>
      </c>
      <c r="AY101" s="170">
        <f>AX101+(($AE101-1)*Workings_risks!$E$18)/(2050-2023)</f>
        <v>1.3018874921057595E-2</v>
      </c>
      <c r="BA101" s="186">
        <f>AF101*Workings_risks!$E$24*Workings_risks!$E$26*Workings_risks!$E$27*Assumptions!$G$90</f>
        <v>3.9306645762043001E-4</v>
      </c>
      <c r="BB101" s="186">
        <f>AG101*Workings_risks!$E$24*Workings_risks!$E$26*Workings_risks!$E$27*Assumptions!$G$90</f>
        <v>4.0012807482121902E-4</v>
      </c>
      <c r="BC101" s="186">
        <f>AH101*Workings_risks!$E$24*Workings_risks!$E$26*Workings_risks!$E$27*Assumptions!$G$90</f>
        <v>4.0718969202200792E-4</v>
      </c>
      <c r="BD101" s="186">
        <f>AI101*Workings_risks!$E$24*Workings_risks!$E$26*Workings_risks!$E$27*Assumptions!$G$90</f>
        <v>4.1425130922279692E-4</v>
      </c>
      <c r="BE101" s="186">
        <f>AJ101*Workings_risks!$E$24*Workings_risks!$E$26*Workings_risks!$E$27*Assumptions!$G$90</f>
        <v>4.2131292642358582E-4</v>
      </c>
      <c r="BF101" s="186">
        <f>AK101*Workings_risks!$E$24*Workings_risks!$E$26*Workings_risks!$E$27*Assumptions!$G$90</f>
        <v>4.2837454362437477E-4</v>
      </c>
      <c r="BG101" s="186">
        <f>AL101*Workings_risks!$E$24*Workings_risks!$E$26*Workings_risks!$E$27*Assumptions!$G$90</f>
        <v>4.3543616082516366E-4</v>
      </c>
      <c r="BH101" s="186">
        <f>AM101*Workings_risks!$E$24*Workings_risks!$E$26*Workings_risks!$E$27*Assumptions!$G$90</f>
        <v>4.4249777802595261E-4</v>
      </c>
      <c r="BI101" s="186">
        <f>AN101*Workings_risks!$E$24*Workings_risks!$E$26*Workings_risks!$E$27*Assumptions!$G$90</f>
        <v>4.4955939522674156E-4</v>
      </c>
      <c r="BJ101" s="186">
        <f>AO101*Workings_risks!$E$24*Workings_risks!$E$26*Workings_risks!$E$27*Assumptions!$G$90</f>
        <v>4.5662101242753051E-4</v>
      </c>
      <c r="BK101" s="186">
        <f>AP101*Workings_risks!$E$24*Workings_risks!$E$26*Workings_risks!$E$27*Assumptions!$G$90</f>
        <v>4.6368262962831946E-4</v>
      </c>
      <c r="BL101" s="186">
        <f>AQ101*Workings_risks!$E$24*Workings_risks!$E$26*Workings_risks!$E$27*Assumptions!$G$90</f>
        <v>4.7074424682910841E-4</v>
      </c>
      <c r="BM101" s="186">
        <f>AR101*Workings_risks!$E$24*Workings_risks!$E$26*Workings_risks!$E$27*Assumptions!$G$90</f>
        <v>4.7780586402989736E-4</v>
      </c>
      <c r="BN101" s="186">
        <f>AS101*Workings_risks!$E$24*Workings_risks!$E$26*Workings_risks!$E$27*Assumptions!$G$90</f>
        <v>4.8486748123068626E-4</v>
      </c>
      <c r="BO101" s="186">
        <f>AT101*Workings_risks!$E$24*Workings_risks!$E$26*Workings_risks!$E$27*Assumptions!$G$90</f>
        <v>4.9192909843147521E-4</v>
      </c>
      <c r="BP101" s="186">
        <f>AU101*Workings_risks!$E$24*Workings_risks!$E$26*Workings_risks!$E$27*Assumptions!$G$90</f>
        <v>4.9899071563226411E-4</v>
      </c>
      <c r="BQ101" s="186">
        <f>AV101*Workings_risks!$E$24*Workings_risks!$E$26*Workings_risks!$E$27*Assumptions!$G$90</f>
        <v>5.0605233283305311E-4</v>
      </c>
      <c r="BR101" s="186">
        <f>AW101*Workings_risks!$E$24*Workings_risks!$E$26*Workings_risks!$E$27*Assumptions!$G$90</f>
        <v>5.1311395003384201E-4</v>
      </c>
      <c r="BS101" s="186">
        <f>AX101*Workings_risks!$E$24*Workings_risks!$E$26*Workings_risks!$E$27*Assumptions!$G$90</f>
        <v>5.2017556723463101E-4</v>
      </c>
      <c r="BT101" s="186">
        <f>AY101*Workings_risks!$E$24*Workings_risks!$E$26*Workings_risks!$E$27*Assumptions!$G$90</f>
        <v>5.2723718443541991E-4</v>
      </c>
    </row>
    <row r="102" spans="2:72" x14ac:dyDescent="0.25">
      <c r="B102" s="42">
        <v>10229887</v>
      </c>
      <c r="C102" s="42" t="s">
        <v>518</v>
      </c>
      <c r="D102" s="42" t="s">
        <v>277</v>
      </c>
      <c r="E102" s="42">
        <v>16201941</v>
      </c>
      <c r="F102" s="42">
        <v>16201946</v>
      </c>
      <c r="G102" s="42">
        <v>0.80311181607391013</v>
      </c>
      <c r="H102" s="42">
        <v>145.05184850766301</v>
      </c>
      <c r="I102" s="42">
        <v>-36.254706299679903</v>
      </c>
      <c r="J102" s="42">
        <v>108</v>
      </c>
      <c r="K102" s="42">
        <v>95.6</v>
      </c>
      <c r="L102" s="32">
        <v>6.3E-2</v>
      </c>
      <c r="M102" s="32">
        <v>8.7999999999999995E-2</v>
      </c>
      <c r="N102" s="181"/>
      <c r="O102" s="182">
        <f t="shared" si="16"/>
        <v>114.80399999999999</v>
      </c>
      <c r="P102" s="182">
        <f t="shared" si="17"/>
        <v>101.62279999999998</v>
      </c>
      <c r="Q102" s="191">
        <f t="shared" si="18"/>
        <v>0.01</v>
      </c>
      <c r="R102" s="191">
        <f t="shared" si="19"/>
        <v>0.02</v>
      </c>
      <c r="S102" s="184">
        <f t="shared" si="20"/>
        <v>-1318.1200000000003</v>
      </c>
      <c r="T102" s="184">
        <f t="shared" si="21"/>
        <v>127.98519999999999</v>
      </c>
      <c r="U102" s="185">
        <f t="shared" si="22"/>
        <v>1.5161897247595049E-2</v>
      </c>
      <c r="V102" s="181"/>
      <c r="W102" s="182">
        <f t="shared" si="23"/>
        <v>115.884</v>
      </c>
      <c r="X102" s="182">
        <f t="shared" si="24"/>
        <v>104.0128</v>
      </c>
      <c r="Y102" s="183">
        <f t="shared" si="25"/>
        <v>0.01</v>
      </c>
      <c r="Z102" s="183">
        <f t="shared" si="26"/>
        <v>0.02</v>
      </c>
      <c r="AA102" s="184">
        <f t="shared" si="27"/>
        <v>-1187.1200000000001</v>
      </c>
      <c r="AB102" s="184">
        <f t="shared" si="28"/>
        <v>127.7552</v>
      </c>
      <c r="AC102" s="185">
        <f t="shared" si="29"/>
        <v>1.664128310533055E-2</v>
      </c>
      <c r="AD102" s="181"/>
      <c r="AE102" s="178">
        <f t="shared" si="30"/>
        <v>1.5161897247595049</v>
      </c>
      <c r="AF102" s="170">
        <f>Workings_risks!$E$18+Workings_risks!$E$27*(($AE102-1)*Workings_risks!$E$18)/(2050-2023)</f>
        <v>9.7094069225176043E-3</v>
      </c>
      <c r="AG102" s="170">
        <f>AF102+(($AE102-1)*Workings_risks!$E$18)/(2050-2023)</f>
        <v>9.8849637448688958E-3</v>
      </c>
      <c r="AH102" s="170">
        <f>AG102+(($AE102-1)*Workings_risks!$E$18)/(2050-2023)</f>
        <v>1.0060520567220187E-2</v>
      </c>
      <c r="AI102" s="170">
        <f>AH102+(($AE102-1)*Workings_risks!$E$18)/(2050-2023)</f>
        <v>1.0236077389571479E-2</v>
      </c>
      <c r="AJ102" s="170">
        <f>AI102+(($AE102-1)*Workings_risks!$E$18)/(2050-2023)</f>
        <v>1.041163421192277E-2</v>
      </c>
      <c r="AK102" s="170">
        <f>AJ102+(($AE102-1)*Workings_risks!$E$18)/(2050-2023)</f>
        <v>1.0587191034274062E-2</v>
      </c>
      <c r="AL102" s="170">
        <f>AK102+(($AE102-1)*Workings_risks!$E$18)/(2050-2023)</f>
        <v>1.0762747856625354E-2</v>
      </c>
      <c r="AM102" s="170">
        <f>AL102+(($AE102-1)*Workings_risks!$E$18)/(2050-2023)</f>
        <v>1.0938304678976645E-2</v>
      </c>
      <c r="AN102" s="170">
        <f>AM102+(($AE102-1)*Workings_risks!$E$18)/(2050-2023)</f>
        <v>1.1113861501327937E-2</v>
      </c>
      <c r="AO102" s="170">
        <f>AN102+(($AE102-1)*Workings_risks!$E$18)/(2050-2023)</f>
        <v>1.1289418323679228E-2</v>
      </c>
      <c r="AP102" s="170">
        <f>AO102+(($AE102-1)*Workings_risks!$E$18)/(2050-2023)</f>
        <v>1.146497514603052E-2</v>
      </c>
      <c r="AQ102" s="170">
        <f>AP102+(($AE102-1)*Workings_risks!$E$18)/(2050-2023)</f>
        <v>1.1640531968381811E-2</v>
      </c>
      <c r="AR102" s="170">
        <f>AQ102+(($AE102-1)*Workings_risks!$E$18)/(2050-2023)</f>
        <v>1.1816088790733103E-2</v>
      </c>
      <c r="AS102" s="170">
        <f>AR102+(($AE102-1)*Workings_risks!$E$18)/(2050-2023)</f>
        <v>1.1991645613084394E-2</v>
      </c>
      <c r="AT102" s="170">
        <f>AS102+(($AE102-1)*Workings_risks!$E$18)/(2050-2023)</f>
        <v>1.2167202435435686E-2</v>
      </c>
      <c r="AU102" s="170">
        <f>AT102+(($AE102-1)*Workings_risks!$E$18)/(2050-2023)</f>
        <v>1.2342759257786978E-2</v>
      </c>
      <c r="AV102" s="170">
        <f>AU102+(($AE102-1)*Workings_risks!$E$18)/(2050-2023)</f>
        <v>1.2518316080138269E-2</v>
      </c>
      <c r="AW102" s="170">
        <f>AV102+(($AE102-1)*Workings_risks!$E$18)/(2050-2023)</f>
        <v>1.2693872902489561E-2</v>
      </c>
      <c r="AX102" s="170">
        <f>AW102+(($AE102-1)*Workings_risks!$E$18)/(2050-2023)</f>
        <v>1.2869429724840852E-2</v>
      </c>
      <c r="AY102" s="170">
        <f>AX102+(($AE102-1)*Workings_risks!$E$18)/(2050-2023)</f>
        <v>1.3044986547192144E-2</v>
      </c>
      <c r="BA102" s="186">
        <f>AF102*Workings_risks!$E$24*Workings_risks!$E$26*Workings_risks!$E$27*Assumptions!$G$90</f>
        <v>3.9321065755735059E-4</v>
      </c>
      <c r="BB102" s="186">
        <f>AG102*Workings_risks!$E$24*Workings_risks!$E$26*Workings_risks!$E$27*Assumptions!$G$90</f>
        <v>4.0032034140377967E-4</v>
      </c>
      <c r="BC102" s="186">
        <f>AH102*Workings_risks!$E$24*Workings_risks!$E$26*Workings_risks!$E$27*Assumptions!$G$90</f>
        <v>4.0743002525020874E-4</v>
      </c>
      <c r="BD102" s="186">
        <f>AI102*Workings_risks!$E$24*Workings_risks!$E$26*Workings_risks!$E$27*Assumptions!$G$90</f>
        <v>4.1453970909663792E-4</v>
      </c>
      <c r="BE102" s="186">
        <f>AJ102*Workings_risks!$E$24*Workings_risks!$E$26*Workings_risks!$E$27*Assumptions!$G$90</f>
        <v>4.2164939294306699E-4</v>
      </c>
      <c r="BF102" s="186">
        <f>AK102*Workings_risks!$E$24*Workings_risks!$E$26*Workings_risks!$E$27*Assumptions!$G$90</f>
        <v>4.2875907678949611E-4</v>
      </c>
      <c r="BG102" s="186">
        <f>AL102*Workings_risks!$E$24*Workings_risks!$E$26*Workings_risks!$E$27*Assumptions!$G$90</f>
        <v>4.3586876063592518E-4</v>
      </c>
      <c r="BH102" s="186">
        <f>AM102*Workings_risks!$E$24*Workings_risks!$E$26*Workings_risks!$E$27*Assumptions!$G$90</f>
        <v>4.4297844448235426E-4</v>
      </c>
      <c r="BI102" s="186">
        <f>AN102*Workings_risks!$E$24*Workings_risks!$E$26*Workings_risks!$E$27*Assumptions!$G$90</f>
        <v>4.5008812832878333E-4</v>
      </c>
      <c r="BJ102" s="186">
        <f>AO102*Workings_risks!$E$24*Workings_risks!$E$26*Workings_risks!$E$27*Assumptions!$G$90</f>
        <v>4.5719781217521251E-4</v>
      </c>
      <c r="BK102" s="186">
        <f>AP102*Workings_risks!$E$24*Workings_risks!$E$26*Workings_risks!$E$27*Assumptions!$G$90</f>
        <v>4.6430749602164158E-4</v>
      </c>
      <c r="BL102" s="186">
        <f>AQ102*Workings_risks!$E$24*Workings_risks!$E$26*Workings_risks!$E$27*Assumptions!$G$90</f>
        <v>4.714171798680707E-4</v>
      </c>
      <c r="BM102" s="186">
        <f>AR102*Workings_risks!$E$24*Workings_risks!$E$26*Workings_risks!$E$27*Assumptions!$G$90</f>
        <v>4.7852686371449978E-4</v>
      </c>
      <c r="BN102" s="186">
        <f>AS102*Workings_risks!$E$24*Workings_risks!$E$26*Workings_risks!$E$27*Assumptions!$G$90</f>
        <v>4.8563654756092895E-4</v>
      </c>
      <c r="BO102" s="186">
        <f>AT102*Workings_risks!$E$24*Workings_risks!$E$26*Workings_risks!$E$27*Assumptions!$G$90</f>
        <v>4.9274623140735808E-4</v>
      </c>
      <c r="BP102" s="186">
        <f>AU102*Workings_risks!$E$24*Workings_risks!$E$26*Workings_risks!$E$27*Assumptions!$G$90</f>
        <v>4.9985591525378704E-4</v>
      </c>
      <c r="BQ102" s="186">
        <f>AV102*Workings_risks!$E$24*Workings_risks!$E$26*Workings_risks!$E$27*Assumptions!$G$90</f>
        <v>5.0696559910021622E-4</v>
      </c>
      <c r="BR102" s="186">
        <f>AW102*Workings_risks!$E$24*Workings_risks!$E$26*Workings_risks!$E$27*Assumptions!$G$90</f>
        <v>5.1407528294664529E-4</v>
      </c>
      <c r="BS102" s="186">
        <f>AX102*Workings_risks!$E$24*Workings_risks!$E$26*Workings_risks!$E$27*Assumptions!$G$90</f>
        <v>5.2118496679307437E-4</v>
      </c>
      <c r="BT102" s="186">
        <f>AY102*Workings_risks!$E$24*Workings_risks!$E$26*Workings_risks!$E$27*Assumptions!$G$90</f>
        <v>5.2829465063950354E-4</v>
      </c>
    </row>
    <row r="103" spans="2:72" x14ac:dyDescent="0.25">
      <c r="B103" s="42">
        <v>10229924</v>
      </c>
      <c r="C103" s="42" t="s">
        <v>518</v>
      </c>
      <c r="D103" s="42" t="s">
        <v>277</v>
      </c>
      <c r="E103" s="42">
        <v>16202115</v>
      </c>
      <c r="F103" s="42">
        <v>16202110</v>
      </c>
      <c r="G103" s="42">
        <v>0.14910835055292004</v>
      </c>
      <c r="H103" s="42">
        <v>145.04814046241199</v>
      </c>
      <c r="I103" s="42">
        <v>-36.284040912450898</v>
      </c>
      <c r="J103" s="42">
        <v>108</v>
      </c>
      <c r="K103" s="42">
        <v>95.6</v>
      </c>
      <c r="L103" s="32">
        <v>6.3E-2</v>
      </c>
      <c r="M103" s="32">
        <v>8.7999999999999995E-2</v>
      </c>
      <c r="N103" s="181"/>
      <c r="O103" s="182">
        <f t="shared" si="16"/>
        <v>114.80399999999999</v>
      </c>
      <c r="P103" s="182">
        <f t="shared" si="17"/>
        <v>101.62279999999998</v>
      </c>
      <c r="Q103" s="191">
        <f t="shared" si="18"/>
        <v>0.01</v>
      </c>
      <c r="R103" s="191">
        <f t="shared" si="19"/>
        <v>0.02</v>
      </c>
      <c r="S103" s="184">
        <f t="shared" si="20"/>
        <v>-1318.1200000000003</v>
      </c>
      <c r="T103" s="184">
        <f t="shared" si="21"/>
        <v>127.98519999999999</v>
      </c>
      <c r="U103" s="185">
        <f t="shared" si="22"/>
        <v>1.5161897247595049E-2</v>
      </c>
      <c r="V103" s="181"/>
      <c r="W103" s="182">
        <f t="shared" si="23"/>
        <v>115.884</v>
      </c>
      <c r="X103" s="182">
        <f t="shared" si="24"/>
        <v>104.0128</v>
      </c>
      <c r="Y103" s="183">
        <f t="shared" si="25"/>
        <v>0.01</v>
      </c>
      <c r="Z103" s="183">
        <f t="shared" si="26"/>
        <v>0.02</v>
      </c>
      <c r="AA103" s="184">
        <f t="shared" si="27"/>
        <v>-1187.1200000000001</v>
      </c>
      <c r="AB103" s="184">
        <f t="shared" si="28"/>
        <v>127.7552</v>
      </c>
      <c r="AC103" s="185">
        <f t="shared" si="29"/>
        <v>1.664128310533055E-2</v>
      </c>
      <c r="AD103" s="181"/>
      <c r="AE103" s="178">
        <f t="shared" si="30"/>
        <v>1.5161897247595049</v>
      </c>
      <c r="AF103" s="170">
        <f>Workings_risks!$E$18+Workings_risks!$E$27*(($AE103-1)*Workings_risks!$E$18)/(2050-2023)</f>
        <v>9.7094069225176043E-3</v>
      </c>
      <c r="AG103" s="170">
        <f>AF103+(($AE103-1)*Workings_risks!$E$18)/(2050-2023)</f>
        <v>9.8849637448688958E-3</v>
      </c>
      <c r="AH103" s="170">
        <f>AG103+(($AE103-1)*Workings_risks!$E$18)/(2050-2023)</f>
        <v>1.0060520567220187E-2</v>
      </c>
      <c r="AI103" s="170">
        <f>AH103+(($AE103-1)*Workings_risks!$E$18)/(2050-2023)</f>
        <v>1.0236077389571479E-2</v>
      </c>
      <c r="AJ103" s="170">
        <f>AI103+(($AE103-1)*Workings_risks!$E$18)/(2050-2023)</f>
        <v>1.041163421192277E-2</v>
      </c>
      <c r="AK103" s="170">
        <f>AJ103+(($AE103-1)*Workings_risks!$E$18)/(2050-2023)</f>
        <v>1.0587191034274062E-2</v>
      </c>
      <c r="AL103" s="170">
        <f>AK103+(($AE103-1)*Workings_risks!$E$18)/(2050-2023)</f>
        <v>1.0762747856625354E-2</v>
      </c>
      <c r="AM103" s="170">
        <f>AL103+(($AE103-1)*Workings_risks!$E$18)/(2050-2023)</f>
        <v>1.0938304678976645E-2</v>
      </c>
      <c r="AN103" s="170">
        <f>AM103+(($AE103-1)*Workings_risks!$E$18)/(2050-2023)</f>
        <v>1.1113861501327937E-2</v>
      </c>
      <c r="AO103" s="170">
        <f>AN103+(($AE103-1)*Workings_risks!$E$18)/(2050-2023)</f>
        <v>1.1289418323679228E-2</v>
      </c>
      <c r="AP103" s="170">
        <f>AO103+(($AE103-1)*Workings_risks!$E$18)/(2050-2023)</f>
        <v>1.146497514603052E-2</v>
      </c>
      <c r="AQ103" s="170">
        <f>AP103+(($AE103-1)*Workings_risks!$E$18)/(2050-2023)</f>
        <v>1.1640531968381811E-2</v>
      </c>
      <c r="AR103" s="170">
        <f>AQ103+(($AE103-1)*Workings_risks!$E$18)/(2050-2023)</f>
        <v>1.1816088790733103E-2</v>
      </c>
      <c r="AS103" s="170">
        <f>AR103+(($AE103-1)*Workings_risks!$E$18)/(2050-2023)</f>
        <v>1.1991645613084394E-2</v>
      </c>
      <c r="AT103" s="170">
        <f>AS103+(($AE103-1)*Workings_risks!$E$18)/(2050-2023)</f>
        <v>1.2167202435435686E-2</v>
      </c>
      <c r="AU103" s="170">
        <f>AT103+(($AE103-1)*Workings_risks!$E$18)/(2050-2023)</f>
        <v>1.2342759257786978E-2</v>
      </c>
      <c r="AV103" s="170">
        <f>AU103+(($AE103-1)*Workings_risks!$E$18)/(2050-2023)</f>
        <v>1.2518316080138269E-2</v>
      </c>
      <c r="AW103" s="170">
        <f>AV103+(($AE103-1)*Workings_risks!$E$18)/(2050-2023)</f>
        <v>1.2693872902489561E-2</v>
      </c>
      <c r="AX103" s="170">
        <f>AW103+(($AE103-1)*Workings_risks!$E$18)/(2050-2023)</f>
        <v>1.2869429724840852E-2</v>
      </c>
      <c r="AY103" s="170">
        <f>AX103+(($AE103-1)*Workings_risks!$E$18)/(2050-2023)</f>
        <v>1.3044986547192144E-2</v>
      </c>
      <c r="BA103" s="186">
        <f>AF103*Workings_risks!$E$24*Workings_risks!$E$26*Workings_risks!$E$27*Assumptions!$G$90</f>
        <v>3.9321065755735059E-4</v>
      </c>
      <c r="BB103" s="186">
        <f>AG103*Workings_risks!$E$24*Workings_risks!$E$26*Workings_risks!$E$27*Assumptions!$G$90</f>
        <v>4.0032034140377967E-4</v>
      </c>
      <c r="BC103" s="186">
        <f>AH103*Workings_risks!$E$24*Workings_risks!$E$26*Workings_risks!$E$27*Assumptions!$G$90</f>
        <v>4.0743002525020874E-4</v>
      </c>
      <c r="BD103" s="186">
        <f>AI103*Workings_risks!$E$24*Workings_risks!$E$26*Workings_risks!$E$27*Assumptions!$G$90</f>
        <v>4.1453970909663792E-4</v>
      </c>
      <c r="BE103" s="186">
        <f>AJ103*Workings_risks!$E$24*Workings_risks!$E$26*Workings_risks!$E$27*Assumptions!$G$90</f>
        <v>4.2164939294306699E-4</v>
      </c>
      <c r="BF103" s="186">
        <f>AK103*Workings_risks!$E$24*Workings_risks!$E$26*Workings_risks!$E$27*Assumptions!$G$90</f>
        <v>4.2875907678949611E-4</v>
      </c>
      <c r="BG103" s="186">
        <f>AL103*Workings_risks!$E$24*Workings_risks!$E$26*Workings_risks!$E$27*Assumptions!$G$90</f>
        <v>4.3586876063592518E-4</v>
      </c>
      <c r="BH103" s="186">
        <f>AM103*Workings_risks!$E$24*Workings_risks!$E$26*Workings_risks!$E$27*Assumptions!$G$90</f>
        <v>4.4297844448235426E-4</v>
      </c>
      <c r="BI103" s="186">
        <f>AN103*Workings_risks!$E$24*Workings_risks!$E$26*Workings_risks!$E$27*Assumptions!$G$90</f>
        <v>4.5008812832878333E-4</v>
      </c>
      <c r="BJ103" s="186">
        <f>AO103*Workings_risks!$E$24*Workings_risks!$E$26*Workings_risks!$E$27*Assumptions!$G$90</f>
        <v>4.5719781217521251E-4</v>
      </c>
      <c r="BK103" s="186">
        <f>AP103*Workings_risks!$E$24*Workings_risks!$E$26*Workings_risks!$E$27*Assumptions!$G$90</f>
        <v>4.6430749602164158E-4</v>
      </c>
      <c r="BL103" s="186">
        <f>AQ103*Workings_risks!$E$24*Workings_risks!$E$26*Workings_risks!$E$27*Assumptions!$G$90</f>
        <v>4.714171798680707E-4</v>
      </c>
      <c r="BM103" s="186">
        <f>AR103*Workings_risks!$E$24*Workings_risks!$E$26*Workings_risks!$E$27*Assumptions!$G$90</f>
        <v>4.7852686371449978E-4</v>
      </c>
      <c r="BN103" s="186">
        <f>AS103*Workings_risks!$E$24*Workings_risks!$E$26*Workings_risks!$E$27*Assumptions!$G$90</f>
        <v>4.8563654756092895E-4</v>
      </c>
      <c r="BO103" s="186">
        <f>AT103*Workings_risks!$E$24*Workings_risks!$E$26*Workings_risks!$E$27*Assumptions!$G$90</f>
        <v>4.9274623140735808E-4</v>
      </c>
      <c r="BP103" s="186">
        <f>AU103*Workings_risks!$E$24*Workings_risks!$E$26*Workings_risks!$E$27*Assumptions!$G$90</f>
        <v>4.9985591525378704E-4</v>
      </c>
      <c r="BQ103" s="186">
        <f>AV103*Workings_risks!$E$24*Workings_risks!$E$26*Workings_risks!$E$27*Assumptions!$G$90</f>
        <v>5.0696559910021622E-4</v>
      </c>
      <c r="BR103" s="186">
        <f>AW103*Workings_risks!$E$24*Workings_risks!$E$26*Workings_risks!$E$27*Assumptions!$G$90</f>
        <v>5.1407528294664529E-4</v>
      </c>
      <c r="BS103" s="186">
        <f>AX103*Workings_risks!$E$24*Workings_risks!$E$26*Workings_risks!$E$27*Assumptions!$G$90</f>
        <v>5.2118496679307437E-4</v>
      </c>
      <c r="BT103" s="186">
        <f>AY103*Workings_risks!$E$24*Workings_risks!$E$26*Workings_risks!$E$27*Assumptions!$G$90</f>
        <v>5.2829465063950354E-4</v>
      </c>
    </row>
    <row r="104" spans="2:72" x14ac:dyDescent="0.25">
      <c r="B104" s="42">
        <v>10229929</v>
      </c>
      <c r="C104" s="42" t="s">
        <v>518</v>
      </c>
      <c r="D104" s="42" t="s">
        <v>277</v>
      </c>
      <c r="E104" s="42">
        <v>16202123</v>
      </c>
      <c r="F104" s="42">
        <v>16202132</v>
      </c>
      <c r="G104" s="42">
        <v>0.55574014549354045</v>
      </c>
      <c r="H104" s="42">
        <v>145.040866594861</v>
      </c>
      <c r="I104" s="42">
        <v>-36.283536592845799</v>
      </c>
      <c r="J104" s="42">
        <v>108</v>
      </c>
      <c r="K104" s="42">
        <v>95.6</v>
      </c>
      <c r="L104" s="32">
        <v>6.3E-2</v>
      </c>
      <c r="M104" s="32">
        <v>8.7999999999999995E-2</v>
      </c>
      <c r="N104" s="181"/>
      <c r="O104" s="182">
        <f t="shared" si="16"/>
        <v>114.80399999999999</v>
      </c>
      <c r="P104" s="182">
        <f t="shared" si="17"/>
        <v>101.62279999999998</v>
      </c>
      <c r="Q104" s="191">
        <f t="shared" si="18"/>
        <v>0.01</v>
      </c>
      <c r="R104" s="191">
        <f t="shared" si="19"/>
        <v>0.02</v>
      </c>
      <c r="S104" s="184">
        <f t="shared" si="20"/>
        <v>-1318.1200000000003</v>
      </c>
      <c r="T104" s="184">
        <f t="shared" si="21"/>
        <v>127.98519999999999</v>
      </c>
      <c r="U104" s="185">
        <f t="shared" si="22"/>
        <v>1.5161897247595049E-2</v>
      </c>
      <c r="V104" s="181"/>
      <c r="W104" s="182">
        <f t="shared" si="23"/>
        <v>115.884</v>
      </c>
      <c r="X104" s="182">
        <f t="shared" si="24"/>
        <v>104.0128</v>
      </c>
      <c r="Y104" s="183">
        <f t="shared" si="25"/>
        <v>0.01</v>
      </c>
      <c r="Z104" s="183">
        <f t="shared" si="26"/>
        <v>0.02</v>
      </c>
      <c r="AA104" s="184">
        <f t="shared" si="27"/>
        <v>-1187.1200000000001</v>
      </c>
      <c r="AB104" s="184">
        <f t="shared" si="28"/>
        <v>127.7552</v>
      </c>
      <c r="AC104" s="185">
        <f t="shared" si="29"/>
        <v>1.664128310533055E-2</v>
      </c>
      <c r="AD104" s="181"/>
      <c r="AE104" s="178">
        <f t="shared" si="30"/>
        <v>1.5161897247595049</v>
      </c>
      <c r="AF104" s="170">
        <f>Workings_risks!$E$18+Workings_risks!$E$27*(($AE104-1)*Workings_risks!$E$18)/(2050-2023)</f>
        <v>9.7094069225176043E-3</v>
      </c>
      <c r="AG104" s="170">
        <f>AF104+(($AE104-1)*Workings_risks!$E$18)/(2050-2023)</f>
        <v>9.8849637448688958E-3</v>
      </c>
      <c r="AH104" s="170">
        <f>AG104+(($AE104-1)*Workings_risks!$E$18)/(2050-2023)</f>
        <v>1.0060520567220187E-2</v>
      </c>
      <c r="AI104" s="170">
        <f>AH104+(($AE104-1)*Workings_risks!$E$18)/(2050-2023)</f>
        <v>1.0236077389571479E-2</v>
      </c>
      <c r="AJ104" s="170">
        <f>AI104+(($AE104-1)*Workings_risks!$E$18)/(2050-2023)</f>
        <v>1.041163421192277E-2</v>
      </c>
      <c r="AK104" s="170">
        <f>AJ104+(($AE104-1)*Workings_risks!$E$18)/(2050-2023)</f>
        <v>1.0587191034274062E-2</v>
      </c>
      <c r="AL104" s="170">
        <f>AK104+(($AE104-1)*Workings_risks!$E$18)/(2050-2023)</f>
        <v>1.0762747856625354E-2</v>
      </c>
      <c r="AM104" s="170">
        <f>AL104+(($AE104-1)*Workings_risks!$E$18)/(2050-2023)</f>
        <v>1.0938304678976645E-2</v>
      </c>
      <c r="AN104" s="170">
        <f>AM104+(($AE104-1)*Workings_risks!$E$18)/(2050-2023)</f>
        <v>1.1113861501327937E-2</v>
      </c>
      <c r="AO104" s="170">
        <f>AN104+(($AE104-1)*Workings_risks!$E$18)/(2050-2023)</f>
        <v>1.1289418323679228E-2</v>
      </c>
      <c r="AP104" s="170">
        <f>AO104+(($AE104-1)*Workings_risks!$E$18)/(2050-2023)</f>
        <v>1.146497514603052E-2</v>
      </c>
      <c r="AQ104" s="170">
        <f>AP104+(($AE104-1)*Workings_risks!$E$18)/(2050-2023)</f>
        <v>1.1640531968381811E-2</v>
      </c>
      <c r="AR104" s="170">
        <f>AQ104+(($AE104-1)*Workings_risks!$E$18)/(2050-2023)</f>
        <v>1.1816088790733103E-2</v>
      </c>
      <c r="AS104" s="170">
        <f>AR104+(($AE104-1)*Workings_risks!$E$18)/(2050-2023)</f>
        <v>1.1991645613084394E-2</v>
      </c>
      <c r="AT104" s="170">
        <f>AS104+(($AE104-1)*Workings_risks!$E$18)/(2050-2023)</f>
        <v>1.2167202435435686E-2</v>
      </c>
      <c r="AU104" s="170">
        <f>AT104+(($AE104-1)*Workings_risks!$E$18)/(2050-2023)</f>
        <v>1.2342759257786978E-2</v>
      </c>
      <c r="AV104" s="170">
        <f>AU104+(($AE104-1)*Workings_risks!$E$18)/(2050-2023)</f>
        <v>1.2518316080138269E-2</v>
      </c>
      <c r="AW104" s="170">
        <f>AV104+(($AE104-1)*Workings_risks!$E$18)/(2050-2023)</f>
        <v>1.2693872902489561E-2</v>
      </c>
      <c r="AX104" s="170">
        <f>AW104+(($AE104-1)*Workings_risks!$E$18)/(2050-2023)</f>
        <v>1.2869429724840852E-2</v>
      </c>
      <c r="AY104" s="170">
        <f>AX104+(($AE104-1)*Workings_risks!$E$18)/(2050-2023)</f>
        <v>1.3044986547192144E-2</v>
      </c>
      <c r="BA104" s="186">
        <f>AF104*Workings_risks!$E$24*Workings_risks!$E$26*Workings_risks!$E$27*Assumptions!$G$90</f>
        <v>3.9321065755735059E-4</v>
      </c>
      <c r="BB104" s="186">
        <f>AG104*Workings_risks!$E$24*Workings_risks!$E$26*Workings_risks!$E$27*Assumptions!$G$90</f>
        <v>4.0032034140377967E-4</v>
      </c>
      <c r="BC104" s="186">
        <f>AH104*Workings_risks!$E$24*Workings_risks!$E$26*Workings_risks!$E$27*Assumptions!$G$90</f>
        <v>4.0743002525020874E-4</v>
      </c>
      <c r="BD104" s="186">
        <f>AI104*Workings_risks!$E$24*Workings_risks!$E$26*Workings_risks!$E$27*Assumptions!$G$90</f>
        <v>4.1453970909663792E-4</v>
      </c>
      <c r="BE104" s="186">
        <f>AJ104*Workings_risks!$E$24*Workings_risks!$E$26*Workings_risks!$E$27*Assumptions!$G$90</f>
        <v>4.2164939294306699E-4</v>
      </c>
      <c r="BF104" s="186">
        <f>AK104*Workings_risks!$E$24*Workings_risks!$E$26*Workings_risks!$E$27*Assumptions!$G$90</f>
        <v>4.2875907678949611E-4</v>
      </c>
      <c r="BG104" s="186">
        <f>AL104*Workings_risks!$E$24*Workings_risks!$E$26*Workings_risks!$E$27*Assumptions!$G$90</f>
        <v>4.3586876063592518E-4</v>
      </c>
      <c r="BH104" s="186">
        <f>AM104*Workings_risks!$E$24*Workings_risks!$E$26*Workings_risks!$E$27*Assumptions!$G$90</f>
        <v>4.4297844448235426E-4</v>
      </c>
      <c r="BI104" s="186">
        <f>AN104*Workings_risks!$E$24*Workings_risks!$E$26*Workings_risks!$E$27*Assumptions!$G$90</f>
        <v>4.5008812832878333E-4</v>
      </c>
      <c r="BJ104" s="186">
        <f>AO104*Workings_risks!$E$24*Workings_risks!$E$26*Workings_risks!$E$27*Assumptions!$G$90</f>
        <v>4.5719781217521251E-4</v>
      </c>
      <c r="BK104" s="186">
        <f>AP104*Workings_risks!$E$24*Workings_risks!$E$26*Workings_risks!$E$27*Assumptions!$G$90</f>
        <v>4.6430749602164158E-4</v>
      </c>
      <c r="BL104" s="186">
        <f>AQ104*Workings_risks!$E$24*Workings_risks!$E$26*Workings_risks!$E$27*Assumptions!$G$90</f>
        <v>4.714171798680707E-4</v>
      </c>
      <c r="BM104" s="186">
        <f>AR104*Workings_risks!$E$24*Workings_risks!$E$26*Workings_risks!$E$27*Assumptions!$G$90</f>
        <v>4.7852686371449978E-4</v>
      </c>
      <c r="BN104" s="186">
        <f>AS104*Workings_risks!$E$24*Workings_risks!$E$26*Workings_risks!$E$27*Assumptions!$G$90</f>
        <v>4.8563654756092895E-4</v>
      </c>
      <c r="BO104" s="186">
        <f>AT104*Workings_risks!$E$24*Workings_risks!$E$26*Workings_risks!$E$27*Assumptions!$G$90</f>
        <v>4.9274623140735808E-4</v>
      </c>
      <c r="BP104" s="186">
        <f>AU104*Workings_risks!$E$24*Workings_risks!$E$26*Workings_risks!$E$27*Assumptions!$G$90</f>
        <v>4.9985591525378704E-4</v>
      </c>
      <c r="BQ104" s="186">
        <f>AV104*Workings_risks!$E$24*Workings_risks!$E$26*Workings_risks!$E$27*Assumptions!$G$90</f>
        <v>5.0696559910021622E-4</v>
      </c>
      <c r="BR104" s="186">
        <f>AW104*Workings_risks!$E$24*Workings_risks!$E$26*Workings_risks!$E$27*Assumptions!$G$90</f>
        <v>5.1407528294664529E-4</v>
      </c>
      <c r="BS104" s="186">
        <f>AX104*Workings_risks!$E$24*Workings_risks!$E$26*Workings_risks!$E$27*Assumptions!$G$90</f>
        <v>5.2118496679307437E-4</v>
      </c>
      <c r="BT104" s="186">
        <f>AY104*Workings_risks!$E$24*Workings_risks!$E$26*Workings_risks!$E$27*Assumptions!$G$90</f>
        <v>5.2829465063950354E-4</v>
      </c>
    </row>
    <row r="105" spans="2:72" x14ac:dyDescent="0.25">
      <c r="B105" s="42">
        <v>10229934</v>
      </c>
      <c r="C105" s="42" t="s">
        <v>518</v>
      </c>
      <c r="D105" s="42" t="s">
        <v>277</v>
      </c>
      <c r="E105" s="42">
        <v>16202140</v>
      </c>
      <c r="F105" s="42">
        <v>16202144</v>
      </c>
      <c r="G105" s="42">
        <v>0.25148811213702071</v>
      </c>
      <c r="H105" s="42">
        <v>145.040929231142</v>
      </c>
      <c r="I105" s="42">
        <v>-36.279715741635997</v>
      </c>
      <c r="J105" s="42">
        <v>108</v>
      </c>
      <c r="K105" s="42">
        <v>95.6</v>
      </c>
      <c r="L105" s="32">
        <v>6.3E-2</v>
      </c>
      <c r="M105" s="32">
        <v>8.7999999999999995E-2</v>
      </c>
      <c r="N105" s="181"/>
      <c r="O105" s="182">
        <f t="shared" si="16"/>
        <v>114.80399999999999</v>
      </c>
      <c r="P105" s="182">
        <f t="shared" si="17"/>
        <v>101.62279999999998</v>
      </c>
      <c r="Q105" s="191">
        <f t="shared" si="18"/>
        <v>0.01</v>
      </c>
      <c r="R105" s="191">
        <f t="shared" si="19"/>
        <v>0.02</v>
      </c>
      <c r="S105" s="184">
        <f t="shared" si="20"/>
        <v>-1318.1200000000003</v>
      </c>
      <c r="T105" s="184">
        <f t="shared" si="21"/>
        <v>127.98519999999999</v>
      </c>
      <c r="U105" s="185">
        <f t="shared" si="22"/>
        <v>1.5161897247595049E-2</v>
      </c>
      <c r="V105" s="181"/>
      <c r="W105" s="182">
        <f t="shared" si="23"/>
        <v>115.884</v>
      </c>
      <c r="X105" s="182">
        <f t="shared" si="24"/>
        <v>104.0128</v>
      </c>
      <c r="Y105" s="183">
        <f t="shared" si="25"/>
        <v>0.01</v>
      </c>
      <c r="Z105" s="183">
        <f t="shared" si="26"/>
        <v>0.02</v>
      </c>
      <c r="AA105" s="184">
        <f t="shared" si="27"/>
        <v>-1187.1200000000001</v>
      </c>
      <c r="AB105" s="184">
        <f t="shared" si="28"/>
        <v>127.7552</v>
      </c>
      <c r="AC105" s="185">
        <f t="shared" si="29"/>
        <v>1.664128310533055E-2</v>
      </c>
      <c r="AD105" s="181"/>
      <c r="AE105" s="178">
        <f t="shared" si="30"/>
        <v>1.5161897247595049</v>
      </c>
      <c r="AF105" s="170">
        <f>Workings_risks!$E$18+Workings_risks!$E$27*(($AE105-1)*Workings_risks!$E$18)/(2050-2023)</f>
        <v>9.7094069225176043E-3</v>
      </c>
      <c r="AG105" s="170">
        <f>AF105+(($AE105-1)*Workings_risks!$E$18)/(2050-2023)</f>
        <v>9.8849637448688958E-3</v>
      </c>
      <c r="AH105" s="170">
        <f>AG105+(($AE105-1)*Workings_risks!$E$18)/(2050-2023)</f>
        <v>1.0060520567220187E-2</v>
      </c>
      <c r="AI105" s="170">
        <f>AH105+(($AE105-1)*Workings_risks!$E$18)/(2050-2023)</f>
        <v>1.0236077389571479E-2</v>
      </c>
      <c r="AJ105" s="170">
        <f>AI105+(($AE105-1)*Workings_risks!$E$18)/(2050-2023)</f>
        <v>1.041163421192277E-2</v>
      </c>
      <c r="AK105" s="170">
        <f>AJ105+(($AE105-1)*Workings_risks!$E$18)/(2050-2023)</f>
        <v>1.0587191034274062E-2</v>
      </c>
      <c r="AL105" s="170">
        <f>AK105+(($AE105-1)*Workings_risks!$E$18)/(2050-2023)</f>
        <v>1.0762747856625354E-2</v>
      </c>
      <c r="AM105" s="170">
        <f>AL105+(($AE105-1)*Workings_risks!$E$18)/(2050-2023)</f>
        <v>1.0938304678976645E-2</v>
      </c>
      <c r="AN105" s="170">
        <f>AM105+(($AE105-1)*Workings_risks!$E$18)/(2050-2023)</f>
        <v>1.1113861501327937E-2</v>
      </c>
      <c r="AO105" s="170">
        <f>AN105+(($AE105-1)*Workings_risks!$E$18)/(2050-2023)</f>
        <v>1.1289418323679228E-2</v>
      </c>
      <c r="AP105" s="170">
        <f>AO105+(($AE105-1)*Workings_risks!$E$18)/(2050-2023)</f>
        <v>1.146497514603052E-2</v>
      </c>
      <c r="AQ105" s="170">
        <f>AP105+(($AE105-1)*Workings_risks!$E$18)/(2050-2023)</f>
        <v>1.1640531968381811E-2</v>
      </c>
      <c r="AR105" s="170">
        <f>AQ105+(($AE105-1)*Workings_risks!$E$18)/(2050-2023)</f>
        <v>1.1816088790733103E-2</v>
      </c>
      <c r="AS105" s="170">
        <f>AR105+(($AE105-1)*Workings_risks!$E$18)/(2050-2023)</f>
        <v>1.1991645613084394E-2</v>
      </c>
      <c r="AT105" s="170">
        <f>AS105+(($AE105-1)*Workings_risks!$E$18)/(2050-2023)</f>
        <v>1.2167202435435686E-2</v>
      </c>
      <c r="AU105" s="170">
        <f>AT105+(($AE105-1)*Workings_risks!$E$18)/(2050-2023)</f>
        <v>1.2342759257786978E-2</v>
      </c>
      <c r="AV105" s="170">
        <f>AU105+(($AE105-1)*Workings_risks!$E$18)/(2050-2023)</f>
        <v>1.2518316080138269E-2</v>
      </c>
      <c r="AW105" s="170">
        <f>AV105+(($AE105-1)*Workings_risks!$E$18)/(2050-2023)</f>
        <v>1.2693872902489561E-2</v>
      </c>
      <c r="AX105" s="170">
        <f>AW105+(($AE105-1)*Workings_risks!$E$18)/(2050-2023)</f>
        <v>1.2869429724840852E-2</v>
      </c>
      <c r="AY105" s="170">
        <f>AX105+(($AE105-1)*Workings_risks!$E$18)/(2050-2023)</f>
        <v>1.3044986547192144E-2</v>
      </c>
      <c r="BA105" s="186">
        <f>AF105*Workings_risks!$E$24*Workings_risks!$E$26*Workings_risks!$E$27*Assumptions!$G$90</f>
        <v>3.9321065755735059E-4</v>
      </c>
      <c r="BB105" s="186">
        <f>AG105*Workings_risks!$E$24*Workings_risks!$E$26*Workings_risks!$E$27*Assumptions!$G$90</f>
        <v>4.0032034140377967E-4</v>
      </c>
      <c r="BC105" s="186">
        <f>AH105*Workings_risks!$E$24*Workings_risks!$E$26*Workings_risks!$E$27*Assumptions!$G$90</f>
        <v>4.0743002525020874E-4</v>
      </c>
      <c r="BD105" s="186">
        <f>AI105*Workings_risks!$E$24*Workings_risks!$E$26*Workings_risks!$E$27*Assumptions!$G$90</f>
        <v>4.1453970909663792E-4</v>
      </c>
      <c r="BE105" s="186">
        <f>AJ105*Workings_risks!$E$24*Workings_risks!$E$26*Workings_risks!$E$27*Assumptions!$G$90</f>
        <v>4.2164939294306699E-4</v>
      </c>
      <c r="BF105" s="186">
        <f>AK105*Workings_risks!$E$24*Workings_risks!$E$26*Workings_risks!$E$27*Assumptions!$G$90</f>
        <v>4.2875907678949611E-4</v>
      </c>
      <c r="BG105" s="186">
        <f>AL105*Workings_risks!$E$24*Workings_risks!$E$26*Workings_risks!$E$27*Assumptions!$G$90</f>
        <v>4.3586876063592518E-4</v>
      </c>
      <c r="BH105" s="186">
        <f>AM105*Workings_risks!$E$24*Workings_risks!$E$26*Workings_risks!$E$27*Assumptions!$G$90</f>
        <v>4.4297844448235426E-4</v>
      </c>
      <c r="BI105" s="186">
        <f>AN105*Workings_risks!$E$24*Workings_risks!$E$26*Workings_risks!$E$27*Assumptions!$G$90</f>
        <v>4.5008812832878333E-4</v>
      </c>
      <c r="BJ105" s="186">
        <f>AO105*Workings_risks!$E$24*Workings_risks!$E$26*Workings_risks!$E$27*Assumptions!$G$90</f>
        <v>4.5719781217521251E-4</v>
      </c>
      <c r="BK105" s="186">
        <f>AP105*Workings_risks!$E$24*Workings_risks!$E$26*Workings_risks!$E$27*Assumptions!$G$90</f>
        <v>4.6430749602164158E-4</v>
      </c>
      <c r="BL105" s="186">
        <f>AQ105*Workings_risks!$E$24*Workings_risks!$E$26*Workings_risks!$E$27*Assumptions!$G$90</f>
        <v>4.714171798680707E-4</v>
      </c>
      <c r="BM105" s="186">
        <f>AR105*Workings_risks!$E$24*Workings_risks!$E$26*Workings_risks!$E$27*Assumptions!$G$90</f>
        <v>4.7852686371449978E-4</v>
      </c>
      <c r="BN105" s="186">
        <f>AS105*Workings_risks!$E$24*Workings_risks!$E$26*Workings_risks!$E$27*Assumptions!$G$90</f>
        <v>4.8563654756092895E-4</v>
      </c>
      <c r="BO105" s="186">
        <f>AT105*Workings_risks!$E$24*Workings_risks!$E$26*Workings_risks!$E$27*Assumptions!$G$90</f>
        <v>4.9274623140735808E-4</v>
      </c>
      <c r="BP105" s="186">
        <f>AU105*Workings_risks!$E$24*Workings_risks!$E$26*Workings_risks!$E$27*Assumptions!$G$90</f>
        <v>4.9985591525378704E-4</v>
      </c>
      <c r="BQ105" s="186">
        <f>AV105*Workings_risks!$E$24*Workings_risks!$E$26*Workings_risks!$E$27*Assumptions!$G$90</f>
        <v>5.0696559910021622E-4</v>
      </c>
      <c r="BR105" s="186">
        <f>AW105*Workings_risks!$E$24*Workings_risks!$E$26*Workings_risks!$E$27*Assumptions!$G$90</f>
        <v>5.1407528294664529E-4</v>
      </c>
      <c r="BS105" s="186">
        <f>AX105*Workings_risks!$E$24*Workings_risks!$E$26*Workings_risks!$E$27*Assumptions!$G$90</f>
        <v>5.2118496679307437E-4</v>
      </c>
      <c r="BT105" s="186">
        <f>AY105*Workings_risks!$E$24*Workings_risks!$E$26*Workings_risks!$E$27*Assumptions!$G$90</f>
        <v>5.2829465063950354E-4</v>
      </c>
    </row>
    <row r="106" spans="2:72" x14ac:dyDescent="0.25">
      <c r="B106" s="42">
        <v>10229935</v>
      </c>
      <c r="C106" s="42" t="s">
        <v>518</v>
      </c>
      <c r="D106" s="42" t="s">
        <v>277</v>
      </c>
      <c r="E106" s="42">
        <v>16202144</v>
      </c>
      <c r="F106" s="42">
        <v>16202148</v>
      </c>
      <c r="G106" s="42">
        <v>0.22783122996519012</v>
      </c>
      <c r="H106" s="42">
        <v>145.040926857974</v>
      </c>
      <c r="I106" s="42">
        <v>-36.2785236195488</v>
      </c>
      <c r="J106" s="42">
        <v>108</v>
      </c>
      <c r="K106" s="42">
        <v>95.6</v>
      </c>
      <c r="L106" s="32">
        <v>6.3E-2</v>
      </c>
      <c r="M106" s="32">
        <v>8.7999999999999995E-2</v>
      </c>
      <c r="N106" s="181"/>
      <c r="O106" s="182">
        <f t="shared" si="16"/>
        <v>114.80399999999999</v>
      </c>
      <c r="P106" s="182">
        <f t="shared" si="17"/>
        <v>101.62279999999998</v>
      </c>
      <c r="Q106" s="191">
        <f t="shared" si="18"/>
        <v>0.01</v>
      </c>
      <c r="R106" s="191">
        <f t="shared" si="19"/>
        <v>0.02</v>
      </c>
      <c r="S106" s="184">
        <f t="shared" si="20"/>
        <v>-1318.1200000000003</v>
      </c>
      <c r="T106" s="184">
        <f t="shared" si="21"/>
        <v>127.98519999999999</v>
      </c>
      <c r="U106" s="185">
        <f t="shared" si="22"/>
        <v>1.5161897247595049E-2</v>
      </c>
      <c r="V106" s="181"/>
      <c r="W106" s="182">
        <f t="shared" si="23"/>
        <v>115.884</v>
      </c>
      <c r="X106" s="182">
        <f t="shared" si="24"/>
        <v>104.0128</v>
      </c>
      <c r="Y106" s="183">
        <f t="shared" si="25"/>
        <v>0.01</v>
      </c>
      <c r="Z106" s="183">
        <f t="shared" si="26"/>
        <v>0.02</v>
      </c>
      <c r="AA106" s="184">
        <f t="shared" si="27"/>
        <v>-1187.1200000000001</v>
      </c>
      <c r="AB106" s="184">
        <f t="shared" si="28"/>
        <v>127.7552</v>
      </c>
      <c r="AC106" s="185">
        <f t="shared" si="29"/>
        <v>1.664128310533055E-2</v>
      </c>
      <c r="AD106" s="181"/>
      <c r="AE106" s="178">
        <f t="shared" si="30"/>
        <v>1.5161897247595049</v>
      </c>
      <c r="AF106" s="170">
        <f>Workings_risks!$E$18+Workings_risks!$E$27*(($AE106-1)*Workings_risks!$E$18)/(2050-2023)</f>
        <v>9.7094069225176043E-3</v>
      </c>
      <c r="AG106" s="170">
        <f>AF106+(($AE106-1)*Workings_risks!$E$18)/(2050-2023)</f>
        <v>9.8849637448688958E-3</v>
      </c>
      <c r="AH106" s="170">
        <f>AG106+(($AE106-1)*Workings_risks!$E$18)/(2050-2023)</f>
        <v>1.0060520567220187E-2</v>
      </c>
      <c r="AI106" s="170">
        <f>AH106+(($AE106-1)*Workings_risks!$E$18)/(2050-2023)</f>
        <v>1.0236077389571479E-2</v>
      </c>
      <c r="AJ106" s="170">
        <f>AI106+(($AE106-1)*Workings_risks!$E$18)/(2050-2023)</f>
        <v>1.041163421192277E-2</v>
      </c>
      <c r="AK106" s="170">
        <f>AJ106+(($AE106-1)*Workings_risks!$E$18)/(2050-2023)</f>
        <v>1.0587191034274062E-2</v>
      </c>
      <c r="AL106" s="170">
        <f>AK106+(($AE106-1)*Workings_risks!$E$18)/(2050-2023)</f>
        <v>1.0762747856625354E-2</v>
      </c>
      <c r="AM106" s="170">
        <f>AL106+(($AE106-1)*Workings_risks!$E$18)/(2050-2023)</f>
        <v>1.0938304678976645E-2</v>
      </c>
      <c r="AN106" s="170">
        <f>AM106+(($AE106-1)*Workings_risks!$E$18)/(2050-2023)</f>
        <v>1.1113861501327937E-2</v>
      </c>
      <c r="AO106" s="170">
        <f>AN106+(($AE106-1)*Workings_risks!$E$18)/(2050-2023)</f>
        <v>1.1289418323679228E-2</v>
      </c>
      <c r="AP106" s="170">
        <f>AO106+(($AE106-1)*Workings_risks!$E$18)/(2050-2023)</f>
        <v>1.146497514603052E-2</v>
      </c>
      <c r="AQ106" s="170">
        <f>AP106+(($AE106-1)*Workings_risks!$E$18)/(2050-2023)</f>
        <v>1.1640531968381811E-2</v>
      </c>
      <c r="AR106" s="170">
        <f>AQ106+(($AE106-1)*Workings_risks!$E$18)/(2050-2023)</f>
        <v>1.1816088790733103E-2</v>
      </c>
      <c r="AS106" s="170">
        <f>AR106+(($AE106-1)*Workings_risks!$E$18)/(2050-2023)</f>
        <v>1.1991645613084394E-2</v>
      </c>
      <c r="AT106" s="170">
        <f>AS106+(($AE106-1)*Workings_risks!$E$18)/(2050-2023)</f>
        <v>1.2167202435435686E-2</v>
      </c>
      <c r="AU106" s="170">
        <f>AT106+(($AE106-1)*Workings_risks!$E$18)/(2050-2023)</f>
        <v>1.2342759257786978E-2</v>
      </c>
      <c r="AV106" s="170">
        <f>AU106+(($AE106-1)*Workings_risks!$E$18)/(2050-2023)</f>
        <v>1.2518316080138269E-2</v>
      </c>
      <c r="AW106" s="170">
        <f>AV106+(($AE106-1)*Workings_risks!$E$18)/(2050-2023)</f>
        <v>1.2693872902489561E-2</v>
      </c>
      <c r="AX106" s="170">
        <f>AW106+(($AE106-1)*Workings_risks!$E$18)/(2050-2023)</f>
        <v>1.2869429724840852E-2</v>
      </c>
      <c r="AY106" s="170">
        <f>AX106+(($AE106-1)*Workings_risks!$E$18)/(2050-2023)</f>
        <v>1.3044986547192144E-2</v>
      </c>
      <c r="BA106" s="186">
        <f>AF106*Workings_risks!$E$24*Workings_risks!$E$26*Workings_risks!$E$27*Assumptions!$G$90</f>
        <v>3.9321065755735059E-4</v>
      </c>
      <c r="BB106" s="186">
        <f>AG106*Workings_risks!$E$24*Workings_risks!$E$26*Workings_risks!$E$27*Assumptions!$G$90</f>
        <v>4.0032034140377967E-4</v>
      </c>
      <c r="BC106" s="186">
        <f>AH106*Workings_risks!$E$24*Workings_risks!$E$26*Workings_risks!$E$27*Assumptions!$G$90</f>
        <v>4.0743002525020874E-4</v>
      </c>
      <c r="BD106" s="186">
        <f>AI106*Workings_risks!$E$24*Workings_risks!$E$26*Workings_risks!$E$27*Assumptions!$G$90</f>
        <v>4.1453970909663792E-4</v>
      </c>
      <c r="BE106" s="186">
        <f>AJ106*Workings_risks!$E$24*Workings_risks!$E$26*Workings_risks!$E$27*Assumptions!$G$90</f>
        <v>4.2164939294306699E-4</v>
      </c>
      <c r="BF106" s="186">
        <f>AK106*Workings_risks!$E$24*Workings_risks!$E$26*Workings_risks!$E$27*Assumptions!$G$90</f>
        <v>4.2875907678949611E-4</v>
      </c>
      <c r="BG106" s="186">
        <f>AL106*Workings_risks!$E$24*Workings_risks!$E$26*Workings_risks!$E$27*Assumptions!$G$90</f>
        <v>4.3586876063592518E-4</v>
      </c>
      <c r="BH106" s="186">
        <f>AM106*Workings_risks!$E$24*Workings_risks!$E$26*Workings_risks!$E$27*Assumptions!$G$90</f>
        <v>4.4297844448235426E-4</v>
      </c>
      <c r="BI106" s="186">
        <f>AN106*Workings_risks!$E$24*Workings_risks!$E$26*Workings_risks!$E$27*Assumptions!$G$90</f>
        <v>4.5008812832878333E-4</v>
      </c>
      <c r="BJ106" s="186">
        <f>AO106*Workings_risks!$E$24*Workings_risks!$E$26*Workings_risks!$E$27*Assumptions!$G$90</f>
        <v>4.5719781217521251E-4</v>
      </c>
      <c r="BK106" s="186">
        <f>AP106*Workings_risks!$E$24*Workings_risks!$E$26*Workings_risks!$E$27*Assumptions!$G$90</f>
        <v>4.6430749602164158E-4</v>
      </c>
      <c r="BL106" s="186">
        <f>AQ106*Workings_risks!$E$24*Workings_risks!$E$26*Workings_risks!$E$27*Assumptions!$G$90</f>
        <v>4.714171798680707E-4</v>
      </c>
      <c r="BM106" s="186">
        <f>AR106*Workings_risks!$E$24*Workings_risks!$E$26*Workings_risks!$E$27*Assumptions!$G$90</f>
        <v>4.7852686371449978E-4</v>
      </c>
      <c r="BN106" s="186">
        <f>AS106*Workings_risks!$E$24*Workings_risks!$E$26*Workings_risks!$E$27*Assumptions!$G$90</f>
        <v>4.8563654756092895E-4</v>
      </c>
      <c r="BO106" s="186">
        <f>AT106*Workings_risks!$E$24*Workings_risks!$E$26*Workings_risks!$E$27*Assumptions!$G$90</f>
        <v>4.9274623140735808E-4</v>
      </c>
      <c r="BP106" s="186">
        <f>AU106*Workings_risks!$E$24*Workings_risks!$E$26*Workings_risks!$E$27*Assumptions!$G$90</f>
        <v>4.9985591525378704E-4</v>
      </c>
      <c r="BQ106" s="186">
        <f>AV106*Workings_risks!$E$24*Workings_risks!$E$26*Workings_risks!$E$27*Assumptions!$G$90</f>
        <v>5.0696559910021622E-4</v>
      </c>
      <c r="BR106" s="186">
        <f>AW106*Workings_risks!$E$24*Workings_risks!$E$26*Workings_risks!$E$27*Assumptions!$G$90</f>
        <v>5.1407528294664529E-4</v>
      </c>
      <c r="BS106" s="186">
        <f>AX106*Workings_risks!$E$24*Workings_risks!$E$26*Workings_risks!$E$27*Assumptions!$G$90</f>
        <v>5.2118496679307437E-4</v>
      </c>
      <c r="BT106" s="186">
        <f>AY106*Workings_risks!$E$24*Workings_risks!$E$26*Workings_risks!$E$27*Assumptions!$G$90</f>
        <v>5.2829465063950354E-4</v>
      </c>
    </row>
    <row r="107" spans="2:72" x14ac:dyDescent="0.25">
      <c r="B107" s="42">
        <v>10229987</v>
      </c>
      <c r="C107" s="42" t="s">
        <v>518</v>
      </c>
      <c r="D107" s="42" t="s">
        <v>277</v>
      </c>
      <c r="E107" s="42">
        <v>16202387</v>
      </c>
      <c r="F107" s="42">
        <v>16202391</v>
      </c>
      <c r="G107" s="42">
        <v>0.18835957198938047</v>
      </c>
      <c r="H107" s="42">
        <v>145.04973272089899</v>
      </c>
      <c r="I107" s="42">
        <v>-36.256470837360197</v>
      </c>
      <c r="J107" s="42">
        <v>108</v>
      </c>
      <c r="K107" s="42">
        <v>95.3</v>
      </c>
      <c r="L107" s="32">
        <v>6.3E-2</v>
      </c>
      <c r="M107" s="32">
        <v>8.7999999999999995E-2</v>
      </c>
      <c r="N107" s="181"/>
      <c r="O107" s="182">
        <f t="shared" si="16"/>
        <v>114.80399999999999</v>
      </c>
      <c r="P107" s="182">
        <f t="shared" si="17"/>
        <v>101.3039</v>
      </c>
      <c r="Q107" s="191">
        <f t="shared" si="18"/>
        <v>0.01</v>
      </c>
      <c r="R107" s="191">
        <f t="shared" si="19"/>
        <v>0.02</v>
      </c>
      <c r="S107" s="184">
        <f t="shared" si="20"/>
        <v>-1350.0099999999989</v>
      </c>
      <c r="T107" s="184">
        <f t="shared" si="21"/>
        <v>128.30409999999998</v>
      </c>
      <c r="U107" s="185">
        <f t="shared" si="22"/>
        <v>1.5039962666943204E-2</v>
      </c>
      <c r="V107" s="181"/>
      <c r="W107" s="182">
        <f t="shared" si="23"/>
        <v>115.884</v>
      </c>
      <c r="X107" s="182">
        <f t="shared" si="24"/>
        <v>103.68640000000001</v>
      </c>
      <c r="Y107" s="183">
        <f t="shared" si="25"/>
        <v>0.01</v>
      </c>
      <c r="Z107" s="183">
        <f t="shared" si="26"/>
        <v>0.02</v>
      </c>
      <c r="AA107" s="184">
        <f t="shared" si="27"/>
        <v>-1219.7599999999993</v>
      </c>
      <c r="AB107" s="184">
        <f t="shared" si="28"/>
        <v>128.08159999999998</v>
      </c>
      <c r="AC107" s="185">
        <f t="shared" si="29"/>
        <v>1.646356660326621E-2</v>
      </c>
      <c r="AD107" s="181"/>
      <c r="AE107" s="178">
        <f t="shared" si="30"/>
        <v>1.5039962666943205</v>
      </c>
      <c r="AF107" s="170">
        <f>Workings_risks!$E$18+Workings_risks!$E$27*(($AE107-1)*Workings_risks!$E$18)/(2050-2023)</f>
        <v>9.6969658878627903E-3</v>
      </c>
      <c r="AG107" s="170">
        <f>AF107+(($AE107-1)*Workings_risks!$E$18)/(2050-2023)</f>
        <v>9.8683756986624772E-3</v>
      </c>
      <c r="AH107" s="170">
        <f>AG107+(($AE107-1)*Workings_risks!$E$18)/(2050-2023)</f>
        <v>1.0039785509462164E-2</v>
      </c>
      <c r="AI107" s="170">
        <f>AH107+(($AE107-1)*Workings_risks!$E$18)/(2050-2023)</f>
        <v>1.0211195320261851E-2</v>
      </c>
      <c r="AJ107" s="170">
        <f>AI107+(($AE107-1)*Workings_risks!$E$18)/(2050-2023)</f>
        <v>1.0382605131061538E-2</v>
      </c>
      <c r="AK107" s="170">
        <f>AJ107+(($AE107-1)*Workings_risks!$E$18)/(2050-2023)</f>
        <v>1.0554014941861225E-2</v>
      </c>
      <c r="AL107" s="170">
        <f>AK107+(($AE107-1)*Workings_risks!$E$18)/(2050-2023)</f>
        <v>1.0725424752660912E-2</v>
      </c>
      <c r="AM107" s="170">
        <f>AL107+(($AE107-1)*Workings_risks!$E$18)/(2050-2023)</f>
        <v>1.0896834563460599E-2</v>
      </c>
      <c r="AN107" s="170">
        <f>AM107+(($AE107-1)*Workings_risks!$E$18)/(2050-2023)</f>
        <v>1.1068244374260286E-2</v>
      </c>
      <c r="AO107" s="170">
        <f>AN107+(($AE107-1)*Workings_risks!$E$18)/(2050-2023)</f>
        <v>1.1239654185059973E-2</v>
      </c>
      <c r="AP107" s="170">
        <f>AO107+(($AE107-1)*Workings_risks!$E$18)/(2050-2023)</f>
        <v>1.1411063995859659E-2</v>
      </c>
      <c r="AQ107" s="170">
        <f>AP107+(($AE107-1)*Workings_risks!$E$18)/(2050-2023)</f>
        <v>1.1582473806659346E-2</v>
      </c>
      <c r="AR107" s="170">
        <f>AQ107+(($AE107-1)*Workings_risks!$E$18)/(2050-2023)</f>
        <v>1.1753883617459033E-2</v>
      </c>
      <c r="AS107" s="170">
        <f>AR107+(($AE107-1)*Workings_risks!$E$18)/(2050-2023)</f>
        <v>1.192529342825872E-2</v>
      </c>
      <c r="AT107" s="170">
        <f>AS107+(($AE107-1)*Workings_risks!$E$18)/(2050-2023)</f>
        <v>1.2096703239058407E-2</v>
      </c>
      <c r="AU107" s="170">
        <f>AT107+(($AE107-1)*Workings_risks!$E$18)/(2050-2023)</f>
        <v>1.2268113049858094E-2</v>
      </c>
      <c r="AV107" s="170">
        <f>AU107+(($AE107-1)*Workings_risks!$E$18)/(2050-2023)</f>
        <v>1.2439522860657781E-2</v>
      </c>
      <c r="AW107" s="170">
        <f>AV107+(($AE107-1)*Workings_risks!$E$18)/(2050-2023)</f>
        <v>1.2610932671457468E-2</v>
      </c>
      <c r="AX107" s="170">
        <f>AW107+(($AE107-1)*Workings_risks!$E$18)/(2050-2023)</f>
        <v>1.2782342482257155E-2</v>
      </c>
      <c r="AY107" s="170">
        <f>AX107+(($AE107-1)*Workings_risks!$E$18)/(2050-2023)</f>
        <v>1.2953752293056842E-2</v>
      </c>
      <c r="BA107" s="186">
        <f>AF107*Workings_risks!$E$24*Workings_risks!$E$26*Workings_risks!$E$27*Assumptions!$G$90</f>
        <v>3.9270682169421792E-4</v>
      </c>
      <c r="BB107" s="186">
        <f>AG107*Workings_risks!$E$24*Workings_risks!$E$26*Workings_risks!$E$27*Assumptions!$G$90</f>
        <v>3.9964856025293612E-4</v>
      </c>
      <c r="BC107" s="186">
        <f>AH107*Workings_risks!$E$24*Workings_risks!$E$26*Workings_risks!$E$27*Assumptions!$G$90</f>
        <v>4.0659029881165426E-4</v>
      </c>
      <c r="BD107" s="186">
        <f>AI107*Workings_risks!$E$24*Workings_risks!$E$26*Workings_risks!$E$27*Assumptions!$G$90</f>
        <v>4.1353203737037246E-4</v>
      </c>
      <c r="BE107" s="186">
        <f>AJ107*Workings_risks!$E$24*Workings_risks!$E$26*Workings_risks!$E$27*Assumptions!$G$90</f>
        <v>4.2047377592909071E-4</v>
      </c>
      <c r="BF107" s="186">
        <f>AK107*Workings_risks!$E$24*Workings_risks!$E$26*Workings_risks!$E$27*Assumptions!$G$90</f>
        <v>4.2741551448780891E-4</v>
      </c>
      <c r="BG107" s="186">
        <f>AL107*Workings_risks!$E$24*Workings_risks!$E$26*Workings_risks!$E$27*Assumptions!$G$90</f>
        <v>4.3435725304652711E-4</v>
      </c>
      <c r="BH107" s="186">
        <f>AM107*Workings_risks!$E$24*Workings_risks!$E$26*Workings_risks!$E$27*Assumptions!$G$90</f>
        <v>4.4129899160524536E-4</v>
      </c>
      <c r="BI107" s="186">
        <f>AN107*Workings_risks!$E$24*Workings_risks!$E$26*Workings_risks!$E$27*Assumptions!$G$90</f>
        <v>4.4824073016396356E-4</v>
      </c>
      <c r="BJ107" s="186">
        <f>AO107*Workings_risks!$E$24*Workings_risks!$E$26*Workings_risks!$E$27*Assumptions!$G$90</f>
        <v>4.5518246872268175E-4</v>
      </c>
      <c r="BK107" s="186">
        <f>AP107*Workings_risks!$E$24*Workings_risks!$E$26*Workings_risks!$E$27*Assumptions!$G$90</f>
        <v>4.6212420728139995E-4</v>
      </c>
      <c r="BL107" s="186">
        <f>AQ107*Workings_risks!$E$24*Workings_risks!$E$26*Workings_risks!$E$27*Assumptions!$G$90</f>
        <v>4.6906594584011815E-4</v>
      </c>
      <c r="BM107" s="186">
        <f>AR107*Workings_risks!$E$24*Workings_risks!$E$26*Workings_risks!$E$27*Assumptions!$G$90</f>
        <v>4.760076843988364E-4</v>
      </c>
      <c r="BN107" s="186">
        <f>AS107*Workings_risks!$E$24*Workings_risks!$E$26*Workings_risks!$E$27*Assumptions!$G$90</f>
        <v>4.8294942295755465E-4</v>
      </c>
      <c r="BO107" s="186">
        <f>AT107*Workings_risks!$E$24*Workings_risks!$E$26*Workings_risks!$E$27*Assumptions!$G$90</f>
        <v>4.898911615162728E-4</v>
      </c>
      <c r="BP107" s="186">
        <f>AU107*Workings_risks!$E$24*Workings_risks!$E$26*Workings_risks!$E$27*Assumptions!$G$90</f>
        <v>4.96832900074991E-4</v>
      </c>
      <c r="BQ107" s="186">
        <f>AV107*Workings_risks!$E$24*Workings_risks!$E$26*Workings_risks!$E$27*Assumptions!$G$90</f>
        <v>5.0377463863370919E-4</v>
      </c>
      <c r="BR107" s="186">
        <f>AW107*Workings_risks!$E$24*Workings_risks!$E$26*Workings_risks!$E$27*Assumptions!$G$90</f>
        <v>5.1071637719242739E-4</v>
      </c>
      <c r="BS107" s="186">
        <f>AX107*Workings_risks!$E$24*Workings_risks!$E$26*Workings_risks!$E$27*Assumptions!$G$90</f>
        <v>5.176581157511457E-4</v>
      </c>
      <c r="BT107" s="186">
        <f>AY107*Workings_risks!$E$24*Workings_risks!$E$26*Workings_risks!$E$27*Assumptions!$G$90</f>
        <v>5.245998543098639E-4</v>
      </c>
    </row>
    <row r="108" spans="2:72" x14ac:dyDescent="0.25">
      <c r="B108" s="42">
        <v>10230057</v>
      </c>
      <c r="C108" s="42" t="s">
        <v>575</v>
      </c>
      <c r="D108" s="42" t="s">
        <v>261</v>
      </c>
      <c r="E108" s="42">
        <v>16202692</v>
      </c>
      <c r="F108" s="42">
        <v>16202688</v>
      </c>
      <c r="G108" s="42">
        <v>0.38870787617269009</v>
      </c>
      <c r="H108" s="42">
        <v>142.01000417631101</v>
      </c>
      <c r="I108" s="42">
        <v>-36.397367257508201</v>
      </c>
      <c r="J108" s="42">
        <v>128</v>
      </c>
      <c r="K108" s="42">
        <v>108</v>
      </c>
      <c r="L108" s="32">
        <v>6.3E-2</v>
      </c>
      <c r="M108" s="32">
        <v>8.7999999999999995E-2</v>
      </c>
      <c r="N108" s="181"/>
      <c r="O108" s="182">
        <f t="shared" si="16"/>
        <v>136.06399999999999</v>
      </c>
      <c r="P108" s="182">
        <f t="shared" si="17"/>
        <v>114.80399999999999</v>
      </c>
      <c r="Q108" s="191">
        <f t="shared" si="18"/>
        <v>0.01</v>
      </c>
      <c r="R108" s="191">
        <f t="shared" si="19"/>
        <v>0.02</v>
      </c>
      <c r="S108" s="184">
        <f t="shared" si="20"/>
        <v>-2126.0000000000005</v>
      </c>
      <c r="T108" s="184">
        <f t="shared" si="21"/>
        <v>157.32400000000001</v>
      </c>
      <c r="U108" s="185">
        <f t="shared" si="22"/>
        <v>1.3793038570084669E-2</v>
      </c>
      <c r="V108" s="181"/>
      <c r="W108" s="182">
        <f t="shared" si="23"/>
        <v>137.34399999999999</v>
      </c>
      <c r="X108" s="182">
        <f t="shared" si="24"/>
        <v>117.504</v>
      </c>
      <c r="Y108" s="183">
        <f t="shared" si="25"/>
        <v>0.01</v>
      </c>
      <c r="Z108" s="183">
        <f t="shared" si="26"/>
        <v>0.02</v>
      </c>
      <c r="AA108" s="184">
        <f t="shared" si="27"/>
        <v>-1983.9999999999991</v>
      </c>
      <c r="AB108" s="184">
        <f t="shared" si="28"/>
        <v>157.184</v>
      </c>
      <c r="AC108" s="185">
        <f t="shared" si="29"/>
        <v>1.4709677419354843E-2</v>
      </c>
      <c r="AD108" s="181"/>
      <c r="AE108" s="178">
        <f t="shared" si="30"/>
        <v>1.379303857008467</v>
      </c>
      <c r="AF108" s="170">
        <f>Workings_risks!$E$18+Workings_risks!$E$27*(($AE108-1)*Workings_risks!$E$18)/(2050-2023)</f>
        <v>9.5697417171803564E-3</v>
      </c>
      <c r="AG108" s="170">
        <f>AF108+(($AE108-1)*Workings_risks!$E$18)/(2050-2023)</f>
        <v>9.6987434710858987E-3</v>
      </c>
      <c r="AH108" s="170">
        <f>AG108+(($AE108-1)*Workings_risks!$E$18)/(2050-2023)</f>
        <v>9.827745224991441E-3</v>
      </c>
      <c r="AI108" s="170">
        <f>AH108+(($AE108-1)*Workings_risks!$E$18)/(2050-2023)</f>
        <v>9.9567469788969833E-3</v>
      </c>
      <c r="AJ108" s="170">
        <f>AI108+(($AE108-1)*Workings_risks!$E$18)/(2050-2023)</f>
        <v>1.0085748732802526E-2</v>
      </c>
      <c r="AK108" s="170">
        <f>AJ108+(($AE108-1)*Workings_risks!$E$18)/(2050-2023)</f>
        <v>1.0214750486708068E-2</v>
      </c>
      <c r="AL108" s="170">
        <f>AK108+(($AE108-1)*Workings_risks!$E$18)/(2050-2023)</f>
        <v>1.034375224061361E-2</v>
      </c>
      <c r="AM108" s="170">
        <f>AL108+(($AE108-1)*Workings_risks!$E$18)/(2050-2023)</f>
        <v>1.0472753994519152E-2</v>
      </c>
      <c r="AN108" s="170">
        <f>AM108+(($AE108-1)*Workings_risks!$E$18)/(2050-2023)</f>
        <v>1.0601755748424695E-2</v>
      </c>
      <c r="AO108" s="170">
        <f>AN108+(($AE108-1)*Workings_risks!$E$18)/(2050-2023)</f>
        <v>1.0730757502330237E-2</v>
      </c>
      <c r="AP108" s="170">
        <f>AO108+(($AE108-1)*Workings_risks!$E$18)/(2050-2023)</f>
        <v>1.0859759256235779E-2</v>
      </c>
      <c r="AQ108" s="170">
        <f>AP108+(($AE108-1)*Workings_risks!$E$18)/(2050-2023)</f>
        <v>1.0988761010141321E-2</v>
      </c>
      <c r="AR108" s="170">
        <f>AQ108+(($AE108-1)*Workings_risks!$E$18)/(2050-2023)</f>
        <v>1.1117762764046864E-2</v>
      </c>
      <c r="AS108" s="170">
        <f>AR108+(($AE108-1)*Workings_risks!$E$18)/(2050-2023)</f>
        <v>1.1246764517952406E-2</v>
      </c>
      <c r="AT108" s="170">
        <f>AS108+(($AE108-1)*Workings_risks!$E$18)/(2050-2023)</f>
        <v>1.1375766271857948E-2</v>
      </c>
      <c r="AU108" s="170">
        <f>AT108+(($AE108-1)*Workings_risks!$E$18)/(2050-2023)</f>
        <v>1.1504768025763491E-2</v>
      </c>
      <c r="AV108" s="170">
        <f>AU108+(($AE108-1)*Workings_risks!$E$18)/(2050-2023)</f>
        <v>1.1633769779669033E-2</v>
      </c>
      <c r="AW108" s="170">
        <f>AV108+(($AE108-1)*Workings_risks!$E$18)/(2050-2023)</f>
        <v>1.1762771533574575E-2</v>
      </c>
      <c r="AX108" s="170">
        <f>AW108+(($AE108-1)*Workings_risks!$E$18)/(2050-2023)</f>
        <v>1.1891773287480117E-2</v>
      </c>
      <c r="AY108" s="170">
        <f>AX108+(($AE108-1)*Workings_risks!$E$18)/(2050-2023)</f>
        <v>1.202077504138566E-2</v>
      </c>
      <c r="BA108" s="186">
        <f>AF108*Workings_risks!$E$24*Workings_risks!$E$26*Workings_risks!$E$27*Assumptions!$G$90</f>
        <v>3.875545090750804E-4</v>
      </c>
      <c r="BB108" s="186">
        <f>AG108*Workings_risks!$E$24*Workings_risks!$E$26*Workings_risks!$E$27*Assumptions!$G$90</f>
        <v>3.9277881009408609E-4</v>
      </c>
      <c r="BC108" s="186">
        <f>AH108*Workings_risks!$E$24*Workings_risks!$E$26*Workings_risks!$E$27*Assumptions!$G$90</f>
        <v>3.9800311111309184E-4</v>
      </c>
      <c r="BD108" s="186">
        <f>AI108*Workings_risks!$E$24*Workings_risks!$E$26*Workings_risks!$E$27*Assumptions!$G$90</f>
        <v>4.0322741213209753E-4</v>
      </c>
      <c r="BE108" s="186">
        <f>AJ108*Workings_risks!$E$24*Workings_risks!$E$26*Workings_risks!$E$27*Assumptions!$G$90</f>
        <v>4.0845171315110322E-4</v>
      </c>
      <c r="BF108" s="186">
        <f>AK108*Workings_risks!$E$24*Workings_risks!$E$26*Workings_risks!$E$27*Assumptions!$G$90</f>
        <v>4.1367601417010891E-4</v>
      </c>
      <c r="BG108" s="186">
        <f>AL108*Workings_risks!$E$24*Workings_risks!$E$26*Workings_risks!$E$27*Assumptions!$G$90</f>
        <v>4.189003151891146E-4</v>
      </c>
      <c r="BH108" s="186">
        <f>AM108*Workings_risks!$E$24*Workings_risks!$E$26*Workings_risks!$E$27*Assumptions!$G$90</f>
        <v>4.241246162081204E-4</v>
      </c>
      <c r="BI108" s="186">
        <f>AN108*Workings_risks!$E$24*Workings_risks!$E$26*Workings_risks!$E$27*Assumptions!$G$90</f>
        <v>4.2934891722712598E-4</v>
      </c>
      <c r="BJ108" s="186">
        <f>AO108*Workings_risks!$E$24*Workings_risks!$E$26*Workings_risks!$E$27*Assumptions!$G$90</f>
        <v>4.3457321824613178E-4</v>
      </c>
      <c r="BK108" s="186">
        <f>AP108*Workings_risks!$E$24*Workings_risks!$E$26*Workings_risks!$E$27*Assumptions!$G$90</f>
        <v>4.3979751926513747E-4</v>
      </c>
      <c r="BL108" s="186">
        <f>AQ108*Workings_risks!$E$24*Workings_risks!$E$26*Workings_risks!$E$27*Assumptions!$G$90</f>
        <v>4.4502182028414322E-4</v>
      </c>
      <c r="BM108" s="186">
        <f>AR108*Workings_risks!$E$24*Workings_risks!$E$26*Workings_risks!$E$27*Assumptions!$G$90</f>
        <v>4.5024612130314885E-4</v>
      </c>
      <c r="BN108" s="186">
        <f>AS108*Workings_risks!$E$24*Workings_risks!$E$26*Workings_risks!$E$27*Assumptions!$G$90</f>
        <v>4.554704223221546E-4</v>
      </c>
      <c r="BO108" s="186">
        <f>AT108*Workings_risks!$E$24*Workings_risks!$E$26*Workings_risks!$E$27*Assumptions!$G$90</f>
        <v>4.6069472334116029E-4</v>
      </c>
      <c r="BP108" s="186">
        <f>AU108*Workings_risks!$E$24*Workings_risks!$E$26*Workings_risks!$E$27*Assumptions!$G$90</f>
        <v>4.6591902436016593E-4</v>
      </c>
      <c r="BQ108" s="186">
        <f>AV108*Workings_risks!$E$24*Workings_risks!$E$26*Workings_risks!$E$27*Assumptions!$G$90</f>
        <v>4.7114332537917167E-4</v>
      </c>
      <c r="BR108" s="186">
        <f>AW108*Workings_risks!$E$24*Workings_risks!$E$26*Workings_risks!$E$27*Assumptions!$G$90</f>
        <v>4.7636762639817747E-4</v>
      </c>
      <c r="BS108" s="186">
        <f>AX108*Workings_risks!$E$24*Workings_risks!$E$26*Workings_risks!$E$27*Assumptions!$G$90</f>
        <v>4.8159192741718316E-4</v>
      </c>
      <c r="BT108" s="186">
        <f>AY108*Workings_risks!$E$24*Workings_risks!$E$26*Workings_risks!$E$27*Assumptions!$G$90</f>
        <v>4.8681622843618885E-4</v>
      </c>
    </row>
    <row r="109" spans="2:72" x14ac:dyDescent="0.25">
      <c r="B109" s="42">
        <v>10230058</v>
      </c>
      <c r="C109" s="42" t="s">
        <v>575</v>
      </c>
      <c r="D109" s="42" t="s">
        <v>261</v>
      </c>
      <c r="E109" s="42">
        <v>16202696</v>
      </c>
      <c r="F109" s="42">
        <v>16202692</v>
      </c>
      <c r="G109" s="42">
        <v>1.3130948506676705</v>
      </c>
      <c r="H109" s="42">
        <v>142.01281315207399</v>
      </c>
      <c r="I109" s="42">
        <v>-36.397359239939099</v>
      </c>
      <c r="J109" s="42">
        <v>128</v>
      </c>
      <c r="K109" s="42">
        <v>108</v>
      </c>
      <c r="L109" s="32">
        <v>6.3E-2</v>
      </c>
      <c r="M109" s="32">
        <v>8.7999999999999995E-2</v>
      </c>
      <c r="N109" s="181"/>
      <c r="O109" s="182">
        <f t="shared" si="16"/>
        <v>136.06399999999999</v>
      </c>
      <c r="P109" s="182">
        <f t="shared" si="17"/>
        <v>114.80399999999999</v>
      </c>
      <c r="Q109" s="191">
        <f t="shared" si="18"/>
        <v>0.01</v>
      </c>
      <c r="R109" s="191">
        <f t="shared" si="19"/>
        <v>0.02</v>
      </c>
      <c r="S109" s="184">
        <f t="shared" si="20"/>
        <v>-2126.0000000000005</v>
      </c>
      <c r="T109" s="184">
        <f t="shared" si="21"/>
        <v>157.32400000000001</v>
      </c>
      <c r="U109" s="185">
        <f t="shared" si="22"/>
        <v>1.3793038570084669E-2</v>
      </c>
      <c r="V109" s="181"/>
      <c r="W109" s="182">
        <f t="shared" si="23"/>
        <v>137.34399999999999</v>
      </c>
      <c r="X109" s="182">
        <f t="shared" si="24"/>
        <v>117.504</v>
      </c>
      <c r="Y109" s="183">
        <f t="shared" si="25"/>
        <v>0.01</v>
      </c>
      <c r="Z109" s="183">
        <f t="shared" si="26"/>
        <v>0.02</v>
      </c>
      <c r="AA109" s="184">
        <f t="shared" si="27"/>
        <v>-1983.9999999999991</v>
      </c>
      <c r="AB109" s="184">
        <f t="shared" si="28"/>
        <v>157.184</v>
      </c>
      <c r="AC109" s="185">
        <f t="shared" si="29"/>
        <v>1.4709677419354843E-2</v>
      </c>
      <c r="AD109" s="181"/>
      <c r="AE109" s="178">
        <f t="shared" si="30"/>
        <v>1.379303857008467</v>
      </c>
      <c r="AF109" s="170">
        <f>Workings_risks!$E$18+Workings_risks!$E$27*(($AE109-1)*Workings_risks!$E$18)/(2050-2023)</f>
        <v>9.5697417171803564E-3</v>
      </c>
      <c r="AG109" s="170">
        <f>AF109+(($AE109-1)*Workings_risks!$E$18)/(2050-2023)</f>
        <v>9.6987434710858987E-3</v>
      </c>
      <c r="AH109" s="170">
        <f>AG109+(($AE109-1)*Workings_risks!$E$18)/(2050-2023)</f>
        <v>9.827745224991441E-3</v>
      </c>
      <c r="AI109" s="170">
        <f>AH109+(($AE109-1)*Workings_risks!$E$18)/(2050-2023)</f>
        <v>9.9567469788969833E-3</v>
      </c>
      <c r="AJ109" s="170">
        <f>AI109+(($AE109-1)*Workings_risks!$E$18)/(2050-2023)</f>
        <v>1.0085748732802526E-2</v>
      </c>
      <c r="AK109" s="170">
        <f>AJ109+(($AE109-1)*Workings_risks!$E$18)/(2050-2023)</f>
        <v>1.0214750486708068E-2</v>
      </c>
      <c r="AL109" s="170">
        <f>AK109+(($AE109-1)*Workings_risks!$E$18)/(2050-2023)</f>
        <v>1.034375224061361E-2</v>
      </c>
      <c r="AM109" s="170">
        <f>AL109+(($AE109-1)*Workings_risks!$E$18)/(2050-2023)</f>
        <v>1.0472753994519152E-2</v>
      </c>
      <c r="AN109" s="170">
        <f>AM109+(($AE109-1)*Workings_risks!$E$18)/(2050-2023)</f>
        <v>1.0601755748424695E-2</v>
      </c>
      <c r="AO109" s="170">
        <f>AN109+(($AE109-1)*Workings_risks!$E$18)/(2050-2023)</f>
        <v>1.0730757502330237E-2</v>
      </c>
      <c r="AP109" s="170">
        <f>AO109+(($AE109-1)*Workings_risks!$E$18)/(2050-2023)</f>
        <v>1.0859759256235779E-2</v>
      </c>
      <c r="AQ109" s="170">
        <f>AP109+(($AE109-1)*Workings_risks!$E$18)/(2050-2023)</f>
        <v>1.0988761010141321E-2</v>
      </c>
      <c r="AR109" s="170">
        <f>AQ109+(($AE109-1)*Workings_risks!$E$18)/(2050-2023)</f>
        <v>1.1117762764046864E-2</v>
      </c>
      <c r="AS109" s="170">
        <f>AR109+(($AE109-1)*Workings_risks!$E$18)/(2050-2023)</f>
        <v>1.1246764517952406E-2</v>
      </c>
      <c r="AT109" s="170">
        <f>AS109+(($AE109-1)*Workings_risks!$E$18)/(2050-2023)</f>
        <v>1.1375766271857948E-2</v>
      </c>
      <c r="AU109" s="170">
        <f>AT109+(($AE109-1)*Workings_risks!$E$18)/(2050-2023)</f>
        <v>1.1504768025763491E-2</v>
      </c>
      <c r="AV109" s="170">
        <f>AU109+(($AE109-1)*Workings_risks!$E$18)/(2050-2023)</f>
        <v>1.1633769779669033E-2</v>
      </c>
      <c r="AW109" s="170">
        <f>AV109+(($AE109-1)*Workings_risks!$E$18)/(2050-2023)</f>
        <v>1.1762771533574575E-2</v>
      </c>
      <c r="AX109" s="170">
        <f>AW109+(($AE109-1)*Workings_risks!$E$18)/(2050-2023)</f>
        <v>1.1891773287480117E-2</v>
      </c>
      <c r="AY109" s="170">
        <f>AX109+(($AE109-1)*Workings_risks!$E$18)/(2050-2023)</f>
        <v>1.202077504138566E-2</v>
      </c>
      <c r="BA109" s="186">
        <f>AF109*Workings_risks!$E$24*Workings_risks!$E$26*Workings_risks!$E$27*Assumptions!$G$90</f>
        <v>3.875545090750804E-4</v>
      </c>
      <c r="BB109" s="186">
        <f>AG109*Workings_risks!$E$24*Workings_risks!$E$26*Workings_risks!$E$27*Assumptions!$G$90</f>
        <v>3.9277881009408609E-4</v>
      </c>
      <c r="BC109" s="186">
        <f>AH109*Workings_risks!$E$24*Workings_risks!$E$26*Workings_risks!$E$27*Assumptions!$G$90</f>
        <v>3.9800311111309184E-4</v>
      </c>
      <c r="BD109" s="186">
        <f>AI109*Workings_risks!$E$24*Workings_risks!$E$26*Workings_risks!$E$27*Assumptions!$G$90</f>
        <v>4.0322741213209753E-4</v>
      </c>
      <c r="BE109" s="186">
        <f>AJ109*Workings_risks!$E$24*Workings_risks!$E$26*Workings_risks!$E$27*Assumptions!$G$90</f>
        <v>4.0845171315110322E-4</v>
      </c>
      <c r="BF109" s="186">
        <f>AK109*Workings_risks!$E$24*Workings_risks!$E$26*Workings_risks!$E$27*Assumptions!$G$90</f>
        <v>4.1367601417010891E-4</v>
      </c>
      <c r="BG109" s="186">
        <f>AL109*Workings_risks!$E$24*Workings_risks!$E$26*Workings_risks!$E$27*Assumptions!$G$90</f>
        <v>4.189003151891146E-4</v>
      </c>
      <c r="BH109" s="186">
        <f>AM109*Workings_risks!$E$24*Workings_risks!$E$26*Workings_risks!$E$27*Assumptions!$G$90</f>
        <v>4.241246162081204E-4</v>
      </c>
      <c r="BI109" s="186">
        <f>AN109*Workings_risks!$E$24*Workings_risks!$E$26*Workings_risks!$E$27*Assumptions!$G$90</f>
        <v>4.2934891722712598E-4</v>
      </c>
      <c r="BJ109" s="186">
        <f>AO109*Workings_risks!$E$24*Workings_risks!$E$26*Workings_risks!$E$27*Assumptions!$G$90</f>
        <v>4.3457321824613178E-4</v>
      </c>
      <c r="BK109" s="186">
        <f>AP109*Workings_risks!$E$24*Workings_risks!$E$26*Workings_risks!$E$27*Assumptions!$G$90</f>
        <v>4.3979751926513747E-4</v>
      </c>
      <c r="BL109" s="186">
        <f>AQ109*Workings_risks!$E$24*Workings_risks!$E$26*Workings_risks!$E$27*Assumptions!$G$90</f>
        <v>4.4502182028414322E-4</v>
      </c>
      <c r="BM109" s="186">
        <f>AR109*Workings_risks!$E$24*Workings_risks!$E$26*Workings_risks!$E$27*Assumptions!$G$90</f>
        <v>4.5024612130314885E-4</v>
      </c>
      <c r="BN109" s="186">
        <f>AS109*Workings_risks!$E$24*Workings_risks!$E$26*Workings_risks!$E$27*Assumptions!$G$90</f>
        <v>4.554704223221546E-4</v>
      </c>
      <c r="BO109" s="186">
        <f>AT109*Workings_risks!$E$24*Workings_risks!$E$26*Workings_risks!$E$27*Assumptions!$G$90</f>
        <v>4.6069472334116029E-4</v>
      </c>
      <c r="BP109" s="186">
        <f>AU109*Workings_risks!$E$24*Workings_risks!$E$26*Workings_risks!$E$27*Assumptions!$G$90</f>
        <v>4.6591902436016593E-4</v>
      </c>
      <c r="BQ109" s="186">
        <f>AV109*Workings_risks!$E$24*Workings_risks!$E$26*Workings_risks!$E$27*Assumptions!$G$90</f>
        <v>4.7114332537917167E-4</v>
      </c>
      <c r="BR109" s="186">
        <f>AW109*Workings_risks!$E$24*Workings_risks!$E$26*Workings_risks!$E$27*Assumptions!$G$90</f>
        <v>4.7636762639817747E-4</v>
      </c>
      <c r="BS109" s="186">
        <f>AX109*Workings_risks!$E$24*Workings_risks!$E$26*Workings_risks!$E$27*Assumptions!$G$90</f>
        <v>4.8159192741718316E-4</v>
      </c>
      <c r="BT109" s="186">
        <f>AY109*Workings_risks!$E$24*Workings_risks!$E$26*Workings_risks!$E$27*Assumptions!$G$90</f>
        <v>4.8681622843618885E-4</v>
      </c>
    </row>
    <row r="110" spans="2:72" x14ac:dyDescent="0.25">
      <c r="B110" s="42">
        <v>10230280</v>
      </c>
      <c r="C110" s="42" t="s">
        <v>518</v>
      </c>
      <c r="D110" s="42" t="s">
        <v>277</v>
      </c>
      <c r="E110" s="42">
        <v>16203690</v>
      </c>
      <c r="F110" s="42">
        <v>16203695</v>
      </c>
      <c r="G110" s="42">
        <v>0.53933367533777021</v>
      </c>
      <c r="H110" s="42">
        <v>145.048118609227</v>
      </c>
      <c r="I110" s="42">
        <v>-36.246693638005397</v>
      </c>
      <c r="J110" s="42">
        <v>107</v>
      </c>
      <c r="K110" s="42">
        <v>94.9</v>
      </c>
      <c r="L110" s="32">
        <v>6.3E-2</v>
      </c>
      <c r="M110" s="32">
        <v>8.7999999999999995E-2</v>
      </c>
      <c r="N110" s="181"/>
      <c r="O110" s="182">
        <f t="shared" si="16"/>
        <v>113.741</v>
      </c>
      <c r="P110" s="182">
        <f t="shared" si="17"/>
        <v>100.87869999999999</v>
      </c>
      <c r="Q110" s="191">
        <f t="shared" si="18"/>
        <v>0.01</v>
      </c>
      <c r="R110" s="191">
        <f t="shared" si="19"/>
        <v>0.02</v>
      </c>
      <c r="S110" s="184">
        <f t="shared" si="20"/>
        <v>-1286.2300000000005</v>
      </c>
      <c r="T110" s="184">
        <f t="shared" si="21"/>
        <v>126.6033</v>
      </c>
      <c r="U110" s="185">
        <f t="shared" si="22"/>
        <v>1.5240897817653139E-2</v>
      </c>
      <c r="V110" s="181"/>
      <c r="W110" s="182">
        <f t="shared" si="23"/>
        <v>114.81099999999999</v>
      </c>
      <c r="X110" s="182">
        <f t="shared" si="24"/>
        <v>103.25120000000001</v>
      </c>
      <c r="Y110" s="183">
        <f t="shared" si="25"/>
        <v>0.01</v>
      </c>
      <c r="Z110" s="183">
        <f t="shared" si="26"/>
        <v>0.02</v>
      </c>
      <c r="AA110" s="184">
        <f t="shared" si="27"/>
        <v>-1155.979999999998</v>
      </c>
      <c r="AB110" s="184">
        <f t="shared" si="28"/>
        <v>126.37079999999997</v>
      </c>
      <c r="AC110" s="185">
        <f t="shared" si="29"/>
        <v>1.6757037318984765E-2</v>
      </c>
      <c r="AD110" s="181"/>
      <c r="AE110" s="178">
        <f t="shared" si="30"/>
        <v>1.5240897817653138</v>
      </c>
      <c r="AF110" s="170">
        <f>Workings_risks!$E$18+Workings_risks!$E$27*(($AE110-1)*Workings_risks!$E$18)/(2050-2023)</f>
        <v>9.7174673826806585E-3</v>
      </c>
      <c r="AG110" s="170">
        <f>AF110+(($AE110-1)*Workings_risks!$E$18)/(2050-2023)</f>
        <v>9.8957110250863026E-3</v>
      </c>
      <c r="AH110" s="170">
        <f>AG110+(($AE110-1)*Workings_risks!$E$18)/(2050-2023)</f>
        <v>1.0073954667491947E-2</v>
      </c>
      <c r="AI110" s="170">
        <f>AH110+(($AE110-1)*Workings_risks!$E$18)/(2050-2023)</f>
        <v>1.0252198309897591E-2</v>
      </c>
      <c r="AJ110" s="170">
        <f>AI110+(($AE110-1)*Workings_risks!$E$18)/(2050-2023)</f>
        <v>1.0430441952303235E-2</v>
      </c>
      <c r="AK110" s="170">
        <f>AJ110+(($AE110-1)*Workings_risks!$E$18)/(2050-2023)</f>
        <v>1.0608685594708879E-2</v>
      </c>
      <c r="AL110" s="170">
        <f>AK110+(($AE110-1)*Workings_risks!$E$18)/(2050-2023)</f>
        <v>1.0786929237114523E-2</v>
      </c>
      <c r="AM110" s="170">
        <f>AL110+(($AE110-1)*Workings_risks!$E$18)/(2050-2023)</f>
        <v>1.0965172879520167E-2</v>
      </c>
      <c r="AN110" s="170">
        <f>AM110+(($AE110-1)*Workings_risks!$E$18)/(2050-2023)</f>
        <v>1.1143416521925811E-2</v>
      </c>
      <c r="AO110" s="170">
        <f>AN110+(($AE110-1)*Workings_risks!$E$18)/(2050-2023)</f>
        <v>1.1321660164331455E-2</v>
      </c>
      <c r="AP110" s="170">
        <f>AO110+(($AE110-1)*Workings_risks!$E$18)/(2050-2023)</f>
        <v>1.14999038067371E-2</v>
      </c>
      <c r="AQ110" s="170">
        <f>AP110+(($AE110-1)*Workings_risks!$E$18)/(2050-2023)</f>
        <v>1.1678147449142744E-2</v>
      </c>
      <c r="AR110" s="170">
        <f>AQ110+(($AE110-1)*Workings_risks!$E$18)/(2050-2023)</f>
        <v>1.1856391091548388E-2</v>
      </c>
      <c r="AS110" s="170">
        <f>AR110+(($AE110-1)*Workings_risks!$E$18)/(2050-2023)</f>
        <v>1.2034634733954032E-2</v>
      </c>
      <c r="AT110" s="170">
        <f>AS110+(($AE110-1)*Workings_risks!$E$18)/(2050-2023)</f>
        <v>1.2212878376359676E-2</v>
      </c>
      <c r="AU110" s="170">
        <f>AT110+(($AE110-1)*Workings_risks!$E$18)/(2050-2023)</f>
        <v>1.239112201876532E-2</v>
      </c>
      <c r="AV110" s="170">
        <f>AU110+(($AE110-1)*Workings_risks!$E$18)/(2050-2023)</f>
        <v>1.2569365661170964E-2</v>
      </c>
      <c r="AW110" s="170">
        <f>AV110+(($AE110-1)*Workings_risks!$E$18)/(2050-2023)</f>
        <v>1.2747609303576608E-2</v>
      </c>
      <c r="AX110" s="170">
        <f>AW110+(($AE110-1)*Workings_risks!$E$18)/(2050-2023)</f>
        <v>1.2925852945982252E-2</v>
      </c>
      <c r="AY110" s="170">
        <f>AX110+(($AE110-1)*Workings_risks!$E$18)/(2050-2023)</f>
        <v>1.3104096588387897E-2</v>
      </c>
      <c r="BA110" s="186">
        <f>AF110*Workings_risks!$E$24*Workings_risks!$E$26*Workings_risks!$E$27*Assumptions!$G$90</f>
        <v>3.935370893225678E-4</v>
      </c>
      <c r="BB110" s="186">
        <f>AG110*Workings_risks!$E$24*Workings_risks!$E$26*Workings_risks!$E$27*Assumptions!$G$90</f>
        <v>4.0075558375740264E-4</v>
      </c>
      <c r="BC110" s="186">
        <f>AH110*Workings_risks!$E$24*Workings_risks!$E$26*Workings_risks!$E$27*Assumptions!$G$90</f>
        <v>4.0797407819223754E-4</v>
      </c>
      <c r="BD110" s="186">
        <f>AI110*Workings_risks!$E$24*Workings_risks!$E$26*Workings_risks!$E$27*Assumptions!$G$90</f>
        <v>4.1519257262707238E-4</v>
      </c>
      <c r="BE110" s="186">
        <f>AJ110*Workings_risks!$E$24*Workings_risks!$E$26*Workings_risks!$E$27*Assumptions!$G$90</f>
        <v>4.2241106706190722E-4</v>
      </c>
      <c r="BF110" s="186">
        <f>AK110*Workings_risks!$E$24*Workings_risks!$E$26*Workings_risks!$E$27*Assumptions!$G$90</f>
        <v>4.2962956149674212E-4</v>
      </c>
      <c r="BG110" s="186">
        <f>AL110*Workings_risks!$E$24*Workings_risks!$E$26*Workings_risks!$E$27*Assumptions!$G$90</f>
        <v>4.3684805593157707E-4</v>
      </c>
      <c r="BH110" s="186">
        <f>AM110*Workings_risks!$E$24*Workings_risks!$E$26*Workings_risks!$E$27*Assumptions!$G$90</f>
        <v>4.4406655036641196E-4</v>
      </c>
      <c r="BI110" s="186">
        <f>AN110*Workings_risks!$E$24*Workings_risks!$E$26*Workings_risks!$E$27*Assumptions!$G$90</f>
        <v>4.5128504480124675E-4</v>
      </c>
      <c r="BJ110" s="186">
        <f>AO110*Workings_risks!$E$24*Workings_risks!$E$26*Workings_risks!$E$27*Assumptions!$G$90</f>
        <v>4.5850353923608165E-4</v>
      </c>
      <c r="BK110" s="186">
        <f>AP110*Workings_risks!$E$24*Workings_risks!$E$26*Workings_risks!$E$27*Assumptions!$G$90</f>
        <v>4.6572203367091654E-4</v>
      </c>
      <c r="BL110" s="186">
        <f>AQ110*Workings_risks!$E$24*Workings_risks!$E$26*Workings_risks!$E$27*Assumptions!$G$90</f>
        <v>4.7294052810575144E-4</v>
      </c>
      <c r="BM110" s="186">
        <f>AR110*Workings_risks!$E$24*Workings_risks!$E$26*Workings_risks!$E$27*Assumptions!$G$90</f>
        <v>4.8015902254058623E-4</v>
      </c>
      <c r="BN110" s="186">
        <f>AS110*Workings_risks!$E$24*Workings_risks!$E$26*Workings_risks!$E$27*Assumptions!$G$90</f>
        <v>4.8737751697542123E-4</v>
      </c>
      <c r="BO110" s="186">
        <f>AT110*Workings_risks!$E$24*Workings_risks!$E$26*Workings_risks!$E$27*Assumptions!$G$90</f>
        <v>4.9459601141025602E-4</v>
      </c>
      <c r="BP110" s="186">
        <f>AU110*Workings_risks!$E$24*Workings_risks!$E$26*Workings_risks!$E$27*Assumptions!$G$90</f>
        <v>5.0181450584509102E-4</v>
      </c>
      <c r="BQ110" s="186">
        <f>AV110*Workings_risks!$E$24*Workings_risks!$E$26*Workings_risks!$E$27*Assumptions!$G$90</f>
        <v>5.0903300027992581E-4</v>
      </c>
      <c r="BR110" s="186">
        <f>AW110*Workings_risks!$E$24*Workings_risks!$E$26*Workings_risks!$E$27*Assumptions!$G$90</f>
        <v>5.1625149471476082E-4</v>
      </c>
      <c r="BS110" s="186">
        <f>AX110*Workings_risks!$E$24*Workings_risks!$E$26*Workings_risks!$E$27*Assumptions!$G$90</f>
        <v>5.234699891495955E-4</v>
      </c>
      <c r="BT110" s="186">
        <f>AY110*Workings_risks!$E$24*Workings_risks!$E$26*Workings_risks!$E$27*Assumptions!$G$90</f>
        <v>5.306884835844305E-4</v>
      </c>
    </row>
    <row r="111" spans="2:72" x14ac:dyDescent="0.25">
      <c r="B111" s="42">
        <v>10231029</v>
      </c>
      <c r="C111" s="42" t="s">
        <v>517</v>
      </c>
      <c r="D111" s="42" t="s">
        <v>277</v>
      </c>
      <c r="E111" s="42">
        <v>16206760</v>
      </c>
      <c r="F111" s="42">
        <v>17582062</v>
      </c>
      <c r="G111" s="42">
        <v>0.68328851685020053</v>
      </c>
      <c r="H111" s="42">
        <v>145.07817220784401</v>
      </c>
      <c r="I111" s="42">
        <v>-36.274702370371003</v>
      </c>
      <c r="J111" s="42">
        <v>109</v>
      </c>
      <c r="K111" s="42">
        <v>96</v>
      </c>
      <c r="L111" s="32">
        <v>6.3E-2</v>
      </c>
      <c r="M111" s="32">
        <v>8.7999999999999995E-2</v>
      </c>
      <c r="N111" s="181"/>
      <c r="O111" s="182">
        <f t="shared" si="16"/>
        <v>115.86699999999999</v>
      </c>
      <c r="P111" s="182">
        <f t="shared" si="17"/>
        <v>102.048</v>
      </c>
      <c r="Q111" s="191">
        <f t="shared" si="18"/>
        <v>0.01</v>
      </c>
      <c r="R111" s="191">
        <f t="shared" si="19"/>
        <v>0.02</v>
      </c>
      <c r="S111" s="184">
        <f t="shared" si="20"/>
        <v>-1381.899999999999</v>
      </c>
      <c r="T111" s="184">
        <f t="shared" si="21"/>
        <v>129.68599999999998</v>
      </c>
      <c r="U111" s="185">
        <f t="shared" si="22"/>
        <v>1.4969245242058032E-2</v>
      </c>
      <c r="V111" s="181"/>
      <c r="W111" s="182">
        <f t="shared" si="23"/>
        <v>116.95699999999999</v>
      </c>
      <c r="X111" s="182">
        <f t="shared" si="24"/>
        <v>104.44800000000001</v>
      </c>
      <c r="Y111" s="183">
        <f t="shared" si="25"/>
        <v>0.01</v>
      </c>
      <c r="Z111" s="183">
        <f t="shared" si="26"/>
        <v>0.02</v>
      </c>
      <c r="AA111" s="184">
        <f t="shared" si="27"/>
        <v>-1250.8999999999987</v>
      </c>
      <c r="AB111" s="184">
        <f t="shared" si="28"/>
        <v>129.46599999999998</v>
      </c>
      <c r="AC111" s="185">
        <f t="shared" si="29"/>
        <v>1.6361020065552803E-2</v>
      </c>
      <c r="AD111" s="181"/>
      <c r="AE111" s="178">
        <f t="shared" si="30"/>
        <v>1.4969245242058031</v>
      </c>
      <c r="AF111" s="170">
        <f>Workings_risks!$E$18+Workings_risks!$E$27*(($AE111-1)*Workings_risks!$E$18)/(2050-2023)</f>
        <v>9.6897505603569054E-3</v>
      </c>
      <c r="AG111" s="170">
        <f>AF111+(($AE111-1)*Workings_risks!$E$18)/(2050-2023)</f>
        <v>9.8587552619879646E-3</v>
      </c>
      <c r="AH111" s="170">
        <f>AG111+(($AE111-1)*Workings_risks!$E$18)/(2050-2023)</f>
        <v>1.0027759963619024E-2</v>
      </c>
      <c r="AI111" s="170">
        <f>AH111+(($AE111-1)*Workings_risks!$E$18)/(2050-2023)</f>
        <v>1.0196764665250083E-2</v>
      </c>
      <c r="AJ111" s="170">
        <f>AI111+(($AE111-1)*Workings_risks!$E$18)/(2050-2023)</f>
        <v>1.0365769366881142E-2</v>
      </c>
      <c r="AK111" s="170">
        <f>AJ111+(($AE111-1)*Workings_risks!$E$18)/(2050-2023)</f>
        <v>1.0534774068512201E-2</v>
      </c>
      <c r="AL111" s="170">
        <f>AK111+(($AE111-1)*Workings_risks!$E$18)/(2050-2023)</f>
        <v>1.0703778770143261E-2</v>
      </c>
      <c r="AM111" s="170">
        <f>AL111+(($AE111-1)*Workings_risks!$E$18)/(2050-2023)</f>
        <v>1.087278347177432E-2</v>
      </c>
      <c r="AN111" s="170">
        <f>AM111+(($AE111-1)*Workings_risks!$E$18)/(2050-2023)</f>
        <v>1.1041788173405379E-2</v>
      </c>
      <c r="AO111" s="170">
        <f>AN111+(($AE111-1)*Workings_risks!$E$18)/(2050-2023)</f>
        <v>1.1210792875036438E-2</v>
      </c>
      <c r="AP111" s="170">
        <f>AO111+(($AE111-1)*Workings_risks!$E$18)/(2050-2023)</f>
        <v>1.1379797576667497E-2</v>
      </c>
      <c r="AQ111" s="170">
        <f>AP111+(($AE111-1)*Workings_risks!$E$18)/(2050-2023)</f>
        <v>1.1548802278298556E-2</v>
      </c>
      <c r="AR111" s="170">
        <f>AQ111+(($AE111-1)*Workings_risks!$E$18)/(2050-2023)</f>
        <v>1.1717806979929616E-2</v>
      </c>
      <c r="AS111" s="170">
        <f>AR111+(($AE111-1)*Workings_risks!$E$18)/(2050-2023)</f>
        <v>1.1886811681560675E-2</v>
      </c>
      <c r="AT111" s="170">
        <f>AS111+(($AE111-1)*Workings_risks!$E$18)/(2050-2023)</f>
        <v>1.2055816383191734E-2</v>
      </c>
      <c r="AU111" s="170">
        <f>AT111+(($AE111-1)*Workings_risks!$E$18)/(2050-2023)</f>
        <v>1.2224821084822793E-2</v>
      </c>
      <c r="AV111" s="170">
        <f>AU111+(($AE111-1)*Workings_risks!$E$18)/(2050-2023)</f>
        <v>1.2393825786453852E-2</v>
      </c>
      <c r="AW111" s="170">
        <f>AV111+(($AE111-1)*Workings_risks!$E$18)/(2050-2023)</f>
        <v>1.2562830488084912E-2</v>
      </c>
      <c r="AX111" s="170">
        <f>AW111+(($AE111-1)*Workings_risks!$E$18)/(2050-2023)</f>
        <v>1.2731835189715971E-2</v>
      </c>
      <c r="AY111" s="170">
        <f>AX111+(($AE111-1)*Workings_risks!$E$18)/(2050-2023)</f>
        <v>1.290083989134703E-2</v>
      </c>
      <c r="BA111" s="186">
        <f>AF111*Workings_risks!$E$24*Workings_risks!$E$26*Workings_risks!$E$27*Assumptions!$G$90</f>
        <v>3.9241461603266498E-4</v>
      </c>
      <c r="BB111" s="186">
        <f>AG111*Workings_risks!$E$24*Workings_risks!$E$26*Workings_risks!$E$27*Assumptions!$G$90</f>
        <v>3.9925895270419894E-4</v>
      </c>
      <c r="BC111" s="186">
        <f>AH111*Workings_risks!$E$24*Workings_risks!$E$26*Workings_risks!$E$27*Assumptions!$G$90</f>
        <v>4.0610328937573285E-4</v>
      </c>
      <c r="BD111" s="186">
        <f>AI111*Workings_risks!$E$24*Workings_risks!$E$26*Workings_risks!$E$27*Assumptions!$G$90</f>
        <v>4.129476260472667E-4</v>
      </c>
      <c r="BE111" s="186">
        <f>AJ111*Workings_risks!$E$24*Workings_risks!$E$26*Workings_risks!$E$27*Assumptions!$G$90</f>
        <v>4.1979196271880071E-4</v>
      </c>
      <c r="BF111" s="186">
        <f>AK111*Workings_risks!$E$24*Workings_risks!$E$26*Workings_risks!$E$27*Assumptions!$G$90</f>
        <v>4.2663629939033461E-4</v>
      </c>
      <c r="BG111" s="186">
        <f>AL111*Workings_risks!$E$24*Workings_risks!$E$26*Workings_risks!$E$27*Assumptions!$G$90</f>
        <v>4.3348063606186852E-4</v>
      </c>
      <c r="BH111" s="186">
        <f>AM111*Workings_risks!$E$24*Workings_risks!$E$26*Workings_risks!$E$27*Assumptions!$G$90</f>
        <v>4.4032497273340247E-4</v>
      </c>
      <c r="BI111" s="186">
        <f>AN111*Workings_risks!$E$24*Workings_risks!$E$26*Workings_risks!$E$27*Assumptions!$G$90</f>
        <v>4.4716930940493643E-4</v>
      </c>
      <c r="BJ111" s="186">
        <f>AO111*Workings_risks!$E$24*Workings_risks!$E$26*Workings_risks!$E$27*Assumptions!$G$90</f>
        <v>4.5401364607647034E-4</v>
      </c>
      <c r="BK111" s="186">
        <f>AP111*Workings_risks!$E$24*Workings_risks!$E$26*Workings_risks!$E$27*Assumptions!$G$90</f>
        <v>4.6085798274800429E-4</v>
      </c>
      <c r="BL111" s="186">
        <f>AQ111*Workings_risks!$E$24*Workings_risks!$E$26*Workings_risks!$E$27*Assumptions!$G$90</f>
        <v>4.677023194195382E-4</v>
      </c>
      <c r="BM111" s="186">
        <f>AR111*Workings_risks!$E$24*Workings_risks!$E$26*Workings_risks!$E$27*Assumptions!$G$90</f>
        <v>4.7454665609107216E-4</v>
      </c>
      <c r="BN111" s="186">
        <f>AS111*Workings_risks!$E$24*Workings_risks!$E$26*Workings_risks!$E$27*Assumptions!$G$90</f>
        <v>4.8139099276260601E-4</v>
      </c>
      <c r="BO111" s="186">
        <f>AT111*Workings_risks!$E$24*Workings_risks!$E$26*Workings_risks!$E$27*Assumptions!$G$90</f>
        <v>4.8823532943413996E-4</v>
      </c>
      <c r="BP111" s="186">
        <f>AU111*Workings_risks!$E$24*Workings_risks!$E$26*Workings_risks!$E$27*Assumptions!$G$90</f>
        <v>4.9507966610567392E-4</v>
      </c>
      <c r="BQ111" s="186">
        <f>AV111*Workings_risks!$E$24*Workings_risks!$E$26*Workings_risks!$E$27*Assumptions!$G$90</f>
        <v>5.0192400277720777E-4</v>
      </c>
      <c r="BR111" s="186">
        <f>AW111*Workings_risks!$E$24*Workings_risks!$E$26*Workings_risks!$E$27*Assumptions!$G$90</f>
        <v>5.0876833944874173E-4</v>
      </c>
      <c r="BS111" s="186">
        <f>AX111*Workings_risks!$E$24*Workings_risks!$E$26*Workings_risks!$E$27*Assumptions!$G$90</f>
        <v>5.1561267612027569E-4</v>
      </c>
      <c r="BT111" s="186">
        <f>AY111*Workings_risks!$E$24*Workings_risks!$E$26*Workings_risks!$E$27*Assumptions!$G$90</f>
        <v>5.2245701279180954E-4</v>
      </c>
    </row>
    <row r="112" spans="2:72" x14ac:dyDescent="0.25">
      <c r="B112" s="42">
        <v>10231053</v>
      </c>
      <c r="C112" s="42" t="s">
        <v>518</v>
      </c>
      <c r="D112" s="42" t="s">
        <v>277</v>
      </c>
      <c r="E112" s="42">
        <v>16206856</v>
      </c>
      <c r="F112" s="42">
        <v>16206861</v>
      </c>
      <c r="G112" s="42">
        <v>0.88090141321001036</v>
      </c>
      <c r="H112" s="42">
        <v>145.031879052985</v>
      </c>
      <c r="I112" s="42">
        <v>-36.3048194550624</v>
      </c>
      <c r="J112" s="42">
        <v>108</v>
      </c>
      <c r="K112" s="42">
        <v>95.8</v>
      </c>
      <c r="L112" s="32">
        <v>6.3E-2</v>
      </c>
      <c r="M112" s="32">
        <v>8.7999999999999995E-2</v>
      </c>
      <c r="N112" s="181"/>
      <c r="O112" s="182">
        <f t="shared" si="16"/>
        <v>114.80399999999999</v>
      </c>
      <c r="P112" s="182">
        <f t="shared" si="17"/>
        <v>101.83539999999999</v>
      </c>
      <c r="Q112" s="191">
        <f t="shared" si="18"/>
        <v>0.01</v>
      </c>
      <c r="R112" s="191">
        <f t="shared" si="19"/>
        <v>0.02</v>
      </c>
      <c r="S112" s="184">
        <f t="shared" si="20"/>
        <v>-1296.8599999999997</v>
      </c>
      <c r="T112" s="184">
        <f t="shared" si="21"/>
        <v>127.77259999999998</v>
      </c>
      <c r="U112" s="185">
        <f t="shared" si="22"/>
        <v>1.5246518513949068E-2</v>
      </c>
      <c r="V112" s="181"/>
      <c r="W112" s="182">
        <f t="shared" si="23"/>
        <v>115.884</v>
      </c>
      <c r="X112" s="182">
        <f t="shared" si="24"/>
        <v>104.2304</v>
      </c>
      <c r="Y112" s="183">
        <f t="shared" si="25"/>
        <v>0.01</v>
      </c>
      <c r="Z112" s="183">
        <f t="shared" si="26"/>
        <v>0.02</v>
      </c>
      <c r="AA112" s="184">
        <f t="shared" si="27"/>
        <v>-1165.3599999999997</v>
      </c>
      <c r="AB112" s="184">
        <f t="shared" si="28"/>
        <v>127.5376</v>
      </c>
      <c r="AC112" s="185">
        <f t="shared" si="29"/>
        <v>1.6765291412095835E-2</v>
      </c>
      <c r="AD112" s="181"/>
      <c r="AE112" s="178">
        <f t="shared" si="30"/>
        <v>1.5246518513949068</v>
      </c>
      <c r="AF112" s="170">
        <f>Workings_risks!$E$18+Workings_risks!$E$27*(($AE112-1)*Workings_risks!$E$18)/(2050-2023)</f>
        <v>9.7180408646004562E-3</v>
      </c>
      <c r="AG112" s="170">
        <f>AF112+(($AE112-1)*Workings_risks!$E$18)/(2050-2023)</f>
        <v>9.8964756676460323E-3</v>
      </c>
      <c r="AH112" s="170">
        <f>AG112+(($AE112-1)*Workings_risks!$E$18)/(2050-2023)</f>
        <v>1.0074910470691608E-2</v>
      </c>
      <c r="AI112" s="170">
        <f>AH112+(($AE112-1)*Workings_risks!$E$18)/(2050-2023)</f>
        <v>1.0253345273737184E-2</v>
      </c>
      <c r="AJ112" s="170">
        <f>AI112+(($AE112-1)*Workings_risks!$E$18)/(2050-2023)</f>
        <v>1.0431780076782761E-2</v>
      </c>
      <c r="AK112" s="170">
        <f>AJ112+(($AE112-1)*Workings_risks!$E$18)/(2050-2023)</f>
        <v>1.0610214879828337E-2</v>
      </c>
      <c r="AL112" s="170">
        <f>AK112+(($AE112-1)*Workings_risks!$E$18)/(2050-2023)</f>
        <v>1.0788649682873913E-2</v>
      </c>
      <c r="AM112" s="170">
        <f>AL112+(($AE112-1)*Workings_risks!$E$18)/(2050-2023)</f>
        <v>1.0967084485919489E-2</v>
      </c>
      <c r="AN112" s="170">
        <f>AM112+(($AE112-1)*Workings_risks!$E$18)/(2050-2023)</f>
        <v>1.1145519288965065E-2</v>
      </c>
      <c r="AO112" s="170">
        <f>AN112+(($AE112-1)*Workings_risks!$E$18)/(2050-2023)</f>
        <v>1.1323954092010641E-2</v>
      </c>
      <c r="AP112" s="170">
        <f>AO112+(($AE112-1)*Workings_risks!$E$18)/(2050-2023)</f>
        <v>1.1502388895056217E-2</v>
      </c>
      <c r="AQ112" s="170">
        <f>AP112+(($AE112-1)*Workings_risks!$E$18)/(2050-2023)</f>
        <v>1.1680823698101793E-2</v>
      </c>
      <c r="AR112" s="170">
        <f>AQ112+(($AE112-1)*Workings_risks!$E$18)/(2050-2023)</f>
        <v>1.1859258501147369E-2</v>
      </c>
      <c r="AS112" s="170">
        <f>AR112+(($AE112-1)*Workings_risks!$E$18)/(2050-2023)</f>
        <v>1.2037693304192945E-2</v>
      </c>
      <c r="AT112" s="170">
        <f>AS112+(($AE112-1)*Workings_risks!$E$18)/(2050-2023)</f>
        <v>1.2216128107238522E-2</v>
      </c>
      <c r="AU112" s="170">
        <f>AT112+(($AE112-1)*Workings_risks!$E$18)/(2050-2023)</f>
        <v>1.2394562910284098E-2</v>
      </c>
      <c r="AV112" s="170">
        <f>AU112+(($AE112-1)*Workings_risks!$E$18)/(2050-2023)</f>
        <v>1.2572997713329674E-2</v>
      </c>
      <c r="AW112" s="170">
        <f>AV112+(($AE112-1)*Workings_risks!$E$18)/(2050-2023)</f>
        <v>1.275143251637525E-2</v>
      </c>
      <c r="AX112" s="170">
        <f>AW112+(($AE112-1)*Workings_risks!$E$18)/(2050-2023)</f>
        <v>1.2929867319420826E-2</v>
      </c>
      <c r="AY112" s="170">
        <f>AX112+(($AE112-1)*Workings_risks!$E$18)/(2050-2023)</f>
        <v>1.3108302122466402E-2</v>
      </c>
      <c r="BA112" s="186">
        <f>AF112*Workings_risks!$E$24*Workings_risks!$E$26*Workings_risks!$E$27*Assumptions!$G$90</f>
        <v>3.9356031413996192E-4</v>
      </c>
      <c r="BB112" s="186">
        <f>AG112*Workings_risks!$E$24*Workings_risks!$E$26*Workings_risks!$E$27*Assumptions!$G$90</f>
        <v>4.0078655018059475E-4</v>
      </c>
      <c r="BC112" s="186">
        <f>AH112*Workings_risks!$E$24*Workings_risks!$E$26*Workings_risks!$E$27*Assumptions!$G$90</f>
        <v>4.0801278622122774E-4</v>
      </c>
      <c r="BD112" s="186">
        <f>AI112*Workings_risks!$E$24*Workings_risks!$E$26*Workings_risks!$E$27*Assumptions!$G$90</f>
        <v>4.1523902226186062E-4</v>
      </c>
      <c r="BE112" s="186">
        <f>AJ112*Workings_risks!$E$24*Workings_risks!$E$26*Workings_risks!$E$27*Assumptions!$G$90</f>
        <v>4.2246525830249345E-4</v>
      </c>
      <c r="BF112" s="186">
        <f>AK112*Workings_risks!$E$24*Workings_risks!$E$26*Workings_risks!$E$27*Assumptions!$G$90</f>
        <v>4.2969149434312644E-4</v>
      </c>
      <c r="BG112" s="186">
        <f>AL112*Workings_risks!$E$24*Workings_risks!$E$26*Workings_risks!$E$27*Assumptions!$G$90</f>
        <v>4.3691773038375927E-4</v>
      </c>
      <c r="BH112" s="186">
        <f>AM112*Workings_risks!$E$24*Workings_risks!$E$26*Workings_risks!$E$27*Assumptions!$G$90</f>
        <v>4.4414396642439221E-4</v>
      </c>
      <c r="BI112" s="186">
        <f>AN112*Workings_risks!$E$24*Workings_risks!$E$26*Workings_risks!$E$27*Assumptions!$G$90</f>
        <v>4.5137020246502514E-4</v>
      </c>
      <c r="BJ112" s="186">
        <f>AO112*Workings_risks!$E$24*Workings_risks!$E$26*Workings_risks!$E$27*Assumptions!$G$90</f>
        <v>4.5859643850565808E-4</v>
      </c>
      <c r="BK112" s="186">
        <f>AP112*Workings_risks!$E$24*Workings_risks!$E$26*Workings_risks!$E$27*Assumptions!$G$90</f>
        <v>4.6582267454629091E-4</v>
      </c>
      <c r="BL112" s="186">
        <f>AQ112*Workings_risks!$E$24*Workings_risks!$E$26*Workings_risks!$E$27*Assumptions!$G$90</f>
        <v>4.7304891058692384E-4</v>
      </c>
      <c r="BM112" s="186">
        <f>AR112*Workings_risks!$E$24*Workings_risks!$E$26*Workings_risks!$E$27*Assumptions!$G$90</f>
        <v>4.8027514662755684E-4</v>
      </c>
      <c r="BN112" s="186">
        <f>AS112*Workings_risks!$E$24*Workings_risks!$E$26*Workings_risks!$E$27*Assumptions!$G$90</f>
        <v>4.8750138266818961E-4</v>
      </c>
      <c r="BO112" s="186">
        <f>AT112*Workings_risks!$E$24*Workings_risks!$E$26*Workings_risks!$E$27*Assumptions!$G$90</f>
        <v>4.9472761870882249E-4</v>
      </c>
      <c r="BP112" s="186">
        <f>AU112*Workings_risks!$E$24*Workings_risks!$E$26*Workings_risks!$E$27*Assumptions!$G$90</f>
        <v>5.0195385474945543E-4</v>
      </c>
      <c r="BQ112" s="186">
        <f>AV112*Workings_risks!$E$24*Workings_risks!$E$26*Workings_risks!$E$27*Assumptions!$G$90</f>
        <v>5.0918009079008837E-4</v>
      </c>
      <c r="BR112" s="186">
        <f>AW112*Workings_risks!$E$24*Workings_risks!$E$26*Workings_risks!$E$27*Assumptions!$G$90</f>
        <v>5.1640632683072119E-4</v>
      </c>
      <c r="BS112" s="186">
        <f>AX112*Workings_risks!$E$24*Workings_risks!$E$26*Workings_risks!$E$27*Assumptions!$G$90</f>
        <v>5.2363256287135424E-4</v>
      </c>
      <c r="BT112" s="186">
        <f>AY112*Workings_risks!$E$24*Workings_risks!$E$26*Workings_risks!$E$27*Assumptions!$G$90</f>
        <v>5.3085879891198718E-4</v>
      </c>
    </row>
    <row r="113" spans="2:72" x14ac:dyDescent="0.25">
      <c r="B113" s="42">
        <v>10231059</v>
      </c>
      <c r="C113" s="42" t="s">
        <v>518</v>
      </c>
      <c r="D113" s="42" t="s">
        <v>277</v>
      </c>
      <c r="E113" s="42">
        <v>16206978</v>
      </c>
      <c r="F113" s="42">
        <v>16206881</v>
      </c>
      <c r="G113" s="42">
        <v>0.23777887018102017</v>
      </c>
      <c r="H113" s="42">
        <v>145.032679582772</v>
      </c>
      <c r="I113" s="42">
        <v>-36.305959388936103</v>
      </c>
      <c r="J113" s="42">
        <v>108</v>
      </c>
      <c r="K113" s="42">
        <v>95.8</v>
      </c>
      <c r="L113" s="32">
        <v>6.3E-2</v>
      </c>
      <c r="M113" s="32">
        <v>8.7999999999999995E-2</v>
      </c>
      <c r="N113" s="181"/>
      <c r="O113" s="182">
        <f t="shared" si="16"/>
        <v>114.80399999999999</v>
      </c>
      <c r="P113" s="182">
        <f t="shared" si="17"/>
        <v>101.83539999999999</v>
      </c>
      <c r="Q113" s="191">
        <f t="shared" si="18"/>
        <v>0.01</v>
      </c>
      <c r="R113" s="191">
        <f t="shared" si="19"/>
        <v>0.02</v>
      </c>
      <c r="S113" s="184">
        <f t="shared" si="20"/>
        <v>-1296.8599999999997</v>
      </c>
      <c r="T113" s="184">
        <f t="shared" si="21"/>
        <v>127.77259999999998</v>
      </c>
      <c r="U113" s="185">
        <f t="shared" si="22"/>
        <v>1.5246518513949068E-2</v>
      </c>
      <c r="V113" s="181"/>
      <c r="W113" s="182">
        <f t="shared" si="23"/>
        <v>115.884</v>
      </c>
      <c r="X113" s="182">
        <f t="shared" si="24"/>
        <v>104.2304</v>
      </c>
      <c r="Y113" s="183">
        <f t="shared" si="25"/>
        <v>0.01</v>
      </c>
      <c r="Z113" s="183">
        <f t="shared" si="26"/>
        <v>0.02</v>
      </c>
      <c r="AA113" s="184">
        <f t="shared" si="27"/>
        <v>-1165.3599999999997</v>
      </c>
      <c r="AB113" s="184">
        <f t="shared" si="28"/>
        <v>127.5376</v>
      </c>
      <c r="AC113" s="185">
        <f t="shared" si="29"/>
        <v>1.6765291412095835E-2</v>
      </c>
      <c r="AD113" s="181"/>
      <c r="AE113" s="178">
        <f t="shared" si="30"/>
        <v>1.5246518513949068</v>
      </c>
      <c r="AF113" s="170">
        <f>Workings_risks!$E$18+Workings_risks!$E$27*(($AE113-1)*Workings_risks!$E$18)/(2050-2023)</f>
        <v>9.7180408646004562E-3</v>
      </c>
      <c r="AG113" s="170">
        <f>AF113+(($AE113-1)*Workings_risks!$E$18)/(2050-2023)</f>
        <v>9.8964756676460323E-3</v>
      </c>
      <c r="AH113" s="170">
        <f>AG113+(($AE113-1)*Workings_risks!$E$18)/(2050-2023)</f>
        <v>1.0074910470691608E-2</v>
      </c>
      <c r="AI113" s="170">
        <f>AH113+(($AE113-1)*Workings_risks!$E$18)/(2050-2023)</f>
        <v>1.0253345273737184E-2</v>
      </c>
      <c r="AJ113" s="170">
        <f>AI113+(($AE113-1)*Workings_risks!$E$18)/(2050-2023)</f>
        <v>1.0431780076782761E-2</v>
      </c>
      <c r="AK113" s="170">
        <f>AJ113+(($AE113-1)*Workings_risks!$E$18)/(2050-2023)</f>
        <v>1.0610214879828337E-2</v>
      </c>
      <c r="AL113" s="170">
        <f>AK113+(($AE113-1)*Workings_risks!$E$18)/(2050-2023)</f>
        <v>1.0788649682873913E-2</v>
      </c>
      <c r="AM113" s="170">
        <f>AL113+(($AE113-1)*Workings_risks!$E$18)/(2050-2023)</f>
        <v>1.0967084485919489E-2</v>
      </c>
      <c r="AN113" s="170">
        <f>AM113+(($AE113-1)*Workings_risks!$E$18)/(2050-2023)</f>
        <v>1.1145519288965065E-2</v>
      </c>
      <c r="AO113" s="170">
        <f>AN113+(($AE113-1)*Workings_risks!$E$18)/(2050-2023)</f>
        <v>1.1323954092010641E-2</v>
      </c>
      <c r="AP113" s="170">
        <f>AO113+(($AE113-1)*Workings_risks!$E$18)/(2050-2023)</f>
        <v>1.1502388895056217E-2</v>
      </c>
      <c r="AQ113" s="170">
        <f>AP113+(($AE113-1)*Workings_risks!$E$18)/(2050-2023)</f>
        <v>1.1680823698101793E-2</v>
      </c>
      <c r="AR113" s="170">
        <f>AQ113+(($AE113-1)*Workings_risks!$E$18)/(2050-2023)</f>
        <v>1.1859258501147369E-2</v>
      </c>
      <c r="AS113" s="170">
        <f>AR113+(($AE113-1)*Workings_risks!$E$18)/(2050-2023)</f>
        <v>1.2037693304192945E-2</v>
      </c>
      <c r="AT113" s="170">
        <f>AS113+(($AE113-1)*Workings_risks!$E$18)/(2050-2023)</f>
        <v>1.2216128107238522E-2</v>
      </c>
      <c r="AU113" s="170">
        <f>AT113+(($AE113-1)*Workings_risks!$E$18)/(2050-2023)</f>
        <v>1.2394562910284098E-2</v>
      </c>
      <c r="AV113" s="170">
        <f>AU113+(($AE113-1)*Workings_risks!$E$18)/(2050-2023)</f>
        <v>1.2572997713329674E-2</v>
      </c>
      <c r="AW113" s="170">
        <f>AV113+(($AE113-1)*Workings_risks!$E$18)/(2050-2023)</f>
        <v>1.275143251637525E-2</v>
      </c>
      <c r="AX113" s="170">
        <f>AW113+(($AE113-1)*Workings_risks!$E$18)/(2050-2023)</f>
        <v>1.2929867319420826E-2</v>
      </c>
      <c r="AY113" s="170">
        <f>AX113+(($AE113-1)*Workings_risks!$E$18)/(2050-2023)</f>
        <v>1.3108302122466402E-2</v>
      </c>
      <c r="BA113" s="186">
        <f>AF113*Workings_risks!$E$24*Workings_risks!$E$26*Workings_risks!$E$27*Assumptions!$G$90</f>
        <v>3.9356031413996192E-4</v>
      </c>
      <c r="BB113" s="186">
        <f>AG113*Workings_risks!$E$24*Workings_risks!$E$26*Workings_risks!$E$27*Assumptions!$G$90</f>
        <v>4.0078655018059475E-4</v>
      </c>
      <c r="BC113" s="186">
        <f>AH113*Workings_risks!$E$24*Workings_risks!$E$26*Workings_risks!$E$27*Assumptions!$G$90</f>
        <v>4.0801278622122774E-4</v>
      </c>
      <c r="BD113" s="186">
        <f>AI113*Workings_risks!$E$24*Workings_risks!$E$26*Workings_risks!$E$27*Assumptions!$G$90</f>
        <v>4.1523902226186062E-4</v>
      </c>
      <c r="BE113" s="186">
        <f>AJ113*Workings_risks!$E$24*Workings_risks!$E$26*Workings_risks!$E$27*Assumptions!$G$90</f>
        <v>4.2246525830249345E-4</v>
      </c>
      <c r="BF113" s="186">
        <f>AK113*Workings_risks!$E$24*Workings_risks!$E$26*Workings_risks!$E$27*Assumptions!$G$90</f>
        <v>4.2969149434312644E-4</v>
      </c>
      <c r="BG113" s="186">
        <f>AL113*Workings_risks!$E$24*Workings_risks!$E$26*Workings_risks!$E$27*Assumptions!$G$90</f>
        <v>4.3691773038375927E-4</v>
      </c>
      <c r="BH113" s="186">
        <f>AM113*Workings_risks!$E$24*Workings_risks!$E$26*Workings_risks!$E$27*Assumptions!$G$90</f>
        <v>4.4414396642439221E-4</v>
      </c>
      <c r="BI113" s="186">
        <f>AN113*Workings_risks!$E$24*Workings_risks!$E$26*Workings_risks!$E$27*Assumptions!$G$90</f>
        <v>4.5137020246502514E-4</v>
      </c>
      <c r="BJ113" s="186">
        <f>AO113*Workings_risks!$E$24*Workings_risks!$E$26*Workings_risks!$E$27*Assumptions!$G$90</f>
        <v>4.5859643850565808E-4</v>
      </c>
      <c r="BK113" s="186">
        <f>AP113*Workings_risks!$E$24*Workings_risks!$E$26*Workings_risks!$E$27*Assumptions!$G$90</f>
        <v>4.6582267454629091E-4</v>
      </c>
      <c r="BL113" s="186">
        <f>AQ113*Workings_risks!$E$24*Workings_risks!$E$26*Workings_risks!$E$27*Assumptions!$G$90</f>
        <v>4.7304891058692384E-4</v>
      </c>
      <c r="BM113" s="186">
        <f>AR113*Workings_risks!$E$24*Workings_risks!$E$26*Workings_risks!$E$27*Assumptions!$G$90</f>
        <v>4.8027514662755684E-4</v>
      </c>
      <c r="BN113" s="186">
        <f>AS113*Workings_risks!$E$24*Workings_risks!$E$26*Workings_risks!$E$27*Assumptions!$G$90</f>
        <v>4.8750138266818961E-4</v>
      </c>
      <c r="BO113" s="186">
        <f>AT113*Workings_risks!$E$24*Workings_risks!$E$26*Workings_risks!$E$27*Assumptions!$G$90</f>
        <v>4.9472761870882249E-4</v>
      </c>
      <c r="BP113" s="186">
        <f>AU113*Workings_risks!$E$24*Workings_risks!$E$26*Workings_risks!$E$27*Assumptions!$G$90</f>
        <v>5.0195385474945543E-4</v>
      </c>
      <c r="BQ113" s="186">
        <f>AV113*Workings_risks!$E$24*Workings_risks!$E$26*Workings_risks!$E$27*Assumptions!$G$90</f>
        <v>5.0918009079008837E-4</v>
      </c>
      <c r="BR113" s="186">
        <f>AW113*Workings_risks!$E$24*Workings_risks!$E$26*Workings_risks!$E$27*Assumptions!$G$90</f>
        <v>5.1640632683072119E-4</v>
      </c>
      <c r="BS113" s="186">
        <f>AX113*Workings_risks!$E$24*Workings_risks!$E$26*Workings_risks!$E$27*Assumptions!$G$90</f>
        <v>5.2363256287135424E-4</v>
      </c>
      <c r="BT113" s="186">
        <f>AY113*Workings_risks!$E$24*Workings_risks!$E$26*Workings_risks!$E$27*Assumptions!$G$90</f>
        <v>5.3085879891198718E-4</v>
      </c>
    </row>
    <row r="114" spans="2:72" x14ac:dyDescent="0.25">
      <c r="B114" s="42">
        <v>10231086</v>
      </c>
      <c r="C114" s="42" t="s">
        <v>516</v>
      </c>
      <c r="D114" s="42" t="s">
        <v>277</v>
      </c>
      <c r="E114" s="42">
        <v>16207036</v>
      </c>
      <c r="F114" s="42">
        <v>16207032</v>
      </c>
      <c r="G114" s="42">
        <v>1.5437510086582602</v>
      </c>
      <c r="H114" s="42">
        <v>145.03848033609799</v>
      </c>
      <c r="I114" s="42">
        <v>-36.307517143263198</v>
      </c>
      <c r="J114" s="42">
        <v>108</v>
      </c>
      <c r="K114" s="42">
        <v>95.8</v>
      </c>
      <c r="L114" s="32">
        <v>6.3E-2</v>
      </c>
      <c r="M114" s="32">
        <v>8.7999999999999995E-2</v>
      </c>
      <c r="N114" s="181"/>
      <c r="O114" s="182">
        <f t="shared" si="16"/>
        <v>114.80399999999999</v>
      </c>
      <c r="P114" s="182">
        <f t="shared" si="17"/>
        <v>101.83539999999999</v>
      </c>
      <c r="Q114" s="191">
        <f t="shared" si="18"/>
        <v>0.01</v>
      </c>
      <c r="R114" s="191">
        <f t="shared" si="19"/>
        <v>0.02</v>
      </c>
      <c r="S114" s="184">
        <f t="shared" si="20"/>
        <v>-1296.8599999999997</v>
      </c>
      <c r="T114" s="184">
        <f t="shared" si="21"/>
        <v>127.77259999999998</v>
      </c>
      <c r="U114" s="185">
        <f t="shared" si="22"/>
        <v>1.5246518513949068E-2</v>
      </c>
      <c r="V114" s="181"/>
      <c r="W114" s="182">
        <f t="shared" si="23"/>
        <v>115.884</v>
      </c>
      <c r="X114" s="182">
        <f t="shared" si="24"/>
        <v>104.2304</v>
      </c>
      <c r="Y114" s="183">
        <f t="shared" si="25"/>
        <v>0.01</v>
      </c>
      <c r="Z114" s="183">
        <f t="shared" si="26"/>
        <v>0.02</v>
      </c>
      <c r="AA114" s="184">
        <f t="shared" si="27"/>
        <v>-1165.3599999999997</v>
      </c>
      <c r="AB114" s="184">
        <f t="shared" si="28"/>
        <v>127.5376</v>
      </c>
      <c r="AC114" s="185">
        <f t="shared" si="29"/>
        <v>1.6765291412095835E-2</v>
      </c>
      <c r="AD114" s="181"/>
      <c r="AE114" s="178">
        <f t="shared" si="30"/>
        <v>1.5246518513949068</v>
      </c>
      <c r="AF114" s="170">
        <f>Workings_risks!$E$18+Workings_risks!$E$27*(($AE114-1)*Workings_risks!$E$18)/(2050-2023)</f>
        <v>9.7180408646004562E-3</v>
      </c>
      <c r="AG114" s="170">
        <f>AF114+(($AE114-1)*Workings_risks!$E$18)/(2050-2023)</f>
        <v>9.8964756676460323E-3</v>
      </c>
      <c r="AH114" s="170">
        <f>AG114+(($AE114-1)*Workings_risks!$E$18)/(2050-2023)</f>
        <v>1.0074910470691608E-2</v>
      </c>
      <c r="AI114" s="170">
        <f>AH114+(($AE114-1)*Workings_risks!$E$18)/(2050-2023)</f>
        <v>1.0253345273737184E-2</v>
      </c>
      <c r="AJ114" s="170">
        <f>AI114+(($AE114-1)*Workings_risks!$E$18)/(2050-2023)</f>
        <v>1.0431780076782761E-2</v>
      </c>
      <c r="AK114" s="170">
        <f>AJ114+(($AE114-1)*Workings_risks!$E$18)/(2050-2023)</f>
        <v>1.0610214879828337E-2</v>
      </c>
      <c r="AL114" s="170">
        <f>AK114+(($AE114-1)*Workings_risks!$E$18)/(2050-2023)</f>
        <v>1.0788649682873913E-2</v>
      </c>
      <c r="AM114" s="170">
        <f>AL114+(($AE114-1)*Workings_risks!$E$18)/(2050-2023)</f>
        <v>1.0967084485919489E-2</v>
      </c>
      <c r="AN114" s="170">
        <f>AM114+(($AE114-1)*Workings_risks!$E$18)/(2050-2023)</f>
        <v>1.1145519288965065E-2</v>
      </c>
      <c r="AO114" s="170">
        <f>AN114+(($AE114-1)*Workings_risks!$E$18)/(2050-2023)</f>
        <v>1.1323954092010641E-2</v>
      </c>
      <c r="AP114" s="170">
        <f>AO114+(($AE114-1)*Workings_risks!$E$18)/(2050-2023)</f>
        <v>1.1502388895056217E-2</v>
      </c>
      <c r="AQ114" s="170">
        <f>AP114+(($AE114-1)*Workings_risks!$E$18)/(2050-2023)</f>
        <v>1.1680823698101793E-2</v>
      </c>
      <c r="AR114" s="170">
        <f>AQ114+(($AE114-1)*Workings_risks!$E$18)/(2050-2023)</f>
        <v>1.1859258501147369E-2</v>
      </c>
      <c r="AS114" s="170">
        <f>AR114+(($AE114-1)*Workings_risks!$E$18)/(2050-2023)</f>
        <v>1.2037693304192945E-2</v>
      </c>
      <c r="AT114" s="170">
        <f>AS114+(($AE114-1)*Workings_risks!$E$18)/(2050-2023)</f>
        <v>1.2216128107238522E-2</v>
      </c>
      <c r="AU114" s="170">
        <f>AT114+(($AE114-1)*Workings_risks!$E$18)/(2050-2023)</f>
        <v>1.2394562910284098E-2</v>
      </c>
      <c r="AV114" s="170">
        <f>AU114+(($AE114-1)*Workings_risks!$E$18)/(2050-2023)</f>
        <v>1.2572997713329674E-2</v>
      </c>
      <c r="AW114" s="170">
        <f>AV114+(($AE114-1)*Workings_risks!$E$18)/(2050-2023)</f>
        <v>1.275143251637525E-2</v>
      </c>
      <c r="AX114" s="170">
        <f>AW114+(($AE114-1)*Workings_risks!$E$18)/(2050-2023)</f>
        <v>1.2929867319420826E-2</v>
      </c>
      <c r="AY114" s="170">
        <f>AX114+(($AE114-1)*Workings_risks!$E$18)/(2050-2023)</f>
        <v>1.3108302122466402E-2</v>
      </c>
      <c r="BA114" s="186">
        <f>AF114*Workings_risks!$E$24*Workings_risks!$E$26*Workings_risks!$E$27*Assumptions!$G$90</f>
        <v>3.9356031413996192E-4</v>
      </c>
      <c r="BB114" s="186">
        <f>AG114*Workings_risks!$E$24*Workings_risks!$E$26*Workings_risks!$E$27*Assumptions!$G$90</f>
        <v>4.0078655018059475E-4</v>
      </c>
      <c r="BC114" s="186">
        <f>AH114*Workings_risks!$E$24*Workings_risks!$E$26*Workings_risks!$E$27*Assumptions!$G$90</f>
        <v>4.0801278622122774E-4</v>
      </c>
      <c r="BD114" s="186">
        <f>AI114*Workings_risks!$E$24*Workings_risks!$E$26*Workings_risks!$E$27*Assumptions!$G$90</f>
        <v>4.1523902226186062E-4</v>
      </c>
      <c r="BE114" s="186">
        <f>AJ114*Workings_risks!$E$24*Workings_risks!$E$26*Workings_risks!$E$27*Assumptions!$G$90</f>
        <v>4.2246525830249345E-4</v>
      </c>
      <c r="BF114" s="186">
        <f>AK114*Workings_risks!$E$24*Workings_risks!$E$26*Workings_risks!$E$27*Assumptions!$G$90</f>
        <v>4.2969149434312644E-4</v>
      </c>
      <c r="BG114" s="186">
        <f>AL114*Workings_risks!$E$24*Workings_risks!$E$26*Workings_risks!$E$27*Assumptions!$G$90</f>
        <v>4.3691773038375927E-4</v>
      </c>
      <c r="BH114" s="186">
        <f>AM114*Workings_risks!$E$24*Workings_risks!$E$26*Workings_risks!$E$27*Assumptions!$G$90</f>
        <v>4.4414396642439221E-4</v>
      </c>
      <c r="BI114" s="186">
        <f>AN114*Workings_risks!$E$24*Workings_risks!$E$26*Workings_risks!$E$27*Assumptions!$G$90</f>
        <v>4.5137020246502514E-4</v>
      </c>
      <c r="BJ114" s="186">
        <f>AO114*Workings_risks!$E$24*Workings_risks!$E$26*Workings_risks!$E$27*Assumptions!$G$90</f>
        <v>4.5859643850565808E-4</v>
      </c>
      <c r="BK114" s="186">
        <f>AP114*Workings_risks!$E$24*Workings_risks!$E$26*Workings_risks!$E$27*Assumptions!$G$90</f>
        <v>4.6582267454629091E-4</v>
      </c>
      <c r="BL114" s="186">
        <f>AQ114*Workings_risks!$E$24*Workings_risks!$E$26*Workings_risks!$E$27*Assumptions!$G$90</f>
        <v>4.7304891058692384E-4</v>
      </c>
      <c r="BM114" s="186">
        <f>AR114*Workings_risks!$E$24*Workings_risks!$E$26*Workings_risks!$E$27*Assumptions!$G$90</f>
        <v>4.8027514662755684E-4</v>
      </c>
      <c r="BN114" s="186">
        <f>AS114*Workings_risks!$E$24*Workings_risks!$E$26*Workings_risks!$E$27*Assumptions!$G$90</f>
        <v>4.8750138266818961E-4</v>
      </c>
      <c r="BO114" s="186">
        <f>AT114*Workings_risks!$E$24*Workings_risks!$E$26*Workings_risks!$E$27*Assumptions!$G$90</f>
        <v>4.9472761870882249E-4</v>
      </c>
      <c r="BP114" s="186">
        <f>AU114*Workings_risks!$E$24*Workings_risks!$E$26*Workings_risks!$E$27*Assumptions!$G$90</f>
        <v>5.0195385474945543E-4</v>
      </c>
      <c r="BQ114" s="186">
        <f>AV114*Workings_risks!$E$24*Workings_risks!$E$26*Workings_risks!$E$27*Assumptions!$G$90</f>
        <v>5.0918009079008837E-4</v>
      </c>
      <c r="BR114" s="186">
        <f>AW114*Workings_risks!$E$24*Workings_risks!$E$26*Workings_risks!$E$27*Assumptions!$G$90</f>
        <v>5.1640632683072119E-4</v>
      </c>
      <c r="BS114" s="186">
        <f>AX114*Workings_risks!$E$24*Workings_risks!$E$26*Workings_risks!$E$27*Assumptions!$G$90</f>
        <v>5.2363256287135424E-4</v>
      </c>
      <c r="BT114" s="186">
        <f>AY114*Workings_risks!$E$24*Workings_risks!$E$26*Workings_risks!$E$27*Assumptions!$G$90</f>
        <v>5.3085879891198718E-4</v>
      </c>
    </row>
    <row r="115" spans="2:72" x14ac:dyDescent="0.25">
      <c r="B115" s="42">
        <v>10232140</v>
      </c>
      <c r="C115" s="42" t="s">
        <v>633</v>
      </c>
      <c r="D115" s="42" t="s">
        <v>278</v>
      </c>
      <c r="E115" s="42">
        <v>16211311</v>
      </c>
      <c r="F115" s="42">
        <v>16211316</v>
      </c>
      <c r="G115" s="42">
        <v>1.9853344757137004</v>
      </c>
      <c r="H115" s="42">
        <v>145.05859455893301</v>
      </c>
      <c r="I115" s="42">
        <v>-36.426478939991597</v>
      </c>
      <c r="J115" s="42">
        <v>111</v>
      </c>
      <c r="K115" s="42">
        <v>98.4</v>
      </c>
      <c r="L115" s="32">
        <v>6.3E-2</v>
      </c>
      <c r="M115" s="32">
        <v>8.7999999999999995E-2</v>
      </c>
      <c r="N115" s="181"/>
      <c r="O115" s="182">
        <f t="shared" si="16"/>
        <v>117.99299999999999</v>
      </c>
      <c r="P115" s="182">
        <f t="shared" si="17"/>
        <v>104.5992</v>
      </c>
      <c r="Q115" s="191">
        <f t="shared" si="18"/>
        <v>0.01</v>
      </c>
      <c r="R115" s="191">
        <f t="shared" si="19"/>
        <v>0.02</v>
      </c>
      <c r="S115" s="184">
        <f t="shared" si="20"/>
        <v>-1339.3799999999999</v>
      </c>
      <c r="T115" s="184">
        <f t="shared" si="21"/>
        <v>131.38679999999999</v>
      </c>
      <c r="U115" s="185">
        <f t="shared" si="22"/>
        <v>1.5221072436500466E-2</v>
      </c>
      <c r="V115" s="181"/>
      <c r="W115" s="182">
        <f t="shared" si="23"/>
        <v>119.10299999999999</v>
      </c>
      <c r="X115" s="182">
        <f t="shared" si="24"/>
        <v>107.05920000000002</v>
      </c>
      <c r="Y115" s="183">
        <f t="shared" si="25"/>
        <v>0.01</v>
      </c>
      <c r="Z115" s="183">
        <f t="shared" si="26"/>
        <v>0.02</v>
      </c>
      <c r="AA115" s="184">
        <f t="shared" si="27"/>
        <v>-1204.3799999999976</v>
      </c>
      <c r="AB115" s="184">
        <f t="shared" si="28"/>
        <v>131.14679999999998</v>
      </c>
      <c r="AC115" s="185">
        <f t="shared" si="29"/>
        <v>1.6727943008020746E-2</v>
      </c>
      <c r="AD115" s="181"/>
      <c r="AE115" s="178">
        <f t="shared" si="30"/>
        <v>1.5221072436500467</v>
      </c>
      <c r="AF115" s="170">
        <f>Workings_risks!$E$18+Workings_risks!$E$27*(($AE115-1)*Workings_risks!$E$18)/(2050-2023)</f>
        <v>9.715444591011169E-3</v>
      </c>
      <c r="AG115" s="170">
        <f>AF115+(($AE115-1)*Workings_risks!$E$18)/(2050-2023)</f>
        <v>9.8930139695269821E-3</v>
      </c>
      <c r="AH115" s="170">
        <f>AG115+(($AE115-1)*Workings_risks!$E$18)/(2050-2023)</f>
        <v>1.0070583348042795E-2</v>
      </c>
      <c r="AI115" s="170">
        <f>AH115+(($AE115-1)*Workings_risks!$E$18)/(2050-2023)</f>
        <v>1.0248152726558608E-2</v>
      </c>
      <c r="AJ115" s="170">
        <f>AI115+(($AE115-1)*Workings_risks!$E$18)/(2050-2023)</f>
        <v>1.0425722105074422E-2</v>
      </c>
      <c r="AK115" s="170">
        <f>AJ115+(($AE115-1)*Workings_risks!$E$18)/(2050-2023)</f>
        <v>1.0603291483590235E-2</v>
      </c>
      <c r="AL115" s="170">
        <f>AK115+(($AE115-1)*Workings_risks!$E$18)/(2050-2023)</f>
        <v>1.0780860862106048E-2</v>
      </c>
      <c r="AM115" s="170">
        <f>AL115+(($AE115-1)*Workings_risks!$E$18)/(2050-2023)</f>
        <v>1.0958430240621861E-2</v>
      </c>
      <c r="AN115" s="170">
        <f>AM115+(($AE115-1)*Workings_risks!$E$18)/(2050-2023)</f>
        <v>1.1135999619137674E-2</v>
      </c>
      <c r="AO115" s="170">
        <f>AN115+(($AE115-1)*Workings_risks!$E$18)/(2050-2023)</f>
        <v>1.1313568997653487E-2</v>
      </c>
      <c r="AP115" s="170">
        <f>AO115+(($AE115-1)*Workings_risks!$E$18)/(2050-2023)</f>
        <v>1.14911383761693E-2</v>
      </c>
      <c r="AQ115" s="170">
        <f>AP115+(($AE115-1)*Workings_risks!$E$18)/(2050-2023)</f>
        <v>1.1668707754685113E-2</v>
      </c>
      <c r="AR115" s="170">
        <f>AQ115+(($AE115-1)*Workings_risks!$E$18)/(2050-2023)</f>
        <v>1.1846277133200927E-2</v>
      </c>
      <c r="AS115" s="170">
        <f>AR115+(($AE115-1)*Workings_risks!$E$18)/(2050-2023)</f>
        <v>1.202384651171674E-2</v>
      </c>
      <c r="AT115" s="170">
        <f>AS115+(($AE115-1)*Workings_risks!$E$18)/(2050-2023)</f>
        <v>1.2201415890232553E-2</v>
      </c>
      <c r="AU115" s="170">
        <f>AT115+(($AE115-1)*Workings_risks!$E$18)/(2050-2023)</f>
        <v>1.2378985268748366E-2</v>
      </c>
      <c r="AV115" s="170">
        <f>AU115+(($AE115-1)*Workings_risks!$E$18)/(2050-2023)</f>
        <v>1.2556554647264179E-2</v>
      </c>
      <c r="AW115" s="170">
        <f>AV115+(($AE115-1)*Workings_risks!$E$18)/(2050-2023)</f>
        <v>1.2734124025779992E-2</v>
      </c>
      <c r="AX115" s="170">
        <f>AW115+(($AE115-1)*Workings_risks!$E$18)/(2050-2023)</f>
        <v>1.2911693404295805E-2</v>
      </c>
      <c r="AY115" s="170">
        <f>AX115+(($AE115-1)*Workings_risks!$E$18)/(2050-2023)</f>
        <v>1.3089262782811618E-2</v>
      </c>
      <c r="BA115" s="186">
        <f>AF115*Workings_risks!$E$24*Workings_risks!$E$26*Workings_risks!$E$27*Assumptions!$G$90</f>
        <v>3.9345517049386801E-4</v>
      </c>
      <c r="BB115" s="186">
        <f>AG115*Workings_risks!$E$24*Workings_risks!$E$26*Workings_risks!$E$27*Assumptions!$G$90</f>
        <v>4.0064635865246965E-4</v>
      </c>
      <c r="BC115" s="186">
        <f>AH115*Workings_risks!$E$24*Workings_risks!$E$26*Workings_risks!$E$27*Assumptions!$G$90</f>
        <v>4.0783754681107123E-4</v>
      </c>
      <c r="BD115" s="186">
        <f>AI115*Workings_risks!$E$24*Workings_risks!$E$26*Workings_risks!$E$27*Assumptions!$G$90</f>
        <v>4.1502873496967286E-4</v>
      </c>
      <c r="BE115" s="186">
        <f>AJ115*Workings_risks!$E$24*Workings_risks!$E$26*Workings_risks!$E$27*Assumptions!$G$90</f>
        <v>4.2221992312827439E-4</v>
      </c>
      <c r="BF115" s="186">
        <f>AK115*Workings_risks!$E$24*Workings_risks!$E$26*Workings_risks!$E$27*Assumptions!$G$90</f>
        <v>4.2941111128687602E-4</v>
      </c>
      <c r="BG115" s="186">
        <f>AL115*Workings_risks!$E$24*Workings_risks!$E$26*Workings_risks!$E$27*Assumptions!$G$90</f>
        <v>4.3660229944547766E-4</v>
      </c>
      <c r="BH115" s="186">
        <f>AM115*Workings_risks!$E$24*Workings_risks!$E$26*Workings_risks!$E$27*Assumptions!$G$90</f>
        <v>4.4379348760407913E-4</v>
      </c>
      <c r="BI115" s="186">
        <f>AN115*Workings_risks!$E$24*Workings_risks!$E$26*Workings_risks!$E$27*Assumptions!$G$90</f>
        <v>4.5098467576268087E-4</v>
      </c>
      <c r="BJ115" s="186">
        <f>AO115*Workings_risks!$E$24*Workings_risks!$E$26*Workings_risks!$E$27*Assumptions!$G$90</f>
        <v>4.581758639212824E-4</v>
      </c>
      <c r="BK115" s="186">
        <f>AP115*Workings_risks!$E$24*Workings_risks!$E$26*Workings_risks!$E$27*Assumptions!$G$90</f>
        <v>4.6536705207988403E-4</v>
      </c>
      <c r="BL115" s="186">
        <f>AQ115*Workings_risks!$E$24*Workings_risks!$E$26*Workings_risks!$E$27*Assumptions!$G$90</f>
        <v>4.7255824023848561E-4</v>
      </c>
      <c r="BM115" s="186">
        <f>AR115*Workings_risks!$E$24*Workings_risks!$E$26*Workings_risks!$E$27*Assumptions!$G$90</f>
        <v>4.7974942839708724E-4</v>
      </c>
      <c r="BN115" s="186">
        <f>AS115*Workings_risks!$E$24*Workings_risks!$E$26*Workings_risks!$E$27*Assumptions!$G$90</f>
        <v>4.8694061655568877E-4</v>
      </c>
      <c r="BO115" s="186">
        <f>AT115*Workings_risks!$E$24*Workings_risks!$E$26*Workings_risks!$E$27*Assumptions!$G$90</f>
        <v>4.941318047142904E-4</v>
      </c>
      <c r="BP115" s="186">
        <f>AU115*Workings_risks!$E$24*Workings_risks!$E$26*Workings_risks!$E$27*Assumptions!$G$90</f>
        <v>5.0132299287289198E-4</v>
      </c>
      <c r="BQ115" s="186">
        <f>AV115*Workings_risks!$E$24*Workings_risks!$E$26*Workings_risks!$E$27*Assumptions!$G$90</f>
        <v>5.0851418103149367E-4</v>
      </c>
      <c r="BR115" s="186">
        <f>AW115*Workings_risks!$E$24*Workings_risks!$E$26*Workings_risks!$E$27*Assumptions!$G$90</f>
        <v>5.1570536919009514E-4</v>
      </c>
      <c r="BS115" s="186">
        <f>AX115*Workings_risks!$E$24*Workings_risks!$E$26*Workings_risks!$E$27*Assumptions!$G$90</f>
        <v>5.2289655734869672E-4</v>
      </c>
      <c r="BT115" s="186">
        <f>AY115*Workings_risks!$E$24*Workings_risks!$E$26*Workings_risks!$E$27*Assumptions!$G$90</f>
        <v>5.3008774550729841E-4</v>
      </c>
    </row>
    <row r="116" spans="2:72" x14ac:dyDescent="0.25">
      <c r="B116" s="42">
        <v>10232141</v>
      </c>
      <c r="C116" s="42" t="s">
        <v>633</v>
      </c>
      <c r="D116" s="42" t="s">
        <v>278</v>
      </c>
      <c r="E116" s="42">
        <v>16211311</v>
      </c>
      <c r="F116" s="42">
        <v>17686420</v>
      </c>
      <c r="G116" s="42">
        <v>0.34196288877726033</v>
      </c>
      <c r="H116" s="42">
        <v>145.05989308992599</v>
      </c>
      <c r="I116" s="42">
        <v>-36.427436133835798</v>
      </c>
      <c r="J116" s="42">
        <v>111</v>
      </c>
      <c r="K116" s="42">
        <v>98.4</v>
      </c>
      <c r="L116" s="32">
        <v>6.3E-2</v>
      </c>
      <c r="M116" s="32">
        <v>8.7999999999999995E-2</v>
      </c>
      <c r="N116" s="181"/>
      <c r="O116" s="182">
        <f t="shared" si="16"/>
        <v>117.99299999999999</v>
      </c>
      <c r="P116" s="182">
        <f t="shared" si="17"/>
        <v>104.5992</v>
      </c>
      <c r="Q116" s="191">
        <f t="shared" si="18"/>
        <v>0.01</v>
      </c>
      <c r="R116" s="191">
        <f t="shared" si="19"/>
        <v>0.02</v>
      </c>
      <c r="S116" s="184">
        <f t="shared" si="20"/>
        <v>-1339.3799999999999</v>
      </c>
      <c r="T116" s="184">
        <f t="shared" si="21"/>
        <v>131.38679999999999</v>
      </c>
      <c r="U116" s="185">
        <f t="shared" si="22"/>
        <v>1.5221072436500466E-2</v>
      </c>
      <c r="V116" s="181"/>
      <c r="W116" s="182">
        <f t="shared" si="23"/>
        <v>119.10299999999999</v>
      </c>
      <c r="X116" s="182">
        <f t="shared" si="24"/>
        <v>107.05920000000002</v>
      </c>
      <c r="Y116" s="183">
        <f t="shared" si="25"/>
        <v>0.01</v>
      </c>
      <c r="Z116" s="183">
        <f t="shared" si="26"/>
        <v>0.02</v>
      </c>
      <c r="AA116" s="184">
        <f t="shared" si="27"/>
        <v>-1204.3799999999976</v>
      </c>
      <c r="AB116" s="184">
        <f t="shared" si="28"/>
        <v>131.14679999999998</v>
      </c>
      <c r="AC116" s="185">
        <f t="shared" si="29"/>
        <v>1.6727943008020746E-2</v>
      </c>
      <c r="AD116" s="181"/>
      <c r="AE116" s="178">
        <f t="shared" si="30"/>
        <v>1.5221072436500467</v>
      </c>
      <c r="AF116" s="170">
        <f>Workings_risks!$E$18+Workings_risks!$E$27*(($AE116-1)*Workings_risks!$E$18)/(2050-2023)</f>
        <v>9.715444591011169E-3</v>
      </c>
      <c r="AG116" s="170">
        <f>AF116+(($AE116-1)*Workings_risks!$E$18)/(2050-2023)</f>
        <v>9.8930139695269821E-3</v>
      </c>
      <c r="AH116" s="170">
        <f>AG116+(($AE116-1)*Workings_risks!$E$18)/(2050-2023)</f>
        <v>1.0070583348042795E-2</v>
      </c>
      <c r="AI116" s="170">
        <f>AH116+(($AE116-1)*Workings_risks!$E$18)/(2050-2023)</f>
        <v>1.0248152726558608E-2</v>
      </c>
      <c r="AJ116" s="170">
        <f>AI116+(($AE116-1)*Workings_risks!$E$18)/(2050-2023)</f>
        <v>1.0425722105074422E-2</v>
      </c>
      <c r="AK116" s="170">
        <f>AJ116+(($AE116-1)*Workings_risks!$E$18)/(2050-2023)</f>
        <v>1.0603291483590235E-2</v>
      </c>
      <c r="AL116" s="170">
        <f>AK116+(($AE116-1)*Workings_risks!$E$18)/(2050-2023)</f>
        <v>1.0780860862106048E-2</v>
      </c>
      <c r="AM116" s="170">
        <f>AL116+(($AE116-1)*Workings_risks!$E$18)/(2050-2023)</f>
        <v>1.0958430240621861E-2</v>
      </c>
      <c r="AN116" s="170">
        <f>AM116+(($AE116-1)*Workings_risks!$E$18)/(2050-2023)</f>
        <v>1.1135999619137674E-2</v>
      </c>
      <c r="AO116" s="170">
        <f>AN116+(($AE116-1)*Workings_risks!$E$18)/(2050-2023)</f>
        <v>1.1313568997653487E-2</v>
      </c>
      <c r="AP116" s="170">
        <f>AO116+(($AE116-1)*Workings_risks!$E$18)/(2050-2023)</f>
        <v>1.14911383761693E-2</v>
      </c>
      <c r="AQ116" s="170">
        <f>AP116+(($AE116-1)*Workings_risks!$E$18)/(2050-2023)</f>
        <v>1.1668707754685113E-2</v>
      </c>
      <c r="AR116" s="170">
        <f>AQ116+(($AE116-1)*Workings_risks!$E$18)/(2050-2023)</f>
        <v>1.1846277133200927E-2</v>
      </c>
      <c r="AS116" s="170">
        <f>AR116+(($AE116-1)*Workings_risks!$E$18)/(2050-2023)</f>
        <v>1.202384651171674E-2</v>
      </c>
      <c r="AT116" s="170">
        <f>AS116+(($AE116-1)*Workings_risks!$E$18)/(2050-2023)</f>
        <v>1.2201415890232553E-2</v>
      </c>
      <c r="AU116" s="170">
        <f>AT116+(($AE116-1)*Workings_risks!$E$18)/(2050-2023)</f>
        <v>1.2378985268748366E-2</v>
      </c>
      <c r="AV116" s="170">
        <f>AU116+(($AE116-1)*Workings_risks!$E$18)/(2050-2023)</f>
        <v>1.2556554647264179E-2</v>
      </c>
      <c r="AW116" s="170">
        <f>AV116+(($AE116-1)*Workings_risks!$E$18)/(2050-2023)</f>
        <v>1.2734124025779992E-2</v>
      </c>
      <c r="AX116" s="170">
        <f>AW116+(($AE116-1)*Workings_risks!$E$18)/(2050-2023)</f>
        <v>1.2911693404295805E-2</v>
      </c>
      <c r="AY116" s="170">
        <f>AX116+(($AE116-1)*Workings_risks!$E$18)/(2050-2023)</f>
        <v>1.3089262782811618E-2</v>
      </c>
      <c r="BA116" s="186">
        <f>AF116*Workings_risks!$E$24*Workings_risks!$E$26*Workings_risks!$E$27*Assumptions!$G$90</f>
        <v>3.9345517049386801E-4</v>
      </c>
      <c r="BB116" s="186">
        <f>AG116*Workings_risks!$E$24*Workings_risks!$E$26*Workings_risks!$E$27*Assumptions!$G$90</f>
        <v>4.0064635865246965E-4</v>
      </c>
      <c r="BC116" s="186">
        <f>AH116*Workings_risks!$E$24*Workings_risks!$E$26*Workings_risks!$E$27*Assumptions!$G$90</f>
        <v>4.0783754681107123E-4</v>
      </c>
      <c r="BD116" s="186">
        <f>AI116*Workings_risks!$E$24*Workings_risks!$E$26*Workings_risks!$E$27*Assumptions!$G$90</f>
        <v>4.1502873496967286E-4</v>
      </c>
      <c r="BE116" s="186">
        <f>AJ116*Workings_risks!$E$24*Workings_risks!$E$26*Workings_risks!$E$27*Assumptions!$G$90</f>
        <v>4.2221992312827439E-4</v>
      </c>
      <c r="BF116" s="186">
        <f>AK116*Workings_risks!$E$24*Workings_risks!$E$26*Workings_risks!$E$27*Assumptions!$G$90</f>
        <v>4.2941111128687602E-4</v>
      </c>
      <c r="BG116" s="186">
        <f>AL116*Workings_risks!$E$24*Workings_risks!$E$26*Workings_risks!$E$27*Assumptions!$G$90</f>
        <v>4.3660229944547766E-4</v>
      </c>
      <c r="BH116" s="186">
        <f>AM116*Workings_risks!$E$24*Workings_risks!$E$26*Workings_risks!$E$27*Assumptions!$G$90</f>
        <v>4.4379348760407913E-4</v>
      </c>
      <c r="BI116" s="186">
        <f>AN116*Workings_risks!$E$24*Workings_risks!$E$26*Workings_risks!$E$27*Assumptions!$G$90</f>
        <v>4.5098467576268087E-4</v>
      </c>
      <c r="BJ116" s="186">
        <f>AO116*Workings_risks!$E$24*Workings_risks!$E$26*Workings_risks!$E$27*Assumptions!$G$90</f>
        <v>4.581758639212824E-4</v>
      </c>
      <c r="BK116" s="186">
        <f>AP116*Workings_risks!$E$24*Workings_risks!$E$26*Workings_risks!$E$27*Assumptions!$G$90</f>
        <v>4.6536705207988403E-4</v>
      </c>
      <c r="BL116" s="186">
        <f>AQ116*Workings_risks!$E$24*Workings_risks!$E$26*Workings_risks!$E$27*Assumptions!$G$90</f>
        <v>4.7255824023848561E-4</v>
      </c>
      <c r="BM116" s="186">
        <f>AR116*Workings_risks!$E$24*Workings_risks!$E$26*Workings_risks!$E$27*Assumptions!$G$90</f>
        <v>4.7974942839708724E-4</v>
      </c>
      <c r="BN116" s="186">
        <f>AS116*Workings_risks!$E$24*Workings_risks!$E$26*Workings_risks!$E$27*Assumptions!$G$90</f>
        <v>4.8694061655568877E-4</v>
      </c>
      <c r="BO116" s="186">
        <f>AT116*Workings_risks!$E$24*Workings_risks!$E$26*Workings_risks!$E$27*Assumptions!$G$90</f>
        <v>4.941318047142904E-4</v>
      </c>
      <c r="BP116" s="186">
        <f>AU116*Workings_risks!$E$24*Workings_risks!$E$26*Workings_risks!$E$27*Assumptions!$G$90</f>
        <v>5.0132299287289198E-4</v>
      </c>
      <c r="BQ116" s="186">
        <f>AV116*Workings_risks!$E$24*Workings_risks!$E$26*Workings_risks!$E$27*Assumptions!$G$90</f>
        <v>5.0851418103149367E-4</v>
      </c>
      <c r="BR116" s="186">
        <f>AW116*Workings_risks!$E$24*Workings_risks!$E$26*Workings_risks!$E$27*Assumptions!$G$90</f>
        <v>5.1570536919009514E-4</v>
      </c>
      <c r="BS116" s="186">
        <f>AX116*Workings_risks!$E$24*Workings_risks!$E$26*Workings_risks!$E$27*Assumptions!$G$90</f>
        <v>5.2289655734869672E-4</v>
      </c>
      <c r="BT116" s="186">
        <f>AY116*Workings_risks!$E$24*Workings_risks!$E$26*Workings_risks!$E$27*Assumptions!$G$90</f>
        <v>5.3008774550729841E-4</v>
      </c>
    </row>
    <row r="117" spans="2:72" x14ac:dyDescent="0.25">
      <c r="B117" s="42">
        <v>10232159</v>
      </c>
      <c r="C117" s="42" t="s">
        <v>631</v>
      </c>
      <c r="D117" s="42" t="s">
        <v>278</v>
      </c>
      <c r="E117" s="42">
        <v>16211386</v>
      </c>
      <c r="F117" s="42">
        <v>16211391</v>
      </c>
      <c r="G117" s="42">
        <v>1.3548360159156503</v>
      </c>
      <c r="H117" s="42">
        <v>145.014526691784</v>
      </c>
      <c r="I117" s="42">
        <v>-36.421409409214299</v>
      </c>
      <c r="J117" s="42">
        <v>109</v>
      </c>
      <c r="K117" s="42">
        <v>96.8</v>
      </c>
      <c r="L117" s="32">
        <v>6.3E-2</v>
      </c>
      <c r="M117" s="32">
        <v>8.7999999999999995E-2</v>
      </c>
      <c r="N117" s="181"/>
      <c r="O117" s="182">
        <f t="shared" si="16"/>
        <v>115.86699999999999</v>
      </c>
      <c r="P117" s="182">
        <f t="shared" si="17"/>
        <v>102.8984</v>
      </c>
      <c r="Q117" s="191">
        <f t="shared" si="18"/>
        <v>0.01</v>
      </c>
      <c r="R117" s="191">
        <f t="shared" si="19"/>
        <v>0.02</v>
      </c>
      <c r="S117" s="184">
        <f t="shared" si="20"/>
        <v>-1296.8599999999997</v>
      </c>
      <c r="T117" s="184">
        <f t="shared" si="21"/>
        <v>128.8356</v>
      </c>
      <c r="U117" s="185">
        <f t="shared" si="22"/>
        <v>1.5295097389078239E-2</v>
      </c>
      <c r="V117" s="181"/>
      <c r="W117" s="182">
        <f t="shared" si="23"/>
        <v>116.95699999999999</v>
      </c>
      <c r="X117" s="182">
        <f t="shared" si="24"/>
        <v>105.31840000000001</v>
      </c>
      <c r="Y117" s="183">
        <f t="shared" si="25"/>
        <v>0.01</v>
      </c>
      <c r="Z117" s="183">
        <f t="shared" si="26"/>
        <v>0.02</v>
      </c>
      <c r="AA117" s="184">
        <f t="shared" si="27"/>
        <v>-1163.8599999999981</v>
      </c>
      <c r="AB117" s="184">
        <f t="shared" si="28"/>
        <v>128.59559999999996</v>
      </c>
      <c r="AC117" s="185">
        <f t="shared" si="29"/>
        <v>1.6836732940388014E-2</v>
      </c>
      <c r="AD117" s="181"/>
      <c r="AE117" s="178">
        <f t="shared" si="30"/>
        <v>1.5295097389078238</v>
      </c>
      <c r="AF117" s="170">
        <f>Workings_risks!$E$18+Workings_risks!$E$27*(($AE117-1)*Workings_risks!$E$18)/(2050-2023)</f>
        <v>9.7229973869072776E-3</v>
      </c>
      <c r="AG117" s="170">
        <f>AF117+(($AE117-1)*Workings_risks!$E$18)/(2050-2023)</f>
        <v>9.9030843640551276E-3</v>
      </c>
      <c r="AH117" s="170">
        <f>AG117+(($AE117-1)*Workings_risks!$E$18)/(2050-2023)</f>
        <v>1.0083171341202977E-2</v>
      </c>
      <c r="AI117" s="170">
        <f>AH117+(($AE117-1)*Workings_risks!$E$18)/(2050-2023)</f>
        <v>1.0263258318350827E-2</v>
      </c>
      <c r="AJ117" s="170">
        <f>AI117+(($AE117-1)*Workings_risks!$E$18)/(2050-2023)</f>
        <v>1.0443345295498677E-2</v>
      </c>
      <c r="AK117" s="170">
        <f>AJ117+(($AE117-1)*Workings_risks!$E$18)/(2050-2023)</f>
        <v>1.0623432272646527E-2</v>
      </c>
      <c r="AL117" s="170">
        <f>AK117+(($AE117-1)*Workings_risks!$E$18)/(2050-2023)</f>
        <v>1.0803519249794377E-2</v>
      </c>
      <c r="AM117" s="170">
        <f>AL117+(($AE117-1)*Workings_risks!$E$18)/(2050-2023)</f>
        <v>1.0983606226942227E-2</v>
      </c>
      <c r="AN117" s="170">
        <f>AM117+(($AE117-1)*Workings_risks!$E$18)/(2050-2023)</f>
        <v>1.1163693204090077E-2</v>
      </c>
      <c r="AO117" s="170">
        <f>AN117+(($AE117-1)*Workings_risks!$E$18)/(2050-2023)</f>
        <v>1.1343780181237927E-2</v>
      </c>
      <c r="AP117" s="170">
        <f>AO117+(($AE117-1)*Workings_risks!$E$18)/(2050-2023)</f>
        <v>1.1523867158385777E-2</v>
      </c>
      <c r="AQ117" s="170">
        <f>AP117+(($AE117-1)*Workings_risks!$E$18)/(2050-2023)</f>
        <v>1.1703954135533627E-2</v>
      </c>
      <c r="AR117" s="170">
        <f>AQ117+(($AE117-1)*Workings_risks!$E$18)/(2050-2023)</f>
        <v>1.1884041112681477E-2</v>
      </c>
      <c r="AS117" s="170">
        <f>AR117+(($AE117-1)*Workings_risks!$E$18)/(2050-2023)</f>
        <v>1.2064128089829327E-2</v>
      </c>
      <c r="AT117" s="170">
        <f>AS117+(($AE117-1)*Workings_risks!$E$18)/(2050-2023)</f>
        <v>1.2244215066977177E-2</v>
      </c>
      <c r="AU117" s="170">
        <f>AT117+(($AE117-1)*Workings_risks!$E$18)/(2050-2023)</f>
        <v>1.2424302044125026E-2</v>
      </c>
      <c r="AV117" s="170">
        <f>AU117+(($AE117-1)*Workings_risks!$E$18)/(2050-2023)</f>
        <v>1.2604389021272876E-2</v>
      </c>
      <c r="AW117" s="170">
        <f>AV117+(($AE117-1)*Workings_risks!$E$18)/(2050-2023)</f>
        <v>1.2784475998420726E-2</v>
      </c>
      <c r="AX117" s="170">
        <f>AW117+(($AE117-1)*Workings_risks!$E$18)/(2050-2023)</f>
        <v>1.2964562975568576E-2</v>
      </c>
      <c r="AY117" s="170">
        <f>AX117+(($AE117-1)*Workings_risks!$E$18)/(2050-2023)</f>
        <v>1.3144649952716426E-2</v>
      </c>
      <c r="BA117" s="186">
        <f>AF117*Workings_risks!$E$24*Workings_risks!$E$26*Workings_risks!$E$27*Assumptions!$G$90</f>
        <v>3.9376104291886834E-4</v>
      </c>
      <c r="BB117" s="186">
        <f>AG117*Workings_risks!$E$24*Workings_risks!$E$26*Workings_risks!$E$27*Assumptions!$G$90</f>
        <v>4.0105418855247016E-4</v>
      </c>
      <c r="BC117" s="186">
        <f>AH117*Workings_risks!$E$24*Workings_risks!$E$26*Workings_risks!$E$27*Assumptions!$G$90</f>
        <v>4.0834733418607187E-4</v>
      </c>
      <c r="BD117" s="186">
        <f>AI117*Workings_risks!$E$24*Workings_risks!$E$26*Workings_risks!$E$27*Assumptions!$G$90</f>
        <v>4.1564047981967357E-4</v>
      </c>
      <c r="BE117" s="186">
        <f>AJ117*Workings_risks!$E$24*Workings_risks!$E$26*Workings_risks!$E$27*Assumptions!$G$90</f>
        <v>4.2293362545327523E-4</v>
      </c>
      <c r="BF117" s="186">
        <f>AK117*Workings_risks!$E$24*Workings_risks!$E$26*Workings_risks!$E$27*Assumptions!$G$90</f>
        <v>4.3022677108687699E-4</v>
      </c>
      <c r="BG117" s="186">
        <f>AL117*Workings_risks!$E$24*Workings_risks!$E$26*Workings_risks!$E$27*Assumptions!$G$90</f>
        <v>4.3751991672047875E-4</v>
      </c>
      <c r="BH117" s="186">
        <f>AM117*Workings_risks!$E$24*Workings_risks!$E$26*Workings_risks!$E$27*Assumptions!$G$90</f>
        <v>4.4481306235408046E-4</v>
      </c>
      <c r="BI117" s="186">
        <f>AN117*Workings_risks!$E$24*Workings_risks!$E$26*Workings_risks!$E$27*Assumptions!$G$90</f>
        <v>4.5210620798768222E-4</v>
      </c>
      <c r="BJ117" s="186">
        <f>AO117*Workings_risks!$E$24*Workings_risks!$E$26*Workings_risks!$E$27*Assumptions!$G$90</f>
        <v>4.5939935362128388E-4</v>
      </c>
      <c r="BK117" s="186">
        <f>AP117*Workings_risks!$E$24*Workings_risks!$E$26*Workings_risks!$E$27*Assumptions!$G$90</f>
        <v>4.6669249925488559E-4</v>
      </c>
      <c r="BL117" s="186">
        <f>AQ117*Workings_risks!$E$24*Workings_risks!$E$26*Workings_risks!$E$27*Assumptions!$G$90</f>
        <v>4.7398564488848729E-4</v>
      </c>
      <c r="BM117" s="186">
        <f>AR117*Workings_risks!$E$24*Workings_risks!$E$26*Workings_risks!$E$27*Assumptions!$G$90</f>
        <v>4.8127879052208911E-4</v>
      </c>
      <c r="BN117" s="186">
        <f>AS117*Workings_risks!$E$24*Workings_risks!$E$26*Workings_risks!$E$27*Assumptions!$G$90</f>
        <v>4.8857193615569076E-4</v>
      </c>
      <c r="BO117" s="186">
        <f>AT117*Workings_risks!$E$24*Workings_risks!$E$26*Workings_risks!$E$27*Assumptions!$G$90</f>
        <v>4.9586508178929253E-4</v>
      </c>
      <c r="BP117" s="186">
        <f>AU117*Workings_risks!$E$24*Workings_risks!$E$26*Workings_risks!$E$27*Assumptions!$G$90</f>
        <v>5.0315822742289429E-4</v>
      </c>
      <c r="BQ117" s="186">
        <f>AV117*Workings_risks!$E$24*Workings_risks!$E$26*Workings_risks!$E$27*Assumptions!$G$90</f>
        <v>5.1045137305649605E-4</v>
      </c>
      <c r="BR117" s="186">
        <f>AW117*Workings_risks!$E$24*Workings_risks!$E$26*Workings_risks!$E$27*Assumptions!$G$90</f>
        <v>5.177445186900977E-4</v>
      </c>
      <c r="BS117" s="186">
        <f>AX117*Workings_risks!$E$24*Workings_risks!$E$26*Workings_risks!$E$27*Assumptions!$G$90</f>
        <v>5.2503766432369936E-4</v>
      </c>
      <c r="BT117" s="186">
        <f>AY117*Workings_risks!$E$24*Workings_risks!$E$26*Workings_risks!$E$27*Assumptions!$G$90</f>
        <v>5.3233080995730112E-4</v>
      </c>
    </row>
    <row r="118" spans="2:72" x14ac:dyDescent="0.25">
      <c r="B118" s="42">
        <v>10232252</v>
      </c>
      <c r="C118" s="42" t="s">
        <v>633</v>
      </c>
      <c r="D118" s="42" t="s">
        <v>278</v>
      </c>
      <c r="E118" s="42">
        <v>16211791</v>
      </c>
      <c r="F118" s="42">
        <v>16211796</v>
      </c>
      <c r="G118" s="42">
        <v>0.65991885494060032</v>
      </c>
      <c r="H118" s="42">
        <v>145.09279644475399</v>
      </c>
      <c r="I118" s="42">
        <v>-36.469679183926402</v>
      </c>
      <c r="J118" s="42">
        <v>113</v>
      </c>
      <c r="K118" s="42">
        <v>99.5</v>
      </c>
      <c r="L118" s="32">
        <v>6.3E-2</v>
      </c>
      <c r="M118" s="32">
        <v>8.7999999999999995E-2</v>
      </c>
      <c r="N118" s="181"/>
      <c r="O118" s="182">
        <f t="shared" si="16"/>
        <v>120.119</v>
      </c>
      <c r="P118" s="182">
        <f t="shared" si="17"/>
        <v>105.76849999999999</v>
      </c>
      <c r="Q118" s="191">
        <f t="shared" si="18"/>
        <v>0.01</v>
      </c>
      <c r="R118" s="191">
        <f t="shared" si="19"/>
        <v>0.02</v>
      </c>
      <c r="S118" s="184">
        <f t="shared" si="20"/>
        <v>-1435.0500000000011</v>
      </c>
      <c r="T118" s="184">
        <f t="shared" si="21"/>
        <v>134.46950000000001</v>
      </c>
      <c r="U118" s="185">
        <f t="shared" si="22"/>
        <v>1.4960802759485728E-2</v>
      </c>
      <c r="V118" s="181"/>
      <c r="W118" s="182">
        <f t="shared" si="23"/>
        <v>121.249</v>
      </c>
      <c r="X118" s="182">
        <f t="shared" si="24"/>
        <v>108.25600000000001</v>
      </c>
      <c r="Y118" s="183">
        <f t="shared" si="25"/>
        <v>0.01</v>
      </c>
      <c r="Z118" s="183">
        <f t="shared" si="26"/>
        <v>0.02</v>
      </c>
      <c r="AA118" s="184">
        <f t="shared" si="27"/>
        <v>-1299.2999999999981</v>
      </c>
      <c r="AB118" s="184">
        <f t="shared" si="28"/>
        <v>134.24199999999996</v>
      </c>
      <c r="AC118" s="185">
        <f t="shared" si="29"/>
        <v>1.6348803201724001E-2</v>
      </c>
      <c r="AD118" s="181"/>
      <c r="AE118" s="178">
        <f t="shared" si="30"/>
        <v>1.4960802759485727</v>
      </c>
      <c r="AF118" s="170">
        <f>Workings_risks!$E$18+Workings_risks!$E$27*(($AE118-1)*Workings_risks!$E$18)/(2050-2023)</f>
        <v>9.6888891704403346E-3</v>
      </c>
      <c r="AG118" s="170">
        <f>AF118+(($AE118-1)*Workings_risks!$E$18)/(2050-2023)</f>
        <v>9.8576067420992029E-3</v>
      </c>
      <c r="AH118" s="170">
        <f>AG118+(($AE118-1)*Workings_risks!$E$18)/(2050-2023)</f>
        <v>1.0026324313758071E-2</v>
      </c>
      <c r="AI118" s="170">
        <f>AH118+(($AE118-1)*Workings_risks!$E$18)/(2050-2023)</f>
        <v>1.019504188541694E-2</v>
      </c>
      <c r="AJ118" s="170">
        <f>AI118+(($AE118-1)*Workings_risks!$E$18)/(2050-2023)</f>
        <v>1.0363759457075808E-2</v>
      </c>
      <c r="AK118" s="170">
        <f>AJ118+(($AE118-1)*Workings_risks!$E$18)/(2050-2023)</f>
        <v>1.0532477028734676E-2</v>
      </c>
      <c r="AL118" s="170">
        <f>AK118+(($AE118-1)*Workings_risks!$E$18)/(2050-2023)</f>
        <v>1.0701194600393545E-2</v>
      </c>
      <c r="AM118" s="170">
        <f>AL118+(($AE118-1)*Workings_risks!$E$18)/(2050-2023)</f>
        <v>1.0869912172052413E-2</v>
      </c>
      <c r="AN118" s="170">
        <f>AM118+(($AE118-1)*Workings_risks!$E$18)/(2050-2023)</f>
        <v>1.1038629743711281E-2</v>
      </c>
      <c r="AO118" s="170">
        <f>AN118+(($AE118-1)*Workings_risks!$E$18)/(2050-2023)</f>
        <v>1.120734731537015E-2</v>
      </c>
      <c r="AP118" s="170">
        <f>AO118+(($AE118-1)*Workings_risks!$E$18)/(2050-2023)</f>
        <v>1.1376064887029018E-2</v>
      </c>
      <c r="AQ118" s="170">
        <f>AP118+(($AE118-1)*Workings_risks!$E$18)/(2050-2023)</f>
        <v>1.1544782458687886E-2</v>
      </c>
      <c r="AR118" s="170">
        <f>AQ118+(($AE118-1)*Workings_risks!$E$18)/(2050-2023)</f>
        <v>1.1713500030346755E-2</v>
      </c>
      <c r="AS118" s="170">
        <f>AR118+(($AE118-1)*Workings_risks!$E$18)/(2050-2023)</f>
        <v>1.1882217602005623E-2</v>
      </c>
      <c r="AT118" s="170">
        <f>AS118+(($AE118-1)*Workings_risks!$E$18)/(2050-2023)</f>
        <v>1.2050935173664491E-2</v>
      </c>
      <c r="AU118" s="170">
        <f>AT118+(($AE118-1)*Workings_risks!$E$18)/(2050-2023)</f>
        <v>1.221965274532336E-2</v>
      </c>
      <c r="AV118" s="170">
        <f>AU118+(($AE118-1)*Workings_risks!$E$18)/(2050-2023)</f>
        <v>1.2388370316982228E-2</v>
      </c>
      <c r="AW118" s="170">
        <f>AV118+(($AE118-1)*Workings_risks!$E$18)/(2050-2023)</f>
        <v>1.2557087888641096E-2</v>
      </c>
      <c r="AX118" s="170">
        <f>AW118+(($AE118-1)*Workings_risks!$E$18)/(2050-2023)</f>
        <v>1.2725805460299965E-2</v>
      </c>
      <c r="AY118" s="170">
        <f>AX118+(($AE118-1)*Workings_risks!$E$18)/(2050-2023)</f>
        <v>1.2894523031958833E-2</v>
      </c>
      <c r="BA118" s="186">
        <f>AF118*Workings_risks!$E$24*Workings_risks!$E$26*Workings_risks!$E$27*Assumptions!$G$90</f>
        <v>3.923797315440231E-4</v>
      </c>
      <c r="BB118" s="186">
        <f>AG118*Workings_risks!$E$24*Workings_risks!$E$26*Workings_risks!$E$27*Assumptions!$G$90</f>
        <v>3.9921244005267629E-4</v>
      </c>
      <c r="BC118" s="186">
        <f>AH118*Workings_risks!$E$24*Workings_risks!$E$26*Workings_risks!$E$27*Assumptions!$G$90</f>
        <v>4.0604514856132959E-4</v>
      </c>
      <c r="BD118" s="186">
        <f>AI118*Workings_risks!$E$24*Workings_risks!$E$26*Workings_risks!$E$27*Assumptions!$G$90</f>
        <v>4.1287785706998288E-4</v>
      </c>
      <c r="BE118" s="186">
        <f>AJ118*Workings_risks!$E$24*Workings_risks!$E$26*Workings_risks!$E$27*Assumptions!$G$90</f>
        <v>4.1971056557863612E-4</v>
      </c>
      <c r="BF118" s="186">
        <f>AK118*Workings_risks!$E$24*Workings_risks!$E$26*Workings_risks!$E$27*Assumptions!$G$90</f>
        <v>4.2654327408728942E-4</v>
      </c>
      <c r="BG118" s="186">
        <f>AL118*Workings_risks!$E$24*Workings_risks!$E$26*Workings_risks!$E$27*Assumptions!$G$90</f>
        <v>4.3337598259594271E-4</v>
      </c>
      <c r="BH118" s="186">
        <f>AM118*Workings_risks!$E$24*Workings_risks!$E$26*Workings_risks!$E$27*Assumptions!$G$90</f>
        <v>4.402086911045959E-4</v>
      </c>
      <c r="BI118" s="186">
        <f>AN118*Workings_risks!$E$24*Workings_risks!$E$26*Workings_risks!$E$27*Assumptions!$G$90</f>
        <v>4.470413996132493E-4</v>
      </c>
      <c r="BJ118" s="186">
        <f>AO118*Workings_risks!$E$24*Workings_risks!$E$26*Workings_risks!$E$27*Assumptions!$G$90</f>
        <v>4.538741081219026E-4</v>
      </c>
      <c r="BK118" s="186">
        <f>AP118*Workings_risks!$E$24*Workings_risks!$E$26*Workings_risks!$E$27*Assumptions!$G$90</f>
        <v>4.6070681663055589E-4</v>
      </c>
      <c r="BL118" s="186">
        <f>AQ118*Workings_risks!$E$24*Workings_risks!$E$26*Workings_risks!$E$27*Assumptions!$G$90</f>
        <v>4.6753952513920908E-4</v>
      </c>
      <c r="BM118" s="186">
        <f>AR118*Workings_risks!$E$24*Workings_risks!$E$26*Workings_risks!$E$27*Assumptions!$G$90</f>
        <v>4.7437223364786237E-4</v>
      </c>
      <c r="BN118" s="186">
        <f>AS118*Workings_risks!$E$24*Workings_risks!$E$26*Workings_risks!$E$27*Assumptions!$G$90</f>
        <v>4.8120494215651567E-4</v>
      </c>
      <c r="BO118" s="186">
        <f>AT118*Workings_risks!$E$24*Workings_risks!$E$26*Workings_risks!$E$27*Assumptions!$G$90</f>
        <v>4.8803765066516891E-4</v>
      </c>
      <c r="BP118" s="186">
        <f>AU118*Workings_risks!$E$24*Workings_risks!$E$26*Workings_risks!$E$27*Assumptions!$G$90</f>
        <v>4.9487035917382221E-4</v>
      </c>
      <c r="BQ118" s="186">
        <f>AV118*Workings_risks!$E$24*Workings_risks!$E$26*Workings_risks!$E$27*Assumptions!$G$90</f>
        <v>5.0170306768247545E-4</v>
      </c>
      <c r="BR118" s="186">
        <f>AW118*Workings_risks!$E$24*Workings_risks!$E$26*Workings_risks!$E$27*Assumptions!$G$90</f>
        <v>5.085357761911288E-4</v>
      </c>
      <c r="BS118" s="186">
        <f>AX118*Workings_risks!$E$24*Workings_risks!$E$26*Workings_risks!$E$27*Assumptions!$G$90</f>
        <v>5.1536848469978204E-4</v>
      </c>
      <c r="BT118" s="186">
        <f>AY118*Workings_risks!$E$24*Workings_risks!$E$26*Workings_risks!$E$27*Assumptions!$G$90</f>
        <v>5.2220119320843528E-4</v>
      </c>
    </row>
    <row r="119" spans="2:72" x14ac:dyDescent="0.25">
      <c r="B119" s="42">
        <v>10232276</v>
      </c>
      <c r="C119" s="42" t="s">
        <v>633</v>
      </c>
      <c r="D119" s="42" t="s">
        <v>278</v>
      </c>
      <c r="E119" s="42">
        <v>16211892</v>
      </c>
      <c r="F119" s="42">
        <v>187582390</v>
      </c>
      <c r="G119" s="42">
        <v>0.26235375928624016</v>
      </c>
      <c r="H119" s="42">
        <v>145.03692838460799</v>
      </c>
      <c r="I119" s="42">
        <v>-36.470012338762402</v>
      </c>
      <c r="J119" s="42">
        <v>112</v>
      </c>
      <c r="K119" s="42">
        <v>98.9</v>
      </c>
      <c r="L119" s="32">
        <v>6.3E-2</v>
      </c>
      <c r="M119" s="32">
        <v>8.7999999999999995E-2</v>
      </c>
      <c r="N119" s="181"/>
      <c r="O119" s="182">
        <f t="shared" si="16"/>
        <v>119.056</v>
      </c>
      <c r="P119" s="182">
        <f t="shared" si="17"/>
        <v>105.1307</v>
      </c>
      <c r="Q119" s="191">
        <f t="shared" si="18"/>
        <v>0.01</v>
      </c>
      <c r="R119" s="191">
        <f t="shared" si="19"/>
        <v>0.02</v>
      </c>
      <c r="S119" s="184">
        <f t="shared" si="20"/>
        <v>-1392.5299999999993</v>
      </c>
      <c r="T119" s="184">
        <f t="shared" si="21"/>
        <v>132.98129999999998</v>
      </c>
      <c r="U119" s="185">
        <f t="shared" si="22"/>
        <v>1.5067036257746682E-2</v>
      </c>
      <c r="V119" s="181"/>
      <c r="W119" s="182">
        <f t="shared" si="23"/>
        <v>120.17599999999999</v>
      </c>
      <c r="X119" s="182">
        <f t="shared" si="24"/>
        <v>107.60320000000002</v>
      </c>
      <c r="Y119" s="183">
        <f t="shared" si="25"/>
        <v>0.01</v>
      </c>
      <c r="Z119" s="183">
        <f t="shared" si="26"/>
        <v>0.02</v>
      </c>
      <c r="AA119" s="184">
        <f t="shared" si="27"/>
        <v>-1257.2799999999972</v>
      </c>
      <c r="AB119" s="184">
        <f t="shared" si="28"/>
        <v>132.74879999999996</v>
      </c>
      <c r="AC119" s="185">
        <f t="shared" si="29"/>
        <v>1.6502926953423269E-2</v>
      </c>
      <c r="AD119" s="181"/>
      <c r="AE119" s="178">
        <f t="shared" si="30"/>
        <v>1.5067036257746682</v>
      </c>
      <c r="AF119" s="170">
        <f>Workings_risks!$E$18+Workings_risks!$E$27*(($AE119-1)*Workings_risks!$E$18)/(2050-2023)</f>
        <v>9.6997282172989162E-3</v>
      </c>
      <c r="AG119" s="170">
        <f>AF119+(($AE119-1)*Workings_risks!$E$18)/(2050-2023)</f>
        <v>9.8720588045773123E-3</v>
      </c>
      <c r="AH119" s="170">
        <f>AG119+(($AE119-1)*Workings_risks!$E$18)/(2050-2023)</f>
        <v>1.0044389391855708E-2</v>
      </c>
      <c r="AI119" s="170">
        <f>AH119+(($AE119-1)*Workings_risks!$E$18)/(2050-2023)</f>
        <v>1.0216719979134104E-2</v>
      </c>
      <c r="AJ119" s="170">
        <f>AI119+(($AE119-1)*Workings_risks!$E$18)/(2050-2023)</f>
        <v>1.0389050566412501E-2</v>
      </c>
      <c r="AK119" s="170">
        <f>AJ119+(($AE119-1)*Workings_risks!$E$18)/(2050-2023)</f>
        <v>1.0561381153690897E-2</v>
      </c>
      <c r="AL119" s="170">
        <f>AK119+(($AE119-1)*Workings_risks!$E$18)/(2050-2023)</f>
        <v>1.0733711740969293E-2</v>
      </c>
      <c r="AM119" s="170">
        <f>AL119+(($AE119-1)*Workings_risks!$E$18)/(2050-2023)</f>
        <v>1.0906042328247689E-2</v>
      </c>
      <c r="AN119" s="170">
        <f>AM119+(($AE119-1)*Workings_risks!$E$18)/(2050-2023)</f>
        <v>1.1078372915526085E-2</v>
      </c>
      <c r="AO119" s="170">
        <f>AN119+(($AE119-1)*Workings_risks!$E$18)/(2050-2023)</f>
        <v>1.1250703502804481E-2</v>
      </c>
      <c r="AP119" s="170">
        <f>AO119+(($AE119-1)*Workings_risks!$E$18)/(2050-2023)</f>
        <v>1.1423034090082877E-2</v>
      </c>
      <c r="AQ119" s="170">
        <f>AP119+(($AE119-1)*Workings_risks!$E$18)/(2050-2023)</f>
        <v>1.1595364677361273E-2</v>
      </c>
      <c r="AR119" s="170">
        <f>AQ119+(($AE119-1)*Workings_risks!$E$18)/(2050-2023)</f>
        <v>1.1767695264639669E-2</v>
      </c>
      <c r="AS119" s="170">
        <f>AR119+(($AE119-1)*Workings_risks!$E$18)/(2050-2023)</f>
        <v>1.1940025851918066E-2</v>
      </c>
      <c r="AT119" s="170">
        <f>AS119+(($AE119-1)*Workings_risks!$E$18)/(2050-2023)</f>
        <v>1.2112356439196462E-2</v>
      </c>
      <c r="AU119" s="170">
        <f>AT119+(($AE119-1)*Workings_risks!$E$18)/(2050-2023)</f>
        <v>1.2284687026474858E-2</v>
      </c>
      <c r="AV119" s="170">
        <f>AU119+(($AE119-1)*Workings_risks!$E$18)/(2050-2023)</f>
        <v>1.2457017613753254E-2</v>
      </c>
      <c r="AW119" s="170">
        <f>AV119+(($AE119-1)*Workings_risks!$E$18)/(2050-2023)</f>
        <v>1.262934820103165E-2</v>
      </c>
      <c r="AX119" s="170">
        <f>AW119+(($AE119-1)*Workings_risks!$E$18)/(2050-2023)</f>
        <v>1.2801678788310046E-2</v>
      </c>
      <c r="AY119" s="170">
        <f>AX119+(($AE119-1)*Workings_risks!$E$18)/(2050-2023)</f>
        <v>1.2974009375588442E-2</v>
      </c>
      <c r="BA119" s="186">
        <f>AF119*Workings_risks!$E$24*Workings_risks!$E$26*Workings_risks!$E$27*Assumptions!$G$90</f>
        <v>3.9281869025453644E-4</v>
      </c>
      <c r="BB119" s="186">
        <f>AG119*Workings_risks!$E$24*Workings_risks!$E$26*Workings_risks!$E$27*Assumptions!$G$90</f>
        <v>3.9979771833336086E-4</v>
      </c>
      <c r="BC119" s="186">
        <f>AH119*Workings_risks!$E$24*Workings_risks!$E$26*Workings_risks!$E$27*Assumptions!$G$90</f>
        <v>4.0677674641218534E-4</v>
      </c>
      <c r="BD119" s="186">
        <f>AI119*Workings_risks!$E$24*Workings_risks!$E$26*Workings_risks!$E$27*Assumptions!$G$90</f>
        <v>4.1375577449100971E-4</v>
      </c>
      <c r="BE119" s="186">
        <f>AJ119*Workings_risks!$E$24*Workings_risks!$E$26*Workings_risks!$E$27*Assumptions!$G$90</f>
        <v>4.2073480256983408E-4</v>
      </c>
      <c r="BF119" s="186">
        <f>AK119*Workings_risks!$E$24*Workings_risks!$E$26*Workings_risks!$E$27*Assumptions!$G$90</f>
        <v>4.2771383064865861E-4</v>
      </c>
      <c r="BG119" s="186">
        <f>AL119*Workings_risks!$E$24*Workings_risks!$E$26*Workings_risks!$E$27*Assumptions!$G$90</f>
        <v>4.3469285872748293E-4</v>
      </c>
      <c r="BH119" s="186">
        <f>AM119*Workings_risks!$E$24*Workings_risks!$E$26*Workings_risks!$E$27*Assumptions!$G$90</f>
        <v>4.4167188680630735E-4</v>
      </c>
      <c r="BI119" s="186">
        <f>AN119*Workings_risks!$E$24*Workings_risks!$E$26*Workings_risks!$E$27*Assumptions!$G$90</f>
        <v>4.4865091488513183E-4</v>
      </c>
      <c r="BJ119" s="186">
        <f>AO119*Workings_risks!$E$24*Workings_risks!$E$26*Workings_risks!$E$27*Assumptions!$G$90</f>
        <v>4.5562994296395609E-4</v>
      </c>
      <c r="BK119" s="186">
        <f>AP119*Workings_risks!$E$24*Workings_risks!$E$26*Workings_risks!$E$27*Assumptions!$G$90</f>
        <v>4.6260897104278062E-4</v>
      </c>
      <c r="BL119" s="186">
        <f>AQ119*Workings_risks!$E$24*Workings_risks!$E$26*Workings_risks!$E$27*Assumptions!$G$90</f>
        <v>4.6958799912160499E-4</v>
      </c>
      <c r="BM119" s="186">
        <f>AR119*Workings_risks!$E$24*Workings_risks!$E$26*Workings_risks!$E$27*Assumptions!$G$90</f>
        <v>4.7656702720042942E-4</v>
      </c>
      <c r="BN119" s="186">
        <f>AS119*Workings_risks!$E$24*Workings_risks!$E$26*Workings_risks!$E$27*Assumptions!$G$90</f>
        <v>4.8354605527925384E-4</v>
      </c>
      <c r="BO119" s="186">
        <f>AT119*Workings_risks!$E$24*Workings_risks!$E$26*Workings_risks!$E$27*Assumptions!$G$90</f>
        <v>4.9052508335807826E-4</v>
      </c>
      <c r="BP119" s="186">
        <f>AU119*Workings_risks!$E$24*Workings_risks!$E$26*Workings_risks!$E$27*Assumptions!$G$90</f>
        <v>4.9750411143690263E-4</v>
      </c>
      <c r="BQ119" s="186">
        <f>AV119*Workings_risks!$E$24*Workings_risks!$E$26*Workings_risks!$E$27*Assumptions!$G$90</f>
        <v>5.04483139515727E-4</v>
      </c>
      <c r="BR119" s="186">
        <f>AW119*Workings_risks!$E$24*Workings_risks!$E$26*Workings_risks!$E$27*Assumptions!$G$90</f>
        <v>5.1146216759455159E-4</v>
      </c>
      <c r="BS119" s="186">
        <f>AX119*Workings_risks!$E$24*Workings_risks!$E$26*Workings_risks!$E$27*Assumptions!$G$90</f>
        <v>5.1844119567337585E-4</v>
      </c>
      <c r="BT119" s="186">
        <f>AY119*Workings_risks!$E$24*Workings_risks!$E$26*Workings_risks!$E$27*Assumptions!$G$90</f>
        <v>5.2542022375220033E-4</v>
      </c>
    </row>
    <row r="120" spans="2:72" x14ac:dyDescent="0.25">
      <c r="B120" s="42">
        <v>10232278</v>
      </c>
      <c r="C120" s="42" t="s">
        <v>633</v>
      </c>
      <c r="D120" s="42" t="s">
        <v>278</v>
      </c>
      <c r="E120" s="42">
        <v>16211896</v>
      </c>
      <c r="F120" s="42">
        <v>16212671</v>
      </c>
      <c r="G120" s="42">
        <v>0.93794512314865042</v>
      </c>
      <c r="H120" s="42">
        <v>145.031848006269</v>
      </c>
      <c r="I120" s="42">
        <v>-36.468912342085197</v>
      </c>
      <c r="J120" s="42">
        <v>112</v>
      </c>
      <c r="K120" s="42">
        <v>98.9</v>
      </c>
      <c r="L120" s="32">
        <v>6.3E-2</v>
      </c>
      <c r="M120" s="32">
        <v>8.7999999999999995E-2</v>
      </c>
      <c r="N120" s="181"/>
      <c r="O120" s="182">
        <f t="shared" si="16"/>
        <v>119.056</v>
      </c>
      <c r="P120" s="182">
        <f t="shared" si="17"/>
        <v>105.1307</v>
      </c>
      <c r="Q120" s="191">
        <f t="shared" si="18"/>
        <v>0.01</v>
      </c>
      <c r="R120" s="191">
        <f t="shared" si="19"/>
        <v>0.02</v>
      </c>
      <c r="S120" s="184">
        <f t="shared" si="20"/>
        <v>-1392.5299999999993</v>
      </c>
      <c r="T120" s="184">
        <f t="shared" si="21"/>
        <v>132.98129999999998</v>
      </c>
      <c r="U120" s="185">
        <f t="shared" si="22"/>
        <v>1.5067036257746682E-2</v>
      </c>
      <c r="V120" s="181"/>
      <c r="W120" s="182">
        <f t="shared" si="23"/>
        <v>120.17599999999999</v>
      </c>
      <c r="X120" s="182">
        <f t="shared" si="24"/>
        <v>107.60320000000002</v>
      </c>
      <c r="Y120" s="183">
        <f t="shared" si="25"/>
        <v>0.01</v>
      </c>
      <c r="Z120" s="183">
        <f t="shared" si="26"/>
        <v>0.02</v>
      </c>
      <c r="AA120" s="184">
        <f t="shared" si="27"/>
        <v>-1257.2799999999972</v>
      </c>
      <c r="AB120" s="184">
        <f t="shared" si="28"/>
        <v>132.74879999999996</v>
      </c>
      <c r="AC120" s="185">
        <f t="shared" si="29"/>
        <v>1.6502926953423269E-2</v>
      </c>
      <c r="AD120" s="181"/>
      <c r="AE120" s="178">
        <f t="shared" si="30"/>
        <v>1.5067036257746682</v>
      </c>
      <c r="AF120" s="170">
        <f>Workings_risks!$E$18+Workings_risks!$E$27*(($AE120-1)*Workings_risks!$E$18)/(2050-2023)</f>
        <v>9.6997282172989162E-3</v>
      </c>
      <c r="AG120" s="170">
        <f>AF120+(($AE120-1)*Workings_risks!$E$18)/(2050-2023)</f>
        <v>9.8720588045773123E-3</v>
      </c>
      <c r="AH120" s="170">
        <f>AG120+(($AE120-1)*Workings_risks!$E$18)/(2050-2023)</f>
        <v>1.0044389391855708E-2</v>
      </c>
      <c r="AI120" s="170">
        <f>AH120+(($AE120-1)*Workings_risks!$E$18)/(2050-2023)</f>
        <v>1.0216719979134104E-2</v>
      </c>
      <c r="AJ120" s="170">
        <f>AI120+(($AE120-1)*Workings_risks!$E$18)/(2050-2023)</f>
        <v>1.0389050566412501E-2</v>
      </c>
      <c r="AK120" s="170">
        <f>AJ120+(($AE120-1)*Workings_risks!$E$18)/(2050-2023)</f>
        <v>1.0561381153690897E-2</v>
      </c>
      <c r="AL120" s="170">
        <f>AK120+(($AE120-1)*Workings_risks!$E$18)/(2050-2023)</f>
        <v>1.0733711740969293E-2</v>
      </c>
      <c r="AM120" s="170">
        <f>AL120+(($AE120-1)*Workings_risks!$E$18)/(2050-2023)</f>
        <v>1.0906042328247689E-2</v>
      </c>
      <c r="AN120" s="170">
        <f>AM120+(($AE120-1)*Workings_risks!$E$18)/(2050-2023)</f>
        <v>1.1078372915526085E-2</v>
      </c>
      <c r="AO120" s="170">
        <f>AN120+(($AE120-1)*Workings_risks!$E$18)/(2050-2023)</f>
        <v>1.1250703502804481E-2</v>
      </c>
      <c r="AP120" s="170">
        <f>AO120+(($AE120-1)*Workings_risks!$E$18)/(2050-2023)</f>
        <v>1.1423034090082877E-2</v>
      </c>
      <c r="AQ120" s="170">
        <f>AP120+(($AE120-1)*Workings_risks!$E$18)/(2050-2023)</f>
        <v>1.1595364677361273E-2</v>
      </c>
      <c r="AR120" s="170">
        <f>AQ120+(($AE120-1)*Workings_risks!$E$18)/(2050-2023)</f>
        <v>1.1767695264639669E-2</v>
      </c>
      <c r="AS120" s="170">
        <f>AR120+(($AE120-1)*Workings_risks!$E$18)/(2050-2023)</f>
        <v>1.1940025851918066E-2</v>
      </c>
      <c r="AT120" s="170">
        <f>AS120+(($AE120-1)*Workings_risks!$E$18)/(2050-2023)</f>
        <v>1.2112356439196462E-2</v>
      </c>
      <c r="AU120" s="170">
        <f>AT120+(($AE120-1)*Workings_risks!$E$18)/(2050-2023)</f>
        <v>1.2284687026474858E-2</v>
      </c>
      <c r="AV120" s="170">
        <f>AU120+(($AE120-1)*Workings_risks!$E$18)/(2050-2023)</f>
        <v>1.2457017613753254E-2</v>
      </c>
      <c r="AW120" s="170">
        <f>AV120+(($AE120-1)*Workings_risks!$E$18)/(2050-2023)</f>
        <v>1.262934820103165E-2</v>
      </c>
      <c r="AX120" s="170">
        <f>AW120+(($AE120-1)*Workings_risks!$E$18)/(2050-2023)</f>
        <v>1.2801678788310046E-2</v>
      </c>
      <c r="AY120" s="170">
        <f>AX120+(($AE120-1)*Workings_risks!$E$18)/(2050-2023)</f>
        <v>1.2974009375588442E-2</v>
      </c>
      <c r="BA120" s="186">
        <f>AF120*Workings_risks!$E$24*Workings_risks!$E$26*Workings_risks!$E$27*Assumptions!$G$90</f>
        <v>3.9281869025453644E-4</v>
      </c>
      <c r="BB120" s="186">
        <f>AG120*Workings_risks!$E$24*Workings_risks!$E$26*Workings_risks!$E$27*Assumptions!$G$90</f>
        <v>3.9979771833336086E-4</v>
      </c>
      <c r="BC120" s="186">
        <f>AH120*Workings_risks!$E$24*Workings_risks!$E$26*Workings_risks!$E$27*Assumptions!$G$90</f>
        <v>4.0677674641218534E-4</v>
      </c>
      <c r="BD120" s="186">
        <f>AI120*Workings_risks!$E$24*Workings_risks!$E$26*Workings_risks!$E$27*Assumptions!$G$90</f>
        <v>4.1375577449100971E-4</v>
      </c>
      <c r="BE120" s="186">
        <f>AJ120*Workings_risks!$E$24*Workings_risks!$E$26*Workings_risks!$E$27*Assumptions!$G$90</f>
        <v>4.2073480256983408E-4</v>
      </c>
      <c r="BF120" s="186">
        <f>AK120*Workings_risks!$E$24*Workings_risks!$E$26*Workings_risks!$E$27*Assumptions!$G$90</f>
        <v>4.2771383064865861E-4</v>
      </c>
      <c r="BG120" s="186">
        <f>AL120*Workings_risks!$E$24*Workings_risks!$E$26*Workings_risks!$E$27*Assumptions!$G$90</f>
        <v>4.3469285872748293E-4</v>
      </c>
      <c r="BH120" s="186">
        <f>AM120*Workings_risks!$E$24*Workings_risks!$E$26*Workings_risks!$E$27*Assumptions!$G$90</f>
        <v>4.4167188680630735E-4</v>
      </c>
      <c r="BI120" s="186">
        <f>AN120*Workings_risks!$E$24*Workings_risks!$E$26*Workings_risks!$E$27*Assumptions!$G$90</f>
        <v>4.4865091488513183E-4</v>
      </c>
      <c r="BJ120" s="186">
        <f>AO120*Workings_risks!$E$24*Workings_risks!$E$26*Workings_risks!$E$27*Assumptions!$G$90</f>
        <v>4.5562994296395609E-4</v>
      </c>
      <c r="BK120" s="186">
        <f>AP120*Workings_risks!$E$24*Workings_risks!$E$26*Workings_risks!$E$27*Assumptions!$G$90</f>
        <v>4.6260897104278062E-4</v>
      </c>
      <c r="BL120" s="186">
        <f>AQ120*Workings_risks!$E$24*Workings_risks!$E$26*Workings_risks!$E$27*Assumptions!$G$90</f>
        <v>4.6958799912160499E-4</v>
      </c>
      <c r="BM120" s="186">
        <f>AR120*Workings_risks!$E$24*Workings_risks!$E$26*Workings_risks!$E$27*Assumptions!$G$90</f>
        <v>4.7656702720042942E-4</v>
      </c>
      <c r="BN120" s="186">
        <f>AS120*Workings_risks!$E$24*Workings_risks!$E$26*Workings_risks!$E$27*Assumptions!$G$90</f>
        <v>4.8354605527925384E-4</v>
      </c>
      <c r="BO120" s="186">
        <f>AT120*Workings_risks!$E$24*Workings_risks!$E$26*Workings_risks!$E$27*Assumptions!$G$90</f>
        <v>4.9052508335807826E-4</v>
      </c>
      <c r="BP120" s="186">
        <f>AU120*Workings_risks!$E$24*Workings_risks!$E$26*Workings_risks!$E$27*Assumptions!$G$90</f>
        <v>4.9750411143690263E-4</v>
      </c>
      <c r="BQ120" s="186">
        <f>AV120*Workings_risks!$E$24*Workings_risks!$E$26*Workings_risks!$E$27*Assumptions!$G$90</f>
        <v>5.04483139515727E-4</v>
      </c>
      <c r="BR120" s="186">
        <f>AW120*Workings_risks!$E$24*Workings_risks!$E$26*Workings_risks!$E$27*Assumptions!$G$90</f>
        <v>5.1146216759455159E-4</v>
      </c>
      <c r="BS120" s="186">
        <f>AX120*Workings_risks!$E$24*Workings_risks!$E$26*Workings_risks!$E$27*Assumptions!$G$90</f>
        <v>5.1844119567337585E-4</v>
      </c>
      <c r="BT120" s="186">
        <f>AY120*Workings_risks!$E$24*Workings_risks!$E$26*Workings_risks!$E$27*Assumptions!$G$90</f>
        <v>5.2542022375220033E-4</v>
      </c>
    </row>
    <row r="121" spans="2:72" x14ac:dyDescent="0.25">
      <c r="B121" s="42">
        <v>10232347</v>
      </c>
      <c r="C121" s="42" t="s">
        <v>633</v>
      </c>
      <c r="D121" s="42" t="s">
        <v>278</v>
      </c>
      <c r="E121" s="42">
        <v>16212109</v>
      </c>
      <c r="F121" s="42">
        <v>17772277</v>
      </c>
      <c r="G121" s="42">
        <v>1.0841463571675103</v>
      </c>
      <c r="H121" s="42">
        <v>145.102050673435</v>
      </c>
      <c r="I121" s="42">
        <v>-36.482462204386501</v>
      </c>
      <c r="J121" s="42">
        <v>114</v>
      </c>
      <c r="K121" s="42">
        <v>101</v>
      </c>
      <c r="L121" s="32">
        <v>6.3E-2</v>
      </c>
      <c r="M121" s="32">
        <v>8.7999999999999995E-2</v>
      </c>
      <c r="N121" s="181"/>
      <c r="O121" s="182">
        <f t="shared" si="16"/>
        <v>121.18199999999999</v>
      </c>
      <c r="P121" s="182">
        <f t="shared" si="17"/>
        <v>107.363</v>
      </c>
      <c r="Q121" s="191">
        <f t="shared" si="18"/>
        <v>0.01</v>
      </c>
      <c r="R121" s="191">
        <f t="shared" si="19"/>
        <v>0.02</v>
      </c>
      <c r="S121" s="184">
        <f t="shared" si="20"/>
        <v>-1381.899999999999</v>
      </c>
      <c r="T121" s="184">
        <f t="shared" si="21"/>
        <v>135.00099999999998</v>
      </c>
      <c r="U121" s="185">
        <f t="shared" si="22"/>
        <v>1.5197192271510234E-2</v>
      </c>
      <c r="V121" s="181"/>
      <c r="W121" s="182">
        <f t="shared" si="23"/>
        <v>122.32199999999999</v>
      </c>
      <c r="X121" s="182">
        <f t="shared" si="24"/>
        <v>109.88800000000001</v>
      </c>
      <c r="Y121" s="183">
        <f t="shared" si="25"/>
        <v>0.01</v>
      </c>
      <c r="Z121" s="183">
        <f t="shared" si="26"/>
        <v>0.02</v>
      </c>
      <c r="AA121" s="184">
        <f t="shared" si="27"/>
        <v>-1243.3999999999983</v>
      </c>
      <c r="AB121" s="184">
        <f t="shared" si="28"/>
        <v>134.75599999999997</v>
      </c>
      <c r="AC121" s="185">
        <f t="shared" si="29"/>
        <v>1.6692938716422714E-2</v>
      </c>
      <c r="AD121" s="181"/>
      <c r="AE121" s="178">
        <f t="shared" si="30"/>
        <v>1.5197192271510234</v>
      </c>
      <c r="AF121" s="170">
        <f>Workings_risks!$E$18+Workings_risks!$E$27*(($AE121-1)*Workings_risks!$E$18)/(2050-2023)</f>
        <v>9.7130080881042986E-3</v>
      </c>
      <c r="AG121" s="170">
        <f>AF121+(($AE121-1)*Workings_risks!$E$18)/(2050-2023)</f>
        <v>9.8897652989844882E-3</v>
      </c>
      <c r="AH121" s="170">
        <f>AG121+(($AE121-1)*Workings_risks!$E$18)/(2050-2023)</f>
        <v>1.0066522509864678E-2</v>
      </c>
      <c r="AI121" s="170">
        <f>AH121+(($AE121-1)*Workings_risks!$E$18)/(2050-2023)</f>
        <v>1.0243279720744868E-2</v>
      </c>
      <c r="AJ121" s="170">
        <f>AI121+(($AE121-1)*Workings_risks!$E$18)/(2050-2023)</f>
        <v>1.0420036931625057E-2</v>
      </c>
      <c r="AK121" s="170">
        <f>AJ121+(($AE121-1)*Workings_risks!$E$18)/(2050-2023)</f>
        <v>1.0596794142505247E-2</v>
      </c>
      <c r="AL121" s="170">
        <f>AK121+(($AE121-1)*Workings_risks!$E$18)/(2050-2023)</f>
        <v>1.0773551353385436E-2</v>
      </c>
      <c r="AM121" s="170">
        <f>AL121+(($AE121-1)*Workings_risks!$E$18)/(2050-2023)</f>
        <v>1.0950308564265626E-2</v>
      </c>
      <c r="AN121" s="170">
        <f>AM121+(($AE121-1)*Workings_risks!$E$18)/(2050-2023)</f>
        <v>1.1127065775145816E-2</v>
      </c>
      <c r="AO121" s="170">
        <f>AN121+(($AE121-1)*Workings_risks!$E$18)/(2050-2023)</f>
        <v>1.1303822986026005E-2</v>
      </c>
      <c r="AP121" s="170">
        <f>AO121+(($AE121-1)*Workings_risks!$E$18)/(2050-2023)</f>
        <v>1.1480580196906195E-2</v>
      </c>
      <c r="AQ121" s="170">
        <f>AP121+(($AE121-1)*Workings_risks!$E$18)/(2050-2023)</f>
        <v>1.1657337407786385E-2</v>
      </c>
      <c r="AR121" s="170">
        <f>AQ121+(($AE121-1)*Workings_risks!$E$18)/(2050-2023)</f>
        <v>1.1834094618666574E-2</v>
      </c>
      <c r="AS121" s="170">
        <f>AR121+(($AE121-1)*Workings_risks!$E$18)/(2050-2023)</f>
        <v>1.2010851829546764E-2</v>
      </c>
      <c r="AT121" s="170">
        <f>AS121+(($AE121-1)*Workings_risks!$E$18)/(2050-2023)</f>
        <v>1.2187609040426954E-2</v>
      </c>
      <c r="AU121" s="170">
        <f>AT121+(($AE121-1)*Workings_risks!$E$18)/(2050-2023)</f>
        <v>1.2364366251307143E-2</v>
      </c>
      <c r="AV121" s="170">
        <f>AU121+(($AE121-1)*Workings_risks!$E$18)/(2050-2023)</f>
        <v>1.2541123462187333E-2</v>
      </c>
      <c r="AW121" s="170">
        <f>AV121+(($AE121-1)*Workings_risks!$E$18)/(2050-2023)</f>
        <v>1.2717880673067523E-2</v>
      </c>
      <c r="AX121" s="170">
        <f>AW121+(($AE121-1)*Workings_risks!$E$18)/(2050-2023)</f>
        <v>1.2894637883947712E-2</v>
      </c>
      <c r="AY121" s="170">
        <f>AX121+(($AE121-1)*Workings_risks!$E$18)/(2050-2023)</f>
        <v>1.3071395094827902E-2</v>
      </c>
      <c r="BA121" s="186">
        <f>AF121*Workings_risks!$E$24*Workings_risks!$E$26*Workings_risks!$E$27*Assumptions!$G$90</f>
        <v>3.9335649722599527E-4</v>
      </c>
      <c r="BB121" s="186">
        <f>AG121*Workings_risks!$E$24*Workings_risks!$E$26*Workings_risks!$E$27*Assumptions!$G$90</f>
        <v>4.00514794295306E-4</v>
      </c>
      <c r="BC121" s="186">
        <f>AH121*Workings_risks!$E$24*Workings_risks!$E$26*Workings_risks!$E$27*Assumptions!$G$90</f>
        <v>4.0767309136461666E-4</v>
      </c>
      <c r="BD121" s="186">
        <f>AI121*Workings_risks!$E$24*Workings_risks!$E$26*Workings_risks!$E$27*Assumptions!$G$90</f>
        <v>4.1483138843392728E-4</v>
      </c>
      <c r="BE121" s="186">
        <f>AJ121*Workings_risks!$E$24*Workings_risks!$E$26*Workings_risks!$E$27*Assumptions!$G$90</f>
        <v>4.2198968550323805E-4</v>
      </c>
      <c r="BF121" s="186">
        <f>AK121*Workings_risks!$E$24*Workings_risks!$E$26*Workings_risks!$E$27*Assumptions!$G$90</f>
        <v>4.2914798257254877E-4</v>
      </c>
      <c r="BG121" s="186">
        <f>AL121*Workings_risks!$E$24*Workings_risks!$E$26*Workings_risks!$E$27*Assumptions!$G$90</f>
        <v>4.3630627964185944E-4</v>
      </c>
      <c r="BH121" s="186">
        <f>AM121*Workings_risks!$E$24*Workings_risks!$E$26*Workings_risks!$E$27*Assumptions!$G$90</f>
        <v>4.4346457671117005E-4</v>
      </c>
      <c r="BI121" s="186">
        <f>AN121*Workings_risks!$E$24*Workings_risks!$E$26*Workings_risks!$E$27*Assumptions!$G$90</f>
        <v>4.5062287378048083E-4</v>
      </c>
      <c r="BJ121" s="186">
        <f>AO121*Workings_risks!$E$24*Workings_risks!$E$26*Workings_risks!$E$27*Assumptions!$G$90</f>
        <v>4.5778117084979144E-4</v>
      </c>
      <c r="BK121" s="186">
        <f>AP121*Workings_risks!$E$24*Workings_risks!$E$26*Workings_risks!$E$27*Assumptions!$G$90</f>
        <v>4.6493946791910222E-4</v>
      </c>
      <c r="BL121" s="186">
        <f>AQ121*Workings_risks!$E$24*Workings_risks!$E$26*Workings_risks!$E$27*Assumptions!$G$90</f>
        <v>4.7209776498841299E-4</v>
      </c>
      <c r="BM121" s="186">
        <f>AR121*Workings_risks!$E$24*Workings_risks!$E$26*Workings_risks!$E$27*Assumptions!$G$90</f>
        <v>4.792560620577236E-4</v>
      </c>
      <c r="BN121" s="186">
        <f>AS121*Workings_risks!$E$24*Workings_risks!$E$26*Workings_risks!$E$27*Assumptions!$G$90</f>
        <v>4.8641435912703427E-4</v>
      </c>
      <c r="BO121" s="186">
        <f>AT121*Workings_risks!$E$24*Workings_risks!$E$26*Workings_risks!$E$27*Assumptions!$G$90</f>
        <v>4.9357265619634494E-4</v>
      </c>
      <c r="BP121" s="186">
        <f>AU121*Workings_risks!$E$24*Workings_risks!$E$26*Workings_risks!$E$27*Assumptions!$G$90</f>
        <v>5.0073095326565555E-4</v>
      </c>
      <c r="BQ121" s="186">
        <f>AV121*Workings_risks!$E$24*Workings_risks!$E$26*Workings_risks!$E$27*Assumptions!$G$90</f>
        <v>5.0788925033496616E-4</v>
      </c>
      <c r="BR121" s="186">
        <f>AW121*Workings_risks!$E$24*Workings_risks!$E$26*Workings_risks!$E$27*Assumptions!$G$90</f>
        <v>5.1504754740427699E-4</v>
      </c>
      <c r="BS121" s="186">
        <f>AX121*Workings_risks!$E$24*Workings_risks!$E$26*Workings_risks!$E$27*Assumptions!$G$90</f>
        <v>5.2220584447358772E-4</v>
      </c>
      <c r="BT121" s="186">
        <f>AY121*Workings_risks!$E$24*Workings_risks!$E$26*Workings_risks!$E$27*Assumptions!$G$90</f>
        <v>5.2936414154289844E-4</v>
      </c>
    </row>
    <row r="122" spans="2:72" x14ac:dyDescent="0.25">
      <c r="B122" s="42">
        <v>10232355</v>
      </c>
      <c r="C122" s="42" t="s">
        <v>633</v>
      </c>
      <c r="D122" s="42" t="s">
        <v>278</v>
      </c>
      <c r="E122" s="42">
        <v>16212152</v>
      </c>
      <c r="F122" s="42">
        <v>16212148</v>
      </c>
      <c r="G122" s="42">
        <v>0.86031833755489018</v>
      </c>
      <c r="H122" s="42">
        <v>145.09560393607501</v>
      </c>
      <c r="I122" s="42">
        <v>-36.501506523167699</v>
      </c>
      <c r="J122" s="42">
        <v>116</v>
      </c>
      <c r="K122" s="42">
        <v>102</v>
      </c>
      <c r="L122" s="32">
        <v>6.3E-2</v>
      </c>
      <c r="M122" s="32">
        <v>8.7999999999999995E-2</v>
      </c>
      <c r="N122" s="181"/>
      <c r="O122" s="182">
        <f t="shared" si="16"/>
        <v>123.30799999999999</v>
      </c>
      <c r="P122" s="182">
        <f t="shared" si="17"/>
        <v>108.42599999999999</v>
      </c>
      <c r="Q122" s="191">
        <f t="shared" si="18"/>
        <v>0.01</v>
      </c>
      <c r="R122" s="191">
        <f t="shared" si="19"/>
        <v>0.02</v>
      </c>
      <c r="S122" s="184">
        <f t="shared" si="20"/>
        <v>-1488.2000000000005</v>
      </c>
      <c r="T122" s="184">
        <f t="shared" si="21"/>
        <v>138.19</v>
      </c>
      <c r="U122" s="185">
        <f t="shared" si="22"/>
        <v>1.4910630291627463E-2</v>
      </c>
      <c r="V122" s="181"/>
      <c r="W122" s="182">
        <f t="shared" si="23"/>
        <v>124.46799999999999</v>
      </c>
      <c r="X122" s="182">
        <f t="shared" si="24"/>
        <v>110.97600000000001</v>
      </c>
      <c r="Y122" s="183">
        <f t="shared" si="25"/>
        <v>0.01</v>
      </c>
      <c r="Z122" s="183">
        <f t="shared" si="26"/>
        <v>0.02</v>
      </c>
      <c r="AA122" s="184">
        <f t="shared" si="27"/>
        <v>-1349.1999999999975</v>
      </c>
      <c r="AB122" s="184">
        <f t="shared" si="28"/>
        <v>137.95999999999998</v>
      </c>
      <c r="AC122" s="185">
        <f t="shared" si="29"/>
        <v>1.6276311888526549E-2</v>
      </c>
      <c r="AD122" s="181"/>
      <c r="AE122" s="178">
        <f t="shared" si="30"/>
        <v>1.4910630291627462</v>
      </c>
      <c r="AF122" s="170">
        <f>Workings_risks!$E$18+Workings_risks!$E$27*(($AE122-1)*Workings_risks!$E$18)/(2050-2023)</f>
        <v>9.6837700532218605E-3</v>
      </c>
      <c r="AG122" s="170">
        <f>AF122+(($AE122-1)*Workings_risks!$E$18)/(2050-2023)</f>
        <v>9.8507812524745719E-3</v>
      </c>
      <c r="AH122" s="170">
        <f>AG122+(($AE122-1)*Workings_risks!$E$18)/(2050-2023)</f>
        <v>1.0017792451727283E-2</v>
      </c>
      <c r="AI122" s="170">
        <f>AH122+(($AE122-1)*Workings_risks!$E$18)/(2050-2023)</f>
        <v>1.0184803650979995E-2</v>
      </c>
      <c r="AJ122" s="170">
        <f>AI122+(($AE122-1)*Workings_risks!$E$18)/(2050-2023)</f>
        <v>1.0351814850232706E-2</v>
      </c>
      <c r="AK122" s="170">
        <f>AJ122+(($AE122-1)*Workings_risks!$E$18)/(2050-2023)</f>
        <v>1.0518826049485418E-2</v>
      </c>
      <c r="AL122" s="170">
        <f>AK122+(($AE122-1)*Workings_risks!$E$18)/(2050-2023)</f>
        <v>1.0685837248738129E-2</v>
      </c>
      <c r="AM122" s="170">
        <f>AL122+(($AE122-1)*Workings_risks!$E$18)/(2050-2023)</f>
        <v>1.0852848447990841E-2</v>
      </c>
      <c r="AN122" s="170">
        <f>AM122+(($AE122-1)*Workings_risks!$E$18)/(2050-2023)</f>
        <v>1.1019859647243552E-2</v>
      </c>
      <c r="AO122" s="170">
        <f>AN122+(($AE122-1)*Workings_risks!$E$18)/(2050-2023)</f>
        <v>1.1186870846496264E-2</v>
      </c>
      <c r="AP122" s="170">
        <f>AO122+(($AE122-1)*Workings_risks!$E$18)/(2050-2023)</f>
        <v>1.1353882045748975E-2</v>
      </c>
      <c r="AQ122" s="170">
        <f>AP122+(($AE122-1)*Workings_risks!$E$18)/(2050-2023)</f>
        <v>1.1520893245001686E-2</v>
      </c>
      <c r="AR122" s="170">
        <f>AQ122+(($AE122-1)*Workings_risks!$E$18)/(2050-2023)</f>
        <v>1.1687904444254398E-2</v>
      </c>
      <c r="AS122" s="170">
        <f>AR122+(($AE122-1)*Workings_risks!$E$18)/(2050-2023)</f>
        <v>1.1854915643507109E-2</v>
      </c>
      <c r="AT122" s="170">
        <f>AS122+(($AE122-1)*Workings_risks!$E$18)/(2050-2023)</f>
        <v>1.2021926842759821E-2</v>
      </c>
      <c r="AU122" s="170">
        <f>AT122+(($AE122-1)*Workings_risks!$E$18)/(2050-2023)</f>
        <v>1.2188938042012532E-2</v>
      </c>
      <c r="AV122" s="170">
        <f>AU122+(($AE122-1)*Workings_risks!$E$18)/(2050-2023)</f>
        <v>1.2355949241265244E-2</v>
      </c>
      <c r="AW122" s="170">
        <f>AV122+(($AE122-1)*Workings_risks!$E$18)/(2050-2023)</f>
        <v>1.2522960440517955E-2</v>
      </c>
      <c r="AX122" s="170">
        <f>AW122+(($AE122-1)*Workings_risks!$E$18)/(2050-2023)</f>
        <v>1.2689971639770667E-2</v>
      </c>
      <c r="AY122" s="170">
        <f>AX122+(($AE122-1)*Workings_risks!$E$18)/(2050-2023)</f>
        <v>1.2856982839023378E-2</v>
      </c>
      <c r="BA122" s="186">
        <f>AF122*Workings_risks!$E$24*Workings_risks!$E$26*Workings_risks!$E$27*Assumptions!$G$90</f>
        <v>3.9217241801152284E-4</v>
      </c>
      <c r="BB122" s="186">
        <f>AG122*Workings_risks!$E$24*Workings_risks!$E$26*Workings_risks!$E$27*Assumptions!$G$90</f>
        <v>3.9893602200934272E-4</v>
      </c>
      <c r="BC122" s="186">
        <f>AH122*Workings_risks!$E$24*Workings_risks!$E$26*Workings_risks!$E$27*Assumptions!$G$90</f>
        <v>4.0569962600716259E-4</v>
      </c>
      <c r="BD122" s="186">
        <f>AI122*Workings_risks!$E$24*Workings_risks!$E$26*Workings_risks!$E$27*Assumptions!$G$90</f>
        <v>4.1246323000498252E-4</v>
      </c>
      <c r="BE122" s="186">
        <f>AJ122*Workings_risks!$E$24*Workings_risks!$E$26*Workings_risks!$E$27*Assumptions!$G$90</f>
        <v>4.1922683400280245E-4</v>
      </c>
      <c r="BF122" s="186">
        <f>AK122*Workings_risks!$E$24*Workings_risks!$E$26*Workings_risks!$E$27*Assumptions!$G$90</f>
        <v>4.2599043800062232E-4</v>
      </c>
      <c r="BG122" s="186">
        <f>AL122*Workings_risks!$E$24*Workings_risks!$E$26*Workings_risks!$E$27*Assumptions!$G$90</f>
        <v>4.3275404199844236E-4</v>
      </c>
      <c r="BH122" s="186">
        <f>AM122*Workings_risks!$E$24*Workings_risks!$E$26*Workings_risks!$E$27*Assumptions!$G$90</f>
        <v>4.3951764599626229E-4</v>
      </c>
      <c r="BI122" s="186">
        <f>AN122*Workings_risks!$E$24*Workings_risks!$E$26*Workings_risks!$E$27*Assumptions!$G$90</f>
        <v>4.4628124999408216E-4</v>
      </c>
      <c r="BJ122" s="186">
        <f>AO122*Workings_risks!$E$24*Workings_risks!$E$26*Workings_risks!$E$27*Assumptions!$G$90</f>
        <v>4.5304485399190204E-4</v>
      </c>
      <c r="BK122" s="186">
        <f>AP122*Workings_risks!$E$24*Workings_risks!$E$26*Workings_risks!$E$27*Assumptions!$G$90</f>
        <v>4.5980845798972202E-4</v>
      </c>
      <c r="BL122" s="186">
        <f>AQ122*Workings_risks!$E$24*Workings_risks!$E$26*Workings_risks!$E$27*Assumptions!$G$90</f>
        <v>4.6657206198754195E-4</v>
      </c>
      <c r="BM122" s="186">
        <f>AR122*Workings_risks!$E$24*Workings_risks!$E$26*Workings_risks!$E$27*Assumptions!$G$90</f>
        <v>4.7333566598536182E-4</v>
      </c>
      <c r="BN122" s="186">
        <f>AS122*Workings_risks!$E$24*Workings_risks!$E$26*Workings_risks!$E$27*Assumptions!$G$90</f>
        <v>4.800992699831817E-4</v>
      </c>
      <c r="BO122" s="186">
        <f>AT122*Workings_risks!$E$24*Workings_risks!$E$26*Workings_risks!$E$27*Assumptions!$G$90</f>
        <v>4.8686287398100163E-4</v>
      </c>
      <c r="BP122" s="186">
        <f>AU122*Workings_risks!$E$24*Workings_risks!$E$26*Workings_risks!$E$27*Assumptions!$G$90</f>
        <v>4.9362647797882161E-4</v>
      </c>
      <c r="BQ122" s="186">
        <f>AV122*Workings_risks!$E$24*Workings_risks!$E$26*Workings_risks!$E$27*Assumptions!$G$90</f>
        <v>5.0039008197664148E-4</v>
      </c>
      <c r="BR122" s="186">
        <f>AW122*Workings_risks!$E$24*Workings_risks!$E$26*Workings_risks!$E$27*Assumptions!$G$90</f>
        <v>5.0715368597446136E-4</v>
      </c>
      <c r="BS122" s="186">
        <f>AX122*Workings_risks!$E$24*Workings_risks!$E$26*Workings_risks!$E$27*Assumptions!$G$90</f>
        <v>5.1391728997228123E-4</v>
      </c>
      <c r="BT122" s="186">
        <f>AY122*Workings_risks!$E$24*Workings_risks!$E$26*Workings_risks!$E$27*Assumptions!$G$90</f>
        <v>5.2068089397010122E-4</v>
      </c>
    </row>
    <row r="123" spans="2:72" x14ac:dyDescent="0.25">
      <c r="B123" s="42">
        <v>10232383</v>
      </c>
      <c r="C123" s="42" t="s">
        <v>633</v>
      </c>
      <c r="D123" s="42" t="s">
        <v>278</v>
      </c>
      <c r="E123" s="42">
        <v>16212246</v>
      </c>
      <c r="F123" s="42">
        <v>188038927</v>
      </c>
      <c r="G123" s="42">
        <v>1.6418425686528502</v>
      </c>
      <c r="H123" s="42">
        <v>145.02271185286301</v>
      </c>
      <c r="I123" s="42">
        <v>-36.440374880514703</v>
      </c>
      <c r="J123" s="42">
        <v>110</v>
      </c>
      <c r="K123" s="42">
        <v>97.5</v>
      </c>
      <c r="L123" s="32">
        <v>6.3E-2</v>
      </c>
      <c r="M123" s="32">
        <v>8.7999999999999995E-2</v>
      </c>
      <c r="N123" s="181"/>
      <c r="O123" s="182">
        <f t="shared" si="16"/>
        <v>116.92999999999999</v>
      </c>
      <c r="P123" s="182">
        <f t="shared" si="17"/>
        <v>103.6425</v>
      </c>
      <c r="Q123" s="191">
        <f t="shared" si="18"/>
        <v>0.01</v>
      </c>
      <c r="R123" s="191">
        <f t="shared" si="19"/>
        <v>0.02</v>
      </c>
      <c r="S123" s="184">
        <f t="shared" si="20"/>
        <v>-1328.7499999999993</v>
      </c>
      <c r="T123" s="184">
        <f t="shared" si="21"/>
        <v>130.21749999999997</v>
      </c>
      <c r="U123" s="185">
        <f t="shared" si="22"/>
        <v>1.5215428033866402E-2</v>
      </c>
      <c r="V123" s="181"/>
      <c r="W123" s="182">
        <f t="shared" si="23"/>
        <v>118.03</v>
      </c>
      <c r="X123" s="182">
        <f t="shared" si="24"/>
        <v>106.08000000000001</v>
      </c>
      <c r="Y123" s="183">
        <f t="shared" si="25"/>
        <v>0.01</v>
      </c>
      <c r="Z123" s="183">
        <f t="shared" si="26"/>
        <v>0.02</v>
      </c>
      <c r="AA123" s="184">
        <f t="shared" si="27"/>
        <v>-1194.9999999999989</v>
      </c>
      <c r="AB123" s="184">
        <f t="shared" si="28"/>
        <v>129.97999999999999</v>
      </c>
      <c r="AC123" s="185">
        <f t="shared" si="29"/>
        <v>1.6719665271966534E-2</v>
      </c>
      <c r="AD123" s="181"/>
      <c r="AE123" s="178">
        <f t="shared" si="30"/>
        <v>1.5215428033866403</v>
      </c>
      <c r="AF123" s="170">
        <f>Workings_risks!$E$18+Workings_risks!$E$27*(($AE123-1)*Workings_risks!$E$18)/(2050-2023)</f>
        <v>9.7148686903240893E-3</v>
      </c>
      <c r="AG123" s="170">
        <f>AF123+(($AE123-1)*Workings_risks!$E$18)/(2050-2023)</f>
        <v>9.8922461019442104E-3</v>
      </c>
      <c r="AH123" s="170">
        <f>AG123+(($AE123-1)*Workings_risks!$E$18)/(2050-2023)</f>
        <v>1.0069623513564331E-2</v>
      </c>
      <c r="AI123" s="170">
        <f>AH123+(($AE123-1)*Workings_risks!$E$18)/(2050-2023)</f>
        <v>1.0247000925184453E-2</v>
      </c>
      <c r="AJ123" s="170">
        <f>AI123+(($AE123-1)*Workings_risks!$E$18)/(2050-2023)</f>
        <v>1.0424378336804574E-2</v>
      </c>
      <c r="AK123" s="170">
        <f>AJ123+(($AE123-1)*Workings_risks!$E$18)/(2050-2023)</f>
        <v>1.0601755748424695E-2</v>
      </c>
      <c r="AL123" s="170">
        <f>AK123+(($AE123-1)*Workings_risks!$E$18)/(2050-2023)</f>
        <v>1.0779133160044816E-2</v>
      </c>
      <c r="AM123" s="170">
        <f>AL123+(($AE123-1)*Workings_risks!$E$18)/(2050-2023)</f>
        <v>1.0956510571664937E-2</v>
      </c>
      <c r="AN123" s="170">
        <f>AM123+(($AE123-1)*Workings_risks!$E$18)/(2050-2023)</f>
        <v>1.1133887983285058E-2</v>
      </c>
      <c r="AO123" s="170">
        <f>AN123+(($AE123-1)*Workings_risks!$E$18)/(2050-2023)</f>
        <v>1.1311265394905179E-2</v>
      </c>
      <c r="AP123" s="170">
        <f>AO123+(($AE123-1)*Workings_risks!$E$18)/(2050-2023)</f>
        <v>1.14886428065253E-2</v>
      </c>
      <c r="AQ123" s="170">
        <f>AP123+(($AE123-1)*Workings_risks!$E$18)/(2050-2023)</f>
        <v>1.1666020218145421E-2</v>
      </c>
      <c r="AR123" s="170">
        <f>AQ123+(($AE123-1)*Workings_risks!$E$18)/(2050-2023)</f>
        <v>1.1843397629765542E-2</v>
      </c>
      <c r="AS123" s="170">
        <f>AR123+(($AE123-1)*Workings_risks!$E$18)/(2050-2023)</f>
        <v>1.2020775041385663E-2</v>
      </c>
      <c r="AT123" s="170">
        <f>AS123+(($AE123-1)*Workings_risks!$E$18)/(2050-2023)</f>
        <v>1.2198152453005784E-2</v>
      </c>
      <c r="AU123" s="170">
        <f>AT123+(($AE123-1)*Workings_risks!$E$18)/(2050-2023)</f>
        <v>1.2375529864625905E-2</v>
      </c>
      <c r="AV123" s="170">
        <f>AU123+(($AE123-1)*Workings_risks!$E$18)/(2050-2023)</f>
        <v>1.2552907276246026E-2</v>
      </c>
      <c r="AW123" s="170">
        <f>AV123+(($AE123-1)*Workings_risks!$E$18)/(2050-2023)</f>
        <v>1.2730284687866147E-2</v>
      </c>
      <c r="AX123" s="170">
        <f>AW123+(($AE123-1)*Workings_risks!$E$18)/(2050-2023)</f>
        <v>1.2907662099486268E-2</v>
      </c>
      <c r="AY123" s="170">
        <f>AX123+(($AE123-1)*Workings_risks!$E$18)/(2050-2023)</f>
        <v>1.308503951110639E-2</v>
      </c>
      <c r="BA123" s="186">
        <f>AF123*Workings_risks!$E$24*Workings_risks!$E$26*Workings_risks!$E$27*Assumptions!$G$90</f>
        <v>3.9343184772146179E-4</v>
      </c>
      <c r="BB123" s="186">
        <f>AG123*Workings_risks!$E$24*Workings_risks!$E$26*Workings_risks!$E$27*Assumptions!$G$90</f>
        <v>4.0061526162259457E-4</v>
      </c>
      <c r="BC123" s="186">
        <f>AH123*Workings_risks!$E$24*Workings_risks!$E$26*Workings_risks!$E$27*Assumptions!$G$90</f>
        <v>4.0779867552372741E-4</v>
      </c>
      <c r="BD123" s="186">
        <f>AI123*Workings_risks!$E$24*Workings_risks!$E$26*Workings_risks!$E$27*Assumptions!$G$90</f>
        <v>4.149820894248603E-4</v>
      </c>
      <c r="BE123" s="186">
        <f>AJ123*Workings_risks!$E$24*Workings_risks!$E$26*Workings_risks!$E$27*Assumptions!$G$90</f>
        <v>4.221655033259932E-4</v>
      </c>
      <c r="BF123" s="186">
        <f>AK123*Workings_risks!$E$24*Workings_risks!$E$26*Workings_risks!$E$27*Assumptions!$G$90</f>
        <v>4.2934891722712598E-4</v>
      </c>
      <c r="BG123" s="186">
        <f>AL123*Workings_risks!$E$24*Workings_risks!$E$26*Workings_risks!$E$27*Assumptions!$G$90</f>
        <v>4.3653233112825893E-4</v>
      </c>
      <c r="BH123" s="186">
        <f>AM123*Workings_risks!$E$24*Workings_risks!$E$26*Workings_risks!$E$27*Assumptions!$G$90</f>
        <v>4.4371574502939177E-4</v>
      </c>
      <c r="BI123" s="186">
        <f>AN123*Workings_risks!$E$24*Workings_risks!$E$26*Workings_risks!$E$27*Assumptions!$G$90</f>
        <v>4.5089915893052466E-4</v>
      </c>
      <c r="BJ123" s="186">
        <f>AO123*Workings_risks!$E$24*Workings_risks!$E$26*Workings_risks!$E$27*Assumptions!$G$90</f>
        <v>4.580825728316575E-4</v>
      </c>
      <c r="BK123" s="186">
        <f>AP123*Workings_risks!$E$24*Workings_risks!$E$26*Workings_risks!$E$27*Assumptions!$G$90</f>
        <v>4.6526598673279034E-4</v>
      </c>
      <c r="BL123" s="186">
        <f>AQ123*Workings_risks!$E$24*Workings_risks!$E$26*Workings_risks!$E$27*Assumptions!$G$90</f>
        <v>4.7244940063392323E-4</v>
      </c>
      <c r="BM123" s="186">
        <f>AR123*Workings_risks!$E$24*Workings_risks!$E$26*Workings_risks!$E$27*Assumptions!$G$90</f>
        <v>4.7963281453505612E-4</v>
      </c>
      <c r="BN123" s="186">
        <f>AS123*Workings_risks!$E$24*Workings_risks!$E$26*Workings_risks!$E$27*Assumptions!$G$90</f>
        <v>4.8681622843618891E-4</v>
      </c>
      <c r="BO123" s="186">
        <f>AT123*Workings_risks!$E$24*Workings_risks!$E$26*Workings_risks!$E$27*Assumptions!$G$90</f>
        <v>4.9399964233732185E-4</v>
      </c>
      <c r="BP123" s="186">
        <f>AU123*Workings_risks!$E$24*Workings_risks!$E$26*Workings_risks!$E$27*Assumptions!$G$90</f>
        <v>5.0118305623845475E-4</v>
      </c>
      <c r="BQ123" s="186">
        <f>AV123*Workings_risks!$E$24*Workings_risks!$E$26*Workings_risks!$E$27*Assumptions!$G$90</f>
        <v>5.0836647013958753E-4</v>
      </c>
      <c r="BR123" s="186">
        <f>AW123*Workings_risks!$E$24*Workings_risks!$E$26*Workings_risks!$E$27*Assumptions!$G$90</f>
        <v>5.1554988404072042E-4</v>
      </c>
      <c r="BS123" s="186">
        <f>AX123*Workings_risks!$E$24*Workings_risks!$E$26*Workings_risks!$E$27*Assumptions!$G$90</f>
        <v>5.2273329794185332E-4</v>
      </c>
      <c r="BT123" s="186">
        <f>AY123*Workings_risks!$E$24*Workings_risks!$E$26*Workings_risks!$E$27*Assumptions!$G$90</f>
        <v>5.299167118429861E-4</v>
      </c>
    </row>
    <row r="124" spans="2:72" x14ac:dyDescent="0.25">
      <c r="B124" s="42">
        <v>10232388</v>
      </c>
      <c r="C124" s="42" t="s">
        <v>1342</v>
      </c>
      <c r="D124" s="42" t="s">
        <v>277</v>
      </c>
      <c r="E124" s="42">
        <v>17154049</v>
      </c>
      <c r="F124" s="42">
        <v>16212263</v>
      </c>
      <c r="G124" s="42">
        <v>0.67630592592557015</v>
      </c>
      <c r="H124" s="42">
        <v>145.09519348418601</v>
      </c>
      <c r="I124" s="42">
        <v>-36.433010994649997</v>
      </c>
      <c r="J124" s="42">
        <v>112</v>
      </c>
      <c r="K124" s="42">
        <v>98.7</v>
      </c>
      <c r="L124" s="32">
        <v>6.3E-2</v>
      </c>
      <c r="M124" s="32">
        <v>8.7999999999999995E-2</v>
      </c>
      <c r="N124" s="181"/>
      <c r="O124" s="182">
        <f t="shared" si="16"/>
        <v>119.056</v>
      </c>
      <c r="P124" s="182">
        <f t="shared" si="17"/>
        <v>104.9181</v>
      </c>
      <c r="Q124" s="191">
        <f t="shared" si="18"/>
        <v>0.01</v>
      </c>
      <c r="R124" s="191">
        <f t="shared" si="19"/>
        <v>0.02</v>
      </c>
      <c r="S124" s="184">
        <f t="shared" si="20"/>
        <v>-1413.7900000000002</v>
      </c>
      <c r="T124" s="184">
        <f t="shared" si="21"/>
        <v>133.19389999999999</v>
      </c>
      <c r="U124" s="185">
        <f t="shared" si="22"/>
        <v>1.49908402237956E-2</v>
      </c>
      <c r="V124" s="181"/>
      <c r="W124" s="182">
        <f t="shared" si="23"/>
        <v>120.17599999999999</v>
      </c>
      <c r="X124" s="182">
        <f t="shared" si="24"/>
        <v>107.38560000000001</v>
      </c>
      <c r="Y124" s="183">
        <f t="shared" si="25"/>
        <v>0.01</v>
      </c>
      <c r="Z124" s="183">
        <f t="shared" si="26"/>
        <v>0.02</v>
      </c>
      <c r="AA124" s="184">
        <f t="shared" si="27"/>
        <v>-1279.0399999999977</v>
      </c>
      <c r="AB124" s="184">
        <f t="shared" si="28"/>
        <v>132.96639999999996</v>
      </c>
      <c r="AC124" s="185">
        <f t="shared" si="29"/>
        <v>1.6392294220665501E-2</v>
      </c>
      <c r="AD124" s="181"/>
      <c r="AE124" s="178">
        <f t="shared" si="30"/>
        <v>1.4990840223795601</v>
      </c>
      <c r="AF124" s="170">
        <f>Workings_risks!$E$18+Workings_risks!$E$27*(($AE124-1)*Workings_risks!$E$18)/(2050-2023)</f>
        <v>9.6919539050908683E-3</v>
      </c>
      <c r="AG124" s="170">
        <f>AF124+(($AE124-1)*Workings_risks!$E$18)/(2050-2023)</f>
        <v>9.8616930549665811E-3</v>
      </c>
      <c r="AH124" s="170">
        <f>AG124+(($AE124-1)*Workings_risks!$E$18)/(2050-2023)</f>
        <v>1.0031432204842294E-2</v>
      </c>
      <c r="AI124" s="170">
        <f>AH124+(($AE124-1)*Workings_risks!$E$18)/(2050-2023)</f>
        <v>1.0201171354718007E-2</v>
      </c>
      <c r="AJ124" s="170">
        <f>AI124+(($AE124-1)*Workings_risks!$E$18)/(2050-2023)</f>
        <v>1.037091050459372E-2</v>
      </c>
      <c r="AK124" s="170">
        <f>AJ124+(($AE124-1)*Workings_risks!$E$18)/(2050-2023)</f>
        <v>1.0540649654469433E-2</v>
      </c>
      <c r="AL124" s="170">
        <f>AK124+(($AE124-1)*Workings_risks!$E$18)/(2050-2023)</f>
        <v>1.0710388804345146E-2</v>
      </c>
      <c r="AM124" s="170">
        <f>AL124+(($AE124-1)*Workings_risks!$E$18)/(2050-2023)</f>
        <v>1.0880127954220858E-2</v>
      </c>
      <c r="AN124" s="170">
        <f>AM124+(($AE124-1)*Workings_risks!$E$18)/(2050-2023)</f>
        <v>1.1049867104096571E-2</v>
      </c>
      <c r="AO124" s="170">
        <f>AN124+(($AE124-1)*Workings_risks!$E$18)/(2050-2023)</f>
        <v>1.1219606253972284E-2</v>
      </c>
      <c r="AP124" s="170">
        <f>AO124+(($AE124-1)*Workings_risks!$E$18)/(2050-2023)</f>
        <v>1.1389345403847997E-2</v>
      </c>
      <c r="AQ124" s="170">
        <f>AP124+(($AE124-1)*Workings_risks!$E$18)/(2050-2023)</f>
        <v>1.155908455372371E-2</v>
      </c>
      <c r="AR124" s="170">
        <f>AQ124+(($AE124-1)*Workings_risks!$E$18)/(2050-2023)</f>
        <v>1.1728823703599423E-2</v>
      </c>
      <c r="AS124" s="170">
        <f>AR124+(($AE124-1)*Workings_risks!$E$18)/(2050-2023)</f>
        <v>1.1898562853475136E-2</v>
      </c>
      <c r="AT124" s="170">
        <f>AS124+(($AE124-1)*Workings_risks!$E$18)/(2050-2023)</f>
        <v>1.2068302003350849E-2</v>
      </c>
      <c r="AU124" s="170">
        <f>AT124+(($AE124-1)*Workings_risks!$E$18)/(2050-2023)</f>
        <v>1.2238041153226561E-2</v>
      </c>
      <c r="AV124" s="170">
        <f>AU124+(($AE124-1)*Workings_risks!$E$18)/(2050-2023)</f>
        <v>1.2407780303102274E-2</v>
      </c>
      <c r="AW124" s="170">
        <f>AV124+(($AE124-1)*Workings_risks!$E$18)/(2050-2023)</f>
        <v>1.2577519452977987E-2</v>
      </c>
      <c r="AX124" s="170">
        <f>AW124+(($AE124-1)*Workings_risks!$E$18)/(2050-2023)</f>
        <v>1.27472586028537E-2</v>
      </c>
      <c r="AY124" s="170">
        <f>AX124+(($AE124-1)*Workings_risks!$E$18)/(2050-2023)</f>
        <v>1.2916997752729413E-2</v>
      </c>
      <c r="BA124" s="186">
        <f>AF124*Workings_risks!$E$24*Workings_risks!$E$26*Workings_risks!$E$27*Assumptions!$G$90</f>
        <v>3.925038468825593E-4</v>
      </c>
      <c r="BB124" s="186">
        <f>AG124*Workings_risks!$E$24*Workings_risks!$E$26*Workings_risks!$E$27*Assumptions!$G$90</f>
        <v>3.9937792717072471E-4</v>
      </c>
      <c r="BC124" s="186">
        <f>AH124*Workings_risks!$E$24*Workings_risks!$E$26*Workings_risks!$E$27*Assumptions!$G$90</f>
        <v>4.0625200745889023E-4</v>
      </c>
      <c r="BD124" s="186">
        <f>AI124*Workings_risks!$E$24*Workings_risks!$E$26*Workings_risks!$E$27*Assumptions!$G$90</f>
        <v>4.1312608774705554E-4</v>
      </c>
      <c r="BE124" s="186">
        <f>AJ124*Workings_risks!$E$24*Workings_risks!$E$26*Workings_risks!$E$27*Assumptions!$G$90</f>
        <v>4.2000016803522095E-4</v>
      </c>
      <c r="BF124" s="186">
        <f>AK124*Workings_risks!$E$24*Workings_risks!$E$26*Workings_risks!$E$27*Assumptions!$G$90</f>
        <v>4.2687424832338637E-4</v>
      </c>
      <c r="BG124" s="186">
        <f>AL124*Workings_risks!$E$24*Workings_risks!$E$26*Workings_risks!$E$27*Assumptions!$G$90</f>
        <v>4.3374832861155167E-4</v>
      </c>
      <c r="BH124" s="186">
        <f>AM124*Workings_risks!$E$24*Workings_risks!$E$26*Workings_risks!$E$27*Assumptions!$G$90</f>
        <v>4.4062240889971703E-4</v>
      </c>
      <c r="BI124" s="186">
        <f>AN124*Workings_risks!$E$24*Workings_risks!$E$26*Workings_risks!$E$27*Assumptions!$G$90</f>
        <v>4.4749648918788245E-4</v>
      </c>
      <c r="BJ124" s="186">
        <f>AO124*Workings_risks!$E$24*Workings_risks!$E$26*Workings_risks!$E$27*Assumptions!$G$90</f>
        <v>4.5437056947604786E-4</v>
      </c>
      <c r="BK124" s="186">
        <f>AP124*Workings_risks!$E$24*Workings_risks!$E$26*Workings_risks!$E$27*Assumptions!$G$90</f>
        <v>4.6124464976421322E-4</v>
      </c>
      <c r="BL124" s="186">
        <f>AQ124*Workings_risks!$E$24*Workings_risks!$E$26*Workings_risks!$E$27*Assumptions!$G$90</f>
        <v>4.6811873005237853E-4</v>
      </c>
      <c r="BM124" s="186">
        <f>AR124*Workings_risks!$E$24*Workings_risks!$E$26*Workings_risks!$E$27*Assumptions!$G$90</f>
        <v>4.7499281034054394E-4</v>
      </c>
      <c r="BN124" s="186">
        <f>AS124*Workings_risks!$E$24*Workings_risks!$E$26*Workings_risks!$E$27*Assumptions!$G$90</f>
        <v>4.818668906287093E-4</v>
      </c>
      <c r="BO124" s="186">
        <f>AT124*Workings_risks!$E$24*Workings_risks!$E$26*Workings_risks!$E$27*Assumptions!$G$90</f>
        <v>4.8874097091687466E-4</v>
      </c>
      <c r="BP124" s="186">
        <f>AU124*Workings_risks!$E$24*Workings_risks!$E$26*Workings_risks!$E$27*Assumptions!$G$90</f>
        <v>4.9561505120504013E-4</v>
      </c>
      <c r="BQ124" s="186">
        <f>AV124*Workings_risks!$E$24*Workings_risks!$E$26*Workings_risks!$E$27*Assumptions!$G$90</f>
        <v>5.0248913149320538E-4</v>
      </c>
      <c r="BR124" s="186">
        <f>AW124*Workings_risks!$E$24*Workings_risks!$E$26*Workings_risks!$E$27*Assumptions!$G$90</f>
        <v>5.0936321178137085E-4</v>
      </c>
      <c r="BS124" s="186">
        <f>AX124*Workings_risks!$E$24*Workings_risks!$E$26*Workings_risks!$E$27*Assumptions!$G$90</f>
        <v>5.1623729206953621E-4</v>
      </c>
      <c r="BT124" s="186">
        <f>AY124*Workings_risks!$E$24*Workings_risks!$E$26*Workings_risks!$E$27*Assumptions!$G$90</f>
        <v>5.2311137235770157E-4</v>
      </c>
    </row>
    <row r="125" spans="2:72" x14ac:dyDescent="0.25">
      <c r="B125" s="42">
        <v>10232390</v>
      </c>
      <c r="C125" s="42" t="s">
        <v>633</v>
      </c>
      <c r="D125" s="42" t="s">
        <v>278</v>
      </c>
      <c r="E125" s="42">
        <v>16212272</v>
      </c>
      <c r="F125" s="42">
        <v>16212268</v>
      </c>
      <c r="G125" s="42">
        <v>0.54224431528199046</v>
      </c>
      <c r="H125" s="42">
        <v>145.086499504291</v>
      </c>
      <c r="I125" s="42">
        <v>-36.434949610128101</v>
      </c>
      <c r="J125" s="42">
        <v>112</v>
      </c>
      <c r="K125" s="42">
        <v>98.7</v>
      </c>
      <c r="L125" s="32">
        <v>6.3E-2</v>
      </c>
      <c r="M125" s="32">
        <v>8.7999999999999995E-2</v>
      </c>
      <c r="N125" s="181"/>
      <c r="O125" s="182">
        <f t="shared" si="16"/>
        <v>119.056</v>
      </c>
      <c r="P125" s="182">
        <f t="shared" si="17"/>
        <v>104.9181</v>
      </c>
      <c r="Q125" s="191">
        <f t="shared" si="18"/>
        <v>0.01</v>
      </c>
      <c r="R125" s="191">
        <f t="shared" si="19"/>
        <v>0.02</v>
      </c>
      <c r="S125" s="184">
        <f t="shared" si="20"/>
        <v>-1413.7900000000002</v>
      </c>
      <c r="T125" s="184">
        <f t="shared" si="21"/>
        <v>133.19389999999999</v>
      </c>
      <c r="U125" s="185">
        <f t="shared" si="22"/>
        <v>1.49908402237956E-2</v>
      </c>
      <c r="V125" s="181"/>
      <c r="W125" s="182">
        <f t="shared" si="23"/>
        <v>120.17599999999999</v>
      </c>
      <c r="X125" s="182">
        <f t="shared" si="24"/>
        <v>107.38560000000001</v>
      </c>
      <c r="Y125" s="183">
        <f t="shared" si="25"/>
        <v>0.01</v>
      </c>
      <c r="Z125" s="183">
        <f t="shared" si="26"/>
        <v>0.02</v>
      </c>
      <c r="AA125" s="184">
        <f t="shared" si="27"/>
        <v>-1279.0399999999977</v>
      </c>
      <c r="AB125" s="184">
        <f t="shared" si="28"/>
        <v>132.96639999999996</v>
      </c>
      <c r="AC125" s="185">
        <f t="shared" si="29"/>
        <v>1.6392294220665501E-2</v>
      </c>
      <c r="AD125" s="181"/>
      <c r="AE125" s="178">
        <f t="shared" si="30"/>
        <v>1.4990840223795601</v>
      </c>
      <c r="AF125" s="170">
        <f>Workings_risks!$E$18+Workings_risks!$E$27*(($AE125-1)*Workings_risks!$E$18)/(2050-2023)</f>
        <v>9.6919539050908683E-3</v>
      </c>
      <c r="AG125" s="170">
        <f>AF125+(($AE125-1)*Workings_risks!$E$18)/(2050-2023)</f>
        <v>9.8616930549665811E-3</v>
      </c>
      <c r="AH125" s="170">
        <f>AG125+(($AE125-1)*Workings_risks!$E$18)/(2050-2023)</f>
        <v>1.0031432204842294E-2</v>
      </c>
      <c r="AI125" s="170">
        <f>AH125+(($AE125-1)*Workings_risks!$E$18)/(2050-2023)</f>
        <v>1.0201171354718007E-2</v>
      </c>
      <c r="AJ125" s="170">
        <f>AI125+(($AE125-1)*Workings_risks!$E$18)/(2050-2023)</f>
        <v>1.037091050459372E-2</v>
      </c>
      <c r="AK125" s="170">
        <f>AJ125+(($AE125-1)*Workings_risks!$E$18)/(2050-2023)</f>
        <v>1.0540649654469433E-2</v>
      </c>
      <c r="AL125" s="170">
        <f>AK125+(($AE125-1)*Workings_risks!$E$18)/(2050-2023)</f>
        <v>1.0710388804345146E-2</v>
      </c>
      <c r="AM125" s="170">
        <f>AL125+(($AE125-1)*Workings_risks!$E$18)/(2050-2023)</f>
        <v>1.0880127954220858E-2</v>
      </c>
      <c r="AN125" s="170">
        <f>AM125+(($AE125-1)*Workings_risks!$E$18)/(2050-2023)</f>
        <v>1.1049867104096571E-2</v>
      </c>
      <c r="AO125" s="170">
        <f>AN125+(($AE125-1)*Workings_risks!$E$18)/(2050-2023)</f>
        <v>1.1219606253972284E-2</v>
      </c>
      <c r="AP125" s="170">
        <f>AO125+(($AE125-1)*Workings_risks!$E$18)/(2050-2023)</f>
        <v>1.1389345403847997E-2</v>
      </c>
      <c r="AQ125" s="170">
        <f>AP125+(($AE125-1)*Workings_risks!$E$18)/(2050-2023)</f>
        <v>1.155908455372371E-2</v>
      </c>
      <c r="AR125" s="170">
        <f>AQ125+(($AE125-1)*Workings_risks!$E$18)/(2050-2023)</f>
        <v>1.1728823703599423E-2</v>
      </c>
      <c r="AS125" s="170">
        <f>AR125+(($AE125-1)*Workings_risks!$E$18)/(2050-2023)</f>
        <v>1.1898562853475136E-2</v>
      </c>
      <c r="AT125" s="170">
        <f>AS125+(($AE125-1)*Workings_risks!$E$18)/(2050-2023)</f>
        <v>1.2068302003350849E-2</v>
      </c>
      <c r="AU125" s="170">
        <f>AT125+(($AE125-1)*Workings_risks!$E$18)/(2050-2023)</f>
        <v>1.2238041153226561E-2</v>
      </c>
      <c r="AV125" s="170">
        <f>AU125+(($AE125-1)*Workings_risks!$E$18)/(2050-2023)</f>
        <v>1.2407780303102274E-2</v>
      </c>
      <c r="AW125" s="170">
        <f>AV125+(($AE125-1)*Workings_risks!$E$18)/(2050-2023)</f>
        <v>1.2577519452977987E-2</v>
      </c>
      <c r="AX125" s="170">
        <f>AW125+(($AE125-1)*Workings_risks!$E$18)/(2050-2023)</f>
        <v>1.27472586028537E-2</v>
      </c>
      <c r="AY125" s="170">
        <f>AX125+(($AE125-1)*Workings_risks!$E$18)/(2050-2023)</f>
        <v>1.2916997752729413E-2</v>
      </c>
      <c r="BA125" s="186">
        <f>AF125*Workings_risks!$E$24*Workings_risks!$E$26*Workings_risks!$E$27*Assumptions!$G$90</f>
        <v>3.925038468825593E-4</v>
      </c>
      <c r="BB125" s="186">
        <f>AG125*Workings_risks!$E$24*Workings_risks!$E$26*Workings_risks!$E$27*Assumptions!$G$90</f>
        <v>3.9937792717072471E-4</v>
      </c>
      <c r="BC125" s="186">
        <f>AH125*Workings_risks!$E$24*Workings_risks!$E$26*Workings_risks!$E$27*Assumptions!$G$90</f>
        <v>4.0625200745889023E-4</v>
      </c>
      <c r="BD125" s="186">
        <f>AI125*Workings_risks!$E$24*Workings_risks!$E$26*Workings_risks!$E$27*Assumptions!$G$90</f>
        <v>4.1312608774705554E-4</v>
      </c>
      <c r="BE125" s="186">
        <f>AJ125*Workings_risks!$E$24*Workings_risks!$E$26*Workings_risks!$E$27*Assumptions!$G$90</f>
        <v>4.2000016803522095E-4</v>
      </c>
      <c r="BF125" s="186">
        <f>AK125*Workings_risks!$E$24*Workings_risks!$E$26*Workings_risks!$E$27*Assumptions!$G$90</f>
        <v>4.2687424832338637E-4</v>
      </c>
      <c r="BG125" s="186">
        <f>AL125*Workings_risks!$E$24*Workings_risks!$E$26*Workings_risks!$E$27*Assumptions!$G$90</f>
        <v>4.3374832861155167E-4</v>
      </c>
      <c r="BH125" s="186">
        <f>AM125*Workings_risks!$E$24*Workings_risks!$E$26*Workings_risks!$E$27*Assumptions!$G$90</f>
        <v>4.4062240889971703E-4</v>
      </c>
      <c r="BI125" s="186">
        <f>AN125*Workings_risks!$E$24*Workings_risks!$E$26*Workings_risks!$E$27*Assumptions!$G$90</f>
        <v>4.4749648918788245E-4</v>
      </c>
      <c r="BJ125" s="186">
        <f>AO125*Workings_risks!$E$24*Workings_risks!$E$26*Workings_risks!$E$27*Assumptions!$G$90</f>
        <v>4.5437056947604786E-4</v>
      </c>
      <c r="BK125" s="186">
        <f>AP125*Workings_risks!$E$24*Workings_risks!$E$26*Workings_risks!$E$27*Assumptions!$G$90</f>
        <v>4.6124464976421322E-4</v>
      </c>
      <c r="BL125" s="186">
        <f>AQ125*Workings_risks!$E$24*Workings_risks!$E$26*Workings_risks!$E$27*Assumptions!$G$90</f>
        <v>4.6811873005237853E-4</v>
      </c>
      <c r="BM125" s="186">
        <f>AR125*Workings_risks!$E$24*Workings_risks!$E$26*Workings_risks!$E$27*Assumptions!$G$90</f>
        <v>4.7499281034054394E-4</v>
      </c>
      <c r="BN125" s="186">
        <f>AS125*Workings_risks!$E$24*Workings_risks!$E$26*Workings_risks!$E$27*Assumptions!$G$90</f>
        <v>4.818668906287093E-4</v>
      </c>
      <c r="BO125" s="186">
        <f>AT125*Workings_risks!$E$24*Workings_risks!$E$26*Workings_risks!$E$27*Assumptions!$G$90</f>
        <v>4.8874097091687466E-4</v>
      </c>
      <c r="BP125" s="186">
        <f>AU125*Workings_risks!$E$24*Workings_risks!$E$26*Workings_risks!$E$27*Assumptions!$G$90</f>
        <v>4.9561505120504013E-4</v>
      </c>
      <c r="BQ125" s="186">
        <f>AV125*Workings_risks!$E$24*Workings_risks!$E$26*Workings_risks!$E$27*Assumptions!$G$90</f>
        <v>5.0248913149320538E-4</v>
      </c>
      <c r="BR125" s="186">
        <f>AW125*Workings_risks!$E$24*Workings_risks!$E$26*Workings_risks!$E$27*Assumptions!$G$90</f>
        <v>5.0936321178137085E-4</v>
      </c>
      <c r="BS125" s="186">
        <f>AX125*Workings_risks!$E$24*Workings_risks!$E$26*Workings_risks!$E$27*Assumptions!$G$90</f>
        <v>5.1623729206953621E-4</v>
      </c>
      <c r="BT125" s="186">
        <f>AY125*Workings_risks!$E$24*Workings_risks!$E$26*Workings_risks!$E$27*Assumptions!$G$90</f>
        <v>5.2311137235770157E-4</v>
      </c>
    </row>
    <row r="126" spans="2:72" x14ac:dyDescent="0.25">
      <c r="B126" s="42">
        <v>10232400</v>
      </c>
      <c r="C126" s="42" t="s">
        <v>633</v>
      </c>
      <c r="D126" s="42" t="s">
        <v>278</v>
      </c>
      <c r="E126" s="42">
        <v>16212314</v>
      </c>
      <c r="F126" s="42">
        <v>16212309</v>
      </c>
      <c r="G126" s="42">
        <v>1.6711521266616902</v>
      </c>
      <c r="H126" s="42">
        <v>145.06845945434799</v>
      </c>
      <c r="I126" s="42">
        <v>-36.477077715175298</v>
      </c>
      <c r="J126" s="42">
        <v>114</v>
      </c>
      <c r="K126" s="42">
        <v>101</v>
      </c>
      <c r="L126" s="32">
        <v>6.3E-2</v>
      </c>
      <c r="M126" s="32">
        <v>8.7999999999999995E-2</v>
      </c>
      <c r="N126" s="181"/>
      <c r="O126" s="182">
        <f t="shared" si="16"/>
        <v>121.18199999999999</v>
      </c>
      <c r="P126" s="182">
        <f t="shared" si="17"/>
        <v>107.363</v>
      </c>
      <c r="Q126" s="191">
        <f t="shared" si="18"/>
        <v>0.01</v>
      </c>
      <c r="R126" s="191">
        <f t="shared" si="19"/>
        <v>0.02</v>
      </c>
      <c r="S126" s="184">
        <f t="shared" si="20"/>
        <v>-1381.899999999999</v>
      </c>
      <c r="T126" s="184">
        <f t="shared" si="21"/>
        <v>135.00099999999998</v>
      </c>
      <c r="U126" s="185">
        <f t="shared" si="22"/>
        <v>1.5197192271510234E-2</v>
      </c>
      <c r="V126" s="181"/>
      <c r="W126" s="182">
        <f t="shared" si="23"/>
        <v>122.32199999999999</v>
      </c>
      <c r="X126" s="182">
        <f t="shared" si="24"/>
        <v>109.88800000000001</v>
      </c>
      <c r="Y126" s="183">
        <f t="shared" si="25"/>
        <v>0.01</v>
      </c>
      <c r="Z126" s="183">
        <f t="shared" si="26"/>
        <v>0.02</v>
      </c>
      <c r="AA126" s="184">
        <f t="shared" si="27"/>
        <v>-1243.3999999999983</v>
      </c>
      <c r="AB126" s="184">
        <f t="shared" si="28"/>
        <v>134.75599999999997</v>
      </c>
      <c r="AC126" s="185">
        <f t="shared" si="29"/>
        <v>1.6692938716422714E-2</v>
      </c>
      <c r="AD126" s="181"/>
      <c r="AE126" s="178">
        <f t="shared" si="30"/>
        <v>1.5197192271510234</v>
      </c>
      <c r="AF126" s="170">
        <f>Workings_risks!$E$18+Workings_risks!$E$27*(($AE126-1)*Workings_risks!$E$18)/(2050-2023)</f>
        <v>9.7130080881042986E-3</v>
      </c>
      <c r="AG126" s="170">
        <f>AF126+(($AE126-1)*Workings_risks!$E$18)/(2050-2023)</f>
        <v>9.8897652989844882E-3</v>
      </c>
      <c r="AH126" s="170">
        <f>AG126+(($AE126-1)*Workings_risks!$E$18)/(2050-2023)</f>
        <v>1.0066522509864678E-2</v>
      </c>
      <c r="AI126" s="170">
        <f>AH126+(($AE126-1)*Workings_risks!$E$18)/(2050-2023)</f>
        <v>1.0243279720744868E-2</v>
      </c>
      <c r="AJ126" s="170">
        <f>AI126+(($AE126-1)*Workings_risks!$E$18)/(2050-2023)</f>
        <v>1.0420036931625057E-2</v>
      </c>
      <c r="AK126" s="170">
        <f>AJ126+(($AE126-1)*Workings_risks!$E$18)/(2050-2023)</f>
        <v>1.0596794142505247E-2</v>
      </c>
      <c r="AL126" s="170">
        <f>AK126+(($AE126-1)*Workings_risks!$E$18)/(2050-2023)</f>
        <v>1.0773551353385436E-2</v>
      </c>
      <c r="AM126" s="170">
        <f>AL126+(($AE126-1)*Workings_risks!$E$18)/(2050-2023)</f>
        <v>1.0950308564265626E-2</v>
      </c>
      <c r="AN126" s="170">
        <f>AM126+(($AE126-1)*Workings_risks!$E$18)/(2050-2023)</f>
        <v>1.1127065775145816E-2</v>
      </c>
      <c r="AO126" s="170">
        <f>AN126+(($AE126-1)*Workings_risks!$E$18)/(2050-2023)</f>
        <v>1.1303822986026005E-2</v>
      </c>
      <c r="AP126" s="170">
        <f>AO126+(($AE126-1)*Workings_risks!$E$18)/(2050-2023)</f>
        <v>1.1480580196906195E-2</v>
      </c>
      <c r="AQ126" s="170">
        <f>AP126+(($AE126-1)*Workings_risks!$E$18)/(2050-2023)</f>
        <v>1.1657337407786385E-2</v>
      </c>
      <c r="AR126" s="170">
        <f>AQ126+(($AE126-1)*Workings_risks!$E$18)/(2050-2023)</f>
        <v>1.1834094618666574E-2</v>
      </c>
      <c r="AS126" s="170">
        <f>AR126+(($AE126-1)*Workings_risks!$E$18)/(2050-2023)</f>
        <v>1.2010851829546764E-2</v>
      </c>
      <c r="AT126" s="170">
        <f>AS126+(($AE126-1)*Workings_risks!$E$18)/(2050-2023)</f>
        <v>1.2187609040426954E-2</v>
      </c>
      <c r="AU126" s="170">
        <f>AT126+(($AE126-1)*Workings_risks!$E$18)/(2050-2023)</f>
        <v>1.2364366251307143E-2</v>
      </c>
      <c r="AV126" s="170">
        <f>AU126+(($AE126-1)*Workings_risks!$E$18)/(2050-2023)</f>
        <v>1.2541123462187333E-2</v>
      </c>
      <c r="AW126" s="170">
        <f>AV126+(($AE126-1)*Workings_risks!$E$18)/(2050-2023)</f>
        <v>1.2717880673067523E-2</v>
      </c>
      <c r="AX126" s="170">
        <f>AW126+(($AE126-1)*Workings_risks!$E$18)/(2050-2023)</f>
        <v>1.2894637883947712E-2</v>
      </c>
      <c r="AY126" s="170">
        <f>AX126+(($AE126-1)*Workings_risks!$E$18)/(2050-2023)</f>
        <v>1.3071395094827902E-2</v>
      </c>
      <c r="BA126" s="186">
        <f>AF126*Workings_risks!$E$24*Workings_risks!$E$26*Workings_risks!$E$27*Assumptions!$G$90</f>
        <v>3.9335649722599527E-4</v>
      </c>
      <c r="BB126" s="186">
        <f>AG126*Workings_risks!$E$24*Workings_risks!$E$26*Workings_risks!$E$27*Assumptions!$G$90</f>
        <v>4.00514794295306E-4</v>
      </c>
      <c r="BC126" s="186">
        <f>AH126*Workings_risks!$E$24*Workings_risks!$E$26*Workings_risks!$E$27*Assumptions!$G$90</f>
        <v>4.0767309136461666E-4</v>
      </c>
      <c r="BD126" s="186">
        <f>AI126*Workings_risks!$E$24*Workings_risks!$E$26*Workings_risks!$E$27*Assumptions!$G$90</f>
        <v>4.1483138843392728E-4</v>
      </c>
      <c r="BE126" s="186">
        <f>AJ126*Workings_risks!$E$24*Workings_risks!$E$26*Workings_risks!$E$27*Assumptions!$G$90</f>
        <v>4.2198968550323805E-4</v>
      </c>
      <c r="BF126" s="186">
        <f>AK126*Workings_risks!$E$24*Workings_risks!$E$26*Workings_risks!$E$27*Assumptions!$G$90</f>
        <v>4.2914798257254877E-4</v>
      </c>
      <c r="BG126" s="186">
        <f>AL126*Workings_risks!$E$24*Workings_risks!$E$26*Workings_risks!$E$27*Assumptions!$G$90</f>
        <v>4.3630627964185944E-4</v>
      </c>
      <c r="BH126" s="186">
        <f>AM126*Workings_risks!$E$24*Workings_risks!$E$26*Workings_risks!$E$27*Assumptions!$G$90</f>
        <v>4.4346457671117005E-4</v>
      </c>
      <c r="BI126" s="186">
        <f>AN126*Workings_risks!$E$24*Workings_risks!$E$26*Workings_risks!$E$27*Assumptions!$G$90</f>
        <v>4.5062287378048083E-4</v>
      </c>
      <c r="BJ126" s="186">
        <f>AO126*Workings_risks!$E$24*Workings_risks!$E$26*Workings_risks!$E$27*Assumptions!$G$90</f>
        <v>4.5778117084979144E-4</v>
      </c>
      <c r="BK126" s="186">
        <f>AP126*Workings_risks!$E$24*Workings_risks!$E$26*Workings_risks!$E$27*Assumptions!$G$90</f>
        <v>4.6493946791910222E-4</v>
      </c>
      <c r="BL126" s="186">
        <f>AQ126*Workings_risks!$E$24*Workings_risks!$E$26*Workings_risks!$E$27*Assumptions!$G$90</f>
        <v>4.7209776498841299E-4</v>
      </c>
      <c r="BM126" s="186">
        <f>AR126*Workings_risks!$E$24*Workings_risks!$E$26*Workings_risks!$E$27*Assumptions!$G$90</f>
        <v>4.792560620577236E-4</v>
      </c>
      <c r="BN126" s="186">
        <f>AS126*Workings_risks!$E$24*Workings_risks!$E$26*Workings_risks!$E$27*Assumptions!$G$90</f>
        <v>4.8641435912703427E-4</v>
      </c>
      <c r="BO126" s="186">
        <f>AT126*Workings_risks!$E$24*Workings_risks!$E$26*Workings_risks!$E$27*Assumptions!$G$90</f>
        <v>4.9357265619634494E-4</v>
      </c>
      <c r="BP126" s="186">
        <f>AU126*Workings_risks!$E$24*Workings_risks!$E$26*Workings_risks!$E$27*Assumptions!$G$90</f>
        <v>5.0073095326565555E-4</v>
      </c>
      <c r="BQ126" s="186">
        <f>AV126*Workings_risks!$E$24*Workings_risks!$E$26*Workings_risks!$E$27*Assumptions!$G$90</f>
        <v>5.0788925033496616E-4</v>
      </c>
      <c r="BR126" s="186">
        <f>AW126*Workings_risks!$E$24*Workings_risks!$E$26*Workings_risks!$E$27*Assumptions!$G$90</f>
        <v>5.1504754740427699E-4</v>
      </c>
      <c r="BS126" s="186">
        <f>AX126*Workings_risks!$E$24*Workings_risks!$E$26*Workings_risks!$E$27*Assumptions!$G$90</f>
        <v>5.2220584447358772E-4</v>
      </c>
      <c r="BT126" s="186">
        <f>AY126*Workings_risks!$E$24*Workings_risks!$E$26*Workings_risks!$E$27*Assumptions!$G$90</f>
        <v>5.2936414154289844E-4</v>
      </c>
    </row>
    <row r="127" spans="2:72" x14ac:dyDescent="0.25">
      <c r="B127" s="42">
        <v>10232401</v>
      </c>
      <c r="C127" s="42" t="s">
        <v>633</v>
      </c>
      <c r="D127" s="42" t="s">
        <v>278</v>
      </c>
      <c r="E127" s="42">
        <v>16212318</v>
      </c>
      <c r="F127" s="42">
        <v>16212314</v>
      </c>
      <c r="G127" s="42">
        <v>2.1901773581969803</v>
      </c>
      <c r="H127" s="42">
        <v>145.06845326209699</v>
      </c>
      <c r="I127" s="42">
        <v>-36.474686719221303</v>
      </c>
      <c r="J127" s="42">
        <v>112</v>
      </c>
      <c r="K127" s="42">
        <v>99.2</v>
      </c>
      <c r="L127" s="32">
        <v>6.3E-2</v>
      </c>
      <c r="M127" s="32">
        <v>8.7999999999999995E-2</v>
      </c>
      <c r="N127" s="181"/>
      <c r="O127" s="182">
        <f t="shared" si="16"/>
        <v>119.056</v>
      </c>
      <c r="P127" s="182">
        <f t="shared" si="17"/>
        <v>105.4496</v>
      </c>
      <c r="Q127" s="191">
        <f t="shared" si="18"/>
        <v>0.01</v>
      </c>
      <c r="R127" s="191">
        <f t="shared" si="19"/>
        <v>0.02</v>
      </c>
      <c r="S127" s="184">
        <f t="shared" si="20"/>
        <v>-1360.6399999999992</v>
      </c>
      <c r="T127" s="184">
        <f t="shared" si="21"/>
        <v>132.66239999999999</v>
      </c>
      <c r="U127" s="185">
        <f t="shared" si="22"/>
        <v>1.5185794920037632E-2</v>
      </c>
      <c r="V127" s="181"/>
      <c r="W127" s="182">
        <f t="shared" si="23"/>
        <v>120.17599999999999</v>
      </c>
      <c r="X127" s="182">
        <f t="shared" si="24"/>
        <v>107.92960000000001</v>
      </c>
      <c r="Y127" s="183">
        <f t="shared" si="25"/>
        <v>0.01</v>
      </c>
      <c r="Z127" s="183">
        <f t="shared" si="26"/>
        <v>0.02</v>
      </c>
      <c r="AA127" s="184">
        <f t="shared" si="27"/>
        <v>-1224.6399999999978</v>
      </c>
      <c r="AB127" s="184">
        <f t="shared" si="28"/>
        <v>132.42239999999995</v>
      </c>
      <c r="AC127" s="185">
        <f t="shared" si="29"/>
        <v>1.6676247713613788E-2</v>
      </c>
      <c r="AD127" s="181"/>
      <c r="AE127" s="178">
        <f t="shared" si="30"/>
        <v>1.5185794920037632</v>
      </c>
      <c r="AF127" s="170">
        <f>Workings_risks!$E$18+Workings_risks!$E$27*(($AE127-1)*Workings_risks!$E$18)/(2050-2023)</f>
        <v>9.7118452117169289E-3</v>
      </c>
      <c r="AG127" s="170">
        <f>AF127+(($AE127-1)*Workings_risks!$E$18)/(2050-2023)</f>
        <v>9.8882147971346632E-3</v>
      </c>
      <c r="AH127" s="170">
        <f>AG127+(($AE127-1)*Workings_risks!$E$18)/(2050-2023)</f>
        <v>1.0064584382552397E-2</v>
      </c>
      <c r="AI127" s="170">
        <f>AH127+(($AE127-1)*Workings_risks!$E$18)/(2050-2023)</f>
        <v>1.0240953967970132E-2</v>
      </c>
      <c r="AJ127" s="170">
        <f>AI127+(($AE127-1)*Workings_risks!$E$18)/(2050-2023)</f>
        <v>1.0417323553387866E-2</v>
      </c>
      <c r="AK127" s="170">
        <f>AJ127+(($AE127-1)*Workings_risks!$E$18)/(2050-2023)</f>
        <v>1.05936931388056E-2</v>
      </c>
      <c r="AL127" s="170">
        <f>AK127+(($AE127-1)*Workings_risks!$E$18)/(2050-2023)</f>
        <v>1.0770062724223334E-2</v>
      </c>
      <c r="AM127" s="170">
        <f>AL127+(($AE127-1)*Workings_risks!$E$18)/(2050-2023)</f>
        <v>1.0946432309641069E-2</v>
      </c>
      <c r="AN127" s="170">
        <f>AM127+(($AE127-1)*Workings_risks!$E$18)/(2050-2023)</f>
        <v>1.1122801895058803E-2</v>
      </c>
      <c r="AO127" s="170">
        <f>AN127+(($AE127-1)*Workings_risks!$E$18)/(2050-2023)</f>
        <v>1.1299171480476537E-2</v>
      </c>
      <c r="AP127" s="170">
        <f>AO127+(($AE127-1)*Workings_risks!$E$18)/(2050-2023)</f>
        <v>1.1475541065894272E-2</v>
      </c>
      <c r="AQ127" s="170">
        <f>AP127+(($AE127-1)*Workings_risks!$E$18)/(2050-2023)</f>
        <v>1.1651910651312006E-2</v>
      </c>
      <c r="AR127" s="170">
        <f>AQ127+(($AE127-1)*Workings_risks!$E$18)/(2050-2023)</f>
        <v>1.182828023672974E-2</v>
      </c>
      <c r="AS127" s="170">
        <f>AR127+(($AE127-1)*Workings_risks!$E$18)/(2050-2023)</f>
        <v>1.2004649822147474E-2</v>
      </c>
      <c r="AT127" s="170">
        <f>AS127+(($AE127-1)*Workings_risks!$E$18)/(2050-2023)</f>
        <v>1.2181019407565209E-2</v>
      </c>
      <c r="AU127" s="170">
        <f>AT127+(($AE127-1)*Workings_risks!$E$18)/(2050-2023)</f>
        <v>1.2357388992982943E-2</v>
      </c>
      <c r="AV127" s="170">
        <f>AU127+(($AE127-1)*Workings_risks!$E$18)/(2050-2023)</f>
        <v>1.2533758578400677E-2</v>
      </c>
      <c r="AW127" s="170">
        <f>AV127+(($AE127-1)*Workings_risks!$E$18)/(2050-2023)</f>
        <v>1.2710128163818411E-2</v>
      </c>
      <c r="AX127" s="170">
        <f>AW127+(($AE127-1)*Workings_risks!$E$18)/(2050-2023)</f>
        <v>1.2886497749236146E-2</v>
      </c>
      <c r="AY127" s="170">
        <f>AX127+(($AE127-1)*Workings_risks!$E$18)/(2050-2023)</f>
        <v>1.306286733465388E-2</v>
      </c>
      <c r="BA127" s="186">
        <f>AF127*Workings_risks!$E$24*Workings_risks!$E$26*Workings_risks!$E$27*Assumptions!$G$90</f>
        <v>3.9330940316632877E-4</v>
      </c>
      <c r="BB127" s="186">
        <f>AG127*Workings_risks!$E$24*Workings_risks!$E$26*Workings_risks!$E$27*Assumptions!$G$90</f>
        <v>4.0045200221575073E-4</v>
      </c>
      <c r="BC127" s="186">
        <f>AH127*Workings_risks!$E$24*Workings_risks!$E$26*Workings_risks!$E$27*Assumptions!$G$90</f>
        <v>4.0759460126517258E-4</v>
      </c>
      <c r="BD127" s="186">
        <f>AI127*Workings_risks!$E$24*Workings_risks!$E$26*Workings_risks!$E$27*Assumptions!$G$90</f>
        <v>4.1473720031459448E-4</v>
      </c>
      <c r="BE127" s="186">
        <f>AJ127*Workings_risks!$E$24*Workings_risks!$E$26*Workings_risks!$E$27*Assumptions!$G$90</f>
        <v>4.2187979936401634E-4</v>
      </c>
      <c r="BF127" s="186">
        <f>AK127*Workings_risks!$E$24*Workings_risks!$E$26*Workings_risks!$E$27*Assumptions!$G$90</f>
        <v>4.2902239841343829E-4</v>
      </c>
      <c r="BG127" s="186">
        <f>AL127*Workings_risks!$E$24*Workings_risks!$E$26*Workings_risks!$E$27*Assumptions!$G$90</f>
        <v>4.361649974628602E-4</v>
      </c>
      <c r="BH127" s="186">
        <f>AM127*Workings_risks!$E$24*Workings_risks!$E$26*Workings_risks!$E$27*Assumptions!$G$90</f>
        <v>4.4330759651228205E-4</v>
      </c>
      <c r="BI127" s="186">
        <f>AN127*Workings_risks!$E$24*Workings_risks!$E$26*Workings_risks!$E$27*Assumptions!$G$90</f>
        <v>4.504501955617039E-4</v>
      </c>
      <c r="BJ127" s="186">
        <f>AO127*Workings_risks!$E$24*Workings_risks!$E$26*Workings_risks!$E$27*Assumptions!$G$90</f>
        <v>4.5759279461112586E-4</v>
      </c>
      <c r="BK127" s="186">
        <f>AP127*Workings_risks!$E$24*Workings_risks!$E$26*Workings_risks!$E$27*Assumptions!$G$90</f>
        <v>4.6473539366054771E-4</v>
      </c>
      <c r="BL127" s="186">
        <f>AQ127*Workings_risks!$E$24*Workings_risks!$E$26*Workings_risks!$E$27*Assumptions!$G$90</f>
        <v>4.7187799270996956E-4</v>
      </c>
      <c r="BM127" s="186">
        <f>AR127*Workings_risks!$E$24*Workings_risks!$E$26*Workings_risks!$E$27*Assumptions!$G$90</f>
        <v>4.7902059175939157E-4</v>
      </c>
      <c r="BN127" s="186">
        <f>AS127*Workings_risks!$E$24*Workings_risks!$E$26*Workings_risks!$E$27*Assumptions!$G$90</f>
        <v>4.8616319080881342E-4</v>
      </c>
      <c r="BO127" s="186">
        <f>AT127*Workings_risks!$E$24*Workings_risks!$E$26*Workings_risks!$E$27*Assumptions!$G$90</f>
        <v>4.9330578985823533E-4</v>
      </c>
      <c r="BP127" s="186">
        <f>AU127*Workings_risks!$E$24*Workings_risks!$E$26*Workings_risks!$E$27*Assumptions!$G$90</f>
        <v>5.0044838890765729E-4</v>
      </c>
      <c r="BQ127" s="186">
        <f>AV127*Workings_risks!$E$24*Workings_risks!$E$26*Workings_risks!$E$27*Assumptions!$G$90</f>
        <v>5.0759098795707903E-4</v>
      </c>
      <c r="BR127" s="186">
        <f>AW127*Workings_risks!$E$24*Workings_risks!$E$26*Workings_risks!$E$27*Assumptions!$G$90</f>
        <v>5.1473358700650099E-4</v>
      </c>
      <c r="BS127" s="186">
        <f>AX127*Workings_risks!$E$24*Workings_risks!$E$26*Workings_risks!$E$27*Assumptions!$G$90</f>
        <v>5.2187618605592295E-4</v>
      </c>
      <c r="BT127" s="186">
        <f>AY127*Workings_risks!$E$24*Workings_risks!$E$26*Workings_risks!$E$27*Assumptions!$G$90</f>
        <v>5.290187851053448E-4</v>
      </c>
    </row>
    <row r="128" spans="2:72" x14ac:dyDescent="0.25">
      <c r="B128" s="42">
        <v>10232488</v>
      </c>
      <c r="C128" s="42" t="s">
        <v>633</v>
      </c>
      <c r="D128" s="42" t="s">
        <v>278</v>
      </c>
      <c r="E128" s="42">
        <v>16212663</v>
      </c>
      <c r="F128" s="42">
        <v>16212658</v>
      </c>
      <c r="G128" s="42">
        <v>1.1418452379132704</v>
      </c>
      <c r="H128" s="42">
        <v>145.03185500146</v>
      </c>
      <c r="I128" s="42">
        <v>-36.461809679264498</v>
      </c>
      <c r="J128" s="42">
        <v>112</v>
      </c>
      <c r="K128" s="42">
        <v>98.9</v>
      </c>
      <c r="L128" s="32">
        <v>6.3E-2</v>
      </c>
      <c r="M128" s="32">
        <v>8.7999999999999995E-2</v>
      </c>
      <c r="N128" s="181"/>
      <c r="O128" s="182">
        <f t="shared" si="16"/>
        <v>119.056</v>
      </c>
      <c r="P128" s="182">
        <f t="shared" si="17"/>
        <v>105.1307</v>
      </c>
      <c r="Q128" s="191">
        <f t="shared" si="18"/>
        <v>0.01</v>
      </c>
      <c r="R128" s="191">
        <f t="shared" si="19"/>
        <v>0.02</v>
      </c>
      <c r="S128" s="184">
        <f t="shared" si="20"/>
        <v>-1392.5299999999993</v>
      </c>
      <c r="T128" s="184">
        <f t="shared" si="21"/>
        <v>132.98129999999998</v>
      </c>
      <c r="U128" s="185">
        <f t="shared" si="22"/>
        <v>1.5067036257746682E-2</v>
      </c>
      <c r="V128" s="181"/>
      <c r="W128" s="182">
        <f t="shared" si="23"/>
        <v>120.17599999999999</v>
      </c>
      <c r="X128" s="182">
        <f t="shared" si="24"/>
        <v>107.60320000000002</v>
      </c>
      <c r="Y128" s="183">
        <f t="shared" si="25"/>
        <v>0.01</v>
      </c>
      <c r="Z128" s="183">
        <f t="shared" si="26"/>
        <v>0.02</v>
      </c>
      <c r="AA128" s="184">
        <f t="shared" si="27"/>
        <v>-1257.2799999999972</v>
      </c>
      <c r="AB128" s="184">
        <f t="shared" si="28"/>
        <v>132.74879999999996</v>
      </c>
      <c r="AC128" s="185">
        <f t="shared" si="29"/>
        <v>1.6502926953423269E-2</v>
      </c>
      <c r="AD128" s="181"/>
      <c r="AE128" s="178">
        <f t="shared" si="30"/>
        <v>1.5067036257746682</v>
      </c>
      <c r="AF128" s="170">
        <f>Workings_risks!$E$18+Workings_risks!$E$27*(($AE128-1)*Workings_risks!$E$18)/(2050-2023)</f>
        <v>9.6997282172989162E-3</v>
      </c>
      <c r="AG128" s="170">
        <f>AF128+(($AE128-1)*Workings_risks!$E$18)/(2050-2023)</f>
        <v>9.8720588045773123E-3</v>
      </c>
      <c r="AH128" s="170">
        <f>AG128+(($AE128-1)*Workings_risks!$E$18)/(2050-2023)</f>
        <v>1.0044389391855708E-2</v>
      </c>
      <c r="AI128" s="170">
        <f>AH128+(($AE128-1)*Workings_risks!$E$18)/(2050-2023)</f>
        <v>1.0216719979134104E-2</v>
      </c>
      <c r="AJ128" s="170">
        <f>AI128+(($AE128-1)*Workings_risks!$E$18)/(2050-2023)</f>
        <v>1.0389050566412501E-2</v>
      </c>
      <c r="AK128" s="170">
        <f>AJ128+(($AE128-1)*Workings_risks!$E$18)/(2050-2023)</f>
        <v>1.0561381153690897E-2</v>
      </c>
      <c r="AL128" s="170">
        <f>AK128+(($AE128-1)*Workings_risks!$E$18)/(2050-2023)</f>
        <v>1.0733711740969293E-2</v>
      </c>
      <c r="AM128" s="170">
        <f>AL128+(($AE128-1)*Workings_risks!$E$18)/(2050-2023)</f>
        <v>1.0906042328247689E-2</v>
      </c>
      <c r="AN128" s="170">
        <f>AM128+(($AE128-1)*Workings_risks!$E$18)/(2050-2023)</f>
        <v>1.1078372915526085E-2</v>
      </c>
      <c r="AO128" s="170">
        <f>AN128+(($AE128-1)*Workings_risks!$E$18)/(2050-2023)</f>
        <v>1.1250703502804481E-2</v>
      </c>
      <c r="AP128" s="170">
        <f>AO128+(($AE128-1)*Workings_risks!$E$18)/(2050-2023)</f>
        <v>1.1423034090082877E-2</v>
      </c>
      <c r="AQ128" s="170">
        <f>AP128+(($AE128-1)*Workings_risks!$E$18)/(2050-2023)</f>
        <v>1.1595364677361273E-2</v>
      </c>
      <c r="AR128" s="170">
        <f>AQ128+(($AE128-1)*Workings_risks!$E$18)/(2050-2023)</f>
        <v>1.1767695264639669E-2</v>
      </c>
      <c r="AS128" s="170">
        <f>AR128+(($AE128-1)*Workings_risks!$E$18)/(2050-2023)</f>
        <v>1.1940025851918066E-2</v>
      </c>
      <c r="AT128" s="170">
        <f>AS128+(($AE128-1)*Workings_risks!$E$18)/(2050-2023)</f>
        <v>1.2112356439196462E-2</v>
      </c>
      <c r="AU128" s="170">
        <f>AT128+(($AE128-1)*Workings_risks!$E$18)/(2050-2023)</f>
        <v>1.2284687026474858E-2</v>
      </c>
      <c r="AV128" s="170">
        <f>AU128+(($AE128-1)*Workings_risks!$E$18)/(2050-2023)</f>
        <v>1.2457017613753254E-2</v>
      </c>
      <c r="AW128" s="170">
        <f>AV128+(($AE128-1)*Workings_risks!$E$18)/(2050-2023)</f>
        <v>1.262934820103165E-2</v>
      </c>
      <c r="AX128" s="170">
        <f>AW128+(($AE128-1)*Workings_risks!$E$18)/(2050-2023)</f>
        <v>1.2801678788310046E-2</v>
      </c>
      <c r="AY128" s="170">
        <f>AX128+(($AE128-1)*Workings_risks!$E$18)/(2050-2023)</f>
        <v>1.2974009375588442E-2</v>
      </c>
      <c r="BA128" s="186">
        <f>AF128*Workings_risks!$E$24*Workings_risks!$E$26*Workings_risks!$E$27*Assumptions!$G$90</f>
        <v>3.9281869025453644E-4</v>
      </c>
      <c r="BB128" s="186">
        <f>AG128*Workings_risks!$E$24*Workings_risks!$E$26*Workings_risks!$E$27*Assumptions!$G$90</f>
        <v>3.9979771833336086E-4</v>
      </c>
      <c r="BC128" s="186">
        <f>AH128*Workings_risks!$E$24*Workings_risks!$E$26*Workings_risks!$E$27*Assumptions!$G$90</f>
        <v>4.0677674641218534E-4</v>
      </c>
      <c r="BD128" s="186">
        <f>AI128*Workings_risks!$E$24*Workings_risks!$E$26*Workings_risks!$E$27*Assumptions!$G$90</f>
        <v>4.1375577449100971E-4</v>
      </c>
      <c r="BE128" s="186">
        <f>AJ128*Workings_risks!$E$24*Workings_risks!$E$26*Workings_risks!$E$27*Assumptions!$G$90</f>
        <v>4.2073480256983408E-4</v>
      </c>
      <c r="BF128" s="186">
        <f>AK128*Workings_risks!$E$24*Workings_risks!$E$26*Workings_risks!$E$27*Assumptions!$G$90</f>
        <v>4.2771383064865861E-4</v>
      </c>
      <c r="BG128" s="186">
        <f>AL128*Workings_risks!$E$24*Workings_risks!$E$26*Workings_risks!$E$27*Assumptions!$G$90</f>
        <v>4.3469285872748293E-4</v>
      </c>
      <c r="BH128" s="186">
        <f>AM128*Workings_risks!$E$24*Workings_risks!$E$26*Workings_risks!$E$27*Assumptions!$G$90</f>
        <v>4.4167188680630735E-4</v>
      </c>
      <c r="BI128" s="186">
        <f>AN128*Workings_risks!$E$24*Workings_risks!$E$26*Workings_risks!$E$27*Assumptions!$G$90</f>
        <v>4.4865091488513183E-4</v>
      </c>
      <c r="BJ128" s="186">
        <f>AO128*Workings_risks!$E$24*Workings_risks!$E$26*Workings_risks!$E$27*Assumptions!$G$90</f>
        <v>4.5562994296395609E-4</v>
      </c>
      <c r="BK128" s="186">
        <f>AP128*Workings_risks!$E$24*Workings_risks!$E$26*Workings_risks!$E$27*Assumptions!$G$90</f>
        <v>4.6260897104278062E-4</v>
      </c>
      <c r="BL128" s="186">
        <f>AQ128*Workings_risks!$E$24*Workings_risks!$E$26*Workings_risks!$E$27*Assumptions!$G$90</f>
        <v>4.6958799912160499E-4</v>
      </c>
      <c r="BM128" s="186">
        <f>AR128*Workings_risks!$E$24*Workings_risks!$E$26*Workings_risks!$E$27*Assumptions!$G$90</f>
        <v>4.7656702720042942E-4</v>
      </c>
      <c r="BN128" s="186">
        <f>AS128*Workings_risks!$E$24*Workings_risks!$E$26*Workings_risks!$E$27*Assumptions!$G$90</f>
        <v>4.8354605527925384E-4</v>
      </c>
      <c r="BO128" s="186">
        <f>AT128*Workings_risks!$E$24*Workings_risks!$E$26*Workings_risks!$E$27*Assumptions!$G$90</f>
        <v>4.9052508335807826E-4</v>
      </c>
      <c r="BP128" s="186">
        <f>AU128*Workings_risks!$E$24*Workings_risks!$E$26*Workings_risks!$E$27*Assumptions!$G$90</f>
        <v>4.9750411143690263E-4</v>
      </c>
      <c r="BQ128" s="186">
        <f>AV128*Workings_risks!$E$24*Workings_risks!$E$26*Workings_risks!$E$27*Assumptions!$G$90</f>
        <v>5.04483139515727E-4</v>
      </c>
      <c r="BR128" s="186">
        <f>AW128*Workings_risks!$E$24*Workings_risks!$E$26*Workings_risks!$E$27*Assumptions!$G$90</f>
        <v>5.1146216759455159E-4</v>
      </c>
      <c r="BS128" s="186">
        <f>AX128*Workings_risks!$E$24*Workings_risks!$E$26*Workings_risks!$E$27*Assumptions!$G$90</f>
        <v>5.1844119567337585E-4</v>
      </c>
      <c r="BT128" s="186">
        <f>AY128*Workings_risks!$E$24*Workings_risks!$E$26*Workings_risks!$E$27*Assumptions!$G$90</f>
        <v>5.2542022375220033E-4</v>
      </c>
    </row>
    <row r="129" spans="2:72" x14ac:dyDescent="0.25">
      <c r="B129" s="42">
        <v>10232489</v>
      </c>
      <c r="C129" s="42" t="s">
        <v>633</v>
      </c>
      <c r="D129" s="42" t="s">
        <v>278</v>
      </c>
      <c r="E129" s="42">
        <v>16212658</v>
      </c>
      <c r="F129" s="42">
        <v>16212937</v>
      </c>
      <c r="G129" s="42">
        <v>0.57114677571093031</v>
      </c>
      <c r="H129" s="42">
        <v>145.03100913106601</v>
      </c>
      <c r="I129" s="42">
        <v>-36.460378295806002</v>
      </c>
      <c r="J129" s="42">
        <v>112</v>
      </c>
      <c r="K129" s="42">
        <v>98.9</v>
      </c>
      <c r="L129" s="32">
        <v>6.3E-2</v>
      </c>
      <c r="M129" s="32">
        <v>8.7999999999999995E-2</v>
      </c>
      <c r="N129" s="181"/>
      <c r="O129" s="182">
        <f t="shared" si="16"/>
        <v>119.056</v>
      </c>
      <c r="P129" s="182">
        <f t="shared" si="17"/>
        <v>105.1307</v>
      </c>
      <c r="Q129" s="191">
        <f t="shared" si="18"/>
        <v>0.01</v>
      </c>
      <c r="R129" s="191">
        <f t="shared" si="19"/>
        <v>0.02</v>
      </c>
      <c r="S129" s="184">
        <f t="shared" si="20"/>
        <v>-1392.5299999999993</v>
      </c>
      <c r="T129" s="184">
        <f t="shared" si="21"/>
        <v>132.98129999999998</v>
      </c>
      <c r="U129" s="185">
        <f t="shared" si="22"/>
        <v>1.5067036257746682E-2</v>
      </c>
      <c r="V129" s="181"/>
      <c r="W129" s="182">
        <f t="shared" si="23"/>
        <v>120.17599999999999</v>
      </c>
      <c r="X129" s="182">
        <f t="shared" si="24"/>
        <v>107.60320000000002</v>
      </c>
      <c r="Y129" s="183">
        <f t="shared" si="25"/>
        <v>0.01</v>
      </c>
      <c r="Z129" s="183">
        <f t="shared" si="26"/>
        <v>0.02</v>
      </c>
      <c r="AA129" s="184">
        <f t="shared" si="27"/>
        <v>-1257.2799999999972</v>
      </c>
      <c r="AB129" s="184">
        <f t="shared" si="28"/>
        <v>132.74879999999996</v>
      </c>
      <c r="AC129" s="185">
        <f t="shared" si="29"/>
        <v>1.6502926953423269E-2</v>
      </c>
      <c r="AD129" s="181"/>
      <c r="AE129" s="178">
        <f t="shared" si="30"/>
        <v>1.5067036257746682</v>
      </c>
      <c r="AF129" s="170">
        <f>Workings_risks!$E$18+Workings_risks!$E$27*(($AE129-1)*Workings_risks!$E$18)/(2050-2023)</f>
        <v>9.6997282172989162E-3</v>
      </c>
      <c r="AG129" s="170">
        <f>AF129+(($AE129-1)*Workings_risks!$E$18)/(2050-2023)</f>
        <v>9.8720588045773123E-3</v>
      </c>
      <c r="AH129" s="170">
        <f>AG129+(($AE129-1)*Workings_risks!$E$18)/(2050-2023)</f>
        <v>1.0044389391855708E-2</v>
      </c>
      <c r="AI129" s="170">
        <f>AH129+(($AE129-1)*Workings_risks!$E$18)/(2050-2023)</f>
        <v>1.0216719979134104E-2</v>
      </c>
      <c r="AJ129" s="170">
        <f>AI129+(($AE129-1)*Workings_risks!$E$18)/(2050-2023)</f>
        <v>1.0389050566412501E-2</v>
      </c>
      <c r="AK129" s="170">
        <f>AJ129+(($AE129-1)*Workings_risks!$E$18)/(2050-2023)</f>
        <v>1.0561381153690897E-2</v>
      </c>
      <c r="AL129" s="170">
        <f>AK129+(($AE129-1)*Workings_risks!$E$18)/(2050-2023)</f>
        <v>1.0733711740969293E-2</v>
      </c>
      <c r="AM129" s="170">
        <f>AL129+(($AE129-1)*Workings_risks!$E$18)/(2050-2023)</f>
        <v>1.0906042328247689E-2</v>
      </c>
      <c r="AN129" s="170">
        <f>AM129+(($AE129-1)*Workings_risks!$E$18)/(2050-2023)</f>
        <v>1.1078372915526085E-2</v>
      </c>
      <c r="AO129" s="170">
        <f>AN129+(($AE129-1)*Workings_risks!$E$18)/(2050-2023)</f>
        <v>1.1250703502804481E-2</v>
      </c>
      <c r="AP129" s="170">
        <f>AO129+(($AE129-1)*Workings_risks!$E$18)/(2050-2023)</f>
        <v>1.1423034090082877E-2</v>
      </c>
      <c r="AQ129" s="170">
        <f>AP129+(($AE129-1)*Workings_risks!$E$18)/(2050-2023)</f>
        <v>1.1595364677361273E-2</v>
      </c>
      <c r="AR129" s="170">
        <f>AQ129+(($AE129-1)*Workings_risks!$E$18)/(2050-2023)</f>
        <v>1.1767695264639669E-2</v>
      </c>
      <c r="AS129" s="170">
        <f>AR129+(($AE129-1)*Workings_risks!$E$18)/(2050-2023)</f>
        <v>1.1940025851918066E-2</v>
      </c>
      <c r="AT129" s="170">
        <f>AS129+(($AE129-1)*Workings_risks!$E$18)/(2050-2023)</f>
        <v>1.2112356439196462E-2</v>
      </c>
      <c r="AU129" s="170">
        <f>AT129+(($AE129-1)*Workings_risks!$E$18)/(2050-2023)</f>
        <v>1.2284687026474858E-2</v>
      </c>
      <c r="AV129" s="170">
        <f>AU129+(($AE129-1)*Workings_risks!$E$18)/(2050-2023)</f>
        <v>1.2457017613753254E-2</v>
      </c>
      <c r="AW129" s="170">
        <f>AV129+(($AE129-1)*Workings_risks!$E$18)/(2050-2023)</f>
        <v>1.262934820103165E-2</v>
      </c>
      <c r="AX129" s="170">
        <f>AW129+(($AE129-1)*Workings_risks!$E$18)/(2050-2023)</f>
        <v>1.2801678788310046E-2</v>
      </c>
      <c r="AY129" s="170">
        <f>AX129+(($AE129-1)*Workings_risks!$E$18)/(2050-2023)</f>
        <v>1.2974009375588442E-2</v>
      </c>
      <c r="BA129" s="186">
        <f>AF129*Workings_risks!$E$24*Workings_risks!$E$26*Workings_risks!$E$27*Assumptions!$G$90</f>
        <v>3.9281869025453644E-4</v>
      </c>
      <c r="BB129" s="186">
        <f>AG129*Workings_risks!$E$24*Workings_risks!$E$26*Workings_risks!$E$27*Assumptions!$G$90</f>
        <v>3.9979771833336086E-4</v>
      </c>
      <c r="BC129" s="186">
        <f>AH129*Workings_risks!$E$24*Workings_risks!$E$26*Workings_risks!$E$27*Assumptions!$G$90</f>
        <v>4.0677674641218534E-4</v>
      </c>
      <c r="BD129" s="186">
        <f>AI129*Workings_risks!$E$24*Workings_risks!$E$26*Workings_risks!$E$27*Assumptions!$G$90</f>
        <v>4.1375577449100971E-4</v>
      </c>
      <c r="BE129" s="186">
        <f>AJ129*Workings_risks!$E$24*Workings_risks!$E$26*Workings_risks!$E$27*Assumptions!$G$90</f>
        <v>4.2073480256983408E-4</v>
      </c>
      <c r="BF129" s="186">
        <f>AK129*Workings_risks!$E$24*Workings_risks!$E$26*Workings_risks!$E$27*Assumptions!$G$90</f>
        <v>4.2771383064865861E-4</v>
      </c>
      <c r="BG129" s="186">
        <f>AL129*Workings_risks!$E$24*Workings_risks!$E$26*Workings_risks!$E$27*Assumptions!$G$90</f>
        <v>4.3469285872748293E-4</v>
      </c>
      <c r="BH129" s="186">
        <f>AM129*Workings_risks!$E$24*Workings_risks!$E$26*Workings_risks!$E$27*Assumptions!$G$90</f>
        <v>4.4167188680630735E-4</v>
      </c>
      <c r="BI129" s="186">
        <f>AN129*Workings_risks!$E$24*Workings_risks!$E$26*Workings_risks!$E$27*Assumptions!$G$90</f>
        <v>4.4865091488513183E-4</v>
      </c>
      <c r="BJ129" s="186">
        <f>AO129*Workings_risks!$E$24*Workings_risks!$E$26*Workings_risks!$E$27*Assumptions!$G$90</f>
        <v>4.5562994296395609E-4</v>
      </c>
      <c r="BK129" s="186">
        <f>AP129*Workings_risks!$E$24*Workings_risks!$E$26*Workings_risks!$E$27*Assumptions!$G$90</f>
        <v>4.6260897104278062E-4</v>
      </c>
      <c r="BL129" s="186">
        <f>AQ129*Workings_risks!$E$24*Workings_risks!$E$26*Workings_risks!$E$27*Assumptions!$G$90</f>
        <v>4.6958799912160499E-4</v>
      </c>
      <c r="BM129" s="186">
        <f>AR129*Workings_risks!$E$24*Workings_risks!$E$26*Workings_risks!$E$27*Assumptions!$G$90</f>
        <v>4.7656702720042942E-4</v>
      </c>
      <c r="BN129" s="186">
        <f>AS129*Workings_risks!$E$24*Workings_risks!$E$26*Workings_risks!$E$27*Assumptions!$G$90</f>
        <v>4.8354605527925384E-4</v>
      </c>
      <c r="BO129" s="186">
        <f>AT129*Workings_risks!$E$24*Workings_risks!$E$26*Workings_risks!$E$27*Assumptions!$G$90</f>
        <v>4.9052508335807826E-4</v>
      </c>
      <c r="BP129" s="186">
        <f>AU129*Workings_risks!$E$24*Workings_risks!$E$26*Workings_risks!$E$27*Assumptions!$G$90</f>
        <v>4.9750411143690263E-4</v>
      </c>
      <c r="BQ129" s="186">
        <f>AV129*Workings_risks!$E$24*Workings_risks!$E$26*Workings_risks!$E$27*Assumptions!$G$90</f>
        <v>5.04483139515727E-4</v>
      </c>
      <c r="BR129" s="186">
        <f>AW129*Workings_risks!$E$24*Workings_risks!$E$26*Workings_risks!$E$27*Assumptions!$G$90</f>
        <v>5.1146216759455159E-4</v>
      </c>
      <c r="BS129" s="186">
        <f>AX129*Workings_risks!$E$24*Workings_risks!$E$26*Workings_risks!$E$27*Assumptions!$G$90</f>
        <v>5.1844119567337585E-4</v>
      </c>
      <c r="BT129" s="186">
        <f>AY129*Workings_risks!$E$24*Workings_risks!$E$26*Workings_risks!$E$27*Assumptions!$G$90</f>
        <v>5.2542022375220033E-4</v>
      </c>
    </row>
    <row r="130" spans="2:72" x14ac:dyDescent="0.25">
      <c r="B130" s="42">
        <v>10232490</v>
      </c>
      <c r="C130" s="42" t="s">
        <v>633</v>
      </c>
      <c r="D130" s="42" t="s">
        <v>278</v>
      </c>
      <c r="E130" s="42">
        <v>16212667</v>
      </c>
      <c r="F130" s="42">
        <v>16212663</v>
      </c>
      <c r="G130" s="42">
        <v>1.1488061110446606</v>
      </c>
      <c r="H130" s="42">
        <v>145.03185564131601</v>
      </c>
      <c r="I130" s="42">
        <v>-36.464466468898998</v>
      </c>
      <c r="J130" s="42">
        <v>112</v>
      </c>
      <c r="K130" s="42">
        <v>98.9</v>
      </c>
      <c r="L130" s="32">
        <v>6.3E-2</v>
      </c>
      <c r="M130" s="32">
        <v>8.7999999999999995E-2</v>
      </c>
      <c r="N130" s="181"/>
      <c r="O130" s="182">
        <f t="shared" si="16"/>
        <v>119.056</v>
      </c>
      <c r="P130" s="182">
        <f t="shared" si="17"/>
        <v>105.1307</v>
      </c>
      <c r="Q130" s="191">
        <f t="shared" si="18"/>
        <v>0.01</v>
      </c>
      <c r="R130" s="191">
        <f t="shared" si="19"/>
        <v>0.02</v>
      </c>
      <c r="S130" s="184">
        <f t="shared" si="20"/>
        <v>-1392.5299999999993</v>
      </c>
      <c r="T130" s="184">
        <f t="shared" si="21"/>
        <v>132.98129999999998</v>
      </c>
      <c r="U130" s="185">
        <f t="shared" si="22"/>
        <v>1.5067036257746682E-2</v>
      </c>
      <c r="V130" s="181"/>
      <c r="W130" s="182">
        <f t="shared" si="23"/>
        <v>120.17599999999999</v>
      </c>
      <c r="X130" s="182">
        <f t="shared" si="24"/>
        <v>107.60320000000002</v>
      </c>
      <c r="Y130" s="183">
        <f t="shared" si="25"/>
        <v>0.01</v>
      </c>
      <c r="Z130" s="183">
        <f t="shared" si="26"/>
        <v>0.02</v>
      </c>
      <c r="AA130" s="184">
        <f t="shared" si="27"/>
        <v>-1257.2799999999972</v>
      </c>
      <c r="AB130" s="184">
        <f t="shared" si="28"/>
        <v>132.74879999999996</v>
      </c>
      <c r="AC130" s="185">
        <f t="shared" si="29"/>
        <v>1.6502926953423269E-2</v>
      </c>
      <c r="AD130" s="181"/>
      <c r="AE130" s="178">
        <f t="shared" si="30"/>
        <v>1.5067036257746682</v>
      </c>
      <c r="AF130" s="170">
        <f>Workings_risks!$E$18+Workings_risks!$E$27*(($AE130-1)*Workings_risks!$E$18)/(2050-2023)</f>
        <v>9.6997282172989162E-3</v>
      </c>
      <c r="AG130" s="170">
        <f>AF130+(($AE130-1)*Workings_risks!$E$18)/(2050-2023)</f>
        <v>9.8720588045773123E-3</v>
      </c>
      <c r="AH130" s="170">
        <f>AG130+(($AE130-1)*Workings_risks!$E$18)/(2050-2023)</f>
        <v>1.0044389391855708E-2</v>
      </c>
      <c r="AI130" s="170">
        <f>AH130+(($AE130-1)*Workings_risks!$E$18)/(2050-2023)</f>
        <v>1.0216719979134104E-2</v>
      </c>
      <c r="AJ130" s="170">
        <f>AI130+(($AE130-1)*Workings_risks!$E$18)/(2050-2023)</f>
        <v>1.0389050566412501E-2</v>
      </c>
      <c r="AK130" s="170">
        <f>AJ130+(($AE130-1)*Workings_risks!$E$18)/(2050-2023)</f>
        <v>1.0561381153690897E-2</v>
      </c>
      <c r="AL130" s="170">
        <f>AK130+(($AE130-1)*Workings_risks!$E$18)/(2050-2023)</f>
        <v>1.0733711740969293E-2</v>
      </c>
      <c r="AM130" s="170">
        <f>AL130+(($AE130-1)*Workings_risks!$E$18)/(2050-2023)</f>
        <v>1.0906042328247689E-2</v>
      </c>
      <c r="AN130" s="170">
        <f>AM130+(($AE130-1)*Workings_risks!$E$18)/(2050-2023)</f>
        <v>1.1078372915526085E-2</v>
      </c>
      <c r="AO130" s="170">
        <f>AN130+(($AE130-1)*Workings_risks!$E$18)/(2050-2023)</f>
        <v>1.1250703502804481E-2</v>
      </c>
      <c r="AP130" s="170">
        <f>AO130+(($AE130-1)*Workings_risks!$E$18)/(2050-2023)</f>
        <v>1.1423034090082877E-2</v>
      </c>
      <c r="AQ130" s="170">
        <f>AP130+(($AE130-1)*Workings_risks!$E$18)/(2050-2023)</f>
        <v>1.1595364677361273E-2</v>
      </c>
      <c r="AR130" s="170">
        <f>AQ130+(($AE130-1)*Workings_risks!$E$18)/(2050-2023)</f>
        <v>1.1767695264639669E-2</v>
      </c>
      <c r="AS130" s="170">
        <f>AR130+(($AE130-1)*Workings_risks!$E$18)/(2050-2023)</f>
        <v>1.1940025851918066E-2</v>
      </c>
      <c r="AT130" s="170">
        <f>AS130+(($AE130-1)*Workings_risks!$E$18)/(2050-2023)</f>
        <v>1.2112356439196462E-2</v>
      </c>
      <c r="AU130" s="170">
        <f>AT130+(($AE130-1)*Workings_risks!$E$18)/(2050-2023)</f>
        <v>1.2284687026474858E-2</v>
      </c>
      <c r="AV130" s="170">
        <f>AU130+(($AE130-1)*Workings_risks!$E$18)/(2050-2023)</f>
        <v>1.2457017613753254E-2</v>
      </c>
      <c r="AW130" s="170">
        <f>AV130+(($AE130-1)*Workings_risks!$E$18)/(2050-2023)</f>
        <v>1.262934820103165E-2</v>
      </c>
      <c r="AX130" s="170">
        <f>AW130+(($AE130-1)*Workings_risks!$E$18)/(2050-2023)</f>
        <v>1.2801678788310046E-2</v>
      </c>
      <c r="AY130" s="170">
        <f>AX130+(($AE130-1)*Workings_risks!$E$18)/(2050-2023)</f>
        <v>1.2974009375588442E-2</v>
      </c>
      <c r="BA130" s="186">
        <f>AF130*Workings_risks!$E$24*Workings_risks!$E$26*Workings_risks!$E$27*Assumptions!$G$90</f>
        <v>3.9281869025453644E-4</v>
      </c>
      <c r="BB130" s="186">
        <f>AG130*Workings_risks!$E$24*Workings_risks!$E$26*Workings_risks!$E$27*Assumptions!$G$90</f>
        <v>3.9979771833336086E-4</v>
      </c>
      <c r="BC130" s="186">
        <f>AH130*Workings_risks!$E$24*Workings_risks!$E$26*Workings_risks!$E$27*Assumptions!$G$90</f>
        <v>4.0677674641218534E-4</v>
      </c>
      <c r="BD130" s="186">
        <f>AI130*Workings_risks!$E$24*Workings_risks!$E$26*Workings_risks!$E$27*Assumptions!$G$90</f>
        <v>4.1375577449100971E-4</v>
      </c>
      <c r="BE130" s="186">
        <f>AJ130*Workings_risks!$E$24*Workings_risks!$E$26*Workings_risks!$E$27*Assumptions!$G$90</f>
        <v>4.2073480256983408E-4</v>
      </c>
      <c r="BF130" s="186">
        <f>AK130*Workings_risks!$E$24*Workings_risks!$E$26*Workings_risks!$E$27*Assumptions!$G$90</f>
        <v>4.2771383064865861E-4</v>
      </c>
      <c r="BG130" s="186">
        <f>AL130*Workings_risks!$E$24*Workings_risks!$E$26*Workings_risks!$E$27*Assumptions!$G$90</f>
        <v>4.3469285872748293E-4</v>
      </c>
      <c r="BH130" s="186">
        <f>AM130*Workings_risks!$E$24*Workings_risks!$E$26*Workings_risks!$E$27*Assumptions!$G$90</f>
        <v>4.4167188680630735E-4</v>
      </c>
      <c r="BI130" s="186">
        <f>AN130*Workings_risks!$E$24*Workings_risks!$E$26*Workings_risks!$E$27*Assumptions!$G$90</f>
        <v>4.4865091488513183E-4</v>
      </c>
      <c r="BJ130" s="186">
        <f>AO130*Workings_risks!$E$24*Workings_risks!$E$26*Workings_risks!$E$27*Assumptions!$G$90</f>
        <v>4.5562994296395609E-4</v>
      </c>
      <c r="BK130" s="186">
        <f>AP130*Workings_risks!$E$24*Workings_risks!$E$26*Workings_risks!$E$27*Assumptions!$G$90</f>
        <v>4.6260897104278062E-4</v>
      </c>
      <c r="BL130" s="186">
        <f>AQ130*Workings_risks!$E$24*Workings_risks!$E$26*Workings_risks!$E$27*Assumptions!$G$90</f>
        <v>4.6958799912160499E-4</v>
      </c>
      <c r="BM130" s="186">
        <f>AR130*Workings_risks!$E$24*Workings_risks!$E$26*Workings_risks!$E$27*Assumptions!$G$90</f>
        <v>4.7656702720042942E-4</v>
      </c>
      <c r="BN130" s="186">
        <f>AS130*Workings_risks!$E$24*Workings_risks!$E$26*Workings_risks!$E$27*Assumptions!$G$90</f>
        <v>4.8354605527925384E-4</v>
      </c>
      <c r="BO130" s="186">
        <f>AT130*Workings_risks!$E$24*Workings_risks!$E$26*Workings_risks!$E$27*Assumptions!$G$90</f>
        <v>4.9052508335807826E-4</v>
      </c>
      <c r="BP130" s="186">
        <f>AU130*Workings_risks!$E$24*Workings_risks!$E$26*Workings_risks!$E$27*Assumptions!$G$90</f>
        <v>4.9750411143690263E-4</v>
      </c>
      <c r="BQ130" s="186">
        <f>AV130*Workings_risks!$E$24*Workings_risks!$E$26*Workings_risks!$E$27*Assumptions!$G$90</f>
        <v>5.04483139515727E-4</v>
      </c>
      <c r="BR130" s="186">
        <f>AW130*Workings_risks!$E$24*Workings_risks!$E$26*Workings_risks!$E$27*Assumptions!$G$90</f>
        <v>5.1146216759455159E-4</v>
      </c>
      <c r="BS130" s="186">
        <f>AX130*Workings_risks!$E$24*Workings_risks!$E$26*Workings_risks!$E$27*Assumptions!$G$90</f>
        <v>5.1844119567337585E-4</v>
      </c>
      <c r="BT130" s="186">
        <f>AY130*Workings_risks!$E$24*Workings_risks!$E$26*Workings_risks!$E$27*Assumptions!$G$90</f>
        <v>5.2542022375220033E-4</v>
      </c>
    </row>
    <row r="131" spans="2:72" x14ac:dyDescent="0.25">
      <c r="B131" s="42">
        <v>10232493</v>
      </c>
      <c r="C131" s="42" t="s">
        <v>633</v>
      </c>
      <c r="D131" s="42" t="s">
        <v>278</v>
      </c>
      <c r="E131" s="42">
        <v>16212675</v>
      </c>
      <c r="F131" s="42">
        <v>17529371</v>
      </c>
      <c r="G131" s="42">
        <v>0.9732448190655103</v>
      </c>
      <c r="H131" s="42">
        <v>145.03116807809201</v>
      </c>
      <c r="I131" s="42">
        <v>-36.471964955716899</v>
      </c>
      <c r="J131" s="42">
        <v>112</v>
      </c>
      <c r="K131" s="42">
        <v>98.9</v>
      </c>
      <c r="L131" s="32">
        <v>6.3E-2</v>
      </c>
      <c r="M131" s="32">
        <v>8.7999999999999995E-2</v>
      </c>
      <c r="N131" s="181"/>
      <c r="O131" s="182">
        <f t="shared" si="16"/>
        <v>119.056</v>
      </c>
      <c r="P131" s="182">
        <f t="shared" si="17"/>
        <v>105.1307</v>
      </c>
      <c r="Q131" s="191">
        <f t="shared" si="18"/>
        <v>0.01</v>
      </c>
      <c r="R131" s="191">
        <f t="shared" si="19"/>
        <v>0.02</v>
      </c>
      <c r="S131" s="184">
        <f t="shared" si="20"/>
        <v>-1392.5299999999993</v>
      </c>
      <c r="T131" s="184">
        <f t="shared" si="21"/>
        <v>132.98129999999998</v>
      </c>
      <c r="U131" s="185">
        <f t="shared" si="22"/>
        <v>1.5067036257746682E-2</v>
      </c>
      <c r="V131" s="181"/>
      <c r="W131" s="182">
        <f t="shared" si="23"/>
        <v>120.17599999999999</v>
      </c>
      <c r="X131" s="182">
        <f t="shared" si="24"/>
        <v>107.60320000000002</v>
      </c>
      <c r="Y131" s="183">
        <f t="shared" si="25"/>
        <v>0.01</v>
      </c>
      <c r="Z131" s="183">
        <f t="shared" si="26"/>
        <v>0.02</v>
      </c>
      <c r="AA131" s="184">
        <f t="shared" si="27"/>
        <v>-1257.2799999999972</v>
      </c>
      <c r="AB131" s="184">
        <f t="shared" si="28"/>
        <v>132.74879999999996</v>
      </c>
      <c r="AC131" s="185">
        <f t="shared" si="29"/>
        <v>1.6502926953423269E-2</v>
      </c>
      <c r="AD131" s="181"/>
      <c r="AE131" s="178">
        <f t="shared" si="30"/>
        <v>1.5067036257746682</v>
      </c>
      <c r="AF131" s="170">
        <f>Workings_risks!$E$18+Workings_risks!$E$27*(($AE131-1)*Workings_risks!$E$18)/(2050-2023)</f>
        <v>9.6997282172989162E-3</v>
      </c>
      <c r="AG131" s="170">
        <f>AF131+(($AE131-1)*Workings_risks!$E$18)/(2050-2023)</f>
        <v>9.8720588045773123E-3</v>
      </c>
      <c r="AH131" s="170">
        <f>AG131+(($AE131-1)*Workings_risks!$E$18)/(2050-2023)</f>
        <v>1.0044389391855708E-2</v>
      </c>
      <c r="AI131" s="170">
        <f>AH131+(($AE131-1)*Workings_risks!$E$18)/(2050-2023)</f>
        <v>1.0216719979134104E-2</v>
      </c>
      <c r="AJ131" s="170">
        <f>AI131+(($AE131-1)*Workings_risks!$E$18)/(2050-2023)</f>
        <v>1.0389050566412501E-2</v>
      </c>
      <c r="AK131" s="170">
        <f>AJ131+(($AE131-1)*Workings_risks!$E$18)/(2050-2023)</f>
        <v>1.0561381153690897E-2</v>
      </c>
      <c r="AL131" s="170">
        <f>AK131+(($AE131-1)*Workings_risks!$E$18)/(2050-2023)</f>
        <v>1.0733711740969293E-2</v>
      </c>
      <c r="AM131" s="170">
        <f>AL131+(($AE131-1)*Workings_risks!$E$18)/(2050-2023)</f>
        <v>1.0906042328247689E-2</v>
      </c>
      <c r="AN131" s="170">
        <f>AM131+(($AE131-1)*Workings_risks!$E$18)/(2050-2023)</f>
        <v>1.1078372915526085E-2</v>
      </c>
      <c r="AO131" s="170">
        <f>AN131+(($AE131-1)*Workings_risks!$E$18)/(2050-2023)</f>
        <v>1.1250703502804481E-2</v>
      </c>
      <c r="AP131" s="170">
        <f>AO131+(($AE131-1)*Workings_risks!$E$18)/(2050-2023)</f>
        <v>1.1423034090082877E-2</v>
      </c>
      <c r="AQ131" s="170">
        <f>AP131+(($AE131-1)*Workings_risks!$E$18)/(2050-2023)</f>
        <v>1.1595364677361273E-2</v>
      </c>
      <c r="AR131" s="170">
        <f>AQ131+(($AE131-1)*Workings_risks!$E$18)/(2050-2023)</f>
        <v>1.1767695264639669E-2</v>
      </c>
      <c r="AS131" s="170">
        <f>AR131+(($AE131-1)*Workings_risks!$E$18)/(2050-2023)</f>
        <v>1.1940025851918066E-2</v>
      </c>
      <c r="AT131" s="170">
        <f>AS131+(($AE131-1)*Workings_risks!$E$18)/(2050-2023)</f>
        <v>1.2112356439196462E-2</v>
      </c>
      <c r="AU131" s="170">
        <f>AT131+(($AE131-1)*Workings_risks!$E$18)/(2050-2023)</f>
        <v>1.2284687026474858E-2</v>
      </c>
      <c r="AV131" s="170">
        <f>AU131+(($AE131-1)*Workings_risks!$E$18)/(2050-2023)</f>
        <v>1.2457017613753254E-2</v>
      </c>
      <c r="AW131" s="170">
        <f>AV131+(($AE131-1)*Workings_risks!$E$18)/(2050-2023)</f>
        <v>1.262934820103165E-2</v>
      </c>
      <c r="AX131" s="170">
        <f>AW131+(($AE131-1)*Workings_risks!$E$18)/(2050-2023)</f>
        <v>1.2801678788310046E-2</v>
      </c>
      <c r="AY131" s="170">
        <f>AX131+(($AE131-1)*Workings_risks!$E$18)/(2050-2023)</f>
        <v>1.2974009375588442E-2</v>
      </c>
      <c r="BA131" s="186">
        <f>AF131*Workings_risks!$E$24*Workings_risks!$E$26*Workings_risks!$E$27*Assumptions!$G$90</f>
        <v>3.9281869025453644E-4</v>
      </c>
      <c r="BB131" s="186">
        <f>AG131*Workings_risks!$E$24*Workings_risks!$E$26*Workings_risks!$E$27*Assumptions!$G$90</f>
        <v>3.9979771833336086E-4</v>
      </c>
      <c r="BC131" s="186">
        <f>AH131*Workings_risks!$E$24*Workings_risks!$E$26*Workings_risks!$E$27*Assumptions!$G$90</f>
        <v>4.0677674641218534E-4</v>
      </c>
      <c r="BD131" s="186">
        <f>AI131*Workings_risks!$E$24*Workings_risks!$E$26*Workings_risks!$E$27*Assumptions!$G$90</f>
        <v>4.1375577449100971E-4</v>
      </c>
      <c r="BE131" s="186">
        <f>AJ131*Workings_risks!$E$24*Workings_risks!$E$26*Workings_risks!$E$27*Assumptions!$G$90</f>
        <v>4.2073480256983408E-4</v>
      </c>
      <c r="BF131" s="186">
        <f>AK131*Workings_risks!$E$24*Workings_risks!$E$26*Workings_risks!$E$27*Assumptions!$G$90</f>
        <v>4.2771383064865861E-4</v>
      </c>
      <c r="BG131" s="186">
        <f>AL131*Workings_risks!$E$24*Workings_risks!$E$26*Workings_risks!$E$27*Assumptions!$G$90</f>
        <v>4.3469285872748293E-4</v>
      </c>
      <c r="BH131" s="186">
        <f>AM131*Workings_risks!$E$24*Workings_risks!$E$26*Workings_risks!$E$27*Assumptions!$G$90</f>
        <v>4.4167188680630735E-4</v>
      </c>
      <c r="BI131" s="186">
        <f>AN131*Workings_risks!$E$24*Workings_risks!$E$26*Workings_risks!$E$27*Assumptions!$G$90</f>
        <v>4.4865091488513183E-4</v>
      </c>
      <c r="BJ131" s="186">
        <f>AO131*Workings_risks!$E$24*Workings_risks!$E$26*Workings_risks!$E$27*Assumptions!$G$90</f>
        <v>4.5562994296395609E-4</v>
      </c>
      <c r="BK131" s="186">
        <f>AP131*Workings_risks!$E$24*Workings_risks!$E$26*Workings_risks!$E$27*Assumptions!$G$90</f>
        <v>4.6260897104278062E-4</v>
      </c>
      <c r="BL131" s="186">
        <f>AQ131*Workings_risks!$E$24*Workings_risks!$E$26*Workings_risks!$E$27*Assumptions!$G$90</f>
        <v>4.6958799912160499E-4</v>
      </c>
      <c r="BM131" s="186">
        <f>AR131*Workings_risks!$E$24*Workings_risks!$E$26*Workings_risks!$E$27*Assumptions!$G$90</f>
        <v>4.7656702720042942E-4</v>
      </c>
      <c r="BN131" s="186">
        <f>AS131*Workings_risks!$E$24*Workings_risks!$E$26*Workings_risks!$E$27*Assumptions!$G$90</f>
        <v>4.8354605527925384E-4</v>
      </c>
      <c r="BO131" s="186">
        <f>AT131*Workings_risks!$E$24*Workings_risks!$E$26*Workings_risks!$E$27*Assumptions!$G$90</f>
        <v>4.9052508335807826E-4</v>
      </c>
      <c r="BP131" s="186">
        <f>AU131*Workings_risks!$E$24*Workings_risks!$E$26*Workings_risks!$E$27*Assumptions!$G$90</f>
        <v>4.9750411143690263E-4</v>
      </c>
      <c r="BQ131" s="186">
        <f>AV131*Workings_risks!$E$24*Workings_risks!$E$26*Workings_risks!$E$27*Assumptions!$G$90</f>
        <v>5.04483139515727E-4</v>
      </c>
      <c r="BR131" s="186">
        <f>AW131*Workings_risks!$E$24*Workings_risks!$E$26*Workings_risks!$E$27*Assumptions!$G$90</f>
        <v>5.1146216759455159E-4</v>
      </c>
      <c r="BS131" s="186">
        <f>AX131*Workings_risks!$E$24*Workings_risks!$E$26*Workings_risks!$E$27*Assumptions!$G$90</f>
        <v>5.1844119567337585E-4</v>
      </c>
      <c r="BT131" s="186">
        <f>AY131*Workings_risks!$E$24*Workings_risks!$E$26*Workings_risks!$E$27*Assumptions!$G$90</f>
        <v>5.2542022375220033E-4</v>
      </c>
    </row>
    <row r="132" spans="2:72" x14ac:dyDescent="0.25">
      <c r="B132" s="42">
        <v>10233610</v>
      </c>
      <c r="C132" s="42" t="s">
        <v>520</v>
      </c>
      <c r="D132" s="42" t="s">
        <v>277</v>
      </c>
      <c r="E132" s="42">
        <v>16217428</v>
      </c>
      <c r="F132" s="42">
        <v>17598255</v>
      </c>
      <c r="G132" s="42">
        <v>0.95670590789236032</v>
      </c>
      <c r="H132" s="42">
        <v>144.94104652657401</v>
      </c>
      <c r="I132" s="42">
        <v>-36.295464238387297</v>
      </c>
      <c r="J132" s="42">
        <v>106</v>
      </c>
      <c r="K132" s="42">
        <v>94</v>
      </c>
      <c r="L132" s="32">
        <v>6.3E-2</v>
      </c>
      <c r="M132" s="32">
        <v>8.7999999999999995E-2</v>
      </c>
      <c r="N132" s="181"/>
      <c r="O132" s="182">
        <f t="shared" si="16"/>
        <v>112.678</v>
      </c>
      <c r="P132" s="182">
        <f t="shared" si="17"/>
        <v>99.921999999999997</v>
      </c>
      <c r="Q132" s="191">
        <f t="shared" si="18"/>
        <v>0.01</v>
      </c>
      <c r="R132" s="191">
        <f t="shared" si="19"/>
        <v>0.02</v>
      </c>
      <c r="S132" s="184">
        <f t="shared" si="20"/>
        <v>-1275.5999999999999</v>
      </c>
      <c r="T132" s="184">
        <f t="shared" si="21"/>
        <v>125.434</v>
      </c>
      <c r="U132" s="185">
        <f t="shared" si="22"/>
        <v>1.5235183443085606E-2</v>
      </c>
      <c r="V132" s="181"/>
      <c r="W132" s="182">
        <f t="shared" si="23"/>
        <v>113.738</v>
      </c>
      <c r="X132" s="182">
        <f t="shared" si="24"/>
        <v>102.27200000000001</v>
      </c>
      <c r="Y132" s="183">
        <f t="shared" si="25"/>
        <v>0.01</v>
      </c>
      <c r="Z132" s="183">
        <f t="shared" si="26"/>
        <v>0.02</v>
      </c>
      <c r="AA132" s="184">
        <f t="shared" si="27"/>
        <v>-1146.5999999999995</v>
      </c>
      <c r="AB132" s="184">
        <f t="shared" si="28"/>
        <v>125.20399999999998</v>
      </c>
      <c r="AC132" s="185">
        <f t="shared" si="29"/>
        <v>1.6748648177219595E-2</v>
      </c>
      <c r="AD132" s="181"/>
      <c r="AE132" s="178">
        <f t="shared" si="30"/>
        <v>1.5235183443085605</v>
      </c>
      <c r="AF132" s="170">
        <f>Workings_risks!$E$18+Workings_risks!$E$27*(($AE132-1)*Workings_risks!$E$18)/(2050-2023)</f>
        <v>9.7168843427288647E-3</v>
      </c>
      <c r="AG132" s="170">
        <f>AF132+(($AE132-1)*Workings_risks!$E$18)/(2050-2023)</f>
        <v>9.8949336384839097E-3</v>
      </c>
      <c r="AH132" s="170">
        <f>AG132+(($AE132-1)*Workings_risks!$E$18)/(2050-2023)</f>
        <v>1.0072982934238955E-2</v>
      </c>
      <c r="AI132" s="170">
        <f>AH132+(($AE132-1)*Workings_risks!$E$18)/(2050-2023)</f>
        <v>1.0251032229994E-2</v>
      </c>
      <c r="AJ132" s="170">
        <f>AI132+(($AE132-1)*Workings_risks!$E$18)/(2050-2023)</f>
        <v>1.0429081525749045E-2</v>
      </c>
      <c r="AK132" s="170">
        <f>AJ132+(($AE132-1)*Workings_risks!$E$18)/(2050-2023)</f>
        <v>1.060713082150409E-2</v>
      </c>
      <c r="AL132" s="170">
        <f>AK132+(($AE132-1)*Workings_risks!$E$18)/(2050-2023)</f>
        <v>1.0785180117259135E-2</v>
      </c>
      <c r="AM132" s="170">
        <f>AL132+(($AE132-1)*Workings_risks!$E$18)/(2050-2023)</f>
        <v>1.096322941301418E-2</v>
      </c>
      <c r="AN132" s="170">
        <f>AM132+(($AE132-1)*Workings_risks!$E$18)/(2050-2023)</f>
        <v>1.1141278708769225E-2</v>
      </c>
      <c r="AO132" s="170">
        <f>AN132+(($AE132-1)*Workings_risks!$E$18)/(2050-2023)</f>
        <v>1.131932800452427E-2</v>
      </c>
      <c r="AP132" s="170">
        <f>AO132+(($AE132-1)*Workings_risks!$E$18)/(2050-2023)</f>
        <v>1.1497377300279315E-2</v>
      </c>
      <c r="AQ132" s="170">
        <f>AP132+(($AE132-1)*Workings_risks!$E$18)/(2050-2023)</f>
        <v>1.167542659603436E-2</v>
      </c>
      <c r="AR132" s="170">
        <f>AQ132+(($AE132-1)*Workings_risks!$E$18)/(2050-2023)</f>
        <v>1.1853475891789405E-2</v>
      </c>
      <c r="AS132" s="170">
        <f>AR132+(($AE132-1)*Workings_risks!$E$18)/(2050-2023)</f>
        <v>1.203152518754445E-2</v>
      </c>
      <c r="AT132" s="170">
        <f>AS132+(($AE132-1)*Workings_risks!$E$18)/(2050-2023)</f>
        <v>1.2209574483299495E-2</v>
      </c>
      <c r="AU132" s="170">
        <f>AT132+(($AE132-1)*Workings_risks!$E$18)/(2050-2023)</f>
        <v>1.238762377905454E-2</v>
      </c>
      <c r="AV132" s="170">
        <f>AU132+(($AE132-1)*Workings_risks!$E$18)/(2050-2023)</f>
        <v>1.2565673074809585E-2</v>
      </c>
      <c r="AW132" s="170">
        <f>AV132+(($AE132-1)*Workings_risks!$E$18)/(2050-2023)</f>
        <v>1.274372237056463E-2</v>
      </c>
      <c r="AX132" s="170">
        <f>AW132+(($AE132-1)*Workings_risks!$E$18)/(2050-2023)</f>
        <v>1.2921771666319675E-2</v>
      </c>
      <c r="AY132" s="170">
        <f>AX132+(($AE132-1)*Workings_risks!$E$18)/(2050-2023)</f>
        <v>1.309982096207472E-2</v>
      </c>
      <c r="BA132" s="186">
        <f>AF132*Workings_risks!$E$24*Workings_risks!$E$26*Workings_risks!$E$27*Assumptions!$G$90</f>
        <v>3.9351347742488376E-4</v>
      </c>
      <c r="BB132" s="186">
        <f>AG132*Workings_risks!$E$24*Workings_risks!$E$26*Workings_risks!$E$27*Assumptions!$G$90</f>
        <v>4.0072410122715717E-4</v>
      </c>
      <c r="BC132" s="186">
        <f>AH132*Workings_risks!$E$24*Workings_risks!$E$26*Workings_risks!$E$27*Assumptions!$G$90</f>
        <v>4.0793472502943074E-4</v>
      </c>
      <c r="BD132" s="186">
        <f>AI132*Workings_risks!$E$24*Workings_risks!$E$26*Workings_risks!$E$27*Assumptions!$G$90</f>
        <v>4.1514534883170415E-4</v>
      </c>
      <c r="BE132" s="186">
        <f>AJ132*Workings_risks!$E$24*Workings_risks!$E$26*Workings_risks!$E$27*Assumptions!$G$90</f>
        <v>4.2235597263397766E-4</v>
      </c>
      <c r="BF132" s="186">
        <f>AK132*Workings_risks!$E$24*Workings_risks!$E$26*Workings_risks!$E$27*Assumptions!$G$90</f>
        <v>4.2956659643625118E-4</v>
      </c>
      <c r="BG132" s="186">
        <f>AL132*Workings_risks!$E$24*Workings_risks!$E$26*Workings_risks!$E$27*Assumptions!$G$90</f>
        <v>4.3677722023852464E-4</v>
      </c>
      <c r="BH132" s="186">
        <f>AM132*Workings_risks!$E$24*Workings_risks!$E$26*Workings_risks!$E$27*Assumptions!$G$90</f>
        <v>4.4398784404079826E-4</v>
      </c>
      <c r="BI132" s="186">
        <f>AN132*Workings_risks!$E$24*Workings_risks!$E$26*Workings_risks!$E$27*Assumptions!$G$90</f>
        <v>4.5119846784307167E-4</v>
      </c>
      <c r="BJ132" s="186">
        <f>AO132*Workings_risks!$E$24*Workings_risks!$E$26*Workings_risks!$E$27*Assumptions!$G$90</f>
        <v>4.5840909164534524E-4</v>
      </c>
      <c r="BK132" s="186">
        <f>AP132*Workings_risks!$E$24*Workings_risks!$E$26*Workings_risks!$E$27*Assumptions!$G$90</f>
        <v>4.6561971544761859E-4</v>
      </c>
      <c r="BL132" s="186">
        <f>AQ132*Workings_risks!$E$24*Workings_risks!$E$26*Workings_risks!$E$27*Assumptions!$G$90</f>
        <v>4.7283033924989211E-4</v>
      </c>
      <c r="BM132" s="186">
        <f>AR132*Workings_risks!$E$24*Workings_risks!$E$26*Workings_risks!$E$27*Assumptions!$G$90</f>
        <v>4.8004096305216562E-4</v>
      </c>
      <c r="BN132" s="186">
        <f>AS132*Workings_risks!$E$24*Workings_risks!$E$26*Workings_risks!$E$27*Assumptions!$G$90</f>
        <v>4.8725158685443908E-4</v>
      </c>
      <c r="BO132" s="186">
        <f>AT132*Workings_risks!$E$24*Workings_risks!$E$26*Workings_risks!$E$27*Assumptions!$G$90</f>
        <v>4.9446221065671254E-4</v>
      </c>
      <c r="BP132" s="186">
        <f>AU132*Workings_risks!$E$24*Workings_risks!$E$26*Workings_risks!$E$27*Assumptions!$G$90</f>
        <v>5.0167283445898606E-4</v>
      </c>
      <c r="BQ132" s="186">
        <f>AV132*Workings_risks!$E$24*Workings_risks!$E$26*Workings_risks!$E$27*Assumptions!$G$90</f>
        <v>5.0888345826125957E-4</v>
      </c>
      <c r="BR132" s="186">
        <f>AW132*Workings_risks!$E$24*Workings_risks!$E$26*Workings_risks!$E$27*Assumptions!$G$90</f>
        <v>5.1609408206353309E-4</v>
      </c>
      <c r="BS132" s="186">
        <f>AX132*Workings_risks!$E$24*Workings_risks!$E$26*Workings_risks!$E$27*Assumptions!$G$90</f>
        <v>5.233047058658065E-4</v>
      </c>
      <c r="BT132" s="186">
        <f>AY132*Workings_risks!$E$24*Workings_risks!$E$26*Workings_risks!$E$27*Assumptions!$G$90</f>
        <v>5.3051532966808012E-4</v>
      </c>
    </row>
    <row r="133" spans="2:72" x14ac:dyDescent="0.25">
      <c r="B133" s="42">
        <v>10233711</v>
      </c>
      <c r="C133" s="42" t="s">
        <v>515</v>
      </c>
      <c r="D133" s="42" t="s">
        <v>277</v>
      </c>
      <c r="E133" s="42">
        <v>16217882</v>
      </c>
      <c r="F133" s="42">
        <v>16217877</v>
      </c>
      <c r="G133" s="42">
        <v>1.7136624480509806</v>
      </c>
      <c r="H133" s="42">
        <v>144.97773949819799</v>
      </c>
      <c r="I133" s="42">
        <v>-36.355292040863603</v>
      </c>
      <c r="J133" s="42">
        <v>108</v>
      </c>
      <c r="K133" s="42">
        <v>95.9</v>
      </c>
      <c r="L133" s="32">
        <v>6.3E-2</v>
      </c>
      <c r="M133" s="32">
        <v>8.7999999999999995E-2</v>
      </c>
      <c r="N133" s="181"/>
      <c r="O133" s="182">
        <f t="shared" si="16"/>
        <v>114.80399999999999</v>
      </c>
      <c r="P133" s="182">
        <f t="shared" si="17"/>
        <v>101.9417</v>
      </c>
      <c r="Q133" s="191">
        <f t="shared" si="18"/>
        <v>0.01</v>
      </c>
      <c r="R133" s="191">
        <f t="shared" si="19"/>
        <v>0.02</v>
      </c>
      <c r="S133" s="184">
        <f t="shared" si="20"/>
        <v>-1286.2299999999989</v>
      </c>
      <c r="T133" s="184">
        <f t="shared" si="21"/>
        <v>127.66629999999998</v>
      </c>
      <c r="U133" s="185">
        <f t="shared" si="22"/>
        <v>1.5289878171089148E-2</v>
      </c>
      <c r="V133" s="181"/>
      <c r="W133" s="182">
        <f t="shared" si="23"/>
        <v>115.884</v>
      </c>
      <c r="X133" s="182">
        <f t="shared" si="24"/>
        <v>104.33920000000002</v>
      </c>
      <c r="Y133" s="183">
        <f t="shared" si="25"/>
        <v>0.01</v>
      </c>
      <c r="Z133" s="183">
        <f t="shared" si="26"/>
        <v>0.02</v>
      </c>
      <c r="AA133" s="184">
        <f t="shared" si="27"/>
        <v>-1154.479999999998</v>
      </c>
      <c r="AB133" s="184">
        <f t="shared" si="28"/>
        <v>127.42879999999998</v>
      </c>
      <c r="AC133" s="185">
        <f t="shared" si="29"/>
        <v>1.6829048575982275E-2</v>
      </c>
      <c r="AD133" s="181"/>
      <c r="AE133" s="178">
        <f t="shared" si="30"/>
        <v>1.5289878171089148</v>
      </c>
      <c r="AF133" s="170">
        <f>Workings_risks!$E$18+Workings_risks!$E$27*(($AE133-1)*Workings_risks!$E$18)/(2050-2023)</f>
        <v>9.7224648679817508E-3</v>
      </c>
      <c r="AG133" s="170">
        <f>AF133+(($AE133-1)*Workings_risks!$E$18)/(2050-2023)</f>
        <v>9.9023743388210912E-3</v>
      </c>
      <c r="AH133" s="170">
        <f>AG133+(($AE133-1)*Workings_risks!$E$18)/(2050-2023)</f>
        <v>1.0082283809660432E-2</v>
      </c>
      <c r="AI133" s="170">
        <f>AH133+(($AE133-1)*Workings_risks!$E$18)/(2050-2023)</f>
        <v>1.0262193280499772E-2</v>
      </c>
      <c r="AJ133" s="170">
        <f>AI133+(($AE133-1)*Workings_risks!$E$18)/(2050-2023)</f>
        <v>1.0442102751339112E-2</v>
      </c>
      <c r="AK133" s="170">
        <f>AJ133+(($AE133-1)*Workings_risks!$E$18)/(2050-2023)</f>
        <v>1.0622012222178453E-2</v>
      </c>
      <c r="AL133" s="170">
        <f>AK133+(($AE133-1)*Workings_risks!$E$18)/(2050-2023)</f>
        <v>1.0801921693017793E-2</v>
      </c>
      <c r="AM133" s="170">
        <f>AL133+(($AE133-1)*Workings_risks!$E$18)/(2050-2023)</f>
        <v>1.0981831163857134E-2</v>
      </c>
      <c r="AN133" s="170">
        <f>AM133+(($AE133-1)*Workings_risks!$E$18)/(2050-2023)</f>
        <v>1.1161740634696474E-2</v>
      </c>
      <c r="AO133" s="170">
        <f>AN133+(($AE133-1)*Workings_risks!$E$18)/(2050-2023)</f>
        <v>1.1341650105535814E-2</v>
      </c>
      <c r="AP133" s="170">
        <f>AO133+(($AE133-1)*Workings_risks!$E$18)/(2050-2023)</f>
        <v>1.1521559576375155E-2</v>
      </c>
      <c r="AQ133" s="170">
        <f>AP133+(($AE133-1)*Workings_risks!$E$18)/(2050-2023)</f>
        <v>1.1701469047214495E-2</v>
      </c>
      <c r="AR133" s="170">
        <f>AQ133+(($AE133-1)*Workings_risks!$E$18)/(2050-2023)</f>
        <v>1.1881378518053836E-2</v>
      </c>
      <c r="AS133" s="170">
        <f>AR133+(($AE133-1)*Workings_risks!$E$18)/(2050-2023)</f>
        <v>1.2061287988893176E-2</v>
      </c>
      <c r="AT133" s="170">
        <f>AS133+(($AE133-1)*Workings_risks!$E$18)/(2050-2023)</f>
        <v>1.2241197459732516E-2</v>
      </c>
      <c r="AU133" s="170">
        <f>AT133+(($AE133-1)*Workings_risks!$E$18)/(2050-2023)</f>
        <v>1.2421106930571857E-2</v>
      </c>
      <c r="AV133" s="170">
        <f>AU133+(($AE133-1)*Workings_risks!$E$18)/(2050-2023)</f>
        <v>1.2601016401411197E-2</v>
      </c>
      <c r="AW133" s="170">
        <f>AV133+(($AE133-1)*Workings_risks!$E$18)/(2050-2023)</f>
        <v>1.2780925872250538E-2</v>
      </c>
      <c r="AX133" s="170">
        <f>AW133+(($AE133-1)*Workings_risks!$E$18)/(2050-2023)</f>
        <v>1.2960835343089878E-2</v>
      </c>
      <c r="AY133" s="170">
        <f>AX133+(($AE133-1)*Workings_risks!$E$18)/(2050-2023)</f>
        <v>1.3140744813929219E-2</v>
      </c>
      <c r="BA133" s="186">
        <f>AF133*Workings_risks!$E$24*Workings_risks!$E$26*Workings_risks!$E$27*Assumptions!$G$90</f>
        <v>3.9373947701700233E-4</v>
      </c>
      <c r="BB133" s="186">
        <f>AG133*Workings_risks!$E$24*Workings_risks!$E$26*Workings_risks!$E$27*Assumptions!$G$90</f>
        <v>4.0102543401664874E-4</v>
      </c>
      <c r="BC133" s="186">
        <f>AH133*Workings_risks!$E$24*Workings_risks!$E$26*Workings_risks!$E$27*Assumptions!$G$90</f>
        <v>4.083113910162951E-4</v>
      </c>
      <c r="BD133" s="186">
        <f>AI133*Workings_risks!$E$24*Workings_risks!$E$26*Workings_risks!$E$27*Assumptions!$G$90</f>
        <v>4.1559734801594139E-4</v>
      </c>
      <c r="BE133" s="186">
        <f>AJ133*Workings_risks!$E$24*Workings_risks!$E$26*Workings_risks!$E$27*Assumptions!$G$90</f>
        <v>4.2288330501558775E-4</v>
      </c>
      <c r="BF133" s="186">
        <f>AK133*Workings_risks!$E$24*Workings_risks!$E$26*Workings_risks!$E$27*Assumptions!$G$90</f>
        <v>4.3016926201523421E-4</v>
      </c>
      <c r="BG133" s="186">
        <f>AL133*Workings_risks!$E$24*Workings_risks!$E$26*Workings_risks!$E$27*Assumptions!$G$90</f>
        <v>4.3745521901488062E-4</v>
      </c>
      <c r="BH133" s="186">
        <f>AM133*Workings_risks!$E$24*Workings_risks!$E$26*Workings_risks!$E$27*Assumptions!$G$90</f>
        <v>4.4474117601452692E-4</v>
      </c>
      <c r="BI133" s="186">
        <f>AN133*Workings_risks!$E$24*Workings_risks!$E$26*Workings_risks!$E$27*Assumptions!$G$90</f>
        <v>4.5202713301417327E-4</v>
      </c>
      <c r="BJ133" s="186">
        <f>AO133*Workings_risks!$E$24*Workings_risks!$E$26*Workings_risks!$E$27*Assumptions!$G$90</f>
        <v>4.5931309001381968E-4</v>
      </c>
      <c r="BK133" s="186">
        <f>AP133*Workings_risks!$E$24*Workings_risks!$E$26*Workings_risks!$E$27*Assumptions!$G$90</f>
        <v>4.6659904701346598E-4</v>
      </c>
      <c r="BL133" s="186">
        <f>AQ133*Workings_risks!$E$24*Workings_risks!$E$26*Workings_risks!$E$27*Assumptions!$G$90</f>
        <v>4.7388500401311239E-4</v>
      </c>
      <c r="BM133" s="186">
        <f>AR133*Workings_risks!$E$24*Workings_risks!$E$26*Workings_risks!$E$27*Assumptions!$G$90</f>
        <v>4.8117096101275879E-4</v>
      </c>
      <c r="BN133" s="186">
        <f>AS133*Workings_risks!$E$24*Workings_risks!$E$26*Workings_risks!$E$27*Assumptions!$G$90</f>
        <v>4.884569180124052E-4</v>
      </c>
      <c r="BO133" s="186">
        <f>AT133*Workings_risks!$E$24*Workings_risks!$E$26*Workings_risks!$E$27*Assumptions!$G$90</f>
        <v>4.957428750120515E-4</v>
      </c>
      <c r="BP133" s="186">
        <f>AU133*Workings_risks!$E$24*Workings_risks!$E$26*Workings_risks!$E$27*Assumptions!$G$90</f>
        <v>5.030288320116978E-4</v>
      </c>
      <c r="BQ133" s="186">
        <f>AV133*Workings_risks!$E$24*Workings_risks!$E$26*Workings_risks!$E$27*Assumptions!$G$90</f>
        <v>5.1031478901134421E-4</v>
      </c>
      <c r="BR133" s="186">
        <f>AW133*Workings_risks!$E$24*Workings_risks!$E$26*Workings_risks!$E$27*Assumptions!$G$90</f>
        <v>5.1760074601099062E-4</v>
      </c>
      <c r="BS133" s="186">
        <f>AX133*Workings_risks!$E$24*Workings_risks!$E$26*Workings_risks!$E$27*Assumptions!$G$90</f>
        <v>5.2488670301063692E-4</v>
      </c>
      <c r="BT133" s="186">
        <f>AY133*Workings_risks!$E$24*Workings_risks!$E$26*Workings_risks!$E$27*Assumptions!$G$90</f>
        <v>5.3217266001028343E-4</v>
      </c>
    </row>
    <row r="134" spans="2:72" x14ac:dyDescent="0.25">
      <c r="B134" s="42">
        <v>10233712</v>
      </c>
      <c r="C134" s="42" t="s">
        <v>515</v>
      </c>
      <c r="D134" s="42" t="s">
        <v>277</v>
      </c>
      <c r="E134" s="42">
        <v>16217887</v>
      </c>
      <c r="F134" s="42">
        <v>16217882</v>
      </c>
      <c r="G134" s="42">
        <v>1.4313257423915502</v>
      </c>
      <c r="H134" s="42">
        <v>144.97920545043999</v>
      </c>
      <c r="I134" s="42">
        <v>-36.355289819597203</v>
      </c>
      <c r="J134" s="42">
        <v>108</v>
      </c>
      <c r="K134" s="42">
        <v>95.9</v>
      </c>
      <c r="L134" s="32">
        <v>6.3E-2</v>
      </c>
      <c r="M134" s="32">
        <v>8.7999999999999995E-2</v>
      </c>
      <c r="N134" s="181"/>
      <c r="O134" s="182">
        <f t="shared" si="16"/>
        <v>114.80399999999999</v>
      </c>
      <c r="P134" s="182">
        <f t="shared" si="17"/>
        <v>101.9417</v>
      </c>
      <c r="Q134" s="191">
        <f t="shared" si="18"/>
        <v>0.01</v>
      </c>
      <c r="R134" s="191">
        <f t="shared" si="19"/>
        <v>0.02</v>
      </c>
      <c r="S134" s="184">
        <f t="shared" si="20"/>
        <v>-1286.2299999999989</v>
      </c>
      <c r="T134" s="184">
        <f t="shared" si="21"/>
        <v>127.66629999999998</v>
      </c>
      <c r="U134" s="185">
        <f t="shared" si="22"/>
        <v>1.5289878171089148E-2</v>
      </c>
      <c r="V134" s="181"/>
      <c r="W134" s="182">
        <f t="shared" si="23"/>
        <v>115.884</v>
      </c>
      <c r="X134" s="182">
        <f t="shared" si="24"/>
        <v>104.33920000000002</v>
      </c>
      <c r="Y134" s="183">
        <f t="shared" si="25"/>
        <v>0.01</v>
      </c>
      <c r="Z134" s="183">
        <f t="shared" si="26"/>
        <v>0.02</v>
      </c>
      <c r="AA134" s="184">
        <f t="shared" si="27"/>
        <v>-1154.479999999998</v>
      </c>
      <c r="AB134" s="184">
        <f t="shared" si="28"/>
        <v>127.42879999999998</v>
      </c>
      <c r="AC134" s="185">
        <f t="shared" si="29"/>
        <v>1.6829048575982275E-2</v>
      </c>
      <c r="AD134" s="181"/>
      <c r="AE134" s="178">
        <f t="shared" si="30"/>
        <v>1.5289878171089148</v>
      </c>
      <c r="AF134" s="170">
        <f>Workings_risks!$E$18+Workings_risks!$E$27*(($AE134-1)*Workings_risks!$E$18)/(2050-2023)</f>
        <v>9.7224648679817508E-3</v>
      </c>
      <c r="AG134" s="170">
        <f>AF134+(($AE134-1)*Workings_risks!$E$18)/(2050-2023)</f>
        <v>9.9023743388210912E-3</v>
      </c>
      <c r="AH134" s="170">
        <f>AG134+(($AE134-1)*Workings_risks!$E$18)/(2050-2023)</f>
        <v>1.0082283809660432E-2</v>
      </c>
      <c r="AI134" s="170">
        <f>AH134+(($AE134-1)*Workings_risks!$E$18)/(2050-2023)</f>
        <v>1.0262193280499772E-2</v>
      </c>
      <c r="AJ134" s="170">
        <f>AI134+(($AE134-1)*Workings_risks!$E$18)/(2050-2023)</f>
        <v>1.0442102751339112E-2</v>
      </c>
      <c r="AK134" s="170">
        <f>AJ134+(($AE134-1)*Workings_risks!$E$18)/(2050-2023)</f>
        <v>1.0622012222178453E-2</v>
      </c>
      <c r="AL134" s="170">
        <f>AK134+(($AE134-1)*Workings_risks!$E$18)/(2050-2023)</f>
        <v>1.0801921693017793E-2</v>
      </c>
      <c r="AM134" s="170">
        <f>AL134+(($AE134-1)*Workings_risks!$E$18)/(2050-2023)</f>
        <v>1.0981831163857134E-2</v>
      </c>
      <c r="AN134" s="170">
        <f>AM134+(($AE134-1)*Workings_risks!$E$18)/(2050-2023)</f>
        <v>1.1161740634696474E-2</v>
      </c>
      <c r="AO134" s="170">
        <f>AN134+(($AE134-1)*Workings_risks!$E$18)/(2050-2023)</f>
        <v>1.1341650105535814E-2</v>
      </c>
      <c r="AP134" s="170">
        <f>AO134+(($AE134-1)*Workings_risks!$E$18)/(2050-2023)</f>
        <v>1.1521559576375155E-2</v>
      </c>
      <c r="AQ134" s="170">
        <f>AP134+(($AE134-1)*Workings_risks!$E$18)/(2050-2023)</f>
        <v>1.1701469047214495E-2</v>
      </c>
      <c r="AR134" s="170">
        <f>AQ134+(($AE134-1)*Workings_risks!$E$18)/(2050-2023)</f>
        <v>1.1881378518053836E-2</v>
      </c>
      <c r="AS134" s="170">
        <f>AR134+(($AE134-1)*Workings_risks!$E$18)/(2050-2023)</f>
        <v>1.2061287988893176E-2</v>
      </c>
      <c r="AT134" s="170">
        <f>AS134+(($AE134-1)*Workings_risks!$E$18)/(2050-2023)</f>
        <v>1.2241197459732516E-2</v>
      </c>
      <c r="AU134" s="170">
        <f>AT134+(($AE134-1)*Workings_risks!$E$18)/(2050-2023)</f>
        <v>1.2421106930571857E-2</v>
      </c>
      <c r="AV134" s="170">
        <f>AU134+(($AE134-1)*Workings_risks!$E$18)/(2050-2023)</f>
        <v>1.2601016401411197E-2</v>
      </c>
      <c r="AW134" s="170">
        <f>AV134+(($AE134-1)*Workings_risks!$E$18)/(2050-2023)</f>
        <v>1.2780925872250538E-2</v>
      </c>
      <c r="AX134" s="170">
        <f>AW134+(($AE134-1)*Workings_risks!$E$18)/(2050-2023)</f>
        <v>1.2960835343089878E-2</v>
      </c>
      <c r="AY134" s="170">
        <f>AX134+(($AE134-1)*Workings_risks!$E$18)/(2050-2023)</f>
        <v>1.3140744813929219E-2</v>
      </c>
      <c r="BA134" s="186">
        <f>AF134*Workings_risks!$E$24*Workings_risks!$E$26*Workings_risks!$E$27*Assumptions!$G$90</f>
        <v>3.9373947701700233E-4</v>
      </c>
      <c r="BB134" s="186">
        <f>AG134*Workings_risks!$E$24*Workings_risks!$E$26*Workings_risks!$E$27*Assumptions!$G$90</f>
        <v>4.0102543401664874E-4</v>
      </c>
      <c r="BC134" s="186">
        <f>AH134*Workings_risks!$E$24*Workings_risks!$E$26*Workings_risks!$E$27*Assumptions!$G$90</f>
        <v>4.083113910162951E-4</v>
      </c>
      <c r="BD134" s="186">
        <f>AI134*Workings_risks!$E$24*Workings_risks!$E$26*Workings_risks!$E$27*Assumptions!$G$90</f>
        <v>4.1559734801594139E-4</v>
      </c>
      <c r="BE134" s="186">
        <f>AJ134*Workings_risks!$E$24*Workings_risks!$E$26*Workings_risks!$E$27*Assumptions!$G$90</f>
        <v>4.2288330501558775E-4</v>
      </c>
      <c r="BF134" s="186">
        <f>AK134*Workings_risks!$E$24*Workings_risks!$E$26*Workings_risks!$E$27*Assumptions!$G$90</f>
        <v>4.3016926201523421E-4</v>
      </c>
      <c r="BG134" s="186">
        <f>AL134*Workings_risks!$E$24*Workings_risks!$E$26*Workings_risks!$E$27*Assumptions!$G$90</f>
        <v>4.3745521901488062E-4</v>
      </c>
      <c r="BH134" s="186">
        <f>AM134*Workings_risks!$E$24*Workings_risks!$E$26*Workings_risks!$E$27*Assumptions!$G$90</f>
        <v>4.4474117601452692E-4</v>
      </c>
      <c r="BI134" s="186">
        <f>AN134*Workings_risks!$E$24*Workings_risks!$E$26*Workings_risks!$E$27*Assumptions!$G$90</f>
        <v>4.5202713301417327E-4</v>
      </c>
      <c r="BJ134" s="186">
        <f>AO134*Workings_risks!$E$24*Workings_risks!$E$26*Workings_risks!$E$27*Assumptions!$G$90</f>
        <v>4.5931309001381968E-4</v>
      </c>
      <c r="BK134" s="186">
        <f>AP134*Workings_risks!$E$24*Workings_risks!$E$26*Workings_risks!$E$27*Assumptions!$G$90</f>
        <v>4.6659904701346598E-4</v>
      </c>
      <c r="BL134" s="186">
        <f>AQ134*Workings_risks!$E$24*Workings_risks!$E$26*Workings_risks!$E$27*Assumptions!$G$90</f>
        <v>4.7388500401311239E-4</v>
      </c>
      <c r="BM134" s="186">
        <f>AR134*Workings_risks!$E$24*Workings_risks!$E$26*Workings_risks!$E$27*Assumptions!$G$90</f>
        <v>4.8117096101275879E-4</v>
      </c>
      <c r="BN134" s="186">
        <f>AS134*Workings_risks!$E$24*Workings_risks!$E$26*Workings_risks!$E$27*Assumptions!$G$90</f>
        <v>4.884569180124052E-4</v>
      </c>
      <c r="BO134" s="186">
        <f>AT134*Workings_risks!$E$24*Workings_risks!$E$26*Workings_risks!$E$27*Assumptions!$G$90</f>
        <v>4.957428750120515E-4</v>
      </c>
      <c r="BP134" s="186">
        <f>AU134*Workings_risks!$E$24*Workings_risks!$E$26*Workings_risks!$E$27*Assumptions!$G$90</f>
        <v>5.030288320116978E-4</v>
      </c>
      <c r="BQ134" s="186">
        <f>AV134*Workings_risks!$E$24*Workings_risks!$E$26*Workings_risks!$E$27*Assumptions!$G$90</f>
        <v>5.1031478901134421E-4</v>
      </c>
      <c r="BR134" s="186">
        <f>AW134*Workings_risks!$E$24*Workings_risks!$E$26*Workings_risks!$E$27*Assumptions!$G$90</f>
        <v>5.1760074601099062E-4</v>
      </c>
      <c r="BS134" s="186">
        <f>AX134*Workings_risks!$E$24*Workings_risks!$E$26*Workings_risks!$E$27*Assumptions!$G$90</f>
        <v>5.2488670301063692E-4</v>
      </c>
      <c r="BT134" s="186">
        <f>AY134*Workings_risks!$E$24*Workings_risks!$E$26*Workings_risks!$E$27*Assumptions!$G$90</f>
        <v>5.3217266001028343E-4</v>
      </c>
    </row>
    <row r="135" spans="2:72" x14ac:dyDescent="0.25">
      <c r="B135" s="42">
        <v>10233713</v>
      </c>
      <c r="C135" s="42" t="s">
        <v>515</v>
      </c>
      <c r="D135" s="42" t="s">
        <v>277</v>
      </c>
      <c r="E135" s="42">
        <v>178510194</v>
      </c>
      <c r="F135" s="42">
        <v>16217887</v>
      </c>
      <c r="G135" s="42">
        <v>1.0336676916451806</v>
      </c>
      <c r="H135" s="42">
        <v>144.980690398462</v>
      </c>
      <c r="I135" s="42">
        <v>-36.355294661760503</v>
      </c>
      <c r="J135" s="42">
        <v>108</v>
      </c>
      <c r="K135" s="42">
        <v>95.9</v>
      </c>
      <c r="L135" s="32">
        <v>6.3E-2</v>
      </c>
      <c r="M135" s="32">
        <v>8.7999999999999995E-2</v>
      </c>
      <c r="N135" s="181"/>
      <c r="O135" s="182">
        <f t="shared" si="16"/>
        <v>114.80399999999999</v>
      </c>
      <c r="P135" s="182">
        <f t="shared" si="17"/>
        <v>101.9417</v>
      </c>
      <c r="Q135" s="191">
        <f t="shared" si="18"/>
        <v>0.01</v>
      </c>
      <c r="R135" s="191">
        <f t="shared" si="19"/>
        <v>0.02</v>
      </c>
      <c r="S135" s="184">
        <f t="shared" si="20"/>
        <v>-1286.2299999999989</v>
      </c>
      <c r="T135" s="184">
        <f t="shared" si="21"/>
        <v>127.66629999999998</v>
      </c>
      <c r="U135" s="185">
        <f t="shared" si="22"/>
        <v>1.5289878171089148E-2</v>
      </c>
      <c r="V135" s="181"/>
      <c r="W135" s="182">
        <f t="shared" si="23"/>
        <v>115.884</v>
      </c>
      <c r="X135" s="182">
        <f t="shared" si="24"/>
        <v>104.33920000000002</v>
      </c>
      <c r="Y135" s="183">
        <f t="shared" si="25"/>
        <v>0.01</v>
      </c>
      <c r="Z135" s="183">
        <f t="shared" si="26"/>
        <v>0.02</v>
      </c>
      <c r="AA135" s="184">
        <f t="shared" si="27"/>
        <v>-1154.479999999998</v>
      </c>
      <c r="AB135" s="184">
        <f t="shared" si="28"/>
        <v>127.42879999999998</v>
      </c>
      <c r="AC135" s="185">
        <f t="shared" si="29"/>
        <v>1.6829048575982275E-2</v>
      </c>
      <c r="AD135" s="181"/>
      <c r="AE135" s="178">
        <f t="shared" si="30"/>
        <v>1.5289878171089148</v>
      </c>
      <c r="AF135" s="170">
        <f>Workings_risks!$E$18+Workings_risks!$E$27*(($AE135-1)*Workings_risks!$E$18)/(2050-2023)</f>
        <v>9.7224648679817508E-3</v>
      </c>
      <c r="AG135" s="170">
        <f>AF135+(($AE135-1)*Workings_risks!$E$18)/(2050-2023)</f>
        <v>9.9023743388210912E-3</v>
      </c>
      <c r="AH135" s="170">
        <f>AG135+(($AE135-1)*Workings_risks!$E$18)/(2050-2023)</f>
        <v>1.0082283809660432E-2</v>
      </c>
      <c r="AI135" s="170">
        <f>AH135+(($AE135-1)*Workings_risks!$E$18)/(2050-2023)</f>
        <v>1.0262193280499772E-2</v>
      </c>
      <c r="AJ135" s="170">
        <f>AI135+(($AE135-1)*Workings_risks!$E$18)/(2050-2023)</f>
        <v>1.0442102751339112E-2</v>
      </c>
      <c r="AK135" s="170">
        <f>AJ135+(($AE135-1)*Workings_risks!$E$18)/(2050-2023)</f>
        <v>1.0622012222178453E-2</v>
      </c>
      <c r="AL135" s="170">
        <f>AK135+(($AE135-1)*Workings_risks!$E$18)/(2050-2023)</f>
        <v>1.0801921693017793E-2</v>
      </c>
      <c r="AM135" s="170">
        <f>AL135+(($AE135-1)*Workings_risks!$E$18)/(2050-2023)</f>
        <v>1.0981831163857134E-2</v>
      </c>
      <c r="AN135" s="170">
        <f>AM135+(($AE135-1)*Workings_risks!$E$18)/(2050-2023)</f>
        <v>1.1161740634696474E-2</v>
      </c>
      <c r="AO135" s="170">
        <f>AN135+(($AE135-1)*Workings_risks!$E$18)/(2050-2023)</f>
        <v>1.1341650105535814E-2</v>
      </c>
      <c r="AP135" s="170">
        <f>AO135+(($AE135-1)*Workings_risks!$E$18)/(2050-2023)</f>
        <v>1.1521559576375155E-2</v>
      </c>
      <c r="AQ135" s="170">
        <f>AP135+(($AE135-1)*Workings_risks!$E$18)/(2050-2023)</f>
        <v>1.1701469047214495E-2</v>
      </c>
      <c r="AR135" s="170">
        <f>AQ135+(($AE135-1)*Workings_risks!$E$18)/(2050-2023)</f>
        <v>1.1881378518053836E-2</v>
      </c>
      <c r="AS135" s="170">
        <f>AR135+(($AE135-1)*Workings_risks!$E$18)/(2050-2023)</f>
        <v>1.2061287988893176E-2</v>
      </c>
      <c r="AT135" s="170">
        <f>AS135+(($AE135-1)*Workings_risks!$E$18)/(2050-2023)</f>
        <v>1.2241197459732516E-2</v>
      </c>
      <c r="AU135" s="170">
        <f>AT135+(($AE135-1)*Workings_risks!$E$18)/(2050-2023)</f>
        <v>1.2421106930571857E-2</v>
      </c>
      <c r="AV135" s="170">
        <f>AU135+(($AE135-1)*Workings_risks!$E$18)/(2050-2023)</f>
        <v>1.2601016401411197E-2</v>
      </c>
      <c r="AW135" s="170">
        <f>AV135+(($AE135-1)*Workings_risks!$E$18)/(2050-2023)</f>
        <v>1.2780925872250538E-2</v>
      </c>
      <c r="AX135" s="170">
        <f>AW135+(($AE135-1)*Workings_risks!$E$18)/(2050-2023)</f>
        <v>1.2960835343089878E-2</v>
      </c>
      <c r="AY135" s="170">
        <f>AX135+(($AE135-1)*Workings_risks!$E$18)/(2050-2023)</f>
        <v>1.3140744813929219E-2</v>
      </c>
      <c r="BA135" s="186">
        <f>AF135*Workings_risks!$E$24*Workings_risks!$E$26*Workings_risks!$E$27*Assumptions!$G$90</f>
        <v>3.9373947701700233E-4</v>
      </c>
      <c r="BB135" s="186">
        <f>AG135*Workings_risks!$E$24*Workings_risks!$E$26*Workings_risks!$E$27*Assumptions!$G$90</f>
        <v>4.0102543401664874E-4</v>
      </c>
      <c r="BC135" s="186">
        <f>AH135*Workings_risks!$E$24*Workings_risks!$E$26*Workings_risks!$E$27*Assumptions!$G$90</f>
        <v>4.083113910162951E-4</v>
      </c>
      <c r="BD135" s="186">
        <f>AI135*Workings_risks!$E$24*Workings_risks!$E$26*Workings_risks!$E$27*Assumptions!$G$90</f>
        <v>4.1559734801594139E-4</v>
      </c>
      <c r="BE135" s="186">
        <f>AJ135*Workings_risks!$E$24*Workings_risks!$E$26*Workings_risks!$E$27*Assumptions!$G$90</f>
        <v>4.2288330501558775E-4</v>
      </c>
      <c r="BF135" s="186">
        <f>AK135*Workings_risks!$E$24*Workings_risks!$E$26*Workings_risks!$E$27*Assumptions!$G$90</f>
        <v>4.3016926201523421E-4</v>
      </c>
      <c r="BG135" s="186">
        <f>AL135*Workings_risks!$E$24*Workings_risks!$E$26*Workings_risks!$E$27*Assumptions!$G$90</f>
        <v>4.3745521901488062E-4</v>
      </c>
      <c r="BH135" s="186">
        <f>AM135*Workings_risks!$E$24*Workings_risks!$E$26*Workings_risks!$E$27*Assumptions!$G$90</f>
        <v>4.4474117601452692E-4</v>
      </c>
      <c r="BI135" s="186">
        <f>AN135*Workings_risks!$E$24*Workings_risks!$E$26*Workings_risks!$E$27*Assumptions!$G$90</f>
        <v>4.5202713301417327E-4</v>
      </c>
      <c r="BJ135" s="186">
        <f>AO135*Workings_risks!$E$24*Workings_risks!$E$26*Workings_risks!$E$27*Assumptions!$G$90</f>
        <v>4.5931309001381968E-4</v>
      </c>
      <c r="BK135" s="186">
        <f>AP135*Workings_risks!$E$24*Workings_risks!$E$26*Workings_risks!$E$27*Assumptions!$G$90</f>
        <v>4.6659904701346598E-4</v>
      </c>
      <c r="BL135" s="186">
        <f>AQ135*Workings_risks!$E$24*Workings_risks!$E$26*Workings_risks!$E$27*Assumptions!$G$90</f>
        <v>4.7388500401311239E-4</v>
      </c>
      <c r="BM135" s="186">
        <f>AR135*Workings_risks!$E$24*Workings_risks!$E$26*Workings_risks!$E$27*Assumptions!$G$90</f>
        <v>4.8117096101275879E-4</v>
      </c>
      <c r="BN135" s="186">
        <f>AS135*Workings_risks!$E$24*Workings_risks!$E$26*Workings_risks!$E$27*Assumptions!$G$90</f>
        <v>4.884569180124052E-4</v>
      </c>
      <c r="BO135" s="186">
        <f>AT135*Workings_risks!$E$24*Workings_risks!$E$26*Workings_risks!$E$27*Assumptions!$G$90</f>
        <v>4.957428750120515E-4</v>
      </c>
      <c r="BP135" s="186">
        <f>AU135*Workings_risks!$E$24*Workings_risks!$E$26*Workings_risks!$E$27*Assumptions!$G$90</f>
        <v>5.030288320116978E-4</v>
      </c>
      <c r="BQ135" s="186">
        <f>AV135*Workings_risks!$E$24*Workings_risks!$E$26*Workings_risks!$E$27*Assumptions!$G$90</f>
        <v>5.1031478901134421E-4</v>
      </c>
      <c r="BR135" s="186">
        <f>AW135*Workings_risks!$E$24*Workings_risks!$E$26*Workings_risks!$E$27*Assumptions!$G$90</f>
        <v>5.1760074601099062E-4</v>
      </c>
      <c r="BS135" s="186">
        <f>AX135*Workings_risks!$E$24*Workings_risks!$E$26*Workings_risks!$E$27*Assumptions!$G$90</f>
        <v>5.2488670301063692E-4</v>
      </c>
      <c r="BT135" s="186">
        <f>AY135*Workings_risks!$E$24*Workings_risks!$E$26*Workings_risks!$E$27*Assumptions!$G$90</f>
        <v>5.3217266001028343E-4</v>
      </c>
    </row>
    <row r="136" spans="2:72" x14ac:dyDescent="0.25">
      <c r="B136" s="42">
        <v>10233714</v>
      </c>
      <c r="C136" s="42" t="s">
        <v>515</v>
      </c>
      <c r="D136" s="42" t="s">
        <v>277</v>
      </c>
      <c r="E136" s="42">
        <v>16217896</v>
      </c>
      <c r="F136" s="42">
        <v>178510194</v>
      </c>
      <c r="G136" s="42">
        <v>0.24967328969689007</v>
      </c>
      <c r="H136" s="42">
        <v>144.98145596747099</v>
      </c>
      <c r="I136" s="42">
        <v>-36.355147599417798</v>
      </c>
      <c r="J136" s="42">
        <v>108</v>
      </c>
      <c r="K136" s="42">
        <v>95.9</v>
      </c>
      <c r="L136" s="32">
        <v>6.3E-2</v>
      </c>
      <c r="M136" s="32">
        <v>8.7999999999999995E-2</v>
      </c>
      <c r="N136" s="181"/>
      <c r="O136" s="182">
        <f t="shared" si="16"/>
        <v>114.80399999999999</v>
      </c>
      <c r="P136" s="182">
        <f t="shared" si="17"/>
        <v>101.9417</v>
      </c>
      <c r="Q136" s="191">
        <f t="shared" si="18"/>
        <v>0.01</v>
      </c>
      <c r="R136" s="191">
        <f t="shared" si="19"/>
        <v>0.02</v>
      </c>
      <c r="S136" s="184">
        <f t="shared" si="20"/>
        <v>-1286.2299999999989</v>
      </c>
      <c r="T136" s="184">
        <f t="shared" si="21"/>
        <v>127.66629999999998</v>
      </c>
      <c r="U136" s="185">
        <f t="shared" si="22"/>
        <v>1.5289878171089148E-2</v>
      </c>
      <c r="V136" s="181"/>
      <c r="W136" s="182">
        <f t="shared" si="23"/>
        <v>115.884</v>
      </c>
      <c r="X136" s="182">
        <f t="shared" si="24"/>
        <v>104.33920000000002</v>
      </c>
      <c r="Y136" s="183">
        <f t="shared" si="25"/>
        <v>0.01</v>
      </c>
      <c r="Z136" s="183">
        <f t="shared" si="26"/>
        <v>0.02</v>
      </c>
      <c r="AA136" s="184">
        <f t="shared" si="27"/>
        <v>-1154.479999999998</v>
      </c>
      <c r="AB136" s="184">
        <f t="shared" si="28"/>
        <v>127.42879999999998</v>
      </c>
      <c r="AC136" s="185">
        <f t="shared" si="29"/>
        <v>1.6829048575982275E-2</v>
      </c>
      <c r="AD136" s="181"/>
      <c r="AE136" s="178">
        <f t="shared" si="30"/>
        <v>1.5289878171089148</v>
      </c>
      <c r="AF136" s="170">
        <f>Workings_risks!$E$18+Workings_risks!$E$27*(($AE136-1)*Workings_risks!$E$18)/(2050-2023)</f>
        <v>9.7224648679817508E-3</v>
      </c>
      <c r="AG136" s="170">
        <f>AF136+(($AE136-1)*Workings_risks!$E$18)/(2050-2023)</f>
        <v>9.9023743388210912E-3</v>
      </c>
      <c r="AH136" s="170">
        <f>AG136+(($AE136-1)*Workings_risks!$E$18)/(2050-2023)</f>
        <v>1.0082283809660432E-2</v>
      </c>
      <c r="AI136" s="170">
        <f>AH136+(($AE136-1)*Workings_risks!$E$18)/(2050-2023)</f>
        <v>1.0262193280499772E-2</v>
      </c>
      <c r="AJ136" s="170">
        <f>AI136+(($AE136-1)*Workings_risks!$E$18)/(2050-2023)</f>
        <v>1.0442102751339112E-2</v>
      </c>
      <c r="AK136" s="170">
        <f>AJ136+(($AE136-1)*Workings_risks!$E$18)/(2050-2023)</f>
        <v>1.0622012222178453E-2</v>
      </c>
      <c r="AL136" s="170">
        <f>AK136+(($AE136-1)*Workings_risks!$E$18)/(2050-2023)</f>
        <v>1.0801921693017793E-2</v>
      </c>
      <c r="AM136" s="170">
        <f>AL136+(($AE136-1)*Workings_risks!$E$18)/(2050-2023)</f>
        <v>1.0981831163857134E-2</v>
      </c>
      <c r="AN136" s="170">
        <f>AM136+(($AE136-1)*Workings_risks!$E$18)/(2050-2023)</f>
        <v>1.1161740634696474E-2</v>
      </c>
      <c r="AO136" s="170">
        <f>AN136+(($AE136-1)*Workings_risks!$E$18)/(2050-2023)</f>
        <v>1.1341650105535814E-2</v>
      </c>
      <c r="AP136" s="170">
        <f>AO136+(($AE136-1)*Workings_risks!$E$18)/(2050-2023)</f>
        <v>1.1521559576375155E-2</v>
      </c>
      <c r="AQ136" s="170">
        <f>AP136+(($AE136-1)*Workings_risks!$E$18)/(2050-2023)</f>
        <v>1.1701469047214495E-2</v>
      </c>
      <c r="AR136" s="170">
        <f>AQ136+(($AE136-1)*Workings_risks!$E$18)/(2050-2023)</f>
        <v>1.1881378518053836E-2</v>
      </c>
      <c r="AS136" s="170">
        <f>AR136+(($AE136-1)*Workings_risks!$E$18)/(2050-2023)</f>
        <v>1.2061287988893176E-2</v>
      </c>
      <c r="AT136" s="170">
        <f>AS136+(($AE136-1)*Workings_risks!$E$18)/(2050-2023)</f>
        <v>1.2241197459732516E-2</v>
      </c>
      <c r="AU136" s="170">
        <f>AT136+(($AE136-1)*Workings_risks!$E$18)/(2050-2023)</f>
        <v>1.2421106930571857E-2</v>
      </c>
      <c r="AV136" s="170">
        <f>AU136+(($AE136-1)*Workings_risks!$E$18)/(2050-2023)</f>
        <v>1.2601016401411197E-2</v>
      </c>
      <c r="AW136" s="170">
        <f>AV136+(($AE136-1)*Workings_risks!$E$18)/(2050-2023)</f>
        <v>1.2780925872250538E-2</v>
      </c>
      <c r="AX136" s="170">
        <f>AW136+(($AE136-1)*Workings_risks!$E$18)/(2050-2023)</f>
        <v>1.2960835343089878E-2</v>
      </c>
      <c r="AY136" s="170">
        <f>AX136+(($AE136-1)*Workings_risks!$E$18)/(2050-2023)</f>
        <v>1.3140744813929219E-2</v>
      </c>
      <c r="BA136" s="186">
        <f>AF136*Workings_risks!$E$24*Workings_risks!$E$26*Workings_risks!$E$27*Assumptions!$G$90</f>
        <v>3.9373947701700233E-4</v>
      </c>
      <c r="BB136" s="186">
        <f>AG136*Workings_risks!$E$24*Workings_risks!$E$26*Workings_risks!$E$27*Assumptions!$G$90</f>
        <v>4.0102543401664874E-4</v>
      </c>
      <c r="BC136" s="186">
        <f>AH136*Workings_risks!$E$24*Workings_risks!$E$26*Workings_risks!$E$27*Assumptions!$G$90</f>
        <v>4.083113910162951E-4</v>
      </c>
      <c r="BD136" s="186">
        <f>AI136*Workings_risks!$E$24*Workings_risks!$E$26*Workings_risks!$E$27*Assumptions!$G$90</f>
        <v>4.1559734801594139E-4</v>
      </c>
      <c r="BE136" s="186">
        <f>AJ136*Workings_risks!$E$24*Workings_risks!$E$26*Workings_risks!$E$27*Assumptions!$G$90</f>
        <v>4.2288330501558775E-4</v>
      </c>
      <c r="BF136" s="186">
        <f>AK136*Workings_risks!$E$24*Workings_risks!$E$26*Workings_risks!$E$27*Assumptions!$G$90</f>
        <v>4.3016926201523421E-4</v>
      </c>
      <c r="BG136" s="186">
        <f>AL136*Workings_risks!$E$24*Workings_risks!$E$26*Workings_risks!$E$27*Assumptions!$G$90</f>
        <v>4.3745521901488062E-4</v>
      </c>
      <c r="BH136" s="186">
        <f>AM136*Workings_risks!$E$24*Workings_risks!$E$26*Workings_risks!$E$27*Assumptions!$G$90</f>
        <v>4.4474117601452692E-4</v>
      </c>
      <c r="BI136" s="186">
        <f>AN136*Workings_risks!$E$24*Workings_risks!$E$26*Workings_risks!$E$27*Assumptions!$G$90</f>
        <v>4.5202713301417327E-4</v>
      </c>
      <c r="BJ136" s="186">
        <f>AO136*Workings_risks!$E$24*Workings_risks!$E$26*Workings_risks!$E$27*Assumptions!$G$90</f>
        <v>4.5931309001381968E-4</v>
      </c>
      <c r="BK136" s="186">
        <f>AP136*Workings_risks!$E$24*Workings_risks!$E$26*Workings_risks!$E$27*Assumptions!$G$90</f>
        <v>4.6659904701346598E-4</v>
      </c>
      <c r="BL136" s="186">
        <f>AQ136*Workings_risks!$E$24*Workings_risks!$E$26*Workings_risks!$E$27*Assumptions!$G$90</f>
        <v>4.7388500401311239E-4</v>
      </c>
      <c r="BM136" s="186">
        <f>AR136*Workings_risks!$E$24*Workings_risks!$E$26*Workings_risks!$E$27*Assumptions!$G$90</f>
        <v>4.8117096101275879E-4</v>
      </c>
      <c r="BN136" s="186">
        <f>AS136*Workings_risks!$E$24*Workings_risks!$E$26*Workings_risks!$E$27*Assumptions!$G$90</f>
        <v>4.884569180124052E-4</v>
      </c>
      <c r="BO136" s="186">
        <f>AT136*Workings_risks!$E$24*Workings_risks!$E$26*Workings_risks!$E$27*Assumptions!$G$90</f>
        <v>4.957428750120515E-4</v>
      </c>
      <c r="BP136" s="186">
        <f>AU136*Workings_risks!$E$24*Workings_risks!$E$26*Workings_risks!$E$27*Assumptions!$G$90</f>
        <v>5.030288320116978E-4</v>
      </c>
      <c r="BQ136" s="186">
        <f>AV136*Workings_risks!$E$24*Workings_risks!$E$26*Workings_risks!$E$27*Assumptions!$G$90</f>
        <v>5.1031478901134421E-4</v>
      </c>
      <c r="BR136" s="186">
        <f>AW136*Workings_risks!$E$24*Workings_risks!$E$26*Workings_risks!$E$27*Assumptions!$G$90</f>
        <v>5.1760074601099062E-4</v>
      </c>
      <c r="BS136" s="186">
        <f>AX136*Workings_risks!$E$24*Workings_risks!$E$26*Workings_risks!$E$27*Assumptions!$G$90</f>
        <v>5.2488670301063692E-4</v>
      </c>
      <c r="BT136" s="186">
        <f>AY136*Workings_risks!$E$24*Workings_risks!$E$26*Workings_risks!$E$27*Assumptions!$G$90</f>
        <v>5.3217266001028343E-4</v>
      </c>
    </row>
    <row r="137" spans="2:72" x14ac:dyDescent="0.25">
      <c r="B137" s="42">
        <v>10233715</v>
      </c>
      <c r="C137" s="42" t="s">
        <v>515</v>
      </c>
      <c r="D137" s="42" t="s">
        <v>277</v>
      </c>
      <c r="E137" s="42">
        <v>16217896</v>
      </c>
      <c r="F137" s="42">
        <v>16218147</v>
      </c>
      <c r="G137" s="42">
        <v>2.4292532077251203</v>
      </c>
      <c r="H137" s="42">
        <v>144.98146168269099</v>
      </c>
      <c r="I137" s="42">
        <v>-36.353691987309602</v>
      </c>
      <c r="J137" s="42">
        <v>108</v>
      </c>
      <c r="K137" s="42">
        <v>95.9</v>
      </c>
      <c r="L137" s="32">
        <v>6.3E-2</v>
      </c>
      <c r="M137" s="32">
        <v>8.7999999999999995E-2</v>
      </c>
      <c r="N137" s="181"/>
      <c r="O137" s="182">
        <f t="shared" si="16"/>
        <v>114.80399999999999</v>
      </c>
      <c r="P137" s="182">
        <f t="shared" si="17"/>
        <v>101.9417</v>
      </c>
      <c r="Q137" s="191">
        <f t="shared" si="18"/>
        <v>0.01</v>
      </c>
      <c r="R137" s="191">
        <f t="shared" si="19"/>
        <v>0.02</v>
      </c>
      <c r="S137" s="184">
        <f t="shared" si="20"/>
        <v>-1286.2299999999989</v>
      </c>
      <c r="T137" s="184">
        <f t="shared" si="21"/>
        <v>127.66629999999998</v>
      </c>
      <c r="U137" s="185">
        <f t="shared" si="22"/>
        <v>1.5289878171089148E-2</v>
      </c>
      <c r="V137" s="181"/>
      <c r="W137" s="182">
        <f t="shared" si="23"/>
        <v>115.884</v>
      </c>
      <c r="X137" s="182">
        <f t="shared" si="24"/>
        <v>104.33920000000002</v>
      </c>
      <c r="Y137" s="183">
        <f t="shared" si="25"/>
        <v>0.01</v>
      </c>
      <c r="Z137" s="183">
        <f t="shared" si="26"/>
        <v>0.02</v>
      </c>
      <c r="AA137" s="184">
        <f t="shared" si="27"/>
        <v>-1154.479999999998</v>
      </c>
      <c r="AB137" s="184">
        <f t="shared" si="28"/>
        <v>127.42879999999998</v>
      </c>
      <c r="AC137" s="185">
        <f t="shared" si="29"/>
        <v>1.6829048575982275E-2</v>
      </c>
      <c r="AD137" s="181"/>
      <c r="AE137" s="178">
        <f t="shared" si="30"/>
        <v>1.5289878171089148</v>
      </c>
      <c r="AF137" s="170">
        <f>Workings_risks!$E$18+Workings_risks!$E$27*(($AE137-1)*Workings_risks!$E$18)/(2050-2023)</f>
        <v>9.7224648679817508E-3</v>
      </c>
      <c r="AG137" s="170">
        <f>AF137+(($AE137-1)*Workings_risks!$E$18)/(2050-2023)</f>
        <v>9.9023743388210912E-3</v>
      </c>
      <c r="AH137" s="170">
        <f>AG137+(($AE137-1)*Workings_risks!$E$18)/(2050-2023)</f>
        <v>1.0082283809660432E-2</v>
      </c>
      <c r="AI137" s="170">
        <f>AH137+(($AE137-1)*Workings_risks!$E$18)/(2050-2023)</f>
        <v>1.0262193280499772E-2</v>
      </c>
      <c r="AJ137" s="170">
        <f>AI137+(($AE137-1)*Workings_risks!$E$18)/(2050-2023)</f>
        <v>1.0442102751339112E-2</v>
      </c>
      <c r="AK137" s="170">
        <f>AJ137+(($AE137-1)*Workings_risks!$E$18)/(2050-2023)</f>
        <v>1.0622012222178453E-2</v>
      </c>
      <c r="AL137" s="170">
        <f>AK137+(($AE137-1)*Workings_risks!$E$18)/(2050-2023)</f>
        <v>1.0801921693017793E-2</v>
      </c>
      <c r="AM137" s="170">
        <f>AL137+(($AE137-1)*Workings_risks!$E$18)/(2050-2023)</f>
        <v>1.0981831163857134E-2</v>
      </c>
      <c r="AN137" s="170">
        <f>AM137+(($AE137-1)*Workings_risks!$E$18)/(2050-2023)</f>
        <v>1.1161740634696474E-2</v>
      </c>
      <c r="AO137" s="170">
        <f>AN137+(($AE137-1)*Workings_risks!$E$18)/(2050-2023)</f>
        <v>1.1341650105535814E-2</v>
      </c>
      <c r="AP137" s="170">
        <f>AO137+(($AE137-1)*Workings_risks!$E$18)/(2050-2023)</f>
        <v>1.1521559576375155E-2</v>
      </c>
      <c r="AQ137" s="170">
        <f>AP137+(($AE137-1)*Workings_risks!$E$18)/(2050-2023)</f>
        <v>1.1701469047214495E-2</v>
      </c>
      <c r="AR137" s="170">
        <f>AQ137+(($AE137-1)*Workings_risks!$E$18)/(2050-2023)</f>
        <v>1.1881378518053836E-2</v>
      </c>
      <c r="AS137" s="170">
        <f>AR137+(($AE137-1)*Workings_risks!$E$18)/(2050-2023)</f>
        <v>1.2061287988893176E-2</v>
      </c>
      <c r="AT137" s="170">
        <f>AS137+(($AE137-1)*Workings_risks!$E$18)/(2050-2023)</f>
        <v>1.2241197459732516E-2</v>
      </c>
      <c r="AU137" s="170">
        <f>AT137+(($AE137-1)*Workings_risks!$E$18)/(2050-2023)</f>
        <v>1.2421106930571857E-2</v>
      </c>
      <c r="AV137" s="170">
        <f>AU137+(($AE137-1)*Workings_risks!$E$18)/(2050-2023)</f>
        <v>1.2601016401411197E-2</v>
      </c>
      <c r="AW137" s="170">
        <f>AV137+(($AE137-1)*Workings_risks!$E$18)/(2050-2023)</f>
        <v>1.2780925872250538E-2</v>
      </c>
      <c r="AX137" s="170">
        <f>AW137+(($AE137-1)*Workings_risks!$E$18)/(2050-2023)</f>
        <v>1.2960835343089878E-2</v>
      </c>
      <c r="AY137" s="170">
        <f>AX137+(($AE137-1)*Workings_risks!$E$18)/(2050-2023)</f>
        <v>1.3140744813929219E-2</v>
      </c>
      <c r="BA137" s="186">
        <f>AF137*Workings_risks!$E$24*Workings_risks!$E$26*Workings_risks!$E$27*Assumptions!$G$90</f>
        <v>3.9373947701700233E-4</v>
      </c>
      <c r="BB137" s="186">
        <f>AG137*Workings_risks!$E$24*Workings_risks!$E$26*Workings_risks!$E$27*Assumptions!$G$90</f>
        <v>4.0102543401664874E-4</v>
      </c>
      <c r="BC137" s="186">
        <f>AH137*Workings_risks!$E$24*Workings_risks!$E$26*Workings_risks!$E$27*Assumptions!$G$90</f>
        <v>4.083113910162951E-4</v>
      </c>
      <c r="BD137" s="186">
        <f>AI137*Workings_risks!$E$24*Workings_risks!$E$26*Workings_risks!$E$27*Assumptions!$G$90</f>
        <v>4.1559734801594139E-4</v>
      </c>
      <c r="BE137" s="186">
        <f>AJ137*Workings_risks!$E$24*Workings_risks!$E$26*Workings_risks!$E$27*Assumptions!$G$90</f>
        <v>4.2288330501558775E-4</v>
      </c>
      <c r="BF137" s="186">
        <f>AK137*Workings_risks!$E$24*Workings_risks!$E$26*Workings_risks!$E$27*Assumptions!$G$90</f>
        <v>4.3016926201523421E-4</v>
      </c>
      <c r="BG137" s="186">
        <f>AL137*Workings_risks!$E$24*Workings_risks!$E$26*Workings_risks!$E$27*Assumptions!$G$90</f>
        <v>4.3745521901488062E-4</v>
      </c>
      <c r="BH137" s="186">
        <f>AM137*Workings_risks!$E$24*Workings_risks!$E$26*Workings_risks!$E$27*Assumptions!$G$90</f>
        <v>4.4474117601452692E-4</v>
      </c>
      <c r="BI137" s="186">
        <f>AN137*Workings_risks!$E$24*Workings_risks!$E$26*Workings_risks!$E$27*Assumptions!$G$90</f>
        <v>4.5202713301417327E-4</v>
      </c>
      <c r="BJ137" s="186">
        <f>AO137*Workings_risks!$E$24*Workings_risks!$E$26*Workings_risks!$E$27*Assumptions!$G$90</f>
        <v>4.5931309001381968E-4</v>
      </c>
      <c r="BK137" s="186">
        <f>AP137*Workings_risks!$E$24*Workings_risks!$E$26*Workings_risks!$E$27*Assumptions!$G$90</f>
        <v>4.6659904701346598E-4</v>
      </c>
      <c r="BL137" s="186">
        <f>AQ137*Workings_risks!$E$24*Workings_risks!$E$26*Workings_risks!$E$27*Assumptions!$G$90</f>
        <v>4.7388500401311239E-4</v>
      </c>
      <c r="BM137" s="186">
        <f>AR137*Workings_risks!$E$24*Workings_risks!$E$26*Workings_risks!$E$27*Assumptions!$G$90</f>
        <v>4.8117096101275879E-4</v>
      </c>
      <c r="BN137" s="186">
        <f>AS137*Workings_risks!$E$24*Workings_risks!$E$26*Workings_risks!$E$27*Assumptions!$G$90</f>
        <v>4.884569180124052E-4</v>
      </c>
      <c r="BO137" s="186">
        <f>AT137*Workings_risks!$E$24*Workings_risks!$E$26*Workings_risks!$E$27*Assumptions!$G$90</f>
        <v>4.957428750120515E-4</v>
      </c>
      <c r="BP137" s="186">
        <f>AU137*Workings_risks!$E$24*Workings_risks!$E$26*Workings_risks!$E$27*Assumptions!$G$90</f>
        <v>5.030288320116978E-4</v>
      </c>
      <c r="BQ137" s="186">
        <f>AV137*Workings_risks!$E$24*Workings_risks!$E$26*Workings_risks!$E$27*Assumptions!$G$90</f>
        <v>5.1031478901134421E-4</v>
      </c>
      <c r="BR137" s="186">
        <f>AW137*Workings_risks!$E$24*Workings_risks!$E$26*Workings_risks!$E$27*Assumptions!$G$90</f>
        <v>5.1760074601099062E-4</v>
      </c>
      <c r="BS137" s="186">
        <f>AX137*Workings_risks!$E$24*Workings_risks!$E$26*Workings_risks!$E$27*Assumptions!$G$90</f>
        <v>5.2488670301063692E-4</v>
      </c>
      <c r="BT137" s="186">
        <f>AY137*Workings_risks!$E$24*Workings_risks!$E$26*Workings_risks!$E$27*Assumptions!$G$90</f>
        <v>5.3217266001028343E-4</v>
      </c>
    </row>
    <row r="138" spans="2:72" x14ac:dyDescent="0.25">
      <c r="B138" s="42">
        <v>10233717</v>
      </c>
      <c r="C138" s="42" t="s">
        <v>515</v>
      </c>
      <c r="D138" s="42" t="s">
        <v>277</v>
      </c>
      <c r="E138" s="42">
        <v>16217901</v>
      </c>
      <c r="F138" s="42">
        <v>178510194</v>
      </c>
      <c r="G138" s="42">
        <v>0.69954489080266047</v>
      </c>
      <c r="H138" s="42">
        <v>144.98216894598801</v>
      </c>
      <c r="I138" s="42">
        <v>-36.355297096839998</v>
      </c>
      <c r="J138" s="42">
        <v>108</v>
      </c>
      <c r="K138" s="42">
        <v>95.9</v>
      </c>
      <c r="L138" s="32">
        <v>6.3E-2</v>
      </c>
      <c r="M138" s="32">
        <v>8.7999999999999995E-2</v>
      </c>
      <c r="N138" s="181"/>
      <c r="O138" s="182">
        <f t="shared" ref="O138:O198" si="31">(1+L138)*J138</f>
        <v>114.80399999999999</v>
      </c>
      <c r="P138" s="182">
        <f t="shared" ref="P138:P198" si="32">(1+L138)*K138</f>
        <v>101.9417</v>
      </c>
      <c r="Q138" s="191">
        <f t="shared" ref="Q138:Q198" si="33">1/100</f>
        <v>0.01</v>
      </c>
      <c r="R138" s="191">
        <f t="shared" ref="R138:R198" si="34">2/100</f>
        <v>0.02</v>
      </c>
      <c r="S138" s="184">
        <f t="shared" ref="S138:S198" si="35">SLOPE(O138:P138,Q138:R138)</f>
        <v>-1286.2299999999989</v>
      </c>
      <c r="T138" s="184">
        <f t="shared" ref="T138:T198" si="36">INTERCEPT(O138:P138,Q138:R138)</f>
        <v>127.66629999999998</v>
      </c>
      <c r="U138" s="185">
        <f t="shared" ref="U138:U198" si="37">(J138-T138)/S138</f>
        <v>1.5289878171089148E-2</v>
      </c>
      <c r="V138" s="181"/>
      <c r="W138" s="182">
        <f t="shared" ref="W138:W198" si="38">(1+$M$9)*J138</f>
        <v>115.884</v>
      </c>
      <c r="X138" s="182">
        <f t="shared" ref="X138:X198" si="39">(1+M138)*K138</f>
        <v>104.33920000000002</v>
      </c>
      <c r="Y138" s="183">
        <f t="shared" ref="Y138:Y198" si="40">1/100</f>
        <v>0.01</v>
      </c>
      <c r="Z138" s="183">
        <f t="shared" ref="Z138:Z198" si="41">2/100</f>
        <v>0.02</v>
      </c>
      <c r="AA138" s="184">
        <f t="shared" ref="AA138:AA198" si="42">SLOPE(W138:X138,Y138:Z138)</f>
        <v>-1154.479999999998</v>
      </c>
      <c r="AB138" s="184">
        <f t="shared" ref="AB138:AB198" si="43">INTERCEPT(W138:X138,Y138:Z138)</f>
        <v>127.42879999999998</v>
      </c>
      <c r="AC138" s="185">
        <f t="shared" ref="AC138:AC198" si="44">(J138-AB138)/AA138</f>
        <v>1.6829048575982275E-2</v>
      </c>
      <c r="AD138" s="181"/>
      <c r="AE138" s="178">
        <f t="shared" ref="AE138:AE201" si="45">U138*100</f>
        <v>1.5289878171089148</v>
      </c>
      <c r="AF138" s="170">
        <f>Workings_risks!$E$18+Workings_risks!$E$27*(($AE138-1)*Workings_risks!$E$18)/(2050-2023)</f>
        <v>9.7224648679817508E-3</v>
      </c>
      <c r="AG138" s="170">
        <f>AF138+(($AE138-1)*Workings_risks!$E$18)/(2050-2023)</f>
        <v>9.9023743388210912E-3</v>
      </c>
      <c r="AH138" s="170">
        <f>AG138+(($AE138-1)*Workings_risks!$E$18)/(2050-2023)</f>
        <v>1.0082283809660432E-2</v>
      </c>
      <c r="AI138" s="170">
        <f>AH138+(($AE138-1)*Workings_risks!$E$18)/(2050-2023)</f>
        <v>1.0262193280499772E-2</v>
      </c>
      <c r="AJ138" s="170">
        <f>AI138+(($AE138-1)*Workings_risks!$E$18)/(2050-2023)</f>
        <v>1.0442102751339112E-2</v>
      </c>
      <c r="AK138" s="170">
        <f>AJ138+(($AE138-1)*Workings_risks!$E$18)/(2050-2023)</f>
        <v>1.0622012222178453E-2</v>
      </c>
      <c r="AL138" s="170">
        <f>AK138+(($AE138-1)*Workings_risks!$E$18)/(2050-2023)</f>
        <v>1.0801921693017793E-2</v>
      </c>
      <c r="AM138" s="170">
        <f>AL138+(($AE138-1)*Workings_risks!$E$18)/(2050-2023)</f>
        <v>1.0981831163857134E-2</v>
      </c>
      <c r="AN138" s="170">
        <f>AM138+(($AE138-1)*Workings_risks!$E$18)/(2050-2023)</f>
        <v>1.1161740634696474E-2</v>
      </c>
      <c r="AO138" s="170">
        <f>AN138+(($AE138-1)*Workings_risks!$E$18)/(2050-2023)</f>
        <v>1.1341650105535814E-2</v>
      </c>
      <c r="AP138" s="170">
        <f>AO138+(($AE138-1)*Workings_risks!$E$18)/(2050-2023)</f>
        <v>1.1521559576375155E-2</v>
      </c>
      <c r="AQ138" s="170">
        <f>AP138+(($AE138-1)*Workings_risks!$E$18)/(2050-2023)</f>
        <v>1.1701469047214495E-2</v>
      </c>
      <c r="AR138" s="170">
        <f>AQ138+(($AE138-1)*Workings_risks!$E$18)/(2050-2023)</f>
        <v>1.1881378518053836E-2</v>
      </c>
      <c r="AS138" s="170">
        <f>AR138+(($AE138-1)*Workings_risks!$E$18)/(2050-2023)</f>
        <v>1.2061287988893176E-2</v>
      </c>
      <c r="AT138" s="170">
        <f>AS138+(($AE138-1)*Workings_risks!$E$18)/(2050-2023)</f>
        <v>1.2241197459732516E-2</v>
      </c>
      <c r="AU138" s="170">
        <f>AT138+(($AE138-1)*Workings_risks!$E$18)/(2050-2023)</f>
        <v>1.2421106930571857E-2</v>
      </c>
      <c r="AV138" s="170">
        <f>AU138+(($AE138-1)*Workings_risks!$E$18)/(2050-2023)</f>
        <v>1.2601016401411197E-2</v>
      </c>
      <c r="AW138" s="170">
        <f>AV138+(($AE138-1)*Workings_risks!$E$18)/(2050-2023)</f>
        <v>1.2780925872250538E-2</v>
      </c>
      <c r="AX138" s="170">
        <f>AW138+(($AE138-1)*Workings_risks!$E$18)/(2050-2023)</f>
        <v>1.2960835343089878E-2</v>
      </c>
      <c r="AY138" s="170">
        <f>AX138+(($AE138-1)*Workings_risks!$E$18)/(2050-2023)</f>
        <v>1.3140744813929219E-2</v>
      </c>
      <c r="BA138" s="186">
        <f>AF138*Workings_risks!$E$24*Workings_risks!$E$26*Workings_risks!$E$27*Assumptions!$G$90</f>
        <v>3.9373947701700233E-4</v>
      </c>
      <c r="BB138" s="186">
        <f>AG138*Workings_risks!$E$24*Workings_risks!$E$26*Workings_risks!$E$27*Assumptions!$G$90</f>
        <v>4.0102543401664874E-4</v>
      </c>
      <c r="BC138" s="186">
        <f>AH138*Workings_risks!$E$24*Workings_risks!$E$26*Workings_risks!$E$27*Assumptions!$G$90</f>
        <v>4.083113910162951E-4</v>
      </c>
      <c r="BD138" s="186">
        <f>AI138*Workings_risks!$E$24*Workings_risks!$E$26*Workings_risks!$E$27*Assumptions!$G$90</f>
        <v>4.1559734801594139E-4</v>
      </c>
      <c r="BE138" s="186">
        <f>AJ138*Workings_risks!$E$24*Workings_risks!$E$26*Workings_risks!$E$27*Assumptions!$G$90</f>
        <v>4.2288330501558775E-4</v>
      </c>
      <c r="BF138" s="186">
        <f>AK138*Workings_risks!$E$24*Workings_risks!$E$26*Workings_risks!$E$27*Assumptions!$G$90</f>
        <v>4.3016926201523421E-4</v>
      </c>
      <c r="BG138" s="186">
        <f>AL138*Workings_risks!$E$24*Workings_risks!$E$26*Workings_risks!$E$27*Assumptions!$G$90</f>
        <v>4.3745521901488062E-4</v>
      </c>
      <c r="BH138" s="186">
        <f>AM138*Workings_risks!$E$24*Workings_risks!$E$26*Workings_risks!$E$27*Assumptions!$G$90</f>
        <v>4.4474117601452692E-4</v>
      </c>
      <c r="BI138" s="186">
        <f>AN138*Workings_risks!$E$24*Workings_risks!$E$26*Workings_risks!$E$27*Assumptions!$G$90</f>
        <v>4.5202713301417327E-4</v>
      </c>
      <c r="BJ138" s="186">
        <f>AO138*Workings_risks!$E$24*Workings_risks!$E$26*Workings_risks!$E$27*Assumptions!$G$90</f>
        <v>4.5931309001381968E-4</v>
      </c>
      <c r="BK138" s="186">
        <f>AP138*Workings_risks!$E$24*Workings_risks!$E$26*Workings_risks!$E$27*Assumptions!$G$90</f>
        <v>4.6659904701346598E-4</v>
      </c>
      <c r="BL138" s="186">
        <f>AQ138*Workings_risks!$E$24*Workings_risks!$E$26*Workings_risks!$E$27*Assumptions!$G$90</f>
        <v>4.7388500401311239E-4</v>
      </c>
      <c r="BM138" s="186">
        <f>AR138*Workings_risks!$E$24*Workings_risks!$E$26*Workings_risks!$E$27*Assumptions!$G$90</f>
        <v>4.8117096101275879E-4</v>
      </c>
      <c r="BN138" s="186">
        <f>AS138*Workings_risks!$E$24*Workings_risks!$E$26*Workings_risks!$E$27*Assumptions!$G$90</f>
        <v>4.884569180124052E-4</v>
      </c>
      <c r="BO138" s="186">
        <f>AT138*Workings_risks!$E$24*Workings_risks!$E$26*Workings_risks!$E$27*Assumptions!$G$90</f>
        <v>4.957428750120515E-4</v>
      </c>
      <c r="BP138" s="186">
        <f>AU138*Workings_risks!$E$24*Workings_risks!$E$26*Workings_risks!$E$27*Assumptions!$G$90</f>
        <v>5.030288320116978E-4</v>
      </c>
      <c r="BQ138" s="186">
        <f>AV138*Workings_risks!$E$24*Workings_risks!$E$26*Workings_risks!$E$27*Assumptions!$G$90</f>
        <v>5.1031478901134421E-4</v>
      </c>
      <c r="BR138" s="186">
        <f>AW138*Workings_risks!$E$24*Workings_risks!$E$26*Workings_risks!$E$27*Assumptions!$G$90</f>
        <v>5.1760074601099062E-4</v>
      </c>
      <c r="BS138" s="186">
        <f>AX138*Workings_risks!$E$24*Workings_risks!$E$26*Workings_risks!$E$27*Assumptions!$G$90</f>
        <v>5.2488670301063692E-4</v>
      </c>
      <c r="BT138" s="186">
        <f>AY138*Workings_risks!$E$24*Workings_risks!$E$26*Workings_risks!$E$27*Assumptions!$G$90</f>
        <v>5.3217266001028343E-4</v>
      </c>
    </row>
    <row r="139" spans="2:72" x14ac:dyDescent="0.25">
      <c r="B139" s="42">
        <v>10234489</v>
      </c>
      <c r="C139" s="42" t="s">
        <v>631</v>
      </c>
      <c r="D139" s="42" t="s">
        <v>278</v>
      </c>
      <c r="E139" s="42">
        <v>192176367</v>
      </c>
      <c r="F139" s="42">
        <v>111130653</v>
      </c>
      <c r="G139" s="42">
        <v>0.11378105817833006</v>
      </c>
      <c r="H139" s="42">
        <v>144.98453718541899</v>
      </c>
      <c r="I139" s="42">
        <v>-36.453053848131702</v>
      </c>
      <c r="J139" s="42">
        <v>111</v>
      </c>
      <c r="K139" s="42">
        <v>98</v>
      </c>
      <c r="L139" s="32">
        <v>6.3E-2</v>
      </c>
      <c r="M139" s="32">
        <v>8.7999999999999995E-2</v>
      </c>
      <c r="N139" s="181"/>
      <c r="O139" s="182">
        <f t="shared" si="31"/>
        <v>117.99299999999999</v>
      </c>
      <c r="P139" s="182">
        <f t="shared" si="32"/>
        <v>104.17399999999999</v>
      </c>
      <c r="Q139" s="191">
        <f t="shared" si="33"/>
        <v>0.01</v>
      </c>
      <c r="R139" s="191">
        <f t="shared" si="34"/>
        <v>0.02</v>
      </c>
      <c r="S139" s="184">
        <f t="shared" si="35"/>
        <v>-1381.9000000000003</v>
      </c>
      <c r="T139" s="184">
        <f t="shared" si="36"/>
        <v>131.81199999999998</v>
      </c>
      <c r="U139" s="185">
        <f t="shared" si="37"/>
        <v>1.5060424053838901E-2</v>
      </c>
      <c r="V139" s="181"/>
      <c r="W139" s="182">
        <f t="shared" si="38"/>
        <v>119.10299999999999</v>
      </c>
      <c r="X139" s="182">
        <f t="shared" si="39"/>
        <v>106.62400000000001</v>
      </c>
      <c r="Y139" s="183">
        <f t="shared" si="40"/>
        <v>0.01</v>
      </c>
      <c r="Z139" s="183">
        <f t="shared" si="41"/>
        <v>0.02</v>
      </c>
      <c r="AA139" s="184">
        <f t="shared" si="42"/>
        <v>-1247.8999999999985</v>
      </c>
      <c r="AB139" s="184">
        <f t="shared" si="43"/>
        <v>131.58199999999999</v>
      </c>
      <c r="AC139" s="185">
        <f t="shared" si="44"/>
        <v>1.6493308758714655E-2</v>
      </c>
      <c r="AD139" s="181"/>
      <c r="AE139" s="178">
        <f t="shared" si="45"/>
        <v>1.5060424053838901</v>
      </c>
      <c r="AF139" s="170">
        <f>Workings_risks!$E$18+Workings_risks!$E$27*(($AE139-1)*Workings_risks!$E$18)/(2050-2023)</f>
        <v>9.6990535714558609E-3</v>
      </c>
      <c r="AG139" s="170">
        <f>AF139+(($AE139-1)*Workings_risks!$E$18)/(2050-2023)</f>
        <v>9.871159276786572E-3</v>
      </c>
      <c r="AH139" s="170">
        <f>AG139+(($AE139-1)*Workings_risks!$E$18)/(2050-2023)</f>
        <v>1.0043264982117283E-2</v>
      </c>
      <c r="AI139" s="170">
        <f>AH139+(($AE139-1)*Workings_risks!$E$18)/(2050-2023)</f>
        <v>1.0215370687447994E-2</v>
      </c>
      <c r="AJ139" s="170">
        <f>AI139+(($AE139-1)*Workings_risks!$E$18)/(2050-2023)</f>
        <v>1.0387476392778705E-2</v>
      </c>
      <c r="AK139" s="170">
        <f>AJ139+(($AE139-1)*Workings_risks!$E$18)/(2050-2023)</f>
        <v>1.0559582098109416E-2</v>
      </c>
      <c r="AL139" s="170">
        <f>AK139+(($AE139-1)*Workings_risks!$E$18)/(2050-2023)</f>
        <v>1.0731687803440127E-2</v>
      </c>
      <c r="AM139" s="170">
        <f>AL139+(($AE139-1)*Workings_risks!$E$18)/(2050-2023)</f>
        <v>1.0903793508770838E-2</v>
      </c>
      <c r="AN139" s="170">
        <f>AM139+(($AE139-1)*Workings_risks!$E$18)/(2050-2023)</f>
        <v>1.1075899214101549E-2</v>
      </c>
      <c r="AO139" s="170">
        <f>AN139+(($AE139-1)*Workings_risks!$E$18)/(2050-2023)</f>
        <v>1.124800491943226E-2</v>
      </c>
      <c r="AP139" s="170">
        <f>AO139+(($AE139-1)*Workings_risks!$E$18)/(2050-2023)</f>
        <v>1.1420110624762971E-2</v>
      </c>
      <c r="AQ139" s="170">
        <f>AP139+(($AE139-1)*Workings_risks!$E$18)/(2050-2023)</f>
        <v>1.1592216330093682E-2</v>
      </c>
      <c r="AR139" s="170">
        <f>AQ139+(($AE139-1)*Workings_risks!$E$18)/(2050-2023)</f>
        <v>1.1764322035424393E-2</v>
      </c>
      <c r="AS139" s="170">
        <f>AR139+(($AE139-1)*Workings_risks!$E$18)/(2050-2023)</f>
        <v>1.1936427740755104E-2</v>
      </c>
      <c r="AT139" s="170">
        <f>AS139+(($AE139-1)*Workings_risks!$E$18)/(2050-2023)</f>
        <v>1.2108533446085815E-2</v>
      </c>
      <c r="AU139" s="170">
        <f>AT139+(($AE139-1)*Workings_risks!$E$18)/(2050-2023)</f>
        <v>1.2280639151416526E-2</v>
      </c>
      <c r="AV139" s="170">
        <f>AU139+(($AE139-1)*Workings_risks!$E$18)/(2050-2023)</f>
        <v>1.2452744856747237E-2</v>
      </c>
      <c r="AW139" s="170">
        <f>AV139+(($AE139-1)*Workings_risks!$E$18)/(2050-2023)</f>
        <v>1.2624850562077948E-2</v>
      </c>
      <c r="AX139" s="170">
        <f>AW139+(($AE139-1)*Workings_risks!$E$18)/(2050-2023)</f>
        <v>1.2796956267408659E-2</v>
      </c>
      <c r="AY139" s="170">
        <f>AX139+(($AE139-1)*Workings_risks!$E$18)/(2050-2023)</f>
        <v>1.296906197273937E-2</v>
      </c>
      <c r="BA139" s="186">
        <f>AF139*Workings_risks!$E$24*Workings_risks!$E$26*Workings_risks!$E$27*Assumptions!$G$90</f>
        <v>3.9279136850999707E-4</v>
      </c>
      <c r="BB139" s="186">
        <f>AG139*Workings_risks!$E$24*Workings_risks!$E$26*Workings_risks!$E$27*Assumptions!$G$90</f>
        <v>3.9976128934064167E-4</v>
      </c>
      <c r="BC139" s="186">
        <f>AH139*Workings_risks!$E$24*Workings_risks!$E$26*Workings_risks!$E$27*Assumptions!$G$90</f>
        <v>4.0673121017128626E-4</v>
      </c>
      <c r="BD139" s="186">
        <f>AI139*Workings_risks!$E$24*Workings_risks!$E$26*Workings_risks!$E$27*Assumptions!$G$90</f>
        <v>4.1370113100193086E-4</v>
      </c>
      <c r="BE139" s="186">
        <f>AJ139*Workings_risks!$E$24*Workings_risks!$E$26*Workings_risks!$E$27*Assumptions!$G$90</f>
        <v>4.2067105183257552E-4</v>
      </c>
      <c r="BF139" s="186">
        <f>AK139*Workings_risks!$E$24*Workings_risks!$E$26*Workings_risks!$E$27*Assumptions!$G$90</f>
        <v>4.2764097266322022E-4</v>
      </c>
      <c r="BG139" s="186">
        <f>AL139*Workings_risks!$E$24*Workings_risks!$E$26*Workings_risks!$E$27*Assumptions!$G$90</f>
        <v>4.3461089349386482E-4</v>
      </c>
      <c r="BH139" s="186">
        <f>AM139*Workings_risks!$E$24*Workings_risks!$E$26*Workings_risks!$E$27*Assumptions!$G$90</f>
        <v>4.4158081432450936E-4</v>
      </c>
      <c r="BI139" s="186">
        <f>AN139*Workings_risks!$E$24*Workings_risks!$E$26*Workings_risks!$E$27*Assumptions!$G$90</f>
        <v>4.4855073515515396E-4</v>
      </c>
      <c r="BJ139" s="186">
        <f>AO139*Workings_risks!$E$24*Workings_risks!$E$26*Workings_risks!$E$27*Assumptions!$G$90</f>
        <v>4.5552065598579856E-4</v>
      </c>
      <c r="BK139" s="186">
        <f>AP139*Workings_risks!$E$24*Workings_risks!$E$26*Workings_risks!$E$27*Assumptions!$G$90</f>
        <v>4.6249057681644316E-4</v>
      </c>
      <c r="BL139" s="186">
        <f>AQ139*Workings_risks!$E$24*Workings_risks!$E$26*Workings_risks!$E$27*Assumptions!$G$90</f>
        <v>4.6946049764708787E-4</v>
      </c>
      <c r="BM139" s="186">
        <f>AR139*Workings_risks!$E$24*Workings_risks!$E$26*Workings_risks!$E$27*Assumptions!$G$90</f>
        <v>4.7643041847773252E-4</v>
      </c>
      <c r="BN139" s="186">
        <f>AS139*Workings_risks!$E$24*Workings_risks!$E$26*Workings_risks!$E$27*Assumptions!$G$90</f>
        <v>4.8340033930837706E-4</v>
      </c>
      <c r="BO139" s="186">
        <f>AT139*Workings_risks!$E$24*Workings_risks!$E$26*Workings_risks!$E$27*Assumptions!$G$90</f>
        <v>4.9037026013902161E-4</v>
      </c>
      <c r="BP139" s="186">
        <f>AU139*Workings_risks!$E$24*Workings_risks!$E$26*Workings_risks!$E$27*Assumptions!$G$90</f>
        <v>4.9734018096966631E-4</v>
      </c>
      <c r="BQ139" s="186">
        <f>AV139*Workings_risks!$E$24*Workings_risks!$E$26*Workings_risks!$E$27*Assumptions!$G$90</f>
        <v>5.0431010180031091E-4</v>
      </c>
      <c r="BR139" s="186">
        <f>AW139*Workings_risks!$E$24*Workings_risks!$E$26*Workings_risks!$E$27*Assumptions!$G$90</f>
        <v>5.1128002263095551E-4</v>
      </c>
      <c r="BS139" s="186">
        <f>AX139*Workings_risks!$E$24*Workings_risks!$E$26*Workings_risks!$E$27*Assumptions!$G$90</f>
        <v>5.1824994346160022E-4</v>
      </c>
      <c r="BT139" s="186">
        <f>AY139*Workings_risks!$E$24*Workings_risks!$E$26*Workings_risks!$E$27*Assumptions!$G$90</f>
        <v>5.2521986429224471E-4</v>
      </c>
    </row>
    <row r="140" spans="2:72" x14ac:dyDescent="0.25">
      <c r="B140" s="42">
        <v>10240137</v>
      </c>
      <c r="C140" s="42" t="s">
        <v>573</v>
      </c>
      <c r="D140" s="42" t="s">
        <v>241</v>
      </c>
      <c r="E140" s="42">
        <v>16246859</v>
      </c>
      <c r="F140" s="42">
        <v>16246863</v>
      </c>
      <c r="G140" s="42">
        <v>2.0026729670615602</v>
      </c>
      <c r="H140" s="42">
        <v>143.64629490454701</v>
      </c>
      <c r="I140" s="42">
        <v>-37.141795576494999</v>
      </c>
      <c r="J140" s="42">
        <v>115</v>
      </c>
      <c r="K140" s="42">
        <v>103</v>
      </c>
      <c r="L140" s="32">
        <v>6.3E-2</v>
      </c>
      <c r="M140" s="32">
        <v>8.7999999999999995E-2</v>
      </c>
      <c r="N140" s="181"/>
      <c r="O140" s="182">
        <f t="shared" si="31"/>
        <v>122.24499999999999</v>
      </c>
      <c r="P140" s="182">
        <f t="shared" si="32"/>
        <v>109.48899999999999</v>
      </c>
      <c r="Q140" s="191">
        <f t="shared" si="33"/>
        <v>0.01</v>
      </c>
      <c r="R140" s="191">
        <f t="shared" si="34"/>
        <v>0.02</v>
      </c>
      <c r="S140" s="184">
        <f t="shared" si="35"/>
        <v>-1275.5999999999999</v>
      </c>
      <c r="T140" s="184">
        <f t="shared" si="36"/>
        <v>135.00099999999998</v>
      </c>
      <c r="U140" s="185">
        <f t="shared" si="37"/>
        <v>1.5679680150517385E-2</v>
      </c>
      <c r="V140" s="181"/>
      <c r="W140" s="182">
        <f t="shared" si="38"/>
        <v>123.395</v>
      </c>
      <c r="X140" s="182">
        <f t="shared" si="39"/>
        <v>112.06400000000001</v>
      </c>
      <c r="Y140" s="183">
        <f t="shared" si="40"/>
        <v>0.01</v>
      </c>
      <c r="Z140" s="183">
        <f t="shared" si="41"/>
        <v>0.02</v>
      </c>
      <c r="AA140" s="184">
        <f t="shared" si="42"/>
        <v>-1133.0999999999988</v>
      </c>
      <c r="AB140" s="184">
        <f t="shared" si="43"/>
        <v>134.72599999999997</v>
      </c>
      <c r="AC140" s="185">
        <f t="shared" si="44"/>
        <v>1.7408878298473207E-2</v>
      </c>
      <c r="AD140" s="181"/>
      <c r="AE140" s="178">
        <f t="shared" si="45"/>
        <v>1.5679680150517386</v>
      </c>
      <c r="AF140" s="170">
        <f>Workings_risks!$E$18+Workings_risks!$E$27*(($AE140-1)*Workings_risks!$E$18)/(2050-2023)</f>
        <v>9.7622365218362796E-3</v>
      </c>
      <c r="AG140" s="170">
        <f>AF140+(($AE140-1)*Workings_risks!$E$18)/(2050-2023)</f>
        <v>9.9554032106271301E-3</v>
      </c>
      <c r="AH140" s="170">
        <f>AG140+(($AE140-1)*Workings_risks!$E$18)/(2050-2023)</f>
        <v>1.0148569899417981E-2</v>
      </c>
      <c r="AI140" s="170">
        <f>AH140+(($AE140-1)*Workings_risks!$E$18)/(2050-2023)</f>
        <v>1.0341736588208831E-2</v>
      </c>
      <c r="AJ140" s="170">
        <f>AI140+(($AE140-1)*Workings_risks!$E$18)/(2050-2023)</f>
        <v>1.0534903276999682E-2</v>
      </c>
      <c r="AK140" s="170">
        <f>AJ140+(($AE140-1)*Workings_risks!$E$18)/(2050-2023)</f>
        <v>1.0728069965790532E-2</v>
      </c>
      <c r="AL140" s="170">
        <f>AK140+(($AE140-1)*Workings_risks!$E$18)/(2050-2023)</f>
        <v>1.0921236654581383E-2</v>
      </c>
      <c r="AM140" s="170">
        <f>AL140+(($AE140-1)*Workings_risks!$E$18)/(2050-2023)</f>
        <v>1.1114403343372234E-2</v>
      </c>
      <c r="AN140" s="170">
        <f>AM140+(($AE140-1)*Workings_risks!$E$18)/(2050-2023)</f>
        <v>1.1307570032163084E-2</v>
      </c>
      <c r="AO140" s="170">
        <f>AN140+(($AE140-1)*Workings_risks!$E$18)/(2050-2023)</f>
        <v>1.1500736720953935E-2</v>
      </c>
      <c r="AP140" s="170">
        <f>AO140+(($AE140-1)*Workings_risks!$E$18)/(2050-2023)</f>
        <v>1.1693903409744785E-2</v>
      </c>
      <c r="AQ140" s="170">
        <f>AP140+(($AE140-1)*Workings_risks!$E$18)/(2050-2023)</f>
        <v>1.1887070098535636E-2</v>
      </c>
      <c r="AR140" s="170">
        <f>AQ140+(($AE140-1)*Workings_risks!$E$18)/(2050-2023)</f>
        <v>1.2080236787326486E-2</v>
      </c>
      <c r="AS140" s="170">
        <f>AR140+(($AE140-1)*Workings_risks!$E$18)/(2050-2023)</f>
        <v>1.2273403476117337E-2</v>
      </c>
      <c r="AT140" s="170">
        <f>AS140+(($AE140-1)*Workings_risks!$E$18)/(2050-2023)</f>
        <v>1.2466570164908188E-2</v>
      </c>
      <c r="AU140" s="170">
        <f>AT140+(($AE140-1)*Workings_risks!$E$18)/(2050-2023)</f>
        <v>1.2659736853699038E-2</v>
      </c>
      <c r="AV140" s="170">
        <f>AU140+(($AE140-1)*Workings_risks!$E$18)/(2050-2023)</f>
        <v>1.2852903542489889E-2</v>
      </c>
      <c r="AW140" s="170">
        <f>AV140+(($AE140-1)*Workings_risks!$E$18)/(2050-2023)</f>
        <v>1.3046070231280739E-2</v>
      </c>
      <c r="AX140" s="170">
        <f>AW140+(($AE140-1)*Workings_risks!$E$18)/(2050-2023)</f>
        <v>1.323923692007159E-2</v>
      </c>
      <c r="AY140" s="170">
        <f>AX140+(($AE140-1)*Workings_risks!$E$18)/(2050-2023)</f>
        <v>1.343240360886244E-2</v>
      </c>
      <c r="BA140" s="186">
        <f>AF140*Workings_risks!$E$24*Workings_risks!$E$26*Workings_risks!$E$27*Assumptions!$G$90</f>
        <v>3.9535014575187789E-4</v>
      </c>
      <c r="BB140" s="186">
        <f>AG140*Workings_risks!$E$24*Workings_risks!$E$26*Workings_risks!$E$27*Assumptions!$G$90</f>
        <v>4.0317299232981606E-4</v>
      </c>
      <c r="BC140" s="186">
        <f>AH140*Workings_risks!$E$24*Workings_risks!$E$26*Workings_risks!$E$27*Assumptions!$G$90</f>
        <v>4.1099583890775429E-4</v>
      </c>
      <c r="BD140" s="186">
        <f>AI140*Workings_risks!$E$24*Workings_risks!$E$26*Workings_risks!$E$27*Assumptions!$G$90</f>
        <v>4.1881868548569246E-4</v>
      </c>
      <c r="BE140" s="186">
        <f>AJ140*Workings_risks!$E$24*Workings_risks!$E$26*Workings_risks!$E$27*Assumptions!$G$90</f>
        <v>4.2664153206363069E-4</v>
      </c>
      <c r="BF140" s="186">
        <f>AK140*Workings_risks!$E$24*Workings_risks!$E$26*Workings_risks!$E$27*Assumptions!$G$90</f>
        <v>4.3446437864156886E-4</v>
      </c>
      <c r="BG140" s="186">
        <f>AL140*Workings_risks!$E$24*Workings_risks!$E$26*Workings_risks!$E$27*Assumptions!$G$90</f>
        <v>4.4228722521950714E-4</v>
      </c>
      <c r="BH140" s="186">
        <f>AM140*Workings_risks!$E$24*Workings_risks!$E$26*Workings_risks!$E$27*Assumptions!$G$90</f>
        <v>4.5011007179744536E-4</v>
      </c>
      <c r="BI140" s="186">
        <f>AN140*Workings_risks!$E$24*Workings_risks!$E$26*Workings_risks!$E$27*Assumptions!$G$90</f>
        <v>4.5793291837538359E-4</v>
      </c>
      <c r="BJ140" s="186">
        <f>AO140*Workings_risks!$E$24*Workings_risks!$E$26*Workings_risks!$E$27*Assumptions!$G$90</f>
        <v>4.6575576495332176E-4</v>
      </c>
      <c r="BK140" s="186">
        <f>AP140*Workings_risks!$E$24*Workings_risks!$E$26*Workings_risks!$E$27*Assumptions!$G$90</f>
        <v>4.7357861153125993E-4</v>
      </c>
      <c r="BL140" s="186">
        <f>AQ140*Workings_risks!$E$24*Workings_risks!$E$26*Workings_risks!$E$27*Assumptions!$G$90</f>
        <v>4.8140145810919821E-4</v>
      </c>
      <c r="BM140" s="186">
        <f>AR140*Workings_risks!$E$24*Workings_risks!$E$26*Workings_risks!$E$27*Assumptions!$G$90</f>
        <v>4.8922430468713643E-4</v>
      </c>
      <c r="BN140" s="186">
        <f>AS140*Workings_risks!$E$24*Workings_risks!$E$26*Workings_risks!$E$27*Assumptions!$G$90</f>
        <v>4.970471512650746E-4</v>
      </c>
      <c r="BO140" s="186">
        <f>AT140*Workings_risks!$E$24*Workings_risks!$E$26*Workings_risks!$E$27*Assumptions!$G$90</f>
        <v>5.0486999784301277E-4</v>
      </c>
      <c r="BP140" s="186">
        <f>AU140*Workings_risks!$E$24*Workings_risks!$E$26*Workings_risks!$E$27*Assumptions!$G$90</f>
        <v>5.1269284442095105E-4</v>
      </c>
      <c r="BQ140" s="186">
        <f>AV140*Workings_risks!$E$24*Workings_risks!$E$26*Workings_risks!$E$27*Assumptions!$G$90</f>
        <v>5.2051569099888922E-4</v>
      </c>
      <c r="BR140" s="186">
        <f>AW140*Workings_risks!$E$24*Workings_risks!$E$26*Workings_risks!$E$27*Assumptions!$G$90</f>
        <v>5.2833853757682761E-4</v>
      </c>
      <c r="BS140" s="186">
        <f>AX140*Workings_risks!$E$24*Workings_risks!$E$26*Workings_risks!$E$27*Assumptions!$G$90</f>
        <v>5.3616138415476557E-4</v>
      </c>
      <c r="BT140" s="186">
        <f>AY140*Workings_risks!$E$24*Workings_risks!$E$26*Workings_risks!$E$27*Assumptions!$G$90</f>
        <v>5.4398423073270395E-4</v>
      </c>
    </row>
    <row r="141" spans="2:72" x14ac:dyDescent="0.25">
      <c r="B141" s="42">
        <v>10240291</v>
      </c>
      <c r="C141" s="42" t="s">
        <v>573</v>
      </c>
      <c r="D141" s="42" t="s">
        <v>241</v>
      </c>
      <c r="E141" s="42">
        <v>16247565</v>
      </c>
      <c r="F141" s="42">
        <v>16247569</v>
      </c>
      <c r="G141" s="42">
        <v>0.23646522895214073</v>
      </c>
      <c r="H141" s="42">
        <v>143.74798763022801</v>
      </c>
      <c r="I141" s="42">
        <v>-37.159823070957501</v>
      </c>
      <c r="J141" s="42">
        <v>109</v>
      </c>
      <c r="K141" s="42">
        <v>96.9</v>
      </c>
      <c r="L141" s="32">
        <v>6.3E-2</v>
      </c>
      <c r="M141" s="32">
        <v>8.7999999999999995E-2</v>
      </c>
      <c r="N141" s="181"/>
      <c r="O141" s="182">
        <f t="shared" si="31"/>
        <v>115.86699999999999</v>
      </c>
      <c r="P141" s="182">
        <f t="shared" si="32"/>
        <v>103.0047</v>
      </c>
      <c r="Q141" s="191">
        <f t="shared" si="33"/>
        <v>0.01</v>
      </c>
      <c r="R141" s="191">
        <f t="shared" si="34"/>
        <v>0.02</v>
      </c>
      <c r="S141" s="184">
        <f t="shared" si="35"/>
        <v>-1286.2299999999989</v>
      </c>
      <c r="T141" s="184">
        <f t="shared" si="36"/>
        <v>128.72929999999997</v>
      </c>
      <c r="U141" s="185">
        <f t="shared" si="37"/>
        <v>1.5338858524525149E-2</v>
      </c>
      <c r="V141" s="181"/>
      <c r="W141" s="182">
        <f t="shared" si="38"/>
        <v>116.95699999999999</v>
      </c>
      <c r="X141" s="182">
        <f t="shared" si="39"/>
        <v>105.42720000000001</v>
      </c>
      <c r="Y141" s="183">
        <f t="shared" si="40"/>
        <v>0.01</v>
      </c>
      <c r="Z141" s="183">
        <f t="shared" si="41"/>
        <v>0.02</v>
      </c>
      <c r="AA141" s="184">
        <f t="shared" si="42"/>
        <v>-1152.979999999998</v>
      </c>
      <c r="AB141" s="184">
        <f t="shared" si="43"/>
        <v>128.48679999999999</v>
      </c>
      <c r="AC141" s="185">
        <f t="shared" si="44"/>
        <v>1.690124720290033E-2</v>
      </c>
      <c r="AD141" s="181"/>
      <c r="AE141" s="178">
        <f t="shared" si="45"/>
        <v>1.533885852452515</v>
      </c>
      <c r="AF141" s="170">
        <f>Workings_risks!$E$18+Workings_risks!$E$27*(($AE141-1)*Workings_risks!$E$18)/(2050-2023)</f>
        <v>9.7274623532828432E-3</v>
      </c>
      <c r="AG141" s="170">
        <f>AF141+(($AE141-1)*Workings_risks!$E$18)/(2050-2023)</f>
        <v>9.9090376525558816E-3</v>
      </c>
      <c r="AH141" s="170">
        <f>AG141+(($AE141-1)*Workings_risks!$E$18)/(2050-2023)</f>
        <v>1.009061295182892E-2</v>
      </c>
      <c r="AI141" s="170">
        <f>AH141+(($AE141-1)*Workings_risks!$E$18)/(2050-2023)</f>
        <v>1.0272188251101958E-2</v>
      </c>
      <c r="AJ141" s="170">
        <f>AI141+(($AE141-1)*Workings_risks!$E$18)/(2050-2023)</f>
        <v>1.0453763550374997E-2</v>
      </c>
      <c r="AK141" s="170">
        <f>AJ141+(($AE141-1)*Workings_risks!$E$18)/(2050-2023)</f>
        <v>1.0635338849648035E-2</v>
      </c>
      <c r="AL141" s="170">
        <f>AK141+(($AE141-1)*Workings_risks!$E$18)/(2050-2023)</f>
        <v>1.0816914148921074E-2</v>
      </c>
      <c r="AM141" s="170">
        <f>AL141+(($AE141-1)*Workings_risks!$E$18)/(2050-2023)</f>
        <v>1.0998489448194112E-2</v>
      </c>
      <c r="AN141" s="170">
        <f>AM141+(($AE141-1)*Workings_risks!$E$18)/(2050-2023)</f>
        <v>1.1180064747467151E-2</v>
      </c>
      <c r="AO141" s="170">
        <f>AN141+(($AE141-1)*Workings_risks!$E$18)/(2050-2023)</f>
        <v>1.1361640046740189E-2</v>
      </c>
      <c r="AP141" s="170">
        <f>AO141+(($AE141-1)*Workings_risks!$E$18)/(2050-2023)</f>
        <v>1.1543215346013228E-2</v>
      </c>
      <c r="AQ141" s="170">
        <f>AP141+(($AE141-1)*Workings_risks!$E$18)/(2050-2023)</f>
        <v>1.1724790645286266E-2</v>
      </c>
      <c r="AR141" s="170">
        <f>AQ141+(($AE141-1)*Workings_risks!$E$18)/(2050-2023)</f>
        <v>1.1906365944559304E-2</v>
      </c>
      <c r="AS141" s="170">
        <f>AR141+(($AE141-1)*Workings_risks!$E$18)/(2050-2023)</f>
        <v>1.2087941243832343E-2</v>
      </c>
      <c r="AT141" s="170">
        <f>AS141+(($AE141-1)*Workings_risks!$E$18)/(2050-2023)</f>
        <v>1.2269516543105381E-2</v>
      </c>
      <c r="AU141" s="170">
        <f>AT141+(($AE141-1)*Workings_risks!$E$18)/(2050-2023)</f>
        <v>1.245109184237842E-2</v>
      </c>
      <c r="AV141" s="170">
        <f>AU141+(($AE141-1)*Workings_risks!$E$18)/(2050-2023)</f>
        <v>1.2632667141651458E-2</v>
      </c>
      <c r="AW141" s="170">
        <f>AV141+(($AE141-1)*Workings_risks!$E$18)/(2050-2023)</f>
        <v>1.2814242440924497E-2</v>
      </c>
      <c r="AX141" s="170">
        <f>AW141+(($AE141-1)*Workings_risks!$E$18)/(2050-2023)</f>
        <v>1.2995817740197535E-2</v>
      </c>
      <c r="AY141" s="170">
        <f>AX141+(($AE141-1)*Workings_risks!$E$18)/(2050-2023)</f>
        <v>1.3177393039470573E-2</v>
      </c>
      <c r="BA141" s="186">
        <f>AF141*Workings_risks!$E$24*Workings_risks!$E$26*Workings_risks!$E$27*Assumptions!$G$90</f>
        <v>3.9394186471143698E-4</v>
      </c>
      <c r="BB141" s="186">
        <f>AG141*Workings_risks!$E$24*Workings_risks!$E$26*Workings_risks!$E$27*Assumptions!$G$90</f>
        <v>4.012952842758949E-4</v>
      </c>
      <c r="BC141" s="186">
        <f>AH141*Workings_risks!$E$24*Workings_risks!$E$26*Workings_risks!$E$27*Assumptions!$G$90</f>
        <v>4.0864870384035282E-4</v>
      </c>
      <c r="BD141" s="186">
        <f>AI141*Workings_risks!$E$24*Workings_risks!$E$26*Workings_risks!$E$27*Assumptions!$G$90</f>
        <v>4.1600212340481074E-4</v>
      </c>
      <c r="BE141" s="186">
        <f>AJ141*Workings_risks!$E$24*Workings_risks!$E$26*Workings_risks!$E$27*Assumptions!$G$90</f>
        <v>4.2335554296926871E-4</v>
      </c>
      <c r="BF141" s="186">
        <f>AK141*Workings_risks!$E$24*Workings_risks!$E$26*Workings_risks!$E$27*Assumptions!$G$90</f>
        <v>4.3070896253372663E-4</v>
      </c>
      <c r="BG141" s="186">
        <f>AL141*Workings_risks!$E$24*Workings_risks!$E$26*Workings_risks!$E$27*Assumptions!$G$90</f>
        <v>4.3806238209818449E-4</v>
      </c>
      <c r="BH141" s="186">
        <f>AM141*Workings_risks!$E$24*Workings_risks!$E$26*Workings_risks!$E$27*Assumptions!$G$90</f>
        <v>4.4541580166264252E-4</v>
      </c>
      <c r="BI141" s="186">
        <f>AN141*Workings_risks!$E$24*Workings_risks!$E$26*Workings_risks!$E$27*Assumptions!$G$90</f>
        <v>4.5276922122710039E-4</v>
      </c>
      <c r="BJ141" s="186">
        <f>AO141*Workings_risks!$E$24*Workings_risks!$E$26*Workings_risks!$E$27*Assumptions!$G$90</f>
        <v>4.6012264079155831E-4</v>
      </c>
      <c r="BK141" s="186">
        <f>AP141*Workings_risks!$E$24*Workings_risks!$E$26*Workings_risks!$E$27*Assumptions!$G$90</f>
        <v>4.6747606035601617E-4</v>
      </c>
      <c r="BL141" s="186">
        <f>AQ141*Workings_risks!$E$24*Workings_risks!$E$26*Workings_risks!$E$27*Assumptions!$G$90</f>
        <v>4.7482947992047415E-4</v>
      </c>
      <c r="BM141" s="186">
        <f>AR141*Workings_risks!$E$24*Workings_risks!$E$26*Workings_risks!$E$27*Assumptions!$G$90</f>
        <v>4.8218289948493201E-4</v>
      </c>
      <c r="BN141" s="186">
        <f>AS141*Workings_risks!$E$24*Workings_risks!$E$26*Workings_risks!$E$27*Assumptions!$G$90</f>
        <v>4.8953631904938993E-4</v>
      </c>
      <c r="BO141" s="186">
        <f>AT141*Workings_risks!$E$24*Workings_risks!$E$26*Workings_risks!$E$27*Assumptions!$G$90</f>
        <v>4.9688973861384796E-4</v>
      </c>
      <c r="BP141" s="186">
        <f>AU141*Workings_risks!$E$24*Workings_risks!$E$26*Workings_risks!$E$27*Assumptions!$G$90</f>
        <v>5.0424315817830588E-4</v>
      </c>
      <c r="BQ141" s="186">
        <f>AV141*Workings_risks!$E$24*Workings_risks!$E$26*Workings_risks!$E$27*Assumptions!$G$90</f>
        <v>5.115965777427638E-4</v>
      </c>
      <c r="BR141" s="186">
        <f>AW141*Workings_risks!$E$24*Workings_risks!$E$26*Workings_risks!$E$27*Assumptions!$G$90</f>
        <v>5.1894999730722172E-4</v>
      </c>
      <c r="BS141" s="186">
        <f>AX141*Workings_risks!$E$24*Workings_risks!$E$26*Workings_risks!$E$27*Assumptions!$G$90</f>
        <v>5.2630341687167964E-4</v>
      </c>
      <c r="BT141" s="186">
        <f>AY141*Workings_risks!$E$24*Workings_risks!$E$26*Workings_risks!$E$27*Assumptions!$G$90</f>
        <v>5.3365683643613756E-4</v>
      </c>
    </row>
    <row r="142" spans="2:72" x14ac:dyDescent="0.25">
      <c r="B142" s="42">
        <v>10240307</v>
      </c>
      <c r="C142" s="42" t="s">
        <v>573</v>
      </c>
      <c r="D142" s="42" t="s">
        <v>241</v>
      </c>
      <c r="E142" s="42">
        <v>16247633</v>
      </c>
      <c r="F142" s="42">
        <v>16247642</v>
      </c>
      <c r="G142" s="42">
        <v>0.45536833705432045</v>
      </c>
      <c r="H142" s="42">
        <v>143.75998264851501</v>
      </c>
      <c r="I142" s="42">
        <v>-37.149467029534698</v>
      </c>
      <c r="J142" s="42">
        <v>108</v>
      </c>
      <c r="K142" s="42">
        <v>95.9</v>
      </c>
      <c r="L142" s="32">
        <v>6.3E-2</v>
      </c>
      <c r="M142" s="32">
        <v>8.7999999999999995E-2</v>
      </c>
      <c r="N142" s="181"/>
      <c r="O142" s="182">
        <f t="shared" si="31"/>
        <v>114.80399999999999</v>
      </c>
      <c r="P142" s="182">
        <f t="shared" si="32"/>
        <v>101.9417</v>
      </c>
      <c r="Q142" s="191">
        <f t="shared" si="33"/>
        <v>0.01</v>
      </c>
      <c r="R142" s="191">
        <f t="shared" si="34"/>
        <v>0.02</v>
      </c>
      <c r="S142" s="184">
        <f t="shared" si="35"/>
        <v>-1286.2299999999989</v>
      </c>
      <c r="T142" s="184">
        <f t="shared" si="36"/>
        <v>127.66629999999998</v>
      </c>
      <c r="U142" s="185">
        <f t="shared" si="37"/>
        <v>1.5289878171089148E-2</v>
      </c>
      <c r="V142" s="181"/>
      <c r="W142" s="182">
        <f t="shared" si="38"/>
        <v>115.884</v>
      </c>
      <c r="X142" s="182">
        <f t="shared" si="39"/>
        <v>104.33920000000002</v>
      </c>
      <c r="Y142" s="183">
        <f t="shared" si="40"/>
        <v>0.01</v>
      </c>
      <c r="Z142" s="183">
        <f t="shared" si="41"/>
        <v>0.02</v>
      </c>
      <c r="AA142" s="184">
        <f t="shared" si="42"/>
        <v>-1154.479999999998</v>
      </c>
      <c r="AB142" s="184">
        <f t="shared" si="43"/>
        <v>127.42879999999998</v>
      </c>
      <c r="AC142" s="185">
        <f t="shared" si="44"/>
        <v>1.6829048575982275E-2</v>
      </c>
      <c r="AD142" s="181"/>
      <c r="AE142" s="178">
        <f t="shared" si="45"/>
        <v>1.5289878171089148</v>
      </c>
      <c r="AF142" s="170">
        <f>Workings_risks!$E$18+Workings_risks!$E$27*(($AE142-1)*Workings_risks!$E$18)/(2050-2023)</f>
        <v>9.7224648679817508E-3</v>
      </c>
      <c r="AG142" s="170">
        <f>AF142+(($AE142-1)*Workings_risks!$E$18)/(2050-2023)</f>
        <v>9.9023743388210912E-3</v>
      </c>
      <c r="AH142" s="170">
        <f>AG142+(($AE142-1)*Workings_risks!$E$18)/(2050-2023)</f>
        <v>1.0082283809660432E-2</v>
      </c>
      <c r="AI142" s="170">
        <f>AH142+(($AE142-1)*Workings_risks!$E$18)/(2050-2023)</f>
        <v>1.0262193280499772E-2</v>
      </c>
      <c r="AJ142" s="170">
        <f>AI142+(($AE142-1)*Workings_risks!$E$18)/(2050-2023)</f>
        <v>1.0442102751339112E-2</v>
      </c>
      <c r="AK142" s="170">
        <f>AJ142+(($AE142-1)*Workings_risks!$E$18)/(2050-2023)</f>
        <v>1.0622012222178453E-2</v>
      </c>
      <c r="AL142" s="170">
        <f>AK142+(($AE142-1)*Workings_risks!$E$18)/(2050-2023)</f>
        <v>1.0801921693017793E-2</v>
      </c>
      <c r="AM142" s="170">
        <f>AL142+(($AE142-1)*Workings_risks!$E$18)/(2050-2023)</f>
        <v>1.0981831163857134E-2</v>
      </c>
      <c r="AN142" s="170">
        <f>AM142+(($AE142-1)*Workings_risks!$E$18)/(2050-2023)</f>
        <v>1.1161740634696474E-2</v>
      </c>
      <c r="AO142" s="170">
        <f>AN142+(($AE142-1)*Workings_risks!$E$18)/(2050-2023)</f>
        <v>1.1341650105535814E-2</v>
      </c>
      <c r="AP142" s="170">
        <f>AO142+(($AE142-1)*Workings_risks!$E$18)/(2050-2023)</f>
        <v>1.1521559576375155E-2</v>
      </c>
      <c r="AQ142" s="170">
        <f>AP142+(($AE142-1)*Workings_risks!$E$18)/(2050-2023)</f>
        <v>1.1701469047214495E-2</v>
      </c>
      <c r="AR142" s="170">
        <f>AQ142+(($AE142-1)*Workings_risks!$E$18)/(2050-2023)</f>
        <v>1.1881378518053836E-2</v>
      </c>
      <c r="AS142" s="170">
        <f>AR142+(($AE142-1)*Workings_risks!$E$18)/(2050-2023)</f>
        <v>1.2061287988893176E-2</v>
      </c>
      <c r="AT142" s="170">
        <f>AS142+(($AE142-1)*Workings_risks!$E$18)/(2050-2023)</f>
        <v>1.2241197459732516E-2</v>
      </c>
      <c r="AU142" s="170">
        <f>AT142+(($AE142-1)*Workings_risks!$E$18)/(2050-2023)</f>
        <v>1.2421106930571857E-2</v>
      </c>
      <c r="AV142" s="170">
        <f>AU142+(($AE142-1)*Workings_risks!$E$18)/(2050-2023)</f>
        <v>1.2601016401411197E-2</v>
      </c>
      <c r="AW142" s="170">
        <f>AV142+(($AE142-1)*Workings_risks!$E$18)/(2050-2023)</f>
        <v>1.2780925872250538E-2</v>
      </c>
      <c r="AX142" s="170">
        <f>AW142+(($AE142-1)*Workings_risks!$E$18)/(2050-2023)</f>
        <v>1.2960835343089878E-2</v>
      </c>
      <c r="AY142" s="170">
        <f>AX142+(($AE142-1)*Workings_risks!$E$18)/(2050-2023)</f>
        <v>1.3140744813929219E-2</v>
      </c>
      <c r="BA142" s="186">
        <f>AF142*Workings_risks!$E$24*Workings_risks!$E$26*Workings_risks!$E$27*Assumptions!$G$90</f>
        <v>3.9373947701700233E-4</v>
      </c>
      <c r="BB142" s="186">
        <f>AG142*Workings_risks!$E$24*Workings_risks!$E$26*Workings_risks!$E$27*Assumptions!$G$90</f>
        <v>4.0102543401664874E-4</v>
      </c>
      <c r="BC142" s="186">
        <f>AH142*Workings_risks!$E$24*Workings_risks!$E$26*Workings_risks!$E$27*Assumptions!$G$90</f>
        <v>4.083113910162951E-4</v>
      </c>
      <c r="BD142" s="186">
        <f>AI142*Workings_risks!$E$24*Workings_risks!$E$26*Workings_risks!$E$27*Assumptions!$G$90</f>
        <v>4.1559734801594139E-4</v>
      </c>
      <c r="BE142" s="186">
        <f>AJ142*Workings_risks!$E$24*Workings_risks!$E$26*Workings_risks!$E$27*Assumptions!$G$90</f>
        <v>4.2288330501558775E-4</v>
      </c>
      <c r="BF142" s="186">
        <f>AK142*Workings_risks!$E$24*Workings_risks!$E$26*Workings_risks!$E$27*Assumptions!$G$90</f>
        <v>4.3016926201523421E-4</v>
      </c>
      <c r="BG142" s="186">
        <f>AL142*Workings_risks!$E$24*Workings_risks!$E$26*Workings_risks!$E$27*Assumptions!$G$90</f>
        <v>4.3745521901488062E-4</v>
      </c>
      <c r="BH142" s="186">
        <f>AM142*Workings_risks!$E$24*Workings_risks!$E$26*Workings_risks!$E$27*Assumptions!$G$90</f>
        <v>4.4474117601452692E-4</v>
      </c>
      <c r="BI142" s="186">
        <f>AN142*Workings_risks!$E$24*Workings_risks!$E$26*Workings_risks!$E$27*Assumptions!$G$90</f>
        <v>4.5202713301417327E-4</v>
      </c>
      <c r="BJ142" s="186">
        <f>AO142*Workings_risks!$E$24*Workings_risks!$E$26*Workings_risks!$E$27*Assumptions!$G$90</f>
        <v>4.5931309001381968E-4</v>
      </c>
      <c r="BK142" s="186">
        <f>AP142*Workings_risks!$E$24*Workings_risks!$E$26*Workings_risks!$E$27*Assumptions!$G$90</f>
        <v>4.6659904701346598E-4</v>
      </c>
      <c r="BL142" s="186">
        <f>AQ142*Workings_risks!$E$24*Workings_risks!$E$26*Workings_risks!$E$27*Assumptions!$G$90</f>
        <v>4.7388500401311239E-4</v>
      </c>
      <c r="BM142" s="186">
        <f>AR142*Workings_risks!$E$24*Workings_risks!$E$26*Workings_risks!$E$27*Assumptions!$G$90</f>
        <v>4.8117096101275879E-4</v>
      </c>
      <c r="BN142" s="186">
        <f>AS142*Workings_risks!$E$24*Workings_risks!$E$26*Workings_risks!$E$27*Assumptions!$G$90</f>
        <v>4.884569180124052E-4</v>
      </c>
      <c r="BO142" s="186">
        <f>AT142*Workings_risks!$E$24*Workings_risks!$E$26*Workings_risks!$E$27*Assumptions!$G$90</f>
        <v>4.957428750120515E-4</v>
      </c>
      <c r="BP142" s="186">
        <f>AU142*Workings_risks!$E$24*Workings_risks!$E$26*Workings_risks!$E$27*Assumptions!$G$90</f>
        <v>5.030288320116978E-4</v>
      </c>
      <c r="BQ142" s="186">
        <f>AV142*Workings_risks!$E$24*Workings_risks!$E$26*Workings_risks!$E$27*Assumptions!$G$90</f>
        <v>5.1031478901134421E-4</v>
      </c>
      <c r="BR142" s="186">
        <f>AW142*Workings_risks!$E$24*Workings_risks!$E$26*Workings_risks!$E$27*Assumptions!$G$90</f>
        <v>5.1760074601099062E-4</v>
      </c>
      <c r="BS142" s="186">
        <f>AX142*Workings_risks!$E$24*Workings_risks!$E$26*Workings_risks!$E$27*Assumptions!$G$90</f>
        <v>5.2488670301063692E-4</v>
      </c>
      <c r="BT142" s="186">
        <f>AY142*Workings_risks!$E$24*Workings_risks!$E$26*Workings_risks!$E$27*Assumptions!$G$90</f>
        <v>5.3217266001028343E-4</v>
      </c>
    </row>
    <row r="143" spans="2:72" x14ac:dyDescent="0.25">
      <c r="B143" s="42">
        <v>10240313</v>
      </c>
      <c r="C143" s="42" t="s">
        <v>573</v>
      </c>
      <c r="D143" s="42" t="s">
        <v>241</v>
      </c>
      <c r="E143" s="42">
        <v>16247669</v>
      </c>
      <c r="F143" s="42">
        <v>16247664</v>
      </c>
      <c r="G143" s="42">
        <v>0.12825806567909037</v>
      </c>
      <c r="H143" s="42">
        <v>143.76398152356799</v>
      </c>
      <c r="I143" s="42">
        <v>-37.143466770998501</v>
      </c>
      <c r="J143" s="42">
        <v>108</v>
      </c>
      <c r="K143" s="42">
        <v>95.9</v>
      </c>
      <c r="L143" s="32">
        <v>6.3E-2</v>
      </c>
      <c r="M143" s="32">
        <v>8.7999999999999995E-2</v>
      </c>
      <c r="N143" s="181"/>
      <c r="O143" s="182">
        <f t="shared" si="31"/>
        <v>114.80399999999999</v>
      </c>
      <c r="P143" s="182">
        <f t="shared" si="32"/>
        <v>101.9417</v>
      </c>
      <c r="Q143" s="191">
        <f t="shared" si="33"/>
        <v>0.01</v>
      </c>
      <c r="R143" s="191">
        <f t="shared" si="34"/>
        <v>0.02</v>
      </c>
      <c r="S143" s="184">
        <f t="shared" si="35"/>
        <v>-1286.2299999999989</v>
      </c>
      <c r="T143" s="184">
        <f t="shared" si="36"/>
        <v>127.66629999999998</v>
      </c>
      <c r="U143" s="185">
        <f t="shared" si="37"/>
        <v>1.5289878171089148E-2</v>
      </c>
      <c r="V143" s="181"/>
      <c r="W143" s="182">
        <f t="shared" si="38"/>
        <v>115.884</v>
      </c>
      <c r="X143" s="182">
        <f t="shared" si="39"/>
        <v>104.33920000000002</v>
      </c>
      <c r="Y143" s="183">
        <f t="shared" si="40"/>
        <v>0.01</v>
      </c>
      <c r="Z143" s="183">
        <f t="shared" si="41"/>
        <v>0.02</v>
      </c>
      <c r="AA143" s="184">
        <f t="shared" si="42"/>
        <v>-1154.479999999998</v>
      </c>
      <c r="AB143" s="184">
        <f t="shared" si="43"/>
        <v>127.42879999999998</v>
      </c>
      <c r="AC143" s="185">
        <f t="shared" si="44"/>
        <v>1.6829048575982275E-2</v>
      </c>
      <c r="AD143" s="181"/>
      <c r="AE143" s="178">
        <f t="shared" si="45"/>
        <v>1.5289878171089148</v>
      </c>
      <c r="AF143" s="170">
        <f>Workings_risks!$E$18+Workings_risks!$E$27*(($AE143-1)*Workings_risks!$E$18)/(2050-2023)</f>
        <v>9.7224648679817508E-3</v>
      </c>
      <c r="AG143" s="170">
        <f>AF143+(($AE143-1)*Workings_risks!$E$18)/(2050-2023)</f>
        <v>9.9023743388210912E-3</v>
      </c>
      <c r="AH143" s="170">
        <f>AG143+(($AE143-1)*Workings_risks!$E$18)/(2050-2023)</f>
        <v>1.0082283809660432E-2</v>
      </c>
      <c r="AI143" s="170">
        <f>AH143+(($AE143-1)*Workings_risks!$E$18)/(2050-2023)</f>
        <v>1.0262193280499772E-2</v>
      </c>
      <c r="AJ143" s="170">
        <f>AI143+(($AE143-1)*Workings_risks!$E$18)/(2050-2023)</f>
        <v>1.0442102751339112E-2</v>
      </c>
      <c r="AK143" s="170">
        <f>AJ143+(($AE143-1)*Workings_risks!$E$18)/(2050-2023)</f>
        <v>1.0622012222178453E-2</v>
      </c>
      <c r="AL143" s="170">
        <f>AK143+(($AE143-1)*Workings_risks!$E$18)/(2050-2023)</f>
        <v>1.0801921693017793E-2</v>
      </c>
      <c r="AM143" s="170">
        <f>AL143+(($AE143-1)*Workings_risks!$E$18)/(2050-2023)</f>
        <v>1.0981831163857134E-2</v>
      </c>
      <c r="AN143" s="170">
        <f>AM143+(($AE143-1)*Workings_risks!$E$18)/(2050-2023)</f>
        <v>1.1161740634696474E-2</v>
      </c>
      <c r="AO143" s="170">
        <f>AN143+(($AE143-1)*Workings_risks!$E$18)/(2050-2023)</f>
        <v>1.1341650105535814E-2</v>
      </c>
      <c r="AP143" s="170">
        <f>AO143+(($AE143-1)*Workings_risks!$E$18)/(2050-2023)</f>
        <v>1.1521559576375155E-2</v>
      </c>
      <c r="AQ143" s="170">
        <f>AP143+(($AE143-1)*Workings_risks!$E$18)/(2050-2023)</f>
        <v>1.1701469047214495E-2</v>
      </c>
      <c r="AR143" s="170">
        <f>AQ143+(($AE143-1)*Workings_risks!$E$18)/(2050-2023)</f>
        <v>1.1881378518053836E-2</v>
      </c>
      <c r="AS143" s="170">
        <f>AR143+(($AE143-1)*Workings_risks!$E$18)/(2050-2023)</f>
        <v>1.2061287988893176E-2</v>
      </c>
      <c r="AT143" s="170">
        <f>AS143+(($AE143-1)*Workings_risks!$E$18)/(2050-2023)</f>
        <v>1.2241197459732516E-2</v>
      </c>
      <c r="AU143" s="170">
        <f>AT143+(($AE143-1)*Workings_risks!$E$18)/(2050-2023)</f>
        <v>1.2421106930571857E-2</v>
      </c>
      <c r="AV143" s="170">
        <f>AU143+(($AE143-1)*Workings_risks!$E$18)/(2050-2023)</f>
        <v>1.2601016401411197E-2</v>
      </c>
      <c r="AW143" s="170">
        <f>AV143+(($AE143-1)*Workings_risks!$E$18)/(2050-2023)</f>
        <v>1.2780925872250538E-2</v>
      </c>
      <c r="AX143" s="170">
        <f>AW143+(($AE143-1)*Workings_risks!$E$18)/(2050-2023)</f>
        <v>1.2960835343089878E-2</v>
      </c>
      <c r="AY143" s="170">
        <f>AX143+(($AE143-1)*Workings_risks!$E$18)/(2050-2023)</f>
        <v>1.3140744813929219E-2</v>
      </c>
      <c r="BA143" s="186">
        <f>AF143*Workings_risks!$E$24*Workings_risks!$E$26*Workings_risks!$E$27*Assumptions!$G$90</f>
        <v>3.9373947701700233E-4</v>
      </c>
      <c r="BB143" s="186">
        <f>AG143*Workings_risks!$E$24*Workings_risks!$E$26*Workings_risks!$E$27*Assumptions!$G$90</f>
        <v>4.0102543401664874E-4</v>
      </c>
      <c r="BC143" s="186">
        <f>AH143*Workings_risks!$E$24*Workings_risks!$E$26*Workings_risks!$E$27*Assumptions!$G$90</f>
        <v>4.083113910162951E-4</v>
      </c>
      <c r="BD143" s="186">
        <f>AI143*Workings_risks!$E$24*Workings_risks!$E$26*Workings_risks!$E$27*Assumptions!$G$90</f>
        <v>4.1559734801594139E-4</v>
      </c>
      <c r="BE143" s="186">
        <f>AJ143*Workings_risks!$E$24*Workings_risks!$E$26*Workings_risks!$E$27*Assumptions!$G$90</f>
        <v>4.2288330501558775E-4</v>
      </c>
      <c r="BF143" s="186">
        <f>AK143*Workings_risks!$E$24*Workings_risks!$E$26*Workings_risks!$E$27*Assumptions!$G$90</f>
        <v>4.3016926201523421E-4</v>
      </c>
      <c r="BG143" s="186">
        <f>AL143*Workings_risks!$E$24*Workings_risks!$E$26*Workings_risks!$E$27*Assumptions!$G$90</f>
        <v>4.3745521901488062E-4</v>
      </c>
      <c r="BH143" s="186">
        <f>AM143*Workings_risks!$E$24*Workings_risks!$E$26*Workings_risks!$E$27*Assumptions!$G$90</f>
        <v>4.4474117601452692E-4</v>
      </c>
      <c r="BI143" s="186">
        <f>AN143*Workings_risks!$E$24*Workings_risks!$E$26*Workings_risks!$E$27*Assumptions!$G$90</f>
        <v>4.5202713301417327E-4</v>
      </c>
      <c r="BJ143" s="186">
        <f>AO143*Workings_risks!$E$24*Workings_risks!$E$26*Workings_risks!$E$27*Assumptions!$G$90</f>
        <v>4.5931309001381968E-4</v>
      </c>
      <c r="BK143" s="186">
        <f>AP143*Workings_risks!$E$24*Workings_risks!$E$26*Workings_risks!$E$27*Assumptions!$G$90</f>
        <v>4.6659904701346598E-4</v>
      </c>
      <c r="BL143" s="186">
        <f>AQ143*Workings_risks!$E$24*Workings_risks!$E$26*Workings_risks!$E$27*Assumptions!$G$90</f>
        <v>4.7388500401311239E-4</v>
      </c>
      <c r="BM143" s="186">
        <f>AR143*Workings_risks!$E$24*Workings_risks!$E$26*Workings_risks!$E$27*Assumptions!$G$90</f>
        <v>4.8117096101275879E-4</v>
      </c>
      <c r="BN143" s="186">
        <f>AS143*Workings_risks!$E$24*Workings_risks!$E$26*Workings_risks!$E$27*Assumptions!$G$90</f>
        <v>4.884569180124052E-4</v>
      </c>
      <c r="BO143" s="186">
        <f>AT143*Workings_risks!$E$24*Workings_risks!$E$26*Workings_risks!$E$27*Assumptions!$G$90</f>
        <v>4.957428750120515E-4</v>
      </c>
      <c r="BP143" s="186">
        <f>AU143*Workings_risks!$E$24*Workings_risks!$E$26*Workings_risks!$E$27*Assumptions!$G$90</f>
        <v>5.030288320116978E-4</v>
      </c>
      <c r="BQ143" s="186">
        <f>AV143*Workings_risks!$E$24*Workings_risks!$E$26*Workings_risks!$E$27*Assumptions!$G$90</f>
        <v>5.1031478901134421E-4</v>
      </c>
      <c r="BR143" s="186">
        <f>AW143*Workings_risks!$E$24*Workings_risks!$E$26*Workings_risks!$E$27*Assumptions!$G$90</f>
        <v>5.1760074601099062E-4</v>
      </c>
      <c r="BS143" s="186">
        <f>AX143*Workings_risks!$E$24*Workings_risks!$E$26*Workings_risks!$E$27*Assumptions!$G$90</f>
        <v>5.2488670301063692E-4</v>
      </c>
      <c r="BT143" s="186">
        <f>AY143*Workings_risks!$E$24*Workings_risks!$E$26*Workings_risks!$E$27*Assumptions!$G$90</f>
        <v>5.3217266001028343E-4</v>
      </c>
    </row>
    <row r="144" spans="2:72" x14ac:dyDescent="0.25">
      <c r="B144" s="42">
        <v>10240609</v>
      </c>
      <c r="C144" s="42" t="s">
        <v>573</v>
      </c>
      <c r="D144" s="42" t="s">
        <v>241</v>
      </c>
      <c r="E144" s="42">
        <v>16249077</v>
      </c>
      <c r="F144" s="42">
        <v>16249100</v>
      </c>
      <c r="G144" s="42">
        <v>1.2287377538195003</v>
      </c>
      <c r="H144" s="42">
        <v>143.74547282724899</v>
      </c>
      <c r="I144" s="42">
        <v>-37.170192727668997</v>
      </c>
      <c r="J144" s="42">
        <v>109</v>
      </c>
      <c r="K144" s="42">
        <v>96.9</v>
      </c>
      <c r="L144" s="32">
        <v>6.3E-2</v>
      </c>
      <c r="M144" s="32">
        <v>8.7999999999999995E-2</v>
      </c>
      <c r="N144" s="181"/>
      <c r="O144" s="182">
        <f t="shared" si="31"/>
        <v>115.86699999999999</v>
      </c>
      <c r="P144" s="182">
        <f t="shared" si="32"/>
        <v>103.0047</v>
      </c>
      <c r="Q144" s="191">
        <f t="shared" si="33"/>
        <v>0.01</v>
      </c>
      <c r="R144" s="191">
        <f t="shared" si="34"/>
        <v>0.02</v>
      </c>
      <c r="S144" s="184">
        <f t="shared" si="35"/>
        <v>-1286.2299999999989</v>
      </c>
      <c r="T144" s="184">
        <f t="shared" si="36"/>
        <v>128.72929999999997</v>
      </c>
      <c r="U144" s="185">
        <f t="shared" si="37"/>
        <v>1.5338858524525149E-2</v>
      </c>
      <c r="V144" s="181"/>
      <c r="W144" s="182">
        <f t="shared" si="38"/>
        <v>116.95699999999999</v>
      </c>
      <c r="X144" s="182">
        <f t="shared" si="39"/>
        <v>105.42720000000001</v>
      </c>
      <c r="Y144" s="183">
        <f t="shared" si="40"/>
        <v>0.01</v>
      </c>
      <c r="Z144" s="183">
        <f t="shared" si="41"/>
        <v>0.02</v>
      </c>
      <c r="AA144" s="184">
        <f t="shared" si="42"/>
        <v>-1152.979999999998</v>
      </c>
      <c r="AB144" s="184">
        <f t="shared" si="43"/>
        <v>128.48679999999999</v>
      </c>
      <c r="AC144" s="185">
        <f t="shared" si="44"/>
        <v>1.690124720290033E-2</v>
      </c>
      <c r="AD144" s="181"/>
      <c r="AE144" s="178">
        <f t="shared" si="45"/>
        <v>1.533885852452515</v>
      </c>
      <c r="AF144" s="170">
        <f>Workings_risks!$E$18+Workings_risks!$E$27*(($AE144-1)*Workings_risks!$E$18)/(2050-2023)</f>
        <v>9.7274623532828432E-3</v>
      </c>
      <c r="AG144" s="170">
        <f>AF144+(($AE144-1)*Workings_risks!$E$18)/(2050-2023)</f>
        <v>9.9090376525558816E-3</v>
      </c>
      <c r="AH144" s="170">
        <f>AG144+(($AE144-1)*Workings_risks!$E$18)/(2050-2023)</f>
        <v>1.009061295182892E-2</v>
      </c>
      <c r="AI144" s="170">
        <f>AH144+(($AE144-1)*Workings_risks!$E$18)/(2050-2023)</f>
        <v>1.0272188251101958E-2</v>
      </c>
      <c r="AJ144" s="170">
        <f>AI144+(($AE144-1)*Workings_risks!$E$18)/(2050-2023)</f>
        <v>1.0453763550374997E-2</v>
      </c>
      <c r="AK144" s="170">
        <f>AJ144+(($AE144-1)*Workings_risks!$E$18)/(2050-2023)</f>
        <v>1.0635338849648035E-2</v>
      </c>
      <c r="AL144" s="170">
        <f>AK144+(($AE144-1)*Workings_risks!$E$18)/(2050-2023)</f>
        <v>1.0816914148921074E-2</v>
      </c>
      <c r="AM144" s="170">
        <f>AL144+(($AE144-1)*Workings_risks!$E$18)/(2050-2023)</f>
        <v>1.0998489448194112E-2</v>
      </c>
      <c r="AN144" s="170">
        <f>AM144+(($AE144-1)*Workings_risks!$E$18)/(2050-2023)</f>
        <v>1.1180064747467151E-2</v>
      </c>
      <c r="AO144" s="170">
        <f>AN144+(($AE144-1)*Workings_risks!$E$18)/(2050-2023)</f>
        <v>1.1361640046740189E-2</v>
      </c>
      <c r="AP144" s="170">
        <f>AO144+(($AE144-1)*Workings_risks!$E$18)/(2050-2023)</f>
        <v>1.1543215346013228E-2</v>
      </c>
      <c r="AQ144" s="170">
        <f>AP144+(($AE144-1)*Workings_risks!$E$18)/(2050-2023)</f>
        <v>1.1724790645286266E-2</v>
      </c>
      <c r="AR144" s="170">
        <f>AQ144+(($AE144-1)*Workings_risks!$E$18)/(2050-2023)</f>
        <v>1.1906365944559304E-2</v>
      </c>
      <c r="AS144" s="170">
        <f>AR144+(($AE144-1)*Workings_risks!$E$18)/(2050-2023)</f>
        <v>1.2087941243832343E-2</v>
      </c>
      <c r="AT144" s="170">
        <f>AS144+(($AE144-1)*Workings_risks!$E$18)/(2050-2023)</f>
        <v>1.2269516543105381E-2</v>
      </c>
      <c r="AU144" s="170">
        <f>AT144+(($AE144-1)*Workings_risks!$E$18)/(2050-2023)</f>
        <v>1.245109184237842E-2</v>
      </c>
      <c r="AV144" s="170">
        <f>AU144+(($AE144-1)*Workings_risks!$E$18)/(2050-2023)</f>
        <v>1.2632667141651458E-2</v>
      </c>
      <c r="AW144" s="170">
        <f>AV144+(($AE144-1)*Workings_risks!$E$18)/(2050-2023)</f>
        <v>1.2814242440924497E-2</v>
      </c>
      <c r="AX144" s="170">
        <f>AW144+(($AE144-1)*Workings_risks!$E$18)/(2050-2023)</f>
        <v>1.2995817740197535E-2</v>
      </c>
      <c r="AY144" s="170">
        <f>AX144+(($AE144-1)*Workings_risks!$E$18)/(2050-2023)</f>
        <v>1.3177393039470573E-2</v>
      </c>
      <c r="BA144" s="186">
        <f>AF144*Workings_risks!$E$24*Workings_risks!$E$26*Workings_risks!$E$27*Assumptions!$G$90</f>
        <v>3.9394186471143698E-4</v>
      </c>
      <c r="BB144" s="186">
        <f>AG144*Workings_risks!$E$24*Workings_risks!$E$26*Workings_risks!$E$27*Assumptions!$G$90</f>
        <v>4.012952842758949E-4</v>
      </c>
      <c r="BC144" s="186">
        <f>AH144*Workings_risks!$E$24*Workings_risks!$E$26*Workings_risks!$E$27*Assumptions!$G$90</f>
        <v>4.0864870384035282E-4</v>
      </c>
      <c r="BD144" s="186">
        <f>AI144*Workings_risks!$E$24*Workings_risks!$E$26*Workings_risks!$E$27*Assumptions!$G$90</f>
        <v>4.1600212340481074E-4</v>
      </c>
      <c r="BE144" s="186">
        <f>AJ144*Workings_risks!$E$24*Workings_risks!$E$26*Workings_risks!$E$27*Assumptions!$G$90</f>
        <v>4.2335554296926871E-4</v>
      </c>
      <c r="BF144" s="186">
        <f>AK144*Workings_risks!$E$24*Workings_risks!$E$26*Workings_risks!$E$27*Assumptions!$G$90</f>
        <v>4.3070896253372663E-4</v>
      </c>
      <c r="BG144" s="186">
        <f>AL144*Workings_risks!$E$24*Workings_risks!$E$26*Workings_risks!$E$27*Assumptions!$G$90</f>
        <v>4.3806238209818449E-4</v>
      </c>
      <c r="BH144" s="186">
        <f>AM144*Workings_risks!$E$24*Workings_risks!$E$26*Workings_risks!$E$27*Assumptions!$G$90</f>
        <v>4.4541580166264252E-4</v>
      </c>
      <c r="BI144" s="186">
        <f>AN144*Workings_risks!$E$24*Workings_risks!$E$26*Workings_risks!$E$27*Assumptions!$G$90</f>
        <v>4.5276922122710039E-4</v>
      </c>
      <c r="BJ144" s="186">
        <f>AO144*Workings_risks!$E$24*Workings_risks!$E$26*Workings_risks!$E$27*Assumptions!$G$90</f>
        <v>4.6012264079155831E-4</v>
      </c>
      <c r="BK144" s="186">
        <f>AP144*Workings_risks!$E$24*Workings_risks!$E$26*Workings_risks!$E$27*Assumptions!$G$90</f>
        <v>4.6747606035601617E-4</v>
      </c>
      <c r="BL144" s="186">
        <f>AQ144*Workings_risks!$E$24*Workings_risks!$E$26*Workings_risks!$E$27*Assumptions!$G$90</f>
        <v>4.7482947992047415E-4</v>
      </c>
      <c r="BM144" s="186">
        <f>AR144*Workings_risks!$E$24*Workings_risks!$E$26*Workings_risks!$E$27*Assumptions!$G$90</f>
        <v>4.8218289948493201E-4</v>
      </c>
      <c r="BN144" s="186">
        <f>AS144*Workings_risks!$E$24*Workings_risks!$E$26*Workings_risks!$E$27*Assumptions!$G$90</f>
        <v>4.8953631904938993E-4</v>
      </c>
      <c r="BO144" s="186">
        <f>AT144*Workings_risks!$E$24*Workings_risks!$E$26*Workings_risks!$E$27*Assumptions!$G$90</f>
        <v>4.9688973861384796E-4</v>
      </c>
      <c r="BP144" s="186">
        <f>AU144*Workings_risks!$E$24*Workings_risks!$E$26*Workings_risks!$E$27*Assumptions!$G$90</f>
        <v>5.0424315817830588E-4</v>
      </c>
      <c r="BQ144" s="186">
        <f>AV144*Workings_risks!$E$24*Workings_risks!$E$26*Workings_risks!$E$27*Assumptions!$G$90</f>
        <v>5.115965777427638E-4</v>
      </c>
      <c r="BR144" s="186">
        <f>AW144*Workings_risks!$E$24*Workings_risks!$E$26*Workings_risks!$E$27*Assumptions!$G$90</f>
        <v>5.1894999730722172E-4</v>
      </c>
      <c r="BS144" s="186">
        <f>AX144*Workings_risks!$E$24*Workings_risks!$E$26*Workings_risks!$E$27*Assumptions!$G$90</f>
        <v>5.2630341687167964E-4</v>
      </c>
      <c r="BT144" s="186">
        <f>AY144*Workings_risks!$E$24*Workings_risks!$E$26*Workings_risks!$E$27*Assumptions!$G$90</f>
        <v>5.3365683643613756E-4</v>
      </c>
    </row>
    <row r="145" spans="2:72" x14ac:dyDescent="0.25">
      <c r="B145" s="42">
        <v>10243207</v>
      </c>
      <c r="C145" s="42" t="s">
        <v>654</v>
      </c>
      <c r="D145" s="42" t="s">
        <v>281</v>
      </c>
      <c r="E145" s="42">
        <v>16263191</v>
      </c>
      <c r="F145" s="42">
        <v>16263196</v>
      </c>
      <c r="G145" s="42">
        <v>0.75853724023682023</v>
      </c>
      <c r="H145" s="42">
        <v>145.58789745536399</v>
      </c>
      <c r="I145" s="42">
        <v>-36.362650799924701</v>
      </c>
      <c r="J145" s="42">
        <v>115</v>
      </c>
      <c r="K145" s="42">
        <v>101</v>
      </c>
      <c r="L145" s="32">
        <v>6.3E-2</v>
      </c>
      <c r="M145" s="32">
        <v>8.7999999999999995E-2</v>
      </c>
      <c r="N145" s="181"/>
      <c r="O145" s="182">
        <f t="shared" si="31"/>
        <v>122.24499999999999</v>
      </c>
      <c r="P145" s="182">
        <f t="shared" si="32"/>
        <v>107.363</v>
      </c>
      <c r="Q145" s="191">
        <f t="shared" si="33"/>
        <v>0.01</v>
      </c>
      <c r="R145" s="191">
        <f t="shared" si="34"/>
        <v>0.02</v>
      </c>
      <c r="S145" s="184">
        <f t="shared" si="35"/>
        <v>-1488.1999999999989</v>
      </c>
      <c r="T145" s="184">
        <f t="shared" si="36"/>
        <v>137.12699999999998</v>
      </c>
      <c r="U145" s="185">
        <f t="shared" si="37"/>
        <v>1.4868297271872059E-2</v>
      </c>
      <c r="V145" s="181"/>
      <c r="W145" s="182">
        <f t="shared" si="38"/>
        <v>123.395</v>
      </c>
      <c r="X145" s="182">
        <f t="shared" si="39"/>
        <v>109.88800000000001</v>
      </c>
      <c r="Y145" s="183">
        <f t="shared" si="40"/>
        <v>0.01</v>
      </c>
      <c r="Z145" s="183">
        <f t="shared" si="41"/>
        <v>0.02</v>
      </c>
      <c r="AA145" s="184">
        <f t="shared" si="42"/>
        <v>-1350.6999999999991</v>
      </c>
      <c r="AB145" s="184">
        <f t="shared" si="43"/>
        <v>136.90199999999999</v>
      </c>
      <c r="AC145" s="185">
        <f t="shared" si="44"/>
        <v>1.6215295772562376E-2</v>
      </c>
      <c r="AD145" s="181"/>
      <c r="AE145" s="178">
        <f t="shared" si="45"/>
        <v>1.486829727187206</v>
      </c>
      <c r="AF145" s="170">
        <f>Workings_risks!$E$18+Workings_risks!$E$27*(($AE145-1)*Workings_risks!$E$18)/(2050-2023)</f>
        <v>9.6794507980687734E-3</v>
      </c>
      <c r="AG145" s="170">
        <f>AF145+(($AE145-1)*Workings_risks!$E$18)/(2050-2023)</f>
        <v>9.8450222456037892E-3</v>
      </c>
      <c r="AH145" s="170">
        <f>AG145+(($AE145-1)*Workings_risks!$E$18)/(2050-2023)</f>
        <v>1.0010593693138805E-2</v>
      </c>
      <c r="AI145" s="170">
        <f>AH145+(($AE145-1)*Workings_risks!$E$18)/(2050-2023)</f>
        <v>1.0176165140673821E-2</v>
      </c>
      <c r="AJ145" s="170">
        <f>AI145+(($AE145-1)*Workings_risks!$E$18)/(2050-2023)</f>
        <v>1.0341736588208836E-2</v>
      </c>
      <c r="AK145" s="170">
        <f>AJ145+(($AE145-1)*Workings_risks!$E$18)/(2050-2023)</f>
        <v>1.0507308035743852E-2</v>
      </c>
      <c r="AL145" s="170">
        <f>AK145+(($AE145-1)*Workings_risks!$E$18)/(2050-2023)</f>
        <v>1.0672879483278868E-2</v>
      </c>
      <c r="AM145" s="170">
        <f>AL145+(($AE145-1)*Workings_risks!$E$18)/(2050-2023)</f>
        <v>1.0838450930813884E-2</v>
      </c>
      <c r="AN145" s="170">
        <f>AM145+(($AE145-1)*Workings_risks!$E$18)/(2050-2023)</f>
        <v>1.10040223783489E-2</v>
      </c>
      <c r="AO145" s="170">
        <f>AN145+(($AE145-1)*Workings_risks!$E$18)/(2050-2023)</f>
        <v>1.1169593825883915E-2</v>
      </c>
      <c r="AP145" s="170">
        <f>AO145+(($AE145-1)*Workings_risks!$E$18)/(2050-2023)</f>
        <v>1.1335165273418931E-2</v>
      </c>
      <c r="AQ145" s="170">
        <f>AP145+(($AE145-1)*Workings_risks!$E$18)/(2050-2023)</f>
        <v>1.1500736720953947E-2</v>
      </c>
      <c r="AR145" s="170">
        <f>AQ145+(($AE145-1)*Workings_risks!$E$18)/(2050-2023)</f>
        <v>1.1666308168488963E-2</v>
      </c>
      <c r="AS145" s="170">
        <f>AR145+(($AE145-1)*Workings_risks!$E$18)/(2050-2023)</f>
        <v>1.1831879616023978E-2</v>
      </c>
      <c r="AT145" s="170">
        <f>AS145+(($AE145-1)*Workings_risks!$E$18)/(2050-2023)</f>
        <v>1.1997451063558994E-2</v>
      </c>
      <c r="AU145" s="170">
        <f>AT145+(($AE145-1)*Workings_risks!$E$18)/(2050-2023)</f>
        <v>1.216302251109401E-2</v>
      </c>
      <c r="AV145" s="170">
        <f>AU145+(($AE145-1)*Workings_risks!$E$18)/(2050-2023)</f>
        <v>1.2328593958629026E-2</v>
      </c>
      <c r="AW145" s="170">
        <f>AV145+(($AE145-1)*Workings_risks!$E$18)/(2050-2023)</f>
        <v>1.2494165406164041E-2</v>
      </c>
      <c r="AX145" s="170">
        <f>AW145+(($AE145-1)*Workings_risks!$E$18)/(2050-2023)</f>
        <v>1.2659736853699057E-2</v>
      </c>
      <c r="AY145" s="170">
        <f>AX145+(($AE145-1)*Workings_risks!$E$18)/(2050-2023)</f>
        <v>1.2825308301234073E-2</v>
      </c>
      <c r="BA145" s="186">
        <f>AF145*Workings_risks!$E$24*Workings_risks!$E$26*Workings_risks!$E$27*Assumptions!$G$90</f>
        <v>3.919974972184757E-4</v>
      </c>
      <c r="BB145" s="186">
        <f>AG145*Workings_risks!$E$24*Workings_risks!$E$26*Workings_risks!$E$27*Assumptions!$G$90</f>
        <v>3.9870279428528004E-4</v>
      </c>
      <c r="BC145" s="186">
        <f>AH145*Workings_risks!$E$24*Workings_risks!$E$26*Workings_risks!$E$27*Assumptions!$G$90</f>
        <v>4.0540809135208421E-4</v>
      </c>
      <c r="BD145" s="186">
        <f>AI145*Workings_risks!$E$24*Workings_risks!$E$26*Workings_risks!$E$27*Assumptions!$G$90</f>
        <v>4.121133884188885E-4</v>
      </c>
      <c r="BE145" s="186">
        <f>AJ145*Workings_risks!$E$24*Workings_risks!$E$26*Workings_risks!$E$27*Assumptions!$G$90</f>
        <v>4.1881868548569262E-4</v>
      </c>
      <c r="BF145" s="186">
        <f>AK145*Workings_risks!$E$24*Workings_risks!$E$26*Workings_risks!$E$27*Assumptions!$G$90</f>
        <v>4.2552398255249696E-4</v>
      </c>
      <c r="BG145" s="186">
        <f>AL145*Workings_risks!$E$24*Workings_risks!$E$26*Workings_risks!$E$27*Assumptions!$G$90</f>
        <v>4.3222927961930114E-4</v>
      </c>
      <c r="BH145" s="186">
        <f>AM145*Workings_risks!$E$24*Workings_risks!$E$26*Workings_risks!$E$27*Assumptions!$G$90</f>
        <v>4.3893457668610532E-4</v>
      </c>
      <c r="BI145" s="186">
        <f>AN145*Workings_risks!$E$24*Workings_risks!$E$26*Workings_risks!$E$27*Assumptions!$G$90</f>
        <v>4.456398737529096E-4</v>
      </c>
      <c r="BJ145" s="186">
        <f>AO145*Workings_risks!$E$24*Workings_risks!$E$26*Workings_risks!$E$27*Assumptions!$G$90</f>
        <v>4.5234517081971384E-4</v>
      </c>
      <c r="BK145" s="186">
        <f>AP145*Workings_risks!$E$24*Workings_risks!$E$26*Workings_risks!$E$27*Assumptions!$G$90</f>
        <v>4.5905046788651801E-4</v>
      </c>
      <c r="BL145" s="186">
        <f>AQ145*Workings_risks!$E$24*Workings_risks!$E$26*Workings_risks!$E$27*Assumptions!$G$90</f>
        <v>4.6575576495332219E-4</v>
      </c>
      <c r="BM145" s="186">
        <f>AR145*Workings_risks!$E$24*Workings_risks!$E$26*Workings_risks!$E$27*Assumptions!$G$90</f>
        <v>4.7246106202012648E-4</v>
      </c>
      <c r="BN145" s="186">
        <f>AS145*Workings_risks!$E$24*Workings_risks!$E$26*Workings_risks!$E$27*Assumptions!$G$90</f>
        <v>4.7916635908693076E-4</v>
      </c>
      <c r="BO145" s="186">
        <f>AT145*Workings_risks!$E$24*Workings_risks!$E$26*Workings_risks!$E$27*Assumptions!$G$90</f>
        <v>4.8587165615373494E-4</v>
      </c>
      <c r="BP145" s="186">
        <f>AU145*Workings_risks!$E$24*Workings_risks!$E$26*Workings_risks!$E$27*Assumptions!$G$90</f>
        <v>4.9257695322053928E-4</v>
      </c>
      <c r="BQ145" s="186">
        <f>AV145*Workings_risks!$E$24*Workings_risks!$E$26*Workings_risks!$E$27*Assumptions!$G$90</f>
        <v>4.9928225028734335E-4</v>
      </c>
      <c r="BR145" s="186">
        <f>AW145*Workings_risks!$E$24*Workings_risks!$E$26*Workings_risks!$E$27*Assumptions!$G$90</f>
        <v>5.0598754735414753E-4</v>
      </c>
      <c r="BS145" s="186">
        <f>AX145*Workings_risks!$E$24*Workings_risks!$E$26*Workings_risks!$E$27*Assumptions!$G$90</f>
        <v>5.1269284442095181E-4</v>
      </c>
      <c r="BT145" s="186">
        <f>AY145*Workings_risks!$E$24*Workings_risks!$E$26*Workings_risks!$E$27*Assumptions!$G$90</f>
        <v>5.1939814148775621E-4</v>
      </c>
    </row>
    <row r="146" spans="2:72" x14ac:dyDescent="0.25">
      <c r="B146" s="42">
        <v>10243209</v>
      </c>
      <c r="C146" s="42" t="s">
        <v>654</v>
      </c>
      <c r="D146" s="42" t="s">
        <v>281</v>
      </c>
      <c r="E146" s="42">
        <v>16263196</v>
      </c>
      <c r="F146" s="42">
        <v>16263200</v>
      </c>
      <c r="G146" s="42">
        <v>0.36819108086109065</v>
      </c>
      <c r="H146" s="42">
        <v>145.58939699392701</v>
      </c>
      <c r="I146" s="42">
        <v>-36.362799236798899</v>
      </c>
      <c r="J146" s="42">
        <v>115</v>
      </c>
      <c r="K146" s="42">
        <v>101</v>
      </c>
      <c r="L146" s="32">
        <v>6.3E-2</v>
      </c>
      <c r="M146" s="32">
        <v>8.7999999999999995E-2</v>
      </c>
      <c r="N146" s="181"/>
      <c r="O146" s="182">
        <f t="shared" si="31"/>
        <v>122.24499999999999</v>
      </c>
      <c r="P146" s="182">
        <f t="shared" si="32"/>
        <v>107.363</v>
      </c>
      <c r="Q146" s="191">
        <f t="shared" si="33"/>
        <v>0.01</v>
      </c>
      <c r="R146" s="191">
        <f t="shared" si="34"/>
        <v>0.02</v>
      </c>
      <c r="S146" s="184">
        <f t="shared" si="35"/>
        <v>-1488.1999999999989</v>
      </c>
      <c r="T146" s="184">
        <f t="shared" si="36"/>
        <v>137.12699999999998</v>
      </c>
      <c r="U146" s="185">
        <f t="shared" si="37"/>
        <v>1.4868297271872059E-2</v>
      </c>
      <c r="V146" s="181"/>
      <c r="W146" s="182">
        <f t="shared" si="38"/>
        <v>123.395</v>
      </c>
      <c r="X146" s="182">
        <f t="shared" si="39"/>
        <v>109.88800000000001</v>
      </c>
      <c r="Y146" s="183">
        <f t="shared" si="40"/>
        <v>0.01</v>
      </c>
      <c r="Z146" s="183">
        <f t="shared" si="41"/>
        <v>0.02</v>
      </c>
      <c r="AA146" s="184">
        <f t="shared" si="42"/>
        <v>-1350.6999999999991</v>
      </c>
      <c r="AB146" s="184">
        <f t="shared" si="43"/>
        <v>136.90199999999999</v>
      </c>
      <c r="AC146" s="185">
        <f t="shared" si="44"/>
        <v>1.6215295772562376E-2</v>
      </c>
      <c r="AD146" s="181"/>
      <c r="AE146" s="178">
        <f t="shared" si="45"/>
        <v>1.486829727187206</v>
      </c>
      <c r="AF146" s="170">
        <f>Workings_risks!$E$18+Workings_risks!$E$27*(($AE146-1)*Workings_risks!$E$18)/(2050-2023)</f>
        <v>9.6794507980687734E-3</v>
      </c>
      <c r="AG146" s="170">
        <f>AF146+(($AE146-1)*Workings_risks!$E$18)/(2050-2023)</f>
        <v>9.8450222456037892E-3</v>
      </c>
      <c r="AH146" s="170">
        <f>AG146+(($AE146-1)*Workings_risks!$E$18)/(2050-2023)</f>
        <v>1.0010593693138805E-2</v>
      </c>
      <c r="AI146" s="170">
        <f>AH146+(($AE146-1)*Workings_risks!$E$18)/(2050-2023)</f>
        <v>1.0176165140673821E-2</v>
      </c>
      <c r="AJ146" s="170">
        <f>AI146+(($AE146-1)*Workings_risks!$E$18)/(2050-2023)</f>
        <v>1.0341736588208836E-2</v>
      </c>
      <c r="AK146" s="170">
        <f>AJ146+(($AE146-1)*Workings_risks!$E$18)/(2050-2023)</f>
        <v>1.0507308035743852E-2</v>
      </c>
      <c r="AL146" s="170">
        <f>AK146+(($AE146-1)*Workings_risks!$E$18)/(2050-2023)</f>
        <v>1.0672879483278868E-2</v>
      </c>
      <c r="AM146" s="170">
        <f>AL146+(($AE146-1)*Workings_risks!$E$18)/(2050-2023)</f>
        <v>1.0838450930813884E-2</v>
      </c>
      <c r="AN146" s="170">
        <f>AM146+(($AE146-1)*Workings_risks!$E$18)/(2050-2023)</f>
        <v>1.10040223783489E-2</v>
      </c>
      <c r="AO146" s="170">
        <f>AN146+(($AE146-1)*Workings_risks!$E$18)/(2050-2023)</f>
        <v>1.1169593825883915E-2</v>
      </c>
      <c r="AP146" s="170">
        <f>AO146+(($AE146-1)*Workings_risks!$E$18)/(2050-2023)</f>
        <v>1.1335165273418931E-2</v>
      </c>
      <c r="AQ146" s="170">
        <f>AP146+(($AE146-1)*Workings_risks!$E$18)/(2050-2023)</f>
        <v>1.1500736720953947E-2</v>
      </c>
      <c r="AR146" s="170">
        <f>AQ146+(($AE146-1)*Workings_risks!$E$18)/(2050-2023)</f>
        <v>1.1666308168488963E-2</v>
      </c>
      <c r="AS146" s="170">
        <f>AR146+(($AE146-1)*Workings_risks!$E$18)/(2050-2023)</f>
        <v>1.1831879616023978E-2</v>
      </c>
      <c r="AT146" s="170">
        <f>AS146+(($AE146-1)*Workings_risks!$E$18)/(2050-2023)</f>
        <v>1.1997451063558994E-2</v>
      </c>
      <c r="AU146" s="170">
        <f>AT146+(($AE146-1)*Workings_risks!$E$18)/(2050-2023)</f>
        <v>1.216302251109401E-2</v>
      </c>
      <c r="AV146" s="170">
        <f>AU146+(($AE146-1)*Workings_risks!$E$18)/(2050-2023)</f>
        <v>1.2328593958629026E-2</v>
      </c>
      <c r="AW146" s="170">
        <f>AV146+(($AE146-1)*Workings_risks!$E$18)/(2050-2023)</f>
        <v>1.2494165406164041E-2</v>
      </c>
      <c r="AX146" s="170">
        <f>AW146+(($AE146-1)*Workings_risks!$E$18)/(2050-2023)</f>
        <v>1.2659736853699057E-2</v>
      </c>
      <c r="AY146" s="170">
        <f>AX146+(($AE146-1)*Workings_risks!$E$18)/(2050-2023)</f>
        <v>1.2825308301234073E-2</v>
      </c>
      <c r="BA146" s="186">
        <f>AF146*Workings_risks!$E$24*Workings_risks!$E$26*Workings_risks!$E$27*Assumptions!$G$90</f>
        <v>3.919974972184757E-4</v>
      </c>
      <c r="BB146" s="186">
        <f>AG146*Workings_risks!$E$24*Workings_risks!$E$26*Workings_risks!$E$27*Assumptions!$G$90</f>
        <v>3.9870279428528004E-4</v>
      </c>
      <c r="BC146" s="186">
        <f>AH146*Workings_risks!$E$24*Workings_risks!$E$26*Workings_risks!$E$27*Assumptions!$G$90</f>
        <v>4.0540809135208421E-4</v>
      </c>
      <c r="BD146" s="186">
        <f>AI146*Workings_risks!$E$24*Workings_risks!$E$26*Workings_risks!$E$27*Assumptions!$G$90</f>
        <v>4.121133884188885E-4</v>
      </c>
      <c r="BE146" s="186">
        <f>AJ146*Workings_risks!$E$24*Workings_risks!$E$26*Workings_risks!$E$27*Assumptions!$G$90</f>
        <v>4.1881868548569262E-4</v>
      </c>
      <c r="BF146" s="186">
        <f>AK146*Workings_risks!$E$24*Workings_risks!$E$26*Workings_risks!$E$27*Assumptions!$G$90</f>
        <v>4.2552398255249696E-4</v>
      </c>
      <c r="BG146" s="186">
        <f>AL146*Workings_risks!$E$24*Workings_risks!$E$26*Workings_risks!$E$27*Assumptions!$G$90</f>
        <v>4.3222927961930114E-4</v>
      </c>
      <c r="BH146" s="186">
        <f>AM146*Workings_risks!$E$24*Workings_risks!$E$26*Workings_risks!$E$27*Assumptions!$G$90</f>
        <v>4.3893457668610532E-4</v>
      </c>
      <c r="BI146" s="186">
        <f>AN146*Workings_risks!$E$24*Workings_risks!$E$26*Workings_risks!$E$27*Assumptions!$G$90</f>
        <v>4.456398737529096E-4</v>
      </c>
      <c r="BJ146" s="186">
        <f>AO146*Workings_risks!$E$24*Workings_risks!$E$26*Workings_risks!$E$27*Assumptions!$G$90</f>
        <v>4.5234517081971384E-4</v>
      </c>
      <c r="BK146" s="186">
        <f>AP146*Workings_risks!$E$24*Workings_risks!$E$26*Workings_risks!$E$27*Assumptions!$G$90</f>
        <v>4.5905046788651801E-4</v>
      </c>
      <c r="BL146" s="186">
        <f>AQ146*Workings_risks!$E$24*Workings_risks!$E$26*Workings_risks!$E$27*Assumptions!$G$90</f>
        <v>4.6575576495332219E-4</v>
      </c>
      <c r="BM146" s="186">
        <f>AR146*Workings_risks!$E$24*Workings_risks!$E$26*Workings_risks!$E$27*Assumptions!$G$90</f>
        <v>4.7246106202012648E-4</v>
      </c>
      <c r="BN146" s="186">
        <f>AS146*Workings_risks!$E$24*Workings_risks!$E$26*Workings_risks!$E$27*Assumptions!$G$90</f>
        <v>4.7916635908693076E-4</v>
      </c>
      <c r="BO146" s="186">
        <f>AT146*Workings_risks!$E$24*Workings_risks!$E$26*Workings_risks!$E$27*Assumptions!$G$90</f>
        <v>4.8587165615373494E-4</v>
      </c>
      <c r="BP146" s="186">
        <f>AU146*Workings_risks!$E$24*Workings_risks!$E$26*Workings_risks!$E$27*Assumptions!$G$90</f>
        <v>4.9257695322053928E-4</v>
      </c>
      <c r="BQ146" s="186">
        <f>AV146*Workings_risks!$E$24*Workings_risks!$E$26*Workings_risks!$E$27*Assumptions!$G$90</f>
        <v>4.9928225028734335E-4</v>
      </c>
      <c r="BR146" s="186">
        <f>AW146*Workings_risks!$E$24*Workings_risks!$E$26*Workings_risks!$E$27*Assumptions!$G$90</f>
        <v>5.0598754735414753E-4</v>
      </c>
      <c r="BS146" s="186">
        <f>AX146*Workings_risks!$E$24*Workings_risks!$E$26*Workings_risks!$E$27*Assumptions!$G$90</f>
        <v>5.1269284442095181E-4</v>
      </c>
      <c r="BT146" s="186">
        <f>AY146*Workings_risks!$E$24*Workings_risks!$E$26*Workings_risks!$E$27*Assumptions!$G$90</f>
        <v>5.1939814148775621E-4</v>
      </c>
    </row>
    <row r="147" spans="2:72" x14ac:dyDescent="0.25">
      <c r="B147" s="42">
        <v>10243244</v>
      </c>
      <c r="C147" s="42" t="s">
        <v>620</v>
      </c>
      <c r="D147" s="42" t="s">
        <v>267</v>
      </c>
      <c r="E147" s="42">
        <v>16694612</v>
      </c>
      <c r="F147" s="42">
        <v>16263321</v>
      </c>
      <c r="G147" s="42">
        <v>2.0869630108512105</v>
      </c>
      <c r="H147" s="42">
        <v>143.521957507818</v>
      </c>
      <c r="I147" s="42">
        <v>-35.226416099235799</v>
      </c>
      <c r="J147" s="42">
        <v>106</v>
      </c>
      <c r="K147" s="42">
        <v>94.5</v>
      </c>
      <c r="L147" s="32">
        <v>6.3E-2</v>
      </c>
      <c r="M147" s="32">
        <v>8.7999999999999995E-2</v>
      </c>
      <c r="N147" s="181"/>
      <c r="O147" s="182">
        <f t="shared" si="31"/>
        <v>112.678</v>
      </c>
      <c r="P147" s="182">
        <f t="shared" si="32"/>
        <v>100.45349999999999</v>
      </c>
      <c r="Q147" s="191">
        <f t="shared" si="33"/>
        <v>0.01</v>
      </c>
      <c r="R147" s="191">
        <f t="shared" si="34"/>
        <v>0.02</v>
      </c>
      <c r="S147" s="184">
        <f t="shared" si="35"/>
        <v>-1222.4500000000007</v>
      </c>
      <c r="T147" s="184">
        <f t="shared" si="36"/>
        <v>124.9025</v>
      </c>
      <c r="U147" s="185">
        <f t="shared" si="37"/>
        <v>1.5462800114524104E-2</v>
      </c>
      <c r="V147" s="181"/>
      <c r="W147" s="182">
        <f t="shared" si="38"/>
        <v>113.738</v>
      </c>
      <c r="X147" s="182">
        <f t="shared" si="39"/>
        <v>102.816</v>
      </c>
      <c r="Y147" s="183">
        <f t="shared" si="40"/>
        <v>0.01</v>
      </c>
      <c r="Z147" s="183">
        <f t="shared" si="41"/>
        <v>0.02</v>
      </c>
      <c r="AA147" s="184">
        <f t="shared" si="42"/>
        <v>-1092.1999999999998</v>
      </c>
      <c r="AB147" s="184">
        <f t="shared" si="43"/>
        <v>124.66</v>
      </c>
      <c r="AC147" s="185">
        <f t="shared" si="44"/>
        <v>1.7084783006775316E-2</v>
      </c>
      <c r="AD147" s="181"/>
      <c r="AE147" s="178">
        <f t="shared" si="45"/>
        <v>1.5462800114524105</v>
      </c>
      <c r="AF147" s="170">
        <f>Workings_risks!$E$18+Workings_risks!$E$27*(($AE147-1)*Workings_risks!$E$18)/(2050-2023)</f>
        <v>9.7401081639143048E-3</v>
      </c>
      <c r="AG147" s="170">
        <f>AF147+(($AE147-1)*Workings_risks!$E$18)/(2050-2023)</f>
        <v>9.925898733397831E-3</v>
      </c>
      <c r="AH147" s="170">
        <f>AG147+(($AE147-1)*Workings_risks!$E$18)/(2050-2023)</f>
        <v>1.0111689302881357E-2</v>
      </c>
      <c r="AI147" s="170">
        <f>AH147+(($AE147-1)*Workings_risks!$E$18)/(2050-2023)</f>
        <v>1.0297479872364883E-2</v>
      </c>
      <c r="AJ147" s="170">
        <f>AI147+(($AE147-1)*Workings_risks!$E$18)/(2050-2023)</f>
        <v>1.048327044184841E-2</v>
      </c>
      <c r="AK147" s="170">
        <f>AJ147+(($AE147-1)*Workings_risks!$E$18)/(2050-2023)</f>
        <v>1.0669061011331936E-2</v>
      </c>
      <c r="AL147" s="170">
        <f>AK147+(($AE147-1)*Workings_risks!$E$18)/(2050-2023)</f>
        <v>1.0854851580815462E-2</v>
      </c>
      <c r="AM147" s="170">
        <f>AL147+(($AE147-1)*Workings_risks!$E$18)/(2050-2023)</f>
        <v>1.1040642150298988E-2</v>
      </c>
      <c r="AN147" s="170">
        <f>AM147+(($AE147-1)*Workings_risks!$E$18)/(2050-2023)</f>
        <v>1.1226432719782515E-2</v>
      </c>
      <c r="AO147" s="170">
        <f>AN147+(($AE147-1)*Workings_risks!$E$18)/(2050-2023)</f>
        <v>1.1412223289266041E-2</v>
      </c>
      <c r="AP147" s="170">
        <f>AO147+(($AE147-1)*Workings_risks!$E$18)/(2050-2023)</f>
        <v>1.1598013858749567E-2</v>
      </c>
      <c r="AQ147" s="170">
        <f>AP147+(($AE147-1)*Workings_risks!$E$18)/(2050-2023)</f>
        <v>1.1783804428233093E-2</v>
      </c>
      <c r="AR147" s="170">
        <f>AQ147+(($AE147-1)*Workings_risks!$E$18)/(2050-2023)</f>
        <v>1.1969594997716619E-2</v>
      </c>
      <c r="AS147" s="170">
        <f>AR147+(($AE147-1)*Workings_risks!$E$18)/(2050-2023)</f>
        <v>1.2155385567200146E-2</v>
      </c>
      <c r="AT147" s="170">
        <f>AS147+(($AE147-1)*Workings_risks!$E$18)/(2050-2023)</f>
        <v>1.2341176136683672E-2</v>
      </c>
      <c r="AU147" s="170">
        <f>AT147+(($AE147-1)*Workings_risks!$E$18)/(2050-2023)</f>
        <v>1.2526966706167198E-2</v>
      </c>
      <c r="AV147" s="170">
        <f>AU147+(($AE147-1)*Workings_risks!$E$18)/(2050-2023)</f>
        <v>1.2712757275650724E-2</v>
      </c>
      <c r="AW147" s="170">
        <f>AV147+(($AE147-1)*Workings_risks!$E$18)/(2050-2023)</f>
        <v>1.2898547845134251E-2</v>
      </c>
      <c r="AX147" s="170">
        <f>AW147+(($AE147-1)*Workings_risks!$E$18)/(2050-2023)</f>
        <v>1.3084338414617777E-2</v>
      </c>
      <c r="AY147" s="170">
        <f>AX147+(($AE147-1)*Workings_risks!$E$18)/(2050-2023)</f>
        <v>1.3270128984101303E-2</v>
      </c>
      <c r="BA147" s="186">
        <f>AF147*Workings_risks!$E$24*Workings_risks!$E$26*Workings_risks!$E$27*Assumptions!$G$90</f>
        <v>3.9445399357300633E-4</v>
      </c>
      <c r="BB147" s="186">
        <f>AG147*Workings_risks!$E$24*Workings_risks!$E$26*Workings_risks!$E$27*Assumptions!$G$90</f>
        <v>4.0197812275798742E-4</v>
      </c>
      <c r="BC147" s="186">
        <f>AH147*Workings_risks!$E$24*Workings_risks!$E$26*Workings_risks!$E$27*Assumptions!$G$90</f>
        <v>4.0950225194296856E-4</v>
      </c>
      <c r="BD147" s="186">
        <f>AI147*Workings_risks!$E$24*Workings_risks!$E$26*Workings_risks!$E$27*Assumptions!$G$90</f>
        <v>4.1702638112794965E-4</v>
      </c>
      <c r="BE147" s="186">
        <f>AJ147*Workings_risks!$E$24*Workings_risks!$E$26*Workings_risks!$E$27*Assumptions!$G$90</f>
        <v>4.2455051031293058E-4</v>
      </c>
      <c r="BF147" s="186">
        <f>AK147*Workings_risks!$E$24*Workings_risks!$E$26*Workings_risks!$E$27*Assumptions!$G$90</f>
        <v>4.3207463949791172E-4</v>
      </c>
      <c r="BG147" s="186">
        <f>AL147*Workings_risks!$E$24*Workings_risks!$E$26*Workings_risks!$E$27*Assumptions!$G$90</f>
        <v>4.3959876868289281E-4</v>
      </c>
      <c r="BH147" s="186">
        <f>AM147*Workings_risks!$E$24*Workings_risks!$E$26*Workings_risks!$E$27*Assumptions!$G$90</f>
        <v>4.4712289786787379E-4</v>
      </c>
      <c r="BI147" s="186">
        <f>AN147*Workings_risks!$E$24*Workings_risks!$E$26*Workings_risks!$E$27*Assumptions!$G$90</f>
        <v>4.5464702705285494E-4</v>
      </c>
      <c r="BJ147" s="186">
        <f>AO147*Workings_risks!$E$24*Workings_risks!$E$26*Workings_risks!$E$27*Assumptions!$G$90</f>
        <v>4.6217115623783603E-4</v>
      </c>
      <c r="BK147" s="186">
        <f>AP147*Workings_risks!$E$24*Workings_risks!$E$26*Workings_risks!$E$27*Assumptions!$G$90</f>
        <v>4.6969528542281706E-4</v>
      </c>
      <c r="BL147" s="186">
        <f>AQ147*Workings_risks!$E$24*Workings_risks!$E$26*Workings_risks!$E$27*Assumptions!$G$90</f>
        <v>4.7721941460779815E-4</v>
      </c>
      <c r="BM147" s="186">
        <f>AR147*Workings_risks!$E$24*Workings_risks!$E$26*Workings_risks!$E$27*Assumptions!$G$90</f>
        <v>4.8474354379277919E-4</v>
      </c>
      <c r="BN147" s="186">
        <f>AS147*Workings_risks!$E$24*Workings_risks!$E$26*Workings_risks!$E$27*Assumptions!$G$90</f>
        <v>4.9226767297776033E-4</v>
      </c>
      <c r="BO147" s="186">
        <f>AT147*Workings_risks!$E$24*Workings_risks!$E$26*Workings_risks!$E$27*Assumptions!$G$90</f>
        <v>4.9979180216274137E-4</v>
      </c>
      <c r="BP147" s="186">
        <f>AU147*Workings_risks!$E$24*Workings_risks!$E$26*Workings_risks!$E$27*Assumptions!$G$90</f>
        <v>5.0731593134772251E-4</v>
      </c>
      <c r="BQ147" s="186">
        <f>AV147*Workings_risks!$E$24*Workings_risks!$E$26*Workings_risks!$E$27*Assumptions!$G$90</f>
        <v>5.1484006053270344E-4</v>
      </c>
      <c r="BR147" s="186">
        <f>AW147*Workings_risks!$E$24*Workings_risks!$E$26*Workings_risks!$E$27*Assumptions!$G$90</f>
        <v>5.2236418971768458E-4</v>
      </c>
      <c r="BS147" s="186">
        <f>AX147*Workings_risks!$E$24*Workings_risks!$E$26*Workings_risks!$E$27*Assumptions!$G$90</f>
        <v>5.2988831890266573E-4</v>
      </c>
      <c r="BT147" s="186">
        <f>AY147*Workings_risks!$E$24*Workings_risks!$E$26*Workings_risks!$E$27*Assumptions!$G$90</f>
        <v>5.3741244808764666E-4</v>
      </c>
    </row>
    <row r="148" spans="2:72" x14ac:dyDescent="0.25">
      <c r="B148" s="42">
        <v>10243245</v>
      </c>
      <c r="C148" s="42" t="s">
        <v>620</v>
      </c>
      <c r="D148" s="42" t="s">
        <v>267</v>
      </c>
      <c r="E148" s="42">
        <v>16263321</v>
      </c>
      <c r="F148" s="42">
        <v>17800142</v>
      </c>
      <c r="G148" s="42">
        <v>0.72258492610443037</v>
      </c>
      <c r="H148" s="42">
        <v>143.52392502168101</v>
      </c>
      <c r="I148" s="42">
        <v>-35.225895260218998</v>
      </c>
      <c r="J148" s="42">
        <v>106</v>
      </c>
      <c r="K148" s="42">
        <v>94.5</v>
      </c>
      <c r="L148" s="32">
        <v>6.3E-2</v>
      </c>
      <c r="M148" s="32">
        <v>8.7999999999999995E-2</v>
      </c>
      <c r="N148" s="181"/>
      <c r="O148" s="182">
        <f t="shared" si="31"/>
        <v>112.678</v>
      </c>
      <c r="P148" s="182">
        <f t="shared" si="32"/>
        <v>100.45349999999999</v>
      </c>
      <c r="Q148" s="191">
        <f t="shared" si="33"/>
        <v>0.01</v>
      </c>
      <c r="R148" s="191">
        <f t="shared" si="34"/>
        <v>0.02</v>
      </c>
      <c r="S148" s="184">
        <f t="shared" si="35"/>
        <v>-1222.4500000000007</v>
      </c>
      <c r="T148" s="184">
        <f t="shared" si="36"/>
        <v>124.9025</v>
      </c>
      <c r="U148" s="185">
        <f t="shared" si="37"/>
        <v>1.5462800114524104E-2</v>
      </c>
      <c r="V148" s="181"/>
      <c r="W148" s="182">
        <f t="shared" si="38"/>
        <v>113.738</v>
      </c>
      <c r="X148" s="182">
        <f t="shared" si="39"/>
        <v>102.816</v>
      </c>
      <c r="Y148" s="183">
        <f t="shared" si="40"/>
        <v>0.01</v>
      </c>
      <c r="Z148" s="183">
        <f t="shared" si="41"/>
        <v>0.02</v>
      </c>
      <c r="AA148" s="184">
        <f t="shared" si="42"/>
        <v>-1092.1999999999998</v>
      </c>
      <c r="AB148" s="184">
        <f t="shared" si="43"/>
        <v>124.66</v>
      </c>
      <c r="AC148" s="185">
        <f t="shared" si="44"/>
        <v>1.7084783006775316E-2</v>
      </c>
      <c r="AD148" s="181"/>
      <c r="AE148" s="178">
        <f t="shared" si="45"/>
        <v>1.5462800114524105</v>
      </c>
      <c r="AF148" s="170">
        <f>Workings_risks!$E$18+Workings_risks!$E$27*(($AE148-1)*Workings_risks!$E$18)/(2050-2023)</f>
        <v>9.7401081639143048E-3</v>
      </c>
      <c r="AG148" s="170">
        <f>AF148+(($AE148-1)*Workings_risks!$E$18)/(2050-2023)</f>
        <v>9.925898733397831E-3</v>
      </c>
      <c r="AH148" s="170">
        <f>AG148+(($AE148-1)*Workings_risks!$E$18)/(2050-2023)</f>
        <v>1.0111689302881357E-2</v>
      </c>
      <c r="AI148" s="170">
        <f>AH148+(($AE148-1)*Workings_risks!$E$18)/(2050-2023)</f>
        <v>1.0297479872364883E-2</v>
      </c>
      <c r="AJ148" s="170">
        <f>AI148+(($AE148-1)*Workings_risks!$E$18)/(2050-2023)</f>
        <v>1.048327044184841E-2</v>
      </c>
      <c r="AK148" s="170">
        <f>AJ148+(($AE148-1)*Workings_risks!$E$18)/(2050-2023)</f>
        <v>1.0669061011331936E-2</v>
      </c>
      <c r="AL148" s="170">
        <f>AK148+(($AE148-1)*Workings_risks!$E$18)/(2050-2023)</f>
        <v>1.0854851580815462E-2</v>
      </c>
      <c r="AM148" s="170">
        <f>AL148+(($AE148-1)*Workings_risks!$E$18)/(2050-2023)</f>
        <v>1.1040642150298988E-2</v>
      </c>
      <c r="AN148" s="170">
        <f>AM148+(($AE148-1)*Workings_risks!$E$18)/(2050-2023)</f>
        <v>1.1226432719782515E-2</v>
      </c>
      <c r="AO148" s="170">
        <f>AN148+(($AE148-1)*Workings_risks!$E$18)/(2050-2023)</f>
        <v>1.1412223289266041E-2</v>
      </c>
      <c r="AP148" s="170">
        <f>AO148+(($AE148-1)*Workings_risks!$E$18)/(2050-2023)</f>
        <v>1.1598013858749567E-2</v>
      </c>
      <c r="AQ148" s="170">
        <f>AP148+(($AE148-1)*Workings_risks!$E$18)/(2050-2023)</f>
        <v>1.1783804428233093E-2</v>
      </c>
      <c r="AR148" s="170">
        <f>AQ148+(($AE148-1)*Workings_risks!$E$18)/(2050-2023)</f>
        <v>1.1969594997716619E-2</v>
      </c>
      <c r="AS148" s="170">
        <f>AR148+(($AE148-1)*Workings_risks!$E$18)/(2050-2023)</f>
        <v>1.2155385567200146E-2</v>
      </c>
      <c r="AT148" s="170">
        <f>AS148+(($AE148-1)*Workings_risks!$E$18)/(2050-2023)</f>
        <v>1.2341176136683672E-2</v>
      </c>
      <c r="AU148" s="170">
        <f>AT148+(($AE148-1)*Workings_risks!$E$18)/(2050-2023)</f>
        <v>1.2526966706167198E-2</v>
      </c>
      <c r="AV148" s="170">
        <f>AU148+(($AE148-1)*Workings_risks!$E$18)/(2050-2023)</f>
        <v>1.2712757275650724E-2</v>
      </c>
      <c r="AW148" s="170">
        <f>AV148+(($AE148-1)*Workings_risks!$E$18)/(2050-2023)</f>
        <v>1.2898547845134251E-2</v>
      </c>
      <c r="AX148" s="170">
        <f>AW148+(($AE148-1)*Workings_risks!$E$18)/(2050-2023)</f>
        <v>1.3084338414617777E-2</v>
      </c>
      <c r="AY148" s="170">
        <f>AX148+(($AE148-1)*Workings_risks!$E$18)/(2050-2023)</f>
        <v>1.3270128984101303E-2</v>
      </c>
      <c r="BA148" s="186">
        <f>AF148*Workings_risks!$E$24*Workings_risks!$E$26*Workings_risks!$E$27*Assumptions!$G$90</f>
        <v>3.9445399357300633E-4</v>
      </c>
      <c r="BB148" s="186">
        <f>AG148*Workings_risks!$E$24*Workings_risks!$E$26*Workings_risks!$E$27*Assumptions!$G$90</f>
        <v>4.0197812275798742E-4</v>
      </c>
      <c r="BC148" s="186">
        <f>AH148*Workings_risks!$E$24*Workings_risks!$E$26*Workings_risks!$E$27*Assumptions!$G$90</f>
        <v>4.0950225194296856E-4</v>
      </c>
      <c r="BD148" s="186">
        <f>AI148*Workings_risks!$E$24*Workings_risks!$E$26*Workings_risks!$E$27*Assumptions!$G$90</f>
        <v>4.1702638112794965E-4</v>
      </c>
      <c r="BE148" s="186">
        <f>AJ148*Workings_risks!$E$24*Workings_risks!$E$26*Workings_risks!$E$27*Assumptions!$G$90</f>
        <v>4.2455051031293058E-4</v>
      </c>
      <c r="BF148" s="186">
        <f>AK148*Workings_risks!$E$24*Workings_risks!$E$26*Workings_risks!$E$27*Assumptions!$G$90</f>
        <v>4.3207463949791172E-4</v>
      </c>
      <c r="BG148" s="186">
        <f>AL148*Workings_risks!$E$24*Workings_risks!$E$26*Workings_risks!$E$27*Assumptions!$G$90</f>
        <v>4.3959876868289281E-4</v>
      </c>
      <c r="BH148" s="186">
        <f>AM148*Workings_risks!$E$24*Workings_risks!$E$26*Workings_risks!$E$27*Assumptions!$G$90</f>
        <v>4.4712289786787379E-4</v>
      </c>
      <c r="BI148" s="186">
        <f>AN148*Workings_risks!$E$24*Workings_risks!$E$26*Workings_risks!$E$27*Assumptions!$G$90</f>
        <v>4.5464702705285494E-4</v>
      </c>
      <c r="BJ148" s="186">
        <f>AO148*Workings_risks!$E$24*Workings_risks!$E$26*Workings_risks!$E$27*Assumptions!$G$90</f>
        <v>4.6217115623783603E-4</v>
      </c>
      <c r="BK148" s="186">
        <f>AP148*Workings_risks!$E$24*Workings_risks!$E$26*Workings_risks!$E$27*Assumptions!$G$90</f>
        <v>4.6969528542281706E-4</v>
      </c>
      <c r="BL148" s="186">
        <f>AQ148*Workings_risks!$E$24*Workings_risks!$E$26*Workings_risks!$E$27*Assumptions!$G$90</f>
        <v>4.7721941460779815E-4</v>
      </c>
      <c r="BM148" s="186">
        <f>AR148*Workings_risks!$E$24*Workings_risks!$E$26*Workings_risks!$E$27*Assumptions!$G$90</f>
        <v>4.8474354379277919E-4</v>
      </c>
      <c r="BN148" s="186">
        <f>AS148*Workings_risks!$E$24*Workings_risks!$E$26*Workings_risks!$E$27*Assumptions!$G$90</f>
        <v>4.9226767297776033E-4</v>
      </c>
      <c r="BO148" s="186">
        <f>AT148*Workings_risks!$E$24*Workings_risks!$E$26*Workings_risks!$E$27*Assumptions!$G$90</f>
        <v>4.9979180216274137E-4</v>
      </c>
      <c r="BP148" s="186">
        <f>AU148*Workings_risks!$E$24*Workings_risks!$E$26*Workings_risks!$E$27*Assumptions!$G$90</f>
        <v>5.0731593134772251E-4</v>
      </c>
      <c r="BQ148" s="186">
        <f>AV148*Workings_risks!$E$24*Workings_risks!$E$26*Workings_risks!$E$27*Assumptions!$G$90</f>
        <v>5.1484006053270344E-4</v>
      </c>
      <c r="BR148" s="186">
        <f>AW148*Workings_risks!$E$24*Workings_risks!$E$26*Workings_risks!$E$27*Assumptions!$G$90</f>
        <v>5.2236418971768458E-4</v>
      </c>
      <c r="BS148" s="186">
        <f>AX148*Workings_risks!$E$24*Workings_risks!$E$26*Workings_risks!$E$27*Assumptions!$G$90</f>
        <v>5.2988831890266573E-4</v>
      </c>
      <c r="BT148" s="186">
        <f>AY148*Workings_risks!$E$24*Workings_risks!$E$26*Workings_risks!$E$27*Assumptions!$G$90</f>
        <v>5.3741244808764666E-4</v>
      </c>
    </row>
    <row r="149" spans="2:72" x14ac:dyDescent="0.25">
      <c r="B149" s="42">
        <v>10244130</v>
      </c>
      <c r="C149" s="42" t="s">
        <v>671</v>
      </c>
      <c r="D149" s="42" t="s">
        <v>302</v>
      </c>
      <c r="E149" s="42">
        <v>16268438</v>
      </c>
      <c r="F149" s="42">
        <v>16268447</v>
      </c>
      <c r="G149" s="42">
        <v>0.21355141377400066</v>
      </c>
      <c r="H149" s="42">
        <v>144.626431470927</v>
      </c>
      <c r="I149" s="42">
        <v>-37.853846965039402</v>
      </c>
      <c r="J149" s="42">
        <v>123</v>
      </c>
      <c r="K149" s="42">
        <v>107</v>
      </c>
      <c r="L149" s="32">
        <v>5.3999999999999999E-2</v>
      </c>
      <c r="M149" s="32">
        <v>7.2999999999999995E-2</v>
      </c>
      <c r="N149" s="181"/>
      <c r="O149" s="182">
        <f t="shared" si="31"/>
        <v>129.642</v>
      </c>
      <c r="P149" s="182">
        <f t="shared" si="32"/>
        <v>112.77800000000001</v>
      </c>
      <c r="Q149" s="191">
        <f t="shared" si="33"/>
        <v>0.01</v>
      </c>
      <c r="R149" s="191">
        <f t="shared" si="34"/>
        <v>0.02</v>
      </c>
      <c r="S149" s="184">
        <f t="shared" si="35"/>
        <v>-1686.399999999999</v>
      </c>
      <c r="T149" s="184">
        <f t="shared" si="36"/>
        <v>146.506</v>
      </c>
      <c r="U149" s="185">
        <f t="shared" si="37"/>
        <v>1.3938567362428851E-2</v>
      </c>
      <c r="V149" s="181"/>
      <c r="W149" s="182">
        <f t="shared" si="38"/>
        <v>131.97899999999998</v>
      </c>
      <c r="X149" s="182">
        <f t="shared" si="39"/>
        <v>114.81099999999999</v>
      </c>
      <c r="Y149" s="183">
        <f t="shared" si="40"/>
        <v>0.01</v>
      </c>
      <c r="Z149" s="183">
        <f t="shared" si="41"/>
        <v>0.02</v>
      </c>
      <c r="AA149" s="184">
        <f t="shared" si="42"/>
        <v>-1716.799999999999</v>
      </c>
      <c r="AB149" s="184">
        <f t="shared" si="43"/>
        <v>149.14699999999996</v>
      </c>
      <c r="AC149" s="185">
        <f t="shared" si="44"/>
        <v>1.523007921714817E-2</v>
      </c>
      <c r="AD149" s="181"/>
      <c r="AE149" s="178">
        <f t="shared" si="45"/>
        <v>1.3938567362428851</v>
      </c>
      <c r="AF149" s="170">
        <f>Workings_risks!$E$18+Workings_risks!$E$27*(($AE149-1)*Workings_risks!$E$18)/(2050-2023)</f>
        <v>9.5845900788112288E-3</v>
      </c>
      <c r="AG149" s="170">
        <f>AF149+(($AE149-1)*Workings_risks!$E$18)/(2050-2023)</f>
        <v>9.7185412865937286E-3</v>
      </c>
      <c r="AH149" s="170">
        <f>AG149+(($AE149-1)*Workings_risks!$E$18)/(2050-2023)</f>
        <v>9.8524924943762283E-3</v>
      </c>
      <c r="AI149" s="170">
        <f>AH149+(($AE149-1)*Workings_risks!$E$18)/(2050-2023)</f>
        <v>9.9864437021587281E-3</v>
      </c>
      <c r="AJ149" s="170">
        <f>AI149+(($AE149-1)*Workings_risks!$E$18)/(2050-2023)</f>
        <v>1.0120394909941228E-2</v>
      </c>
      <c r="AK149" s="170">
        <f>AJ149+(($AE149-1)*Workings_risks!$E$18)/(2050-2023)</f>
        <v>1.0254346117723728E-2</v>
      </c>
      <c r="AL149" s="170">
        <f>AK149+(($AE149-1)*Workings_risks!$E$18)/(2050-2023)</f>
        <v>1.0388297325506227E-2</v>
      </c>
      <c r="AM149" s="170">
        <f>AL149+(($AE149-1)*Workings_risks!$E$18)/(2050-2023)</f>
        <v>1.0522248533288727E-2</v>
      </c>
      <c r="AN149" s="170">
        <f>AM149+(($AE149-1)*Workings_risks!$E$18)/(2050-2023)</f>
        <v>1.0656199741071227E-2</v>
      </c>
      <c r="AO149" s="170">
        <f>AN149+(($AE149-1)*Workings_risks!$E$18)/(2050-2023)</f>
        <v>1.0790150948853727E-2</v>
      </c>
      <c r="AP149" s="170">
        <f>AO149+(($AE149-1)*Workings_risks!$E$18)/(2050-2023)</f>
        <v>1.0924102156636226E-2</v>
      </c>
      <c r="AQ149" s="170">
        <f>AP149+(($AE149-1)*Workings_risks!$E$18)/(2050-2023)</f>
        <v>1.1058053364418726E-2</v>
      </c>
      <c r="AR149" s="170">
        <f>AQ149+(($AE149-1)*Workings_risks!$E$18)/(2050-2023)</f>
        <v>1.1192004572201226E-2</v>
      </c>
      <c r="AS149" s="170">
        <f>AR149+(($AE149-1)*Workings_risks!$E$18)/(2050-2023)</f>
        <v>1.1325955779983726E-2</v>
      </c>
      <c r="AT149" s="170">
        <f>AS149+(($AE149-1)*Workings_risks!$E$18)/(2050-2023)</f>
        <v>1.1459906987766225E-2</v>
      </c>
      <c r="AU149" s="170">
        <f>AT149+(($AE149-1)*Workings_risks!$E$18)/(2050-2023)</f>
        <v>1.1593858195548725E-2</v>
      </c>
      <c r="AV149" s="170">
        <f>AU149+(($AE149-1)*Workings_risks!$E$18)/(2050-2023)</f>
        <v>1.1727809403331225E-2</v>
      </c>
      <c r="AW149" s="170">
        <f>AV149+(($AE149-1)*Workings_risks!$E$18)/(2050-2023)</f>
        <v>1.1861760611113725E-2</v>
      </c>
      <c r="AX149" s="170">
        <f>AW149+(($AE149-1)*Workings_risks!$E$18)/(2050-2023)</f>
        <v>1.1995711818896224E-2</v>
      </c>
      <c r="AY149" s="170">
        <f>AX149+(($AE149-1)*Workings_risks!$E$18)/(2050-2023)</f>
        <v>1.2129663026678724E-2</v>
      </c>
      <c r="BA149" s="186">
        <f>AF149*Workings_risks!$E$24*Workings_risks!$E$26*Workings_risks!$E$27*Assumptions!$G$90</f>
        <v>3.8815583664195623E-4</v>
      </c>
      <c r="BB149" s="186">
        <f>AG149*Workings_risks!$E$24*Workings_risks!$E$26*Workings_risks!$E$27*Assumptions!$G$90</f>
        <v>3.9358058018325391E-4</v>
      </c>
      <c r="BC149" s="186">
        <f>AH149*Workings_risks!$E$24*Workings_risks!$E$26*Workings_risks!$E$27*Assumptions!$G$90</f>
        <v>3.9900532372455147E-4</v>
      </c>
      <c r="BD149" s="186">
        <f>AI149*Workings_risks!$E$24*Workings_risks!$E$26*Workings_risks!$E$27*Assumptions!$G$90</f>
        <v>4.0443006726584914E-4</v>
      </c>
      <c r="BE149" s="186">
        <f>AJ149*Workings_risks!$E$24*Workings_risks!$E$26*Workings_risks!$E$27*Assumptions!$G$90</f>
        <v>4.0985481080714676E-4</v>
      </c>
      <c r="BF149" s="186">
        <f>AK149*Workings_risks!$E$24*Workings_risks!$E$26*Workings_risks!$E$27*Assumptions!$G$90</f>
        <v>4.1527955434844443E-4</v>
      </c>
      <c r="BG149" s="186">
        <f>AL149*Workings_risks!$E$24*Workings_risks!$E$26*Workings_risks!$E$27*Assumptions!$G$90</f>
        <v>4.20704297889742E-4</v>
      </c>
      <c r="BH149" s="186">
        <f>AM149*Workings_risks!$E$24*Workings_risks!$E$26*Workings_risks!$E$27*Assumptions!$G$90</f>
        <v>4.2612904143103967E-4</v>
      </c>
      <c r="BI149" s="186">
        <f>AN149*Workings_risks!$E$24*Workings_risks!$E$26*Workings_risks!$E$27*Assumptions!$G$90</f>
        <v>4.315537849723374E-4</v>
      </c>
      <c r="BJ149" s="186">
        <f>AO149*Workings_risks!$E$24*Workings_risks!$E$26*Workings_risks!$E$27*Assumptions!$G$90</f>
        <v>4.3697852851363501E-4</v>
      </c>
      <c r="BK149" s="186">
        <f>AP149*Workings_risks!$E$24*Workings_risks!$E$26*Workings_risks!$E$27*Assumptions!$G$90</f>
        <v>4.4240327205493269E-4</v>
      </c>
      <c r="BL149" s="186">
        <f>AQ149*Workings_risks!$E$24*Workings_risks!$E$26*Workings_risks!$E$27*Assumptions!$G$90</f>
        <v>4.4782801559623025E-4</v>
      </c>
      <c r="BM149" s="186">
        <f>AR149*Workings_risks!$E$24*Workings_risks!$E$26*Workings_risks!$E$27*Assumptions!$G$90</f>
        <v>4.5325275913752792E-4</v>
      </c>
      <c r="BN149" s="186">
        <f>AS149*Workings_risks!$E$24*Workings_risks!$E$26*Workings_risks!$E$27*Assumptions!$G$90</f>
        <v>4.5867750267882559E-4</v>
      </c>
      <c r="BO149" s="186">
        <f>AT149*Workings_risks!$E$24*Workings_risks!$E$26*Workings_risks!$E$27*Assumptions!$G$90</f>
        <v>4.6410224622012327E-4</v>
      </c>
      <c r="BP149" s="186">
        <f>AU149*Workings_risks!$E$24*Workings_risks!$E$26*Workings_risks!$E$27*Assumptions!$G$90</f>
        <v>4.6952698976142088E-4</v>
      </c>
      <c r="BQ149" s="186">
        <f>AV149*Workings_risks!$E$24*Workings_risks!$E$26*Workings_risks!$E$27*Assumptions!$G$90</f>
        <v>4.7495173330271845E-4</v>
      </c>
      <c r="BR149" s="186">
        <f>AW149*Workings_risks!$E$24*Workings_risks!$E$26*Workings_risks!$E$27*Assumptions!$G$90</f>
        <v>4.8037647684401617E-4</v>
      </c>
      <c r="BS149" s="186">
        <f>AX149*Workings_risks!$E$24*Workings_risks!$E$26*Workings_risks!$E$27*Assumptions!$G$90</f>
        <v>4.8580122038531385E-4</v>
      </c>
      <c r="BT149" s="186">
        <f>AY149*Workings_risks!$E$24*Workings_risks!$E$26*Workings_risks!$E$27*Assumptions!$G$90</f>
        <v>4.9122596392661157E-4</v>
      </c>
    </row>
    <row r="150" spans="2:72" x14ac:dyDescent="0.25">
      <c r="B150" s="42">
        <v>10244137</v>
      </c>
      <c r="C150" s="42" t="s">
        <v>671</v>
      </c>
      <c r="D150" s="42" t="s">
        <v>302</v>
      </c>
      <c r="E150" s="42">
        <v>16268463</v>
      </c>
      <c r="F150" s="42">
        <v>16359907</v>
      </c>
      <c r="G150" s="42">
        <v>0.56146885511457034</v>
      </c>
      <c r="H150" s="42">
        <v>144.62326617216499</v>
      </c>
      <c r="I150" s="42">
        <v>-37.854111965689</v>
      </c>
      <c r="J150" s="42">
        <v>121</v>
      </c>
      <c r="K150" s="42">
        <v>106</v>
      </c>
      <c r="L150" s="32">
        <v>5.3999999999999999E-2</v>
      </c>
      <c r="M150" s="32">
        <v>7.2999999999999995E-2</v>
      </c>
      <c r="N150" s="181"/>
      <c r="O150" s="182">
        <f t="shared" si="31"/>
        <v>127.53400000000001</v>
      </c>
      <c r="P150" s="182">
        <f t="shared" si="32"/>
        <v>111.724</v>
      </c>
      <c r="Q150" s="191">
        <f t="shared" si="33"/>
        <v>0.01</v>
      </c>
      <c r="R150" s="191">
        <f t="shared" si="34"/>
        <v>0.02</v>
      </c>
      <c r="S150" s="184">
        <f t="shared" si="35"/>
        <v>-1581</v>
      </c>
      <c r="T150" s="184">
        <f t="shared" si="36"/>
        <v>143.34399999999999</v>
      </c>
      <c r="U150" s="185">
        <f t="shared" si="37"/>
        <v>1.4132827324478174E-2</v>
      </c>
      <c r="V150" s="181"/>
      <c r="W150" s="182">
        <f t="shared" si="38"/>
        <v>129.833</v>
      </c>
      <c r="X150" s="182">
        <f t="shared" si="39"/>
        <v>113.738</v>
      </c>
      <c r="Y150" s="183">
        <f t="shared" si="40"/>
        <v>0.01</v>
      </c>
      <c r="Z150" s="183">
        <f t="shared" si="41"/>
        <v>0.02</v>
      </c>
      <c r="AA150" s="184">
        <f t="shared" si="42"/>
        <v>-1609.4999999999998</v>
      </c>
      <c r="AB150" s="184">
        <f t="shared" si="43"/>
        <v>145.928</v>
      </c>
      <c r="AC150" s="185">
        <f t="shared" si="44"/>
        <v>1.5488039763901833E-2</v>
      </c>
      <c r="AD150" s="181"/>
      <c r="AE150" s="178">
        <f t="shared" si="45"/>
        <v>1.4132827324478174</v>
      </c>
      <c r="AF150" s="170">
        <f>Workings_risks!$E$18+Workings_risks!$E$27*(($AE150-1)*Workings_risks!$E$18)/(2050-2023)</f>
        <v>9.6044105014261982E-3</v>
      </c>
      <c r="AG150" s="170">
        <f>AF150+(($AE150-1)*Workings_risks!$E$18)/(2050-2023)</f>
        <v>9.7449685167470216E-3</v>
      </c>
      <c r="AH150" s="170">
        <f>AG150+(($AE150-1)*Workings_risks!$E$18)/(2050-2023)</f>
        <v>9.885526532067845E-3</v>
      </c>
      <c r="AI150" s="170">
        <f>AH150+(($AE150-1)*Workings_risks!$E$18)/(2050-2023)</f>
        <v>1.0026084547388668E-2</v>
      </c>
      <c r="AJ150" s="170">
        <f>AI150+(($AE150-1)*Workings_risks!$E$18)/(2050-2023)</f>
        <v>1.0166642562709492E-2</v>
      </c>
      <c r="AK150" s="170">
        <f>AJ150+(($AE150-1)*Workings_risks!$E$18)/(2050-2023)</f>
        <v>1.0307200578030315E-2</v>
      </c>
      <c r="AL150" s="170">
        <f>AK150+(($AE150-1)*Workings_risks!$E$18)/(2050-2023)</f>
        <v>1.0447758593351139E-2</v>
      </c>
      <c r="AM150" s="170">
        <f>AL150+(($AE150-1)*Workings_risks!$E$18)/(2050-2023)</f>
        <v>1.0588316608671962E-2</v>
      </c>
      <c r="AN150" s="170">
        <f>AM150+(($AE150-1)*Workings_risks!$E$18)/(2050-2023)</f>
        <v>1.0728874623992786E-2</v>
      </c>
      <c r="AO150" s="170">
        <f>AN150+(($AE150-1)*Workings_risks!$E$18)/(2050-2023)</f>
        <v>1.0869432639313609E-2</v>
      </c>
      <c r="AP150" s="170">
        <f>AO150+(($AE150-1)*Workings_risks!$E$18)/(2050-2023)</f>
        <v>1.1009990654634432E-2</v>
      </c>
      <c r="AQ150" s="170">
        <f>AP150+(($AE150-1)*Workings_risks!$E$18)/(2050-2023)</f>
        <v>1.1150548669955256E-2</v>
      </c>
      <c r="AR150" s="170">
        <f>AQ150+(($AE150-1)*Workings_risks!$E$18)/(2050-2023)</f>
        <v>1.1291106685276079E-2</v>
      </c>
      <c r="AS150" s="170">
        <f>AR150+(($AE150-1)*Workings_risks!$E$18)/(2050-2023)</f>
        <v>1.1431664700596903E-2</v>
      </c>
      <c r="AT150" s="170">
        <f>AS150+(($AE150-1)*Workings_risks!$E$18)/(2050-2023)</f>
        <v>1.1572222715917726E-2</v>
      </c>
      <c r="AU150" s="170">
        <f>AT150+(($AE150-1)*Workings_risks!$E$18)/(2050-2023)</f>
        <v>1.171278073123855E-2</v>
      </c>
      <c r="AV150" s="170">
        <f>AU150+(($AE150-1)*Workings_risks!$E$18)/(2050-2023)</f>
        <v>1.1853338746559373E-2</v>
      </c>
      <c r="AW150" s="170">
        <f>AV150+(($AE150-1)*Workings_risks!$E$18)/(2050-2023)</f>
        <v>1.1993896761880197E-2</v>
      </c>
      <c r="AX150" s="170">
        <f>AW150+(($AE150-1)*Workings_risks!$E$18)/(2050-2023)</f>
        <v>1.213445477720102E-2</v>
      </c>
      <c r="AY150" s="170">
        <f>AX150+(($AE150-1)*Workings_risks!$E$18)/(2050-2023)</f>
        <v>1.2275012792521843E-2</v>
      </c>
      <c r="BA150" s="186">
        <f>AF150*Workings_risks!$E$24*Workings_risks!$E$26*Workings_risks!$E$27*Assumptions!$G$90</f>
        <v>3.8895852227164402E-4</v>
      </c>
      <c r="BB150" s="186">
        <f>AG150*Workings_risks!$E$24*Workings_risks!$E$26*Workings_risks!$E$27*Assumptions!$G$90</f>
        <v>3.9465082768950431E-4</v>
      </c>
      <c r="BC150" s="186">
        <f>AH150*Workings_risks!$E$24*Workings_risks!$E$26*Workings_risks!$E$27*Assumptions!$G$90</f>
        <v>4.0034313310736465E-4</v>
      </c>
      <c r="BD150" s="186">
        <f>AI150*Workings_risks!$E$24*Workings_risks!$E$26*Workings_risks!$E$27*Assumptions!$G$90</f>
        <v>4.0603543852522493E-4</v>
      </c>
      <c r="BE150" s="186">
        <f>AJ150*Workings_risks!$E$24*Workings_risks!$E$26*Workings_risks!$E$27*Assumptions!$G$90</f>
        <v>4.1172774394308516E-4</v>
      </c>
      <c r="BF150" s="186">
        <f>AK150*Workings_risks!$E$24*Workings_risks!$E$26*Workings_risks!$E$27*Assumptions!$G$90</f>
        <v>4.1742004936094545E-4</v>
      </c>
      <c r="BG150" s="186">
        <f>AL150*Workings_risks!$E$24*Workings_risks!$E$26*Workings_risks!$E$27*Assumptions!$G$90</f>
        <v>4.2311235477880579E-4</v>
      </c>
      <c r="BH150" s="186">
        <f>AM150*Workings_risks!$E$24*Workings_risks!$E$26*Workings_risks!$E$27*Assumptions!$G$90</f>
        <v>4.2880466019666608E-4</v>
      </c>
      <c r="BI150" s="186">
        <f>AN150*Workings_risks!$E$24*Workings_risks!$E$26*Workings_risks!$E$27*Assumptions!$G$90</f>
        <v>4.3449696561452636E-4</v>
      </c>
      <c r="BJ150" s="186">
        <f>AO150*Workings_risks!$E$24*Workings_risks!$E$26*Workings_risks!$E$27*Assumptions!$G$90</f>
        <v>4.4018927103238659E-4</v>
      </c>
      <c r="BK150" s="186">
        <f>AP150*Workings_risks!$E$24*Workings_risks!$E$26*Workings_risks!$E$27*Assumptions!$G$90</f>
        <v>4.4588157645024693E-4</v>
      </c>
      <c r="BL150" s="186">
        <f>AQ150*Workings_risks!$E$24*Workings_risks!$E$26*Workings_risks!$E$27*Assumptions!$G$90</f>
        <v>4.5157388186810722E-4</v>
      </c>
      <c r="BM150" s="186">
        <f>AR150*Workings_risks!$E$24*Workings_risks!$E$26*Workings_risks!$E$27*Assumptions!$G$90</f>
        <v>4.5726618728596751E-4</v>
      </c>
      <c r="BN150" s="186">
        <f>AS150*Workings_risks!$E$24*Workings_risks!$E$26*Workings_risks!$E$27*Assumptions!$G$90</f>
        <v>4.6295849270382774E-4</v>
      </c>
      <c r="BO150" s="186">
        <f>AT150*Workings_risks!$E$24*Workings_risks!$E$26*Workings_risks!$E$27*Assumptions!$G$90</f>
        <v>4.6865079812168808E-4</v>
      </c>
      <c r="BP150" s="186">
        <f>AU150*Workings_risks!$E$24*Workings_risks!$E$26*Workings_risks!$E$27*Assumptions!$G$90</f>
        <v>4.7434310353954836E-4</v>
      </c>
      <c r="BQ150" s="186">
        <f>AV150*Workings_risks!$E$24*Workings_risks!$E$26*Workings_risks!$E$27*Assumptions!$G$90</f>
        <v>4.8003540895740865E-4</v>
      </c>
      <c r="BR150" s="186">
        <f>AW150*Workings_risks!$E$24*Workings_risks!$E$26*Workings_risks!$E$27*Assumptions!$G$90</f>
        <v>4.8572771437526899E-4</v>
      </c>
      <c r="BS150" s="186">
        <f>AX150*Workings_risks!$E$24*Workings_risks!$E$26*Workings_risks!$E$27*Assumptions!$G$90</f>
        <v>4.9142001979312938E-4</v>
      </c>
      <c r="BT150" s="186">
        <f>AY150*Workings_risks!$E$24*Workings_risks!$E$26*Workings_risks!$E$27*Assumptions!$G$90</f>
        <v>4.9711232521098951E-4</v>
      </c>
    </row>
    <row r="151" spans="2:72" x14ac:dyDescent="0.25">
      <c r="B151" s="42">
        <v>10246348</v>
      </c>
      <c r="C151" s="42" t="s">
        <v>701</v>
      </c>
      <c r="D151" s="42" t="s">
        <v>292</v>
      </c>
      <c r="E151" s="42">
        <v>16278377</v>
      </c>
      <c r="F151" s="42">
        <v>16278628</v>
      </c>
      <c r="G151" s="42">
        <v>0.13300259732564079</v>
      </c>
      <c r="H151" s="42">
        <v>142.474553714547</v>
      </c>
      <c r="I151" s="42">
        <v>-38.357708616685898</v>
      </c>
      <c r="J151" s="42">
        <v>121</v>
      </c>
      <c r="K151" s="42">
        <v>103</v>
      </c>
      <c r="L151" s="32">
        <v>5.3999999999999999E-2</v>
      </c>
      <c r="M151" s="32">
        <v>7.2999999999999995E-2</v>
      </c>
      <c r="N151" s="181"/>
      <c r="O151" s="182">
        <f t="shared" si="31"/>
        <v>127.53400000000001</v>
      </c>
      <c r="P151" s="182">
        <f t="shared" si="32"/>
        <v>108.56200000000001</v>
      </c>
      <c r="Q151" s="191">
        <f t="shared" si="33"/>
        <v>0.01</v>
      </c>
      <c r="R151" s="191">
        <f t="shared" si="34"/>
        <v>0.02</v>
      </c>
      <c r="S151" s="184">
        <f t="shared" si="35"/>
        <v>-1897.1999999999994</v>
      </c>
      <c r="T151" s="184">
        <f t="shared" si="36"/>
        <v>146.506</v>
      </c>
      <c r="U151" s="185">
        <f t="shared" si="37"/>
        <v>1.3444022770398486E-2</v>
      </c>
      <c r="V151" s="181"/>
      <c r="W151" s="182">
        <f t="shared" si="38"/>
        <v>129.833</v>
      </c>
      <c r="X151" s="182">
        <f t="shared" si="39"/>
        <v>110.51899999999999</v>
      </c>
      <c r="Y151" s="183">
        <f t="shared" si="40"/>
        <v>0.01</v>
      </c>
      <c r="Z151" s="183">
        <f t="shared" si="41"/>
        <v>0.02</v>
      </c>
      <c r="AA151" s="184">
        <f t="shared" si="42"/>
        <v>-1931.4000000000008</v>
      </c>
      <c r="AB151" s="184">
        <f t="shared" si="43"/>
        <v>149.14699999999999</v>
      </c>
      <c r="AC151" s="185">
        <f t="shared" si="44"/>
        <v>1.4573366469918183E-2</v>
      </c>
      <c r="AD151" s="181"/>
      <c r="AE151" s="178">
        <f t="shared" si="45"/>
        <v>1.3444022770398487</v>
      </c>
      <c r="AF151" s="170">
        <f>Workings_risks!$E$18+Workings_risks!$E$27*(($AE151-1)*Workings_risks!$E$18)/(2050-2023)</f>
        <v>9.5341314937657882E-3</v>
      </c>
      <c r="AG151" s="170">
        <f>AF151+(($AE151-1)*Workings_risks!$E$18)/(2050-2023)</f>
        <v>9.6512631731998089E-3</v>
      </c>
      <c r="AH151" s="170">
        <f>AG151+(($AE151-1)*Workings_risks!$E$18)/(2050-2023)</f>
        <v>9.7683948526338295E-3</v>
      </c>
      <c r="AI151" s="170">
        <f>AH151+(($AE151-1)*Workings_risks!$E$18)/(2050-2023)</f>
        <v>9.8855265320678502E-3</v>
      </c>
      <c r="AJ151" s="170">
        <f>AI151+(($AE151-1)*Workings_risks!$E$18)/(2050-2023)</f>
        <v>1.0002658211501871E-2</v>
      </c>
      <c r="AK151" s="170">
        <f>AJ151+(($AE151-1)*Workings_risks!$E$18)/(2050-2023)</f>
        <v>1.0119789890935892E-2</v>
      </c>
      <c r="AL151" s="170">
        <f>AK151+(($AE151-1)*Workings_risks!$E$18)/(2050-2023)</f>
        <v>1.0236921570369912E-2</v>
      </c>
      <c r="AM151" s="170">
        <f>AL151+(($AE151-1)*Workings_risks!$E$18)/(2050-2023)</f>
        <v>1.0354053249803933E-2</v>
      </c>
      <c r="AN151" s="170">
        <f>AM151+(($AE151-1)*Workings_risks!$E$18)/(2050-2023)</f>
        <v>1.0471184929237954E-2</v>
      </c>
      <c r="AO151" s="170">
        <f>AN151+(($AE151-1)*Workings_risks!$E$18)/(2050-2023)</f>
        <v>1.0588316608671974E-2</v>
      </c>
      <c r="AP151" s="170">
        <f>AO151+(($AE151-1)*Workings_risks!$E$18)/(2050-2023)</f>
        <v>1.0705448288105995E-2</v>
      </c>
      <c r="AQ151" s="170">
        <f>AP151+(($AE151-1)*Workings_risks!$E$18)/(2050-2023)</f>
        <v>1.0822579967540016E-2</v>
      </c>
      <c r="AR151" s="170">
        <f>AQ151+(($AE151-1)*Workings_risks!$E$18)/(2050-2023)</f>
        <v>1.0939711646974036E-2</v>
      </c>
      <c r="AS151" s="170">
        <f>AR151+(($AE151-1)*Workings_risks!$E$18)/(2050-2023)</f>
        <v>1.1056843326408057E-2</v>
      </c>
      <c r="AT151" s="170">
        <f>AS151+(($AE151-1)*Workings_risks!$E$18)/(2050-2023)</f>
        <v>1.1173975005842078E-2</v>
      </c>
      <c r="AU151" s="170">
        <f>AT151+(($AE151-1)*Workings_risks!$E$18)/(2050-2023)</f>
        <v>1.1291106685276098E-2</v>
      </c>
      <c r="AV151" s="170">
        <f>AU151+(($AE151-1)*Workings_risks!$E$18)/(2050-2023)</f>
        <v>1.1408238364710119E-2</v>
      </c>
      <c r="AW151" s="170">
        <f>AV151+(($AE151-1)*Workings_risks!$E$18)/(2050-2023)</f>
        <v>1.152537004414414E-2</v>
      </c>
      <c r="AX151" s="170">
        <f>AW151+(($AE151-1)*Workings_risks!$E$18)/(2050-2023)</f>
        <v>1.164250172357816E-2</v>
      </c>
      <c r="AY151" s="170">
        <f>AX151+(($AE151-1)*Workings_risks!$E$18)/(2050-2023)</f>
        <v>1.1759633403012181E-2</v>
      </c>
      <c r="BA151" s="186">
        <f>AF151*Workings_risks!$E$24*Workings_risks!$E$26*Workings_risks!$E$27*Assumptions!$G$90</f>
        <v>3.8611236956271391E-4</v>
      </c>
      <c r="BB151" s="186">
        <f>AG151*Workings_risks!$E$24*Workings_risks!$E$26*Workings_risks!$E$27*Assumptions!$G$90</f>
        <v>3.9085595741093093E-4</v>
      </c>
      <c r="BC151" s="186">
        <f>AH151*Workings_risks!$E$24*Workings_risks!$E$26*Workings_risks!$E$27*Assumptions!$G$90</f>
        <v>3.955995452591479E-4</v>
      </c>
      <c r="BD151" s="186">
        <f>AI151*Workings_risks!$E$24*Workings_risks!$E$26*Workings_risks!$E$27*Assumptions!$G$90</f>
        <v>4.0034313310736486E-4</v>
      </c>
      <c r="BE151" s="186">
        <f>AJ151*Workings_risks!$E$24*Workings_risks!$E$26*Workings_risks!$E$27*Assumptions!$G$90</f>
        <v>4.0508672095558183E-4</v>
      </c>
      <c r="BF151" s="186">
        <f>AK151*Workings_risks!$E$24*Workings_risks!$E$26*Workings_risks!$E$27*Assumptions!$G$90</f>
        <v>4.0983030880379875E-4</v>
      </c>
      <c r="BG151" s="186">
        <f>AL151*Workings_risks!$E$24*Workings_risks!$E$26*Workings_risks!$E$27*Assumptions!$G$90</f>
        <v>4.1457389665201571E-4</v>
      </c>
      <c r="BH151" s="186">
        <f>AM151*Workings_risks!$E$24*Workings_risks!$E$26*Workings_risks!$E$27*Assumptions!$G$90</f>
        <v>4.1931748450023268E-4</v>
      </c>
      <c r="BI151" s="186">
        <f>AN151*Workings_risks!$E$24*Workings_risks!$E$26*Workings_risks!$E$27*Assumptions!$G$90</f>
        <v>4.2406107234844965E-4</v>
      </c>
      <c r="BJ151" s="186">
        <f>AO151*Workings_risks!$E$24*Workings_risks!$E$26*Workings_risks!$E$27*Assumptions!$G$90</f>
        <v>4.2880466019666651E-4</v>
      </c>
      <c r="BK151" s="186">
        <f>AP151*Workings_risks!$E$24*Workings_risks!$E$26*Workings_risks!$E$27*Assumptions!$G$90</f>
        <v>4.3354824804488348E-4</v>
      </c>
      <c r="BL151" s="186">
        <f>AQ151*Workings_risks!$E$24*Workings_risks!$E$26*Workings_risks!$E$27*Assumptions!$G$90</f>
        <v>4.3829183589310045E-4</v>
      </c>
      <c r="BM151" s="186">
        <f>AR151*Workings_risks!$E$24*Workings_risks!$E$26*Workings_risks!$E$27*Assumptions!$G$90</f>
        <v>4.4303542374131741E-4</v>
      </c>
      <c r="BN151" s="186">
        <f>AS151*Workings_risks!$E$24*Workings_risks!$E$26*Workings_risks!$E$27*Assumptions!$G$90</f>
        <v>4.4777901158953438E-4</v>
      </c>
      <c r="BO151" s="186">
        <f>AT151*Workings_risks!$E$24*Workings_risks!$E$26*Workings_risks!$E$27*Assumptions!$G$90</f>
        <v>4.525225994377513E-4</v>
      </c>
      <c r="BP151" s="186">
        <f>AU151*Workings_risks!$E$24*Workings_risks!$E$26*Workings_risks!$E$27*Assumptions!$G$90</f>
        <v>4.5726618728596826E-4</v>
      </c>
      <c r="BQ151" s="186">
        <f>AV151*Workings_risks!$E$24*Workings_risks!$E$26*Workings_risks!$E$27*Assumptions!$G$90</f>
        <v>4.6200977513418529E-4</v>
      </c>
      <c r="BR151" s="186">
        <f>AW151*Workings_risks!$E$24*Workings_risks!$E$26*Workings_risks!$E$27*Assumptions!$G$90</f>
        <v>4.6675336298240225E-4</v>
      </c>
      <c r="BS151" s="186">
        <f>AX151*Workings_risks!$E$24*Workings_risks!$E$26*Workings_risks!$E$27*Assumptions!$G$90</f>
        <v>4.7149695083061917E-4</v>
      </c>
      <c r="BT151" s="186">
        <f>AY151*Workings_risks!$E$24*Workings_risks!$E$26*Workings_risks!$E$27*Assumptions!$G$90</f>
        <v>4.7624053867883603E-4</v>
      </c>
    </row>
    <row r="152" spans="2:72" x14ac:dyDescent="0.25">
      <c r="B152" s="42">
        <v>10251564</v>
      </c>
      <c r="C152" s="42" t="s">
        <v>627</v>
      </c>
      <c r="D152" s="42" t="s">
        <v>284</v>
      </c>
      <c r="E152" s="42">
        <v>16301504</v>
      </c>
      <c r="F152" s="42">
        <v>16967698</v>
      </c>
      <c r="G152" s="42">
        <v>0.13826073640938041</v>
      </c>
      <c r="H152" s="42">
        <v>145.38531341498</v>
      </c>
      <c r="I152" s="42">
        <v>-36.344635100550903</v>
      </c>
      <c r="J152" s="42">
        <v>113</v>
      </c>
      <c r="K152" s="42">
        <v>99.7</v>
      </c>
      <c r="L152" s="32">
        <v>6.3E-2</v>
      </c>
      <c r="M152" s="32">
        <v>8.7999999999999995E-2</v>
      </c>
      <c r="N152" s="181"/>
      <c r="O152" s="182">
        <f t="shared" si="31"/>
        <v>120.119</v>
      </c>
      <c r="P152" s="182">
        <f t="shared" si="32"/>
        <v>105.9811</v>
      </c>
      <c r="Q152" s="191">
        <f t="shared" si="33"/>
        <v>0.01</v>
      </c>
      <c r="R152" s="191">
        <f t="shared" si="34"/>
        <v>0.02</v>
      </c>
      <c r="S152" s="184">
        <f t="shared" si="35"/>
        <v>-1413.7900000000002</v>
      </c>
      <c r="T152" s="184">
        <f t="shared" si="36"/>
        <v>134.2569</v>
      </c>
      <c r="U152" s="185">
        <f t="shared" si="37"/>
        <v>1.5035401297222358E-2</v>
      </c>
      <c r="V152" s="181"/>
      <c r="W152" s="182">
        <f t="shared" si="38"/>
        <v>121.249</v>
      </c>
      <c r="X152" s="182">
        <f t="shared" si="39"/>
        <v>108.4736</v>
      </c>
      <c r="Y152" s="183">
        <f t="shared" si="40"/>
        <v>0.01</v>
      </c>
      <c r="Z152" s="183">
        <f t="shared" si="41"/>
        <v>0.02</v>
      </c>
      <c r="AA152" s="184">
        <f t="shared" si="42"/>
        <v>-1277.5399999999993</v>
      </c>
      <c r="AB152" s="184">
        <f t="shared" si="43"/>
        <v>134.02439999999999</v>
      </c>
      <c r="AC152" s="185">
        <f t="shared" si="44"/>
        <v>1.6456940682874899E-2</v>
      </c>
      <c r="AD152" s="181"/>
      <c r="AE152" s="178">
        <f t="shared" si="45"/>
        <v>1.5035401297222357</v>
      </c>
      <c r="AF152" s="170">
        <f>Workings_risks!$E$18+Workings_risks!$E$27*(($AE152-1)*Workings_risks!$E$18)/(2050-2023)</f>
        <v>9.6965004894625402E-3</v>
      </c>
      <c r="AG152" s="170">
        <f>AF152+(($AE152-1)*Workings_risks!$E$18)/(2050-2023)</f>
        <v>9.8677551674621437E-3</v>
      </c>
      <c r="AH152" s="170">
        <f>AG152+(($AE152-1)*Workings_risks!$E$18)/(2050-2023)</f>
        <v>1.0039009845461747E-2</v>
      </c>
      <c r="AI152" s="170">
        <f>AH152+(($AE152-1)*Workings_risks!$E$18)/(2050-2023)</f>
        <v>1.0210264523461351E-2</v>
      </c>
      <c r="AJ152" s="170">
        <f>AI152+(($AE152-1)*Workings_risks!$E$18)/(2050-2023)</f>
        <v>1.0381519201460954E-2</v>
      </c>
      <c r="AK152" s="170">
        <f>AJ152+(($AE152-1)*Workings_risks!$E$18)/(2050-2023)</f>
        <v>1.0552773879460558E-2</v>
      </c>
      <c r="AL152" s="170">
        <f>AK152+(($AE152-1)*Workings_risks!$E$18)/(2050-2023)</f>
        <v>1.0724028557460161E-2</v>
      </c>
      <c r="AM152" s="170">
        <f>AL152+(($AE152-1)*Workings_risks!$E$18)/(2050-2023)</f>
        <v>1.0895283235459765E-2</v>
      </c>
      <c r="AN152" s="170">
        <f>AM152+(($AE152-1)*Workings_risks!$E$18)/(2050-2023)</f>
        <v>1.1066537913459368E-2</v>
      </c>
      <c r="AO152" s="170">
        <f>AN152+(($AE152-1)*Workings_risks!$E$18)/(2050-2023)</f>
        <v>1.1237792591458972E-2</v>
      </c>
      <c r="AP152" s="170">
        <f>AO152+(($AE152-1)*Workings_risks!$E$18)/(2050-2023)</f>
        <v>1.1409047269458576E-2</v>
      </c>
      <c r="AQ152" s="170">
        <f>AP152+(($AE152-1)*Workings_risks!$E$18)/(2050-2023)</f>
        <v>1.1580301947458179E-2</v>
      </c>
      <c r="AR152" s="170">
        <f>AQ152+(($AE152-1)*Workings_risks!$E$18)/(2050-2023)</f>
        <v>1.1751556625457783E-2</v>
      </c>
      <c r="AS152" s="170">
        <f>AR152+(($AE152-1)*Workings_risks!$E$18)/(2050-2023)</f>
        <v>1.1922811303457386E-2</v>
      </c>
      <c r="AT152" s="170">
        <f>AS152+(($AE152-1)*Workings_risks!$E$18)/(2050-2023)</f>
        <v>1.209406598145699E-2</v>
      </c>
      <c r="AU152" s="170">
        <f>AT152+(($AE152-1)*Workings_risks!$E$18)/(2050-2023)</f>
        <v>1.2265320659456593E-2</v>
      </c>
      <c r="AV152" s="170">
        <f>AU152+(($AE152-1)*Workings_risks!$E$18)/(2050-2023)</f>
        <v>1.2436575337456197E-2</v>
      </c>
      <c r="AW152" s="170">
        <f>AV152+(($AE152-1)*Workings_risks!$E$18)/(2050-2023)</f>
        <v>1.26078300154558E-2</v>
      </c>
      <c r="AX152" s="170">
        <f>AW152+(($AE152-1)*Workings_risks!$E$18)/(2050-2023)</f>
        <v>1.2779084693455404E-2</v>
      </c>
      <c r="AY152" s="170">
        <f>AX152+(($AE152-1)*Workings_risks!$E$18)/(2050-2023)</f>
        <v>1.2950339371455007E-2</v>
      </c>
      <c r="BA152" s="186">
        <f>AF152*Workings_risks!$E$24*Workings_risks!$E$26*Workings_risks!$E$27*Assumptions!$G$90</f>
        <v>3.9268797403313531E-4</v>
      </c>
      <c r="BB152" s="186">
        <f>AG152*Workings_risks!$E$24*Workings_risks!$E$26*Workings_risks!$E$27*Assumptions!$G$90</f>
        <v>3.9962343003815932E-4</v>
      </c>
      <c r="BC152" s="186">
        <f>AH152*Workings_risks!$E$24*Workings_risks!$E$26*Workings_risks!$E$27*Assumptions!$G$90</f>
        <v>4.0655888604318333E-4</v>
      </c>
      <c r="BD152" s="186">
        <f>AI152*Workings_risks!$E$24*Workings_risks!$E$26*Workings_risks!$E$27*Assumptions!$G$90</f>
        <v>4.1349434204820734E-4</v>
      </c>
      <c r="BE152" s="186">
        <f>AJ152*Workings_risks!$E$24*Workings_risks!$E$26*Workings_risks!$E$27*Assumptions!$G$90</f>
        <v>4.204297980532314E-4</v>
      </c>
      <c r="BF152" s="186">
        <f>AK152*Workings_risks!$E$24*Workings_risks!$E$26*Workings_risks!$E$27*Assumptions!$G$90</f>
        <v>4.2736525405825536E-4</v>
      </c>
      <c r="BG152" s="186">
        <f>AL152*Workings_risks!$E$24*Workings_risks!$E$26*Workings_risks!$E$27*Assumptions!$G$90</f>
        <v>4.3430071006327937E-4</v>
      </c>
      <c r="BH152" s="186">
        <f>AM152*Workings_risks!$E$24*Workings_risks!$E$26*Workings_risks!$E$27*Assumptions!$G$90</f>
        <v>4.4123616606830338E-4</v>
      </c>
      <c r="BI152" s="186">
        <f>AN152*Workings_risks!$E$24*Workings_risks!$E$26*Workings_risks!$E$27*Assumptions!$G$90</f>
        <v>4.481716220733274E-4</v>
      </c>
      <c r="BJ152" s="186">
        <f>AO152*Workings_risks!$E$24*Workings_risks!$E$26*Workings_risks!$E$27*Assumptions!$G$90</f>
        <v>4.5510707807835146E-4</v>
      </c>
      <c r="BK152" s="186">
        <f>AP152*Workings_risks!$E$24*Workings_risks!$E$26*Workings_risks!$E$27*Assumptions!$G$90</f>
        <v>4.6204253408337542E-4</v>
      </c>
      <c r="BL152" s="186">
        <f>AQ152*Workings_risks!$E$24*Workings_risks!$E$26*Workings_risks!$E$27*Assumptions!$G$90</f>
        <v>4.6897799008839948E-4</v>
      </c>
      <c r="BM152" s="186">
        <f>AR152*Workings_risks!$E$24*Workings_risks!$E$26*Workings_risks!$E$27*Assumptions!$G$90</f>
        <v>4.7591344609342349E-4</v>
      </c>
      <c r="BN152" s="186">
        <f>AS152*Workings_risks!$E$24*Workings_risks!$E$26*Workings_risks!$E$27*Assumptions!$G$90</f>
        <v>4.8284890209844751E-4</v>
      </c>
      <c r="BO152" s="186">
        <f>AT152*Workings_risks!$E$24*Workings_risks!$E$26*Workings_risks!$E$27*Assumptions!$G$90</f>
        <v>4.8978435810347152E-4</v>
      </c>
      <c r="BP152" s="186">
        <f>AU152*Workings_risks!$E$24*Workings_risks!$E$26*Workings_risks!$E$27*Assumptions!$G$90</f>
        <v>4.9671981410849553E-4</v>
      </c>
      <c r="BQ152" s="186">
        <f>AV152*Workings_risks!$E$24*Workings_risks!$E$26*Workings_risks!$E$27*Assumptions!$G$90</f>
        <v>5.0365527011351954E-4</v>
      </c>
      <c r="BR152" s="186">
        <f>AW152*Workings_risks!$E$24*Workings_risks!$E$26*Workings_risks!$E$27*Assumptions!$G$90</f>
        <v>5.1059072611854355E-4</v>
      </c>
      <c r="BS152" s="186">
        <f>AX152*Workings_risks!$E$24*Workings_risks!$E$26*Workings_risks!$E$27*Assumptions!$G$90</f>
        <v>5.1752618212356745E-4</v>
      </c>
      <c r="BT152" s="186">
        <f>AY152*Workings_risks!$E$24*Workings_risks!$E$26*Workings_risks!$E$27*Assumptions!$G$90</f>
        <v>5.2446163812859146E-4</v>
      </c>
    </row>
    <row r="153" spans="2:72" x14ac:dyDescent="0.25">
      <c r="B153" s="42">
        <v>10253006</v>
      </c>
      <c r="C153" s="42" t="s">
        <v>645</v>
      </c>
      <c r="D153" s="42" t="s">
        <v>262</v>
      </c>
      <c r="E153" s="42">
        <v>16308072</v>
      </c>
      <c r="F153" s="42">
        <v>17567260</v>
      </c>
      <c r="G153" s="42">
        <v>1.5515642901620503</v>
      </c>
      <c r="H153" s="42">
        <v>142.754510682844</v>
      </c>
      <c r="I153" s="42">
        <v>-36.904254915313302</v>
      </c>
      <c r="J153" s="42">
        <v>111</v>
      </c>
      <c r="K153" s="42">
        <v>98</v>
      </c>
      <c r="L153" s="32">
        <v>6.3E-2</v>
      </c>
      <c r="M153" s="32">
        <v>8.7999999999999995E-2</v>
      </c>
      <c r="N153" s="181"/>
      <c r="O153" s="182">
        <f t="shared" si="31"/>
        <v>117.99299999999999</v>
      </c>
      <c r="P153" s="182">
        <f t="shared" si="32"/>
        <v>104.17399999999999</v>
      </c>
      <c r="Q153" s="191">
        <f t="shared" si="33"/>
        <v>0.01</v>
      </c>
      <c r="R153" s="191">
        <f t="shared" si="34"/>
        <v>0.02</v>
      </c>
      <c r="S153" s="184">
        <f t="shared" si="35"/>
        <v>-1381.9000000000003</v>
      </c>
      <c r="T153" s="184">
        <f t="shared" si="36"/>
        <v>131.81199999999998</v>
      </c>
      <c r="U153" s="185">
        <f t="shared" si="37"/>
        <v>1.5060424053838901E-2</v>
      </c>
      <c r="V153" s="181"/>
      <c r="W153" s="182">
        <f t="shared" si="38"/>
        <v>119.10299999999999</v>
      </c>
      <c r="X153" s="182">
        <f t="shared" si="39"/>
        <v>106.62400000000001</v>
      </c>
      <c r="Y153" s="183">
        <f t="shared" si="40"/>
        <v>0.01</v>
      </c>
      <c r="Z153" s="183">
        <f t="shared" si="41"/>
        <v>0.02</v>
      </c>
      <c r="AA153" s="184">
        <f t="shared" si="42"/>
        <v>-1247.8999999999985</v>
      </c>
      <c r="AB153" s="184">
        <f t="shared" si="43"/>
        <v>131.58199999999999</v>
      </c>
      <c r="AC153" s="185">
        <f t="shared" si="44"/>
        <v>1.6493308758714655E-2</v>
      </c>
      <c r="AD153" s="181"/>
      <c r="AE153" s="178">
        <f t="shared" si="45"/>
        <v>1.5060424053838901</v>
      </c>
      <c r="AF153" s="170">
        <f>Workings_risks!$E$18+Workings_risks!$E$27*(($AE153-1)*Workings_risks!$E$18)/(2050-2023)</f>
        <v>9.6990535714558609E-3</v>
      </c>
      <c r="AG153" s="170">
        <f>AF153+(($AE153-1)*Workings_risks!$E$18)/(2050-2023)</f>
        <v>9.871159276786572E-3</v>
      </c>
      <c r="AH153" s="170">
        <f>AG153+(($AE153-1)*Workings_risks!$E$18)/(2050-2023)</f>
        <v>1.0043264982117283E-2</v>
      </c>
      <c r="AI153" s="170">
        <f>AH153+(($AE153-1)*Workings_risks!$E$18)/(2050-2023)</f>
        <v>1.0215370687447994E-2</v>
      </c>
      <c r="AJ153" s="170">
        <f>AI153+(($AE153-1)*Workings_risks!$E$18)/(2050-2023)</f>
        <v>1.0387476392778705E-2</v>
      </c>
      <c r="AK153" s="170">
        <f>AJ153+(($AE153-1)*Workings_risks!$E$18)/(2050-2023)</f>
        <v>1.0559582098109416E-2</v>
      </c>
      <c r="AL153" s="170">
        <f>AK153+(($AE153-1)*Workings_risks!$E$18)/(2050-2023)</f>
        <v>1.0731687803440127E-2</v>
      </c>
      <c r="AM153" s="170">
        <f>AL153+(($AE153-1)*Workings_risks!$E$18)/(2050-2023)</f>
        <v>1.0903793508770838E-2</v>
      </c>
      <c r="AN153" s="170">
        <f>AM153+(($AE153-1)*Workings_risks!$E$18)/(2050-2023)</f>
        <v>1.1075899214101549E-2</v>
      </c>
      <c r="AO153" s="170">
        <f>AN153+(($AE153-1)*Workings_risks!$E$18)/(2050-2023)</f>
        <v>1.124800491943226E-2</v>
      </c>
      <c r="AP153" s="170">
        <f>AO153+(($AE153-1)*Workings_risks!$E$18)/(2050-2023)</f>
        <v>1.1420110624762971E-2</v>
      </c>
      <c r="AQ153" s="170">
        <f>AP153+(($AE153-1)*Workings_risks!$E$18)/(2050-2023)</f>
        <v>1.1592216330093682E-2</v>
      </c>
      <c r="AR153" s="170">
        <f>AQ153+(($AE153-1)*Workings_risks!$E$18)/(2050-2023)</f>
        <v>1.1764322035424393E-2</v>
      </c>
      <c r="AS153" s="170">
        <f>AR153+(($AE153-1)*Workings_risks!$E$18)/(2050-2023)</f>
        <v>1.1936427740755104E-2</v>
      </c>
      <c r="AT153" s="170">
        <f>AS153+(($AE153-1)*Workings_risks!$E$18)/(2050-2023)</f>
        <v>1.2108533446085815E-2</v>
      </c>
      <c r="AU153" s="170">
        <f>AT153+(($AE153-1)*Workings_risks!$E$18)/(2050-2023)</f>
        <v>1.2280639151416526E-2</v>
      </c>
      <c r="AV153" s="170">
        <f>AU153+(($AE153-1)*Workings_risks!$E$18)/(2050-2023)</f>
        <v>1.2452744856747237E-2</v>
      </c>
      <c r="AW153" s="170">
        <f>AV153+(($AE153-1)*Workings_risks!$E$18)/(2050-2023)</f>
        <v>1.2624850562077948E-2</v>
      </c>
      <c r="AX153" s="170">
        <f>AW153+(($AE153-1)*Workings_risks!$E$18)/(2050-2023)</f>
        <v>1.2796956267408659E-2</v>
      </c>
      <c r="AY153" s="170">
        <f>AX153+(($AE153-1)*Workings_risks!$E$18)/(2050-2023)</f>
        <v>1.296906197273937E-2</v>
      </c>
      <c r="BA153" s="186">
        <f>AF153*Workings_risks!$E$24*Workings_risks!$E$26*Workings_risks!$E$27*Assumptions!$G$90</f>
        <v>3.9279136850999707E-4</v>
      </c>
      <c r="BB153" s="186">
        <f>AG153*Workings_risks!$E$24*Workings_risks!$E$26*Workings_risks!$E$27*Assumptions!$G$90</f>
        <v>3.9976128934064167E-4</v>
      </c>
      <c r="BC153" s="186">
        <f>AH153*Workings_risks!$E$24*Workings_risks!$E$26*Workings_risks!$E$27*Assumptions!$G$90</f>
        <v>4.0673121017128626E-4</v>
      </c>
      <c r="BD153" s="186">
        <f>AI153*Workings_risks!$E$24*Workings_risks!$E$26*Workings_risks!$E$27*Assumptions!$G$90</f>
        <v>4.1370113100193086E-4</v>
      </c>
      <c r="BE153" s="186">
        <f>AJ153*Workings_risks!$E$24*Workings_risks!$E$26*Workings_risks!$E$27*Assumptions!$G$90</f>
        <v>4.2067105183257552E-4</v>
      </c>
      <c r="BF153" s="186">
        <f>AK153*Workings_risks!$E$24*Workings_risks!$E$26*Workings_risks!$E$27*Assumptions!$G$90</f>
        <v>4.2764097266322022E-4</v>
      </c>
      <c r="BG153" s="186">
        <f>AL153*Workings_risks!$E$24*Workings_risks!$E$26*Workings_risks!$E$27*Assumptions!$G$90</f>
        <v>4.3461089349386482E-4</v>
      </c>
      <c r="BH153" s="186">
        <f>AM153*Workings_risks!$E$24*Workings_risks!$E$26*Workings_risks!$E$27*Assumptions!$G$90</f>
        <v>4.4158081432450936E-4</v>
      </c>
      <c r="BI153" s="186">
        <f>AN153*Workings_risks!$E$24*Workings_risks!$E$26*Workings_risks!$E$27*Assumptions!$G$90</f>
        <v>4.4855073515515396E-4</v>
      </c>
      <c r="BJ153" s="186">
        <f>AO153*Workings_risks!$E$24*Workings_risks!$E$26*Workings_risks!$E$27*Assumptions!$G$90</f>
        <v>4.5552065598579856E-4</v>
      </c>
      <c r="BK153" s="186">
        <f>AP153*Workings_risks!$E$24*Workings_risks!$E$26*Workings_risks!$E$27*Assumptions!$G$90</f>
        <v>4.6249057681644316E-4</v>
      </c>
      <c r="BL153" s="186">
        <f>AQ153*Workings_risks!$E$24*Workings_risks!$E$26*Workings_risks!$E$27*Assumptions!$G$90</f>
        <v>4.6946049764708787E-4</v>
      </c>
      <c r="BM153" s="186">
        <f>AR153*Workings_risks!$E$24*Workings_risks!$E$26*Workings_risks!$E$27*Assumptions!$G$90</f>
        <v>4.7643041847773252E-4</v>
      </c>
      <c r="BN153" s="186">
        <f>AS153*Workings_risks!$E$24*Workings_risks!$E$26*Workings_risks!$E$27*Assumptions!$G$90</f>
        <v>4.8340033930837706E-4</v>
      </c>
      <c r="BO153" s="186">
        <f>AT153*Workings_risks!$E$24*Workings_risks!$E$26*Workings_risks!$E$27*Assumptions!$G$90</f>
        <v>4.9037026013902161E-4</v>
      </c>
      <c r="BP153" s="186">
        <f>AU153*Workings_risks!$E$24*Workings_risks!$E$26*Workings_risks!$E$27*Assumptions!$G$90</f>
        <v>4.9734018096966631E-4</v>
      </c>
      <c r="BQ153" s="186">
        <f>AV153*Workings_risks!$E$24*Workings_risks!$E$26*Workings_risks!$E$27*Assumptions!$G$90</f>
        <v>5.0431010180031091E-4</v>
      </c>
      <c r="BR153" s="186">
        <f>AW153*Workings_risks!$E$24*Workings_risks!$E$26*Workings_risks!$E$27*Assumptions!$G$90</f>
        <v>5.1128002263095551E-4</v>
      </c>
      <c r="BS153" s="186">
        <f>AX153*Workings_risks!$E$24*Workings_risks!$E$26*Workings_risks!$E$27*Assumptions!$G$90</f>
        <v>5.1824994346160022E-4</v>
      </c>
      <c r="BT153" s="186">
        <f>AY153*Workings_risks!$E$24*Workings_risks!$E$26*Workings_risks!$E$27*Assumptions!$G$90</f>
        <v>5.2521986429224471E-4</v>
      </c>
    </row>
    <row r="154" spans="2:72" x14ac:dyDescent="0.25">
      <c r="B154" s="42">
        <v>10253013</v>
      </c>
      <c r="C154" s="42" t="s">
        <v>645</v>
      </c>
      <c r="D154" s="42" t="s">
        <v>262</v>
      </c>
      <c r="E154" s="42">
        <v>16308104</v>
      </c>
      <c r="F154" s="42">
        <v>16308100</v>
      </c>
      <c r="G154" s="42">
        <v>0.70739801857135021</v>
      </c>
      <c r="H154" s="42">
        <v>142.76314275278699</v>
      </c>
      <c r="I154" s="42">
        <v>-36.915849088218501</v>
      </c>
      <c r="J154" s="42">
        <v>111</v>
      </c>
      <c r="K154" s="42">
        <v>98</v>
      </c>
      <c r="L154" s="32">
        <v>6.3E-2</v>
      </c>
      <c r="M154" s="32">
        <v>8.7999999999999995E-2</v>
      </c>
      <c r="N154" s="181"/>
      <c r="O154" s="182">
        <f t="shared" si="31"/>
        <v>117.99299999999999</v>
      </c>
      <c r="P154" s="182">
        <f t="shared" si="32"/>
        <v>104.17399999999999</v>
      </c>
      <c r="Q154" s="191">
        <f t="shared" si="33"/>
        <v>0.01</v>
      </c>
      <c r="R154" s="191">
        <f t="shared" si="34"/>
        <v>0.02</v>
      </c>
      <c r="S154" s="184">
        <f t="shared" si="35"/>
        <v>-1381.9000000000003</v>
      </c>
      <c r="T154" s="184">
        <f t="shared" si="36"/>
        <v>131.81199999999998</v>
      </c>
      <c r="U154" s="185">
        <f t="shared" si="37"/>
        <v>1.5060424053838901E-2</v>
      </c>
      <c r="V154" s="181"/>
      <c r="W154" s="182">
        <f t="shared" si="38"/>
        <v>119.10299999999999</v>
      </c>
      <c r="X154" s="182">
        <f t="shared" si="39"/>
        <v>106.62400000000001</v>
      </c>
      <c r="Y154" s="183">
        <f t="shared" si="40"/>
        <v>0.01</v>
      </c>
      <c r="Z154" s="183">
        <f t="shared" si="41"/>
        <v>0.02</v>
      </c>
      <c r="AA154" s="184">
        <f t="shared" si="42"/>
        <v>-1247.8999999999985</v>
      </c>
      <c r="AB154" s="184">
        <f t="shared" si="43"/>
        <v>131.58199999999999</v>
      </c>
      <c r="AC154" s="185">
        <f t="shared" si="44"/>
        <v>1.6493308758714655E-2</v>
      </c>
      <c r="AD154" s="181"/>
      <c r="AE154" s="178">
        <f t="shared" si="45"/>
        <v>1.5060424053838901</v>
      </c>
      <c r="AF154" s="170">
        <f>Workings_risks!$E$18+Workings_risks!$E$27*(($AE154-1)*Workings_risks!$E$18)/(2050-2023)</f>
        <v>9.6990535714558609E-3</v>
      </c>
      <c r="AG154" s="170">
        <f>AF154+(($AE154-1)*Workings_risks!$E$18)/(2050-2023)</f>
        <v>9.871159276786572E-3</v>
      </c>
      <c r="AH154" s="170">
        <f>AG154+(($AE154-1)*Workings_risks!$E$18)/(2050-2023)</f>
        <v>1.0043264982117283E-2</v>
      </c>
      <c r="AI154" s="170">
        <f>AH154+(($AE154-1)*Workings_risks!$E$18)/(2050-2023)</f>
        <v>1.0215370687447994E-2</v>
      </c>
      <c r="AJ154" s="170">
        <f>AI154+(($AE154-1)*Workings_risks!$E$18)/(2050-2023)</f>
        <v>1.0387476392778705E-2</v>
      </c>
      <c r="AK154" s="170">
        <f>AJ154+(($AE154-1)*Workings_risks!$E$18)/(2050-2023)</f>
        <v>1.0559582098109416E-2</v>
      </c>
      <c r="AL154" s="170">
        <f>AK154+(($AE154-1)*Workings_risks!$E$18)/(2050-2023)</f>
        <v>1.0731687803440127E-2</v>
      </c>
      <c r="AM154" s="170">
        <f>AL154+(($AE154-1)*Workings_risks!$E$18)/(2050-2023)</f>
        <v>1.0903793508770838E-2</v>
      </c>
      <c r="AN154" s="170">
        <f>AM154+(($AE154-1)*Workings_risks!$E$18)/(2050-2023)</f>
        <v>1.1075899214101549E-2</v>
      </c>
      <c r="AO154" s="170">
        <f>AN154+(($AE154-1)*Workings_risks!$E$18)/(2050-2023)</f>
        <v>1.124800491943226E-2</v>
      </c>
      <c r="AP154" s="170">
        <f>AO154+(($AE154-1)*Workings_risks!$E$18)/(2050-2023)</f>
        <v>1.1420110624762971E-2</v>
      </c>
      <c r="AQ154" s="170">
        <f>AP154+(($AE154-1)*Workings_risks!$E$18)/(2050-2023)</f>
        <v>1.1592216330093682E-2</v>
      </c>
      <c r="AR154" s="170">
        <f>AQ154+(($AE154-1)*Workings_risks!$E$18)/(2050-2023)</f>
        <v>1.1764322035424393E-2</v>
      </c>
      <c r="AS154" s="170">
        <f>AR154+(($AE154-1)*Workings_risks!$E$18)/(2050-2023)</f>
        <v>1.1936427740755104E-2</v>
      </c>
      <c r="AT154" s="170">
        <f>AS154+(($AE154-1)*Workings_risks!$E$18)/(2050-2023)</f>
        <v>1.2108533446085815E-2</v>
      </c>
      <c r="AU154" s="170">
        <f>AT154+(($AE154-1)*Workings_risks!$E$18)/(2050-2023)</f>
        <v>1.2280639151416526E-2</v>
      </c>
      <c r="AV154" s="170">
        <f>AU154+(($AE154-1)*Workings_risks!$E$18)/(2050-2023)</f>
        <v>1.2452744856747237E-2</v>
      </c>
      <c r="AW154" s="170">
        <f>AV154+(($AE154-1)*Workings_risks!$E$18)/(2050-2023)</f>
        <v>1.2624850562077948E-2</v>
      </c>
      <c r="AX154" s="170">
        <f>AW154+(($AE154-1)*Workings_risks!$E$18)/(2050-2023)</f>
        <v>1.2796956267408659E-2</v>
      </c>
      <c r="AY154" s="170">
        <f>AX154+(($AE154-1)*Workings_risks!$E$18)/(2050-2023)</f>
        <v>1.296906197273937E-2</v>
      </c>
      <c r="BA154" s="186">
        <f>AF154*Workings_risks!$E$24*Workings_risks!$E$26*Workings_risks!$E$27*Assumptions!$G$90</f>
        <v>3.9279136850999707E-4</v>
      </c>
      <c r="BB154" s="186">
        <f>AG154*Workings_risks!$E$24*Workings_risks!$E$26*Workings_risks!$E$27*Assumptions!$G$90</f>
        <v>3.9976128934064167E-4</v>
      </c>
      <c r="BC154" s="186">
        <f>AH154*Workings_risks!$E$24*Workings_risks!$E$26*Workings_risks!$E$27*Assumptions!$G$90</f>
        <v>4.0673121017128626E-4</v>
      </c>
      <c r="BD154" s="186">
        <f>AI154*Workings_risks!$E$24*Workings_risks!$E$26*Workings_risks!$E$27*Assumptions!$G$90</f>
        <v>4.1370113100193086E-4</v>
      </c>
      <c r="BE154" s="186">
        <f>AJ154*Workings_risks!$E$24*Workings_risks!$E$26*Workings_risks!$E$27*Assumptions!$G$90</f>
        <v>4.2067105183257552E-4</v>
      </c>
      <c r="BF154" s="186">
        <f>AK154*Workings_risks!$E$24*Workings_risks!$E$26*Workings_risks!$E$27*Assumptions!$G$90</f>
        <v>4.2764097266322022E-4</v>
      </c>
      <c r="BG154" s="186">
        <f>AL154*Workings_risks!$E$24*Workings_risks!$E$26*Workings_risks!$E$27*Assumptions!$G$90</f>
        <v>4.3461089349386482E-4</v>
      </c>
      <c r="BH154" s="186">
        <f>AM154*Workings_risks!$E$24*Workings_risks!$E$26*Workings_risks!$E$27*Assumptions!$G$90</f>
        <v>4.4158081432450936E-4</v>
      </c>
      <c r="BI154" s="186">
        <f>AN154*Workings_risks!$E$24*Workings_risks!$E$26*Workings_risks!$E$27*Assumptions!$G$90</f>
        <v>4.4855073515515396E-4</v>
      </c>
      <c r="BJ154" s="186">
        <f>AO154*Workings_risks!$E$24*Workings_risks!$E$26*Workings_risks!$E$27*Assumptions!$G$90</f>
        <v>4.5552065598579856E-4</v>
      </c>
      <c r="BK154" s="186">
        <f>AP154*Workings_risks!$E$24*Workings_risks!$E$26*Workings_risks!$E$27*Assumptions!$G$90</f>
        <v>4.6249057681644316E-4</v>
      </c>
      <c r="BL154" s="186">
        <f>AQ154*Workings_risks!$E$24*Workings_risks!$E$26*Workings_risks!$E$27*Assumptions!$G$90</f>
        <v>4.6946049764708787E-4</v>
      </c>
      <c r="BM154" s="186">
        <f>AR154*Workings_risks!$E$24*Workings_risks!$E$26*Workings_risks!$E$27*Assumptions!$G$90</f>
        <v>4.7643041847773252E-4</v>
      </c>
      <c r="BN154" s="186">
        <f>AS154*Workings_risks!$E$24*Workings_risks!$E$26*Workings_risks!$E$27*Assumptions!$G$90</f>
        <v>4.8340033930837706E-4</v>
      </c>
      <c r="BO154" s="186">
        <f>AT154*Workings_risks!$E$24*Workings_risks!$E$26*Workings_risks!$E$27*Assumptions!$G$90</f>
        <v>4.9037026013902161E-4</v>
      </c>
      <c r="BP154" s="186">
        <f>AU154*Workings_risks!$E$24*Workings_risks!$E$26*Workings_risks!$E$27*Assumptions!$G$90</f>
        <v>4.9734018096966631E-4</v>
      </c>
      <c r="BQ154" s="186">
        <f>AV154*Workings_risks!$E$24*Workings_risks!$E$26*Workings_risks!$E$27*Assumptions!$G$90</f>
        <v>5.0431010180031091E-4</v>
      </c>
      <c r="BR154" s="186">
        <f>AW154*Workings_risks!$E$24*Workings_risks!$E$26*Workings_risks!$E$27*Assumptions!$G$90</f>
        <v>5.1128002263095551E-4</v>
      </c>
      <c r="BS154" s="186">
        <f>AX154*Workings_risks!$E$24*Workings_risks!$E$26*Workings_risks!$E$27*Assumptions!$G$90</f>
        <v>5.1824994346160022E-4</v>
      </c>
      <c r="BT154" s="186">
        <f>AY154*Workings_risks!$E$24*Workings_risks!$E$26*Workings_risks!$E$27*Assumptions!$G$90</f>
        <v>5.2521986429224471E-4</v>
      </c>
    </row>
    <row r="155" spans="2:72" x14ac:dyDescent="0.25">
      <c r="B155" s="42">
        <v>10253014</v>
      </c>
      <c r="C155" s="42" t="s">
        <v>645</v>
      </c>
      <c r="D155" s="42" t="s">
        <v>262</v>
      </c>
      <c r="E155" s="42">
        <v>16308108</v>
      </c>
      <c r="F155" s="42">
        <v>16308104</v>
      </c>
      <c r="G155" s="42">
        <v>0.29320692650852997</v>
      </c>
      <c r="H155" s="42">
        <v>142.76500222960101</v>
      </c>
      <c r="I155" s="42">
        <v>-36.915846261532998</v>
      </c>
      <c r="J155" s="42">
        <v>111</v>
      </c>
      <c r="K155" s="42">
        <v>98</v>
      </c>
      <c r="L155" s="32">
        <v>6.3E-2</v>
      </c>
      <c r="M155" s="32">
        <v>8.7999999999999995E-2</v>
      </c>
      <c r="N155" s="181"/>
      <c r="O155" s="182">
        <f t="shared" si="31"/>
        <v>117.99299999999999</v>
      </c>
      <c r="P155" s="182">
        <f t="shared" si="32"/>
        <v>104.17399999999999</v>
      </c>
      <c r="Q155" s="191">
        <f t="shared" si="33"/>
        <v>0.01</v>
      </c>
      <c r="R155" s="191">
        <f t="shared" si="34"/>
        <v>0.02</v>
      </c>
      <c r="S155" s="184">
        <f t="shared" si="35"/>
        <v>-1381.9000000000003</v>
      </c>
      <c r="T155" s="184">
        <f t="shared" si="36"/>
        <v>131.81199999999998</v>
      </c>
      <c r="U155" s="185">
        <f t="shared" si="37"/>
        <v>1.5060424053838901E-2</v>
      </c>
      <c r="V155" s="181"/>
      <c r="W155" s="182">
        <f t="shared" si="38"/>
        <v>119.10299999999999</v>
      </c>
      <c r="X155" s="182">
        <f t="shared" si="39"/>
        <v>106.62400000000001</v>
      </c>
      <c r="Y155" s="183">
        <f t="shared" si="40"/>
        <v>0.01</v>
      </c>
      <c r="Z155" s="183">
        <f t="shared" si="41"/>
        <v>0.02</v>
      </c>
      <c r="AA155" s="184">
        <f t="shared" si="42"/>
        <v>-1247.8999999999985</v>
      </c>
      <c r="AB155" s="184">
        <f t="shared" si="43"/>
        <v>131.58199999999999</v>
      </c>
      <c r="AC155" s="185">
        <f t="shared" si="44"/>
        <v>1.6493308758714655E-2</v>
      </c>
      <c r="AD155" s="181"/>
      <c r="AE155" s="178">
        <f t="shared" si="45"/>
        <v>1.5060424053838901</v>
      </c>
      <c r="AF155" s="170">
        <f>Workings_risks!$E$18+Workings_risks!$E$27*(($AE155-1)*Workings_risks!$E$18)/(2050-2023)</f>
        <v>9.6990535714558609E-3</v>
      </c>
      <c r="AG155" s="170">
        <f>AF155+(($AE155-1)*Workings_risks!$E$18)/(2050-2023)</f>
        <v>9.871159276786572E-3</v>
      </c>
      <c r="AH155" s="170">
        <f>AG155+(($AE155-1)*Workings_risks!$E$18)/(2050-2023)</f>
        <v>1.0043264982117283E-2</v>
      </c>
      <c r="AI155" s="170">
        <f>AH155+(($AE155-1)*Workings_risks!$E$18)/(2050-2023)</f>
        <v>1.0215370687447994E-2</v>
      </c>
      <c r="AJ155" s="170">
        <f>AI155+(($AE155-1)*Workings_risks!$E$18)/(2050-2023)</f>
        <v>1.0387476392778705E-2</v>
      </c>
      <c r="AK155" s="170">
        <f>AJ155+(($AE155-1)*Workings_risks!$E$18)/(2050-2023)</f>
        <v>1.0559582098109416E-2</v>
      </c>
      <c r="AL155" s="170">
        <f>AK155+(($AE155-1)*Workings_risks!$E$18)/(2050-2023)</f>
        <v>1.0731687803440127E-2</v>
      </c>
      <c r="AM155" s="170">
        <f>AL155+(($AE155-1)*Workings_risks!$E$18)/(2050-2023)</f>
        <v>1.0903793508770838E-2</v>
      </c>
      <c r="AN155" s="170">
        <f>AM155+(($AE155-1)*Workings_risks!$E$18)/(2050-2023)</f>
        <v>1.1075899214101549E-2</v>
      </c>
      <c r="AO155" s="170">
        <f>AN155+(($AE155-1)*Workings_risks!$E$18)/(2050-2023)</f>
        <v>1.124800491943226E-2</v>
      </c>
      <c r="AP155" s="170">
        <f>AO155+(($AE155-1)*Workings_risks!$E$18)/(2050-2023)</f>
        <v>1.1420110624762971E-2</v>
      </c>
      <c r="AQ155" s="170">
        <f>AP155+(($AE155-1)*Workings_risks!$E$18)/(2050-2023)</f>
        <v>1.1592216330093682E-2</v>
      </c>
      <c r="AR155" s="170">
        <f>AQ155+(($AE155-1)*Workings_risks!$E$18)/(2050-2023)</f>
        <v>1.1764322035424393E-2</v>
      </c>
      <c r="AS155" s="170">
        <f>AR155+(($AE155-1)*Workings_risks!$E$18)/(2050-2023)</f>
        <v>1.1936427740755104E-2</v>
      </c>
      <c r="AT155" s="170">
        <f>AS155+(($AE155-1)*Workings_risks!$E$18)/(2050-2023)</f>
        <v>1.2108533446085815E-2</v>
      </c>
      <c r="AU155" s="170">
        <f>AT155+(($AE155-1)*Workings_risks!$E$18)/(2050-2023)</f>
        <v>1.2280639151416526E-2</v>
      </c>
      <c r="AV155" s="170">
        <f>AU155+(($AE155-1)*Workings_risks!$E$18)/(2050-2023)</f>
        <v>1.2452744856747237E-2</v>
      </c>
      <c r="AW155" s="170">
        <f>AV155+(($AE155-1)*Workings_risks!$E$18)/(2050-2023)</f>
        <v>1.2624850562077948E-2</v>
      </c>
      <c r="AX155" s="170">
        <f>AW155+(($AE155-1)*Workings_risks!$E$18)/(2050-2023)</f>
        <v>1.2796956267408659E-2</v>
      </c>
      <c r="AY155" s="170">
        <f>AX155+(($AE155-1)*Workings_risks!$E$18)/(2050-2023)</f>
        <v>1.296906197273937E-2</v>
      </c>
      <c r="BA155" s="186">
        <f>AF155*Workings_risks!$E$24*Workings_risks!$E$26*Workings_risks!$E$27*Assumptions!$G$90</f>
        <v>3.9279136850999707E-4</v>
      </c>
      <c r="BB155" s="186">
        <f>AG155*Workings_risks!$E$24*Workings_risks!$E$26*Workings_risks!$E$27*Assumptions!$G$90</f>
        <v>3.9976128934064167E-4</v>
      </c>
      <c r="BC155" s="186">
        <f>AH155*Workings_risks!$E$24*Workings_risks!$E$26*Workings_risks!$E$27*Assumptions!$G$90</f>
        <v>4.0673121017128626E-4</v>
      </c>
      <c r="BD155" s="186">
        <f>AI155*Workings_risks!$E$24*Workings_risks!$E$26*Workings_risks!$E$27*Assumptions!$G$90</f>
        <v>4.1370113100193086E-4</v>
      </c>
      <c r="BE155" s="186">
        <f>AJ155*Workings_risks!$E$24*Workings_risks!$E$26*Workings_risks!$E$27*Assumptions!$G$90</f>
        <v>4.2067105183257552E-4</v>
      </c>
      <c r="BF155" s="186">
        <f>AK155*Workings_risks!$E$24*Workings_risks!$E$26*Workings_risks!$E$27*Assumptions!$G$90</f>
        <v>4.2764097266322022E-4</v>
      </c>
      <c r="BG155" s="186">
        <f>AL155*Workings_risks!$E$24*Workings_risks!$E$26*Workings_risks!$E$27*Assumptions!$G$90</f>
        <v>4.3461089349386482E-4</v>
      </c>
      <c r="BH155" s="186">
        <f>AM155*Workings_risks!$E$24*Workings_risks!$E$26*Workings_risks!$E$27*Assumptions!$G$90</f>
        <v>4.4158081432450936E-4</v>
      </c>
      <c r="BI155" s="186">
        <f>AN155*Workings_risks!$E$24*Workings_risks!$E$26*Workings_risks!$E$27*Assumptions!$G$90</f>
        <v>4.4855073515515396E-4</v>
      </c>
      <c r="BJ155" s="186">
        <f>AO155*Workings_risks!$E$24*Workings_risks!$E$26*Workings_risks!$E$27*Assumptions!$G$90</f>
        <v>4.5552065598579856E-4</v>
      </c>
      <c r="BK155" s="186">
        <f>AP155*Workings_risks!$E$24*Workings_risks!$E$26*Workings_risks!$E$27*Assumptions!$G$90</f>
        <v>4.6249057681644316E-4</v>
      </c>
      <c r="BL155" s="186">
        <f>AQ155*Workings_risks!$E$24*Workings_risks!$E$26*Workings_risks!$E$27*Assumptions!$G$90</f>
        <v>4.6946049764708787E-4</v>
      </c>
      <c r="BM155" s="186">
        <f>AR155*Workings_risks!$E$24*Workings_risks!$E$26*Workings_risks!$E$27*Assumptions!$G$90</f>
        <v>4.7643041847773252E-4</v>
      </c>
      <c r="BN155" s="186">
        <f>AS155*Workings_risks!$E$24*Workings_risks!$E$26*Workings_risks!$E$27*Assumptions!$G$90</f>
        <v>4.8340033930837706E-4</v>
      </c>
      <c r="BO155" s="186">
        <f>AT155*Workings_risks!$E$24*Workings_risks!$E$26*Workings_risks!$E$27*Assumptions!$G$90</f>
        <v>4.9037026013902161E-4</v>
      </c>
      <c r="BP155" s="186">
        <f>AU155*Workings_risks!$E$24*Workings_risks!$E$26*Workings_risks!$E$27*Assumptions!$G$90</f>
        <v>4.9734018096966631E-4</v>
      </c>
      <c r="BQ155" s="186">
        <f>AV155*Workings_risks!$E$24*Workings_risks!$E$26*Workings_risks!$E$27*Assumptions!$G$90</f>
        <v>5.0431010180031091E-4</v>
      </c>
      <c r="BR155" s="186">
        <f>AW155*Workings_risks!$E$24*Workings_risks!$E$26*Workings_risks!$E$27*Assumptions!$G$90</f>
        <v>5.1128002263095551E-4</v>
      </c>
      <c r="BS155" s="186">
        <f>AX155*Workings_risks!$E$24*Workings_risks!$E$26*Workings_risks!$E$27*Assumptions!$G$90</f>
        <v>5.1824994346160022E-4</v>
      </c>
      <c r="BT155" s="186">
        <f>AY155*Workings_risks!$E$24*Workings_risks!$E$26*Workings_risks!$E$27*Assumptions!$G$90</f>
        <v>5.2521986429224471E-4</v>
      </c>
    </row>
    <row r="156" spans="2:72" x14ac:dyDescent="0.25">
      <c r="B156" s="42">
        <v>10253028</v>
      </c>
      <c r="C156" s="42" t="s">
        <v>645</v>
      </c>
      <c r="D156" s="42" t="s">
        <v>262</v>
      </c>
      <c r="E156" s="42">
        <v>146132464</v>
      </c>
      <c r="F156" s="42">
        <v>16308173</v>
      </c>
      <c r="G156" s="42">
        <v>1.0737704568578605</v>
      </c>
      <c r="H156" s="42">
        <v>142.78472764199699</v>
      </c>
      <c r="I156" s="42">
        <v>-36.920216019755401</v>
      </c>
      <c r="J156" s="42">
        <v>111</v>
      </c>
      <c r="K156" s="42">
        <v>97.8</v>
      </c>
      <c r="L156" s="32">
        <v>6.3E-2</v>
      </c>
      <c r="M156" s="32">
        <v>8.7999999999999995E-2</v>
      </c>
      <c r="N156" s="181"/>
      <c r="O156" s="182">
        <f t="shared" si="31"/>
        <v>117.99299999999999</v>
      </c>
      <c r="P156" s="182">
        <f t="shared" si="32"/>
        <v>103.9614</v>
      </c>
      <c r="Q156" s="191">
        <f t="shared" si="33"/>
        <v>0.01</v>
      </c>
      <c r="R156" s="191">
        <f t="shared" si="34"/>
        <v>0.02</v>
      </c>
      <c r="S156" s="184">
        <f t="shared" si="35"/>
        <v>-1403.1599999999996</v>
      </c>
      <c r="T156" s="184">
        <f t="shared" si="36"/>
        <v>132.02459999999999</v>
      </c>
      <c r="U156" s="185">
        <f t="shared" si="37"/>
        <v>1.4983750962114083E-2</v>
      </c>
      <c r="V156" s="181"/>
      <c r="W156" s="182">
        <f t="shared" si="38"/>
        <v>119.10299999999999</v>
      </c>
      <c r="X156" s="182">
        <f t="shared" si="39"/>
        <v>106.4064</v>
      </c>
      <c r="Y156" s="183">
        <f t="shared" si="40"/>
        <v>0.01</v>
      </c>
      <c r="Z156" s="183">
        <f t="shared" si="41"/>
        <v>0.02</v>
      </c>
      <c r="AA156" s="184">
        <f t="shared" si="42"/>
        <v>-1269.6599999999992</v>
      </c>
      <c r="AB156" s="184">
        <f t="shared" si="43"/>
        <v>131.7996</v>
      </c>
      <c r="AC156" s="185">
        <f t="shared" si="44"/>
        <v>1.6382023533859466E-2</v>
      </c>
      <c r="AD156" s="181"/>
      <c r="AE156" s="178">
        <f t="shared" si="45"/>
        <v>1.4983750962114084</v>
      </c>
      <c r="AF156" s="170">
        <f>Workings_risks!$E$18+Workings_risks!$E$27*(($AE156-1)*Workings_risks!$E$18)/(2050-2023)</f>
        <v>9.6912305848499223E-3</v>
      </c>
      <c r="AG156" s="170">
        <f>AF156+(($AE156-1)*Workings_risks!$E$18)/(2050-2023)</f>
        <v>9.8607286279786543E-3</v>
      </c>
      <c r="AH156" s="170">
        <f>AG156+(($AE156-1)*Workings_risks!$E$18)/(2050-2023)</f>
        <v>1.0030226671107386E-2</v>
      </c>
      <c r="AI156" s="170">
        <f>AH156+(($AE156-1)*Workings_risks!$E$18)/(2050-2023)</f>
        <v>1.0199724714236118E-2</v>
      </c>
      <c r="AJ156" s="170">
        <f>AI156+(($AE156-1)*Workings_risks!$E$18)/(2050-2023)</f>
        <v>1.0369222757364851E-2</v>
      </c>
      <c r="AK156" s="170">
        <f>AJ156+(($AE156-1)*Workings_risks!$E$18)/(2050-2023)</f>
        <v>1.0538720800493583E-2</v>
      </c>
      <c r="AL156" s="170">
        <f>AK156+(($AE156-1)*Workings_risks!$E$18)/(2050-2023)</f>
        <v>1.0708218843622315E-2</v>
      </c>
      <c r="AM156" s="170">
        <f>AL156+(($AE156-1)*Workings_risks!$E$18)/(2050-2023)</f>
        <v>1.0877716886751047E-2</v>
      </c>
      <c r="AN156" s="170">
        <f>AM156+(($AE156-1)*Workings_risks!$E$18)/(2050-2023)</f>
        <v>1.1047214929879779E-2</v>
      </c>
      <c r="AO156" s="170">
        <f>AN156+(($AE156-1)*Workings_risks!$E$18)/(2050-2023)</f>
        <v>1.1216712973008511E-2</v>
      </c>
      <c r="AP156" s="170">
        <f>AO156+(($AE156-1)*Workings_risks!$E$18)/(2050-2023)</f>
        <v>1.1386211016137243E-2</v>
      </c>
      <c r="AQ156" s="170">
        <f>AP156+(($AE156-1)*Workings_risks!$E$18)/(2050-2023)</f>
        <v>1.1555709059265975E-2</v>
      </c>
      <c r="AR156" s="170">
        <f>AQ156+(($AE156-1)*Workings_risks!$E$18)/(2050-2023)</f>
        <v>1.1725207102394707E-2</v>
      </c>
      <c r="AS156" s="170">
        <f>AR156+(($AE156-1)*Workings_risks!$E$18)/(2050-2023)</f>
        <v>1.1894705145523439E-2</v>
      </c>
      <c r="AT156" s="170">
        <f>AS156+(($AE156-1)*Workings_risks!$E$18)/(2050-2023)</f>
        <v>1.2064203188652171E-2</v>
      </c>
      <c r="AU156" s="170">
        <f>AT156+(($AE156-1)*Workings_risks!$E$18)/(2050-2023)</f>
        <v>1.2233701231780903E-2</v>
      </c>
      <c r="AV156" s="170">
        <f>AU156+(($AE156-1)*Workings_risks!$E$18)/(2050-2023)</f>
        <v>1.2403199274909635E-2</v>
      </c>
      <c r="AW156" s="170">
        <f>AV156+(($AE156-1)*Workings_risks!$E$18)/(2050-2023)</f>
        <v>1.2572697318038367E-2</v>
      </c>
      <c r="AX156" s="170">
        <f>AW156+(($AE156-1)*Workings_risks!$E$18)/(2050-2023)</f>
        <v>1.2742195361167099E-2</v>
      </c>
      <c r="AY156" s="170">
        <f>AX156+(($AE156-1)*Workings_risks!$E$18)/(2050-2023)</f>
        <v>1.2911693404295831E-2</v>
      </c>
      <c r="BA156" s="186">
        <f>AF156*Workings_risks!$E$24*Workings_risks!$E$26*Workings_risks!$E$27*Assumptions!$G$90</f>
        <v>3.9247455392678603E-4</v>
      </c>
      <c r="BB156" s="186">
        <f>AG156*Workings_risks!$E$24*Workings_risks!$E$26*Workings_risks!$E$27*Assumptions!$G$90</f>
        <v>3.9933886989636035E-4</v>
      </c>
      <c r="BC156" s="186">
        <f>AH156*Workings_risks!$E$24*Workings_risks!$E$26*Workings_risks!$E$27*Assumptions!$G$90</f>
        <v>4.0620318586593457E-4</v>
      </c>
      <c r="BD156" s="186">
        <f>AI156*Workings_risks!$E$24*Workings_risks!$E$26*Workings_risks!$E$27*Assumptions!$G$90</f>
        <v>4.1306750183550895E-4</v>
      </c>
      <c r="BE156" s="186">
        <f>AJ156*Workings_risks!$E$24*Workings_risks!$E$26*Workings_risks!$E$27*Assumptions!$G$90</f>
        <v>4.1993181780508322E-4</v>
      </c>
      <c r="BF156" s="186">
        <f>AK156*Workings_risks!$E$24*Workings_risks!$E$26*Workings_risks!$E$27*Assumptions!$G$90</f>
        <v>4.267961337746576E-4</v>
      </c>
      <c r="BG156" s="186">
        <f>AL156*Workings_risks!$E$24*Workings_risks!$E$26*Workings_risks!$E$27*Assumptions!$G$90</f>
        <v>4.3366044974423187E-4</v>
      </c>
      <c r="BH156" s="186">
        <f>AM156*Workings_risks!$E$24*Workings_risks!$E$26*Workings_risks!$E$27*Assumptions!$G$90</f>
        <v>4.4052476571380619E-4</v>
      </c>
      <c r="BI156" s="186">
        <f>AN156*Workings_risks!$E$24*Workings_risks!$E$26*Workings_risks!$E$27*Assumptions!$G$90</f>
        <v>4.4738908168338046E-4</v>
      </c>
      <c r="BJ156" s="186">
        <f>AO156*Workings_risks!$E$24*Workings_risks!$E$26*Workings_risks!$E$27*Assumptions!$G$90</f>
        <v>4.5425339765295473E-4</v>
      </c>
      <c r="BK156" s="186">
        <f>AP156*Workings_risks!$E$24*Workings_risks!$E$26*Workings_risks!$E$27*Assumptions!$G$90</f>
        <v>4.6111771362252911E-4</v>
      </c>
      <c r="BL156" s="186">
        <f>AQ156*Workings_risks!$E$24*Workings_risks!$E$26*Workings_risks!$E$27*Assumptions!$G$90</f>
        <v>4.6798202959210343E-4</v>
      </c>
      <c r="BM156" s="186">
        <f>AR156*Workings_risks!$E$24*Workings_risks!$E$26*Workings_risks!$E$27*Assumptions!$G$90</f>
        <v>4.748463455616777E-4</v>
      </c>
      <c r="BN156" s="186">
        <f>AS156*Workings_risks!$E$24*Workings_risks!$E$26*Workings_risks!$E$27*Assumptions!$G$90</f>
        <v>4.8171066153125208E-4</v>
      </c>
      <c r="BO156" s="186">
        <f>AT156*Workings_risks!$E$24*Workings_risks!$E$26*Workings_risks!$E$27*Assumptions!$G$90</f>
        <v>4.8857497750082624E-4</v>
      </c>
      <c r="BP156" s="186">
        <f>AU156*Workings_risks!$E$24*Workings_risks!$E$26*Workings_risks!$E$27*Assumptions!$G$90</f>
        <v>4.9543929347040062E-4</v>
      </c>
      <c r="BQ156" s="186">
        <f>AV156*Workings_risks!$E$24*Workings_risks!$E$26*Workings_risks!$E$27*Assumptions!$G$90</f>
        <v>5.0230360943997489E-4</v>
      </c>
      <c r="BR156" s="186">
        <f>AW156*Workings_risks!$E$24*Workings_risks!$E$26*Workings_risks!$E$27*Assumptions!$G$90</f>
        <v>5.0916792540954916E-4</v>
      </c>
      <c r="BS156" s="186">
        <f>AX156*Workings_risks!$E$24*Workings_risks!$E$26*Workings_risks!$E$27*Assumptions!$G$90</f>
        <v>5.1603224137912354E-4</v>
      </c>
      <c r="BT156" s="186">
        <f>AY156*Workings_risks!$E$24*Workings_risks!$E$26*Workings_risks!$E$27*Assumptions!$G$90</f>
        <v>5.2289655734869781E-4</v>
      </c>
    </row>
    <row r="157" spans="2:72" x14ac:dyDescent="0.25">
      <c r="B157" s="42">
        <v>10253030</v>
      </c>
      <c r="C157" s="42" t="s">
        <v>645</v>
      </c>
      <c r="D157" s="42" t="s">
        <v>262</v>
      </c>
      <c r="E157" s="42">
        <v>16308181</v>
      </c>
      <c r="F157" s="42">
        <v>146132464</v>
      </c>
      <c r="G157" s="42">
        <v>0.17720986533362026</v>
      </c>
      <c r="H157" s="42">
        <v>142.78422139710301</v>
      </c>
      <c r="I157" s="42">
        <v>-36.921555341532503</v>
      </c>
      <c r="J157" s="42">
        <v>111</v>
      </c>
      <c r="K157" s="42">
        <v>97.8</v>
      </c>
      <c r="L157" s="32">
        <v>6.3E-2</v>
      </c>
      <c r="M157" s="32">
        <v>8.7999999999999995E-2</v>
      </c>
      <c r="N157" s="181"/>
      <c r="O157" s="182">
        <f t="shared" si="31"/>
        <v>117.99299999999999</v>
      </c>
      <c r="P157" s="182">
        <f t="shared" si="32"/>
        <v>103.9614</v>
      </c>
      <c r="Q157" s="191">
        <f t="shared" si="33"/>
        <v>0.01</v>
      </c>
      <c r="R157" s="191">
        <f t="shared" si="34"/>
        <v>0.02</v>
      </c>
      <c r="S157" s="184">
        <f t="shared" si="35"/>
        <v>-1403.1599999999996</v>
      </c>
      <c r="T157" s="184">
        <f t="shared" si="36"/>
        <v>132.02459999999999</v>
      </c>
      <c r="U157" s="185">
        <f t="shared" si="37"/>
        <v>1.4983750962114083E-2</v>
      </c>
      <c r="V157" s="181"/>
      <c r="W157" s="182">
        <f t="shared" si="38"/>
        <v>119.10299999999999</v>
      </c>
      <c r="X157" s="182">
        <f t="shared" si="39"/>
        <v>106.4064</v>
      </c>
      <c r="Y157" s="183">
        <f t="shared" si="40"/>
        <v>0.01</v>
      </c>
      <c r="Z157" s="183">
        <f t="shared" si="41"/>
        <v>0.02</v>
      </c>
      <c r="AA157" s="184">
        <f t="shared" si="42"/>
        <v>-1269.6599999999992</v>
      </c>
      <c r="AB157" s="184">
        <f t="shared" si="43"/>
        <v>131.7996</v>
      </c>
      <c r="AC157" s="185">
        <f t="shared" si="44"/>
        <v>1.6382023533859466E-2</v>
      </c>
      <c r="AD157" s="181"/>
      <c r="AE157" s="178">
        <f t="shared" si="45"/>
        <v>1.4983750962114084</v>
      </c>
      <c r="AF157" s="170">
        <f>Workings_risks!$E$18+Workings_risks!$E$27*(($AE157-1)*Workings_risks!$E$18)/(2050-2023)</f>
        <v>9.6912305848499223E-3</v>
      </c>
      <c r="AG157" s="170">
        <f>AF157+(($AE157-1)*Workings_risks!$E$18)/(2050-2023)</f>
        <v>9.8607286279786543E-3</v>
      </c>
      <c r="AH157" s="170">
        <f>AG157+(($AE157-1)*Workings_risks!$E$18)/(2050-2023)</f>
        <v>1.0030226671107386E-2</v>
      </c>
      <c r="AI157" s="170">
        <f>AH157+(($AE157-1)*Workings_risks!$E$18)/(2050-2023)</f>
        <v>1.0199724714236118E-2</v>
      </c>
      <c r="AJ157" s="170">
        <f>AI157+(($AE157-1)*Workings_risks!$E$18)/(2050-2023)</f>
        <v>1.0369222757364851E-2</v>
      </c>
      <c r="AK157" s="170">
        <f>AJ157+(($AE157-1)*Workings_risks!$E$18)/(2050-2023)</f>
        <v>1.0538720800493583E-2</v>
      </c>
      <c r="AL157" s="170">
        <f>AK157+(($AE157-1)*Workings_risks!$E$18)/(2050-2023)</f>
        <v>1.0708218843622315E-2</v>
      </c>
      <c r="AM157" s="170">
        <f>AL157+(($AE157-1)*Workings_risks!$E$18)/(2050-2023)</f>
        <v>1.0877716886751047E-2</v>
      </c>
      <c r="AN157" s="170">
        <f>AM157+(($AE157-1)*Workings_risks!$E$18)/(2050-2023)</f>
        <v>1.1047214929879779E-2</v>
      </c>
      <c r="AO157" s="170">
        <f>AN157+(($AE157-1)*Workings_risks!$E$18)/(2050-2023)</f>
        <v>1.1216712973008511E-2</v>
      </c>
      <c r="AP157" s="170">
        <f>AO157+(($AE157-1)*Workings_risks!$E$18)/(2050-2023)</f>
        <v>1.1386211016137243E-2</v>
      </c>
      <c r="AQ157" s="170">
        <f>AP157+(($AE157-1)*Workings_risks!$E$18)/(2050-2023)</f>
        <v>1.1555709059265975E-2</v>
      </c>
      <c r="AR157" s="170">
        <f>AQ157+(($AE157-1)*Workings_risks!$E$18)/(2050-2023)</f>
        <v>1.1725207102394707E-2</v>
      </c>
      <c r="AS157" s="170">
        <f>AR157+(($AE157-1)*Workings_risks!$E$18)/(2050-2023)</f>
        <v>1.1894705145523439E-2</v>
      </c>
      <c r="AT157" s="170">
        <f>AS157+(($AE157-1)*Workings_risks!$E$18)/(2050-2023)</f>
        <v>1.2064203188652171E-2</v>
      </c>
      <c r="AU157" s="170">
        <f>AT157+(($AE157-1)*Workings_risks!$E$18)/(2050-2023)</f>
        <v>1.2233701231780903E-2</v>
      </c>
      <c r="AV157" s="170">
        <f>AU157+(($AE157-1)*Workings_risks!$E$18)/(2050-2023)</f>
        <v>1.2403199274909635E-2</v>
      </c>
      <c r="AW157" s="170">
        <f>AV157+(($AE157-1)*Workings_risks!$E$18)/(2050-2023)</f>
        <v>1.2572697318038367E-2</v>
      </c>
      <c r="AX157" s="170">
        <f>AW157+(($AE157-1)*Workings_risks!$E$18)/(2050-2023)</f>
        <v>1.2742195361167099E-2</v>
      </c>
      <c r="AY157" s="170">
        <f>AX157+(($AE157-1)*Workings_risks!$E$18)/(2050-2023)</f>
        <v>1.2911693404295831E-2</v>
      </c>
      <c r="BA157" s="186">
        <f>AF157*Workings_risks!$E$24*Workings_risks!$E$26*Workings_risks!$E$27*Assumptions!$G$90</f>
        <v>3.9247455392678603E-4</v>
      </c>
      <c r="BB157" s="186">
        <f>AG157*Workings_risks!$E$24*Workings_risks!$E$26*Workings_risks!$E$27*Assumptions!$G$90</f>
        <v>3.9933886989636035E-4</v>
      </c>
      <c r="BC157" s="186">
        <f>AH157*Workings_risks!$E$24*Workings_risks!$E$26*Workings_risks!$E$27*Assumptions!$G$90</f>
        <v>4.0620318586593457E-4</v>
      </c>
      <c r="BD157" s="186">
        <f>AI157*Workings_risks!$E$24*Workings_risks!$E$26*Workings_risks!$E$27*Assumptions!$G$90</f>
        <v>4.1306750183550895E-4</v>
      </c>
      <c r="BE157" s="186">
        <f>AJ157*Workings_risks!$E$24*Workings_risks!$E$26*Workings_risks!$E$27*Assumptions!$G$90</f>
        <v>4.1993181780508322E-4</v>
      </c>
      <c r="BF157" s="186">
        <f>AK157*Workings_risks!$E$24*Workings_risks!$E$26*Workings_risks!$E$27*Assumptions!$G$90</f>
        <v>4.267961337746576E-4</v>
      </c>
      <c r="BG157" s="186">
        <f>AL157*Workings_risks!$E$24*Workings_risks!$E$26*Workings_risks!$E$27*Assumptions!$G$90</f>
        <v>4.3366044974423187E-4</v>
      </c>
      <c r="BH157" s="186">
        <f>AM157*Workings_risks!$E$24*Workings_risks!$E$26*Workings_risks!$E$27*Assumptions!$G$90</f>
        <v>4.4052476571380619E-4</v>
      </c>
      <c r="BI157" s="186">
        <f>AN157*Workings_risks!$E$24*Workings_risks!$E$26*Workings_risks!$E$27*Assumptions!$G$90</f>
        <v>4.4738908168338046E-4</v>
      </c>
      <c r="BJ157" s="186">
        <f>AO157*Workings_risks!$E$24*Workings_risks!$E$26*Workings_risks!$E$27*Assumptions!$G$90</f>
        <v>4.5425339765295473E-4</v>
      </c>
      <c r="BK157" s="186">
        <f>AP157*Workings_risks!$E$24*Workings_risks!$E$26*Workings_risks!$E$27*Assumptions!$G$90</f>
        <v>4.6111771362252911E-4</v>
      </c>
      <c r="BL157" s="186">
        <f>AQ157*Workings_risks!$E$24*Workings_risks!$E$26*Workings_risks!$E$27*Assumptions!$G$90</f>
        <v>4.6798202959210343E-4</v>
      </c>
      <c r="BM157" s="186">
        <f>AR157*Workings_risks!$E$24*Workings_risks!$E$26*Workings_risks!$E$27*Assumptions!$G$90</f>
        <v>4.748463455616777E-4</v>
      </c>
      <c r="BN157" s="186">
        <f>AS157*Workings_risks!$E$24*Workings_risks!$E$26*Workings_risks!$E$27*Assumptions!$G$90</f>
        <v>4.8171066153125208E-4</v>
      </c>
      <c r="BO157" s="186">
        <f>AT157*Workings_risks!$E$24*Workings_risks!$E$26*Workings_risks!$E$27*Assumptions!$G$90</f>
        <v>4.8857497750082624E-4</v>
      </c>
      <c r="BP157" s="186">
        <f>AU157*Workings_risks!$E$24*Workings_risks!$E$26*Workings_risks!$E$27*Assumptions!$G$90</f>
        <v>4.9543929347040062E-4</v>
      </c>
      <c r="BQ157" s="186">
        <f>AV157*Workings_risks!$E$24*Workings_risks!$E$26*Workings_risks!$E$27*Assumptions!$G$90</f>
        <v>5.0230360943997489E-4</v>
      </c>
      <c r="BR157" s="186">
        <f>AW157*Workings_risks!$E$24*Workings_risks!$E$26*Workings_risks!$E$27*Assumptions!$G$90</f>
        <v>5.0916792540954916E-4</v>
      </c>
      <c r="BS157" s="186">
        <f>AX157*Workings_risks!$E$24*Workings_risks!$E$26*Workings_risks!$E$27*Assumptions!$G$90</f>
        <v>5.1603224137912354E-4</v>
      </c>
      <c r="BT157" s="186">
        <f>AY157*Workings_risks!$E$24*Workings_risks!$E$26*Workings_risks!$E$27*Assumptions!$G$90</f>
        <v>5.2289655734869781E-4</v>
      </c>
    </row>
    <row r="158" spans="2:72" x14ac:dyDescent="0.25">
      <c r="B158" s="42">
        <v>10253061</v>
      </c>
      <c r="C158" s="42" t="s">
        <v>645</v>
      </c>
      <c r="D158" s="42" t="s">
        <v>262</v>
      </c>
      <c r="E158" s="42">
        <v>17567260</v>
      </c>
      <c r="F158" s="42">
        <v>16308329</v>
      </c>
      <c r="G158" s="42">
        <v>1.3167069969111105</v>
      </c>
      <c r="H158" s="42">
        <v>142.75790541363</v>
      </c>
      <c r="I158" s="42">
        <v>-36.903826188728097</v>
      </c>
      <c r="J158" s="42">
        <v>111</v>
      </c>
      <c r="K158" s="42">
        <v>98</v>
      </c>
      <c r="L158" s="32">
        <v>6.3E-2</v>
      </c>
      <c r="M158" s="32">
        <v>8.7999999999999995E-2</v>
      </c>
      <c r="N158" s="181"/>
      <c r="O158" s="182">
        <f t="shared" si="31"/>
        <v>117.99299999999999</v>
      </c>
      <c r="P158" s="182">
        <f t="shared" si="32"/>
        <v>104.17399999999999</v>
      </c>
      <c r="Q158" s="191">
        <f t="shared" si="33"/>
        <v>0.01</v>
      </c>
      <c r="R158" s="191">
        <f t="shared" si="34"/>
        <v>0.02</v>
      </c>
      <c r="S158" s="184">
        <f t="shared" si="35"/>
        <v>-1381.9000000000003</v>
      </c>
      <c r="T158" s="184">
        <f t="shared" si="36"/>
        <v>131.81199999999998</v>
      </c>
      <c r="U158" s="185">
        <f t="shared" si="37"/>
        <v>1.5060424053838901E-2</v>
      </c>
      <c r="V158" s="181"/>
      <c r="W158" s="182">
        <f t="shared" si="38"/>
        <v>119.10299999999999</v>
      </c>
      <c r="X158" s="182">
        <f t="shared" si="39"/>
        <v>106.62400000000001</v>
      </c>
      <c r="Y158" s="183">
        <f t="shared" si="40"/>
        <v>0.01</v>
      </c>
      <c r="Z158" s="183">
        <f t="shared" si="41"/>
        <v>0.02</v>
      </c>
      <c r="AA158" s="184">
        <f t="shared" si="42"/>
        <v>-1247.8999999999985</v>
      </c>
      <c r="AB158" s="184">
        <f t="shared" si="43"/>
        <v>131.58199999999999</v>
      </c>
      <c r="AC158" s="185">
        <f t="shared" si="44"/>
        <v>1.6493308758714655E-2</v>
      </c>
      <c r="AD158" s="181"/>
      <c r="AE158" s="178">
        <f t="shared" si="45"/>
        <v>1.5060424053838901</v>
      </c>
      <c r="AF158" s="170">
        <f>Workings_risks!$E$18+Workings_risks!$E$27*(($AE158-1)*Workings_risks!$E$18)/(2050-2023)</f>
        <v>9.6990535714558609E-3</v>
      </c>
      <c r="AG158" s="170">
        <f>AF158+(($AE158-1)*Workings_risks!$E$18)/(2050-2023)</f>
        <v>9.871159276786572E-3</v>
      </c>
      <c r="AH158" s="170">
        <f>AG158+(($AE158-1)*Workings_risks!$E$18)/(2050-2023)</f>
        <v>1.0043264982117283E-2</v>
      </c>
      <c r="AI158" s="170">
        <f>AH158+(($AE158-1)*Workings_risks!$E$18)/(2050-2023)</f>
        <v>1.0215370687447994E-2</v>
      </c>
      <c r="AJ158" s="170">
        <f>AI158+(($AE158-1)*Workings_risks!$E$18)/(2050-2023)</f>
        <v>1.0387476392778705E-2</v>
      </c>
      <c r="AK158" s="170">
        <f>AJ158+(($AE158-1)*Workings_risks!$E$18)/(2050-2023)</f>
        <v>1.0559582098109416E-2</v>
      </c>
      <c r="AL158" s="170">
        <f>AK158+(($AE158-1)*Workings_risks!$E$18)/(2050-2023)</f>
        <v>1.0731687803440127E-2</v>
      </c>
      <c r="AM158" s="170">
        <f>AL158+(($AE158-1)*Workings_risks!$E$18)/(2050-2023)</f>
        <v>1.0903793508770838E-2</v>
      </c>
      <c r="AN158" s="170">
        <f>AM158+(($AE158-1)*Workings_risks!$E$18)/(2050-2023)</f>
        <v>1.1075899214101549E-2</v>
      </c>
      <c r="AO158" s="170">
        <f>AN158+(($AE158-1)*Workings_risks!$E$18)/(2050-2023)</f>
        <v>1.124800491943226E-2</v>
      </c>
      <c r="AP158" s="170">
        <f>AO158+(($AE158-1)*Workings_risks!$E$18)/(2050-2023)</f>
        <v>1.1420110624762971E-2</v>
      </c>
      <c r="AQ158" s="170">
        <f>AP158+(($AE158-1)*Workings_risks!$E$18)/(2050-2023)</f>
        <v>1.1592216330093682E-2</v>
      </c>
      <c r="AR158" s="170">
        <f>AQ158+(($AE158-1)*Workings_risks!$E$18)/(2050-2023)</f>
        <v>1.1764322035424393E-2</v>
      </c>
      <c r="AS158" s="170">
        <f>AR158+(($AE158-1)*Workings_risks!$E$18)/(2050-2023)</f>
        <v>1.1936427740755104E-2</v>
      </c>
      <c r="AT158" s="170">
        <f>AS158+(($AE158-1)*Workings_risks!$E$18)/(2050-2023)</f>
        <v>1.2108533446085815E-2</v>
      </c>
      <c r="AU158" s="170">
        <f>AT158+(($AE158-1)*Workings_risks!$E$18)/(2050-2023)</f>
        <v>1.2280639151416526E-2</v>
      </c>
      <c r="AV158" s="170">
        <f>AU158+(($AE158-1)*Workings_risks!$E$18)/(2050-2023)</f>
        <v>1.2452744856747237E-2</v>
      </c>
      <c r="AW158" s="170">
        <f>AV158+(($AE158-1)*Workings_risks!$E$18)/(2050-2023)</f>
        <v>1.2624850562077948E-2</v>
      </c>
      <c r="AX158" s="170">
        <f>AW158+(($AE158-1)*Workings_risks!$E$18)/(2050-2023)</f>
        <v>1.2796956267408659E-2</v>
      </c>
      <c r="AY158" s="170">
        <f>AX158+(($AE158-1)*Workings_risks!$E$18)/(2050-2023)</f>
        <v>1.296906197273937E-2</v>
      </c>
      <c r="BA158" s="186">
        <f>AF158*Workings_risks!$E$24*Workings_risks!$E$26*Workings_risks!$E$27*Assumptions!$G$90</f>
        <v>3.9279136850999707E-4</v>
      </c>
      <c r="BB158" s="186">
        <f>AG158*Workings_risks!$E$24*Workings_risks!$E$26*Workings_risks!$E$27*Assumptions!$G$90</f>
        <v>3.9976128934064167E-4</v>
      </c>
      <c r="BC158" s="186">
        <f>AH158*Workings_risks!$E$24*Workings_risks!$E$26*Workings_risks!$E$27*Assumptions!$G$90</f>
        <v>4.0673121017128626E-4</v>
      </c>
      <c r="BD158" s="186">
        <f>AI158*Workings_risks!$E$24*Workings_risks!$E$26*Workings_risks!$E$27*Assumptions!$G$90</f>
        <v>4.1370113100193086E-4</v>
      </c>
      <c r="BE158" s="186">
        <f>AJ158*Workings_risks!$E$24*Workings_risks!$E$26*Workings_risks!$E$27*Assumptions!$G$90</f>
        <v>4.2067105183257552E-4</v>
      </c>
      <c r="BF158" s="186">
        <f>AK158*Workings_risks!$E$24*Workings_risks!$E$26*Workings_risks!$E$27*Assumptions!$G$90</f>
        <v>4.2764097266322022E-4</v>
      </c>
      <c r="BG158" s="186">
        <f>AL158*Workings_risks!$E$24*Workings_risks!$E$26*Workings_risks!$E$27*Assumptions!$G$90</f>
        <v>4.3461089349386482E-4</v>
      </c>
      <c r="BH158" s="186">
        <f>AM158*Workings_risks!$E$24*Workings_risks!$E$26*Workings_risks!$E$27*Assumptions!$G$90</f>
        <v>4.4158081432450936E-4</v>
      </c>
      <c r="BI158" s="186">
        <f>AN158*Workings_risks!$E$24*Workings_risks!$E$26*Workings_risks!$E$27*Assumptions!$G$90</f>
        <v>4.4855073515515396E-4</v>
      </c>
      <c r="BJ158" s="186">
        <f>AO158*Workings_risks!$E$24*Workings_risks!$E$26*Workings_risks!$E$27*Assumptions!$G$90</f>
        <v>4.5552065598579856E-4</v>
      </c>
      <c r="BK158" s="186">
        <f>AP158*Workings_risks!$E$24*Workings_risks!$E$26*Workings_risks!$E$27*Assumptions!$G$90</f>
        <v>4.6249057681644316E-4</v>
      </c>
      <c r="BL158" s="186">
        <f>AQ158*Workings_risks!$E$24*Workings_risks!$E$26*Workings_risks!$E$27*Assumptions!$G$90</f>
        <v>4.6946049764708787E-4</v>
      </c>
      <c r="BM158" s="186">
        <f>AR158*Workings_risks!$E$24*Workings_risks!$E$26*Workings_risks!$E$27*Assumptions!$G$90</f>
        <v>4.7643041847773252E-4</v>
      </c>
      <c r="BN158" s="186">
        <f>AS158*Workings_risks!$E$24*Workings_risks!$E$26*Workings_risks!$E$27*Assumptions!$G$90</f>
        <v>4.8340033930837706E-4</v>
      </c>
      <c r="BO158" s="186">
        <f>AT158*Workings_risks!$E$24*Workings_risks!$E$26*Workings_risks!$E$27*Assumptions!$G$90</f>
        <v>4.9037026013902161E-4</v>
      </c>
      <c r="BP158" s="186">
        <f>AU158*Workings_risks!$E$24*Workings_risks!$E$26*Workings_risks!$E$27*Assumptions!$G$90</f>
        <v>4.9734018096966631E-4</v>
      </c>
      <c r="BQ158" s="186">
        <f>AV158*Workings_risks!$E$24*Workings_risks!$E$26*Workings_risks!$E$27*Assumptions!$G$90</f>
        <v>5.0431010180031091E-4</v>
      </c>
      <c r="BR158" s="186">
        <f>AW158*Workings_risks!$E$24*Workings_risks!$E$26*Workings_risks!$E$27*Assumptions!$G$90</f>
        <v>5.1128002263095551E-4</v>
      </c>
      <c r="BS158" s="186">
        <f>AX158*Workings_risks!$E$24*Workings_risks!$E$26*Workings_risks!$E$27*Assumptions!$G$90</f>
        <v>5.1824994346160022E-4</v>
      </c>
      <c r="BT158" s="186">
        <f>AY158*Workings_risks!$E$24*Workings_risks!$E$26*Workings_risks!$E$27*Assumptions!$G$90</f>
        <v>5.2521986429224471E-4</v>
      </c>
    </row>
    <row r="159" spans="2:72" x14ac:dyDescent="0.25">
      <c r="B159" s="42">
        <v>10256915</v>
      </c>
      <c r="C159" s="42" t="s">
        <v>495</v>
      </c>
      <c r="D159" s="42" t="s">
        <v>260</v>
      </c>
      <c r="E159" s="42">
        <v>16327475</v>
      </c>
      <c r="F159" s="42">
        <v>16327470</v>
      </c>
      <c r="G159" s="42">
        <v>0.52829296343505039</v>
      </c>
      <c r="H159" s="42">
        <v>142.08998906265401</v>
      </c>
      <c r="I159" s="42">
        <v>-36.770428325847703</v>
      </c>
      <c r="J159" s="42">
        <v>117</v>
      </c>
      <c r="K159" s="42">
        <v>100</v>
      </c>
      <c r="L159" s="32">
        <v>6.3E-2</v>
      </c>
      <c r="M159" s="32">
        <v>8.7999999999999995E-2</v>
      </c>
      <c r="N159" s="181"/>
      <c r="O159" s="182">
        <f t="shared" si="31"/>
        <v>124.371</v>
      </c>
      <c r="P159" s="182">
        <f t="shared" si="32"/>
        <v>106.3</v>
      </c>
      <c r="Q159" s="191">
        <f t="shared" si="33"/>
        <v>0.01</v>
      </c>
      <c r="R159" s="191">
        <f t="shared" si="34"/>
        <v>0.02</v>
      </c>
      <c r="S159" s="184">
        <f t="shared" si="35"/>
        <v>-1807.0999999999997</v>
      </c>
      <c r="T159" s="184">
        <f t="shared" si="36"/>
        <v>142.44199999999998</v>
      </c>
      <c r="U159" s="185">
        <f t="shared" si="37"/>
        <v>1.4078910962315302E-2</v>
      </c>
      <c r="V159" s="181"/>
      <c r="W159" s="182">
        <f t="shared" si="38"/>
        <v>125.541</v>
      </c>
      <c r="X159" s="182">
        <f t="shared" si="39"/>
        <v>108.80000000000001</v>
      </c>
      <c r="Y159" s="183">
        <f t="shared" si="40"/>
        <v>0.01</v>
      </c>
      <c r="Z159" s="183">
        <f t="shared" si="41"/>
        <v>0.02</v>
      </c>
      <c r="AA159" s="184">
        <f t="shared" si="42"/>
        <v>-1674.0999999999985</v>
      </c>
      <c r="AB159" s="184">
        <f t="shared" si="43"/>
        <v>142.28199999999998</v>
      </c>
      <c r="AC159" s="185">
        <f t="shared" si="44"/>
        <v>1.5101845767875278E-2</v>
      </c>
      <c r="AD159" s="181"/>
      <c r="AE159" s="178">
        <f t="shared" si="45"/>
        <v>1.4078910962315303</v>
      </c>
      <c r="AF159" s="170">
        <f>Workings_risks!$E$18+Workings_risks!$E$27*(($AE159-1)*Workings_risks!$E$18)/(2050-2023)</f>
        <v>9.59890939315532E-3</v>
      </c>
      <c r="AG159" s="170">
        <f>AF159+(($AE159-1)*Workings_risks!$E$18)/(2050-2023)</f>
        <v>9.7376337057191835E-3</v>
      </c>
      <c r="AH159" s="170">
        <f>AG159+(($AE159-1)*Workings_risks!$E$18)/(2050-2023)</f>
        <v>9.876358018283047E-3</v>
      </c>
      <c r="AI159" s="170">
        <f>AH159+(($AE159-1)*Workings_risks!$E$18)/(2050-2023)</f>
        <v>1.001508233084691E-2</v>
      </c>
      <c r="AJ159" s="170">
        <f>AI159+(($AE159-1)*Workings_risks!$E$18)/(2050-2023)</f>
        <v>1.0153806643410774E-2</v>
      </c>
      <c r="AK159" s="170">
        <f>AJ159+(($AE159-1)*Workings_risks!$E$18)/(2050-2023)</f>
        <v>1.0292530955974637E-2</v>
      </c>
      <c r="AL159" s="170">
        <f>AK159+(($AE159-1)*Workings_risks!$E$18)/(2050-2023)</f>
        <v>1.0431255268538501E-2</v>
      </c>
      <c r="AM159" s="170">
        <f>AL159+(($AE159-1)*Workings_risks!$E$18)/(2050-2023)</f>
        <v>1.0569979581102364E-2</v>
      </c>
      <c r="AN159" s="170">
        <f>AM159+(($AE159-1)*Workings_risks!$E$18)/(2050-2023)</f>
        <v>1.0708703893666228E-2</v>
      </c>
      <c r="AO159" s="170">
        <f>AN159+(($AE159-1)*Workings_risks!$E$18)/(2050-2023)</f>
        <v>1.0847428206230091E-2</v>
      </c>
      <c r="AP159" s="170">
        <f>AO159+(($AE159-1)*Workings_risks!$E$18)/(2050-2023)</f>
        <v>1.0986152518793955E-2</v>
      </c>
      <c r="AQ159" s="170">
        <f>AP159+(($AE159-1)*Workings_risks!$E$18)/(2050-2023)</f>
        <v>1.1124876831357818E-2</v>
      </c>
      <c r="AR159" s="170">
        <f>AQ159+(($AE159-1)*Workings_risks!$E$18)/(2050-2023)</f>
        <v>1.1263601143921682E-2</v>
      </c>
      <c r="AS159" s="170">
        <f>AR159+(($AE159-1)*Workings_risks!$E$18)/(2050-2023)</f>
        <v>1.1402325456485545E-2</v>
      </c>
      <c r="AT159" s="170">
        <f>AS159+(($AE159-1)*Workings_risks!$E$18)/(2050-2023)</f>
        <v>1.1541049769049409E-2</v>
      </c>
      <c r="AU159" s="170">
        <f>AT159+(($AE159-1)*Workings_risks!$E$18)/(2050-2023)</f>
        <v>1.1679774081613272E-2</v>
      </c>
      <c r="AV159" s="170">
        <f>AU159+(($AE159-1)*Workings_risks!$E$18)/(2050-2023)</f>
        <v>1.1818498394177136E-2</v>
      </c>
      <c r="AW159" s="170">
        <f>AV159+(($AE159-1)*Workings_risks!$E$18)/(2050-2023)</f>
        <v>1.1957222706740999E-2</v>
      </c>
      <c r="AX159" s="170">
        <f>AW159+(($AE159-1)*Workings_risks!$E$18)/(2050-2023)</f>
        <v>1.2095947019304863E-2</v>
      </c>
      <c r="AY159" s="170">
        <f>AX159+(($AE159-1)*Workings_risks!$E$18)/(2050-2023)</f>
        <v>1.2234671331868726E-2</v>
      </c>
      <c r="BA159" s="186">
        <f>AF159*Workings_risks!$E$24*Workings_risks!$E$26*Workings_risks!$E$27*Assumptions!$G$90</f>
        <v>3.8873573890106866E-4</v>
      </c>
      <c r="BB159" s="186">
        <f>AG159*Workings_risks!$E$24*Workings_risks!$E$26*Workings_risks!$E$27*Assumptions!$G$90</f>
        <v>3.9435378319540389E-4</v>
      </c>
      <c r="BC159" s="186">
        <f>AH159*Workings_risks!$E$24*Workings_risks!$E$26*Workings_risks!$E$27*Assumptions!$G$90</f>
        <v>3.9997182748973905E-4</v>
      </c>
      <c r="BD159" s="186">
        <f>AI159*Workings_risks!$E$24*Workings_risks!$E$26*Workings_risks!$E$27*Assumptions!$G$90</f>
        <v>4.0558987178407411E-4</v>
      </c>
      <c r="BE159" s="186">
        <f>AJ159*Workings_risks!$E$24*Workings_risks!$E$26*Workings_risks!$E$27*Assumptions!$G$90</f>
        <v>4.1120791607840933E-4</v>
      </c>
      <c r="BF159" s="186">
        <f>AK159*Workings_risks!$E$24*Workings_risks!$E$26*Workings_risks!$E$27*Assumptions!$G$90</f>
        <v>4.1682596037274445E-4</v>
      </c>
      <c r="BG159" s="186">
        <f>AL159*Workings_risks!$E$24*Workings_risks!$E$26*Workings_risks!$E$27*Assumptions!$G$90</f>
        <v>4.2244400466707956E-4</v>
      </c>
      <c r="BH159" s="186">
        <f>AM159*Workings_risks!$E$24*Workings_risks!$E$26*Workings_risks!$E$27*Assumptions!$G$90</f>
        <v>4.2806204896141478E-4</v>
      </c>
      <c r="BI159" s="186">
        <f>AN159*Workings_risks!$E$24*Workings_risks!$E$26*Workings_risks!$E$27*Assumptions!$G$90</f>
        <v>4.3368009325574989E-4</v>
      </c>
      <c r="BJ159" s="186">
        <f>AO159*Workings_risks!$E$24*Workings_risks!$E$26*Workings_risks!$E$27*Assumptions!$G$90</f>
        <v>4.39298137550085E-4</v>
      </c>
      <c r="BK159" s="186">
        <f>AP159*Workings_risks!$E$24*Workings_risks!$E$26*Workings_risks!$E$27*Assumptions!$G$90</f>
        <v>4.4491618184442023E-4</v>
      </c>
      <c r="BL159" s="186">
        <f>AQ159*Workings_risks!$E$24*Workings_risks!$E$26*Workings_risks!$E$27*Assumptions!$G$90</f>
        <v>4.5053422613875534E-4</v>
      </c>
      <c r="BM159" s="186">
        <f>AR159*Workings_risks!$E$24*Workings_risks!$E$26*Workings_risks!$E$27*Assumptions!$G$90</f>
        <v>4.5615227043309045E-4</v>
      </c>
      <c r="BN159" s="186">
        <f>AS159*Workings_risks!$E$24*Workings_risks!$E$26*Workings_risks!$E$27*Assumptions!$G$90</f>
        <v>4.6177031472742567E-4</v>
      </c>
      <c r="BO159" s="186">
        <f>AT159*Workings_risks!$E$24*Workings_risks!$E$26*Workings_risks!$E$27*Assumptions!$G$90</f>
        <v>4.6738835902176078E-4</v>
      </c>
      <c r="BP159" s="186">
        <f>AU159*Workings_risks!$E$24*Workings_risks!$E$26*Workings_risks!$E$27*Assumptions!$G$90</f>
        <v>4.7300640331609579E-4</v>
      </c>
      <c r="BQ159" s="186">
        <f>AV159*Workings_risks!$E$24*Workings_risks!$E$26*Workings_risks!$E$27*Assumptions!$G$90</f>
        <v>4.7862444761043101E-4</v>
      </c>
      <c r="BR159" s="186">
        <f>AW159*Workings_risks!$E$24*Workings_risks!$E$26*Workings_risks!$E$27*Assumptions!$G$90</f>
        <v>4.8424249190476623E-4</v>
      </c>
      <c r="BS159" s="186">
        <f>AX159*Workings_risks!$E$24*Workings_risks!$E$26*Workings_risks!$E$27*Assumptions!$G$90</f>
        <v>4.8986053619910124E-4</v>
      </c>
      <c r="BT159" s="186">
        <f>AY159*Workings_risks!$E$24*Workings_risks!$E$26*Workings_risks!$E$27*Assumptions!$G$90</f>
        <v>4.9547858049343657E-4</v>
      </c>
    </row>
    <row r="160" spans="2:72" x14ac:dyDescent="0.25">
      <c r="B160" s="42">
        <v>10261741</v>
      </c>
      <c r="C160" s="42" t="s">
        <v>517</v>
      </c>
      <c r="D160" s="42" t="s">
        <v>277</v>
      </c>
      <c r="E160" s="42">
        <v>16348864</v>
      </c>
      <c r="F160" s="42">
        <v>16348869</v>
      </c>
      <c r="G160" s="42">
        <v>0.41288801559936017</v>
      </c>
      <c r="H160" s="42">
        <v>145.13034823402401</v>
      </c>
      <c r="I160" s="42">
        <v>-36.283987443842001</v>
      </c>
      <c r="J160" s="42">
        <v>110</v>
      </c>
      <c r="K160" s="42">
        <v>96.8</v>
      </c>
      <c r="L160" s="32">
        <v>6.3E-2</v>
      </c>
      <c r="M160" s="32">
        <v>8.7999999999999995E-2</v>
      </c>
      <c r="N160" s="181"/>
      <c r="O160" s="182">
        <f t="shared" si="31"/>
        <v>116.92999999999999</v>
      </c>
      <c r="P160" s="182">
        <f t="shared" si="32"/>
        <v>102.8984</v>
      </c>
      <c r="Q160" s="191">
        <f t="shared" si="33"/>
        <v>0.01</v>
      </c>
      <c r="R160" s="191">
        <f t="shared" si="34"/>
        <v>0.02</v>
      </c>
      <c r="S160" s="184">
        <f t="shared" si="35"/>
        <v>-1403.1599999999996</v>
      </c>
      <c r="T160" s="184">
        <f t="shared" si="36"/>
        <v>130.96159999999998</v>
      </c>
      <c r="U160" s="185">
        <f t="shared" si="37"/>
        <v>1.4938852304797729E-2</v>
      </c>
      <c r="V160" s="181"/>
      <c r="W160" s="182">
        <f t="shared" si="38"/>
        <v>118.03</v>
      </c>
      <c r="X160" s="182">
        <f t="shared" si="39"/>
        <v>105.31840000000001</v>
      </c>
      <c r="Y160" s="183">
        <f t="shared" si="40"/>
        <v>0.01</v>
      </c>
      <c r="Z160" s="183">
        <f t="shared" si="41"/>
        <v>0.02</v>
      </c>
      <c r="AA160" s="184">
        <f t="shared" si="42"/>
        <v>-1271.1599999999989</v>
      </c>
      <c r="AB160" s="184">
        <f t="shared" si="43"/>
        <v>130.74160000000001</v>
      </c>
      <c r="AC160" s="185">
        <f t="shared" si="44"/>
        <v>1.63170647282797E-2</v>
      </c>
      <c r="AD160" s="181"/>
      <c r="AE160" s="178">
        <f t="shared" si="45"/>
        <v>1.493885230479773</v>
      </c>
      <c r="AF160" s="170">
        <f>Workings_risks!$E$18+Workings_risks!$E$27*(($AE160-1)*Workings_risks!$E$18)/(2050-2023)</f>
        <v>9.6866495566572518E-3</v>
      </c>
      <c r="AG160" s="170">
        <f>AF160+(($AE160-1)*Workings_risks!$E$18)/(2050-2023)</f>
        <v>9.8546205903884271E-3</v>
      </c>
      <c r="AH160" s="170">
        <f>AG160+(($AE160-1)*Workings_risks!$E$18)/(2050-2023)</f>
        <v>1.0022591624119602E-2</v>
      </c>
      <c r="AI160" s="170">
        <f>AH160+(($AE160-1)*Workings_risks!$E$18)/(2050-2023)</f>
        <v>1.0190562657850778E-2</v>
      </c>
      <c r="AJ160" s="170">
        <f>AI160+(($AE160-1)*Workings_risks!$E$18)/(2050-2023)</f>
        <v>1.0358533691581953E-2</v>
      </c>
      <c r="AK160" s="170">
        <f>AJ160+(($AE160-1)*Workings_risks!$E$18)/(2050-2023)</f>
        <v>1.0526504725313128E-2</v>
      </c>
      <c r="AL160" s="170">
        <f>AK160+(($AE160-1)*Workings_risks!$E$18)/(2050-2023)</f>
        <v>1.0694475759044303E-2</v>
      </c>
      <c r="AM160" s="170">
        <f>AL160+(($AE160-1)*Workings_risks!$E$18)/(2050-2023)</f>
        <v>1.0862446792775479E-2</v>
      </c>
      <c r="AN160" s="170">
        <f>AM160+(($AE160-1)*Workings_risks!$E$18)/(2050-2023)</f>
        <v>1.1030417826506654E-2</v>
      </c>
      <c r="AO160" s="170">
        <f>AN160+(($AE160-1)*Workings_risks!$E$18)/(2050-2023)</f>
        <v>1.1198388860237829E-2</v>
      </c>
      <c r="AP160" s="170">
        <f>AO160+(($AE160-1)*Workings_risks!$E$18)/(2050-2023)</f>
        <v>1.1366359893969004E-2</v>
      </c>
      <c r="AQ160" s="170">
        <f>AP160+(($AE160-1)*Workings_risks!$E$18)/(2050-2023)</f>
        <v>1.1534330927700179E-2</v>
      </c>
      <c r="AR160" s="170">
        <f>AQ160+(($AE160-1)*Workings_risks!$E$18)/(2050-2023)</f>
        <v>1.1702301961431355E-2</v>
      </c>
      <c r="AS160" s="170">
        <f>AR160+(($AE160-1)*Workings_risks!$E$18)/(2050-2023)</f>
        <v>1.187027299516253E-2</v>
      </c>
      <c r="AT160" s="170">
        <f>AS160+(($AE160-1)*Workings_risks!$E$18)/(2050-2023)</f>
        <v>1.2038244028893705E-2</v>
      </c>
      <c r="AU160" s="170">
        <f>AT160+(($AE160-1)*Workings_risks!$E$18)/(2050-2023)</f>
        <v>1.220621506262488E-2</v>
      </c>
      <c r="AV160" s="170">
        <f>AU160+(($AE160-1)*Workings_risks!$E$18)/(2050-2023)</f>
        <v>1.2374186096356056E-2</v>
      </c>
      <c r="AW160" s="170">
        <f>AV160+(($AE160-1)*Workings_risks!$E$18)/(2050-2023)</f>
        <v>1.2542157130087231E-2</v>
      </c>
      <c r="AX160" s="170">
        <f>AW160+(($AE160-1)*Workings_risks!$E$18)/(2050-2023)</f>
        <v>1.2710128163818406E-2</v>
      </c>
      <c r="AY160" s="170">
        <f>AX160+(($AE160-1)*Workings_risks!$E$18)/(2050-2023)</f>
        <v>1.2878099197549581E-2</v>
      </c>
      <c r="BA160" s="186">
        <f>AF160*Workings_risks!$E$24*Workings_risks!$E$26*Workings_risks!$E$27*Assumptions!$G$90</f>
        <v>3.9228903187355418E-4</v>
      </c>
      <c r="BB160" s="186">
        <f>AG160*Workings_risks!$E$24*Workings_risks!$E$26*Workings_risks!$E$27*Assumptions!$G$90</f>
        <v>3.9909150715871793E-4</v>
      </c>
      <c r="BC160" s="186">
        <f>AH160*Workings_risks!$E$24*Workings_risks!$E$26*Workings_risks!$E$27*Assumptions!$G$90</f>
        <v>4.0589398244388167E-4</v>
      </c>
      <c r="BD160" s="186">
        <f>AI160*Workings_risks!$E$24*Workings_risks!$E$26*Workings_risks!$E$27*Assumptions!$G$90</f>
        <v>4.1269645772904525E-4</v>
      </c>
      <c r="BE160" s="186">
        <f>AJ160*Workings_risks!$E$24*Workings_risks!$E$26*Workings_risks!$E$27*Assumptions!$G$90</f>
        <v>4.19498933014209E-4</v>
      </c>
      <c r="BF160" s="186">
        <f>AK160*Workings_risks!$E$24*Workings_risks!$E$26*Workings_risks!$E$27*Assumptions!$G$90</f>
        <v>4.2630140829937263E-4</v>
      </c>
      <c r="BG160" s="186">
        <f>AL160*Workings_risks!$E$24*Workings_risks!$E$26*Workings_risks!$E$27*Assumptions!$G$90</f>
        <v>4.3310388358453638E-4</v>
      </c>
      <c r="BH160" s="186">
        <f>AM160*Workings_risks!$E$24*Workings_risks!$E$26*Workings_risks!$E$27*Assumptions!$G$90</f>
        <v>4.3990635886970007E-4</v>
      </c>
      <c r="BI160" s="186">
        <f>AN160*Workings_risks!$E$24*Workings_risks!$E$26*Workings_risks!$E$27*Assumptions!$G$90</f>
        <v>4.4670883415486381E-4</v>
      </c>
      <c r="BJ160" s="186">
        <f>AO160*Workings_risks!$E$24*Workings_risks!$E$26*Workings_risks!$E$27*Assumptions!$G$90</f>
        <v>4.535113094400275E-4</v>
      </c>
      <c r="BK160" s="186">
        <f>AP160*Workings_risks!$E$24*Workings_risks!$E$26*Workings_risks!$E$27*Assumptions!$G$90</f>
        <v>4.6031378472519125E-4</v>
      </c>
      <c r="BL160" s="186">
        <f>AQ160*Workings_risks!$E$24*Workings_risks!$E$26*Workings_risks!$E$27*Assumptions!$G$90</f>
        <v>4.6711626001035483E-4</v>
      </c>
      <c r="BM160" s="186">
        <f>AR160*Workings_risks!$E$24*Workings_risks!$E$26*Workings_risks!$E$27*Assumptions!$G$90</f>
        <v>4.7391873529551858E-4</v>
      </c>
      <c r="BN160" s="186">
        <f>AS160*Workings_risks!$E$24*Workings_risks!$E$26*Workings_risks!$E$27*Assumptions!$G$90</f>
        <v>4.8072121058068232E-4</v>
      </c>
      <c r="BO160" s="186">
        <f>AT160*Workings_risks!$E$24*Workings_risks!$E$26*Workings_risks!$E$27*Assumptions!$G$90</f>
        <v>4.8752368586584607E-4</v>
      </c>
      <c r="BP160" s="186">
        <f>AU160*Workings_risks!$E$24*Workings_risks!$E$26*Workings_risks!$E$27*Assumptions!$G$90</f>
        <v>4.9432616115100965E-4</v>
      </c>
      <c r="BQ160" s="186">
        <f>AV160*Workings_risks!$E$24*Workings_risks!$E$26*Workings_risks!$E$27*Assumptions!$G$90</f>
        <v>5.0112863643617339E-4</v>
      </c>
      <c r="BR160" s="186">
        <f>AW160*Workings_risks!$E$24*Workings_risks!$E$26*Workings_risks!$E$27*Assumptions!$G$90</f>
        <v>5.0793111172133714E-4</v>
      </c>
      <c r="BS160" s="186">
        <f>AX160*Workings_risks!$E$24*Workings_risks!$E$26*Workings_risks!$E$27*Assumptions!$G$90</f>
        <v>5.1473358700650088E-4</v>
      </c>
      <c r="BT160" s="186">
        <f>AY160*Workings_risks!$E$24*Workings_risks!$E$26*Workings_risks!$E$27*Assumptions!$G$90</f>
        <v>5.2153606229166441E-4</v>
      </c>
    </row>
    <row r="161" spans="2:72" x14ac:dyDescent="0.25">
      <c r="B161" s="42">
        <v>10261832</v>
      </c>
      <c r="C161" s="42" t="s">
        <v>517</v>
      </c>
      <c r="D161" s="42" t="s">
        <v>277</v>
      </c>
      <c r="E161" s="42">
        <v>16349247</v>
      </c>
      <c r="F161" s="42">
        <v>16349252</v>
      </c>
      <c r="G161" s="42">
        <v>2.0170403088760502</v>
      </c>
      <c r="H161" s="42">
        <v>145.16985628995701</v>
      </c>
      <c r="I161" s="42">
        <v>-36.276043002104302</v>
      </c>
      <c r="J161" s="42">
        <v>110</v>
      </c>
      <c r="K161" s="42">
        <v>97</v>
      </c>
      <c r="L161" s="32">
        <v>6.3E-2</v>
      </c>
      <c r="M161" s="32">
        <v>8.7999999999999995E-2</v>
      </c>
      <c r="N161" s="181"/>
      <c r="O161" s="182">
        <f t="shared" si="31"/>
        <v>116.92999999999999</v>
      </c>
      <c r="P161" s="182">
        <f t="shared" si="32"/>
        <v>103.11099999999999</v>
      </c>
      <c r="Q161" s="191">
        <f t="shared" si="33"/>
        <v>0.01</v>
      </c>
      <c r="R161" s="191">
        <f t="shared" si="34"/>
        <v>0.02</v>
      </c>
      <c r="S161" s="184">
        <f t="shared" si="35"/>
        <v>-1381.9000000000003</v>
      </c>
      <c r="T161" s="184">
        <f t="shared" si="36"/>
        <v>130.749</v>
      </c>
      <c r="U161" s="185">
        <f t="shared" si="37"/>
        <v>1.501483464794847E-2</v>
      </c>
      <c r="V161" s="181"/>
      <c r="W161" s="182">
        <f t="shared" si="38"/>
        <v>118.03</v>
      </c>
      <c r="X161" s="182">
        <f t="shared" si="39"/>
        <v>105.536</v>
      </c>
      <c r="Y161" s="183">
        <f t="shared" si="40"/>
        <v>0.01</v>
      </c>
      <c r="Z161" s="183">
        <f t="shared" si="41"/>
        <v>0.02</v>
      </c>
      <c r="AA161" s="184">
        <f t="shared" si="42"/>
        <v>-1249.3999999999999</v>
      </c>
      <c r="AB161" s="184">
        <f t="shared" si="43"/>
        <v>130.524</v>
      </c>
      <c r="AC161" s="185">
        <f t="shared" si="44"/>
        <v>1.6427085000800385E-2</v>
      </c>
      <c r="AD161" s="181"/>
      <c r="AE161" s="178">
        <f t="shared" si="45"/>
        <v>1.501483464794847</v>
      </c>
      <c r="AF161" s="170">
        <f>Workings_risks!$E$18+Workings_risks!$E$27*(($AE161-1)*Workings_risks!$E$18)/(2050-2023)</f>
        <v>9.6944020659063841E-3</v>
      </c>
      <c r="AG161" s="170">
        <f>AF161+(($AE161-1)*Workings_risks!$E$18)/(2050-2023)</f>
        <v>9.86495726938727E-3</v>
      </c>
      <c r="AH161" s="170">
        <f>AG161+(($AE161-1)*Workings_risks!$E$18)/(2050-2023)</f>
        <v>1.0035512472868156E-2</v>
      </c>
      <c r="AI161" s="170">
        <f>AH161+(($AE161-1)*Workings_risks!$E$18)/(2050-2023)</f>
        <v>1.0206067676349042E-2</v>
      </c>
      <c r="AJ161" s="170">
        <f>AI161+(($AE161-1)*Workings_risks!$E$18)/(2050-2023)</f>
        <v>1.0376622879829928E-2</v>
      </c>
      <c r="AK161" s="170">
        <f>AJ161+(($AE161-1)*Workings_risks!$E$18)/(2050-2023)</f>
        <v>1.0547178083310814E-2</v>
      </c>
      <c r="AL161" s="170">
        <f>AK161+(($AE161-1)*Workings_risks!$E$18)/(2050-2023)</f>
        <v>1.07177332867917E-2</v>
      </c>
      <c r="AM161" s="170">
        <f>AL161+(($AE161-1)*Workings_risks!$E$18)/(2050-2023)</f>
        <v>1.0888288490272586E-2</v>
      </c>
      <c r="AN161" s="170">
        <f>AM161+(($AE161-1)*Workings_risks!$E$18)/(2050-2023)</f>
        <v>1.1058843693753472E-2</v>
      </c>
      <c r="AO161" s="170">
        <f>AN161+(($AE161-1)*Workings_risks!$E$18)/(2050-2023)</f>
        <v>1.1229398897234358E-2</v>
      </c>
      <c r="AP161" s="170">
        <f>AO161+(($AE161-1)*Workings_risks!$E$18)/(2050-2023)</f>
        <v>1.1399954100715244E-2</v>
      </c>
      <c r="AQ161" s="170">
        <f>AP161+(($AE161-1)*Workings_risks!$E$18)/(2050-2023)</f>
        <v>1.157050930419613E-2</v>
      </c>
      <c r="AR161" s="170">
        <f>AQ161+(($AE161-1)*Workings_risks!$E$18)/(2050-2023)</f>
        <v>1.1741064507677016E-2</v>
      </c>
      <c r="AS161" s="170">
        <f>AR161+(($AE161-1)*Workings_risks!$E$18)/(2050-2023)</f>
        <v>1.1911619711157902E-2</v>
      </c>
      <c r="AT161" s="170">
        <f>AS161+(($AE161-1)*Workings_risks!$E$18)/(2050-2023)</f>
        <v>1.2082174914638788E-2</v>
      </c>
      <c r="AU161" s="170">
        <f>AT161+(($AE161-1)*Workings_risks!$E$18)/(2050-2023)</f>
        <v>1.2252730118119674E-2</v>
      </c>
      <c r="AV161" s="170">
        <f>AU161+(($AE161-1)*Workings_risks!$E$18)/(2050-2023)</f>
        <v>1.242328532160056E-2</v>
      </c>
      <c r="AW161" s="170">
        <f>AV161+(($AE161-1)*Workings_risks!$E$18)/(2050-2023)</f>
        <v>1.2593840525081446E-2</v>
      </c>
      <c r="AX161" s="170">
        <f>AW161+(($AE161-1)*Workings_risks!$E$18)/(2050-2023)</f>
        <v>1.2764395728562332E-2</v>
      </c>
      <c r="AY161" s="170">
        <f>AX161+(($AE161-1)*Workings_risks!$E$18)/(2050-2023)</f>
        <v>1.2934950932043218E-2</v>
      </c>
      <c r="BA161" s="186">
        <f>AF161*Workings_risks!$E$24*Workings_risks!$E$26*Workings_risks!$E$27*Assumptions!$G$90</f>
        <v>3.9260299227133105E-4</v>
      </c>
      <c r="BB161" s="186">
        <f>AG161*Workings_risks!$E$24*Workings_risks!$E$26*Workings_risks!$E$27*Assumptions!$G$90</f>
        <v>3.9951012102242039E-4</v>
      </c>
      <c r="BC161" s="186">
        <f>AH161*Workings_risks!$E$24*Workings_risks!$E$26*Workings_risks!$E$27*Assumptions!$G$90</f>
        <v>4.0641724977350961E-4</v>
      </c>
      <c r="BD161" s="186">
        <f>AI161*Workings_risks!$E$24*Workings_risks!$E$26*Workings_risks!$E$27*Assumptions!$G$90</f>
        <v>4.1332437852459894E-4</v>
      </c>
      <c r="BE161" s="186">
        <f>AJ161*Workings_risks!$E$24*Workings_risks!$E$26*Workings_risks!$E$27*Assumptions!$G$90</f>
        <v>4.2023150727568822E-4</v>
      </c>
      <c r="BF161" s="186">
        <f>AK161*Workings_risks!$E$24*Workings_risks!$E$26*Workings_risks!$E$27*Assumptions!$G$90</f>
        <v>4.2713863602677761E-4</v>
      </c>
      <c r="BG161" s="186">
        <f>AL161*Workings_risks!$E$24*Workings_risks!$E$26*Workings_risks!$E$27*Assumptions!$G$90</f>
        <v>4.3404576477786689E-4</v>
      </c>
      <c r="BH161" s="186">
        <f>AM161*Workings_risks!$E$24*Workings_risks!$E$26*Workings_risks!$E$27*Assumptions!$G$90</f>
        <v>4.4095289352895627E-4</v>
      </c>
      <c r="BI161" s="186">
        <f>AN161*Workings_risks!$E$24*Workings_risks!$E$26*Workings_risks!$E$27*Assumptions!$G$90</f>
        <v>4.4786002228004555E-4</v>
      </c>
      <c r="BJ161" s="186">
        <f>AO161*Workings_risks!$E$24*Workings_risks!$E$26*Workings_risks!$E$27*Assumptions!$G$90</f>
        <v>4.5476715103113483E-4</v>
      </c>
      <c r="BK161" s="186">
        <f>AP161*Workings_risks!$E$24*Workings_risks!$E$26*Workings_risks!$E$27*Assumptions!$G$90</f>
        <v>4.6167427978222411E-4</v>
      </c>
      <c r="BL161" s="186">
        <f>AQ161*Workings_risks!$E$24*Workings_risks!$E$26*Workings_risks!$E$27*Assumptions!$G$90</f>
        <v>4.6858140853331344E-4</v>
      </c>
      <c r="BM161" s="186">
        <f>AR161*Workings_risks!$E$24*Workings_risks!$E$26*Workings_risks!$E$27*Assumptions!$G$90</f>
        <v>4.7548853728440266E-4</v>
      </c>
      <c r="BN161" s="186">
        <f>AS161*Workings_risks!$E$24*Workings_risks!$E$26*Workings_risks!$E$27*Assumptions!$G$90</f>
        <v>4.823956660354921E-4</v>
      </c>
      <c r="BO161" s="186">
        <f>AT161*Workings_risks!$E$24*Workings_risks!$E$26*Workings_risks!$E$27*Assumptions!$G$90</f>
        <v>4.8930279478658133E-4</v>
      </c>
      <c r="BP161" s="186">
        <f>AU161*Workings_risks!$E$24*Workings_risks!$E$26*Workings_risks!$E$27*Assumptions!$G$90</f>
        <v>4.9620992353767055E-4</v>
      </c>
      <c r="BQ161" s="186">
        <f>AV161*Workings_risks!$E$24*Workings_risks!$E$26*Workings_risks!$E$27*Assumptions!$G$90</f>
        <v>5.0311705228875999E-4</v>
      </c>
      <c r="BR161" s="186">
        <f>AW161*Workings_risks!$E$24*Workings_risks!$E$26*Workings_risks!$E$27*Assumptions!$G$90</f>
        <v>5.1002418103984922E-4</v>
      </c>
      <c r="BS161" s="186">
        <f>AX161*Workings_risks!$E$24*Workings_risks!$E$26*Workings_risks!$E$27*Assumptions!$G$90</f>
        <v>5.1693130979093855E-4</v>
      </c>
      <c r="BT161" s="186">
        <f>AY161*Workings_risks!$E$24*Workings_risks!$E$26*Workings_risks!$E$27*Assumptions!$G$90</f>
        <v>5.2383843854202788E-4</v>
      </c>
    </row>
    <row r="162" spans="2:72" x14ac:dyDescent="0.25">
      <c r="B162" s="42">
        <v>10261833</v>
      </c>
      <c r="C162" s="42" t="s">
        <v>517</v>
      </c>
      <c r="D162" s="42" t="s">
        <v>277</v>
      </c>
      <c r="E162" s="42">
        <v>16349257</v>
      </c>
      <c r="F162" s="42">
        <v>16349261</v>
      </c>
      <c r="G162" s="42">
        <v>1.5403954478985704</v>
      </c>
      <c r="H162" s="42">
        <v>145.168326718023</v>
      </c>
      <c r="I162" s="42">
        <v>-36.279816753311898</v>
      </c>
      <c r="J162" s="42">
        <v>110</v>
      </c>
      <c r="K162" s="42">
        <v>97</v>
      </c>
      <c r="L162" s="32">
        <v>6.3E-2</v>
      </c>
      <c r="M162" s="32">
        <v>8.7999999999999995E-2</v>
      </c>
      <c r="N162" s="181"/>
      <c r="O162" s="182">
        <f t="shared" si="31"/>
        <v>116.92999999999999</v>
      </c>
      <c r="P162" s="182">
        <f t="shared" si="32"/>
        <v>103.11099999999999</v>
      </c>
      <c r="Q162" s="191">
        <f t="shared" si="33"/>
        <v>0.01</v>
      </c>
      <c r="R162" s="191">
        <f t="shared" si="34"/>
        <v>0.02</v>
      </c>
      <c r="S162" s="184">
        <f t="shared" si="35"/>
        <v>-1381.9000000000003</v>
      </c>
      <c r="T162" s="184">
        <f t="shared" si="36"/>
        <v>130.749</v>
      </c>
      <c r="U162" s="185">
        <f t="shared" si="37"/>
        <v>1.501483464794847E-2</v>
      </c>
      <c r="V162" s="181"/>
      <c r="W162" s="182">
        <f t="shared" si="38"/>
        <v>118.03</v>
      </c>
      <c r="X162" s="182">
        <f t="shared" si="39"/>
        <v>105.536</v>
      </c>
      <c r="Y162" s="183">
        <f t="shared" si="40"/>
        <v>0.01</v>
      </c>
      <c r="Z162" s="183">
        <f t="shared" si="41"/>
        <v>0.02</v>
      </c>
      <c r="AA162" s="184">
        <f t="shared" si="42"/>
        <v>-1249.3999999999999</v>
      </c>
      <c r="AB162" s="184">
        <f t="shared" si="43"/>
        <v>130.524</v>
      </c>
      <c r="AC162" s="185">
        <f t="shared" si="44"/>
        <v>1.6427085000800385E-2</v>
      </c>
      <c r="AD162" s="181"/>
      <c r="AE162" s="178">
        <f t="shared" si="45"/>
        <v>1.501483464794847</v>
      </c>
      <c r="AF162" s="170">
        <f>Workings_risks!$E$18+Workings_risks!$E$27*(($AE162-1)*Workings_risks!$E$18)/(2050-2023)</f>
        <v>9.6944020659063841E-3</v>
      </c>
      <c r="AG162" s="170">
        <f>AF162+(($AE162-1)*Workings_risks!$E$18)/(2050-2023)</f>
        <v>9.86495726938727E-3</v>
      </c>
      <c r="AH162" s="170">
        <f>AG162+(($AE162-1)*Workings_risks!$E$18)/(2050-2023)</f>
        <v>1.0035512472868156E-2</v>
      </c>
      <c r="AI162" s="170">
        <f>AH162+(($AE162-1)*Workings_risks!$E$18)/(2050-2023)</f>
        <v>1.0206067676349042E-2</v>
      </c>
      <c r="AJ162" s="170">
        <f>AI162+(($AE162-1)*Workings_risks!$E$18)/(2050-2023)</f>
        <v>1.0376622879829928E-2</v>
      </c>
      <c r="AK162" s="170">
        <f>AJ162+(($AE162-1)*Workings_risks!$E$18)/(2050-2023)</f>
        <v>1.0547178083310814E-2</v>
      </c>
      <c r="AL162" s="170">
        <f>AK162+(($AE162-1)*Workings_risks!$E$18)/(2050-2023)</f>
        <v>1.07177332867917E-2</v>
      </c>
      <c r="AM162" s="170">
        <f>AL162+(($AE162-1)*Workings_risks!$E$18)/(2050-2023)</f>
        <v>1.0888288490272586E-2</v>
      </c>
      <c r="AN162" s="170">
        <f>AM162+(($AE162-1)*Workings_risks!$E$18)/(2050-2023)</f>
        <v>1.1058843693753472E-2</v>
      </c>
      <c r="AO162" s="170">
        <f>AN162+(($AE162-1)*Workings_risks!$E$18)/(2050-2023)</f>
        <v>1.1229398897234358E-2</v>
      </c>
      <c r="AP162" s="170">
        <f>AO162+(($AE162-1)*Workings_risks!$E$18)/(2050-2023)</f>
        <v>1.1399954100715244E-2</v>
      </c>
      <c r="AQ162" s="170">
        <f>AP162+(($AE162-1)*Workings_risks!$E$18)/(2050-2023)</f>
        <v>1.157050930419613E-2</v>
      </c>
      <c r="AR162" s="170">
        <f>AQ162+(($AE162-1)*Workings_risks!$E$18)/(2050-2023)</f>
        <v>1.1741064507677016E-2</v>
      </c>
      <c r="AS162" s="170">
        <f>AR162+(($AE162-1)*Workings_risks!$E$18)/(2050-2023)</f>
        <v>1.1911619711157902E-2</v>
      </c>
      <c r="AT162" s="170">
        <f>AS162+(($AE162-1)*Workings_risks!$E$18)/(2050-2023)</f>
        <v>1.2082174914638788E-2</v>
      </c>
      <c r="AU162" s="170">
        <f>AT162+(($AE162-1)*Workings_risks!$E$18)/(2050-2023)</f>
        <v>1.2252730118119674E-2</v>
      </c>
      <c r="AV162" s="170">
        <f>AU162+(($AE162-1)*Workings_risks!$E$18)/(2050-2023)</f>
        <v>1.242328532160056E-2</v>
      </c>
      <c r="AW162" s="170">
        <f>AV162+(($AE162-1)*Workings_risks!$E$18)/(2050-2023)</f>
        <v>1.2593840525081446E-2</v>
      </c>
      <c r="AX162" s="170">
        <f>AW162+(($AE162-1)*Workings_risks!$E$18)/(2050-2023)</f>
        <v>1.2764395728562332E-2</v>
      </c>
      <c r="AY162" s="170">
        <f>AX162+(($AE162-1)*Workings_risks!$E$18)/(2050-2023)</f>
        <v>1.2934950932043218E-2</v>
      </c>
      <c r="BA162" s="186">
        <f>AF162*Workings_risks!$E$24*Workings_risks!$E$26*Workings_risks!$E$27*Assumptions!$G$90</f>
        <v>3.9260299227133105E-4</v>
      </c>
      <c r="BB162" s="186">
        <f>AG162*Workings_risks!$E$24*Workings_risks!$E$26*Workings_risks!$E$27*Assumptions!$G$90</f>
        <v>3.9951012102242039E-4</v>
      </c>
      <c r="BC162" s="186">
        <f>AH162*Workings_risks!$E$24*Workings_risks!$E$26*Workings_risks!$E$27*Assumptions!$G$90</f>
        <v>4.0641724977350961E-4</v>
      </c>
      <c r="BD162" s="186">
        <f>AI162*Workings_risks!$E$24*Workings_risks!$E$26*Workings_risks!$E$27*Assumptions!$G$90</f>
        <v>4.1332437852459894E-4</v>
      </c>
      <c r="BE162" s="186">
        <f>AJ162*Workings_risks!$E$24*Workings_risks!$E$26*Workings_risks!$E$27*Assumptions!$G$90</f>
        <v>4.2023150727568822E-4</v>
      </c>
      <c r="BF162" s="186">
        <f>AK162*Workings_risks!$E$24*Workings_risks!$E$26*Workings_risks!$E$27*Assumptions!$G$90</f>
        <v>4.2713863602677761E-4</v>
      </c>
      <c r="BG162" s="186">
        <f>AL162*Workings_risks!$E$24*Workings_risks!$E$26*Workings_risks!$E$27*Assumptions!$G$90</f>
        <v>4.3404576477786689E-4</v>
      </c>
      <c r="BH162" s="186">
        <f>AM162*Workings_risks!$E$24*Workings_risks!$E$26*Workings_risks!$E$27*Assumptions!$G$90</f>
        <v>4.4095289352895627E-4</v>
      </c>
      <c r="BI162" s="186">
        <f>AN162*Workings_risks!$E$24*Workings_risks!$E$26*Workings_risks!$E$27*Assumptions!$G$90</f>
        <v>4.4786002228004555E-4</v>
      </c>
      <c r="BJ162" s="186">
        <f>AO162*Workings_risks!$E$24*Workings_risks!$E$26*Workings_risks!$E$27*Assumptions!$G$90</f>
        <v>4.5476715103113483E-4</v>
      </c>
      <c r="BK162" s="186">
        <f>AP162*Workings_risks!$E$24*Workings_risks!$E$26*Workings_risks!$E$27*Assumptions!$G$90</f>
        <v>4.6167427978222411E-4</v>
      </c>
      <c r="BL162" s="186">
        <f>AQ162*Workings_risks!$E$24*Workings_risks!$E$26*Workings_risks!$E$27*Assumptions!$G$90</f>
        <v>4.6858140853331344E-4</v>
      </c>
      <c r="BM162" s="186">
        <f>AR162*Workings_risks!$E$24*Workings_risks!$E$26*Workings_risks!$E$27*Assumptions!$G$90</f>
        <v>4.7548853728440266E-4</v>
      </c>
      <c r="BN162" s="186">
        <f>AS162*Workings_risks!$E$24*Workings_risks!$E$26*Workings_risks!$E$27*Assumptions!$G$90</f>
        <v>4.823956660354921E-4</v>
      </c>
      <c r="BO162" s="186">
        <f>AT162*Workings_risks!$E$24*Workings_risks!$E$26*Workings_risks!$E$27*Assumptions!$G$90</f>
        <v>4.8930279478658133E-4</v>
      </c>
      <c r="BP162" s="186">
        <f>AU162*Workings_risks!$E$24*Workings_risks!$E$26*Workings_risks!$E$27*Assumptions!$G$90</f>
        <v>4.9620992353767055E-4</v>
      </c>
      <c r="BQ162" s="186">
        <f>AV162*Workings_risks!$E$24*Workings_risks!$E$26*Workings_risks!$E$27*Assumptions!$G$90</f>
        <v>5.0311705228875999E-4</v>
      </c>
      <c r="BR162" s="186">
        <f>AW162*Workings_risks!$E$24*Workings_risks!$E$26*Workings_risks!$E$27*Assumptions!$G$90</f>
        <v>5.1002418103984922E-4</v>
      </c>
      <c r="BS162" s="186">
        <f>AX162*Workings_risks!$E$24*Workings_risks!$E$26*Workings_risks!$E$27*Assumptions!$G$90</f>
        <v>5.1693130979093855E-4</v>
      </c>
      <c r="BT162" s="186">
        <f>AY162*Workings_risks!$E$24*Workings_risks!$E$26*Workings_risks!$E$27*Assumptions!$G$90</f>
        <v>5.2383843854202788E-4</v>
      </c>
    </row>
    <row r="163" spans="2:72" x14ac:dyDescent="0.25">
      <c r="B163" s="42">
        <v>10262007</v>
      </c>
      <c r="C163" s="42" t="s">
        <v>517</v>
      </c>
      <c r="D163" s="42" t="s">
        <v>277</v>
      </c>
      <c r="E163" s="42">
        <v>16349982</v>
      </c>
      <c r="F163" s="42">
        <v>110624803</v>
      </c>
      <c r="G163" s="42">
        <v>0.61749702943594054</v>
      </c>
      <c r="H163" s="42">
        <v>145.186915955622</v>
      </c>
      <c r="I163" s="42">
        <v>-36.2859417372756</v>
      </c>
      <c r="J163" s="42">
        <v>110</v>
      </c>
      <c r="K163" s="42">
        <v>97.3</v>
      </c>
      <c r="L163" s="32">
        <v>6.3E-2</v>
      </c>
      <c r="M163" s="32">
        <v>8.7999999999999995E-2</v>
      </c>
      <c r="N163" s="181"/>
      <c r="O163" s="182">
        <f t="shared" si="31"/>
        <v>116.92999999999999</v>
      </c>
      <c r="P163" s="182">
        <f t="shared" si="32"/>
        <v>103.42989999999999</v>
      </c>
      <c r="Q163" s="191">
        <f t="shared" si="33"/>
        <v>0.01</v>
      </c>
      <c r="R163" s="191">
        <f t="shared" si="34"/>
        <v>0.02</v>
      </c>
      <c r="S163" s="184">
        <f t="shared" si="35"/>
        <v>-1350.0100000000002</v>
      </c>
      <c r="T163" s="184">
        <f t="shared" si="36"/>
        <v>130.43009999999998</v>
      </c>
      <c r="U163" s="185">
        <f t="shared" si="37"/>
        <v>1.5133295308923621E-2</v>
      </c>
      <c r="V163" s="181"/>
      <c r="W163" s="182">
        <f t="shared" si="38"/>
        <v>118.03</v>
      </c>
      <c r="X163" s="182">
        <f t="shared" si="39"/>
        <v>105.86240000000001</v>
      </c>
      <c r="Y163" s="183">
        <f t="shared" si="40"/>
        <v>0.01</v>
      </c>
      <c r="Z163" s="183">
        <f t="shared" si="41"/>
        <v>0.02</v>
      </c>
      <c r="AA163" s="184">
        <f t="shared" si="42"/>
        <v>-1216.7599999999991</v>
      </c>
      <c r="AB163" s="184">
        <f t="shared" si="43"/>
        <v>130.19759999999999</v>
      </c>
      <c r="AC163" s="185">
        <f t="shared" si="44"/>
        <v>1.6599493737466723E-2</v>
      </c>
      <c r="AD163" s="181"/>
      <c r="AE163" s="178">
        <f t="shared" si="45"/>
        <v>1.513329530892362</v>
      </c>
      <c r="AF163" s="170">
        <f>Workings_risks!$E$18+Workings_risks!$E$27*(($AE163-1)*Workings_risks!$E$18)/(2050-2023)</f>
        <v>9.7064886551294378E-3</v>
      </c>
      <c r="AG163" s="170">
        <f>AF163+(($AE163-1)*Workings_risks!$E$18)/(2050-2023)</f>
        <v>9.881072721684675E-3</v>
      </c>
      <c r="AH163" s="170">
        <f>AG163+(($AE163-1)*Workings_risks!$E$18)/(2050-2023)</f>
        <v>1.0055656788239912E-2</v>
      </c>
      <c r="AI163" s="170">
        <f>AH163+(($AE163-1)*Workings_risks!$E$18)/(2050-2023)</f>
        <v>1.0230240854795149E-2</v>
      </c>
      <c r="AJ163" s="170">
        <f>AI163+(($AE163-1)*Workings_risks!$E$18)/(2050-2023)</f>
        <v>1.0404824921350387E-2</v>
      </c>
      <c r="AK163" s="170">
        <f>AJ163+(($AE163-1)*Workings_risks!$E$18)/(2050-2023)</f>
        <v>1.0579408987905624E-2</v>
      </c>
      <c r="AL163" s="170">
        <f>AK163+(($AE163-1)*Workings_risks!$E$18)/(2050-2023)</f>
        <v>1.0753993054460861E-2</v>
      </c>
      <c r="AM163" s="170">
        <f>AL163+(($AE163-1)*Workings_risks!$E$18)/(2050-2023)</f>
        <v>1.0928577121016098E-2</v>
      </c>
      <c r="AN163" s="170">
        <f>AM163+(($AE163-1)*Workings_risks!$E$18)/(2050-2023)</f>
        <v>1.1103161187571335E-2</v>
      </c>
      <c r="AO163" s="170">
        <f>AN163+(($AE163-1)*Workings_risks!$E$18)/(2050-2023)</f>
        <v>1.1277745254126573E-2</v>
      </c>
      <c r="AP163" s="170">
        <f>AO163+(($AE163-1)*Workings_risks!$E$18)/(2050-2023)</f>
        <v>1.145232932068181E-2</v>
      </c>
      <c r="AQ163" s="170">
        <f>AP163+(($AE163-1)*Workings_risks!$E$18)/(2050-2023)</f>
        <v>1.1626913387237047E-2</v>
      </c>
      <c r="AR163" s="170">
        <f>AQ163+(($AE163-1)*Workings_risks!$E$18)/(2050-2023)</f>
        <v>1.1801497453792284E-2</v>
      </c>
      <c r="AS163" s="170">
        <f>AR163+(($AE163-1)*Workings_risks!$E$18)/(2050-2023)</f>
        <v>1.1976081520347522E-2</v>
      </c>
      <c r="AT163" s="170">
        <f>AS163+(($AE163-1)*Workings_risks!$E$18)/(2050-2023)</f>
        <v>1.2150665586902759E-2</v>
      </c>
      <c r="AU163" s="170">
        <f>AT163+(($AE163-1)*Workings_risks!$E$18)/(2050-2023)</f>
        <v>1.2325249653457996E-2</v>
      </c>
      <c r="AV163" s="170">
        <f>AU163+(($AE163-1)*Workings_risks!$E$18)/(2050-2023)</f>
        <v>1.2499833720013233E-2</v>
      </c>
      <c r="AW163" s="170">
        <f>AV163+(($AE163-1)*Workings_risks!$E$18)/(2050-2023)</f>
        <v>1.267441778656847E-2</v>
      </c>
      <c r="AX163" s="170">
        <f>AW163+(($AE163-1)*Workings_risks!$E$18)/(2050-2023)</f>
        <v>1.2849001853123708E-2</v>
      </c>
      <c r="AY163" s="170">
        <f>AX163+(($AE163-1)*Workings_risks!$E$18)/(2050-2023)</f>
        <v>1.3023585919678945E-2</v>
      </c>
      <c r="BA163" s="186">
        <f>AF163*Workings_risks!$E$24*Workings_risks!$E$26*Workings_risks!$E$27*Assumptions!$G$90</f>
        <v>3.9309247383636879E-4</v>
      </c>
      <c r="BB163" s="186">
        <f>AG163*Workings_risks!$E$24*Workings_risks!$E$26*Workings_risks!$E$27*Assumptions!$G$90</f>
        <v>4.0016276310913737E-4</v>
      </c>
      <c r="BC163" s="186">
        <f>AH163*Workings_risks!$E$24*Workings_risks!$E$26*Workings_risks!$E$27*Assumptions!$G$90</f>
        <v>4.0723305238190595E-4</v>
      </c>
      <c r="BD163" s="186">
        <f>AI163*Workings_risks!$E$24*Workings_risks!$E$26*Workings_risks!$E$27*Assumptions!$G$90</f>
        <v>4.1430334165467448E-4</v>
      </c>
      <c r="BE163" s="186">
        <f>AJ163*Workings_risks!$E$24*Workings_risks!$E$26*Workings_risks!$E$27*Assumptions!$G$90</f>
        <v>4.2137363092744311E-4</v>
      </c>
      <c r="BF163" s="186">
        <f>AK163*Workings_risks!$E$24*Workings_risks!$E$26*Workings_risks!$E$27*Assumptions!$G$90</f>
        <v>4.2844392020021163E-4</v>
      </c>
      <c r="BG163" s="186">
        <f>AL163*Workings_risks!$E$24*Workings_risks!$E$26*Workings_risks!$E$27*Assumptions!$G$90</f>
        <v>4.3551420947298021E-4</v>
      </c>
      <c r="BH163" s="186">
        <f>AM163*Workings_risks!$E$24*Workings_risks!$E$26*Workings_risks!$E$27*Assumptions!$G$90</f>
        <v>4.4258449874574879E-4</v>
      </c>
      <c r="BI163" s="186">
        <f>AN163*Workings_risks!$E$24*Workings_risks!$E$26*Workings_risks!$E$27*Assumptions!$G$90</f>
        <v>4.4965478801851732E-4</v>
      </c>
      <c r="BJ163" s="186">
        <f>AO163*Workings_risks!$E$24*Workings_risks!$E$26*Workings_risks!$E$27*Assumptions!$G$90</f>
        <v>4.5672507729128595E-4</v>
      </c>
      <c r="BK163" s="186">
        <f>AP163*Workings_risks!$E$24*Workings_risks!$E$26*Workings_risks!$E$27*Assumptions!$G$90</f>
        <v>4.6379536656405453E-4</v>
      </c>
      <c r="BL163" s="186">
        <f>AQ163*Workings_risks!$E$24*Workings_risks!$E$26*Workings_risks!$E$27*Assumptions!$G$90</f>
        <v>4.7086565583682305E-4</v>
      </c>
      <c r="BM163" s="186">
        <f>AR163*Workings_risks!$E$24*Workings_risks!$E$26*Workings_risks!$E$27*Assumptions!$G$90</f>
        <v>4.7793594510959163E-4</v>
      </c>
      <c r="BN163" s="186">
        <f>AS163*Workings_risks!$E$24*Workings_risks!$E$26*Workings_risks!$E$27*Assumptions!$G$90</f>
        <v>4.8500623438236021E-4</v>
      </c>
      <c r="BO163" s="186">
        <f>AT163*Workings_risks!$E$24*Workings_risks!$E$26*Workings_risks!$E$27*Assumptions!$G$90</f>
        <v>4.9207652365512874E-4</v>
      </c>
      <c r="BP163" s="186">
        <f>AU163*Workings_risks!$E$24*Workings_risks!$E$26*Workings_risks!$E$27*Assumptions!$G$90</f>
        <v>4.9914681292789742E-4</v>
      </c>
      <c r="BQ163" s="186">
        <f>AV163*Workings_risks!$E$24*Workings_risks!$E$26*Workings_risks!$E$27*Assumptions!$G$90</f>
        <v>5.0621710220066589E-4</v>
      </c>
      <c r="BR163" s="186">
        <f>AW163*Workings_risks!$E$24*Workings_risks!$E$26*Workings_risks!$E$27*Assumptions!$G$90</f>
        <v>5.1328739147343447E-4</v>
      </c>
      <c r="BS163" s="186">
        <f>AX163*Workings_risks!$E$24*Workings_risks!$E$26*Workings_risks!$E$27*Assumptions!$G$90</f>
        <v>5.2035768074620305E-4</v>
      </c>
      <c r="BT163" s="186">
        <f>AY163*Workings_risks!$E$24*Workings_risks!$E$26*Workings_risks!$E$27*Assumptions!$G$90</f>
        <v>5.2742797001897152E-4</v>
      </c>
    </row>
    <row r="164" spans="2:72" x14ac:dyDescent="0.25">
      <c r="B164" s="42">
        <v>10262050</v>
      </c>
      <c r="C164" s="42" t="s">
        <v>517</v>
      </c>
      <c r="D164" s="42" t="s">
        <v>277</v>
      </c>
      <c r="E164" s="42">
        <v>16350211</v>
      </c>
      <c r="F164" s="42">
        <v>16350203</v>
      </c>
      <c r="G164" s="42">
        <v>0.74917613225730051</v>
      </c>
      <c r="H164" s="42">
        <v>145.183641392818</v>
      </c>
      <c r="I164" s="42">
        <v>-36.292192874734901</v>
      </c>
      <c r="J164" s="42">
        <v>110</v>
      </c>
      <c r="K164" s="42">
        <v>97.3</v>
      </c>
      <c r="L164" s="32">
        <v>6.3E-2</v>
      </c>
      <c r="M164" s="32">
        <v>8.7999999999999995E-2</v>
      </c>
      <c r="N164" s="181"/>
      <c r="O164" s="182">
        <f t="shared" si="31"/>
        <v>116.92999999999999</v>
      </c>
      <c r="P164" s="182">
        <f t="shared" si="32"/>
        <v>103.42989999999999</v>
      </c>
      <c r="Q164" s="191">
        <f t="shared" si="33"/>
        <v>0.01</v>
      </c>
      <c r="R164" s="191">
        <f t="shared" si="34"/>
        <v>0.02</v>
      </c>
      <c r="S164" s="184">
        <f t="shared" si="35"/>
        <v>-1350.0100000000002</v>
      </c>
      <c r="T164" s="184">
        <f t="shared" si="36"/>
        <v>130.43009999999998</v>
      </c>
      <c r="U164" s="185">
        <f t="shared" si="37"/>
        <v>1.5133295308923621E-2</v>
      </c>
      <c r="V164" s="181"/>
      <c r="W164" s="182">
        <f t="shared" si="38"/>
        <v>118.03</v>
      </c>
      <c r="X164" s="182">
        <f t="shared" si="39"/>
        <v>105.86240000000001</v>
      </c>
      <c r="Y164" s="183">
        <f t="shared" si="40"/>
        <v>0.01</v>
      </c>
      <c r="Z164" s="183">
        <f t="shared" si="41"/>
        <v>0.02</v>
      </c>
      <c r="AA164" s="184">
        <f t="shared" si="42"/>
        <v>-1216.7599999999991</v>
      </c>
      <c r="AB164" s="184">
        <f t="shared" si="43"/>
        <v>130.19759999999999</v>
      </c>
      <c r="AC164" s="185">
        <f t="shared" si="44"/>
        <v>1.6599493737466723E-2</v>
      </c>
      <c r="AD164" s="181"/>
      <c r="AE164" s="178">
        <f t="shared" si="45"/>
        <v>1.513329530892362</v>
      </c>
      <c r="AF164" s="170">
        <f>Workings_risks!$E$18+Workings_risks!$E$27*(($AE164-1)*Workings_risks!$E$18)/(2050-2023)</f>
        <v>9.7064886551294378E-3</v>
      </c>
      <c r="AG164" s="170">
        <f>AF164+(($AE164-1)*Workings_risks!$E$18)/(2050-2023)</f>
        <v>9.881072721684675E-3</v>
      </c>
      <c r="AH164" s="170">
        <f>AG164+(($AE164-1)*Workings_risks!$E$18)/(2050-2023)</f>
        <v>1.0055656788239912E-2</v>
      </c>
      <c r="AI164" s="170">
        <f>AH164+(($AE164-1)*Workings_risks!$E$18)/(2050-2023)</f>
        <v>1.0230240854795149E-2</v>
      </c>
      <c r="AJ164" s="170">
        <f>AI164+(($AE164-1)*Workings_risks!$E$18)/(2050-2023)</f>
        <v>1.0404824921350387E-2</v>
      </c>
      <c r="AK164" s="170">
        <f>AJ164+(($AE164-1)*Workings_risks!$E$18)/(2050-2023)</f>
        <v>1.0579408987905624E-2</v>
      </c>
      <c r="AL164" s="170">
        <f>AK164+(($AE164-1)*Workings_risks!$E$18)/(2050-2023)</f>
        <v>1.0753993054460861E-2</v>
      </c>
      <c r="AM164" s="170">
        <f>AL164+(($AE164-1)*Workings_risks!$E$18)/(2050-2023)</f>
        <v>1.0928577121016098E-2</v>
      </c>
      <c r="AN164" s="170">
        <f>AM164+(($AE164-1)*Workings_risks!$E$18)/(2050-2023)</f>
        <v>1.1103161187571335E-2</v>
      </c>
      <c r="AO164" s="170">
        <f>AN164+(($AE164-1)*Workings_risks!$E$18)/(2050-2023)</f>
        <v>1.1277745254126573E-2</v>
      </c>
      <c r="AP164" s="170">
        <f>AO164+(($AE164-1)*Workings_risks!$E$18)/(2050-2023)</f>
        <v>1.145232932068181E-2</v>
      </c>
      <c r="AQ164" s="170">
        <f>AP164+(($AE164-1)*Workings_risks!$E$18)/(2050-2023)</f>
        <v>1.1626913387237047E-2</v>
      </c>
      <c r="AR164" s="170">
        <f>AQ164+(($AE164-1)*Workings_risks!$E$18)/(2050-2023)</f>
        <v>1.1801497453792284E-2</v>
      </c>
      <c r="AS164" s="170">
        <f>AR164+(($AE164-1)*Workings_risks!$E$18)/(2050-2023)</f>
        <v>1.1976081520347522E-2</v>
      </c>
      <c r="AT164" s="170">
        <f>AS164+(($AE164-1)*Workings_risks!$E$18)/(2050-2023)</f>
        <v>1.2150665586902759E-2</v>
      </c>
      <c r="AU164" s="170">
        <f>AT164+(($AE164-1)*Workings_risks!$E$18)/(2050-2023)</f>
        <v>1.2325249653457996E-2</v>
      </c>
      <c r="AV164" s="170">
        <f>AU164+(($AE164-1)*Workings_risks!$E$18)/(2050-2023)</f>
        <v>1.2499833720013233E-2</v>
      </c>
      <c r="AW164" s="170">
        <f>AV164+(($AE164-1)*Workings_risks!$E$18)/(2050-2023)</f>
        <v>1.267441778656847E-2</v>
      </c>
      <c r="AX164" s="170">
        <f>AW164+(($AE164-1)*Workings_risks!$E$18)/(2050-2023)</f>
        <v>1.2849001853123708E-2</v>
      </c>
      <c r="AY164" s="170">
        <f>AX164+(($AE164-1)*Workings_risks!$E$18)/(2050-2023)</f>
        <v>1.3023585919678945E-2</v>
      </c>
      <c r="BA164" s="186">
        <f>AF164*Workings_risks!$E$24*Workings_risks!$E$26*Workings_risks!$E$27*Assumptions!$G$90</f>
        <v>3.9309247383636879E-4</v>
      </c>
      <c r="BB164" s="186">
        <f>AG164*Workings_risks!$E$24*Workings_risks!$E$26*Workings_risks!$E$27*Assumptions!$G$90</f>
        <v>4.0016276310913737E-4</v>
      </c>
      <c r="BC164" s="186">
        <f>AH164*Workings_risks!$E$24*Workings_risks!$E$26*Workings_risks!$E$27*Assumptions!$G$90</f>
        <v>4.0723305238190595E-4</v>
      </c>
      <c r="BD164" s="186">
        <f>AI164*Workings_risks!$E$24*Workings_risks!$E$26*Workings_risks!$E$27*Assumptions!$G$90</f>
        <v>4.1430334165467448E-4</v>
      </c>
      <c r="BE164" s="186">
        <f>AJ164*Workings_risks!$E$24*Workings_risks!$E$26*Workings_risks!$E$27*Assumptions!$G$90</f>
        <v>4.2137363092744311E-4</v>
      </c>
      <c r="BF164" s="186">
        <f>AK164*Workings_risks!$E$24*Workings_risks!$E$26*Workings_risks!$E$27*Assumptions!$G$90</f>
        <v>4.2844392020021163E-4</v>
      </c>
      <c r="BG164" s="186">
        <f>AL164*Workings_risks!$E$24*Workings_risks!$E$26*Workings_risks!$E$27*Assumptions!$G$90</f>
        <v>4.3551420947298021E-4</v>
      </c>
      <c r="BH164" s="186">
        <f>AM164*Workings_risks!$E$24*Workings_risks!$E$26*Workings_risks!$E$27*Assumptions!$G$90</f>
        <v>4.4258449874574879E-4</v>
      </c>
      <c r="BI164" s="186">
        <f>AN164*Workings_risks!$E$24*Workings_risks!$E$26*Workings_risks!$E$27*Assumptions!$G$90</f>
        <v>4.4965478801851732E-4</v>
      </c>
      <c r="BJ164" s="186">
        <f>AO164*Workings_risks!$E$24*Workings_risks!$E$26*Workings_risks!$E$27*Assumptions!$G$90</f>
        <v>4.5672507729128595E-4</v>
      </c>
      <c r="BK164" s="186">
        <f>AP164*Workings_risks!$E$24*Workings_risks!$E$26*Workings_risks!$E$27*Assumptions!$G$90</f>
        <v>4.6379536656405453E-4</v>
      </c>
      <c r="BL164" s="186">
        <f>AQ164*Workings_risks!$E$24*Workings_risks!$E$26*Workings_risks!$E$27*Assumptions!$G$90</f>
        <v>4.7086565583682305E-4</v>
      </c>
      <c r="BM164" s="186">
        <f>AR164*Workings_risks!$E$24*Workings_risks!$E$26*Workings_risks!$E$27*Assumptions!$G$90</f>
        <v>4.7793594510959163E-4</v>
      </c>
      <c r="BN164" s="186">
        <f>AS164*Workings_risks!$E$24*Workings_risks!$E$26*Workings_risks!$E$27*Assumptions!$G$90</f>
        <v>4.8500623438236021E-4</v>
      </c>
      <c r="BO164" s="186">
        <f>AT164*Workings_risks!$E$24*Workings_risks!$E$26*Workings_risks!$E$27*Assumptions!$G$90</f>
        <v>4.9207652365512874E-4</v>
      </c>
      <c r="BP164" s="186">
        <f>AU164*Workings_risks!$E$24*Workings_risks!$E$26*Workings_risks!$E$27*Assumptions!$G$90</f>
        <v>4.9914681292789742E-4</v>
      </c>
      <c r="BQ164" s="186">
        <f>AV164*Workings_risks!$E$24*Workings_risks!$E$26*Workings_risks!$E$27*Assumptions!$G$90</f>
        <v>5.0621710220066589E-4</v>
      </c>
      <c r="BR164" s="186">
        <f>AW164*Workings_risks!$E$24*Workings_risks!$E$26*Workings_risks!$E$27*Assumptions!$G$90</f>
        <v>5.1328739147343447E-4</v>
      </c>
      <c r="BS164" s="186">
        <f>AX164*Workings_risks!$E$24*Workings_risks!$E$26*Workings_risks!$E$27*Assumptions!$G$90</f>
        <v>5.2035768074620305E-4</v>
      </c>
      <c r="BT164" s="186">
        <f>AY164*Workings_risks!$E$24*Workings_risks!$E$26*Workings_risks!$E$27*Assumptions!$G$90</f>
        <v>5.2742797001897152E-4</v>
      </c>
    </row>
    <row r="165" spans="2:72" x14ac:dyDescent="0.25">
      <c r="B165" s="42">
        <v>10262851</v>
      </c>
      <c r="C165" s="42" t="s">
        <v>633</v>
      </c>
      <c r="D165" s="42" t="s">
        <v>278</v>
      </c>
      <c r="E165" s="42">
        <v>16353438</v>
      </c>
      <c r="F165" s="42">
        <v>63936327</v>
      </c>
      <c r="G165" s="42">
        <v>0.16236213570212055</v>
      </c>
      <c r="H165" s="42">
        <v>145.106172296051</v>
      </c>
      <c r="I165" s="42">
        <v>-36.485477076656998</v>
      </c>
      <c r="J165" s="42">
        <v>114</v>
      </c>
      <c r="K165" s="42">
        <v>101</v>
      </c>
      <c r="L165" s="32">
        <v>6.3E-2</v>
      </c>
      <c r="M165" s="32">
        <v>8.7999999999999995E-2</v>
      </c>
      <c r="N165" s="181"/>
      <c r="O165" s="182">
        <f t="shared" si="31"/>
        <v>121.18199999999999</v>
      </c>
      <c r="P165" s="182">
        <f t="shared" si="32"/>
        <v>107.363</v>
      </c>
      <c r="Q165" s="191">
        <f t="shared" si="33"/>
        <v>0.01</v>
      </c>
      <c r="R165" s="191">
        <f t="shared" si="34"/>
        <v>0.02</v>
      </c>
      <c r="S165" s="184">
        <f t="shared" si="35"/>
        <v>-1381.899999999999</v>
      </c>
      <c r="T165" s="184">
        <f t="shared" si="36"/>
        <v>135.00099999999998</v>
      </c>
      <c r="U165" s="185">
        <f t="shared" si="37"/>
        <v>1.5197192271510234E-2</v>
      </c>
      <c r="V165" s="181"/>
      <c r="W165" s="182">
        <f t="shared" si="38"/>
        <v>122.32199999999999</v>
      </c>
      <c r="X165" s="182">
        <f t="shared" si="39"/>
        <v>109.88800000000001</v>
      </c>
      <c r="Y165" s="183">
        <f t="shared" si="40"/>
        <v>0.01</v>
      </c>
      <c r="Z165" s="183">
        <f t="shared" si="41"/>
        <v>0.02</v>
      </c>
      <c r="AA165" s="184">
        <f t="shared" si="42"/>
        <v>-1243.3999999999983</v>
      </c>
      <c r="AB165" s="184">
        <f t="shared" si="43"/>
        <v>134.75599999999997</v>
      </c>
      <c r="AC165" s="185">
        <f t="shared" si="44"/>
        <v>1.6692938716422714E-2</v>
      </c>
      <c r="AD165" s="181"/>
      <c r="AE165" s="178">
        <f t="shared" si="45"/>
        <v>1.5197192271510234</v>
      </c>
      <c r="AF165" s="170">
        <f>Workings_risks!$E$18+Workings_risks!$E$27*(($AE165-1)*Workings_risks!$E$18)/(2050-2023)</f>
        <v>9.7130080881042986E-3</v>
      </c>
      <c r="AG165" s="170">
        <f>AF165+(($AE165-1)*Workings_risks!$E$18)/(2050-2023)</f>
        <v>9.8897652989844882E-3</v>
      </c>
      <c r="AH165" s="170">
        <f>AG165+(($AE165-1)*Workings_risks!$E$18)/(2050-2023)</f>
        <v>1.0066522509864678E-2</v>
      </c>
      <c r="AI165" s="170">
        <f>AH165+(($AE165-1)*Workings_risks!$E$18)/(2050-2023)</f>
        <v>1.0243279720744868E-2</v>
      </c>
      <c r="AJ165" s="170">
        <f>AI165+(($AE165-1)*Workings_risks!$E$18)/(2050-2023)</f>
        <v>1.0420036931625057E-2</v>
      </c>
      <c r="AK165" s="170">
        <f>AJ165+(($AE165-1)*Workings_risks!$E$18)/(2050-2023)</f>
        <v>1.0596794142505247E-2</v>
      </c>
      <c r="AL165" s="170">
        <f>AK165+(($AE165-1)*Workings_risks!$E$18)/(2050-2023)</f>
        <v>1.0773551353385436E-2</v>
      </c>
      <c r="AM165" s="170">
        <f>AL165+(($AE165-1)*Workings_risks!$E$18)/(2050-2023)</f>
        <v>1.0950308564265626E-2</v>
      </c>
      <c r="AN165" s="170">
        <f>AM165+(($AE165-1)*Workings_risks!$E$18)/(2050-2023)</f>
        <v>1.1127065775145816E-2</v>
      </c>
      <c r="AO165" s="170">
        <f>AN165+(($AE165-1)*Workings_risks!$E$18)/(2050-2023)</f>
        <v>1.1303822986026005E-2</v>
      </c>
      <c r="AP165" s="170">
        <f>AO165+(($AE165-1)*Workings_risks!$E$18)/(2050-2023)</f>
        <v>1.1480580196906195E-2</v>
      </c>
      <c r="AQ165" s="170">
        <f>AP165+(($AE165-1)*Workings_risks!$E$18)/(2050-2023)</f>
        <v>1.1657337407786385E-2</v>
      </c>
      <c r="AR165" s="170">
        <f>AQ165+(($AE165-1)*Workings_risks!$E$18)/(2050-2023)</f>
        <v>1.1834094618666574E-2</v>
      </c>
      <c r="AS165" s="170">
        <f>AR165+(($AE165-1)*Workings_risks!$E$18)/(2050-2023)</f>
        <v>1.2010851829546764E-2</v>
      </c>
      <c r="AT165" s="170">
        <f>AS165+(($AE165-1)*Workings_risks!$E$18)/(2050-2023)</f>
        <v>1.2187609040426954E-2</v>
      </c>
      <c r="AU165" s="170">
        <f>AT165+(($AE165-1)*Workings_risks!$E$18)/(2050-2023)</f>
        <v>1.2364366251307143E-2</v>
      </c>
      <c r="AV165" s="170">
        <f>AU165+(($AE165-1)*Workings_risks!$E$18)/(2050-2023)</f>
        <v>1.2541123462187333E-2</v>
      </c>
      <c r="AW165" s="170">
        <f>AV165+(($AE165-1)*Workings_risks!$E$18)/(2050-2023)</f>
        <v>1.2717880673067523E-2</v>
      </c>
      <c r="AX165" s="170">
        <f>AW165+(($AE165-1)*Workings_risks!$E$18)/(2050-2023)</f>
        <v>1.2894637883947712E-2</v>
      </c>
      <c r="AY165" s="170">
        <f>AX165+(($AE165-1)*Workings_risks!$E$18)/(2050-2023)</f>
        <v>1.3071395094827902E-2</v>
      </c>
      <c r="BA165" s="186">
        <f>AF165*Workings_risks!$E$24*Workings_risks!$E$26*Workings_risks!$E$27*Assumptions!$G$90</f>
        <v>3.9335649722599527E-4</v>
      </c>
      <c r="BB165" s="186">
        <f>AG165*Workings_risks!$E$24*Workings_risks!$E$26*Workings_risks!$E$27*Assumptions!$G$90</f>
        <v>4.00514794295306E-4</v>
      </c>
      <c r="BC165" s="186">
        <f>AH165*Workings_risks!$E$24*Workings_risks!$E$26*Workings_risks!$E$27*Assumptions!$G$90</f>
        <v>4.0767309136461666E-4</v>
      </c>
      <c r="BD165" s="186">
        <f>AI165*Workings_risks!$E$24*Workings_risks!$E$26*Workings_risks!$E$27*Assumptions!$G$90</f>
        <v>4.1483138843392728E-4</v>
      </c>
      <c r="BE165" s="186">
        <f>AJ165*Workings_risks!$E$24*Workings_risks!$E$26*Workings_risks!$E$27*Assumptions!$G$90</f>
        <v>4.2198968550323805E-4</v>
      </c>
      <c r="BF165" s="186">
        <f>AK165*Workings_risks!$E$24*Workings_risks!$E$26*Workings_risks!$E$27*Assumptions!$G$90</f>
        <v>4.2914798257254877E-4</v>
      </c>
      <c r="BG165" s="186">
        <f>AL165*Workings_risks!$E$24*Workings_risks!$E$26*Workings_risks!$E$27*Assumptions!$G$90</f>
        <v>4.3630627964185944E-4</v>
      </c>
      <c r="BH165" s="186">
        <f>AM165*Workings_risks!$E$24*Workings_risks!$E$26*Workings_risks!$E$27*Assumptions!$G$90</f>
        <v>4.4346457671117005E-4</v>
      </c>
      <c r="BI165" s="186">
        <f>AN165*Workings_risks!$E$24*Workings_risks!$E$26*Workings_risks!$E$27*Assumptions!$G$90</f>
        <v>4.5062287378048083E-4</v>
      </c>
      <c r="BJ165" s="186">
        <f>AO165*Workings_risks!$E$24*Workings_risks!$E$26*Workings_risks!$E$27*Assumptions!$G$90</f>
        <v>4.5778117084979144E-4</v>
      </c>
      <c r="BK165" s="186">
        <f>AP165*Workings_risks!$E$24*Workings_risks!$E$26*Workings_risks!$E$27*Assumptions!$G$90</f>
        <v>4.6493946791910222E-4</v>
      </c>
      <c r="BL165" s="186">
        <f>AQ165*Workings_risks!$E$24*Workings_risks!$E$26*Workings_risks!$E$27*Assumptions!$G$90</f>
        <v>4.7209776498841299E-4</v>
      </c>
      <c r="BM165" s="186">
        <f>AR165*Workings_risks!$E$24*Workings_risks!$E$26*Workings_risks!$E$27*Assumptions!$G$90</f>
        <v>4.792560620577236E-4</v>
      </c>
      <c r="BN165" s="186">
        <f>AS165*Workings_risks!$E$24*Workings_risks!$E$26*Workings_risks!$E$27*Assumptions!$G$90</f>
        <v>4.8641435912703427E-4</v>
      </c>
      <c r="BO165" s="186">
        <f>AT165*Workings_risks!$E$24*Workings_risks!$E$26*Workings_risks!$E$27*Assumptions!$G$90</f>
        <v>4.9357265619634494E-4</v>
      </c>
      <c r="BP165" s="186">
        <f>AU165*Workings_risks!$E$24*Workings_risks!$E$26*Workings_risks!$E$27*Assumptions!$G$90</f>
        <v>5.0073095326565555E-4</v>
      </c>
      <c r="BQ165" s="186">
        <f>AV165*Workings_risks!$E$24*Workings_risks!$E$26*Workings_risks!$E$27*Assumptions!$G$90</f>
        <v>5.0788925033496616E-4</v>
      </c>
      <c r="BR165" s="186">
        <f>AW165*Workings_risks!$E$24*Workings_risks!$E$26*Workings_risks!$E$27*Assumptions!$G$90</f>
        <v>5.1504754740427699E-4</v>
      </c>
      <c r="BS165" s="186">
        <f>AX165*Workings_risks!$E$24*Workings_risks!$E$26*Workings_risks!$E$27*Assumptions!$G$90</f>
        <v>5.2220584447358772E-4</v>
      </c>
      <c r="BT165" s="186">
        <f>AY165*Workings_risks!$E$24*Workings_risks!$E$26*Workings_risks!$E$27*Assumptions!$G$90</f>
        <v>5.2936414154289844E-4</v>
      </c>
    </row>
    <row r="166" spans="2:72" x14ac:dyDescent="0.25">
      <c r="B166" s="42">
        <v>10262865</v>
      </c>
      <c r="C166" s="42" t="s">
        <v>633</v>
      </c>
      <c r="D166" s="42" t="s">
        <v>278</v>
      </c>
      <c r="E166" s="42">
        <v>16353514</v>
      </c>
      <c r="F166" s="42">
        <v>16353518</v>
      </c>
      <c r="G166" s="42">
        <v>2.0268514704600702</v>
      </c>
      <c r="H166" s="42">
        <v>145.13063491425601</v>
      </c>
      <c r="I166" s="42">
        <v>-36.503604294411602</v>
      </c>
      <c r="J166" s="42">
        <v>116</v>
      </c>
      <c r="K166" s="42">
        <v>102</v>
      </c>
      <c r="L166" s="32">
        <v>6.3E-2</v>
      </c>
      <c r="M166" s="32">
        <v>8.7999999999999995E-2</v>
      </c>
      <c r="N166" s="181"/>
      <c r="O166" s="182">
        <f t="shared" si="31"/>
        <v>123.30799999999999</v>
      </c>
      <c r="P166" s="182">
        <f t="shared" si="32"/>
        <v>108.42599999999999</v>
      </c>
      <c r="Q166" s="191">
        <f t="shared" si="33"/>
        <v>0.01</v>
      </c>
      <c r="R166" s="191">
        <f t="shared" si="34"/>
        <v>0.02</v>
      </c>
      <c r="S166" s="184">
        <f t="shared" si="35"/>
        <v>-1488.2000000000005</v>
      </c>
      <c r="T166" s="184">
        <f t="shared" si="36"/>
        <v>138.19</v>
      </c>
      <c r="U166" s="185">
        <f t="shared" si="37"/>
        <v>1.4910630291627463E-2</v>
      </c>
      <c r="V166" s="181"/>
      <c r="W166" s="182">
        <f t="shared" si="38"/>
        <v>124.46799999999999</v>
      </c>
      <c r="X166" s="182">
        <f t="shared" si="39"/>
        <v>110.97600000000001</v>
      </c>
      <c r="Y166" s="183">
        <f t="shared" si="40"/>
        <v>0.01</v>
      </c>
      <c r="Z166" s="183">
        <f t="shared" si="41"/>
        <v>0.02</v>
      </c>
      <c r="AA166" s="184">
        <f t="shared" si="42"/>
        <v>-1349.1999999999975</v>
      </c>
      <c r="AB166" s="184">
        <f t="shared" si="43"/>
        <v>137.95999999999998</v>
      </c>
      <c r="AC166" s="185">
        <f t="shared" si="44"/>
        <v>1.6276311888526549E-2</v>
      </c>
      <c r="AD166" s="181"/>
      <c r="AE166" s="178">
        <f t="shared" si="45"/>
        <v>1.4910630291627462</v>
      </c>
      <c r="AF166" s="170">
        <f>Workings_risks!$E$18+Workings_risks!$E$27*(($AE166-1)*Workings_risks!$E$18)/(2050-2023)</f>
        <v>9.6837700532218605E-3</v>
      </c>
      <c r="AG166" s="170">
        <f>AF166+(($AE166-1)*Workings_risks!$E$18)/(2050-2023)</f>
        <v>9.8507812524745719E-3</v>
      </c>
      <c r="AH166" s="170">
        <f>AG166+(($AE166-1)*Workings_risks!$E$18)/(2050-2023)</f>
        <v>1.0017792451727283E-2</v>
      </c>
      <c r="AI166" s="170">
        <f>AH166+(($AE166-1)*Workings_risks!$E$18)/(2050-2023)</f>
        <v>1.0184803650979995E-2</v>
      </c>
      <c r="AJ166" s="170">
        <f>AI166+(($AE166-1)*Workings_risks!$E$18)/(2050-2023)</f>
        <v>1.0351814850232706E-2</v>
      </c>
      <c r="AK166" s="170">
        <f>AJ166+(($AE166-1)*Workings_risks!$E$18)/(2050-2023)</f>
        <v>1.0518826049485418E-2</v>
      </c>
      <c r="AL166" s="170">
        <f>AK166+(($AE166-1)*Workings_risks!$E$18)/(2050-2023)</f>
        <v>1.0685837248738129E-2</v>
      </c>
      <c r="AM166" s="170">
        <f>AL166+(($AE166-1)*Workings_risks!$E$18)/(2050-2023)</f>
        <v>1.0852848447990841E-2</v>
      </c>
      <c r="AN166" s="170">
        <f>AM166+(($AE166-1)*Workings_risks!$E$18)/(2050-2023)</f>
        <v>1.1019859647243552E-2</v>
      </c>
      <c r="AO166" s="170">
        <f>AN166+(($AE166-1)*Workings_risks!$E$18)/(2050-2023)</f>
        <v>1.1186870846496264E-2</v>
      </c>
      <c r="AP166" s="170">
        <f>AO166+(($AE166-1)*Workings_risks!$E$18)/(2050-2023)</f>
        <v>1.1353882045748975E-2</v>
      </c>
      <c r="AQ166" s="170">
        <f>AP166+(($AE166-1)*Workings_risks!$E$18)/(2050-2023)</f>
        <v>1.1520893245001686E-2</v>
      </c>
      <c r="AR166" s="170">
        <f>AQ166+(($AE166-1)*Workings_risks!$E$18)/(2050-2023)</f>
        <v>1.1687904444254398E-2</v>
      </c>
      <c r="AS166" s="170">
        <f>AR166+(($AE166-1)*Workings_risks!$E$18)/(2050-2023)</f>
        <v>1.1854915643507109E-2</v>
      </c>
      <c r="AT166" s="170">
        <f>AS166+(($AE166-1)*Workings_risks!$E$18)/(2050-2023)</f>
        <v>1.2021926842759821E-2</v>
      </c>
      <c r="AU166" s="170">
        <f>AT166+(($AE166-1)*Workings_risks!$E$18)/(2050-2023)</f>
        <v>1.2188938042012532E-2</v>
      </c>
      <c r="AV166" s="170">
        <f>AU166+(($AE166-1)*Workings_risks!$E$18)/(2050-2023)</f>
        <v>1.2355949241265244E-2</v>
      </c>
      <c r="AW166" s="170">
        <f>AV166+(($AE166-1)*Workings_risks!$E$18)/(2050-2023)</f>
        <v>1.2522960440517955E-2</v>
      </c>
      <c r="AX166" s="170">
        <f>AW166+(($AE166-1)*Workings_risks!$E$18)/(2050-2023)</f>
        <v>1.2689971639770667E-2</v>
      </c>
      <c r="AY166" s="170">
        <f>AX166+(($AE166-1)*Workings_risks!$E$18)/(2050-2023)</f>
        <v>1.2856982839023378E-2</v>
      </c>
      <c r="BA166" s="186">
        <f>AF166*Workings_risks!$E$24*Workings_risks!$E$26*Workings_risks!$E$27*Assumptions!$G$90</f>
        <v>3.9217241801152284E-4</v>
      </c>
      <c r="BB166" s="186">
        <f>AG166*Workings_risks!$E$24*Workings_risks!$E$26*Workings_risks!$E$27*Assumptions!$G$90</f>
        <v>3.9893602200934272E-4</v>
      </c>
      <c r="BC166" s="186">
        <f>AH166*Workings_risks!$E$24*Workings_risks!$E$26*Workings_risks!$E$27*Assumptions!$G$90</f>
        <v>4.0569962600716259E-4</v>
      </c>
      <c r="BD166" s="186">
        <f>AI166*Workings_risks!$E$24*Workings_risks!$E$26*Workings_risks!$E$27*Assumptions!$G$90</f>
        <v>4.1246323000498252E-4</v>
      </c>
      <c r="BE166" s="186">
        <f>AJ166*Workings_risks!$E$24*Workings_risks!$E$26*Workings_risks!$E$27*Assumptions!$G$90</f>
        <v>4.1922683400280245E-4</v>
      </c>
      <c r="BF166" s="186">
        <f>AK166*Workings_risks!$E$24*Workings_risks!$E$26*Workings_risks!$E$27*Assumptions!$G$90</f>
        <v>4.2599043800062232E-4</v>
      </c>
      <c r="BG166" s="186">
        <f>AL166*Workings_risks!$E$24*Workings_risks!$E$26*Workings_risks!$E$27*Assumptions!$G$90</f>
        <v>4.3275404199844236E-4</v>
      </c>
      <c r="BH166" s="186">
        <f>AM166*Workings_risks!$E$24*Workings_risks!$E$26*Workings_risks!$E$27*Assumptions!$G$90</f>
        <v>4.3951764599626229E-4</v>
      </c>
      <c r="BI166" s="186">
        <f>AN166*Workings_risks!$E$24*Workings_risks!$E$26*Workings_risks!$E$27*Assumptions!$G$90</f>
        <v>4.4628124999408216E-4</v>
      </c>
      <c r="BJ166" s="186">
        <f>AO166*Workings_risks!$E$24*Workings_risks!$E$26*Workings_risks!$E$27*Assumptions!$G$90</f>
        <v>4.5304485399190204E-4</v>
      </c>
      <c r="BK166" s="186">
        <f>AP166*Workings_risks!$E$24*Workings_risks!$E$26*Workings_risks!$E$27*Assumptions!$G$90</f>
        <v>4.5980845798972202E-4</v>
      </c>
      <c r="BL166" s="186">
        <f>AQ166*Workings_risks!$E$24*Workings_risks!$E$26*Workings_risks!$E$27*Assumptions!$G$90</f>
        <v>4.6657206198754195E-4</v>
      </c>
      <c r="BM166" s="186">
        <f>AR166*Workings_risks!$E$24*Workings_risks!$E$26*Workings_risks!$E$27*Assumptions!$G$90</f>
        <v>4.7333566598536182E-4</v>
      </c>
      <c r="BN166" s="186">
        <f>AS166*Workings_risks!$E$24*Workings_risks!$E$26*Workings_risks!$E$27*Assumptions!$G$90</f>
        <v>4.800992699831817E-4</v>
      </c>
      <c r="BO166" s="186">
        <f>AT166*Workings_risks!$E$24*Workings_risks!$E$26*Workings_risks!$E$27*Assumptions!$G$90</f>
        <v>4.8686287398100163E-4</v>
      </c>
      <c r="BP166" s="186">
        <f>AU166*Workings_risks!$E$24*Workings_risks!$E$26*Workings_risks!$E$27*Assumptions!$G$90</f>
        <v>4.9362647797882161E-4</v>
      </c>
      <c r="BQ166" s="186">
        <f>AV166*Workings_risks!$E$24*Workings_risks!$E$26*Workings_risks!$E$27*Assumptions!$G$90</f>
        <v>5.0039008197664148E-4</v>
      </c>
      <c r="BR166" s="186">
        <f>AW166*Workings_risks!$E$24*Workings_risks!$E$26*Workings_risks!$E$27*Assumptions!$G$90</f>
        <v>5.0715368597446136E-4</v>
      </c>
      <c r="BS166" s="186">
        <f>AX166*Workings_risks!$E$24*Workings_risks!$E$26*Workings_risks!$E$27*Assumptions!$G$90</f>
        <v>5.1391728997228123E-4</v>
      </c>
      <c r="BT166" s="186">
        <f>AY166*Workings_risks!$E$24*Workings_risks!$E$26*Workings_risks!$E$27*Assumptions!$G$90</f>
        <v>5.2068089397010122E-4</v>
      </c>
    </row>
    <row r="167" spans="2:72" x14ac:dyDescent="0.25">
      <c r="B167" s="42">
        <v>10262868</v>
      </c>
      <c r="C167" s="42" t="s">
        <v>633</v>
      </c>
      <c r="D167" s="42" t="s">
        <v>278</v>
      </c>
      <c r="E167" s="42">
        <v>17711821</v>
      </c>
      <c r="F167" s="42">
        <v>16353531</v>
      </c>
      <c r="G167" s="42">
        <v>1.1152829787248204</v>
      </c>
      <c r="H167" s="42">
        <v>145.13336508061701</v>
      </c>
      <c r="I167" s="42">
        <v>-36.499868041147501</v>
      </c>
      <c r="J167" s="42">
        <v>114</v>
      </c>
      <c r="K167" s="42">
        <v>101</v>
      </c>
      <c r="L167" s="32">
        <v>6.3E-2</v>
      </c>
      <c r="M167" s="32">
        <v>8.7999999999999995E-2</v>
      </c>
      <c r="N167" s="181"/>
      <c r="O167" s="182">
        <f t="shared" si="31"/>
        <v>121.18199999999999</v>
      </c>
      <c r="P167" s="182">
        <f t="shared" si="32"/>
        <v>107.363</v>
      </c>
      <c r="Q167" s="191">
        <f t="shared" si="33"/>
        <v>0.01</v>
      </c>
      <c r="R167" s="191">
        <f t="shared" si="34"/>
        <v>0.02</v>
      </c>
      <c r="S167" s="184">
        <f t="shared" si="35"/>
        <v>-1381.899999999999</v>
      </c>
      <c r="T167" s="184">
        <f t="shared" si="36"/>
        <v>135.00099999999998</v>
      </c>
      <c r="U167" s="185">
        <f t="shared" si="37"/>
        <v>1.5197192271510234E-2</v>
      </c>
      <c r="V167" s="181"/>
      <c r="W167" s="182">
        <f t="shared" si="38"/>
        <v>122.32199999999999</v>
      </c>
      <c r="X167" s="182">
        <f t="shared" si="39"/>
        <v>109.88800000000001</v>
      </c>
      <c r="Y167" s="183">
        <f t="shared" si="40"/>
        <v>0.01</v>
      </c>
      <c r="Z167" s="183">
        <f t="shared" si="41"/>
        <v>0.02</v>
      </c>
      <c r="AA167" s="184">
        <f t="shared" si="42"/>
        <v>-1243.3999999999983</v>
      </c>
      <c r="AB167" s="184">
        <f t="shared" si="43"/>
        <v>134.75599999999997</v>
      </c>
      <c r="AC167" s="185">
        <f t="shared" si="44"/>
        <v>1.6692938716422714E-2</v>
      </c>
      <c r="AD167" s="181"/>
      <c r="AE167" s="178">
        <f t="shared" si="45"/>
        <v>1.5197192271510234</v>
      </c>
      <c r="AF167" s="170">
        <f>Workings_risks!$E$18+Workings_risks!$E$27*(($AE167-1)*Workings_risks!$E$18)/(2050-2023)</f>
        <v>9.7130080881042986E-3</v>
      </c>
      <c r="AG167" s="170">
        <f>AF167+(($AE167-1)*Workings_risks!$E$18)/(2050-2023)</f>
        <v>9.8897652989844882E-3</v>
      </c>
      <c r="AH167" s="170">
        <f>AG167+(($AE167-1)*Workings_risks!$E$18)/(2050-2023)</f>
        <v>1.0066522509864678E-2</v>
      </c>
      <c r="AI167" s="170">
        <f>AH167+(($AE167-1)*Workings_risks!$E$18)/(2050-2023)</f>
        <v>1.0243279720744868E-2</v>
      </c>
      <c r="AJ167" s="170">
        <f>AI167+(($AE167-1)*Workings_risks!$E$18)/(2050-2023)</f>
        <v>1.0420036931625057E-2</v>
      </c>
      <c r="AK167" s="170">
        <f>AJ167+(($AE167-1)*Workings_risks!$E$18)/(2050-2023)</f>
        <v>1.0596794142505247E-2</v>
      </c>
      <c r="AL167" s="170">
        <f>AK167+(($AE167-1)*Workings_risks!$E$18)/(2050-2023)</f>
        <v>1.0773551353385436E-2</v>
      </c>
      <c r="AM167" s="170">
        <f>AL167+(($AE167-1)*Workings_risks!$E$18)/(2050-2023)</f>
        <v>1.0950308564265626E-2</v>
      </c>
      <c r="AN167" s="170">
        <f>AM167+(($AE167-1)*Workings_risks!$E$18)/(2050-2023)</f>
        <v>1.1127065775145816E-2</v>
      </c>
      <c r="AO167" s="170">
        <f>AN167+(($AE167-1)*Workings_risks!$E$18)/(2050-2023)</f>
        <v>1.1303822986026005E-2</v>
      </c>
      <c r="AP167" s="170">
        <f>AO167+(($AE167-1)*Workings_risks!$E$18)/(2050-2023)</f>
        <v>1.1480580196906195E-2</v>
      </c>
      <c r="AQ167" s="170">
        <f>AP167+(($AE167-1)*Workings_risks!$E$18)/(2050-2023)</f>
        <v>1.1657337407786385E-2</v>
      </c>
      <c r="AR167" s="170">
        <f>AQ167+(($AE167-1)*Workings_risks!$E$18)/(2050-2023)</f>
        <v>1.1834094618666574E-2</v>
      </c>
      <c r="AS167" s="170">
        <f>AR167+(($AE167-1)*Workings_risks!$E$18)/(2050-2023)</f>
        <v>1.2010851829546764E-2</v>
      </c>
      <c r="AT167" s="170">
        <f>AS167+(($AE167-1)*Workings_risks!$E$18)/(2050-2023)</f>
        <v>1.2187609040426954E-2</v>
      </c>
      <c r="AU167" s="170">
        <f>AT167+(($AE167-1)*Workings_risks!$E$18)/(2050-2023)</f>
        <v>1.2364366251307143E-2</v>
      </c>
      <c r="AV167" s="170">
        <f>AU167+(($AE167-1)*Workings_risks!$E$18)/(2050-2023)</f>
        <v>1.2541123462187333E-2</v>
      </c>
      <c r="AW167" s="170">
        <f>AV167+(($AE167-1)*Workings_risks!$E$18)/(2050-2023)</f>
        <v>1.2717880673067523E-2</v>
      </c>
      <c r="AX167" s="170">
        <f>AW167+(($AE167-1)*Workings_risks!$E$18)/(2050-2023)</f>
        <v>1.2894637883947712E-2</v>
      </c>
      <c r="AY167" s="170">
        <f>AX167+(($AE167-1)*Workings_risks!$E$18)/(2050-2023)</f>
        <v>1.3071395094827902E-2</v>
      </c>
      <c r="BA167" s="186">
        <f>AF167*Workings_risks!$E$24*Workings_risks!$E$26*Workings_risks!$E$27*Assumptions!$G$90</f>
        <v>3.9335649722599527E-4</v>
      </c>
      <c r="BB167" s="186">
        <f>AG167*Workings_risks!$E$24*Workings_risks!$E$26*Workings_risks!$E$27*Assumptions!$G$90</f>
        <v>4.00514794295306E-4</v>
      </c>
      <c r="BC167" s="186">
        <f>AH167*Workings_risks!$E$24*Workings_risks!$E$26*Workings_risks!$E$27*Assumptions!$G$90</f>
        <v>4.0767309136461666E-4</v>
      </c>
      <c r="BD167" s="186">
        <f>AI167*Workings_risks!$E$24*Workings_risks!$E$26*Workings_risks!$E$27*Assumptions!$G$90</f>
        <v>4.1483138843392728E-4</v>
      </c>
      <c r="BE167" s="186">
        <f>AJ167*Workings_risks!$E$24*Workings_risks!$E$26*Workings_risks!$E$27*Assumptions!$G$90</f>
        <v>4.2198968550323805E-4</v>
      </c>
      <c r="BF167" s="186">
        <f>AK167*Workings_risks!$E$24*Workings_risks!$E$26*Workings_risks!$E$27*Assumptions!$G$90</f>
        <v>4.2914798257254877E-4</v>
      </c>
      <c r="BG167" s="186">
        <f>AL167*Workings_risks!$E$24*Workings_risks!$E$26*Workings_risks!$E$27*Assumptions!$G$90</f>
        <v>4.3630627964185944E-4</v>
      </c>
      <c r="BH167" s="186">
        <f>AM167*Workings_risks!$E$24*Workings_risks!$E$26*Workings_risks!$E$27*Assumptions!$G$90</f>
        <v>4.4346457671117005E-4</v>
      </c>
      <c r="BI167" s="186">
        <f>AN167*Workings_risks!$E$24*Workings_risks!$E$26*Workings_risks!$E$27*Assumptions!$G$90</f>
        <v>4.5062287378048083E-4</v>
      </c>
      <c r="BJ167" s="186">
        <f>AO167*Workings_risks!$E$24*Workings_risks!$E$26*Workings_risks!$E$27*Assumptions!$G$90</f>
        <v>4.5778117084979144E-4</v>
      </c>
      <c r="BK167" s="186">
        <f>AP167*Workings_risks!$E$24*Workings_risks!$E$26*Workings_risks!$E$27*Assumptions!$G$90</f>
        <v>4.6493946791910222E-4</v>
      </c>
      <c r="BL167" s="186">
        <f>AQ167*Workings_risks!$E$24*Workings_risks!$E$26*Workings_risks!$E$27*Assumptions!$G$90</f>
        <v>4.7209776498841299E-4</v>
      </c>
      <c r="BM167" s="186">
        <f>AR167*Workings_risks!$E$24*Workings_risks!$E$26*Workings_risks!$E$27*Assumptions!$G$90</f>
        <v>4.792560620577236E-4</v>
      </c>
      <c r="BN167" s="186">
        <f>AS167*Workings_risks!$E$24*Workings_risks!$E$26*Workings_risks!$E$27*Assumptions!$G$90</f>
        <v>4.8641435912703427E-4</v>
      </c>
      <c r="BO167" s="186">
        <f>AT167*Workings_risks!$E$24*Workings_risks!$E$26*Workings_risks!$E$27*Assumptions!$G$90</f>
        <v>4.9357265619634494E-4</v>
      </c>
      <c r="BP167" s="186">
        <f>AU167*Workings_risks!$E$24*Workings_risks!$E$26*Workings_risks!$E$27*Assumptions!$G$90</f>
        <v>5.0073095326565555E-4</v>
      </c>
      <c r="BQ167" s="186">
        <f>AV167*Workings_risks!$E$24*Workings_risks!$E$26*Workings_risks!$E$27*Assumptions!$G$90</f>
        <v>5.0788925033496616E-4</v>
      </c>
      <c r="BR167" s="186">
        <f>AW167*Workings_risks!$E$24*Workings_risks!$E$26*Workings_risks!$E$27*Assumptions!$G$90</f>
        <v>5.1504754740427699E-4</v>
      </c>
      <c r="BS167" s="186">
        <f>AX167*Workings_risks!$E$24*Workings_risks!$E$26*Workings_risks!$E$27*Assumptions!$G$90</f>
        <v>5.2220584447358772E-4</v>
      </c>
      <c r="BT167" s="186">
        <f>AY167*Workings_risks!$E$24*Workings_risks!$E$26*Workings_risks!$E$27*Assumptions!$G$90</f>
        <v>5.2936414154289844E-4</v>
      </c>
    </row>
    <row r="168" spans="2:72" x14ac:dyDescent="0.25">
      <c r="B168" s="42">
        <v>10263212</v>
      </c>
      <c r="C168" s="42" t="s">
        <v>633</v>
      </c>
      <c r="D168" s="42" t="s">
        <v>278</v>
      </c>
      <c r="E168" s="42">
        <v>16354950</v>
      </c>
      <c r="F168" s="42">
        <v>16355000</v>
      </c>
      <c r="G168" s="42">
        <v>0.14822576200277027</v>
      </c>
      <c r="H168" s="42">
        <v>145.12216949475601</v>
      </c>
      <c r="I168" s="42">
        <v>-36.476182117148298</v>
      </c>
      <c r="J168" s="42">
        <v>114</v>
      </c>
      <c r="K168" s="42">
        <v>101</v>
      </c>
      <c r="L168" s="32">
        <v>6.3E-2</v>
      </c>
      <c r="M168" s="32">
        <v>8.7999999999999995E-2</v>
      </c>
      <c r="N168" s="181"/>
      <c r="O168" s="182">
        <f t="shared" si="31"/>
        <v>121.18199999999999</v>
      </c>
      <c r="P168" s="182">
        <f t="shared" si="32"/>
        <v>107.363</v>
      </c>
      <c r="Q168" s="191">
        <f t="shared" si="33"/>
        <v>0.01</v>
      </c>
      <c r="R168" s="191">
        <f t="shared" si="34"/>
        <v>0.02</v>
      </c>
      <c r="S168" s="184">
        <f t="shared" si="35"/>
        <v>-1381.899999999999</v>
      </c>
      <c r="T168" s="184">
        <f t="shared" si="36"/>
        <v>135.00099999999998</v>
      </c>
      <c r="U168" s="185">
        <f t="shared" si="37"/>
        <v>1.5197192271510234E-2</v>
      </c>
      <c r="V168" s="181"/>
      <c r="W168" s="182">
        <f t="shared" si="38"/>
        <v>122.32199999999999</v>
      </c>
      <c r="X168" s="182">
        <f t="shared" si="39"/>
        <v>109.88800000000001</v>
      </c>
      <c r="Y168" s="183">
        <f t="shared" si="40"/>
        <v>0.01</v>
      </c>
      <c r="Z168" s="183">
        <f t="shared" si="41"/>
        <v>0.02</v>
      </c>
      <c r="AA168" s="184">
        <f t="shared" si="42"/>
        <v>-1243.3999999999983</v>
      </c>
      <c r="AB168" s="184">
        <f t="shared" si="43"/>
        <v>134.75599999999997</v>
      </c>
      <c r="AC168" s="185">
        <f t="shared" si="44"/>
        <v>1.6692938716422714E-2</v>
      </c>
      <c r="AD168" s="181"/>
      <c r="AE168" s="178">
        <f t="shared" si="45"/>
        <v>1.5197192271510234</v>
      </c>
      <c r="AF168" s="170">
        <f>Workings_risks!$E$18+Workings_risks!$E$27*(($AE168-1)*Workings_risks!$E$18)/(2050-2023)</f>
        <v>9.7130080881042986E-3</v>
      </c>
      <c r="AG168" s="170">
        <f>AF168+(($AE168-1)*Workings_risks!$E$18)/(2050-2023)</f>
        <v>9.8897652989844882E-3</v>
      </c>
      <c r="AH168" s="170">
        <f>AG168+(($AE168-1)*Workings_risks!$E$18)/(2050-2023)</f>
        <v>1.0066522509864678E-2</v>
      </c>
      <c r="AI168" s="170">
        <f>AH168+(($AE168-1)*Workings_risks!$E$18)/(2050-2023)</f>
        <v>1.0243279720744868E-2</v>
      </c>
      <c r="AJ168" s="170">
        <f>AI168+(($AE168-1)*Workings_risks!$E$18)/(2050-2023)</f>
        <v>1.0420036931625057E-2</v>
      </c>
      <c r="AK168" s="170">
        <f>AJ168+(($AE168-1)*Workings_risks!$E$18)/(2050-2023)</f>
        <v>1.0596794142505247E-2</v>
      </c>
      <c r="AL168" s="170">
        <f>AK168+(($AE168-1)*Workings_risks!$E$18)/(2050-2023)</f>
        <v>1.0773551353385436E-2</v>
      </c>
      <c r="AM168" s="170">
        <f>AL168+(($AE168-1)*Workings_risks!$E$18)/(2050-2023)</f>
        <v>1.0950308564265626E-2</v>
      </c>
      <c r="AN168" s="170">
        <f>AM168+(($AE168-1)*Workings_risks!$E$18)/(2050-2023)</f>
        <v>1.1127065775145816E-2</v>
      </c>
      <c r="AO168" s="170">
        <f>AN168+(($AE168-1)*Workings_risks!$E$18)/(2050-2023)</f>
        <v>1.1303822986026005E-2</v>
      </c>
      <c r="AP168" s="170">
        <f>AO168+(($AE168-1)*Workings_risks!$E$18)/(2050-2023)</f>
        <v>1.1480580196906195E-2</v>
      </c>
      <c r="AQ168" s="170">
        <f>AP168+(($AE168-1)*Workings_risks!$E$18)/(2050-2023)</f>
        <v>1.1657337407786385E-2</v>
      </c>
      <c r="AR168" s="170">
        <f>AQ168+(($AE168-1)*Workings_risks!$E$18)/(2050-2023)</f>
        <v>1.1834094618666574E-2</v>
      </c>
      <c r="AS168" s="170">
        <f>AR168+(($AE168-1)*Workings_risks!$E$18)/(2050-2023)</f>
        <v>1.2010851829546764E-2</v>
      </c>
      <c r="AT168" s="170">
        <f>AS168+(($AE168-1)*Workings_risks!$E$18)/(2050-2023)</f>
        <v>1.2187609040426954E-2</v>
      </c>
      <c r="AU168" s="170">
        <f>AT168+(($AE168-1)*Workings_risks!$E$18)/(2050-2023)</f>
        <v>1.2364366251307143E-2</v>
      </c>
      <c r="AV168" s="170">
        <f>AU168+(($AE168-1)*Workings_risks!$E$18)/(2050-2023)</f>
        <v>1.2541123462187333E-2</v>
      </c>
      <c r="AW168" s="170">
        <f>AV168+(($AE168-1)*Workings_risks!$E$18)/(2050-2023)</f>
        <v>1.2717880673067523E-2</v>
      </c>
      <c r="AX168" s="170">
        <f>AW168+(($AE168-1)*Workings_risks!$E$18)/(2050-2023)</f>
        <v>1.2894637883947712E-2</v>
      </c>
      <c r="AY168" s="170">
        <f>AX168+(($AE168-1)*Workings_risks!$E$18)/(2050-2023)</f>
        <v>1.3071395094827902E-2</v>
      </c>
      <c r="BA168" s="186">
        <f>AF168*Workings_risks!$E$24*Workings_risks!$E$26*Workings_risks!$E$27*Assumptions!$G$90</f>
        <v>3.9335649722599527E-4</v>
      </c>
      <c r="BB168" s="186">
        <f>AG168*Workings_risks!$E$24*Workings_risks!$E$26*Workings_risks!$E$27*Assumptions!$G$90</f>
        <v>4.00514794295306E-4</v>
      </c>
      <c r="BC168" s="186">
        <f>AH168*Workings_risks!$E$24*Workings_risks!$E$26*Workings_risks!$E$27*Assumptions!$G$90</f>
        <v>4.0767309136461666E-4</v>
      </c>
      <c r="BD168" s="186">
        <f>AI168*Workings_risks!$E$24*Workings_risks!$E$26*Workings_risks!$E$27*Assumptions!$G$90</f>
        <v>4.1483138843392728E-4</v>
      </c>
      <c r="BE168" s="186">
        <f>AJ168*Workings_risks!$E$24*Workings_risks!$E$26*Workings_risks!$E$27*Assumptions!$G$90</f>
        <v>4.2198968550323805E-4</v>
      </c>
      <c r="BF168" s="186">
        <f>AK168*Workings_risks!$E$24*Workings_risks!$E$26*Workings_risks!$E$27*Assumptions!$G$90</f>
        <v>4.2914798257254877E-4</v>
      </c>
      <c r="BG168" s="186">
        <f>AL168*Workings_risks!$E$24*Workings_risks!$E$26*Workings_risks!$E$27*Assumptions!$G$90</f>
        <v>4.3630627964185944E-4</v>
      </c>
      <c r="BH168" s="186">
        <f>AM168*Workings_risks!$E$24*Workings_risks!$E$26*Workings_risks!$E$27*Assumptions!$G$90</f>
        <v>4.4346457671117005E-4</v>
      </c>
      <c r="BI168" s="186">
        <f>AN168*Workings_risks!$E$24*Workings_risks!$E$26*Workings_risks!$E$27*Assumptions!$G$90</f>
        <v>4.5062287378048083E-4</v>
      </c>
      <c r="BJ168" s="186">
        <f>AO168*Workings_risks!$E$24*Workings_risks!$E$26*Workings_risks!$E$27*Assumptions!$G$90</f>
        <v>4.5778117084979144E-4</v>
      </c>
      <c r="BK168" s="186">
        <f>AP168*Workings_risks!$E$24*Workings_risks!$E$26*Workings_risks!$E$27*Assumptions!$G$90</f>
        <v>4.6493946791910222E-4</v>
      </c>
      <c r="BL168" s="186">
        <f>AQ168*Workings_risks!$E$24*Workings_risks!$E$26*Workings_risks!$E$27*Assumptions!$G$90</f>
        <v>4.7209776498841299E-4</v>
      </c>
      <c r="BM168" s="186">
        <f>AR168*Workings_risks!$E$24*Workings_risks!$E$26*Workings_risks!$E$27*Assumptions!$G$90</f>
        <v>4.792560620577236E-4</v>
      </c>
      <c r="BN168" s="186">
        <f>AS168*Workings_risks!$E$24*Workings_risks!$E$26*Workings_risks!$E$27*Assumptions!$G$90</f>
        <v>4.8641435912703427E-4</v>
      </c>
      <c r="BO168" s="186">
        <f>AT168*Workings_risks!$E$24*Workings_risks!$E$26*Workings_risks!$E$27*Assumptions!$G$90</f>
        <v>4.9357265619634494E-4</v>
      </c>
      <c r="BP168" s="186">
        <f>AU168*Workings_risks!$E$24*Workings_risks!$E$26*Workings_risks!$E$27*Assumptions!$G$90</f>
        <v>5.0073095326565555E-4</v>
      </c>
      <c r="BQ168" s="186">
        <f>AV168*Workings_risks!$E$24*Workings_risks!$E$26*Workings_risks!$E$27*Assumptions!$G$90</f>
        <v>5.0788925033496616E-4</v>
      </c>
      <c r="BR168" s="186">
        <f>AW168*Workings_risks!$E$24*Workings_risks!$E$26*Workings_risks!$E$27*Assumptions!$G$90</f>
        <v>5.1504754740427699E-4</v>
      </c>
      <c r="BS168" s="186">
        <f>AX168*Workings_risks!$E$24*Workings_risks!$E$26*Workings_risks!$E$27*Assumptions!$G$90</f>
        <v>5.2220584447358772E-4</v>
      </c>
      <c r="BT168" s="186">
        <f>AY168*Workings_risks!$E$24*Workings_risks!$E$26*Workings_risks!$E$27*Assumptions!$G$90</f>
        <v>5.2936414154289844E-4</v>
      </c>
    </row>
    <row r="169" spans="2:72" x14ac:dyDescent="0.25">
      <c r="B169" s="42">
        <v>10263224</v>
      </c>
      <c r="C169" s="42" t="s">
        <v>568</v>
      </c>
      <c r="D169" s="42" t="s">
        <v>280</v>
      </c>
      <c r="E169" s="42">
        <v>16355014</v>
      </c>
      <c r="F169" s="42">
        <v>16355009</v>
      </c>
      <c r="G169" s="42">
        <v>0.77613373434460042</v>
      </c>
      <c r="H169" s="42">
        <v>145.211035482548</v>
      </c>
      <c r="I169" s="42">
        <v>-36.591091463549802</v>
      </c>
      <c r="J169" s="42">
        <v>123</v>
      </c>
      <c r="K169" s="42">
        <v>108</v>
      </c>
      <c r="L169" s="32">
        <v>6.3E-2</v>
      </c>
      <c r="M169" s="32">
        <v>8.7999999999999995E-2</v>
      </c>
      <c r="N169" s="181"/>
      <c r="O169" s="182">
        <f t="shared" si="31"/>
        <v>130.749</v>
      </c>
      <c r="P169" s="182">
        <f t="shared" si="32"/>
        <v>114.80399999999999</v>
      </c>
      <c r="Q169" s="191">
        <f t="shared" si="33"/>
        <v>0.01</v>
      </c>
      <c r="R169" s="191">
        <f t="shared" si="34"/>
        <v>0.02</v>
      </c>
      <c r="S169" s="184">
        <f t="shared" si="35"/>
        <v>-1594.5000000000009</v>
      </c>
      <c r="T169" s="184">
        <f t="shared" si="36"/>
        <v>146.69400000000002</v>
      </c>
      <c r="U169" s="185">
        <f t="shared" si="37"/>
        <v>1.485983066792098E-2</v>
      </c>
      <c r="V169" s="181"/>
      <c r="W169" s="182">
        <f t="shared" si="38"/>
        <v>131.97899999999998</v>
      </c>
      <c r="X169" s="182">
        <f t="shared" si="39"/>
        <v>117.504</v>
      </c>
      <c r="Y169" s="183">
        <f t="shared" si="40"/>
        <v>0.01</v>
      </c>
      <c r="Z169" s="183">
        <f t="shared" si="41"/>
        <v>0.02</v>
      </c>
      <c r="AA169" s="184">
        <f t="shared" si="42"/>
        <v>-1447.499999999998</v>
      </c>
      <c r="AB169" s="184">
        <f t="shared" si="43"/>
        <v>146.45399999999998</v>
      </c>
      <c r="AC169" s="185">
        <f t="shared" si="44"/>
        <v>1.6203108808290165E-2</v>
      </c>
      <c r="AD169" s="181"/>
      <c r="AE169" s="178">
        <f t="shared" si="45"/>
        <v>1.4859830667920979</v>
      </c>
      <c r="AF169" s="170">
        <f>Workings_risks!$E$18+Workings_risks!$E$27*(($AE169-1)*Workings_risks!$E$18)/(2050-2023)</f>
        <v>9.6785869470381574E-3</v>
      </c>
      <c r="AG169" s="170">
        <f>AF169+(($AE169-1)*Workings_risks!$E$18)/(2050-2023)</f>
        <v>9.8438704442296333E-3</v>
      </c>
      <c r="AH169" s="170">
        <f>AG169+(($AE169-1)*Workings_risks!$E$18)/(2050-2023)</f>
        <v>1.0009153941421109E-2</v>
      </c>
      <c r="AI169" s="170">
        <f>AH169+(($AE169-1)*Workings_risks!$E$18)/(2050-2023)</f>
        <v>1.0174437438612585E-2</v>
      </c>
      <c r="AJ169" s="170">
        <f>AI169+(($AE169-1)*Workings_risks!$E$18)/(2050-2023)</f>
        <v>1.0339720935804061E-2</v>
      </c>
      <c r="AK169" s="170">
        <f>AJ169+(($AE169-1)*Workings_risks!$E$18)/(2050-2023)</f>
        <v>1.0505004432995537E-2</v>
      </c>
      <c r="AL169" s="170">
        <f>AK169+(($AE169-1)*Workings_risks!$E$18)/(2050-2023)</f>
        <v>1.0670287930187013E-2</v>
      </c>
      <c r="AM169" s="170">
        <f>AL169+(($AE169-1)*Workings_risks!$E$18)/(2050-2023)</f>
        <v>1.0835571427378489E-2</v>
      </c>
      <c r="AN169" s="170">
        <f>AM169+(($AE169-1)*Workings_risks!$E$18)/(2050-2023)</f>
        <v>1.1000854924569965E-2</v>
      </c>
      <c r="AO169" s="170">
        <f>AN169+(($AE169-1)*Workings_risks!$E$18)/(2050-2023)</f>
        <v>1.1166138421761441E-2</v>
      </c>
      <c r="AP169" s="170">
        <f>AO169+(($AE169-1)*Workings_risks!$E$18)/(2050-2023)</f>
        <v>1.1331421918952917E-2</v>
      </c>
      <c r="AQ169" s="170">
        <f>AP169+(($AE169-1)*Workings_risks!$E$18)/(2050-2023)</f>
        <v>1.1496705416144393E-2</v>
      </c>
      <c r="AR169" s="170">
        <f>AQ169+(($AE169-1)*Workings_risks!$E$18)/(2050-2023)</f>
        <v>1.1661988913335869E-2</v>
      </c>
      <c r="AS169" s="170">
        <f>AR169+(($AE169-1)*Workings_risks!$E$18)/(2050-2023)</f>
        <v>1.1827272410527345E-2</v>
      </c>
      <c r="AT169" s="170">
        <f>AS169+(($AE169-1)*Workings_risks!$E$18)/(2050-2023)</f>
        <v>1.199255590771882E-2</v>
      </c>
      <c r="AU169" s="170">
        <f>AT169+(($AE169-1)*Workings_risks!$E$18)/(2050-2023)</f>
        <v>1.2157839404910296E-2</v>
      </c>
      <c r="AV169" s="170">
        <f>AU169+(($AE169-1)*Workings_risks!$E$18)/(2050-2023)</f>
        <v>1.2323122902101772E-2</v>
      </c>
      <c r="AW169" s="170">
        <f>AV169+(($AE169-1)*Workings_risks!$E$18)/(2050-2023)</f>
        <v>1.2488406399293248E-2</v>
      </c>
      <c r="AX169" s="170">
        <f>AW169+(($AE169-1)*Workings_risks!$E$18)/(2050-2023)</f>
        <v>1.2653689896484724E-2</v>
      </c>
      <c r="AY169" s="170">
        <f>AX169+(($AE169-1)*Workings_risks!$E$18)/(2050-2023)</f>
        <v>1.28189733936762E-2</v>
      </c>
      <c r="BA169" s="186">
        <f>AF169*Workings_risks!$E$24*Workings_risks!$E$26*Workings_risks!$E$27*Assumptions!$G$90</f>
        <v>3.9196251305986644E-4</v>
      </c>
      <c r="BB169" s="186">
        <f>AG169*Workings_risks!$E$24*Workings_risks!$E$26*Workings_risks!$E$27*Assumptions!$G$90</f>
        <v>3.9865614874046748E-4</v>
      </c>
      <c r="BC169" s="186">
        <f>AH169*Workings_risks!$E$24*Workings_risks!$E$26*Workings_risks!$E$27*Assumptions!$G$90</f>
        <v>4.0534978442106857E-4</v>
      </c>
      <c r="BD169" s="186">
        <f>AI169*Workings_risks!$E$24*Workings_risks!$E$26*Workings_risks!$E$27*Assumptions!$G$90</f>
        <v>4.1204342010166961E-4</v>
      </c>
      <c r="BE169" s="186">
        <f>AJ169*Workings_risks!$E$24*Workings_risks!$E$26*Workings_risks!$E$27*Assumptions!$G$90</f>
        <v>4.1873705578227059E-4</v>
      </c>
      <c r="BF169" s="186">
        <f>AK169*Workings_risks!$E$24*Workings_risks!$E$26*Workings_risks!$E$27*Assumptions!$G$90</f>
        <v>4.2543069146287169E-4</v>
      </c>
      <c r="BG169" s="186">
        <f>AL169*Workings_risks!$E$24*Workings_risks!$E$26*Workings_risks!$E$27*Assumptions!$G$90</f>
        <v>4.3212432714347272E-4</v>
      </c>
      <c r="BH169" s="186">
        <f>AM169*Workings_risks!$E$24*Workings_risks!$E$26*Workings_risks!$E$27*Assumptions!$G$90</f>
        <v>4.3881796282407382E-4</v>
      </c>
      <c r="BI169" s="186">
        <f>AN169*Workings_risks!$E$24*Workings_risks!$E$26*Workings_risks!$E$27*Assumptions!$G$90</f>
        <v>4.4551159850467485E-4</v>
      </c>
      <c r="BJ169" s="186">
        <f>AO169*Workings_risks!$E$24*Workings_risks!$E$26*Workings_risks!$E$27*Assumptions!$G$90</f>
        <v>4.5220523418527595E-4</v>
      </c>
      <c r="BK169" s="186">
        <f>AP169*Workings_risks!$E$24*Workings_risks!$E$26*Workings_risks!$E$27*Assumptions!$G$90</f>
        <v>4.5889886986587698E-4</v>
      </c>
      <c r="BL169" s="186">
        <f>AQ169*Workings_risks!$E$24*Workings_risks!$E$26*Workings_risks!$E$27*Assumptions!$G$90</f>
        <v>4.6559250554647808E-4</v>
      </c>
      <c r="BM169" s="186">
        <f>AR169*Workings_risks!$E$24*Workings_risks!$E$26*Workings_risks!$E$27*Assumptions!$G$90</f>
        <v>4.7228614122707911E-4</v>
      </c>
      <c r="BN169" s="186">
        <f>AS169*Workings_risks!$E$24*Workings_risks!$E$26*Workings_risks!$E$27*Assumptions!$G$90</f>
        <v>4.7897977690768021E-4</v>
      </c>
      <c r="BO169" s="186">
        <f>AT169*Workings_risks!$E$24*Workings_risks!$E$26*Workings_risks!$E$27*Assumptions!$G$90</f>
        <v>4.8567341258828124E-4</v>
      </c>
      <c r="BP169" s="186">
        <f>AU169*Workings_risks!$E$24*Workings_risks!$E$26*Workings_risks!$E$27*Assumptions!$G$90</f>
        <v>4.9236704826888234E-4</v>
      </c>
      <c r="BQ169" s="186">
        <f>AV169*Workings_risks!$E$24*Workings_risks!$E$26*Workings_risks!$E$27*Assumptions!$G$90</f>
        <v>4.9906068394948338E-4</v>
      </c>
      <c r="BR169" s="186">
        <f>AW169*Workings_risks!$E$24*Workings_risks!$E$26*Workings_risks!$E$27*Assumptions!$G$90</f>
        <v>5.0575431963008441E-4</v>
      </c>
      <c r="BS169" s="186">
        <f>AX169*Workings_risks!$E$24*Workings_risks!$E$26*Workings_risks!$E$27*Assumptions!$G$90</f>
        <v>5.1244795531068556E-4</v>
      </c>
      <c r="BT169" s="186">
        <f>AY169*Workings_risks!$E$24*Workings_risks!$E$26*Workings_risks!$E$27*Assumptions!$G$90</f>
        <v>5.191415909912866E-4</v>
      </c>
    </row>
    <row r="170" spans="2:72" x14ac:dyDescent="0.25">
      <c r="B170" s="42">
        <v>10263226</v>
      </c>
      <c r="C170" s="42" t="s">
        <v>568</v>
      </c>
      <c r="D170" s="42" t="s">
        <v>280</v>
      </c>
      <c r="E170" s="42">
        <v>16355014</v>
      </c>
      <c r="F170" s="42">
        <v>17676939</v>
      </c>
      <c r="G170" s="42">
        <v>1.2381291327279205</v>
      </c>
      <c r="H170" s="42">
        <v>145.211282184488</v>
      </c>
      <c r="I170" s="42">
        <v>-36.589241440411001</v>
      </c>
      <c r="J170" s="42">
        <v>123</v>
      </c>
      <c r="K170" s="42">
        <v>108</v>
      </c>
      <c r="L170" s="32">
        <v>6.3E-2</v>
      </c>
      <c r="M170" s="32">
        <v>8.7999999999999995E-2</v>
      </c>
      <c r="N170" s="181"/>
      <c r="O170" s="182">
        <f t="shared" si="31"/>
        <v>130.749</v>
      </c>
      <c r="P170" s="182">
        <f t="shared" si="32"/>
        <v>114.80399999999999</v>
      </c>
      <c r="Q170" s="191">
        <f t="shared" si="33"/>
        <v>0.01</v>
      </c>
      <c r="R170" s="191">
        <f t="shared" si="34"/>
        <v>0.02</v>
      </c>
      <c r="S170" s="184">
        <f t="shared" si="35"/>
        <v>-1594.5000000000009</v>
      </c>
      <c r="T170" s="184">
        <f t="shared" si="36"/>
        <v>146.69400000000002</v>
      </c>
      <c r="U170" s="185">
        <f t="shared" si="37"/>
        <v>1.485983066792098E-2</v>
      </c>
      <c r="V170" s="181"/>
      <c r="W170" s="182">
        <f t="shared" si="38"/>
        <v>131.97899999999998</v>
      </c>
      <c r="X170" s="182">
        <f t="shared" si="39"/>
        <v>117.504</v>
      </c>
      <c r="Y170" s="183">
        <f t="shared" si="40"/>
        <v>0.01</v>
      </c>
      <c r="Z170" s="183">
        <f t="shared" si="41"/>
        <v>0.02</v>
      </c>
      <c r="AA170" s="184">
        <f t="shared" si="42"/>
        <v>-1447.499999999998</v>
      </c>
      <c r="AB170" s="184">
        <f t="shared" si="43"/>
        <v>146.45399999999998</v>
      </c>
      <c r="AC170" s="185">
        <f t="shared" si="44"/>
        <v>1.6203108808290165E-2</v>
      </c>
      <c r="AD170" s="181"/>
      <c r="AE170" s="178">
        <f t="shared" si="45"/>
        <v>1.4859830667920979</v>
      </c>
      <c r="AF170" s="170">
        <f>Workings_risks!$E$18+Workings_risks!$E$27*(($AE170-1)*Workings_risks!$E$18)/(2050-2023)</f>
        <v>9.6785869470381574E-3</v>
      </c>
      <c r="AG170" s="170">
        <f>AF170+(($AE170-1)*Workings_risks!$E$18)/(2050-2023)</f>
        <v>9.8438704442296333E-3</v>
      </c>
      <c r="AH170" s="170">
        <f>AG170+(($AE170-1)*Workings_risks!$E$18)/(2050-2023)</f>
        <v>1.0009153941421109E-2</v>
      </c>
      <c r="AI170" s="170">
        <f>AH170+(($AE170-1)*Workings_risks!$E$18)/(2050-2023)</f>
        <v>1.0174437438612585E-2</v>
      </c>
      <c r="AJ170" s="170">
        <f>AI170+(($AE170-1)*Workings_risks!$E$18)/(2050-2023)</f>
        <v>1.0339720935804061E-2</v>
      </c>
      <c r="AK170" s="170">
        <f>AJ170+(($AE170-1)*Workings_risks!$E$18)/(2050-2023)</f>
        <v>1.0505004432995537E-2</v>
      </c>
      <c r="AL170" s="170">
        <f>AK170+(($AE170-1)*Workings_risks!$E$18)/(2050-2023)</f>
        <v>1.0670287930187013E-2</v>
      </c>
      <c r="AM170" s="170">
        <f>AL170+(($AE170-1)*Workings_risks!$E$18)/(2050-2023)</f>
        <v>1.0835571427378489E-2</v>
      </c>
      <c r="AN170" s="170">
        <f>AM170+(($AE170-1)*Workings_risks!$E$18)/(2050-2023)</f>
        <v>1.1000854924569965E-2</v>
      </c>
      <c r="AO170" s="170">
        <f>AN170+(($AE170-1)*Workings_risks!$E$18)/(2050-2023)</f>
        <v>1.1166138421761441E-2</v>
      </c>
      <c r="AP170" s="170">
        <f>AO170+(($AE170-1)*Workings_risks!$E$18)/(2050-2023)</f>
        <v>1.1331421918952917E-2</v>
      </c>
      <c r="AQ170" s="170">
        <f>AP170+(($AE170-1)*Workings_risks!$E$18)/(2050-2023)</f>
        <v>1.1496705416144393E-2</v>
      </c>
      <c r="AR170" s="170">
        <f>AQ170+(($AE170-1)*Workings_risks!$E$18)/(2050-2023)</f>
        <v>1.1661988913335869E-2</v>
      </c>
      <c r="AS170" s="170">
        <f>AR170+(($AE170-1)*Workings_risks!$E$18)/(2050-2023)</f>
        <v>1.1827272410527345E-2</v>
      </c>
      <c r="AT170" s="170">
        <f>AS170+(($AE170-1)*Workings_risks!$E$18)/(2050-2023)</f>
        <v>1.199255590771882E-2</v>
      </c>
      <c r="AU170" s="170">
        <f>AT170+(($AE170-1)*Workings_risks!$E$18)/(2050-2023)</f>
        <v>1.2157839404910296E-2</v>
      </c>
      <c r="AV170" s="170">
        <f>AU170+(($AE170-1)*Workings_risks!$E$18)/(2050-2023)</f>
        <v>1.2323122902101772E-2</v>
      </c>
      <c r="AW170" s="170">
        <f>AV170+(($AE170-1)*Workings_risks!$E$18)/(2050-2023)</f>
        <v>1.2488406399293248E-2</v>
      </c>
      <c r="AX170" s="170">
        <f>AW170+(($AE170-1)*Workings_risks!$E$18)/(2050-2023)</f>
        <v>1.2653689896484724E-2</v>
      </c>
      <c r="AY170" s="170">
        <f>AX170+(($AE170-1)*Workings_risks!$E$18)/(2050-2023)</f>
        <v>1.28189733936762E-2</v>
      </c>
      <c r="BA170" s="186">
        <f>AF170*Workings_risks!$E$24*Workings_risks!$E$26*Workings_risks!$E$27*Assumptions!$G$90</f>
        <v>3.9196251305986644E-4</v>
      </c>
      <c r="BB170" s="186">
        <f>AG170*Workings_risks!$E$24*Workings_risks!$E$26*Workings_risks!$E$27*Assumptions!$G$90</f>
        <v>3.9865614874046748E-4</v>
      </c>
      <c r="BC170" s="186">
        <f>AH170*Workings_risks!$E$24*Workings_risks!$E$26*Workings_risks!$E$27*Assumptions!$G$90</f>
        <v>4.0534978442106857E-4</v>
      </c>
      <c r="BD170" s="186">
        <f>AI170*Workings_risks!$E$24*Workings_risks!$E$26*Workings_risks!$E$27*Assumptions!$G$90</f>
        <v>4.1204342010166961E-4</v>
      </c>
      <c r="BE170" s="186">
        <f>AJ170*Workings_risks!$E$24*Workings_risks!$E$26*Workings_risks!$E$27*Assumptions!$G$90</f>
        <v>4.1873705578227059E-4</v>
      </c>
      <c r="BF170" s="186">
        <f>AK170*Workings_risks!$E$24*Workings_risks!$E$26*Workings_risks!$E$27*Assumptions!$G$90</f>
        <v>4.2543069146287169E-4</v>
      </c>
      <c r="BG170" s="186">
        <f>AL170*Workings_risks!$E$24*Workings_risks!$E$26*Workings_risks!$E$27*Assumptions!$G$90</f>
        <v>4.3212432714347272E-4</v>
      </c>
      <c r="BH170" s="186">
        <f>AM170*Workings_risks!$E$24*Workings_risks!$E$26*Workings_risks!$E$27*Assumptions!$G$90</f>
        <v>4.3881796282407382E-4</v>
      </c>
      <c r="BI170" s="186">
        <f>AN170*Workings_risks!$E$24*Workings_risks!$E$26*Workings_risks!$E$27*Assumptions!$G$90</f>
        <v>4.4551159850467485E-4</v>
      </c>
      <c r="BJ170" s="186">
        <f>AO170*Workings_risks!$E$24*Workings_risks!$E$26*Workings_risks!$E$27*Assumptions!$G$90</f>
        <v>4.5220523418527595E-4</v>
      </c>
      <c r="BK170" s="186">
        <f>AP170*Workings_risks!$E$24*Workings_risks!$E$26*Workings_risks!$E$27*Assumptions!$G$90</f>
        <v>4.5889886986587698E-4</v>
      </c>
      <c r="BL170" s="186">
        <f>AQ170*Workings_risks!$E$24*Workings_risks!$E$26*Workings_risks!$E$27*Assumptions!$G$90</f>
        <v>4.6559250554647808E-4</v>
      </c>
      <c r="BM170" s="186">
        <f>AR170*Workings_risks!$E$24*Workings_risks!$E$26*Workings_risks!$E$27*Assumptions!$G$90</f>
        <v>4.7228614122707911E-4</v>
      </c>
      <c r="BN170" s="186">
        <f>AS170*Workings_risks!$E$24*Workings_risks!$E$26*Workings_risks!$E$27*Assumptions!$G$90</f>
        <v>4.7897977690768021E-4</v>
      </c>
      <c r="BO170" s="186">
        <f>AT170*Workings_risks!$E$24*Workings_risks!$E$26*Workings_risks!$E$27*Assumptions!$G$90</f>
        <v>4.8567341258828124E-4</v>
      </c>
      <c r="BP170" s="186">
        <f>AU170*Workings_risks!$E$24*Workings_risks!$E$26*Workings_risks!$E$27*Assumptions!$G$90</f>
        <v>4.9236704826888234E-4</v>
      </c>
      <c r="BQ170" s="186">
        <f>AV170*Workings_risks!$E$24*Workings_risks!$E$26*Workings_risks!$E$27*Assumptions!$G$90</f>
        <v>4.9906068394948338E-4</v>
      </c>
      <c r="BR170" s="186">
        <f>AW170*Workings_risks!$E$24*Workings_risks!$E$26*Workings_risks!$E$27*Assumptions!$G$90</f>
        <v>5.0575431963008441E-4</v>
      </c>
      <c r="BS170" s="186">
        <f>AX170*Workings_risks!$E$24*Workings_risks!$E$26*Workings_risks!$E$27*Assumptions!$G$90</f>
        <v>5.1244795531068556E-4</v>
      </c>
      <c r="BT170" s="186">
        <f>AY170*Workings_risks!$E$24*Workings_risks!$E$26*Workings_risks!$E$27*Assumptions!$G$90</f>
        <v>5.191415909912866E-4</v>
      </c>
    </row>
    <row r="171" spans="2:72" x14ac:dyDescent="0.25">
      <c r="B171" s="42">
        <v>10263303</v>
      </c>
      <c r="C171" s="42" t="s">
        <v>568</v>
      </c>
      <c r="D171" s="42" t="s">
        <v>280</v>
      </c>
      <c r="E171" s="42">
        <v>16355351</v>
      </c>
      <c r="F171" s="42">
        <v>16355347</v>
      </c>
      <c r="G171" s="42">
        <v>1.9546151920215205</v>
      </c>
      <c r="H171" s="42">
        <v>145.19755379417899</v>
      </c>
      <c r="I171" s="42">
        <v>-36.588278637212703</v>
      </c>
      <c r="J171" s="42">
        <v>123</v>
      </c>
      <c r="K171" s="42">
        <v>108</v>
      </c>
      <c r="L171" s="32">
        <v>6.3E-2</v>
      </c>
      <c r="M171" s="32">
        <v>8.7999999999999995E-2</v>
      </c>
      <c r="N171" s="181"/>
      <c r="O171" s="182">
        <f t="shared" si="31"/>
        <v>130.749</v>
      </c>
      <c r="P171" s="182">
        <f t="shared" si="32"/>
        <v>114.80399999999999</v>
      </c>
      <c r="Q171" s="191">
        <f t="shared" si="33"/>
        <v>0.01</v>
      </c>
      <c r="R171" s="191">
        <f t="shared" si="34"/>
        <v>0.02</v>
      </c>
      <c r="S171" s="184">
        <f t="shared" si="35"/>
        <v>-1594.5000000000009</v>
      </c>
      <c r="T171" s="184">
        <f t="shared" si="36"/>
        <v>146.69400000000002</v>
      </c>
      <c r="U171" s="185">
        <f t="shared" si="37"/>
        <v>1.485983066792098E-2</v>
      </c>
      <c r="V171" s="181"/>
      <c r="W171" s="182">
        <f t="shared" si="38"/>
        <v>131.97899999999998</v>
      </c>
      <c r="X171" s="182">
        <f t="shared" si="39"/>
        <v>117.504</v>
      </c>
      <c r="Y171" s="183">
        <f t="shared" si="40"/>
        <v>0.01</v>
      </c>
      <c r="Z171" s="183">
        <f t="shared" si="41"/>
        <v>0.02</v>
      </c>
      <c r="AA171" s="184">
        <f t="shared" si="42"/>
        <v>-1447.499999999998</v>
      </c>
      <c r="AB171" s="184">
        <f t="shared" si="43"/>
        <v>146.45399999999998</v>
      </c>
      <c r="AC171" s="185">
        <f t="shared" si="44"/>
        <v>1.6203108808290165E-2</v>
      </c>
      <c r="AD171" s="181"/>
      <c r="AE171" s="178">
        <f t="shared" si="45"/>
        <v>1.4859830667920979</v>
      </c>
      <c r="AF171" s="170">
        <f>Workings_risks!$E$18+Workings_risks!$E$27*(($AE171-1)*Workings_risks!$E$18)/(2050-2023)</f>
        <v>9.6785869470381574E-3</v>
      </c>
      <c r="AG171" s="170">
        <f>AF171+(($AE171-1)*Workings_risks!$E$18)/(2050-2023)</f>
        <v>9.8438704442296333E-3</v>
      </c>
      <c r="AH171" s="170">
        <f>AG171+(($AE171-1)*Workings_risks!$E$18)/(2050-2023)</f>
        <v>1.0009153941421109E-2</v>
      </c>
      <c r="AI171" s="170">
        <f>AH171+(($AE171-1)*Workings_risks!$E$18)/(2050-2023)</f>
        <v>1.0174437438612585E-2</v>
      </c>
      <c r="AJ171" s="170">
        <f>AI171+(($AE171-1)*Workings_risks!$E$18)/(2050-2023)</f>
        <v>1.0339720935804061E-2</v>
      </c>
      <c r="AK171" s="170">
        <f>AJ171+(($AE171-1)*Workings_risks!$E$18)/(2050-2023)</f>
        <v>1.0505004432995537E-2</v>
      </c>
      <c r="AL171" s="170">
        <f>AK171+(($AE171-1)*Workings_risks!$E$18)/(2050-2023)</f>
        <v>1.0670287930187013E-2</v>
      </c>
      <c r="AM171" s="170">
        <f>AL171+(($AE171-1)*Workings_risks!$E$18)/(2050-2023)</f>
        <v>1.0835571427378489E-2</v>
      </c>
      <c r="AN171" s="170">
        <f>AM171+(($AE171-1)*Workings_risks!$E$18)/(2050-2023)</f>
        <v>1.1000854924569965E-2</v>
      </c>
      <c r="AO171" s="170">
        <f>AN171+(($AE171-1)*Workings_risks!$E$18)/(2050-2023)</f>
        <v>1.1166138421761441E-2</v>
      </c>
      <c r="AP171" s="170">
        <f>AO171+(($AE171-1)*Workings_risks!$E$18)/(2050-2023)</f>
        <v>1.1331421918952917E-2</v>
      </c>
      <c r="AQ171" s="170">
        <f>AP171+(($AE171-1)*Workings_risks!$E$18)/(2050-2023)</f>
        <v>1.1496705416144393E-2</v>
      </c>
      <c r="AR171" s="170">
        <f>AQ171+(($AE171-1)*Workings_risks!$E$18)/(2050-2023)</f>
        <v>1.1661988913335869E-2</v>
      </c>
      <c r="AS171" s="170">
        <f>AR171+(($AE171-1)*Workings_risks!$E$18)/(2050-2023)</f>
        <v>1.1827272410527345E-2</v>
      </c>
      <c r="AT171" s="170">
        <f>AS171+(($AE171-1)*Workings_risks!$E$18)/(2050-2023)</f>
        <v>1.199255590771882E-2</v>
      </c>
      <c r="AU171" s="170">
        <f>AT171+(($AE171-1)*Workings_risks!$E$18)/(2050-2023)</f>
        <v>1.2157839404910296E-2</v>
      </c>
      <c r="AV171" s="170">
        <f>AU171+(($AE171-1)*Workings_risks!$E$18)/(2050-2023)</f>
        <v>1.2323122902101772E-2</v>
      </c>
      <c r="AW171" s="170">
        <f>AV171+(($AE171-1)*Workings_risks!$E$18)/(2050-2023)</f>
        <v>1.2488406399293248E-2</v>
      </c>
      <c r="AX171" s="170">
        <f>AW171+(($AE171-1)*Workings_risks!$E$18)/(2050-2023)</f>
        <v>1.2653689896484724E-2</v>
      </c>
      <c r="AY171" s="170">
        <f>AX171+(($AE171-1)*Workings_risks!$E$18)/(2050-2023)</f>
        <v>1.28189733936762E-2</v>
      </c>
      <c r="BA171" s="186">
        <f>AF171*Workings_risks!$E$24*Workings_risks!$E$26*Workings_risks!$E$27*Assumptions!$G$90</f>
        <v>3.9196251305986644E-4</v>
      </c>
      <c r="BB171" s="186">
        <f>AG171*Workings_risks!$E$24*Workings_risks!$E$26*Workings_risks!$E$27*Assumptions!$G$90</f>
        <v>3.9865614874046748E-4</v>
      </c>
      <c r="BC171" s="186">
        <f>AH171*Workings_risks!$E$24*Workings_risks!$E$26*Workings_risks!$E$27*Assumptions!$G$90</f>
        <v>4.0534978442106857E-4</v>
      </c>
      <c r="BD171" s="186">
        <f>AI171*Workings_risks!$E$24*Workings_risks!$E$26*Workings_risks!$E$27*Assumptions!$G$90</f>
        <v>4.1204342010166961E-4</v>
      </c>
      <c r="BE171" s="186">
        <f>AJ171*Workings_risks!$E$24*Workings_risks!$E$26*Workings_risks!$E$27*Assumptions!$G$90</f>
        <v>4.1873705578227059E-4</v>
      </c>
      <c r="BF171" s="186">
        <f>AK171*Workings_risks!$E$24*Workings_risks!$E$26*Workings_risks!$E$27*Assumptions!$G$90</f>
        <v>4.2543069146287169E-4</v>
      </c>
      <c r="BG171" s="186">
        <f>AL171*Workings_risks!$E$24*Workings_risks!$E$26*Workings_risks!$E$27*Assumptions!$G$90</f>
        <v>4.3212432714347272E-4</v>
      </c>
      <c r="BH171" s="186">
        <f>AM171*Workings_risks!$E$24*Workings_risks!$E$26*Workings_risks!$E$27*Assumptions!$G$90</f>
        <v>4.3881796282407382E-4</v>
      </c>
      <c r="BI171" s="186">
        <f>AN171*Workings_risks!$E$24*Workings_risks!$E$26*Workings_risks!$E$27*Assumptions!$G$90</f>
        <v>4.4551159850467485E-4</v>
      </c>
      <c r="BJ171" s="186">
        <f>AO171*Workings_risks!$E$24*Workings_risks!$E$26*Workings_risks!$E$27*Assumptions!$G$90</f>
        <v>4.5220523418527595E-4</v>
      </c>
      <c r="BK171" s="186">
        <f>AP171*Workings_risks!$E$24*Workings_risks!$E$26*Workings_risks!$E$27*Assumptions!$G$90</f>
        <v>4.5889886986587698E-4</v>
      </c>
      <c r="BL171" s="186">
        <f>AQ171*Workings_risks!$E$24*Workings_risks!$E$26*Workings_risks!$E$27*Assumptions!$G$90</f>
        <v>4.6559250554647808E-4</v>
      </c>
      <c r="BM171" s="186">
        <f>AR171*Workings_risks!$E$24*Workings_risks!$E$26*Workings_risks!$E$27*Assumptions!$G$90</f>
        <v>4.7228614122707911E-4</v>
      </c>
      <c r="BN171" s="186">
        <f>AS171*Workings_risks!$E$24*Workings_risks!$E$26*Workings_risks!$E$27*Assumptions!$G$90</f>
        <v>4.7897977690768021E-4</v>
      </c>
      <c r="BO171" s="186">
        <f>AT171*Workings_risks!$E$24*Workings_risks!$E$26*Workings_risks!$E$27*Assumptions!$G$90</f>
        <v>4.8567341258828124E-4</v>
      </c>
      <c r="BP171" s="186">
        <f>AU171*Workings_risks!$E$24*Workings_risks!$E$26*Workings_risks!$E$27*Assumptions!$G$90</f>
        <v>4.9236704826888234E-4</v>
      </c>
      <c r="BQ171" s="186">
        <f>AV171*Workings_risks!$E$24*Workings_risks!$E$26*Workings_risks!$E$27*Assumptions!$G$90</f>
        <v>4.9906068394948338E-4</v>
      </c>
      <c r="BR171" s="186">
        <f>AW171*Workings_risks!$E$24*Workings_risks!$E$26*Workings_risks!$E$27*Assumptions!$G$90</f>
        <v>5.0575431963008441E-4</v>
      </c>
      <c r="BS171" s="186">
        <f>AX171*Workings_risks!$E$24*Workings_risks!$E$26*Workings_risks!$E$27*Assumptions!$G$90</f>
        <v>5.1244795531068556E-4</v>
      </c>
      <c r="BT171" s="186">
        <f>AY171*Workings_risks!$E$24*Workings_risks!$E$26*Workings_risks!$E$27*Assumptions!$G$90</f>
        <v>5.191415909912866E-4</v>
      </c>
    </row>
    <row r="172" spans="2:72" x14ac:dyDescent="0.25">
      <c r="B172" s="42">
        <v>10263304</v>
      </c>
      <c r="C172" s="42" t="s">
        <v>568</v>
      </c>
      <c r="D172" s="42" t="s">
        <v>280</v>
      </c>
      <c r="E172" s="42">
        <v>16355347</v>
      </c>
      <c r="F172" s="42">
        <v>16355375</v>
      </c>
      <c r="G172" s="42">
        <v>1.1276635684694405</v>
      </c>
      <c r="H172" s="42">
        <v>145.19758315663799</v>
      </c>
      <c r="I172" s="42">
        <v>-36.590665480947003</v>
      </c>
      <c r="J172" s="42">
        <v>123</v>
      </c>
      <c r="K172" s="42">
        <v>108</v>
      </c>
      <c r="L172" s="32">
        <v>6.3E-2</v>
      </c>
      <c r="M172" s="32">
        <v>8.7999999999999995E-2</v>
      </c>
      <c r="N172" s="181"/>
      <c r="O172" s="182">
        <f t="shared" si="31"/>
        <v>130.749</v>
      </c>
      <c r="P172" s="182">
        <f t="shared" si="32"/>
        <v>114.80399999999999</v>
      </c>
      <c r="Q172" s="191">
        <f t="shared" si="33"/>
        <v>0.01</v>
      </c>
      <c r="R172" s="191">
        <f t="shared" si="34"/>
        <v>0.02</v>
      </c>
      <c r="S172" s="184">
        <f t="shared" si="35"/>
        <v>-1594.5000000000009</v>
      </c>
      <c r="T172" s="184">
        <f t="shared" si="36"/>
        <v>146.69400000000002</v>
      </c>
      <c r="U172" s="185">
        <f t="shared" si="37"/>
        <v>1.485983066792098E-2</v>
      </c>
      <c r="V172" s="181"/>
      <c r="W172" s="182">
        <f t="shared" si="38"/>
        <v>131.97899999999998</v>
      </c>
      <c r="X172" s="182">
        <f t="shared" si="39"/>
        <v>117.504</v>
      </c>
      <c r="Y172" s="183">
        <f t="shared" si="40"/>
        <v>0.01</v>
      </c>
      <c r="Z172" s="183">
        <f t="shared" si="41"/>
        <v>0.02</v>
      </c>
      <c r="AA172" s="184">
        <f t="shared" si="42"/>
        <v>-1447.499999999998</v>
      </c>
      <c r="AB172" s="184">
        <f t="shared" si="43"/>
        <v>146.45399999999998</v>
      </c>
      <c r="AC172" s="185">
        <f t="shared" si="44"/>
        <v>1.6203108808290165E-2</v>
      </c>
      <c r="AD172" s="181"/>
      <c r="AE172" s="178">
        <f t="shared" si="45"/>
        <v>1.4859830667920979</v>
      </c>
      <c r="AF172" s="170">
        <f>Workings_risks!$E$18+Workings_risks!$E$27*(($AE172-1)*Workings_risks!$E$18)/(2050-2023)</f>
        <v>9.6785869470381574E-3</v>
      </c>
      <c r="AG172" s="170">
        <f>AF172+(($AE172-1)*Workings_risks!$E$18)/(2050-2023)</f>
        <v>9.8438704442296333E-3</v>
      </c>
      <c r="AH172" s="170">
        <f>AG172+(($AE172-1)*Workings_risks!$E$18)/(2050-2023)</f>
        <v>1.0009153941421109E-2</v>
      </c>
      <c r="AI172" s="170">
        <f>AH172+(($AE172-1)*Workings_risks!$E$18)/(2050-2023)</f>
        <v>1.0174437438612585E-2</v>
      </c>
      <c r="AJ172" s="170">
        <f>AI172+(($AE172-1)*Workings_risks!$E$18)/(2050-2023)</f>
        <v>1.0339720935804061E-2</v>
      </c>
      <c r="AK172" s="170">
        <f>AJ172+(($AE172-1)*Workings_risks!$E$18)/(2050-2023)</f>
        <v>1.0505004432995537E-2</v>
      </c>
      <c r="AL172" s="170">
        <f>AK172+(($AE172-1)*Workings_risks!$E$18)/(2050-2023)</f>
        <v>1.0670287930187013E-2</v>
      </c>
      <c r="AM172" s="170">
        <f>AL172+(($AE172-1)*Workings_risks!$E$18)/(2050-2023)</f>
        <v>1.0835571427378489E-2</v>
      </c>
      <c r="AN172" s="170">
        <f>AM172+(($AE172-1)*Workings_risks!$E$18)/(2050-2023)</f>
        <v>1.1000854924569965E-2</v>
      </c>
      <c r="AO172" s="170">
        <f>AN172+(($AE172-1)*Workings_risks!$E$18)/(2050-2023)</f>
        <v>1.1166138421761441E-2</v>
      </c>
      <c r="AP172" s="170">
        <f>AO172+(($AE172-1)*Workings_risks!$E$18)/(2050-2023)</f>
        <v>1.1331421918952917E-2</v>
      </c>
      <c r="AQ172" s="170">
        <f>AP172+(($AE172-1)*Workings_risks!$E$18)/(2050-2023)</f>
        <v>1.1496705416144393E-2</v>
      </c>
      <c r="AR172" s="170">
        <f>AQ172+(($AE172-1)*Workings_risks!$E$18)/(2050-2023)</f>
        <v>1.1661988913335869E-2</v>
      </c>
      <c r="AS172" s="170">
        <f>AR172+(($AE172-1)*Workings_risks!$E$18)/(2050-2023)</f>
        <v>1.1827272410527345E-2</v>
      </c>
      <c r="AT172" s="170">
        <f>AS172+(($AE172-1)*Workings_risks!$E$18)/(2050-2023)</f>
        <v>1.199255590771882E-2</v>
      </c>
      <c r="AU172" s="170">
        <f>AT172+(($AE172-1)*Workings_risks!$E$18)/(2050-2023)</f>
        <v>1.2157839404910296E-2</v>
      </c>
      <c r="AV172" s="170">
        <f>AU172+(($AE172-1)*Workings_risks!$E$18)/(2050-2023)</f>
        <v>1.2323122902101772E-2</v>
      </c>
      <c r="AW172" s="170">
        <f>AV172+(($AE172-1)*Workings_risks!$E$18)/(2050-2023)</f>
        <v>1.2488406399293248E-2</v>
      </c>
      <c r="AX172" s="170">
        <f>AW172+(($AE172-1)*Workings_risks!$E$18)/(2050-2023)</f>
        <v>1.2653689896484724E-2</v>
      </c>
      <c r="AY172" s="170">
        <f>AX172+(($AE172-1)*Workings_risks!$E$18)/(2050-2023)</f>
        <v>1.28189733936762E-2</v>
      </c>
      <c r="BA172" s="186">
        <f>AF172*Workings_risks!$E$24*Workings_risks!$E$26*Workings_risks!$E$27*Assumptions!$G$90</f>
        <v>3.9196251305986644E-4</v>
      </c>
      <c r="BB172" s="186">
        <f>AG172*Workings_risks!$E$24*Workings_risks!$E$26*Workings_risks!$E$27*Assumptions!$G$90</f>
        <v>3.9865614874046748E-4</v>
      </c>
      <c r="BC172" s="186">
        <f>AH172*Workings_risks!$E$24*Workings_risks!$E$26*Workings_risks!$E$27*Assumptions!$G$90</f>
        <v>4.0534978442106857E-4</v>
      </c>
      <c r="BD172" s="186">
        <f>AI172*Workings_risks!$E$24*Workings_risks!$E$26*Workings_risks!$E$27*Assumptions!$G$90</f>
        <v>4.1204342010166961E-4</v>
      </c>
      <c r="BE172" s="186">
        <f>AJ172*Workings_risks!$E$24*Workings_risks!$E$26*Workings_risks!$E$27*Assumptions!$G$90</f>
        <v>4.1873705578227059E-4</v>
      </c>
      <c r="BF172" s="186">
        <f>AK172*Workings_risks!$E$24*Workings_risks!$E$26*Workings_risks!$E$27*Assumptions!$G$90</f>
        <v>4.2543069146287169E-4</v>
      </c>
      <c r="BG172" s="186">
        <f>AL172*Workings_risks!$E$24*Workings_risks!$E$26*Workings_risks!$E$27*Assumptions!$G$90</f>
        <v>4.3212432714347272E-4</v>
      </c>
      <c r="BH172" s="186">
        <f>AM172*Workings_risks!$E$24*Workings_risks!$E$26*Workings_risks!$E$27*Assumptions!$G$90</f>
        <v>4.3881796282407382E-4</v>
      </c>
      <c r="BI172" s="186">
        <f>AN172*Workings_risks!$E$24*Workings_risks!$E$26*Workings_risks!$E$27*Assumptions!$G$90</f>
        <v>4.4551159850467485E-4</v>
      </c>
      <c r="BJ172" s="186">
        <f>AO172*Workings_risks!$E$24*Workings_risks!$E$26*Workings_risks!$E$27*Assumptions!$G$90</f>
        <v>4.5220523418527595E-4</v>
      </c>
      <c r="BK172" s="186">
        <f>AP172*Workings_risks!$E$24*Workings_risks!$E$26*Workings_risks!$E$27*Assumptions!$G$90</f>
        <v>4.5889886986587698E-4</v>
      </c>
      <c r="BL172" s="186">
        <f>AQ172*Workings_risks!$E$24*Workings_risks!$E$26*Workings_risks!$E$27*Assumptions!$G$90</f>
        <v>4.6559250554647808E-4</v>
      </c>
      <c r="BM172" s="186">
        <f>AR172*Workings_risks!$E$24*Workings_risks!$E$26*Workings_risks!$E$27*Assumptions!$G$90</f>
        <v>4.7228614122707911E-4</v>
      </c>
      <c r="BN172" s="186">
        <f>AS172*Workings_risks!$E$24*Workings_risks!$E$26*Workings_risks!$E$27*Assumptions!$G$90</f>
        <v>4.7897977690768021E-4</v>
      </c>
      <c r="BO172" s="186">
        <f>AT172*Workings_risks!$E$24*Workings_risks!$E$26*Workings_risks!$E$27*Assumptions!$G$90</f>
        <v>4.8567341258828124E-4</v>
      </c>
      <c r="BP172" s="186">
        <f>AU172*Workings_risks!$E$24*Workings_risks!$E$26*Workings_risks!$E$27*Assumptions!$G$90</f>
        <v>4.9236704826888234E-4</v>
      </c>
      <c r="BQ172" s="186">
        <f>AV172*Workings_risks!$E$24*Workings_risks!$E$26*Workings_risks!$E$27*Assumptions!$G$90</f>
        <v>4.9906068394948338E-4</v>
      </c>
      <c r="BR172" s="186">
        <f>AW172*Workings_risks!$E$24*Workings_risks!$E$26*Workings_risks!$E$27*Assumptions!$G$90</f>
        <v>5.0575431963008441E-4</v>
      </c>
      <c r="BS172" s="186">
        <f>AX172*Workings_risks!$E$24*Workings_risks!$E$26*Workings_risks!$E$27*Assumptions!$G$90</f>
        <v>5.1244795531068556E-4</v>
      </c>
      <c r="BT172" s="186">
        <f>AY172*Workings_risks!$E$24*Workings_risks!$E$26*Workings_risks!$E$27*Assumptions!$G$90</f>
        <v>5.191415909912866E-4</v>
      </c>
    </row>
    <row r="173" spans="2:72" x14ac:dyDescent="0.25">
      <c r="B173" s="42">
        <v>10263307</v>
      </c>
      <c r="C173" s="42" t="s">
        <v>568</v>
      </c>
      <c r="D173" s="42" t="s">
        <v>280</v>
      </c>
      <c r="E173" s="42">
        <v>16355363</v>
      </c>
      <c r="F173" s="42">
        <v>16355359</v>
      </c>
      <c r="G173" s="42">
        <v>1.5225572967013203</v>
      </c>
      <c r="H173" s="42">
        <v>145.20234918053899</v>
      </c>
      <c r="I173" s="42">
        <v>-36.587084699178398</v>
      </c>
      <c r="J173" s="42">
        <v>123</v>
      </c>
      <c r="K173" s="42">
        <v>108</v>
      </c>
      <c r="L173" s="32">
        <v>6.3E-2</v>
      </c>
      <c r="M173" s="32">
        <v>8.7999999999999995E-2</v>
      </c>
      <c r="N173" s="181"/>
      <c r="O173" s="182">
        <f t="shared" si="31"/>
        <v>130.749</v>
      </c>
      <c r="P173" s="182">
        <f t="shared" si="32"/>
        <v>114.80399999999999</v>
      </c>
      <c r="Q173" s="191">
        <f t="shared" si="33"/>
        <v>0.01</v>
      </c>
      <c r="R173" s="191">
        <f t="shared" si="34"/>
        <v>0.02</v>
      </c>
      <c r="S173" s="184">
        <f t="shared" si="35"/>
        <v>-1594.5000000000009</v>
      </c>
      <c r="T173" s="184">
        <f t="shared" si="36"/>
        <v>146.69400000000002</v>
      </c>
      <c r="U173" s="185">
        <f t="shared" si="37"/>
        <v>1.485983066792098E-2</v>
      </c>
      <c r="V173" s="181"/>
      <c r="W173" s="182">
        <f t="shared" si="38"/>
        <v>131.97899999999998</v>
      </c>
      <c r="X173" s="182">
        <f t="shared" si="39"/>
        <v>117.504</v>
      </c>
      <c r="Y173" s="183">
        <f t="shared" si="40"/>
        <v>0.01</v>
      </c>
      <c r="Z173" s="183">
        <f t="shared" si="41"/>
        <v>0.02</v>
      </c>
      <c r="AA173" s="184">
        <f t="shared" si="42"/>
        <v>-1447.499999999998</v>
      </c>
      <c r="AB173" s="184">
        <f t="shared" si="43"/>
        <v>146.45399999999998</v>
      </c>
      <c r="AC173" s="185">
        <f t="shared" si="44"/>
        <v>1.6203108808290165E-2</v>
      </c>
      <c r="AD173" s="181"/>
      <c r="AE173" s="178">
        <f t="shared" si="45"/>
        <v>1.4859830667920979</v>
      </c>
      <c r="AF173" s="170">
        <f>Workings_risks!$E$18+Workings_risks!$E$27*(($AE173-1)*Workings_risks!$E$18)/(2050-2023)</f>
        <v>9.6785869470381574E-3</v>
      </c>
      <c r="AG173" s="170">
        <f>AF173+(($AE173-1)*Workings_risks!$E$18)/(2050-2023)</f>
        <v>9.8438704442296333E-3</v>
      </c>
      <c r="AH173" s="170">
        <f>AG173+(($AE173-1)*Workings_risks!$E$18)/(2050-2023)</f>
        <v>1.0009153941421109E-2</v>
      </c>
      <c r="AI173" s="170">
        <f>AH173+(($AE173-1)*Workings_risks!$E$18)/(2050-2023)</f>
        <v>1.0174437438612585E-2</v>
      </c>
      <c r="AJ173" s="170">
        <f>AI173+(($AE173-1)*Workings_risks!$E$18)/(2050-2023)</f>
        <v>1.0339720935804061E-2</v>
      </c>
      <c r="AK173" s="170">
        <f>AJ173+(($AE173-1)*Workings_risks!$E$18)/(2050-2023)</f>
        <v>1.0505004432995537E-2</v>
      </c>
      <c r="AL173" s="170">
        <f>AK173+(($AE173-1)*Workings_risks!$E$18)/(2050-2023)</f>
        <v>1.0670287930187013E-2</v>
      </c>
      <c r="AM173" s="170">
        <f>AL173+(($AE173-1)*Workings_risks!$E$18)/(2050-2023)</f>
        <v>1.0835571427378489E-2</v>
      </c>
      <c r="AN173" s="170">
        <f>AM173+(($AE173-1)*Workings_risks!$E$18)/(2050-2023)</f>
        <v>1.1000854924569965E-2</v>
      </c>
      <c r="AO173" s="170">
        <f>AN173+(($AE173-1)*Workings_risks!$E$18)/(2050-2023)</f>
        <v>1.1166138421761441E-2</v>
      </c>
      <c r="AP173" s="170">
        <f>AO173+(($AE173-1)*Workings_risks!$E$18)/(2050-2023)</f>
        <v>1.1331421918952917E-2</v>
      </c>
      <c r="AQ173" s="170">
        <f>AP173+(($AE173-1)*Workings_risks!$E$18)/(2050-2023)</f>
        <v>1.1496705416144393E-2</v>
      </c>
      <c r="AR173" s="170">
        <f>AQ173+(($AE173-1)*Workings_risks!$E$18)/(2050-2023)</f>
        <v>1.1661988913335869E-2</v>
      </c>
      <c r="AS173" s="170">
        <f>AR173+(($AE173-1)*Workings_risks!$E$18)/(2050-2023)</f>
        <v>1.1827272410527345E-2</v>
      </c>
      <c r="AT173" s="170">
        <f>AS173+(($AE173-1)*Workings_risks!$E$18)/(2050-2023)</f>
        <v>1.199255590771882E-2</v>
      </c>
      <c r="AU173" s="170">
        <f>AT173+(($AE173-1)*Workings_risks!$E$18)/(2050-2023)</f>
        <v>1.2157839404910296E-2</v>
      </c>
      <c r="AV173" s="170">
        <f>AU173+(($AE173-1)*Workings_risks!$E$18)/(2050-2023)</f>
        <v>1.2323122902101772E-2</v>
      </c>
      <c r="AW173" s="170">
        <f>AV173+(($AE173-1)*Workings_risks!$E$18)/(2050-2023)</f>
        <v>1.2488406399293248E-2</v>
      </c>
      <c r="AX173" s="170">
        <f>AW173+(($AE173-1)*Workings_risks!$E$18)/(2050-2023)</f>
        <v>1.2653689896484724E-2</v>
      </c>
      <c r="AY173" s="170">
        <f>AX173+(($AE173-1)*Workings_risks!$E$18)/(2050-2023)</f>
        <v>1.28189733936762E-2</v>
      </c>
      <c r="BA173" s="186">
        <f>AF173*Workings_risks!$E$24*Workings_risks!$E$26*Workings_risks!$E$27*Assumptions!$G$90</f>
        <v>3.9196251305986644E-4</v>
      </c>
      <c r="BB173" s="186">
        <f>AG173*Workings_risks!$E$24*Workings_risks!$E$26*Workings_risks!$E$27*Assumptions!$G$90</f>
        <v>3.9865614874046748E-4</v>
      </c>
      <c r="BC173" s="186">
        <f>AH173*Workings_risks!$E$24*Workings_risks!$E$26*Workings_risks!$E$27*Assumptions!$G$90</f>
        <v>4.0534978442106857E-4</v>
      </c>
      <c r="BD173" s="186">
        <f>AI173*Workings_risks!$E$24*Workings_risks!$E$26*Workings_risks!$E$27*Assumptions!$G$90</f>
        <v>4.1204342010166961E-4</v>
      </c>
      <c r="BE173" s="186">
        <f>AJ173*Workings_risks!$E$24*Workings_risks!$E$26*Workings_risks!$E$27*Assumptions!$G$90</f>
        <v>4.1873705578227059E-4</v>
      </c>
      <c r="BF173" s="186">
        <f>AK173*Workings_risks!$E$24*Workings_risks!$E$26*Workings_risks!$E$27*Assumptions!$G$90</f>
        <v>4.2543069146287169E-4</v>
      </c>
      <c r="BG173" s="186">
        <f>AL173*Workings_risks!$E$24*Workings_risks!$E$26*Workings_risks!$E$27*Assumptions!$G$90</f>
        <v>4.3212432714347272E-4</v>
      </c>
      <c r="BH173" s="186">
        <f>AM173*Workings_risks!$E$24*Workings_risks!$E$26*Workings_risks!$E$27*Assumptions!$G$90</f>
        <v>4.3881796282407382E-4</v>
      </c>
      <c r="BI173" s="186">
        <f>AN173*Workings_risks!$E$24*Workings_risks!$E$26*Workings_risks!$E$27*Assumptions!$G$90</f>
        <v>4.4551159850467485E-4</v>
      </c>
      <c r="BJ173" s="186">
        <f>AO173*Workings_risks!$E$24*Workings_risks!$E$26*Workings_risks!$E$27*Assumptions!$G$90</f>
        <v>4.5220523418527595E-4</v>
      </c>
      <c r="BK173" s="186">
        <f>AP173*Workings_risks!$E$24*Workings_risks!$E$26*Workings_risks!$E$27*Assumptions!$G$90</f>
        <v>4.5889886986587698E-4</v>
      </c>
      <c r="BL173" s="186">
        <f>AQ173*Workings_risks!$E$24*Workings_risks!$E$26*Workings_risks!$E$27*Assumptions!$G$90</f>
        <v>4.6559250554647808E-4</v>
      </c>
      <c r="BM173" s="186">
        <f>AR173*Workings_risks!$E$24*Workings_risks!$E$26*Workings_risks!$E$27*Assumptions!$G$90</f>
        <v>4.7228614122707911E-4</v>
      </c>
      <c r="BN173" s="186">
        <f>AS173*Workings_risks!$E$24*Workings_risks!$E$26*Workings_risks!$E$27*Assumptions!$G$90</f>
        <v>4.7897977690768021E-4</v>
      </c>
      <c r="BO173" s="186">
        <f>AT173*Workings_risks!$E$24*Workings_risks!$E$26*Workings_risks!$E$27*Assumptions!$G$90</f>
        <v>4.8567341258828124E-4</v>
      </c>
      <c r="BP173" s="186">
        <f>AU173*Workings_risks!$E$24*Workings_risks!$E$26*Workings_risks!$E$27*Assumptions!$G$90</f>
        <v>4.9236704826888234E-4</v>
      </c>
      <c r="BQ173" s="186">
        <f>AV173*Workings_risks!$E$24*Workings_risks!$E$26*Workings_risks!$E$27*Assumptions!$G$90</f>
        <v>4.9906068394948338E-4</v>
      </c>
      <c r="BR173" s="186">
        <f>AW173*Workings_risks!$E$24*Workings_risks!$E$26*Workings_risks!$E$27*Assumptions!$G$90</f>
        <v>5.0575431963008441E-4</v>
      </c>
      <c r="BS173" s="186">
        <f>AX173*Workings_risks!$E$24*Workings_risks!$E$26*Workings_risks!$E$27*Assumptions!$G$90</f>
        <v>5.1244795531068556E-4</v>
      </c>
      <c r="BT173" s="186">
        <f>AY173*Workings_risks!$E$24*Workings_risks!$E$26*Workings_risks!$E$27*Assumptions!$G$90</f>
        <v>5.191415909912866E-4</v>
      </c>
    </row>
    <row r="174" spans="2:72" x14ac:dyDescent="0.25">
      <c r="B174" s="42">
        <v>10263308</v>
      </c>
      <c r="C174" s="42" t="s">
        <v>568</v>
      </c>
      <c r="D174" s="42" t="s">
        <v>280</v>
      </c>
      <c r="E174" s="42">
        <v>16355367</v>
      </c>
      <c r="F174" s="42">
        <v>16355363</v>
      </c>
      <c r="G174" s="42">
        <v>1.0812450996971306</v>
      </c>
      <c r="H174" s="42">
        <v>145.20429098996101</v>
      </c>
      <c r="I174" s="42">
        <v>-36.587086981472503</v>
      </c>
      <c r="J174" s="42">
        <v>123</v>
      </c>
      <c r="K174" s="42">
        <v>108</v>
      </c>
      <c r="L174" s="32">
        <v>6.3E-2</v>
      </c>
      <c r="M174" s="32">
        <v>8.7999999999999995E-2</v>
      </c>
      <c r="N174" s="181"/>
      <c r="O174" s="182">
        <f t="shared" si="31"/>
        <v>130.749</v>
      </c>
      <c r="P174" s="182">
        <f t="shared" si="32"/>
        <v>114.80399999999999</v>
      </c>
      <c r="Q174" s="191">
        <f t="shared" si="33"/>
        <v>0.01</v>
      </c>
      <c r="R174" s="191">
        <f t="shared" si="34"/>
        <v>0.02</v>
      </c>
      <c r="S174" s="184">
        <f t="shared" si="35"/>
        <v>-1594.5000000000009</v>
      </c>
      <c r="T174" s="184">
        <f t="shared" si="36"/>
        <v>146.69400000000002</v>
      </c>
      <c r="U174" s="185">
        <f t="shared" si="37"/>
        <v>1.485983066792098E-2</v>
      </c>
      <c r="V174" s="181"/>
      <c r="W174" s="182">
        <f t="shared" si="38"/>
        <v>131.97899999999998</v>
      </c>
      <c r="X174" s="182">
        <f t="shared" si="39"/>
        <v>117.504</v>
      </c>
      <c r="Y174" s="183">
        <f t="shared" si="40"/>
        <v>0.01</v>
      </c>
      <c r="Z174" s="183">
        <f t="shared" si="41"/>
        <v>0.02</v>
      </c>
      <c r="AA174" s="184">
        <f t="shared" si="42"/>
        <v>-1447.499999999998</v>
      </c>
      <c r="AB174" s="184">
        <f t="shared" si="43"/>
        <v>146.45399999999998</v>
      </c>
      <c r="AC174" s="185">
        <f t="shared" si="44"/>
        <v>1.6203108808290165E-2</v>
      </c>
      <c r="AD174" s="181"/>
      <c r="AE174" s="178">
        <f t="shared" si="45"/>
        <v>1.4859830667920979</v>
      </c>
      <c r="AF174" s="170">
        <f>Workings_risks!$E$18+Workings_risks!$E$27*(($AE174-1)*Workings_risks!$E$18)/(2050-2023)</f>
        <v>9.6785869470381574E-3</v>
      </c>
      <c r="AG174" s="170">
        <f>AF174+(($AE174-1)*Workings_risks!$E$18)/(2050-2023)</f>
        <v>9.8438704442296333E-3</v>
      </c>
      <c r="AH174" s="170">
        <f>AG174+(($AE174-1)*Workings_risks!$E$18)/(2050-2023)</f>
        <v>1.0009153941421109E-2</v>
      </c>
      <c r="AI174" s="170">
        <f>AH174+(($AE174-1)*Workings_risks!$E$18)/(2050-2023)</f>
        <v>1.0174437438612585E-2</v>
      </c>
      <c r="AJ174" s="170">
        <f>AI174+(($AE174-1)*Workings_risks!$E$18)/(2050-2023)</f>
        <v>1.0339720935804061E-2</v>
      </c>
      <c r="AK174" s="170">
        <f>AJ174+(($AE174-1)*Workings_risks!$E$18)/(2050-2023)</f>
        <v>1.0505004432995537E-2</v>
      </c>
      <c r="AL174" s="170">
        <f>AK174+(($AE174-1)*Workings_risks!$E$18)/(2050-2023)</f>
        <v>1.0670287930187013E-2</v>
      </c>
      <c r="AM174" s="170">
        <f>AL174+(($AE174-1)*Workings_risks!$E$18)/(2050-2023)</f>
        <v>1.0835571427378489E-2</v>
      </c>
      <c r="AN174" s="170">
        <f>AM174+(($AE174-1)*Workings_risks!$E$18)/(2050-2023)</f>
        <v>1.1000854924569965E-2</v>
      </c>
      <c r="AO174" s="170">
        <f>AN174+(($AE174-1)*Workings_risks!$E$18)/(2050-2023)</f>
        <v>1.1166138421761441E-2</v>
      </c>
      <c r="AP174" s="170">
        <f>AO174+(($AE174-1)*Workings_risks!$E$18)/(2050-2023)</f>
        <v>1.1331421918952917E-2</v>
      </c>
      <c r="AQ174" s="170">
        <f>AP174+(($AE174-1)*Workings_risks!$E$18)/(2050-2023)</f>
        <v>1.1496705416144393E-2</v>
      </c>
      <c r="AR174" s="170">
        <f>AQ174+(($AE174-1)*Workings_risks!$E$18)/(2050-2023)</f>
        <v>1.1661988913335869E-2</v>
      </c>
      <c r="AS174" s="170">
        <f>AR174+(($AE174-1)*Workings_risks!$E$18)/(2050-2023)</f>
        <v>1.1827272410527345E-2</v>
      </c>
      <c r="AT174" s="170">
        <f>AS174+(($AE174-1)*Workings_risks!$E$18)/(2050-2023)</f>
        <v>1.199255590771882E-2</v>
      </c>
      <c r="AU174" s="170">
        <f>AT174+(($AE174-1)*Workings_risks!$E$18)/(2050-2023)</f>
        <v>1.2157839404910296E-2</v>
      </c>
      <c r="AV174" s="170">
        <f>AU174+(($AE174-1)*Workings_risks!$E$18)/(2050-2023)</f>
        <v>1.2323122902101772E-2</v>
      </c>
      <c r="AW174" s="170">
        <f>AV174+(($AE174-1)*Workings_risks!$E$18)/(2050-2023)</f>
        <v>1.2488406399293248E-2</v>
      </c>
      <c r="AX174" s="170">
        <f>AW174+(($AE174-1)*Workings_risks!$E$18)/(2050-2023)</f>
        <v>1.2653689896484724E-2</v>
      </c>
      <c r="AY174" s="170">
        <f>AX174+(($AE174-1)*Workings_risks!$E$18)/(2050-2023)</f>
        <v>1.28189733936762E-2</v>
      </c>
      <c r="BA174" s="186">
        <f>AF174*Workings_risks!$E$24*Workings_risks!$E$26*Workings_risks!$E$27*Assumptions!$G$90</f>
        <v>3.9196251305986644E-4</v>
      </c>
      <c r="BB174" s="186">
        <f>AG174*Workings_risks!$E$24*Workings_risks!$E$26*Workings_risks!$E$27*Assumptions!$G$90</f>
        <v>3.9865614874046748E-4</v>
      </c>
      <c r="BC174" s="186">
        <f>AH174*Workings_risks!$E$24*Workings_risks!$E$26*Workings_risks!$E$27*Assumptions!$G$90</f>
        <v>4.0534978442106857E-4</v>
      </c>
      <c r="BD174" s="186">
        <f>AI174*Workings_risks!$E$24*Workings_risks!$E$26*Workings_risks!$E$27*Assumptions!$G$90</f>
        <v>4.1204342010166961E-4</v>
      </c>
      <c r="BE174" s="186">
        <f>AJ174*Workings_risks!$E$24*Workings_risks!$E$26*Workings_risks!$E$27*Assumptions!$G$90</f>
        <v>4.1873705578227059E-4</v>
      </c>
      <c r="BF174" s="186">
        <f>AK174*Workings_risks!$E$24*Workings_risks!$E$26*Workings_risks!$E$27*Assumptions!$G$90</f>
        <v>4.2543069146287169E-4</v>
      </c>
      <c r="BG174" s="186">
        <f>AL174*Workings_risks!$E$24*Workings_risks!$E$26*Workings_risks!$E$27*Assumptions!$G$90</f>
        <v>4.3212432714347272E-4</v>
      </c>
      <c r="BH174" s="186">
        <f>AM174*Workings_risks!$E$24*Workings_risks!$E$26*Workings_risks!$E$27*Assumptions!$G$90</f>
        <v>4.3881796282407382E-4</v>
      </c>
      <c r="BI174" s="186">
        <f>AN174*Workings_risks!$E$24*Workings_risks!$E$26*Workings_risks!$E$27*Assumptions!$G$90</f>
        <v>4.4551159850467485E-4</v>
      </c>
      <c r="BJ174" s="186">
        <f>AO174*Workings_risks!$E$24*Workings_risks!$E$26*Workings_risks!$E$27*Assumptions!$G$90</f>
        <v>4.5220523418527595E-4</v>
      </c>
      <c r="BK174" s="186">
        <f>AP174*Workings_risks!$E$24*Workings_risks!$E$26*Workings_risks!$E$27*Assumptions!$G$90</f>
        <v>4.5889886986587698E-4</v>
      </c>
      <c r="BL174" s="186">
        <f>AQ174*Workings_risks!$E$24*Workings_risks!$E$26*Workings_risks!$E$27*Assumptions!$G$90</f>
        <v>4.6559250554647808E-4</v>
      </c>
      <c r="BM174" s="186">
        <f>AR174*Workings_risks!$E$24*Workings_risks!$E$26*Workings_risks!$E$27*Assumptions!$G$90</f>
        <v>4.7228614122707911E-4</v>
      </c>
      <c r="BN174" s="186">
        <f>AS174*Workings_risks!$E$24*Workings_risks!$E$26*Workings_risks!$E$27*Assumptions!$G$90</f>
        <v>4.7897977690768021E-4</v>
      </c>
      <c r="BO174" s="186">
        <f>AT174*Workings_risks!$E$24*Workings_risks!$E$26*Workings_risks!$E$27*Assumptions!$G$90</f>
        <v>4.8567341258828124E-4</v>
      </c>
      <c r="BP174" s="186">
        <f>AU174*Workings_risks!$E$24*Workings_risks!$E$26*Workings_risks!$E$27*Assumptions!$G$90</f>
        <v>4.9236704826888234E-4</v>
      </c>
      <c r="BQ174" s="186">
        <f>AV174*Workings_risks!$E$24*Workings_risks!$E$26*Workings_risks!$E$27*Assumptions!$G$90</f>
        <v>4.9906068394948338E-4</v>
      </c>
      <c r="BR174" s="186">
        <f>AW174*Workings_risks!$E$24*Workings_risks!$E$26*Workings_risks!$E$27*Assumptions!$G$90</f>
        <v>5.0575431963008441E-4</v>
      </c>
      <c r="BS174" s="186">
        <f>AX174*Workings_risks!$E$24*Workings_risks!$E$26*Workings_risks!$E$27*Assumptions!$G$90</f>
        <v>5.1244795531068556E-4</v>
      </c>
      <c r="BT174" s="186">
        <f>AY174*Workings_risks!$E$24*Workings_risks!$E$26*Workings_risks!$E$27*Assumptions!$G$90</f>
        <v>5.191415909912866E-4</v>
      </c>
    </row>
    <row r="175" spans="2:72" x14ac:dyDescent="0.25">
      <c r="B175" s="42">
        <v>10263310</v>
      </c>
      <c r="C175" s="42" t="s">
        <v>568</v>
      </c>
      <c r="D175" s="42" t="s">
        <v>280</v>
      </c>
      <c r="E175" s="42">
        <v>16355375</v>
      </c>
      <c r="F175" s="42">
        <v>16355379</v>
      </c>
      <c r="G175" s="42">
        <v>1.6435682229636202</v>
      </c>
      <c r="H175" s="42">
        <v>145.19735246402499</v>
      </c>
      <c r="I175" s="42">
        <v>-36.592969519465498</v>
      </c>
      <c r="J175" s="42">
        <v>123</v>
      </c>
      <c r="K175" s="42">
        <v>108</v>
      </c>
      <c r="L175" s="32">
        <v>6.3E-2</v>
      </c>
      <c r="M175" s="32">
        <v>8.7999999999999995E-2</v>
      </c>
      <c r="N175" s="181"/>
      <c r="O175" s="182">
        <f t="shared" si="31"/>
        <v>130.749</v>
      </c>
      <c r="P175" s="182">
        <f t="shared" si="32"/>
        <v>114.80399999999999</v>
      </c>
      <c r="Q175" s="191">
        <f t="shared" si="33"/>
        <v>0.01</v>
      </c>
      <c r="R175" s="191">
        <f t="shared" si="34"/>
        <v>0.02</v>
      </c>
      <c r="S175" s="184">
        <f t="shared" si="35"/>
        <v>-1594.5000000000009</v>
      </c>
      <c r="T175" s="184">
        <f t="shared" si="36"/>
        <v>146.69400000000002</v>
      </c>
      <c r="U175" s="185">
        <f t="shared" si="37"/>
        <v>1.485983066792098E-2</v>
      </c>
      <c r="V175" s="181"/>
      <c r="W175" s="182">
        <f t="shared" si="38"/>
        <v>131.97899999999998</v>
      </c>
      <c r="X175" s="182">
        <f t="shared" si="39"/>
        <v>117.504</v>
      </c>
      <c r="Y175" s="183">
        <f t="shared" si="40"/>
        <v>0.01</v>
      </c>
      <c r="Z175" s="183">
        <f t="shared" si="41"/>
        <v>0.02</v>
      </c>
      <c r="AA175" s="184">
        <f t="shared" si="42"/>
        <v>-1447.499999999998</v>
      </c>
      <c r="AB175" s="184">
        <f t="shared" si="43"/>
        <v>146.45399999999998</v>
      </c>
      <c r="AC175" s="185">
        <f t="shared" si="44"/>
        <v>1.6203108808290165E-2</v>
      </c>
      <c r="AD175" s="181"/>
      <c r="AE175" s="178">
        <f t="shared" si="45"/>
        <v>1.4859830667920979</v>
      </c>
      <c r="AF175" s="170">
        <f>Workings_risks!$E$18+Workings_risks!$E$27*(($AE175-1)*Workings_risks!$E$18)/(2050-2023)</f>
        <v>9.6785869470381574E-3</v>
      </c>
      <c r="AG175" s="170">
        <f>AF175+(($AE175-1)*Workings_risks!$E$18)/(2050-2023)</f>
        <v>9.8438704442296333E-3</v>
      </c>
      <c r="AH175" s="170">
        <f>AG175+(($AE175-1)*Workings_risks!$E$18)/(2050-2023)</f>
        <v>1.0009153941421109E-2</v>
      </c>
      <c r="AI175" s="170">
        <f>AH175+(($AE175-1)*Workings_risks!$E$18)/(2050-2023)</f>
        <v>1.0174437438612585E-2</v>
      </c>
      <c r="AJ175" s="170">
        <f>AI175+(($AE175-1)*Workings_risks!$E$18)/(2050-2023)</f>
        <v>1.0339720935804061E-2</v>
      </c>
      <c r="AK175" s="170">
        <f>AJ175+(($AE175-1)*Workings_risks!$E$18)/(2050-2023)</f>
        <v>1.0505004432995537E-2</v>
      </c>
      <c r="AL175" s="170">
        <f>AK175+(($AE175-1)*Workings_risks!$E$18)/(2050-2023)</f>
        <v>1.0670287930187013E-2</v>
      </c>
      <c r="AM175" s="170">
        <f>AL175+(($AE175-1)*Workings_risks!$E$18)/(2050-2023)</f>
        <v>1.0835571427378489E-2</v>
      </c>
      <c r="AN175" s="170">
        <f>AM175+(($AE175-1)*Workings_risks!$E$18)/(2050-2023)</f>
        <v>1.1000854924569965E-2</v>
      </c>
      <c r="AO175" s="170">
        <f>AN175+(($AE175-1)*Workings_risks!$E$18)/(2050-2023)</f>
        <v>1.1166138421761441E-2</v>
      </c>
      <c r="AP175" s="170">
        <f>AO175+(($AE175-1)*Workings_risks!$E$18)/(2050-2023)</f>
        <v>1.1331421918952917E-2</v>
      </c>
      <c r="AQ175" s="170">
        <f>AP175+(($AE175-1)*Workings_risks!$E$18)/(2050-2023)</f>
        <v>1.1496705416144393E-2</v>
      </c>
      <c r="AR175" s="170">
        <f>AQ175+(($AE175-1)*Workings_risks!$E$18)/(2050-2023)</f>
        <v>1.1661988913335869E-2</v>
      </c>
      <c r="AS175" s="170">
        <f>AR175+(($AE175-1)*Workings_risks!$E$18)/(2050-2023)</f>
        <v>1.1827272410527345E-2</v>
      </c>
      <c r="AT175" s="170">
        <f>AS175+(($AE175-1)*Workings_risks!$E$18)/(2050-2023)</f>
        <v>1.199255590771882E-2</v>
      </c>
      <c r="AU175" s="170">
        <f>AT175+(($AE175-1)*Workings_risks!$E$18)/(2050-2023)</f>
        <v>1.2157839404910296E-2</v>
      </c>
      <c r="AV175" s="170">
        <f>AU175+(($AE175-1)*Workings_risks!$E$18)/(2050-2023)</f>
        <v>1.2323122902101772E-2</v>
      </c>
      <c r="AW175" s="170">
        <f>AV175+(($AE175-1)*Workings_risks!$E$18)/(2050-2023)</f>
        <v>1.2488406399293248E-2</v>
      </c>
      <c r="AX175" s="170">
        <f>AW175+(($AE175-1)*Workings_risks!$E$18)/(2050-2023)</f>
        <v>1.2653689896484724E-2</v>
      </c>
      <c r="AY175" s="170">
        <f>AX175+(($AE175-1)*Workings_risks!$E$18)/(2050-2023)</f>
        <v>1.28189733936762E-2</v>
      </c>
      <c r="BA175" s="186">
        <f>AF175*Workings_risks!$E$24*Workings_risks!$E$26*Workings_risks!$E$27*Assumptions!$G$90</f>
        <v>3.9196251305986644E-4</v>
      </c>
      <c r="BB175" s="186">
        <f>AG175*Workings_risks!$E$24*Workings_risks!$E$26*Workings_risks!$E$27*Assumptions!$G$90</f>
        <v>3.9865614874046748E-4</v>
      </c>
      <c r="BC175" s="186">
        <f>AH175*Workings_risks!$E$24*Workings_risks!$E$26*Workings_risks!$E$27*Assumptions!$G$90</f>
        <v>4.0534978442106857E-4</v>
      </c>
      <c r="BD175" s="186">
        <f>AI175*Workings_risks!$E$24*Workings_risks!$E$26*Workings_risks!$E$27*Assumptions!$G$90</f>
        <v>4.1204342010166961E-4</v>
      </c>
      <c r="BE175" s="186">
        <f>AJ175*Workings_risks!$E$24*Workings_risks!$E$26*Workings_risks!$E$27*Assumptions!$G$90</f>
        <v>4.1873705578227059E-4</v>
      </c>
      <c r="BF175" s="186">
        <f>AK175*Workings_risks!$E$24*Workings_risks!$E$26*Workings_risks!$E$27*Assumptions!$G$90</f>
        <v>4.2543069146287169E-4</v>
      </c>
      <c r="BG175" s="186">
        <f>AL175*Workings_risks!$E$24*Workings_risks!$E$26*Workings_risks!$E$27*Assumptions!$G$90</f>
        <v>4.3212432714347272E-4</v>
      </c>
      <c r="BH175" s="186">
        <f>AM175*Workings_risks!$E$24*Workings_risks!$E$26*Workings_risks!$E$27*Assumptions!$G$90</f>
        <v>4.3881796282407382E-4</v>
      </c>
      <c r="BI175" s="186">
        <f>AN175*Workings_risks!$E$24*Workings_risks!$E$26*Workings_risks!$E$27*Assumptions!$G$90</f>
        <v>4.4551159850467485E-4</v>
      </c>
      <c r="BJ175" s="186">
        <f>AO175*Workings_risks!$E$24*Workings_risks!$E$26*Workings_risks!$E$27*Assumptions!$G$90</f>
        <v>4.5220523418527595E-4</v>
      </c>
      <c r="BK175" s="186">
        <f>AP175*Workings_risks!$E$24*Workings_risks!$E$26*Workings_risks!$E$27*Assumptions!$G$90</f>
        <v>4.5889886986587698E-4</v>
      </c>
      <c r="BL175" s="186">
        <f>AQ175*Workings_risks!$E$24*Workings_risks!$E$26*Workings_risks!$E$27*Assumptions!$G$90</f>
        <v>4.6559250554647808E-4</v>
      </c>
      <c r="BM175" s="186">
        <f>AR175*Workings_risks!$E$24*Workings_risks!$E$26*Workings_risks!$E$27*Assumptions!$G$90</f>
        <v>4.7228614122707911E-4</v>
      </c>
      <c r="BN175" s="186">
        <f>AS175*Workings_risks!$E$24*Workings_risks!$E$26*Workings_risks!$E$27*Assumptions!$G$90</f>
        <v>4.7897977690768021E-4</v>
      </c>
      <c r="BO175" s="186">
        <f>AT175*Workings_risks!$E$24*Workings_risks!$E$26*Workings_risks!$E$27*Assumptions!$G$90</f>
        <v>4.8567341258828124E-4</v>
      </c>
      <c r="BP175" s="186">
        <f>AU175*Workings_risks!$E$24*Workings_risks!$E$26*Workings_risks!$E$27*Assumptions!$G$90</f>
        <v>4.9236704826888234E-4</v>
      </c>
      <c r="BQ175" s="186">
        <f>AV175*Workings_risks!$E$24*Workings_risks!$E$26*Workings_risks!$E$27*Assumptions!$G$90</f>
        <v>4.9906068394948338E-4</v>
      </c>
      <c r="BR175" s="186">
        <f>AW175*Workings_risks!$E$24*Workings_risks!$E$26*Workings_risks!$E$27*Assumptions!$G$90</f>
        <v>5.0575431963008441E-4</v>
      </c>
      <c r="BS175" s="186">
        <f>AX175*Workings_risks!$E$24*Workings_risks!$E$26*Workings_risks!$E$27*Assumptions!$G$90</f>
        <v>5.1244795531068556E-4</v>
      </c>
      <c r="BT175" s="186">
        <f>AY175*Workings_risks!$E$24*Workings_risks!$E$26*Workings_risks!$E$27*Assumptions!$G$90</f>
        <v>5.191415909912866E-4</v>
      </c>
    </row>
    <row r="176" spans="2:72" x14ac:dyDescent="0.25">
      <c r="B176" s="42">
        <v>10263393</v>
      </c>
      <c r="C176" s="42" t="s">
        <v>568</v>
      </c>
      <c r="D176" s="42" t="s">
        <v>280</v>
      </c>
      <c r="E176" s="42">
        <v>16355695</v>
      </c>
      <c r="F176" s="42">
        <v>16355699</v>
      </c>
      <c r="G176" s="42">
        <v>1.4551541331654203</v>
      </c>
      <c r="H176" s="42">
        <v>145.20031188302201</v>
      </c>
      <c r="I176" s="42">
        <v>-36.607729231392398</v>
      </c>
      <c r="J176" s="42">
        <v>125</v>
      </c>
      <c r="K176" s="42">
        <v>109</v>
      </c>
      <c r="L176" s="32">
        <v>6.3E-2</v>
      </c>
      <c r="M176" s="32">
        <v>8.7999999999999995E-2</v>
      </c>
      <c r="N176" s="181"/>
      <c r="O176" s="182">
        <f t="shared" si="31"/>
        <v>132.875</v>
      </c>
      <c r="P176" s="182">
        <f t="shared" si="32"/>
        <v>115.86699999999999</v>
      </c>
      <c r="Q176" s="191">
        <f t="shared" si="33"/>
        <v>0.01</v>
      </c>
      <c r="R176" s="191">
        <f t="shared" si="34"/>
        <v>0.02</v>
      </c>
      <c r="S176" s="184">
        <f t="shared" si="35"/>
        <v>-1700.8000000000009</v>
      </c>
      <c r="T176" s="184">
        <f t="shared" si="36"/>
        <v>149.88300000000001</v>
      </c>
      <c r="U176" s="185">
        <f t="shared" si="37"/>
        <v>1.4630174035747881E-2</v>
      </c>
      <c r="V176" s="181"/>
      <c r="W176" s="182">
        <f t="shared" si="38"/>
        <v>134.125</v>
      </c>
      <c r="X176" s="182">
        <f t="shared" si="39"/>
        <v>118.59200000000001</v>
      </c>
      <c r="Y176" s="183">
        <f t="shared" si="40"/>
        <v>0.01</v>
      </c>
      <c r="Z176" s="183">
        <f t="shared" si="41"/>
        <v>0.02</v>
      </c>
      <c r="AA176" s="184">
        <f t="shared" si="42"/>
        <v>-1553.2999999999988</v>
      </c>
      <c r="AB176" s="184">
        <f t="shared" si="43"/>
        <v>149.65799999999999</v>
      </c>
      <c r="AC176" s="185">
        <f t="shared" si="44"/>
        <v>1.587458958346746E-2</v>
      </c>
      <c r="AD176" s="181"/>
      <c r="AE176" s="178">
        <f t="shared" si="45"/>
        <v>1.463017403574788</v>
      </c>
      <c r="AF176" s="170">
        <f>Workings_risks!$E$18+Workings_risks!$E$27*(($AE176-1)*Workings_risks!$E$18)/(2050-2023)</f>
        <v>9.6551549878326568E-3</v>
      </c>
      <c r="AG176" s="170">
        <f>AF176+(($AE176-1)*Workings_risks!$E$18)/(2050-2023)</f>
        <v>9.8126278319556337E-3</v>
      </c>
      <c r="AH176" s="170">
        <f>AG176+(($AE176-1)*Workings_risks!$E$18)/(2050-2023)</f>
        <v>9.9701006760786106E-3</v>
      </c>
      <c r="AI176" s="170">
        <f>AH176+(($AE176-1)*Workings_risks!$E$18)/(2050-2023)</f>
        <v>1.0127573520201587E-2</v>
      </c>
      <c r="AJ176" s="170">
        <f>AI176+(($AE176-1)*Workings_risks!$E$18)/(2050-2023)</f>
        <v>1.0285046364324564E-2</v>
      </c>
      <c r="AK176" s="170">
        <f>AJ176+(($AE176-1)*Workings_risks!$E$18)/(2050-2023)</f>
        <v>1.0442519208447541E-2</v>
      </c>
      <c r="AL176" s="170">
        <f>AK176+(($AE176-1)*Workings_risks!$E$18)/(2050-2023)</f>
        <v>1.0599992052570518E-2</v>
      </c>
      <c r="AM176" s="170">
        <f>AL176+(($AE176-1)*Workings_risks!$E$18)/(2050-2023)</f>
        <v>1.0757464896693495E-2</v>
      </c>
      <c r="AN176" s="170">
        <f>AM176+(($AE176-1)*Workings_risks!$E$18)/(2050-2023)</f>
        <v>1.0914937740816472E-2</v>
      </c>
      <c r="AO176" s="170">
        <f>AN176+(($AE176-1)*Workings_risks!$E$18)/(2050-2023)</f>
        <v>1.1072410584939449E-2</v>
      </c>
      <c r="AP176" s="170">
        <f>AO176+(($AE176-1)*Workings_risks!$E$18)/(2050-2023)</f>
        <v>1.1229883429062426E-2</v>
      </c>
      <c r="AQ176" s="170">
        <f>AP176+(($AE176-1)*Workings_risks!$E$18)/(2050-2023)</f>
        <v>1.1387356273185403E-2</v>
      </c>
      <c r="AR176" s="170">
        <f>AQ176+(($AE176-1)*Workings_risks!$E$18)/(2050-2023)</f>
        <v>1.154482911730838E-2</v>
      </c>
      <c r="AS176" s="170">
        <f>AR176+(($AE176-1)*Workings_risks!$E$18)/(2050-2023)</f>
        <v>1.1702301961431356E-2</v>
      </c>
      <c r="AT176" s="170">
        <f>AS176+(($AE176-1)*Workings_risks!$E$18)/(2050-2023)</f>
        <v>1.1859774805554333E-2</v>
      </c>
      <c r="AU176" s="170">
        <f>AT176+(($AE176-1)*Workings_risks!$E$18)/(2050-2023)</f>
        <v>1.201724764967731E-2</v>
      </c>
      <c r="AV176" s="170">
        <f>AU176+(($AE176-1)*Workings_risks!$E$18)/(2050-2023)</f>
        <v>1.2174720493800287E-2</v>
      </c>
      <c r="AW176" s="170">
        <f>AV176+(($AE176-1)*Workings_risks!$E$18)/(2050-2023)</f>
        <v>1.2332193337923264E-2</v>
      </c>
      <c r="AX176" s="170">
        <f>AW176+(($AE176-1)*Workings_risks!$E$18)/(2050-2023)</f>
        <v>1.2489666182046241E-2</v>
      </c>
      <c r="AY176" s="170">
        <f>AX176+(($AE176-1)*Workings_risks!$E$18)/(2050-2023)</f>
        <v>1.2647139026169218E-2</v>
      </c>
      <c r="BA176" s="186">
        <f>AF176*Workings_risks!$E$24*Workings_risks!$E$26*Workings_risks!$E$27*Assumptions!$G$90</f>
        <v>3.9101356775758607E-4</v>
      </c>
      <c r="BB176" s="186">
        <f>AG176*Workings_risks!$E$24*Workings_risks!$E$26*Workings_risks!$E$27*Assumptions!$G$90</f>
        <v>3.9739088833742702E-4</v>
      </c>
      <c r="BC176" s="186">
        <f>AH176*Workings_risks!$E$24*Workings_risks!$E$26*Workings_risks!$E$27*Assumptions!$G$90</f>
        <v>4.0376820891726797E-4</v>
      </c>
      <c r="BD176" s="186">
        <f>AI176*Workings_risks!$E$24*Workings_risks!$E$26*Workings_risks!$E$27*Assumptions!$G$90</f>
        <v>4.1014552949710897E-4</v>
      </c>
      <c r="BE176" s="186">
        <f>AJ176*Workings_risks!$E$24*Workings_risks!$E$26*Workings_risks!$E$27*Assumptions!$G$90</f>
        <v>4.1652285007694987E-4</v>
      </c>
      <c r="BF176" s="186">
        <f>AK176*Workings_risks!$E$24*Workings_risks!$E$26*Workings_risks!$E$27*Assumptions!$G$90</f>
        <v>4.2290017065679092E-4</v>
      </c>
      <c r="BG176" s="186">
        <f>AL176*Workings_risks!$E$24*Workings_risks!$E$26*Workings_risks!$E$27*Assumptions!$G$90</f>
        <v>4.2927749123663187E-4</v>
      </c>
      <c r="BH176" s="186">
        <f>AM176*Workings_risks!$E$24*Workings_risks!$E$26*Workings_risks!$E$27*Assumptions!$G$90</f>
        <v>4.3565481181647277E-4</v>
      </c>
      <c r="BI176" s="186">
        <f>AN176*Workings_risks!$E$24*Workings_risks!$E$26*Workings_risks!$E$27*Assumptions!$G$90</f>
        <v>4.4203213239631383E-4</v>
      </c>
      <c r="BJ176" s="186">
        <f>AO176*Workings_risks!$E$24*Workings_risks!$E$26*Workings_risks!$E$27*Assumptions!$G$90</f>
        <v>4.4840945297615478E-4</v>
      </c>
      <c r="BK176" s="186">
        <f>AP176*Workings_risks!$E$24*Workings_risks!$E$26*Workings_risks!$E$27*Assumptions!$G$90</f>
        <v>4.5478677355599573E-4</v>
      </c>
      <c r="BL176" s="186">
        <f>AQ176*Workings_risks!$E$24*Workings_risks!$E$26*Workings_risks!$E$27*Assumptions!$G$90</f>
        <v>4.6116409413583673E-4</v>
      </c>
      <c r="BM176" s="186">
        <f>AR176*Workings_risks!$E$24*Workings_risks!$E$26*Workings_risks!$E$27*Assumptions!$G$90</f>
        <v>4.6754141471567768E-4</v>
      </c>
      <c r="BN176" s="186">
        <f>AS176*Workings_risks!$E$24*Workings_risks!$E$26*Workings_risks!$E$27*Assumptions!$G$90</f>
        <v>4.7391873529551874E-4</v>
      </c>
      <c r="BO176" s="186">
        <f>AT176*Workings_risks!$E$24*Workings_risks!$E$26*Workings_risks!$E$27*Assumptions!$G$90</f>
        <v>4.8029605587535963E-4</v>
      </c>
      <c r="BP176" s="186">
        <f>AU176*Workings_risks!$E$24*Workings_risks!$E$26*Workings_risks!$E$27*Assumptions!$G$90</f>
        <v>4.8667337645520058E-4</v>
      </c>
      <c r="BQ176" s="186">
        <f>AV176*Workings_risks!$E$24*Workings_risks!$E$26*Workings_risks!$E$27*Assumptions!$G$90</f>
        <v>4.9305069703504164E-4</v>
      </c>
      <c r="BR176" s="186">
        <f>AW176*Workings_risks!$E$24*Workings_risks!$E$26*Workings_risks!$E$27*Assumptions!$G$90</f>
        <v>4.9942801761488254E-4</v>
      </c>
      <c r="BS176" s="186">
        <f>AX176*Workings_risks!$E$24*Workings_risks!$E$26*Workings_risks!$E$27*Assumptions!$G$90</f>
        <v>5.0580533819472365E-4</v>
      </c>
      <c r="BT176" s="186">
        <f>AY176*Workings_risks!$E$24*Workings_risks!$E$26*Workings_risks!$E$27*Assumptions!$G$90</f>
        <v>5.1218265877456455E-4</v>
      </c>
    </row>
    <row r="177" spans="2:72" x14ac:dyDescent="0.25">
      <c r="B177" s="42">
        <v>10263844</v>
      </c>
      <c r="C177" s="42" t="s">
        <v>441</v>
      </c>
      <c r="D177" s="42" t="s">
        <v>239</v>
      </c>
      <c r="E177" s="42">
        <v>16358262</v>
      </c>
      <c r="F177" s="42">
        <v>16358266</v>
      </c>
      <c r="G177" s="42">
        <v>0.57510607965133032</v>
      </c>
      <c r="H177" s="42">
        <v>144.54576427911201</v>
      </c>
      <c r="I177" s="42">
        <v>-36.631619767613799</v>
      </c>
      <c r="J177" s="42">
        <v>105</v>
      </c>
      <c r="K177" s="42">
        <v>94.9</v>
      </c>
      <c r="L177" s="32">
        <v>6.3E-2</v>
      </c>
      <c r="M177" s="32">
        <v>8.7999999999999995E-2</v>
      </c>
      <c r="N177" s="181"/>
      <c r="O177" s="182">
        <f t="shared" si="31"/>
        <v>111.61499999999999</v>
      </c>
      <c r="P177" s="182">
        <f t="shared" si="32"/>
        <v>100.87869999999999</v>
      </c>
      <c r="Q177" s="191">
        <f t="shared" si="33"/>
        <v>0.01</v>
      </c>
      <c r="R177" s="191">
        <f t="shared" si="34"/>
        <v>0.02</v>
      </c>
      <c r="S177" s="184">
        <f t="shared" si="35"/>
        <v>-1073.6299999999999</v>
      </c>
      <c r="T177" s="184">
        <f t="shared" si="36"/>
        <v>122.35129999999999</v>
      </c>
      <c r="U177" s="185">
        <f t="shared" si="37"/>
        <v>1.6161340499054606E-2</v>
      </c>
      <c r="V177" s="181"/>
      <c r="W177" s="182">
        <f t="shared" si="38"/>
        <v>112.66499999999999</v>
      </c>
      <c r="X177" s="182">
        <f t="shared" si="39"/>
        <v>103.25120000000001</v>
      </c>
      <c r="Y177" s="183">
        <f t="shared" si="40"/>
        <v>0.01</v>
      </c>
      <c r="Z177" s="183">
        <f t="shared" si="41"/>
        <v>0.02</v>
      </c>
      <c r="AA177" s="184">
        <f t="shared" si="42"/>
        <v>-941.37999999999806</v>
      </c>
      <c r="AB177" s="184">
        <f t="shared" si="43"/>
        <v>122.07879999999997</v>
      </c>
      <c r="AC177" s="185">
        <f t="shared" si="44"/>
        <v>1.8142301727251491E-2</v>
      </c>
      <c r="AD177" s="181"/>
      <c r="AE177" s="178">
        <f t="shared" si="45"/>
        <v>1.6161340499054606</v>
      </c>
      <c r="AF177" s="170">
        <f>Workings_risks!$E$18+Workings_risks!$E$27*(($AE177-1)*Workings_risks!$E$18)/(2050-2023)</f>
        <v>9.811380522299214E-3</v>
      </c>
      <c r="AG177" s="170">
        <f>AF177+(($AE177-1)*Workings_risks!$E$18)/(2050-2023)</f>
        <v>1.0020928544577709E-2</v>
      </c>
      <c r="AH177" s="170">
        <f>AG177+(($AE177-1)*Workings_risks!$E$18)/(2050-2023)</f>
        <v>1.0230476566856205E-2</v>
      </c>
      <c r="AI177" s="170">
        <f>AH177+(($AE177-1)*Workings_risks!$E$18)/(2050-2023)</f>
        <v>1.04400245891347E-2</v>
      </c>
      <c r="AJ177" s="170">
        <f>AI177+(($AE177-1)*Workings_risks!$E$18)/(2050-2023)</f>
        <v>1.0649572611413196E-2</v>
      </c>
      <c r="AK177" s="170">
        <f>AJ177+(($AE177-1)*Workings_risks!$E$18)/(2050-2023)</f>
        <v>1.0859120633691691E-2</v>
      </c>
      <c r="AL177" s="170">
        <f>AK177+(($AE177-1)*Workings_risks!$E$18)/(2050-2023)</f>
        <v>1.1068668655970186E-2</v>
      </c>
      <c r="AM177" s="170">
        <f>AL177+(($AE177-1)*Workings_risks!$E$18)/(2050-2023)</f>
        <v>1.1278216678248682E-2</v>
      </c>
      <c r="AN177" s="170">
        <f>AM177+(($AE177-1)*Workings_risks!$E$18)/(2050-2023)</f>
        <v>1.1487764700527177E-2</v>
      </c>
      <c r="AO177" s="170">
        <f>AN177+(($AE177-1)*Workings_risks!$E$18)/(2050-2023)</f>
        <v>1.1697312722805673E-2</v>
      </c>
      <c r="AP177" s="170">
        <f>AO177+(($AE177-1)*Workings_risks!$E$18)/(2050-2023)</f>
        <v>1.1906860745084168E-2</v>
      </c>
      <c r="AQ177" s="170">
        <f>AP177+(($AE177-1)*Workings_risks!$E$18)/(2050-2023)</f>
        <v>1.2116408767362663E-2</v>
      </c>
      <c r="AR177" s="170">
        <f>AQ177+(($AE177-1)*Workings_risks!$E$18)/(2050-2023)</f>
        <v>1.2325956789641159E-2</v>
      </c>
      <c r="AS177" s="170">
        <f>AR177+(($AE177-1)*Workings_risks!$E$18)/(2050-2023)</f>
        <v>1.2535504811919654E-2</v>
      </c>
      <c r="AT177" s="170">
        <f>AS177+(($AE177-1)*Workings_risks!$E$18)/(2050-2023)</f>
        <v>1.274505283419815E-2</v>
      </c>
      <c r="AU177" s="170">
        <f>AT177+(($AE177-1)*Workings_risks!$E$18)/(2050-2023)</f>
        <v>1.2954600856476645E-2</v>
      </c>
      <c r="AV177" s="170">
        <f>AU177+(($AE177-1)*Workings_risks!$E$18)/(2050-2023)</f>
        <v>1.316414887875514E-2</v>
      </c>
      <c r="AW177" s="170">
        <f>AV177+(($AE177-1)*Workings_risks!$E$18)/(2050-2023)</f>
        <v>1.3373696901033636E-2</v>
      </c>
      <c r="AX177" s="170">
        <f>AW177+(($AE177-1)*Workings_risks!$E$18)/(2050-2023)</f>
        <v>1.3583244923312131E-2</v>
      </c>
      <c r="AY177" s="170">
        <f>AX177+(($AE177-1)*Workings_risks!$E$18)/(2050-2023)</f>
        <v>1.3792792945590627E-2</v>
      </c>
      <c r="BA177" s="186">
        <f>AF177*Workings_risks!$E$24*Workings_risks!$E$26*Workings_risks!$E$27*Assumptions!$G$90</f>
        <v>3.9734037490709163E-4</v>
      </c>
      <c r="BB177" s="186">
        <f>AG177*Workings_risks!$E$24*Workings_risks!$E$26*Workings_risks!$E$27*Assumptions!$G$90</f>
        <v>4.0582663120343444E-4</v>
      </c>
      <c r="BC177" s="186">
        <f>AH177*Workings_risks!$E$24*Workings_risks!$E$26*Workings_risks!$E$27*Assumptions!$G$90</f>
        <v>4.1431288749977724E-4</v>
      </c>
      <c r="BD177" s="186">
        <f>AI177*Workings_risks!$E$24*Workings_risks!$E$26*Workings_risks!$E$27*Assumptions!$G$90</f>
        <v>4.227991437961201E-4</v>
      </c>
      <c r="BE177" s="186">
        <f>AJ177*Workings_risks!$E$24*Workings_risks!$E$26*Workings_risks!$E$27*Assumptions!$G$90</f>
        <v>4.3128540009246291E-4</v>
      </c>
      <c r="BF177" s="186">
        <f>AK177*Workings_risks!$E$24*Workings_risks!$E$26*Workings_risks!$E$27*Assumptions!$G$90</f>
        <v>4.397716563888056E-4</v>
      </c>
      <c r="BG177" s="186">
        <f>AL177*Workings_risks!$E$24*Workings_risks!$E$26*Workings_risks!$E$27*Assumptions!$G$90</f>
        <v>4.4825791268514851E-4</v>
      </c>
      <c r="BH177" s="186">
        <f>AM177*Workings_risks!$E$24*Workings_risks!$E$26*Workings_risks!$E$27*Assumptions!$G$90</f>
        <v>4.5674416898149132E-4</v>
      </c>
      <c r="BI177" s="186">
        <f>AN177*Workings_risks!$E$24*Workings_risks!$E$26*Workings_risks!$E$27*Assumptions!$G$90</f>
        <v>4.6523042527783412E-4</v>
      </c>
      <c r="BJ177" s="186">
        <f>AO177*Workings_risks!$E$24*Workings_risks!$E$26*Workings_risks!$E$27*Assumptions!$G$90</f>
        <v>4.7371668157417693E-4</v>
      </c>
      <c r="BK177" s="186">
        <f>AP177*Workings_risks!$E$24*Workings_risks!$E$26*Workings_risks!$E$27*Assumptions!$G$90</f>
        <v>4.8220293787051973E-4</v>
      </c>
      <c r="BL177" s="186">
        <f>AQ177*Workings_risks!$E$24*Workings_risks!$E$26*Workings_risks!$E$27*Assumptions!$G$90</f>
        <v>4.9068919416686259E-4</v>
      </c>
      <c r="BM177" s="186">
        <f>AR177*Workings_risks!$E$24*Workings_risks!$E$26*Workings_risks!$E$27*Assumptions!$G$90</f>
        <v>4.991754504632054E-4</v>
      </c>
      <c r="BN177" s="186">
        <f>AS177*Workings_risks!$E$24*Workings_risks!$E$26*Workings_risks!$E$27*Assumptions!$G$90</f>
        <v>5.076617067595482E-4</v>
      </c>
      <c r="BO177" s="186">
        <f>AT177*Workings_risks!$E$24*Workings_risks!$E$26*Workings_risks!$E$27*Assumptions!$G$90</f>
        <v>5.1614796305589101E-4</v>
      </c>
      <c r="BP177" s="186">
        <f>AU177*Workings_risks!$E$24*Workings_risks!$E$26*Workings_risks!$E$27*Assumptions!$G$90</f>
        <v>5.246342193522337E-4</v>
      </c>
      <c r="BQ177" s="186">
        <f>AV177*Workings_risks!$E$24*Workings_risks!$E$26*Workings_risks!$E$27*Assumptions!$G$90</f>
        <v>5.3312047564857672E-4</v>
      </c>
      <c r="BR177" s="186">
        <f>AW177*Workings_risks!$E$24*Workings_risks!$E$26*Workings_risks!$E$27*Assumptions!$G$90</f>
        <v>5.4160673194491953E-4</v>
      </c>
      <c r="BS177" s="186">
        <f>AX177*Workings_risks!$E$24*Workings_risks!$E$26*Workings_risks!$E$27*Assumptions!$G$90</f>
        <v>5.5009298824126233E-4</v>
      </c>
      <c r="BT177" s="186">
        <f>AY177*Workings_risks!$E$24*Workings_risks!$E$26*Workings_risks!$E$27*Assumptions!$G$90</f>
        <v>5.5857924453760514E-4</v>
      </c>
    </row>
    <row r="178" spans="2:72" x14ac:dyDescent="0.25">
      <c r="B178" s="42">
        <v>10263847</v>
      </c>
      <c r="C178" s="42" t="s">
        <v>441</v>
      </c>
      <c r="D178" s="42" t="s">
        <v>239</v>
      </c>
      <c r="E178" s="42">
        <v>16358271</v>
      </c>
      <c r="F178" s="42">
        <v>16358281</v>
      </c>
      <c r="G178" s="42">
        <v>3.8627511477285683</v>
      </c>
      <c r="H178" s="42">
        <v>144.54914651343199</v>
      </c>
      <c r="I178" s="42">
        <v>-36.6309549246808</v>
      </c>
      <c r="J178" s="42">
        <v>105</v>
      </c>
      <c r="K178" s="42">
        <v>94.9</v>
      </c>
      <c r="L178" s="32">
        <v>6.3E-2</v>
      </c>
      <c r="M178" s="32">
        <v>8.7999999999999995E-2</v>
      </c>
      <c r="N178" s="181"/>
      <c r="O178" s="182">
        <f t="shared" si="31"/>
        <v>111.61499999999999</v>
      </c>
      <c r="P178" s="182">
        <f t="shared" si="32"/>
        <v>100.87869999999999</v>
      </c>
      <c r="Q178" s="191">
        <f t="shared" si="33"/>
        <v>0.01</v>
      </c>
      <c r="R178" s="191">
        <f t="shared" si="34"/>
        <v>0.02</v>
      </c>
      <c r="S178" s="184">
        <f t="shared" si="35"/>
        <v>-1073.6299999999999</v>
      </c>
      <c r="T178" s="184">
        <f t="shared" si="36"/>
        <v>122.35129999999999</v>
      </c>
      <c r="U178" s="185">
        <f t="shared" si="37"/>
        <v>1.6161340499054606E-2</v>
      </c>
      <c r="V178" s="181"/>
      <c r="W178" s="182">
        <f t="shared" si="38"/>
        <v>112.66499999999999</v>
      </c>
      <c r="X178" s="182">
        <f t="shared" si="39"/>
        <v>103.25120000000001</v>
      </c>
      <c r="Y178" s="183">
        <f t="shared" si="40"/>
        <v>0.01</v>
      </c>
      <c r="Z178" s="183">
        <f t="shared" si="41"/>
        <v>0.02</v>
      </c>
      <c r="AA178" s="184">
        <f t="shared" si="42"/>
        <v>-941.37999999999806</v>
      </c>
      <c r="AB178" s="184">
        <f t="shared" si="43"/>
        <v>122.07879999999997</v>
      </c>
      <c r="AC178" s="185">
        <f t="shared" si="44"/>
        <v>1.8142301727251491E-2</v>
      </c>
      <c r="AD178" s="181"/>
      <c r="AE178" s="178">
        <f t="shared" si="45"/>
        <v>1.6161340499054606</v>
      </c>
      <c r="AF178" s="170">
        <f>Workings_risks!$E$18+Workings_risks!$E$27*(($AE178-1)*Workings_risks!$E$18)/(2050-2023)</f>
        <v>9.811380522299214E-3</v>
      </c>
      <c r="AG178" s="170">
        <f>AF178+(($AE178-1)*Workings_risks!$E$18)/(2050-2023)</f>
        <v>1.0020928544577709E-2</v>
      </c>
      <c r="AH178" s="170">
        <f>AG178+(($AE178-1)*Workings_risks!$E$18)/(2050-2023)</f>
        <v>1.0230476566856205E-2</v>
      </c>
      <c r="AI178" s="170">
        <f>AH178+(($AE178-1)*Workings_risks!$E$18)/(2050-2023)</f>
        <v>1.04400245891347E-2</v>
      </c>
      <c r="AJ178" s="170">
        <f>AI178+(($AE178-1)*Workings_risks!$E$18)/(2050-2023)</f>
        <v>1.0649572611413196E-2</v>
      </c>
      <c r="AK178" s="170">
        <f>AJ178+(($AE178-1)*Workings_risks!$E$18)/(2050-2023)</f>
        <v>1.0859120633691691E-2</v>
      </c>
      <c r="AL178" s="170">
        <f>AK178+(($AE178-1)*Workings_risks!$E$18)/(2050-2023)</f>
        <v>1.1068668655970186E-2</v>
      </c>
      <c r="AM178" s="170">
        <f>AL178+(($AE178-1)*Workings_risks!$E$18)/(2050-2023)</f>
        <v>1.1278216678248682E-2</v>
      </c>
      <c r="AN178" s="170">
        <f>AM178+(($AE178-1)*Workings_risks!$E$18)/(2050-2023)</f>
        <v>1.1487764700527177E-2</v>
      </c>
      <c r="AO178" s="170">
        <f>AN178+(($AE178-1)*Workings_risks!$E$18)/(2050-2023)</f>
        <v>1.1697312722805673E-2</v>
      </c>
      <c r="AP178" s="170">
        <f>AO178+(($AE178-1)*Workings_risks!$E$18)/(2050-2023)</f>
        <v>1.1906860745084168E-2</v>
      </c>
      <c r="AQ178" s="170">
        <f>AP178+(($AE178-1)*Workings_risks!$E$18)/(2050-2023)</f>
        <v>1.2116408767362663E-2</v>
      </c>
      <c r="AR178" s="170">
        <f>AQ178+(($AE178-1)*Workings_risks!$E$18)/(2050-2023)</f>
        <v>1.2325956789641159E-2</v>
      </c>
      <c r="AS178" s="170">
        <f>AR178+(($AE178-1)*Workings_risks!$E$18)/(2050-2023)</f>
        <v>1.2535504811919654E-2</v>
      </c>
      <c r="AT178" s="170">
        <f>AS178+(($AE178-1)*Workings_risks!$E$18)/(2050-2023)</f>
        <v>1.274505283419815E-2</v>
      </c>
      <c r="AU178" s="170">
        <f>AT178+(($AE178-1)*Workings_risks!$E$18)/(2050-2023)</f>
        <v>1.2954600856476645E-2</v>
      </c>
      <c r="AV178" s="170">
        <f>AU178+(($AE178-1)*Workings_risks!$E$18)/(2050-2023)</f>
        <v>1.316414887875514E-2</v>
      </c>
      <c r="AW178" s="170">
        <f>AV178+(($AE178-1)*Workings_risks!$E$18)/(2050-2023)</f>
        <v>1.3373696901033636E-2</v>
      </c>
      <c r="AX178" s="170">
        <f>AW178+(($AE178-1)*Workings_risks!$E$18)/(2050-2023)</f>
        <v>1.3583244923312131E-2</v>
      </c>
      <c r="AY178" s="170">
        <f>AX178+(($AE178-1)*Workings_risks!$E$18)/(2050-2023)</f>
        <v>1.3792792945590627E-2</v>
      </c>
      <c r="BA178" s="186">
        <f>AF178*Workings_risks!$E$24*Workings_risks!$E$26*Workings_risks!$E$27*Assumptions!$G$90</f>
        <v>3.9734037490709163E-4</v>
      </c>
      <c r="BB178" s="186">
        <f>AG178*Workings_risks!$E$24*Workings_risks!$E$26*Workings_risks!$E$27*Assumptions!$G$90</f>
        <v>4.0582663120343444E-4</v>
      </c>
      <c r="BC178" s="186">
        <f>AH178*Workings_risks!$E$24*Workings_risks!$E$26*Workings_risks!$E$27*Assumptions!$G$90</f>
        <v>4.1431288749977724E-4</v>
      </c>
      <c r="BD178" s="186">
        <f>AI178*Workings_risks!$E$24*Workings_risks!$E$26*Workings_risks!$E$27*Assumptions!$G$90</f>
        <v>4.227991437961201E-4</v>
      </c>
      <c r="BE178" s="186">
        <f>AJ178*Workings_risks!$E$24*Workings_risks!$E$26*Workings_risks!$E$27*Assumptions!$G$90</f>
        <v>4.3128540009246291E-4</v>
      </c>
      <c r="BF178" s="186">
        <f>AK178*Workings_risks!$E$24*Workings_risks!$E$26*Workings_risks!$E$27*Assumptions!$G$90</f>
        <v>4.397716563888056E-4</v>
      </c>
      <c r="BG178" s="186">
        <f>AL178*Workings_risks!$E$24*Workings_risks!$E$26*Workings_risks!$E$27*Assumptions!$G$90</f>
        <v>4.4825791268514851E-4</v>
      </c>
      <c r="BH178" s="186">
        <f>AM178*Workings_risks!$E$24*Workings_risks!$E$26*Workings_risks!$E$27*Assumptions!$G$90</f>
        <v>4.5674416898149132E-4</v>
      </c>
      <c r="BI178" s="186">
        <f>AN178*Workings_risks!$E$24*Workings_risks!$E$26*Workings_risks!$E$27*Assumptions!$G$90</f>
        <v>4.6523042527783412E-4</v>
      </c>
      <c r="BJ178" s="186">
        <f>AO178*Workings_risks!$E$24*Workings_risks!$E$26*Workings_risks!$E$27*Assumptions!$G$90</f>
        <v>4.7371668157417693E-4</v>
      </c>
      <c r="BK178" s="186">
        <f>AP178*Workings_risks!$E$24*Workings_risks!$E$26*Workings_risks!$E$27*Assumptions!$G$90</f>
        <v>4.8220293787051973E-4</v>
      </c>
      <c r="BL178" s="186">
        <f>AQ178*Workings_risks!$E$24*Workings_risks!$E$26*Workings_risks!$E$27*Assumptions!$G$90</f>
        <v>4.9068919416686259E-4</v>
      </c>
      <c r="BM178" s="186">
        <f>AR178*Workings_risks!$E$24*Workings_risks!$E$26*Workings_risks!$E$27*Assumptions!$G$90</f>
        <v>4.991754504632054E-4</v>
      </c>
      <c r="BN178" s="186">
        <f>AS178*Workings_risks!$E$24*Workings_risks!$E$26*Workings_risks!$E$27*Assumptions!$G$90</f>
        <v>5.076617067595482E-4</v>
      </c>
      <c r="BO178" s="186">
        <f>AT178*Workings_risks!$E$24*Workings_risks!$E$26*Workings_risks!$E$27*Assumptions!$G$90</f>
        <v>5.1614796305589101E-4</v>
      </c>
      <c r="BP178" s="186">
        <f>AU178*Workings_risks!$E$24*Workings_risks!$E$26*Workings_risks!$E$27*Assumptions!$G$90</f>
        <v>5.246342193522337E-4</v>
      </c>
      <c r="BQ178" s="186">
        <f>AV178*Workings_risks!$E$24*Workings_risks!$E$26*Workings_risks!$E$27*Assumptions!$G$90</f>
        <v>5.3312047564857672E-4</v>
      </c>
      <c r="BR178" s="186">
        <f>AW178*Workings_risks!$E$24*Workings_risks!$E$26*Workings_risks!$E$27*Assumptions!$G$90</f>
        <v>5.4160673194491953E-4</v>
      </c>
      <c r="BS178" s="186">
        <f>AX178*Workings_risks!$E$24*Workings_risks!$E$26*Workings_risks!$E$27*Assumptions!$G$90</f>
        <v>5.5009298824126233E-4</v>
      </c>
      <c r="BT178" s="186">
        <f>AY178*Workings_risks!$E$24*Workings_risks!$E$26*Workings_risks!$E$27*Assumptions!$G$90</f>
        <v>5.5857924453760514E-4</v>
      </c>
    </row>
    <row r="179" spans="2:72" x14ac:dyDescent="0.25">
      <c r="B179" s="42">
        <v>10264152</v>
      </c>
      <c r="C179" s="42" t="s">
        <v>544</v>
      </c>
      <c r="D179" s="42" t="s">
        <v>273</v>
      </c>
      <c r="E179" s="42">
        <v>16359518</v>
      </c>
      <c r="F179" s="42">
        <v>16359523</v>
      </c>
      <c r="G179" s="42">
        <v>0.10618669723767038</v>
      </c>
      <c r="H179" s="42">
        <v>141.593903841246</v>
      </c>
      <c r="I179" s="42">
        <v>-34.243144598113503</v>
      </c>
      <c r="J179" s="42">
        <v>101</v>
      </c>
      <c r="K179" s="42">
        <v>87.5</v>
      </c>
      <c r="L179" s="32">
        <v>6.3E-2</v>
      </c>
      <c r="M179" s="32">
        <v>8.7999999999999995E-2</v>
      </c>
      <c r="N179" s="181"/>
      <c r="O179" s="182">
        <f t="shared" si="31"/>
        <v>107.363</v>
      </c>
      <c r="P179" s="182">
        <f t="shared" si="32"/>
        <v>93.012499999999989</v>
      </c>
      <c r="Q179" s="191">
        <f t="shared" si="33"/>
        <v>0.01</v>
      </c>
      <c r="R179" s="191">
        <f t="shared" si="34"/>
        <v>0.02</v>
      </c>
      <c r="S179" s="184">
        <f t="shared" si="35"/>
        <v>-1435.0500000000011</v>
      </c>
      <c r="T179" s="184">
        <f t="shared" si="36"/>
        <v>121.71350000000001</v>
      </c>
      <c r="U179" s="185">
        <f t="shared" si="37"/>
        <v>1.4433991846973969E-2</v>
      </c>
      <c r="V179" s="181"/>
      <c r="W179" s="182">
        <f t="shared" si="38"/>
        <v>108.37299999999999</v>
      </c>
      <c r="X179" s="182">
        <f t="shared" si="39"/>
        <v>95.2</v>
      </c>
      <c r="Y179" s="183">
        <f t="shared" si="40"/>
        <v>0.01</v>
      </c>
      <c r="Z179" s="183">
        <f t="shared" si="41"/>
        <v>0.02</v>
      </c>
      <c r="AA179" s="184">
        <f t="shared" si="42"/>
        <v>-1317.2999999999986</v>
      </c>
      <c r="AB179" s="184">
        <f t="shared" si="43"/>
        <v>121.54599999999996</v>
      </c>
      <c r="AC179" s="185">
        <f t="shared" si="44"/>
        <v>1.559705458134061E-2</v>
      </c>
      <c r="AD179" s="181"/>
      <c r="AE179" s="178">
        <f t="shared" si="45"/>
        <v>1.4433991846973968</v>
      </c>
      <c r="AF179" s="170">
        <f>Workings_risks!$E$18+Workings_risks!$E$27*(($AE179-1)*Workings_risks!$E$18)/(2050-2023)</f>
        <v>9.6351384396463589E-3</v>
      </c>
      <c r="AG179" s="170">
        <f>AF179+(($AE179-1)*Workings_risks!$E$18)/(2050-2023)</f>
        <v>9.7859391010405687E-3</v>
      </c>
      <c r="AH179" s="170">
        <f>AG179+(($AE179-1)*Workings_risks!$E$18)/(2050-2023)</f>
        <v>9.9367397624347785E-3</v>
      </c>
      <c r="AI179" s="170">
        <f>AH179+(($AE179-1)*Workings_risks!$E$18)/(2050-2023)</f>
        <v>1.0087540423828988E-2</v>
      </c>
      <c r="AJ179" s="170">
        <f>AI179+(($AE179-1)*Workings_risks!$E$18)/(2050-2023)</f>
        <v>1.0238341085223198E-2</v>
      </c>
      <c r="AK179" s="170">
        <f>AJ179+(($AE179-1)*Workings_risks!$E$18)/(2050-2023)</f>
        <v>1.0389141746617408E-2</v>
      </c>
      <c r="AL179" s="170">
        <f>AK179+(($AE179-1)*Workings_risks!$E$18)/(2050-2023)</f>
        <v>1.0539942408011618E-2</v>
      </c>
      <c r="AM179" s="170">
        <f>AL179+(($AE179-1)*Workings_risks!$E$18)/(2050-2023)</f>
        <v>1.0690743069405827E-2</v>
      </c>
      <c r="AN179" s="170">
        <f>AM179+(($AE179-1)*Workings_risks!$E$18)/(2050-2023)</f>
        <v>1.0841543730800037E-2</v>
      </c>
      <c r="AO179" s="170">
        <f>AN179+(($AE179-1)*Workings_risks!$E$18)/(2050-2023)</f>
        <v>1.0992344392194247E-2</v>
      </c>
      <c r="AP179" s="170">
        <f>AO179+(($AE179-1)*Workings_risks!$E$18)/(2050-2023)</f>
        <v>1.1143145053588457E-2</v>
      </c>
      <c r="AQ179" s="170">
        <f>AP179+(($AE179-1)*Workings_risks!$E$18)/(2050-2023)</f>
        <v>1.1293945714982667E-2</v>
      </c>
      <c r="AR179" s="170">
        <f>AQ179+(($AE179-1)*Workings_risks!$E$18)/(2050-2023)</f>
        <v>1.1444746376376876E-2</v>
      </c>
      <c r="AS179" s="170">
        <f>AR179+(($AE179-1)*Workings_risks!$E$18)/(2050-2023)</f>
        <v>1.1595547037771086E-2</v>
      </c>
      <c r="AT179" s="170">
        <f>AS179+(($AE179-1)*Workings_risks!$E$18)/(2050-2023)</f>
        <v>1.1746347699165296E-2</v>
      </c>
      <c r="AU179" s="170">
        <f>AT179+(($AE179-1)*Workings_risks!$E$18)/(2050-2023)</f>
        <v>1.1897148360559506E-2</v>
      </c>
      <c r="AV179" s="170">
        <f>AU179+(($AE179-1)*Workings_risks!$E$18)/(2050-2023)</f>
        <v>1.2047949021953715E-2</v>
      </c>
      <c r="AW179" s="170">
        <f>AV179+(($AE179-1)*Workings_risks!$E$18)/(2050-2023)</f>
        <v>1.2198749683347925E-2</v>
      </c>
      <c r="AX179" s="170">
        <f>AW179+(($AE179-1)*Workings_risks!$E$18)/(2050-2023)</f>
        <v>1.2349550344742135E-2</v>
      </c>
      <c r="AY179" s="170">
        <f>AX179+(($AE179-1)*Workings_risks!$E$18)/(2050-2023)</f>
        <v>1.2500351006136345E-2</v>
      </c>
      <c r="BA179" s="186">
        <f>AF179*Workings_risks!$E$24*Workings_risks!$E$26*Workings_risks!$E$27*Assumptions!$G$90</f>
        <v>3.9020293945277076E-4</v>
      </c>
      <c r="BB179" s="186">
        <f>AG179*Workings_risks!$E$24*Workings_risks!$E$26*Workings_risks!$E$27*Assumptions!$G$90</f>
        <v>3.9631005059767322E-4</v>
      </c>
      <c r="BC179" s="186">
        <f>AH179*Workings_risks!$E$24*Workings_risks!$E$26*Workings_risks!$E$27*Assumptions!$G$90</f>
        <v>4.0241716174257568E-4</v>
      </c>
      <c r="BD179" s="186">
        <f>AI179*Workings_risks!$E$24*Workings_risks!$E$26*Workings_risks!$E$27*Assumptions!$G$90</f>
        <v>4.0852427288747819E-4</v>
      </c>
      <c r="BE179" s="186">
        <f>AJ179*Workings_risks!$E$24*Workings_risks!$E$26*Workings_risks!$E$27*Assumptions!$G$90</f>
        <v>4.1463138403238065E-4</v>
      </c>
      <c r="BF179" s="186">
        <f>AK179*Workings_risks!$E$24*Workings_risks!$E$26*Workings_risks!$E$27*Assumptions!$G$90</f>
        <v>4.2073849517728311E-4</v>
      </c>
      <c r="BG179" s="186">
        <f>AL179*Workings_risks!$E$24*Workings_risks!$E$26*Workings_risks!$E$27*Assumptions!$G$90</f>
        <v>4.2684560632218557E-4</v>
      </c>
      <c r="BH179" s="186">
        <f>AM179*Workings_risks!$E$24*Workings_risks!$E$26*Workings_risks!$E$27*Assumptions!$G$90</f>
        <v>4.3295271746708819E-4</v>
      </c>
      <c r="BI179" s="186">
        <f>AN179*Workings_risks!$E$24*Workings_risks!$E$26*Workings_risks!$E$27*Assumptions!$G$90</f>
        <v>4.3905982861199054E-4</v>
      </c>
      <c r="BJ179" s="186">
        <f>AO179*Workings_risks!$E$24*Workings_risks!$E$26*Workings_risks!$E$27*Assumptions!$G$90</f>
        <v>4.4516693975689311E-4</v>
      </c>
      <c r="BK179" s="186">
        <f>AP179*Workings_risks!$E$24*Workings_risks!$E$26*Workings_risks!$E$27*Assumptions!$G$90</f>
        <v>4.5127405090179557E-4</v>
      </c>
      <c r="BL179" s="186">
        <f>AQ179*Workings_risks!$E$24*Workings_risks!$E$26*Workings_risks!$E$27*Assumptions!$G$90</f>
        <v>4.5738116204669803E-4</v>
      </c>
      <c r="BM179" s="186">
        <f>AR179*Workings_risks!$E$24*Workings_risks!$E$26*Workings_risks!$E$27*Assumptions!$G$90</f>
        <v>4.6348827319160054E-4</v>
      </c>
      <c r="BN179" s="186">
        <f>AS179*Workings_risks!$E$24*Workings_risks!$E$26*Workings_risks!$E$27*Assumptions!$G$90</f>
        <v>4.69595384336503E-4</v>
      </c>
      <c r="BO179" s="186">
        <f>AT179*Workings_risks!$E$24*Workings_risks!$E$26*Workings_risks!$E$27*Assumptions!$G$90</f>
        <v>4.7570249548140552E-4</v>
      </c>
      <c r="BP179" s="186">
        <f>AU179*Workings_risks!$E$24*Workings_risks!$E$26*Workings_risks!$E$27*Assumptions!$G$90</f>
        <v>4.8180960662630798E-4</v>
      </c>
      <c r="BQ179" s="186">
        <f>AV179*Workings_risks!$E$24*Workings_risks!$E$26*Workings_risks!$E$27*Assumptions!$G$90</f>
        <v>4.8791671777121055E-4</v>
      </c>
      <c r="BR179" s="186">
        <f>AW179*Workings_risks!$E$24*Workings_risks!$E$26*Workings_risks!$E$27*Assumptions!$G$90</f>
        <v>4.9402382891611295E-4</v>
      </c>
      <c r="BS179" s="186">
        <f>AX179*Workings_risks!$E$24*Workings_risks!$E$26*Workings_risks!$E$27*Assumptions!$G$90</f>
        <v>5.0013094006101546E-4</v>
      </c>
      <c r="BT179" s="186">
        <f>AY179*Workings_risks!$E$24*Workings_risks!$E$26*Workings_risks!$E$27*Assumptions!$G$90</f>
        <v>5.0623805120591798E-4</v>
      </c>
    </row>
    <row r="180" spans="2:72" x14ac:dyDescent="0.25">
      <c r="B180" s="42">
        <v>10264167</v>
      </c>
      <c r="C180" s="42" t="s">
        <v>544</v>
      </c>
      <c r="D180" s="42" t="s">
        <v>273</v>
      </c>
      <c r="E180" s="42">
        <v>154645699</v>
      </c>
      <c r="F180" s="42">
        <v>16359608</v>
      </c>
      <c r="G180" s="42">
        <v>0.47667529573326028</v>
      </c>
      <c r="H180" s="42">
        <v>141.618894107042</v>
      </c>
      <c r="I180" s="42">
        <v>-34.2518882609169</v>
      </c>
      <c r="J180" s="42">
        <v>101</v>
      </c>
      <c r="K180" s="42">
        <v>87.8</v>
      </c>
      <c r="L180" s="32">
        <v>6.3E-2</v>
      </c>
      <c r="M180" s="32">
        <v>8.7999999999999995E-2</v>
      </c>
      <c r="N180" s="181"/>
      <c r="O180" s="182">
        <f t="shared" si="31"/>
        <v>107.363</v>
      </c>
      <c r="P180" s="182">
        <f t="shared" si="32"/>
        <v>93.331399999999988</v>
      </c>
      <c r="Q180" s="191">
        <f t="shared" si="33"/>
        <v>0.01</v>
      </c>
      <c r="R180" s="191">
        <f t="shared" si="34"/>
        <v>0.02</v>
      </c>
      <c r="S180" s="184">
        <f t="shared" si="35"/>
        <v>-1403.160000000001</v>
      </c>
      <c r="T180" s="184">
        <f t="shared" si="36"/>
        <v>121.3946</v>
      </c>
      <c r="U180" s="185">
        <f t="shared" si="37"/>
        <v>1.4534764388950641E-2</v>
      </c>
      <c r="V180" s="181"/>
      <c r="W180" s="182">
        <f t="shared" si="38"/>
        <v>108.37299999999999</v>
      </c>
      <c r="X180" s="182">
        <f t="shared" si="39"/>
        <v>95.52640000000001</v>
      </c>
      <c r="Y180" s="183">
        <f t="shared" si="40"/>
        <v>0.01</v>
      </c>
      <c r="Z180" s="183">
        <f t="shared" si="41"/>
        <v>0.02</v>
      </c>
      <c r="AA180" s="184">
        <f t="shared" si="42"/>
        <v>-1284.659999999998</v>
      </c>
      <c r="AB180" s="184">
        <f t="shared" si="43"/>
        <v>121.21959999999999</v>
      </c>
      <c r="AC180" s="185">
        <f t="shared" si="44"/>
        <v>1.5739261750190726E-2</v>
      </c>
      <c r="AD180" s="181"/>
      <c r="AE180" s="178">
        <f t="shared" si="45"/>
        <v>1.4534764388950641</v>
      </c>
      <c r="AF180" s="170">
        <f>Workings_risks!$E$18+Workings_risks!$E$27*(($AE180-1)*Workings_risks!$E$18)/(2050-2023)</f>
        <v>9.6454203029232369E-3</v>
      </c>
      <c r="AG180" s="170">
        <f>AF180+(($AE180-1)*Workings_risks!$E$18)/(2050-2023)</f>
        <v>9.799648252076406E-3</v>
      </c>
      <c r="AH180" s="170">
        <f>AG180+(($AE180-1)*Workings_risks!$E$18)/(2050-2023)</f>
        <v>9.9538762012295751E-3</v>
      </c>
      <c r="AI180" s="170">
        <f>AH180+(($AE180-1)*Workings_risks!$E$18)/(2050-2023)</f>
        <v>1.0108104150382744E-2</v>
      </c>
      <c r="AJ180" s="170">
        <f>AI180+(($AE180-1)*Workings_risks!$E$18)/(2050-2023)</f>
        <v>1.0262332099535913E-2</v>
      </c>
      <c r="AK180" s="170">
        <f>AJ180+(($AE180-1)*Workings_risks!$E$18)/(2050-2023)</f>
        <v>1.0416560048689082E-2</v>
      </c>
      <c r="AL180" s="170">
        <f>AK180+(($AE180-1)*Workings_risks!$E$18)/(2050-2023)</f>
        <v>1.0570787997842251E-2</v>
      </c>
      <c r="AM180" s="170">
        <f>AL180+(($AE180-1)*Workings_risks!$E$18)/(2050-2023)</f>
        <v>1.0725015946995421E-2</v>
      </c>
      <c r="AN180" s="170">
        <f>AM180+(($AE180-1)*Workings_risks!$E$18)/(2050-2023)</f>
        <v>1.087924389614859E-2</v>
      </c>
      <c r="AO180" s="170">
        <f>AN180+(($AE180-1)*Workings_risks!$E$18)/(2050-2023)</f>
        <v>1.1033471845301759E-2</v>
      </c>
      <c r="AP180" s="170">
        <f>AO180+(($AE180-1)*Workings_risks!$E$18)/(2050-2023)</f>
        <v>1.1187699794454928E-2</v>
      </c>
      <c r="AQ180" s="170">
        <f>AP180+(($AE180-1)*Workings_risks!$E$18)/(2050-2023)</f>
        <v>1.1341927743608097E-2</v>
      </c>
      <c r="AR180" s="170">
        <f>AQ180+(($AE180-1)*Workings_risks!$E$18)/(2050-2023)</f>
        <v>1.1496155692761266E-2</v>
      </c>
      <c r="AS180" s="170">
        <f>AR180+(($AE180-1)*Workings_risks!$E$18)/(2050-2023)</f>
        <v>1.1650383641914435E-2</v>
      </c>
      <c r="AT180" s="170">
        <f>AS180+(($AE180-1)*Workings_risks!$E$18)/(2050-2023)</f>
        <v>1.1804611591067604E-2</v>
      </c>
      <c r="AU180" s="170">
        <f>AT180+(($AE180-1)*Workings_risks!$E$18)/(2050-2023)</f>
        <v>1.1958839540220773E-2</v>
      </c>
      <c r="AV180" s="170">
        <f>AU180+(($AE180-1)*Workings_risks!$E$18)/(2050-2023)</f>
        <v>1.2113067489373942E-2</v>
      </c>
      <c r="AW180" s="170">
        <f>AV180+(($AE180-1)*Workings_risks!$E$18)/(2050-2023)</f>
        <v>1.2267295438527111E-2</v>
      </c>
      <c r="AX180" s="170">
        <f>AW180+(($AE180-1)*Workings_risks!$E$18)/(2050-2023)</f>
        <v>1.2421523387680281E-2</v>
      </c>
      <c r="AY180" s="170">
        <f>AX180+(($AE180-1)*Workings_risks!$E$18)/(2050-2023)</f>
        <v>1.257575133683345E-2</v>
      </c>
      <c r="BA180" s="186">
        <f>AF180*Workings_risks!$E$24*Workings_risks!$E$26*Workings_risks!$E$27*Assumptions!$G$90</f>
        <v>3.9061933339446859E-4</v>
      </c>
      <c r="BB180" s="186">
        <f>AG180*Workings_risks!$E$24*Workings_risks!$E$26*Workings_risks!$E$27*Assumptions!$G$90</f>
        <v>3.9686524251993712E-4</v>
      </c>
      <c r="BC180" s="186">
        <f>AH180*Workings_risks!$E$24*Workings_risks!$E$26*Workings_risks!$E$27*Assumptions!$G$90</f>
        <v>4.0311115164540559E-4</v>
      </c>
      <c r="BD180" s="186">
        <f>AI180*Workings_risks!$E$24*Workings_risks!$E$26*Workings_risks!$E$27*Assumptions!$G$90</f>
        <v>4.0935706077087396E-4</v>
      </c>
      <c r="BE180" s="186">
        <f>AJ180*Workings_risks!$E$24*Workings_risks!$E$26*Workings_risks!$E$27*Assumptions!$G$90</f>
        <v>4.1560296989634249E-4</v>
      </c>
      <c r="BF180" s="186">
        <f>AK180*Workings_risks!$E$24*Workings_risks!$E$26*Workings_risks!$E$27*Assumptions!$G$90</f>
        <v>4.2184887902181086E-4</v>
      </c>
      <c r="BG180" s="186">
        <f>AL180*Workings_risks!$E$24*Workings_risks!$E$26*Workings_risks!$E$27*Assumptions!$G$90</f>
        <v>4.2809478814727933E-4</v>
      </c>
      <c r="BH180" s="186">
        <f>AM180*Workings_risks!$E$24*Workings_risks!$E$26*Workings_risks!$E$27*Assumptions!$G$90</f>
        <v>4.3434069727274775E-4</v>
      </c>
      <c r="BI180" s="186">
        <f>AN180*Workings_risks!$E$24*Workings_risks!$E$26*Workings_risks!$E$27*Assumptions!$G$90</f>
        <v>4.4058660639821623E-4</v>
      </c>
      <c r="BJ180" s="186">
        <f>AO180*Workings_risks!$E$24*Workings_risks!$E$26*Workings_risks!$E$27*Assumptions!$G$90</f>
        <v>4.4683251552368459E-4</v>
      </c>
      <c r="BK180" s="186">
        <f>AP180*Workings_risks!$E$24*Workings_risks!$E$26*Workings_risks!$E$27*Assumptions!$G$90</f>
        <v>4.5307842464915312E-4</v>
      </c>
      <c r="BL180" s="186">
        <f>AQ180*Workings_risks!$E$24*Workings_risks!$E$26*Workings_risks!$E$27*Assumptions!$G$90</f>
        <v>4.5932433377462154E-4</v>
      </c>
      <c r="BM180" s="186">
        <f>AR180*Workings_risks!$E$24*Workings_risks!$E$26*Workings_risks!$E$27*Assumptions!$G$90</f>
        <v>4.6557024290008996E-4</v>
      </c>
      <c r="BN180" s="186">
        <f>AS180*Workings_risks!$E$24*Workings_risks!$E$26*Workings_risks!$E$27*Assumptions!$G$90</f>
        <v>4.7181615202555844E-4</v>
      </c>
      <c r="BO180" s="186">
        <f>AT180*Workings_risks!$E$24*Workings_risks!$E$26*Workings_risks!$E$27*Assumptions!$G$90</f>
        <v>4.7806206115102686E-4</v>
      </c>
      <c r="BP180" s="186">
        <f>AU180*Workings_risks!$E$24*Workings_risks!$E$26*Workings_risks!$E$27*Assumptions!$G$90</f>
        <v>4.8430797027649534E-4</v>
      </c>
      <c r="BQ180" s="186">
        <f>AV180*Workings_risks!$E$24*Workings_risks!$E$26*Workings_risks!$E$27*Assumptions!$G$90</f>
        <v>4.9055387940196392E-4</v>
      </c>
      <c r="BR180" s="186">
        <f>AW180*Workings_risks!$E$24*Workings_risks!$E$26*Workings_risks!$E$27*Assumptions!$G$90</f>
        <v>4.9679978852743229E-4</v>
      </c>
      <c r="BS180" s="186">
        <f>AX180*Workings_risks!$E$24*Workings_risks!$E$26*Workings_risks!$E$27*Assumptions!$G$90</f>
        <v>5.0304569765290076E-4</v>
      </c>
      <c r="BT180" s="186">
        <f>AY180*Workings_risks!$E$24*Workings_risks!$E$26*Workings_risks!$E$27*Assumptions!$G$90</f>
        <v>5.0929160677836913E-4</v>
      </c>
    </row>
    <row r="181" spans="2:72" x14ac:dyDescent="0.25">
      <c r="B181" s="42">
        <v>10264169</v>
      </c>
      <c r="C181" s="42" t="s">
        <v>544</v>
      </c>
      <c r="D181" s="42" t="s">
        <v>273</v>
      </c>
      <c r="E181" s="42">
        <v>16359613</v>
      </c>
      <c r="F181" s="42">
        <v>16359618</v>
      </c>
      <c r="G181" s="42">
        <v>0.2069598604651004</v>
      </c>
      <c r="H181" s="42">
        <v>141.62174657733399</v>
      </c>
      <c r="I181" s="42">
        <v>-34.252881605286497</v>
      </c>
      <c r="J181" s="42">
        <v>101</v>
      </c>
      <c r="K181" s="42">
        <v>87.8</v>
      </c>
      <c r="L181" s="32">
        <v>6.3E-2</v>
      </c>
      <c r="M181" s="32">
        <v>8.7999999999999995E-2</v>
      </c>
      <c r="N181" s="181"/>
      <c r="O181" s="182">
        <f t="shared" si="31"/>
        <v>107.363</v>
      </c>
      <c r="P181" s="182">
        <f t="shared" si="32"/>
        <v>93.331399999999988</v>
      </c>
      <c r="Q181" s="191">
        <f t="shared" si="33"/>
        <v>0.01</v>
      </c>
      <c r="R181" s="191">
        <f t="shared" si="34"/>
        <v>0.02</v>
      </c>
      <c r="S181" s="184">
        <f t="shared" si="35"/>
        <v>-1403.160000000001</v>
      </c>
      <c r="T181" s="184">
        <f t="shared" si="36"/>
        <v>121.3946</v>
      </c>
      <c r="U181" s="185">
        <f t="shared" si="37"/>
        <v>1.4534764388950641E-2</v>
      </c>
      <c r="V181" s="181"/>
      <c r="W181" s="182">
        <f t="shared" si="38"/>
        <v>108.37299999999999</v>
      </c>
      <c r="X181" s="182">
        <f t="shared" si="39"/>
        <v>95.52640000000001</v>
      </c>
      <c r="Y181" s="183">
        <f t="shared" si="40"/>
        <v>0.01</v>
      </c>
      <c r="Z181" s="183">
        <f t="shared" si="41"/>
        <v>0.02</v>
      </c>
      <c r="AA181" s="184">
        <f t="shared" si="42"/>
        <v>-1284.659999999998</v>
      </c>
      <c r="AB181" s="184">
        <f t="shared" si="43"/>
        <v>121.21959999999999</v>
      </c>
      <c r="AC181" s="185">
        <f t="shared" si="44"/>
        <v>1.5739261750190726E-2</v>
      </c>
      <c r="AD181" s="181"/>
      <c r="AE181" s="178">
        <f t="shared" si="45"/>
        <v>1.4534764388950641</v>
      </c>
      <c r="AF181" s="170">
        <f>Workings_risks!$E$18+Workings_risks!$E$27*(($AE181-1)*Workings_risks!$E$18)/(2050-2023)</f>
        <v>9.6454203029232369E-3</v>
      </c>
      <c r="AG181" s="170">
        <f>AF181+(($AE181-1)*Workings_risks!$E$18)/(2050-2023)</f>
        <v>9.799648252076406E-3</v>
      </c>
      <c r="AH181" s="170">
        <f>AG181+(($AE181-1)*Workings_risks!$E$18)/(2050-2023)</f>
        <v>9.9538762012295751E-3</v>
      </c>
      <c r="AI181" s="170">
        <f>AH181+(($AE181-1)*Workings_risks!$E$18)/(2050-2023)</f>
        <v>1.0108104150382744E-2</v>
      </c>
      <c r="AJ181" s="170">
        <f>AI181+(($AE181-1)*Workings_risks!$E$18)/(2050-2023)</f>
        <v>1.0262332099535913E-2</v>
      </c>
      <c r="AK181" s="170">
        <f>AJ181+(($AE181-1)*Workings_risks!$E$18)/(2050-2023)</f>
        <v>1.0416560048689082E-2</v>
      </c>
      <c r="AL181" s="170">
        <f>AK181+(($AE181-1)*Workings_risks!$E$18)/(2050-2023)</f>
        <v>1.0570787997842251E-2</v>
      </c>
      <c r="AM181" s="170">
        <f>AL181+(($AE181-1)*Workings_risks!$E$18)/(2050-2023)</f>
        <v>1.0725015946995421E-2</v>
      </c>
      <c r="AN181" s="170">
        <f>AM181+(($AE181-1)*Workings_risks!$E$18)/(2050-2023)</f>
        <v>1.087924389614859E-2</v>
      </c>
      <c r="AO181" s="170">
        <f>AN181+(($AE181-1)*Workings_risks!$E$18)/(2050-2023)</f>
        <v>1.1033471845301759E-2</v>
      </c>
      <c r="AP181" s="170">
        <f>AO181+(($AE181-1)*Workings_risks!$E$18)/(2050-2023)</f>
        <v>1.1187699794454928E-2</v>
      </c>
      <c r="AQ181" s="170">
        <f>AP181+(($AE181-1)*Workings_risks!$E$18)/(2050-2023)</f>
        <v>1.1341927743608097E-2</v>
      </c>
      <c r="AR181" s="170">
        <f>AQ181+(($AE181-1)*Workings_risks!$E$18)/(2050-2023)</f>
        <v>1.1496155692761266E-2</v>
      </c>
      <c r="AS181" s="170">
        <f>AR181+(($AE181-1)*Workings_risks!$E$18)/(2050-2023)</f>
        <v>1.1650383641914435E-2</v>
      </c>
      <c r="AT181" s="170">
        <f>AS181+(($AE181-1)*Workings_risks!$E$18)/(2050-2023)</f>
        <v>1.1804611591067604E-2</v>
      </c>
      <c r="AU181" s="170">
        <f>AT181+(($AE181-1)*Workings_risks!$E$18)/(2050-2023)</f>
        <v>1.1958839540220773E-2</v>
      </c>
      <c r="AV181" s="170">
        <f>AU181+(($AE181-1)*Workings_risks!$E$18)/(2050-2023)</f>
        <v>1.2113067489373942E-2</v>
      </c>
      <c r="AW181" s="170">
        <f>AV181+(($AE181-1)*Workings_risks!$E$18)/(2050-2023)</f>
        <v>1.2267295438527111E-2</v>
      </c>
      <c r="AX181" s="170">
        <f>AW181+(($AE181-1)*Workings_risks!$E$18)/(2050-2023)</f>
        <v>1.2421523387680281E-2</v>
      </c>
      <c r="AY181" s="170">
        <f>AX181+(($AE181-1)*Workings_risks!$E$18)/(2050-2023)</f>
        <v>1.257575133683345E-2</v>
      </c>
      <c r="BA181" s="186">
        <f>AF181*Workings_risks!$E$24*Workings_risks!$E$26*Workings_risks!$E$27*Assumptions!$G$90</f>
        <v>3.9061933339446859E-4</v>
      </c>
      <c r="BB181" s="186">
        <f>AG181*Workings_risks!$E$24*Workings_risks!$E$26*Workings_risks!$E$27*Assumptions!$G$90</f>
        <v>3.9686524251993712E-4</v>
      </c>
      <c r="BC181" s="186">
        <f>AH181*Workings_risks!$E$24*Workings_risks!$E$26*Workings_risks!$E$27*Assumptions!$G$90</f>
        <v>4.0311115164540559E-4</v>
      </c>
      <c r="BD181" s="186">
        <f>AI181*Workings_risks!$E$24*Workings_risks!$E$26*Workings_risks!$E$27*Assumptions!$G$90</f>
        <v>4.0935706077087396E-4</v>
      </c>
      <c r="BE181" s="186">
        <f>AJ181*Workings_risks!$E$24*Workings_risks!$E$26*Workings_risks!$E$27*Assumptions!$G$90</f>
        <v>4.1560296989634249E-4</v>
      </c>
      <c r="BF181" s="186">
        <f>AK181*Workings_risks!$E$24*Workings_risks!$E$26*Workings_risks!$E$27*Assumptions!$G$90</f>
        <v>4.2184887902181086E-4</v>
      </c>
      <c r="BG181" s="186">
        <f>AL181*Workings_risks!$E$24*Workings_risks!$E$26*Workings_risks!$E$27*Assumptions!$G$90</f>
        <v>4.2809478814727933E-4</v>
      </c>
      <c r="BH181" s="186">
        <f>AM181*Workings_risks!$E$24*Workings_risks!$E$26*Workings_risks!$E$27*Assumptions!$G$90</f>
        <v>4.3434069727274775E-4</v>
      </c>
      <c r="BI181" s="186">
        <f>AN181*Workings_risks!$E$24*Workings_risks!$E$26*Workings_risks!$E$27*Assumptions!$G$90</f>
        <v>4.4058660639821623E-4</v>
      </c>
      <c r="BJ181" s="186">
        <f>AO181*Workings_risks!$E$24*Workings_risks!$E$26*Workings_risks!$E$27*Assumptions!$G$90</f>
        <v>4.4683251552368459E-4</v>
      </c>
      <c r="BK181" s="186">
        <f>AP181*Workings_risks!$E$24*Workings_risks!$E$26*Workings_risks!$E$27*Assumptions!$G$90</f>
        <v>4.5307842464915312E-4</v>
      </c>
      <c r="BL181" s="186">
        <f>AQ181*Workings_risks!$E$24*Workings_risks!$E$26*Workings_risks!$E$27*Assumptions!$G$90</f>
        <v>4.5932433377462154E-4</v>
      </c>
      <c r="BM181" s="186">
        <f>AR181*Workings_risks!$E$24*Workings_risks!$E$26*Workings_risks!$E$27*Assumptions!$G$90</f>
        <v>4.6557024290008996E-4</v>
      </c>
      <c r="BN181" s="186">
        <f>AS181*Workings_risks!$E$24*Workings_risks!$E$26*Workings_risks!$E$27*Assumptions!$G$90</f>
        <v>4.7181615202555844E-4</v>
      </c>
      <c r="BO181" s="186">
        <f>AT181*Workings_risks!$E$24*Workings_risks!$E$26*Workings_risks!$E$27*Assumptions!$G$90</f>
        <v>4.7806206115102686E-4</v>
      </c>
      <c r="BP181" s="186">
        <f>AU181*Workings_risks!$E$24*Workings_risks!$E$26*Workings_risks!$E$27*Assumptions!$G$90</f>
        <v>4.8430797027649534E-4</v>
      </c>
      <c r="BQ181" s="186">
        <f>AV181*Workings_risks!$E$24*Workings_risks!$E$26*Workings_risks!$E$27*Assumptions!$G$90</f>
        <v>4.9055387940196392E-4</v>
      </c>
      <c r="BR181" s="186">
        <f>AW181*Workings_risks!$E$24*Workings_risks!$E$26*Workings_risks!$E$27*Assumptions!$G$90</f>
        <v>4.9679978852743229E-4</v>
      </c>
      <c r="BS181" s="186">
        <f>AX181*Workings_risks!$E$24*Workings_risks!$E$26*Workings_risks!$E$27*Assumptions!$G$90</f>
        <v>5.0304569765290076E-4</v>
      </c>
      <c r="BT181" s="186">
        <f>AY181*Workings_risks!$E$24*Workings_risks!$E$26*Workings_risks!$E$27*Assumptions!$G$90</f>
        <v>5.0929160677836913E-4</v>
      </c>
    </row>
    <row r="182" spans="2:72" x14ac:dyDescent="0.25">
      <c r="B182" s="42">
        <v>10264170</v>
      </c>
      <c r="C182" s="42" t="s">
        <v>544</v>
      </c>
      <c r="D182" s="42" t="s">
        <v>273</v>
      </c>
      <c r="E182" s="42">
        <v>16359618</v>
      </c>
      <c r="F182" s="42">
        <v>16359623</v>
      </c>
      <c r="G182" s="42">
        <v>0.59013868914422041</v>
      </c>
      <c r="H182" s="42">
        <v>141.62319178089101</v>
      </c>
      <c r="I182" s="42">
        <v>-34.253397338958798</v>
      </c>
      <c r="J182" s="42">
        <v>101</v>
      </c>
      <c r="K182" s="42">
        <v>87.8</v>
      </c>
      <c r="L182" s="32">
        <v>6.3E-2</v>
      </c>
      <c r="M182" s="32">
        <v>8.7999999999999995E-2</v>
      </c>
      <c r="N182" s="181"/>
      <c r="O182" s="182">
        <f t="shared" si="31"/>
        <v>107.363</v>
      </c>
      <c r="P182" s="182">
        <f t="shared" si="32"/>
        <v>93.331399999999988</v>
      </c>
      <c r="Q182" s="191">
        <f t="shared" si="33"/>
        <v>0.01</v>
      </c>
      <c r="R182" s="191">
        <f t="shared" si="34"/>
        <v>0.02</v>
      </c>
      <c r="S182" s="184">
        <f t="shared" si="35"/>
        <v>-1403.160000000001</v>
      </c>
      <c r="T182" s="184">
        <f t="shared" si="36"/>
        <v>121.3946</v>
      </c>
      <c r="U182" s="185">
        <f t="shared" si="37"/>
        <v>1.4534764388950641E-2</v>
      </c>
      <c r="V182" s="181"/>
      <c r="W182" s="182">
        <f t="shared" si="38"/>
        <v>108.37299999999999</v>
      </c>
      <c r="X182" s="182">
        <f t="shared" si="39"/>
        <v>95.52640000000001</v>
      </c>
      <c r="Y182" s="183">
        <f t="shared" si="40"/>
        <v>0.01</v>
      </c>
      <c r="Z182" s="183">
        <f t="shared" si="41"/>
        <v>0.02</v>
      </c>
      <c r="AA182" s="184">
        <f t="shared" si="42"/>
        <v>-1284.659999999998</v>
      </c>
      <c r="AB182" s="184">
        <f t="shared" si="43"/>
        <v>121.21959999999999</v>
      </c>
      <c r="AC182" s="185">
        <f t="shared" si="44"/>
        <v>1.5739261750190726E-2</v>
      </c>
      <c r="AD182" s="181"/>
      <c r="AE182" s="178">
        <f t="shared" si="45"/>
        <v>1.4534764388950641</v>
      </c>
      <c r="AF182" s="170">
        <f>Workings_risks!$E$18+Workings_risks!$E$27*(($AE182-1)*Workings_risks!$E$18)/(2050-2023)</f>
        <v>9.6454203029232369E-3</v>
      </c>
      <c r="AG182" s="170">
        <f>AF182+(($AE182-1)*Workings_risks!$E$18)/(2050-2023)</f>
        <v>9.799648252076406E-3</v>
      </c>
      <c r="AH182" s="170">
        <f>AG182+(($AE182-1)*Workings_risks!$E$18)/(2050-2023)</f>
        <v>9.9538762012295751E-3</v>
      </c>
      <c r="AI182" s="170">
        <f>AH182+(($AE182-1)*Workings_risks!$E$18)/(2050-2023)</f>
        <v>1.0108104150382744E-2</v>
      </c>
      <c r="AJ182" s="170">
        <f>AI182+(($AE182-1)*Workings_risks!$E$18)/(2050-2023)</f>
        <v>1.0262332099535913E-2</v>
      </c>
      <c r="AK182" s="170">
        <f>AJ182+(($AE182-1)*Workings_risks!$E$18)/(2050-2023)</f>
        <v>1.0416560048689082E-2</v>
      </c>
      <c r="AL182" s="170">
        <f>AK182+(($AE182-1)*Workings_risks!$E$18)/(2050-2023)</f>
        <v>1.0570787997842251E-2</v>
      </c>
      <c r="AM182" s="170">
        <f>AL182+(($AE182-1)*Workings_risks!$E$18)/(2050-2023)</f>
        <v>1.0725015946995421E-2</v>
      </c>
      <c r="AN182" s="170">
        <f>AM182+(($AE182-1)*Workings_risks!$E$18)/(2050-2023)</f>
        <v>1.087924389614859E-2</v>
      </c>
      <c r="AO182" s="170">
        <f>AN182+(($AE182-1)*Workings_risks!$E$18)/(2050-2023)</f>
        <v>1.1033471845301759E-2</v>
      </c>
      <c r="AP182" s="170">
        <f>AO182+(($AE182-1)*Workings_risks!$E$18)/(2050-2023)</f>
        <v>1.1187699794454928E-2</v>
      </c>
      <c r="AQ182" s="170">
        <f>AP182+(($AE182-1)*Workings_risks!$E$18)/(2050-2023)</f>
        <v>1.1341927743608097E-2</v>
      </c>
      <c r="AR182" s="170">
        <f>AQ182+(($AE182-1)*Workings_risks!$E$18)/(2050-2023)</f>
        <v>1.1496155692761266E-2</v>
      </c>
      <c r="AS182" s="170">
        <f>AR182+(($AE182-1)*Workings_risks!$E$18)/(2050-2023)</f>
        <v>1.1650383641914435E-2</v>
      </c>
      <c r="AT182" s="170">
        <f>AS182+(($AE182-1)*Workings_risks!$E$18)/(2050-2023)</f>
        <v>1.1804611591067604E-2</v>
      </c>
      <c r="AU182" s="170">
        <f>AT182+(($AE182-1)*Workings_risks!$E$18)/(2050-2023)</f>
        <v>1.1958839540220773E-2</v>
      </c>
      <c r="AV182" s="170">
        <f>AU182+(($AE182-1)*Workings_risks!$E$18)/(2050-2023)</f>
        <v>1.2113067489373942E-2</v>
      </c>
      <c r="AW182" s="170">
        <f>AV182+(($AE182-1)*Workings_risks!$E$18)/(2050-2023)</f>
        <v>1.2267295438527111E-2</v>
      </c>
      <c r="AX182" s="170">
        <f>AW182+(($AE182-1)*Workings_risks!$E$18)/(2050-2023)</f>
        <v>1.2421523387680281E-2</v>
      </c>
      <c r="AY182" s="170">
        <f>AX182+(($AE182-1)*Workings_risks!$E$18)/(2050-2023)</f>
        <v>1.257575133683345E-2</v>
      </c>
      <c r="BA182" s="186">
        <f>AF182*Workings_risks!$E$24*Workings_risks!$E$26*Workings_risks!$E$27*Assumptions!$G$90</f>
        <v>3.9061933339446859E-4</v>
      </c>
      <c r="BB182" s="186">
        <f>AG182*Workings_risks!$E$24*Workings_risks!$E$26*Workings_risks!$E$27*Assumptions!$G$90</f>
        <v>3.9686524251993712E-4</v>
      </c>
      <c r="BC182" s="186">
        <f>AH182*Workings_risks!$E$24*Workings_risks!$E$26*Workings_risks!$E$27*Assumptions!$G$90</f>
        <v>4.0311115164540559E-4</v>
      </c>
      <c r="BD182" s="186">
        <f>AI182*Workings_risks!$E$24*Workings_risks!$E$26*Workings_risks!$E$27*Assumptions!$G$90</f>
        <v>4.0935706077087396E-4</v>
      </c>
      <c r="BE182" s="186">
        <f>AJ182*Workings_risks!$E$24*Workings_risks!$E$26*Workings_risks!$E$27*Assumptions!$G$90</f>
        <v>4.1560296989634249E-4</v>
      </c>
      <c r="BF182" s="186">
        <f>AK182*Workings_risks!$E$24*Workings_risks!$E$26*Workings_risks!$E$27*Assumptions!$G$90</f>
        <v>4.2184887902181086E-4</v>
      </c>
      <c r="BG182" s="186">
        <f>AL182*Workings_risks!$E$24*Workings_risks!$E$26*Workings_risks!$E$27*Assumptions!$G$90</f>
        <v>4.2809478814727933E-4</v>
      </c>
      <c r="BH182" s="186">
        <f>AM182*Workings_risks!$E$24*Workings_risks!$E$26*Workings_risks!$E$27*Assumptions!$G$90</f>
        <v>4.3434069727274775E-4</v>
      </c>
      <c r="BI182" s="186">
        <f>AN182*Workings_risks!$E$24*Workings_risks!$E$26*Workings_risks!$E$27*Assumptions!$G$90</f>
        <v>4.4058660639821623E-4</v>
      </c>
      <c r="BJ182" s="186">
        <f>AO182*Workings_risks!$E$24*Workings_risks!$E$26*Workings_risks!$E$27*Assumptions!$G$90</f>
        <v>4.4683251552368459E-4</v>
      </c>
      <c r="BK182" s="186">
        <f>AP182*Workings_risks!$E$24*Workings_risks!$E$26*Workings_risks!$E$27*Assumptions!$G$90</f>
        <v>4.5307842464915312E-4</v>
      </c>
      <c r="BL182" s="186">
        <f>AQ182*Workings_risks!$E$24*Workings_risks!$E$26*Workings_risks!$E$27*Assumptions!$G$90</f>
        <v>4.5932433377462154E-4</v>
      </c>
      <c r="BM182" s="186">
        <f>AR182*Workings_risks!$E$24*Workings_risks!$E$26*Workings_risks!$E$27*Assumptions!$G$90</f>
        <v>4.6557024290008996E-4</v>
      </c>
      <c r="BN182" s="186">
        <f>AS182*Workings_risks!$E$24*Workings_risks!$E$26*Workings_risks!$E$27*Assumptions!$G$90</f>
        <v>4.7181615202555844E-4</v>
      </c>
      <c r="BO182" s="186">
        <f>AT182*Workings_risks!$E$24*Workings_risks!$E$26*Workings_risks!$E$27*Assumptions!$G$90</f>
        <v>4.7806206115102686E-4</v>
      </c>
      <c r="BP182" s="186">
        <f>AU182*Workings_risks!$E$24*Workings_risks!$E$26*Workings_risks!$E$27*Assumptions!$G$90</f>
        <v>4.8430797027649534E-4</v>
      </c>
      <c r="BQ182" s="186">
        <f>AV182*Workings_risks!$E$24*Workings_risks!$E$26*Workings_risks!$E$27*Assumptions!$G$90</f>
        <v>4.9055387940196392E-4</v>
      </c>
      <c r="BR182" s="186">
        <f>AW182*Workings_risks!$E$24*Workings_risks!$E$26*Workings_risks!$E$27*Assumptions!$G$90</f>
        <v>4.9679978852743229E-4</v>
      </c>
      <c r="BS182" s="186">
        <f>AX182*Workings_risks!$E$24*Workings_risks!$E$26*Workings_risks!$E$27*Assumptions!$G$90</f>
        <v>5.0304569765290076E-4</v>
      </c>
      <c r="BT182" s="186">
        <f>AY182*Workings_risks!$E$24*Workings_risks!$E$26*Workings_risks!$E$27*Assumptions!$G$90</f>
        <v>5.0929160677836913E-4</v>
      </c>
    </row>
    <row r="183" spans="2:72" x14ac:dyDescent="0.25">
      <c r="B183" s="42">
        <v>10264171</v>
      </c>
      <c r="C183" s="42" t="s">
        <v>544</v>
      </c>
      <c r="D183" s="42" t="s">
        <v>273</v>
      </c>
      <c r="E183" s="42">
        <v>16359623</v>
      </c>
      <c r="F183" s="42">
        <v>16359628</v>
      </c>
      <c r="G183" s="42">
        <v>1.5609990391540003</v>
      </c>
      <c r="H183" s="42">
        <v>141.624639367398</v>
      </c>
      <c r="I183" s="42">
        <v>-34.253920886462602</v>
      </c>
      <c r="J183" s="42">
        <v>101</v>
      </c>
      <c r="K183" s="42">
        <v>87.8</v>
      </c>
      <c r="L183" s="32">
        <v>6.3E-2</v>
      </c>
      <c r="M183" s="32">
        <v>8.7999999999999995E-2</v>
      </c>
      <c r="N183" s="181"/>
      <c r="O183" s="182">
        <f t="shared" si="31"/>
        <v>107.363</v>
      </c>
      <c r="P183" s="182">
        <f t="shared" si="32"/>
        <v>93.331399999999988</v>
      </c>
      <c r="Q183" s="191">
        <f t="shared" si="33"/>
        <v>0.01</v>
      </c>
      <c r="R183" s="191">
        <f t="shared" si="34"/>
        <v>0.02</v>
      </c>
      <c r="S183" s="184">
        <f t="shared" si="35"/>
        <v>-1403.160000000001</v>
      </c>
      <c r="T183" s="184">
        <f t="shared" si="36"/>
        <v>121.3946</v>
      </c>
      <c r="U183" s="185">
        <f t="shared" si="37"/>
        <v>1.4534764388950641E-2</v>
      </c>
      <c r="V183" s="181"/>
      <c r="W183" s="182">
        <f t="shared" si="38"/>
        <v>108.37299999999999</v>
      </c>
      <c r="X183" s="182">
        <f t="shared" si="39"/>
        <v>95.52640000000001</v>
      </c>
      <c r="Y183" s="183">
        <f t="shared" si="40"/>
        <v>0.01</v>
      </c>
      <c r="Z183" s="183">
        <f t="shared" si="41"/>
        <v>0.02</v>
      </c>
      <c r="AA183" s="184">
        <f t="shared" si="42"/>
        <v>-1284.659999999998</v>
      </c>
      <c r="AB183" s="184">
        <f t="shared" si="43"/>
        <v>121.21959999999999</v>
      </c>
      <c r="AC183" s="185">
        <f t="shared" si="44"/>
        <v>1.5739261750190726E-2</v>
      </c>
      <c r="AD183" s="181"/>
      <c r="AE183" s="178">
        <f t="shared" si="45"/>
        <v>1.4534764388950641</v>
      </c>
      <c r="AF183" s="170">
        <f>Workings_risks!$E$18+Workings_risks!$E$27*(($AE183-1)*Workings_risks!$E$18)/(2050-2023)</f>
        <v>9.6454203029232369E-3</v>
      </c>
      <c r="AG183" s="170">
        <f>AF183+(($AE183-1)*Workings_risks!$E$18)/(2050-2023)</f>
        <v>9.799648252076406E-3</v>
      </c>
      <c r="AH183" s="170">
        <f>AG183+(($AE183-1)*Workings_risks!$E$18)/(2050-2023)</f>
        <v>9.9538762012295751E-3</v>
      </c>
      <c r="AI183" s="170">
        <f>AH183+(($AE183-1)*Workings_risks!$E$18)/(2050-2023)</f>
        <v>1.0108104150382744E-2</v>
      </c>
      <c r="AJ183" s="170">
        <f>AI183+(($AE183-1)*Workings_risks!$E$18)/(2050-2023)</f>
        <v>1.0262332099535913E-2</v>
      </c>
      <c r="AK183" s="170">
        <f>AJ183+(($AE183-1)*Workings_risks!$E$18)/(2050-2023)</f>
        <v>1.0416560048689082E-2</v>
      </c>
      <c r="AL183" s="170">
        <f>AK183+(($AE183-1)*Workings_risks!$E$18)/(2050-2023)</f>
        <v>1.0570787997842251E-2</v>
      </c>
      <c r="AM183" s="170">
        <f>AL183+(($AE183-1)*Workings_risks!$E$18)/(2050-2023)</f>
        <v>1.0725015946995421E-2</v>
      </c>
      <c r="AN183" s="170">
        <f>AM183+(($AE183-1)*Workings_risks!$E$18)/(2050-2023)</f>
        <v>1.087924389614859E-2</v>
      </c>
      <c r="AO183" s="170">
        <f>AN183+(($AE183-1)*Workings_risks!$E$18)/(2050-2023)</f>
        <v>1.1033471845301759E-2</v>
      </c>
      <c r="AP183" s="170">
        <f>AO183+(($AE183-1)*Workings_risks!$E$18)/(2050-2023)</f>
        <v>1.1187699794454928E-2</v>
      </c>
      <c r="AQ183" s="170">
        <f>AP183+(($AE183-1)*Workings_risks!$E$18)/(2050-2023)</f>
        <v>1.1341927743608097E-2</v>
      </c>
      <c r="AR183" s="170">
        <f>AQ183+(($AE183-1)*Workings_risks!$E$18)/(2050-2023)</f>
        <v>1.1496155692761266E-2</v>
      </c>
      <c r="AS183" s="170">
        <f>AR183+(($AE183-1)*Workings_risks!$E$18)/(2050-2023)</f>
        <v>1.1650383641914435E-2</v>
      </c>
      <c r="AT183" s="170">
        <f>AS183+(($AE183-1)*Workings_risks!$E$18)/(2050-2023)</f>
        <v>1.1804611591067604E-2</v>
      </c>
      <c r="AU183" s="170">
        <f>AT183+(($AE183-1)*Workings_risks!$E$18)/(2050-2023)</f>
        <v>1.1958839540220773E-2</v>
      </c>
      <c r="AV183" s="170">
        <f>AU183+(($AE183-1)*Workings_risks!$E$18)/(2050-2023)</f>
        <v>1.2113067489373942E-2</v>
      </c>
      <c r="AW183" s="170">
        <f>AV183+(($AE183-1)*Workings_risks!$E$18)/(2050-2023)</f>
        <v>1.2267295438527111E-2</v>
      </c>
      <c r="AX183" s="170">
        <f>AW183+(($AE183-1)*Workings_risks!$E$18)/(2050-2023)</f>
        <v>1.2421523387680281E-2</v>
      </c>
      <c r="AY183" s="170">
        <f>AX183+(($AE183-1)*Workings_risks!$E$18)/(2050-2023)</f>
        <v>1.257575133683345E-2</v>
      </c>
      <c r="BA183" s="186">
        <f>AF183*Workings_risks!$E$24*Workings_risks!$E$26*Workings_risks!$E$27*Assumptions!$G$90</f>
        <v>3.9061933339446859E-4</v>
      </c>
      <c r="BB183" s="186">
        <f>AG183*Workings_risks!$E$24*Workings_risks!$E$26*Workings_risks!$E$27*Assumptions!$G$90</f>
        <v>3.9686524251993712E-4</v>
      </c>
      <c r="BC183" s="186">
        <f>AH183*Workings_risks!$E$24*Workings_risks!$E$26*Workings_risks!$E$27*Assumptions!$G$90</f>
        <v>4.0311115164540559E-4</v>
      </c>
      <c r="BD183" s="186">
        <f>AI183*Workings_risks!$E$24*Workings_risks!$E$26*Workings_risks!$E$27*Assumptions!$G$90</f>
        <v>4.0935706077087396E-4</v>
      </c>
      <c r="BE183" s="186">
        <f>AJ183*Workings_risks!$E$24*Workings_risks!$E$26*Workings_risks!$E$27*Assumptions!$G$90</f>
        <v>4.1560296989634249E-4</v>
      </c>
      <c r="BF183" s="186">
        <f>AK183*Workings_risks!$E$24*Workings_risks!$E$26*Workings_risks!$E$27*Assumptions!$G$90</f>
        <v>4.2184887902181086E-4</v>
      </c>
      <c r="BG183" s="186">
        <f>AL183*Workings_risks!$E$24*Workings_risks!$E$26*Workings_risks!$E$27*Assumptions!$G$90</f>
        <v>4.2809478814727933E-4</v>
      </c>
      <c r="BH183" s="186">
        <f>AM183*Workings_risks!$E$24*Workings_risks!$E$26*Workings_risks!$E$27*Assumptions!$G$90</f>
        <v>4.3434069727274775E-4</v>
      </c>
      <c r="BI183" s="186">
        <f>AN183*Workings_risks!$E$24*Workings_risks!$E$26*Workings_risks!$E$27*Assumptions!$G$90</f>
        <v>4.4058660639821623E-4</v>
      </c>
      <c r="BJ183" s="186">
        <f>AO183*Workings_risks!$E$24*Workings_risks!$E$26*Workings_risks!$E$27*Assumptions!$G$90</f>
        <v>4.4683251552368459E-4</v>
      </c>
      <c r="BK183" s="186">
        <f>AP183*Workings_risks!$E$24*Workings_risks!$E$26*Workings_risks!$E$27*Assumptions!$G$90</f>
        <v>4.5307842464915312E-4</v>
      </c>
      <c r="BL183" s="186">
        <f>AQ183*Workings_risks!$E$24*Workings_risks!$E$26*Workings_risks!$E$27*Assumptions!$G$90</f>
        <v>4.5932433377462154E-4</v>
      </c>
      <c r="BM183" s="186">
        <f>AR183*Workings_risks!$E$24*Workings_risks!$E$26*Workings_risks!$E$27*Assumptions!$G$90</f>
        <v>4.6557024290008996E-4</v>
      </c>
      <c r="BN183" s="186">
        <f>AS183*Workings_risks!$E$24*Workings_risks!$E$26*Workings_risks!$E$27*Assumptions!$G$90</f>
        <v>4.7181615202555844E-4</v>
      </c>
      <c r="BO183" s="186">
        <f>AT183*Workings_risks!$E$24*Workings_risks!$E$26*Workings_risks!$E$27*Assumptions!$G$90</f>
        <v>4.7806206115102686E-4</v>
      </c>
      <c r="BP183" s="186">
        <f>AU183*Workings_risks!$E$24*Workings_risks!$E$26*Workings_risks!$E$27*Assumptions!$G$90</f>
        <v>4.8430797027649534E-4</v>
      </c>
      <c r="BQ183" s="186">
        <f>AV183*Workings_risks!$E$24*Workings_risks!$E$26*Workings_risks!$E$27*Assumptions!$G$90</f>
        <v>4.9055387940196392E-4</v>
      </c>
      <c r="BR183" s="186">
        <f>AW183*Workings_risks!$E$24*Workings_risks!$E$26*Workings_risks!$E$27*Assumptions!$G$90</f>
        <v>4.9679978852743229E-4</v>
      </c>
      <c r="BS183" s="186">
        <f>AX183*Workings_risks!$E$24*Workings_risks!$E$26*Workings_risks!$E$27*Assumptions!$G$90</f>
        <v>5.0304569765290076E-4</v>
      </c>
      <c r="BT183" s="186">
        <f>AY183*Workings_risks!$E$24*Workings_risks!$E$26*Workings_risks!$E$27*Assumptions!$G$90</f>
        <v>5.0929160677836913E-4</v>
      </c>
    </row>
    <row r="184" spans="2:72" x14ac:dyDescent="0.25">
      <c r="B184" s="42">
        <v>10269387</v>
      </c>
      <c r="C184" s="42" t="s">
        <v>645</v>
      </c>
      <c r="D184" s="42" t="s">
        <v>262</v>
      </c>
      <c r="E184" s="42">
        <v>16388908</v>
      </c>
      <c r="F184" s="42">
        <v>16388912</v>
      </c>
      <c r="G184" s="42">
        <v>0.13362987750261013</v>
      </c>
      <c r="H184" s="42">
        <v>142.80584104908999</v>
      </c>
      <c r="I184" s="42">
        <v>-36.913664226534202</v>
      </c>
      <c r="J184" s="42">
        <v>111</v>
      </c>
      <c r="K184" s="42">
        <v>98.1</v>
      </c>
      <c r="L184" s="32">
        <v>6.3E-2</v>
      </c>
      <c r="M184" s="32">
        <v>8.7999999999999995E-2</v>
      </c>
      <c r="N184" s="181"/>
      <c r="O184" s="182">
        <f t="shared" si="31"/>
        <v>117.99299999999999</v>
      </c>
      <c r="P184" s="182">
        <f t="shared" si="32"/>
        <v>104.28029999999998</v>
      </c>
      <c r="Q184" s="191">
        <f t="shared" si="33"/>
        <v>0.01</v>
      </c>
      <c r="R184" s="191">
        <f t="shared" si="34"/>
        <v>0.02</v>
      </c>
      <c r="S184" s="184">
        <f t="shared" si="35"/>
        <v>-1371.2700000000011</v>
      </c>
      <c r="T184" s="184">
        <f t="shared" si="36"/>
        <v>131.70570000000001</v>
      </c>
      <c r="U184" s="185">
        <f t="shared" si="37"/>
        <v>1.5099652147279522E-2</v>
      </c>
      <c r="V184" s="181"/>
      <c r="W184" s="182">
        <f t="shared" si="38"/>
        <v>119.10299999999999</v>
      </c>
      <c r="X184" s="182">
        <f t="shared" si="39"/>
        <v>106.7328</v>
      </c>
      <c r="Y184" s="183">
        <f t="shared" si="40"/>
        <v>0.01</v>
      </c>
      <c r="Z184" s="183">
        <f t="shared" si="41"/>
        <v>0.02</v>
      </c>
      <c r="AA184" s="184">
        <f t="shared" si="42"/>
        <v>-1237.0199999999998</v>
      </c>
      <c r="AB184" s="184">
        <f t="shared" si="43"/>
        <v>131.47319999999999</v>
      </c>
      <c r="AC184" s="185">
        <f t="shared" si="44"/>
        <v>1.6550419556676525E-2</v>
      </c>
      <c r="AD184" s="181"/>
      <c r="AE184" s="178">
        <f t="shared" si="45"/>
        <v>1.5099652147279521</v>
      </c>
      <c r="AF184" s="170">
        <f>Workings_risks!$E$18+Workings_risks!$E$27*(($AE184-1)*Workings_risks!$E$18)/(2050-2023)</f>
        <v>9.7030560297193674E-3</v>
      </c>
      <c r="AG184" s="170">
        <f>AF184+(($AE184-1)*Workings_risks!$E$18)/(2050-2023)</f>
        <v>9.8764958878045806E-3</v>
      </c>
      <c r="AH184" s="170">
        <f>AG184+(($AE184-1)*Workings_risks!$E$18)/(2050-2023)</f>
        <v>1.0049935745889794E-2</v>
      </c>
      <c r="AI184" s="170">
        <f>AH184+(($AE184-1)*Workings_risks!$E$18)/(2050-2023)</f>
        <v>1.0223375603975007E-2</v>
      </c>
      <c r="AJ184" s="170">
        <f>AI184+(($AE184-1)*Workings_risks!$E$18)/(2050-2023)</f>
        <v>1.039681546206022E-2</v>
      </c>
      <c r="AK184" s="170">
        <f>AJ184+(($AE184-1)*Workings_risks!$E$18)/(2050-2023)</f>
        <v>1.0570255320145433E-2</v>
      </c>
      <c r="AL184" s="170">
        <f>AK184+(($AE184-1)*Workings_risks!$E$18)/(2050-2023)</f>
        <v>1.0743695178230647E-2</v>
      </c>
      <c r="AM184" s="170">
        <f>AL184+(($AE184-1)*Workings_risks!$E$18)/(2050-2023)</f>
        <v>1.091713503631586E-2</v>
      </c>
      <c r="AN184" s="170">
        <f>AM184+(($AE184-1)*Workings_risks!$E$18)/(2050-2023)</f>
        <v>1.1090574894401073E-2</v>
      </c>
      <c r="AO184" s="170">
        <f>AN184+(($AE184-1)*Workings_risks!$E$18)/(2050-2023)</f>
        <v>1.1264014752486286E-2</v>
      </c>
      <c r="AP184" s="170">
        <f>AO184+(($AE184-1)*Workings_risks!$E$18)/(2050-2023)</f>
        <v>1.1437454610571499E-2</v>
      </c>
      <c r="AQ184" s="170">
        <f>AP184+(($AE184-1)*Workings_risks!$E$18)/(2050-2023)</f>
        <v>1.1610894468656712E-2</v>
      </c>
      <c r="AR184" s="170">
        <f>AQ184+(($AE184-1)*Workings_risks!$E$18)/(2050-2023)</f>
        <v>1.1784334326741926E-2</v>
      </c>
      <c r="AS184" s="170">
        <f>AR184+(($AE184-1)*Workings_risks!$E$18)/(2050-2023)</f>
        <v>1.1957774184827139E-2</v>
      </c>
      <c r="AT184" s="170">
        <f>AS184+(($AE184-1)*Workings_risks!$E$18)/(2050-2023)</f>
        <v>1.2131214042912352E-2</v>
      </c>
      <c r="AU184" s="170">
        <f>AT184+(($AE184-1)*Workings_risks!$E$18)/(2050-2023)</f>
        <v>1.2304653900997565E-2</v>
      </c>
      <c r="AV184" s="170">
        <f>AU184+(($AE184-1)*Workings_risks!$E$18)/(2050-2023)</f>
        <v>1.2478093759082778E-2</v>
      </c>
      <c r="AW184" s="170">
        <f>AV184+(($AE184-1)*Workings_risks!$E$18)/(2050-2023)</f>
        <v>1.2651533617167992E-2</v>
      </c>
      <c r="AX184" s="170">
        <f>AW184+(($AE184-1)*Workings_risks!$E$18)/(2050-2023)</f>
        <v>1.2824973475253205E-2</v>
      </c>
      <c r="AY184" s="170">
        <f>AX184+(($AE184-1)*Workings_risks!$E$18)/(2050-2023)</f>
        <v>1.2998413333338418E-2</v>
      </c>
      <c r="BA184" s="186">
        <f>AF184*Workings_risks!$E$24*Workings_risks!$E$26*Workings_risks!$E$27*Assumptions!$G$90</f>
        <v>3.929534596921051E-4</v>
      </c>
      <c r="BB184" s="186">
        <f>AG184*Workings_risks!$E$24*Workings_risks!$E$26*Workings_risks!$E$27*Assumptions!$G$90</f>
        <v>3.9997741091678577E-4</v>
      </c>
      <c r="BC184" s="186">
        <f>AH184*Workings_risks!$E$24*Workings_risks!$E$26*Workings_risks!$E$27*Assumptions!$G$90</f>
        <v>4.0700136214146643E-4</v>
      </c>
      <c r="BD184" s="186">
        <f>AI184*Workings_risks!$E$24*Workings_risks!$E$26*Workings_risks!$E$27*Assumptions!$G$90</f>
        <v>4.140253133661471E-4</v>
      </c>
      <c r="BE184" s="186">
        <f>AJ184*Workings_risks!$E$24*Workings_risks!$E$26*Workings_risks!$E$27*Assumptions!$G$90</f>
        <v>4.2104926459082765E-4</v>
      </c>
      <c r="BF184" s="186">
        <f>AK184*Workings_risks!$E$24*Workings_risks!$E$26*Workings_risks!$E$27*Assumptions!$G$90</f>
        <v>4.2807321581550837E-4</v>
      </c>
      <c r="BG184" s="186">
        <f>AL184*Workings_risks!$E$24*Workings_risks!$E$26*Workings_risks!$E$27*Assumptions!$G$90</f>
        <v>4.3509716704018898E-4</v>
      </c>
      <c r="BH184" s="186">
        <f>AM184*Workings_risks!$E$24*Workings_risks!$E$26*Workings_risks!$E$27*Assumptions!$G$90</f>
        <v>4.4212111826486965E-4</v>
      </c>
      <c r="BI184" s="186">
        <f>AN184*Workings_risks!$E$24*Workings_risks!$E$26*Workings_risks!$E$27*Assumptions!$G$90</f>
        <v>4.4914506948955021E-4</v>
      </c>
      <c r="BJ184" s="186">
        <f>AO184*Workings_risks!$E$24*Workings_risks!$E$26*Workings_risks!$E$27*Assumptions!$G$90</f>
        <v>4.5616902071423092E-4</v>
      </c>
      <c r="BK184" s="186">
        <f>AP184*Workings_risks!$E$24*Workings_risks!$E$26*Workings_risks!$E$27*Assumptions!$G$90</f>
        <v>4.6319297193891154E-4</v>
      </c>
      <c r="BL184" s="186">
        <f>AQ184*Workings_risks!$E$24*Workings_risks!$E$26*Workings_risks!$E$27*Assumptions!$G$90</f>
        <v>4.702169231635922E-4</v>
      </c>
      <c r="BM184" s="186">
        <f>AR184*Workings_risks!$E$24*Workings_risks!$E$26*Workings_risks!$E$27*Assumptions!$G$90</f>
        <v>4.7724087438827286E-4</v>
      </c>
      <c r="BN184" s="186">
        <f>AS184*Workings_risks!$E$24*Workings_risks!$E$26*Workings_risks!$E$27*Assumptions!$G$90</f>
        <v>4.8426482561295348E-4</v>
      </c>
      <c r="BO184" s="186">
        <f>AT184*Workings_risks!$E$24*Workings_risks!$E$26*Workings_risks!$E$27*Assumptions!$G$90</f>
        <v>4.9128877683763403E-4</v>
      </c>
      <c r="BP184" s="186">
        <f>AU184*Workings_risks!$E$24*Workings_risks!$E$26*Workings_risks!$E$27*Assumptions!$G$90</f>
        <v>4.9831272806231486E-4</v>
      </c>
      <c r="BQ184" s="186">
        <f>AV184*Workings_risks!$E$24*Workings_risks!$E$26*Workings_risks!$E$27*Assumptions!$G$90</f>
        <v>5.0533667928699536E-4</v>
      </c>
      <c r="BR184" s="186">
        <f>AW184*Workings_risks!$E$24*Workings_risks!$E$26*Workings_risks!$E$27*Assumptions!$G$90</f>
        <v>5.1236063051167608E-4</v>
      </c>
      <c r="BS184" s="186">
        <f>AX184*Workings_risks!$E$24*Workings_risks!$E$26*Workings_risks!$E$27*Assumptions!$G$90</f>
        <v>5.1938458173635669E-4</v>
      </c>
      <c r="BT184" s="186">
        <f>AY184*Workings_risks!$E$24*Workings_risks!$E$26*Workings_risks!$E$27*Assumptions!$G$90</f>
        <v>5.264085329610373E-4</v>
      </c>
    </row>
    <row r="185" spans="2:72" x14ac:dyDescent="0.25">
      <c r="B185" s="42">
        <v>10273779</v>
      </c>
      <c r="C185" s="42" t="s">
        <v>325</v>
      </c>
      <c r="D185" s="42" t="s">
        <v>232</v>
      </c>
      <c r="E185" s="42">
        <v>16409390</v>
      </c>
      <c r="F185" s="42">
        <v>16409385</v>
      </c>
      <c r="G185" s="42">
        <v>0.46590320168607047</v>
      </c>
      <c r="H185" s="42">
        <v>144.17335569263301</v>
      </c>
      <c r="I185" s="42">
        <v>-37.577089984785999</v>
      </c>
      <c r="J185" s="42">
        <v>130</v>
      </c>
      <c r="K185" s="42">
        <v>115</v>
      </c>
      <c r="L185" s="32">
        <v>5.3999999999999999E-2</v>
      </c>
      <c r="M185" s="32">
        <v>7.2999999999999995E-2</v>
      </c>
      <c r="N185" s="181"/>
      <c r="O185" s="182">
        <f t="shared" si="31"/>
        <v>137.02000000000001</v>
      </c>
      <c r="P185" s="182">
        <f t="shared" si="32"/>
        <v>121.21000000000001</v>
      </c>
      <c r="Q185" s="191">
        <f t="shared" si="33"/>
        <v>0.01</v>
      </c>
      <c r="R185" s="191">
        <f t="shared" si="34"/>
        <v>0.02</v>
      </c>
      <c r="S185" s="184">
        <f t="shared" si="35"/>
        <v>-1581</v>
      </c>
      <c r="T185" s="184">
        <f t="shared" si="36"/>
        <v>152.83000000000001</v>
      </c>
      <c r="U185" s="185">
        <f t="shared" si="37"/>
        <v>1.4440227703984827E-2</v>
      </c>
      <c r="V185" s="181"/>
      <c r="W185" s="182">
        <f t="shared" si="38"/>
        <v>139.48999999999998</v>
      </c>
      <c r="X185" s="182">
        <f t="shared" si="39"/>
        <v>123.395</v>
      </c>
      <c r="Y185" s="183">
        <f t="shared" si="40"/>
        <v>0.01</v>
      </c>
      <c r="Z185" s="183">
        <f t="shared" si="41"/>
        <v>0.02</v>
      </c>
      <c r="AA185" s="184">
        <f t="shared" si="42"/>
        <v>-1609.4999999999984</v>
      </c>
      <c r="AB185" s="184">
        <f t="shared" si="43"/>
        <v>155.58499999999998</v>
      </c>
      <c r="AC185" s="185">
        <f t="shared" si="44"/>
        <v>1.5896241068654865E-2</v>
      </c>
      <c r="AD185" s="181"/>
      <c r="AE185" s="178">
        <f t="shared" si="45"/>
        <v>1.4440227703984827</v>
      </c>
      <c r="AF185" s="170">
        <f>Workings_risks!$E$18+Workings_risks!$E$27*(($AE185-1)*Workings_risks!$E$18)/(2050-2023)</f>
        <v>9.6357746866630768E-3</v>
      </c>
      <c r="AG185" s="170">
        <f>AF185+(($AE185-1)*Workings_risks!$E$18)/(2050-2023)</f>
        <v>9.7867874303961926E-3</v>
      </c>
      <c r="AH185" s="170">
        <f>AG185+(($AE185-1)*Workings_risks!$E$18)/(2050-2023)</f>
        <v>9.9378001741293083E-3</v>
      </c>
      <c r="AI185" s="170">
        <f>AH185+(($AE185-1)*Workings_risks!$E$18)/(2050-2023)</f>
        <v>1.0088812917862424E-2</v>
      </c>
      <c r="AJ185" s="170">
        <f>AI185+(($AE185-1)*Workings_risks!$E$18)/(2050-2023)</f>
        <v>1.023982566159554E-2</v>
      </c>
      <c r="AK185" s="170">
        <f>AJ185+(($AE185-1)*Workings_risks!$E$18)/(2050-2023)</f>
        <v>1.0390838405328656E-2</v>
      </c>
      <c r="AL185" s="170">
        <f>AK185+(($AE185-1)*Workings_risks!$E$18)/(2050-2023)</f>
        <v>1.0541851149061771E-2</v>
      </c>
      <c r="AM185" s="170">
        <f>AL185+(($AE185-1)*Workings_risks!$E$18)/(2050-2023)</f>
        <v>1.0692863892794887E-2</v>
      </c>
      <c r="AN185" s="170">
        <f>AM185+(($AE185-1)*Workings_risks!$E$18)/(2050-2023)</f>
        <v>1.0843876636528003E-2</v>
      </c>
      <c r="AO185" s="170">
        <f>AN185+(($AE185-1)*Workings_risks!$E$18)/(2050-2023)</f>
        <v>1.0994889380261118E-2</v>
      </c>
      <c r="AP185" s="170">
        <f>AO185+(($AE185-1)*Workings_risks!$E$18)/(2050-2023)</f>
        <v>1.1145902123994234E-2</v>
      </c>
      <c r="AQ185" s="170">
        <f>AP185+(($AE185-1)*Workings_risks!$E$18)/(2050-2023)</f>
        <v>1.129691486772735E-2</v>
      </c>
      <c r="AR185" s="170">
        <f>AQ185+(($AE185-1)*Workings_risks!$E$18)/(2050-2023)</f>
        <v>1.1447927611460466E-2</v>
      </c>
      <c r="AS185" s="170">
        <f>AR185+(($AE185-1)*Workings_risks!$E$18)/(2050-2023)</f>
        <v>1.1598940355193581E-2</v>
      </c>
      <c r="AT185" s="170">
        <f>AS185+(($AE185-1)*Workings_risks!$E$18)/(2050-2023)</f>
        <v>1.1749953098926697E-2</v>
      </c>
      <c r="AU185" s="170">
        <f>AT185+(($AE185-1)*Workings_risks!$E$18)/(2050-2023)</f>
        <v>1.1900965842659813E-2</v>
      </c>
      <c r="AV185" s="170">
        <f>AU185+(($AE185-1)*Workings_risks!$E$18)/(2050-2023)</f>
        <v>1.2051978586392929E-2</v>
      </c>
      <c r="AW185" s="170">
        <f>AV185+(($AE185-1)*Workings_risks!$E$18)/(2050-2023)</f>
        <v>1.2202991330126044E-2</v>
      </c>
      <c r="AX185" s="170">
        <f>AW185+(($AE185-1)*Workings_risks!$E$18)/(2050-2023)</f>
        <v>1.235400407385916E-2</v>
      </c>
      <c r="AY185" s="170">
        <f>AX185+(($AE185-1)*Workings_risks!$E$18)/(2050-2023)</f>
        <v>1.2505016817592276E-2</v>
      </c>
      <c r="BA185" s="186">
        <f>AF185*Workings_risks!$E$24*Workings_risks!$E$26*Workings_risks!$E$27*Assumptions!$G$90</f>
        <v>3.9022870612521619E-4</v>
      </c>
      <c r="BB185" s="186">
        <f>AG185*Workings_risks!$E$24*Workings_risks!$E$26*Workings_risks!$E$27*Assumptions!$G$90</f>
        <v>3.963444061609339E-4</v>
      </c>
      <c r="BC185" s="186">
        <f>AH185*Workings_risks!$E$24*Workings_risks!$E$26*Workings_risks!$E$27*Assumptions!$G$90</f>
        <v>4.0246010619665151E-4</v>
      </c>
      <c r="BD185" s="186">
        <f>AI185*Workings_risks!$E$24*Workings_risks!$E$26*Workings_risks!$E$27*Assumptions!$G$90</f>
        <v>4.0857580623236917E-4</v>
      </c>
      <c r="BE185" s="186">
        <f>AJ185*Workings_risks!$E$24*Workings_risks!$E$26*Workings_risks!$E$27*Assumptions!$G$90</f>
        <v>4.1469150626808677E-4</v>
      </c>
      <c r="BF185" s="186">
        <f>AK185*Workings_risks!$E$24*Workings_risks!$E$26*Workings_risks!$E$27*Assumptions!$G$90</f>
        <v>4.2080720630380448E-4</v>
      </c>
      <c r="BG185" s="186">
        <f>AL185*Workings_risks!$E$24*Workings_risks!$E$26*Workings_risks!$E$27*Assumptions!$G$90</f>
        <v>4.2692290633952209E-4</v>
      </c>
      <c r="BH185" s="186">
        <f>AM185*Workings_risks!$E$24*Workings_risks!$E$26*Workings_risks!$E$27*Assumptions!$G$90</f>
        <v>4.3303860637523974E-4</v>
      </c>
      <c r="BI185" s="186">
        <f>AN185*Workings_risks!$E$24*Workings_risks!$E$26*Workings_risks!$E$27*Assumptions!$G$90</f>
        <v>4.391543064109574E-4</v>
      </c>
      <c r="BJ185" s="186">
        <f>AO185*Workings_risks!$E$24*Workings_risks!$E$26*Workings_risks!$E$27*Assumptions!$G$90</f>
        <v>4.4527000644667506E-4</v>
      </c>
      <c r="BK185" s="186">
        <f>AP185*Workings_risks!$E$24*Workings_risks!$E$26*Workings_risks!$E$27*Assumptions!$G$90</f>
        <v>4.5138570648239272E-4</v>
      </c>
      <c r="BL185" s="186">
        <f>AQ185*Workings_risks!$E$24*Workings_risks!$E$26*Workings_risks!$E$27*Assumptions!$G$90</f>
        <v>4.5750140651811038E-4</v>
      </c>
      <c r="BM185" s="186">
        <f>AR185*Workings_risks!$E$24*Workings_risks!$E$26*Workings_risks!$E$27*Assumptions!$G$90</f>
        <v>4.6361710655382798E-4</v>
      </c>
      <c r="BN185" s="186">
        <f>AS185*Workings_risks!$E$24*Workings_risks!$E$26*Workings_risks!$E$27*Assumptions!$G$90</f>
        <v>4.6973280658954569E-4</v>
      </c>
      <c r="BO185" s="186">
        <f>AT185*Workings_risks!$E$24*Workings_risks!$E$26*Workings_risks!$E$27*Assumptions!$G$90</f>
        <v>4.7584850662526324E-4</v>
      </c>
      <c r="BP185" s="186">
        <f>AU185*Workings_risks!$E$24*Workings_risks!$E$26*Workings_risks!$E$27*Assumptions!$G$90</f>
        <v>4.8196420666098095E-4</v>
      </c>
      <c r="BQ185" s="186">
        <f>AV185*Workings_risks!$E$24*Workings_risks!$E$26*Workings_risks!$E$27*Assumptions!$G$90</f>
        <v>4.8807990669669867E-4</v>
      </c>
      <c r="BR185" s="186">
        <f>AW185*Workings_risks!$E$24*Workings_risks!$E$26*Workings_risks!$E$27*Assumptions!$G$90</f>
        <v>4.9419560673241616E-4</v>
      </c>
      <c r="BS185" s="186">
        <f>AX185*Workings_risks!$E$24*Workings_risks!$E$26*Workings_risks!$E$27*Assumptions!$G$90</f>
        <v>5.0031130676813393E-4</v>
      </c>
      <c r="BT185" s="186">
        <f>AY185*Workings_risks!$E$24*Workings_risks!$E$26*Workings_risks!$E$27*Assumptions!$G$90</f>
        <v>5.0642700680385148E-4</v>
      </c>
    </row>
    <row r="186" spans="2:72" x14ac:dyDescent="0.25">
      <c r="B186" s="42">
        <v>10274498</v>
      </c>
      <c r="C186" s="42" t="s">
        <v>370</v>
      </c>
      <c r="D186" s="42" t="s">
        <v>245</v>
      </c>
      <c r="E186" s="42">
        <v>16412404</v>
      </c>
      <c r="F186" s="42">
        <v>17531788</v>
      </c>
      <c r="G186" s="42">
        <v>0.21186088282754056</v>
      </c>
      <c r="H186" s="42">
        <v>144.38942962286299</v>
      </c>
      <c r="I186" s="42">
        <v>-37.687885801926797</v>
      </c>
      <c r="J186" s="42">
        <v>128</v>
      </c>
      <c r="K186" s="42">
        <v>113</v>
      </c>
      <c r="L186" s="32">
        <v>5.3999999999999999E-2</v>
      </c>
      <c r="M186" s="32">
        <v>7.2999999999999995E-2</v>
      </c>
      <c r="N186" s="181"/>
      <c r="O186" s="182">
        <f t="shared" si="31"/>
        <v>134.91200000000001</v>
      </c>
      <c r="P186" s="182">
        <f t="shared" si="32"/>
        <v>119.102</v>
      </c>
      <c r="Q186" s="191">
        <f t="shared" si="33"/>
        <v>0.01</v>
      </c>
      <c r="R186" s="191">
        <f t="shared" si="34"/>
        <v>0.02</v>
      </c>
      <c r="S186" s="184">
        <f t="shared" si="35"/>
        <v>-1581</v>
      </c>
      <c r="T186" s="184">
        <f t="shared" si="36"/>
        <v>150.72200000000001</v>
      </c>
      <c r="U186" s="185">
        <f t="shared" si="37"/>
        <v>1.4371916508538904E-2</v>
      </c>
      <c r="V186" s="181"/>
      <c r="W186" s="182">
        <f t="shared" si="38"/>
        <v>137.34399999999999</v>
      </c>
      <c r="X186" s="182">
        <f t="shared" si="39"/>
        <v>121.249</v>
      </c>
      <c r="Y186" s="183">
        <f t="shared" si="40"/>
        <v>0.01</v>
      </c>
      <c r="Z186" s="183">
        <f t="shared" si="41"/>
        <v>0.02</v>
      </c>
      <c r="AA186" s="184">
        <f t="shared" si="42"/>
        <v>-1609.4999999999998</v>
      </c>
      <c r="AB186" s="184">
        <f t="shared" si="43"/>
        <v>153.43899999999996</v>
      </c>
      <c r="AC186" s="185">
        <f t="shared" si="44"/>
        <v>1.5805529667598614E-2</v>
      </c>
      <c r="AD186" s="181"/>
      <c r="AE186" s="178">
        <f t="shared" si="45"/>
        <v>1.4371916508538904</v>
      </c>
      <c r="AF186" s="170">
        <f>Workings_risks!$E$18+Workings_risks!$E$27*(($AE186-1)*Workings_risks!$E$18)/(2050-2023)</f>
        <v>9.6288048677215486E-3</v>
      </c>
      <c r="AG186" s="170">
        <f>AF186+(($AE186-1)*Workings_risks!$E$18)/(2050-2023)</f>
        <v>9.7774943384741561E-3</v>
      </c>
      <c r="AH186" s="170">
        <f>AG186+(($AE186-1)*Workings_risks!$E$18)/(2050-2023)</f>
        <v>9.9261838092267636E-3</v>
      </c>
      <c r="AI186" s="170">
        <f>AH186+(($AE186-1)*Workings_risks!$E$18)/(2050-2023)</f>
        <v>1.0074873279979371E-2</v>
      </c>
      <c r="AJ186" s="170">
        <f>AI186+(($AE186-1)*Workings_risks!$E$18)/(2050-2023)</f>
        <v>1.0223562750731979E-2</v>
      </c>
      <c r="AK186" s="170">
        <f>AJ186+(($AE186-1)*Workings_risks!$E$18)/(2050-2023)</f>
        <v>1.0372252221484586E-2</v>
      </c>
      <c r="AL186" s="170">
        <f>AK186+(($AE186-1)*Workings_risks!$E$18)/(2050-2023)</f>
        <v>1.0520941692237194E-2</v>
      </c>
      <c r="AM186" s="170">
        <f>AL186+(($AE186-1)*Workings_risks!$E$18)/(2050-2023)</f>
        <v>1.0669631162989801E-2</v>
      </c>
      <c r="AN186" s="170">
        <f>AM186+(($AE186-1)*Workings_risks!$E$18)/(2050-2023)</f>
        <v>1.0818320633742409E-2</v>
      </c>
      <c r="AO186" s="170">
        <f>AN186+(($AE186-1)*Workings_risks!$E$18)/(2050-2023)</f>
        <v>1.0967010104495016E-2</v>
      </c>
      <c r="AP186" s="170">
        <f>AO186+(($AE186-1)*Workings_risks!$E$18)/(2050-2023)</f>
        <v>1.1115699575247624E-2</v>
      </c>
      <c r="AQ186" s="170">
        <f>AP186+(($AE186-1)*Workings_risks!$E$18)/(2050-2023)</f>
        <v>1.1264389046000231E-2</v>
      </c>
      <c r="AR186" s="170">
        <f>AQ186+(($AE186-1)*Workings_risks!$E$18)/(2050-2023)</f>
        <v>1.1413078516752839E-2</v>
      </c>
      <c r="AS186" s="170">
        <f>AR186+(($AE186-1)*Workings_risks!$E$18)/(2050-2023)</f>
        <v>1.1561767987505446E-2</v>
      </c>
      <c r="AT186" s="170">
        <f>AS186+(($AE186-1)*Workings_risks!$E$18)/(2050-2023)</f>
        <v>1.1710457458258054E-2</v>
      </c>
      <c r="AU186" s="170">
        <f>AT186+(($AE186-1)*Workings_risks!$E$18)/(2050-2023)</f>
        <v>1.1859146929010661E-2</v>
      </c>
      <c r="AV186" s="170">
        <f>AU186+(($AE186-1)*Workings_risks!$E$18)/(2050-2023)</f>
        <v>1.2007836399763269E-2</v>
      </c>
      <c r="AW186" s="170">
        <f>AV186+(($AE186-1)*Workings_risks!$E$18)/(2050-2023)</f>
        <v>1.2156525870515876E-2</v>
      </c>
      <c r="AX186" s="170">
        <f>AW186+(($AE186-1)*Workings_risks!$E$18)/(2050-2023)</f>
        <v>1.2305215341268484E-2</v>
      </c>
      <c r="AY186" s="170">
        <f>AX186+(($AE186-1)*Workings_risks!$E$18)/(2050-2023)</f>
        <v>1.2453904812021091E-2</v>
      </c>
      <c r="BA186" s="186">
        <f>AF186*Workings_risks!$E$24*Workings_risks!$E$26*Workings_risks!$E$27*Assumptions!$G$90</f>
        <v>3.8994644304664468E-4</v>
      </c>
      <c r="BB186" s="186">
        <f>AG186*Workings_risks!$E$24*Workings_risks!$E$26*Workings_risks!$E$27*Assumptions!$G$90</f>
        <v>3.9596805538950512E-4</v>
      </c>
      <c r="BC186" s="186">
        <f>AH186*Workings_risks!$E$24*Workings_risks!$E$26*Workings_risks!$E$27*Assumptions!$G$90</f>
        <v>4.0198966773236566E-4</v>
      </c>
      <c r="BD186" s="186">
        <f>AI186*Workings_risks!$E$24*Workings_risks!$E$26*Workings_risks!$E$27*Assumptions!$G$90</f>
        <v>4.0801128007522615E-4</v>
      </c>
      <c r="BE186" s="186">
        <f>AJ186*Workings_risks!$E$24*Workings_risks!$E$26*Workings_risks!$E$27*Assumptions!$G$90</f>
        <v>4.1403289241808669E-4</v>
      </c>
      <c r="BF186" s="186">
        <f>AK186*Workings_risks!$E$24*Workings_risks!$E$26*Workings_risks!$E$27*Assumptions!$G$90</f>
        <v>4.2005450476094718E-4</v>
      </c>
      <c r="BG186" s="186">
        <f>AL186*Workings_risks!$E$24*Workings_risks!$E$26*Workings_risks!$E$27*Assumptions!$G$90</f>
        <v>4.2607611710380772E-4</v>
      </c>
      <c r="BH186" s="186">
        <f>AM186*Workings_risks!$E$24*Workings_risks!$E$26*Workings_risks!$E$27*Assumptions!$G$90</f>
        <v>4.3209772944666815E-4</v>
      </c>
      <c r="BI186" s="186">
        <f>AN186*Workings_risks!$E$24*Workings_risks!$E$26*Workings_risks!$E$27*Assumptions!$G$90</f>
        <v>4.3811934178952864E-4</v>
      </c>
      <c r="BJ186" s="186">
        <f>AO186*Workings_risks!$E$24*Workings_risks!$E$26*Workings_risks!$E$27*Assumptions!$G$90</f>
        <v>4.4414095413238919E-4</v>
      </c>
      <c r="BK186" s="186">
        <f>AP186*Workings_risks!$E$24*Workings_risks!$E$26*Workings_risks!$E$27*Assumptions!$G$90</f>
        <v>4.5016256647524967E-4</v>
      </c>
      <c r="BL186" s="186">
        <f>AQ186*Workings_risks!$E$24*Workings_risks!$E$26*Workings_risks!$E$27*Assumptions!$G$90</f>
        <v>4.5618417881811027E-4</v>
      </c>
      <c r="BM186" s="186">
        <f>AR186*Workings_risks!$E$24*Workings_risks!$E$26*Workings_risks!$E$27*Assumptions!$G$90</f>
        <v>4.6220579116097065E-4</v>
      </c>
      <c r="BN186" s="186">
        <f>AS186*Workings_risks!$E$24*Workings_risks!$E$26*Workings_risks!$E$27*Assumptions!$G$90</f>
        <v>4.6822740350383125E-4</v>
      </c>
      <c r="BO186" s="186">
        <f>AT186*Workings_risks!$E$24*Workings_risks!$E$26*Workings_risks!$E$27*Assumptions!$G$90</f>
        <v>4.7424901584669168E-4</v>
      </c>
      <c r="BP186" s="186">
        <f>AU186*Workings_risks!$E$24*Workings_risks!$E$26*Workings_risks!$E$27*Assumptions!$G$90</f>
        <v>4.8027062818955228E-4</v>
      </c>
      <c r="BQ186" s="186">
        <f>AV186*Workings_risks!$E$24*Workings_risks!$E$26*Workings_risks!$E$27*Assumptions!$G$90</f>
        <v>4.8629224053241277E-4</v>
      </c>
      <c r="BR186" s="186">
        <f>AW186*Workings_risks!$E$24*Workings_risks!$E$26*Workings_risks!$E$27*Assumptions!$G$90</f>
        <v>4.9231385287527331E-4</v>
      </c>
      <c r="BS186" s="186">
        <f>AX186*Workings_risks!$E$24*Workings_risks!$E$26*Workings_risks!$E$27*Assumptions!$G$90</f>
        <v>4.9833546521813369E-4</v>
      </c>
      <c r="BT186" s="186">
        <f>AY186*Workings_risks!$E$24*Workings_risks!$E$26*Workings_risks!$E$27*Assumptions!$G$90</f>
        <v>5.0435707756099428E-4</v>
      </c>
    </row>
    <row r="187" spans="2:72" x14ac:dyDescent="0.25">
      <c r="B187" s="42">
        <v>10274507</v>
      </c>
      <c r="C187" s="42" t="s">
        <v>370</v>
      </c>
      <c r="D187" s="42" t="s">
        <v>245</v>
      </c>
      <c r="E187" s="42">
        <v>16412436</v>
      </c>
      <c r="F187" s="42">
        <v>17603718</v>
      </c>
      <c r="G187" s="42">
        <v>0.39243876484039042</v>
      </c>
      <c r="H187" s="42">
        <v>144.379030973997</v>
      </c>
      <c r="I187" s="42">
        <v>-37.681318118847202</v>
      </c>
      <c r="J187" s="42">
        <v>128</v>
      </c>
      <c r="K187" s="42">
        <v>113</v>
      </c>
      <c r="L187" s="32">
        <v>5.3999999999999999E-2</v>
      </c>
      <c r="M187" s="32">
        <v>7.2999999999999995E-2</v>
      </c>
      <c r="N187" s="181"/>
      <c r="O187" s="182">
        <f t="shared" si="31"/>
        <v>134.91200000000001</v>
      </c>
      <c r="P187" s="182">
        <f t="shared" si="32"/>
        <v>119.102</v>
      </c>
      <c r="Q187" s="191">
        <f t="shared" si="33"/>
        <v>0.01</v>
      </c>
      <c r="R187" s="191">
        <f t="shared" si="34"/>
        <v>0.02</v>
      </c>
      <c r="S187" s="184">
        <f t="shared" si="35"/>
        <v>-1581</v>
      </c>
      <c r="T187" s="184">
        <f t="shared" si="36"/>
        <v>150.72200000000001</v>
      </c>
      <c r="U187" s="185">
        <f t="shared" si="37"/>
        <v>1.4371916508538904E-2</v>
      </c>
      <c r="V187" s="181"/>
      <c r="W187" s="182">
        <f t="shared" si="38"/>
        <v>137.34399999999999</v>
      </c>
      <c r="X187" s="182">
        <f t="shared" si="39"/>
        <v>121.249</v>
      </c>
      <c r="Y187" s="183">
        <f t="shared" si="40"/>
        <v>0.01</v>
      </c>
      <c r="Z187" s="183">
        <f t="shared" si="41"/>
        <v>0.02</v>
      </c>
      <c r="AA187" s="184">
        <f t="shared" si="42"/>
        <v>-1609.4999999999998</v>
      </c>
      <c r="AB187" s="184">
        <f t="shared" si="43"/>
        <v>153.43899999999996</v>
      </c>
      <c r="AC187" s="185">
        <f t="shared" si="44"/>
        <v>1.5805529667598614E-2</v>
      </c>
      <c r="AD187" s="181"/>
      <c r="AE187" s="178">
        <f t="shared" si="45"/>
        <v>1.4371916508538904</v>
      </c>
      <c r="AF187" s="170">
        <f>Workings_risks!$E$18+Workings_risks!$E$27*(($AE187-1)*Workings_risks!$E$18)/(2050-2023)</f>
        <v>9.6288048677215486E-3</v>
      </c>
      <c r="AG187" s="170">
        <f>AF187+(($AE187-1)*Workings_risks!$E$18)/(2050-2023)</f>
        <v>9.7774943384741561E-3</v>
      </c>
      <c r="AH187" s="170">
        <f>AG187+(($AE187-1)*Workings_risks!$E$18)/(2050-2023)</f>
        <v>9.9261838092267636E-3</v>
      </c>
      <c r="AI187" s="170">
        <f>AH187+(($AE187-1)*Workings_risks!$E$18)/(2050-2023)</f>
        <v>1.0074873279979371E-2</v>
      </c>
      <c r="AJ187" s="170">
        <f>AI187+(($AE187-1)*Workings_risks!$E$18)/(2050-2023)</f>
        <v>1.0223562750731979E-2</v>
      </c>
      <c r="AK187" s="170">
        <f>AJ187+(($AE187-1)*Workings_risks!$E$18)/(2050-2023)</f>
        <v>1.0372252221484586E-2</v>
      </c>
      <c r="AL187" s="170">
        <f>AK187+(($AE187-1)*Workings_risks!$E$18)/(2050-2023)</f>
        <v>1.0520941692237194E-2</v>
      </c>
      <c r="AM187" s="170">
        <f>AL187+(($AE187-1)*Workings_risks!$E$18)/(2050-2023)</f>
        <v>1.0669631162989801E-2</v>
      </c>
      <c r="AN187" s="170">
        <f>AM187+(($AE187-1)*Workings_risks!$E$18)/(2050-2023)</f>
        <v>1.0818320633742409E-2</v>
      </c>
      <c r="AO187" s="170">
        <f>AN187+(($AE187-1)*Workings_risks!$E$18)/(2050-2023)</f>
        <v>1.0967010104495016E-2</v>
      </c>
      <c r="AP187" s="170">
        <f>AO187+(($AE187-1)*Workings_risks!$E$18)/(2050-2023)</f>
        <v>1.1115699575247624E-2</v>
      </c>
      <c r="AQ187" s="170">
        <f>AP187+(($AE187-1)*Workings_risks!$E$18)/(2050-2023)</f>
        <v>1.1264389046000231E-2</v>
      </c>
      <c r="AR187" s="170">
        <f>AQ187+(($AE187-1)*Workings_risks!$E$18)/(2050-2023)</f>
        <v>1.1413078516752839E-2</v>
      </c>
      <c r="AS187" s="170">
        <f>AR187+(($AE187-1)*Workings_risks!$E$18)/(2050-2023)</f>
        <v>1.1561767987505446E-2</v>
      </c>
      <c r="AT187" s="170">
        <f>AS187+(($AE187-1)*Workings_risks!$E$18)/(2050-2023)</f>
        <v>1.1710457458258054E-2</v>
      </c>
      <c r="AU187" s="170">
        <f>AT187+(($AE187-1)*Workings_risks!$E$18)/(2050-2023)</f>
        <v>1.1859146929010661E-2</v>
      </c>
      <c r="AV187" s="170">
        <f>AU187+(($AE187-1)*Workings_risks!$E$18)/(2050-2023)</f>
        <v>1.2007836399763269E-2</v>
      </c>
      <c r="AW187" s="170">
        <f>AV187+(($AE187-1)*Workings_risks!$E$18)/(2050-2023)</f>
        <v>1.2156525870515876E-2</v>
      </c>
      <c r="AX187" s="170">
        <f>AW187+(($AE187-1)*Workings_risks!$E$18)/(2050-2023)</f>
        <v>1.2305215341268484E-2</v>
      </c>
      <c r="AY187" s="170">
        <f>AX187+(($AE187-1)*Workings_risks!$E$18)/(2050-2023)</f>
        <v>1.2453904812021091E-2</v>
      </c>
      <c r="BA187" s="186">
        <f>AF187*Workings_risks!$E$24*Workings_risks!$E$26*Workings_risks!$E$27*Assumptions!$G$90</f>
        <v>3.8994644304664468E-4</v>
      </c>
      <c r="BB187" s="186">
        <f>AG187*Workings_risks!$E$24*Workings_risks!$E$26*Workings_risks!$E$27*Assumptions!$G$90</f>
        <v>3.9596805538950512E-4</v>
      </c>
      <c r="BC187" s="186">
        <f>AH187*Workings_risks!$E$24*Workings_risks!$E$26*Workings_risks!$E$27*Assumptions!$G$90</f>
        <v>4.0198966773236566E-4</v>
      </c>
      <c r="BD187" s="186">
        <f>AI187*Workings_risks!$E$24*Workings_risks!$E$26*Workings_risks!$E$27*Assumptions!$G$90</f>
        <v>4.0801128007522615E-4</v>
      </c>
      <c r="BE187" s="186">
        <f>AJ187*Workings_risks!$E$24*Workings_risks!$E$26*Workings_risks!$E$27*Assumptions!$G$90</f>
        <v>4.1403289241808669E-4</v>
      </c>
      <c r="BF187" s="186">
        <f>AK187*Workings_risks!$E$24*Workings_risks!$E$26*Workings_risks!$E$27*Assumptions!$G$90</f>
        <v>4.2005450476094718E-4</v>
      </c>
      <c r="BG187" s="186">
        <f>AL187*Workings_risks!$E$24*Workings_risks!$E$26*Workings_risks!$E$27*Assumptions!$G$90</f>
        <v>4.2607611710380772E-4</v>
      </c>
      <c r="BH187" s="186">
        <f>AM187*Workings_risks!$E$24*Workings_risks!$E$26*Workings_risks!$E$27*Assumptions!$G$90</f>
        <v>4.3209772944666815E-4</v>
      </c>
      <c r="BI187" s="186">
        <f>AN187*Workings_risks!$E$24*Workings_risks!$E$26*Workings_risks!$E$27*Assumptions!$G$90</f>
        <v>4.3811934178952864E-4</v>
      </c>
      <c r="BJ187" s="186">
        <f>AO187*Workings_risks!$E$24*Workings_risks!$E$26*Workings_risks!$E$27*Assumptions!$G$90</f>
        <v>4.4414095413238919E-4</v>
      </c>
      <c r="BK187" s="186">
        <f>AP187*Workings_risks!$E$24*Workings_risks!$E$26*Workings_risks!$E$27*Assumptions!$G$90</f>
        <v>4.5016256647524967E-4</v>
      </c>
      <c r="BL187" s="186">
        <f>AQ187*Workings_risks!$E$24*Workings_risks!$E$26*Workings_risks!$E$27*Assumptions!$G$90</f>
        <v>4.5618417881811027E-4</v>
      </c>
      <c r="BM187" s="186">
        <f>AR187*Workings_risks!$E$24*Workings_risks!$E$26*Workings_risks!$E$27*Assumptions!$G$90</f>
        <v>4.6220579116097065E-4</v>
      </c>
      <c r="BN187" s="186">
        <f>AS187*Workings_risks!$E$24*Workings_risks!$E$26*Workings_risks!$E$27*Assumptions!$G$90</f>
        <v>4.6822740350383125E-4</v>
      </c>
      <c r="BO187" s="186">
        <f>AT187*Workings_risks!$E$24*Workings_risks!$E$26*Workings_risks!$E$27*Assumptions!$G$90</f>
        <v>4.7424901584669168E-4</v>
      </c>
      <c r="BP187" s="186">
        <f>AU187*Workings_risks!$E$24*Workings_risks!$E$26*Workings_risks!$E$27*Assumptions!$G$90</f>
        <v>4.8027062818955228E-4</v>
      </c>
      <c r="BQ187" s="186">
        <f>AV187*Workings_risks!$E$24*Workings_risks!$E$26*Workings_risks!$E$27*Assumptions!$G$90</f>
        <v>4.8629224053241277E-4</v>
      </c>
      <c r="BR187" s="186">
        <f>AW187*Workings_risks!$E$24*Workings_risks!$E$26*Workings_risks!$E$27*Assumptions!$G$90</f>
        <v>4.9231385287527331E-4</v>
      </c>
      <c r="BS187" s="186">
        <f>AX187*Workings_risks!$E$24*Workings_risks!$E$26*Workings_risks!$E$27*Assumptions!$G$90</f>
        <v>4.9833546521813369E-4</v>
      </c>
      <c r="BT187" s="186">
        <f>AY187*Workings_risks!$E$24*Workings_risks!$E$26*Workings_risks!$E$27*Assumptions!$G$90</f>
        <v>5.0435707756099428E-4</v>
      </c>
    </row>
    <row r="188" spans="2:72" x14ac:dyDescent="0.25">
      <c r="B188" s="42">
        <v>10274517</v>
      </c>
      <c r="C188" s="42" t="s">
        <v>370</v>
      </c>
      <c r="D188" s="42" t="s">
        <v>245</v>
      </c>
      <c r="E188" s="42">
        <v>17603718</v>
      </c>
      <c r="F188" s="42">
        <v>16412470</v>
      </c>
      <c r="G188" s="42">
        <v>0.32385361797293033</v>
      </c>
      <c r="H188" s="42">
        <v>144.379445412325</v>
      </c>
      <c r="I188" s="42">
        <v>-37.680471291088701</v>
      </c>
      <c r="J188" s="42">
        <v>128</v>
      </c>
      <c r="K188" s="42">
        <v>113</v>
      </c>
      <c r="L188" s="32">
        <v>5.3999999999999999E-2</v>
      </c>
      <c r="M188" s="32">
        <v>7.2999999999999995E-2</v>
      </c>
      <c r="N188" s="181"/>
      <c r="O188" s="182">
        <f t="shared" si="31"/>
        <v>134.91200000000001</v>
      </c>
      <c r="P188" s="182">
        <f t="shared" si="32"/>
        <v>119.102</v>
      </c>
      <c r="Q188" s="191">
        <f t="shared" si="33"/>
        <v>0.01</v>
      </c>
      <c r="R188" s="191">
        <f t="shared" si="34"/>
        <v>0.02</v>
      </c>
      <c r="S188" s="184">
        <f t="shared" si="35"/>
        <v>-1581</v>
      </c>
      <c r="T188" s="184">
        <f t="shared" si="36"/>
        <v>150.72200000000001</v>
      </c>
      <c r="U188" s="185">
        <f t="shared" si="37"/>
        <v>1.4371916508538904E-2</v>
      </c>
      <c r="V188" s="181"/>
      <c r="W188" s="182">
        <f t="shared" si="38"/>
        <v>137.34399999999999</v>
      </c>
      <c r="X188" s="182">
        <f t="shared" si="39"/>
        <v>121.249</v>
      </c>
      <c r="Y188" s="183">
        <f t="shared" si="40"/>
        <v>0.01</v>
      </c>
      <c r="Z188" s="183">
        <f t="shared" si="41"/>
        <v>0.02</v>
      </c>
      <c r="AA188" s="184">
        <f t="shared" si="42"/>
        <v>-1609.4999999999998</v>
      </c>
      <c r="AB188" s="184">
        <f t="shared" si="43"/>
        <v>153.43899999999996</v>
      </c>
      <c r="AC188" s="185">
        <f t="shared" si="44"/>
        <v>1.5805529667598614E-2</v>
      </c>
      <c r="AD188" s="181"/>
      <c r="AE188" s="178">
        <f t="shared" si="45"/>
        <v>1.4371916508538904</v>
      </c>
      <c r="AF188" s="170">
        <f>Workings_risks!$E$18+Workings_risks!$E$27*(($AE188-1)*Workings_risks!$E$18)/(2050-2023)</f>
        <v>9.6288048677215486E-3</v>
      </c>
      <c r="AG188" s="170">
        <f>AF188+(($AE188-1)*Workings_risks!$E$18)/(2050-2023)</f>
        <v>9.7774943384741561E-3</v>
      </c>
      <c r="AH188" s="170">
        <f>AG188+(($AE188-1)*Workings_risks!$E$18)/(2050-2023)</f>
        <v>9.9261838092267636E-3</v>
      </c>
      <c r="AI188" s="170">
        <f>AH188+(($AE188-1)*Workings_risks!$E$18)/(2050-2023)</f>
        <v>1.0074873279979371E-2</v>
      </c>
      <c r="AJ188" s="170">
        <f>AI188+(($AE188-1)*Workings_risks!$E$18)/(2050-2023)</f>
        <v>1.0223562750731979E-2</v>
      </c>
      <c r="AK188" s="170">
        <f>AJ188+(($AE188-1)*Workings_risks!$E$18)/(2050-2023)</f>
        <v>1.0372252221484586E-2</v>
      </c>
      <c r="AL188" s="170">
        <f>AK188+(($AE188-1)*Workings_risks!$E$18)/(2050-2023)</f>
        <v>1.0520941692237194E-2</v>
      </c>
      <c r="AM188" s="170">
        <f>AL188+(($AE188-1)*Workings_risks!$E$18)/(2050-2023)</f>
        <v>1.0669631162989801E-2</v>
      </c>
      <c r="AN188" s="170">
        <f>AM188+(($AE188-1)*Workings_risks!$E$18)/(2050-2023)</f>
        <v>1.0818320633742409E-2</v>
      </c>
      <c r="AO188" s="170">
        <f>AN188+(($AE188-1)*Workings_risks!$E$18)/(2050-2023)</f>
        <v>1.0967010104495016E-2</v>
      </c>
      <c r="AP188" s="170">
        <f>AO188+(($AE188-1)*Workings_risks!$E$18)/(2050-2023)</f>
        <v>1.1115699575247624E-2</v>
      </c>
      <c r="AQ188" s="170">
        <f>AP188+(($AE188-1)*Workings_risks!$E$18)/(2050-2023)</f>
        <v>1.1264389046000231E-2</v>
      </c>
      <c r="AR188" s="170">
        <f>AQ188+(($AE188-1)*Workings_risks!$E$18)/(2050-2023)</f>
        <v>1.1413078516752839E-2</v>
      </c>
      <c r="AS188" s="170">
        <f>AR188+(($AE188-1)*Workings_risks!$E$18)/(2050-2023)</f>
        <v>1.1561767987505446E-2</v>
      </c>
      <c r="AT188" s="170">
        <f>AS188+(($AE188-1)*Workings_risks!$E$18)/(2050-2023)</f>
        <v>1.1710457458258054E-2</v>
      </c>
      <c r="AU188" s="170">
        <f>AT188+(($AE188-1)*Workings_risks!$E$18)/(2050-2023)</f>
        <v>1.1859146929010661E-2</v>
      </c>
      <c r="AV188" s="170">
        <f>AU188+(($AE188-1)*Workings_risks!$E$18)/(2050-2023)</f>
        <v>1.2007836399763269E-2</v>
      </c>
      <c r="AW188" s="170">
        <f>AV188+(($AE188-1)*Workings_risks!$E$18)/(2050-2023)</f>
        <v>1.2156525870515876E-2</v>
      </c>
      <c r="AX188" s="170">
        <f>AW188+(($AE188-1)*Workings_risks!$E$18)/(2050-2023)</f>
        <v>1.2305215341268484E-2</v>
      </c>
      <c r="AY188" s="170">
        <f>AX188+(($AE188-1)*Workings_risks!$E$18)/(2050-2023)</f>
        <v>1.2453904812021091E-2</v>
      </c>
      <c r="BA188" s="186">
        <f>AF188*Workings_risks!$E$24*Workings_risks!$E$26*Workings_risks!$E$27*Assumptions!$G$90</f>
        <v>3.8994644304664468E-4</v>
      </c>
      <c r="BB188" s="186">
        <f>AG188*Workings_risks!$E$24*Workings_risks!$E$26*Workings_risks!$E$27*Assumptions!$G$90</f>
        <v>3.9596805538950512E-4</v>
      </c>
      <c r="BC188" s="186">
        <f>AH188*Workings_risks!$E$24*Workings_risks!$E$26*Workings_risks!$E$27*Assumptions!$G$90</f>
        <v>4.0198966773236566E-4</v>
      </c>
      <c r="BD188" s="186">
        <f>AI188*Workings_risks!$E$24*Workings_risks!$E$26*Workings_risks!$E$27*Assumptions!$G$90</f>
        <v>4.0801128007522615E-4</v>
      </c>
      <c r="BE188" s="186">
        <f>AJ188*Workings_risks!$E$24*Workings_risks!$E$26*Workings_risks!$E$27*Assumptions!$G$90</f>
        <v>4.1403289241808669E-4</v>
      </c>
      <c r="BF188" s="186">
        <f>AK188*Workings_risks!$E$24*Workings_risks!$E$26*Workings_risks!$E$27*Assumptions!$G$90</f>
        <v>4.2005450476094718E-4</v>
      </c>
      <c r="BG188" s="186">
        <f>AL188*Workings_risks!$E$24*Workings_risks!$E$26*Workings_risks!$E$27*Assumptions!$G$90</f>
        <v>4.2607611710380772E-4</v>
      </c>
      <c r="BH188" s="186">
        <f>AM188*Workings_risks!$E$24*Workings_risks!$E$26*Workings_risks!$E$27*Assumptions!$G$90</f>
        <v>4.3209772944666815E-4</v>
      </c>
      <c r="BI188" s="186">
        <f>AN188*Workings_risks!$E$24*Workings_risks!$E$26*Workings_risks!$E$27*Assumptions!$G$90</f>
        <v>4.3811934178952864E-4</v>
      </c>
      <c r="BJ188" s="186">
        <f>AO188*Workings_risks!$E$24*Workings_risks!$E$26*Workings_risks!$E$27*Assumptions!$G$90</f>
        <v>4.4414095413238919E-4</v>
      </c>
      <c r="BK188" s="186">
        <f>AP188*Workings_risks!$E$24*Workings_risks!$E$26*Workings_risks!$E$27*Assumptions!$G$90</f>
        <v>4.5016256647524967E-4</v>
      </c>
      <c r="BL188" s="186">
        <f>AQ188*Workings_risks!$E$24*Workings_risks!$E$26*Workings_risks!$E$27*Assumptions!$G$90</f>
        <v>4.5618417881811027E-4</v>
      </c>
      <c r="BM188" s="186">
        <f>AR188*Workings_risks!$E$24*Workings_risks!$E$26*Workings_risks!$E$27*Assumptions!$G$90</f>
        <v>4.6220579116097065E-4</v>
      </c>
      <c r="BN188" s="186">
        <f>AS188*Workings_risks!$E$24*Workings_risks!$E$26*Workings_risks!$E$27*Assumptions!$G$90</f>
        <v>4.6822740350383125E-4</v>
      </c>
      <c r="BO188" s="186">
        <f>AT188*Workings_risks!$E$24*Workings_risks!$E$26*Workings_risks!$E$27*Assumptions!$G$90</f>
        <v>4.7424901584669168E-4</v>
      </c>
      <c r="BP188" s="186">
        <f>AU188*Workings_risks!$E$24*Workings_risks!$E$26*Workings_risks!$E$27*Assumptions!$G$90</f>
        <v>4.8027062818955228E-4</v>
      </c>
      <c r="BQ188" s="186">
        <f>AV188*Workings_risks!$E$24*Workings_risks!$E$26*Workings_risks!$E$27*Assumptions!$G$90</f>
        <v>4.8629224053241277E-4</v>
      </c>
      <c r="BR188" s="186">
        <f>AW188*Workings_risks!$E$24*Workings_risks!$E$26*Workings_risks!$E$27*Assumptions!$G$90</f>
        <v>4.9231385287527331E-4</v>
      </c>
      <c r="BS188" s="186">
        <f>AX188*Workings_risks!$E$24*Workings_risks!$E$26*Workings_risks!$E$27*Assumptions!$G$90</f>
        <v>4.9833546521813369E-4</v>
      </c>
      <c r="BT188" s="186">
        <f>AY188*Workings_risks!$E$24*Workings_risks!$E$26*Workings_risks!$E$27*Assumptions!$G$90</f>
        <v>5.0435707756099428E-4</v>
      </c>
    </row>
    <row r="189" spans="2:72" x14ac:dyDescent="0.25">
      <c r="B189" s="42">
        <v>10274874</v>
      </c>
      <c r="C189" s="42" t="s">
        <v>373</v>
      </c>
      <c r="D189" s="42" t="s">
        <v>245</v>
      </c>
      <c r="E189" s="42">
        <v>16414852</v>
      </c>
      <c r="F189" s="42">
        <v>16414860</v>
      </c>
      <c r="G189" s="42">
        <v>2.7029631768080806</v>
      </c>
      <c r="H189" s="42">
        <v>144.44999494946799</v>
      </c>
      <c r="I189" s="42">
        <v>-37.6982770212974</v>
      </c>
      <c r="J189" s="42">
        <v>120</v>
      </c>
      <c r="K189" s="42">
        <v>105</v>
      </c>
      <c r="L189" s="32">
        <v>5.3999999999999999E-2</v>
      </c>
      <c r="M189" s="32">
        <v>7.2999999999999995E-2</v>
      </c>
      <c r="N189" s="181"/>
      <c r="O189" s="182">
        <f t="shared" si="31"/>
        <v>126.48</v>
      </c>
      <c r="P189" s="182">
        <f t="shared" si="32"/>
        <v>110.67</v>
      </c>
      <c r="Q189" s="191">
        <f t="shared" si="33"/>
        <v>0.01</v>
      </c>
      <c r="R189" s="191">
        <f t="shared" si="34"/>
        <v>0.02</v>
      </c>
      <c r="S189" s="184">
        <f t="shared" si="35"/>
        <v>-1581</v>
      </c>
      <c r="T189" s="184">
        <f t="shared" si="36"/>
        <v>142.29</v>
      </c>
      <c r="U189" s="185">
        <f t="shared" si="37"/>
        <v>1.4098671726755213E-2</v>
      </c>
      <c r="V189" s="181"/>
      <c r="W189" s="182">
        <f t="shared" si="38"/>
        <v>128.76</v>
      </c>
      <c r="X189" s="182">
        <f t="shared" si="39"/>
        <v>112.66499999999999</v>
      </c>
      <c r="Y189" s="183">
        <f t="shared" si="40"/>
        <v>0.01</v>
      </c>
      <c r="Z189" s="183">
        <f t="shared" si="41"/>
        <v>0.02</v>
      </c>
      <c r="AA189" s="184">
        <f t="shared" si="42"/>
        <v>-1609.4999999999998</v>
      </c>
      <c r="AB189" s="184">
        <f t="shared" si="43"/>
        <v>144.85499999999999</v>
      </c>
      <c r="AC189" s="185">
        <f t="shared" si="44"/>
        <v>1.5442684063373714E-2</v>
      </c>
      <c r="AD189" s="181"/>
      <c r="AE189" s="178">
        <f t="shared" si="45"/>
        <v>1.4098671726755214</v>
      </c>
      <c r="AF189" s="170">
        <f>Workings_risks!$E$18+Workings_risks!$E$27*(($AE189-1)*Workings_risks!$E$18)/(2050-2023)</f>
        <v>9.6009255919554341E-3</v>
      </c>
      <c r="AG189" s="170">
        <f>AF189+(($AE189-1)*Workings_risks!$E$18)/(2050-2023)</f>
        <v>9.7403219707860034E-3</v>
      </c>
      <c r="AH189" s="170">
        <f>AG189+(($AE189-1)*Workings_risks!$E$18)/(2050-2023)</f>
        <v>9.8797183496165727E-3</v>
      </c>
      <c r="AI189" s="170">
        <f>AH189+(($AE189-1)*Workings_risks!$E$18)/(2050-2023)</f>
        <v>1.0019114728447142E-2</v>
      </c>
      <c r="AJ189" s="170">
        <f>AI189+(($AE189-1)*Workings_risks!$E$18)/(2050-2023)</f>
        <v>1.0158511107277711E-2</v>
      </c>
      <c r="AK189" s="170">
        <f>AJ189+(($AE189-1)*Workings_risks!$E$18)/(2050-2023)</f>
        <v>1.0297907486108281E-2</v>
      </c>
      <c r="AL189" s="170">
        <f>AK189+(($AE189-1)*Workings_risks!$E$18)/(2050-2023)</f>
        <v>1.043730386493885E-2</v>
      </c>
      <c r="AM189" s="170">
        <f>AL189+(($AE189-1)*Workings_risks!$E$18)/(2050-2023)</f>
        <v>1.0576700243769419E-2</v>
      </c>
      <c r="AN189" s="170">
        <f>AM189+(($AE189-1)*Workings_risks!$E$18)/(2050-2023)</f>
        <v>1.0716096622599989E-2</v>
      </c>
      <c r="AO189" s="170">
        <f>AN189+(($AE189-1)*Workings_risks!$E$18)/(2050-2023)</f>
        <v>1.0855493001430558E-2</v>
      </c>
      <c r="AP189" s="170">
        <f>AO189+(($AE189-1)*Workings_risks!$E$18)/(2050-2023)</f>
        <v>1.0994889380261127E-2</v>
      </c>
      <c r="AQ189" s="170">
        <f>AP189+(($AE189-1)*Workings_risks!$E$18)/(2050-2023)</f>
        <v>1.1134285759091696E-2</v>
      </c>
      <c r="AR189" s="170">
        <f>AQ189+(($AE189-1)*Workings_risks!$E$18)/(2050-2023)</f>
        <v>1.1273682137922266E-2</v>
      </c>
      <c r="AS189" s="170">
        <f>AR189+(($AE189-1)*Workings_risks!$E$18)/(2050-2023)</f>
        <v>1.1413078516752835E-2</v>
      </c>
      <c r="AT189" s="170">
        <f>AS189+(($AE189-1)*Workings_risks!$E$18)/(2050-2023)</f>
        <v>1.1552474895583404E-2</v>
      </c>
      <c r="AU189" s="170">
        <f>AT189+(($AE189-1)*Workings_risks!$E$18)/(2050-2023)</f>
        <v>1.1691871274413974E-2</v>
      </c>
      <c r="AV189" s="170">
        <f>AU189+(($AE189-1)*Workings_risks!$E$18)/(2050-2023)</f>
        <v>1.1831267653244543E-2</v>
      </c>
      <c r="AW189" s="170">
        <f>AV189+(($AE189-1)*Workings_risks!$E$18)/(2050-2023)</f>
        <v>1.1970664032075112E-2</v>
      </c>
      <c r="AX189" s="170">
        <f>AW189+(($AE189-1)*Workings_risks!$E$18)/(2050-2023)</f>
        <v>1.2110060410905682E-2</v>
      </c>
      <c r="AY189" s="170">
        <f>AX189+(($AE189-1)*Workings_risks!$E$18)/(2050-2023)</f>
        <v>1.2249456789736251E-2</v>
      </c>
      <c r="BA189" s="186">
        <f>AF189*Workings_risks!$E$24*Workings_risks!$E$26*Workings_risks!$E$27*Assumptions!$G$90</f>
        <v>3.8881739073235832E-4</v>
      </c>
      <c r="BB189" s="186">
        <f>AG189*Workings_risks!$E$24*Workings_risks!$E$26*Workings_risks!$E$27*Assumptions!$G$90</f>
        <v>3.9446265230378997E-4</v>
      </c>
      <c r="BC189" s="186">
        <f>AH189*Workings_risks!$E$24*Workings_risks!$E$26*Workings_risks!$E$27*Assumptions!$G$90</f>
        <v>4.0010791387522167E-4</v>
      </c>
      <c r="BD189" s="186">
        <f>AI189*Workings_risks!$E$24*Workings_risks!$E$26*Workings_risks!$E$27*Assumptions!$G$90</f>
        <v>4.0575317544665348E-4</v>
      </c>
      <c r="BE189" s="186">
        <f>AJ189*Workings_risks!$E$24*Workings_risks!$E$26*Workings_risks!$E$27*Assumptions!$G$90</f>
        <v>4.1139843701808518E-4</v>
      </c>
      <c r="BF189" s="186">
        <f>AK189*Workings_risks!$E$24*Workings_risks!$E$26*Workings_risks!$E$27*Assumptions!$G$90</f>
        <v>4.1704369858951683E-4</v>
      </c>
      <c r="BG189" s="186">
        <f>AL189*Workings_risks!$E$24*Workings_risks!$E$26*Workings_risks!$E$27*Assumptions!$G$90</f>
        <v>4.2268896016094853E-4</v>
      </c>
      <c r="BH189" s="186">
        <f>AM189*Workings_risks!$E$24*Workings_risks!$E$26*Workings_risks!$E$27*Assumptions!$G$90</f>
        <v>4.2833422173238017E-4</v>
      </c>
      <c r="BI189" s="186">
        <f>AN189*Workings_risks!$E$24*Workings_risks!$E$26*Workings_risks!$E$27*Assumptions!$G$90</f>
        <v>4.3397948330381204E-4</v>
      </c>
      <c r="BJ189" s="186">
        <f>AO189*Workings_risks!$E$24*Workings_risks!$E$26*Workings_risks!$E$27*Assumptions!$G$90</f>
        <v>4.3962474487524368E-4</v>
      </c>
      <c r="BK189" s="186">
        <f>AP189*Workings_risks!$E$24*Workings_risks!$E$26*Workings_risks!$E$27*Assumptions!$G$90</f>
        <v>4.4527000644667544E-4</v>
      </c>
      <c r="BL189" s="186">
        <f>AQ189*Workings_risks!$E$24*Workings_risks!$E$26*Workings_risks!$E$27*Assumptions!$G$90</f>
        <v>4.5091526801810709E-4</v>
      </c>
      <c r="BM189" s="186">
        <f>AR189*Workings_risks!$E$24*Workings_risks!$E$26*Workings_risks!$E$27*Assumptions!$G$90</f>
        <v>4.5656052958953879E-4</v>
      </c>
      <c r="BN189" s="186">
        <f>AS189*Workings_risks!$E$24*Workings_risks!$E$26*Workings_risks!$E$27*Assumptions!$G$90</f>
        <v>4.6220579116097054E-4</v>
      </c>
      <c r="BO189" s="186">
        <f>AT189*Workings_risks!$E$24*Workings_risks!$E$26*Workings_risks!$E$27*Assumptions!$G$90</f>
        <v>4.678510527324023E-4</v>
      </c>
      <c r="BP189" s="186">
        <f>AU189*Workings_risks!$E$24*Workings_risks!$E$26*Workings_risks!$E$27*Assumptions!$G$90</f>
        <v>4.7349631430383394E-4</v>
      </c>
      <c r="BQ189" s="186">
        <f>AV189*Workings_risks!$E$24*Workings_risks!$E$26*Workings_risks!$E$27*Assumptions!$G$90</f>
        <v>4.791415758752657E-4</v>
      </c>
      <c r="BR189" s="186">
        <f>AW189*Workings_risks!$E$24*Workings_risks!$E$26*Workings_risks!$E$27*Assumptions!$G$90</f>
        <v>4.847868374466974E-4</v>
      </c>
      <c r="BS189" s="186">
        <f>AX189*Workings_risks!$E$24*Workings_risks!$E$26*Workings_risks!$E$27*Assumptions!$G$90</f>
        <v>4.9043209901812916E-4</v>
      </c>
      <c r="BT189" s="186">
        <f>AY189*Workings_risks!$E$24*Workings_risks!$E$26*Workings_risks!$E$27*Assumptions!$G$90</f>
        <v>4.9607736058956086E-4</v>
      </c>
    </row>
    <row r="190" spans="2:72" x14ac:dyDescent="0.25">
      <c r="B190" s="42">
        <v>10275122</v>
      </c>
      <c r="C190" s="42" t="s">
        <v>373</v>
      </c>
      <c r="D190" s="42" t="s">
        <v>245</v>
      </c>
      <c r="E190" s="42">
        <v>16415902</v>
      </c>
      <c r="F190" s="42">
        <v>16415897</v>
      </c>
      <c r="G190" s="42">
        <v>0.74768498722903054</v>
      </c>
      <c r="H190" s="42">
        <v>144.46843902675201</v>
      </c>
      <c r="I190" s="42">
        <v>-37.696514331117299</v>
      </c>
      <c r="J190" s="42">
        <v>117</v>
      </c>
      <c r="K190" s="42">
        <v>103</v>
      </c>
      <c r="L190" s="32">
        <v>5.3999999999999999E-2</v>
      </c>
      <c r="M190" s="32">
        <v>7.2999999999999995E-2</v>
      </c>
      <c r="N190" s="181"/>
      <c r="O190" s="182">
        <f t="shared" si="31"/>
        <v>123.31800000000001</v>
      </c>
      <c r="P190" s="182">
        <f t="shared" si="32"/>
        <v>108.56200000000001</v>
      </c>
      <c r="Q190" s="191">
        <f t="shared" si="33"/>
        <v>0.01</v>
      </c>
      <c r="R190" s="191">
        <f t="shared" si="34"/>
        <v>0.02</v>
      </c>
      <c r="S190" s="184">
        <f t="shared" si="35"/>
        <v>-1475.6</v>
      </c>
      <c r="T190" s="184">
        <f t="shared" si="36"/>
        <v>138.07400000000001</v>
      </c>
      <c r="U190" s="185">
        <f t="shared" si="37"/>
        <v>1.4281648143128229E-2</v>
      </c>
      <c r="V190" s="181"/>
      <c r="W190" s="182">
        <f t="shared" si="38"/>
        <v>125.541</v>
      </c>
      <c r="X190" s="182">
        <f t="shared" si="39"/>
        <v>110.51899999999999</v>
      </c>
      <c r="Y190" s="183">
        <f t="shared" si="40"/>
        <v>0.01</v>
      </c>
      <c r="Z190" s="183">
        <f t="shared" si="41"/>
        <v>0.02</v>
      </c>
      <c r="AA190" s="184">
        <f t="shared" si="42"/>
        <v>-1502.2000000000005</v>
      </c>
      <c r="AB190" s="184">
        <f t="shared" si="43"/>
        <v>140.56300000000002</v>
      </c>
      <c r="AC190" s="185">
        <f t="shared" si="44"/>
        <v>1.5685661030488622E-2</v>
      </c>
      <c r="AD190" s="181"/>
      <c r="AE190" s="178">
        <f t="shared" si="45"/>
        <v>1.4281648143128229</v>
      </c>
      <c r="AF190" s="170">
        <f>Workings_risks!$E$18+Workings_risks!$E$27*(($AE190-1)*Workings_risks!$E$18)/(2050-2023)</f>
        <v>9.6195947498345299E-3</v>
      </c>
      <c r="AG190" s="170">
        <f>AF190+(($AE190-1)*Workings_risks!$E$18)/(2050-2023)</f>
        <v>9.765214181291464E-3</v>
      </c>
      <c r="AH190" s="170">
        <f>AG190+(($AE190-1)*Workings_risks!$E$18)/(2050-2023)</f>
        <v>9.910833612748398E-3</v>
      </c>
      <c r="AI190" s="170">
        <f>AH190+(($AE190-1)*Workings_risks!$E$18)/(2050-2023)</f>
        <v>1.0056453044205332E-2</v>
      </c>
      <c r="AJ190" s="170">
        <f>AI190+(($AE190-1)*Workings_risks!$E$18)/(2050-2023)</f>
        <v>1.0202072475662266E-2</v>
      </c>
      <c r="AK190" s="170">
        <f>AJ190+(($AE190-1)*Workings_risks!$E$18)/(2050-2023)</f>
        <v>1.03476919071192E-2</v>
      </c>
      <c r="AL190" s="170">
        <f>AK190+(($AE190-1)*Workings_risks!$E$18)/(2050-2023)</f>
        <v>1.0493311338576134E-2</v>
      </c>
      <c r="AM190" s="170">
        <f>AL190+(($AE190-1)*Workings_risks!$E$18)/(2050-2023)</f>
        <v>1.0638930770033068E-2</v>
      </c>
      <c r="AN190" s="170">
        <f>AM190+(($AE190-1)*Workings_risks!$E$18)/(2050-2023)</f>
        <v>1.0784550201490002E-2</v>
      </c>
      <c r="AO190" s="170">
        <f>AN190+(($AE190-1)*Workings_risks!$E$18)/(2050-2023)</f>
        <v>1.0930169632946936E-2</v>
      </c>
      <c r="AP190" s="170">
        <f>AO190+(($AE190-1)*Workings_risks!$E$18)/(2050-2023)</f>
        <v>1.107578906440387E-2</v>
      </c>
      <c r="AQ190" s="170">
        <f>AP190+(($AE190-1)*Workings_risks!$E$18)/(2050-2023)</f>
        <v>1.1221408495860804E-2</v>
      </c>
      <c r="AR190" s="170">
        <f>AQ190+(($AE190-1)*Workings_risks!$E$18)/(2050-2023)</f>
        <v>1.1367027927317738E-2</v>
      </c>
      <c r="AS190" s="170">
        <f>AR190+(($AE190-1)*Workings_risks!$E$18)/(2050-2023)</f>
        <v>1.1512647358774672E-2</v>
      </c>
      <c r="AT190" s="170">
        <f>AS190+(($AE190-1)*Workings_risks!$E$18)/(2050-2023)</f>
        <v>1.1658266790231606E-2</v>
      </c>
      <c r="AU190" s="170">
        <f>AT190+(($AE190-1)*Workings_risks!$E$18)/(2050-2023)</f>
        <v>1.180388622168854E-2</v>
      </c>
      <c r="AV190" s="170">
        <f>AU190+(($AE190-1)*Workings_risks!$E$18)/(2050-2023)</f>
        <v>1.1949505653145474E-2</v>
      </c>
      <c r="AW190" s="170">
        <f>AV190+(($AE190-1)*Workings_risks!$E$18)/(2050-2023)</f>
        <v>1.2095125084602408E-2</v>
      </c>
      <c r="AX190" s="170">
        <f>AW190+(($AE190-1)*Workings_risks!$E$18)/(2050-2023)</f>
        <v>1.2240744516059342E-2</v>
      </c>
      <c r="AY190" s="170">
        <f>AX190+(($AE190-1)*Workings_risks!$E$18)/(2050-2023)</f>
        <v>1.2386363947516276E-2</v>
      </c>
      <c r="BA190" s="186">
        <f>AF190*Workings_risks!$E$24*Workings_risks!$E$26*Workings_risks!$E$27*Assumptions!$G$90</f>
        <v>3.8957345254996082E-4</v>
      </c>
      <c r="BB190" s="186">
        <f>AG190*Workings_risks!$E$24*Workings_risks!$E$26*Workings_risks!$E$27*Assumptions!$G$90</f>
        <v>3.9547073472726002E-4</v>
      </c>
      <c r="BC190" s="186">
        <f>AH190*Workings_risks!$E$24*Workings_risks!$E$26*Workings_risks!$E$27*Assumptions!$G$90</f>
        <v>4.0136801690455922E-4</v>
      </c>
      <c r="BD190" s="186">
        <f>AI190*Workings_risks!$E$24*Workings_risks!$E$26*Workings_risks!$E$27*Assumptions!$G$90</f>
        <v>4.0726529908185843E-4</v>
      </c>
      <c r="BE190" s="186">
        <f>AJ190*Workings_risks!$E$24*Workings_risks!$E$26*Workings_risks!$E$27*Assumptions!$G$90</f>
        <v>4.1316258125915752E-4</v>
      </c>
      <c r="BF190" s="186">
        <f>AK190*Workings_risks!$E$24*Workings_risks!$E$26*Workings_risks!$E$27*Assumptions!$G$90</f>
        <v>4.1905986343645688E-4</v>
      </c>
      <c r="BG190" s="186">
        <f>AL190*Workings_risks!$E$24*Workings_risks!$E$26*Workings_risks!$E$27*Assumptions!$G$90</f>
        <v>4.2495714561375597E-4</v>
      </c>
      <c r="BH190" s="186">
        <f>AM190*Workings_risks!$E$24*Workings_risks!$E$26*Workings_risks!$E$27*Assumptions!$G$90</f>
        <v>4.3085442779105528E-4</v>
      </c>
      <c r="BI190" s="186">
        <f>AN190*Workings_risks!$E$24*Workings_risks!$E$26*Workings_risks!$E$27*Assumptions!$G$90</f>
        <v>4.3675170996835438E-4</v>
      </c>
      <c r="BJ190" s="186">
        <f>AO190*Workings_risks!$E$24*Workings_risks!$E$26*Workings_risks!$E$27*Assumptions!$G$90</f>
        <v>4.4264899214565369E-4</v>
      </c>
      <c r="BK190" s="186">
        <f>AP190*Workings_risks!$E$24*Workings_risks!$E$26*Workings_risks!$E$27*Assumptions!$G$90</f>
        <v>4.4854627432295278E-4</v>
      </c>
      <c r="BL190" s="186">
        <f>AQ190*Workings_risks!$E$24*Workings_risks!$E$26*Workings_risks!$E$27*Assumptions!$G$90</f>
        <v>4.5444355650025209E-4</v>
      </c>
      <c r="BM190" s="186">
        <f>AR190*Workings_risks!$E$24*Workings_risks!$E$26*Workings_risks!$E$27*Assumptions!$G$90</f>
        <v>4.6034083867755118E-4</v>
      </c>
      <c r="BN190" s="186">
        <f>AS190*Workings_risks!$E$24*Workings_risks!$E$26*Workings_risks!$E$27*Assumptions!$G$90</f>
        <v>4.6623812085485044E-4</v>
      </c>
      <c r="BO190" s="186">
        <f>AT190*Workings_risks!$E$24*Workings_risks!$E$26*Workings_risks!$E$27*Assumptions!$G$90</f>
        <v>4.7213540303214958E-4</v>
      </c>
      <c r="BP190" s="186">
        <f>AU190*Workings_risks!$E$24*Workings_risks!$E$26*Workings_risks!$E$27*Assumptions!$G$90</f>
        <v>4.7803268520944878E-4</v>
      </c>
      <c r="BQ190" s="186">
        <f>AV190*Workings_risks!$E$24*Workings_risks!$E$26*Workings_risks!$E$27*Assumptions!$G$90</f>
        <v>4.8392996738674804E-4</v>
      </c>
      <c r="BR190" s="186">
        <f>AW190*Workings_risks!$E$24*Workings_risks!$E$26*Workings_risks!$E$27*Assumptions!$G$90</f>
        <v>4.8982724956404724E-4</v>
      </c>
      <c r="BS190" s="186">
        <f>AX190*Workings_risks!$E$24*Workings_risks!$E$26*Workings_risks!$E$27*Assumptions!$G$90</f>
        <v>4.957245317413465E-4</v>
      </c>
      <c r="BT190" s="186">
        <f>AY190*Workings_risks!$E$24*Workings_risks!$E$26*Workings_risks!$E$27*Assumptions!$G$90</f>
        <v>5.0162181391864564E-4</v>
      </c>
    </row>
    <row r="191" spans="2:72" x14ac:dyDescent="0.25">
      <c r="B191" s="42">
        <v>10275306</v>
      </c>
      <c r="C191" s="42" t="s">
        <v>373</v>
      </c>
      <c r="D191" s="42" t="s">
        <v>245</v>
      </c>
      <c r="E191" s="42">
        <v>16416625</v>
      </c>
      <c r="F191" s="42">
        <v>118639387</v>
      </c>
      <c r="G191" s="42">
        <v>0.69405779242679033</v>
      </c>
      <c r="H191" s="42">
        <v>144.44465949442201</v>
      </c>
      <c r="I191" s="42">
        <v>-37.710871638667797</v>
      </c>
      <c r="J191" s="42">
        <v>120</v>
      </c>
      <c r="K191" s="42">
        <v>105</v>
      </c>
      <c r="L191" s="32">
        <v>5.3999999999999999E-2</v>
      </c>
      <c r="M191" s="32">
        <v>7.2999999999999995E-2</v>
      </c>
      <c r="N191" s="181"/>
      <c r="O191" s="182">
        <f t="shared" si="31"/>
        <v>126.48</v>
      </c>
      <c r="P191" s="182">
        <f t="shared" si="32"/>
        <v>110.67</v>
      </c>
      <c r="Q191" s="191">
        <f t="shared" si="33"/>
        <v>0.01</v>
      </c>
      <c r="R191" s="191">
        <f t="shared" si="34"/>
        <v>0.02</v>
      </c>
      <c r="S191" s="184">
        <f t="shared" si="35"/>
        <v>-1581</v>
      </c>
      <c r="T191" s="184">
        <f t="shared" si="36"/>
        <v>142.29</v>
      </c>
      <c r="U191" s="185">
        <f t="shared" si="37"/>
        <v>1.4098671726755213E-2</v>
      </c>
      <c r="V191" s="181"/>
      <c r="W191" s="182">
        <f t="shared" si="38"/>
        <v>128.76</v>
      </c>
      <c r="X191" s="182">
        <f t="shared" si="39"/>
        <v>112.66499999999999</v>
      </c>
      <c r="Y191" s="183">
        <f t="shared" si="40"/>
        <v>0.01</v>
      </c>
      <c r="Z191" s="183">
        <f t="shared" si="41"/>
        <v>0.02</v>
      </c>
      <c r="AA191" s="184">
        <f t="shared" si="42"/>
        <v>-1609.4999999999998</v>
      </c>
      <c r="AB191" s="184">
        <f t="shared" si="43"/>
        <v>144.85499999999999</v>
      </c>
      <c r="AC191" s="185">
        <f t="shared" si="44"/>
        <v>1.5442684063373714E-2</v>
      </c>
      <c r="AD191" s="181"/>
      <c r="AE191" s="178">
        <f t="shared" si="45"/>
        <v>1.4098671726755214</v>
      </c>
      <c r="AF191" s="170">
        <f>Workings_risks!$E$18+Workings_risks!$E$27*(($AE191-1)*Workings_risks!$E$18)/(2050-2023)</f>
        <v>9.6009255919554341E-3</v>
      </c>
      <c r="AG191" s="170">
        <f>AF191+(($AE191-1)*Workings_risks!$E$18)/(2050-2023)</f>
        <v>9.7403219707860034E-3</v>
      </c>
      <c r="AH191" s="170">
        <f>AG191+(($AE191-1)*Workings_risks!$E$18)/(2050-2023)</f>
        <v>9.8797183496165727E-3</v>
      </c>
      <c r="AI191" s="170">
        <f>AH191+(($AE191-1)*Workings_risks!$E$18)/(2050-2023)</f>
        <v>1.0019114728447142E-2</v>
      </c>
      <c r="AJ191" s="170">
        <f>AI191+(($AE191-1)*Workings_risks!$E$18)/(2050-2023)</f>
        <v>1.0158511107277711E-2</v>
      </c>
      <c r="AK191" s="170">
        <f>AJ191+(($AE191-1)*Workings_risks!$E$18)/(2050-2023)</f>
        <v>1.0297907486108281E-2</v>
      </c>
      <c r="AL191" s="170">
        <f>AK191+(($AE191-1)*Workings_risks!$E$18)/(2050-2023)</f>
        <v>1.043730386493885E-2</v>
      </c>
      <c r="AM191" s="170">
        <f>AL191+(($AE191-1)*Workings_risks!$E$18)/(2050-2023)</f>
        <v>1.0576700243769419E-2</v>
      </c>
      <c r="AN191" s="170">
        <f>AM191+(($AE191-1)*Workings_risks!$E$18)/(2050-2023)</f>
        <v>1.0716096622599989E-2</v>
      </c>
      <c r="AO191" s="170">
        <f>AN191+(($AE191-1)*Workings_risks!$E$18)/(2050-2023)</f>
        <v>1.0855493001430558E-2</v>
      </c>
      <c r="AP191" s="170">
        <f>AO191+(($AE191-1)*Workings_risks!$E$18)/(2050-2023)</f>
        <v>1.0994889380261127E-2</v>
      </c>
      <c r="AQ191" s="170">
        <f>AP191+(($AE191-1)*Workings_risks!$E$18)/(2050-2023)</f>
        <v>1.1134285759091696E-2</v>
      </c>
      <c r="AR191" s="170">
        <f>AQ191+(($AE191-1)*Workings_risks!$E$18)/(2050-2023)</f>
        <v>1.1273682137922266E-2</v>
      </c>
      <c r="AS191" s="170">
        <f>AR191+(($AE191-1)*Workings_risks!$E$18)/(2050-2023)</f>
        <v>1.1413078516752835E-2</v>
      </c>
      <c r="AT191" s="170">
        <f>AS191+(($AE191-1)*Workings_risks!$E$18)/(2050-2023)</f>
        <v>1.1552474895583404E-2</v>
      </c>
      <c r="AU191" s="170">
        <f>AT191+(($AE191-1)*Workings_risks!$E$18)/(2050-2023)</f>
        <v>1.1691871274413974E-2</v>
      </c>
      <c r="AV191" s="170">
        <f>AU191+(($AE191-1)*Workings_risks!$E$18)/(2050-2023)</f>
        <v>1.1831267653244543E-2</v>
      </c>
      <c r="AW191" s="170">
        <f>AV191+(($AE191-1)*Workings_risks!$E$18)/(2050-2023)</f>
        <v>1.1970664032075112E-2</v>
      </c>
      <c r="AX191" s="170">
        <f>AW191+(($AE191-1)*Workings_risks!$E$18)/(2050-2023)</f>
        <v>1.2110060410905682E-2</v>
      </c>
      <c r="AY191" s="170">
        <f>AX191+(($AE191-1)*Workings_risks!$E$18)/(2050-2023)</f>
        <v>1.2249456789736251E-2</v>
      </c>
      <c r="BA191" s="186">
        <f>AF191*Workings_risks!$E$24*Workings_risks!$E$26*Workings_risks!$E$27*Assumptions!$G$90</f>
        <v>3.8881739073235832E-4</v>
      </c>
      <c r="BB191" s="186">
        <f>AG191*Workings_risks!$E$24*Workings_risks!$E$26*Workings_risks!$E$27*Assumptions!$G$90</f>
        <v>3.9446265230378997E-4</v>
      </c>
      <c r="BC191" s="186">
        <f>AH191*Workings_risks!$E$24*Workings_risks!$E$26*Workings_risks!$E$27*Assumptions!$G$90</f>
        <v>4.0010791387522167E-4</v>
      </c>
      <c r="BD191" s="186">
        <f>AI191*Workings_risks!$E$24*Workings_risks!$E$26*Workings_risks!$E$27*Assumptions!$G$90</f>
        <v>4.0575317544665348E-4</v>
      </c>
      <c r="BE191" s="186">
        <f>AJ191*Workings_risks!$E$24*Workings_risks!$E$26*Workings_risks!$E$27*Assumptions!$G$90</f>
        <v>4.1139843701808518E-4</v>
      </c>
      <c r="BF191" s="186">
        <f>AK191*Workings_risks!$E$24*Workings_risks!$E$26*Workings_risks!$E$27*Assumptions!$G$90</f>
        <v>4.1704369858951683E-4</v>
      </c>
      <c r="BG191" s="186">
        <f>AL191*Workings_risks!$E$24*Workings_risks!$E$26*Workings_risks!$E$27*Assumptions!$G$90</f>
        <v>4.2268896016094853E-4</v>
      </c>
      <c r="BH191" s="186">
        <f>AM191*Workings_risks!$E$24*Workings_risks!$E$26*Workings_risks!$E$27*Assumptions!$G$90</f>
        <v>4.2833422173238017E-4</v>
      </c>
      <c r="BI191" s="186">
        <f>AN191*Workings_risks!$E$24*Workings_risks!$E$26*Workings_risks!$E$27*Assumptions!$G$90</f>
        <v>4.3397948330381204E-4</v>
      </c>
      <c r="BJ191" s="186">
        <f>AO191*Workings_risks!$E$24*Workings_risks!$E$26*Workings_risks!$E$27*Assumptions!$G$90</f>
        <v>4.3962474487524368E-4</v>
      </c>
      <c r="BK191" s="186">
        <f>AP191*Workings_risks!$E$24*Workings_risks!$E$26*Workings_risks!$E$27*Assumptions!$G$90</f>
        <v>4.4527000644667544E-4</v>
      </c>
      <c r="BL191" s="186">
        <f>AQ191*Workings_risks!$E$24*Workings_risks!$E$26*Workings_risks!$E$27*Assumptions!$G$90</f>
        <v>4.5091526801810709E-4</v>
      </c>
      <c r="BM191" s="186">
        <f>AR191*Workings_risks!$E$24*Workings_risks!$E$26*Workings_risks!$E$27*Assumptions!$G$90</f>
        <v>4.5656052958953879E-4</v>
      </c>
      <c r="BN191" s="186">
        <f>AS191*Workings_risks!$E$24*Workings_risks!$E$26*Workings_risks!$E$27*Assumptions!$G$90</f>
        <v>4.6220579116097054E-4</v>
      </c>
      <c r="BO191" s="186">
        <f>AT191*Workings_risks!$E$24*Workings_risks!$E$26*Workings_risks!$E$27*Assumptions!$G$90</f>
        <v>4.678510527324023E-4</v>
      </c>
      <c r="BP191" s="186">
        <f>AU191*Workings_risks!$E$24*Workings_risks!$E$26*Workings_risks!$E$27*Assumptions!$G$90</f>
        <v>4.7349631430383394E-4</v>
      </c>
      <c r="BQ191" s="186">
        <f>AV191*Workings_risks!$E$24*Workings_risks!$E$26*Workings_risks!$E$27*Assumptions!$G$90</f>
        <v>4.791415758752657E-4</v>
      </c>
      <c r="BR191" s="186">
        <f>AW191*Workings_risks!$E$24*Workings_risks!$E$26*Workings_risks!$E$27*Assumptions!$G$90</f>
        <v>4.847868374466974E-4</v>
      </c>
      <c r="BS191" s="186">
        <f>AX191*Workings_risks!$E$24*Workings_risks!$E$26*Workings_risks!$E$27*Assumptions!$G$90</f>
        <v>4.9043209901812916E-4</v>
      </c>
      <c r="BT191" s="186">
        <f>AY191*Workings_risks!$E$24*Workings_risks!$E$26*Workings_risks!$E$27*Assumptions!$G$90</f>
        <v>4.9607736058956086E-4</v>
      </c>
    </row>
    <row r="192" spans="2:72" x14ac:dyDescent="0.25">
      <c r="B192" s="42">
        <v>10275360</v>
      </c>
      <c r="C192" s="42" t="s">
        <v>373</v>
      </c>
      <c r="D192" s="42" t="s">
        <v>245</v>
      </c>
      <c r="E192" s="42">
        <v>16416861</v>
      </c>
      <c r="F192" s="42">
        <v>16416857</v>
      </c>
      <c r="G192" s="42">
        <v>1.1513450688833902</v>
      </c>
      <c r="H192" s="42">
        <v>144.459010360256</v>
      </c>
      <c r="I192" s="42">
        <v>-37.677360950149101</v>
      </c>
      <c r="J192" s="42">
        <v>117</v>
      </c>
      <c r="K192" s="42">
        <v>103</v>
      </c>
      <c r="L192" s="32">
        <v>5.3999999999999999E-2</v>
      </c>
      <c r="M192" s="32">
        <v>7.2999999999999995E-2</v>
      </c>
      <c r="N192" s="181"/>
      <c r="O192" s="182">
        <f t="shared" si="31"/>
        <v>123.31800000000001</v>
      </c>
      <c r="P192" s="182">
        <f t="shared" si="32"/>
        <v>108.56200000000001</v>
      </c>
      <c r="Q192" s="191">
        <f t="shared" si="33"/>
        <v>0.01</v>
      </c>
      <c r="R192" s="191">
        <f t="shared" si="34"/>
        <v>0.02</v>
      </c>
      <c r="S192" s="184">
        <f t="shared" si="35"/>
        <v>-1475.6</v>
      </c>
      <c r="T192" s="184">
        <f t="shared" si="36"/>
        <v>138.07400000000001</v>
      </c>
      <c r="U192" s="185">
        <f t="shared" si="37"/>
        <v>1.4281648143128229E-2</v>
      </c>
      <c r="V192" s="181"/>
      <c r="W192" s="182">
        <f t="shared" si="38"/>
        <v>125.541</v>
      </c>
      <c r="X192" s="182">
        <f t="shared" si="39"/>
        <v>110.51899999999999</v>
      </c>
      <c r="Y192" s="183">
        <f t="shared" si="40"/>
        <v>0.01</v>
      </c>
      <c r="Z192" s="183">
        <f t="shared" si="41"/>
        <v>0.02</v>
      </c>
      <c r="AA192" s="184">
        <f t="shared" si="42"/>
        <v>-1502.2000000000005</v>
      </c>
      <c r="AB192" s="184">
        <f t="shared" si="43"/>
        <v>140.56300000000002</v>
      </c>
      <c r="AC192" s="185">
        <f t="shared" si="44"/>
        <v>1.5685661030488622E-2</v>
      </c>
      <c r="AD192" s="181"/>
      <c r="AE192" s="178">
        <f t="shared" si="45"/>
        <v>1.4281648143128229</v>
      </c>
      <c r="AF192" s="170">
        <f>Workings_risks!$E$18+Workings_risks!$E$27*(($AE192-1)*Workings_risks!$E$18)/(2050-2023)</f>
        <v>9.6195947498345299E-3</v>
      </c>
      <c r="AG192" s="170">
        <f>AF192+(($AE192-1)*Workings_risks!$E$18)/(2050-2023)</f>
        <v>9.765214181291464E-3</v>
      </c>
      <c r="AH192" s="170">
        <f>AG192+(($AE192-1)*Workings_risks!$E$18)/(2050-2023)</f>
        <v>9.910833612748398E-3</v>
      </c>
      <c r="AI192" s="170">
        <f>AH192+(($AE192-1)*Workings_risks!$E$18)/(2050-2023)</f>
        <v>1.0056453044205332E-2</v>
      </c>
      <c r="AJ192" s="170">
        <f>AI192+(($AE192-1)*Workings_risks!$E$18)/(2050-2023)</f>
        <v>1.0202072475662266E-2</v>
      </c>
      <c r="AK192" s="170">
        <f>AJ192+(($AE192-1)*Workings_risks!$E$18)/(2050-2023)</f>
        <v>1.03476919071192E-2</v>
      </c>
      <c r="AL192" s="170">
        <f>AK192+(($AE192-1)*Workings_risks!$E$18)/(2050-2023)</f>
        <v>1.0493311338576134E-2</v>
      </c>
      <c r="AM192" s="170">
        <f>AL192+(($AE192-1)*Workings_risks!$E$18)/(2050-2023)</f>
        <v>1.0638930770033068E-2</v>
      </c>
      <c r="AN192" s="170">
        <f>AM192+(($AE192-1)*Workings_risks!$E$18)/(2050-2023)</f>
        <v>1.0784550201490002E-2</v>
      </c>
      <c r="AO192" s="170">
        <f>AN192+(($AE192-1)*Workings_risks!$E$18)/(2050-2023)</f>
        <v>1.0930169632946936E-2</v>
      </c>
      <c r="AP192" s="170">
        <f>AO192+(($AE192-1)*Workings_risks!$E$18)/(2050-2023)</f>
        <v>1.107578906440387E-2</v>
      </c>
      <c r="AQ192" s="170">
        <f>AP192+(($AE192-1)*Workings_risks!$E$18)/(2050-2023)</f>
        <v>1.1221408495860804E-2</v>
      </c>
      <c r="AR192" s="170">
        <f>AQ192+(($AE192-1)*Workings_risks!$E$18)/(2050-2023)</f>
        <v>1.1367027927317738E-2</v>
      </c>
      <c r="AS192" s="170">
        <f>AR192+(($AE192-1)*Workings_risks!$E$18)/(2050-2023)</f>
        <v>1.1512647358774672E-2</v>
      </c>
      <c r="AT192" s="170">
        <f>AS192+(($AE192-1)*Workings_risks!$E$18)/(2050-2023)</f>
        <v>1.1658266790231606E-2</v>
      </c>
      <c r="AU192" s="170">
        <f>AT192+(($AE192-1)*Workings_risks!$E$18)/(2050-2023)</f>
        <v>1.180388622168854E-2</v>
      </c>
      <c r="AV192" s="170">
        <f>AU192+(($AE192-1)*Workings_risks!$E$18)/(2050-2023)</f>
        <v>1.1949505653145474E-2</v>
      </c>
      <c r="AW192" s="170">
        <f>AV192+(($AE192-1)*Workings_risks!$E$18)/(2050-2023)</f>
        <v>1.2095125084602408E-2</v>
      </c>
      <c r="AX192" s="170">
        <f>AW192+(($AE192-1)*Workings_risks!$E$18)/(2050-2023)</f>
        <v>1.2240744516059342E-2</v>
      </c>
      <c r="AY192" s="170">
        <f>AX192+(($AE192-1)*Workings_risks!$E$18)/(2050-2023)</f>
        <v>1.2386363947516276E-2</v>
      </c>
      <c r="BA192" s="186">
        <f>AF192*Workings_risks!$E$24*Workings_risks!$E$26*Workings_risks!$E$27*Assumptions!$G$90</f>
        <v>3.8957345254996082E-4</v>
      </c>
      <c r="BB192" s="186">
        <f>AG192*Workings_risks!$E$24*Workings_risks!$E$26*Workings_risks!$E$27*Assumptions!$G$90</f>
        <v>3.9547073472726002E-4</v>
      </c>
      <c r="BC192" s="186">
        <f>AH192*Workings_risks!$E$24*Workings_risks!$E$26*Workings_risks!$E$27*Assumptions!$G$90</f>
        <v>4.0136801690455922E-4</v>
      </c>
      <c r="BD192" s="186">
        <f>AI192*Workings_risks!$E$24*Workings_risks!$E$26*Workings_risks!$E$27*Assumptions!$G$90</f>
        <v>4.0726529908185843E-4</v>
      </c>
      <c r="BE192" s="186">
        <f>AJ192*Workings_risks!$E$24*Workings_risks!$E$26*Workings_risks!$E$27*Assumptions!$G$90</f>
        <v>4.1316258125915752E-4</v>
      </c>
      <c r="BF192" s="186">
        <f>AK192*Workings_risks!$E$24*Workings_risks!$E$26*Workings_risks!$E$27*Assumptions!$G$90</f>
        <v>4.1905986343645688E-4</v>
      </c>
      <c r="BG192" s="186">
        <f>AL192*Workings_risks!$E$24*Workings_risks!$E$26*Workings_risks!$E$27*Assumptions!$G$90</f>
        <v>4.2495714561375597E-4</v>
      </c>
      <c r="BH192" s="186">
        <f>AM192*Workings_risks!$E$24*Workings_risks!$E$26*Workings_risks!$E$27*Assumptions!$G$90</f>
        <v>4.3085442779105528E-4</v>
      </c>
      <c r="BI192" s="186">
        <f>AN192*Workings_risks!$E$24*Workings_risks!$E$26*Workings_risks!$E$27*Assumptions!$G$90</f>
        <v>4.3675170996835438E-4</v>
      </c>
      <c r="BJ192" s="186">
        <f>AO192*Workings_risks!$E$24*Workings_risks!$E$26*Workings_risks!$E$27*Assumptions!$G$90</f>
        <v>4.4264899214565369E-4</v>
      </c>
      <c r="BK192" s="186">
        <f>AP192*Workings_risks!$E$24*Workings_risks!$E$26*Workings_risks!$E$27*Assumptions!$G$90</f>
        <v>4.4854627432295278E-4</v>
      </c>
      <c r="BL192" s="186">
        <f>AQ192*Workings_risks!$E$24*Workings_risks!$E$26*Workings_risks!$E$27*Assumptions!$G$90</f>
        <v>4.5444355650025209E-4</v>
      </c>
      <c r="BM192" s="186">
        <f>AR192*Workings_risks!$E$24*Workings_risks!$E$26*Workings_risks!$E$27*Assumptions!$G$90</f>
        <v>4.6034083867755118E-4</v>
      </c>
      <c r="BN192" s="186">
        <f>AS192*Workings_risks!$E$24*Workings_risks!$E$26*Workings_risks!$E$27*Assumptions!$G$90</f>
        <v>4.6623812085485044E-4</v>
      </c>
      <c r="BO192" s="186">
        <f>AT192*Workings_risks!$E$24*Workings_risks!$E$26*Workings_risks!$E$27*Assumptions!$G$90</f>
        <v>4.7213540303214958E-4</v>
      </c>
      <c r="BP192" s="186">
        <f>AU192*Workings_risks!$E$24*Workings_risks!$E$26*Workings_risks!$E$27*Assumptions!$G$90</f>
        <v>4.7803268520944878E-4</v>
      </c>
      <c r="BQ192" s="186">
        <f>AV192*Workings_risks!$E$24*Workings_risks!$E$26*Workings_risks!$E$27*Assumptions!$G$90</f>
        <v>4.8392996738674804E-4</v>
      </c>
      <c r="BR192" s="186">
        <f>AW192*Workings_risks!$E$24*Workings_risks!$E$26*Workings_risks!$E$27*Assumptions!$G$90</f>
        <v>4.8982724956404724E-4</v>
      </c>
      <c r="BS192" s="186">
        <f>AX192*Workings_risks!$E$24*Workings_risks!$E$26*Workings_risks!$E$27*Assumptions!$G$90</f>
        <v>4.957245317413465E-4</v>
      </c>
      <c r="BT192" s="186">
        <f>AY192*Workings_risks!$E$24*Workings_risks!$E$26*Workings_risks!$E$27*Assumptions!$G$90</f>
        <v>5.0162181391864564E-4</v>
      </c>
    </row>
    <row r="193" spans="2:72" x14ac:dyDescent="0.25">
      <c r="B193" s="42">
        <v>10275362</v>
      </c>
      <c r="C193" s="42" t="s">
        <v>373</v>
      </c>
      <c r="D193" s="42" t="s">
        <v>245</v>
      </c>
      <c r="E193" s="42">
        <v>16416861</v>
      </c>
      <c r="F193" s="42">
        <v>16416928</v>
      </c>
      <c r="G193" s="42">
        <v>0.92962451923655021</v>
      </c>
      <c r="H193" s="42">
        <v>144.457811291463</v>
      </c>
      <c r="I193" s="42">
        <v>-37.677073761843403</v>
      </c>
      <c r="J193" s="42">
        <v>117</v>
      </c>
      <c r="K193" s="42">
        <v>103</v>
      </c>
      <c r="L193" s="32">
        <v>5.3999999999999999E-2</v>
      </c>
      <c r="M193" s="32">
        <v>7.2999999999999995E-2</v>
      </c>
      <c r="N193" s="181"/>
      <c r="O193" s="182">
        <f t="shared" si="31"/>
        <v>123.31800000000001</v>
      </c>
      <c r="P193" s="182">
        <f t="shared" si="32"/>
        <v>108.56200000000001</v>
      </c>
      <c r="Q193" s="191">
        <f t="shared" si="33"/>
        <v>0.01</v>
      </c>
      <c r="R193" s="191">
        <f t="shared" si="34"/>
        <v>0.02</v>
      </c>
      <c r="S193" s="184">
        <f t="shared" si="35"/>
        <v>-1475.6</v>
      </c>
      <c r="T193" s="184">
        <f t="shared" si="36"/>
        <v>138.07400000000001</v>
      </c>
      <c r="U193" s="185">
        <f t="shared" si="37"/>
        <v>1.4281648143128229E-2</v>
      </c>
      <c r="V193" s="181"/>
      <c r="W193" s="182">
        <f t="shared" si="38"/>
        <v>125.541</v>
      </c>
      <c r="X193" s="182">
        <f t="shared" si="39"/>
        <v>110.51899999999999</v>
      </c>
      <c r="Y193" s="183">
        <f t="shared" si="40"/>
        <v>0.01</v>
      </c>
      <c r="Z193" s="183">
        <f t="shared" si="41"/>
        <v>0.02</v>
      </c>
      <c r="AA193" s="184">
        <f t="shared" si="42"/>
        <v>-1502.2000000000005</v>
      </c>
      <c r="AB193" s="184">
        <f t="shared" si="43"/>
        <v>140.56300000000002</v>
      </c>
      <c r="AC193" s="185">
        <f t="shared" si="44"/>
        <v>1.5685661030488622E-2</v>
      </c>
      <c r="AD193" s="181"/>
      <c r="AE193" s="178">
        <f t="shared" si="45"/>
        <v>1.4281648143128229</v>
      </c>
      <c r="AF193" s="170">
        <f>Workings_risks!$E$18+Workings_risks!$E$27*(($AE193-1)*Workings_risks!$E$18)/(2050-2023)</f>
        <v>9.6195947498345299E-3</v>
      </c>
      <c r="AG193" s="170">
        <f>AF193+(($AE193-1)*Workings_risks!$E$18)/(2050-2023)</f>
        <v>9.765214181291464E-3</v>
      </c>
      <c r="AH193" s="170">
        <f>AG193+(($AE193-1)*Workings_risks!$E$18)/(2050-2023)</f>
        <v>9.910833612748398E-3</v>
      </c>
      <c r="AI193" s="170">
        <f>AH193+(($AE193-1)*Workings_risks!$E$18)/(2050-2023)</f>
        <v>1.0056453044205332E-2</v>
      </c>
      <c r="AJ193" s="170">
        <f>AI193+(($AE193-1)*Workings_risks!$E$18)/(2050-2023)</f>
        <v>1.0202072475662266E-2</v>
      </c>
      <c r="AK193" s="170">
        <f>AJ193+(($AE193-1)*Workings_risks!$E$18)/(2050-2023)</f>
        <v>1.03476919071192E-2</v>
      </c>
      <c r="AL193" s="170">
        <f>AK193+(($AE193-1)*Workings_risks!$E$18)/(2050-2023)</f>
        <v>1.0493311338576134E-2</v>
      </c>
      <c r="AM193" s="170">
        <f>AL193+(($AE193-1)*Workings_risks!$E$18)/(2050-2023)</f>
        <v>1.0638930770033068E-2</v>
      </c>
      <c r="AN193" s="170">
        <f>AM193+(($AE193-1)*Workings_risks!$E$18)/(2050-2023)</f>
        <v>1.0784550201490002E-2</v>
      </c>
      <c r="AO193" s="170">
        <f>AN193+(($AE193-1)*Workings_risks!$E$18)/(2050-2023)</f>
        <v>1.0930169632946936E-2</v>
      </c>
      <c r="AP193" s="170">
        <f>AO193+(($AE193-1)*Workings_risks!$E$18)/(2050-2023)</f>
        <v>1.107578906440387E-2</v>
      </c>
      <c r="AQ193" s="170">
        <f>AP193+(($AE193-1)*Workings_risks!$E$18)/(2050-2023)</f>
        <v>1.1221408495860804E-2</v>
      </c>
      <c r="AR193" s="170">
        <f>AQ193+(($AE193-1)*Workings_risks!$E$18)/(2050-2023)</f>
        <v>1.1367027927317738E-2</v>
      </c>
      <c r="AS193" s="170">
        <f>AR193+(($AE193-1)*Workings_risks!$E$18)/(2050-2023)</f>
        <v>1.1512647358774672E-2</v>
      </c>
      <c r="AT193" s="170">
        <f>AS193+(($AE193-1)*Workings_risks!$E$18)/(2050-2023)</f>
        <v>1.1658266790231606E-2</v>
      </c>
      <c r="AU193" s="170">
        <f>AT193+(($AE193-1)*Workings_risks!$E$18)/(2050-2023)</f>
        <v>1.180388622168854E-2</v>
      </c>
      <c r="AV193" s="170">
        <f>AU193+(($AE193-1)*Workings_risks!$E$18)/(2050-2023)</f>
        <v>1.1949505653145474E-2</v>
      </c>
      <c r="AW193" s="170">
        <f>AV193+(($AE193-1)*Workings_risks!$E$18)/(2050-2023)</f>
        <v>1.2095125084602408E-2</v>
      </c>
      <c r="AX193" s="170">
        <f>AW193+(($AE193-1)*Workings_risks!$E$18)/(2050-2023)</f>
        <v>1.2240744516059342E-2</v>
      </c>
      <c r="AY193" s="170">
        <f>AX193+(($AE193-1)*Workings_risks!$E$18)/(2050-2023)</f>
        <v>1.2386363947516276E-2</v>
      </c>
      <c r="BA193" s="186">
        <f>AF193*Workings_risks!$E$24*Workings_risks!$E$26*Workings_risks!$E$27*Assumptions!$G$90</f>
        <v>3.8957345254996082E-4</v>
      </c>
      <c r="BB193" s="186">
        <f>AG193*Workings_risks!$E$24*Workings_risks!$E$26*Workings_risks!$E$27*Assumptions!$G$90</f>
        <v>3.9547073472726002E-4</v>
      </c>
      <c r="BC193" s="186">
        <f>AH193*Workings_risks!$E$24*Workings_risks!$E$26*Workings_risks!$E$27*Assumptions!$G$90</f>
        <v>4.0136801690455922E-4</v>
      </c>
      <c r="BD193" s="186">
        <f>AI193*Workings_risks!$E$24*Workings_risks!$E$26*Workings_risks!$E$27*Assumptions!$G$90</f>
        <v>4.0726529908185843E-4</v>
      </c>
      <c r="BE193" s="186">
        <f>AJ193*Workings_risks!$E$24*Workings_risks!$E$26*Workings_risks!$E$27*Assumptions!$G$90</f>
        <v>4.1316258125915752E-4</v>
      </c>
      <c r="BF193" s="186">
        <f>AK193*Workings_risks!$E$24*Workings_risks!$E$26*Workings_risks!$E$27*Assumptions!$G$90</f>
        <v>4.1905986343645688E-4</v>
      </c>
      <c r="BG193" s="186">
        <f>AL193*Workings_risks!$E$24*Workings_risks!$E$26*Workings_risks!$E$27*Assumptions!$G$90</f>
        <v>4.2495714561375597E-4</v>
      </c>
      <c r="BH193" s="186">
        <f>AM193*Workings_risks!$E$24*Workings_risks!$E$26*Workings_risks!$E$27*Assumptions!$G$90</f>
        <v>4.3085442779105528E-4</v>
      </c>
      <c r="BI193" s="186">
        <f>AN193*Workings_risks!$E$24*Workings_risks!$E$26*Workings_risks!$E$27*Assumptions!$G$90</f>
        <v>4.3675170996835438E-4</v>
      </c>
      <c r="BJ193" s="186">
        <f>AO193*Workings_risks!$E$24*Workings_risks!$E$26*Workings_risks!$E$27*Assumptions!$G$90</f>
        <v>4.4264899214565369E-4</v>
      </c>
      <c r="BK193" s="186">
        <f>AP193*Workings_risks!$E$24*Workings_risks!$E$26*Workings_risks!$E$27*Assumptions!$G$90</f>
        <v>4.4854627432295278E-4</v>
      </c>
      <c r="BL193" s="186">
        <f>AQ193*Workings_risks!$E$24*Workings_risks!$E$26*Workings_risks!$E$27*Assumptions!$G$90</f>
        <v>4.5444355650025209E-4</v>
      </c>
      <c r="BM193" s="186">
        <f>AR193*Workings_risks!$E$24*Workings_risks!$E$26*Workings_risks!$E$27*Assumptions!$G$90</f>
        <v>4.6034083867755118E-4</v>
      </c>
      <c r="BN193" s="186">
        <f>AS193*Workings_risks!$E$24*Workings_risks!$E$26*Workings_risks!$E$27*Assumptions!$G$90</f>
        <v>4.6623812085485044E-4</v>
      </c>
      <c r="BO193" s="186">
        <f>AT193*Workings_risks!$E$24*Workings_risks!$E$26*Workings_risks!$E$27*Assumptions!$G$90</f>
        <v>4.7213540303214958E-4</v>
      </c>
      <c r="BP193" s="186">
        <f>AU193*Workings_risks!$E$24*Workings_risks!$E$26*Workings_risks!$E$27*Assumptions!$G$90</f>
        <v>4.7803268520944878E-4</v>
      </c>
      <c r="BQ193" s="186">
        <f>AV193*Workings_risks!$E$24*Workings_risks!$E$26*Workings_risks!$E$27*Assumptions!$G$90</f>
        <v>4.8392996738674804E-4</v>
      </c>
      <c r="BR193" s="186">
        <f>AW193*Workings_risks!$E$24*Workings_risks!$E$26*Workings_risks!$E$27*Assumptions!$G$90</f>
        <v>4.8982724956404724E-4</v>
      </c>
      <c r="BS193" s="186">
        <f>AX193*Workings_risks!$E$24*Workings_risks!$E$26*Workings_risks!$E$27*Assumptions!$G$90</f>
        <v>4.957245317413465E-4</v>
      </c>
      <c r="BT193" s="186">
        <f>AY193*Workings_risks!$E$24*Workings_risks!$E$26*Workings_risks!$E$27*Assumptions!$G$90</f>
        <v>5.0162181391864564E-4</v>
      </c>
    </row>
    <row r="194" spans="2:72" x14ac:dyDescent="0.25">
      <c r="B194" s="42">
        <v>10278483</v>
      </c>
      <c r="C194" s="42" t="s">
        <v>632</v>
      </c>
      <c r="D194" s="42" t="s">
        <v>278</v>
      </c>
      <c r="E194" s="42">
        <v>16430774</v>
      </c>
      <c r="F194" s="42">
        <v>193649572</v>
      </c>
      <c r="G194" s="42">
        <v>0.21817331926196015</v>
      </c>
      <c r="H194" s="42">
        <v>144.68423894815899</v>
      </c>
      <c r="I194" s="42">
        <v>-36.317935848493498</v>
      </c>
      <c r="J194" s="42">
        <v>105</v>
      </c>
      <c r="K194" s="42">
        <v>93.6</v>
      </c>
      <c r="L194" s="32">
        <v>6.3E-2</v>
      </c>
      <c r="M194" s="32">
        <v>8.7999999999999995E-2</v>
      </c>
      <c r="N194" s="181"/>
      <c r="O194" s="182">
        <f t="shared" si="31"/>
        <v>111.61499999999999</v>
      </c>
      <c r="P194" s="182">
        <f t="shared" si="32"/>
        <v>99.496799999999993</v>
      </c>
      <c r="Q194" s="191">
        <f t="shared" si="33"/>
        <v>0.01</v>
      </c>
      <c r="R194" s="191">
        <f t="shared" si="34"/>
        <v>0.02</v>
      </c>
      <c r="S194" s="184">
        <f t="shared" si="35"/>
        <v>-1211.8200000000002</v>
      </c>
      <c r="T194" s="184">
        <f t="shared" si="36"/>
        <v>123.7332</v>
      </c>
      <c r="U194" s="185">
        <f t="shared" si="37"/>
        <v>1.5458731494776447E-2</v>
      </c>
      <c r="V194" s="181"/>
      <c r="W194" s="182">
        <f t="shared" si="38"/>
        <v>112.66499999999999</v>
      </c>
      <c r="X194" s="182">
        <f t="shared" si="39"/>
        <v>101.8368</v>
      </c>
      <c r="Y194" s="183">
        <f t="shared" si="40"/>
        <v>0.01</v>
      </c>
      <c r="Z194" s="183">
        <f t="shared" si="41"/>
        <v>0.02</v>
      </c>
      <c r="AA194" s="184">
        <f t="shared" si="42"/>
        <v>-1082.8199999999995</v>
      </c>
      <c r="AB194" s="184">
        <f t="shared" si="43"/>
        <v>123.4932</v>
      </c>
      <c r="AC194" s="185">
        <f t="shared" si="44"/>
        <v>1.7078738848562099E-2</v>
      </c>
      <c r="AD194" s="181"/>
      <c r="AE194" s="178">
        <f t="shared" si="45"/>
        <v>1.5458731494776448</v>
      </c>
      <c r="AF194" s="170">
        <f>Workings_risks!$E$18+Workings_risks!$E$27*(($AE194-1)*Workings_risks!$E$18)/(2050-2023)</f>
        <v>9.7396930409934142E-3</v>
      </c>
      <c r="AG194" s="170">
        <f>AF194+(($AE194-1)*Workings_risks!$E$18)/(2050-2023)</f>
        <v>9.9253452361699763E-3</v>
      </c>
      <c r="AH194" s="170">
        <f>AG194+(($AE194-1)*Workings_risks!$E$18)/(2050-2023)</f>
        <v>1.0110997431346538E-2</v>
      </c>
      <c r="AI194" s="170">
        <f>AH194+(($AE194-1)*Workings_risks!$E$18)/(2050-2023)</f>
        <v>1.02966496265231E-2</v>
      </c>
      <c r="AJ194" s="170">
        <f>AI194+(($AE194-1)*Workings_risks!$E$18)/(2050-2023)</f>
        <v>1.0482301821699663E-2</v>
      </c>
      <c r="AK194" s="170">
        <f>AJ194+(($AE194-1)*Workings_risks!$E$18)/(2050-2023)</f>
        <v>1.0667954016876225E-2</v>
      </c>
      <c r="AL194" s="170">
        <f>AK194+(($AE194-1)*Workings_risks!$E$18)/(2050-2023)</f>
        <v>1.0853606212052787E-2</v>
      </c>
      <c r="AM194" s="170">
        <f>AL194+(($AE194-1)*Workings_risks!$E$18)/(2050-2023)</f>
        <v>1.1039258407229349E-2</v>
      </c>
      <c r="AN194" s="170">
        <f>AM194+(($AE194-1)*Workings_risks!$E$18)/(2050-2023)</f>
        <v>1.1224910602405911E-2</v>
      </c>
      <c r="AO194" s="170">
        <f>AN194+(($AE194-1)*Workings_risks!$E$18)/(2050-2023)</f>
        <v>1.1410562797582473E-2</v>
      </c>
      <c r="AP194" s="170">
        <f>AO194+(($AE194-1)*Workings_risks!$E$18)/(2050-2023)</f>
        <v>1.1596214992759035E-2</v>
      </c>
      <c r="AQ194" s="170">
        <f>AP194+(($AE194-1)*Workings_risks!$E$18)/(2050-2023)</f>
        <v>1.1781867187935597E-2</v>
      </c>
      <c r="AR194" s="170">
        <f>AQ194+(($AE194-1)*Workings_risks!$E$18)/(2050-2023)</f>
        <v>1.1967519383112159E-2</v>
      </c>
      <c r="AS194" s="170">
        <f>AR194+(($AE194-1)*Workings_risks!$E$18)/(2050-2023)</f>
        <v>1.2153171578288722E-2</v>
      </c>
      <c r="AT194" s="170">
        <f>AS194+(($AE194-1)*Workings_risks!$E$18)/(2050-2023)</f>
        <v>1.2338823773465284E-2</v>
      </c>
      <c r="AU194" s="170">
        <f>AT194+(($AE194-1)*Workings_risks!$E$18)/(2050-2023)</f>
        <v>1.2524475968641846E-2</v>
      </c>
      <c r="AV194" s="170">
        <f>AU194+(($AE194-1)*Workings_risks!$E$18)/(2050-2023)</f>
        <v>1.2710128163818408E-2</v>
      </c>
      <c r="AW194" s="170">
        <f>AV194+(($AE194-1)*Workings_risks!$E$18)/(2050-2023)</f>
        <v>1.289578035899497E-2</v>
      </c>
      <c r="AX194" s="170">
        <f>AW194+(($AE194-1)*Workings_risks!$E$18)/(2050-2023)</f>
        <v>1.3081432554171532E-2</v>
      </c>
      <c r="AY194" s="170">
        <f>AX194+(($AE194-1)*Workings_risks!$E$18)/(2050-2023)</f>
        <v>1.3267084749348094E-2</v>
      </c>
      <c r="BA194" s="186">
        <f>AF194*Workings_risks!$E$24*Workings_risks!$E$26*Workings_risks!$E$27*Assumptions!$G$90</f>
        <v>3.94437181963606E-4</v>
      </c>
      <c r="BB194" s="186">
        <f>AG194*Workings_risks!$E$24*Workings_risks!$E$26*Workings_risks!$E$27*Assumptions!$G$90</f>
        <v>4.0195570727878693E-4</v>
      </c>
      <c r="BC194" s="186">
        <f>AH194*Workings_risks!$E$24*Workings_risks!$E$26*Workings_risks!$E$27*Assumptions!$G$90</f>
        <v>4.0947423259396785E-4</v>
      </c>
      <c r="BD194" s="186">
        <f>AI194*Workings_risks!$E$24*Workings_risks!$E$26*Workings_risks!$E$27*Assumptions!$G$90</f>
        <v>4.1699275790914878E-4</v>
      </c>
      <c r="BE194" s="186">
        <f>AJ194*Workings_risks!$E$24*Workings_risks!$E$26*Workings_risks!$E$27*Assumptions!$G$90</f>
        <v>4.2451128322432965E-4</v>
      </c>
      <c r="BF194" s="186">
        <f>AK194*Workings_risks!$E$24*Workings_risks!$E$26*Workings_risks!$E$27*Assumptions!$G$90</f>
        <v>4.3202980853951058E-4</v>
      </c>
      <c r="BG194" s="186">
        <f>AL194*Workings_risks!$E$24*Workings_risks!$E$26*Workings_risks!$E$27*Assumptions!$G$90</f>
        <v>4.3954833385469156E-4</v>
      </c>
      <c r="BH194" s="186">
        <f>AM194*Workings_risks!$E$24*Workings_risks!$E$26*Workings_risks!$E$27*Assumptions!$G$90</f>
        <v>4.4706685916987243E-4</v>
      </c>
      <c r="BI194" s="186">
        <f>AN194*Workings_risks!$E$24*Workings_risks!$E$26*Workings_risks!$E$27*Assumptions!$G$90</f>
        <v>4.5458538448505347E-4</v>
      </c>
      <c r="BJ194" s="186">
        <f>AO194*Workings_risks!$E$24*Workings_risks!$E$26*Workings_risks!$E$27*Assumptions!$G$90</f>
        <v>4.6210390980023434E-4</v>
      </c>
      <c r="BK194" s="186">
        <f>AP194*Workings_risks!$E$24*Workings_risks!$E$26*Workings_risks!$E$27*Assumptions!$G$90</f>
        <v>4.6962243511541527E-4</v>
      </c>
      <c r="BL194" s="186">
        <f>AQ194*Workings_risks!$E$24*Workings_risks!$E$26*Workings_risks!$E$27*Assumptions!$G$90</f>
        <v>4.7714096043059625E-4</v>
      </c>
      <c r="BM194" s="186">
        <f>AR194*Workings_risks!$E$24*Workings_risks!$E$26*Workings_risks!$E$27*Assumptions!$G$90</f>
        <v>4.8465948574577712E-4</v>
      </c>
      <c r="BN194" s="186">
        <f>AS194*Workings_risks!$E$24*Workings_risks!$E$26*Workings_risks!$E$27*Assumptions!$G$90</f>
        <v>4.9217801106095805E-4</v>
      </c>
      <c r="BO194" s="186">
        <f>AT194*Workings_risks!$E$24*Workings_risks!$E$26*Workings_risks!$E$27*Assumptions!$G$90</f>
        <v>4.9969653637613892E-4</v>
      </c>
      <c r="BP194" s="186">
        <f>AU194*Workings_risks!$E$24*Workings_risks!$E$26*Workings_risks!$E$27*Assumptions!$G$90</f>
        <v>5.0721506169132001E-4</v>
      </c>
      <c r="BQ194" s="186">
        <f>AV194*Workings_risks!$E$24*Workings_risks!$E$26*Workings_risks!$E$27*Assumptions!$G$90</f>
        <v>5.1473358700650088E-4</v>
      </c>
      <c r="BR194" s="186">
        <f>AW194*Workings_risks!$E$24*Workings_risks!$E$26*Workings_risks!$E$27*Assumptions!$G$90</f>
        <v>5.2225211232168186E-4</v>
      </c>
      <c r="BS194" s="186">
        <f>AX194*Workings_risks!$E$24*Workings_risks!$E$26*Workings_risks!$E$27*Assumptions!$G$90</f>
        <v>5.2977063763686274E-4</v>
      </c>
      <c r="BT194" s="186">
        <f>AY194*Workings_risks!$E$24*Workings_risks!$E$26*Workings_risks!$E$27*Assumptions!$G$90</f>
        <v>5.3728916295204361E-4</v>
      </c>
    </row>
    <row r="195" spans="2:72" x14ac:dyDescent="0.25">
      <c r="B195" s="42">
        <v>10281761</v>
      </c>
      <c r="C195" s="42" t="s">
        <v>518</v>
      </c>
      <c r="D195" s="42" t="s">
        <v>277</v>
      </c>
      <c r="E195" s="42">
        <v>16445287</v>
      </c>
      <c r="F195" s="42">
        <v>16445292</v>
      </c>
      <c r="G195" s="42">
        <v>1.3886698275451304</v>
      </c>
      <c r="H195" s="42">
        <v>145.18570918200001</v>
      </c>
      <c r="I195" s="42">
        <v>-36.1566330485701</v>
      </c>
      <c r="J195" s="42">
        <v>112</v>
      </c>
      <c r="K195" s="42">
        <v>98.5</v>
      </c>
      <c r="L195" s="32">
        <v>6.3E-2</v>
      </c>
      <c r="M195" s="32">
        <v>8.7999999999999995E-2</v>
      </c>
      <c r="N195" s="181"/>
      <c r="O195" s="182">
        <f t="shared" si="31"/>
        <v>119.056</v>
      </c>
      <c r="P195" s="182">
        <f t="shared" si="32"/>
        <v>104.7055</v>
      </c>
      <c r="Q195" s="191">
        <f t="shared" si="33"/>
        <v>0.01</v>
      </c>
      <c r="R195" s="191">
        <f t="shared" si="34"/>
        <v>0.02</v>
      </c>
      <c r="S195" s="184">
        <f t="shared" si="35"/>
        <v>-1435.0499999999995</v>
      </c>
      <c r="T195" s="184">
        <f t="shared" si="36"/>
        <v>133.40649999999999</v>
      </c>
      <c r="U195" s="185">
        <f t="shared" si="37"/>
        <v>1.4916901850109753E-2</v>
      </c>
      <c r="V195" s="181"/>
      <c r="W195" s="182">
        <f t="shared" si="38"/>
        <v>120.17599999999999</v>
      </c>
      <c r="X195" s="182">
        <f t="shared" si="39"/>
        <v>107.16800000000001</v>
      </c>
      <c r="Y195" s="183">
        <f t="shared" si="40"/>
        <v>0.01</v>
      </c>
      <c r="Z195" s="183">
        <f t="shared" si="41"/>
        <v>0.02</v>
      </c>
      <c r="AA195" s="184">
        <f t="shared" si="42"/>
        <v>-1300.7999999999979</v>
      </c>
      <c r="AB195" s="184">
        <f t="shared" si="43"/>
        <v>133.18399999999997</v>
      </c>
      <c r="AC195" s="185">
        <f t="shared" si="44"/>
        <v>1.6285362853628537E-2</v>
      </c>
      <c r="AD195" s="181"/>
      <c r="AE195" s="178">
        <f t="shared" si="45"/>
        <v>1.4916901850109754</v>
      </c>
      <c r="AF195" s="170">
        <f>Workings_risks!$E$18+Workings_risks!$E$27*(($AE195-1)*Workings_risks!$E$18)/(2050-2023)</f>
        <v>9.6844099428741708E-3</v>
      </c>
      <c r="AG195" s="170">
        <f>AF195+(($AE195-1)*Workings_risks!$E$18)/(2050-2023)</f>
        <v>9.8516344386776512E-3</v>
      </c>
      <c r="AH195" s="170">
        <f>AG195+(($AE195-1)*Workings_risks!$E$18)/(2050-2023)</f>
        <v>1.0018858934481132E-2</v>
      </c>
      <c r="AI195" s="170">
        <f>AH195+(($AE195-1)*Workings_risks!$E$18)/(2050-2023)</f>
        <v>1.0186083430284612E-2</v>
      </c>
      <c r="AJ195" s="170">
        <f>AI195+(($AE195-1)*Workings_risks!$E$18)/(2050-2023)</f>
        <v>1.0353307926088092E-2</v>
      </c>
      <c r="AK195" s="170">
        <f>AJ195+(($AE195-1)*Workings_risks!$E$18)/(2050-2023)</f>
        <v>1.0520532421891573E-2</v>
      </c>
      <c r="AL195" s="170">
        <f>AK195+(($AE195-1)*Workings_risks!$E$18)/(2050-2023)</f>
        <v>1.0687756917695053E-2</v>
      </c>
      <c r="AM195" s="170">
        <f>AL195+(($AE195-1)*Workings_risks!$E$18)/(2050-2023)</f>
        <v>1.0854981413498534E-2</v>
      </c>
      <c r="AN195" s="170">
        <f>AM195+(($AE195-1)*Workings_risks!$E$18)/(2050-2023)</f>
        <v>1.1022205909302014E-2</v>
      </c>
      <c r="AO195" s="170">
        <f>AN195+(($AE195-1)*Workings_risks!$E$18)/(2050-2023)</f>
        <v>1.1189430405105494E-2</v>
      </c>
      <c r="AP195" s="170">
        <f>AO195+(($AE195-1)*Workings_risks!$E$18)/(2050-2023)</f>
        <v>1.1356654900908975E-2</v>
      </c>
      <c r="AQ195" s="170">
        <f>AP195+(($AE195-1)*Workings_risks!$E$18)/(2050-2023)</f>
        <v>1.1523879396712455E-2</v>
      </c>
      <c r="AR195" s="170">
        <f>AQ195+(($AE195-1)*Workings_risks!$E$18)/(2050-2023)</f>
        <v>1.1691103892515936E-2</v>
      </c>
      <c r="AS195" s="170">
        <f>AR195+(($AE195-1)*Workings_risks!$E$18)/(2050-2023)</f>
        <v>1.1858328388319416E-2</v>
      </c>
      <c r="AT195" s="170">
        <f>AS195+(($AE195-1)*Workings_risks!$E$18)/(2050-2023)</f>
        <v>1.2025552884122897E-2</v>
      </c>
      <c r="AU195" s="170">
        <f>AT195+(($AE195-1)*Workings_risks!$E$18)/(2050-2023)</f>
        <v>1.2192777379926377E-2</v>
      </c>
      <c r="AV195" s="170">
        <f>AU195+(($AE195-1)*Workings_risks!$E$18)/(2050-2023)</f>
        <v>1.2360001875729857E-2</v>
      </c>
      <c r="AW195" s="170">
        <f>AV195+(($AE195-1)*Workings_risks!$E$18)/(2050-2023)</f>
        <v>1.2527226371533338E-2</v>
      </c>
      <c r="AX195" s="170">
        <f>AW195+(($AE195-1)*Workings_risks!$E$18)/(2050-2023)</f>
        <v>1.2694450867336818E-2</v>
      </c>
      <c r="AY195" s="170">
        <f>AX195+(($AE195-1)*Workings_risks!$E$18)/(2050-2023)</f>
        <v>1.2861675363140299E-2</v>
      </c>
      <c r="BA195" s="186">
        <f>AF195*Workings_risks!$E$24*Workings_risks!$E$26*Workings_risks!$E$27*Assumptions!$G$90</f>
        <v>3.9219833220308537E-4</v>
      </c>
      <c r="BB195" s="186">
        <f>AG195*Workings_risks!$E$24*Workings_risks!$E$26*Workings_risks!$E$27*Assumptions!$G$90</f>
        <v>3.989705742647594E-4</v>
      </c>
      <c r="BC195" s="186">
        <f>AH195*Workings_risks!$E$24*Workings_risks!$E$26*Workings_risks!$E$27*Assumptions!$G$90</f>
        <v>4.0574281632643343E-4</v>
      </c>
      <c r="BD195" s="186">
        <f>AI195*Workings_risks!$E$24*Workings_risks!$E$26*Workings_risks!$E$27*Assumptions!$G$90</f>
        <v>4.1251505838810763E-4</v>
      </c>
      <c r="BE195" s="186">
        <f>AJ195*Workings_risks!$E$24*Workings_risks!$E$26*Workings_risks!$E$27*Assumptions!$G$90</f>
        <v>4.1928730044978166E-4</v>
      </c>
      <c r="BF195" s="186">
        <f>AK195*Workings_risks!$E$24*Workings_risks!$E$26*Workings_risks!$E$27*Assumptions!$G$90</f>
        <v>4.2605954251145569E-4</v>
      </c>
      <c r="BG195" s="186">
        <f>AL195*Workings_risks!$E$24*Workings_risks!$E$26*Workings_risks!$E$27*Assumptions!$G$90</f>
        <v>4.3283178457312972E-4</v>
      </c>
      <c r="BH195" s="186">
        <f>AM195*Workings_risks!$E$24*Workings_risks!$E$26*Workings_risks!$E$27*Assumptions!$G$90</f>
        <v>4.3960402663480381E-4</v>
      </c>
      <c r="BI195" s="186">
        <f>AN195*Workings_risks!$E$24*Workings_risks!$E$26*Workings_risks!$E$27*Assumptions!$G$90</f>
        <v>4.4637626869647784E-4</v>
      </c>
      <c r="BJ195" s="186">
        <f>AO195*Workings_risks!$E$24*Workings_risks!$E$26*Workings_risks!$E$27*Assumptions!$G$90</f>
        <v>4.5314851075815187E-4</v>
      </c>
      <c r="BK195" s="186">
        <f>AP195*Workings_risks!$E$24*Workings_risks!$E$26*Workings_risks!$E$27*Assumptions!$G$90</f>
        <v>4.599207528198259E-4</v>
      </c>
      <c r="BL195" s="186">
        <f>AQ195*Workings_risks!$E$24*Workings_risks!$E$26*Workings_risks!$E$27*Assumptions!$G$90</f>
        <v>4.6669299488150004E-4</v>
      </c>
      <c r="BM195" s="186">
        <f>AR195*Workings_risks!$E$24*Workings_risks!$E$26*Workings_risks!$E$27*Assumptions!$G$90</f>
        <v>4.7346523694317407E-4</v>
      </c>
      <c r="BN195" s="186">
        <f>AS195*Workings_risks!$E$24*Workings_risks!$E$26*Workings_risks!$E$27*Assumptions!$G$90</f>
        <v>4.8023747900484811E-4</v>
      </c>
      <c r="BO195" s="186">
        <f>AT195*Workings_risks!$E$24*Workings_risks!$E$26*Workings_risks!$E$27*Assumptions!$G$90</f>
        <v>4.8700972106652219E-4</v>
      </c>
      <c r="BP195" s="186">
        <f>AU195*Workings_risks!$E$24*Workings_risks!$E$26*Workings_risks!$E$27*Assumptions!$G$90</f>
        <v>4.9378196312819611E-4</v>
      </c>
      <c r="BQ195" s="186">
        <f>AV195*Workings_risks!$E$24*Workings_risks!$E$26*Workings_risks!$E$27*Assumptions!$G$90</f>
        <v>5.0055420518987025E-4</v>
      </c>
      <c r="BR195" s="186">
        <f>AW195*Workings_risks!$E$24*Workings_risks!$E$26*Workings_risks!$E$27*Assumptions!$G$90</f>
        <v>5.0732644725154439E-4</v>
      </c>
      <c r="BS195" s="186">
        <f>AX195*Workings_risks!$E$24*Workings_risks!$E$26*Workings_risks!$E$27*Assumptions!$G$90</f>
        <v>5.1409868931321843E-4</v>
      </c>
      <c r="BT195" s="186">
        <f>AY195*Workings_risks!$E$24*Workings_risks!$E$26*Workings_risks!$E$27*Assumptions!$G$90</f>
        <v>5.2087093137489246E-4</v>
      </c>
    </row>
    <row r="196" spans="2:72" x14ac:dyDescent="0.25">
      <c r="B196" s="42">
        <v>10281764</v>
      </c>
      <c r="C196" s="42" t="s">
        <v>518</v>
      </c>
      <c r="D196" s="42" t="s">
        <v>277</v>
      </c>
      <c r="E196" s="42">
        <v>16445296</v>
      </c>
      <c r="F196" s="42">
        <v>17220480</v>
      </c>
      <c r="G196" s="42">
        <v>0.64391973335714026</v>
      </c>
      <c r="H196" s="42">
        <v>145.185468099753</v>
      </c>
      <c r="I196" s="42">
        <v>-36.153064265132699</v>
      </c>
      <c r="J196" s="42">
        <v>112</v>
      </c>
      <c r="K196" s="42">
        <v>98.5</v>
      </c>
      <c r="L196" s="32">
        <v>6.3E-2</v>
      </c>
      <c r="M196" s="32">
        <v>8.7999999999999995E-2</v>
      </c>
      <c r="N196" s="181"/>
      <c r="O196" s="182">
        <f t="shared" si="31"/>
        <v>119.056</v>
      </c>
      <c r="P196" s="182">
        <f t="shared" si="32"/>
        <v>104.7055</v>
      </c>
      <c r="Q196" s="191">
        <f t="shared" si="33"/>
        <v>0.01</v>
      </c>
      <c r="R196" s="191">
        <f t="shared" si="34"/>
        <v>0.02</v>
      </c>
      <c r="S196" s="184">
        <f t="shared" si="35"/>
        <v>-1435.0499999999995</v>
      </c>
      <c r="T196" s="184">
        <f t="shared" si="36"/>
        <v>133.40649999999999</v>
      </c>
      <c r="U196" s="185">
        <f t="shared" si="37"/>
        <v>1.4916901850109753E-2</v>
      </c>
      <c r="V196" s="181"/>
      <c r="W196" s="182">
        <f t="shared" si="38"/>
        <v>120.17599999999999</v>
      </c>
      <c r="X196" s="182">
        <f t="shared" si="39"/>
        <v>107.16800000000001</v>
      </c>
      <c r="Y196" s="183">
        <f t="shared" si="40"/>
        <v>0.01</v>
      </c>
      <c r="Z196" s="183">
        <f t="shared" si="41"/>
        <v>0.02</v>
      </c>
      <c r="AA196" s="184">
        <f t="shared" si="42"/>
        <v>-1300.7999999999979</v>
      </c>
      <c r="AB196" s="184">
        <f t="shared" si="43"/>
        <v>133.18399999999997</v>
      </c>
      <c r="AC196" s="185">
        <f t="shared" si="44"/>
        <v>1.6285362853628537E-2</v>
      </c>
      <c r="AD196" s="181"/>
      <c r="AE196" s="178">
        <f t="shared" si="45"/>
        <v>1.4916901850109754</v>
      </c>
      <c r="AF196" s="170">
        <f>Workings_risks!$E$18+Workings_risks!$E$27*(($AE196-1)*Workings_risks!$E$18)/(2050-2023)</f>
        <v>9.6844099428741708E-3</v>
      </c>
      <c r="AG196" s="170">
        <f>AF196+(($AE196-1)*Workings_risks!$E$18)/(2050-2023)</f>
        <v>9.8516344386776512E-3</v>
      </c>
      <c r="AH196" s="170">
        <f>AG196+(($AE196-1)*Workings_risks!$E$18)/(2050-2023)</f>
        <v>1.0018858934481132E-2</v>
      </c>
      <c r="AI196" s="170">
        <f>AH196+(($AE196-1)*Workings_risks!$E$18)/(2050-2023)</f>
        <v>1.0186083430284612E-2</v>
      </c>
      <c r="AJ196" s="170">
        <f>AI196+(($AE196-1)*Workings_risks!$E$18)/(2050-2023)</f>
        <v>1.0353307926088092E-2</v>
      </c>
      <c r="AK196" s="170">
        <f>AJ196+(($AE196-1)*Workings_risks!$E$18)/(2050-2023)</f>
        <v>1.0520532421891573E-2</v>
      </c>
      <c r="AL196" s="170">
        <f>AK196+(($AE196-1)*Workings_risks!$E$18)/(2050-2023)</f>
        <v>1.0687756917695053E-2</v>
      </c>
      <c r="AM196" s="170">
        <f>AL196+(($AE196-1)*Workings_risks!$E$18)/(2050-2023)</f>
        <v>1.0854981413498534E-2</v>
      </c>
      <c r="AN196" s="170">
        <f>AM196+(($AE196-1)*Workings_risks!$E$18)/(2050-2023)</f>
        <v>1.1022205909302014E-2</v>
      </c>
      <c r="AO196" s="170">
        <f>AN196+(($AE196-1)*Workings_risks!$E$18)/(2050-2023)</f>
        <v>1.1189430405105494E-2</v>
      </c>
      <c r="AP196" s="170">
        <f>AO196+(($AE196-1)*Workings_risks!$E$18)/(2050-2023)</f>
        <v>1.1356654900908975E-2</v>
      </c>
      <c r="AQ196" s="170">
        <f>AP196+(($AE196-1)*Workings_risks!$E$18)/(2050-2023)</f>
        <v>1.1523879396712455E-2</v>
      </c>
      <c r="AR196" s="170">
        <f>AQ196+(($AE196-1)*Workings_risks!$E$18)/(2050-2023)</f>
        <v>1.1691103892515936E-2</v>
      </c>
      <c r="AS196" s="170">
        <f>AR196+(($AE196-1)*Workings_risks!$E$18)/(2050-2023)</f>
        <v>1.1858328388319416E-2</v>
      </c>
      <c r="AT196" s="170">
        <f>AS196+(($AE196-1)*Workings_risks!$E$18)/(2050-2023)</f>
        <v>1.2025552884122897E-2</v>
      </c>
      <c r="AU196" s="170">
        <f>AT196+(($AE196-1)*Workings_risks!$E$18)/(2050-2023)</f>
        <v>1.2192777379926377E-2</v>
      </c>
      <c r="AV196" s="170">
        <f>AU196+(($AE196-1)*Workings_risks!$E$18)/(2050-2023)</f>
        <v>1.2360001875729857E-2</v>
      </c>
      <c r="AW196" s="170">
        <f>AV196+(($AE196-1)*Workings_risks!$E$18)/(2050-2023)</f>
        <v>1.2527226371533338E-2</v>
      </c>
      <c r="AX196" s="170">
        <f>AW196+(($AE196-1)*Workings_risks!$E$18)/(2050-2023)</f>
        <v>1.2694450867336818E-2</v>
      </c>
      <c r="AY196" s="170">
        <f>AX196+(($AE196-1)*Workings_risks!$E$18)/(2050-2023)</f>
        <v>1.2861675363140299E-2</v>
      </c>
      <c r="BA196" s="186">
        <f>AF196*Workings_risks!$E$24*Workings_risks!$E$26*Workings_risks!$E$27*Assumptions!$G$90</f>
        <v>3.9219833220308537E-4</v>
      </c>
      <c r="BB196" s="186">
        <f>AG196*Workings_risks!$E$24*Workings_risks!$E$26*Workings_risks!$E$27*Assumptions!$G$90</f>
        <v>3.989705742647594E-4</v>
      </c>
      <c r="BC196" s="186">
        <f>AH196*Workings_risks!$E$24*Workings_risks!$E$26*Workings_risks!$E$27*Assumptions!$G$90</f>
        <v>4.0574281632643343E-4</v>
      </c>
      <c r="BD196" s="186">
        <f>AI196*Workings_risks!$E$24*Workings_risks!$E$26*Workings_risks!$E$27*Assumptions!$G$90</f>
        <v>4.1251505838810763E-4</v>
      </c>
      <c r="BE196" s="186">
        <f>AJ196*Workings_risks!$E$24*Workings_risks!$E$26*Workings_risks!$E$27*Assumptions!$G$90</f>
        <v>4.1928730044978166E-4</v>
      </c>
      <c r="BF196" s="186">
        <f>AK196*Workings_risks!$E$24*Workings_risks!$E$26*Workings_risks!$E$27*Assumptions!$G$90</f>
        <v>4.2605954251145569E-4</v>
      </c>
      <c r="BG196" s="186">
        <f>AL196*Workings_risks!$E$24*Workings_risks!$E$26*Workings_risks!$E$27*Assumptions!$G$90</f>
        <v>4.3283178457312972E-4</v>
      </c>
      <c r="BH196" s="186">
        <f>AM196*Workings_risks!$E$24*Workings_risks!$E$26*Workings_risks!$E$27*Assumptions!$G$90</f>
        <v>4.3960402663480381E-4</v>
      </c>
      <c r="BI196" s="186">
        <f>AN196*Workings_risks!$E$24*Workings_risks!$E$26*Workings_risks!$E$27*Assumptions!$G$90</f>
        <v>4.4637626869647784E-4</v>
      </c>
      <c r="BJ196" s="186">
        <f>AO196*Workings_risks!$E$24*Workings_risks!$E$26*Workings_risks!$E$27*Assumptions!$G$90</f>
        <v>4.5314851075815187E-4</v>
      </c>
      <c r="BK196" s="186">
        <f>AP196*Workings_risks!$E$24*Workings_risks!$E$26*Workings_risks!$E$27*Assumptions!$G$90</f>
        <v>4.599207528198259E-4</v>
      </c>
      <c r="BL196" s="186">
        <f>AQ196*Workings_risks!$E$24*Workings_risks!$E$26*Workings_risks!$E$27*Assumptions!$G$90</f>
        <v>4.6669299488150004E-4</v>
      </c>
      <c r="BM196" s="186">
        <f>AR196*Workings_risks!$E$24*Workings_risks!$E$26*Workings_risks!$E$27*Assumptions!$G$90</f>
        <v>4.7346523694317407E-4</v>
      </c>
      <c r="BN196" s="186">
        <f>AS196*Workings_risks!$E$24*Workings_risks!$E$26*Workings_risks!$E$27*Assumptions!$G$90</f>
        <v>4.8023747900484811E-4</v>
      </c>
      <c r="BO196" s="186">
        <f>AT196*Workings_risks!$E$24*Workings_risks!$E$26*Workings_risks!$E$27*Assumptions!$G$90</f>
        <v>4.8700972106652219E-4</v>
      </c>
      <c r="BP196" s="186">
        <f>AU196*Workings_risks!$E$24*Workings_risks!$E$26*Workings_risks!$E$27*Assumptions!$G$90</f>
        <v>4.9378196312819611E-4</v>
      </c>
      <c r="BQ196" s="186">
        <f>AV196*Workings_risks!$E$24*Workings_risks!$E$26*Workings_risks!$E$27*Assumptions!$G$90</f>
        <v>5.0055420518987025E-4</v>
      </c>
      <c r="BR196" s="186">
        <f>AW196*Workings_risks!$E$24*Workings_risks!$E$26*Workings_risks!$E$27*Assumptions!$G$90</f>
        <v>5.0732644725154439E-4</v>
      </c>
      <c r="BS196" s="186">
        <f>AX196*Workings_risks!$E$24*Workings_risks!$E$26*Workings_risks!$E$27*Assumptions!$G$90</f>
        <v>5.1409868931321843E-4</v>
      </c>
      <c r="BT196" s="186">
        <f>AY196*Workings_risks!$E$24*Workings_risks!$E$26*Workings_risks!$E$27*Assumptions!$G$90</f>
        <v>5.2087093137489246E-4</v>
      </c>
    </row>
    <row r="197" spans="2:72" x14ac:dyDescent="0.25">
      <c r="B197" s="42">
        <v>10281798</v>
      </c>
      <c r="C197" s="42" t="s">
        <v>518</v>
      </c>
      <c r="D197" s="42" t="s">
        <v>277</v>
      </c>
      <c r="E197" s="42">
        <v>16445448</v>
      </c>
      <c r="F197" s="42">
        <v>16445452</v>
      </c>
      <c r="G197" s="42">
        <v>0.15158667033252993</v>
      </c>
      <c r="H197" s="42">
        <v>145.192741863473</v>
      </c>
      <c r="I197" s="42">
        <v>-36.156998670165301</v>
      </c>
      <c r="J197" s="42">
        <v>112</v>
      </c>
      <c r="K197" s="42">
        <v>98.5</v>
      </c>
      <c r="L197" s="32">
        <v>6.3E-2</v>
      </c>
      <c r="M197" s="32">
        <v>8.7999999999999995E-2</v>
      </c>
      <c r="N197" s="181"/>
      <c r="O197" s="182">
        <f t="shared" si="31"/>
        <v>119.056</v>
      </c>
      <c r="P197" s="182">
        <f t="shared" si="32"/>
        <v>104.7055</v>
      </c>
      <c r="Q197" s="191">
        <f t="shared" si="33"/>
        <v>0.01</v>
      </c>
      <c r="R197" s="191">
        <f t="shared" si="34"/>
        <v>0.02</v>
      </c>
      <c r="S197" s="184">
        <f t="shared" si="35"/>
        <v>-1435.0499999999995</v>
      </c>
      <c r="T197" s="184">
        <f t="shared" si="36"/>
        <v>133.40649999999999</v>
      </c>
      <c r="U197" s="185">
        <f t="shared" si="37"/>
        <v>1.4916901850109753E-2</v>
      </c>
      <c r="V197" s="181"/>
      <c r="W197" s="182">
        <f t="shared" si="38"/>
        <v>120.17599999999999</v>
      </c>
      <c r="X197" s="182">
        <f t="shared" si="39"/>
        <v>107.16800000000001</v>
      </c>
      <c r="Y197" s="183">
        <f t="shared" si="40"/>
        <v>0.01</v>
      </c>
      <c r="Z197" s="183">
        <f t="shared" si="41"/>
        <v>0.02</v>
      </c>
      <c r="AA197" s="184">
        <f t="shared" si="42"/>
        <v>-1300.7999999999979</v>
      </c>
      <c r="AB197" s="184">
        <f t="shared" si="43"/>
        <v>133.18399999999997</v>
      </c>
      <c r="AC197" s="185">
        <f t="shared" si="44"/>
        <v>1.6285362853628537E-2</v>
      </c>
      <c r="AD197" s="181"/>
      <c r="AE197" s="178">
        <f t="shared" si="45"/>
        <v>1.4916901850109754</v>
      </c>
      <c r="AF197" s="170">
        <f>Workings_risks!$E$18+Workings_risks!$E$27*(($AE197-1)*Workings_risks!$E$18)/(2050-2023)</f>
        <v>9.6844099428741708E-3</v>
      </c>
      <c r="AG197" s="170">
        <f>AF197+(($AE197-1)*Workings_risks!$E$18)/(2050-2023)</f>
        <v>9.8516344386776512E-3</v>
      </c>
      <c r="AH197" s="170">
        <f>AG197+(($AE197-1)*Workings_risks!$E$18)/(2050-2023)</f>
        <v>1.0018858934481132E-2</v>
      </c>
      <c r="AI197" s="170">
        <f>AH197+(($AE197-1)*Workings_risks!$E$18)/(2050-2023)</f>
        <v>1.0186083430284612E-2</v>
      </c>
      <c r="AJ197" s="170">
        <f>AI197+(($AE197-1)*Workings_risks!$E$18)/(2050-2023)</f>
        <v>1.0353307926088092E-2</v>
      </c>
      <c r="AK197" s="170">
        <f>AJ197+(($AE197-1)*Workings_risks!$E$18)/(2050-2023)</f>
        <v>1.0520532421891573E-2</v>
      </c>
      <c r="AL197" s="170">
        <f>AK197+(($AE197-1)*Workings_risks!$E$18)/(2050-2023)</f>
        <v>1.0687756917695053E-2</v>
      </c>
      <c r="AM197" s="170">
        <f>AL197+(($AE197-1)*Workings_risks!$E$18)/(2050-2023)</f>
        <v>1.0854981413498534E-2</v>
      </c>
      <c r="AN197" s="170">
        <f>AM197+(($AE197-1)*Workings_risks!$E$18)/(2050-2023)</f>
        <v>1.1022205909302014E-2</v>
      </c>
      <c r="AO197" s="170">
        <f>AN197+(($AE197-1)*Workings_risks!$E$18)/(2050-2023)</f>
        <v>1.1189430405105494E-2</v>
      </c>
      <c r="AP197" s="170">
        <f>AO197+(($AE197-1)*Workings_risks!$E$18)/(2050-2023)</f>
        <v>1.1356654900908975E-2</v>
      </c>
      <c r="AQ197" s="170">
        <f>AP197+(($AE197-1)*Workings_risks!$E$18)/(2050-2023)</f>
        <v>1.1523879396712455E-2</v>
      </c>
      <c r="AR197" s="170">
        <f>AQ197+(($AE197-1)*Workings_risks!$E$18)/(2050-2023)</f>
        <v>1.1691103892515936E-2</v>
      </c>
      <c r="AS197" s="170">
        <f>AR197+(($AE197-1)*Workings_risks!$E$18)/(2050-2023)</f>
        <v>1.1858328388319416E-2</v>
      </c>
      <c r="AT197" s="170">
        <f>AS197+(($AE197-1)*Workings_risks!$E$18)/(2050-2023)</f>
        <v>1.2025552884122897E-2</v>
      </c>
      <c r="AU197" s="170">
        <f>AT197+(($AE197-1)*Workings_risks!$E$18)/(2050-2023)</f>
        <v>1.2192777379926377E-2</v>
      </c>
      <c r="AV197" s="170">
        <f>AU197+(($AE197-1)*Workings_risks!$E$18)/(2050-2023)</f>
        <v>1.2360001875729857E-2</v>
      </c>
      <c r="AW197" s="170">
        <f>AV197+(($AE197-1)*Workings_risks!$E$18)/(2050-2023)</f>
        <v>1.2527226371533338E-2</v>
      </c>
      <c r="AX197" s="170">
        <f>AW197+(($AE197-1)*Workings_risks!$E$18)/(2050-2023)</f>
        <v>1.2694450867336818E-2</v>
      </c>
      <c r="AY197" s="170">
        <f>AX197+(($AE197-1)*Workings_risks!$E$18)/(2050-2023)</f>
        <v>1.2861675363140299E-2</v>
      </c>
      <c r="BA197" s="186">
        <f>AF197*Workings_risks!$E$24*Workings_risks!$E$26*Workings_risks!$E$27*Assumptions!$G$90</f>
        <v>3.9219833220308537E-4</v>
      </c>
      <c r="BB197" s="186">
        <f>AG197*Workings_risks!$E$24*Workings_risks!$E$26*Workings_risks!$E$27*Assumptions!$G$90</f>
        <v>3.989705742647594E-4</v>
      </c>
      <c r="BC197" s="186">
        <f>AH197*Workings_risks!$E$24*Workings_risks!$E$26*Workings_risks!$E$27*Assumptions!$G$90</f>
        <v>4.0574281632643343E-4</v>
      </c>
      <c r="BD197" s="186">
        <f>AI197*Workings_risks!$E$24*Workings_risks!$E$26*Workings_risks!$E$27*Assumptions!$G$90</f>
        <v>4.1251505838810763E-4</v>
      </c>
      <c r="BE197" s="186">
        <f>AJ197*Workings_risks!$E$24*Workings_risks!$E$26*Workings_risks!$E$27*Assumptions!$G$90</f>
        <v>4.1928730044978166E-4</v>
      </c>
      <c r="BF197" s="186">
        <f>AK197*Workings_risks!$E$24*Workings_risks!$E$26*Workings_risks!$E$27*Assumptions!$G$90</f>
        <v>4.2605954251145569E-4</v>
      </c>
      <c r="BG197" s="186">
        <f>AL197*Workings_risks!$E$24*Workings_risks!$E$26*Workings_risks!$E$27*Assumptions!$G$90</f>
        <v>4.3283178457312972E-4</v>
      </c>
      <c r="BH197" s="186">
        <f>AM197*Workings_risks!$E$24*Workings_risks!$E$26*Workings_risks!$E$27*Assumptions!$G$90</f>
        <v>4.3960402663480381E-4</v>
      </c>
      <c r="BI197" s="186">
        <f>AN197*Workings_risks!$E$24*Workings_risks!$E$26*Workings_risks!$E$27*Assumptions!$G$90</f>
        <v>4.4637626869647784E-4</v>
      </c>
      <c r="BJ197" s="186">
        <f>AO197*Workings_risks!$E$24*Workings_risks!$E$26*Workings_risks!$E$27*Assumptions!$G$90</f>
        <v>4.5314851075815187E-4</v>
      </c>
      <c r="BK197" s="186">
        <f>AP197*Workings_risks!$E$24*Workings_risks!$E$26*Workings_risks!$E$27*Assumptions!$G$90</f>
        <v>4.599207528198259E-4</v>
      </c>
      <c r="BL197" s="186">
        <f>AQ197*Workings_risks!$E$24*Workings_risks!$E$26*Workings_risks!$E$27*Assumptions!$G$90</f>
        <v>4.6669299488150004E-4</v>
      </c>
      <c r="BM197" s="186">
        <f>AR197*Workings_risks!$E$24*Workings_risks!$E$26*Workings_risks!$E$27*Assumptions!$G$90</f>
        <v>4.7346523694317407E-4</v>
      </c>
      <c r="BN197" s="186">
        <f>AS197*Workings_risks!$E$24*Workings_risks!$E$26*Workings_risks!$E$27*Assumptions!$G$90</f>
        <v>4.8023747900484811E-4</v>
      </c>
      <c r="BO197" s="186">
        <f>AT197*Workings_risks!$E$24*Workings_risks!$E$26*Workings_risks!$E$27*Assumptions!$G$90</f>
        <v>4.8700972106652219E-4</v>
      </c>
      <c r="BP197" s="186">
        <f>AU197*Workings_risks!$E$24*Workings_risks!$E$26*Workings_risks!$E$27*Assumptions!$G$90</f>
        <v>4.9378196312819611E-4</v>
      </c>
      <c r="BQ197" s="186">
        <f>AV197*Workings_risks!$E$24*Workings_risks!$E$26*Workings_risks!$E$27*Assumptions!$G$90</f>
        <v>5.0055420518987025E-4</v>
      </c>
      <c r="BR197" s="186">
        <f>AW197*Workings_risks!$E$24*Workings_risks!$E$26*Workings_risks!$E$27*Assumptions!$G$90</f>
        <v>5.0732644725154439E-4</v>
      </c>
      <c r="BS197" s="186">
        <f>AX197*Workings_risks!$E$24*Workings_risks!$E$26*Workings_risks!$E$27*Assumptions!$G$90</f>
        <v>5.1409868931321843E-4</v>
      </c>
      <c r="BT197" s="186">
        <f>AY197*Workings_risks!$E$24*Workings_risks!$E$26*Workings_risks!$E$27*Assumptions!$G$90</f>
        <v>5.2087093137489246E-4</v>
      </c>
    </row>
    <row r="198" spans="2:72" x14ac:dyDescent="0.25">
      <c r="B198" s="42">
        <v>10282283</v>
      </c>
      <c r="C198" s="42" t="s">
        <v>370</v>
      </c>
      <c r="D198" s="42" t="s">
        <v>245</v>
      </c>
      <c r="E198" s="42">
        <v>16448149</v>
      </c>
      <c r="F198" s="42">
        <v>16448136</v>
      </c>
      <c r="G198" s="42">
        <v>0.38186585218742053</v>
      </c>
      <c r="H198" s="42">
        <v>144.21758887165299</v>
      </c>
      <c r="I198" s="42">
        <v>-37.736625257311601</v>
      </c>
      <c r="J198" s="42">
        <v>140</v>
      </c>
      <c r="K198" s="42">
        <v>123</v>
      </c>
      <c r="L198" s="32">
        <v>5.3999999999999999E-2</v>
      </c>
      <c r="M198" s="32">
        <v>7.2999999999999995E-2</v>
      </c>
      <c r="N198" s="181"/>
      <c r="O198" s="182">
        <f t="shared" si="31"/>
        <v>147.56</v>
      </c>
      <c r="P198" s="182">
        <f t="shared" si="32"/>
        <v>129.642</v>
      </c>
      <c r="Q198" s="191">
        <f t="shared" si="33"/>
        <v>0.01</v>
      </c>
      <c r="R198" s="191">
        <f t="shared" si="34"/>
        <v>0.02</v>
      </c>
      <c r="S198" s="184">
        <f t="shared" si="35"/>
        <v>-1791.8000000000006</v>
      </c>
      <c r="T198" s="184">
        <f t="shared" si="36"/>
        <v>165.47800000000001</v>
      </c>
      <c r="U198" s="185">
        <f t="shared" si="37"/>
        <v>1.4219220895189195E-2</v>
      </c>
      <c r="V198" s="181"/>
      <c r="W198" s="182">
        <f t="shared" si="38"/>
        <v>150.22</v>
      </c>
      <c r="X198" s="182">
        <f t="shared" si="39"/>
        <v>131.97899999999998</v>
      </c>
      <c r="Y198" s="183">
        <f t="shared" si="40"/>
        <v>0.01</v>
      </c>
      <c r="Z198" s="183">
        <f t="shared" si="41"/>
        <v>0.02</v>
      </c>
      <c r="AA198" s="184">
        <f t="shared" si="42"/>
        <v>-1824.1000000000013</v>
      </c>
      <c r="AB198" s="184">
        <f t="shared" si="43"/>
        <v>168.46099999999998</v>
      </c>
      <c r="AC198" s="185">
        <f t="shared" si="44"/>
        <v>1.5602763006414102E-2</v>
      </c>
      <c r="AD198" s="181"/>
      <c r="AE198" s="178">
        <f t="shared" si="45"/>
        <v>1.4219220895189195</v>
      </c>
      <c r="AF198" s="170">
        <f>Workings_risks!$E$18+Workings_risks!$E$27*(($AE198-1)*Workings_risks!$E$18)/(2050-2023)</f>
        <v>9.6132252724404847E-3</v>
      </c>
      <c r="AG198" s="170">
        <f>AF198+(($AE198-1)*Workings_risks!$E$18)/(2050-2023)</f>
        <v>9.7567215447660702E-3</v>
      </c>
      <c r="AH198" s="170">
        <f>AG198+(($AE198-1)*Workings_risks!$E$18)/(2050-2023)</f>
        <v>9.9002178170916558E-3</v>
      </c>
      <c r="AI198" s="170">
        <f>AH198+(($AE198-1)*Workings_risks!$E$18)/(2050-2023)</f>
        <v>1.0043714089417241E-2</v>
      </c>
      <c r="AJ198" s="170">
        <f>AI198+(($AE198-1)*Workings_risks!$E$18)/(2050-2023)</f>
        <v>1.0187210361742827E-2</v>
      </c>
      <c r="AK198" s="170">
        <f>AJ198+(($AE198-1)*Workings_risks!$E$18)/(2050-2023)</f>
        <v>1.0330706634068413E-2</v>
      </c>
      <c r="AL198" s="170">
        <f>AK198+(($AE198-1)*Workings_risks!$E$18)/(2050-2023)</f>
        <v>1.0474202906393998E-2</v>
      </c>
      <c r="AM198" s="170">
        <f>AL198+(($AE198-1)*Workings_risks!$E$18)/(2050-2023)</f>
        <v>1.0617699178719584E-2</v>
      </c>
      <c r="AN198" s="170">
        <f>AM198+(($AE198-1)*Workings_risks!$E$18)/(2050-2023)</f>
        <v>1.0761195451045169E-2</v>
      </c>
      <c r="AO198" s="170">
        <f>AN198+(($AE198-1)*Workings_risks!$E$18)/(2050-2023)</f>
        <v>1.0904691723370755E-2</v>
      </c>
      <c r="AP198" s="170">
        <f>AO198+(($AE198-1)*Workings_risks!$E$18)/(2050-2023)</f>
        <v>1.1048187995696341E-2</v>
      </c>
      <c r="AQ198" s="170">
        <f>AP198+(($AE198-1)*Workings_risks!$E$18)/(2050-2023)</f>
        <v>1.1191684268021926E-2</v>
      </c>
      <c r="AR198" s="170">
        <f>AQ198+(($AE198-1)*Workings_risks!$E$18)/(2050-2023)</f>
        <v>1.1335180540347512E-2</v>
      </c>
      <c r="AS198" s="170">
        <f>AR198+(($AE198-1)*Workings_risks!$E$18)/(2050-2023)</f>
        <v>1.1478676812673097E-2</v>
      </c>
      <c r="AT198" s="170">
        <f>AS198+(($AE198-1)*Workings_risks!$E$18)/(2050-2023)</f>
        <v>1.1622173084998683E-2</v>
      </c>
      <c r="AU198" s="170">
        <f>AT198+(($AE198-1)*Workings_risks!$E$18)/(2050-2023)</f>
        <v>1.1765669357324269E-2</v>
      </c>
      <c r="AV198" s="170">
        <f>AU198+(($AE198-1)*Workings_risks!$E$18)/(2050-2023)</f>
        <v>1.1909165629649854E-2</v>
      </c>
      <c r="AW198" s="170">
        <f>AV198+(($AE198-1)*Workings_risks!$E$18)/(2050-2023)</f>
        <v>1.205266190197544E-2</v>
      </c>
      <c r="AX198" s="170">
        <f>AW198+(($AE198-1)*Workings_risks!$E$18)/(2050-2023)</f>
        <v>1.2196158174301025E-2</v>
      </c>
      <c r="AY198" s="170">
        <f>AX198+(($AE198-1)*Workings_risks!$E$18)/(2050-2023)</f>
        <v>1.2339654446626611E-2</v>
      </c>
      <c r="BA198" s="186">
        <f>AF198*Workings_risks!$E$24*Workings_risks!$E$26*Workings_risks!$E$27*Assumptions!$G$90</f>
        <v>3.8931550204748458E-4</v>
      </c>
      <c r="BB198" s="186">
        <f>AG198*Workings_risks!$E$24*Workings_risks!$E$26*Workings_risks!$E$27*Assumptions!$G$90</f>
        <v>3.9512680072395837E-4</v>
      </c>
      <c r="BC198" s="186">
        <f>AH198*Workings_risks!$E$24*Workings_risks!$E$26*Workings_risks!$E$27*Assumptions!$G$90</f>
        <v>4.0093809940043226E-4</v>
      </c>
      <c r="BD198" s="186">
        <f>AI198*Workings_risks!$E$24*Workings_risks!$E$26*Workings_risks!$E$27*Assumptions!$G$90</f>
        <v>4.0674939807690605E-4</v>
      </c>
      <c r="BE198" s="186">
        <f>AJ198*Workings_risks!$E$24*Workings_risks!$E$26*Workings_risks!$E$27*Assumptions!$G$90</f>
        <v>4.1256069675337984E-4</v>
      </c>
      <c r="BF198" s="186">
        <f>AK198*Workings_risks!$E$24*Workings_risks!$E$26*Workings_risks!$E$27*Assumptions!$G$90</f>
        <v>4.1837199542985368E-4</v>
      </c>
      <c r="BG198" s="186">
        <f>AL198*Workings_risks!$E$24*Workings_risks!$E$26*Workings_risks!$E$27*Assumptions!$G$90</f>
        <v>4.2418329410632747E-4</v>
      </c>
      <c r="BH198" s="186">
        <f>AM198*Workings_risks!$E$24*Workings_risks!$E$26*Workings_risks!$E$27*Assumptions!$G$90</f>
        <v>4.2999459278280126E-4</v>
      </c>
      <c r="BI198" s="186">
        <f>AN198*Workings_risks!$E$24*Workings_risks!$E$26*Workings_risks!$E$27*Assumptions!$G$90</f>
        <v>4.3580589145927504E-4</v>
      </c>
      <c r="BJ198" s="186">
        <f>AO198*Workings_risks!$E$24*Workings_risks!$E$26*Workings_risks!$E$27*Assumptions!$G$90</f>
        <v>4.4161719013574894E-4</v>
      </c>
      <c r="BK198" s="186">
        <f>AP198*Workings_risks!$E$24*Workings_risks!$E$26*Workings_risks!$E$27*Assumptions!$G$90</f>
        <v>4.4742848881222273E-4</v>
      </c>
      <c r="BL198" s="186">
        <f>AQ198*Workings_risks!$E$24*Workings_risks!$E$26*Workings_risks!$E$27*Assumptions!$G$90</f>
        <v>4.5323978748869651E-4</v>
      </c>
      <c r="BM198" s="186">
        <f>AR198*Workings_risks!$E$24*Workings_risks!$E$26*Workings_risks!$E$27*Assumptions!$G$90</f>
        <v>4.590510861651703E-4</v>
      </c>
      <c r="BN198" s="186">
        <f>AS198*Workings_risks!$E$24*Workings_risks!$E$26*Workings_risks!$E$27*Assumptions!$G$90</f>
        <v>4.6486238484164409E-4</v>
      </c>
      <c r="BO198" s="186">
        <f>AT198*Workings_risks!$E$24*Workings_risks!$E$26*Workings_risks!$E$27*Assumptions!$G$90</f>
        <v>4.7067368351811788E-4</v>
      </c>
      <c r="BP198" s="186">
        <f>AU198*Workings_risks!$E$24*Workings_risks!$E$26*Workings_risks!$E$27*Assumptions!$G$90</f>
        <v>4.7648498219459166E-4</v>
      </c>
      <c r="BQ198" s="186">
        <f>AV198*Workings_risks!$E$24*Workings_risks!$E$26*Workings_risks!$E$27*Assumptions!$G$90</f>
        <v>4.8229628087106556E-4</v>
      </c>
      <c r="BR198" s="186">
        <f>AW198*Workings_risks!$E$24*Workings_risks!$E$26*Workings_risks!$E$27*Assumptions!$G$90</f>
        <v>4.8810757954753935E-4</v>
      </c>
      <c r="BS198" s="186">
        <f>AX198*Workings_risks!$E$24*Workings_risks!$E$26*Workings_risks!$E$27*Assumptions!$G$90</f>
        <v>4.9391887822401313E-4</v>
      </c>
      <c r="BT198" s="186">
        <f>AY198*Workings_risks!$E$24*Workings_risks!$E$26*Workings_risks!$E$27*Assumptions!$G$90</f>
        <v>4.9973017690048687E-4</v>
      </c>
    </row>
    <row r="199" spans="2:72" x14ac:dyDescent="0.25">
      <c r="B199" s="42">
        <v>10282315</v>
      </c>
      <c r="C199" s="42" t="s">
        <v>370</v>
      </c>
      <c r="D199" s="42" t="s">
        <v>245</v>
      </c>
      <c r="E199" s="42">
        <v>16448262</v>
      </c>
      <c r="F199" s="42">
        <v>16448258</v>
      </c>
      <c r="G199" s="42">
        <v>0.3419756557312601</v>
      </c>
      <c r="H199" s="42">
        <v>144.22113851841499</v>
      </c>
      <c r="I199" s="42">
        <v>-37.715133864759402</v>
      </c>
      <c r="J199" s="42">
        <v>138</v>
      </c>
      <c r="K199" s="42">
        <v>122</v>
      </c>
      <c r="L199" s="32">
        <v>5.3999999999999999E-2</v>
      </c>
      <c r="M199" s="32">
        <v>7.2999999999999995E-2</v>
      </c>
      <c r="N199" s="181"/>
      <c r="O199" s="182">
        <f t="shared" ref="O199:O260" si="46">(1+L199)*J199</f>
        <v>145.452</v>
      </c>
      <c r="P199" s="182">
        <f t="shared" ref="P199:P260" si="47">(1+L199)*K199</f>
        <v>128.58799999999999</v>
      </c>
      <c r="Q199" s="191">
        <f t="shared" ref="Q199:Q260" si="48">1/100</f>
        <v>0.01</v>
      </c>
      <c r="R199" s="191">
        <f t="shared" ref="R199:R260" si="49">2/100</f>
        <v>0.02</v>
      </c>
      <c r="S199" s="184">
        <f t="shared" ref="S199:S260" si="50">SLOPE(O199:P199,Q199:R199)</f>
        <v>-1686.4000000000003</v>
      </c>
      <c r="T199" s="184">
        <f t="shared" ref="T199:T260" si="51">INTERCEPT(O199:P199,Q199:R199)</f>
        <v>162.31599999999997</v>
      </c>
      <c r="U199" s="185">
        <f t="shared" ref="U199:U260" si="52">(J199-T199)/S199</f>
        <v>1.4418880455407951E-2</v>
      </c>
      <c r="V199" s="181"/>
      <c r="W199" s="182">
        <f t="shared" ref="W199:W260" si="53">(1+$M$9)*J199</f>
        <v>148.07399999999998</v>
      </c>
      <c r="X199" s="182">
        <f t="shared" ref="X199:X260" si="54">(1+M199)*K199</f>
        <v>130.90600000000001</v>
      </c>
      <c r="Y199" s="183">
        <f t="shared" ref="Y199:Y260" si="55">1/100</f>
        <v>0.01</v>
      </c>
      <c r="Z199" s="183">
        <f t="shared" ref="Z199:Z260" si="56">2/100</f>
        <v>0.02</v>
      </c>
      <c r="AA199" s="184">
        <f t="shared" ref="AA199:AA260" si="57">SLOPE(W199:X199,Y199:Z199)</f>
        <v>-1716.7999999999977</v>
      </c>
      <c r="AB199" s="184">
        <f t="shared" ref="AB199:AB260" si="58">INTERCEPT(W199:X199,Y199:Z199)</f>
        <v>165.24199999999996</v>
      </c>
      <c r="AC199" s="185">
        <f t="shared" ref="AC199:AC260" si="59">(J199-AB199)/AA199</f>
        <v>1.5867893755824789E-2</v>
      </c>
      <c r="AD199" s="181"/>
      <c r="AE199" s="178">
        <f t="shared" si="45"/>
        <v>1.4418880455407952</v>
      </c>
      <c r="AF199" s="170">
        <f>Workings_risks!$E$18+Workings_risks!$E$27*(($AE199-1)*Workings_risks!$E$18)/(2050-2023)</f>
        <v>9.633596618243848E-3</v>
      </c>
      <c r="AG199" s="170">
        <f>AF199+(($AE199-1)*Workings_risks!$E$18)/(2050-2023)</f>
        <v>9.7838833391705547E-3</v>
      </c>
      <c r="AH199" s="170">
        <f>AG199+(($AE199-1)*Workings_risks!$E$18)/(2050-2023)</f>
        <v>9.9341700600972613E-3</v>
      </c>
      <c r="AI199" s="170">
        <f>AH199+(($AE199-1)*Workings_risks!$E$18)/(2050-2023)</f>
        <v>1.0084456781023968E-2</v>
      </c>
      <c r="AJ199" s="170">
        <f>AI199+(($AE199-1)*Workings_risks!$E$18)/(2050-2023)</f>
        <v>1.0234743501950675E-2</v>
      </c>
      <c r="AK199" s="170">
        <f>AJ199+(($AE199-1)*Workings_risks!$E$18)/(2050-2023)</f>
        <v>1.0385030222877381E-2</v>
      </c>
      <c r="AL199" s="170">
        <f>AK199+(($AE199-1)*Workings_risks!$E$18)/(2050-2023)</f>
        <v>1.0535316943804088E-2</v>
      </c>
      <c r="AM199" s="170">
        <f>AL199+(($AE199-1)*Workings_risks!$E$18)/(2050-2023)</f>
        <v>1.0685603664730795E-2</v>
      </c>
      <c r="AN199" s="170">
        <f>AM199+(($AE199-1)*Workings_risks!$E$18)/(2050-2023)</f>
        <v>1.0835890385657502E-2</v>
      </c>
      <c r="AO199" s="170">
        <f>AN199+(($AE199-1)*Workings_risks!$E$18)/(2050-2023)</f>
        <v>1.0986177106584208E-2</v>
      </c>
      <c r="AP199" s="170">
        <f>AO199+(($AE199-1)*Workings_risks!$E$18)/(2050-2023)</f>
        <v>1.1136463827510915E-2</v>
      </c>
      <c r="AQ199" s="170">
        <f>AP199+(($AE199-1)*Workings_risks!$E$18)/(2050-2023)</f>
        <v>1.1286750548437622E-2</v>
      </c>
      <c r="AR199" s="170">
        <f>AQ199+(($AE199-1)*Workings_risks!$E$18)/(2050-2023)</f>
        <v>1.1437037269364328E-2</v>
      </c>
      <c r="AS199" s="170">
        <f>AR199+(($AE199-1)*Workings_risks!$E$18)/(2050-2023)</f>
        <v>1.1587323990291035E-2</v>
      </c>
      <c r="AT199" s="170">
        <f>AS199+(($AE199-1)*Workings_risks!$E$18)/(2050-2023)</f>
        <v>1.1737610711217742E-2</v>
      </c>
      <c r="AU199" s="170">
        <f>AT199+(($AE199-1)*Workings_risks!$E$18)/(2050-2023)</f>
        <v>1.1887897432144448E-2</v>
      </c>
      <c r="AV199" s="170">
        <f>AU199+(($AE199-1)*Workings_risks!$E$18)/(2050-2023)</f>
        <v>1.2038184153071155E-2</v>
      </c>
      <c r="AW199" s="170">
        <f>AV199+(($AE199-1)*Workings_risks!$E$18)/(2050-2023)</f>
        <v>1.2188470873997862E-2</v>
      </c>
      <c r="AX199" s="170">
        <f>AW199+(($AE199-1)*Workings_risks!$E$18)/(2050-2023)</f>
        <v>1.2338757594924568E-2</v>
      </c>
      <c r="AY199" s="170">
        <f>AX199+(($AE199-1)*Workings_risks!$E$18)/(2050-2023)</f>
        <v>1.2489044315851275E-2</v>
      </c>
      <c r="BA199" s="186">
        <f>AF199*Workings_risks!$E$24*Workings_risks!$E$26*Workings_risks!$E$27*Assumptions!$G$90</f>
        <v>3.9014049891316255E-4</v>
      </c>
      <c r="BB199" s="186">
        <f>AG199*Workings_risks!$E$24*Workings_risks!$E$26*Workings_risks!$E$27*Assumptions!$G$90</f>
        <v>3.9622679654486231E-4</v>
      </c>
      <c r="BC199" s="186">
        <f>AH199*Workings_risks!$E$24*Workings_risks!$E$26*Workings_risks!$E$27*Assumptions!$G$90</f>
        <v>4.0231309417656212E-4</v>
      </c>
      <c r="BD199" s="186">
        <f>AI199*Workings_risks!$E$24*Workings_risks!$E$26*Workings_risks!$E$27*Assumptions!$G$90</f>
        <v>4.0839939180826193E-4</v>
      </c>
      <c r="BE199" s="186">
        <f>AJ199*Workings_risks!$E$24*Workings_risks!$E$26*Workings_risks!$E$27*Assumptions!$G$90</f>
        <v>4.1448568943996164E-4</v>
      </c>
      <c r="BF199" s="186">
        <f>AK199*Workings_risks!$E$24*Workings_risks!$E$26*Workings_risks!$E$27*Assumptions!$G$90</f>
        <v>4.2057198707166145E-4</v>
      </c>
      <c r="BG199" s="186">
        <f>AL199*Workings_risks!$E$24*Workings_risks!$E$26*Workings_risks!$E$27*Assumptions!$G$90</f>
        <v>4.2665828470336121E-4</v>
      </c>
      <c r="BH199" s="186">
        <f>AM199*Workings_risks!$E$24*Workings_risks!$E$26*Workings_risks!$E$27*Assumptions!$G$90</f>
        <v>4.3274458233506113E-4</v>
      </c>
      <c r="BI199" s="186">
        <f>AN199*Workings_risks!$E$24*Workings_risks!$E$26*Workings_risks!$E$27*Assumptions!$G$90</f>
        <v>4.3883087996676078E-4</v>
      </c>
      <c r="BJ199" s="186">
        <f>AO199*Workings_risks!$E$24*Workings_risks!$E$26*Workings_risks!$E$27*Assumptions!$G$90</f>
        <v>4.4491717759846059E-4</v>
      </c>
      <c r="BK199" s="186">
        <f>AP199*Workings_risks!$E$24*Workings_risks!$E$26*Workings_risks!$E$27*Assumptions!$G$90</f>
        <v>4.5100347523016035E-4</v>
      </c>
      <c r="BL199" s="186">
        <f>AQ199*Workings_risks!$E$24*Workings_risks!$E$26*Workings_risks!$E$27*Assumptions!$G$90</f>
        <v>4.5708977286186011E-4</v>
      </c>
      <c r="BM199" s="186">
        <f>AR199*Workings_risks!$E$24*Workings_risks!$E$26*Workings_risks!$E$27*Assumptions!$G$90</f>
        <v>4.6317607049355992E-4</v>
      </c>
      <c r="BN199" s="186">
        <f>AS199*Workings_risks!$E$24*Workings_risks!$E$26*Workings_risks!$E$27*Assumptions!$G$90</f>
        <v>4.6926236812525968E-4</v>
      </c>
      <c r="BO199" s="186">
        <f>AT199*Workings_risks!$E$24*Workings_risks!$E$26*Workings_risks!$E$27*Assumptions!$G$90</f>
        <v>4.7534866575695955E-4</v>
      </c>
      <c r="BP199" s="186">
        <f>AU199*Workings_risks!$E$24*Workings_risks!$E$26*Workings_risks!$E$27*Assumptions!$G$90</f>
        <v>4.8143496338865925E-4</v>
      </c>
      <c r="BQ199" s="186">
        <f>AV199*Workings_risks!$E$24*Workings_risks!$E$26*Workings_risks!$E$27*Assumptions!$G$90</f>
        <v>4.8752126102035912E-4</v>
      </c>
      <c r="BR199" s="186">
        <f>AW199*Workings_risks!$E$24*Workings_risks!$E$26*Workings_risks!$E$27*Assumptions!$G$90</f>
        <v>4.9360755865205882E-4</v>
      </c>
      <c r="BS199" s="186">
        <f>AX199*Workings_risks!$E$24*Workings_risks!$E$26*Workings_risks!$E$27*Assumptions!$G$90</f>
        <v>4.9969385628375858E-4</v>
      </c>
      <c r="BT199" s="186">
        <f>AY199*Workings_risks!$E$24*Workings_risks!$E$26*Workings_risks!$E$27*Assumptions!$G$90</f>
        <v>5.0578015391545845E-4</v>
      </c>
    </row>
    <row r="200" spans="2:72" x14ac:dyDescent="0.25">
      <c r="B200" s="42">
        <v>10282316</v>
      </c>
      <c r="C200" s="42" t="s">
        <v>370</v>
      </c>
      <c r="D200" s="42" t="s">
        <v>245</v>
      </c>
      <c r="E200" s="42">
        <v>16448266</v>
      </c>
      <c r="F200" s="42">
        <v>16448262</v>
      </c>
      <c r="G200" s="42">
        <v>0.47123001775341056</v>
      </c>
      <c r="H200" s="42">
        <v>144.22132636562401</v>
      </c>
      <c r="I200" s="42">
        <v>-37.714055269609503</v>
      </c>
      <c r="J200" s="42">
        <v>138</v>
      </c>
      <c r="K200" s="42">
        <v>122</v>
      </c>
      <c r="L200" s="32">
        <v>5.3999999999999999E-2</v>
      </c>
      <c r="M200" s="32">
        <v>7.2999999999999995E-2</v>
      </c>
      <c r="N200" s="181"/>
      <c r="O200" s="182">
        <f t="shared" si="46"/>
        <v>145.452</v>
      </c>
      <c r="P200" s="182">
        <f t="shared" si="47"/>
        <v>128.58799999999999</v>
      </c>
      <c r="Q200" s="191">
        <f t="shared" si="48"/>
        <v>0.01</v>
      </c>
      <c r="R200" s="191">
        <f t="shared" si="49"/>
        <v>0.02</v>
      </c>
      <c r="S200" s="184">
        <f t="shared" si="50"/>
        <v>-1686.4000000000003</v>
      </c>
      <c r="T200" s="184">
        <f t="shared" si="51"/>
        <v>162.31599999999997</v>
      </c>
      <c r="U200" s="185">
        <f t="shared" si="52"/>
        <v>1.4418880455407951E-2</v>
      </c>
      <c r="V200" s="181"/>
      <c r="W200" s="182">
        <f t="shared" si="53"/>
        <v>148.07399999999998</v>
      </c>
      <c r="X200" s="182">
        <f t="shared" si="54"/>
        <v>130.90600000000001</v>
      </c>
      <c r="Y200" s="183">
        <f t="shared" si="55"/>
        <v>0.01</v>
      </c>
      <c r="Z200" s="183">
        <f t="shared" si="56"/>
        <v>0.02</v>
      </c>
      <c r="AA200" s="184">
        <f t="shared" si="57"/>
        <v>-1716.7999999999977</v>
      </c>
      <c r="AB200" s="184">
        <f t="shared" si="58"/>
        <v>165.24199999999996</v>
      </c>
      <c r="AC200" s="185">
        <f t="shared" si="59"/>
        <v>1.5867893755824789E-2</v>
      </c>
      <c r="AD200" s="181"/>
      <c r="AE200" s="178">
        <f t="shared" si="45"/>
        <v>1.4418880455407952</v>
      </c>
      <c r="AF200" s="170">
        <f>Workings_risks!$E$18+Workings_risks!$E$27*(($AE200-1)*Workings_risks!$E$18)/(2050-2023)</f>
        <v>9.633596618243848E-3</v>
      </c>
      <c r="AG200" s="170">
        <f>AF200+(($AE200-1)*Workings_risks!$E$18)/(2050-2023)</f>
        <v>9.7838833391705547E-3</v>
      </c>
      <c r="AH200" s="170">
        <f>AG200+(($AE200-1)*Workings_risks!$E$18)/(2050-2023)</f>
        <v>9.9341700600972613E-3</v>
      </c>
      <c r="AI200" s="170">
        <f>AH200+(($AE200-1)*Workings_risks!$E$18)/(2050-2023)</f>
        <v>1.0084456781023968E-2</v>
      </c>
      <c r="AJ200" s="170">
        <f>AI200+(($AE200-1)*Workings_risks!$E$18)/(2050-2023)</f>
        <v>1.0234743501950675E-2</v>
      </c>
      <c r="AK200" s="170">
        <f>AJ200+(($AE200-1)*Workings_risks!$E$18)/(2050-2023)</f>
        <v>1.0385030222877381E-2</v>
      </c>
      <c r="AL200" s="170">
        <f>AK200+(($AE200-1)*Workings_risks!$E$18)/(2050-2023)</f>
        <v>1.0535316943804088E-2</v>
      </c>
      <c r="AM200" s="170">
        <f>AL200+(($AE200-1)*Workings_risks!$E$18)/(2050-2023)</f>
        <v>1.0685603664730795E-2</v>
      </c>
      <c r="AN200" s="170">
        <f>AM200+(($AE200-1)*Workings_risks!$E$18)/(2050-2023)</f>
        <v>1.0835890385657502E-2</v>
      </c>
      <c r="AO200" s="170">
        <f>AN200+(($AE200-1)*Workings_risks!$E$18)/(2050-2023)</f>
        <v>1.0986177106584208E-2</v>
      </c>
      <c r="AP200" s="170">
        <f>AO200+(($AE200-1)*Workings_risks!$E$18)/(2050-2023)</f>
        <v>1.1136463827510915E-2</v>
      </c>
      <c r="AQ200" s="170">
        <f>AP200+(($AE200-1)*Workings_risks!$E$18)/(2050-2023)</f>
        <v>1.1286750548437622E-2</v>
      </c>
      <c r="AR200" s="170">
        <f>AQ200+(($AE200-1)*Workings_risks!$E$18)/(2050-2023)</f>
        <v>1.1437037269364328E-2</v>
      </c>
      <c r="AS200" s="170">
        <f>AR200+(($AE200-1)*Workings_risks!$E$18)/(2050-2023)</f>
        <v>1.1587323990291035E-2</v>
      </c>
      <c r="AT200" s="170">
        <f>AS200+(($AE200-1)*Workings_risks!$E$18)/(2050-2023)</f>
        <v>1.1737610711217742E-2</v>
      </c>
      <c r="AU200" s="170">
        <f>AT200+(($AE200-1)*Workings_risks!$E$18)/(2050-2023)</f>
        <v>1.1887897432144448E-2</v>
      </c>
      <c r="AV200" s="170">
        <f>AU200+(($AE200-1)*Workings_risks!$E$18)/(2050-2023)</f>
        <v>1.2038184153071155E-2</v>
      </c>
      <c r="AW200" s="170">
        <f>AV200+(($AE200-1)*Workings_risks!$E$18)/(2050-2023)</f>
        <v>1.2188470873997862E-2</v>
      </c>
      <c r="AX200" s="170">
        <f>AW200+(($AE200-1)*Workings_risks!$E$18)/(2050-2023)</f>
        <v>1.2338757594924568E-2</v>
      </c>
      <c r="AY200" s="170">
        <f>AX200+(($AE200-1)*Workings_risks!$E$18)/(2050-2023)</f>
        <v>1.2489044315851275E-2</v>
      </c>
      <c r="BA200" s="186">
        <f>AF200*Workings_risks!$E$24*Workings_risks!$E$26*Workings_risks!$E$27*Assumptions!$G$90</f>
        <v>3.9014049891316255E-4</v>
      </c>
      <c r="BB200" s="186">
        <f>AG200*Workings_risks!$E$24*Workings_risks!$E$26*Workings_risks!$E$27*Assumptions!$G$90</f>
        <v>3.9622679654486231E-4</v>
      </c>
      <c r="BC200" s="186">
        <f>AH200*Workings_risks!$E$24*Workings_risks!$E$26*Workings_risks!$E$27*Assumptions!$G$90</f>
        <v>4.0231309417656212E-4</v>
      </c>
      <c r="BD200" s="186">
        <f>AI200*Workings_risks!$E$24*Workings_risks!$E$26*Workings_risks!$E$27*Assumptions!$G$90</f>
        <v>4.0839939180826193E-4</v>
      </c>
      <c r="BE200" s="186">
        <f>AJ200*Workings_risks!$E$24*Workings_risks!$E$26*Workings_risks!$E$27*Assumptions!$G$90</f>
        <v>4.1448568943996164E-4</v>
      </c>
      <c r="BF200" s="186">
        <f>AK200*Workings_risks!$E$24*Workings_risks!$E$26*Workings_risks!$E$27*Assumptions!$G$90</f>
        <v>4.2057198707166145E-4</v>
      </c>
      <c r="BG200" s="186">
        <f>AL200*Workings_risks!$E$24*Workings_risks!$E$26*Workings_risks!$E$27*Assumptions!$G$90</f>
        <v>4.2665828470336121E-4</v>
      </c>
      <c r="BH200" s="186">
        <f>AM200*Workings_risks!$E$24*Workings_risks!$E$26*Workings_risks!$E$27*Assumptions!$G$90</f>
        <v>4.3274458233506113E-4</v>
      </c>
      <c r="BI200" s="186">
        <f>AN200*Workings_risks!$E$24*Workings_risks!$E$26*Workings_risks!$E$27*Assumptions!$G$90</f>
        <v>4.3883087996676078E-4</v>
      </c>
      <c r="BJ200" s="186">
        <f>AO200*Workings_risks!$E$24*Workings_risks!$E$26*Workings_risks!$E$27*Assumptions!$G$90</f>
        <v>4.4491717759846059E-4</v>
      </c>
      <c r="BK200" s="186">
        <f>AP200*Workings_risks!$E$24*Workings_risks!$E$26*Workings_risks!$E$27*Assumptions!$G$90</f>
        <v>4.5100347523016035E-4</v>
      </c>
      <c r="BL200" s="186">
        <f>AQ200*Workings_risks!$E$24*Workings_risks!$E$26*Workings_risks!$E$27*Assumptions!$G$90</f>
        <v>4.5708977286186011E-4</v>
      </c>
      <c r="BM200" s="186">
        <f>AR200*Workings_risks!$E$24*Workings_risks!$E$26*Workings_risks!$E$27*Assumptions!$G$90</f>
        <v>4.6317607049355992E-4</v>
      </c>
      <c r="BN200" s="186">
        <f>AS200*Workings_risks!$E$24*Workings_risks!$E$26*Workings_risks!$E$27*Assumptions!$G$90</f>
        <v>4.6926236812525968E-4</v>
      </c>
      <c r="BO200" s="186">
        <f>AT200*Workings_risks!$E$24*Workings_risks!$E$26*Workings_risks!$E$27*Assumptions!$G$90</f>
        <v>4.7534866575695955E-4</v>
      </c>
      <c r="BP200" s="186">
        <f>AU200*Workings_risks!$E$24*Workings_risks!$E$26*Workings_risks!$E$27*Assumptions!$G$90</f>
        <v>4.8143496338865925E-4</v>
      </c>
      <c r="BQ200" s="186">
        <f>AV200*Workings_risks!$E$24*Workings_risks!$E$26*Workings_risks!$E$27*Assumptions!$G$90</f>
        <v>4.8752126102035912E-4</v>
      </c>
      <c r="BR200" s="186">
        <f>AW200*Workings_risks!$E$24*Workings_risks!$E$26*Workings_risks!$E$27*Assumptions!$G$90</f>
        <v>4.9360755865205882E-4</v>
      </c>
      <c r="BS200" s="186">
        <f>AX200*Workings_risks!$E$24*Workings_risks!$E$26*Workings_risks!$E$27*Assumptions!$G$90</f>
        <v>4.9969385628375858E-4</v>
      </c>
      <c r="BT200" s="186">
        <f>AY200*Workings_risks!$E$24*Workings_risks!$E$26*Workings_risks!$E$27*Assumptions!$G$90</f>
        <v>5.0578015391545845E-4</v>
      </c>
    </row>
    <row r="201" spans="2:72" x14ac:dyDescent="0.25">
      <c r="B201" s="42">
        <v>10282317</v>
      </c>
      <c r="C201" s="42" t="s">
        <v>370</v>
      </c>
      <c r="D201" s="42" t="s">
        <v>245</v>
      </c>
      <c r="E201" s="42">
        <v>16448270</v>
      </c>
      <c r="F201" s="42">
        <v>16448266</v>
      </c>
      <c r="G201" s="42">
        <v>0.64505951153163021</v>
      </c>
      <c r="H201" s="42">
        <v>144.221537762167</v>
      </c>
      <c r="I201" s="42">
        <v>-37.712860793677898</v>
      </c>
      <c r="J201" s="42">
        <v>138</v>
      </c>
      <c r="K201" s="42">
        <v>122</v>
      </c>
      <c r="L201" s="32">
        <v>5.3999999999999999E-2</v>
      </c>
      <c r="M201" s="32">
        <v>7.2999999999999995E-2</v>
      </c>
      <c r="N201" s="181"/>
      <c r="O201" s="182">
        <f t="shared" si="46"/>
        <v>145.452</v>
      </c>
      <c r="P201" s="182">
        <f t="shared" si="47"/>
        <v>128.58799999999999</v>
      </c>
      <c r="Q201" s="191">
        <f t="shared" si="48"/>
        <v>0.01</v>
      </c>
      <c r="R201" s="191">
        <f t="shared" si="49"/>
        <v>0.02</v>
      </c>
      <c r="S201" s="184">
        <f t="shared" si="50"/>
        <v>-1686.4000000000003</v>
      </c>
      <c r="T201" s="184">
        <f t="shared" si="51"/>
        <v>162.31599999999997</v>
      </c>
      <c r="U201" s="185">
        <f t="shared" si="52"/>
        <v>1.4418880455407951E-2</v>
      </c>
      <c r="V201" s="181"/>
      <c r="W201" s="182">
        <f t="shared" si="53"/>
        <v>148.07399999999998</v>
      </c>
      <c r="X201" s="182">
        <f t="shared" si="54"/>
        <v>130.90600000000001</v>
      </c>
      <c r="Y201" s="183">
        <f t="shared" si="55"/>
        <v>0.01</v>
      </c>
      <c r="Z201" s="183">
        <f t="shared" si="56"/>
        <v>0.02</v>
      </c>
      <c r="AA201" s="184">
        <f t="shared" si="57"/>
        <v>-1716.7999999999977</v>
      </c>
      <c r="AB201" s="184">
        <f t="shared" si="58"/>
        <v>165.24199999999996</v>
      </c>
      <c r="AC201" s="185">
        <f t="shared" si="59"/>
        <v>1.5867893755824789E-2</v>
      </c>
      <c r="AD201" s="181"/>
      <c r="AE201" s="178">
        <f t="shared" si="45"/>
        <v>1.4418880455407952</v>
      </c>
      <c r="AF201" s="170">
        <f>Workings_risks!$E$18+Workings_risks!$E$27*(($AE201-1)*Workings_risks!$E$18)/(2050-2023)</f>
        <v>9.633596618243848E-3</v>
      </c>
      <c r="AG201" s="170">
        <f>AF201+(($AE201-1)*Workings_risks!$E$18)/(2050-2023)</f>
        <v>9.7838833391705547E-3</v>
      </c>
      <c r="AH201" s="170">
        <f>AG201+(($AE201-1)*Workings_risks!$E$18)/(2050-2023)</f>
        <v>9.9341700600972613E-3</v>
      </c>
      <c r="AI201" s="170">
        <f>AH201+(($AE201-1)*Workings_risks!$E$18)/(2050-2023)</f>
        <v>1.0084456781023968E-2</v>
      </c>
      <c r="AJ201" s="170">
        <f>AI201+(($AE201-1)*Workings_risks!$E$18)/(2050-2023)</f>
        <v>1.0234743501950675E-2</v>
      </c>
      <c r="AK201" s="170">
        <f>AJ201+(($AE201-1)*Workings_risks!$E$18)/(2050-2023)</f>
        <v>1.0385030222877381E-2</v>
      </c>
      <c r="AL201" s="170">
        <f>AK201+(($AE201-1)*Workings_risks!$E$18)/(2050-2023)</f>
        <v>1.0535316943804088E-2</v>
      </c>
      <c r="AM201" s="170">
        <f>AL201+(($AE201-1)*Workings_risks!$E$18)/(2050-2023)</f>
        <v>1.0685603664730795E-2</v>
      </c>
      <c r="AN201" s="170">
        <f>AM201+(($AE201-1)*Workings_risks!$E$18)/(2050-2023)</f>
        <v>1.0835890385657502E-2</v>
      </c>
      <c r="AO201" s="170">
        <f>AN201+(($AE201-1)*Workings_risks!$E$18)/(2050-2023)</f>
        <v>1.0986177106584208E-2</v>
      </c>
      <c r="AP201" s="170">
        <f>AO201+(($AE201-1)*Workings_risks!$E$18)/(2050-2023)</f>
        <v>1.1136463827510915E-2</v>
      </c>
      <c r="AQ201" s="170">
        <f>AP201+(($AE201-1)*Workings_risks!$E$18)/(2050-2023)</f>
        <v>1.1286750548437622E-2</v>
      </c>
      <c r="AR201" s="170">
        <f>AQ201+(($AE201-1)*Workings_risks!$E$18)/(2050-2023)</f>
        <v>1.1437037269364328E-2</v>
      </c>
      <c r="AS201" s="170">
        <f>AR201+(($AE201-1)*Workings_risks!$E$18)/(2050-2023)</f>
        <v>1.1587323990291035E-2</v>
      </c>
      <c r="AT201" s="170">
        <f>AS201+(($AE201-1)*Workings_risks!$E$18)/(2050-2023)</f>
        <v>1.1737610711217742E-2</v>
      </c>
      <c r="AU201" s="170">
        <f>AT201+(($AE201-1)*Workings_risks!$E$18)/(2050-2023)</f>
        <v>1.1887897432144448E-2</v>
      </c>
      <c r="AV201" s="170">
        <f>AU201+(($AE201-1)*Workings_risks!$E$18)/(2050-2023)</f>
        <v>1.2038184153071155E-2</v>
      </c>
      <c r="AW201" s="170">
        <f>AV201+(($AE201-1)*Workings_risks!$E$18)/(2050-2023)</f>
        <v>1.2188470873997862E-2</v>
      </c>
      <c r="AX201" s="170">
        <f>AW201+(($AE201-1)*Workings_risks!$E$18)/(2050-2023)</f>
        <v>1.2338757594924568E-2</v>
      </c>
      <c r="AY201" s="170">
        <f>AX201+(($AE201-1)*Workings_risks!$E$18)/(2050-2023)</f>
        <v>1.2489044315851275E-2</v>
      </c>
      <c r="BA201" s="186">
        <f>AF201*Workings_risks!$E$24*Workings_risks!$E$26*Workings_risks!$E$27*Assumptions!$G$90</f>
        <v>3.9014049891316255E-4</v>
      </c>
      <c r="BB201" s="186">
        <f>AG201*Workings_risks!$E$24*Workings_risks!$E$26*Workings_risks!$E$27*Assumptions!$G$90</f>
        <v>3.9622679654486231E-4</v>
      </c>
      <c r="BC201" s="186">
        <f>AH201*Workings_risks!$E$24*Workings_risks!$E$26*Workings_risks!$E$27*Assumptions!$G$90</f>
        <v>4.0231309417656212E-4</v>
      </c>
      <c r="BD201" s="186">
        <f>AI201*Workings_risks!$E$24*Workings_risks!$E$26*Workings_risks!$E$27*Assumptions!$G$90</f>
        <v>4.0839939180826193E-4</v>
      </c>
      <c r="BE201" s="186">
        <f>AJ201*Workings_risks!$E$24*Workings_risks!$E$26*Workings_risks!$E$27*Assumptions!$G$90</f>
        <v>4.1448568943996164E-4</v>
      </c>
      <c r="BF201" s="186">
        <f>AK201*Workings_risks!$E$24*Workings_risks!$E$26*Workings_risks!$E$27*Assumptions!$G$90</f>
        <v>4.2057198707166145E-4</v>
      </c>
      <c r="BG201" s="186">
        <f>AL201*Workings_risks!$E$24*Workings_risks!$E$26*Workings_risks!$E$27*Assumptions!$G$90</f>
        <v>4.2665828470336121E-4</v>
      </c>
      <c r="BH201" s="186">
        <f>AM201*Workings_risks!$E$24*Workings_risks!$E$26*Workings_risks!$E$27*Assumptions!$G$90</f>
        <v>4.3274458233506113E-4</v>
      </c>
      <c r="BI201" s="186">
        <f>AN201*Workings_risks!$E$24*Workings_risks!$E$26*Workings_risks!$E$27*Assumptions!$G$90</f>
        <v>4.3883087996676078E-4</v>
      </c>
      <c r="BJ201" s="186">
        <f>AO201*Workings_risks!$E$24*Workings_risks!$E$26*Workings_risks!$E$27*Assumptions!$G$90</f>
        <v>4.4491717759846059E-4</v>
      </c>
      <c r="BK201" s="186">
        <f>AP201*Workings_risks!$E$24*Workings_risks!$E$26*Workings_risks!$E$27*Assumptions!$G$90</f>
        <v>4.5100347523016035E-4</v>
      </c>
      <c r="BL201" s="186">
        <f>AQ201*Workings_risks!$E$24*Workings_risks!$E$26*Workings_risks!$E$27*Assumptions!$G$90</f>
        <v>4.5708977286186011E-4</v>
      </c>
      <c r="BM201" s="186">
        <f>AR201*Workings_risks!$E$24*Workings_risks!$E$26*Workings_risks!$E$27*Assumptions!$G$90</f>
        <v>4.6317607049355992E-4</v>
      </c>
      <c r="BN201" s="186">
        <f>AS201*Workings_risks!$E$24*Workings_risks!$E$26*Workings_risks!$E$27*Assumptions!$G$90</f>
        <v>4.6926236812525968E-4</v>
      </c>
      <c r="BO201" s="186">
        <f>AT201*Workings_risks!$E$24*Workings_risks!$E$26*Workings_risks!$E$27*Assumptions!$G$90</f>
        <v>4.7534866575695955E-4</v>
      </c>
      <c r="BP201" s="186">
        <f>AU201*Workings_risks!$E$24*Workings_risks!$E$26*Workings_risks!$E$27*Assumptions!$G$90</f>
        <v>4.8143496338865925E-4</v>
      </c>
      <c r="BQ201" s="186">
        <f>AV201*Workings_risks!$E$24*Workings_risks!$E$26*Workings_risks!$E$27*Assumptions!$G$90</f>
        <v>4.8752126102035912E-4</v>
      </c>
      <c r="BR201" s="186">
        <f>AW201*Workings_risks!$E$24*Workings_risks!$E$26*Workings_risks!$E$27*Assumptions!$G$90</f>
        <v>4.9360755865205882E-4</v>
      </c>
      <c r="BS201" s="186">
        <f>AX201*Workings_risks!$E$24*Workings_risks!$E$26*Workings_risks!$E$27*Assumptions!$G$90</f>
        <v>4.9969385628375858E-4</v>
      </c>
      <c r="BT201" s="186">
        <f>AY201*Workings_risks!$E$24*Workings_risks!$E$26*Workings_risks!$E$27*Assumptions!$G$90</f>
        <v>5.0578015391545845E-4</v>
      </c>
    </row>
    <row r="202" spans="2:72" x14ac:dyDescent="0.25">
      <c r="B202" s="42">
        <v>10282347</v>
      </c>
      <c r="C202" s="42" t="s">
        <v>370</v>
      </c>
      <c r="D202" s="42" t="s">
        <v>245</v>
      </c>
      <c r="E202" s="42">
        <v>16448385</v>
      </c>
      <c r="F202" s="42">
        <v>16448389</v>
      </c>
      <c r="G202" s="42">
        <v>1.1770158859880304</v>
      </c>
      <c r="H202" s="42">
        <v>144.19740644928399</v>
      </c>
      <c r="I202" s="42">
        <v>-37.7373589568532</v>
      </c>
      <c r="J202" s="42">
        <v>138</v>
      </c>
      <c r="K202" s="42">
        <v>121</v>
      </c>
      <c r="L202" s="32">
        <v>5.3999999999999999E-2</v>
      </c>
      <c r="M202" s="32">
        <v>7.2999999999999995E-2</v>
      </c>
      <c r="N202" s="181"/>
      <c r="O202" s="182">
        <f t="shared" si="46"/>
        <v>145.452</v>
      </c>
      <c r="P202" s="182">
        <f t="shared" si="47"/>
        <v>127.53400000000001</v>
      </c>
      <c r="Q202" s="191">
        <f t="shared" si="48"/>
        <v>0.01</v>
      </c>
      <c r="R202" s="191">
        <f t="shared" si="49"/>
        <v>0.02</v>
      </c>
      <c r="S202" s="184">
        <f t="shared" si="50"/>
        <v>-1791.799999999999</v>
      </c>
      <c r="T202" s="184">
        <f t="shared" si="51"/>
        <v>163.36999999999998</v>
      </c>
      <c r="U202" s="185">
        <f t="shared" si="52"/>
        <v>1.4158946310972201E-2</v>
      </c>
      <c r="V202" s="181"/>
      <c r="W202" s="182">
        <f t="shared" si="53"/>
        <v>148.07399999999998</v>
      </c>
      <c r="X202" s="182">
        <f t="shared" si="54"/>
        <v>129.833</v>
      </c>
      <c r="Y202" s="183">
        <f t="shared" si="55"/>
        <v>0.01</v>
      </c>
      <c r="Z202" s="183">
        <f t="shared" si="56"/>
        <v>0.02</v>
      </c>
      <c r="AA202" s="184">
        <f t="shared" si="57"/>
        <v>-1824.0999999999983</v>
      </c>
      <c r="AB202" s="184">
        <f t="shared" si="58"/>
        <v>166.31499999999997</v>
      </c>
      <c r="AC202" s="185">
        <f t="shared" si="59"/>
        <v>1.5522723534893918E-2</v>
      </c>
      <c r="AD202" s="181"/>
      <c r="AE202" s="178">
        <f t="shared" ref="AE202:AE265" si="60">U202*100</f>
        <v>1.4158946310972202</v>
      </c>
      <c r="AF202" s="170">
        <f>Workings_risks!$E$18+Workings_risks!$E$27*(($AE202-1)*Workings_risks!$E$18)/(2050-2023)</f>
        <v>9.6070754321979594E-3</v>
      </c>
      <c r="AG202" s="170">
        <f>AF202+(($AE202-1)*Workings_risks!$E$18)/(2050-2023)</f>
        <v>9.7485217577760359E-3</v>
      </c>
      <c r="AH202" s="170">
        <f>AG202+(($AE202-1)*Workings_risks!$E$18)/(2050-2023)</f>
        <v>9.8899680833541125E-3</v>
      </c>
      <c r="AI202" s="170">
        <f>AH202+(($AE202-1)*Workings_risks!$E$18)/(2050-2023)</f>
        <v>1.0031414408932189E-2</v>
      </c>
      <c r="AJ202" s="170">
        <f>AI202+(($AE202-1)*Workings_risks!$E$18)/(2050-2023)</f>
        <v>1.0172860734510266E-2</v>
      </c>
      <c r="AK202" s="170">
        <f>AJ202+(($AE202-1)*Workings_risks!$E$18)/(2050-2023)</f>
        <v>1.0314307060088342E-2</v>
      </c>
      <c r="AL202" s="170">
        <f>AK202+(($AE202-1)*Workings_risks!$E$18)/(2050-2023)</f>
        <v>1.0455753385666419E-2</v>
      </c>
      <c r="AM202" s="170">
        <f>AL202+(($AE202-1)*Workings_risks!$E$18)/(2050-2023)</f>
        <v>1.0597199711244495E-2</v>
      </c>
      <c r="AN202" s="170">
        <f>AM202+(($AE202-1)*Workings_risks!$E$18)/(2050-2023)</f>
        <v>1.0738646036822572E-2</v>
      </c>
      <c r="AO202" s="170">
        <f>AN202+(($AE202-1)*Workings_risks!$E$18)/(2050-2023)</f>
        <v>1.0880092362400649E-2</v>
      </c>
      <c r="AP202" s="170">
        <f>AO202+(($AE202-1)*Workings_risks!$E$18)/(2050-2023)</f>
        <v>1.1021538687978725E-2</v>
      </c>
      <c r="AQ202" s="170">
        <f>AP202+(($AE202-1)*Workings_risks!$E$18)/(2050-2023)</f>
        <v>1.1162985013556802E-2</v>
      </c>
      <c r="AR202" s="170">
        <f>AQ202+(($AE202-1)*Workings_risks!$E$18)/(2050-2023)</f>
        <v>1.1304431339134878E-2</v>
      </c>
      <c r="AS202" s="170">
        <f>AR202+(($AE202-1)*Workings_risks!$E$18)/(2050-2023)</f>
        <v>1.1445877664712955E-2</v>
      </c>
      <c r="AT202" s="170">
        <f>AS202+(($AE202-1)*Workings_risks!$E$18)/(2050-2023)</f>
        <v>1.1587323990291032E-2</v>
      </c>
      <c r="AU202" s="170">
        <f>AT202+(($AE202-1)*Workings_risks!$E$18)/(2050-2023)</f>
        <v>1.1728770315869108E-2</v>
      </c>
      <c r="AV202" s="170">
        <f>AU202+(($AE202-1)*Workings_risks!$E$18)/(2050-2023)</f>
        <v>1.1870216641447185E-2</v>
      </c>
      <c r="AW202" s="170">
        <f>AV202+(($AE202-1)*Workings_risks!$E$18)/(2050-2023)</f>
        <v>1.2011662967025261E-2</v>
      </c>
      <c r="AX202" s="170">
        <f>AW202+(($AE202-1)*Workings_risks!$E$18)/(2050-2023)</f>
        <v>1.2153109292603338E-2</v>
      </c>
      <c r="AY202" s="170">
        <f>AX202+(($AE202-1)*Workings_risks!$E$18)/(2050-2023)</f>
        <v>1.2294555618181414E-2</v>
      </c>
      <c r="BA202" s="186">
        <f>AF202*Workings_risks!$E$24*Workings_risks!$E$26*Workings_risks!$E$27*Assumptions!$G$90</f>
        <v>3.8906644638992148E-4</v>
      </c>
      <c r="BB202" s="186">
        <f>AG202*Workings_risks!$E$24*Workings_risks!$E$26*Workings_risks!$E$27*Assumptions!$G$90</f>
        <v>3.9479472651387414E-4</v>
      </c>
      <c r="BC202" s="186">
        <f>AH202*Workings_risks!$E$24*Workings_risks!$E$26*Workings_risks!$E$27*Assumptions!$G$90</f>
        <v>4.0052300663782686E-4</v>
      </c>
      <c r="BD202" s="186">
        <f>AI202*Workings_risks!$E$24*Workings_risks!$E$26*Workings_risks!$E$27*Assumptions!$G$90</f>
        <v>4.0625128676177963E-4</v>
      </c>
      <c r="BE202" s="186">
        <f>AJ202*Workings_risks!$E$24*Workings_risks!$E$26*Workings_risks!$E$27*Assumptions!$G$90</f>
        <v>4.1197956688573235E-4</v>
      </c>
      <c r="BF202" s="186">
        <f>AK202*Workings_risks!$E$24*Workings_risks!$E$26*Workings_risks!$E$27*Assumptions!$G$90</f>
        <v>4.1770784700968512E-4</v>
      </c>
      <c r="BG202" s="186">
        <f>AL202*Workings_risks!$E$24*Workings_risks!$E$26*Workings_risks!$E$27*Assumptions!$G$90</f>
        <v>4.2343612713363773E-4</v>
      </c>
      <c r="BH202" s="186">
        <f>AM202*Workings_risks!$E$24*Workings_risks!$E$26*Workings_risks!$E$27*Assumptions!$G$90</f>
        <v>4.2916440725759055E-4</v>
      </c>
      <c r="BI202" s="186">
        <f>AN202*Workings_risks!$E$24*Workings_risks!$E$26*Workings_risks!$E$27*Assumptions!$G$90</f>
        <v>4.3489268738154321E-4</v>
      </c>
      <c r="BJ202" s="186">
        <f>AO202*Workings_risks!$E$24*Workings_risks!$E$26*Workings_risks!$E$27*Assumptions!$G$90</f>
        <v>4.4062096750549599E-4</v>
      </c>
      <c r="BK202" s="186">
        <f>AP202*Workings_risks!$E$24*Workings_risks!$E$26*Workings_risks!$E$27*Assumptions!$G$90</f>
        <v>4.4634924762944865E-4</v>
      </c>
      <c r="BL202" s="186">
        <f>AQ202*Workings_risks!$E$24*Workings_risks!$E$26*Workings_risks!$E$27*Assumptions!$G$90</f>
        <v>4.5207752775340137E-4</v>
      </c>
      <c r="BM202" s="186">
        <f>AR202*Workings_risks!$E$24*Workings_risks!$E$26*Workings_risks!$E$27*Assumptions!$G$90</f>
        <v>4.5780580787735414E-4</v>
      </c>
      <c r="BN202" s="186">
        <f>AS202*Workings_risks!$E$24*Workings_risks!$E$26*Workings_risks!$E$27*Assumptions!$G$90</f>
        <v>4.6353408800130685E-4</v>
      </c>
      <c r="BO202" s="186">
        <f>AT202*Workings_risks!$E$24*Workings_risks!$E$26*Workings_risks!$E$27*Assumptions!$G$90</f>
        <v>4.6926236812525963E-4</v>
      </c>
      <c r="BP202" s="186">
        <f>AU202*Workings_risks!$E$24*Workings_risks!$E$26*Workings_risks!$E$27*Assumptions!$G$90</f>
        <v>4.7499064824921229E-4</v>
      </c>
      <c r="BQ202" s="186">
        <f>AV202*Workings_risks!$E$24*Workings_risks!$E$26*Workings_risks!$E$27*Assumptions!$G$90</f>
        <v>4.8071892837316506E-4</v>
      </c>
      <c r="BR202" s="186">
        <f>AW202*Workings_risks!$E$24*Workings_risks!$E$26*Workings_risks!$E$27*Assumptions!$G$90</f>
        <v>4.8644720849711783E-4</v>
      </c>
      <c r="BS202" s="186">
        <f>AX202*Workings_risks!$E$24*Workings_risks!$E$26*Workings_risks!$E$27*Assumptions!$G$90</f>
        <v>4.9217548862107055E-4</v>
      </c>
      <c r="BT202" s="186">
        <f>AY202*Workings_risks!$E$24*Workings_risks!$E$26*Workings_risks!$E$27*Assumptions!$G$90</f>
        <v>4.9790376874502321E-4</v>
      </c>
    </row>
    <row r="203" spans="2:72" x14ac:dyDescent="0.25">
      <c r="B203" s="42">
        <v>10282348</v>
      </c>
      <c r="C203" s="42" t="s">
        <v>370</v>
      </c>
      <c r="D203" s="42" t="s">
        <v>245</v>
      </c>
      <c r="E203" s="42">
        <v>161364370</v>
      </c>
      <c r="F203" s="42">
        <v>16448385</v>
      </c>
      <c r="G203" s="42">
        <v>0.23944678514877005</v>
      </c>
      <c r="H203" s="42">
        <v>144.19772143706101</v>
      </c>
      <c r="I203" s="42">
        <v>-37.734823756387101</v>
      </c>
      <c r="J203" s="42">
        <v>138</v>
      </c>
      <c r="K203" s="42">
        <v>121</v>
      </c>
      <c r="L203" s="32">
        <v>5.3999999999999999E-2</v>
      </c>
      <c r="M203" s="32">
        <v>7.2999999999999995E-2</v>
      </c>
      <c r="N203" s="181"/>
      <c r="O203" s="182">
        <f t="shared" si="46"/>
        <v>145.452</v>
      </c>
      <c r="P203" s="182">
        <f t="shared" si="47"/>
        <v>127.53400000000001</v>
      </c>
      <c r="Q203" s="191">
        <f t="shared" si="48"/>
        <v>0.01</v>
      </c>
      <c r="R203" s="191">
        <f t="shared" si="49"/>
        <v>0.02</v>
      </c>
      <c r="S203" s="184">
        <f t="shared" si="50"/>
        <v>-1791.799999999999</v>
      </c>
      <c r="T203" s="184">
        <f t="shared" si="51"/>
        <v>163.36999999999998</v>
      </c>
      <c r="U203" s="185">
        <f t="shared" si="52"/>
        <v>1.4158946310972201E-2</v>
      </c>
      <c r="V203" s="181"/>
      <c r="W203" s="182">
        <f t="shared" si="53"/>
        <v>148.07399999999998</v>
      </c>
      <c r="X203" s="182">
        <f t="shared" si="54"/>
        <v>129.833</v>
      </c>
      <c r="Y203" s="183">
        <f t="shared" si="55"/>
        <v>0.01</v>
      </c>
      <c r="Z203" s="183">
        <f t="shared" si="56"/>
        <v>0.02</v>
      </c>
      <c r="AA203" s="184">
        <f t="shared" si="57"/>
        <v>-1824.0999999999983</v>
      </c>
      <c r="AB203" s="184">
        <f t="shared" si="58"/>
        <v>166.31499999999997</v>
      </c>
      <c r="AC203" s="185">
        <f t="shared" si="59"/>
        <v>1.5522723534893918E-2</v>
      </c>
      <c r="AD203" s="181"/>
      <c r="AE203" s="178">
        <f t="shared" si="60"/>
        <v>1.4158946310972202</v>
      </c>
      <c r="AF203" s="170">
        <f>Workings_risks!$E$18+Workings_risks!$E$27*(($AE203-1)*Workings_risks!$E$18)/(2050-2023)</f>
        <v>9.6070754321979594E-3</v>
      </c>
      <c r="AG203" s="170">
        <f>AF203+(($AE203-1)*Workings_risks!$E$18)/(2050-2023)</f>
        <v>9.7485217577760359E-3</v>
      </c>
      <c r="AH203" s="170">
        <f>AG203+(($AE203-1)*Workings_risks!$E$18)/(2050-2023)</f>
        <v>9.8899680833541125E-3</v>
      </c>
      <c r="AI203" s="170">
        <f>AH203+(($AE203-1)*Workings_risks!$E$18)/(2050-2023)</f>
        <v>1.0031414408932189E-2</v>
      </c>
      <c r="AJ203" s="170">
        <f>AI203+(($AE203-1)*Workings_risks!$E$18)/(2050-2023)</f>
        <v>1.0172860734510266E-2</v>
      </c>
      <c r="AK203" s="170">
        <f>AJ203+(($AE203-1)*Workings_risks!$E$18)/(2050-2023)</f>
        <v>1.0314307060088342E-2</v>
      </c>
      <c r="AL203" s="170">
        <f>AK203+(($AE203-1)*Workings_risks!$E$18)/(2050-2023)</f>
        <v>1.0455753385666419E-2</v>
      </c>
      <c r="AM203" s="170">
        <f>AL203+(($AE203-1)*Workings_risks!$E$18)/(2050-2023)</f>
        <v>1.0597199711244495E-2</v>
      </c>
      <c r="AN203" s="170">
        <f>AM203+(($AE203-1)*Workings_risks!$E$18)/(2050-2023)</f>
        <v>1.0738646036822572E-2</v>
      </c>
      <c r="AO203" s="170">
        <f>AN203+(($AE203-1)*Workings_risks!$E$18)/(2050-2023)</f>
        <v>1.0880092362400649E-2</v>
      </c>
      <c r="AP203" s="170">
        <f>AO203+(($AE203-1)*Workings_risks!$E$18)/(2050-2023)</f>
        <v>1.1021538687978725E-2</v>
      </c>
      <c r="AQ203" s="170">
        <f>AP203+(($AE203-1)*Workings_risks!$E$18)/(2050-2023)</f>
        <v>1.1162985013556802E-2</v>
      </c>
      <c r="AR203" s="170">
        <f>AQ203+(($AE203-1)*Workings_risks!$E$18)/(2050-2023)</f>
        <v>1.1304431339134878E-2</v>
      </c>
      <c r="AS203" s="170">
        <f>AR203+(($AE203-1)*Workings_risks!$E$18)/(2050-2023)</f>
        <v>1.1445877664712955E-2</v>
      </c>
      <c r="AT203" s="170">
        <f>AS203+(($AE203-1)*Workings_risks!$E$18)/(2050-2023)</f>
        <v>1.1587323990291032E-2</v>
      </c>
      <c r="AU203" s="170">
        <f>AT203+(($AE203-1)*Workings_risks!$E$18)/(2050-2023)</f>
        <v>1.1728770315869108E-2</v>
      </c>
      <c r="AV203" s="170">
        <f>AU203+(($AE203-1)*Workings_risks!$E$18)/(2050-2023)</f>
        <v>1.1870216641447185E-2</v>
      </c>
      <c r="AW203" s="170">
        <f>AV203+(($AE203-1)*Workings_risks!$E$18)/(2050-2023)</f>
        <v>1.2011662967025261E-2</v>
      </c>
      <c r="AX203" s="170">
        <f>AW203+(($AE203-1)*Workings_risks!$E$18)/(2050-2023)</f>
        <v>1.2153109292603338E-2</v>
      </c>
      <c r="AY203" s="170">
        <f>AX203+(($AE203-1)*Workings_risks!$E$18)/(2050-2023)</f>
        <v>1.2294555618181414E-2</v>
      </c>
      <c r="BA203" s="186">
        <f>AF203*Workings_risks!$E$24*Workings_risks!$E$26*Workings_risks!$E$27*Assumptions!$G$90</f>
        <v>3.8906644638992148E-4</v>
      </c>
      <c r="BB203" s="186">
        <f>AG203*Workings_risks!$E$24*Workings_risks!$E$26*Workings_risks!$E$27*Assumptions!$G$90</f>
        <v>3.9479472651387414E-4</v>
      </c>
      <c r="BC203" s="186">
        <f>AH203*Workings_risks!$E$24*Workings_risks!$E$26*Workings_risks!$E$27*Assumptions!$G$90</f>
        <v>4.0052300663782686E-4</v>
      </c>
      <c r="BD203" s="186">
        <f>AI203*Workings_risks!$E$24*Workings_risks!$E$26*Workings_risks!$E$27*Assumptions!$G$90</f>
        <v>4.0625128676177963E-4</v>
      </c>
      <c r="BE203" s="186">
        <f>AJ203*Workings_risks!$E$24*Workings_risks!$E$26*Workings_risks!$E$27*Assumptions!$G$90</f>
        <v>4.1197956688573235E-4</v>
      </c>
      <c r="BF203" s="186">
        <f>AK203*Workings_risks!$E$24*Workings_risks!$E$26*Workings_risks!$E$27*Assumptions!$G$90</f>
        <v>4.1770784700968512E-4</v>
      </c>
      <c r="BG203" s="186">
        <f>AL203*Workings_risks!$E$24*Workings_risks!$E$26*Workings_risks!$E$27*Assumptions!$G$90</f>
        <v>4.2343612713363773E-4</v>
      </c>
      <c r="BH203" s="186">
        <f>AM203*Workings_risks!$E$24*Workings_risks!$E$26*Workings_risks!$E$27*Assumptions!$G$90</f>
        <v>4.2916440725759055E-4</v>
      </c>
      <c r="BI203" s="186">
        <f>AN203*Workings_risks!$E$24*Workings_risks!$E$26*Workings_risks!$E$27*Assumptions!$G$90</f>
        <v>4.3489268738154321E-4</v>
      </c>
      <c r="BJ203" s="186">
        <f>AO203*Workings_risks!$E$24*Workings_risks!$E$26*Workings_risks!$E$27*Assumptions!$G$90</f>
        <v>4.4062096750549599E-4</v>
      </c>
      <c r="BK203" s="186">
        <f>AP203*Workings_risks!$E$24*Workings_risks!$E$26*Workings_risks!$E$27*Assumptions!$G$90</f>
        <v>4.4634924762944865E-4</v>
      </c>
      <c r="BL203" s="186">
        <f>AQ203*Workings_risks!$E$24*Workings_risks!$E$26*Workings_risks!$E$27*Assumptions!$G$90</f>
        <v>4.5207752775340137E-4</v>
      </c>
      <c r="BM203" s="186">
        <f>AR203*Workings_risks!$E$24*Workings_risks!$E$26*Workings_risks!$E$27*Assumptions!$G$90</f>
        <v>4.5780580787735414E-4</v>
      </c>
      <c r="BN203" s="186">
        <f>AS203*Workings_risks!$E$24*Workings_risks!$E$26*Workings_risks!$E$27*Assumptions!$G$90</f>
        <v>4.6353408800130685E-4</v>
      </c>
      <c r="BO203" s="186">
        <f>AT203*Workings_risks!$E$24*Workings_risks!$E$26*Workings_risks!$E$27*Assumptions!$G$90</f>
        <v>4.6926236812525963E-4</v>
      </c>
      <c r="BP203" s="186">
        <f>AU203*Workings_risks!$E$24*Workings_risks!$E$26*Workings_risks!$E$27*Assumptions!$G$90</f>
        <v>4.7499064824921229E-4</v>
      </c>
      <c r="BQ203" s="186">
        <f>AV203*Workings_risks!$E$24*Workings_risks!$E$26*Workings_risks!$E$27*Assumptions!$G$90</f>
        <v>4.8071892837316506E-4</v>
      </c>
      <c r="BR203" s="186">
        <f>AW203*Workings_risks!$E$24*Workings_risks!$E$26*Workings_risks!$E$27*Assumptions!$G$90</f>
        <v>4.8644720849711783E-4</v>
      </c>
      <c r="BS203" s="186">
        <f>AX203*Workings_risks!$E$24*Workings_risks!$E$26*Workings_risks!$E$27*Assumptions!$G$90</f>
        <v>4.9217548862107055E-4</v>
      </c>
      <c r="BT203" s="186">
        <f>AY203*Workings_risks!$E$24*Workings_risks!$E$26*Workings_risks!$E$27*Assumptions!$G$90</f>
        <v>4.9790376874502321E-4</v>
      </c>
    </row>
    <row r="204" spans="2:72" x14ac:dyDescent="0.25">
      <c r="B204" s="42">
        <v>10283440</v>
      </c>
      <c r="C204" s="42" t="s">
        <v>493</v>
      </c>
      <c r="D204" s="42" t="s">
        <v>260</v>
      </c>
      <c r="E204" s="42">
        <v>16453504</v>
      </c>
      <c r="F204" s="42">
        <v>16453508</v>
      </c>
      <c r="G204" s="42">
        <v>1.5734368380105104</v>
      </c>
      <c r="H204" s="42">
        <v>141.84162071206001</v>
      </c>
      <c r="I204" s="42">
        <v>-36.904100497864</v>
      </c>
      <c r="J204" s="42">
        <v>123</v>
      </c>
      <c r="K204" s="42">
        <v>104</v>
      </c>
      <c r="L204" s="32">
        <v>6.3E-2</v>
      </c>
      <c r="M204" s="32">
        <v>8.7999999999999995E-2</v>
      </c>
      <c r="N204" s="181"/>
      <c r="O204" s="182">
        <f t="shared" si="46"/>
        <v>130.749</v>
      </c>
      <c r="P204" s="182">
        <f t="shared" si="47"/>
        <v>110.55199999999999</v>
      </c>
      <c r="Q204" s="191">
        <f t="shared" si="48"/>
        <v>0.01</v>
      </c>
      <c r="R204" s="191">
        <f t="shared" si="49"/>
        <v>0.02</v>
      </c>
      <c r="S204" s="184">
        <f t="shared" si="50"/>
        <v>-2019.7000000000003</v>
      </c>
      <c r="T204" s="184">
        <f t="shared" si="51"/>
        <v>150.946</v>
      </c>
      <c r="U204" s="185">
        <f t="shared" si="52"/>
        <v>1.3836708422042874E-2</v>
      </c>
      <c r="V204" s="181"/>
      <c r="W204" s="182">
        <f t="shared" si="53"/>
        <v>131.97899999999998</v>
      </c>
      <c r="X204" s="182">
        <f t="shared" si="54"/>
        <v>113.15200000000002</v>
      </c>
      <c r="Y204" s="183">
        <f t="shared" si="55"/>
        <v>0.01</v>
      </c>
      <c r="Z204" s="183">
        <f t="shared" si="56"/>
        <v>0.02</v>
      </c>
      <c r="AA204" s="184">
        <f t="shared" si="57"/>
        <v>-1882.6999999999971</v>
      </c>
      <c r="AB204" s="184">
        <f t="shared" si="58"/>
        <v>150.80599999999995</v>
      </c>
      <c r="AC204" s="185">
        <f t="shared" si="59"/>
        <v>1.4769214426090188E-2</v>
      </c>
      <c r="AD204" s="181"/>
      <c r="AE204" s="178">
        <f t="shared" si="60"/>
        <v>1.3836708422042874</v>
      </c>
      <c r="AF204" s="170">
        <f>Workings_risks!$E$18+Workings_risks!$E$27*(($AE204-1)*Workings_risks!$E$18)/(2050-2023)</f>
        <v>9.5741973698645916E-3</v>
      </c>
      <c r="AG204" s="170">
        <f>AF204+(($AE204-1)*Workings_risks!$E$18)/(2050-2023)</f>
        <v>9.7046843413315462E-3</v>
      </c>
      <c r="AH204" s="170">
        <f>AG204+(($AE204-1)*Workings_risks!$E$18)/(2050-2023)</f>
        <v>9.8351713127985008E-3</v>
      </c>
      <c r="AI204" s="170">
        <f>AH204+(($AE204-1)*Workings_risks!$E$18)/(2050-2023)</f>
        <v>9.9656582842654554E-3</v>
      </c>
      <c r="AJ204" s="170">
        <f>AI204+(($AE204-1)*Workings_risks!$E$18)/(2050-2023)</f>
        <v>1.009614525573241E-2</v>
      </c>
      <c r="AK204" s="170">
        <f>AJ204+(($AE204-1)*Workings_risks!$E$18)/(2050-2023)</f>
        <v>1.0226632227199365E-2</v>
      </c>
      <c r="AL204" s="170">
        <f>AK204+(($AE204-1)*Workings_risks!$E$18)/(2050-2023)</f>
        <v>1.0357119198666319E-2</v>
      </c>
      <c r="AM204" s="170">
        <f>AL204+(($AE204-1)*Workings_risks!$E$18)/(2050-2023)</f>
        <v>1.0487606170133274E-2</v>
      </c>
      <c r="AN204" s="170">
        <f>AM204+(($AE204-1)*Workings_risks!$E$18)/(2050-2023)</f>
        <v>1.0618093141600228E-2</v>
      </c>
      <c r="AO204" s="170">
        <f>AN204+(($AE204-1)*Workings_risks!$E$18)/(2050-2023)</f>
        <v>1.0748580113067183E-2</v>
      </c>
      <c r="AP204" s="170">
        <f>AO204+(($AE204-1)*Workings_risks!$E$18)/(2050-2023)</f>
        <v>1.0879067084534138E-2</v>
      </c>
      <c r="AQ204" s="170">
        <f>AP204+(($AE204-1)*Workings_risks!$E$18)/(2050-2023)</f>
        <v>1.1009554056001092E-2</v>
      </c>
      <c r="AR204" s="170">
        <f>AQ204+(($AE204-1)*Workings_risks!$E$18)/(2050-2023)</f>
        <v>1.1140041027468047E-2</v>
      </c>
      <c r="AS204" s="170">
        <f>AR204+(($AE204-1)*Workings_risks!$E$18)/(2050-2023)</f>
        <v>1.1270527998935001E-2</v>
      </c>
      <c r="AT204" s="170">
        <f>AS204+(($AE204-1)*Workings_risks!$E$18)/(2050-2023)</f>
        <v>1.1401014970401956E-2</v>
      </c>
      <c r="AU204" s="170">
        <f>AT204+(($AE204-1)*Workings_risks!$E$18)/(2050-2023)</f>
        <v>1.1531501941868911E-2</v>
      </c>
      <c r="AV204" s="170">
        <f>AU204+(($AE204-1)*Workings_risks!$E$18)/(2050-2023)</f>
        <v>1.1661988913335865E-2</v>
      </c>
      <c r="AW204" s="170">
        <f>AV204+(($AE204-1)*Workings_risks!$E$18)/(2050-2023)</f>
        <v>1.179247588480282E-2</v>
      </c>
      <c r="AX204" s="170">
        <f>AW204+(($AE204-1)*Workings_risks!$E$18)/(2050-2023)</f>
        <v>1.1922962856269774E-2</v>
      </c>
      <c r="AY204" s="170">
        <f>AX204+(($AE204-1)*Workings_risks!$E$18)/(2050-2023)</f>
        <v>1.2053449827736729E-2</v>
      </c>
      <c r="BA204" s="186">
        <f>AF204*Workings_risks!$E$24*Workings_risks!$E$26*Workings_risks!$E$27*Assumptions!$G$90</f>
        <v>3.8773495368264472E-4</v>
      </c>
      <c r="BB204" s="186">
        <f>AG204*Workings_risks!$E$24*Workings_risks!$E$26*Workings_risks!$E$27*Assumptions!$G$90</f>
        <v>3.9301940290417182E-4</v>
      </c>
      <c r="BC204" s="186">
        <f>AH204*Workings_risks!$E$24*Workings_risks!$E$26*Workings_risks!$E$27*Assumptions!$G$90</f>
        <v>3.9830385212569897E-4</v>
      </c>
      <c r="BD204" s="186">
        <f>AI204*Workings_risks!$E$24*Workings_risks!$E$26*Workings_risks!$E$27*Assumptions!$G$90</f>
        <v>4.0358830134722612E-4</v>
      </c>
      <c r="BE204" s="186">
        <f>AJ204*Workings_risks!$E$24*Workings_risks!$E$26*Workings_risks!$E$27*Assumptions!$G$90</f>
        <v>4.0887275056875321E-4</v>
      </c>
      <c r="BF204" s="186">
        <f>AK204*Workings_risks!$E$24*Workings_risks!$E$26*Workings_risks!$E$27*Assumptions!$G$90</f>
        <v>4.1415719979028031E-4</v>
      </c>
      <c r="BG204" s="186">
        <f>AL204*Workings_risks!$E$24*Workings_risks!$E$26*Workings_risks!$E$27*Assumptions!$G$90</f>
        <v>4.1944164901180751E-4</v>
      </c>
      <c r="BH204" s="186">
        <f>AM204*Workings_risks!$E$24*Workings_risks!$E$26*Workings_risks!$E$27*Assumptions!$G$90</f>
        <v>4.2472609823333471E-4</v>
      </c>
      <c r="BI204" s="186">
        <f>AN204*Workings_risks!$E$24*Workings_risks!$E$26*Workings_risks!$E$27*Assumptions!$G$90</f>
        <v>4.3001054745486181E-4</v>
      </c>
      <c r="BJ204" s="186">
        <f>AO204*Workings_risks!$E$24*Workings_risks!$E$26*Workings_risks!$E$27*Assumptions!$G$90</f>
        <v>4.352949966763889E-4</v>
      </c>
      <c r="BK204" s="186">
        <f>AP204*Workings_risks!$E$24*Workings_risks!$E$26*Workings_risks!$E$27*Assumptions!$G$90</f>
        <v>4.4057944589791616E-4</v>
      </c>
      <c r="BL204" s="186">
        <f>AQ204*Workings_risks!$E$24*Workings_risks!$E$26*Workings_risks!$E$27*Assumptions!$G$90</f>
        <v>4.4586389511944331E-4</v>
      </c>
      <c r="BM204" s="186">
        <f>AR204*Workings_risks!$E$24*Workings_risks!$E$26*Workings_risks!$E$27*Assumptions!$G$90</f>
        <v>4.5114834434097046E-4</v>
      </c>
      <c r="BN204" s="186">
        <f>AS204*Workings_risks!$E$24*Workings_risks!$E$26*Workings_risks!$E$27*Assumptions!$G$90</f>
        <v>4.5643279356249756E-4</v>
      </c>
      <c r="BO204" s="186">
        <f>AT204*Workings_risks!$E$24*Workings_risks!$E$26*Workings_risks!$E$27*Assumptions!$G$90</f>
        <v>4.6171724278402476E-4</v>
      </c>
      <c r="BP204" s="186">
        <f>AU204*Workings_risks!$E$24*Workings_risks!$E$26*Workings_risks!$E$27*Assumptions!$G$90</f>
        <v>4.6700169200555186E-4</v>
      </c>
      <c r="BQ204" s="186">
        <f>AV204*Workings_risks!$E$24*Workings_risks!$E$26*Workings_risks!$E$27*Assumptions!$G$90</f>
        <v>4.7228614122707901E-4</v>
      </c>
      <c r="BR204" s="186">
        <f>AW204*Workings_risks!$E$24*Workings_risks!$E$26*Workings_risks!$E$27*Assumptions!$G$90</f>
        <v>4.775705904486061E-4</v>
      </c>
      <c r="BS204" s="186">
        <f>AX204*Workings_risks!$E$24*Workings_risks!$E$26*Workings_risks!$E$27*Assumptions!$G$90</f>
        <v>4.8285503967013331E-4</v>
      </c>
      <c r="BT204" s="186">
        <f>AY204*Workings_risks!$E$24*Workings_risks!$E$26*Workings_risks!$E$27*Assumptions!$G$90</f>
        <v>4.881394888916604E-4</v>
      </c>
    </row>
    <row r="205" spans="2:72" x14ac:dyDescent="0.25">
      <c r="B205" s="42">
        <v>10284224</v>
      </c>
      <c r="C205" s="42" t="s">
        <v>495</v>
      </c>
      <c r="D205" s="42" t="s">
        <v>260</v>
      </c>
      <c r="E205" s="42">
        <v>16457214</v>
      </c>
      <c r="F205" s="42">
        <v>16457218</v>
      </c>
      <c r="G205" s="42">
        <v>2.5767104884184304</v>
      </c>
      <c r="H205" s="42">
        <v>141.498457268462</v>
      </c>
      <c r="I205" s="42">
        <v>-36.888733517044798</v>
      </c>
      <c r="J205" s="42">
        <v>116</v>
      </c>
      <c r="K205" s="42">
        <v>99.2</v>
      </c>
      <c r="L205" s="32">
        <v>6.3E-2</v>
      </c>
      <c r="M205" s="32">
        <v>8.7999999999999995E-2</v>
      </c>
      <c r="N205" s="181"/>
      <c r="O205" s="182">
        <f t="shared" si="46"/>
        <v>123.30799999999999</v>
      </c>
      <c r="P205" s="182">
        <f t="shared" si="47"/>
        <v>105.4496</v>
      </c>
      <c r="Q205" s="191">
        <f t="shared" si="48"/>
        <v>0.01</v>
      </c>
      <c r="R205" s="191">
        <f t="shared" si="49"/>
        <v>0.02</v>
      </c>
      <c r="S205" s="184">
        <f t="shared" si="50"/>
        <v>-1785.839999999999</v>
      </c>
      <c r="T205" s="184">
        <f t="shared" si="51"/>
        <v>141.16639999999998</v>
      </c>
      <c r="U205" s="185">
        <f t="shared" si="52"/>
        <v>1.4092191909689555E-2</v>
      </c>
      <c r="V205" s="181"/>
      <c r="W205" s="182">
        <f t="shared" si="53"/>
        <v>124.46799999999999</v>
      </c>
      <c r="X205" s="182">
        <f t="shared" si="54"/>
        <v>107.92960000000001</v>
      </c>
      <c r="Y205" s="183">
        <f t="shared" si="55"/>
        <v>0.01</v>
      </c>
      <c r="Z205" s="183">
        <f t="shared" si="56"/>
        <v>0.02</v>
      </c>
      <c r="AA205" s="184">
        <f t="shared" si="57"/>
        <v>-1653.8399999999981</v>
      </c>
      <c r="AB205" s="184">
        <f t="shared" si="58"/>
        <v>141.00639999999999</v>
      </c>
      <c r="AC205" s="185">
        <f t="shared" si="59"/>
        <v>1.5120205098437584E-2</v>
      </c>
      <c r="AD205" s="181"/>
      <c r="AE205" s="178">
        <f t="shared" si="60"/>
        <v>1.4092191909689555</v>
      </c>
      <c r="AF205" s="170">
        <f>Workings_risks!$E$18+Workings_risks!$E$27*(($AE205-1)*Workings_risks!$E$18)/(2050-2023)</f>
        <v>9.6002644535955056E-3</v>
      </c>
      <c r="AG205" s="170">
        <f>AF205+(($AE205-1)*Workings_risks!$E$18)/(2050-2023)</f>
        <v>9.7394404529727654E-3</v>
      </c>
      <c r="AH205" s="170">
        <f>AG205+(($AE205-1)*Workings_risks!$E$18)/(2050-2023)</f>
        <v>9.8786164523500253E-3</v>
      </c>
      <c r="AI205" s="170">
        <f>AH205+(($AE205-1)*Workings_risks!$E$18)/(2050-2023)</f>
        <v>1.0017792451727285E-2</v>
      </c>
      <c r="AJ205" s="170">
        <f>AI205+(($AE205-1)*Workings_risks!$E$18)/(2050-2023)</f>
        <v>1.0156968451104545E-2</v>
      </c>
      <c r="AK205" s="170">
        <f>AJ205+(($AE205-1)*Workings_risks!$E$18)/(2050-2023)</f>
        <v>1.0296144450481805E-2</v>
      </c>
      <c r="AL205" s="170">
        <f>AK205+(($AE205-1)*Workings_risks!$E$18)/(2050-2023)</f>
        <v>1.0435320449859065E-2</v>
      </c>
      <c r="AM205" s="170">
        <f>AL205+(($AE205-1)*Workings_risks!$E$18)/(2050-2023)</f>
        <v>1.0574496449236324E-2</v>
      </c>
      <c r="AN205" s="170">
        <f>AM205+(($AE205-1)*Workings_risks!$E$18)/(2050-2023)</f>
        <v>1.0713672448613584E-2</v>
      </c>
      <c r="AO205" s="170">
        <f>AN205+(($AE205-1)*Workings_risks!$E$18)/(2050-2023)</f>
        <v>1.0852848447990844E-2</v>
      </c>
      <c r="AP205" s="170">
        <f>AO205+(($AE205-1)*Workings_risks!$E$18)/(2050-2023)</f>
        <v>1.0992024447368104E-2</v>
      </c>
      <c r="AQ205" s="170">
        <f>AP205+(($AE205-1)*Workings_risks!$E$18)/(2050-2023)</f>
        <v>1.1131200446745364E-2</v>
      </c>
      <c r="AR205" s="170">
        <f>AQ205+(($AE205-1)*Workings_risks!$E$18)/(2050-2023)</f>
        <v>1.1270376446122624E-2</v>
      </c>
      <c r="AS205" s="170">
        <f>AR205+(($AE205-1)*Workings_risks!$E$18)/(2050-2023)</f>
        <v>1.1409552445499883E-2</v>
      </c>
      <c r="AT205" s="170">
        <f>AS205+(($AE205-1)*Workings_risks!$E$18)/(2050-2023)</f>
        <v>1.1548728444877143E-2</v>
      </c>
      <c r="AU205" s="170">
        <f>AT205+(($AE205-1)*Workings_risks!$E$18)/(2050-2023)</f>
        <v>1.1687904444254403E-2</v>
      </c>
      <c r="AV205" s="170">
        <f>AU205+(($AE205-1)*Workings_risks!$E$18)/(2050-2023)</f>
        <v>1.1827080443631663E-2</v>
      </c>
      <c r="AW205" s="170">
        <f>AV205+(($AE205-1)*Workings_risks!$E$18)/(2050-2023)</f>
        <v>1.1966256443008923E-2</v>
      </c>
      <c r="AX205" s="170">
        <f>AW205+(($AE205-1)*Workings_risks!$E$18)/(2050-2023)</f>
        <v>1.2105432442386183E-2</v>
      </c>
      <c r="AY205" s="170">
        <f>AX205+(($AE205-1)*Workings_risks!$E$18)/(2050-2023)</f>
        <v>1.2244608441763442E-2</v>
      </c>
      <c r="BA205" s="186">
        <f>AF205*Workings_risks!$E$24*Workings_risks!$E$26*Workings_risks!$E$27*Assumptions!$G$90</f>
        <v>3.8879061601261296E-4</v>
      </c>
      <c r="BB205" s="186">
        <f>AG205*Workings_risks!$E$24*Workings_risks!$E$26*Workings_risks!$E$27*Assumptions!$G$90</f>
        <v>3.9442695267746282E-4</v>
      </c>
      <c r="BC205" s="186">
        <f>AH205*Workings_risks!$E$24*Workings_risks!$E$26*Workings_risks!$E$27*Assumptions!$G$90</f>
        <v>4.0006328934231284E-4</v>
      </c>
      <c r="BD205" s="186">
        <f>AI205*Workings_risks!$E$24*Workings_risks!$E$26*Workings_risks!$E$27*Assumptions!$G$90</f>
        <v>4.056996260071627E-4</v>
      </c>
      <c r="BE205" s="186">
        <f>AJ205*Workings_risks!$E$24*Workings_risks!$E$26*Workings_risks!$E$27*Assumptions!$G$90</f>
        <v>4.1133596267201272E-4</v>
      </c>
      <c r="BF205" s="186">
        <f>AK205*Workings_risks!$E$24*Workings_risks!$E$26*Workings_risks!$E$27*Assumptions!$G$90</f>
        <v>4.1697229933686263E-4</v>
      </c>
      <c r="BG205" s="186">
        <f>AL205*Workings_risks!$E$24*Workings_risks!$E$26*Workings_risks!$E$27*Assumptions!$G$90</f>
        <v>4.226086360017126E-4</v>
      </c>
      <c r="BH205" s="186">
        <f>AM205*Workings_risks!$E$24*Workings_risks!$E$26*Workings_risks!$E$27*Assumptions!$G$90</f>
        <v>4.2824497266656252E-4</v>
      </c>
      <c r="BI205" s="186">
        <f>AN205*Workings_risks!$E$24*Workings_risks!$E$26*Workings_risks!$E$27*Assumptions!$G$90</f>
        <v>4.3388130933141237E-4</v>
      </c>
      <c r="BJ205" s="186">
        <f>AO205*Workings_risks!$E$24*Workings_risks!$E$26*Workings_risks!$E$27*Assumptions!$G$90</f>
        <v>4.3951764599626229E-4</v>
      </c>
      <c r="BK205" s="186">
        <f>AP205*Workings_risks!$E$24*Workings_risks!$E$26*Workings_risks!$E$27*Assumptions!$G$90</f>
        <v>4.4515398266111231E-4</v>
      </c>
      <c r="BL205" s="186">
        <f>AQ205*Workings_risks!$E$24*Workings_risks!$E$26*Workings_risks!$E$27*Assumptions!$G$90</f>
        <v>4.5079031932596228E-4</v>
      </c>
      <c r="BM205" s="186">
        <f>AR205*Workings_risks!$E$24*Workings_risks!$E$26*Workings_risks!$E$27*Assumptions!$G$90</f>
        <v>4.5642665599081219E-4</v>
      </c>
      <c r="BN205" s="186">
        <f>AS205*Workings_risks!$E$24*Workings_risks!$E$26*Workings_risks!$E$27*Assumptions!$G$90</f>
        <v>4.6206299265566205E-4</v>
      </c>
      <c r="BO205" s="186">
        <f>AT205*Workings_risks!$E$24*Workings_risks!$E$26*Workings_risks!$E$27*Assumptions!$G$90</f>
        <v>4.6769932932051207E-4</v>
      </c>
      <c r="BP205" s="186">
        <f>AU205*Workings_risks!$E$24*Workings_risks!$E$26*Workings_risks!$E$27*Assumptions!$G$90</f>
        <v>4.7333566598536188E-4</v>
      </c>
      <c r="BQ205" s="186">
        <f>AV205*Workings_risks!$E$24*Workings_risks!$E$26*Workings_risks!$E$27*Assumptions!$G$90</f>
        <v>4.7897200265021184E-4</v>
      </c>
      <c r="BR205" s="186">
        <f>AW205*Workings_risks!$E$24*Workings_risks!$E$26*Workings_risks!$E$27*Assumptions!$G$90</f>
        <v>4.8460833931506187E-4</v>
      </c>
      <c r="BS205" s="186">
        <f>AX205*Workings_risks!$E$24*Workings_risks!$E$26*Workings_risks!$E$27*Assumptions!$G$90</f>
        <v>4.9024467597991173E-4</v>
      </c>
      <c r="BT205" s="186">
        <f>AY205*Workings_risks!$E$24*Workings_risks!$E$26*Workings_risks!$E$27*Assumptions!$G$90</f>
        <v>4.9588101264476164E-4</v>
      </c>
    </row>
    <row r="206" spans="2:72" x14ac:dyDescent="0.25">
      <c r="B206" s="42">
        <v>10284360</v>
      </c>
      <c r="C206" s="42" t="s">
        <v>495</v>
      </c>
      <c r="D206" s="42" t="s">
        <v>260</v>
      </c>
      <c r="E206" s="42">
        <v>16457873</v>
      </c>
      <c r="F206" s="42">
        <v>162940897</v>
      </c>
      <c r="G206" s="42">
        <v>0.49300325417738033</v>
      </c>
      <c r="H206" s="42">
        <v>141.60104943911199</v>
      </c>
      <c r="I206" s="42">
        <v>-36.907310410917901</v>
      </c>
      <c r="J206" s="42">
        <v>120</v>
      </c>
      <c r="K206" s="42">
        <v>102</v>
      </c>
      <c r="L206" s="32">
        <v>6.3E-2</v>
      </c>
      <c r="M206" s="32">
        <v>8.7999999999999995E-2</v>
      </c>
      <c r="N206" s="181"/>
      <c r="O206" s="182">
        <f t="shared" si="46"/>
        <v>127.55999999999999</v>
      </c>
      <c r="P206" s="182">
        <f t="shared" si="47"/>
        <v>108.42599999999999</v>
      </c>
      <c r="Q206" s="191">
        <f t="shared" si="48"/>
        <v>0.01</v>
      </c>
      <c r="R206" s="191">
        <f t="shared" si="49"/>
        <v>0.02</v>
      </c>
      <c r="S206" s="184">
        <f t="shared" si="50"/>
        <v>-1913.4</v>
      </c>
      <c r="T206" s="184">
        <f t="shared" si="51"/>
        <v>146.69399999999999</v>
      </c>
      <c r="U206" s="185">
        <f t="shared" si="52"/>
        <v>1.3951081843838187E-2</v>
      </c>
      <c r="V206" s="181"/>
      <c r="W206" s="182">
        <f t="shared" si="53"/>
        <v>128.76</v>
      </c>
      <c r="X206" s="182">
        <f t="shared" si="54"/>
        <v>110.97600000000001</v>
      </c>
      <c r="Y206" s="183">
        <f t="shared" si="55"/>
        <v>0.01</v>
      </c>
      <c r="Z206" s="183">
        <f t="shared" si="56"/>
        <v>0.02</v>
      </c>
      <c r="AA206" s="184">
        <f t="shared" si="57"/>
        <v>-1778.3999999999976</v>
      </c>
      <c r="AB206" s="184">
        <f t="shared" si="58"/>
        <v>146.54399999999995</v>
      </c>
      <c r="AC206" s="185">
        <f t="shared" si="59"/>
        <v>1.4925775978407552E-2</v>
      </c>
      <c r="AD206" s="181"/>
      <c r="AE206" s="178">
        <f t="shared" si="60"/>
        <v>1.3951081843838187</v>
      </c>
      <c r="AF206" s="170">
        <f>Workings_risks!$E$18+Workings_risks!$E$27*(($AE206-1)*Workings_risks!$E$18)/(2050-2023)</f>
        <v>9.585866936418547E-3</v>
      </c>
      <c r="AG206" s="170">
        <f>AF206+(($AE206-1)*Workings_risks!$E$18)/(2050-2023)</f>
        <v>9.7202437634034862E-3</v>
      </c>
      <c r="AH206" s="170">
        <f>AG206+(($AE206-1)*Workings_risks!$E$18)/(2050-2023)</f>
        <v>9.8546205903884253E-3</v>
      </c>
      <c r="AI206" s="170">
        <f>AH206+(($AE206-1)*Workings_risks!$E$18)/(2050-2023)</f>
        <v>9.9889974173733645E-3</v>
      </c>
      <c r="AJ206" s="170">
        <f>AI206+(($AE206-1)*Workings_risks!$E$18)/(2050-2023)</f>
        <v>1.0123374244358304E-2</v>
      </c>
      <c r="AK206" s="170">
        <f>AJ206+(($AE206-1)*Workings_risks!$E$18)/(2050-2023)</f>
        <v>1.0257751071343243E-2</v>
      </c>
      <c r="AL206" s="170">
        <f>AK206+(($AE206-1)*Workings_risks!$E$18)/(2050-2023)</f>
        <v>1.0392127898328182E-2</v>
      </c>
      <c r="AM206" s="170">
        <f>AL206+(($AE206-1)*Workings_risks!$E$18)/(2050-2023)</f>
        <v>1.0526504725313121E-2</v>
      </c>
      <c r="AN206" s="170">
        <f>AM206+(($AE206-1)*Workings_risks!$E$18)/(2050-2023)</f>
        <v>1.066088155229806E-2</v>
      </c>
      <c r="AO206" s="170">
        <f>AN206+(($AE206-1)*Workings_risks!$E$18)/(2050-2023)</f>
        <v>1.0795258379282999E-2</v>
      </c>
      <c r="AP206" s="170">
        <f>AO206+(($AE206-1)*Workings_risks!$E$18)/(2050-2023)</f>
        <v>1.0929635206267939E-2</v>
      </c>
      <c r="AQ206" s="170">
        <f>AP206+(($AE206-1)*Workings_risks!$E$18)/(2050-2023)</f>
        <v>1.1064012033252878E-2</v>
      </c>
      <c r="AR206" s="170">
        <f>AQ206+(($AE206-1)*Workings_risks!$E$18)/(2050-2023)</f>
        <v>1.1198388860237817E-2</v>
      </c>
      <c r="AS206" s="170">
        <f>AR206+(($AE206-1)*Workings_risks!$E$18)/(2050-2023)</f>
        <v>1.1332765687222756E-2</v>
      </c>
      <c r="AT206" s="170">
        <f>AS206+(($AE206-1)*Workings_risks!$E$18)/(2050-2023)</f>
        <v>1.1467142514207695E-2</v>
      </c>
      <c r="AU206" s="170">
        <f>AT206+(($AE206-1)*Workings_risks!$E$18)/(2050-2023)</f>
        <v>1.1601519341192634E-2</v>
      </c>
      <c r="AV206" s="170">
        <f>AU206+(($AE206-1)*Workings_risks!$E$18)/(2050-2023)</f>
        <v>1.1735896168177573E-2</v>
      </c>
      <c r="AW206" s="170">
        <f>AV206+(($AE206-1)*Workings_risks!$E$18)/(2050-2023)</f>
        <v>1.1870272995162513E-2</v>
      </c>
      <c r="AX206" s="170">
        <f>AW206+(($AE206-1)*Workings_risks!$E$18)/(2050-2023)</f>
        <v>1.2004649822147452E-2</v>
      </c>
      <c r="AY206" s="170">
        <f>AX206+(($AE206-1)*Workings_risks!$E$18)/(2050-2023)</f>
        <v>1.2139026649132391E-2</v>
      </c>
      <c r="BA206" s="186">
        <f>AF206*Workings_risks!$E$24*Workings_risks!$E$26*Workings_risks!$E$27*Assumptions!$G$90</f>
        <v>3.8820754670245604E-4</v>
      </c>
      <c r="BB206" s="186">
        <f>AG206*Workings_risks!$E$24*Workings_risks!$E$26*Workings_risks!$E$27*Assumptions!$G$90</f>
        <v>3.9364952693058698E-4</v>
      </c>
      <c r="BC206" s="186">
        <f>AH206*Workings_risks!$E$24*Workings_risks!$E$26*Workings_risks!$E$27*Assumptions!$G$90</f>
        <v>3.9909150715871782E-4</v>
      </c>
      <c r="BD206" s="186">
        <f>AI206*Workings_risks!$E$24*Workings_risks!$E$26*Workings_risks!$E$27*Assumptions!$G$90</f>
        <v>4.0453348738684876E-4</v>
      </c>
      <c r="BE206" s="186">
        <f>AJ206*Workings_risks!$E$24*Workings_risks!$E$26*Workings_risks!$E$27*Assumptions!$G$90</f>
        <v>4.0997546761497965E-4</v>
      </c>
      <c r="BF206" s="186">
        <f>AK206*Workings_risks!$E$24*Workings_risks!$E$26*Workings_risks!$E$27*Assumptions!$G$90</f>
        <v>4.1541744784311059E-4</v>
      </c>
      <c r="BG206" s="186">
        <f>AL206*Workings_risks!$E$24*Workings_risks!$E$26*Workings_risks!$E$27*Assumptions!$G$90</f>
        <v>4.2085942807124153E-4</v>
      </c>
      <c r="BH206" s="186">
        <f>AM206*Workings_risks!$E$24*Workings_risks!$E$26*Workings_risks!$E$27*Assumptions!$G$90</f>
        <v>4.2630140829937242E-4</v>
      </c>
      <c r="BI206" s="186">
        <f>AN206*Workings_risks!$E$24*Workings_risks!$E$26*Workings_risks!$E$27*Assumptions!$G$90</f>
        <v>4.3174338852750341E-4</v>
      </c>
      <c r="BJ206" s="186">
        <f>AO206*Workings_risks!$E$24*Workings_risks!$E$26*Workings_risks!$E$27*Assumptions!$G$90</f>
        <v>4.3718536875563419E-4</v>
      </c>
      <c r="BK206" s="186">
        <f>AP206*Workings_risks!$E$24*Workings_risks!$E$26*Workings_risks!$E$27*Assumptions!$G$90</f>
        <v>4.4262734898376519E-4</v>
      </c>
      <c r="BL206" s="186">
        <f>AQ206*Workings_risks!$E$24*Workings_risks!$E$26*Workings_risks!$E$27*Assumptions!$G$90</f>
        <v>4.4806932921189613E-4</v>
      </c>
      <c r="BM206" s="186">
        <f>AR206*Workings_risks!$E$24*Workings_risks!$E$26*Workings_risks!$E$27*Assumptions!$G$90</f>
        <v>4.5351130944002702E-4</v>
      </c>
      <c r="BN206" s="186">
        <f>AS206*Workings_risks!$E$24*Workings_risks!$E$26*Workings_risks!$E$27*Assumptions!$G$90</f>
        <v>4.589532896681579E-4</v>
      </c>
      <c r="BO206" s="186">
        <f>AT206*Workings_risks!$E$24*Workings_risks!$E$26*Workings_risks!$E$27*Assumptions!$G$90</f>
        <v>4.6439526989628885E-4</v>
      </c>
      <c r="BP206" s="186">
        <f>AU206*Workings_risks!$E$24*Workings_risks!$E$26*Workings_risks!$E$27*Assumptions!$G$90</f>
        <v>4.6983725012441973E-4</v>
      </c>
      <c r="BQ206" s="186">
        <f>AV206*Workings_risks!$E$24*Workings_risks!$E$26*Workings_risks!$E$27*Assumptions!$G$90</f>
        <v>4.7527923035255062E-4</v>
      </c>
      <c r="BR206" s="186">
        <f>AW206*Workings_risks!$E$24*Workings_risks!$E$26*Workings_risks!$E$27*Assumptions!$G$90</f>
        <v>4.8072121058068162E-4</v>
      </c>
      <c r="BS206" s="186">
        <f>AX206*Workings_risks!$E$24*Workings_risks!$E$26*Workings_risks!$E$27*Assumptions!$G$90</f>
        <v>4.861631908088125E-4</v>
      </c>
      <c r="BT206" s="186">
        <f>AY206*Workings_risks!$E$24*Workings_risks!$E$26*Workings_risks!$E$27*Assumptions!$G$90</f>
        <v>4.916051710369435E-4</v>
      </c>
    </row>
    <row r="207" spans="2:72" x14ac:dyDescent="0.25">
      <c r="B207" s="42">
        <v>10290339</v>
      </c>
      <c r="C207" s="42" t="s">
        <v>575</v>
      </c>
      <c r="D207" s="42" t="s">
        <v>261</v>
      </c>
      <c r="E207" s="42">
        <v>89524255</v>
      </c>
      <c r="F207" s="42">
        <v>16489052</v>
      </c>
      <c r="G207" s="42">
        <v>0.38220477636121064</v>
      </c>
      <c r="H207" s="42">
        <v>141.93992450601601</v>
      </c>
      <c r="I207" s="42">
        <v>-35.827226318091</v>
      </c>
      <c r="J207" s="42">
        <v>137</v>
      </c>
      <c r="K207" s="42">
        <v>114</v>
      </c>
      <c r="L207" s="32">
        <v>6.3E-2</v>
      </c>
      <c r="M207" s="32">
        <v>8.7999999999999995E-2</v>
      </c>
      <c r="N207" s="181"/>
      <c r="O207" s="182">
        <f t="shared" si="46"/>
        <v>145.631</v>
      </c>
      <c r="P207" s="182">
        <f t="shared" si="47"/>
        <v>121.18199999999999</v>
      </c>
      <c r="Q207" s="191">
        <f t="shared" si="48"/>
        <v>0.01</v>
      </c>
      <c r="R207" s="191">
        <f t="shared" si="49"/>
        <v>0.02</v>
      </c>
      <c r="S207" s="184">
        <f t="shared" si="50"/>
        <v>-2444.9000000000015</v>
      </c>
      <c r="T207" s="184">
        <f t="shared" si="51"/>
        <v>170.08</v>
      </c>
      <c r="U207" s="185">
        <f t="shared" si="52"/>
        <v>1.3530205734385861E-2</v>
      </c>
      <c r="V207" s="181"/>
      <c r="W207" s="182">
        <f t="shared" si="53"/>
        <v>147.001</v>
      </c>
      <c r="X207" s="182">
        <f t="shared" si="54"/>
        <v>124.03200000000001</v>
      </c>
      <c r="Y207" s="183">
        <f t="shared" si="55"/>
        <v>0.01</v>
      </c>
      <c r="Z207" s="183">
        <f t="shared" si="56"/>
        <v>0.02</v>
      </c>
      <c r="AA207" s="184">
        <f t="shared" si="57"/>
        <v>-2296.8999999999992</v>
      </c>
      <c r="AB207" s="184">
        <f t="shared" si="58"/>
        <v>169.97</v>
      </c>
      <c r="AC207" s="185">
        <f t="shared" si="59"/>
        <v>1.4354129478862819E-2</v>
      </c>
      <c r="AD207" s="181"/>
      <c r="AE207" s="178">
        <f t="shared" si="60"/>
        <v>1.3530205734385861</v>
      </c>
      <c r="AF207" s="170">
        <f>Workings_risks!$E$18+Workings_risks!$E$27*(($AE207-1)*Workings_risks!$E$18)/(2050-2023)</f>
        <v>9.5429247764907514E-3</v>
      </c>
      <c r="AG207" s="170">
        <f>AF207+(($AE207-1)*Workings_risks!$E$18)/(2050-2023)</f>
        <v>9.6629875501664259E-3</v>
      </c>
      <c r="AH207" s="170">
        <f>AG207+(($AE207-1)*Workings_risks!$E$18)/(2050-2023)</f>
        <v>9.7830503238421004E-3</v>
      </c>
      <c r="AI207" s="170">
        <f>AH207+(($AE207-1)*Workings_risks!$E$18)/(2050-2023)</f>
        <v>9.903113097517775E-3</v>
      </c>
      <c r="AJ207" s="170">
        <f>AI207+(($AE207-1)*Workings_risks!$E$18)/(2050-2023)</f>
        <v>1.0023175871193449E-2</v>
      </c>
      <c r="AK207" s="170">
        <f>AJ207+(($AE207-1)*Workings_risks!$E$18)/(2050-2023)</f>
        <v>1.0143238644869124E-2</v>
      </c>
      <c r="AL207" s="170">
        <f>AK207+(($AE207-1)*Workings_risks!$E$18)/(2050-2023)</f>
        <v>1.0263301418544798E-2</v>
      </c>
      <c r="AM207" s="170">
        <f>AL207+(($AE207-1)*Workings_risks!$E$18)/(2050-2023)</f>
        <v>1.0383364192220473E-2</v>
      </c>
      <c r="AN207" s="170">
        <f>AM207+(($AE207-1)*Workings_risks!$E$18)/(2050-2023)</f>
        <v>1.0503426965896148E-2</v>
      </c>
      <c r="AO207" s="170">
        <f>AN207+(($AE207-1)*Workings_risks!$E$18)/(2050-2023)</f>
        <v>1.0623489739571822E-2</v>
      </c>
      <c r="AP207" s="170">
        <f>AO207+(($AE207-1)*Workings_risks!$E$18)/(2050-2023)</f>
        <v>1.0743552513247497E-2</v>
      </c>
      <c r="AQ207" s="170">
        <f>AP207+(($AE207-1)*Workings_risks!$E$18)/(2050-2023)</f>
        <v>1.0863615286923171E-2</v>
      </c>
      <c r="AR207" s="170">
        <f>AQ207+(($AE207-1)*Workings_risks!$E$18)/(2050-2023)</f>
        <v>1.0983678060598846E-2</v>
      </c>
      <c r="AS207" s="170">
        <f>AR207+(($AE207-1)*Workings_risks!$E$18)/(2050-2023)</f>
        <v>1.110374083427452E-2</v>
      </c>
      <c r="AT207" s="170">
        <f>AS207+(($AE207-1)*Workings_risks!$E$18)/(2050-2023)</f>
        <v>1.1223803607950195E-2</v>
      </c>
      <c r="AU207" s="170">
        <f>AT207+(($AE207-1)*Workings_risks!$E$18)/(2050-2023)</f>
        <v>1.1343866381625869E-2</v>
      </c>
      <c r="AV207" s="170">
        <f>AU207+(($AE207-1)*Workings_risks!$E$18)/(2050-2023)</f>
        <v>1.1463929155301544E-2</v>
      </c>
      <c r="AW207" s="170">
        <f>AV207+(($AE207-1)*Workings_risks!$E$18)/(2050-2023)</f>
        <v>1.1583991928977218E-2</v>
      </c>
      <c r="AX207" s="170">
        <f>AW207+(($AE207-1)*Workings_risks!$E$18)/(2050-2023)</f>
        <v>1.1704054702652893E-2</v>
      </c>
      <c r="AY207" s="170">
        <f>AX207+(($AE207-1)*Workings_risks!$E$18)/(2050-2023)</f>
        <v>1.1824117476328567E-2</v>
      </c>
      <c r="BA207" s="186">
        <f>AF207*Workings_risks!$E$24*Workings_risks!$E$26*Workings_risks!$E$27*Assumptions!$G$90</f>
        <v>3.8646847910781419E-4</v>
      </c>
      <c r="BB207" s="186">
        <f>AG207*Workings_risks!$E$24*Workings_risks!$E$26*Workings_risks!$E$27*Assumptions!$G$90</f>
        <v>3.9133077013773121E-4</v>
      </c>
      <c r="BC207" s="186">
        <f>AH207*Workings_risks!$E$24*Workings_risks!$E$26*Workings_risks!$E$27*Assumptions!$G$90</f>
        <v>3.9619306116764818E-4</v>
      </c>
      <c r="BD207" s="186">
        <f>AI207*Workings_risks!$E$24*Workings_risks!$E$26*Workings_risks!$E$27*Assumptions!$G$90</f>
        <v>4.0105535219756521E-4</v>
      </c>
      <c r="BE207" s="186">
        <f>AJ207*Workings_risks!$E$24*Workings_risks!$E$26*Workings_risks!$E$27*Assumptions!$G$90</f>
        <v>4.0591764322748218E-4</v>
      </c>
      <c r="BF207" s="186">
        <f>AK207*Workings_risks!$E$24*Workings_risks!$E$26*Workings_risks!$E$27*Assumptions!$G$90</f>
        <v>4.107799342573992E-4</v>
      </c>
      <c r="BG207" s="186">
        <f>AL207*Workings_risks!$E$24*Workings_risks!$E$26*Workings_risks!$E$27*Assumptions!$G$90</f>
        <v>4.1564222528731618E-4</v>
      </c>
      <c r="BH207" s="186">
        <f>AM207*Workings_risks!$E$24*Workings_risks!$E$26*Workings_risks!$E$27*Assumptions!$G$90</f>
        <v>4.205045163172332E-4</v>
      </c>
      <c r="BI207" s="186">
        <f>AN207*Workings_risks!$E$24*Workings_risks!$E$26*Workings_risks!$E$27*Assumptions!$G$90</f>
        <v>4.2536680734715012E-4</v>
      </c>
      <c r="BJ207" s="186">
        <f>AO207*Workings_risks!$E$24*Workings_risks!$E$26*Workings_risks!$E$27*Assumptions!$G$90</f>
        <v>4.3022909837706709E-4</v>
      </c>
      <c r="BK207" s="186">
        <f>AP207*Workings_risks!$E$24*Workings_risks!$E$26*Workings_risks!$E$27*Assumptions!$G$90</f>
        <v>4.3509138940698411E-4</v>
      </c>
      <c r="BL207" s="186">
        <f>AQ207*Workings_risks!$E$24*Workings_risks!$E$26*Workings_risks!$E$27*Assumptions!$G$90</f>
        <v>4.3995368043690119E-4</v>
      </c>
      <c r="BM207" s="186">
        <f>AR207*Workings_risks!$E$24*Workings_risks!$E$26*Workings_risks!$E$27*Assumptions!$G$90</f>
        <v>4.4481597146681822E-4</v>
      </c>
      <c r="BN207" s="186">
        <f>AS207*Workings_risks!$E$24*Workings_risks!$E$26*Workings_risks!$E$27*Assumptions!$G$90</f>
        <v>4.4967826249673519E-4</v>
      </c>
      <c r="BO207" s="186">
        <f>AT207*Workings_risks!$E$24*Workings_risks!$E$26*Workings_risks!$E$27*Assumptions!$G$90</f>
        <v>4.5454055352665211E-4</v>
      </c>
      <c r="BP207" s="186">
        <f>AU207*Workings_risks!$E$24*Workings_risks!$E$26*Workings_risks!$E$27*Assumptions!$G$90</f>
        <v>4.5940284455656913E-4</v>
      </c>
      <c r="BQ207" s="186">
        <f>AV207*Workings_risks!$E$24*Workings_risks!$E$26*Workings_risks!$E$27*Assumptions!$G$90</f>
        <v>4.642651355864861E-4</v>
      </c>
      <c r="BR207" s="186">
        <f>AW207*Workings_risks!$E$24*Workings_risks!$E$26*Workings_risks!$E$27*Assumptions!$G$90</f>
        <v>4.6912742661640313E-4</v>
      </c>
      <c r="BS207" s="186">
        <f>AX207*Workings_risks!$E$24*Workings_risks!$E$26*Workings_risks!$E$27*Assumptions!$G$90</f>
        <v>4.7398971764632021E-4</v>
      </c>
      <c r="BT207" s="186">
        <f>AY207*Workings_risks!$E$24*Workings_risks!$E$26*Workings_risks!$E$27*Assumptions!$G$90</f>
        <v>4.7885200867623707E-4</v>
      </c>
    </row>
    <row r="208" spans="2:72" x14ac:dyDescent="0.25">
      <c r="B208" s="42">
        <v>10298697</v>
      </c>
      <c r="C208" s="42" t="s">
        <v>495</v>
      </c>
      <c r="D208" s="42" t="s">
        <v>260</v>
      </c>
      <c r="E208" s="42">
        <v>16529615</v>
      </c>
      <c r="F208" s="42">
        <v>16529611</v>
      </c>
      <c r="G208" s="42">
        <v>0.59231475230996056</v>
      </c>
      <c r="H208" s="42">
        <v>141.54281147728199</v>
      </c>
      <c r="I208" s="42">
        <v>-36.9845415319094</v>
      </c>
      <c r="J208" s="42">
        <v>117</v>
      </c>
      <c r="K208" s="42">
        <v>99.6</v>
      </c>
      <c r="L208" s="32">
        <v>6.3E-2</v>
      </c>
      <c r="M208" s="32">
        <v>8.7999999999999995E-2</v>
      </c>
      <c r="N208" s="181"/>
      <c r="O208" s="182">
        <f t="shared" si="46"/>
        <v>124.371</v>
      </c>
      <c r="P208" s="182">
        <f t="shared" si="47"/>
        <v>105.87479999999999</v>
      </c>
      <c r="Q208" s="191">
        <f t="shared" si="48"/>
        <v>0.01</v>
      </c>
      <c r="R208" s="191">
        <f t="shared" si="49"/>
        <v>0.02</v>
      </c>
      <c r="S208" s="184">
        <f t="shared" si="50"/>
        <v>-1849.6200000000001</v>
      </c>
      <c r="T208" s="184">
        <f t="shared" si="51"/>
        <v>142.8672</v>
      </c>
      <c r="U208" s="185">
        <f t="shared" si="52"/>
        <v>1.3985142894216106E-2</v>
      </c>
      <c r="V208" s="181"/>
      <c r="W208" s="182">
        <f t="shared" si="53"/>
        <v>125.541</v>
      </c>
      <c r="X208" s="182">
        <f t="shared" si="54"/>
        <v>108.3648</v>
      </c>
      <c r="Y208" s="183">
        <f t="shared" si="55"/>
        <v>0.01</v>
      </c>
      <c r="Z208" s="183">
        <f t="shared" si="56"/>
        <v>0.02</v>
      </c>
      <c r="AA208" s="184">
        <f t="shared" si="57"/>
        <v>-1717.6199999999994</v>
      </c>
      <c r="AB208" s="184">
        <f t="shared" si="58"/>
        <v>142.71719999999999</v>
      </c>
      <c r="AC208" s="185">
        <f t="shared" si="59"/>
        <v>1.4972578335138155E-2</v>
      </c>
      <c r="AD208" s="181"/>
      <c r="AE208" s="178">
        <f t="shared" si="60"/>
        <v>1.3985142894216107</v>
      </c>
      <c r="AF208" s="170">
        <f>Workings_risks!$E$18+Workings_risks!$E$27*(($AE208-1)*Workings_risks!$E$18)/(2050-2023)</f>
        <v>9.5893421991853998E-3</v>
      </c>
      <c r="AG208" s="170">
        <f>AF208+(($AE208-1)*Workings_risks!$E$18)/(2050-2023)</f>
        <v>9.7248774470926232E-3</v>
      </c>
      <c r="AH208" s="170">
        <f>AG208+(($AE208-1)*Workings_risks!$E$18)/(2050-2023)</f>
        <v>9.8604126949998466E-3</v>
      </c>
      <c r="AI208" s="170">
        <f>AH208+(($AE208-1)*Workings_risks!$E$18)/(2050-2023)</f>
        <v>9.9959479429070699E-3</v>
      </c>
      <c r="AJ208" s="170">
        <f>AI208+(($AE208-1)*Workings_risks!$E$18)/(2050-2023)</f>
        <v>1.0131483190814293E-2</v>
      </c>
      <c r="AK208" s="170">
        <f>AJ208+(($AE208-1)*Workings_risks!$E$18)/(2050-2023)</f>
        <v>1.0267018438721517E-2</v>
      </c>
      <c r="AL208" s="170">
        <f>AK208+(($AE208-1)*Workings_risks!$E$18)/(2050-2023)</f>
        <v>1.040255368662874E-2</v>
      </c>
      <c r="AM208" s="170">
        <f>AL208+(($AE208-1)*Workings_risks!$E$18)/(2050-2023)</f>
        <v>1.0538088934535964E-2</v>
      </c>
      <c r="AN208" s="170">
        <f>AM208+(($AE208-1)*Workings_risks!$E$18)/(2050-2023)</f>
        <v>1.0673624182443187E-2</v>
      </c>
      <c r="AO208" s="170">
        <f>AN208+(($AE208-1)*Workings_risks!$E$18)/(2050-2023)</f>
        <v>1.080915943035041E-2</v>
      </c>
      <c r="AP208" s="170">
        <f>AO208+(($AE208-1)*Workings_risks!$E$18)/(2050-2023)</f>
        <v>1.0944694678257634E-2</v>
      </c>
      <c r="AQ208" s="170">
        <f>AP208+(($AE208-1)*Workings_risks!$E$18)/(2050-2023)</f>
        <v>1.1080229926164857E-2</v>
      </c>
      <c r="AR208" s="170">
        <f>AQ208+(($AE208-1)*Workings_risks!$E$18)/(2050-2023)</f>
        <v>1.121576517407208E-2</v>
      </c>
      <c r="AS208" s="170">
        <f>AR208+(($AE208-1)*Workings_risks!$E$18)/(2050-2023)</f>
        <v>1.1351300421979304E-2</v>
      </c>
      <c r="AT208" s="170">
        <f>AS208+(($AE208-1)*Workings_risks!$E$18)/(2050-2023)</f>
        <v>1.1486835669886527E-2</v>
      </c>
      <c r="AU208" s="170">
        <f>AT208+(($AE208-1)*Workings_risks!$E$18)/(2050-2023)</f>
        <v>1.1622370917793751E-2</v>
      </c>
      <c r="AV208" s="170">
        <f>AU208+(($AE208-1)*Workings_risks!$E$18)/(2050-2023)</f>
        <v>1.1757906165700974E-2</v>
      </c>
      <c r="AW208" s="170">
        <f>AV208+(($AE208-1)*Workings_risks!$E$18)/(2050-2023)</f>
        <v>1.1893441413608197E-2</v>
      </c>
      <c r="AX208" s="170">
        <f>AW208+(($AE208-1)*Workings_risks!$E$18)/(2050-2023)</f>
        <v>1.2028976661515421E-2</v>
      </c>
      <c r="AY208" s="170">
        <f>AX208+(($AE208-1)*Workings_risks!$E$18)/(2050-2023)</f>
        <v>1.2164511909422644E-2</v>
      </c>
      <c r="BA208" s="186">
        <f>AF208*Workings_risks!$E$24*Workings_risks!$E$26*Workings_risks!$E$27*Assumptions!$G$90</f>
        <v>3.8834828757042494E-4</v>
      </c>
      <c r="BB208" s="186">
        <f>AG208*Workings_risks!$E$24*Workings_risks!$E$26*Workings_risks!$E$27*Assumptions!$G$90</f>
        <v>3.9383718142121216E-4</v>
      </c>
      <c r="BC208" s="186">
        <f>AH208*Workings_risks!$E$24*Workings_risks!$E$26*Workings_risks!$E$27*Assumptions!$G$90</f>
        <v>3.9932607527199939E-4</v>
      </c>
      <c r="BD208" s="186">
        <f>AI208*Workings_risks!$E$24*Workings_risks!$E$26*Workings_risks!$E$27*Assumptions!$G$90</f>
        <v>4.0481496912278655E-4</v>
      </c>
      <c r="BE208" s="186">
        <f>AJ208*Workings_risks!$E$24*Workings_risks!$E$26*Workings_risks!$E$27*Assumptions!$G$90</f>
        <v>4.1030386297357383E-4</v>
      </c>
      <c r="BF208" s="186">
        <f>AK208*Workings_risks!$E$24*Workings_risks!$E$26*Workings_risks!$E$27*Assumptions!$G$90</f>
        <v>4.15792756824361E-4</v>
      </c>
      <c r="BG208" s="186">
        <f>AL208*Workings_risks!$E$24*Workings_risks!$E$26*Workings_risks!$E$27*Assumptions!$G$90</f>
        <v>4.2128165067514833E-4</v>
      </c>
      <c r="BH208" s="186">
        <f>AM208*Workings_risks!$E$24*Workings_risks!$E$26*Workings_risks!$E$27*Assumptions!$G$90</f>
        <v>4.2677054452593555E-4</v>
      </c>
      <c r="BI208" s="186">
        <f>AN208*Workings_risks!$E$24*Workings_risks!$E$26*Workings_risks!$E$27*Assumptions!$G$90</f>
        <v>4.3225943837672278E-4</v>
      </c>
      <c r="BJ208" s="186">
        <f>AO208*Workings_risks!$E$24*Workings_risks!$E$26*Workings_risks!$E$27*Assumptions!$G$90</f>
        <v>4.3774833222751E-4</v>
      </c>
      <c r="BK208" s="186">
        <f>AP208*Workings_risks!$E$24*Workings_risks!$E$26*Workings_risks!$E$27*Assumptions!$G$90</f>
        <v>4.4323722607829728E-4</v>
      </c>
      <c r="BL208" s="186">
        <f>AQ208*Workings_risks!$E$24*Workings_risks!$E$26*Workings_risks!$E$27*Assumptions!$G$90</f>
        <v>4.4872611992908444E-4</v>
      </c>
      <c r="BM208" s="186">
        <f>AR208*Workings_risks!$E$24*Workings_risks!$E$26*Workings_risks!$E$27*Assumptions!$G$90</f>
        <v>4.5421501377987172E-4</v>
      </c>
      <c r="BN208" s="186">
        <f>AS208*Workings_risks!$E$24*Workings_risks!$E$26*Workings_risks!$E$27*Assumptions!$G$90</f>
        <v>4.5970390763065889E-4</v>
      </c>
      <c r="BO208" s="186">
        <f>AT208*Workings_risks!$E$24*Workings_risks!$E$26*Workings_risks!$E$27*Assumptions!$G$90</f>
        <v>4.6519280148144617E-4</v>
      </c>
      <c r="BP208" s="186">
        <f>AU208*Workings_risks!$E$24*Workings_risks!$E$26*Workings_risks!$E$27*Assumptions!$G$90</f>
        <v>4.7068169533223334E-4</v>
      </c>
      <c r="BQ208" s="186">
        <f>AV208*Workings_risks!$E$24*Workings_risks!$E$26*Workings_risks!$E$27*Assumptions!$G$90</f>
        <v>4.7617058918302061E-4</v>
      </c>
      <c r="BR208" s="186">
        <f>AW208*Workings_risks!$E$24*Workings_risks!$E$26*Workings_risks!$E$27*Assumptions!$G$90</f>
        <v>4.8165948303380783E-4</v>
      </c>
      <c r="BS208" s="186">
        <f>AX208*Workings_risks!$E$24*Workings_risks!$E$26*Workings_risks!$E$27*Assumptions!$G$90</f>
        <v>4.8714837688459511E-4</v>
      </c>
      <c r="BT208" s="186">
        <f>AY208*Workings_risks!$E$24*Workings_risks!$E$26*Workings_risks!$E$27*Assumptions!$G$90</f>
        <v>4.9263727073538233E-4</v>
      </c>
    </row>
    <row r="209" spans="2:72" x14ac:dyDescent="0.25">
      <c r="B209" s="42">
        <v>10298698</v>
      </c>
      <c r="C209" s="42" t="s">
        <v>495</v>
      </c>
      <c r="D209" s="42" t="s">
        <v>260</v>
      </c>
      <c r="E209" s="42">
        <v>108127045</v>
      </c>
      <c r="F209" s="42">
        <v>16529615</v>
      </c>
      <c r="G209" s="42">
        <v>0.50779307039747046</v>
      </c>
      <c r="H209" s="42">
        <v>141.54202042921401</v>
      </c>
      <c r="I209" s="42">
        <v>-36.982665672047098</v>
      </c>
      <c r="J209" s="42">
        <v>117</v>
      </c>
      <c r="K209" s="42">
        <v>99.6</v>
      </c>
      <c r="L209" s="32">
        <v>6.3E-2</v>
      </c>
      <c r="M209" s="32">
        <v>8.7999999999999995E-2</v>
      </c>
      <c r="N209" s="181"/>
      <c r="O209" s="182">
        <f t="shared" si="46"/>
        <v>124.371</v>
      </c>
      <c r="P209" s="182">
        <f t="shared" si="47"/>
        <v>105.87479999999999</v>
      </c>
      <c r="Q209" s="191">
        <f t="shared" si="48"/>
        <v>0.01</v>
      </c>
      <c r="R209" s="191">
        <f t="shared" si="49"/>
        <v>0.02</v>
      </c>
      <c r="S209" s="184">
        <f t="shared" si="50"/>
        <v>-1849.6200000000001</v>
      </c>
      <c r="T209" s="184">
        <f t="shared" si="51"/>
        <v>142.8672</v>
      </c>
      <c r="U209" s="185">
        <f t="shared" si="52"/>
        <v>1.3985142894216106E-2</v>
      </c>
      <c r="V209" s="181"/>
      <c r="W209" s="182">
        <f t="shared" si="53"/>
        <v>125.541</v>
      </c>
      <c r="X209" s="182">
        <f t="shared" si="54"/>
        <v>108.3648</v>
      </c>
      <c r="Y209" s="183">
        <f t="shared" si="55"/>
        <v>0.01</v>
      </c>
      <c r="Z209" s="183">
        <f t="shared" si="56"/>
        <v>0.02</v>
      </c>
      <c r="AA209" s="184">
        <f t="shared" si="57"/>
        <v>-1717.6199999999994</v>
      </c>
      <c r="AB209" s="184">
        <f t="shared" si="58"/>
        <v>142.71719999999999</v>
      </c>
      <c r="AC209" s="185">
        <f t="shared" si="59"/>
        <v>1.4972578335138155E-2</v>
      </c>
      <c r="AD209" s="181"/>
      <c r="AE209" s="178">
        <f t="shared" si="60"/>
        <v>1.3985142894216107</v>
      </c>
      <c r="AF209" s="170">
        <f>Workings_risks!$E$18+Workings_risks!$E$27*(($AE209-1)*Workings_risks!$E$18)/(2050-2023)</f>
        <v>9.5893421991853998E-3</v>
      </c>
      <c r="AG209" s="170">
        <f>AF209+(($AE209-1)*Workings_risks!$E$18)/(2050-2023)</f>
        <v>9.7248774470926232E-3</v>
      </c>
      <c r="AH209" s="170">
        <f>AG209+(($AE209-1)*Workings_risks!$E$18)/(2050-2023)</f>
        <v>9.8604126949998466E-3</v>
      </c>
      <c r="AI209" s="170">
        <f>AH209+(($AE209-1)*Workings_risks!$E$18)/(2050-2023)</f>
        <v>9.9959479429070699E-3</v>
      </c>
      <c r="AJ209" s="170">
        <f>AI209+(($AE209-1)*Workings_risks!$E$18)/(2050-2023)</f>
        <v>1.0131483190814293E-2</v>
      </c>
      <c r="AK209" s="170">
        <f>AJ209+(($AE209-1)*Workings_risks!$E$18)/(2050-2023)</f>
        <v>1.0267018438721517E-2</v>
      </c>
      <c r="AL209" s="170">
        <f>AK209+(($AE209-1)*Workings_risks!$E$18)/(2050-2023)</f>
        <v>1.040255368662874E-2</v>
      </c>
      <c r="AM209" s="170">
        <f>AL209+(($AE209-1)*Workings_risks!$E$18)/(2050-2023)</f>
        <v>1.0538088934535964E-2</v>
      </c>
      <c r="AN209" s="170">
        <f>AM209+(($AE209-1)*Workings_risks!$E$18)/(2050-2023)</f>
        <v>1.0673624182443187E-2</v>
      </c>
      <c r="AO209" s="170">
        <f>AN209+(($AE209-1)*Workings_risks!$E$18)/(2050-2023)</f>
        <v>1.080915943035041E-2</v>
      </c>
      <c r="AP209" s="170">
        <f>AO209+(($AE209-1)*Workings_risks!$E$18)/(2050-2023)</f>
        <v>1.0944694678257634E-2</v>
      </c>
      <c r="AQ209" s="170">
        <f>AP209+(($AE209-1)*Workings_risks!$E$18)/(2050-2023)</f>
        <v>1.1080229926164857E-2</v>
      </c>
      <c r="AR209" s="170">
        <f>AQ209+(($AE209-1)*Workings_risks!$E$18)/(2050-2023)</f>
        <v>1.121576517407208E-2</v>
      </c>
      <c r="AS209" s="170">
        <f>AR209+(($AE209-1)*Workings_risks!$E$18)/(2050-2023)</f>
        <v>1.1351300421979304E-2</v>
      </c>
      <c r="AT209" s="170">
        <f>AS209+(($AE209-1)*Workings_risks!$E$18)/(2050-2023)</f>
        <v>1.1486835669886527E-2</v>
      </c>
      <c r="AU209" s="170">
        <f>AT209+(($AE209-1)*Workings_risks!$E$18)/(2050-2023)</f>
        <v>1.1622370917793751E-2</v>
      </c>
      <c r="AV209" s="170">
        <f>AU209+(($AE209-1)*Workings_risks!$E$18)/(2050-2023)</f>
        <v>1.1757906165700974E-2</v>
      </c>
      <c r="AW209" s="170">
        <f>AV209+(($AE209-1)*Workings_risks!$E$18)/(2050-2023)</f>
        <v>1.1893441413608197E-2</v>
      </c>
      <c r="AX209" s="170">
        <f>AW209+(($AE209-1)*Workings_risks!$E$18)/(2050-2023)</f>
        <v>1.2028976661515421E-2</v>
      </c>
      <c r="AY209" s="170">
        <f>AX209+(($AE209-1)*Workings_risks!$E$18)/(2050-2023)</f>
        <v>1.2164511909422644E-2</v>
      </c>
      <c r="BA209" s="186">
        <f>AF209*Workings_risks!$E$24*Workings_risks!$E$26*Workings_risks!$E$27*Assumptions!$G$90</f>
        <v>3.8834828757042494E-4</v>
      </c>
      <c r="BB209" s="186">
        <f>AG209*Workings_risks!$E$24*Workings_risks!$E$26*Workings_risks!$E$27*Assumptions!$G$90</f>
        <v>3.9383718142121216E-4</v>
      </c>
      <c r="BC209" s="186">
        <f>AH209*Workings_risks!$E$24*Workings_risks!$E$26*Workings_risks!$E$27*Assumptions!$G$90</f>
        <v>3.9932607527199939E-4</v>
      </c>
      <c r="BD209" s="186">
        <f>AI209*Workings_risks!$E$24*Workings_risks!$E$26*Workings_risks!$E$27*Assumptions!$G$90</f>
        <v>4.0481496912278655E-4</v>
      </c>
      <c r="BE209" s="186">
        <f>AJ209*Workings_risks!$E$24*Workings_risks!$E$26*Workings_risks!$E$27*Assumptions!$G$90</f>
        <v>4.1030386297357383E-4</v>
      </c>
      <c r="BF209" s="186">
        <f>AK209*Workings_risks!$E$24*Workings_risks!$E$26*Workings_risks!$E$27*Assumptions!$G$90</f>
        <v>4.15792756824361E-4</v>
      </c>
      <c r="BG209" s="186">
        <f>AL209*Workings_risks!$E$24*Workings_risks!$E$26*Workings_risks!$E$27*Assumptions!$G$90</f>
        <v>4.2128165067514833E-4</v>
      </c>
      <c r="BH209" s="186">
        <f>AM209*Workings_risks!$E$24*Workings_risks!$E$26*Workings_risks!$E$27*Assumptions!$G$90</f>
        <v>4.2677054452593555E-4</v>
      </c>
      <c r="BI209" s="186">
        <f>AN209*Workings_risks!$E$24*Workings_risks!$E$26*Workings_risks!$E$27*Assumptions!$G$90</f>
        <v>4.3225943837672278E-4</v>
      </c>
      <c r="BJ209" s="186">
        <f>AO209*Workings_risks!$E$24*Workings_risks!$E$26*Workings_risks!$E$27*Assumptions!$G$90</f>
        <v>4.3774833222751E-4</v>
      </c>
      <c r="BK209" s="186">
        <f>AP209*Workings_risks!$E$24*Workings_risks!$E$26*Workings_risks!$E$27*Assumptions!$G$90</f>
        <v>4.4323722607829728E-4</v>
      </c>
      <c r="BL209" s="186">
        <f>AQ209*Workings_risks!$E$24*Workings_risks!$E$26*Workings_risks!$E$27*Assumptions!$G$90</f>
        <v>4.4872611992908444E-4</v>
      </c>
      <c r="BM209" s="186">
        <f>AR209*Workings_risks!$E$24*Workings_risks!$E$26*Workings_risks!$E$27*Assumptions!$G$90</f>
        <v>4.5421501377987172E-4</v>
      </c>
      <c r="BN209" s="186">
        <f>AS209*Workings_risks!$E$24*Workings_risks!$E$26*Workings_risks!$E$27*Assumptions!$G$90</f>
        <v>4.5970390763065889E-4</v>
      </c>
      <c r="BO209" s="186">
        <f>AT209*Workings_risks!$E$24*Workings_risks!$E$26*Workings_risks!$E$27*Assumptions!$G$90</f>
        <v>4.6519280148144617E-4</v>
      </c>
      <c r="BP209" s="186">
        <f>AU209*Workings_risks!$E$24*Workings_risks!$E$26*Workings_risks!$E$27*Assumptions!$G$90</f>
        <v>4.7068169533223334E-4</v>
      </c>
      <c r="BQ209" s="186">
        <f>AV209*Workings_risks!$E$24*Workings_risks!$E$26*Workings_risks!$E$27*Assumptions!$G$90</f>
        <v>4.7617058918302061E-4</v>
      </c>
      <c r="BR209" s="186">
        <f>AW209*Workings_risks!$E$24*Workings_risks!$E$26*Workings_risks!$E$27*Assumptions!$G$90</f>
        <v>4.8165948303380783E-4</v>
      </c>
      <c r="BS209" s="186">
        <f>AX209*Workings_risks!$E$24*Workings_risks!$E$26*Workings_risks!$E$27*Assumptions!$G$90</f>
        <v>4.8714837688459511E-4</v>
      </c>
      <c r="BT209" s="186">
        <f>AY209*Workings_risks!$E$24*Workings_risks!$E$26*Workings_risks!$E$27*Assumptions!$G$90</f>
        <v>4.9263727073538233E-4</v>
      </c>
    </row>
    <row r="210" spans="2:72" x14ac:dyDescent="0.25">
      <c r="B210" s="42">
        <v>10308414</v>
      </c>
      <c r="C210" s="42" t="s">
        <v>345</v>
      </c>
      <c r="D210" s="42" t="s">
        <v>298</v>
      </c>
      <c r="E210" s="42">
        <v>16574318</v>
      </c>
      <c r="F210" s="42">
        <v>178575460</v>
      </c>
      <c r="G210" s="42">
        <v>0.31210981285849027</v>
      </c>
      <c r="H210" s="42">
        <v>143.326657302326</v>
      </c>
      <c r="I210" s="42">
        <v>-34.930830074416299</v>
      </c>
      <c r="J210" s="42">
        <v>108</v>
      </c>
      <c r="K210" s="42">
        <v>95.9</v>
      </c>
      <c r="L210" s="32">
        <v>6.3E-2</v>
      </c>
      <c r="M210" s="32">
        <v>8.7999999999999995E-2</v>
      </c>
      <c r="N210" s="181"/>
      <c r="O210" s="182">
        <f t="shared" si="46"/>
        <v>114.80399999999999</v>
      </c>
      <c r="P210" s="182">
        <f t="shared" si="47"/>
        <v>101.9417</v>
      </c>
      <c r="Q210" s="191">
        <f t="shared" si="48"/>
        <v>0.01</v>
      </c>
      <c r="R210" s="191">
        <f t="shared" si="49"/>
        <v>0.02</v>
      </c>
      <c r="S210" s="184">
        <f t="shared" si="50"/>
        <v>-1286.2299999999989</v>
      </c>
      <c r="T210" s="184">
        <f t="shared" si="51"/>
        <v>127.66629999999998</v>
      </c>
      <c r="U210" s="185">
        <f t="shared" si="52"/>
        <v>1.5289878171089148E-2</v>
      </c>
      <c r="V210" s="181"/>
      <c r="W210" s="182">
        <f t="shared" si="53"/>
        <v>115.884</v>
      </c>
      <c r="X210" s="182">
        <f t="shared" si="54"/>
        <v>104.33920000000002</v>
      </c>
      <c r="Y210" s="183">
        <f t="shared" si="55"/>
        <v>0.01</v>
      </c>
      <c r="Z210" s="183">
        <f t="shared" si="56"/>
        <v>0.02</v>
      </c>
      <c r="AA210" s="184">
        <f t="shared" si="57"/>
        <v>-1154.479999999998</v>
      </c>
      <c r="AB210" s="184">
        <f t="shared" si="58"/>
        <v>127.42879999999998</v>
      </c>
      <c r="AC210" s="185">
        <f t="shared" si="59"/>
        <v>1.6829048575982275E-2</v>
      </c>
      <c r="AD210" s="181"/>
      <c r="AE210" s="178">
        <f t="shared" si="60"/>
        <v>1.5289878171089148</v>
      </c>
      <c r="AF210" s="170">
        <f>Workings_risks!$E$18+Workings_risks!$E$27*(($AE210-1)*Workings_risks!$E$18)/(2050-2023)</f>
        <v>9.7224648679817508E-3</v>
      </c>
      <c r="AG210" s="170">
        <f>AF210+(($AE210-1)*Workings_risks!$E$18)/(2050-2023)</f>
        <v>9.9023743388210912E-3</v>
      </c>
      <c r="AH210" s="170">
        <f>AG210+(($AE210-1)*Workings_risks!$E$18)/(2050-2023)</f>
        <v>1.0082283809660432E-2</v>
      </c>
      <c r="AI210" s="170">
        <f>AH210+(($AE210-1)*Workings_risks!$E$18)/(2050-2023)</f>
        <v>1.0262193280499772E-2</v>
      </c>
      <c r="AJ210" s="170">
        <f>AI210+(($AE210-1)*Workings_risks!$E$18)/(2050-2023)</f>
        <v>1.0442102751339112E-2</v>
      </c>
      <c r="AK210" s="170">
        <f>AJ210+(($AE210-1)*Workings_risks!$E$18)/(2050-2023)</f>
        <v>1.0622012222178453E-2</v>
      </c>
      <c r="AL210" s="170">
        <f>AK210+(($AE210-1)*Workings_risks!$E$18)/(2050-2023)</f>
        <v>1.0801921693017793E-2</v>
      </c>
      <c r="AM210" s="170">
        <f>AL210+(($AE210-1)*Workings_risks!$E$18)/(2050-2023)</f>
        <v>1.0981831163857134E-2</v>
      </c>
      <c r="AN210" s="170">
        <f>AM210+(($AE210-1)*Workings_risks!$E$18)/(2050-2023)</f>
        <v>1.1161740634696474E-2</v>
      </c>
      <c r="AO210" s="170">
        <f>AN210+(($AE210-1)*Workings_risks!$E$18)/(2050-2023)</f>
        <v>1.1341650105535814E-2</v>
      </c>
      <c r="AP210" s="170">
        <f>AO210+(($AE210-1)*Workings_risks!$E$18)/(2050-2023)</f>
        <v>1.1521559576375155E-2</v>
      </c>
      <c r="AQ210" s="170">
        <f>AP210+(($AE210-1)*Workings_risks!$E$18)/(2050-2023)</f>
        <v>1.1701469047214495E-2</v>
      </c>
      <c r="AR210" s="170">
        <f>AQ210+(($AE210-1)*Workings_risks!$E$18)/(2050-2023)</f>
        <v>1.1881378518053836E-2</v>
      </c>
      <c r="AS210" s="170">
        <f>AR210+(($AE210-1)*Workings_risks!$E$18)/(2050-2023)</f>
        <v>1.2061287988893176E-2</v>
      </c>
      <c r="AT210" s="170">
        <f>AS210+(($AE210-1)*Workings_risks!$E$18)/(2050-2023)</f>
        <v>1.2241197459732516E-2</v>
      </c>
      <c r="AU210" s="170">
        <f>AT210+(($AE210-1)*Workings_risks!$E$18)/(2050-2023)</f>
        <v>1.2421106930571857E-2</v>
      </c>
      <c r="AV210" s="170">
        <f>AU210+(($AE210-1)*Workings_risks!$E$18)/(2050-2023)</f>
        <v>1.2601016401411197E-2</v>
      </c>
      <c r="AW210" s="170">
        <f>AV210+(($AE210-1)*Workings_risks!$E$18)/(2050-2023)</f>
        <v>1.2780925872250538E-2</v>
      </c>
      <c r="AX210" s="170">
        <f>AW210+(($AE210-1)*Workings_risks!$E$18)/(2050-2023)</f>
        <v>1.2960835343089878E-2</v>
      </c>
      <c r="AY210" s="170">
        <f>AX210+(($AE210-1)*Workings_risks!$E$18)/(2050-2023)</f>
        <v>1.3140744813929219E-2</v>
      </c>
      <c r="BA210" s="186">
        <f>AF210*Workings_risks!$E$24*Workings_risks!$E$26*Workings_risks!$E$27*Assumptions!$G$90</f>
        <v>3.9373947701700233E-4</v>
      </c>
      <c r="BB210" s="186">
        <f>AG210*Workings_risks!$E$24*Workings_risks!$E$26*Workings_risks!$E$27*Assumptions!$G$90</f>
        <v>4.0102543401664874E-4</v>
      </c>
      <c r="BC210" s="186">
        <f>AH210*Workings_risks!$E$24*Workings_risks!$E$26*Workings_risks!$E$27*Assumptions!$G$90</f>
        <v>4.083113910162951E-4</v>
      </c>
      <c r="BD210" s="186">
        <f>AI210*Workings_risks!$E$24*Workings_risks!$E$26*Workings_risks!$E$27*Assumptions!$G$90</f>
        <v>4.1559734801594139E-4</v>
      </c>
      <c r="BE210" s="186">
        <f>AJ210*Workings_risks!$E$24*Workings_risks!$E$26*Workings_risks!$E$27*Assumptions!$G$90</f>
        <v>4.2288330501558775E-4</v>
      </c>
      <c r="BF210" s="186">
        <f>AK210*Workings_risks!$E$24*Workings_risks!$E$26*Workings_risks!$E$27*Assumptions!$G$90</f>
        <v>4.3016926201523421E-4</v>
      </c>
      <c r="BG210" s="186">
        <f>AL210*Workings_risks!$E$24*Workings_risks!$E$26*Workings_risks!$E$27*Assumptions!$G$90</f>
        <v>4.3745521901488062E-4</v>
      </c>
      <c r="BH210" s="186">
        <f>AM210*Workings_risks!$E$24*Workings_risks!$E$26*Workings_risks!$E$27*Assumptions!$G$90</f>
        <v>4.4474117601452692E-4</v>
      </c>
      <c r="BI210" s="186">
        <f>AN210*Workings_risks!$E$24*Workings_risks!$E$26*Workings_risks!$E$27*Assumptions!$G$90</f>
        <v>4.5202713301417327E-4</v>
      </c>
      <c r="BJ210" s="186">
        <f>AO210*Workings_risks!$E$24*Workings_risks!$E$26*Workings_risks!$E$27*Assumptions!$G$90</f>
        <v>4.5931309001381968E-4</v>
      </c>
      <c r="BK210" s="186">
        <f>AP210*Workings_risks!$E$24*Workings_risks!$E$26*Workings_risks!$E$27*Assumptions!$G$90</f>
        <v>4.6659904701346598E-4</v>
      </c>
      <c r="BL210" s="186">
        <f>AQ210*Workings_risks!$E$24*Workings_risks!$E$26*Workings_risks!$E$27*Assumptions!$G$90</f>
        <v>4.7388500401311239E-4</v>
      </c>
      <c r="BM210" s="186">
        <f>AR210*Workings_risks!$E$24*Workings_risks!$E$26*Workings_risks!$E$27*Assumptions!$G$90</f>
        <v>4.8117096101275879E-4</v>
      </c>
      <c r="BN210" s="186">
        <f>AS210*Workings_risks!$E$24*Workings_risks!$E$26*Workings_risks!$E$27*Assumptions!$G$90</f>
        <v>4.884569180124052E-4</v>
      </c>
      <c r="BO210" s="186">
        <f>AT210*Workings_risks!$E$24*Workings_risks!$E$26*Workings_risks!$E$27*Assumptions!$G$90</f>
        <v>4.957428750120515E-4</v>
      </c>
      <c r="BP210" s="186">
        <f>AU210*Workings_risks!$E$24*Workings_risks!$E$26*Workings_risks!$E$27*Assumptions!$G$90</f>
        <v>5.030288320116978E-4</v>
      </c>
      <c r="BQ210" s="186">
        <f>AV210*Workings_risks!$E$24*Workings_risks!$E$26*Workings_risks!$E$27*Assumptions!$G$90</f>
        <v>5.1031478901134421E-4</v>
      </c>
      <c r="BR210" s="186">
        <f>AW210*Workings_risks!$E$24*Workings_risks!$E$26*Workings_risks!$E$27*Assumptions!$G$90</f>
        <v>5.1760074601099062E-4</v>
      </c>
      <c r="BS210" s="186">
        <f>AX210*Workings_risks!$E$24*Workings_risks!$E$26*Workings_risks!$E$27*Assumptions!$G$90</f>
        <v>5.2488670301063692E-4</v>
      </c>
      <c r="BT210" s="186">
        <f>AY210*Workings_risks!$E$24*Workings_risks!$E$26*Workings_risks!$E$27*Assumptions!$G$90</f>
        <v>5.3217266001028343E-4</v>
      </c>
    </row>
    <row r="211" spans="2:72" x14ac:dyDescent="0.25">
      <c r="B211" s="42">
        <v>10315838</v>
      </c>
      <c r="C211" s="42" t="s">
        <v>418</v>
      </c>
      <c r="D211" s="42" t="s">
        <v>242</v>
      </c>
      <c r="E211" s="42">
        <v>88030204</v>
      </c>
      <c r="F211" s="42">
        <v>16609194</v>
      </c>
      <c r="G211" s="42">
        <v>0.26078986388870007</v>
      </c>
      <c r="H211" s="42">
        <v>143.536414919831</v>
      </c>
      <c r="I211" s="42">
        <v>-35.903567234254901</v>
      </c>
      <c r="J211" s="42">
        <v>104</v>
      </c>
      <c r="K211" s="42">
        <v>92.8</v>
      </c>
      <c r="L211" s="32">
        <v>6.3E-2</v>
      </c>
      <c r="M211" s="32">
        <v>8.7999999999999995E-2</v>
      </c>
      <c r="N211" s="181"/>
      <c r="O211" s="182">
        <f t="shared" si="46"/>
        <v>110.55199999999999</v>
      </c>
      <c r="P211" s="182">
        <f t="shared" si="47"/>
        <v>98.646399999999986</v>
      </c>
      <c r="Q211" s="191">
        <f t="shared" si="48"/>
        <v>0.01</v>
      </c>
      <c r="R211" s="191">
        <f t="shared" si="49"/>
        <v>0.02</v>
      </c>
      <c r="S211" s="184">
        <f t="shared" si="50"/>
        <v>-1190.5600000000006</v>
      </c>
      <c r="T211" s="184">
        <f t="shared" si="51"/>
        <v>122.45760000000001</v>
      </c>
      <c r="U211" s="185">
        <f t="shared" si="52"/>
        <v>1.5503292568203202E-2</v>
      </c>
      <c r="V211" s="181"/>
      <c r="W211" s="182">
        <f t="shared" si="53"/>
        <v>111.592</v>
      </c>
      <c r="X211" s="182">
        <f t="shared" si="54"/>
        <v>100.96640000000001</v>
      </c>
      <c r="Y211" s="183">
        <f t="shared" si="55"/>
        <v>0.01</v>
      </c>
      <c r="Z211" s="183">
        <f t="shared" si="56"/>
        <v>0.02</v>
      </c>
      <c r="AA211" s="184">
        <f t="shared" si="57"/>
        <v>-1062.559999999999</v>
      </c>
      <c r="AB211" s="184">
        <f t="shared" si="58"/>
        <v>122.21759999999999</v>
      </c>
      <c r="AC211" s="185">
        <f t="shared" si="59"/>
        <v>1.7145008281885265E-2</v>
      </c>
      <c r="AD211" s="181"/>
      <c r="AE211" s="178">
        <f t="shared" si="60"/>
        <v>1.5503292568203202</v>
      </c>
      <c r="AF211" s="170">
        <f>Workings_risks!$E$18+Workings_risks!$E$27*(($AE211-1)*Workings_risks!$E$18)/(2050-2023)</f>
        <v>9.7442396253650844E-3</v>
      </c>
      <c r="AG211" s="170">
        <f>AF211+(($AE211-1)*Workings_risks!$E$18)/(2050-2023)</f>
        <v>9.9314073486655371E-3</v>
      </c>
      <c r="AH211" s="170">
        <f>AG211+(($AE211-1)*Workings_risks!$E$18)/(2050-2023)</f>
        <v>1.011857507196599E-2</v>
      </c>
      <c r="AI211" s="170">
        <f>AH211+(($AE211-1)*Workings_risks!$E$18)/(2050-2023)</f>
        <v>1.0305742795266443E-2</v>
      </c>
      <c r="AJ211" s="170">
        <f>AI211+(($AE211-1)*Workings_risks!$E$18)/(2050-2023)</f>
        <v>1.0492910518566895E-2</v>
      </c>
      <c r="AK211" s="170">
        <f>AJ211+(($AE211-1)*Workings_risks!$E$18)/(2050-2023)</f>
        <v>1.0680078241867348E-2</v>
      </c>
      <c r="AL211" s="170">
        <f>AK211+(($AE211-1)*Workings_risks!$E$18)/(2050-2023)</f>
        <v>1.0867245965167801E-2</v>
      </c>
      <c r="AM211" s="170">
        <f>AL211+(($AE211-1)*Workings_risks!$E$18)/(2050-2023)</f>
        <v>1.1054413688468254E-2</v>
      </c>
      <c r="AN211" s="170">
        <f>AM211+(($AE211-1)*Workings_risks!$E$18)/(2050-2023)</f>
        <v>1.1241581411768706E-2</v>
      </c>
      <c r="AO211" s="170">
        <f>AN211+(($AE211-1)*Workings_risks!$E$18)/(2050-2023)</f>
        <v>1.1428749135069159E-2</v>
      </c>
      <c r="AP211" s="170">
        <f>AO211+(($AE211-1)*Workings_risks!$E$18)/(2050-2023)</f>
        <v>1.1615916858369612E-2</v>
      </c>
      <c r="AQ211" s="170">
        <f>AP211+(($AE211-1)*Workings_risks!$E$18)/(2050-2023)</f>
        <v>1.1803084581670065E-2</v>
      </c>
      <c r="AR211" s="170">
        <f>AQ211+(($AE211-1)*Workings_risks!$E$18)/(2050-2023)</f>
        <v>1.1990252304970517E-2</v>
      </c>
      <c r="AS211" s="170">
        <f>AR211+(($AE211-1)*Workings_risks!$E$18)/(2050-2023)</f>
        <v>1.217742002827097E-2</v>
      </c>
      <c r="AT211" s="170">
        <f>AS211+(($AE211-1)*Workings_risks!$E$18)/(2050-2023)</f>
        <v>1.2364587751571423E-2</v>
      </c>
      <c r="AU211" s="170">
        <f>AT211+(($AE211-1)*Workings_risks!$E$18)/(2050-2023)</f>
        <v>1.2551755474871876E-2</v>
      </c>
      <c r="AV211" s="170">
        <f>AU211+(($AE211-1)*Workings_risks!$E$18)/(2050-2023)</f>
        <v>1.2738923198172328E-2</v>
      </c>
      <c r="AW211" s="170">
        <f>AV211+(($AE211-1)*Workings_risks!$E$18)/(2050-2023)</f>
        <v>1.2926090921472781E-2</v>
      </c>
      <c r="AX211" s="170">
        <f>AW211+(($AE211-1)*Workings_risks!$E$18)/(2050-2023)</f>
        <v>1.3113258644773234E-2</v>
      </c>
      <c r="AY211" s="170">
        <f>AX211+(($AE211-1)*Workings_risks!$E$18)/(2050-2023)</f>
        <v>1.3300426368073687E-2</v>
      </c>
      <c r="BA211" s="186">
        <f>AF211*Workings_risks!$E$24*Workings_risks!$E$26*Workings_risks!$E$27*Assumptions!$G$90</f>
        <v>3.9462130911418174E-4</v>
      </c>
      <c r="BB211" s="186">
        <f>AG211*Workings_risks!$E$24*Workings_risks!$E$26*Workings_risks!$E$27*Assumptions!$G$90</f>
        <v>4.0220121014622137E-4</v>
      </c>
      <c r="BC211" s="186">
        <f>AH211*Workings_risks!$E$24*Workings_risks!$E$26*Workings_risks!$E$27*Assumptions!$G$90</f>
        <v>4.09781111178261E-4</v>
      </c>
      <c r="BD211" s="186">
        <f>AI211*Workings_risks!$E$24*Workings_risks!$E$26*Workings_risks!$E$27*Assumptions!$G$90</f>
        <v>4.1736101221030058E-4</v>
      </c>
      <c r="BE211" s="186">
        <f>AJ211*Workings_risks!$E$24*Workings_risks!$E$26*Workings_risks!$E$27*Assumptions!$G$90</f>
        <v>4.249409132423401E-4</v>
      </c>
      <c r="BF211" s="186">
        <f>AK211*Workings_risks!$E$24*Workings_risks!$E$26*Workings_risks!$E$27*Assumptions!$G$90</f>
        <v>4.3252081427437968E-4</v>
      </c>
      <c r="BG211" s="186">
        <f>AL211*Workings_risks!$E$24*Workings_risks!$E$26*Workings_risks!$E$27*Assumptions!$G$90</f>
        <v>4.401007153064192E-4</v>
      </c>
      <c r="BH211" s="186">
        <f>AM211*Workings_risks!$E$24*Workings_risks!$E$26*Workings_risks!$E$27*Assumptions!$G$90</f>
        <v>4.4768061633845884E-4</v>
      </c>
      <c r="BI211" s="186">
        <f>AN211*Workings_risks!$E$24*Workings_risks!$E$26*Workings_risks!$E$27*Assumptions!$G$90</f>
        <v>4.5526051737049836E-4</v>
      </c>
      <c r="BJ211" s="186">
        <f>AO211*Workings_risks!$E$24*Workings_risks!$E$26*Workings_risks!$E$27*Assumptions!$G$90</f>
        <v>4.6284041840253788E-4</v>
      </c>
      <c r="BK211" s="186">
        <f>AP211*Workings_risks!$E$24*Workings_risks!$E$26*Workings_risks!$E$27*Assumptions!$G$90</f>
        <v>4.7042031943457752E-4</v>
      </c>
      <c r="BL211" s="186">
        <f>AQ211*Workings_risks!$E$24*Workings_risks!$E$26*Workings_risks!$E$27*Assumptions!$G$90</f>
        <v>4.7800022046661704E-4</v>
      </c>
      <c r="BM211" s="186">
        <f>AR211*Workings_risks!$E$24*Workings_risks!$E$26*Workings_risks!$E$27*Assumptions!$G$90</f>
        <v>4.8558012149865667E-4</v>
      </c>
      <c r="BN211" s="186">
        <f>AS211*Workings_risks!$E$24*Workings_risks!$E$26*Workings_risks!$E$27*Assumptions!$G$90</f>
        <v>4.9316002253069614E-4</v>
      </c>
      <c r="BO211" s="186">
        <f>AT211*Workings_risks!$E$24*Workings_risks!$E$26*Workings_risks!$E$27*Assumptions!$G$90</f>
        <v>5.0073992356273577E-4</v>
      </c>
      <c r="BP211" s="186">
        <f>AU211*Workings_risks!$E$24*Workings_risks!$E$26*Workings_risks!$E$27*Assumptions!$G$90</f>
        <v>5.083198245947753E-4</v>
      </c>
      <c r="BQ211" s="186">
        <f>AV211*Workings_risks!$E$24*Workings_risks!$E$26*Workings_risks!$E$27*Assumptions!$G$90</f>
        <v>5.1589972562681482E-4</v>
      </c>
      <c r="BR211" s="186">
        <f>AW211*Workings_risks!$E$24*Workings_risks!$E$26*Workings_risks!$E$27*Assumptions!$G$90</f>
        <v>5.2347962665885445E-4</v>
      </c>
      <c r="BS211" s="186">
        <f>AX211*Workings_risks!$E$24*Workings_risks!$E$26*Workings_risks!$E$27*Assumptions!$G$90</f>
        <v>5.3105952769089398E-4</v>
      </c>
      <c r="BT211" s="186">
        <f>AY211*Workings_risks!$E$24*Workings_risks!$E$26*Workings_risks!$E$27*Assumptions!$G$90</f>
        <v>5.386394287229335E-4</v>
      </c>
    </row>
    <row r="212" spans="2:72" x14ac:dyDescent="0.25">
      <c r="B212" s="42">
        <v>10315839</v>
      </c>
      <c r="C212" s="42" t="s">
        <v>418</v>
      </c>
      <c r="D212" s="42" t="s">
        <v>242</v>
      </c>
      <c r="E212" s="42">
        <v>16609194</v>
      </c>
      <c r="F212" s="42">
        <v>16609279</v>
      </c>
      <c r="G212" s="42">
        <v>2.4504662231361705</v>
      </c>
      <c r="H212" s="42">
        <v>143.539115719308</v>
      </c>
      <c r="I212" s="42">
        <v>-35.903884164345101</v>
      </c>
      <c r="J212" s="42">
        <v>104</v>
      </c>
      <c r="K212" s="42">
        <v>92.8</v>
      </c>
      <c r="L212" s="32">
        <v>6.3E-2</v>
      </c>
      <c r="M212" s="32">
        <v>8.7999999999999995E-2</v>
      </c>
      <c r="N212" s="181"/>
      <c r="O212" s="182">
        <f t="shared" si="46"/>
        <v>110.55199999999999</v>
      </c>
      <c r="P212" s="182">
        <f t="shared" si="47"/>
        <v>98.646399999999986</v>
      </c>
      <c r="Q212" s="191">
        <f t="shared" si="48"/>
        <v>0.01</v>
      </c>
      <c r="R212" s="191">
        <f t="shared" si="49"/>
        <v>0.02</v>
      </c>
      <c r="S212" s="184">
        <f t="shared" si="50"/>
        <v>-1190.5600000000006</v>
      </c>
      <c r="T212" s="184">
        <f t="shared" si="51"/>
        <v>122.45760000000001</v>
      </c>
      <c r="U212" s="185">
        <f t="shared" si="52"/>
        <v>1.5503292568203202E-2</v>
      </c>
      <c r="V212" s="181"/>
      <c r="W212" s="182">
        <f t="shared" si="53"/>
        <v>111.592</v>
      </c>
      <c r="X212" s="182">
        <f t="shared" si="54"/>
        <v>100.96640000000001</v>
      </c>
      <c r="Y212" s="183">
        <f t="shared" si="55"/>
        <v>0.01</v>
      </c>
      <c r="Z212" s="183">
        <f t="shared" si="56"/>
        <v>0.02</v>
      </c>
      <c r="AA212" s="184">
        <f t="shared" si="57"/>
        <v>-1062.559999999999</v>
      </c>
      <c r="AB212" s="184">
        <f t="shared" si="58"/>
        <v>122.21759999999999</v>
      </c>
      <c r="AC212" s="185">
        <f t="shared" si="59"/>
        <v>1.7145008281885265E-2</v>
      </c>
      <c r="AD212" s="181"/>
      <c r="AE212" s="178">
        <f t="shared" si="60"/>
        <v>1.5503292568203202</v>
      </c>
      <c r="AF212" s="170">
        <f>Workings_risks!$E$18+Workings_risks!$E$27*(($AE212-1)*Workings_risks!$E$18)/(2050-2023)</f>
        <v>9.7442396253650844E-3</v>
      </c>
      <c r="AG212" s="170">
        <f>AF212+(($AE212-1)*Workings_risks!$E$18)/(2050-2023)</f>
        <v>9.9314073486655371E-3</v>
      </c>
      <c r="AH212" s="170">
        <f>AG212+(($AE212-1)*Workings_risks!$E$18)/(2050-2023)</f>
        <v>1.011857507196599E-2</v>
      </c>
      <c r="AI212" s="170">
        <f>AH212+(($AE212-1)*Workings_risks!$E$18)/(2050-2023)</f>
        <v>1.0305742795266443E-2</v>
      </c>
      <c r="AJ212" s="170">
        <f>AI212+(($AE212-1)*Workings_risks!$E$18)/(2050-2023)</f>
        <v>1.0492910518566895E-2</v>
      </c>
      <c r="AK212" s="170">
        <f>AJ212+(($AE212-1)*Workings_risks!$E$18)/(2050-2023)</f>
        <v>1.0680078241867348E-2</v>
      </c>
      <c r="AL212" s="170">
        <f>AK212+(($AE212-1)*Workings_risks!$E$18)/(2050-2023)</f>
        <v>1.0867245965167801E-2</v>
      </c>
      <c r="AM212" s="170">
        <f>AL212+(($AE212-1)*Workings_risks!$E$18)/(2050-2023)</f>
        <v>1.1054413688468254E-2</v>
      </c>
      <c r="AN212" s="170">
        <f>AM212+(($AE212-1)*Workings_risks!$E$18)/(2050-2023)</f>
        <v>1.1241581411768706E-2</v>
      </c>
      <c r="AO212" s="170">
        <f>AN212+(($AE212-1)*Workings_risks!$E$18)/(2050-2023)</f>
        <v>1.1428749135069159E-2</v>
      </c>
      <c r="AP212" s="170">
        <f>AO212+(($AE212-1)*Workings_risks!$E$18)/(2050-2023)</f>
        <v>1.1615916858369612E-2</v>
      </c>
      <c r="AQ212" s="170">
        <f>AP212+(($AE212-1)*Workings_risks!$E$18)/(2050-2023)</f>
        <v>1.1803084581670065E-2</v>
      </c>
      <c r="AR212" s="170">
        <f>AQ212+(($AE212-1)*Workings_risks!$E$18)/(2050-2023)</f>
        <v>1.1990252304970517E-2</v>
      </c>
      <c r="AS212" s="170">
        <f>AR212+(($AE212-1)*Workings_risks!$E$18)/(2050-2023)</f>
        <v>1.217742002827097E-2</v>
      </c>
      <c r="AT212" s="170">
        <f>AS212+(($AE212-1)*Workings_risks!$E$18)/(2050-2023)</f>
        <v>1.2364587751571423E-2</v>
      </c>
      <c r="AU212" s="170">
        <f>AT212+(($AE212-1)*Workings_risks!$E$18)/(2050-2023)</f>
        <v>1.2551755474871876E-2</v>
      </c>
      <c r="AV212" s="170">
        <f>AU212+(($AE212-1)*Workings_risks!$E$18)/(2050-2023)</f>
        <v>1.2738923198172328E-2</v>
      </c>
      <c r="AW212" s="170">
        <f>AV212+(($AE212-1)*Workings_risks!$E$18)/(2050-2023)</f>
        <v>1.2926090921472781E-2</v>
      </c>
      <c r="AX212" s="170">
        <f>AW212+(($AE212-1)*Workings_risks!$E$18)/(2050-2023)</f>
        <v>1.3113258644773234E-2</v>
      </c>
      <c r="AY212" s="170">
        <f>AX212+(($AE212-1)*Workings_risks!$E$18)/(2050-2023)</f>
        <v>1.3300426368073687E-2</v>
      </c>
      <c r="BA212" s="186">
        <f>AF212*Workings_risks!$E$24*Workings_risks!$E$26*Workings_risks!$E$27*Assumptions!$G$90</f>
        <v>3.9462130911418174E-4</v>
      </c>
      <c r="BB212" s="186">
        <f>AG212*Workings_risks!$E$24*Workings_risks!$E$26*Workings_risks!$E$27*Assumptions!$G$90</f>
        <v>4.0220121014622137E-4</v>
      </c>
      <c r="BC212" s="186">
        <f>AH212*Workings_risks!$E$24*Workings_risks!$E$26*Workings_risks!$E$27*Assumptions!$G$90</f>
        <v>4.09781111178261E-4</v>
      </c>
      <c r="BD212" s="186">
        <f>AI212*Workings_risks!$E$24*Workings_risks!$E$26*Workings_risks!$E$27*Assumptions!$G$90</f>
        <v>4.1736101221030058E-4</v>
      </c>
      <c r="BE212" s="186">
        <f>AJ212*Workings_risks!$E$24*Workings_risks!$E$26*Workings_risks!$E$27*Assumptions!$G$90</f>
        <v>4.249409132423401E-4</v>
      </c>
      <c r="BF212" s="186">
        <f>AK212*Workings_risks!$E$24*Workings_risks!$E$26*Workings_risks!$E$27*Assumptions!$G$90</f>
        <v>4.3252081427437968E-4</v>
      </c>
      <c r="BG212" s="186">
        <f>AL212*Workings_risks!$E$24*Workings_risks!$E$26*Workings_risks!$E$27*Assumptions!$G$90</f>
        <v>4.401007153064192E-4</v>
      </c>
      <c r="BH212" s="186">
        <f>AM212*Workings_risks!$E$24*Workings_risks!$E$26*Workings_risks!$E$27*Assumptions!$G$90</f>
        <v>4.4768061633845884E-4</v>
      </c>
      <c r="BI212" s="186">
        <f>AN212*Workings_risks!$E$24*Workings_risks!$E$26*Workings_risks!$E$27*Assumptions!$G$90</f>
        <v>4.5526051737049836E-4</v>
      </c>
      <c r="BJ212" s="186">
        <f>AO212*Workings_risks!$E$24*Workings_risks!$E$26*Workings_risks!$E$27*Assumptions!$G$90</f>
        <v>4.6284041840253788E-4</v>
      </c>
      <c r="BK212" s="186">
        <f>AP212*Workings_risks!$E$24*Workings_risks!$E$26*Workings_risks!$E$27*Assumptions!$G$90</f>
        <v>4.7042031943457752E-4</v>
      </c>
      <c r="BL212" s="186">
        <f>AQ212*Workings_risks!$E$24*Workings_risks!$E$26*Workings_risks!$E$27*Assumptions!$G$90</f>
        <v>4.7800022046661704E-4</v>
      </c>
      <c r="BM212" s="186">
        <f>AR212*Workings_risks!$E$24*Workings_risks!$E$26*Workings_risks!$E$27*Assumptions!$G$90</f>
        <v>4.8558012149865667E-4</v>
      </c>
      <c r="BN212" s="186">
        <f>AS212*Workings_risks!$E$24*Workings_risks!$E$26*Workings_risks!$E$27*Assumptions!$G$90</f>
        <v>4.9316002253069614E-4</v>
      </c>
      <c r="BO212" s="186">
        <f>AT212*Workings_risks!$E$24*Workings_risks!$E$26*Workings_risks!$E$27*Assumptions!$G$90</f>
        <v>5.0073992356273577E-4</v>
      </c>
      <c r="BP212" s="186">
        <f>AU212*Workings_risks!$E$24*Workings_risks!$E$26*Workings_risks!$E$27*Assumptions!$G$90</f>
        <v>5.083198245947753E-4</v>
      </c>
      <c r="BQ212" s="186">
        <f>AV212*Workings_risks!$E$24*Workings_risks!$E$26*Workings_risks!$E$27*Assumptions!$G$90</f>
        <v>5.1589972562681482E-4</v>
      </c>
      <c r="BR212" s="186">
        <f>AW212*Workings_risks!$E$24*Workings_risks!$E$26*Workings_risks!$E$27*Assumptions!$G$90</f>
        <v>5.2347962665885445E-4</v>
      </c>
      <c r="BS212" s="186">
        <f>AX212*Workings_risks!$E$24*Workings_risks!$E$26*Workings_risks!$E$27*Assumptions!$G$90</f>
        <v>5.3105952769089398E-4</v>
      </c>
      <c r="BT212" s="186">
        <f>AY212*Workings_risks!$E$24*Workings_risks!$E$26*Workings_risks!$E$27*Assumptions!$G$90</f>
        <v>5.386394287229335E-4</v>
      </c>
    </row>
    <row r="213" spans="2:72" x14ac:dyDescent="0.25">
      <c r="B213" s="42">
        <v>10315842</v>
      </c>
      <c r="C213" s="42" t="s">
        <v>418</v>
      </c>
      <c r="D213" s="42" t="s">
        <v>242</v>
      </c>
      <c r="E213" s="42">
        <v>88030204</v>
      </c>
      <c r="F213" s="42">
        <v>16609212</v>
      </c>
      <c r="G213" s="42">
        <v>0.69049620202369022</v>
      </c>
      <c r="H213" s="42">
        <v>143.534223898948</v>
      </c>
      <c r="I213" s="42">
        <v>-35.904526095928802</v>
      </c>
      <c r="J213" s="42">
        <v>104</v>
      </c>
      <c r="K213" s="42">
        <v>92.8</v>
      </c>
      <c r="L213" s="32">
        <v>6.3E-2</v>
      </c>
      <c r="M213" s="32">
        <v>8.7999999999999995E-2</v>
      </c>
      <c r="N213" s="181"/>
      <c r="O213" s="182">
        <f t="shared" si="46"/>
        <v>110.55199999999999</v>
      </c>
      <c r="P213" s="182">
        <f t="shared" si="47"/>
        <v>98.646399999999986</v>
      </c>
      <c r="Q213" s="191">
        <f t="shared" si="48"/>
        <v>0.01</v>
      </c>
      <c r="R213" s="191">
        <f t="shared" si="49"/>
        <v>0.02</v>
      </c>
      <c r="S213" s="184">
        <f t="shared" si="50"/>
        <v>-1190.5600000000006</v>
      </c>
      <c r="T213" s="184">
        <f t="shared" si="51"/>
        <v>122.45760000000001</v>
      </c>
      <c r="U213" s="185">
        <f t="shared" si="52"/>
        <v>1.5503292568203202E-2</v>
      </c>
      <c r="V213" s="181"/>
      <c r="W213" s="182">
        <f t="shared" si="53"/>
        <v>111.592</v>
      </c>
      <c r="X213" s="182">
        <f t="shared" si="54"/>
        <v>100.96640000000001</v>
      </c>
      <c r="Y213" s="183">
        <f t="shared" si="55"/>
        <v>0.01</v>
      </c>
      <c r="Z213" s="183">
        <f t="shared" si="56"/>
        <v>0.02</v>
      </c>
      <c r="AA213" s="184">
        <f t="shared" si="57"/>
        <v>-1062.559999999999</v>
      </c>
      <c r="AB213" s="184">
        <f t="shared" si="58"/>
        <v>122.21759999999999</v>
      </c>
      <c r="AC213" s="185">
        <f t="shared" si="59"/>
        <v>1.7145008281885265E-2</v>
      </c>
      <c r="AD213" s="181"/>
      <c r="AE213" s="178">
        <f t="shared" si="60"/>
        <v>1.5503292568203202</v>
      </c>
      <c r="AF213" s="170">
        <f>Workings_risks!$E$18+Workings_risks!$E$27*(($AE213-1)*Workings_risks!$E$18)/(2050-2023)</f>
        <v>9.7442396253650844E-3</v>
      </c>
      <c r="AG213" s="170">
        <f>AF213+(($AE213-1)*Workings_risks!$E$18)/(2050-2023)</f>
        <v>9.9314073486655371E-3</v>
      </c>
      <c r="AH213" s="170">
        <f>AG213+(($AE213-1)*Workings_risks!$E$18)/(2050-2023)</f>
        <v>1.011857507196599E-2</v>
      </c>
      <c r="AI213" s="170">
        <f>AH213+(($AE213-1)*Workings_risks!$E$18)/(2050-2023)</f>
        <v>1.0305742795266443E-2</v>
      </c>
      <c r="AJ213" s="170">
        <f>AI213+(($AE213-1)*Workings_risks!$E$18)/(2050-2023)</f>
        <v>1.0492910518566895E-2</v>
      </c>
      <c r="AK213" s="170">
        <f>AJ213+(($AE213-1)*Workings_risks!$E$18)/(2050-2023)</f>
        <v>1.0680078241867348E-2</v>
      </c>
      <c r="AL213" s="170">
        <f>AK213+(($AE213-1)*Workings_risks!$E$18)/(2050-2023)</f>
        <v>1.0867245965167801E-2</v>
      </c>
      <c r="AM213" s="170">
        <f>AL213+(($AE213-1)*Workings_risks!$E$18)/(2050-2023)</f>
        <v>1.1054413688468254E-2</v>
      </c>
      <c r="AN213" s="170">
        <f>AM213+(($AE213-1)*Workings_risks!$E$18)/(2050-2023)</f>
        <v>1.1241581411768706E-2</v>
      </c>
      <c r="AO213" s="170">
        <f>AN213+(($AE213-1)*Workings_risks!$E$18)/(2050-2023)</f>
        <v>1.1428749135069159E-2</v>
      </c>
      <c r="AP213" s="170">
        <f>AO213+(($AE213-1)*Workings_risks!$E$18)/(2050-2023)</f>
        <v>1.1615916858369612E-2</v>
      </c>
      <c r="AQ213" s="170">
        <f>AP213+(($AE213-1)*Workings_risks!$E$18)/(2050-2023)</f>
        <v>1.1803084581670065E-2</v>
      </c>
      <c r="AR213" s="170">
        <f>AQ213+(($AE213-1)*Workings_risks!$E$18)/(2050-2023)</f>
        <v>1.1990252304970517E-2</v>
      </c>
      <c r="AS213" s="170">
        <f>AR213+(($AE213-1)*Workings_risks!$E$18)/(2050-2023)</f>
        <v>1.217742002827097E-2</v>
      </c>
      <c r="AT213" s="170">
        <f>AS213+(($AE213-1)*Workings_risks!$E$18)/(2050-2023)</f>
        <v>1.2364587751571423E-2</v>
      </c>
      <c r="AU213" s="170">
        <f>AT213+(($AE213-1)*Workings_risks!$E$18)/(2050-2023)</f>
        <v>1.2551755474871876E-2</v>
      </c>
      <c r="AV213" s="170">
        <f>AU213+(($AE213-1)*Workings_risks!$E$18)/(2050-2023)</f>
        <v>1.2738923198172328E-2</v>
      </c>
      <c r="AW213" s="170">
        <f>AV213+(($AE213-1)*Workings_risks!$E$18)/(2050-2023)</f>
        <v>1.2926090921472781E-2</v>
      </c>
      <c r="AX213" s="170">
        <f>AW213+(($AE213-1)*Workings_risks!$E$18)/(2050-2023)</f>
        <v>1.3113258644773234E-2</v>
      </c>
      <c r="AY213" s="170">
        <f>AX213+(($AE213-1)*Workings_risks!$E$18)/(2050-2023)</f>
        <v>1.3300426368073687E-2</v>
      </c>
      <c r="BA213" s="186">
        <f>AF213*Workings_risks!$E$24*Workings_risks!$E$26*Workings_risks!$E$27*Assumptions!$G$90</f>
        <v>3.9462130911418174E-4</v>
      </c>
      <c r="BB213" s="186">
        <f>AG213*Workings_risks!$E$24*Workings_risks!$E$26*Workings_risks!$E$27*Assumptions!$G$90</f>
        <v>4.0220121014622137E-4</v>
      </c>
      <c r="BC213" s="186">
        <f>AH213*Workings_risks!$E$24*Workings_risks!$E$26*Workings_risks!$E$27*Assumptions!$G$90</f>
        <v>4.09781111178261E-4</v>
      </c>
      <c r="BD213" s="186">
        <f>AI213*Workings_risks!$E$24*Workings_risks!$E$26*Workings_risks!$E$27*Assumptions!$G$90</f>
        <v>4.1736101221030058E-4</v>
      </c>
      <c r="BE213" s="186">
        <f>AJ213*Workings_risks!$E$24*Workings_risks!$E$26*Workings_risks!$E$27*Assumptions!$G$90</f>
        <v>4.249409132423401E-4</v>
      </c>
      <c r="BF213" s="186">
        <f>AK213*Workings_risks!$E$24*Workings_risks!$E$26*Workings_risks!$E$27*Assumptions!$G$90</f>
        <v>4.3252081427437968E-4</v>
      </c>
      <c r="BG213" s="186">
        <f>AL213*Workings_risks!$E$24*Workings_risks!$E$26*Workings_risks!$E$27*Assumptions!$G$90</f>
        <v>4.401007153064192E-4</v>
      </c>
      <c r="BH213" s="186">
        <f>AM213*Workings_risks!$E$24*Workings_risks!$E$26*Workings_risks!$E$27*Assumptions!$G$90</f>
        <v>4.4768061633845884E-4</v>
      </c>
      <c r="BI213" s="186">
        <f>AN213*Workings_risks!$E$24*Workings_risks!$E$26*Workings_risks!$E$27*Assumptions!$G$90</f>
        <v>4.5526051737049836E-4</v>
      </c>
      <c r="BJ213" s="186">
        <f>AO213*Workings_risks!$E$24*Workings_risks!$E$26*Workings_risks!$E$27*Assumptions!$G$90</f>
        <v>4.6284041840253788E-4</v>
      </c>
      <c r="BK213" s="186">
        <f>AP213*Workings_risks!$E$24*Workings_risks!$E$26*Workings_risks!$E$27*Assumptions!$G$90</f>
        <v>4.7042031943457752E-4</v>
      </c>
      <c r="BL213" s="186">
        <f>AQ213*Workings_risks!$E$24*Workings_risks!$E$26*Workings_risks!$E$27*Assumptions!$G$90</f>
        <v>4.7800022046661704E-4</v>
      </c>
      <c r="BM213" s="186">
        <f>AR213*Workings_risks!$E$24*Workings_risks!$E$26*Workings_risks!$E$27*Assumptions!$G$90</f>
        <v>4.8558012149865667E-4</v>
      </c>
      <c r="BN213" s="186">
        <f>AS213*Workings_risks!$E$24*Workings_risks!$E$26*Workings_risks!$E$27*Assumptions!$G$90</f>
        <v>4.9316002253069614E-4</v>
      </c>
      <c r="BO213" s="186">
        <f>AT213*Workings_risks!$E$24*Workings_risks!$E$26*Workings_risks!$E$27*Assumptions!$G$90</f>
        <v>5.0073992356273577E-4</v>
      </c>
      <c r="BP213" s="186">
        <f>AU213*Workings_risks!$E$24*Workings_risks!$E$26*Workings_risks!$E$27*Assumptions!$G$90</f>
        <v>5.083198245947753E-4</v>
      </c>
      <c r="BQ213" s="186">
        <f>AV213*Workings_risks!$E$24*Workings_risks!$E$26*Workings_risks!$E$27*Assumptions!$G$90</f>
        <v>5.1589972562681482E-4</v>
      </c>
      <c r="BR213" s="186">
        <f>AW213*Workings_risks!$E$24*Workings_risks!$E$26*Workings_risks!$E$27*Assumptions!$G$90</f>
        <v>5.2347962665885445E-4</v>
      </c>
      <c r="BS213" s="186">
        <f>AX213*Workings_risks!$E$24*Workings_risks!$E$26*Workings_risks!$E$27*Assumptions!$G$90</f>
        <v>5.3105952769089398E-4</v>
      </c>
      <c r="BT213" s="186">
        <f>AY213*Workings_risks!$E$24*Workings_risks!$E$26*Workings_risks!$E$27*Assumptions!$G$90</f>
        <v>5.386394287229335E-4</v>
      </c>
    </row>
    <row r="214" spans="2:72" x14ac:dyDescent="0.25">
      <c r="B214" s="42">
        <v>10315843</v>
      </c>
      <c r="C214" s="42" t="s">
        <v>418</v>
      </c>
      <c r="D214" s="42" t="s">
        <v>242</v>
      </c>
      <c r="E214" s="42">
        <v>16609212</v>
      </c>
      <c r="F214" s="42">
        <v>16609216</v>
      </c>
      <c r="G214" s="42">
        <v>1.9907317621354506</v>
      </c>
      <c r="H214" s="42">
        <v>143.53216098724999</v>
      </c>
      <c r="I214" s="42">
        <v>-35.906453425632598</v>
      </c>
      <c r="J214" s="42">
        <v>104</v>
      </c>
      <c r="K214" s="42">
        <v>92.8</v>
      </c>
      <c r="L214" s="32">
        <v>6.3E-2</v>
      </c>
      <c r="M214" s="32">
        <v>8.7999999999999995E-2</v>
      </c>
      <c r="N214" s="181"/>
      <c r="O214" s="182">
        <f t="shared" si="46"/>
        <v>110.55199999999999</v>
      </c>
      <c r="P214" s="182">
        <f t="shared" si="47"/>
        <v>98.646399999999986</v>
      </c>
      <c r="Q214" s="191">
        <f t="shared" si="48"/>
        <v>0.01</v>
      </c>
      <c r="R214" s="191">
        <f t="shared" si="49"/>
        <v>0.02</v>
      </c>
      <c r="S214" s="184">
        <f t="shared" si="50"/>
        <v>-1190.5600000000006</v>
      </c>
      <c r="T214" s="184">
        <f t="shared" si="51"/>
        <v>122.45760000000001</v>
      </c>
      <c r="U214" s="185">
        <f t="shared" si="52"/>
        <v>1.5503292568203202E-2</v>
      </c>
      <c r="V214" s="181"/>
      <c r="W214" s="182">
        <f t="shared" si="53"/>
        <v>111.592</v>
      </c>
      <c r="X214" s="182">
        <f t="shared" si="54"/>
        <v>100.96640000000001</v>
      </c>
      <c r="Y214" s="183">
        <f t="shared" si="55"/>
        <v>0.01</v>
      </c>
      <c r="Z214" s="183">
        <f t="shared" si="56"/>
        <v>0.02</v>
      </c>
      <c r="AA214" s="184">
        <f t="shared" si="57"/>
        <v>-1062.559999999999</v>
      </c>
      <c r="AB214" s="184">
        <f t="shared" si="58"/>
        <v>122.21759999999999</v>
      </c>
      <c r="AC214" s="185">
        <f t="shared" si="59"/>
        <v>1.7145008281885265E-2</v>
      </c>
      <c r="AD214" s="181"/>
      <c r="AE214" s="178">
        <f t="shared" si="60"/>
        <v>1.5503292568203202</v>
      </c>
      <c r="AF214" s="170">
        <f>Workings_risks!$E$18+Workings_risks!$E$27*(($AE214-1)*Workings_risks!$E$18)/(2050-2023)</f>
        <v>9.7442396253650844E-3</v>
      </c>
      <c r="AG214" s="170">
        <f>AF214+(($AE214-1)*Workings_risks!$E$18)/(2050-2023)</f>
        <v>9.9314073486655371E-3</v>
      </c>
      <c r="AH214" s="170">
        <f>AG214+(($AE214-1)*Workings_risks!$E$18)/(2050-2023)</f>
        <v>1.011857507196599E-2</v>
      </c>
      <c r="AI214" s="170">
        <f>AH214+(($AE214-1)*Workings_risks!$E$18)/(2050-2023)</f>
        <v>1.0305742795266443E-2</v>
      </c>
      <c r="AJ214" s="170">
        <f>AI214+(($AE214-1)*Workings_risks!$E$18)/(2050-2023)</f>
        <v>1.0492910518566895E-2</v>
      </c>
      <c r="AK214" s="170">
        <f>AJ214+(($AE214-1)*Workings_risks!$E$18)/(2050-2023)</f>
        <v>1.0680078241867348E-2</v>
      </c>
      <c r="AL214" s="170">
        <f>AK214+(($AE214-1)*Workings_risks!$E$18)/(2050-2023)</f>
        <v>1.0867245965167801E-2</v>
      </c>
      <c r="AM214" s="170">
        <f>AL214+(($AE214-1)*Workings_risks!$E$18)/(2050-2023)</f>
        <v>1.1054413688468254E-2</v>
      </c>
      <c r="AN214" s="170">
        <f>AM214+(($AE214-1)*Workings_risks!$E$18)/(2050-2023)</f>
        <v>1.1241581411768706E-2</v>
      </c>
      <c r="AO214" s="170">
        <f>AN214+(($AE214-1)*Workings_risks!$E$18)/(2050-2023)</f>
        <v>1.1428749135069159E-2</v>
      </c>
      <c r="AP214" s="170">
        <f>AO214+(($AE214-1)*Workings_risks!$E$18)/(2050-2023)</f>
        <v>1.1615916858369612E-2</v>
      </c>
      <c r="AQ214" s="170">
        <f>AP214+(($AE214-1)*Workings_risks!$E$18)/(2050-2023)</f>
        <v>1.1803084581670065E-2</v>
      </c>
      <c r="AR214" s="170">
        <f>AQ214+(($AE214-1)*Workings_risks!$E$18)/(2050-2023)</f>
        <v>1.1990252304970517E-2</v>
      </c>
      <c r="AS214" s="170">
        <f>AR214+(($AE214-1)*Workings_risks!$E$18)/(2050-2023)</f>
        <v>1.217742002827097E-2</v>
      </c>
      <c r="AT214" s="170">
        <f>AS214+(($AE214-1)*Workings_risks!$E$18)/(2050-2023)</f>
        <v>1.2364587751571423E-2</v>
      </c>
      <c r="AU214" s="170">
        <f>AT214+(($AE214-1)*Workings_risks!$E$18)/(2050-2023)</f>
        <v>1.2551755474871876E-2</v>
      </c>
      <c r="AV214" s="170">
        <f>AU214+(($AE214-1)*Workings_risks!$E$18)/(2050-2023)</f>
        <v>1.2738923198172328E-2</v>
      </c>
      <c r="AW214" s="170">
        <f>AV214+(($AE214-1)*Workings_risks!$E$18)/(2050-2023)</f>
        <v>1.2926090921472781E-2</v>
      </c>
      <c r="AX214" s="170">
        <f>AW214+(($AE214-1)*Workings_risks!$E$18)/(2050-2023)</f>
        <v>1.3113258644773234E-2</v>
      </c>
      <c r="AY214" s="170">
        <f>AX214+(($AE214-1)*Workings_risks!$E$18)/(2050-2023)</f>
        <v>1.3300426368073687E-2</v>
      </c>
      <c r="BA214" s="186">
        <f>AF214*Workings_risks!$E$24*Workings_risks!$E$26*Workings_risks!$E$27*Assumptions!$G$90</f>
        <v>3.9462130911418174E-4</v>
      </c>
      <c r="BB214" s="186">
        <f>AG214*Workings_risks!$E$24*Workings_risks!$E$26*Workings_risks!$E$27*Assumptions!$G$90</f>
        <v>4.0220121014622137E-4</v>
      </c>
      <c r="BC214" s="186">
        <f>AH214*Workings_risks!$E$24*Workings_risks!$E$26*Workings_risks!$E$27*Assumptions!$G$90</f>
        <v>4.09781111178261E-4</v>
      </c>
      <c r="BD214" s="186">
        <f>AI214*Workings_risks!$E$24*Workings_risks!$E$26*Workings_risks!$E$27*Assumptions!$G$90</f>
        <v>4.1736101221030058E-4</v>
      </c>
      <c r="BE214" s="186">
        <f>AJ214*Workings_risks!$E$24*Workings_risks!$E$26*Workings_risks!$E$27*Assumptions!$G$90</f>
        <v>4.249409132423401E-4</v>
      </c>
      <c r="BF214" s="186">
        <f>AK214*Workings_risks!$E$24*Workings_risks!$E$26*Workings_risks!$E$27*Assumptions!$G$90</f>
        <v>4.3252081427437968E-4</v>
      </c>
      <c r="BG214" s="186">
        <f>AL214*Workings_risks!$E$24*Workings_risks!$E$26*Workings_risks!$E$27*Assumptions!$G$90</f>
        <v>4.401007153064192E-4</v>
      </c>
      <c r="BH214" s="186">
        <f>AM214*Workings_risks!$E$24*Workings_risks!$E$26*Workings_risks!$E$27*Assumptions!$G$90</f>
        <v>4.4768061633845884E-4</v>
      </c>
      <c r="BI214" s="186">
        <f>AN214*Workings_risks!$E$24*Workings_risks!$E$26*Workings_risks!$E$27*Assumptions!$G$90</f>
        <v>4.5526051737049836E-4</v>
      </c>
      <c r="BJ214" s="186">
        <f>AO214*Workings_risks!$E$24*Workings_risks!$E$26*Workings_risks!$E$27*Assumptions!$G$90</f>
        <v>4.6284041840253788E-4</v>
      </c>
      <c r="BK214" s="186">
        <f>AP214*Workings_risks!$E$24*Workings_risks!$E$26*Workings_risks!$E$27*Assumptions!$G$90</f>
        <v>4.7042031943457752E-4</v>
      </c>
      <c r="BL214" s="186">
        <f>AQ214*Workings_risks!$E$24*Workings_risks!$E$26*Workings_risks!$E$27*Assumptions!$G$90</f>
        <v>4.7800022046661704E-4</v>
      </c>
      <c r="BM214" s="186">
        <f>AR214*Workings_risks!$E$24*Workings_risks!$E$26*Workings_risks!$E$27*Assumptions!$G$90</f>
        <v>4.8558012149865667E-4</v>
      </c>
      <c r="BN214" s="186">
        <f>AS214*Workings_risks!$E$24*Workings_risks!$E$26*Workings_risks!$E$27*Assumptions!$G$90</f>
        <v>4.9316002253069614E-4</v>
      </c>
      <c r="BO214" s="186">
        <f>AT214*Workings_risks!$E$24*Workings_risks!$E$26*Workings_risks!$E$27*Assumptions!$G$90</f>
        <v>5.0073992356273577E-4</v>
      </c>
      <c r="BP214" s="186">
        <f>AU214*Workings_risks!$E$24*Workings_risks!$E$26*Workings_risks!$E$27*Assumptions!$G$90</f>
        <v>5.083198245947753E-4</v>
      </c>
      <c r="BQ214" s="186">
        <f>AV214*Workings_risks!$E$24*Workings_risks!$E$26*Workings_risks!$E$27*Assumptions!$G$90</f>
        <v>5.1589972562681482E-4</v>
      </c>
      <c r="BR214" s="186">
        <f>AW214*Workings_risks!$E$24*Workings_risks!$E$26*Workings_risks!$E$27*Assumptions!$G$90</f>
        <v>5.2347962665885445E-4</v>
      </c>
      <c r="BS214" s="186">
        <f>AX214*Workings_risks!$E$24*Workings_risks!$E$26*Workings_risks!$E$27*Assumptions!$G$90</f>
        <v>5.3105952769089398E-4</v>
      </c>
      <c r="BT214" s="186">
        <f>AY214*Workings_risks!$E$24*Workings_risks!$E$26*Workings_risks!$E$27*Assumptions!$G$90</f>
        <v>5.386394287229335E-4</v>
      </c>
    </row>
    <row r="215" spans="2:72" x14ac:dyDescent="0.25">
      <c r="B215" s="42">
        <v>10315857</v>
      </c>
      <c r="C215" s="42" t="s">
        <v>418</v>
      </c>
      <c r="D215" s="42" t="s">
        <v>242</v>
      </c>
      <c r="E215" s="42">
        <v>16609279</v>
      </c>
      <c r="F215" s="42">
        <v>16609275</v>
      </c>
      <c r="G215" s="42">
        <v>2.2067904623464605</v>
      </c>
      <c r="H215" s="42">
        <v>143.54251786072399</v>
      </c>
      <c r="I215" s="42">
        <v>-35.904219982497402</v>
      </c>
      <c r="J215" s="42">
        <v>104</v>
      </c>
      <c r="K215" s="42">
        <v>92.8</v>
      </c>
      <c r="L215" s="32">
        <v>6.3E-2</v>
      </c>
      <c r="M215" s="32">
        <v>8.7999999999999995E-2</v>
      </c>
      <c r="N215" s="181"/>
      <c r="O215" s="182">
        <f t="shared" si="46"/>
        <v>110.55199999999999</v>
      </c>
      <c r="P215" s="182">
        <f t="shared" si="47"/>
        <v>98.646399999999986</v>
      </c>
      <c r="Q215" s="191">
        <f t="shared" si="48"/>
        <v>0.01</v>
      </c>
      <c r="R215" s="191">
        <f t="shared" si="49"/>
        <v>0.02</v>
      </c>
      <c r="S215" s="184">
        <f t="shared" si="50"/>
        <v>-1190.5600000000006</v>
      </c>
      <c r="T215" s="184">
        <f t="shared" si="51"/>
        <v>122.45760000000001</v>
      </c>
      <c r="U215" s="185">
        <f t="shared" si="52"/>
        <v>1.5503292568203202E-2</v>
      </c>
      <c r="V215" s="181"/>
      <c r="W215" s="182">
        <f t="shared" si="53"/>
        <v>111.592</v>
      </c>
      <c r="X215" s="182">
        <f t="shared" si="54"/>
        <v>100.96640000000001</v>
      </c>
      <c r="Y215" s="183">
        <f t="shared" si="55"/>
        <v>0.01</v>
      </c>
      <c r="Z215" s="183">
        <f t="shared" si="56"/>
        <v>0.02</v>
      </c>
      <c r="AA215" s="184">
        <f t="shared" si="57"/>
        <v>-1062.559999999999</v>
      </c>
      <c r="AB215" s="184">
        <f t="shared" si="58"/>
        <v>122.21759999999999</v>
      </c>
      <c r="AC215" s="185">
        <f t="shared" si="59"/>
        <v>1.7145008281885265E-2</v>
      </c>
      <c r="AD215" s="181"/>
      <c r="AE215" s="178">
        <f t="shared" si="60"/>
        <v>1.5503292568203202</v>
      </c>
      <c r="AF215" s="170">
        <f>Workings_risks!$E$18+Workings_risks!$E$27*(($AE215-1)*Workings_risks!$E$18)/(2050-2023)</f>
        <v>9.7442396253650844E-3</v>
      </c>
      <c r="AG215" s="170">
        <f>AF215+(($AE215-1)*Workings_risks!$E$18)/(2050-2023)</f>
        <v>9.9314073486655371E-3</v>
      </c>
      <c r="AH215" s="170">
        <f>AG215+(($AE215-1)*Workings_risks!$E$18)/(2050-2023)</f>
        <v>1.011857507196599E-2</v>
      </c>
      <c r="AI215" s="170">
        <f>AH215+(($AE215-1)*Workings_risks!$E$18)/(2050-2023)</f>
        <v>1.0305742795266443E-2</v>
      </c>
      <c r="AJ215" s="170">
        <f>AI215+(($AE215-1)*Workings_risks!$E$18)/(2050-2023)</f>
        <v>1.0492910518566895E-2</v>
      </c>
      <c r="AK215" s="170">
        <f>AJ215+(($AE215-1)*Workings_risks!$E$18)/(2050-2023)</f>
        <v>1.0680078241867348E-2</v>
      </c>
      <c r="AL215" s="170">
        <f>AK215+(($AE215-1)*Workings_risks!$E$18)/(2050-2023)</f>
        <v>1.0867245965167801E-2</v>
      </c>
      <c r="AM215" s="170">
        <f>AL215+(($AE215-1)*Workings_risks!$E$18)/(2050-2023)</f>
        <v>1.1054413688468254E-2</v>
      </c>
      <c r="AN215" s="170">
        <f>AM215+(($AE215-1)*Workings_risks!$E$18)/(2050-2023)</f>
        <v>1.1241581411768706E-2</v>
      </c>
      <c r="AO215" s="170">
        <f>AN215+(($AE215-1)*Workings_risks!$E$18)/(2050-2023)</f>
        <v>1.1428749135069159E-2</v>
      </c>
      <c r="AP215" s="170">
        <f>AO215+(($AE215-1)*Workings_risks!$E$18)/(2050-2023)</f>
        <v>1.1615916858369612E-2</v>
      </c>
      <c r="AQ215" s="170">
        <f>AP215+(($AE215-1)*Workings_risks!$E$18)/(2050-2023)</f>
        <v>1.1803084581670065E-2</v>
      </c>
      <c r="AR215" s="170">
        <f>AQ215+(($AE215-1)*Workings_risks!$E$18)/(2050-2023)</f>
        <v>1.1990252304970517E-2</v>
      </c>
      <c r="AS215" s="170">
        <f>AR215+(($AE215-1)*Workings_risks!$E$18)/(2050-2023)</f>
        <v>1.217742002827097E-2</v>
      </c>
      <c r="AT215" s="170">
        <f>AS215+(($AE215-1)*Workings_risks!$E$18)/(2050-2023)</f>
        <v>1.2364587751571423E-2</v>
      </c>
      <c r="AU215" s="170">
        <f>AT215+(($AE215-1)*Workings_risks!$E$18)/(2050-2023)</f>
        <v>1.2551755474871876E-2</v>
      </c>
      <c r="AV215" s="170">
        <f>AU215+(($AE215-1)*Workings_risks!$E$18)/(2050-2023)</f>
        <v>1.2738923198172328E-2</v>
      </c>
      <c r="AW215" s="170">
        <f>AV215+(($AE215-1)*Workings_risks!$E$18)/(2050-2023)</f>
        <v>1.2926090921472781E-2</v>
      </c>
      <c r="AX215" s="170">
        <f>AW215+(($AE215-1)*Workings_risks!$E$18)/(2050-2023)</f>
        <v>1.3113258644773234E-2</v>
      </c>
      <c r="AY215" s="170">
        <f>AX215+(($AE215-1)*Workings_risks!$E$18)/(2050-2023)</f>
        <v>1.3300426368073687E-2</v>
      </c>
      <c r="BA215" s="186">
        <f>AF215*Workings_risks!$E$24*Workings_risks!$E$26*Workings_risks!$E$27*Assumptions!$G$90</f>
        <v>3.9462130911418174E-4</v>
      </c>
      <c r="BB215" s="186">
        <f>AG215*Workings_risks!$E$24*Workings_risks!$E$26*Workings_risks!$E$27*Assumptions!$G$90</f>
        <v>4.0220121014622137E-4</v>
      </c>
      <c r="BC215" s="186">
        <f>AH215*Workings_risks!$E$24*Workings_risks!$E$26*Workings_risks!$E$27*Assumptions!$G$90</f>
        <v>4.09781111178261E-4</v>
      </c>
      <c r="BD215" s="186">
        <f>AI215*Workings_risks!$E$24*Workings_risks!$E$26*Workings_risks!$E$27*Assumptions!$G$90</f>
        <v>4.1736101221030058E-4</v>
      </c>
      <c r="BE215" s="186">
        <f>AJ215*Workings_risks!$E$24*Workings_risks!$E$26*Workings_risks!$E$27*Assumptions!$G$90</f>
        <v>4.249409132423401E-4</v>
      </c>
      <c r="BF215" s="186">
        <f>AK215*Workings_risks!$E$24*Workings_risks!$E$26*Workings_risks!$E$27*Assumptions!$G$90</f>
        <v>4.3252081427437968E-4</v>
      </c>
      <c r="BG215" s="186">
        <f>AL215*Workings_risks!$E$24*Workings_risks!$E$26*Workings_risks!$E$27*Assumptions!$G$90</f>
        <v>4.401007153064192E-4</v>
      </c>
      <c r="BH215" s="186">
        <f>AM215*Workings_risks!$E$24*Workings_risks!$E$26*Workings_risks!$E$27*Assumptions!$G$90</f>
        <v>4.4768061633845884E-4</v>
      </c>
      <c r="BI215" s="186">
        <f>AN215*Workings_risks!$E$24*Workings_risks!$E$26*Workings_risks!$E$27*Assumptions!$G$90</f>
        <v>4.5526051737049836E-4</v>
      </c>
      <c r="BJ215" s="186">
        <f>AO215*Workings_risks!$E$24*Workings_risks!$E$26*Workings_risks!$E$27*Assumptions!$G$90</f>
        <v>4.6284041840253788E-4</v>
      </c>
      <c r="BK215" s="186">
        <f>AP215*Workings_risks!$E$24*Workings_risks!$E$26*Workings_risks!$E$27*Assumptions!$G$90</f>
        <v>4.7042031943457752E-4</v>
      </c>
      <c r="BL215" s="186">
        <f>AQ215*Workings_risks!$E$24*Workings_risks!$E$26*Workings_risks!$E$27*Assumptions!$G$90</f>
        <v>4.7800022046661704E-4</v>
      </c>
      <c r="BM215" s="186">
        <f>AR215*Workings_risks!$E$24*Workings_risks!$E$26*Workings_risks!$E$27*Assumptions!$G$90</f>
        <v>4.8558012149865667E-4</v>
      </c>
      <c r="BN215" s="186">
        <f>AS215*Workings_risks!$E$24*Workings_risks!$E$26*Workings_risks!$E$27*Assumptions!$G$90</f>
        <v>4.9316002253069614E-4</v>
      </c>
      <c r="BO215" s="186">
        <f>AT215*Workings_risks!$E$24*Workings_risks!$E$26*Workings_risks!$E$27*Assumptions!$G$90</f>
        <v>5.0073992356273577E-4</v>
      </c>
      <c r="BP215" s="186">
        <f>AU215*Workings_risks!$E$24*Workings_risks!$E$26*Workings_risks!$E$27*Assumptions!$G$90</f>
        <v>5.083198245947753E-4</v>
      </c>
      <c r="BQ215" s="186">
        <f>AV215*Workings_risks!$E$24*Workings_risks!$E$26*Workings_risks!$E$27*Assumptions!$G$90</f>
        <v>5.1589972562681482E-4</v>
      </c>
      <c r="BR215" s="186">
        <f>AW215*Workings_risks!$E$24*Workings_risks!$E$26*Workings_risks!$E$27*Assumptions!$G$90</f>
        <v>5.2347962665885445E-4</v>
      </c>
      <c r="BS215" s="186">
        <f>AX215*Workings_risks!$E$24*Workings_risks!$E$26*Workings_risks!$E$27*Assumptions!$G$90</f>
        <v>5.3105952769089398E-4</v>
      </c>
      <c r="BT215" s="186">
        <f>AY215*Workings_risks!$E$24*Workings_risks!$E$26*Workings_risks!$E$27*Assumptions!$G$90</f>
        <v>5.386394287229335E-4</v>
      </c>
    </row>
    <row r="216" spans="2:72" x14ac:dyDescent="0.25">
      <c r="B216" s="42">
        <v>10315858</v>
      </c>
      <c r="C216" s="42" t="s">
        <v>418</v>
      </c>
      <c r="D216" s="42" t="s">
        <v>242</v>
      </c>
      <c r="E216" s="42">
        <v>16609275</v>
      </c>
      <c r="F216" s="42">
        <v>16609283</v>
      </c>
      <c r="G216" s="42">
        <v>0.74259481155477047</v>
      </c>
      <c r="H216" s="42">
        <v>143.545962950909</v>
      </c>
      <c r="I216" s="42">
        <v>-35.904554832811201</v>
      </c>
      <c r="J216" s="42">
        <v>104</v>
      </c>
      <c r="K216" s="42">
        <v>92.8</v>
      </c>
      <c r="L216" s="32">
        <v>6.3E-2</v>
      </c>
      <c r="M216" s="32">
        <v>8.7999999999999995E-2</v>
      </c>
      <c r="N216" s="181"/>
      <c r="O216" s="182">
        <f t="shared" si="46"/>
        <v>110.55199999999999</v>
      </c>
      <c r="P216" s="182">
        <f t="shared" si="47"/>
        <v>98.646399999999986</v>
      </c>
      <c r="Q216" s="191">
        <f t="shared" si="48"/>
        <v>0.01</v>
      </c>
      <c r="R216" s="191">
        <f t="shared" si="49"/>
        <v>0.02</v>
      </c>
      <c r="S216" s="184">
        <f t="shared" si="50"/>
        <v>-1190.5600000000006</v>
      </c>
      <c r="T216" s="184">
        <f t="shared" si="51"/>
        <v>122.45760000000001</v>
      </c>
      <c r="U216" s="185">
        <f t="shared" si="52"/>
        <v>1.5503292568203202E-2</v>
      </c>
      <c r="V216" s="181"/>
      <c r="W216" s="182">
        <f t="shared" si="53"/>
        <v>111.592</v>
      </c>
      <c r="X216" s="182">
        <f t="shared" si="54"/>
        <v>100.96640000000001</v>
      </c>
      <c r="Y216" s="183">
        <f t="shared" si="55"/>
        <v>0.01</v>
      </c>
      <c r="Z216" s="183">
        <f t="shared" si="56"/>
        <v>0.02</v>
      </c>
      <c r="AA216" s="184">
        <f t="shared" si="57"/>
        <v>-1062.559999999999</v>
      </c>
      <c r="AB216" s="184">
        <f t="shared" si="58"/>
        <v>122.21759999999999</v>
      </c>
      <c r="AC216" s="185">
        <f t="shared" si="59"/>
        <v>1.7145008281885265E-2</v>
      </c>
      <c r="AD216" s="181"/>
      <c r="AE216" s="178">
        <f t="shared" si="60"/>
        <v>1.5503292568203202</v>
      </c>
      <c r="AF216" s="170">
        <f>Workings_risks!$E$18+Workings_risks!$E$27*(($AE216-1)*Workings_risks!$E$18)/(2050-2023)</f>
        <v>9.7442396253650844E-3</v>
      </c>
      <c r="AG216" s="170">
        <f>AF216+(($AE216-1)*Workings_risks!$E$18)/(2050-2023)</f>
        <v>9.9314073486655371E-3</v>
      </c>
      <c r="AH216" s="170">
        <f>AG216+(($AE216-1)*Workings_risks!$E$18)/(2050-2023)</f>
        <v>1.011857507196599E-2</v>
      </c>
      <c r="AI216" s="170">
        <f>AH216+(($AE216-1)*Workings_risks!$E$18)/(2050-2023)</f>
        <v>1.0305742795266443E-2</v>
      </c>
      <c r="AJ216" s="170">
        <f>AI216+(($AE216-1)*Workings_risks!$E$18)/(2050-2023)</f>
        <v>1.0492910518566895E-2</v>
      </c>
      <c r="AK216" s="170">
        <f>AJ216+(($AE216-1)*Workings_risks!$E$18)/(2050-2023)</f>
        <v>1.0680078241867348E-2</v>
      </c>
      <c r="AL216" s="170">
        <f>AK216+(($AE216-1)*Workings_risks!$E$18)/(2050-2023)</f>
        <v>1.0867245965167801E-2</v>
      </c>
      <c r="AM216" s="170">
        <f>AL216+(($AE216-1)*Workings_risks!$E$18)/(2050-2023)</f>
        <v>1.1054413688468254E-2</v>
      </c>
      <c r="AN216" s="170">
        <f>AM216+(($AE216-1)*Workings_risks!$E$18)/(2050-2023)</f>
        <v>1.1241581411768706E-2</v>
      </c>
      <c r="AO216" s="170">
        <f>AN216+(($AE216-1)*Workings_risks!$E$18)/(2050-2023)</f>
        <v>1.1428749135069159E-2</v>
      </c>
      <c r="AP216" s="170">
        <f>AO216+(($AE216-1)*Workings_risks!$E$18)/(2050-2023)</f>
        <v>1.1615916858369612E-2</v>
      </c>
      <c r="AQ216" s="170">
        <f>AP216+(($AE216-1)*Workings_risks!$E$18)/(2050-2023)</f>
        <v>1.1803084581670065E-2</v>
      </c>
      <c r="AR216" s="170">
        <f>AQ216+(($AE216-1)*Workings_risks!$E$18)/(2050-2023)</f>
        <v>1.1990252304970517E-2</v>
      </c>
      <c r="AS216" s="170">
        <f>AR216+(($AE216-1)*Workings_risks!$E$18)/(2050-2023)</f>
        <v>1.217742002827097E-2</v>
      </c>
      <c r="AT216" s="170">
        <f>AS216+(($AE216-1)*Workings_risks!$E$18)/(2050-2023)</f>
        <v>1.2364587751571423E-2</v>
      </c>
      <c r="AU216" s="170">
        <f>AT216+(($AE216-1)*Workings_risks!$E$18)/(2050-2023)</f>
        <v>1.2551755474871876E-2</v>
      </c>
      <c r="AV216" s="170">
        <f>AU216+(($AE216-1)*Workings_risks!$E$18)/(2050-2023)</f>
        <v>1.2738923198172328E-2</v>
      </c>
      <c r="AW216" s="170">
        <f>AV216+(($AE216-1)*Workings_risks!$E$18)/(2050-2023)</f>
        <v>1.2926090921472781E-2</v>
      </c>
      <c r="AX216" s="170">
        <f>AW216+(($AE216-1)*Workings_risks!$E$18)/(2050-2023)</f>
        <v>1.3113258644773234E-2</v>
      </c>
      <c r="AY216" s="170">
        <f>AX216+(($AE216-1)*Workings_risks!$E$18)/(2050-2023)</f>
        <v>1.3300426368073687E-2</v>
      </c>
      <c r="BA216" s="186">
        <f>AF216*Workings_risks!$E$24*Workings_risks!$E$26*Workings_risks!$E$27*Assumptions!$G$90</f>
        <v>3.9462130911418174E-4</v>
      </c>
      <c r="BB216" s="186">
        <f>AG216*Workings_risks!$E$24*Workings_risks!$E$26*Workings_risks!$E$27*Assumptions!$G$90</f>
        <v>4.0220121014622137E-4</v>
      </c>
      <c r="BC216" s="186">
        <f>AH216*Workings_risks!$E$24*Workings_risks!$E$26*Workings_risks!$E$27*Assumptions!$G$90</f>
        <v>4.09781111178261E-4</v>
      </c>
      <c r="BD216" s="186">
        <f>AI216*Workings_risks!$E$24*Workings_risks!$E$26*Workings_risks!$E$27*Assumptions!$G$90</f>
        <v>4.1736101221030058E-4</v>
      </c>
      <c r="BE216" s="186">
        <f>AJ216*Workings_risks!$E$24*Workings_risks!$E$26*Workings_risks!$E$27*Assumptions!$G$90</f>
        <v>4.249409132423401E-4</v>
      </c>
      <c r="BF216" s="186">
        <f>AK216*Workings_risks!$E$24*Workings_risks!$E$26*Workings_risks!$E$27*Assumptions!$G$90</f>
        <v>4.3252081427437968E-4</v>
      </c>
      <c r="BG216" s="186">
        <f>AL216*Workings_risks!$E$24*Workings_risks!$E$26*Workings_risks!$E$27*Assumptions!$G$90</f>
        <v>4.401007153064192E-4</v>
      </c>
      <c r="BH216" s="186">
        <f>AM216*Workings_risks!$E$24*Workings_risks!$E$26*Workings_risks!$E$27*Assumptions!$G$90</f>
        <v>4.4768061633845884E-4</v>
      </c>
      <c r="BI216" s="186">
        <f>AN216*Workings_risks!$E$24*Workings_risks!$E$26*Workings_risks!$E$27*Assumptions!$G$90</f>
        <v>4.5526051737049836E-4</v>
      </c>
      <c r="BJ216" s="186">
        <f>AO216*Workings_risks!$E$24*Workings_risks!$E$26*Workings_risks!$E$27*Assumptions!$G$90</f>
        <v>4.6284041840253788E-4</v>
      </c>
      <c r="BK216" s="186">
        <f>AP216*Workings_risks!$E$24*Workings_risks!$E$26*Workings_risks!$E$27*Assumptions!$G$90</f>
        <v>4.7042031943457752E-4</v>
      </c>
      <c r="BL216" s="186">
        <f>AQ216*Workings_risks!$E$24*Workings_risks!$E$26*Workings_risks!$E$27*Assumptions!$G$90</f>
        <v>4.7800022046661704E-4</v>
      </c>
      <c r="BM216" s="186">
        <f>AR216*Workings_risks!$E$24*Workings_risks!$E$26*Workings_risks!$E$27*Assumptions!$G$90</f>
        <v>4.8558012149865667E-4</v>
      </c>
      <c r="BN216" s="186">
        <f>AS216*Workings_risks!$E$24*Workings_risks!$E$26*Workings_risks!$E$27*Assumptions!$G$90</f>
        <v>4.9316002253069614E-4</v>
      </c>
      <c r="BO216" s="186">
        <f>AT216*Workings_risks!$E$24*Workings_risks!$E$26*Workings_risks!$E$27*Assumptions!$G$90</f>
        <v>5.0073992356273577E-4</v>
      </c>
      <c r="BP216" s="186">
        <f>AU216*Workings_risks!$E$24*Workings_risks!$E$26*Workings_risks!$E$27*Assumptions!$G$90</f>
        <v>5.083198245947753E-4</v>
      </c>
      <c r="BQ216" s="186">
        <f>AV216*Workings_risks!$E$24*Workings_risks!$E$26*Workings_risks!$E$27*Assumptions!$G$90</f>
        <v>5.1589972562681482E-4</v>
      </c>
      <c r="BR216" s="186">
        <f>AW216*Workings_risks!$E$24*Workings_risks!$E$26*Workings_risks!$E$27*Assumptions!$G$90</f>
        <v>5.2347962665885445E-4</v>
      </c>
      <c r="BS216" s="186">
        <f>AX216*Workings_risks!$E$24*Workings_risks!$E$26*Workings_risks!$E$27*Assumptions!$G$90</f>
        <v>5.3105952769089398E-4</v>
      </c>
      <c r="BT216" s="186">
        <f>AY216*Workings_risks!$E$24*Workings_risks!$E$26*Workings_risks!$E$27*Assumptions!$G$90</f>
        <v>5.386394287229335E-4</v>
      </c>
    </row>
    <row r="217" spans="2:72" x14ac:dyDescent="0.25">
      <c r="B217" s="42">
        <v>10315859</v>
      </c>
      <c r="C217" s="42" t="s">
        <v>418</v>
      </c>
      <c r="D217" s="42" t="s">
        <v>242</v>
      </c>
      <c r="E217" s="42">
        <v>16609283</v>
      </c>
      <c r="F217" s="42">
        <v>192401945</v>
      </c>
      <c r="G217" s="42">
        <v>0.61344710364437027</v>
      </c>
      <c r="H217" s="42">
        <v>143.54900606533801</v>
      </c>
      <c r="I217" s="42">
        <v>-35.904866557592001</v>
      </c>
      <c r="J217" s="42">
        <v>104</v>
      </c>
      <c r="K217" s="42">
        <v>92.8</v>
      </c>
      <c r="L217" s="32">
        <v>6.3E-2</v>
      </c>
      <c r="M217" s="32">
        <v>8.7999999999999995E-2</v>
      </c>
      <c r="N217" s="181"/>
      <c r="O217" s="182">
        <f t="shared" si="46"/>
        <v>110.55199999999999</v>
      </c>
      <c r="P217" s="182">
        <f t="shared" si="47"/>
        <v>98.646399999999986</v>
      </c>
      <c r="Q217" s="191">
        <f t="shared" si="48"/>
        <v>0.01</v>
      </c>
      <c r="R217" s="191">
        <f t="shared" si="49"/>
        <v>0.02</v>
      </c>
      <c r="S217" s="184">
        <f t="shared" si="50"/>
        <v>-1190.5600000000006</v>
      </c>
      <c r="T217" s="184">
        <f t="shared" si="51"/>
        <v>122.45760000000001</v>
      </c>
      <c r="U217" s="185">
        <f t="shared" si="52"/>
        <v>1.5503292568203202E-2</v>
      </c>
      <c r="V217" s="181"/>
      <c r="W217" s="182">
        <f t="shared" si="53"/>
        <v>111.592</v>
      </c>
      <c r="X217" s="182">
        <f t="shared" si="54"/>
        <v>100.96640000000001</v>
      </c>
      <c r="Y217" s="183">
        <f t="shared" si="55"/>
        <v>0.01</v>
      </c>
      <c r="Z217" s="183">
        <f t="shared" si="56"/>
        <v>0.02</v>
      </c>
      <c r="AA217" s="184">
        <f t="shared" si="57"/>
        <v>-1062.559999999999</v>
      </c>
      <c r="AB217" s="184">
        <f t="shared" si="58"/>
        <v>122.21759999999999</v>
      </c>
      <c r="AC217" s="185">
        <f t="shared" si="59"/>
        <v>1.7145008281885265E-2</v>
      </c>
      <c r="AD217" s="181"/>
      <c r="AE217" s="178">
        <f t="shared" si="60"/>
        <v>1.5503292568203202</v>
      </c>
      <c r="AF217" s="170">
        <f>Workings_risks!$E$18+Workings_risks!$E$27*(($AE217-1)*Workings_risks!$E$18)/(2050-2023)</f>
        <v>9.7442396253650844E-3</v>
      </c>
      <c r="AG217" s="170">
        <f>AF217+(($AE217-1)*Workings_risks!$E$18)/(2050-2023)</f>
        <v>9.9314073486655371E-3</v>
      </c>
      <c r="AH217" s="170">
        <f>AG217+(($AE217-1)*Workings_risks!$E$18)/(2050-2023)</f>
        <v>1.011857507196599E-2</v>
      </c>
      <c r="AI217" s="170">
        <f>AH217+(($AE217-1)*Workings_risks!$E$18)/(2050-2023)</f>
        <v>1.0305742795266443E-2</v>
      </c>
      <c r="AJ217" s="170">
        <f>AI217+(($AE217-1)*Workings_risks!$E$18)/(2050-2023)</f>
        <v>1.0492910518566895E-2</v>
      </c>
      <c r="AK217" s="170">
        <f>AJ217+(($AE217-1)*Workings_risks!$E$18)/(2050-2023)</f>
        <v>1.0680078241867348E-2</v>
      </c>
      <c r="AL217" s="170">
        <f>AK217+(($AE217-1)*Workings_risks!$E$18)/(2050-2023)</f>
        <v>1.0867245965167801E-2</v>
      </c>
      <c r="AM217" s="170">
        <f>AL217+(($AE217-1)*Workings_risks!$E$18)/(2050-2023)</f>
        <v>1.1054413688468254E-2</v>
      </c>
      <c r="AN217" s="170">
        <f>AM217+(($AE217-1)*Workings_risks!$E$18)/(2050-2023)</f>
        <v>1.1241581411768706E-2</v>
      </c>
      <c r="AO217" s="170">
        <f>AN217+(($AE217-1)*Workings_risks!$E$18)/(2050-2023)</f>
        <v>1.1428749135069159E-2</v>
      </c>
      <c r="AP217" s="170">
        <f>AO217+(($AE217-1)*Workings_risks!$E$18)/(2050-2023)</f>
        <v>1.1615916858369612E-2</v>
      </c>
      <c r="AQ217" s="170">
        <f>AP217+(($AE217-1)*Workings_risks!$E$18)/(2050-2023)</f>
        <v>1.1803084581670065E-2</v>
      </c>
      <c r="AR217" s="170">
        <f>AQ217+(($AE217-1)*Workings_risks!$E$18)/(2050-2023)</f>
        <v>1.1990252304970517E-2</v>
      </c>
      <c r="AS217" s="170">
        <f>AR217+(($AE217-1)*Workings_risks!$E$18)/(2050-2023)</f>
        <v>1.217742002827097E-2</v>
      </c>
      <c r="AT217" s="170">
        <f>AS217+(($AE217-1)*Workings_risks!$E$18)/(2050-2023)</f>
        <v>1.2364587751571423E-2</v>
      </c>
      <c r="AU217" s="170">
        <f>AT217+(($AE217-1)*Workings_risks!$E$18)/(2050-2023)</f>
        <v>1.2551755474871876E-2</v>
      </c>
      <c r="AV217" s="170">
        <f>AU217+(($AE217-1)*Workings_risks!$E$18)/(2050-2023)</f>
        <v>1.2738923198172328E-2</v>
      </c>
      <c r="AW217" s="170">
        <f>AV217+(($AE217-1)*Workings_risks!$E$18)/(2050-2023)</f>
        <v>1.2926090921472781E-2</v>
      </c>
      <c r="AX217" s="170">
        <f>AW217+(($AE217-1)*Workings_risks!$E$18)/(2050-2023)</f>
        <v>1.3113258644773234E-2</v>
      </c>
      <c r="AY217" s="170">
        <f>AX217+(($AE217-1)*Workings_risks!$E$18)/(2050-2023)</f>
        <v>1.3300426368073687E-2</v>
      </c>
      <c r="BA217" s="186">
        <f>AF217*Workings_risks!$E$24*Workings_risks!$E$26*Workings_risks!$E$27*Assumptions!$G$90</f>
        <v>3.9462130911418174E-4</v>
      </c>
      <c r="BB217" s="186">
        <f>AG217*Workings_risks!$E$24*Workings_risks!$E$26*Workings_risks!$E$27*Assumptions!$G$90</f>
        <v>4.0220121014622137E-4</v>
      </c>
      <c r="BC217" s="186">
        <f>AH217*Workings_risks!$E$24*Workings_risks!$E$26*Workings_risks!$E$27*Assumptions!$G$90</f>
        <v>4.09781111178261E-4</v>
      </c>
      <c r="BD217" s="186">
        <f>AI217*Workings_risks!$E$24*Workings_risks!$E$26*Workings_risks!$E$27*Assumptions!$G$90</f>
        <v>4.1736101221030058E-4</v>
      </c>
      <c r="BE217" s="186">
        <f>AJ217*Workings_risks!$E$24*Workings_risks!$E$26*Workings_risks!$E$27*Assumptions!$G$90</f>
        <v>4.249409132423401E-4</v>
      </c>
      <c r="BF217" s="186">
        <f>AK217*Workings_risks!$E$24*Workings_risks!$E$26*Workings_risks!$E$27*Assumptions!$G$90</f>
        <v>4.3252081427437968E-4</v>
      </c>
      <c r="BG217" s="186">
        <f>AL217*Workings_risks!$E$24*Workings_risks!$E$26*Workings_risks!$E$27*Assumptions!$G$90</f>
        <v>4.401007153064192E-4</v>
      </c>
      <c r="BH217" s="186">
        <f>AM217*Workings_risks!$E$24*Workings_risks!$E$26*Workings_risks!$E$27*Assumptions!$G$90</f>
        <v>4.4768061633845884E-4</v>
      </c>
      <c r="BI217" s="186">
        <f>AN217*Workings_risks!$E$24*Workings_risks!$E$26*Workings_risks!$E$27*Assumptions!$G$90</f>
        <v>4.5526051737049836E-4</v>
      </c>
      <c r="BJ217" s="186">
        <f>AO217*Workings_risks!$E$24*Workings_risks!$E$26*Workings_risks!$E$27*Assumptions!$G$90</f>
        <v>4.6284041840253788E-4</v>
      </c>
      <c r="BK217" s="186">
        <f>AP217*Workings_risks!$E$24*Workings_risks!$E$26*Workings_risks!$E$27*Assumptions!$G$90</f>
        <v>4.7042031943457752E-4</v>
      </c>
      <c r="BL217" s="186">
        <f>AQ217*Workings_risks!$E$24*Workings_risks!$E$26*Workings_risks!$E$27*Assumptions!$G$90</f>
        <v>4.7800022046661704E-4</v>
      </c>
      <c r="BM217" s="186">
        <f>AR217*Workings_risks!$E$24*Workings_risks!$E$26*Workings_risks!$E$27*Assumptions!$G$90</f>
        <v>4.8558012149865667E-4</v>
      </c>
      <c r="BN217" s="186">
        <f>AS217*Workings_risks!$E$24*Workings_risks!$E$26*Workings_risks!$E$27*Assumptions!$G$90</f>
        <v>4.9316002253069614E-4</v>
      </c>
      <c r="BO217" s="186">
        <f>AT217*Workings_risks!$E$24*Workings_risks!$E$26*Workings_risks!$E$27*Assumptions!$G$90</f>
        <v>5.0073992356273577E-4</v>
      </c>
      <c r="BP217" s="186">
        <f>AU217*Workings_risks!$E$24*Workings_risks!$E$26*Workings_risks!$E$27*Assumptions!$G$90</f>
        <v>5.083198245947753E-4</v>
      </c>
      <c r="BQ217" s="186">
        <f>AV217*Workings_risks!$E$24*Workings_risks!$E$26*Workings_risks!$E$27*Assumptions!$G$90</f>
        <v>5.1589972562681482E-4</v>
      </c>
      <c r="BR217" s="186">
        <f>AW217*Workings_risks!$E$24*Workings_risks!$E$26*Workings_risks!$E$27*Assumptions!$G$90</f>
        <v>5.2347962665885445E-4</v>
      </c>
      <c r="BS217" s="186">
        <f>AX217*Workings_risks!$E$24*Workings_risks!$E$26*Workings_risks!$E$27*Assumptions!$G$90</f>
        <v>5.3105952769089398E-4</v>
      </c>
      <c r="BT217" s="186">
        <f>AY217*Workings_risks!$E$24*Workings_risks!$E$26*Workings_risks!$E$27*Assumptions!$G$90</f>
        <v>5.386394287229335E-4</v>
      </c>
    </row>
    <row r="218" spans="2:72" x14ac:dyDescent="0.25">
      <c r="B218" s="42">
        <v>10318791</v>
      </c>
      <c r="C218" s="42" t="s">
        <v>571</v>
      </c>
      <c r="D218" s="42" t="s">
        <v>241</v>
      </c>
      <c r="E218" s="42">
        <v>16623798</v>
      </c>
      <c r="F218" s="42">
        <v>17095780</v>
      </c>
      <c r="G218" s="42">
        <v>2.1576459525845402</v>
      </c>
      <c r="H218" s="42">
        <v>143.512511816889</v>
      </c>
      <c r="I218" s="42">
        <v>-36.811601527519002</v>
      </c>
      <c r="J218" s="42">
        <v>109</v>
      </c>
      <c r="K218" s="42">
        <v>97.8</v>
      </c>
      <c r="L218" s="32">
        <v>6.3E-2</v>
      </c>
      <c r="M218" s="32">
        <v>8.7999999999999995E-2</v>
      </c>
      <c r="N218" s="181"/>
      <c r="O218" s="182">
        <f t="shared" si="46"/>
        <v>115.86699999999999</v>
      </c>
      <c r="P218" s="182">
        <f t="shared" si="47"/>
        <v>103.9614</v>
      </c>
      <c r="Q218" s="191">
        <f t="shared" si="48"/>
        <v>0.01</v>
      </c>
      <c r="R218" s="191">
        <f t="shared" si="49"/>
        <v>0.02</v>
      </c>
      <c r="S218" s="184">
        <f t="shared" si="50"/>
        <v>-1190.5599999999993</v>
      </c>
      <c r="T218" s="184">
        <f t="shared" si="51"/>
        <v>127.77259999999998</v>
      </c>
      <c r="U218" s="185">
        <f t="shared" si="52"/>
        <v>1.57678739416745E-2</v>
      </c>
      <c r="V218" s="181"/>
      <c r="W218" s="182">
        <f t="shared" si="53"/>
        <v>116.95699999999999</v>
      </c>
      <c r="X218" s="182">
        <f t="shared" si="54"/>
        <v>106.4064</v>
      </c>
      <c r="Y218" s="183">
        <f t="shared" si="55"/>
        <v>0.01</v>
      </c>
      <c r="Z218" s="183">
        <f t="shared" si="56"/>
        <v>0.02</v>
      </c>
      <c r="AA218" s="184">
        <f t="shared" si="57"/>
        <v>-1055.0599999999988</v>
      </c>
      <c r="AB218" s="184">
        <f t="shared" si="58"/>
        <v>127.50759999999998</v>
      </c>
      <c r="AC218" s="185">
        <f t="shared" si="59"/>
        <v>1.7541751180027678E-2</v>
      </c>
      <c r="AD218" s="181"/>
      <c r="AE218" s="178">
        <f t="shared" si="60"/>
        <v>1.57678739416745</v>
      </c>
      <c r="AF218" s="170">
        <f>Workings_risks!$E$18+Workings_risks!$E$27*(($AE218-1)*Workings_risks!$E$18)/(2050-2023)</f>
        <v>9.7712349700718806E-3</v>
      </c>
      <c r="AG218" s="170">
        <f>AF218+(($AE218-1)*Workings_risks!$E$18)/(2050-2023)</f>
        <v>9.967401141607931E-3</v>
      </c>
      <c r="AH218" s="170">
        <f>AG218+(($AE218-1)*Workings_risks!$E$18)/(2050-2023)</f>
        <v>1.0163567313143981E-2</v>
      </c>
      <c r="AI218" s="170">
        <f>AH218+(($AE218-1)*Workings_risks!$E$18)/(2050-2023)</f>
        <v>1.0359733484680032E-2</v>
      </c>
      <c r="AJ218" s="170">
        <f>AI218+(($AE218-1)*Workings_risks!$E$18)/(2050-2023)</f>
        <v>1.0555899656216082E-2</v>
      </c>
      <c r="AK218" s="170">
        <f>AJ218+(($AE218-1)*Workings_risks!$E$18)/(2050-2023)</f>
        <v>1.0752065827752132E-2</v>
      </c>
      <c r="AL218" s="170">
        <f>AK218+(($AE218-1)*Workings_risks!$E$18)/(2050-2023)</f>
        <v>1.0948231999288183E-2</v>
      </c>
      <c r="AM218" s="170">
        <f>AL218+(($AE218-1)*Workings_risks!$E$18)/(2050-2023)</f>
        <v>1.1144398170824233E-2</v>
      </c>
      <c r="AN218" s="170">
        <f>AM218+(($AE218-1)*Workings_risks!$E$18)/(2050-2023)</f>
        <v>1.1340564342360283E-2</v>
      </c>
      <c r="AO218" s="170">
        <f>AN218+(($AE218-1)*Workings_risks!$E$18)/(2050-2023)</f>
        <v>1.1536730513896334E-2</v>
      </c>
      <c r="AP218" s="170">
        <f>AO218+(($AE218-1)*Workings_risks!$E$18)/(2050-2023)</f>
        <v>1.1732896685432384E-2</v>
      </c>
      <c r="AQ218" s="170">
        <f>AP218+(($AE218-1)*Workings_risks!$E$18)/(2050-2023)</f>
        <v>1.1929062856968434E-2</v>
      </c>
      <c r="AR218" s="170">
        <f>AQ218+(($AE218-1)*Workings_risks!$E$18)/(2050-2023)</f>
        <v>1.2125229028504485E-2</v>
      </c>
      <c r="AS218" s="170">
        <f>AR218+(($AE218-1)*Workings_risks!$E$18)/(2050-2023)</f>
        <v>1.2321395200040535E-2</v>
      </c>
      <c r="AT218" s="170">
        <f>AS218+(($AE218-1)*Workings_risks!$E$18)/(2050-2023)</f>
        <v>1.2517561371576585E-2</v>
      </c>
      <c r="AU218" s="170">
        <f>AT218+(($AE218-1)*Workings_risks!$E$18)/(2050-2023)</f>
        <v>1.2713727543112636E-2</v>
      </c>
      <c r="AV218" s="170">
        <f>AU218+(($AE218-1)*Workings_risks!$E$18)/(2050-2023)</f>
        <v>1.2909893714648686E-2</v>
      </c>
      <c r="AW218" s="170">
        <f>AV218+(($AE218-1)*Workings_risks!$E$18)/(2050-2023)</f>
        <v>1.3106059886184736E-2</v>
      </c>
      <c r="AX218" s="170">
        <f>AW218+(($AE218-1)*Workings_risks!$E$18)/(2050-2023)</f>
        <v>1.3302226057720787E-2</v>
      </c>
      <c r="AY218" s="170">
        <f>AX218+(($AE218-1)*Workings_risks!$E$18)/(2050-2023)</f>
        <v>1.3498392229256837E-2</v>
      </c>
      <c r="BA218" s="186">
        <f>AF218*Workings_risks!$E$24*Workings_risks!$E$26*Workings_risks!$E$27*Assumptions!$G$90</f>
        <v>3.9571456407072597E-4</v>
      </c>
      <c r="BB218" s="186">
        <f>AG218*Workings_risks!$E$24*Workings_risks!$E$26*Workings_risks!$E$27*Assumptions!$G$90</f>
        <v>4.0365888342161347E-4</v>
      </c>
      <c r="BC218" s="186">
        <f>AH218*Workings_risks!$E$24*Workings_risks!$E$26*Workings_risks!$E$27*Assumptions!$G$90</f>
        <v>4.1160320277250118E-4</v>
      </c>
      <c r="BD218" s="186">
        <f>AI218*Workings_risks!$E$24*Workings_risks!$E$26*Workings_risks!$E$27*Assumptions!$G$90</f>
        <v>4.1954752212338867E-4</v>
      </c>
      <c r="BE218" s="186">
        <f>AJ218*Workings_risks!$E$24*Workings_risks!$E$26*Workings_risks!$E$27*Assumptions!$G$90</f>
        <v>4.2749184147427628E-4</v>
      </c>
      <c r="BF218" s="186">
        <f>AK218*Workings_risks!$E$24*Workings_risks!$E$26*Workings_risks!$E$27*Assumptions!$G$90</f>
        <v>4.3543616082516388E-4</v>
      </c>
      <c r="BG218" s="186">
        <f>AL218*Workings_risks!$E$24*Workings_risks!$E$26*Workings_risks!$E$27*Assumptions!$G$90</f>
        <v>4.4338048017605148E-4</v>
      </c>
      <c r="BH218" s="186">
        <f>AM218*Workings_risks!$E$24*Workings_risks!$E$26*Workings_risks!$E$27*Assumptions!$G$90</f>
        <v>4.5132479952693903E-4</v>
      </c>
      <c r="BI218" s="186">
        <f>AN218*Workings_risks!$E$24*Workings_risks!$E$26*Workings_risks!$E$27*Assumptions!$G$90</f>
        <v>4.5926911887782652E-4</v>
      </c>
      <c r="BJ218" s="186">
        <f>AO218*Workings_risks!$E$24*Workings_risks!$E$26*Workings_risks!$E$27*Assumptions!$G$90</f>
        <v>4.6721343822871418E-4</v>
      </c>
      <c r="BK218" s="186">
        <f>AP218*Workings_risks!$E$24*Workings_risks!$E$26*Workings_risks!$E$27*Assumptions!$G$90</f>
        <v>4.7515775757960173E-4</v>
      </c>
      <c r="BL218" s="186">
        <f>AQ218*Workings_risks!$E$24*Workings_risks!$E$26*Workings_risks!$E$27*Assumptions!$G$90</f>
        <v>4.8310207693048933E-4</v>
      </c>
      <c r="BM218" s="186">
        <f>AR218*Workings_risks!$E$24*Workings_risks!$E$26*Workings_risks!$E$27*Assumptions!$G$90</f>
        <v>4.9104639628137694E-4</v>
      </c>
      <c r="BN218" s="186">
        <f>AS218*Workings_risks!$E$24*Workings_risks!$E$26*Workings_risks!$E$27*Assumptions!$G$90</f>
        <v>4.9899071563226454E-4</v>
      </c>
      <c r="BO218" s="186">
        <f>AT218*Workings_risks!$E$24*Workings_risks!$E$26*Workings_risks!$E$27*Assumptions!$G$90</f>
        <v>5.0693503498315214E-4</v>
      </c>
      <c r="BP218" s="186">
        <f>AU218*Workings_risks!$E$24*Workings_risks!$E$26*Workings_risks!$E$27*Assumptions!$G$90</f>
        <v>5.1487935433403964E-4</v>
      </c>
      <c r="BQ218" s="186">
        <f>AV218*Workings_risks!$E$24*Workings_risks!$E$26*Workings_risks!$E$27*Assumptions!$G$90</f>
        <v>5.2282367368492724E-4</v>
      </c>
      <c r="BR218" s="186">
        <f>AW218*Workings_risks!$E$24*Workings_risks!$E$26*Workings_risks!$E$27*Assumptions!$G$90</f>
        <v>5.3076799303581484E-4</v>
      </c>
      <c r="BS218" s="186">
        <f>AX218*Workings_risks!$E$24*Workings_risks!$E$26*Workings_risks!$E$27*Assumptions!$G$90</f>
        <v>5.3871231238670234E-4</v>
      </c>
      <c r="BT218" s="186">
        <f>AY218*Workings_risks!$E$24*Workings_risks!$E$26*Workings_risks!$E$27*Assumptions!$G$90</f>
        <v>5.4665663173758994E-4</v>
      </c>
    </row>
    <row r="219" spans="2:72" x14ac:dyDescent="0.25">
      <c r="B219" s="42">
        <v>10320316</v>
      </c>
      <c r="C219" s="42" t="s">
        <v>645</v>
      </c>
      <c r="D219" s="42" t="s">
        <v>262</v>
      </c>
      <c r="E219" s="42">
        <v>16631138</v>
      </c>
      <c r="F219" s="42">
        <v>191393374</v>
      </c>
      <c r="G219" s="42">
        <v>0.5208435674140004</v>
      </c>
      <c r="H219" s="42">
        <v>142.52513360942001</v>
      </c>
      <c r="I219" s="42">
        <v>-36.968022836687403</v>
      </c>
      <c r="J219" s="42">
        <v>118</v>
      </c>
      <c r="K219" s="42">
        <v>103</v>
      </c>
      <c r="L219" s="32">
        <v>6.3E-2</v>
      </c>
      <c r="M219" s="32">
        <v>8.7999999999999995E-2</v>
      </c>
      <c r="N219" s="181"/>
      <c r="O219" s="182">
        <f t="shared" si="46"/>
        <v>125.434</v>
      </c>
      <c r="P219" s="182">
        <f t="shared" si="47"/>
        <v>109.48899999999999</v>
      </c>
      <c r="Q219" s="191">
        <f t="shared" si="48"/>
        <v>0.01</v>
      </c>
      <c r="R219" s="191">
        <f t="shared" si="49"/>
        <v>0.02</v>
      </c>
      <c r="S219" s="184">
        <f t="shared" si="50"/>
        <v>-1594.5000000000009</v>
      </c>
      <c r="T219" s="184">
        <f t="shared" si="51"/>
        <v>141.37900000000002</v>
      </c>
      <c r="U219" s="185">
        <f t="shared" si="52"/>
        <v>1.4662276575729072E-2</v>
      </c>
      <c r="V219" s="181"/>
      <c r="W219" s="182">
        <f t="shared" si="53"/>
        <v>126.61399999999999</v>
      </c>
      <c r="X219" s="182">
        <f t="shared" si="54"/>
        <v>112.06400000000001</v>
      </c>
      <c r="Y219" s="183">
        <f t="shared" si="55"/>
        <v>0.01</v>
      </c>
      <c r="Z219" s="183">
        <f t="shared" si="56"/>
        <v>0.02</v>
      </c>
      <c r="AA219" s="184">
        <f t="shared" si="57"/>
        <v>-1454.9999999999982</v>
      </c>
      <c r="AB219" s="184">
        <f t="shared" si="58"/>
        <v>141.16399999999996</v>
      </c>
      <c r="AC219" s="185">
        <f t="shared" si="59"/>
        <v>1.5920274914089337E-2</v>
      </c>
      <c r="AD219" s="181"/>
      <c r="AE219" s="178">
        <f t="shared" si="60"/>
        <v>1.4662276575729072</v>
      </c>
      <c r="AF219" s="170">
        <f>Workings_risks!$E$18+Workings_risks!$E$27*(($AE219-1)*Workings_risks!$E$18)/(2050-2023)</f>
        <v>9.6584304229904161E-3</v>
      </c>
      <c r="AG219" s="170">
        <f>AF219+(($AE219-1)*Workings_risks!$E$18)/(2050-2023)</f>
        <v>9.8169950788326455E-3</v>
      </c>
      <c r="AH219" s="170">
        <f>AG219+(($AE219-1)*Workings_risks!$E$18)/(2050-2023)</f>
        <v>9.9755597346748749E-3</v>
      </c>
      <c r="AI219" s="170">
        <f>AH219+(($AE219-1)*Workings_risks!$E$18)/(2050-2023)</f>
        <v>1.0134124390517104E-2</v>
      </c>
      <c r="AJ219" s="170">
        <f>AI219+(($AE219-1)*Workings_risks!$E$18)/(2050-2023)</f>
        <v>1.0292689046359334E-2</v>
      </c>
      <c r="AK219" s="170">
        <f>AJ219+(($AE219-1)*Workings_risks!$E$18)/(2050-2023)</f>
        <v>1.0451253702201563E-2</v>
      </c>
      <c r="AL219" s="170">
        <f>AK219+(($AE219-1)*Workings_risks!$E$18)/(2050-2023)</f>
        <v>1.0609818358043793E-2</v>
      </c>
      <c r="AM219" s="170">
        <f>AL219+(($AE219-1)*Workings_risks!$E$18)/(2050-2023)</f>
        <v>1.0768383013886022E-2</v>
      </c>
      <c r="AN219" s="170">
        <f>AM219+(($AE219-1)*Workings_risks!$E$18)/(2050-2023)</f>
        <v>1.0926947669728251E-2</v>
      </c>
      <c r="AO219" s="170">
        <f>AN219+(($AE219-1)*Workings_risks!$E$18)/(2050-2023)</f>
        <v>1.1085512325570481E-2</v>
      </c>
      <c r="AP219" s="170">
        <f>AO219+(($AE219-1)*Workings_risks!$E$18)/(2050-2023)</f>
        <v>1.124407698141271E-2</v>
      </c>
      <c r="AQ219" s="170">
        <f>AP219+(($AE219-1)*Workings_risks!$E$18)/(2050-2023)</f>
        <v>1.140264163725494E-2</v>
      </c>
      <c r="AR219" s="170">
        <f>AQ219+(($AE219-1)*Workings_risks!$E$18)/(2050-2023)</f>
        <v>1.1561206293097169E-2</v>
      </c>
      <c r="AS219" s="170">
        <f>AR219+(($AE219-1)*Workings_risks!$E$18)/(2050-2023)</f>
        <v>1.1719770948939398E-2</v>
      </c>
      <c r="AT219" s="170">
        <f>AS219+(($AE219-1)*Workings_risks!$E$18)/(2050-2023)</f>
        <v>1.1878335604781628E-2</v>
      </c>
      <c r="AU219" s="170">
        <f>AT219+(($AE219-1)*Workings_risks!$E$18)/(2050-2023)</f>
        <v>1.2036900260623857E-2</v>
      </c>
      <c r="AV219" s="170">
        <f>AU219+(($AE219-1)*Workings_risks!$E$18)/(2050-2023)</f>
        <v>1.2195464916466087E-2</v>
      </c>
      <c r="AW219" s="170">
        <f>AV219+(($AE219-1)*Workings_risks!$E$18)/(2050-2023)</f>
        <v>1.2354029572308316E-2</v>
      </c>
      <c r="AX219" s="170">
        <f>AW219+(($AE219-1)*Workings_risks!$E$18)/(2050-2023)</f>
        <v>1.2512594228150545E-2</v>
      </c>
      <c r="AY219" s="170">
        <f>AX219+(($AE219-1)*Workings_risks!$E$18)/(2050-2023)</f>
        <v>1.2671158883992775E-2</v>
      </c>
      <c r="BA219" s="186">
        <f>AF219*Workings_risks!$E$24*Workings_risks!$E$26*Workings_risks!$E$27*Assumptions!$G$90</f>
        <v>3.9114621602564679E-4</v>
      </c>
      <c r="BB219" s="186">
        <f>AG219*Workings_risks!$E$24*Workings_risks!$E$26*Workings_risks!$E$27*Assumptions!$G$90</f>
        <v>3.9756775269484128E-4</v>
      </c>
      <c r="BC219" s="186">
        <f>AH219*Workings_risks!$E$24*Workings_risks!$E$26*Workings_risks!$E$27*Assumptions!$G$90</f>
        <v>4.0398928936403582E-4</v>
      </c>
      <c r="BD219" s="186">
        <f>AI219*Workings_risks!$E$24*Workings_risks!$E$26*Workings_risks!$E$27*Assumptions!$G$90</f>
        <v>4.1041082603323036E-4</v>
      </c>
      <c r="BE219" s="186">
        <f>AJ219*Workings_risks!$E$24*Workings_risks!$E$26*Workings_risks!$E$27*Assumptions!$G$90</f>
        <v>4.1683236270242491E-4</v>
      </c>
      <c r="BF219" s="186">
        <f>AK219*Workings_risks!$E$24*Workings_risks!$E$26*Workings_risks!$E$27*Assumptions!$G$90</f>
        <v>4.2325389937161945E-4</v>
      </c>
      <c r="BG219" s="186">
        <f>AL219*Workings_risks!$E$24*Workings_risks!$E$26*Workings_risks!$E$27*Assumptions!$G$90</f>
        <v>4.2967543604081399E-4</v>
      </c>
      <c r="BH219" s="186">
        <f>AM219*Workings_risks!$E$24*Workings_risks!$E$26*Workings_risks!$E$27*Assumptions!$G$90</f>
        <v>4.3609697271000848E-4</v>
      </c>
      <c r="BI219" s="186">
        <f>AN219*Workings_risks!$E$24*Workings_risks!$E$26*Workings_risks!$E$27*Assumptions!$G$90</f>
        <v>4.4251850937920308E-4</v>
      </c>
      <c r="BJ219" s="186">
        <f>AO219*Workings_risks!$E$24*Workings_risks!$E$26*Workings_risks!$E$27*Assumptions!$G$90</f>
        <v>4.4894004604839762E-4</v>
      </c>
      <c r="BK219" s="186">
        <f>AP219*Workings_risks!$E$24*Workings_risks!$E$26*Workings_risks!$E$27*Assumptions!$G$90</f>
        <v>4.55361582717592E-4</v>
      </c>
      <c r="BL219" s="186">
        <f>AQ219*Workings_risks!$E$24*Workings_risks!$E$26*Workings_risks!$E$27*Assumptions!$G$90</f>
        <v>4.6178311938678665E-4</v>
      </c>
      <c r="BM219" s="186">
        <f>AR219*Workings_risks!$E$24*Workings_risks!$E$26*Workings_risks!$E$27*Assumptions!$G$90</f>
        <v>4.6820465605598119E-4</v>
      </c>
      <c r="BN219" s="186">
        <f>AS219*Workings_risks!$E$24*Workings_risks!$E$26*Workings_risks!$E$27*Assumptions!$G$90</f>
        <v>4.7462619272517563E-4</v>
      </c>
      <c r="BO219" s="186">
        <f>AT219*Workings_risks!$E$24*Workings_risks!$E$26*Workings_risks!$E$27*Assumptions!$G$90</f>
        <v>4.8104772939437022E-4</v>
      </c>
      <c r="BP219" s="186">
        <f>AU219*Workings_risks!$E$24*Workings_risks!$E$26*Workings_risks!$E$27*Assumptions!$G$90</f>
        <v>4.8746926606356471E-4</v>
      </c>
      <c r="BQ219" s="186">
        <f>AV219*Workings_risks!$E$24*Workings_risks!$E$26*Workings_risks!$E$27*Assumptions!$G$90</f>
        <v>4.9389080273275925E-4</v>
      </c>
      <c r="BR219" s="186">
        <f>AW219*Workings_risks!$E$24*Workings_risks!$E$26*Workings_risks!$E$27*Assumptions!$G$90</f>
        <v>5.0031233940195385E-4</v>
      </c>
      <c r="BS219" s="186">
        <f>AX219*Workings_risks!$E$24*Workings_risks!$E$26*Workings_risks!$E$27*Assumptions!$G$90</f>
        <v>5.0673387607114834E-4</v>
      </c>
      <c r="BT219" s="186">
        <f>AY219*Workings_risks!$E$24*Workings_risks!$E$26*Workings_risks!$E$27*Assumptions!$G$90</f>
        <v>5.1315541274034283E-4</v>
      </c>
    </row>
    <row r="220" spans="2:72" x14ac:dyDescent="0.25">
      <c r="B220" s="42">
        <v>10320317</v>
      </c>
      <c r="C220" s="42" t="s">
        <v>645</v>
      </c>
      <c r="D220" s="42" t="s">
        <v>262</v>
      </c>
      <c r="E220" s="42">
        <v>16631142</v>
      </c>
      <c r="F220" s="42">
        <v>16631138</v>
      </c>
      <c r="G220" s="42">
        <v>1.5808792253616604</v>
      </c>
      <c r="H220" s="42">
        <v>142.52146023511</v>
      </c>
      <c r="I220" s="42">
        <v>-36.968033947265397</v>
      </c>
      <c r="J220" s="42">
        <v>117</v>
      </c>
      <c r="K220" s="42">
        <v>103</v>
      </c>
      <c r="L220" s="32">
        <v>6.3E-2</v>
      </c>
      <c r="M220" s="32">
        <v>8.7999999999999995E-2</v>
      </c>
      <c r="N220" s="181"/>
      <c r="O220" s="182">
        <f t="shared" si="46"/>
        <v>124.371</v>
      </c>
      <c r="P220" s="182">
        <f t="shared" si="47"/>
        <v>109.48899999999999</v>
      </c>
      <c r="Q220" s="191">
        <f t="shared" si="48"/>
        <v>0.01</v>
      </c>
      <c r="R220" s="191">
        <f t="shared" si="49"/>
        <v>0.02</v>
      </c>
      <c r="S220" s="184">
        <f t="shared" si="50"/>
        <v>-1488.2000000000005</v>
      </c>
      <c r="T220" s="184">
        <f t="shared" si="51"/>
        <v>139.25299999999999</v>
      </c>
      <c r="U220" s="185">
        <f t="shared" si="52"/>
        <v>1.4952963311382864E-2</v>
      </c>
      <c r="V220" s="181"/>
      <c r="W220" s="182">
        <f t="shared" si="53"/>
        <v>125.541</v>
      </c>
      <c r="X220" s="182">
        <f t="shared" si="54"/>
        <v>112.06400000000001</v>
      </c>
      <c r="Y220" s="183">
        <f t="shared" si="55"/>
        <v>0.01</v>
      </c>
      <c r="Z220" s="183">
        <f t="shared" si="56"/>
        <v>0.02</v>
      </c>
      <c r="AA220" s="184">
        <f t="shared" si="57"/>
        <v>-1347.6999999999989</v>
      </c>
      <c r="AB220" s="184">
        <f t="shared" si="58"/>
        <v>139.018</v>
      </c>
      <c r="AC220" s="185">
        <f t="shared" si="59"/>
        <v>1.6337463827261273E-2</v>
      </c>
      <c r="AD220" s="181"/>
      <c r="AE220" s="178">
        <f t="shared" si="60"/>
        <v>1.4952963311382863</v>
      </c>
      <c r="AF220" s="170">
        <f>Workings_risks!$E$18+Workings_risks!$E$27*(($AE220-1)*Workings_risks!$E$18)/(2050-2023)</f>
        <v>9.6880893083749475E-3</v>
      </c>
      <c r="AG220" s="170">
        <f>AF220+(($AE220-1)*Workings_risks!$E$18)/(2050-2023)</f>
        <v>9.8565402593453547E-3</v>
      </c>
      <c r="AH220" s="170">
        <f>AG220+(($AE220-1)*Workings_risks!$E$18)/(2050-2023)</f>
        <v>1.0024991210315762E-2</v>
      </c>
      <c r="AI220" s="170">
        <f>AH220+(($AE220-1)*Workings_risks!$E$18)/(2050-2023)</f>
        <v>1.0193442161286169E-2</v>
      </c>
      <c r="AJ220" s="170">
        <f>AI220+(($AE220-1)*Workings_risks!$E$18)/(2050-2023)</f>
        <v>1.0361893112256576E-2</v>
      </c>
      <c r="AK220" s="170">
        <f>AJ220+(($AE220-1)*Workings_risks!$E$18)/(2050-2023)</f>
        <v>1.0530344063226983E-2</v>
      </c>
      <c r="AL220" s="170">
        <f>AK220+(($AE220-1)*Workings_risks!$E$18)/(2050-2023)</f>
        <v>1.069879501419739E-2</v>
      </c>
      <c r="AM220" s="170">
        <f>AL220+(($AE220-1)*Workings_risks!$E$18)/(2050-2023)</f>
        <v>1.0867245965167797E-2</v>
      </c>
      <c r="AN220" s="170">
        <f>AM220+(($AE220-1)*Workings_risks!$E$18)/(2050-2023)</f>
        <v>1.1035696916138205E-2</v>
      </c>
      <c r="AO220" s="170">
        <f>AN220+(($AE220-1)*Workings_risks!$E$18)/(2050-2023)</f>
        <v>1.1204147867108612E-2</v>
      </c>
      <c r="AP220" s="170">
        <f>AO220+(($AE220-1)*Workings_risks!$E$18)/(2050-2023)</f>
        <v>1.1372598818079019E-2</v>
      </c>
      <c r="AQ220" s="170">
        <f>AP220+(($AE220-1)*Workings_risks!$E$18)/(2050-2023)</f>
        <v>1.1541049769049426E-2</v>
      </c>
      <c r="AR220" s="170">
        <f>AQ220+(($AE220-1)*Workings_risks!$E$18)/(2050-2023)</f>
        <v>1.1709500720019833E-2</v>
      </c>
      <c r="AS220" s="170">
        <f>AR220+(($AE220-1)*Workings_risks!$E$18)/(2050-2023)</f>
        <v>1.187795167099024E-2</v>
      </c>
      <c r="AT220" s="170">
        <f>AS220+(($AE220-1)*Workings_risks!$E$18)/(2050-2023)</f>
        <v>1.2046402621960647E-2</v>
      </c>
      <c r="AU220" s="170">
        <f>AT220+(($AE220-1)*Workings_risks!$E$18)/(2050-2023)</f>
        <v>1.2214853572931055E-2</v>
      </c>
      <c r="AV220" s="170">
        <f>AU220+(($AE220-1)*Workings_risks!$E$18)/(2050-2023)</f>
        <v>1.2383304523901462E-2</v>
      </c>
      <c r="AW220" s="170">
        <f>AV220+(($AE220-1)*Workings_risks!$E$18)/(2050-2023)</f>
        <v>1.2551755474871869E-2</v>
      </c>
      <c r="AX220" s="170">
        <f>AW220+(($AE220-1)*Workings_risks!$E$18)/(2050-2023)</f>
        <v>1.2720206425842276E-2</v>
      </c>
      <c r="AY220" s="170">
        <f>AX220+(($AE220-1)*Workings_risks!$E$18)/(2050-2023)</f>
        <v>1.2888657376812683E-2</v>
      </c>
      <c r="BA220" s="186">
        <f>AF220*Workings_risks!$E$24*Workings_risks!$E$26*Workings_risks!$E$27*Assumptions!$G$90</f>
        <v>3.9234733880456988E-4</v>
      </c>
      <c r="BB220" s="186">
        <f>AG220*Workings_risks!$E$24*Workings_risks!$E$26*Workings_risks!$E$27*Assumptions!$G$90</f>
        <v>3.9916924973340545E-4</v>
      </c>
      <c r="BC220" s="186">
        <f>AH220*Workings_risks!$E$24*Workings_risks!$E$26*Workings_risks!$E$27*Assumptions!$G$90</f>
        <v>4.0599116066224108E-4</v>
      </c>
      <c r="BD220" s="186">
        <f>AI220*Workings_risks!$E$24*Workings_risks!$E$26*Workings_risks!$E$27*Assumptions!$G$90</f>
        <v>4.128130715910767E-4</v>
      </c>
      <c r="BE220" s="186">
        <f>AJ220*Workings_risks!$E$24*Workings_risks!$E$26*Workings_risks!$E$27*Assumptions!$G$90</f>
        <v>4.1963498251991233E-4</v>
      </c>
      <c r="BF220" s="186">
        <f>AK220*Workings_risks!$E$24*Workings_risks!$E$26*Workings_risks!$E$27*Assumptions!$G$90</f>
        <v>4.264568934487479E-4</v>
      </c>
      <c r="BG220" s="186">
        <f>AL220*Workings_risks!$E$24*Workings_risks!$E$26*Workings_risks!$E$27*Assumptions!$G$90</f>
        <v>4.3327880437758347E-4</v>
      </c>
      <c r="BH220" s="186">
        <f>AM220*Workings_risks!$E$24*Workings_risks!$E$26*Workings_risks!$E$27*Assumptions!$G$90</f>
        <v>4.401007153064191E-4</v>
      </c>
      <c r="BI220" s="186">
        <f>AN220*Workings_risks!$E$24*Workings_risks!$E$26*Workings_risks!$E$27*Assumptions!$G$90</f>
        <v>4.4692262623525456E-4</v>
      </c>
      <c r="BJ220" s="186">
        <f>AO220*Workings_risks!$E$24*Workings_risks!$E$26*Workings_risks!$E$27*Assumptions!$G$90</f>
        <v>4.5374453716409024E-4</v>
      </c>
      <c r="BK220" s="186">
        <f>AP220*Workings_risks!$E$24*Workings_risks!$E$26*Workings_risks!$E$27*Assumptions!$G$90</f>
        <v>4.6056644809292581E-4</v>
      </c>
      <c r="BL220" s="186">
        <f>AQ220*Workings_risks!$E$24*Workings_risks!$E$26*Workings_risks!$E$27*Assumptions!$G$90</f>
        <v>4.6738835902176154E-4</v>
      </c>
      <c r="BM220" s="186">
        <f>AR220*Workings_risks!$E$24*Workings_risks!$E$26*Workings_risks!$E$27*Assumptions!$G$90</f>
        <v>4.7421026995059701E-4</v>
      </c>
      <c r="BN220" s="186">
        <f>AS220*Workings_risks!$E$24*Workings_risks!$E$26*Workings_risks!$E$27*Assumptions!$G$90</f>
        <v>4.8103218087943263E-4</v>
      </c>
      <c r="BO220" s="186">
        <f>AT220*Workings_risks!$E$24*Workings_risks!$E$26*Workings_risks!$E$27*Assumptions!$G$90</f>
        <v>4.878540918082682E-4</v>
      </c>
      <c r="BP220" s="186">
        <f>AU220*Workings_risks!$E$24*Workings_risks!$E$26*Workings_risks!$E$27*Assumptions!$G$90</f>
        <v>4.9467600273710394E-4</v>
      </c>
      <c r="BQ220" s="186">
        <f>AV220*Workings_risks!$E$24*Workings_risks!$E$26*Workings_risks!$E$27*Assumptions!$G$90</f>
        <v>5.0149791366593929E-4</v>
      </c>
      <c r="BR220" s="186">
        <f>AW220*Workings_risks!$E$24*Workings_risks!$E$26*Workings_risks!$E$27*Assumptions!$G$90</f>
        <v>5.0831982459477497E-4</v>
      </c>
      <c r="BS220" s="186">
        <f>AX220*Workings_risks!$E$24*Workings_risks!$E$26*Workings_risks!$E$27*Assumptions!$G$90</f>
        <v>5.1514173552361065E-4</v>
      </c>
      <c r="BT220" s="186">
        <f>AY220*Workings_risks!$E$24*Workings_risks!$E$26*Workings_risks!$E$27*Assumptions!$G$90</f>
        <v>5.2196364645244612E-4</v>
      </c>
    </row>
    <row r="221" spans="2:72" x14ac:dyDescent="0.25">
      <c r="B221" s="42">
        <v>10320318</v>
      </c>
      <c r="C221" s="42" t="s">
        <v>645</v>
      </c>
      <c r="D221" s="42" t="s">
        <v>262</v>
      </c>
      <c r="E221" s="42">
        <v>190993655</v>
      </c>
      <c r="F221" s="42">
        <v>16631142</v>
      </c>
      <c r="G221" s="42">
        <v>2.2342533866064405</v>
      </c>
      <c r="H221" s="42">
        <v>142.517530441931</v>
      </c>
      <c r="I221" s="42">
        <v>-36.968036936731899</v>
      </c>
      <c r="J221" s="42">
        <v>117</v>
      </c>
      <c r="K221" s="42">
        <v>103</v>
      </c>
      <c r="L221" s="32">
        <v>6.3E-2</v>
      </c>
      <c r="M221" s="32">
        <v>8.7999999999999995E-2</v>
      </c>
      <c r="N221" s="181"/>
      <c r="O221" s="182">
        <f t="shared" si="46"/>
        <v>124.371</v>
      </c>
      <c r="P221" s="182">
        <f t="shared" si="47"/>
        <v>109.48899999999999</v>
      </c>
      <c r="Q221" s="191">
        <f t="shared" si="48"/>
        <v>0.01</v>
      </c>
      <c r="R221" s="191">
        <f t="shared" si="49"/>
        <v>0.02</v>
      </c>
      <c r="S221" s="184">
        <f t="shared" si="50"/>
        <v>-1488.2000000000005</v>
      </c>
      <c r="T221" s="184">
        <f t="shared" si="51"/>
        <v>139.25299999999999</v>
      </c>
      <c r="U221" s="185">
        <f t="shared" si="52"/>
        <v>1.4952963311382864E-2</v>
      </c>
      <c r="V221" s="181"/>
      <c r="W221" s="182">
        <f t="shared" si="53"/>
        <v>125.541</v>
      </c>
      <c r="X221" s="182">
        <f t="shared" si="54"/>
        <v>112.06400000000001</v>
      </c>
      <c r="Y221" s="183">
        <f t="shared" si="55"/>
        <v>0.01</v>
      </c>
      <c r="Z221" s="183">
        <f t="shared" si="56"/>
        <v>0.02</v>
      </c>
      <c r="AA221" s="184">
        <f t="shared" si="57"/>
        <v>-1347.6999999999989</v>
      </c>
      <c r="AB221" s="184">
        <f t="shared" si="58"/>
        <v>139.018</v>
      </c>
      <c r="AC221" s="185">
        <f t="shared" si="59"/>
        <v>1.6337463827261273E-2</v>
      </c>
      <c r="AD221" s="181"/>
      <c r="AE221" s="178">
        <f t="shared" si="60"/>
        <v>1.4952963311382863</v>
      </c>
      <c r="AF221" s="170">
        <f>Workings_risks!$E$18+Workings_risks!$E$27*(($AE221-1)*Workings_risks!$E$18)/(2050-2023)</f>
        <v>9.6880893083749475E-3</v>
      </c>
      <c r="AG221" s="170">
        <f>AF221+(($AE221-1)*Workings_risks!$E$18)/(2050-2023)</f>
        <v>9.8565402593453547E-3</v>
      </c>
      <c r="AH221" s="170">
        <f>AG221+(($AE221-1)*Workings_risks!$E$18)/(2050-2023)</f>
        <v>1.0024991210315762E-2</v>
      </c>
      <c r="AI221" s="170">
        <f>AH221+(($AE221-1)*Workings_risks!$E$18)/(2050-2023)</f>
        <v>1.0193442161286169E-2</v>
      </c>
      <c r="AJ221" s="170">
        <f>AI221+(($AE221-1)*Workings_risks!$E$18)/(2050-2023)</f>
        <v>1.0361893112256576E-2</v>
      </c>
      <c r="AK221" s="170">
        <f>AJ221+(($AE221-1)*Workings_risks!$E$18)/(2050-2023)</f>
        <v>1.0530344063226983E-2</v>
      </c>
      <c r="AL221" s="170">
        <f>AK221+(($AE221-1)*Workings_risks!$E$18)/(2050-2023)</f>
        <v>1.069879501419739E-2</v>
      </c>
      <c r="AM221" s="170">
        <f>AL221+(($AE221-1)*Workings_risks!$E$18)/(2050-2023)</f>
        <v>1.0867245965167797E-2</v>
      </c>
      <c r="AN221" s="170">
        <f>AM221+(($AE221-1)*Workings_risks!$E$18)/(2050-2023)</f>
        <v>1.1035696916138205E-2</v>
      </c>
      <c r="AO221" s="170">
        <f>AN221+(($AE221-1)*Workings_risks!$E$18)/(2050-2023)</f>
        <v>1.1204147867108612E-2</v>
      </c>
      <c r="AP221" s="170">
        <f>AO221+(($AE221-1)*Workings_risks!$E$18)/(2050-2023)</f>
        <v>1.1372598818079019E-2</v>
      </c>
      <c r="AQ221" s="170">
        <f>AP221+(($AE221-1)*Workings_risks!$E$18)/(2050-2023)</f>
        <v>1.1541049769049426E-2</v>
      </c>
      <c r="AR221" s="170">
        <f>AQ221+(($AE221-1)*Workings_risks!$E$18)/(2050-2023)</f>
        <v>1.1709500720019833E-2</v>
      </c>
      <c r="AS221" s="170">
        <f>AR221+(($AE221-1)*Workings_risks!$E$18)/(2050-2023)</f>
        <v>1.187795167099024E-2</v>
      </c>
      <c r="AT221" s="170">
        <f>AS221+(($AE221-1)*Workings_risks!$E$18)/(2050-2023)</f>
        <v>1.2046402621960647E-2</v>
      </c>
      <c r="AU221" s="170">
        <f>AT221+(($AE221-1)*Workings_risks!$E$18)/(2050-2023)</f>
        <v>1.2214853572931055E-2</v>
      </c>
      <c r="AV221" s="170">
        <f>AU221+(($AE221-1)*Workings_risks!$E$18)/(2050-2023)</f>
        <v>1.2383304523901462E-2</v>
      </c>
      <c r="AW221" s="170">
        <f>AV221+(($AE221-1)*Workings_risks!$E$18)/(2050-2023)</f>
        <v>1.2551755474871869E-2</v>
      </c>
      <c r="AX221" s="170">
        <f>AW221+(($AE221-1)*Workings_risks!$E$18)/(2050-2023)</f>
        <v>1.2720206425842276E-2</v>
      </c>
      <c r="AY221" s="170">
        <f>AX221+(($AE221-1)*Workings_risks!$E$18)/(2050-2023)</f>
        <v>1.2888657376812683E-2</v>
      </c>
      <c r="BA221" s="186">
        <f>AF221*Workings_risks!$E$24*Workings_risks!$E$26*Workings_risks!$E$27*Assumptions!$G$90</f>
        <v>3.9234733880456988E-4</v>
      </c>
      <c r="BB221" s="186">
        <f>AG221*Workings_risks!$E$24*Workings_risks!$E$26*Workings_risks!$E$27*Assumptions!$G$90</f>
        <v>3.9916924973340545E-4</v>
      </c>
      <c r="BC221" s="186">
        <f>AH221*Workings_risks!$E$24*Workings_risks!$E$26*Workings_risks!$E$27*Assumptions!$G$90</f>
        <v>4.0599116066224108E-4</v>
      </c>
      <c r="BD221" s="186">
        <f>AI221*Workings_risks!$E$24*Workings_risks!$E$26*Workings_risks!$E$27*Assumptions!$G$90</f>
        <v>4.128130715910767E-4</v>
      </c>
      <c r="BE221" s="186">
        <f>AJ221*Workings_risks!$E$24*Workings_risks!$E$26*Workings_risks!$E$27*Assumptions!$G$90</f>
        <v>4.1963498251991233E-4</v>
      </c>
      <c r="BF221" s="186">
        <f>AK221*Workings_risks!$E$24*Workings_risks!$E$26*Workings_risks!$E$27*Assumptions!$G$90</f>
        <v>4.264568934487479E-4</v>
      </c>
      <c r="BG221" s="186">
        <f>AL221*Workings_risks!$E$24*Workings_risks!$E$26*Workings_risks!$E$27*Assumptions!$G$90</f>
        <v>4.3327880437758347E-4</v>
      </c>
      <c r="BH221" s="186">
        <f>AM221*Workings_risks!$E$24*Workings_risks!$E$26*Workings_risks!$E$27*Assumptions!$G$90</f>
        <v>4.401007153064191E-4</v>
      </c>
      <c r="BI221" s="186">
        <f>AN221*Workings_risks!$E$24*Workings_risks!$E$26*Workings_risks!$E$27*Assumptions!$G$90</f>
        <v>4.4692262623525456E-4</v>
      </c>
      <c r="BJ221" s="186">
        <f>AO221*Workings_risks!$E$24*Workings_risks!$E$26*Workings_risks!$E$27*Assumptions!$G$90</f>
        <v>4.5374453716409024E-4</v>
      </c>
      <c r="BK221" s="186">
        <f>AP221*Workings_risks!$E$24*Workings_risks!$E$26*Workings_risks!$E$27*Assumptions!$G$90</f>
        <v>4.6056644809292581E-4</v>
      </c>
      <c r="BL221" s="186">
        <f>AQ221*Workings_risks!$E$24*Workings_risks!$E$26*Workings_risks!$E$27*Assumptions!$G$90</f>
        <v>4.6738835902176154E-4</v>
      </c>
      <c r="BM221" s="186">
        <f>AR221*Workings_risks!$E$24*Workings_risks!$E$26*Workings_risks!$E$27*Assumptions!$G$90</f>
        <v>4.7421026995059701E-4</v>
      </c>
      <c r="BN221" s="186">
        <f>AS221*Workings_risks!$E$24*Workings_risks!$E$26*Workings_risks!$E$27*Assumptions!$G$90</f>
        <v>4.8103218087943263E-4</v>
      </c>
      <c r="BO221" s="186">
        <f>AT221*Workings_risks!$E$24*Workings_risks!$E$26*Workings_risks!$E$27*Assumptions!$G$90</f>
        <v>4.878540918082682E-4</v>
      </c>
      <c r="BP221" s="186">
        <f>AU221*Workings_risks!$E$24*Workings_risks!$E$26*Workings_risks!$E$27*Assumptions!$G$90</f>
        <v>4.9467600273710394E-4</v>
      </c>
      <c r="BQ221" s="186">
        <f>AV221*Workings_risks!$E$24*Workings_risks!$E$26*Workings_risks!$E$27*Assumptions!$G$90</f>
        <v>5.0149791366593929E-4</v>
      </c>
      <c r="BR221" s="186">
        <f>AW221*Workings_risks!$E$24*Workings_risks!$E$26*Workings_risks!$E$27*Assumptions!$G$90</f>
        <v>5.0831982459477497E-4</v>
      </c>
      <c r="BS221" s="186">
        <f>AX221*Workings_risks!$E$24*Workings_risks!$E$26*Workings_risks!$E$27*Assumptions!$G$90</f>
        <v>5.1514173552361065E-4</v>
      </c>
      <c r="BT221" s="186">
        <f>AY221*Workings_risks!$E$24*Workings_risks!$E$26*Workings_risks!$E$27*Assumptions!$G$90</f>
        <v>5.2196364645244612E-4</v>
      </c>
    </row>
    <row r="222" spans="2:72" x14ac:dyDescent="0.25">
      <c r="B222" s="42">
        <v>10320465</v>
      </c>
      <c r="C222" s="42" t="s">
        <v>644</v>
      </c>
      <c r="D222" s="42" t="s">
        <v>262</v>
      </c>
      <c r="E222" s="42">
        <v>16631768</v>
      </c>
      <c r="F222" s="42">
        <v>16631760</v>
      </c>
      <c r="G222" s="42">
        <v>0.19019211779522038</v>
      </c>
      <c r="H222" s="42">
        <v>142.57625276017899</v>
      </c>
      <c r="I222" s="42">
        <v>-37.029388220764901</v>
      </c>
      <c r="J222" s="42">
        <v>121</v>
      </c>
      <c r="K222" s="42">
        <v>106</v>
      </c>
      <c r="L222" s="32">
        <v>6.3E-2</v>
      </c>
      <c r="M222" s="32">
        <v>8.7999999999999995E-2</v>
      </c>
      <c r="N222" s="181"/>
      <c r="O222" s="182">
        <f t="shared" si="46"/>
        <v>128.62299999999999</v>
      </c>
      <c r="P222" s="182">
        <f t="shared" si="47"/>
        <v>112.678</v>
      </c>
      <c r="Q222" s="191">
        <f t="shared" si="48"/>
        <v>0.01</v>
      </c>
      <c r="R222" s="191">
        <f t="shared" si="49"/>
        <v>0.02</v>
      </c>
      <c r="S222" s="184">
        <f t="shared" si="50"/>
        <v>-1594.4999999999991</v>
      </c>
      <c r="T222" s="184">
        <f t="shared" si="51"/>
        <v>144.56799999999998</v>
      </c>
      <c r="U222" s="185">
        <f t="shared" si="52"/>
        <v>1.4780809031044213E-2</v>
      </c>
      <c r="V222" s="181"/>
      <c r="W222" s="182">
        <f t="shared" si="53"/>
        <v>129.833</v>
      </c>
      <c r="X222" s="182">
        <f t="shared" si="54"/>
        <v>115.328</v>
      </c>
      <c r="Y222" s="183">
        <f t="shared" si="55"/>
        <v>0.01</v>
      </c>
      <c r="Z222" s="183">
        <f t="shared" si="56"/>
        <v>0.02</v>
      </c>
      <c r="AA222" s="184">
        <f t="shared" si="57"/>
        <v>-1450.4999999999995</v>
      </c>
      <c r="AB222" s="184">
        <f t="shared" si="58"/>
        <v>144.33799999999999</v>
      </c>
      <c r="AC222" s="185">
        <f t="shared" si="59"/>
        <v>1.6089624267493968E-2</v>
      </c>
      <c r="AD222" s="181"/>
      <c r="AE222" s="178">
        <f t="shared" si="60"/>
        <v>1.4780809031044213</v>
      </c>
      <c r="AF222" s="170">
        <f>Workings_risks!$E$18+Workings_risks!$E$27*(($AE222-1)*Workings_risks!$E$18)/(2050-2023)</f>
        <v>9.6705243374190595E-3</v>
      </c>
      <c r="AG222" s="170">
        <f>AF222+(($AE222-1)*Workings_risks!$E$18)/(2050-2023)</f>
        <v>9.8331202980708361E-3</v>
      </c>
      <c r="AH222" s="170">
        <f>AG222+(($AE222-1)*Workings_risks!$E$18)/(2050-2023)</f>
        <v>9.9957162587226128E-3</v>
      </c>
      <c r="AI222" s="170">
        <f>AH222+(($AE222-1)*Workings_risks!$E$18)/(2050-2023)</f>
        <v>1.0158312219374389E-2</v>
      </c>
      <c r="AJ222" s="170">
        <f>AI222+(($AE222-1)*Workings_risks!$E$18)/(2050-2023)</f>
        <v>1.0320908180026166E-2</v>
      </c>
      <c r="AK222" s="170">
        <f>AJ222+(($AE222-1)*Workings_risks!$E$18)/(2050-2023)</f>
        <v>1.0483504140677943E-2</v>
      </c>
      <c r="AL222" s="170">
        <f>AK222+(($AE222-1)*Workings_risks!$E$18)/(2050-2023)</f>
        <v>1.0646100101329719E-2</v>
      </c>
      <c r="AM222" s="170">
        <f>AL222+(($AE222-1)*Workings_risks!$E$18)/(2050-2023)</f>
        <v>1.0808696061981496E-2</v>
      </c>
      <c r="AN222" s="170">
        <f>AM222+(($AE222-1)*Workings_risks!$E$18)/(2050-2023)</f>
        <v>1.0971292022633273E-2</v>
      </c>
      <c r="AO222" s="170">
        <f>AN222+(($AE222-1)*Workings_risks!$E$18)/(2050-2023)</f>
        <v>1.1133887983285049E-2</v>
      </c>
      <c r="AP222" s="170">
        <f>AO222+(($AE222-1)*Workings_risks!$E$18)/(2050-2023)</f>
        <v>1.1296483943936826E-2</v>
      </c>
      <c r="AQ222" s="170">
        <f>AP222+(($AE222-1)*Workings_risks!$E$18)/(2050-2023)</f>
        <v>1.1459079904588602E-2</v>
      </c>
      <c r="AR222" s="170">
        <f>AQ222+(($AE222-1)*Workings_risks!$E$18)/(2050-2023)</f>
        <v>1.1621675865240379E-2</v>
      </c>
      <c r="AS222" s="170">
        <f>AR222+(($AE222-1)*Workings_risks!$E$18)/(2050-2023)</f>
        <v>1.1784271825892156E-2</v>
      </c>
      <c r="AT222" s="170">
        <f>AS222+(($AE222-1)*Workings_risks!$E$18)/(2050-2023)</f>
        <v>1.1946867786543932E-2</v>
      </c>
      <c r="AU222" s="170">
        <f>AT222+(($AE222-1)*Workings_risks!$E$18)/(2050-2023)</f>
        <v>1.2109463747195709E-2</v>
      </c>
      <c r="AV222" s="170">
        <f>AU222+(($AE222-1)*Workings_risks!$E$18)/(2050-2023)</f>
        <v>1.2272059707847486E-2</v>
      </c>
      <c r="AW222" s="170">
        <f>AV222+(($AE222-1)*Workings_risks!$E$18)/(2050-2023)</f>
        <v>1.2434655668499262E-2</v>
      </c>
      <c r="AX222" s="170">
        <f>AW222+(($AE222-1)*Workings_risks!$E$18)/(2050-2023)</f>
        <v>1.2597251629151039E-2</v>
      </c>
      <c r="AY222" s="170">
        <f>AX222+(($AE222-1)*Workings_risks!$E$18)/(2050-2023)</f>
        <v>1.2759847589802815E-2</v>
      </c>
      <c r="BA222" s="186">
        <f>AF222*Workings_risks!$E$24*Workings_risks!$E$26*Workings_risks!$E$27*Assumptions!$G$90</f>
        <v>3.9163599424617854E-4</v>
      </c>
      <c r="BB222" s="186">
        <f>AG222*Workings_risks!$E$24*Workings_risks!$E$26*Workings_risks!$E$27*Assumptions!$G$90</f>
        <v>3.9822079032221698E-4</v>
      </c>
      <c r="BC222" s="186">
        <f>AH222*Workings_risks!$E$24*Workings_risks!$E$26*Workings_risks!$E$27*Assumptions!$G$90</f>
        <v>4.0480558639825542E-4</v>
      </c>
      <c r="BD222" s="186">
        <f>AI222*Workings_risks!$E$24*Workings_risks!$E$26*Workings_risks!$E$27*Assumptions!$G$90</f>
        <v>4.113903824742938E-4</v>
      </c>
      <c r="BE222" s="186">
        <f>AJ222*Workings_risks!$E$24*Workings_risks!$E$26*Workings_risks!$E$27*Assumptions!$G$90</f>
        <v>4.1797517855033224E-4</v>
      </c>
      <c r="BF222" s="186">
        <f>AK222*Workings_risks!$E$24*Workings_risks!$E$26*Workings_risks!$E$27*Assumptions!$G$90</f>
        <v>4.2455997462637063E-4</v>
      </c>
      <c r="BG222" s="186">
        <f>AL222*Workings_risks!$E$24*Workings_risks!$E$26*Workings_risks!$E$27*Assumptions!$G$90</f>
        <v>4.3114477070240901E-4</v>
      </c>
      <c r="BH222" s="186">
        <f>AM222*Workings_risks!$E$24*Workings_risks!$E$26*Workings_risks!$E$27*Assumptions!$G$90</f>
        <v>4.3772956677844751E-4</v>
      </c>
      <c r="BI222" s="186">
        <f>AN222*Workings_risks!$E$24*Workings_risks!$E$26*Workings_risks!$E$27*Assumptions!$G$90</f>
        <v>4.4431436285448579E-4</v>
      </c>
      <c r="BJ222" s="186">
        <f>AO222*Workings_risks!$E$24*Workings_risks!$E$26*Workings_risks!$E$27*Assumptions!$G$90</f>
        <v>4.5089915893052433E-4</v>
      </c>
      <c r="BK222" s="186">
        <f>AP222*Workings_risks!$E$24*Workings_risks!$E$26*Workings_risks!$E$27*Assumptions!$G$90</f>
        <v>4.5748395500656267E-4</v>
      </c>
      <c r="BL222" s="186">
        <f>AQ222*Workings_risks!$E$24*Workings_risks!$E$26*Workings_risks!$E$27*Assumptions!$G$90</f>
        <v>4.6406875108260116E-4</v>
      </c>
      <c r="BM222" s="186">
        <f>AR222*Workings_risks!$E$24*Workings_risks!$E$26*Workings_risks!$E$27*Assumptions!$G$90</f>
        <v>4.7065354715863954E-4</v>
      </c>
      <c r="BN222" s="186">
        <f>AS222*Workings_risks!$E$24*Workings_risks!$E$26*Workings_risks!$E$27*Assumptions!$G$90</f>
        <v>4.7723834323467793E-4</v>
      </c>
      <c r="BO222" s="186">
        <f>AT222*Workings_risks!$E$24*Workings_risks!$E$26*Workings_risks!$E$27*Assumptions!$G$90</f>
        <v>4.8382313931071632E-4</v>
      </c>
      <c r="BP222" s="186">
        <f>AU222*Workings_risks!$E$24*Workings_risks!$E$26*Workings_risks!$E$27*Assumptions!$G$90</f>
        <v>4.9040793538675492E-4</v>
      </c>
      <c r="BQ222" s="186">
        <f>AV222*Workings_risks!$E$24*Workings_risks!$E$26*Workings_risks!$E$27*Assumptions!$G$90</f>
        <v>4.9699273146279314E-4</v>
      </c>
      <c r="BR222" s="186">
        <f>AW222*Workings_risks!$E$24*Workings_risks!$E$26*Workings_risks!$E$27*Assumptions!$G$90</f>
        <v>5.0357752753883169E-4</v>
      </c>
      <c r="BS222" s="186">
        <f>AX222*Workings_risks!$E$24*Workings_risks!$E$26*Workings_risks!$E$27*Assumptions!$G$90</f>
        <v>5.1016232361487002E-4</v>
      </c>
      <c r="BT222" s="186">
        <f>AY222*Workings_risks!$E$24*Workings_risks!$E$26*Workings_risks!$E$27*Assumptions!$G$90</f>
        <v>5.1674711969090857E-4</v>
      </c>
    </row>
    <row r="223" spans="2:72" x14ac:dyDescent="0.25">
      <c r="B223" s="42">
        <v>10327284</v>
      </c>
      <c r="C223" s="42" t="s">
        <v>1343</v>
      </c>
      <c r="D223" s="42" t="s">
        <v>296</v>
      </c>
      <c r="E223" s="42">
        <v>16664059</v>
      </c>
      <c r="F223" s="42">
        <v>16664055</v>
      </c>
      <c r="G223" s="42">
        <v>1.2657134680092104</v>
      </c>
      <c r="H223" s="42">
        <v>142.663122573648</v>
      </c>
      <c r="I223" s="42">
        <v>-34.762879834757797</v>
      </c>
      <c r="J223" s="42">
        <v>112</v>
      </c>
      <c r="K223" s="42">
        <v>97.8</v>
      </c>
      <c r="L223" s="32">
        <v>6.3E-2</v>
      </c>
      <c r="M223" s="32">
        <v>8.7999999999999995E-2</v>
      </c>
      <c r="N223" s="181"/>
      <c r="O223" s="182">
        <f t="shared" si="46"/>
        <v>119.056</v>
      </c>
      <c r="P223" s="182">
        <f t="shared" si="47"/>
        <v>103.9614</v>
      </c>
      <c r="Q223" s="191">
        <f t="shared" si="48"/>
        <v>0.01</v>
      </c>
      <c r="R223" s="191">
        <f t="shared" si="49"/>
        <v>0.02</v>
      </c>
      <c r="S223" s="184">
        <f t="shared" si="50"/>
        <v>-1509.4599999999998</v>
      </c>
      <c r="T223" s="184">
        <f t="shared" si="51"/>
        <v>134.1506</v>
      </c>
      <c r="U223" s="185">
        <f t="shared" si="52"/>
        <v>1.4674519364540962E-2</v>
      </c>
      <c r="V223" s="181"/>
      <c r="W223" s="182">
        <f t="shared" si="53"/>
        <v>120.17599999999999</v>
      </c>
      <c r="X223" s="182">
        <f t="shared" si="54"/>
        <v>106.4064</v>
      </c>
      <c r="Y223" s="183">
        <f t="shared" si="55"/>
        <v>0.01</v>
      </c>
      <c r="Z223" s="183">
        <f t="shared" si="56"/>
        <v>0.02</v>
      </c>
      <c r="AA223" s="184">
        <f t="shared" si="57"/>
        <v>-1376.9599999999982</v>
      </c>
      <c r="AB223" s="184">
        <f t="shared" si="58"/>
        <v>133.94559999999998</v>
      </c>
      <c r="AC223" s="185">
        <f t="shared" si="59"/>
        <v>1.5937717871252623E-2</v>
      </c>
      <c r="AD223" s="181"/>
      <c r="AE223" s="178">
        <f t="shared" si="60"/>
        <v>1.4674519364540961</v>
      </c>
      <c r="AF223" s="170">
        <f>Workings_risks!$E$18+Workings_risks!$E$27*(($AE223-1)*Workings_risks!$E$18)/(2050-2023)</f>
        <v>9.6596795596919655E-3</v>
      </c>
      <c r="AG223" s="170">
        <f>AF223+(($AE223-1)*Workings_risks!$E$18)/(2050-2023)</f>
        <v>9.8186605944347114E-3</v>
      </c>
      <c r="AH223" s="170">
        <f>AG223+(($AE223-1)*Workings_risks!$E$18)/(2050-2023)</f>
        <v>9.9776416291774573E-3</v>
      </c>
      <c r="AI223" s="170">
        <f>AH223+(($AE223-1)*Workings_risks!$E$18)/(2050-2023)</f>
        <v>1.0136622663920203E-2</v>
      </c>
      <c r="AJ223" s="170">
        <f>AI223+(($AE223-1)*Workings_risks!$E$18)/(2050-2023)</f>
        <v>1.0295603698662949E-2</v>
      </c>
      <c r="AK223" s="170">
        <f>AJ223+(($AE223-1)*Workings_risks!$E$18)/(2050-2023)</f>
        <v>1.0454584733405695E-2</v>
      </c>
      <c r="AL223" s="170">
        <f>AK223+(($AE223-1)*Workings_risks!$E$18)/(2050-2023)</f>
        <v>1.0613565768148441E-2</v>
      </c>
      <c r="AM223" s="170">
        <f>AL223+(($AE223-1)*Workings_risks!$E$18)/(2050-2023)</f>
        <v>1.0772546802891187E-2</v>
      </c>
      <c r="AN223" s="170">
        <f>AM223+(($AE223-1)*Workings_risks!$E$18)/(2050-2023)</f>
        <v>1.0931527837633933E-2</v>
      </c>
      <c r="AO223" s="170">
        <f>AN223+(($AE223-1)*Workings_risks!$E$18)/(2050-2023)</f>
        <v>1.1090508872376678E-2</v>
      </c>
      <c r="AP223" s="170">
        <f>AO223+(($AE223-1)*Workings_risks!$E$18)/(2050-2023)</f>
        <v>1.1249489907119424E-2</v>
      </c>
      <c r="AQ223" s="170">
        <f>AP223+(($AE223-1)*Workings_risks!$E$18)/(2050-2023)</f>
        <v>1.140847094186217E-2</v>
      </c>
      <c r="AR223" s="170">
        <f>AQ223+(($AE223-1)*Workings_risks!$E$18)/(2050-2023)</f>
        <v>1.1567451976604916E-2</v>
      </c>
      <c r="AS223" s="170">
        <f>AR223+(($AE223-1)*Workings_risks!$E$18)/(2050-2023)</f>
        <v>1.1726433011347662E-2</v>
      </c>
      <c r="AT223" s="170">
        <f>AS223+(($AE223-1)*Workings_risks!$E$18)/(2050-2023)</f>
        <v>1.1885414046090408E-2</v>
      </c>
      <c r="AU223" s="170">
        <f>AT223+(($AE223-1)*Workings_risks!$E$18)/(2050-2023)</f>
        <v>1.2044395080833154E-2</v>
      </c>
      <c r="AV223" s="170">
        <f>AU223+(($AE223-1)*Workings_risks!$E$18)/(2050-2023)</f>
        <v>1.22033761155759E-2</v>
      </c>
      <c r="AW223" s="170">
        <f>AV223+(($AE223-1)*Workings_risks!$E$18)/(2050-2023)</f>
        <v>1.2362357150318646E-2</v>
      </c>
      <c r="AX223" s="170">
        <f>AW223+(($AE223-1)*Workings_risks!$E$18)/(2050-2023)</f>
        <v>1.2521338185061391E-2</v>
      </c>
      <c r="AY223" s="170">
        <f>AX223+(($AE223-1)*Workings_risks!$E$18)/(2050-2023)</f>
        <v>1.2680319219804137E-2</v>
      </c>
      <c r="BA223" s="186">
        <f>AF223*Workings_risks!$E$24*Workings_risks!$E$26*Workings_risks!$E$27*Assumptions!$G$90</f>
        <v>3.9119680344748569E-4</v>
      </c>
      <c r="BB223" s="186">
        <f>AG223*Workings_risks!$E$24*Workings_risks!$E$26*Workings_risks!$E$27*Assumptions!$G$90</f>
        <v>3.9763520259062659E-4</v>
      </c>
      <c r="BC223" s="186">
        <f>AH223*Workings_risks!$E$24*Workings_risks!$E$26*Workings_risks!$E$27*Assumptions!$G$90</f>
        <v>4.0407360173376738E-4</v>
      </c>
      <c r="BD223" s="186">
        <f>AI223*Workings_risks!$E$24*Workings_risks!$E$26*Workings_risks!$E$27*Assumptions!$G$90</f>
        <v>4.1051200087690817E-4</v>
      </c>
      <c r="BE223" s="186">
        <f>AJ223*Workings_risks!$E$24*Workings_risks!$E$26*Workings_risks!$E$27*Assumptions!$G$90</f>
        <v>4.1695040002004912E-4</v>
      </c>
      <c r="BF223" s="186">
        <f>AK223*Workings_risks!$E$24*Workings_risks!$E$26*Workings_risks!$E$27*Assumptions!$G$90</f>
        <v>4.2338879916318991E-4</v>
      </c>
      <c r="BG223" s="186">
        <f>AL223*Workings_risks!$E$24*Workings_risks!$E$26*Workings_risks!$E$27*Assumptions!$G$90</f>
        <v>4.2982719830633081E-4</v>
      </c>
      <c r="BH223" s="186">
        <f>AM223*Workings_risks!$E$24*Workings_risks!$E$26*Workings_risks!$E$27*Assumptions!$G$90</f>
        <v>4.3626559744947165E-4</v>
      </c>
      <c r="BI223" s="186">
        <f>AN223*Workings_risks!$E$24*Workings_risks!$E$26*Workings_risks!$E$27*Assumptions!$G$90</f>
        <v>4.4270399659261249E-4</v>
      </c>
      <c r="BJ223" s="186">
        <f>AO223*Workings_risks!$E$24*Workings_risks!$E$26*Workings_risks!$E$27*Assumptions!$G$90</f>
        <v>4.4914239573575328E-4</v>
      </c>
      <c r="BK223" s="186">
        <f>AP223*Workings_risks!$E$24*Workings_risks!$E$26*Workings_risks!$E$27*Assumptions!$G$90</f>
        <v>4.5558079487889418E-4</v>
      </c>
      <c r="BL223" s="186">
        <f>AQ223*Workings_risks!$E$24*Workings_risks!$E$26*Workings_risks!$E$27*Assumptions!$G$90</f>
        <v>4.6201919402203497E-4</v>
      </c>
      <c r="BM223" s="186">
        <f>AR223*Workings_risks!$E$24*Workings_risks!$E$26*Workings_risks!$E$27*Assumptions!$G$90</f>
        <v>4.6845759316517575E-4</v>
      </c>
      <c r="BN223" s="186">
        <f>AS223*Workings_risks!$E$24*Workings_risks!$E$26*Workings_risks!$E$27*Assumptions!$G$90</f>
        <v>4.7489599230831671E-4</v>
      </c>
      <c r="BO223" s="186">
        <f>AT223*Workings_risks!$E$24*Workings_risks!$E$26*Workings_risks!$E$27*Assumptions!$G$90</f>
        <v>4.8133439145145749E-4</v>
      </c>
      <c r="BP223" s="186">
        <f>AU223*Workings_risks!$E$24*Workings_risks!$E$26*Workings_risks!$E$27*Assumptions!$G$90</f>
        <v>4.8777279059459845E-4</v>
      </c>
      <c r="BQ223" s="186">
        <f>AV223*Workings_risks!$E$24*Workings_risks!$E$26*Workings_risks!$E$27*Assumptions!$G$90</f>
        <v>4.9421118973773913E-4</v>
      </c>
      <c r="BR223" s="186">
        <f>AW223*Workings_risks!$E$24*Workings_risks!$E$26*Workings_risks!$E$27*Assumptions!$G$90</f>
        <v>5.0064958888087997E-4</v>
      </c>
      <c r="BS223" s="186">
        <f>AX223*Workings_risks!$E$24*Workings_risks!$E$26*Workings_risks!$E$27*Assumptions!$G$90</f>
        <v>5.0708798802402092E-4</v>
      </c>
      <c r="BT223" s="186">
        <f>AY223*Workings_risks!$E$24*Workings_risks!$E$26*Workings_risks!$E$27*Assumptions!$G$90</f>
        <v>5.1352638716716176E-4</v>
      </c>
    </row>
    <row r="224" spans="2:72" x14ac:dyDescent="0.25">
      <c r="B224" s="42">
        <v>10327285</v>
      </c>
      <c r="C224" s="42" t="s">
        <v>1343</v>
      </c>
      <c r="D224" s="42" t="s">
        <v>296</v>
      </c>
      <c r="E224" s="42">
        <v>16664063</v>
      </c>
      <c r="F224" s="42">
        <v>16664059</v>
      </c>
      <c r="G224" s="42">
        <v>0.65491894286990027</v>
      </c>
      <c r="H224" s="42">
        <v>142.66243245280299</v>
      </c>
      <c r="I224" s="42">
        <v>-34.764050146919701</v>
      </c>
      <c r="J224" s="42">
        <v>112</v>
      </c>
      <c r="K224" s="42">
        <v>97.8</v>
      </c>
      <c r="L224" s="32">
        <v>6.3E-2</v>
      </c>
      <c r="M224" s="32">
        <v>8.7999999999999995E-2</v>
      </c>
      <c r="N224" s="181"/>
      <c r="O224" s="182">
        <f t="shared" si="46"/>
        <v>119.056</v>
      </c>
      <c r="P224" s="182">
        <f t="shared" si="47"/>
        <v>103.9614</v>
      </c>
      <c r="Q224" s="191">
        <f t="shared" si="48"/>
        <v>0.01</v>
      </c>
      <c r="R224" s="191">
        <f t="shared" si="49"/>
        <v>0.02</v>
      </c>
      <c r="S224" s="184">
        <f t="shared" si="50"/>
        <v>-1509.4599999999998</v>
      </c>
      <c r="T224" s="184">
        <f t="shared" si="51"/>
        <v>134.1506</v>
      </c>
      <c r="U224" s="185">
        <f t="shared" si="52"/>
        <v>1.4674519364540962E-2</v>
      </c>
      <c r="V224" s="181"/>
      <c r="W224" s="182">
        <f t="shared" si="53"/>
        <v>120.17599999999999</v>
      </c>
      <c r="X224" s="182">
        <f t="shared" si="54"/>
        <v>106.4064</v>
      </c>
      <c r="Y224" s="183">
        <f t="shared" si="55"/>
        <v>0.01</v>
      </c>
      <c r="Z224" s="183">
        <f t="shared" si="56"/>
        <v>0.02</v>
      </c>
      <c r="AA224" s="184">
        <f t="shared" si="57"/>
        <v>-1376.9599999999982</v>
      </c>
      <c r="AB224" s="184">
        <f t="shared" si="58"/>
        <v>133.94559999999998</v>
      </c>
      <c r="AC224" s="185">
        <f t="shared" si="59"/>
        <v>1.5937717871252623E-2</v>
      </c>
      <c r="AD224" s="181"/>
      <c r="AE224" s="178">
        <f t="shared" si="60"/>
        <v>1.4674519364540961</v>
      </c>
      <c r="AF224" s="170">
        <f>Workings_risks!$E$18+Workings_risks!$E$27*(($AE224-1)*Workings_risks!$E$18)/(2050-2023)</f>
        <v>9.6596795596919655E-3</v>
      </c>
      <c r="AG224" s="170">
        <f>AF224+(($AE224-1)*Workings_risks!$E$18)/(2050-2023)</f>
        <v>9.8186605944347114E-3</v>
      </c>
      <c r="AH224" s="170">
        <f>AG224+(($AE224-1)*Workings_risks!$E$18)/(2050-2023)</f>
        <v>9.9776416291774573E-3</v>
      </c>
      <c r="AI224" s="170">
        <f>AH224+(($AE224-1)*Workings_risks!$E$18)/(2050-2023)</f>
        <v>1.0136622663920203E-2</v>
      </c>
      <c r="AJ224" s="170">
        <f>AI224+(($AE224-1)*Workings_risks!$E$18)/(2050-2023)</f>
        <v>1.0295603698662949E-2</v>
      </c>
      <c r="AK224" s="170">
        <f>AJ224+(($AE224-1)*Workings_risks!$E$18)/(2050-2023)</f>
        <v>1.0454584733405695E-2</v>
      </c>
      <c r="AL224" s="170">
        <f>AK224+(($AE224-1)*Workings_risks!$E$18)/(2050-2023)</f>
        <v>1.0613565768148441E-2</v>
      </c>
      <c r="AM224" s="170">
        <f>AL224+(($AE224-1)*Workings_risks!$E$18)/(2050-2023)</f>
        <v>1.0772546802891187E-2</v>
      </c>
      <c r="AN224" s="170">
        <f>AM224+(($AE224-1)*Workings_risks!$E$18)/(2050-2023)</f>
        <v>1.0931527837633933E-2</v>
      </c>
      <c r="AO224" s="170">
        <f>AN224+(($AE224-1)*Workings_risks!$E$18)/(2050-2023)</f>
        <v>1.1090508872376678E-2</v>
      </c>
      <c r="AP224" s="170">
        <f>AO224+(($AE224-1)*Workings_risks!$E$18)/(2050-2023)</f>
        <v>1.1249489907119424E-2</v>
      </c>
      <c r="AQ224" s="170">
        <f>AP224+(($AE224-1)*Workings_risks!$E$18)/(2050-2023)</f>
        <v>1.140847094186217E-2</v>
      </c>
      <c r="AR224" s="170">
        <f>AQ224+(($AE224-1)*Workings_risks!$E$18)/(2050-2023)</f>
        <v>1.1567451976604916E-2</v>
      </c>
      <c r="AS224" s="170">
        <f>AR224+(($AE224-1)*Workings_risks!$E$18)/(2050-2023)</f>
        <v>1.1726433011347662E-2</v>
      </c>
      <c r="AT224" s="170">
        <f>AS224+(($AE224-1)*Workings_risks!$E$18)/(2050-2023)</f>
        <v>1.1885414046090408E-2</v>
      </c>
      <c r="AU224" s="170">
        <f>AT224+(($AE224-1)*Workings_risks!$E$18)/(2050-2023)</f>
        <v>1.2044395080833154E-2</v>
      </c>
      <c r="AV224" s="170">
        <f>AU224+(($AE224-1)*Workings_risks!$E$18)/(2050-2023)</f>
        <v>1.22033761155759E-2</v>
      </c>
      <c r="AW224" s="170">
        <f>AV224+(($AE224-1)*Workings_risks!$E$18)/(2050-2023)</f>
        <v>1.2362357150318646E-2</v>
      </c>
      <c r="AX224" s="170">
        <f>AW224+(($AE224-1)*Workings_risks!$E$18)/(2050-2023)</f>
        <v>1.2521338185061391E-2</v>
      </c>
      <c r="AY224" s="170">
        <f>AX224+(($AE224-1)*Workings_risks!$E$18)/(2050-2023)</f>
        <v>1.2680319219804137E-2</v>
      </c>
      <c r="BA224" s="186">
        <f>AF224*Workings_risks!$E$24*Workings_risks!$E$26*Workings_risks!$E$27*Assumptions!$G$90</f>
        <v>3.9119680344748569E-4</v>
      </c>
      <c r="BB224" s="186">
        <f>AG224*Workings_risks!$E$24*Workings_risks!$E$26*Workings_risks!$E$27*Assumptions!$G$90</f>
        <v>3.9763520259062659E-4</v>
      </c>
      <c r="BC224" s="186">
        <f>AH224*Workings_risks!$E$24*Workings_risks!$E$26*Workings_risks!$E$27*Assumptions!$G$90</f>
        <v>4.0407360173376738E-4</v>
      </c>
      <c r="BD224" s="186">
        <f>AI224*Workings_risks!$E$24*Workings_risks!$E$26*Workings_risks!$E$27*Assumptions!$G$90</f>
        <v>4.1051200087690817E-4</v>
      </c>
      <c r="BE224" s="186">
        <f>AJ224*Workings_risks!$E$24*Workings_risks!$E$26*Workings_risks!$E$27*Assumptions!$G$90</f>
        <v>4.1695040002004912E-4</v>
      </c>
      <c r="BF224" s="186">
        <f>AK224*Workings_risks!$E$24*Workings_risks!$E$26*Workings_risks!$E$27*Assumptions!$G$90</f>
        <v>4.2338879916318991E-4</v>
      </c>
      <c r="BG224" s="186">
        <f>AL224*Workings_risks!$E$24*Workings_risks!$E$26*Workings_risks!$E$27*Assumptions!$G$90</f>
        <v>4.2982719830633081E-4</v>
      </c>
      <c r="BH224" s="186">
        <f>AM224*Workings_risks!$E$24*Workings_risks!$E$26*Workings_risks!$E$27*Assumptions!$G$90</f>
        <v>4.3626559744947165E-4</v>
      </c>
      <c r="BI224" s="186">
        <f>AN224*Workings_risks!$E$24*Workings_risks!$E$26*Workings_risks!$E$27*Assumptions!$G$90</f>
        <v>4.4270399659261249E-4</v>
      </c>
      <c r="BJ224" s="186">
        <f>AO224*Workings_risks!$E$24*Workings_risks!$E$26*Workings_risks!$E$27*Assumptions!$G$90</f>
        <v>4.4914239573575328E-4</v>
      </c>
      <c r="BK224" s="186">
        <f>AP224*Workings_risks!$E$24*Workings_risks!$E$26*Workings_risks!$E$27*Assumptions!$G$90</f>
        <v>4.5558079487889418E-4</v>
      </c>
      <c r="BL224" s="186">
        <f>AQ224*Workings_risks!$E$24*Workings_risks!$E$26*Workings_risks!$E$27*Assumptions!$G$90</f>
        <v>4.6201919402203497E-4</v>
      </c>
      <c r="BM224" s="186">
        <f>AR224*Workings_risks!$E$24*Workings_risks!$E$26*Workings_risks!$E$27*Assumptions!$G$90</f>
        <v>4.6845759316517575E-4</v>
      </c>
      <c r="BN224" s="186">
        <f>AS224*Workings_risks!$E$24*Workings_risks!$E$26*Workings_risks!$E$27*Assumptions!$G$90</f>
        <v>4.7489599230831671E-4</v>
      </c>
      <c r="BO224" s="186">
        <f>AT224*Workings_risks!$E$24*Workings_risks!$E$26*Workings_risks!$E$27*Assumptions!$G$90</f>
        <v>4.8133439145145749E-4</v>
      </c>
      <c r="BP224" s="186">
        <f>AU224*Workings_risks!$E$24*Workings_risks!$E$26*Workings_risks!$E$27*Assumptions!$G$90</f>
        <v>4.8777279059459845E-4</v>
      </c>
      <c r="BQ224" s="186">
        <f>AV224*Workings_risks!$E$24*Workings_risks!$E$26*Workings_risks!$E$27*Assumptions!$G$90</f>
        <v>4.9421118973773913E-4</v>
      </c>
      <c r="BR224" s="186">
        <f>AW224*Workings_risks!$E$24*Workings_risks!$E$26*Workings_risks!$E$27*Assumptions!$G$90</f>
        <v>5.0064958888087997E-4</v>
      </c>
      <c r="BS224" s="186">
        <f>AX224*Workings_risks!$E$24*Workings_risks!$E$26*Workings_risks!$E$27*Assumptions!$G$90</f>
        <v>5.0708798802402092E-4</v>
      </c>
      <c r="BT224" s="186">
        <f>AY224*Workings_risks!$E$24*Workings_risks!$E$26*Workings_risks!$E$27*Assumptions!$G$90</f>
        <v>5.1352638716716176E-4</v>
      </c>
    </row>
    <row r="225" spans="2:72" x14ac:dyDescent="0.25">
      <c r="B225" s="42">
        <v>10327294</v>
      </c>
      <c r="C225" s="42" t="s">
        <v>1343</v>
      </c>
      <c r="D225" s="42" t="s">
        <v>296</v>
      </c>
      <c r="E225" s="42">
        <v>16664107</v>
      </c>
      <c r="F225" s="42">
        <v>16664103</v>
      </c>
      <c r="G225" s="42">
        <v>0.7426075566171404</v>
      </c>
      <c r="H225" s="42">
        <v>142.654170034782</v>
      </c>
      <c r="I225" s="42">
        <v>-34.7692254323347</v>
      </c>
      <c r="J225" s="42">
        <v>112</v>
      </c>
      <c r="K225" s="42">
        <v>97.8</v>
      </c>
      <c r="L225" s="32">
        <v>6.3E-2</v>
      </c>
      <c r="M225" s="32">
        <v>8.7999999999999995E-2</v>
      </c>
      <c r="N225" s="181"/>
      <c r="O225" s="182">
        <f t="shared" si="46"/>
        <v>119.056</v>
      </c>
      <c r="P225" s="182">
        <f t="shared" si="47"/>
        <v>103.9614</v>
      </c>
      <c r="Q225" s="191">
        <f t="shared" si="48"/>
        <v>0.01</v>
      </c>
      <c r="R225" s="191">
        <f t="shared" si="49"/>
        <v>0.02</v>
      </c>
      <c r="S225" s="184">
        <f t="shared" si="50"/>
        <v>-1509.4599999999998</v>
      </c>
      <c r="T225" s="184">
        <f t="shared" si="51"/>
        <v>134.1506</v>
      </c>
      <c r="U225" s="185">
        <f t="shared" si="52"/>
        <v>1.4674519364540962E-2</v>
      </c>
      <c r="V225" s="181"/>
      <c r="W225" s="182">
        <f t="shared" si="53"/>
        <v>120.17599999999999</v>
      </c>
      <c r="X225" s="182">
        <f t="shared" si="54"/>
        <v>106.4064</v>
      </c>
      <c r="Y225" s="183">
        <f t="shared" si="55"/>
        <v>0.01</v>
      </c>
      <c r="Z225" s="183">
        <f t="shared" si="56"/>
        <v>0.02</v>
      </c>
      <c r="AA225" s="184">
        <f t="shared" si="57"/>
        <v>-1376.9599999999982</v>
      </c>
      <c r="AB225" s="184">
        <f t="shared" si="58"/>
        <v>133.94559999999998</v>
      </c>
      <c r="AC225" s="185">
        <f t="shared" si="59"/>
        <v>1.5937717871252623E-2</v>
      </c>
      <c r="AD225" s="181"/>
      <c r="AE225" s="178">
        <f t="shared" si="60"/>
        <v>1.4674519364540961</v>
      </c>
      <c r="AF225" s="170">
        <f>Workings_risks!$E$18+Workings_risks!$E$27*(($AE225-1)*Workings_risks!$E$18)/(2050-2023)</f>
        <v>9.6596795596919655E-3</v>
      </c>
      <c r="AG225" s="170">
        <f>AF225+(($AE225-1)*Workings_risks!$E$18)/(2050-2023)</f>
        <v>9.8186605944347114E-3</v>
      </c>
      <c r="AH225" s="170">
        <f>AG225+(($AE225-1)*Workings_risks!$E$18)/(2050-2023)</f>
        <v>9.9776416291774573E-3</v>
      </c>
      <c r="AI225" s="170">
        <f>AH225+(($AE225-1)*Workings_risks!$E$18)/(2050-2023)</f>
        <v>1.0136622663920203E-2</v>
      </c>
      <c r="AJ225" s="170">
        <f>AI225+(($AE225-1)*Workings_risks!$E$18)/(2050-2023)</f>
        <v>1.0295603698662949E-2</v>
      </c>
      <c r="AK225" s="170">
        <f>AJ225+(($AE225-1)*Workings_risks!$E$18)/(2050-2023)</f>
        <v>1.0454584733405695E-2</v>
      </c>
      <c r="AL225" s="170">
        <f>AK225+(($AE225-1)*Workings_risks!$E$18)/(2050-2023)</f>
        <v>1.0613565768148441E-2</v>
      </c>
      <c r="AM225" s="170">
        <f>AL225+(($AE225-1)*Workings_risks!$E$18)/(2050-2023)</f>
        <v>1.0772546802891187E-2</v>
      </c>
      <c r="AN225" s="170">
        <f>AM225+(($AE225-1)*Workings_risks!$E$18)/(2050-2023)</f>
        <v>1.0931527837633933E-2</v>
      </c>
      <c r="AO225" s="170">
        <f>AN225+(($AE225-1)*Workings_risks!$E$18)/(2050-2023)</f>
        <v>1.1090508872376678E-2</v>
      </c>
      <c r="AP225" s="170">
        <f>AO225+(($AE225-1)*Workings_risks!$E$18)/(2050-2023)</f>
        <v>1.1249489907119424E-2</v>
      </c>
      <c r="AQ225" s="170">
        <f>AP225+(($AE225-1)*Workings_risks!$E$18)/(2050-2023)</f>
        <v>1.140847094186217E-2</v>
      </c>
      <c r="AR225" s="170">
        <f>AQ225+(($AE225-1)*Workings_risks!$E$18)/(2050-2023)</f>
        <v>1.1567451976604916E-2</v>
      </c>
      <c r="AS225" s="170">
        <f>AR225+(($AE225-1)*Workings_risks!$E$18)/(2050-2023)</f>
        <v>1.1726433011347662E-2</v>
      </c>
      <c r="AT225" s="170">
        <f>AS225+(($AE225-1)*Workings_risks!$E$18)/(2050-2023)</f>
        <v>1.1885414046090408E-2</v>
      </c>
      <c r="AU225" s="170">
        <f>AT225+(($AE225-1)*Workings_risks!$E$18)/(2050-2023)</f>
        <v>1.2044395080833154E-2</v>
      </c>
      <c r="AV225" s="170">
        <f>AU225+(($AE225-1)*Workings_risks!$E$18)/(2050-2023)</f>
        <v>1.22033761155759E-2</v>
      </c>
      <c r="AW225" s="170">
        <f>AV225+(($AE225-1)*Workings_risks!$E$18)/(2050-2023)</f>
        <v>1.2362357150318646E-2</v>
      </c>
      <c r="AX225" s="170">
        <f>AW225+(($AE225-1)*Workings_risks!$E$18)/(2050-2023)</f>
        <v>1.2521338185061391E-2</v>
      </c>
      <c r="AY225" s="170">
        <f>AX225+(($AE225-1)*Workings_risks!$E$18)/(2050-2023)</f>
        <v>1.2680319219804137E-2</v>
      </c>
      <c r="BA225" s="186">
        <f>AF225*Workings_risks!$E$24*Workings_risks!$E$26*Workings_risks!$E$27*Assumptions!$G$90</f>
        <v>3.9119680344748569E-4</v>
      </c>
      <c r="BB225" s="186">
        <f>AG225*Workings_risks!$E$24*Workings_risks!$E$26*Workings_risks!$E$27*Assumptions!$G$90</f>
        <v>3.9763520259062659E-4</v>
      </c>
      <c r="BC225" s="186">
        <f>AH225*Workings_risks!$E$24*Workings_risks!$E$26*Workings_risks!$E$27*Assumptions!$G$90</f>
        <v>4.0407360173376738E-4</v>
      </c>
      <c r="BD225" s="186">
        <f>AI225*Workings_risks!$E$24*Workings_risks!$E$26*Workings_risks!$E$27*Assumptions!$G$90</f>
        <v>4.1051200087690817E-4</v>
      </c>
      <c r="BE225" s="186">
        <f>AJ225*Workings_risks!$E$24*Workings_risks!$E$26*Workings_risks!$E$27*Assumptions!$G$90</f>
        <v>4.1695040002004912E-4</v>
      </c>
      <c r="BF225" s="186">
        <f>AK225*Workings_risks!$E$24*Workings_risks!$E$26*Workings_risks!$E$27*Assumptions!$G$90</f>
        <v>4.2338879916318991E-4</v>
      </c>
      <c r="BG225" s="186">
        <f>AL225*Workings_risks!$E$24*Workings_risks!$E$26*Workings_risks!$E$27*Assumptions!$G$90</f>
        <v>4.2982719830633081E-4</v>
      </c>
      <c r="BH225" s="186">
        <f>AM225*Workings_risks!$E$24*Workings_risks!$E$26*Workings_risks!$E$27*Assumptions!$G$90</f>
        <v>4.3626559744947165E-4</v>
      </c>
      <c r="BI225" s="186">
        <f>AN225*Workings_risks!$E$24*Workings_risks!$E$26*Workings_risks!$E$27*Assumptions!$G$90</f>
        <v>4.4270399659261249E-4</v>
      </c>
      <c r="BJ225" s="186">
        <f>AO225*Workings_risks!$E$24*Workings_risks!$E$26*Workings_risks!$E$27*Assumptions!$G$90</f>
        <v>4.4914239573575328E-4</v>
      </c>
      <c r="BK225" s="186">
        <f>AP225*Workings_risks!$E$24*Workings_risks!$E$26*Workings_risks!$E$27*Assumptions!$G$90</f>
        <v>4.5558079487889418E-4</v>
      </c>
      <c r="BL225" s="186">
        <f>AQ225*Workings_risks!$E$24*Workings_risks!$E$26*Workings_risks!$E$27*Assumptions!$G$90</f>
        <v>4.6201919402203497E-4</v>
      </c>
      <c r="BM225" s="186">
        <f>AR225*Workings_risks!$E$24*Workings_risks!$E$26*Workings_risks!$E$27*Assumptions!$G$90</f>
        <v>4.6845759316517575E-4</v>
      </c>
      <c r="BN225" s="186">
        <f>AS225*Workings_risks!$E$24*Workings_risks!$E$26*Workings_risks!$E$27*Assumptions!$G$90</f>
        <v>4.7489599230831671E-4</v>
      </c>
      <c r="BO225" s="186">
        <f>AT225*Workings_risks!$E$24*Workings_risks!$E$26*Workings_risks!$E$27*Assumptions!$G$90</f>
        <v>4.8133439145145749E-4</v>
      </c>
      <c r="BP225" s="186">
        <f>AU225*Workings_risks!$E$24*Workings_risks!$E$26*Workings_risks!$E$27*Assumptions!$G$90</f>
        <v>4.8777279059459845E-4</v>
      </c>
      <c r="BQ225" s="186">
        <f>AV225*Workings_risks!$E$24*Workings_risks!$E$26*Workings_risks!$E$27*Assumptions!$G$90</f>
        <v>4.9421118973773913E-4</v>
      </c>
      <c r="BR225" s="186">
        <f>AW225*Workings_risks!$E$24*Workings_risks!$E$26*Workings_risks!$E$27*Assumptions!$G$90</f>
        <v>5.0064958888087997E-4</v>
      </c>
      <c r="BS225" s="186">
        <f>AX225*Workings_risks!$E$24*Workings_risks!$E$26*Workings_risks!$E$27*Assumptions!$G$90</f>
        <v>5.0708798802402092E-4</v>
      </c>
      <c r="BT225" s="186">
        <f>AY225*Workings_risks!$E$24*Workings_risks!$E$26*Workings_risks!$E$27*Assumptions!$G$90</f>
        <v>5.1352638716716176E-4</v>
      </c>
    </row>
    <row r="226" spans="2:72" x14ac:dyDescent="0.25">
      <c r="B226" s="42">
        <v>10327298</v>
      </c>
      <c r="C226" s="42" t="s">
        <v>1343</v>
      </c>
      <c r="D226" s="42" t="s">
        <v>296</v>
      </c>
      <c r="E226" s="42">
        <v>16664107</v>
      </c>
      <c r="F226" s="42">
        <v>16664112</v>
      </c>
      <c r="G226" s="42">
        <v>0.45455595477056043</v>
      </c>
      <c r="H226" s="42">
        <v>142.65348864694101</v>
      </c>
      <c r="I226" s="42">
        <v>-34.7691986118773</v>
      </c>
      <c r="J226" s="42">
        <v>112</v>
      </c>
      <c r="K226" s="42">
        <v>97.8</v>
      </c>
      <c r="L226" s="32">
        <v>6.3E-2</v>
      </c>
      <c r="M226" s="32">
        <v>8.7999999999999995E-2</v>
      </c>
      <c r="N226" s="181"/>
      <c r="O226" s="182">
        <f t="shared" si="46"/>
        <v>119.056</v>
      </c>
      <c r="P226" s="182">
        <f t="shared" si="47"/>
        <v>103.9614</v>
      </c>
      <c r="Q226" s="191">
        <f t="shared" si="48"/>
        <v>0.01</v>
      </c>
      <c r="R226" s="191">
        <f t="shared" si="49"/>
        <v>0.02</v>
      </c>
      <c r="S226" s="184">
        <f t="shared" si="50"/>
        <v>-1509.4599999999998</v>
      </c>
      <c r="T226" s="184">
        <f t="shared" si="51"/>
        <v>134.1506</v>
      </c>
      <c r="U226" s="185">
        <f t="shared" si="52"/>
        <v>1.4674519364540962E-2</v>
      </c>
      <c r="V226" s="181"/>
      <c r="W226" s="182">
        <f t="shared" si="53"/>
        <v>120.17599999999999</v>
      </c>
      <c r="X226" s="182">
        <f t="shared" si="54"/>
        <v>106.4064</v>
      </c>
      <c r="Y226" s="183">
        <f t="shared" si="55"/>
        <v>0.01</v>
      </c>
      <c r="Z226" s="183">
        <f t="shared" si="56"/>
        <v>0.02</v>
      </c>
      <c r="AA226" s="184">
        <f t="shared" si="57"/>
        <v>-1376.9599999999982</v>
      </c>
      <c r="AB226" s="184">
        <f t="shared" si="58"/>
        <v>133.94559999999998</v>
      </c>
      <c r="AC226" s="185">
        <f t="shared" si="59"/>
        <v>1.5937717871252623E-2</v>
      </c>
      <c r="AD226" s="181"/>
      <c r="AE226" s="178">
        <f t="shared" si="60"/>
        <v>1.4674519364540961</v>
      </c>
      <c r="AF226" s="170">
        <f>Workings_risks!$E$18+Workings_risks!$E$27*(($AE226-1)*Workings_risks!$E$18)/(2050-2023)</f>
        <v>9.6596795596919655E-3</v>
      </c>
      <c r="AG226" s="170">
        <f>AF226+(($AE226-1)*Workings_risks!$E$18)/(2050-2023)</f>
        <v>9.8186605944347114E-3</v>
      </c>
      <c r="AH226" s="170">
        <f>AG226+(($AE226-1)*Workings_risks!$E$18)/(2050-2023)</f>
        <v>9.9776416291774573E-3</v>
      </c>
      <c r="AI226" s="170">
        <f>AH226+(($AE226-1)*Workings_risks!$E$18)/(2050-2023)</f>
        <v>1.0136622663920203E-2</v>
      </c>
      <c r="AJ226" s="170">
        <f>AI226+(($AE226-1)*Workings_risks!$E$18)/(2050-2023)</f>
        <v>1.0295603698662949E-2</v>
      </c>
      <c r="AK226" s="170">
        <f>AJ226+(($AE226-1)*Workings_risks!$E$18)/(2050-2023)</f>
        <v>1.0454584733405695E-2</v>
      </c>
      <c r="AL226" s="170">
        <f>AK226+(($AE226-1)*Workings_risks!$E$18)/(2050-2023)</f>
        <v>1.0613565768148441E-2</v>
      </c>
      <c r="AM226" s="170">
        <f>AL226+(($AE226-1)*Workings_risks!$E$18)/(2050-2023)</f>
        <v>1.0772546802891187E-2</v>
      </c>
      <c r="AN226" s="170">
        <f>AM226+(($AE226-1)*Workings_risks!$E$18)/(2050-2023)</f>
        <v>1.0931527837633933E-2</v>
      </c>
      <c r="AO226" s="170">
        <f>AN226+(($AE226-1)*Workings_risks!$E$18)/(2050-2023)</f>
        <v>1.1090508872376678E-2</v>
      </c>
      <c r="AP226" s="170">
        <f>AO226+(($AE226-1)*Workings_risks!$E$18)/(2050-2023)</f>
        <v>1.1249489907119424E-2</v>
      </c>
      <c r="AQ226" s="170">
        <f>AP226+(($AE226-1)*Workings_risks!$E$18)/(2050-2023)</f>
        <v>1.140847094186217E-2</v>
      </c>
      <c r="AR226" s="170">
        <f>AQ226+(($AE226-1)*Workings_risks!$E$18)/(2050-2023)</f>
        <v>1.1567451976604916E-2</v>
      </c>
      <c r="AS226" s="170">
        <f>AR226+(($AE226-1)*Workings_risks!$E$18)/(2050-2023)</f>
        <v>1.1726433011347662E-2</v>
      </c>
      <c r="AT226" s="170">
        <f>AS226+(($AE226-1)*Workings_risks!$E$18)/(2050-2023)</f>
        <v>1.1885414046090408E-2</v>
      </c>
      <c r="AU226" s="170">
        <f>AT226+(($AE226-1)*Workings_risks!$E$18)/(2050-2023)</f>
        <v>1.2044395080833154E-2</v>
      </c>
      <c r="AV226" s="170">
        <f>AU226+(($AE226-1)*Workings_risks!$E$18)/(2050-2023)</f>
        <v>1.22033761155759E-2</v>
      </c>
      <c r="AW226" s="170">
        <f>AV226+(($AE226-1)*Workings_risks!$E$18)/(2050-2023)</f>
        <v>1.2362357150318646E-2</v>
      </c>
      <c r="AX226" s="170">
        <f>AW226+(($AE226-1)*Workings_risks!$E$18)/(2050-2023)</f>
        <v>1.2521338185061391E-2</v>
      </c>
      <c r="AY226" s="170">
        <f>AX226+(($AE226-1)*Workings_risks!$E$18)/(2050-2023)</f>
        <v>1.2680319219804137E-2</v>
      </c>
      <c r="BA226" s="186">
        <f>AF226*Workings_risks!$E$24*Workings_risks!$E$26*Workings_risks!$E$27*Assumptions!$G$90</f>
        <v>3.9119680344748569E-4</v>
      </c>
      <c r="BB226" s="186">
        <f>AG226*Workings_risks!$E$24*Workings_risks!$E$26*Workings_risks!$E$27*Assumptions!$G$90</f>
        <v>3.9763520259062659E-4</v>
      </c>
      <c r="BC226" s="186">
        <f>AH226*Workings_risks!$E$24*Workings_risks!$E$26*Workings_risks!$E$27*Assumptions!$G$90</f>
        <v>4.0407360173376738E-4</v>
      </c>
      <c r="BD226" s="186">
        <f>AI226*Workings_risks!$E$24*Workings_risks!$E$26*Workings_risks!$E$27*Assumptions!$G$90</f>
        <v>4.1051200087690817E-4</v>
      </c>
      <c r="BE226" s="186">
        <f>AJ226*Workings_risks!$E$24*Workings_risks!$E$26*Workings_risks!$E$27*Assumptions!$G$90</f>
        <v>4.1695040002004912E-4</v>
      </c>
      <c r="BF226" s="186">
        <f>AK226*Workings_risks!$E$24*Workings_risks!$E$26*Workings_risks!$E$27*Assumptions!$G$90</f>
        <v>4.2338879916318991E-4</v>
      </c>
      <c r="BG226" s="186">
        <f>AL226*Workings_risks!$E$24*Workings_risks!$E$26*Workings_risks!$E$27*Assumptions!$G$90</f>
        <v>4.2982719830633081E-4</v>
      </c>
      <c r="BH226" s="186">
        <f>AM226*Workings_risks!$E$24*Workings_risks!$E$26*Workings_risks!$E$27*Assumptions!$G$90</f>
        <v>4.3626559744947165E-4</v>
      </c>
      <c r="BI226" s="186">
        <f>AN226*Workings_risks!$E$24*Workings_risks!$E$26*Workings_risks!$E$27*Assumptions!$G$90</f>
        <v>4.4270399659261249E-4</v>
      </c>
      <c r="BJ226" s="186">
        <f>AO226*Workings_risks!$E$24*Workings_risks!$E$26*Workings_risks!$E$27*Assumptions!$G$90</f>
        <v>4.4914239573575328E-4</v>
      </c>
      <c r="BK226" s="186">
        <f>AP226*Workings_risks!$E$24*Workings_risks!$E$26*Workings_risks!$E$27*Assumptions!$G$90</f>
        <v>4.5558079487889418E-4</v>
      </c>
      <c r="BL226" s="186">
        <f>AQ226*Workings_risks!$E$24*Workings_risks!$E$26*Workings_risks!$E$27*Assumptions!$G$90</f>
        <v>4.6201919402203497E-4</v>
      </c>
      <c r="BM226" s="186">
        <f>AR226*Workings_risks!$E$24*Workings_risks!$E$26*Workings_risks!$E$27*Assumptions!$G$90</f>
        <v>4.6845759316517575E-4</v>
      </c>
      <c r="BN226" s="186">
        <f>AS226*Workings_risks!$E$24*Workings_risks!$E$26*Workings_risks!$E$27*Assumptions!$G$90</f>
        <v>4.7489599230831671E-4</v>
      </c>
      <c r="BO226" s="186">
        <f>AT226*Workings_risks!$E$24*Workings_risks!$E$26*Workings_risks!$E$27*Assumptions!$G$90</f>
        <v>4.8133439145145749E-4</v>
      </c>
      <c r="BP226" s="186">
        <f>AU226*Workings_risks!$E$24*Workings_risks!$E$26*Workings_risks!$E$27*Assumptions!$G$90</f>
        <v>4.8777279059459845E-4</v>
      </c>
      <c r="BQ226" s="186">
        <f>AV226*Workings_risks!$E$24*Workings_risks!$E$26*Workings_risks!$E$27*Assumptions!$G$90</f>
        <v>4.9421118973773913E-4</v>
      </c>
      <c r="BR226" s="186">
        <f>AW226*Workings_risks!$E$24*Workings_risks!$E$26*Workings_risks!$E$27*Assumptions!$G$90</f>
        <v>5.0064958888087997E-4</v>
      </c>
      <c r="BS226" s="186">
        <f>AX226*Workings_risks!$E$24*Workings_risks!$E$26*Workings_risks!$E$27*Assumptions!$G$90</f>
        <v>5.0708798802402092E-4</v>
      </c>
      <c r="BT226" s="186">
        <f>AY226*Workings_risks!$E$24*Workings_risks!$E$26*Workings_risks!$E$27*Assumptions!$G$90</f>
        <v>5.1352638716716176E-4</v>
      </c>
    </row>
    <row r="227" spans="2:72" x14ac:dyDescent="0.25">
      <c r="B227" s="42">
        <v>10327338</v>
      </c>
      <c r="C227" s="42" t="s">
        <v>1343</v>
      </c>
      <c r="D227" s="42" t="s">
        <v>296</v>
      </c>
      <c r="E227" s="42">
        <v>161751526</v>
      </c>
      <c r="F227" s="42">
        <v>162603213</v>
      </c>
      <c r="G227" s="42">
        <v>0.3481079750360605</v>
      </c>
      <c r="H227" s="42">
        <v>142.64702653391299</v>
      </c>
      <c r="I227" s="42">
        <v>-34.771547113590103</v>
      </c>
      <c r="J227" s="42">
        <v>110</v>
      </c>
      <c r="K227" s="42">
        <v>96.4</v>
      </c>
      <c r="L227" s="32">
        <v>6.3E-2</v>
      </c>
      <c r="M227" s="32">
        <v>8.7999999999999995E-2</v>
      </c>
      <c r="N227" s="181"/>
      <c r="O227" s="182">
        <f t="shared" si="46"/>
        <v>116.92999999999999</v>
      </c>
      <c r="P227" s="182">
        <f t="shared" si="47"/>
        <v>102.47320000000001</v>
      </c>
      <c r="Q227" s="191">
        <f t="shared" si="48"/>
        <v>0.01</v>
      </c>
      <c r="R227" s="191">
        <f t="shared" si="49"/>
        <v>0.02</v>
      </c>
      <c r="S227" s="184">
        <f t="shared" si="50"/>
        <v>-1445.6799999999985</v>
      </c>
      <c r="T227" s="184">
        <f t="shared" si="51"/>
        <v>131.38679999999997</v>
      </c>
      <c r="U227" s="185">
        <f t="shared" si="52"/>
        <v>1.4793591942891917E-2</v>
      </c>
      <c r="V227" s="181"/>
      <c r="W227" s="182">
        <f t="shared" si="53"/>
        <v>118.03</v>
      </c>
      <c r="X227" s="182">
        <f t="shared" si="54"/>
        <v>104.88320000000002</v>
      </c>
      <c r="Y227" s="183">
        <f t="shared" si="55"/>
        <v>0.01</v>
      </c>
      <c r="Z227" s="183">
        <f t="shared" si="56"/>
        <v>0.02</v>
      </c>
      <c r="AA227" s="184">
        <f t="shared" si="57"/>
        <v>-1314.6799999999985</v>
      </c>
      <c r="AB227" s="184">
        <f t="shared" si="58"/>
        <v>131.17679999999999</v>
      </c>
      <c r="AC227" s="185">
        <f t="shared" si="59"/>
        <v>1.610795022362857E-2</v>
      </c>
      <c r="AD227" s="181"/>
      <c r="AE227" s="178">
        <f t="shared" si="60"/>
        <v>1.4793591942891917</v>
      </c>
      <c r="AF227" s="170">
        <f>Workings_risks!$E$18+Workings_risks!$E$27*(($AE227-1)*Workings_risks!$E$18)/(2050-2023)</f>
        <v>9.6718285830927377E-3</v>
      </c>
      <c r="AG227" s="170">
        <f>AF227+(($AE227-1)*Workings_risks!$E$18)/(2050-2023)</f>
        <v>9.8348592923024076E-3</v>
      </c>
      <c r="AH227" s="170">
        <f>AG227+(($AE227-1)*Workings_risks!$E$18)/(2050-2023)</f>
        <v>9.9978900015120775E-3</v>
      </c>
      <c r="AI227" s="170">
        <f>AH227+(($AE227-1)*Workings_risks!$E$18)/(2050-2023)</f>
        <v>1.0160920710721747E-2</v>
      </c>
      <c r="AJ227" s="170">
        <f>AI227+(($AE227-1)*Workings_risks!$E$18)/(2050-2023)</f>
        <v>1.0323951419931417E-2</v>
      </c>
      <c r="AK227" s="170">
        <f>AJ227+(($AE227-1)*Workings_risks!$E$18)/(2050-2023)</f>
        <v>1.0486982129141087E-2</v>
      </c>
      <c r="AL227" s="170">
        <f>AK227+(($AE227-1)*Workings_risks!$E$18)/(2050-2023)</f>
        <v>1.0650012838350757E-2</v>
      </c>
      <c r="AM227" s="170">
        <f>AL227+(($AE227-1)*Workings_risks!$E$18)/(2050-2023)</f>
        <v>1.0813043547560427E-2</v>
      </c>
      <c r="AN227" s="170">
        <f>AM227+(($AE227-1)*Workings_risks!$E$18)/(2050-2023)</f>
        <v>1.0976074256770097E-2</v>
      </c>
      <c r="AO227" s="170">
        <f>AN227+(($AE227-1)*Workings_risks!$E$18)/(2050-2023)</f>
        <v>1.1139104965979767E-2</v>
      </c>
      <c r="AP227" s="170">
        <f>AO227+(($AE227-1)*Workings_risks!$E$18)/(2050-2023)</f>
        <v>1.1302135675189437E-2</v>
      </c>
      <c r="AQ227" s="170">
        <f>AP227+(($AE227-1)*Workings_risks!$E$18)/(2050-2023)</f>
        <v>1.1465166384399107E-2</v>
      </c>
      <c r="AR227" s="170">
        <f>AQ227+(($AE227-1)*Workings_risks!$E$18)/(2050-2023)</f>
        <v>1.1628197093608777E-2</v>
      </c>
      <c r="AS227" s="170">
        <f>AR227+(($AE227-1)*Workings_risks!$E$18)/(2050-2023)</f>
        <v>1.1791227802818447E-2</v>
      </c>
      <c r="AT227" s="170">
        <f>AS227+(($AE227-1)*Workings_risks!$E$18)/(2050-2023)</f>
        <v>1.1954258512028117E-2</v>
      </c>
      <c r="AU227" s="170">
        <f>AT227+(($AE227-1)*Workings_risks!$E$18)/(2050-2023)</f>
        <v>1.2117289221237787E-2</v>
      </c>
      <c r="AV227" s="170">
        <f>AU227+(($AE227-1)*Workings_risks!$E$18)/(2050-2023)</f>
        <v>1.2280319930447457E-2</v>
      </c>
      <c r="AW227" s="170">
        <f>AV227+(($AE227-1)*Workings_risks!$E$18)/(2050-2023)</f>
        <v>1.2443350639657126E-2</v>
      </c>
      <c r="AX227" s="170">
        <f>AW227+(($AE227-1)*Workings_risks!$E$18)/(2050-2023)</f>
        <v>1.2606381348866796E-2</v>
      </c>
      <c r="AY227" s="170">
        <f>AX227+(($AE227-1)*Workings_risks!$E$18)/(2050-2023)</f>
        <v>1.2769412058076466E-2</v>
      </c>
      <c r="BA227" s="186">
        <f>AF227*Workings_risks!$E$24*Workings_risks!$E$26*Workings_risks!$E$27*Assumptions!$G$90</f>
        <v>3.9168881346603982E-4</v>
      </c>
      <c r="BB227" s="186">
        <f>AG227*Workings_risks!$E$24*Workings_risks!$E$26*Workings_risks!$E$27*Assumptions!$G$90</f>
        <v>3.982912159486987E-4</v>
      </c>
      <c r="BC227" s="186">
        <f>AH227*Workings_risks!$E$24*Workings_risks!$E$26*Workings_risks!$E$27*Assumptions!$G$90</f>
        <v>4.0489361843135753E-4</v>
      </c>
      <c r="BD227" s="186">
        <f>AI227*Workings_risks!$E$24*Workings_risks!$E$26*Workings_risks!$E$27*Assumptions!$G$90</f>
        <v>4.1149602091401647E-4</v>
      </c>
      <c r="BE227" s="186">
        <f>AJ227*Workings_risks!$E$24*Workings_risks!$E$26*Workings_risks!$E$27*Assumptions!$G$90</f>
        <v>4.1809842339667535E-4</v>
      </c>
      <c r="BF227" s="186">
        <f>AK227*Workings_risks!$E$24*Workings_risks!$E$26*Workings_risks!$E$27*Assumptions!$G$90</f>
        <v>4.2470082587933418E-4</v>
      </c>
      <c r="BG227" s="186">
        <f>AL227*Workings_risks!$E$24*Workings_risks!$E$26*Workings_risks!$E$27*Assumptions!$G$90</f>
        <v>4.3130322836199312E-4</v>
      </c>
      <c r="BH227" s="186">
        <f>AM227*Workings_risks!$E$24*Workings_risks!$E$26*Workings_risks!$E$27*Assumptions!$G$90</f>
        <v>4.3790563084465195E-4</v>
      </c>
      <c r="BI227" s="186">
        <f>AN227*Workings_risks!$E$24*Workings_risks!$E$26*Workings_risks!$E$27*Assumptions!$G$90</f>
        <v>4.4450803332731078E-4</v>
      </c>
      <c r="BJ227" s="186">
        <f>AO227*Workings_risks!$E$24*Workings_risks!$E$26*Workings_risks!$E$27*Assumptions!$G$90</f>
        <v>4.5111043580996972E-4</v>
      </c>
      <c r="BK227" s="186">
        <f>AP227*Workings_risks!$E$24*Workings_risks!$E$26*Workings_risks!$E$27*Assumptions!$G$90</f>
        <v>4.577128382926286E-4</v>
      </c>
      <c r="BL227" s="186">
        <f>AQ227*Workings_risks!$E$24*Workings_risks!$E$26*Workings_risks!$E$27*Assumptions!$G$90</f>
        <v>4.6431524077528754E-4</v>
      </c>
      <c r="BM227" s="186">
        <f>AR227*Workings_risks!$E$24*Workings_risks!$E$26*Workings_risks!$E$27*Assumptions!$G$90</f>
        <v>4.7091764325794632E-4</v>
      </c>
      <c r="BN227" s="186">
        <f>AS227*Workings_risks!$E$24*Workings_risks!$E$26*Workings_risks!$E$27*Assumptions!$G$90</f>
        <v>4.775200457406052E-4</v>
      </c>
      <c r="BO227" s="186">
        <f>AT227*Workings_risks!$E$24*Workings_risks!$E$26*Workings_risks!$E$27*Assumptions!$G$90</f>
        <v>4.8412244822326414E-4</v>
      </c>
      <c r="BP227" s="186">
        <f>AU227*Workings_risks!$E$24*Workings_risks!$E$26*Workings_risks!$E$27*Assumptions!$G$90</f>
        <v>4.9072485070592302E-4</v>
      </c>
      <c r="BQ227" s="186">
        <f>AV227*Workings_risks!$E$24*Workings_risks!$E$26*Workings_risks!$E$27*Assumptions!$G$90</f>
        <v>4.9732725318858185E-4</v>
      </c>
      <c r="BR227" s="186">
        <f>AW227*Workings_risks!$E$24*Workings_risks!$E$26*Workings_risks!$E$27*Assumptions!$G$90</f>
        <v>5.0392965567124068E-4</v>
      </c>
      <c r="BS227" s="186">
        <f>AX227*Workings_risks!$E$24*Workings_risks!$E$26*Workings_risks!$E$27*Assumptions!$G$90</f>
        <v>5.1053205815389962E-4</v>
      </c>
      <c r="BT227" s="186">
        <f>AY227*Workings_risks!$E$24*Workings_risks!$E$26*Workings_risks!$E$27*Assumptions!$G$90</f>
        <v>5.1713446063655845E-4</v>
      </c>
    </row>
    <row r="228" spans="2:72" x14ac:dyDescent="0.25">
      <c r="B228" s="42">
        <v>10328372</v>
      </c>
      <c r="C228" s="42" t="s">
        <v>505</v>
      </c>
      <c r="D228" s="42" t="s">
        <v>265</v>
      </c>
      <c r="E228" s="42">
        <v>16670768</v>
      </c>
      <c r="F228" s="42">
        <v>16670764</v>
      </c>
      <c r="G228" s="42">
        <v>0.51238701433174016</v>
      </c>
      <c r="H228" s="42">
        <v>141.238638552667</v>
      </c>
      <c r="I228" s="42">
        <v>-37.700425546706697</v>
      </c>
      <c r="J228" s="42">
        <v>108</v>
      </c>
      <c r="K228" s="42">
        <v>92.3</v>
      </c>
      <c r="L228" s="32">
        <v>5.3999999999999999E-2</v>
      </c>
      <c r="M228" s="32">
        <v>7.2999999999999995E-2</v>
      </c>
      <c r="N228" s="181"/>
      <c r="O228" s="182">
        <f t="shared" si="46"/>
        <v>113.83200000000001</v>
      </c>
      <c r="P228" s="182">
        <f t="shared" si="47"/>
        <v>97.284199999999998</v>
      </c>
      <c r="Q228" s="191">
        <f t="shared" si="48"/>
        <v>0.01</v>
      </c>
      <c r="R228" s="191">
        <f t="shared" si="49"/>
        <v>0.02</v>
      </c>
      <c r="S228" s="184">
        <f t="shared" si="50"/>
        <v>-1654.7800000000009</v>
      </c>
      <c r="T228" s="184">
        <f t="shared" si="51"/>
        <v>130.37980000000002</v>
      </c>
      <c r="U228" s="185">
        <f t="shared" si="52"/>
        <v>1.3524335561222643E-2</v>
      </c>
      <c r="V228" s="181"/>
      <c r="W228" s="182">
        <f t="shared" si="53"/>
        <v>115.884</v>
      </c>
      <c r="X228" s="182">
        <f t="shared" si="54"/>
        <v>99.037899999999993</v>
      </c>
      <c r="Y228" s="183">
        <f t="shared" si="55"/>
        <v>0.01</v>
      </c>
      <c r="Z228" s="183">
        <f t="shared" si="56"/>
        <v>0.02</v>
      </c>
      <c r="AA228" s="184">
        <f t="shared" si="57"/>
        <v>-1684.6100000000008</v>
      </c>
      <c r="AB228" s="184">
        <f t="shared" si="58"/>
        <v>132.73009999999999</v>
      </c>
      <c r="AC228" s="185">
        <f t="shared" si="59"/>
        <v>1.4680014958951913E-2</v>
      </c>
      <c r="AD228" s="181"/>
      <c r="AE228" s="178">
        <f t="shared" si="60"/>
        <v>1.3524335561222642</v>
      </c>
      <c r="AF228" s="170">
        <f>Workings_risks!$E$18+Workings_risks!$E$27*(($AE228-1)*Workings_risks!$E$18)/(2050-2023)</f>
        <v>9.5423258403451328E-3</v>
      </c>
      <c r="AG228" s="170">
        <f>AF228+(($AE228-1)*Workings_risks!$E$18)/(2050-2023)</f>
        <v>9.6621889686389351E-3</v>
      </c>
      <c r="AH228" s="170">
        <f>AG228+(($AE228-1)*Workings_risks!$E$18)/(2050-2023)</f>
        <v>9.7820520969327373E-3</v>
      </c>
      <c r="AI228" s="170">
        <f>AH228+(($AE228-1)*Workings_risks!$E$18)/(2050-2023)</f>
        <v>9.9019152252265395E-3</v>
      </c>
      <c r="AJ228" s="170">
        <f>AI228+(($AE228-1)*Workings_risks!$E$18)/(2050-2023)</f>
        <v>1.0021778353520342E-2</v>
      </c>
      <c r="AK228" s="170">
        <f>AJ228+(($AE228-1)*Workings_risks!$E$18)/(2050-2023)</f>
        <v>1.0141641481814144E-2</v>
      </c>
      <c r="AL228" s="170">
        <f>AK228+(($AE228-1)*Workings_risks!$E$18)/(2050-2023)</f>
        <v>1.0261504610107946E-2</v>
      </c>
      <c r="AM228" s="170">
        <f>AL228+(($AE228-1)*Workings_risks!$E$18)/(2050-2023)</f>
        <v>1.0381367738401748E-2</v>
      </c>
      <c r="AN228" s="170">
        <f>AM228+(($AE228-1)*Workings_risks!$E$18)/(2050-2023)</f>
        <v>1.0501230866695551E-2</v>
      </c>
      <c r="AO228" s="170">
        <f>AN228+(($AE228-1)*Workings_risks!$E$18)/(2050-2023)</f>
        <v>1.0621093994989353E-2</v>
      </c>
      <c r="AP228" s="170">
        <f>AO228+(($AE228-1)*Workings_risks!$E$18)/(2050-2023)</f>
        <v>1.0740957123283155E-2</v>
      </c>
      <c r="AQ228" s="170">
        <f>AP228+(($AE228-1)*Workings_risks!$E$18)/(2050-2023)</f>
        <v>1.0860820251576957E-2</v>
      </c>
      <c r="AR228" s="170">
        <f>AQ228+(($AE228-1)*Workings_risks!$E$18)/(2050-2023)</f>
        <v>1.098068337987076E-2</v>
      </c>
      <c r="AS228" s="170">
        <f>AR228+(($AE228-1)*Workings_risks!$E$18)/(2050-2023)</f>
        <v>1.1100546508164562E-2</v>
      </c>
      <c r="AT228" s="170">
        <f>AS228+(($AE228-1)*Workings_risks!$E$18)/(2050-2023)</f>
        <v>1.1220409636458364E-2</v>
      </c>
      <c r="AU228" s="170">
        <f>AT228+(($AE228-1)*Workings_risks!$E$18)/(2050-2023)</f>
        <v>1.1340272764752166E-2</v>
      </c>
      <c r="AV228" s="170">
        <f>AU228+(($AE228-1)*Workings_risks!$E$18)/(2050-2023)</f>
        <v>1.1460135893045969E-2</v>
      </c>
      <c r="AW228" s="170">
        <f>AV228+(($AE228-1)*Workings_risks!$E$18)/(2050-2023)</f>
        <v>1.1579999021339771E-2</v>
      </c>
      <c r="AX228" s="170">
        <f>AW228+(($AE228-1)*Workings_risks!$E$18)/(2050-2023)</f>
        <v>1.1699862149633573E-2</v>
      </c>
      <c r="AY228" s="170">
        <f>AX228+(($AE228-1)*Workings_risks!$E$18)/(2050-2023)</f>
        <v>1.1819725277927375E-2</v>
      </c>
      <c r="BA228" s="186">
        <f>AF228*Workings_risks!$E$24*Workings_risks!$E$26*Workings_risks!$E$27*Assumptions!$G$90</f>
        <v>3.8644422344755267E-4</v>
      </c>
      <c r="BB228" s="186">
        <f>AG228*Workings_risks!$E$24*Workings_risks!$E$26*Workings_risks!$E$27*Assumptions!$G$90</f>
        <v>3.9129842925738251E-4</v>
      </c>
      <c r="BC228" s="186">
        <f>AH228*Workings_risks!$E$24*Workings_risks!$E$26*Workings_risks!$E$27*Assumptions!$G$90</f>
        <v>3.9615263506721234E-4</v>
      </c>
      <c r="BD228" s="186">
        <f>AI228*Workings_risks!$E$24*Workings_risks!$E$26*Workings_risks!$E$27*Assumptions!$G$90</f>
        <v>4.0100684087704218E-4</v>
      </c>
      <c r="BE228" s="186">
        <f>AJ228*Workings_risks!$E$24*Workings_risks!$E$26*Workings_risks!$E$27*Assumptions!$G$90</f>
        <v>4.0586104668687207E-4</v>
      </c>
      <c r="BF228" s="186">
        <f>AK228*Workings_risks!$E$24*Workings_risks!$E$26*Workings_risks!$E$27*Assumptions!$G$90</f>
        <v>4.1071525249670191E-4</v>
      </c>
      <c r="BG228" s="186">
        <f>AL228*Workings_risks!$E$24*Workings_risks!$E$26*Workings_risks!$E$27*Assumptions!$G$90</f>
        <v>4.1556945830653163E-4</v>
      </c>
      <c r="BH228" s="186">
        <f>AM228*Workings_risks!$E$24*Workings_risks!$E$26*Workings_risks!$E$27*Assumptions!$G$90</f>
        <v>4.2042366411636158E-4</v>
      </c>
      <c r="BI228" s="186">
        <f>AN228*Workings_risks!$E$24*Workings_risks!$E$26*Workings_risks!$E$27*Assumptions!$G$90</f>
        <v>4.2527786992619136E-4</v>
      </c>
      <c r="BJ228" s="186">
        <f>AO228*Workings_risks!$E$24*Workings_risks!$E$26*Workings_risks!$E$27*Assumptions!$G$90</f>
        <v>4.3013207573602125E-4</v>
      </c>
      <c r="BK228" s="186">
        <f>AP228*Workings_risks!$E$24*Workings_risks!$E$26*Workings_risks!$E$27*Assumptions!$G$90</f>
        <v>4.3498628154585103E-4</v>
      </c>
      <c r="BL228" s="186">
        <f>AQ228*Workings_risks!$E$24*Workings_risks!$E$26*Workings_risks!$E$27*Assumptions!$G$90</f>
        <v>4.3984048735568092E-4</v>
      </c>
      <c r="BM228" s="186">
        <f>AR228*Workings_risks!$E$24*Workings_risks!$E$26*Workings_risks!$E$27*Assumptions!$G$90</f>
        <v>4.4469469316551081E-4</v>
      </c>
      <c r="BN228" s="186">
        <f>AS228*Workings_risks!$E$24*Workings_risks!$E$26*Workings_risks!$E$27*Assumptions!$G$90</f>
        <v>4.4954889897534065E-4</v>
      </c>
      <c r="BO228" s="186">
        <f>AT228*Workings_risks!$E$24*Workings_risks!$E$26*Workings_risks!$E$27*Assumptions!$G$90</f>
        <v>4.5440310478517048E-4</v>
      </c>
      <c r="BP228" s="186">
        <f>AU228*Workings_risks!$E$24*Workings_risks!$E$26*Workings_risks!$E$27*Assumptions!$G$90</f>
        <v>4.5925731059500026E-4</v>
      </c>
      <c r="BQ228" s="186">
        <f>AV228*Workings_risks!$E$24*Workings_risks!$E$26*Workings_risks!$E$27*Assumptions!$G$90</f>
        <v>4.641115164048301E-4</v>
      </c>
      <c r="BR228" s="186">
        <f>AW228*Workings_risks!$E$24*Workings_risks!$E$26*Workings_risks!$E$27*Assumptions!$G$90</f>
        <v>4.6896572221465994E-4</v>
      </c>
      <c r="BS228" s="186">
        <f>AX228*Workings_risks!$E$24*Workings_risks!$E$26*Workings_risks!$E$27*Assumptions!$G$90</f>
        <v>4.7381992802448983E-4</v>
      </c>
      <c r="BT228" s="186">
        <f>AY228*Workings_risks!$E$24*Workings_risks!$E$26*Workings_risks!$E$27*Assumptions!$G$90</f>
        <v>4.7867413383431966E-4</v>
      </c>
    </row>
    <row r="229" spans="2:72" x14ac:dyDescent="0.25">
      <c r="B229" s="42">
        <v>10328909</v>
      </c>
      <c r="C229" s="42" t="s">
        <v>671</v>
      </c>
      <c r="D229" s="42" t="s">
        <v>302</v>
      </c>
      <c r="E229" s="42">
        <v>16672897</v>
      </c>
      <c r="F229" s="42">
        <v>16672964</v>
      </c>
      <c r="G229" s="42">
        <v>2.2650825167169906</v>
      </c>
      <c r="H229" s="42">
        <v>144.58713069379999</v>
      </c>
      <c r="I229" s="42">
        <v>-37.815527410195401</v>
      </c>
      <c r="J229" s="42">
        <v>121</v>
      </c>
      <c r="K229" s="42">
        <v>106</v>
      </c>
      <c r="L229" s="32">
        <v>5.3999999999999999E-2</v>
      </c>
      <c r="M229" s="32">
        <v>7.2999999999999995E-2</v>
      </c>
      <c r="N229" s="181"/>
      <c r="O229" s="182">
        <f t="shared" si="46"/>
        <v>127.53400000000001</v>
      </c>
      <c r="P229" s="182">
        <f t="shared" si="47"/>
        <v>111.724</v>
      </c>
      <c r="Q229" s="191">
        <f t="shared" si="48"/>
        <v>0.01</v>
      </c>
      <c r="R229" s="191">
        <f t="shared" si="49"/>
        <v>0.02</v>
      </c>
      <c r="S229" s="184">
        <f t="shared" si="50"/>
        <v>-1581</v>
      </c>
      <c r="T229" s="184">
        <f t="shared" si="51"/>
        <v>143.34399999999999</v>
      </c>
      <c r="U229" s="185">
        <f t="shared" si="52"/>
        <v>1.4132827324478174E-2</v>
      </c>
      <c r="V229" s="181"/>
      <c r="W229" s="182">
        <f t="shared" si="53"/>
        <v>129.833</v>
      </c>
      <c r="X229" s="182">
        <f t="shared" si="54"/>
        <v>113.738</v>
      </c>
      <c r="Y229" s="183">
        <f t="shared" si="55"/>
        <v>0.01</v>
      </c>
      <c r="Z229" s="183">
        <f t="shared" si="56"/>
        <v>0.02</v>
      </c>
      <c r="AA229" s="184">
        <f t="shared" si="57"/>
        <v>-1609.4999999999998</v>
      </c>
      <c r="AB229" s="184">
        <f t="shared" si="58"/>
        <v>145.928</v>
      </c>
      <c r="AC229" s="185">
        <f t="shared" si="59"/>
        <v>1.5488039763901833E-2</v>
      </c>
      <c r="AD229" s="181"/>
      <c r="AE229" s="178">
        <f t="shared" si="60"/>
        <v>1.4132827324478174</v>
      </c>
      <c r="AF229" s="170">
        <f>Workings_risks!$E$18+Workings_risks!$E$27*(($AE229-1)*Workings_risks!$E$18)/(2050-2023)</f>
        <v>9.6044105014261982E-3</v>
      </c>
      <c r="AG229" s="170">
        <f>AF229+(($AE229-1)*Workings_risks!$E$18)/(2050-2023)</f>
        <v>9.7449685167470216E-3</v>
      </c>
      <c r="AH229" s="170">
        <f>AG229+(($AE229-1)*Workings_risks!$E$18)/(2050-2023)</f>
        <v>9.885526532067845E-3</v>
      </c>
      <c r="AI229" s="170">
        <f>AH229+(($AE229-1)*Workings_risks!$E$18)/(2050-2023)</f>
        <v>1.0026084547388668E-2</v>
      </c>
      <c r="AJ229" s="170">
        <f>AI229+(($AE229-1)*Workings_risks!$E$18)/(2050-2023)</f>
        <v>1.0166642562709492E-2</v>
      </c>
      <c r="AK229" s="170">
        <f>AJ229+(($AE229-1)*Workings_risks!$E$18)/(2050-2023)</f>
        <v>1.0307200578030315E-2</v>
      </c>
      <c r="AL229" s="170">
        <f>AK229+(($AE229-1)*Workings_risks!$E$18)/(2050-2023)</f>
        <v>1.0447758593351139E-2</v>
      </c>
      <c r="AM229" s="170">
        <f>AL229+(($AE229-1)*Workings_risks!$E$18)/(2050-2023)</f>
        <v>1.0588316608671962E-2</v>
      </c>
      <c r="AN229" s="170">
        <f>AM229+(($AE229-1)*Workings_risks!$E$18)/(2050-2023)</f>
        <v>1.0728874623992786E-2</v>
      </c>
      <c r="AO229" s="170">
        <f>AN229+(($AE229-1)*Workings_risks!$E$18)/(2050-2023)</f>
        <v>1.0869432639313609E-2</v>
      </c>
      <c r="AP229" s="170">
        <f>AO229+(($AE229-1)*Workings_risks!$E$18)/(2050-2023)</f>
        <v>1.1009990654634432E-2</v>
      </c>
      <c r="AQ229" s="170">
        <f>AP229+(($AE229-1)*Workings_risks!$E$18)/(2050-2023)</f>
        <v>1.1150548669955256E-2</v>
      </c>
      <c r="AR229" s="170">
        <f>AQ229+(($AE229-1)*Workings_risks!$E$18)/(2050-2023)</f>
        <v>1.1291106685276079E-2</v>
      </c>
      <c r="AS229" s="170">
        <f>AR229+(($AE229-1)*Workings_risks!$E$18)/(2050-2023)</f>
        <v>1.1431664700596903E-2</v>
      </c>
      <c r="AT229" s="170">
        <f>AS229+(($AE229-1)*Workings_risks!$E$18)/(2050-2023)</f>
        <v>1.1572222715917726E-2</v>
      </c>
      <c r="AU229" s="170">
        <f>AT229+(($AE229-1)*Workings_risks!$E$18)/(2050-2023)</f>
        <v>1.171278073123855E-2</v>
      </c>
      <c r="AV229" s="170">
        <f>AU229+(($AE229-1)*Workings_risks!$E$18)/(2050-2023)</f>
        <v>1.1853338746559373E-2</v>
      </c>
      <c r="AW229" s="170">
        <f>AV229+(($AE229-1)*Workings_risks!$E$18)/(2050-2023)</f>
        <v>1.1993896761880197E-2</v>
      </c>
      <c r="AX229" s="170">
        <f>AW229+(($AE229-1)*Workings_risks!$E$18)/(2050-2023)</f>
        <v>1.213445477720102E-2</v>
      </c>
      <c r="AY229" s="170">
        <f>AX229+(($AE229-1)*Workings_risks!$E$18)/(2050-2023)</f>
        <v>1.2275012792521843E-2</v>
      </c>
      <c r="BA229" s="186">
        <f>AF229*Workings_risks!$E$24*Workings_risks!$E$26*Workings_risks!$E$27*Assumptions!$G$90</f>
        <v>3.8895852227164402E-4</v>
      </c>
      <c r="BB229" s="186">
        <f>AG229*Workings_risks!$E$24*Workings_risks!$E$26*Workings_risks!$E$27*Assumptions!$G$90</f>
        <v>3.9465082768950431E-4</v>
      </c>
      <c r="BC229" s="186">
        <f>AH229*Workings_risks!$E$24*Workings_risks!$E$26*Workings_risks!$E$27*Assumptions!$G$90</f>
        <v>4.0034313310736465E-4</v>
      </c>
      <c r="BD229" s="186">
        <f>AI229*Workings_risks!$E$24*Workings_risks!$E$26*Workings_risks!$E$27*Assumptions!$G$90</f>
        <v>4.0603543852522493E-4</v>
      </c>
      <c r="BE229" s="186">
        <f>AJ229*Workings_risks!$E$24*Workings_risks!$E$26*Workings_risks!$E$27*Assumptions!$G$90</f>
        <v>4.1172774394308516E-4</v>
      </c>
      <c r="BF229" s="186">
        <f>AK229*Workings_risks!$E$24*Workings_risks!$E$26*Workings_risks!$E$27*Assumptions!$G$90</f>
        <v>4.1742004936094545E-4</v>
      </c>
      <c r="BG229" s="186">
        <f>AL229*Workings_risks!$E$24*Workings_risks!$E$26*Workings_risks!$E$27*Assumptions!$G$90</f>
        <v>4.2311235477880579E-4</v>
      </c>
      <c r="BH229" s="186">
        <f>AM229*Workings_risks!$E$24*Workings_risks!$E$26*Workings_risks!$E$27*Assumptions!$G$90</f>
        <v>4.2880466019666608E-4</v>
      </c>
      <c r="BI229" s="186">
        <f>AN229*Workings_risks!$E$24*Workings_risks!$E$26*Workings_risks!$E$27*Assumptions!$G$90</f>
        <v>4.3449696561452636E-4</v>
      </c>
      <c r="BJ229" s="186">
        <f>AO229*Workings_risks!$E$24*Workings_risks!$E$26*Workings_risks!$E$27*Assumptions!$G$90</f>
        <v>4.4018927103238659E-4</v>
      </c>
      <c r="BK229" s="186">
        <f>AP229*Workings_risks!$E$24*Workings_risks!$E$26*Workings_risks!$E$27*Assumptions!$G$90</f>
        <v>4.4588157645024693E-4</v>
      </c>
      <c r="BL229" s="186">
        <f>AQ229*Workings_risks!$E$24*Workings_risks!$E$26*Workings_risks!$E$27*Assumptions!$G$90</f>
        <v>4.5157388186810722E-4</v>
      </c>
      <c r="BM229" s="186">
        <f>AR229*Workings_risks!$E$24*Workings_risks!$E$26*Workings_risks!$E$27*Assumptions!$G$90</f>
        <v>4.5726618728596751E-4</v>
      </c>
      <c r="BN229" s="186">
        <f>AS229*Workings_risks!$E$24*Workings_risks!$E$26*Workings_risks!$E$27*Assumptions!$G$90</f>
        <v>4.6295849270382774E-4</v>
      </c>
      <c r="BO229" s="186">
        <f>AT229*Workings_risks!$E$24*Workings_risks!$E$26*Workings_risks!$E$27*Assumptions!$G$90</f>
        <v>4.6865079812168808E-4</v>
      </c>
      <c r="BP229" s="186">
        <f>AU229*Workings_risks!$E$24*Workings_risks!$E$26*Workings_risks!$E$27*Assumptions!$G$90</f>
        <v>4.7434310353954836E-4</v>
      </c>
      <c r="BQ229" s="186">
        <f>AV229*Workings_risks!$E$24*Workings_risks!$E$26*Workings_risks!$E$27*Assumptions!$G$90</f>
        <v>4.8003540895740865E-4</v>
      </c>
      <c r="BR229" s="186">
        <f>AW229*Workings_risks!$E$24*Workings_risks!$E$26*Workings_risks!$E$27*Assumptions!$G$90</f>
        <v>4.8572771437526899E-4</v>
      </c>
      <c r="BS229" s="186">
        <f>AX229*Workings_risks!$E$24*Workings_risks!$E$26*Workings_risks!$E$27*Assumptions!$G$90</f>
        <v>4.9142001979312938E-4</v>
      </c>
      <c r="BT229" s="186">
        <f>AY229*Workings_risks!$E$24*Workings_risks!$E$26*Workings_risks!$E$27*Assumptions!$G$90</f>
        <v>4.9711232521098951E-4</v>
      </c>
    </row>
    <row r="230" spans="2:72" x14ac:dyDescent="0.25">
      <c r="B230" s="42">
        <v>10329039</v>
      </c>
      <c r="C230" s="42" t="s">
        <v>671</v>
      </c>
      <c r="D230" s="42" t="s">
        <v>302</v>
      </c>
      <c r="E230" s="42">
        <v>16673484</v>
      </c>
      <c r="F230" s="42">
        <v>16673480</v>
      </c>
      <c r="G230" s="42">
        <v>0.10366311134003059</v>
      </c>
      <c r="H230" s="42">
        <v>144.610807554004</v>
      </c>
      <c r="I230" s="42">
        <v>-37.835262979022801</v>
      </c>
      <c r="J230" s="42">
        <v>122</v>
      </c>
      <c r="K230" s="42">
        <v>106</v>
      </c>
      <c r="L230" s="32">
        <v>5.3999999999999999E-2</v>
      </c>
      <c r="M230" s="32">
        <v>7.2999999999999995E-2</v>
      </c>
      <c r="N230" s="181"/>
      <c r="O230" s="182">
        <f t="shared" si="46"/>
        <v>128.58799999999999</v>
      </c>
      <c r="P230" s="182">
        <f t="shared" si="47"/>
        <v>111.724</v>
      </c>
      <c r="Q230" s="191">
        <f t="shared" si="48"/>
        <v>0.01</v>
      </c>
      <c r="R230" s="191">
        <f t="shared" si="49"/>
        <v>0.02</v>
      </c>
      <c r="S230" s="184">
        <f t="shared" si="50"/>
        <v>-1686.399999999999</v>
      </c>
      <c r="T230" s="184">
        <f t="shared" si="51"/>
        <v>145.452</v>
      </c>
      <c r="U230" s="185">
        <f t="shared" si="52"/>
        <v>1.3906546489563574E-2</v>
      </c>
      <c r="V230" s="181"/>
      <c r="W230" s="182">
        <f t="shared" si="53"/>
        <v>130.90600000000001</v>
      </c>
      <c r="X230" s="182">
        <f t="shared" si="54"/>
        <v>113.738</v>
      </c>
      <c r="Y230" s="183">
        <f t="shared" si="55"/>
        <v>0.01</v>
      </c>
      <c r="Z230" s="183">
        <f t="shared" si="56"/>
        <v>0.02</v>
      </c>
      <c r="AA230" s="184">
        <f t="shared" si="57"/>
        <v>-1716.8000000000004</v>
      </c>
      <c r="AB230" s="184">
        <f t="shared" si="58"/>
        <v>148.07400000000001</v>
      </c>
      <c r="AC230" s="185">
        <f t="shared" si="59"/>
        <v>1.5187558247903079E-2</v>
      </c>
      <c r="AD230" s="181"/>
      <c r="AE230" s="178">
        <f t="shared" si="60"/>
        <v>1.3906546489563574</v>
      </c>
      <c r="AF230" s="170">
        <f>Workings_risks!$E$18+Workings_risks!$E$27*(($AE230-1)*Workings_risks!$E$18)/(2050-2023)</f>
        <v>9.5813229761823864E-3</v>
      </c>
      <c r="AG230" s="170">
        <f>AF230+(($AE230-1)*Workings_risks!$E$18)/(2050-2023)</f>
        <v>9.7141851497552726E-3</v>
      </c>
      <c r="AH230" s="170">
        <f>AG230+(($AE230-1)*Workings_risks!$E$18)/(2050-2023)</f>
        <v>9.8470473233281588E-3</v>
      </c>
      <c r="AI230" s="170">
        <f>AH230+(($AE230-1)*Workings_risks!$E$18)/(2050-2023)</f>
        <v>9.979909496901045E-3</v>
      </c>
      <c r="AJ230" s="170">
        <f>AI230+(($AE230-1)*Workings_risks!$E$18)/(2050-2023)</f>
        <v>1.0112771670473931E-2</v>
      </c>
      <c r="AK230" s="170">
        <f>AJ230+(($AE230-1)*Workings_risks!$E$18)/(2050-2023)</f>
        <v>1.0245633844046817E-2</v>
      </c>
      <c r="AL230" s="170">
        <f>AK230+(($AE230-1)*Workings_risks!$E$18)/(2050-2023)</f>
        <v>1.0378496017619704E-2</v>
      </c>
      <c r="AM230" s="170">
        <f>AL230+(($AE230-1)*Workings_risks!$E$18)/(2050-2023)</f>
        <v>1.051135819119259E-2</v>
      </c>
      <c r="AN230" s="170">
        <f>AM230+(($AE230-1)*Workings_risks!$E$18)/(2050-2023)</f>
        <v>1.0644220364765476E-2</v>
      </c>
      <c r="AO230" s="170">
        <f>AN230+(($AE230-1)*Workings_risks!$E$18)/(2050-2023)</f>
        <v>1.0777082538338362E-2</v>
      </c>
      <c r="AP230" s="170">
        <f>AO230+(($AE230-1)*Workings_risks!$E$18)/(2050-2023)</f>
        <v>1.0909944711911248E-2</v>
      </c>
      <c r="AQ230" s="170">
        <f>AP230+(($AE230-1)*Workings_risks!$E$18)/(2050-2023)</f>
        <v>1.1042806885484134E-2</v>
      </c>
      <c r="AR230" s="170">
        <f>AQ230+(($AE230-1)*Workings_risks!$E$18)/(2050-2023)</f>
        <v>1.1175669059057021E-2</v>
      </c>
      <c r="AS230" s="170">
        <f>AR230+(($AE230-1)*Workings_risks!$E$18)/(2050-2023)</f>
        <v>1.1308531232629907E-2</v>
      </c>
      <c r="AT230" s="170">
        <f>AS230+(($AE230-1)*Workings_risks!$E$18)/(2050-2023)</f>
        <v>1.1441393406202793E-2</v>
      </c>
      <c r="AU230" s="170">
        <f>AT230+(($AE230-1)*Workings_risks!$E$18)/(2050-2023)</f>
        <v>1.1574255579775679E-2</v>
      </c>
      <c r="AV230" s="170">
        <f>AU230+(($AE230-1)*Workings_risks!$E$18)/(2050-2023)</f>
        <v>1.1707117753348565E-2</v>
      </c>
      <c r="AW230" s="170">
        <f>AV230+(($AE230-1)*Workings_risks!$E$18)/(2050-2023)</f>
        <v>1.1839979926921452E-2</v>
      </c>
      <c r="AX230" s="170">
        <f>AW230+(($AE230-1)*Workings_risks!$E$18)/(2050-2023)</f>
        <v>1.1972842100494338E-2</v>
      </c>
      <c r="AY230" s="170">
        <f>AX230+(($AE230-1)*Workings_risks!$E$18)/(2050-2023)</f>
        <v>1.2105704274067224E-2</v>
      </c>
      <c r="BA230" s="186">
        <f>AF230*Workings_risks!$E$24*Workings_risks!$E$26*Workings_risks!$E$27*Assumptions!$G$90</f>
        <v>3.8802352582387574E-4</v>
      </c>
      <c r="BB230" s="186">
        <f>AG230*Workings_risks!$E$24*Workings_risks!$E$26*Workings_risks!$E$27*Assumptions!$G$90</f>
        <v>3.9340416575914656E-4</v>
      </c>
      <c r="BC230" s="186">
        <f>AH230*Workings_risks!$E$24*Workings_risks!$E$26*Workings_risks!$E$27*Assumptions!$G$90</f>
        <v>3.9878480569441744E-4</v>
      </c>
      <c r="BD230" s="186">
        <f>AI230*Workings_risks!$E$24*Workings_risks!$E$26*Workings_risks!$E$27*Assumptions!$G$90</f>
        <v>4.0416544562968826E-4</v>
      </c>
      <c r="BE230" s="186">
        <f>AJ230*Workings_risks!$E$24*Workings_risks!$E$26*Workings_risks!$E$27*Assumptions!$G$90</f>
        <v>4.095460855649592E-4</v>
      </c>
      <c r="BF230" s="186">
        <f>AK230*Workings_risks!$E$24*Workings_risks!$E$26*Workings_risks!$E$27*Assumptions!$G$90</f>
        <v>4.1492672550022997E-4</v>
      </c>
      <c r="BG230" s="186">
        <f>AL230*Workings_risks!$E$24*Workings_risks!$E$26*Workings_risks!$E$27*Assumptions!$G$90</f>
        <v>4.2030736543550079E-4</v>
      </c>
      <c r="BH230" s="186">
        <f>AM230*Workings_risks!$E$24*Workings_risks!$E$26*Workings_risks!$E$27*Assumptions!$G$90</f>
        <v>4.2568800537077161E-4</v>
      </c>
      <c r="BI230" s="186">
        <f>AN230*Workings_risks!$E$24*Workings_risks!$E$26*Workings_risks!$E$27*Assumptions!$G$90</f>
        <v>4.3106864530604249E-4</v>
      </c>
      <c r="BJ230" s="186">
        <f>AO230*Workings_risks!$E$24*Workings_risks!$E$26*Workings_risks!$E$27*Assumptions!$G$90</f>
        <v>4.3644928524131331E-4</v>
      </c>
      <c r="BK230" s="186">
        <f>AP230*Workings_risks!$E$24*Workings_risks!$E$26*Workings_risks!$E$27*Assumptions!$G$90</f>
        <v>4.4182992517658424E-4</v>
      </c>
      <c r="BL230" s="186">
        <f>AQ230*Workings_risks!$E$24*Workings_risks!$E$26*Workings_risks!$E$27*Assumptions!$G$90</f>
        <v>4.4721056511185507E-4</v>
      </c>
      <c r="BM230" s="186">
        <f>AR230*Workings_risks!$E$24*Workings_risks!$E$26*Workings_risks!$E$27*Assumptions!$G$90</f>
        <v>4.5259120504712594E-4</v>
      </c>
      <c r="BN230" s="186">
        <f>AS230*Workings_risks!$E$24*Workings_risks!$E$26*Workings_risks!$E$27*Assumptions!$G$90</f>
        <v>4.5797184498239671E-4</v>
      </c>
      <c r="BO230" s="186">
        <f>AT230*Workings_risks!$E$24*Workings_risks!$E$26*Workings_risks!$E$27*Assumptions!$G$90</f>
        <v>4.6335248491766754E-4</v>
      </c>
      <c r="BP230" s="186">
        <f>AU230*Workings_risks!$E$24*Workings_risks!$E$26*Workings_risks!$E$27*Assumptions!$G$90</f>
        <v>4.6873312485293836E-4</v>
      </c>
      <c r="BQ230" s="186">
        <f>AV230*Workings_risks!$E$24*Workings_risks!$E$26*Workings_risks!$E$27*Assumptions!$G$90</f>
        <v>4.7411376478820929E-4</v>
      </c>
      <c r="BR230" s="186">
        <f>AW230*Workings_risks!$E$24*Workings_risks!$E$26*Workings_risks!$E$27*Assumptions!$G$90</f>
        <v>4.7949440472348011E-4</v>
      </c>
      <c r="BS230" s="186">
        <f>AX230*Workings_risks!$E$24*Workings_risks!$E$26*Workings_risks!$E$27*Assumptions!$G$90</f>
        <v>4.8487504465875099E-4</v>
      </c>
      <c r="BT230" s="186">
        <f>AY230*Workings_risks!$E$24*Workings_risks!$E$26*Workings_risks!$E$27*Assumptions!$G$90</f>
        <v>4.9025568459402187E-4</v>
      </c>
    </row>
    <row r="231" spans="2:72" x14ac:dyDescent="0.25">
      <c r="B231" s="42">
        <v>10331635</v>
      </c>
      <c r="C231" s="42" t="s">
        <v>421</v>
      </c>
      <c r="D231" s="42" t="s">
        <v>242</v>
      </c>
      <c r="E231" s="42">
        <v>16684456</v>
      </c>
      <c r="F231" s="42">
        <v>193221987</v>
      </c>
      <c r="G231" s="42">
        <v>0.31692191666349068</v>
      </c>
      <c r="H231" s="42">
        <v>143.31791836519301</v>
      </c>
      <c r="I231" s="42">
        <v>-36.329694023171498</v>
      </c>
      <c r="J231" s="42">
        <v>98</v>
      </c>
      <c r="K231" s="42">
        <v>88.7</v>
      </c>
      <c r="L231" s="32">
        <v>6.3E-2</v>
      </c>
      <c r="M231" s="32">
        <v>8.7999999999999995E-2</v>
      </c>
      <c r="N231" s="181"/>
      <c r="O231" s="182">
        <f t="shared" si="46"/>
        <v>104.17399999999999</v>
      </c>
      <c r="P231" s="182">
        <f t="shared" si="47"/>
        <v>94.2881</v>
      </c>
      <c r="Q231" s="191">
        <f t="shared" si="48"/>
        <v>0.01</v>
      </c>
      <c r="R231" s="191">
        <f t="shared" si="49"/>
        <v>0.02</v>
      </c>
      <c r="S231" s="184">
        <f t="shared" si="50"/>
        <v>-988.58999999999912</v>
      </c>
      <c r="T231" s="184">
        <f t="shared" si="51"/>
        <v>114.05989999999998</v>
      </c>
      <c r="U231" s="185">
        <f t="shared" si="52"/>
        <v>1.6245258398324885E-2</v>
      </c>
      <c r="V231" s="181"/>
      <c r="W231" s="182">
        <f t="shared" si="53"/>
        <v>105.154</v>
      </c>
      <c r="X231" s="182">
        <f t="shared" si="54"/>
        <v>96.505600000000015</v>
      </c>
      <c r="Y231" s="183">
        <f t="shared" si="55"/>
        <v>0.01</v>
      </c>
      <c r="Z231" s="183">
        <f t="shared" si="56"/>
        <v>0.02</v>
      </c>
      <c r="AA231" s="184">
        <f t="shared" si="57"/>
        <v>-864.8399999999981</v>
      </c>
      <c r="AB231" s="184">
        <f t="shared" si="58"/>
        <v>113.80239999999998</v>
      </c>
      <c r="AC231" s="185">
        <f t="shared" si="59"/>
        <v>1.8272050321446756E-2</v>
      </c>
      <c r="AD231" s="181"/>
      <c r="AE231" s="178">
        <f t="shared" si="60"/>
        <v>1.6245258398324887</v>
      </c>
      <c r="AF231" s="170">
        <f>Workings_risks!$E$18+Workings_risks!$E$27*(($AE231-1)*Workings_risks!$E$18)/(2050-2023)</f>
        <v>9.8199426995536042E-3</v>
      </c>
      <c r="AG231" s="170">
        <f>AF231+(($AE231-1)*Workings_risks!$E$18)/(2050-2023)</f>
        <v>1.0032344780916896E-2</v>
      </c>
      <c r="AH231" s="170">
        <f>AG231+(($AE231-1)*Workings_risks!$E$18)/(2050-2023)</f>
        <v>1.0244746862280187E-2</v>
      </c>
      <c r="AI231" s="170">
        <f>AH231+(($AE231-1)*Workings_risks!$E$18)/(2050-2023)</f>
        <v>1.0457148943643479E-2</v>
      </c>
      <c r="AJ231" s="170">
        <f>AI231+(($AE231-1)*Workings_risks!$E$18)/(2050-2023)</f>
        <v>1.066955102500677E-2</v>
      </c>
      <c r="AK231" s="170">
        <f>AJ231+(($AE231-1)*Workings_risks!$E$18)/(2050-2023)</f>
        <v>1.0881953106370062E-2</v>
      </c>
      <c r="AL231" s="170">
        <f>AK231+(($AE231-1)*Workings_risks!$E$18)/(2050-2023)</f>
        <v>1.1094355187733353E-2</v>
      </c>
      <c r="AM231" s="170">
        <f>AL231+(($AE231-1)*Workings_risks!$E$18)/(2050-2023)</f>
        <v>1.1306757269096645E-2</v>
      </c>
      <c r="AN231" s="170">
        <f>AM231+(($AE231-1)*Workings_risks!$E$18)/(2050-2023)</f>
        <v>1.1519159350459936E-2</v>
      </c>
      <c r="AO231" s="170">
        <f>AN231+(($AE231-1)*Workings_risks!$E$18)/(2050-2023)</f>
        <v>1.1731561431823228E-2</v>
      </c>
      <c r="AP231" s="170">
        <f>AO231+(($AE231-1)*Workings_risks!$E$18)/(2050-2023)</f>
        <v>1.1943963513186519E-2</v>
      </c>
      <c r="AQ231" s="170">
        <f>AP231+(($AE231-1)*Workings_risks!$E$18)/(2050-2023)</f>
        <v>1.2156365594549811E-2</v>
      </c>
      <c r="AR231" s="170">
        <f>AQ231+(($AE231-1)*Workings_risks!$E$18)/(2050-2023)</f>
        <v>1.2368767675913103E-2</v>
      </c>
      <c r="AS231" s="170">
        <f>AR231+(($AE231-1)*Workings_risks!$E$18)/(2050-2023)</f>
        <v>1.2581169757276394E-2</v>
      </c>
      <c r="AT231" s="170">
        <f>AS231+(($AE231-1)*Workings_risks!$E$18)/(2050-2023)</f>
        <v>1.2793571838639686E-2</v>
      </c>
      <c r="AU231" s="170">
        <f>AT231+(($AE231-1)*Workings_risks!$E$18)/(2050-2023)</f>
        <v>1.3005973920002977E-2</v>
      </c>
      <c r="AV231" s="170">
        <f>AU231+(($AE231-1)*Workings_risks!$E$18)/(2050-2023)</f>
        <v>1.3218376001366269E-2</v>
      </c>
      <c r="AW231" s="170">
        <f>AV231+(($AE231-1)*Workings_risks!$E$18)/(2050-2023)</f>
        <v>1.343077808272956E-2</v>
      </c>
      <c r="AX231" s="170">
        <f>AW231+(($AE231-1)*Workings_risks!$E$18)/(2050-2023)</f>
        <v>1.3643180164092852E-2</v>
      </c>
      <c r="AY231" s="170">
        <f>AX231+(($AE231-1)*Workings_risks!$E$18)/(2050-2023)</f>
        <v>1.3855582245456143E-2</v>
      </c>
      <c r="BA231" s="186">
        <f>AF231*Workings_risks!$E$24*Workings_risks!$E$26*Workings_risks!$E$27*Assumptions!$G$90</f>
        <v>3.9768712516436154E-4</v>
      </c>
      <c r="BB231" s="186">
        <f>AG231*Workings_risks!$E$24*Workings_risks!$E$26*Workings_risks!$E$27*Assumptions!$G$90</f>
        <v>4.0628896487979432E-4</v>
      </c>
      <c r="BC231" s="186">
        <f>AH231*Workings_risks!$E$24*Workings_risks!$E$26*Workings_risks!$E$27*Assumptions!$G$90</f>
        <v>4.1489080459522704E-4</v>
      </c>
      <c r="BD231" s="186">
        <f>AI231*Workings_risks!$E$24*Workings_risks!$E$26*Workings_risks!$E$27*Assumptions!$G$90</f>
        <v>4.2349264431065987E-4</v>
      </c>
      <c r="BE231" s="186">
        <f>AJ231*Workings_risks!$E$24*Workings_risks!$E$26*Workings_risks!$E$27*Assumptions!$G$90</f>
        <v>4.3209448402609259E-4</v>
      </c>
      <c r="BF231" s="186">
        <f>AK231*Workings_risks!$E$24*Workings_risks!$E$26*Workings_risks!$E$27*Assumptions!$G$90</f>
        <v>4.4069632374152542E-4</v>
      </c>
      <c r="BG231" s="186">
        <f>AL231*Workings_risks!$E$24*Workings_risks!$E$26*Workings_risks!$E$27*Assumptions!$G$90</f>
        <v>4.4929816345695825E-4</v>
      </c>
      <c r="BH231" s="186">
        <f>AM231*Workings_risks!$E$24*Workings_risks!$E$26*Workings_risks!$E$27*Assumptions!$G$90</f>
        <v>4.5790000317239081E-4</v>
      </c>
      <c r="BI231" s="186">
        <f>AN231*Workings_risks!$E$24*Workings_risks!$E$26*Workings_risks!$E$27*Assumptions!$G$90</f>
        <v>4.6650184288782364E-4</v>
      </c>
      <c r="BJ231" s="186">
        <f>AO231*Workings_risks!$E$24*Workings_risks!$E$26*Workings_risks!$E$27*Assumptions!$G$90</f>
        <v>4.7510368260325641E-4</v>
      </c>
      <c r="BK231" s="186">
        <f>AP231*Workings_risks!$E$24*Workings_risks!$E$26*Workings_risks!$E$27*Assumptions!$G$90</f>
        <v>4.8370552231868919E-4</v>
      </c>
      <c r="BL231" s="186">
        <f>AQ231*Workings_risks!$E$24*Workings_risks!$E$26*Workings_risks!$E$27*Assumptions!$G$90</f>
        <v>4.9230736203412196E-4</v>
      </c>
      <c r="BM231" s="186">
        <f>AR231*Workings_risks!$E$24*Workings_risks!$E$26*Workings_risks!$E$27*Assumptions!$G$90</f>
        <v>5.0090920174955479E-4</v>
      </c>
      <c r="BN231" s="186">
        <f>AS231*Workings_risks!$E$24*Workings_risks!$E$26*Workings_risks!$E$27*Assumptions!$G$90</f>
        <v>5.0951104146498751E-4</v>
      </c>
      <c r="BO231" s="186">
        <f>AT231*Workings_risks!$E$24*Workings_risks!$E$26*Workings_risks!$E$27*Assumptions!$G$90</f>
        <v>5.1811288118042023E-4</v>
      </c>
      <c r="BP231" s="186">
        <f>AU231*Workings_risks!$E$24*Workings_risks!$E$26*Workings_risks!$E$27*Assumptions!$G$90</f>
        <v>5.2671472089585306E-4</v>
      </c>
      <c r="BQ231" s="186">
        <f>AV231*Workings_risks!$E$24*Workings_risks!$E$26*Workings_risks!$E$27*Assumptions!$G$90</f>
        <v>5.3531656061128589E-4</v>
      </c>
      <c r="BR231" s="186">
        <f>AW231*Workings_risks!$E$24*Workings_risks!$E$26*Workings_risks!$E$27*Assumptions!$G$90</f>
        <v>5.439184003267185E-4</v>
      </c>
      <c r="BS231" s="186">
        <f>AX231*Workings_risks!$E$24*Workings_risks!$E$26*Workings_risks!$E$27*Assumptions!$G$90</f>
        <v>5.5252024004215133E-4</v>
      </c>
      <c r="BT231" s="186">
        <f>AY231*Workings_risks!$E$24*Workings_risks!$E$26*Workings_risks!$E$27*Assumptions!$G$90</f>
        <v>5.6112207975758405E-4</v>
      </c>
    </row>
    <row r="232" spans="2:72" x14ac:dyDescent="0.25">
      <c r="B232" s="42">
        <v>10331638</v>
      </c>
      <c r="C232" s="42" t="s">
        <v>421</v>
      </c>
      <c r="D232" s="42" t="s">
        <v>242</v>
      </c>
      <c r="E232" s="42">
        <v>16684460</v>
      </c>
      <c r="F232" s="42">
        <v>16684478</v>
      </c>
      <c r="G232" s="42">
        <v>0.35150602067486059</v>
      </c>
      <c r="H232" s="42">
        <v>143.31841732094301</v>
      </c>
      <c r="I232" s="42">
        <v>-36.332104415644501</v>
      </c>
      <c r="J232" s="42">
        <v>98</v>
      </c>
      <c r="K232" s="42">
        <v>88.7</v>
      </c>
      <c r="L232" s="32">
        <v>6.3E-2</v>
      </c>
      <c r="M232" s="32">
        <v>8.7999999999999995E-2</v>
      </c>
      <c r="N232" s="181"/>
      <c r="O232" s="182">
        <f t="shared" si="46"/>
        <v>104.17399999999999</v>
      </c>
      <c r="P232" s="182">
        <f t="shared" si="47"/>
        <v>94.2881</v>
      </c>
      <c r="Q232" s="191">
        <f t="shared" si="48"/>
        <v>0.01</v>
      </c>
      <c r="R232" s="191">
        <f t="shared" si="49"/>
        <v>0.02</v>
      </c>
      <c r="S232" s="184">
        <f t="shared" si="50"/>
        <v>-988.58999999999912</v>
      </c>
      <c r="T232" s="184">
        <f t="shared" si="51"/>
        <v>114.05989999999998</v>
      </c>
      <c r="U232" s="185">
        <f t="shared" si="52"/>
        <v>1.6245258398324885E-2</v>
      </c>
      <c r="V232" s="181"/>
      <c r="W232" s="182">
        <f t="shared" si="53"/>
        <v>105.154</v>
      </c>
      <c r="X232" s="182">
        <f t="shared" si="54"/>
        <v>96.505600000000015</v>
      </c>
      <c r="Y232" s="183">
        <f t="shared" si="55"/>
        <v>0.01</v>
      </c>
      <c r="Z232" s="183">
        <f t="shared" si="56"/>
        <v>0.02</v>
      </c>
      <c r="AA232" s="184">
        <f t="shared" si="57"/>
        <v>-864.8399999999981</v>
      </c>
      <c r="AB232" s="184">
        <f t="shared" si="58"/>
        <v>113.80239999999998</v>
      </c>
      <c r="AC232" s="185">
        <f t="shared" si="59"/>
        <v>1.8272050321446756E-2</v>
      </c>
      <c r="AD232" s="181"/>
      <c r="AE232" s="178">
        <f t="shared" si="60"/>
        <v>1.6245258398324887</v>
      </c>
      <c r="AF232" s="170">
        <f>Workings_risks!$E$18+Workings_risks!$E$27*(($AE232-1)*Workings_risks!$E$18)/(2050-2023)</f>
        <v>9.8199426995536042E-3</v>
      </c>
      <c r="AG232" s="170">
        <f>AF232+(($AE232-1)*Workings_risks!$E$18)/(2050-2023)</f>
        <v>1.0032344780916896E-2</v>
      </c>
      <c r="AH232" s="170">
        <f>AG232+(($AE232-1)*Workings_risks!$E$18)/(2050-2023)</f>
        <v>1.0244746862280187E-2</v>
      </c>
      <c r="AI232" s="170">
        <f>AH232+(($AE232-1)*Workings_risks!$E$18)/(2050-2023)</f>
        <v>1.0457148943643479E-2</v>
      </c>
      <c r="AJ232" s="170">
        <f>AI232+(($AE232-1)*Workings_risks!$E$18)/(2050-2023)</f>
        <v>1.066955102500677E-2</v>
      </c>
      <c r="AK232" s="170">
        <f>AJ232+(($AE232-1)*Workings_risks!$E$18)/(2050-2023)</f>
        <v>1.0881953106370062E-2</v>
      </c>
      <c r="AL232" s="170">
        <f>AK232+(($AE232-1)*Workings_risks!$E$18)/(2050-2023)</f>
        <v>1.1094355187733353E-2</v>
      </c>
      <c r="AM232" s="170">
        <f>AL232+(($AE232-1)*Workings_risks!$E$18)/(2050-2023)</f>
        <v>1.1306757269096645E-2</v>
      </c>
      <c r="AN232" s="170">
        <f>AM232+(($AE232-1)*Workings_risks!$E$18)/(2050-2023)</f>
        <v>1.1519159350459936E-2</v>
      </c>
      <c r="AO232" s="170">
        <f>AN232+(($AE232-1)*Workings_risks!$E$18)/(2050-2023)</f>
        <v>1.1731561431823228E-2</v>
      </c>
      <c r="AP232" s="170">
        <f>AO232+(($AE232-1)*Workings_risks!$E$18)/(2050-2023)</f>
        <v>1.1943963513186519E-2</v>
      </c>
      <c r="AQ232" s="170">
        <f>AP232+(($AE232-1)*Workings_risks!$E$18)/(2050-2023)</f>
        <v>1.2156365594549811E-2</v>
      </c>
      <c r="AR232" s="170">
        <f>AQ232+(($AE232-1)*Workings_risks!$E$18)/(2050-2023)</f>
        <v>1.2368767675913103E-2</v>
      </c>
      <c r="AS232" s="170">
        <f>AR232+(($AE232-1)*Workings_risks!$E$18)/(2050-2023)</f>
        <v>1.2581169757276394E-2</v>
      </c>
      <c r="AT232" s="170">
        <f>AS232+(($AE232-1)*Workings_risks!$E$18)/(2050-2023)</f>
        <v>1.2793571838639686E-2</v>
      </c>
      <c r="AU232" s="170">
        <f>AT232+(($AE232-1)*Workings_risks!$E$18)/(2050-2023)</f>
        <v>1.3005973920002977E-2</v>
      </c>
      <c r="AV232" s="170">
        <f>AU232+(($AE232-1)*Workings_risks!$E$18)/(2050-2023)</f>
        <v>1.3218376001366269E-2</v>
      </c>
      <c r="AW232" s="170">
        <f>AV232+(($AE232-1)*Workings_risks!$E$18)/(2050-2023)</f>
        <v>1.343077808272956E-2</v>
      </c>
      <c r="AX232" s="170">
        <f>AW232+(($AE232-1)*Workings_risks!$E$18)/(2050-2023)</f>
        <v>1.3643180164092852E-2</v>
      </c>
      <c r="AY232" s="170">
        <f>AX232+(($AE232-1)*Workings_risks!$E$18)/(2050-2023)</f>
        <v>1.3855582245456143E-2</v>
      </c>
      <c r="BA232" s="186">
        <f>AF232*Workings_risks!$E$24*Workings_risks!$E$26*Workings_risks!$E$27*Assumptions!$G$90</f>
        <v>3.9768712516436154E-4</v>
      </c>
      <c r="BB232" s="186">
        <f>AG232*Workings_risks!$E$24*Workings_risks!$E$26*Workings_risks!$E$27*Assumptions!$G$90</f>
        <v>4.0628896487979432E-4</v>
      </c>
      <c r="BC232" s="186">
        <f>AH232*Workings_risks!$E$24*Workings_risks!$E$26*Workings_risks!$E$27*Assumptions!$G$90</f>
        <v>4.1489080459522704E-4</v>
      </c>
      <c r="BD232" s="186">
        <f>AI232*Workings_risks!$E$24*Workings_risks!$E$26*Workings_risks!$E$27*Assumptions!$G$90</f>
        <v>4.2349264431065987E-4</v>
      </c>
      <c r="BE232" s="186">
        <f>AJ232*Workings_risks!$E$24*Workings_risks!$E$26*Workings_risks!$E$27*Assumptions!$G$90</f>
        <v>4.3209448402609259E-4</v>
      </c>
      <c r="BF232" s="186">
        <f>AK232*Workings_risks!$E$24*Workings_risks!$E$26*Workings_risks!$E$27*Assumptions!$G$90</f>
        <v>4.4069632374152542E-4</v>
      </c>
      <c r="BG232" s="186">
        <f>AL232*Workings_risks!$E$24*Workings_risks!$E$26*Workings_risks!$E$27*Assumptions!$G$90</f>
        <v>4.4929816345695825E-4</v>
      </c>
      <c r="BH232" s="186">
        <f>AM232*Workings_risks!$E$24*Workings_risks!$E$26*Workings_risks!$E$27*Assumptions!$G$90</f>
        <v>4.5790000317239081E-4</v>
      </c>
      <c r="BI232" s="186">
        <f>AN232*Workings_risks!$E$24*Workings_risks!$E$26*Workings_risks!$E$27*Assumptions!$G$90</f>
        <v>4.6650184288782364E-4</v>
      </c>
      <c r="BJ232" s="186">
        <f>AO232*Workings_risks!$E$24*Workings_risks!$E$26*Workings_risks!$E$27*Assumptions!$G$90</f>
        <v>4.7510368260325641E-4</v>
      </c>
      <c r="BK232" s="186">
        <f>AP232*Workings_risks!$E$24*Workings_risks!$E$26*Workings_risks!$E$27*Assumptions!$G$90</f>
        <v>4.8370552231868919E-4</v>
      </c>
      <c r="BL232" s="186">
        <f>AQ232*Workings_risks!$E$24*Workings_risks!$E$26*Workings_risks!$E$27*Assumptions!$G$90</f>
        <v>4.9230736203412196E-4</v>
      </c>
      <c r="BM232" s="186">
        <f>AR232*Workings_risks!$E$24*Workings_risks!$E$26*Workings_risks!$E$27*Assumptions!$G$90</f>
        <v>5.0090920174955479E-4</v>
      </c>
      <c r="BN232" s="186">
        <f>AS232*Workings_risks!$E$24*Workings_risks!$E$26*Workings_risks!$E$27*Assumptions!$G$90</f>
        <v>5.0951104146498751E-4</v>
      </c>
      <c r="BO232" s="186">
        <f>AT232*Workings_risks!$E$24*Workings_risks!$E$26*Workings_risks!$E$27*Assumptions!$G$90</f>
        <v>5.1811288118042023E-4</v>
      </c>
      <c r="BP232" s="186">
        <f>AU232*Workings_risks!$E$24*Workings_risks!$E$26*Workings_risks!$E$27*Assumptions!$G$90</f>
        <v>5.2671472089585306E-4</v>
      </c>
      <c r="BQ232" s="186">
        <f>AV232*Workings_risks!$E$24*Workings_risks!$E$26*Workings_risks!$E$27*Assumptions!$G$90</f>
        <v>5.3531656061128589E-4</v>
      </c>
      <c r="BR232" s="186">
        <f>AW232*Workings_risks!$E$24*Workings_risks!$E$26*Workings_risks!$E$27*Assumptions!$G$90</f>
        <v>5.439184003267185E-4</v>
      </c>
      <c r="BS232" s="186">
        <f>AX232*Workings_risks!$E$24*Workings_risks!$E$26*Workings_risks!$E$27*Assumptions!$G$90</f>
        <v>5.5252024004215133E-4</v>
      </c>
      <c r="BT232" s="186">
        <f>AY232*Workings_risks!$E$24*Workings_risks!$E$26*Workings_risks!$E$27*Assumptions!$G$90</f>
        <v>5.6112207975758405E-4</v>
      </c>
    </row>
    <row r="233" spans="2:72" x14ac:dyDescent="0.25">
      <c r="B233" s="42">
        <v>10331644</v>
      </c>
      <c r="C233" s="42" t="s">
        <v>421</v>
      </c>
      <c r="D233" s="42" t="s">
        <v>242</v>
      </c>
      <c r="E233" s="42">
        <v>16684486</v>
      </c>
      <c r="F233" s="42">
        <v>16684490</v>
      </c>
      <c r="G233" s="42">
        <v>0.31501004979816027</v>
      </c>
      <c r="H233" s="42">
        <v>143.327248699134</v>
      </c>
      <c r="I233" s="42">
        <v>-36.3358625196459</v>
      </c>
      <c r="J233" s="42">
        <v>98.6</v>
      </c>
      <c r="K233" s="42">
        <v>89.3</v>
      </c>
      <c r="L233" s="32">
        <v>6.3E-2</v>
      </c>
      <c r="M233" s="32">
        <v>8.7999999999999995E-2</v>
      </c>
      <c r="N233" s="181"/>
      <c r="O233" s="182">
        <f t="shared" si="46"/>
        <v>104.81179999999999</v>
      </c>
      <c r="P233" s="182">
        <f t="shared" si="47"/>
        <v>94.925899999999999</v>
      </c>
      <c r="Q233" s="191">
        <f t="shared" si="48"/>
        <v>0.01</v>
      </c>
      <c r="R233" s="191">
        <f t="shared" si="49"/>
        <v>0.02</v>
      </c>
      <c r="S233" s="184">
        <f t="shared" si="50"/>
        <v>-988.58999999999912</v>
      </c>
      <c r="T233" s="184">
        <f t="shared" si="51"/>
        <v>114.69769999999998</v>
      </c>
      <c r="U233" s="185">
        <f t="shared" si="52"/>
        <v>1.6283494674233002E-2</v>
      </c>
      <c r="V233" s="181"/>
      <c r="W233" s="182">
        <f t="shared" si="53"/>
        <v>105.7978</v>
      </c>
      <c r="X233" s="182">
        <f t="shared" si="54"/>
        <v>97.1584</v>
      </c>
      <c r="Y233" s="183">
        <f t="shared" si="55"/>
        <v>0.01</v>
      </c>
      <c r="Z233" s="183">
        <f t="shared" si="56"/>
        <v>0.02</v>
      </c>
      <c r="AA233" s="184">
        <f t="shared" si="57"/>
        <v>-863.93999999999937</v>
      </c>
      <c r="AB233" s="184">
        <f t="shared" si="58"/>
        <v>114.43719999999999</v>
      </c>
      <c r="AC233" s="185">
        <f t="shared" si="59"/>
        <v>1.8331365604092886E-2</v>
      </c>
      <c r="AD233" s="181"/>
      <c r="AE233" s="178">
        <f t="shared" si="60"/>
        <v>1.6283494674233001</v>
      </c>
      <c r="AF233" s="170">
        <f>Workings_risks!$E$18+Workings_risks!$E$27*(($AE233-1)*Workings_risks!$E$18)/(2050-2023)</f>
        <v>9.8238439622725226E-3</v>
      </c>
      <c r="AG233" s="170">
        <f>AF233+(($AE233-1)*Workings_risks!$E$18)/(2050-2023)</f>
        <v>1.0037546464542121E-2</v>
      </c>
      <c r="AH233" s="170">
        <f>AG233+(($AE233-1)*Workings_risks!$E$18)/(2050-2023)</f>
        <v>1.025124896681172E-2</v>
      </c>
      <c r="AI233" s="170">
        <f>AH233+(($AE233-1)*Workings_risks!$E$18)/(2050-2023)</f>
        <v>1.0464951469081319E-2</v>
      </c>
      <c r="AJ233" s="170">
        <f>AI233+(($AE233-1)*Workings_risks!$E$18)/(2050-2023)</f>
        <v>1.0678653971350918E-2</v>
      </c>
      <c r="AK233" s="170">
        <f>AJ233+(($AE233-1)*Workings_risks!$E$18)/(2050-2023)</f>
        <v>1.0892356473620517E-2</v>
      </c>
      <c r="AL233" s="170">
        <f>AK233+(($AE233-1)*Workings_risks!$E$18)/(2050-2023)</f>
        <v>1.1106058975890115E-2</v>
      </c>
      <c r="AM233" s="170">
        <f>AL233+(($AE233-1)*Workings_risks!$E$18)/(2050-2023)</f>
        <v>1.1319761478159714E-2</v>
      </c>
      <c r="AN233" s="170">
        <f>AM233+(($AE233-1)*Workings_risks!$E$18)/(2050-2023)</f>
        <v>1.1533463980429313E-2</v>
      </c>
      <c r="AO233" s="170">
        <f>AN233+(($AE233-1)*Workings_risks!$E$18)/(2050-2023)</f>
        <v>1.1747166482698912E-2</v>
      </c>
      <c r="AP233" s="170">
        <f>AO233+(($AE233-1)*Workings_risks!$E$18)/(2050-2023)</f>
        <v>1.1960868984968511E-2</v>
      </c>
      <c r="AQ233" s="170">
        <f>AP233+(($AE233-1)*Workings_risks!$E$18)/(2050-2023)</f>
        <v>1.217457148723811E-2</v>
      </c>
      <c r="AR233" s="170">
        <f>AQ233+(($AE233-1)*Workings_risks!$E$18)/(2050-2023)</f>
        <v>1.2388273989507708E-2</v>
      </c>
      <c r="AS233" s="170">
        <f>AR233+(($AE233-1)*Workings_risks!$E$18)/(2050-2023)</f>
        <v>1.2601976491777307E-2</v>
      </c>
      <c r="AT233" s="170">
        <f>AS233+(($AE233-1)*Workings_risks!$E$18)/(2050-2023)</f>
        <v>1.2815678994046906E-2</v>
      </c>
      <c r="AU233" s="170">
        <f>AT233+(($AE233-1)*Workings_risks!$E$18)/(2050-2023)</f>
        <v>1.3029381496316505E-2</v>
      </c>
      <c r="AV233" s="170">
        <f>AU233+(($AE233-1)*Workings_risks!$E$18)/(2050-2023)</f>
        <v>1.3243083998586104E-2</v>
      </c>
      <c r="AW233" s="170">
        <f>AV233+(($AE233-1)*Workings_risks!$E$18)/(2050-2023)</f>
        <v>1.3456786500855702E-2</v>
      </c>
      <c r="AX233" s="170">
        <f>AW233+(($AE233-1)*Workings_risks!$E$18)/(2050-2023)</f>
        <v>1.3670489003125301E-2</v>
      </c>
      <c r="AY233" s="170">
        <f>AX233+(($AE233-1)*Workings_risks!$E$18)/(2050-2023)</f>
        <v>1.38841915053949E-2</v>
      </c>
      <c r="BA233" s="186">
        <f>AF233*Workings_risks!$E$24*Workings_risks!$E$26*Workings_risks!$E$27*Assumptions!$G$90</f>
        <v>3.9784511813872669E-4</v>
      </c>
      <c r="BB233" s="186">
        <f>AG233*Workings_risks!$E$24*Workings_risks!$E$26*Workings_risks!$E$27*Assumptions!$G$90</f>
        <v>4.0649962217894785E-4</v>
      </c>
      <c r="BC233" s="186">
        <f>AH233*Workings_risks!$E$24*Workings_risks!$E$26*Workings_risks!$E$27*Assumptions!$G$90</f>
        <v>4.1515412621916906E-4</v>
      </c>
      <c r="BD233" s="186">
        <f>AI233*Workings_risks!$E$24*Workings_risks!$E$26*Workings_risks!$E$27*Assumptions!$G$90</f>
        <v>4.2380863025939032E-4</v>
      </c>
      <c r="BE233" s="186">
        <f>AJ233*Workings_risks!$E$24*Workings_risks!$E$26*Workings_risks!$E$27*Assumptions!$G$90</f>
        <v>4.3246313429961143E-4</v>
      </c>
      <c r="BF233" s="186">
        <f>AK233*Workings_risks!$E$24*Workings_risks!$E$26*Workings_risks!$E$27*Assumptions!$G$90</f>
        <v>4.4111763833983258E-4</v>
      </c>
      <c r="BG233" s="186">
        <f>AL233*Workings_risks!$E$24*Workings_risks!$E$26*Workings_risks!$E$27*Assumptions!$G$90</f>
        <v>4.4977214238005379E-4</v>
      </c>
      <c r="BH233" s="186">
        <f>AM233*Workings_risks!$E$24*Workings_risks!$E$26*Workings_risks!$E$27*Assumptions!$G$90</f>
        <v>4.5842664642027495E-4</v>
      </c>
      <c r="BI233" s="186">
        <f>AN233*Workings_risks!$E$24*Workings_risks!$E$26*Workings_risks!$E$27*Assumptions!$G$90</f>
        <v>4.6708115046049616E-4</v>
      </c>
      <c r="BJ233" s="186">
        <f>AO233*Workings_risks!$E$24*Workings_risks!$E$26*Workings_risks!$E$27*Assumptions!$G$90</f>
        <v>4.7573565450071732E-4</v>
      </c>
      <c r="BK233" s="186">
        <f>AP233*Workings_risks!$E$24*Workings_risks!$E$26*Workings_risks!$E$27*Assumptions!$G$90</f>
        <v>4.8439015854093859E-4</v>
      </c>
      <c r="BL233" s="186">
        <f>AQ233*Workings_risks!$E$24*Workings_risks!$E$26*Workings_risks!$E$27*Assumptions!$G$90</f>
        <v>4.9304466258115985E-4</v>
      </c>
      <c r="BM233" s="186">
        <f>AR233*Workings_risks!$E$24*Workings_risks!$E$26*Workings_risks!$E$27*Assumptions!$G$90</f>
        <v>5.0169916662138085E-4</v>
      </c>
      <c r="BN233" s="186">
        <f>AS233*Workings_risks!$E$24*Workings_risks!$E$26*Workings_risks!$E$27*Assumptions!$G$90</f>
        <v>5.1035367066160217E-4</v>
      </c>
      <c r="BO233" s="186">
        <f>AT233*Workings_risks!$E$24*Workings_risks!$E$26*Workings_risks!$E$27*Assumptions!$G$90</f>
        <v>5.1900817470182316E-4</v>
      </c>
      <c r="BP233" s="186">
        <f>AU233*Workings_risks!$E$24*Workings_risks!$E$26*Workings_risks!$E$27*Assumptions!$G$90</f>
        <v>5.2766267874204448E-4</v>
      </c>
      <c r="BQ233" s="186">
        <f>AV233*Workings_risks!$E$24*Workings_risks!$E$26*Workings_risks!$E$27*Assumptions!$G$90</f>
        <v>5.3631718278226558E-4</v>
      </c>
      <c r="BR233" s="186">
        <f>AW233*Workings_risks!$E$24*Workings_risks!$E$26*Workings_risks!$E$27*Assumptions!$G$90</f>
        <v>5.4497168682248679E-4</v>
      </c>
      <c r="BS233" s="186">
        <f>AX233*Workings_risks!$E$24*Workings_risks!$E$26*Workings_risks!$E$27*Assumptions!$G$90</f>
        <v>5.53626190862708E-4</v>
      </c>
      <c r="BT233" s="186">
        <f>AY233*Workings_risks!$E$24*Workings_risks!$E$26*Workings_risks!$E$27*Assumptions!$G$90</f>
        <v>5.6228069490292922E-4</v>
      </c>
    </row>
    <row r="234" spans="2:72" x14ac:dyDescent="0.25">
      <c r="B234" s="42">
        <v>10331648</v>
      </c>
      <c r="C234" s="42" t="s">
        <v>421</v>
      </c>
      <c r="D234" s="42" t="s">
        <v>242</v>
      </c>
      <c r="E234" s="42">
        <v>16684506</v>
      </c>
      <c r="F234" s="42">
        <v>16684510</v>
      </c>
      <c r="G234" s="42">
        <v>0.45865245014198042</v>
      </c>
      <c r="H234" s="42">
        <v>143.31290380813101</v>
      </c>
      <c r="I234" s="42">
        <v>-36.3392912607328</v>
      </c>
      <c r="J234" s="42">
        <v>98</v>
      </c>
      <c r="K234" s="42">
        <v>88.7</v>
      </c>
      <c r="L234" s="32">
        <v>6.3E-2</v>
      </c>
      <c r="M234" s="32">
        <v>8.7999999999999995E-2</v>
      </c>
      <c r="N234" s="181"/>
      <c r="O234" s="182">
        <f t="shared" si="46"/>
        <v>104.17399999999999</v>
      </c>
      <c r="P234" s="182">
        <f t="shared" si="47"/>
        <v>94.2881</v>
      </c>
      <c r="Q234" s="191">
        <f t="shared" si="48"/>
        <v>0.01</v>
      </c>
      <c r="R234" s="191">
        <f t="shared" si="49"/>
        <v>0.02</v>
      </c>
      <c r="S234" s="184">
        <f t="shared" si="50"/>
        <v>-988.58999999999912</v>
      </c>
      <c r="T234" s="184">
        <f t="shared" si="51"/>
        <v>114.05989999999998</v>
      </c>
      <c r="U234" s="185">
        <f t="shared" si="52"/>
        <v>1.6245258398324885E-2</v>
      </c>
      <c r="V234" s="181"/>
      <c r="W234" s="182">
        <f t="shared" si="53"/>
        <v>105.154</v>
      </c>
      <c r="X234" s="182">
        <f t="shared" si="54"/>
        <v>96.505600000000015</v>
      </c>
      <c r="Y234" s="183">
        <f t="shared" si="55"/>
        <v>0.01</v>
      </c>
      <c r="Z234" s="183">
        <f t="shared" si="56"/>
        <v>0.02</v>
      </c>
      <c r="AA234" s="184">
        <f t="shared" si="57"/>
        <v>-864.8399999999981</v>
      </c>
      <c r="AB234" s="184">
        <f t="shared" si="58"/>
        <v>113.80239999999998</v>
      </c>
      <c r="AC234" s="185">
        <f t="shared" si="59"/>
        <v>1.8272050321446756E-2</v>
      </c>
      <c r="AD234" s="181"/>
      <c r="AE234" s="178">
        <f t="shared" si="60"/>
        <v>1.6245258398324887</v>
      </c>
      <c r="AF234" s="170">
        <f>Workings_risks!$E$18+Workings_risks!$E$27*(($AE234-1)*Workings_risks!$E$18)/(2050-2023)</f>
        <v>9.8199426995536042E-3</v>
      </c>
      <c r="AG234" s="170">
        <f>AF234+(($AE234-1)*Workings_risks!$E$18)/(2050-2023)</f>
        <v>1.0032344780916896E-2</v>
      </c>
      <c r="AH234" s="170">
        <f>AG234+(($AE234-1)*Workings_risks!$E$18)/(2050-2023)</f>
        <v>1.0244746862280187E-2</v>
      </c>
      <c r="AI234" s="170">
        <f>AH234+(($AE234-1)*Workings_risks!$E$18)/(2050-2023)</f>
        <v>1.0457148943643479E-2</v>
      </c>
      <c r="AJ234" s="170">
        <f>AI234+(($AE234-1)*Workings_risks!$E$18)/(2050-2023)</f>
        <v>1.066955102500677E-2</v>
      </c>
      <c r="AK234" s="170">
        <f>AJ234+(($AE234-1)*Workings_risks!$E$18)/(2050-2023)</f>
        <v>1.0881953106370062E-2</v>
      </c>
      <c r="AL234" s="170">
        <f>AK234+(($AE234-1)*Workings_risks!$E$18)/(2050-2023)</f>
        <v>1.1094355187733353E-2</v>
      </c>
      <c r="AM234" s="170">
        <f>AL234+(($AE234-1)*Workings_risks!$E$18)/(2050-2023)</f>
        <v>1.1306757269096645E-2</v>
      </c>
      <c r="AN234" s="170">
        <f>AM234+(($AE234-1)*Workings_risks!$E$18)/(2050-2023)</f>
        <v>1.1519159350459936E-2</v>
      </c>
      <c r="AO234" s="170">
        <f>AN234+(($AE234-1)*Workings_risks!$E$18)/(2050-2023)</f>
        <v>1.1731561431823228E-2</v>
      </c>
      <c r="AP234" s="170">
        <f>AO234+(($AE234-1)*Workings_risks!$E$18)/(2050-2023)</f>
        <v>1.1943963513186519E-2</v>
      </c>
      <c r="AQ234" s="170">
        <f>AP234+(($AE234-1)*Workings_risks!$E$18)/(2050-2023)</f>
        <v>1.2156365594549811E-2</v>
      </c>
      <c r="AR234" s="170">
        <f>AQ234+(($AE234-1)*Workings_risks!$E$18)/(2050-2023)</f>
        <v>1.2368767675913103E-2</v>
      </c>
      <c r="AS234" s="170">
        <f>AR234+(($AE234-1)*Workings_risks!$E$18)/(2050-2023)</f>
        <v>1.2581169757276394E-2</v>
      </c>
      <c r="AT234" s="170">
        <f>AS234+(($AE234-1)*Workings_risks!$E$18)/(2050-2023)</f>
        <v>1.2793571838639686E-2</v>
      </c>
      <c r="AU234" s="170">
        <f>AT234+(($AE234-1)*Workings_risks!$E$18)/(2050-2023)</f>
        <v>1.3005973920002977E-2</v>
      </c>
      <c r="AV234" s="170">
        <f>AU234+(($AE234-1)*Workings_risks!$E$18)/(2050-2023)</f>
        <v>1.3218376001366269E-2</v>
      </c>
      <c r="AW234" s="170">
        <f>AV234+(($AE234-1)*Workings_risks!$E$18)/(2050-2023)</f>
        <v>1.343077808272956E-2</v>
      </c>
      <c r="AX234" s="170">
        <f>AW234+(($AE234-1)*Workings_risks!$E$18)/(2050-2023)</f>
        <v>1.3643180164092852E-2</v>
      </c>
      <c r="AY234" s="170">
        <f>AX234+(($AE234-1)*Workings_risks!$E$18)/(2050-2023)</f>
        <v>1.3855582245456143E-2</v>
      </c>
      <c r="BA234" s="186">
        <f>AF234*Workings_risks!$E$24*Workings_risks!$E$26*Workings_risks!$E$27*Assumptions!$G$90</f>
        <v>3.9768712516436154E-4</v>
      </c>
      <c r="BB234" s="186">
        <f>AG234*Workings_risks!$E$24*Workings_risks!$E$26*Workings_risks!$E$27*Assumptions!$G$90</f>
        <v>4.0628896487979432E-4</v>
      </c>
      <c r="BC234" s="186">
        <f>AH234*Workings_risks!$E$24*Workings_risks!$E$26*Workings_risks!$E$27*Assumptions!$G$90</f>
        <v>4.1489080459522704E-4</v>
      </c>
      <c r="BD234" s="186">
        <f>AI234*Workings_risks!$E$24*Workings_risks!$E$26*Workings_risks!$E$27*Assumptions!$G$90</f>
        <v>4.2349264431065987E-4</v>
      </c>
      <c r="BE234" s="186">
        <f>AJ234*Workings_risks!$E$24*Workings_risks!$E$26*Workings_risks!$E$27*Assumptions!$G$90</f>
        <v>4.3209448402609259E-4</v>
      </c>
      <c r="BF234" s="186">
        <f>AK234*Workings_risks!$E$24*Workings_risks!$E$26*Workings_risks!$E$27*Assumptions!$G$90</f>
        <v>4.4069632374152542E-4</v>
      </c>
      <c r="BG234" s="186">
        <f>AL234*Workings_risks!$E$24*Workings_risks!$E$26*Workings_risks!$E$27*Assumptions!$G$90</f>
        <v>4.4929816345695825E-4</v>
      </c>
      <c r="BH234" s="186">
        <f>AM234*Workings_risks!$E$24*Workings_risks!$E$26*Workings_risks!$E$27*Assumptions!$G$90</f>
        <v>4.5790000317239081E-4</v>
      </c>
      <c r="BI234" s="186">
        <f>AN234*Workings_risks!$E$24*Workings_risks!$E$26*Workings_risks!$E$27*Assumptions!$G$90</f>
        <v>4.6650184288782364E-4</v>
      </c>
      <c r="BJ234" s="186">
        <f>AO234*Workings_risks!$E$24*Workings_risks!$E$26*Workings_risks!$E$27*Assumptions!$G$90</f>
        <v>4.7510368260325641E-4</v>
      </c>
      <c r="BK234" s="186">
        <f>AP234*Workings_risks!$E$24*Workings_risks!$E$26*Workings_risks!$E$27*Assumptions!$G$90</f>
        <v>4.8370552231868919E-4</v>
      </c>
      <c r="BL234" s="186">
        <f>AQ234*Workings_risks!$E$24*Workings_risks!$E$26*Workings_risks!$E$27*Assumptions!$G$90</f>
        <v>4.9230736203412196E-4</v>
      </c>
      <c r="BM234" s="186">
        <f>AR234*Workings_risks!$E$24*Workings_risks!$E$26*Workings_risks!$E$27*Assumptions!$G$90</f>
        <v>5.0090920174955479E-4</v>
      </c>
      <c r="BN234" s="186">
        <f>AS234*Workings_risks!$E$24*Workings_risks!$E$26*Workings_risks!$E$27*Assumptions!$G$90</f>
        <v>5.0951104146498751E-4</v>
      </c>
      <c r="BO234" s="186">
        <f>AT234*Workings_risks!$E$24*Workings_risks!$E$26*Workings_risks!$E$27*Assumptions!$G$90</f>
        <v>5.1811288118042023E-4</v>
      </c>
      <c r="BP234" s="186">
        <f>AU234*Workings_risks!$E$24*Workings_risks!$E$26*Workings_risks!$E$27*Assumptions!$G$90</f>
        <v>5.2671472089585306E-4</v>
      </c>
      <c r="BQ234" s="186">
        <f>AV234*Workings_risks!$E$24*Workings_risks!$E$26*Workings_risks!$E$27*Assumptions!$G$90</f>
        <v>5.3531656061128589E-4</v>
      </c>
      <c r="BR234" s="186">
        <f>AW234*Workings_risks!$E$24*Workings_risks!$E$26*Workings_risks!$E$27*Assumptions!$G$90</f>
        <v>5.439184003267185E-4</v>
      </c>
      <c r="BS234" s="186">
        <f>AX234*Workings_risks!$E$24*Workings_risks!$E$26*Workings_risks!$E$27*Assumptions!$G$90</f>
        <v>5.5252024004215133E-4</v>
      </c>
      <c r="BT234" s="186">
        <f>AY234*Workings_risks!$E$24*Workings_risks!$E$26*Workings_risks!$E$27*Assumptions!$G$90</f>
        <v>5.6112207975758405E-4</v>
      </c>
    </row>
    <row r="235" spans="2:72" x14ac:dyDescent="0.25">
      <c r="B235" s="42">
        <v>10334019</v>
      </c>
      <c r="C235" s="42" t="s">
        <v>620</v>
      </c>
      <c r="D235" s="42" t="s">
        <v>267</v>
      </c>
      <c r="E235" s="42">
        <v>16694594</v>
      </c>
      <c r="F235" s="42">
        <v>16694590</v>
      </c>
      <c r="G235" s="42">
        <v>0.15815457298223023</v>
      </c>
      <c r="H235" s="42">
        <v>143.51441448294</v>
      </c>
      <c r="I235" s="42">
        <v>-35.224254170541101</v>
      </c>
      <c r="J235" s="42">
        <v>107</v>
      </c>
      <c r="K235" s="42">
        <v>94.9</v>
      </c>
      <c r="L235" s="32">
        <v>6.3E-2</v>
      </c>
      <c r="M235" s="32">
        <v>8.7999999999999995E-2</v>
      </c>
      <c r="N235" s="181"/>
      <c r="O235" s="182">
        <f t="shared" si="46"/>
        <v>113.741</v>
      </c>
      <c r="P235" s="182">
        <f t="shared" si="47"/>
        <v>100.87869999999999</v>
      </c>
      <c r="Q235" s="191">
        <f t="shared" si="48"/>
        <v>0.01</v>
      </c>
      <c r="R235" s="191">
        <f t="shared" si="49"/>
        <v>0.02</v>
      </c>
      <c r="S235" s="184">
        <f t="shared" si="50"/>
        <v>-1286.2300000000005</v>
      </c>
      <c r="T235" s="184">
        <f t="shared" si="51"/>
        <v>126.6033</v>
      </c>
      <c r="U235" s="185">
        <f t="shared" si="52"/>
        <v>1.5240897817653139E-2</v>
      </c>
      <c r="V235" s="181"/>
      <c r="W235" s="182">
        <f t="shared" si="53"/>
        <v>114.81099999999999</v>
      </c>
      <c r="X235" s="182">
        <f t="shared" si="54"/>
        <v>103.25120000000001</v>
      </c>
      <c r="Y235" s="183">
        <f t="shared" si="55"/>
        <v>0.01</v>
      </c>
      <c r="Z235" s="183">
        <f t="shared" si="56"/>
        <v>0.02</v>
      </c>
      <c r="AA235" s="184">
        <f t="shared" si="57"/>
        <v>-1155.979999999998</v>
      </c>
      <c r="AB235" s="184">
        <f t="shared" si="58"/>
        <v>126.37079999999997</v>
      </c>
      <c r="AC235" s="185">
        <f t="shared" si="59"/>
        <v>1.6757037318984765E-2</v>
      </c>
      <c r="AD235" s="181"/>
      <c r="AE235" s="178">
        <f t="shared" si="60"/>
        <v>1.5240897817653138</v>
      </c>
      <c r="AF235" s="170">
        <f>Workings_risks!$E$18+Workings_risks!$E$27*(($AE235-1)*Workings_risks!$E$18)/(2050-2023)</f>
        <v>9.7174673826806585E-3</v>
      </c>
      <c r="AG235" s="170">
        <f>AF235+(($AE235-1)*Workings_risks!$E$18)/(2050-2023)</f>
        <v>9.8957110250863026E-3</v>
      </c>
      <c r="AH235" s="170">
        <f>AG235+(($AE235-1)*Workings_risks!$E$18)/(2050-2023)</f>
        <v>1.0073954667491947E-2</v>
      </c>
      <c r="AI235" s="170">
        <f>AH235+(($AE235-1)*Workings_risks!$E$18)/(2050-2023)</f>
        <v>1.0252198309897591E-2</v>
      </c>
      <c r="AJ235" s="170">
        <f>AI235+(($AE235-1)*Workings_risks!$E$18)/(2050-2023)</f>
        <v>1.0430441952303235E-2</v>
      </c>
      <c r="AK235" s="170">
        <f>AJ235+(($AE235-1)*Workings_risks!$E$18)/(2050-2023)</f>
        <v>1.0608685594708879E-2</v>
      </c>
      <c r="AL235" s="170">
        <f>AK235+(($AE235-1)*Workings_risks!$E$18)/(2050-2023)</f>
        <v>1.0786929237114523E-2</v>
      </c>
      <c r="AM235" s="170">
        <f>AL235+(($AE235-1)*Workings_risks!$E$18)/(2050-2023)</f>
        <v>1.0965172879520167E-2</v>
      </c>
      <c r="AN235" s="170">
        <f>AM235+(($AE235-1)*Workings_risks!$E$18)/(2050-2023)</f>
        <v>1.1143416521925811E-2</v>
      </c>
      <c r="AO235" s="170">
        <f>AN235+(($AE235-1)*Workings_risks!$E$18)/(2050-2023)</f>
        <v>1.1321660164331455E-2</v>
      </c>
      <c r="AP235" s="170">
        <f>AO235+(($AE235-1)*Workings_risks!$E$18)/(2050-2023)</f>
        <v>1.14999038067371E-2</v>
      </c>
      <c r="AQ235" s="170">
        <f>AP235+(($AE235-1)*Workings_risks!$E$18)/(2050-2023)</f>
        <v>1.1678147449142744E-2</v>
      </c>
      <c r="AR235" s="170">
        <f>AQ235+(($AE235-1)*Workings_risks!$E$18)/(2050-2023)</f>
        <v>1.1856391091548388E-2</v>
      </c>
      <c r="AS235" s="170">
        <f>AR235+(($AE235-1)*Workings_risks!$E$18)/(2050-2023)</f>
        <v>1.2034634733954032E-2</v>
      </c>
      <c r="AT235" s="170">
        <f>AS235+(($AE235-1)*Workings_risks!$E$18)/(2050-2023)</f>
        <v>1.2212878376359676E-2</v>
      </c>
      <c r="AU235" s="170">
        <f>AT235+(($AE235-1)*Workings_risks!$E$18)/(2050-2023)</f>
        <v>1.239112201876532E-2</v>
      </c>
      <c r="AV235" s="170">
        <f>AU235+(($AE235-1)*Workings_risks!$E$18)/(2050-2023)</f>
        <v>1.2569365661170964E-2</v>
      </c>
      <c r="AW235" s="170">
        <f>AV235+(($AE235-1)*Workings_risks!$E$18)/(2050-2023)</f>
        <v>1.2747609303576608E-2</v>
      </c>
      <c r="AX235" s="170">
        <f>AW235+(($AE235-1)*Workings_risks!$E$18)/(2050-2023)</f>
        <v>1.2925852945982252E-2</v>
      </c>
      <c r="AY235" s="170">
        <f>AX235+(($AE235-1)*Workings_risks!$E$18)/(2050-2023)</f>
        <v>1.3104096588387897E-2</v>
      </c>
      <c r="BA235" s="186">
        <f>AF235*Workings_risks!$E$24*Workings_risks!$E$26*Workings_risks!$E$27*Assumptions!$G$90</f>
        <v>3.935370893225678E-4</v>
      </c>
      <c r="BB235" s="186">
        <f>AG235*Workings_risks!$E$24*Workings_risks!$E$26*Workings_risks!$E$27*Assumptions!$G$90</f>
        <v>4.0075558375740264E-4</v>
      </c>
      <c r="BC235" s="186">
        <f>AH235*Workings_risks!$E$24*Workings_risks!$E$26*Workings_risks!$E$27*Assumptions!$G$90</f>
        <v>4.0797407819223754E-4</v>
      </c>
      <c r="BD235" s="186">
        <f>AI235*Workings_risks!$E$24*Workings_risks!$E$26*Workings_risks!$E$27*Assumptions!$G$90</f>
        <v>4.1519257262707238E-4</v>
      </c>
      <c r="BE235" s="186">
        <f>AJ235*Workings_risks!$E$24*Workings_risks!$E$26*Workings_risks!$E$27*Assumptions!$G$90</f>
        <v>4.2241106706190722E-4</v>
      </c>
      <c r="BF235" s="186">
        <f>AK235*Workings_risks!$E$24*Workings_risks!$E$26*Workings_risks!$E$27*Assumptions!$G$90</f>
        <v>4.2962956149674212E-4</v>
      </c>
      <c r="BG235" s="186">
        <f>AL235*Workings_risks!$E$24*Workings_risks!$E$26*Workings_risks!$E$27*Assumptions!$G$90</f>
        <v>4.3684805593157707E-4</v>
      </c>
      <c r="BH235" s="186">
        <f>AM235*Workings_risks!$E$24*Workings_risks!$E$26*Workings_risks!$E$27*Assumptions!$G$90</f>
        <v>4.4406655036641196E-4</v>
      </c>
      <c r="BI235" s="186">
        <f>AN235*Workings_risks!$E$24*Workings_risks!$E$26*Workings_risks!$E$27*Assumptions!$G$90</f>
        <v>4.5128504480124675E-4</v>
      </c>
      <c r="BJ235" s="186">
        <f>AO235*Workings_risks!$E$24*Workings_risks!$E$26*Workings_risks!$E$27*Assumptions!$G$90</f>
        <v>4.5850353923608165E-4</v>
      </c>
      <c r="BK235" s="186">
        <f>AP235*Workings_risks!$E$24*Workings_risks!$E$26*Workings_risks!$E$27*Assumptions!$G$90</f>
        <v>4.6572203367091654E-4</v>
      </c>
      <c r="BL235" s="186">
        <f>AQ235*Workings_risks!$E$24*Workings_risks!$E$26*Workings_risks!$E$27*Assumptions!$G$90</f>
        <v>4.7294052810575144E-4</v>
      </c>
      <c r="BM235" s="186">
        <f>AR235*Workings_risks!$E$24*Workings_risks!$E$26*Workings_risks!$E$27*Assumptions!$G$90</f>
        <v>4.8015902254058623E-4</v>
      </c>
      <c r="BN235" s="186">
        <f>AS235*Workings_risks!$E$24*Workings_risks!$E$26*Workings_risks!$E$27*Assumptions!$G$90</f>
        <v>4.8737751697542123E-4</v>
      </c>
      <c r="BO235" s="186">
        <f>AT235*Workings_risks!$E$24*Workings_risks!$E$26*Workings_risks!$E$27*Assumptions!$G$90</f>
        <v>4.9459601141025602E-4</v>
      </c>
      <c r="BP235" s="186">
        <f>AU235*Workings_risks!$E$24*Workings_risks!$E$26*Workings_risks!$E$27*Assumptions!$G$90</f>
        <v>5.0181450584509102E-4</v>
      </c>
      <c r="BQ235" s="186">
        <f>AV235*Workings_risks!$E$24*Workings_risks!$E$26*Workings_risks!$E$27*Assumptions!$G$90</f>
        <v>5.0903300027992581E-4</v>
      </c>
      <c r="BR235" s="186">
        <f>AW235*Workings_risks!$E$24*Workings_risks!$E$26*Workings_risks!$E$27*Assumptions!$G$90</f>
        <v>5.1625149471476082E-4</v>
      </c>
      <c r="BS235" s="186">
        <f>AX235*Workings_risks!$E$24*Workings_risks!$E$26*Workings_risks!$E$27*Assumptions!$G$90</f>
        <v>5.234699891495955E-4</v>
      </c>
      <c r="BT235" s="186">
        <f>AY235*Workings_risks!$E$24*Workings_risks!$E$26*Workings_risks!$E$27*Assumptions!$G$90</f>
        <v>5.306884835844305E-4</v>
      </c>
    </row>
    <row r="236" spans="2:72" x14ac:dyDescent="0.25">
      <c r="B236" s="42">
        <v>10334157</v>
      </c>
      <c r="C236" s="42" t="s">
        <v>620</v>
      </c>
      <c r="D236" s="42" t="s">
        <v>267</v>
      </c>
      <c r="E236" s="42">
        <v>16695129</v>
      </c>
      <c r="F236" s="42">
        <v>157074000</v>
      </c>
      <c r="G236" s="42">
        <v>1.1452479572626801</v>
      </c>
      <c r="H236" s="42">
        <v>143.44629802752701</v>
      </c>
      <c r="I236" s="42">
        <v>-35.219547917937902</v>
      </c>
      <c r="J236" s="42">
        <v>107</v>
      </c>
      <c r="K236" s="42">
        <v>95.1</v>
      </c>
      <c r="L236" s="32">
        <v>6.3E-2</v>
      </c>
      <c r="M236" s="32">
        <v>8.7999999999999995E-2</v>
      </c>
      <c r="N236" s="181"/>
      <c r="O236" s="182">
        <f t="shared" si="46"/>
        <v>113.741</v>
      </c>
      <c r="P236" s="182">
        <f t="shared" si="47"/>
        <v>101.09129999999999</v>
      </c>
      <c r="Q236" s="191">
        <f t="shared" si="48"/>
        <v>0.01</v>
      </c>
      <c r="R236" s="191">
        <f t="shared" si="49"/>
        <v>0.02</v>
      </c>
      <c r="S236" s="184">
        <f t="shared" si="50"/>
        <v>-1264.9700000000007</v>
      </c>
      <c r="T236" s="184">
        <f t="shared" si="51"/>
        <v>126.3907</v>
      </c>
      <c r="U236" s="185">
        <f t="shared" si="52"/>
        <v>1.5328980133916207E-2</v>
      </c>
      <c r="V236" s="181"/>
      <c r="W236" s="182">
        <f t="shared" si="53"/>
        <v>114.81099999999999</v>
      </c>
      <c r="X236" s="182">
        <f t="shared" si="54"/>
        <v>103.4688</v>
      </c>
      <c r="Y236" s="183">
        <f t="shared" si="55"/>
        <v>0.01</v>
      </c>
      <c r="Z236" s="183">
        <f t="shared" si="56"/>
        <v>0.02</v>
      </c>
      <c r="AA236" s="184">
        <f t="shared" si="57"/>
        <v>-1134.2199999999991</v>
      </c>
      <c r="AB236" s="184">
        <f t="shared" si="58"/>
        <v>126.15319999999998</v>
      </c>
      <c r="AC236" s="185">
        <f t="shared" si="59"/>
        <v>1.6886671016204967E-2</v>
      </c>
      <c r="AD236" s="181"/>
      <c r="AE236" s="178">
        <f t="shared" si="60"/>
        <v>1.5328980133916208</v>
      </c>
      <c r="AF236" s="170">
        <f>Workings_risks!$E$18+Workings_risks!$E$27*(($AE236-1)*Workings_risks!$E$18)/(2050-2023)</f>
        <v>9.7264544570876653E-3</v>
      </c>
      <c r="AG236" s="170">
        <f>AF236+(($AE236-1)*Workings_risks!$E$18)/(2050-2023)</f>
        <v>9.9076937909623117E-3</v>
      </c>
      <c r="AH236" s="170">
        <f>AG236+(($AE236-1)*Workings_risks!$E$18)/(2050-2023)</f>
        <v>1.0088933124836958E-2</v>
      </c>
      <c r="AI236" s="170">
        <f>AH236+(($AE236-1)*Workings_risks!$E$18)/(2050-2023)</f>
        <v>1.0270172458711604E-2</v>
      </c>
      <c r="AJ236" s="170">
        <f>AI236+(($AE236-1)*Workings_risks!$E$18)/(2050-2023)</f>
        <v>1.0451411792586251E-2</v>
      </c>
      <c r="AK236" s="170">
        <f>AJ236+(($AE236-1)*Workings_risks!$E$18)/(2050-2023)</f>
        <v>1.0632651126460897E-2</v>
      </c>
      <c r="AL236" s="170">
        <f>AK236+(($AE236-1)*Workings_risks!$E$18)/(2050-2023)</f>
        <v>1.0813890460335544E-2</v>
      </c>
      <c r="AM236" s="170">
        <f>AL236+(($AE236-1)*Workings_risks!$E$18)/(2050-2023)</f>
        <v>1.099512979421019E-2</v>
      </c>
      <c r="AN236" s="170">
        <f>AM236+(($AE236-1)*Workings_risks!$E$18)/(2050-2023)</f>
        <v>1.1176369128084836E-2</v>
      </c>
      <c r="AO236" s="170">
        <f>AN236+(($AE236-1)*Workings_risks!$E$18)/(2050-2023)</f>
        <v>1.1357608461959483E-2</v>
      </c>
      <c r="AP236" s="170">
        <f>AO236+(($AE236-1)*Workings_risks!$E$18)/(2050-2023)</f>
        <v>1.1538847795834129E-2</v>
      </c>
      <c r="AQ236" s="170">
        <f>AP236+(($AE236-1)*Workings_risks!$E$18)/(2050-2023)</f>
        <v>1.1720087129708776E-2</v>
      </c>
      <c r="AR236" s="170">
        <f>AQ236+(($AE236-1)*Workings_risks!$E$18)/(2050-2023)</f>
        <v>1.1901326463583422E-2</v>
      </c>
      <c r="AS236" s="170">
        <f>AR236+(($AE236-1)*Workings_risks!$E$18)/(2050-2023)</f>
        <v>1.2082565797458068E-2</v>
      </c>
      <c r="AT236" s="170">
        <f>AS236+(($AE236-1)*Workings_risks!$E$18)/(2050-2023)</f>
        <v>1.2263805131332715E-2</v>
      </c>
      <c r="AU236" s="170">
        <f>AT236+(($AE236-1)*Workings_risks!$E$18)/(2050-2023)</f>
        <v>1.2445044465207361E-2</v>
      </c>
      <c r="AV236" s="170">
        <f>AU236+(($AE236-1)*Workings_risks!$E$18)/(2050-2023)</f>
        <v>1.2626283799082007E-2</v>
      </c>
      <c r="AW236" s="170">
        <f>AV236+(($AE236-1)*Workings_risks!$E$18)/(2050-2023)</f>
        <v>1.2807523132956654E-2</v>
      </c>
      <c r="AX236" s="170">
        <f>AW236+(($AE236-1)*Workings_risks!$E$18)/(2050-2023)</f>
        <v>1.29887624668313E-2</v>
      </c>
      <c r="AY236" s="170">
        <f>AX236+(($AE236-1)*Workings_risks!$E$18)/(2050-2023)</f>
        <v>1.3170001800705947E-2</v>
      </c>
      <c r="BA236" s="186">
        <f>AF236*Workings_risks!$E$24*Workings_risks!$E$26*Workings_risks!$E$27*Assumptions!$G$90</f>
        <v>3.9390104702516446E-4</v>
      </c>
      <c r="BB236" s="186">
        <f>AG236*Workings_risks!$E$24*Workings_risks!$E$26*Workings_risks!$E$27*Assumptions!$G$90</f>
        <v>4.0124086069419823E-4</v>
      </c>
      <c r="BC236" s="186">
        <f>AH236*Workings_risks!$E$24*Workings_risks!$E$26*Workings_risks!$E$27*Assumptions!$G$90</f>
        <v>4.08580674363232E-4</v>
      </c>
      <c r="BD236" s="186">
        <f>AI236*Workings_risks!$E$24*Workings_risks!$E$26*Workings_risks!$E$27*Assumptions!$G$90</f>
        <v>4.1592048803226582E-4</v>
      </c>
      <c r="BE236" s="186">
        <f>AJ236*Workings_risks!$E$24*Workings_risks!$E$26*Workings_risks!$E$27*Assumptions!$G$90</f>
        <v>4.2326030170129953E-4</v>
      </c>
      <c r="BF236" s="186">
        <f>AK236*Workings_risks!$E$24*Workings_risks!$E$26*Workings_risks!$E$27*Assumptions!$G$90</f>
        <v>4.306001153703333E-4</v>
      </c>
      <c r="BG236" s="186">
        <f>AL236*Workings_risks!$E$24*Workings_risks!$E$26*Workings_risks!$E$27*Assumptions!$G$90</f>
        <v>4.3793992903936712E-4</v>
      </c>
      <c r="BH236" s="186">
        <f>AM236*Workings_risks!$E$24*Workings_risks!$E$26*Workings_risks!$E$27*Assumptions!$G$90</f>
        <v>4.4527974270840089E-4</v>
      </c>
      <c r="BI236" s="186">
        <f>AN236*Workings_risks!$E$24*Workings_risks!$E$26*Workings_risks!$E$27*Assumptions!$G$90</f>
        <v>4.5261955637743471E-4</v>
      </c>
      <c r="BJ236" s="186">
        <f>AO236*Workings_risks!$E$24*Workings_risks!$E$26*Workings_risks!$E$27*Assumptions!$G$90</f>
        <v>4.5995937004646848E-4</v>
      </c>
      <c r="BK236" s="186">
        <f>AP236*Workings_risks!$E$24*Workings_risks!$E$26*Workings_risks!$E$27*Assumptions!$G$90</f>
        <v>4.672991837155023E-4</v>
      </c>
      <c r="BL236" s="186">
        <f>AQ236*Workings_risks!$E$24*Workings_risks!$E$26*Workings_risks!$E$27*Assumptions!$G$90</f>
        <v>4.7463899738453606E-4</v>
      </c>
      <c r="BM236" s="186">
        <f>AR236*Workings_risks!$E$24*Workings_risks!$E$26*Workings_risks!$E$27*Assumptions!$G$90</f>
        <v>4.8197881105356978E-4</v>
      </c>
      <c r="BN236" s="186">
        <f>AS236*Workings_risks!$E$24*Workings_risks!$E$26*Workings_risks!$E$27*Assumptions!$G$90</f>
        <v>4.893186247226036E-4</v>
      </c>
      <c r="BO236" s="186">
        <f>AT236*Workings_risks!$E$24*Workings_risks!$E$26*Workings_risks!$E$27*Assumptions!$G$90</f>
        <v>4.9665843839163731E-4</v>
      </c>
      <c r="BP236" s="186">
        <f>AU236*Workings_risks!$E$24*Workings_risks!$E$26*Workings_risks!$E$27*Assumptions!$G$90</f>
        <v>5.0399825206067113E-4</v>
      </c>
      <c r="BQ236" s="186">
        <f>AV236*Workings_risks!$E$24*Workings_risks!$E$26*Workings_risks!$E$27*Assumptions!$G$90</f>
        <v>5.1133806572970484E-4</v>
      </c>
      <c r="BR236" s="186">
        <f>AW236*Workings_risks!$E$24*Workings_risks!$E$26*Workings_risks!$E$27*Assumptions!$G$90</f>
        <v>5.1867787939873867E-4</v>
      </c>
      <c r="BS236" s="186">
        <f>AX236*Workings_risks!$E$24*Workings_risks!$E$26*Workings_risks!$E$27*Assumptions!$G$90</f>
        <v>5.2601769306777249E-4</v>
      </c>
      <c r="BT236" s="186">
        <f>AY236*Workings_risks!$E$24*Workings_risks!$E$26*Workings_risks!$E$27*Assumptions!$G$90</f>
        <v>5.3335750673680631E-4</v>
      </c>
    </row>
    <row r="237" spans="2:72" x14ac:dyDescent="0.25">
      <c r="B237" s="42">
        <v>10334179</v>
      </c>
      <c r="C237" s="42" t="s">
        <v>620</v>
      </c>
      <c r="D237" s="42" t="s">
        <v>267</v>
      </c>
      <c r="E237" s="42">
        <v>17655415</v>
      </c>
      <c r="F237" s="42">
        <v>16695225</v>
      </c>
      <c r="G237" s="42">
        <v>1.7415373375154504</v>
      </c>
      <c r="H237" s="42">
        <v>143.439828626626</v>
      </c>
      <c r="I237" s="42">
        <v>-35.218583289333701</v>
      </c>
      <c r="J237" s="42">
        <v>107</v>
      </c>
      <c r="K237" s="42">
        <v>95.1</v>
      </c>
      <c r="L237" s="32">
        <v>6.3E-2</v>
      </c>
      <c r="M237" s="32">
        <v>8.7999999999999995E-2</v>
      </c>
      <c r="N237" s="181"/>
      <c r="O237" s="182">
        <f t="shared" si="46"/>
        <v>113.741</v>
      </c>
      <c r="P237" s="182">
        <f t="shared" si="47"/>
        <v>101.09129999999999</v>
      </c>
      <c r="Q237" s="191">
        <f t="shared" si="48"/>
        <v>0.01</v>
      </c>
      <c r="R237" s="191">
        <f t="shared" si="49"/>
        <v>0.02</v>
      </c>
      <c r="S237" s="184">
        <f t="shared" si="50"/>
        <v>-1264.9700000000007</v>
      </c>
      <c r="T237" s="184">
        <f t="shared" si="51"/>
        <v>126.3907</v>
      </c>
      <c r="U237" s="185">
        <f t="shared" si="52"/>
        <v>1.5328980133916207E-2</v>
      </c>
      <c r="V237" s="181"/>
      <c r="W237" s="182">
        <f t="shared" si="53"/>
        <v>114.81099999999999</v>
      </c>
      <c r="X237" s="182">
        <f t="shared" si="54"/>
        <v>103.4688</v>
      </c>
      <c r="Y237" s="183">
        <f t="shared" si="55"/>
        <v>0.01</v>
      </c>
      <c r="Z237" s="183">
        <f t="shared" si="56"/>
        <v>0.02</v>
      </c>
      <c r="AA237" s="184">
        <f t="shared" si="57"/>
        <v>-1134.2199999999991</v>
      </c>
      <c r="AB237" s="184">
        <f t="shared" si="58"/>
        <v>126.15319999999998</v>
      </c>
      <c r="AC237" s="185">
        <f t="shared" si="59"/>
        <v>1.6886671016204967E-2</v>
      </c>
      <c r="AD237" s="181"/>
      <c r="AE237" s="178">
        <f t="shared" si="60"/>
        <v>1.5328980133916208</v>
      </c>
      <c r="AF237" s="170">
        <f>Workings_risks!$E$18+Workings_risks!$E$27*(($AE237-1)*Workings_risks!$E$18)/(2050-2023)</f>
        <v>9.7264544570876653E-3</v>
      </c>
      <c r="AG237" s="170">
        <f>AF237+(($AE237-1)*Workings_risks!$E$18)/(2050-2023)</f>
        <v>9.9076937909623117E-3</v>
      </c>
      <c r="AH237" s="170">
        <f>AG237+(($AE237-1)*Workings_risks!$E$18)/(2050-2023)</f>
        <v>1.0088933124836958E-2</v>
      </c>
      <c r="AI237" s="170">
        <f>AH237+(($AE237-1)*Workings_risks!$E$18)/(2050-2023)</f>
        <v>1.0270172458711604E-2</v>
      </c>
      <c r="AJ237" s="170">
        <f>AI237+(($AE237-1)*Workings_risks!$E$18)/(2050-2023)</f>
        <v>1.0451411792586251E-2</v>
      </c>
      <c r="AK237" s="170">
        <f>AJ237+(($AE237-1)*Workings_risks!$E$18)/(2050-2023)</f>
        <v>1.0632651126460897E-2</v>
      </c>
      <c r="AL237" s="170">
        <f>AK237+(($AE237-1)*Workings_risks!$E$18)/(2050-2023)</f>
        <v>1.0813890460335544E-2</v>
      </c>
      <c r="AM237" s="170">
        <f>AL237+(($AE237-1)*Workings_risks!$E$18)/(2050-2023)</f>
        <v>1.099512979421019E-2</v>
      </c>
      <c r="AN237" s="170">
        <f>AM237+(($AE237-1)*Workings_risks!$E$18)/(2050-2023)</f>
        <v>1.1176369128084836E-2</v>
      </c>
      <c r="AO237" s="170">
        <f>AN237+(($AE237-1)*Workings_risks!$E$18)/(2050-2023)</f>
        <v>1.1357608461959483E-2</v>
      </c>
      <c r="AP237" s="170">
        <f>AO237+(($AE237-1)*Workings_risks!$E$18)/(2050-2023)</f>
        <v>1.1538847795834129E-2</v>
      </c>
      <c r="AQ237" s="170">
        <f>AP237+(($AE237-1)*Workings_risks!$E$18)/(2050-2023)</f>
        <v>1.1720087129708776E-2</v>
      </c>
      <c r="AR237" s="170">
        <f>AQ237+(($AE237-1)*Workings_risks!$E$18)/(2050-2023)</f>
        <v>1.1901326463583422E-2</v>
      </c>
      <c r="AS237" s="170">
        <f>AR237+(($AE237-1)*Workings_risks!$E$18)/(2050-2023)</f>
        <v>1.2082565797458068E-2</v>
      </c>
      <c r="AT237" s="170">
        <f>AS237+(($AE237-1)*Workings_risks!$E$18)/(2050-2023)</f>
        <v>1.2263805131332715E-2</v>
      </c>
      <c r="AU237" s="170">
        <f>AT237+(($AE237-1)*Workings_risks!$E$18)/(2050-2023)</f>
        <v>1.2445044465207361E-2</v>
      </c>
      <c r="AV237" s="170">
        <f>AU237+(($AE237-1)*Workings_risks!$E$18)/(2050-2023)</f>
        <v>1.2626283799082007E-2</v>
      </c>
      <c r="AW237" s="170">
        <f>AV237+(($AE237-1)*Workings_risks!$E$18)/(2050-2023)</f>
        <v>1.2807523132956654E-2</v>
      </c>
      <c r="AX237" s="170">
        <f>AW237+(($AE237-1)*Workings_risks!$E$18)/(2050-2023)</f>
        <v>1.29887624668313E-2</v>
      </c>
      <c r="AY237" s="170">
        <f>AX237+(($AE237-1)*Workings_risks!$E$18)/(2050-2023)</f>
        <v>1.3170001800705947E-2</v>
      </c>
      <c r="BA237" s="186">
        <f>AF237*Workings_risks!$E$24*Workings_risks!$E$26*Workings_risks!$E$27*Assumptions!$G$90</f>
        <v>3.9390104702516446E-4</v>
      </c>
      <c r="BB237" s="186">
        <f>AG237*Workings_risks!$E$24*Workings_risks!$E$26*Workings_risks!$E$27*Assumptions!$G$90</f>
        <v>4.0124086069419823E-4</v>
      </c>
      <c r="BC237" s="186">
        <f>AH237*Workings_risks!$E$24*Workings_risks!$E$26*Workings_risks!$E$27*Assumptions!$G$90</f>
        <v>4.08580674363232E-4</v>
      </c>
      <c r="BD237" s="186">
        <f>AI237*Workings_risks!$E$24*Workings_risks!$E$26*Workings_risks!$E$27*Assumptions!$G$90</f>
        <v>4.1592048803226582E-4</v>
      </c>
      <c r="BE237" s="186">
        <f>AJ237*Workings_risks!$E$24*Workings_risks!$E$26*Workings_risks!$E$27*Assumptions!$G$90</f>
        <v>4.2326030170129953E-4</v>
      </c>
      <c r="BF237" s="186">
        <f>AK237*Workings_risks!$E$24*Workings_risks!$E$26*Workings_risks!$E$27*Assumptions!$G$90</f>
        <v>4.306001153703333E-4</v>
      </c>
      <c r="BG237" s="186">
        <f>AL237*Workings_risks!$E$24*Workings_risks!$E$26*Workings_risks!$E$27*Assumptions!$G$90</f>
        <v>4.3793992903936712E-4</v>
      </c>
      <c r="BH237" s="186">
        <f>AM237*Workings_risks!$E$24*Workings_risks!$E$26*Workings_risks!$E$27*Assumptions!$G$90</f>
        <v>4.4527974270840089E-4</v>
      </c>
      <c r="BI237" s="186">
        <f>AN237*Workings_risks!$E$24*Workings_risks!$E$26*Workings_risks!$E$27*Assumptions!$G$90</f>
        <v>4.5261955637743471E-4</v>
      </c>
      <c r="BJ237" s="186">
        <f>AO237*Workings_risks!$E$24*Workings_risks!$E$26*Workings_risks!$E$27*Assumptions!$G$90</f>
        <v>4.5995937004646848E-4</v>
      </c>
      <c r="BK237" s="186">
        <f>AP237*Workings_risks!$E$24*Workings_risks!$E$26*Workings_risks!$E$27*Assumptions!$G$90</f>
        <v>4.672991837155023E-4</v>
      </c>
      <c r="BL237" s="186">
        <f>AQ237*Workings_risks!$E$24*Workings_risks!$E$26*Workings_risks!$E$27*Assumptions!$G$90</f>
        <v>4.7463899738453606E-4</v>
      </c>
      <c r="BM237" s="186">
        <f>AR237*Workings_risks!$E$24*Workings_risks!$E$26*Workings_risks!$E$27*Assumptions!$G$90</f>
        <v>4.8197881105356978E-4</v>
      </c>
      <c r="BN237" s="186">
        <f>AS237*Workings_risks!$E$24*Workings_risks!$E$26*Workings_risks!$E$27*Assumptions!$G$90</f>
        <v>4.893186247226036E-4</v>
      </c>
      <c r="BO237" s="186">
        <f>AT237*Workings_risks!$E$24*Workings_risks!$E$26*Workings_risks!$E$27*Assumptions!$G$90</f>
        <v>4.9665843839163731E-4</v>
      </c>
      <c r="BP237" s="186">
        <f>AU237*Workings_risks!$E$24*Workings_risks!$E$26*Workings_risks!$E$27*Assumptions!$G$90</f>
        <v>5.0399825206067113E-4</v>
      </c>
      <c r="BQ237" s="186">
        <f>AV237*Workings_risks!$E$24*Workings_risks!$E$26*Workings_risks!$E$27*Assumptions!$G$90</f>
        <v>5.1133806572970484E-4</v>
      </c>
      <c r="BR237" s="186">
        <f>AW237*Workings_risks!$E$24*Workings_risks!$E$26*Workings_risks!$E$27*Assumptions!$G$90</f>
        <v>5.1867787939873867E-4</v>
      </c>
      <c r="BS237" s="186">
        <f>AX237*Workings_risks!$E$24*Workings_risks!$E$26*Workings_risks!$E$27*Assumptions!$G$90</f>
        <v>5.2601769306777249E-4</v>
      </c>
      <c r="BT237" s="186">
        <f>AY237*Workings_risks!$E$24*Workings_risks!$E$26*Workings_risks!$E$27*Assumptions!$G$90</f>
        <v>5.3335750673680631E-4</v>
      </c>
    </row>
    <row r="238" spans="2:72" x14ac:dyDescent="0.25">
      <c r="B238" s="42">
        <v>10334194</v>
      </c>
      <c r="C238" s="42" t="s">
        <v>620</v>
      </c>
      <c r="D238" s="42" t="s">
        <v>267</v>
      </c>
      <c r="E238" s="42">
        <v>16695286</v>
      </c>
      <c r="F238" s="42">
        <v>17693693</v>
      </c>
      <c r="G238" s="42">
        <v>0.28456138074229997</v>
      </c>
      <c r="H238" s="42">
        <v>143.437624735029</v>
      </c>
      <c r="I238" s="42">
        <v>-35.2175459818855</v>
      </c>
      <c r="J238" s="42">
        <v>107</v>
      </c>
      <c r="K238" s="42">
        <v>95.1</v>
      </c>
      <c r="L238" s="32">
        <v>6.3E-2</v>
      </c>
      <c r="M238" s="32">
        <v>8.7999999999999995E-2</v>
      </c>
      <c r="N238" s="181"/>
      <c r="O238" s="182">
        <f t="shared" si="46"/>
        <v>113.741</v>
      </c>
      <c r="P238" s="182">
        <f t="shared" si="47"/>
        <v>101.09129999999999</v>
      </c>
      <c r="Q238" s="191">
        <f t="shared" si="48"/>
        <v>0.01</v>
      </c>
      <c r="R238" s="191">
        <f t="shared" si="49"/>
        <v>0.02</v>
      </c>
      <c r="S238" s="184">
        <f t="shared" si="50"/>
        <v>-1264.9700000000007</v>
      </c>
      <c r="T238" s="184">
        <f t="shared" si="51"/>
        <v>126.3907</v>
      </c>
      <c r="U238" s="185">
        <f t="shared" si="52"/>
        <v>1.5328980133916207E-2</v>
      </c>
      <c r="V238" s="181"/>
      <c r="W238" s="182">
        <f t="shared" si="53"/>
        <v>114.81099999999999</v>
      </c>
      <c r="X238" s="182">
        <f t="shared" si="54"/>
        <v>103.4688</v>
      </c>
      <c r="Y238" s="183">
        <f t="shared" si="55"/>
        <v>0.01</v>
      </c>
      <c r="Z238" s="183">
        <f t="shared" si="56"/>
        <v>0.02</v>
      </c>
      <c r="AA238" s="184">
        <f t="shared" si="57"/>
        <v>-1134.2199999999991</v>
      </c>
      <c r="AB238" s="184">
        <f t="shared" si="58"/>
        <v>126.15319999999998</v>
      </c>
      <c r="AC238" s="185">
        <f t="shared" si="59"/>
        <v>1.6886671016204967E-2</v>
      </c>
      <c r="AD238" s="181"/>
      <c r="AE238" s="178">
        <f t="shared" si="60"/>
        <v>1.5328980133916208</v>
      </c>
      <c r="AF238" s="170">
        <f>Workings_risks!$E$18+Workings_risks!$E$27*(($AE238-1)*Workings_risks!$E$18)/(2050-2023)</f>
        <v>9.7264544570876653E-3</v>
      </c>
      <c r="AG238" s="170">
        <f>AF238+(($AE238-1)*Workings_risks!$E$18)/(2050-2023)</f>
        <v>9.9076937909623117E-3</v>
      </c>
      <c r="AH238" s="170">
        <f>AG238+(($AE238-1)*Workings_risks!$E$18)/(2050-2023)</f>
        <v>1.0088933124836958E-2</v>
      </c>
      <c r="AI238" s="170">
        <f>AH238+(($AE238-1)*Workings_risks!$E$18)/(2050-2023)</f>
        <v>1.0270172458711604E-2</v>
      </c>
      <c r="AJ238" s="170">
        <f>AI238+(($AE238-1)*Workings_risks!$E$18)/(2050-2023)</f>
        <v>1.0451411792586251E-2</v>
      </c>
      <c r="AK238" s="170">
        <f>AJ238+(($AE238-1)*Workings_risks!$E$18)/(2050-2023)</f>
        <v>1.0632651126460897E-2</v>
      </c>
      <c r="AL238" s="170">
        <f>AK238+(($AE238-1)*Workings_risks!$E$18)/(2050-2023)</f>
        <v>1.0813890460335544E-2</v>
      </c>
      <c r="AM238" s="170">
        <f>AL238+(($AE238-1)*Workings_risks!$E$18)/(2050-2023)</f>
        <v>1.099512979421019E-2</v>
      </c>
      <c r="AN238" s="170">
        <f>AM238+(($AE238-1)*Workings_risks!$E$18)/(2050-2023)</f>
        <v>1.1176369128084836E-2</v>
      </c>
      <c r="AO238" s="170">
        <f>AN238+(($AE238-1)*Workings_risks!$E$18)/(2050-2023)</f>
        <v>1.1357608461959483E-2</v>
      </c>
      <c r="AP238" s="170">
        <f>AO238+(($AE238-1)*Workings_risks!$E$18)/(2050-2023)</f>
        <v>1.1538847795834129E-2</v>
      </c>
      <c r="AQ238" s="170">
        <f>AP238+(($AE238-1)*Workings_risks!$E$18)/(2050-2023)</f>
        <v>1.1720087129708776E-2</v>
      </c>
      <c r="AR238" s="170">
        <f>AQ238+(($AE238-1)*Workings_risks!$E$18)/(2050-2023)</f>
        <v>1.1901326463583422E-2</v>
      </c>
      <c r="AS238" s="170">
        <f>AR238+(($AE238-1)*Workings_risks!$E$18)/(2050-2023)</f>
        <v>1.2082565797458068E-2</v>
      </c>
      <c r="AT238" s="170">
        <f>AS238+(($AE238-1)*Workings_risks!$E$18)/(2050-2023)</f>
        <v>1.2263805131332715E-2</v>
      </c>
      <c r="AU238" s="170">
        <f>AT238+(($AE238-1)*Workings_risks!$E$18)/(2050-2023)</f>
        <v>1.2445044465207361E-2</v>
      </c>
      <c r="AV238" s="170">
        <f>AU238+(($AE238-1)*Workings_risks!$E$18)/(2050-2023)</f>
        <v>1.2626283799082007E-2</v>
      </c>
      <c r="AW238" s="170">
        <f>AV238+(($AE238-1)*Workings_risks!$E$18)/(2050-2023)</f>
        <v>1.2807523132956654E-2</v>
      </c>
      <c r="AX238" s="170">
        <f>AW238+(($AE238-1)*Workings_risks!$E$18)/(2050-2023)</f>
        <v>1.29887624668313E-2</v>
      </c>
      <c r="AY238" s="170">
        <f>AX238+(($AE238-1)*Workings_risks!$E$18)/(2050-2023)</f>
        <v>1.3170001800705947E-2</v>
      </c>
      <c r="BA238" s="186">
        <f>AF238*Workings_risks!$E$24*Workings_risks!$E$26*Workings_risks!$E$27*Assumptions!$G$90</f>
        <v>3.9390104702516446E-4</v>
      </c>
      <c r="BB238" s="186">
        <f>AG238*Workings_risks!$E$24*Workings_risks!$E$26*Workings_risks!$E$27*Assumptions!$G$90</f>
        <v>4.0124086069419823E-4</v>
      </c>
      <c r="BC238" s="186">
        <f>AH238*Workings_risks!$E$24*Workings_risks!$E$26*Workings_risks!$E$27*Assumptions!$G$90</f>
        <v>4.08580674363232E-4</v>
      </c>
      <c r="BD238" s="186">
        <f>AI238*Workings_risks!$E$24*Workings_risks!$E$26*Workings_risks!$E$27*Assumptions!$G$90</f>
        <v>4.1592048803226582E-4</v>
      </c>
      <c r="BE238" s="186">
        <f>AJ238*Workings_risks!$E$24*Workings_risks!$E$26*Workings_risks!$E$27*Assumptions!$G$90</f>
        <v>4.2326030170129953E-4</v>
      </c>
      <c r="BF238" s="186">
        <f>AK238*Workings_risks!$E$24*Workings_risks!$E$26*Workings_risks!$E$27*Assumptions!$G$90</f>
        <v>4.306001153703333E-4</v>
      </c>
      <c r="BG238" s="186">
        <f>AL238*Workings_risks!$E$24*Workings_risks!$E$26*Workings_risks!$E$27*Assumptions!$G$90</f>
        <v>4.3793992903936712E-4</v>
      </c>
      <c r="BH238" s="186">
        <f>AM238*Workings_risks!$E$24*Workings_risks!$E$26*Workings_risks!$E$27*Assumptions!$G$90</f>
        <v>4.4527974270840089E-4</v>
      </c>
      <c r="BI238" s="186">
        <f>AN238*Workings_risks!$E$24*Workings_risks!$E$26*Workings_risks!$E$27*Assumptions!$G$90</f>
        <v>4.5261955637743471E-4</v>
      </c>
      <c r="BJ238" s="186">
        <f>AO238*Workings_risks!$E$24*Workings_risks!$E$26*Workings_risks!$E$27*Assumptions!$G$90</f>
        <v>4.5995937004646848E-4</v>
      </c>
      <c r="BK238" s="186">
        <f>AP238*Workings_risks!$E$24*Workings_risks!$E$26*Workings_risks!$E$27*Assumptions!$G$90</f>
        <v>4.672991837155023E-4</v>
      </c>
      <c r="BL238" s="186">
        <f>AQ238*Workings_risks!$E$24*Workings_risks!$E$26*Workings_risks!$E$27*Assumptions!$G$90</f>
        <v>4.7463899738453606E-4</v>
      </c>
      <c r="BM238" s="186">
        <f>AR238*Workings_risks!$E$24*Workings_risks!$E$26*Workings_risks!$E$27*Assumptions!$G$90</f>
        <v>4.8197881105356978E-4</v>
      </c>
      <c r="BN238" s="186">
        <f>AS238*Workings_risks!$E$24*Workings_risks!$E$26*Workings_risks!$E$27*Assumptions!$G$90</f>
        <v>4.893186247226036E-4</v>
      </c>
      <c r="BO238" s="186">
        <f>AT238*Workings_risks!$E$24*Workings_risks!$E$26*Workings_risks!$E$27*Assumptions!$G$90</f>
        <v>4.9665843839163731E-4</v>
      </c>
      <c r="BP238" s="186">
        <f>AU238*Workings_risks!$E$24*Workings_risks!$E$26*Workings_risks!$E$27*Assumptions!$G$90</f>
        <v>5.0399825206067113E-4</v>
      </c>
      <c r="BQ238" s="186">
        <f>AV238*Workings_risks!$E$24*Workings_risks!$E$26*Workings_risks!$E$27*Assumptions!$G$90</f>
        <v>5.1133806572970484E-4</v>
      </c>
      <c r="BR238" s="186">
        <f>AW238*Workings_risks!$E$24*Workings_risks!$E$26*Workings_risks!$E$27*Assumptions!$G$90</f>
        <v>5.1867787939873867E-4</v>
      </c>
      <c r="BS238" s="186">
        <f>AX238*Workings_risks!$E$24*Workings_risks!$E$26*Workings_risks!$E$27*Assumptions!$G$90</f>
        <v>5.2601769306777249E-4</v>
      </c>
      <c r="BT238" s="186">
        <f>AY238*Workings_risks!$E$24*Workings_risks!$E$26*Workings_risks!$E$27*Assumptions!$G$90</f>
        <v>5.3335750673680631E-4</v>
      </c>
    </row>
    <row r="239" spans="2:72" x14ac:dyDescent="0.25">
      <c r="B239" s="42">
        <v>10334197</v>
      </c>
      <c r="C239" s="42" t="s">
        <v>620</v>
      </c>
      <c r="D239" s="42" t="s">
        <v>267</v>
      </c>
      <c r="E239" s="42">
        <v>162602829</v>
      </c>
      <c r="F239" s="42">
        <v>16695294</v>
      </c>
      <c r="G239" s="42">
        <v>0.41602834574368019</v>
      </c>
      <c r="H239" s="42">
        <v>143.44308433279099</v>
      </c>
      <c r="I239" s="42">
        <v>-35.219479903749701</v>
      </c>
      <c r="J239" s="42">
        <v>107</v>
      </c>
      <c r="K239" s="42">
        <v>95.1</v>
      </c>
      <c r="L239" s="32">
        <v>6.3E-2</v>
      </c>
      <c r="M239" s="32">
        <v>8.7999999999999995E-2</v>
      </c>
      <c r="N239" s="181"/>
      <c r="O239" s="182">
        <f t="shared" si="46"/>
        <v>113.741</v>
      </c>
      <c r="P239" s="182">
        <f t="shared" si="47"/>
        <v>101.09129999999999</v>
      </c>
      <c r="Q239" s="191">
        <f t="shared" si="48"/>
        <v>0.01</v>
      </c>
      <c r="R239" s="191">
        <f t="shared" si="49"/>
        <v>0.02</v>
      </c>
      <c r="S239" s="184">
        <f t="shared" si="50"/>
        <v>-1264.9700000000007</v>
      </c>
      <c r="T239" s="184">
        <f t="shared" si="51"/>
        <v>126.3907</v>
      </c>
      <c r="U239" s="185">
        <f t="shared" si="52"/>
        <v>1.5328980133916207E-2</v>
      </c>
      <c r="V239" s="181"/>
      <c r="W239" s="182">
        <f t="shared" si="53"/>
        <v>114.81099999999999</v>
      </c>
      <c r="X239" s="182">
        <f t="shared" si="54"/>
        <v>103.4688</v>
      </c>
      <c r="Y239" s="183">
        <f t="shared" si="55"/>
        <v>0.01</v>
      </c>
      <c r="Z239" s="183">
        <f t="shared" si="56"/>
        <v>0.02</v>
      </c>
      <c r="AA239" s="184">
        <f t="shared" si="57"/>
        <v>-1134.2199999999991</v>
      </c>
      <c r="AB239" s="184">
        <f t="shared" si="58"/>
        <v>126.15319999999998</v>
      </c>
      <c r="AC239" s="185">
        <f t="shared" si="59"/>
        <v>1.6886671016204967E-2</v>
      </c>
      <c r="AD239" s="181"/>
      <c r="AE239" s="178">
        <f t="shared" si="60"/>
        <v>1.5328980133916208</v>
      </c>
      <c r="AF239" s="170">
        <f>Workings_risks!$E$18+Workings_risks!$E$27*(($AE239-1)*Workings_risks!$E$18)/(2050-2023)</f>
        <v>9.7264544570876653E-3</v>
      </c>
      <c r="AG239" s="170">
        <f>AF239+(($AE239-1)*Workings_risks!$E$18)/(2050-2023)</f>
        <v>9.9076937909623117E-3</v>
      </c>
      <c r="AH239" s="170">
        <f>AG239+(($AE239-1)*Workings_risks!$E$18)/(2050-2023)</f>
        <v>1.0088933124836958E-2</v>
      </c>
      <c r="AI239" s="170">
        <f>AH239+(($AE239-1)*Workings_risks!$E$18)/(2050-2023)</f>
        <v>1.0270172458711604E-2</v>
      </c>
      <c r="AJ239" s="170">
        <f>AI239+(($AE239-1)*Workings_risks!$E$18)/(2050-2023)</f>
        <v>1.0451411792586251E-2</v>
      </c>
      <c r="AK239" s="170">
        <f>AJ239+(($AE239-1)*Workings_risks!$E$18)/(2050-2023)</f>
        <v>1.0632651126460897E-2</v>
      </c>
      <c r="AL239" s="170">
        <f>AK239+(($AE239-1)*Workings_risks!$E$18)/(2050-2023)</f>
        <v>1.0813890460335544E-2</v>
      </c>
      <c r="AM239" s="170">
        <f>AL239+(($AE239-1)*Workings_risks!$E$18)/(2050-2023)</f>
        <v>1.099512979421019E-2</v>
      </c>
      <c r="AN239" s="170">
        <f>AM239+(($AE239-1)*Workings_risks!$E$18)/(2050-2023)</f>
        <v>1.1176369128084836E-2</v>
      </c>
      <c r="AO239" s="170">
        <f>AN239+(($AE239-1)*Workings_risks!$E$18)/(2050-2023)</f>
        <v>1.1357608461959483E-2</v>
      </c>
      <c r="AP239" s="170">
        <f>AO239+(($AE239-1)*Workings_risks!$E$18)/(2050-2023)</f>
        <v>1.1538847795834129E-2</v>
      </c>
      <c r="AQ239" s="170">
        <f>AP239+(($AE239-1)*Workings_risks!$E$18)/(2050-2023)</f>
        <v>1.1720087129708776E-2</v>
      </c>
      <c r="AR239" s="170">
        <f>AQ239+(($AE239-1)*Workings_risks!$E$18)/(2050-2023)</f>
        <v>1.1901326463583422E-2</v>
      </c>
      <c r="AS239" s="170">
        <f>AR239+(($AE239-1)*Workings_risks!$E$18)/(2050-2023)</f>
        <v>1.2082565797458068E-2</v>
      </c>
      <c r="AT239" s="170">
        <f>AS239+(($AE239-1)*Workings_risks!$E$18)/(2050-2023)</f>
        <v>1.2263805131332715E-2</v>
      </c>
      <c r="AU239" s="170">
        <f>AT239+(($AE239-1)*Workings_risks!$E$18)/(2050-2023)</f>
        <v>1.2445044465207361E-2</v>
      </c>
      <c r="AV239" s="170">
        <f>AU239+(($AE239-1)*Workings_risks!$E$18)/(2050-2023)</f>
        <v>1.2626283799082007E-2</v>
      </c>
      <c r="AW239" s="170">
        <f>AV239+(($AE239-1)*Workings_risks!$E$18)/(2050-2023)</f>
        <v>1.2807523132956654E-2</v>
      </c>
      <c r="AX239" s="170">
        <f>AW239+(($AE239-1)*Workings_risks!$E$18)/(2050-2023)</f>
        <v>1.29887624668313E-2</v>
      </c>
      <c r="AY239" s="170">
        <f>AX239+(($AE239-1)*Workings_risks!$E$18)/(2050-2023)</f>
        <v>1.3170001800705947E-2</v>
      </c>
      <c r="BA239" s="186">
        <f>AF239*Workings_risks!$E$24*Workings_risks!$E$26*Workings_risks!$E$27*Assumptions!$G$90</f>
        <v>3.9390104702516446E-4</v>
      </c>
      <c r="BB239" s="186">
        <f>AG239*Workings_risks!$E$24*Workings_risks!$E$26*Workings_risks!$E$27*Assumptions!$G$90</f>
        <v>4.0124086069419823E-4</v>
      </c>
      <c r="BC239" s="186">
        <f>AH239*Workings_risks!$E$24*Workings_risks!$E$26*Workings_risks!$E$27*Assumptions!$G$90</f>
        <v>4.08580674363232E-4</v>
      </c>
      <c r="BD239" s="186">
        <f>AI239*Workings_risks!$E$24*Workings_risks!$E$26*Workings_risks!$E$27*Assumptions!$G$90</f>
        <v>4.1592048803226582E-4</v>
      </c>
      <c r="BE239" s="186">
        <f>AJ239*Workings_risks!$E$24*Workings_risks!$E$26*Workings_risks!$E$27*Assumptions!$G$90</f>
        <v>4.2326030170129953E-4</v>
      </c>
      <c r="BF239" s="186">
        <f>AK239*Workings_risks!$E$24*Workings_risks!$E$26*Workings_risks!$E$27*Assumptions!$G$90</f>
        <v>4.306001153703333E-4</v>
      </c>
      <c r="BG239" s="186">
        <f>AL239*Workings_risks!$E$24*Workings_risks!$E$26*Workings_risks!$E$27*Assumptions!$G$90</f>
        <v>4.3793992903936712E-4</v>
      </c>
      <c r="BH239" s="186">
        <f>AM239*Workings_risks!$E$24*Workings_risks!$E$26*Workings_risks!$E$27*Assumptions!$G$90</f>
        <v>4.4527974270840089E-4</v>
      </c>
      <c r="BI239" s="186">
        <f>AN239*Workings_risks!$E$24*Workings_risks!$E$26*Workings_risks!$E$27*Assumptions!$G$90</f>
        <v>4.5261955637743471E-4</v>
      </c>
      <c r="BJ239" s="186">
        <f>AO239*Workings_risks!$E$24*Workings_risks!$E$26*Workings_risks!$E$27*Assumptions!$G$90</f>
        <v>4.5995937004646848E-4</v>
      </c>
      <c r="BK239" s="186">
        <f>AP239*Workings_risks!$E$24*Workings_risks!$E$26*Workings_risks!$E$27*Assumptions!$G$90</f>
        <v>4.672991837155023E-4</v>
      </c>
      <c r="BL239" s="186">
        <f>AQ239*Workings_risks!$E$24*Workings_risks!$E$26*Workings_risks!$E$27*Assumptions!$G$90</f>
        <v>4.7463899738453606E-4</v>
      </c>
      <c r="BM239" s="186">
        <f>AR239*Workings_risks!$E$24*Workings_risks!$E$26*Workings_risks!$E$27*Assumptions!$G$90</f>
        <v>4.8197881105356978E-4</v>
      </c>
      <c r="BN239" s="186">
        <f>AS239*Workings_risks!$E$24*Workings_risks!$E$26*Workings_risks!$E$27*Assumptions!$G$90</f>
        <v>4.893186247226036E-4</v>
      </c>
      <c r="BO239" s="186">
        <f>AT239*Workings_risks!$E$24*Workings_risks!$E$26*Workings_risks!$E$27*Assumptions!$G$90</f>
        <v>4.9665843839163731E-4</v>
      </c>
      <c r="BP239" s="186">
        <f>AU239*Workings_risks!$E$24*Workings_risks!$E$26*Workings_risks!$E$27*Assumptions!$G$90</f>
        <v>5.0399825206067113E-4</v>
      </c>
      <c r="BQ239" s="186">
        <f>AV239*Workings_risks!$E$24*Workings_risks!$E$26*Workings_risks!$E$27*Assumptions!$G$90</f>
        <v>5.1133806572970484E-4</v>
      </c>
      <c r="BR239" s="186">
        <f>AW239*Workings_risks!$E$24*Workings_risks!$E$26*Workings_risks!$E$27*Assumptions!$G$90</f>
        <v>5.1867787939873867E-4</v>
      </c>
      <c r="BS239" s="186">
        <f>AX239*Workings_risks!$E$24*Workings_risks!$E$26*Workings_risks!$E$27*Assumptions!$G$90</f>
        <v>5.2601769306777249E-4</v>
      </c>
      <c r="BT239" s="186">
        <f>AY239*Workings_risks!$E$24*Workings_risks!$E$26*Workings_risks!$E$27*Assumptions!$G$90</f>
        <v>5.3335750673680631E-4</v>
      </c>
    </row>
    <row r="240" spans="2:72" x14ac:dyDescent="0.25">
      <c r="B240" s="42">
        <v>10334198</v>
      </c>
      <c r="C240" s="42" t="s">
        <v>620</v>
      </c>
      <c r="D240" s="42" t="s">
        <v>267</v>
      </c>
      <c r="E240" s="42">
        <v>190233603</v>
      </c>
      <c r="F240" s="42">
        <v>157074000</v>
      </c>
      <c r="G240" s="42">
        <v>1.1439215069097606</v>
      </c>
      <c r="H240" s="42">
        <v>143.44565996717699</v>
      </c>
      <c r="I240" s="42">
        <v>-35.220408166615897</v>
      </c>
      <c r="J240" s="42">
        <v>107</v>
      </c>
      <c r="K240" s="42">
        <v>95.1</v>
      </c>
      <c r="L240" s="32">
        <v>6.3E-2</v>
      </c>
      <c r="M240" s="32">
        <v>8.7999999999999995E-2</v>
      </c>
      <c r="N240" s="181"/>
      <c r="O240" s="182">
        <f t="shared" si="46"/>
        <v>113.741</v>
      </c>
      <c r="P240" s="182">
        <f t="shared" si="47"/>
        <v>101.09129999999999</v>
      </c>
      <c r="Q240" s="191">
        <f t="shared" si="48"/>
        <v>0.01</v>
      </c>
      <c r="R240" s="191">
        <f t="shared" si="49"/>
        <v>0.02</v>
      </c>
      <c r="S240" s="184">
        <f t="shared" si="50"/>
        <v>-1264.9700000000007</v>
      </c>
      <c r="T240" s="184">
        <f t="shared" si="51"/>
        <v>126.3907</v>
      </c>
      <c r="U240" s="185">
        <f t="shared" si="52"/>
        <v>1.5328980133916207E-2</v>
      </c>
      <c r="V240" s="181"/>
      <c r="W240" s="182">
        <f t="shared" si="53"/>
        <v>114.81099999999999</v>
      </c>
      <c r="X240" s="182">
        <f t="shared" si="54"/>
        <v>103.4688</v>
      </c>
      <c r="Y240" s="183">
        <f t="shared" si="55"/>
        <v>0.01</v>
      </c>
      <c r="Z240" s="183">
        <f t="shared" si="56"/>
        <v>0.02</v>
      </c>
      <c r="AA240" s="184">
        <f t="shared" si="57"/>
        <v>-1134.2199999999991</v>
      </c>
      <c r="AB240" s="184">
        <f t="shared" si="58"/>
        <v>126.15319999999998</v>
      </c>
      <c r="AC240" s="185">
        <f t="shared" si="59"/>
        <v>1.6886671016204967E-2</v>
      </c>
      <c r="AD240" s="181"/>
      <c r="AE240" s="178">
        <f t="shared" si="60"/>
        <v>1.5328980133916208</v>
      </c>
      <c r="AF240" s="170">
        <f>Workings_risks!$E$18+Workings_risks!$E$27*(($AE240-1)*Workings_risks!$E$18)/(2050-2023)</f>
        <v>9.7264544570876653E-3</v>
      </c>
      <c r="AG240" s="170">
        <f>AF240+(($AE240-1)*Workings_risks!$E$18)/(2050-2023)</f>
        <v>9.9076937909623117E-3</v>
      </c>
      <c r="AH240" s="170">
        <f>AG240+(($AE240-1)*Workings_risks!$E$18)/(2050-2023)</f>
        <v>1.0088933124836958E-2</v>
      </c>
      <c r="AI240" s="170">
        <f>AH240+(($AE240-1)*Workings_risks!$E$18)/(2050-2023)</f>
        <v>1.0270172458711604E-2</v>
      </c>
      <c r="AJ240" s="170">
        <f>AI240+(($AE240-1)*Workings_risks!$E$18)/(2050-2023)</f>
        <v>1.0451411792586251E-2</v>
      </c>
      <c r="AK240" s="170">
        <f>AJ240+(($AE240-1)*Workings_risks!$E$18)/(2050-2023)</f>
        <v>1.0632651126460897E-2</v>
      </c>
      <c r="AL240" s="170">
        <f>AK240+(($AE240-1)*Workings_risks!$E$18)/(2050-2023)</f>
        <v>1.0813890460335544E-2</v>
      </c>
      <c r="AM240" s="170">
        <f>AL240+(($AE240-1)*Workings_risks!$E$18)/(2050-2023)</f>
        <v>1.099512979421019E-2</v>
      </c>
      <c r="AN240" s="170">
        <f>AM240+(($AE240-1)*Workings_risks!$E$18)/(2050-2023)</f>
        <v>1.1176369128084836E-2</v>
      </c>
      <c r="AO240" s="170">
        <f>AN240+(($AE240-1)*Workings_risks!$E$18)/(2050-2023)</f>
        <v>1.1357608461959483E-2</v>
      </c>
      <c r="AP240" s="170">
        <f>AO240+(($AE240-1)*Workings_risks!$E$18)/(2050-2023)</f>
        <v>1.1538847795834129E-2</v>
      </c>
      <c r="AQ240" s="170">
        <f>AP240+(($AE240-1)*Workings_risks!$E$18)/(2050-2023)</f>
        <v>1.1720087129708776E-2</v>
      </c>
      <c r="AR240" s="170">
        <f>AQ240+(($AE240-1)*Workings_risks!$E$18)/(2050-2023)</f>
        <v>1.1901326463583422E-2</v>
      </c>
      <c r="AS240" s="170">
        <f>AR240+(($AE240-1)*Workings_risks!$E$18)/(2050-2023)</f>
        <v>1.2082565797458068E-2</v>
      </c>
      <c r="AT240" s="170">
        <f>AS240+(($AE240-1)*Workings_risks!$E$18)/(2050-2023)</f>
        <v>1.2263805131332715E-2</v>
      </c>
      <c r="AU240" s="170">
        <f>AT240+(($AE240-1)*Workings_risks!$E$18)/(2050-2023)</f>
        <v>1.2445044465207361E-2</v>
      </c>
      <c r="AV240" s="170">
        <f>AU240+(($AE240-1)*Workings_risks!$E$18)/(2050-2023)</f>
        <v>1.2626283799082007E-2</v>
      </c>
      <c r="AW240" s="170">
        <f>AV240+(($AE240-1)*Workings_risks!$E$18)/(2050-2023)</f>
        <v>1.2807523132956654E-2</v>
      </c>
      <c r="AX240" s="170">
        <f>AW240+(($AE240-1)*Workings_risks!$E$18)/(2050-2023)</f>
        <v>1.29887624668313E-2</v>
      </c>
      <c r="AY240" s="170">
        <f>AX240+(($AE240-1)*Workings_risks!$E$18)/(2050-2023)</f>
        <v>1.3170001800705947E-2</v>
      </c>
      <c r="BA240" s="186">
        <f>AF240*Workings_risks!$E$24*Workings_risks!$E$26*Workings_risks!$E$27*Assumptions!$G$90</f>
        <v>3.9390104702516446E-4</v>
      </c>
      <c r="BB240" s="186">
        <f>AG240*Workings_risks!$E$24*Workings_risks!$E$26*Workings_risks!$E$27*Assumptions!$G$90</f>
        <v>4.0124086069419823E-4</v>
      </c>
      <c r="BC240" s="186">
        <f>AH240*Workings_risks!$E$24*Workings_risks!$E$26*Workings_risks!$E$27*Assumptions!$G$90</f>
        <v>4.08580674363232E-4</v>
      </c>
      <c r="BD240" s="186">
        <f>AI240*Workings_risks!$E$24*Workings_risks!$E$26*Workings_risks!$E$27*Assumptions!$G$90</f>
        <v>4.1592048803226582E-4</v>
      </c>
      <c r="BE240" s="186">
        <f>AJ240*Workings_risks!$E$24*Workings_risks!$E$26*Workings_risks!$E$27*Assumptions!$G$90</f>
        <v>4.2326030170129953E-4</v>
      </c>
      <c r="BF240" s="186">
        <f>AK240*Workings_risks!$E$24*Workings_risks!$E$26*Workings_risks!$E$27*Assumptions!$G$90</f>
        <v>4.306001153703333E-4</v>
      </c>
      <c r="BG240" s="186">
        <f>AL240*Workings_risks!$E$24*Workings_risks!$E$26*Workings_risks!$E$27*Assumptions!$G$90</f>
        <v>4.3793992903936712E-4</v>
      </c>
      <c r="BH240" s="186">
        <f>AM240*Workings_risks!$E$24*Workings_risks!$E$26*Workings_risks!$E$27*Assumptions!$G$90</f>
        <v>4.4527974270840089E-4</v>
      </c>
      <c r="BI240" s="186">
        <f>AN240*Workings_risks!$E$24*Workings_risks!$E$26*Workings_risks!$E$27*Assumptions!$G$90</f>
        <v>4.5261955637743471E-4</v>
      </c>
      <c r="BJ240" s="186">
        <f>AO240*Workings_risks!$E$24*Workings_risks!$E$26*Workings_risks!$E$27*Assumptions!$G$90</f>
        <v>4.5995937004646848E-4</v>
      </c>
      <c r="BK240" s="186">
        <f>AP240*Workings_risks!$E$24*Workings_risks!$E$26*Workings_risks!$E$27*Assumptions!$G$90</f>
        <v>4.672991837155023E-4</v>
      </c>
      <c r="BL240" s="186">
        <f>AQ240*Workings_risks!$E$24*Workings_risks!$E$26*Workings_risks!$E$27*Assumptions!$G$90</f>
        <v>4.7463899738453606E-4</v>
      </c>
      <c r="BM240" s="186">
        <f>AR240*Workings_risks!$E$24*Workings_risks!$E$26*Workings_risks!$E$27*Assumptions!$G$90</f>
        <v>4.8197881105356978E-4</v>
      </c>
      <c r="BN240" s="186">
        <f>AS240*Workings_risks!$E$24*Workings_risks!$E$26*Workings_risks!$E$27*Assumptions!$G$90</f>
        <v>4.893186247226036E-4</v>
      </c>
      <c r="BO240" s="186">
        <f>AT240*Workings_risks!$E$24*Workings_risks!$E$26*Workings_risks!$E$27*Assumptions!$G$90</f>
        <v>4.9665843839163731E-4</v>
      </c>
      <c r="BP240" s="186">
        <f>AU240*Workings_risks!$E$24*Workings_risks!$E$26*Workings_risks!$E$27*Assumptions!$G$90</f>
        <v>5.0399825206067113E-4</v>
      </c>
      <c r="BQ240" s="186">
        <f>AV240*Workings_risks!$E$24*Workings_risks!$E$26*Workings_risks!$E$27*Assumptions!$G$90</f>
        <v>5.1133806572970484E-4</v>
      </c>
      <c r="BR240" s="186">
        <f>AW240*Workings_risks!$E$24*Workings_risks!$E$26*Workings_risks!$E$27*Assumptions!$G$90</f>
        <v>5.1867787939873867E-4</v>
      </c>
      <c r="BS240" s="186">
        <f>AX240*Workings_risks!$E$24*Workings_risks!$E$26*Workings_risks!$E$27*Assumptions!$G$90</f>
        <v>5.2601769306777249E-4</v>
      </c>
      <c r="BT240" s="186">
        <f>AY240*Workings_risks!$E$24*Workings_risks!$E$26*Workings_risks!$E$27*Assumptions!$G$90</f>
        <v>5.3335750673680631E-4</v>
      </c>
    </row>
    <row r="241" spans="2:72" x14ac:dyDescent="0.25">
      <c r="B241" s="42">
        <v>10334199</v>
      </c>
      <c r="C241" s="42" t="s">
        <v>620</v>
      </c>
      <c r="D241" s="42" t="s">
        <v>267</v>
      </c>
      <c r="E241" s="42">
        <v>162602829</v>
      </c>
      <c r="F241" s="42">
        <v>190233603</v>
      </c>
      <c r="G241" s="42">
        <v>0.21795659919955046</v>
      </c>
      <c r="H241" s="42">
        <v>143.44439761645199</v>
      </c>
      <c r="I241" s="42">
        <v>-35.219958163480698</v>
      </c>
      <c r="J241" s="42">
        <v>107</v>
      </c>
      <c r="K241" s="42">
        <v>95.1</v>
      </c>
      <c r="L241" s="32">
        <v>6.3E-2</v>
      </c>
      <c r="M241" s="32">
        <v>8.7999999999999995E-2</v>
      </c>
      <c r="N241" s="181"/>
      <c r="O241" s="182">
        <f t="shared" si="46"/>
        <v>113.741</v>
      </c>
      <c r="P241" s="182">
        <f t="shared" si="47"/>
        <v>101.09129999999999</v>
      </c>
      <c r="Q241" s="191">
        <f t="shared" si="48"/>
        <v>0.01</v>
      </c>
      <c r="R241" s="191">
        <f t="shared" si="49"/>
        <v>0.02</v>
      </c>
      <c r="S241" s="184">
        <f t="shared" si="50"/>
        <v>-1264.9700000000007</v>
      </c>
      <c r="T241" s="184">
        <f t="shared" si="51"/>
        <v>126.3907</v>
      </c>
      <c r="U241" s="185">
        <f t="shared" si="52"/>
        <v>1.5328980133916207E-2</v>
      </c>
      <c r="V241" s="181"/>
      <c r="W241" s="182">
        <f t="shared" si="53"/>
        <v>114.81099999999999</v>
      </c>
      <c r="X241" s="182">
        <f t="shared" si="54"/>
        <v>103.4688</v>
      </c>
      <c r="Y241" s="183">
        <f t="shared" si="55"/>
        <v>0.01</v>
      </c>
      <c r="Z241" s="183">
        <f t="shared" si="56"/>
        <v>0.02</v>
      </c>
      <c r="AA241" s="184">
        <f t="shared" si="57"/>
        <v>-1134.2199999999991</v>
      </c>
      <c r="AB241" s="184">
        <f t="shared" si="58"/>
        <v>126.15319999999998</v>
      </c>
      <c r="AC241" s="185">
        <f t="shared" si="59"/>
        <v>1.6886671016204967E-2</v>
      </c>
      <c r="AD241" s="181"/>
      <c r="AE241" s="178">
        <f t="shared" si="60"/>
        <v>1.5328980133916208</v>
      </c>
      <c r="AF241" s="170">
        <f>Workings_risks!$E$18+Workings_risks!$E$27*(($AE241-1)*Workings_risks!$E$18)/(2050-2023)</f>
        <v>9.7264544570876653E-3</v>
      </c>
      <c r="AG241" s="170">
        <f>AF241+(($AE241-1)*Workings_risks!$E$18)/(2050-2023)</f>
        <v>9.9076937909623117E-3</v>
      </c>
      <c r="AH241" s="170">
        <f>AG241+(($AE241-1)*Workings_risks!$E$18)/(2050-2023)</f>
        <v>1.0088933124836958E-2</v>
      </c>
      <c r="AI241" s="170">
        <f>AH241+(($AE241-1)*Workings_risks!$E$18)/(2050-2023)</f>
        <v>1.0270172458711604E-2</v>
      </c>
      <c r="AJ241" s="170">
        <f>AI241+(($AE241-1)*Workings_risks!$E$18)/(2050-2023)</f>
        <v>1.0451411792586251E-2</v>
      </c>
      <c r="AK241" s="170">
        <f>AJ241+(($AE241-1)*Workings_risks!$E$18)/(2050-2023)</f>
        <v>1.0632651126460897E-2</v>
      </c>
      <c r="AL241" s="170">
        <f>AK241+(($AE241-1)*Workings_risks!$E$18)/(2050-2023)</f>
        <v>1.0813890460335544E-2</v>
      </c>
      <c r="AM241" s="170">
        <f>AL241+(($AE241-1)*Workings_risks!$E$18)/(2050-2023)</f>
        <v>1.099512979421019E-2</v>
      </c>
      <c r="AN241" s="170">
        <f>AM241+(($AE241-1)*Workings_risks!$E$18)/(2050-2023)</f>
        <v>1.1176369128084836E-2</v>
      </c>
      <c r="AO241" s="170">
        <f>AN241+(($AE241-1)*Workings_risks!$E$18)/(2050-2023)</f>
        <v>1.1357608461959483E-2</v>
      </c>
      <c r="AP241" s="170">
        <f>AO241+(($AE241-1)*Workings_risks!$E$18)/(2050-2023)</f>
        <v>1.1538847795834129E-2</v>
      </c>
      <c r="AQ241" s="170">
        <f>AP241+(($AE241-1)*Workings_risks!$E$18)/(2050-2023)</f>
        <v>1.1720087129708776E-2</v>
      </c>
      <c r="AR241" s="170">
        <f>AQ241+(($AE241-1)*Workings_risks!$E$18)/(2050-2023)</f>
        <v>1.1901326463583422E-2</v>
      </c>
      <c r="AS241" s="170">
        <f>AR241+(($AE241-1)*Workings_risks!$E$18)/(2050-2023)</f>
        <v>1.2082565797458068E-2</v>
      </c>
      <c r="AT241" s="170">
        <f>AS241+(($AE241-1)*Workings_risks!$E$18)/(2050-2023)</f>
        <v>1.2263805131332715E-2</v>
      </c>
      <c r="AU241" s="170">
        <f>AT241+(($AE241-1)*Workings_risks!$E$18)/(2050-2023)</f>
        <v>1.2445044465207361E-2</v>
      </c>
      <c r="AV241" s="170">
        <f>AU241+(($AE241-1)*Workings_risks!$E$18)/(2050-2023)</f>
        <v>1.2626283799082007E-2</v>
      </c>
      <c r="AW241" s="170">
        <f>AV241+(($AE241-1)*Workings_risks!$E$18)/(2050-2023)</f>
        <v>1.2807523132956654E-2</v>
      </c>
      <c r="AX241" s="170">
        <f>AW241+(($AE241-1)*Workings_risks!$E$18)/(2050-2023)</f>
        <v>1.29887624668313E-2</v>
      </c>
      <c r="AY241" s="170">
        <f>AX241+(($AE241-1)*Workings_risks!$E$18)/(2050-2023)</f>
        <v>1.3170001800705947E-2</v>
      </c>
      <c r="BA241" s="186">
        <f>AF241*Workings_risks!$E$24*Workings_risks!$E$26*Workings_risks!$E$27*Assumptions!$G$90</f>
        <v>3.9390104702516446E-4</v>
      </c>
      <c r="BB241" s="186">
        <f>AG241*Workings_risks!$E$24*Workings_risks!$E$26*Workings_risks!$E$27*Assumptions!$G$90</f>
        <v>4.0124086069419823E-4</v>
      </c>
      <c r="BC241" s="186">
        <f>AH241*Workings_risks!$E$24*Workings_risks!$E$26*Workings_risks!$E$27*Assumptions!$G$90</f>
        <v>4.08580674363232E-4</v>
      </c>
      <c r="BD241" s="186">
        <f>AI241*Workings_risks!$E$24*Workings_risks!$E$26*Workings_risks!$E$27*Assumptions!$G$90</f>
        <v>4.1592048803226582E-4</v>
      </c>
      <c r="BE241" s="186">
        <f>AJ241*Workings_risks!$E$24*Workings_risks!$E$26*Workings_risks!$E$27*Assumptions!$G$90</f>
        <v>4.2326030170129953E-4</v>
      </c>
      <c r="BF241" s="186">
        <f>AK241*Workings_risks!$E$24*Workings_risks!$E$26*Workings_risks!$E$27*Assumptions!$G$90</f>
        <v>4.306001153703333E-4</v>
      </c>
      <c r="BG241" s="186">
        <f>AL241*Workings_risks!$E$24*Workings_risks!$E$26*Workings_risks!$E$27*Assumptions!$G$90</f>
        <v>4.3793992903936712E-4</v>
      </c>
      <c r="BH241" s="186">
        <f>AM241*Workings_risks!$E$24*Workings_risks!$E$26*Workings_risks!$E$27*Assumptions!$G$90</f>
        <v>4.4527974270840089E-4</v>
      </c>
      <c r="BI241" s="186">
        <f>AN241*Workings_risks!$E$24*Workings_risks!$E$26*Workings_risks!$E$27*Assumptions!$G$90</f>
        <v>4.5261955637743471E-4</v>
      </c>
      <c r="BJ241" s="186">
        <f>AO241*Workings_risks!$E$24*Workings_risks!$E$26*Workings_risks!$E$27*Assumptions!$G$90</f>
        <v>4.5995937004646848E-4</v>
      </c>
      <c r="BK241" s="186">
        <f>AP241*Workings_risks!$E$24*Workings_risks!$E$26*Workings_risks!$E$27*Assumptions!$G$90</f>
        <v>4.672991837155023E-4</v>
      </c>
      <c r="BL241" s="186">
        <f>AQ241*Workings_risks!$E$24*Workings_risks!$E$26*Workings_risks!$E$27*Assumptions!$G$90</f>
        <v>4.7463899738453606E-4</v>
      </c>
      <c r="BM241" s="186">
        <f>AR241*Workings_risks!$E$24*Workings_risks!$E$26*Workings_risks!$E$27*Assumptions!$G$90</f>
        <v>4.8197881105356978E-4</v>
      </c>
      <c r="BN241" s="186">
        <f>AS241*Workings_risks!$E$24*Workings_risks!$E$26*Workings_risks!$E$27*Assumptions!$G$90</f>
        <v>4.893186247226036E-4</v>
      </c>
      <c r="BO241" s="186">
        <f>AT241*Workings_risks!$E$24*Workings_risks!$E$26*Workings_risks!$E$27*Assumptions!$G$90</f>
        <v>4.9665843839163731E-4</v>
      </c>
      <c r="BP241" s="186">
        <f>AU241*Workings_risks!$E$24*Workings_risks!$E$26*Workings_risks!$E$27*Assumptions!$G$90</f>
        <v>5.0399825206067113E-4</v>
      </c>
      <c r="BQ241" s="186">
        <f>AV241*Workings_risks!$E$24*Workings_risks!$E$26*Workings_risks!$E$27*Assumptions!$G$90</f>
        <v>5.1133806572970484E-4</v>
      </c>
      <c r="BR241" s="186">
        <f>AW241*Workings_risks!$E$24*Workings_risks!$E$26*Workings_risks!$E$27*Assumptions!$G$90</f>
        <v>5.1867787939873867E-4</v>
      </c>
      <c r="BS241" s="186">
        <f>AX241*Workings_risks!$E$24*Workings_risks!$E$26*Workings_risks!$E$27*Assumptions!$G$90</f>
        <v>5.2601769306777249E-4</v>
      </c>
      <c r="BT241" s="186">
        <f>AY241*Workings_risks!$E$24*Workings_risks!$E$26*Workings_risks!$E$27*Assumptions!$G$90</f>
        <v>5.3335750673680631E-4</v>
      </c>
    </row>
    <row r="242" spans="2:72" x14ac:dyDescent="0.25">
      <c r="B242" s="42">
        <v>10334201</v>
      </c>
      <c r="C242" s="42" t="s">
        <v>620</v>
      </c>
      <c r="D242" s="42" t="s">
        <v>267</v>
      </c>
      <c r="E242" s="42">
        <v>42236359</v>
      </c>
      <c r="F242" s="42">
        <v>190233596</v>
      </c>
      <c r="G242" s="42">
        <v>0.29008414481446021</v>
      </c>
      <c r="H242" s="42">
        <v>143.44832341782401</v>
      </c>
      <c r="I242" s="42">
        <v>-35.220636004269402</v>
      </c>
      <c r="J242" s="42">
        <v>107</v>
      </c>
      <c r="K242" s="42">
        <v>95.1</v>
      </c>
      <c r="L242" s="32">
        <v>6.3E-2</v>
      </c>
      <c r="M242" s="32">
        <v>8.7999999999999995E-2</v>
      </c>
      <c r="N242" s="181"/>
      <c r="O242" s="182">
        <f t="shared" si="46"/>
        <v>113.741</v>
      </c>
      <c r="P242" s="182">
        <f t="shared" si="47"/>
        <v>101.09129999999999</v>
      </c>
      <c r="Q242" s="191">
        <f t="shared" si="48"/>
        <v>0.01</v>
      </c>
      <c r="R242" s="191">
        <f t="shared" si="49"/>
        <v>0.02</v>
      </c>
      <c r="S242" s="184">
        <f t="shared" si="50"/>
        <v>-1264.9700000000007</v>
      </c>
      <c r="T242" s="184">
        <f t="shared" si="51"/>
        <v>126.3907</v>
      </c>
      <c r="U242" s="185">
        <f t="shared" si="52"/>
        <v>1.5328980133916207E-2</v>
      </c>
      <c r="V242" s="181"/>
      <c r="W242" s="182">
        <f t="shared" si="53"/>
        <v>114.81099999999999</v>
      </c>
      <c r="X242" s="182">
        <f t="shared" si="54"/>
        <v>103.4688</v>
      </c>
      <c r="Y242" s="183">
        <f t="shared" si="55"/>
        <v>0.01</v>
      </c>
      <c r="Z242" s="183">
        <f t="shared" si="56"/>
        <v>0.02</v>
      </c>
      <c r="AA242" s="184">
        <f t="shared" si="57"/>
        <v>-1134.2199999999991</v>
      </c>
      <c r="AB242" s="184">
        <f t="shared" si="58"/>
        <v>126.15319999999998</v>
      </c>
      <c r="AC242" s="185">
        <f t="shared" si="59"/>
        <v>1.6886671016204967E-2</v>
      </c>
      <c r="AD242" s="181"/>
      <c r="AE242" s="178">
        <f t="shared" si="60"/>
        <v>1.5328980133916208</v>
      </c>
      <c r="AF242" s="170">
        <f>Workings_risks!$E$18+Workings_risks!$E$27*(($AE242-1)*Workings_risks!$E$18)/(2050-2023)</f>
        <v>9.7264544570876653E-3</v>
      </c>
      <c r="AG242" s="170">
        <f>AF242+(($AE242-1)*Workings_risks!$E$18)/(2050-2023)</f>
        <v>9.9076937909623117E-3</v>
      </c>
      <c r="AH242" s="170">
        <f>AG242+(($AE242-1)*Workings_risks!$E$18)/(2050-2023)</f>
        <v>1.0088933124836958E-2</v>
      </c>
      <c r="AI242" s="170">
        <f>AH242+(($AE242-1)*Workings_risks!$E$18)/(2050-2023)</f>
        <v>1.0270172458711604E-2</v>
      </c>
      <c r="AJ242" s="170">
        <f>AI242+(($AE242-1)*Workings_risks!$E$18)/(2050-2023)</f>
        <v>1.0451411792586251E-2</v>
      </c>
      <c r="AK242" s="170">
        <f>AJ242+(($AE242-1)*Workings_risks!$E$18)/(2050-2023)</f>
        <v>1.0632651126460897E-2</v>
      </c>
      <c r="AL242" s="170">
        <f>AK242+(($AE242-1)*Workings_risks!$E$18)/(2050-2023)</f>
        <v>1.0813890460335544E-2</v>
      </c>
      <c r="AM242" s="170">
        <f>AL242+(($AE242-1)*Workings_risks!$E$18)/(2050-2023)</f>
        <v>1.099512979421019E-2</v>
      </c>
      <c r="AN242" s="170">
        <f>AM242+(($AE242-1)*Workings_risks!$E$18)/(2050-2023)</f>
        <v>1.1176369128084836E-2</v>
      </c>
      <c r="AO242" s="170">
        <f>AN242+(($AE242-1)*Workings_risks!$E$18)/(2050-2023)</f>
        <v>1.1357608461959483E-2</v>
      </c>
      <c r="AP242" s="170">
        <f>AO242+(($AE242-1)*Workings_risks!$E$18)/(2050-2023)</f>
        <v>1.1538847795834129E-2</v>
      </c>
      <c r="AQ242" s="170">
        <f>AP242+(($AE242-1)*Workings_risks!$E$18)/(2050-2023)</f>
        <v>1.1720087129708776E-2</v>
      </c>
      <c r="AR242" s="170">
        <f>AQ242+(($AE242-1)*Workings_risks!$E$18)/(2050-2023)</f>
        <v>1.1901326463583422E-2</v>
      </c>
      <c r="AS242" s="170">
        <f>AR242+(($AE242-1)*Workings_risks!$E$18)/(2050-2023)</f>
        <v>1.2082565797458068E-2</v>
      </c>
      <c r="AT242" s="170">
        <f>AS242+(($AE242-1)*Workings_risks!$E$18)/(2050-2023)</f>
        <v>1.2263805131332715E-2</v>
      </c>
      <c r="AU242" s="170">
        <f>AT242+(($AE242-1)*Workings_risks!$E$18)/(2050-2023)</f>
        <v>1.2445044465207361E-2</v>
      </c>
      <c r="AV242" s="170">
        <f>AU242+(($AE242-1)*Workings_risks!$E$18)/(2050-2023)</f>
        <v>1.2626283799082007E-2</v>
      </c>
      <c r="AW242" s="170">
        <f>AV242+(($AE242-1)*Workings_risks!$E$18)/(2050-2023)</f>
        <v>1.2807523132956654E-2</v>
      </c>
      <c r="AX242" s="170">
        <f>AW242+(($AE242-1)*Workings_risks!$E$18)/(2050-2023)</f>
        <v>1.29887624668313E-2</v>
      </c>
      <c r="AY242" s="170">
        <f>AX242+(($AE242-1)*Workings_risks!$E$18)/(2050-2023)</f>
        <v>1.3170001800705947E-2</v>
      </c>
      <c r="BA242" s="186">
        <f>AF242*Workings_risks!$E$24*Workings_risks!$E$26*Workings_risks!$E$27*Assumptions!$G$90</f>
        <v>3.9390104702516446E-4</v>
      </c>
      <c r="BB242" s="186">
        <f>AG242*Workings_risks!$E$24*Workings_risks!$E$26*Workings_risks!$E$27*Assumptions!$G$90</f>
        <v>4.0124086069419823E-4</v>
      </c>
      <c r="BC242" s="186">
        <f>AH242*Workings_risks!$E$24*Workings_risks!$E$26*Workings_risks!$E$27*Assumptions!$G$90</f>
        <v>4.08580674363232E-4</v>
      </c>
      <c r="BD242" s="186">
        <f>AI242*Workings_risks!$E$24*Workings_risks!$E$26*Workings_risks!$E$27*Assumptions!$G$90</f>
        <v>4.1592048803226582E-4</v>
      </c>
      <c r="BE242" s="186">
        <f>AJ242*Workings_risks!$E$24*Workings_risks!$E$26*Workings_risks!$E$27*Assumptions!$G$90</f>
        <v>4.2326030170129953E-4</v>
      </c>
      <c r="BF242" s="186">
        <f>AK242*Workings_risks!$E$24*Workings_risks!$E$26*Workings_risks!$E$27*Assumptions!$G$90</f>
        <v>4.306001153703333E-4</v>
      </c>
      <c r="BG242" s="186">
        <f>AL242*Workings_risks!$E$24*Workings_risks!$E$26*Workings_risks!$E$27*Assumptions!$G$90</f>
        <v>4.3793992903936712E-4</v>
      </c>
      <c r="BH242" s="186">
        <f>AM242*Workings_risks!$E$24*Workings_risks!$E$26*Workings_risks!$E$27*Assumptions!$G$90</f>
        <v>4.4527974270840089E-4</v>
      </c>
      <c r="BI242" s="186">
        <f>AN242*Workings_risks!$E$24*Workings_risks!$E$26*Workings_risks!$E$27*Assumptions!$G$90</f>
        <v>4.5261955637743471E-4</v>
      </c>
      <c r="BJ242" s="186">
        <f>AO242*Workings_risks!$E$24*Workings_risks!$E$26*Workings_risks!$E$27*Assumptions!$G$90</f>
        <v>4.5995937004646848E-4</v>
      </c>
      <c r="BK242" s="186">
        <f>AP242*Workings_risks!$E$24*Workings_risks!$E$26*Workings_risks!$E$27*Assumptions!$G$90</f>
        <v>4.672991837155023E-4</v>
      </c>
      <c r="BL242" s="186">
        <f>AQ242*Workings_risks!$E$24*Workings_risks!$E$26*Workings_risks!$E$27*Assumptions!$G$90</f>
        <v>4.7463899738453606E-4</v>
      </c>
      <c r="BM242" s="186">
        <f>AR242*Workings_risks!$E$24*Workings_risks!$E$26*Workings_risks!$E$27*Assumptions!$G$90</f>
        <v>4.8197881105356978E-4</v>
      </c>
      <c r="BN242" s="186">
        <f>AS242*Workings_risks!$E$24*Workings_risks!$E$26*Workings_risks!$E$27*Assumptions!$G$90</f>
        <v>4.893186247226036E-4</v>
      </c>
      <c r="BO242" s="186">
        <f>AT242*Workings_risks!$E$24*Workings_risks!$E$26*Workings_risks!$E$27*Assumptions!$G$90</f>
        <v>4.9665843839163731E-4</v>
      </c>
      <c r="BP242" s="186">
        <f>AU242*Workings_risks!$E$24*Workings_risks!$E$26*Workings_risks!$E$27*Assumptions!$G$90</f>
        <v>5.0399825206067113E-4</v>
      </c>
      <c r="BQ242" s="186">
        <f>AV242*Workings_risks!$E$24*Workings_risks!$E$26*Workings_risks!$E$27*Assumptions!$G$90</f>
        <v>5.1133806572970484E-4</v>
      </c>
      <c r="BR242" s="186">
        <f>AW242*Workings_risks!$E$24*Workings_risks!$E$26*Workings_risks!$E$27*Assumptions!$G$90</f>
        <v>5.1867787939873867E-4</v>
      </c>
      <c r="BS242" s="186">
        <f>AX242*Workings_risks!$E$24*Workings_risks!$E$26*Workings_risks!$E$27*Assumptions!$G$90</f>
        <v>5.2601769306777249E-4</v>
      </c>
      <c r="BT242" s="186">
        <f>AY242*Workings_risks!$E$24*Workings_risks!$E$26*Workings_risks!$E$27*Assumptions!$G$90</f>
        <v>5.3335750673680631E-4</v>
      </c>
    </row>
    <row r="243" spans="2:72" x14ac:dyDescent="0.25">
      <c r="B243" s="42">
        <v>10334243</v>
      </c>
      <c r="C243" s="42" t="s">
        <v>620</v>
      </c>
      <c r="D243" s="42" t="s">
        <v>267</v>
      </c>
      <c r="E243" s="42">
        <v>16695481</v>
      </c>
      <c r="F243" s="42">
        <v>16695467</v>
      </c>
      <c r="G243" s="42">
        <v>3.0264221282714505</v>
      </c>
      <c r="H243" s="42">
        <v>143.45031178440601</v>
      </c>
      <c r="I243" s="42">
        <v>-35.207944074780997</v>
      </c>
      <c r="J243" s="42">
        <v>107</v>
      </c>
      <c r="K243" s="42">
        <v>95</v>
      </c>
      <c r="L243" s="32">
        <v>6.3E-2</v>
      </c>
      <c r="M243" s="32">
        <v>8.7999999999999995E-2</v>
      </c>
      <c r="N243" s="181"/>
      <c r="O243" s="182">
        <f t="shared" si="46"/>
        <v>113.741</v>
      </c>
      <c r="P243" s="182">
        <f t="shared" si="47"/>
        <v>100.985</v>
      </c>
      <c r="Q243" s="191">
        <f t="shared" si="48"/>
        <v>0.01</v>
      </c>
      <c r="R243" s="191">
        <f t="shared" si="49"/>
        <v>0.02</v>
      </c>
      <c r="S243" s="184">
        <f t="shared" si="50"/>
        <v>-1275.5999999999999</v>
      </c>
      <c r="T243" s="184">
        <f t="shared" si="51"/>
        <v>126.497</v>
      </c>
      <c r="U243" s="185">
        <f t="shared" si="52"/>
        <v>1.5284571966133585E-2</v>
      </c>
      <c r="V243" s="181"/>
      <c r="W243" s="182">
        <f t="shared" si="53"/>
        <v>114.81099999999999</v>
      </c>
      <c r="X243" s="182">
        <f t="shared" si="54"/>
        <v>103.36000000000001</v>
      </c>
      <c r="Y243" s="183">
        <f t="shared" si="55"/>
        <v>0.01</v>
      </c>
      <c r="Z243" s="183">
        <f t="shared" si="56"/>
        <v>0.02</v>
      </c>
      <c r="AA243" s="184">
        <f t="shared" si="57"/>
        <v>-1145.0999999999979</v>
      </c>
      <c r="AB243" s="184">
        <f t="shared" si="58"/>
        <v>126.26199999999997</v>
      </c>
      <c r="AC243" s="185">
        <f t="shared" si="59"/>
        <v>1.6821238319797406E-2</v>
      </c>
      <c r="AD243" s="181"/>
      <c r="AE243" s="178">
        <f t="shared" si="60"/>
        <v>1.5284571966133584</v>
      </c>
      <c r="AF243" s="170">
        <f>Workings_risks!$E$18+Workings_risks!$E$27*(($AE243-1)*Workings_risks!$E$18)/(2050-2023)</f>
        <v>9.7219234737408004E-3</v>
      </c>
      <c r="AG243" s="170">
        <f>AF243+(($AE243-1)*Workings_risks!$E$18)/(2050-2023)</f>
        <v>9.901652479833158E-3</v>
      </c>
      <c r="AH243" s="170">
        <f>AG243+(($AE243-1)*Workings_risks!$E$18)/(2050-2023)</f>
        <v>1.0081381485925515E-2</v>
      </c>
      <c r="AI243" s="170">
        <f>AH243+(($AE243-1)*Workings_risks!$E$18)/(2050-2023)</f>
        <v>1.0261110492017873E-2</v>
      </c>
      <c r="AJ243" s="170">
        <f>AI243+(($AE243-1)*Workings_risks!$E$18)/(2050-2023)</f>
        <v>1.0440839498110231E-2</v>
      </c>
      <c r="AK243" s="170">
        <f>AJ243+(($AE243-1)*Workings_risks!$E$18)/(2050-2023)</f>
        <v>1.0620568504202588E-2</v>
      </c>
      <c r="AL243" s="170">
        <f>AK243+(($AE243-1)*Workings_risks!$E$18)/(2050-2023)</f>
        <v>1.0800297510294946E-2</v>
      </c>
      <c r="AM243" s="170">
        <f>AL243+(($AE243-1)*Workings_risks!$E$18)/(2050-2023)</f>
        <v>1.0980026516387303E-2</v>
      </c>
      <c r="AN243" s="170">
        <f>AM243+(($AE243-1)*Workings_risks!$E$18)/(2050-2023)</f>
        <v>1.1159755522479661E-2</v>
      </c>
      <c r="AO243" s="170">
        <f>AN243+(($AE243-1)*Workings_risks!$E$18)/(2050-2023)</f>
        <v>1.1339484528572018E-2</v>
      </c>
      <c r="AP243" s="170">
        <f>AO243+(($AE243-1)*Workings_risks!$E$18)/(2050-2023)</f>
        <v>1.1519213534664376E-2</v>
      </c>
      <c r="AQ243" s="170">
        <f>AP243+(($AE243-1)*Workings_risks!$E$18)/(2050-2023)</f>
        <v>1.1698942540756733E-2</v>
      </c>
      <c r="AR243" s="170">
        <f>AQ243+(($AE243-1)*Workings_risks!$E$18)/(2050-2023)</f>
        <v>1.1878671546849091E-2</v>
      </c>
      <c r="AS243" s="170">
        <f>AR243+(($AE243-1)*Workings_risks!$E$18)/(2050-2023)</f>
        <v>1.2058400552941448E-2</v>
      </c>
      <c r="AT243" s="170">
        <f>AS243+(($AE243-1)*Workings_risks!$E$18)/(2050-2023)</f>
        <v>1.2238129559033806E-2</v>
      </c>
      <c r="AU243" s="170">
        <f>AT243+(($AE243-1)*Workings_risks!$E$18)/(2050-2023)</f>
        <v>1.2417858565126163E-2</v>
      </c>
      <c r="AV243" s="170">
        <f>AU243+(($AE243-1)*Workings_risks!$E$18)/(2050-2023)</f>
        <v>1.2597587571218521E-2</v>
      </c>
      <c r="AW243" s="170">
        <f>AV243+(($AE243-1)*Workings_risks!$E$18)/(2050-2023)</f>
        <v>1.2777316577310878E-2</v>
      </c>
      <c r="AX243" s="170">
        <f>AW243+(($AE243-1)*Workings_risks!$E$18)/(2050-2023)</f>
        <v>1.2957045583403236E-2</v>
      </c>
      <c r="AY243" s="170">
        <f>AX243+(($AE243-1)*Workings_risks!$E$18)/(2050-2023)</f>
        <v>1.3136774589495593E-2</v>
      </c>
      <c r="BA243" s="186">
        <f>AF243*Workings_risks!$E$24*Workings_risks!$E$26*Workings_risks!$E$27*Assumptions!$G$90</f>
        <v>3.937175516834387E-4</v>
      </c>
      <c r="BB243" s="186">
        <f>AG243*Workings_risks!$E$24*Workings_risks!$E$26*Workings_risks!$E$27*Assumptions!$G$90</f>
        <v>4.0099620023856383E-4</v>
      </c>
      <c r="BC243" s="186">
        <f>AH243*Workings_risks!$E$24*Workings_risks!$E$26*Workings_risks!$E$27*Assumptions!$G$90</f>
        <v>4.0827484879368901E-4</v>
      </c>
      <c r="BD243" s="186">
        <f>AI243*Workings_risks!$E$24*Workings_risks!$E$26*Workings_risks!$E$27*Assumptions!$G$90</f>
        <v>4.1555349734881413E-4</v>
      </c>
      <c r="BE243" s="186">
        <f>AJ243*Workings_risks!$E$24*Workings_risks!$E$26*Workings_risks!$E$27*Assumptions!$G$90</f>
        <v>4.2283214590393926E-4</v>
      </c>
      <c r="BF243" s="186">
        <f>AK243*Workings_risks!$E$24*Workings_risks!$E$26*Workings_risks!$E$27*Assumptions!$G$90</f>
        <v>4.3011079445906444E-4</v>
      </c>
      <c r="BG243" s="186">
        <f>AL243*Workings_risks!$E$24*Workings_risks!$E$26*Workings_risks!$E$27*Assumptions!$G$90</f>
        <v>4.3738944301418967E-4</v>
      </c>
      <c r="BH243" s="186">
        <f>AM243*Workings_risks!$E$24*Workings_risks!$E$26*Workings_risks!$E$27*Assumptions!$G$90</f>
        <v>4.4466809156931485E-4</v>
      </c>
      <c r="BI243" s="186">
        <f>AN243*Workings_risks!$E$24*Workings_risks!$E$26*Workings_risks!$E$27*Assumptions!$G$90</f>
        <v>4.5194674012443987E-4</v>
      </c>
      <c r="BJ243" s="186">
        <f>AO243*Workings_risks!$E$24*Workings_risks!$E$26*Workings_risks!$E$27*Assumptions!$G$90</f>
        <v>4.59225388679565E-4</v>
      </c>
      <c r="BK243" s="186">
        <f>AP243*Workings_risks!$E$24*Workings_risks!$E$26*Workings_risks!$E$27*Assumptions!$G$90</f>
        <v>4.6650403723469028E-4</v>
      </c>
      <c r="BL243" s="186">
        <f>AQ243*Workings_risks!$E$24*Workings_risks!$E$26*Workings_risks!$E$27*Assumptions!$G$90</f>
        <v>4.7378268578981541E-4</v>
      </c>
      <c r="BM243" s="186">
        <f>AR243*Workings_risks!$E$24*Workings_risks!$E$26*Workings_risks!$E$27*Assumptions!$G$90</f>
        <v>4.8106133434494059E-4</v>
      </c>
      <c r="BN243" s="186">
        <f>AS243*Workings_risks!$E$24*Workings_risks!$E$26*Workings_risks!$E$27*Assumptions!$G$90</f>
        <v>4.8833998290006577E-4</v>
      </c>
      <c r="BO243" s="186">
        <f>AT243*Workings_risks!$E$24*Workings_risks!$E$26*Workings_risks!$E$27*Assumptions!$G$90</f>
        <v>4.9561863145519084E-4</v>
      </c>
      <c r="BP243" s="186">
        <f>AU243*Workings_risks!$E$24*Workings_risks!$E$26*Workings_risks!$E$27*Assumptions!$G$90</f>
        <v>5.0289728001031602E-4</v>
      </c>
      <c r="BQ243" s="186">
        <f>AV243*Workings_risks!$E$24*Workings_risks!$E$26*Workings_risks!$E$27*Assumptions!$G$90</f>
        <v>5.1017592856544109E-4</v>
      </c>
      <c r="BR243" s="186">
        <f>AW243*Workings_risks!$E$24*Workings_risks!$E$26*Workings_risks!$E$27*Assumptions!$G$90</f>
        <v>5.1745457712056638E-4</v>
      </c>
      <c r="BS243" s="186">
        <f>AX243*Workings_risks!$E$24*Workings_risks!$E$26*Workings_risks!$E$27*Assumptions!$G$90</f>
        <v>5.2473322567569156E-4</v>
      </c>
      <c r="BT243" s="186">
        <f>AY243*Workings_risks!$E$24*Workings_risks!$E$26*Workings_risks!$E$27*Assumptions!$G$90</f>
        <v>5.3201187423081674E-4</v>
      </c>
    </row>
    <row r="244" spans="2:72" x14ac:dyDescent="0.25">
      <c r="B244" s="42">
        <v>10334245</v>
      </c>
      <c r="C244" s="42" t="s">
        <v>620</v>
      </c>
      <c r="D244" s="42" t="s">
        <v>267</v>
      </c>
      <c r="E244" s="42">
        <v>16695481</v>
      </c>
      <c r="F244" s="42">
        <v>16695476</v>
      </c>
      <c r="G244" s="42">
        <v>1.3144445963188103</v>
      </c>
      <c r="H244" s="42">
        <v>143.45036867876999</v>
      </c>
      <c r="I244" s="42">
        <v>-35.209619601324498</v>
      </c>
      <c r="J244" s="42">
        <v>107</v>
      </c>
      <c r="K244" s="42">
        <v>95</v>
      </c>
      <c r="L244" s="32">
        <v>6.3E-2</v>
      </c>
      <c r="M244" s="32">
        <v>8.7999999999999995E-2</v>
      </c>
      <c r="N244" s="181"/>
      <c r="O244" s="182">
        <f t="shared" si="46"/>
        <v>113.741</v>
      </c>
      <c r="P244" s="182">
        <f t="shared" si="47"/>
        <v>100.985</v>
      </c>
      <c r="Q244" s="191">
        <f t="shared" si="48"/>
        <v>0.01</v>
      </c>
      <c r="R244" s="191">
        <f t="shared" si="49"/>
        <v>0.02</v>
      </c>
      <c r="S244" s="184">
        <f t="shared" si="50"/>
        <v>-1275.5999999999999</v>
      </c>
      <c r="T244" s="184">
        <f t="shared" si="51"/>
        <v>126.497</v>
      </c>
      <c r="U244" s="185">
        <f t="shared" si="52"/>
        <v>1.5284571966133585E-2</v>
      </c>
      <c r="V244" s="181"/>
      <c r="W244" s="182">
        <f t="shared" si="53"/>
        <v>114.81099999999999</v>
      </c>
      <c r="X244" s="182">
        <f t="shared" si="54"/>
        <v>103.36000000000001</v>
      </c>
      <c r="Y244" s="183">
        <f t="shared" si="55"/>
        <v>0.01</v>
      </c>
      <c r="Z244" s="183">
        <f t="shared" si="56"/>
        <v>0.02</v>
      </c>
      <c r="AA244" s="184">
        <f t="shared" si="57"/>
        <v>-1145.0999999999979</v>
      </c>
      <c r="AB244" s="184">
        <f t="shared" si="58"/>
        <v>126.26199999999997</v>
      </c>
      <c r="AC244" s="185">
        <f t="shared" si="59"/>
        <v>1.6821238319797406E-2</v>
      </c>
      <c r="AD244" s="181"/>
      <c r="AE244" s="178">
        <f t="shared" si="60"/>
        <v>1.5284571966133584</v>
      </c>
      <c r="AF244" s="170">
        <f>Workings_risks!$E$18+Workings_risks!$E$27*(($AE244-1)*Workings_risks!$E$18)/(2050-2023)</f>
        <v>9.7219234737408004E-3</v>
      </c>
      <c r="AG244" s="170">
        <f>AF244+(($AE244-1)*Workings_risks!$E$18)/(2050-2023)</f>
        <v>9.901652479833158E-3</v>
      </c>
      <c r="AH244" s="170">
        <f>AG244+(($AE244-1)*Workings_risks!$E$18)/(2050-2023)</f>
        <v>1.0081381485925515E-2</v>
      </c>
      <c r="AI244" s="170">
        <f>AH244+(($AE244-1)*Workings_risks!$E$18)/(2050-2023)</f>
        <v>1.0261110492017873E-2</v>
      </c>
      <c r="AJ244" s="170">
        <f>AI244+(($AE244-1)*Workings_risks!$E$18)/(2050-2023)</f>
        <v>1.0440839498110231E-2</v>
      </c>
      <c r="AK244" s="170">
        <f>AJ244+(($AE244-1)*Workings_risks!$E$18)/(2050-2023)</f>
        <v>1.0620568504202588E-2</v>
      </c>
      <c r="AL244" s="170">
        <f>AK244+(($AE244-1)*Workings_risks!$E$18)/(2050-2023)</f>
        <v>1.0800297510294946E-2</v>
      </c>
      <c r="AM244" s="170">
        <f>AL244+(($AE244-1)*Workings_risks!$E$18)/(2050-2023)</f>
        <v>1.0980026516387303E-2</v>
      </c>
      <c r="AN244" s="170">
        <f>AM244+(($AE244-1)*Workings_risks!$E$18)/(2050-2023)</f>
        <v>1.1159755522479661E-2</v>
      </c>
      <c r="AO244" s="170">
        <f>AN244+(($AE244-1)*Workings_risks!$E$18)/(2050-2023)</f>
        <v>1.1339484528572018E-2</v>
      </c>
      <c r="AP244" s="170">
        <f>AO244+(($AE244-1)*Workings_risks!$E$18)/(2050-2023)</f>
        <v>1.1519213534664376E-2</v>
      </c>
      <c r="AQ244" s="170">
        <f>AP244+(($AE244-1)*Workings_risks!$E$18)/(2050-2023)</f>
        <v>1.1698942540756733E-2</v>
      </c>
      <c r="AR244" s="170">
        <f>AQ244+(($AE244-1)*Workings_risks!$E$18)/(2050-2023)</f>
        <v>1.1878671546849091E-2</v>
      </c>
      <c r="AS244" s="170">
        <f>AR244+(($AE244-1)*Workings_risks!$E$18)/(2050-2023)</f>
        <v>1.2058400552941448E-2</v>
      </c>
      <c r="AT244" s="170">
        <f>AS244+(($AE244-1)*Workings_risks!$E$18)/(2050-2023)</f>
        <v>1.2238129559033806E-2</v>
      </c>
      <c r="AU244" s="170">
        <f>AT244+(($AE244-1)*Workings_risks!$E$18)/(2050-2023)</f>
        <v>1.2417858565126163E-2</v>
      </c>
      <c r="AV244" s="170">
        <f>AU244+(($AE244-1)*Workings_risks!$E$18)/(2050-2023)</f>
        <v>1.2597587571218521E-2</v>
      </c>
      <c r="AW244" s="170">
        <f>AV244+(($AE244-1)*Workings_risks!$E$18)/(2050-2023)</f>
        <v>1.2777316577310878E-2</v>
      </c>
      <c r="AX244" s="170">
        <f>AW244+(($AE244-1)*Workings_risks!$E$18)/(2050-2023)</f>
        <v>1.2957045583403236E-2</v>
      </c>
      <c r="AY244" s="170">
        <f>AX244+(($AE244-1)*Workings_risks!$E$18)/(2050-2023)</f>
        <v>1.3136774589495593E-2</v>
      </c>
      <c r="BA244" s="186">
        <f>AF244*Workings_risks!$E$24*Workings_risks!$E$26*Workings_risks!$E$27*Assumptions!$G$90</f>
        <v>3.937175516834387E-4</v>
      </c>
      <c r="BB244" s="186">
        <f>AG244*Workings_risks!$E$24*Workings_risks!$E$26*Workings_risks!$E$27*Assumptions!$G$90</f>
        <v>4.0099620023856383E-4</v>
      </c>
      <c r="BC244" s="186">
        <f>AH244*Workings_risks!$E$24*Workings_risks!$E$26*Workings_risks!$E$27*Assumptions!$G$90</f>
        <v>4.0827484879368901E-4</v>
      </c>
      <c r="BD244" s="186">
        <f>AI244*Workings_risks!$E$24*Workings_risks!$E$26*Workings_risks!$E$27*Assumptions!$G$90</f>
        <v>4.1555349734881413E-4</v>
      </c>
      <c r="BE244" s="186">
        <f>AJ244*Workings_risks!$E$24*Workings_risks!$E$26*Workings_risks!$E$27*Assumptions!$G$90</f>
        <v>4.2283214590393926E-4</v>
      </c>
      <c r="BF244" s="186">
        <f>AK244*Workings_risks!$E$24*Workings_risks!$E$26*Workings_risks!$E$27*Assumptions!$G$90</f>
        <v>4.3011079445906444E-4</v>
      </c>
      <c r="BG244" s="186">
        <f>AL244*Workings_risks!$E$24*Workings_risks!$E$26*Workings_risks!$E$27*Assumptions!$G$90</f>
        <v>4.3738944301418967E-4</v>
      </c>
      <c r="BH244" s="186">
        <f>AM244*Workings_risks!$E$24*Workings_risks!$E$26*Workings_risks!$E$27*Assumptions!$G$90</f>
        <v>4.4466809156931485E-4</v>
      </c>
      <c r="BI244" s="186">
        <f>AN244*Workings_risks!$E$24*Workings_risks!$E$26*Workings_risks!$E$27*Assumptions!$G$90</f>
        <v>4.5194674012443987E-4</v>
      </c>
      <c r="BJ244" s="186">
        <f>AO244*Workings_risks!$E$24*Workings_risks!$E$26*Workings_risks!$E$27*Assumptions!$G$90</f>
        <v>4.59225388679565E-4</v>
      </c>
      <c r="BK244" s="186">
        <f>AP244*Workings_risks!$E$24*Workings_risks!$E$26*Workings_risks!$E$27*Assumptions!$G$90</f>
        <v>4.6650403723469028E-4</v>
      </c>
      <c r="BL244" s="186">
        <f>AQ244*Workings_risks!$E$24*Workings_risks!$E$26*Workings_risks!$E$27*Assumptions!$G$90</f>
        <v>4.7378268578981541E-4</v>
      </c>
      <c r="BM244" s="186">
        <f>AR244*Workings_risks!$E$24*Workings_risks!$E$26*Workings_risks!$E$27*Assumptions!$G$90</f>
        <v>4.8106133434494059E-4</v>
      </c>
      <c r="BN244" s="186">
        <f>AS244*Workings_risks!$E$24*Workings_risks!$E$26*Workings_risks!$E$27*Assumptions!$G$90</f>
        <v>4.8833998290006577E-4</v>
      </c>
      <c r="BO244" s="186">
        <f>AT244*Workings_risks!$E$24*Workings_risks!$E$26*Workings_risks!$E$27*Assumptions!$G$90</f>
        <v>4.9561863145519084E-4</v>
      </c>
      <c r="BP244" s="186">
        <f>AU244*Workings_risks!$E$24*Workings_risks!$E$26*Workings_risks!$E$27*Assumptions!$G$90</f>
        <v>5.0289728001031602E-4</v>
      </c>
      <c r="BQ244" s="186">
        <f>AV244*Workings_risks!$E$24*Workings_risks!$E$26*Workings_risks!$E$27*Assumptions!$G$90</f>
        <v>5.1017592856544109E-4</v>
      </c>
      <c r="BR244" s="186">
        <f>AW244*Workings_risks!$E$24*Workings_risks!$E$26*Workings_risks!$E$27*Assumptions!$G$90</f>
        <v>5.1745457712056638E-4</v>
      </c>
      <c r="BS244" s="186">
        <f>AX244*Workings_risks!$E$24*Workings_risks!$E$26*Workings_risks!$E$27*Assumptions!$G$90</f>
        <v>5.2473322567569156E-4</v>
      </c>
      <c r="BT244" s="186">
        <f>AY244*Workings_risks!$E$24*Workings_risks!$E$26*Workings_risks!$E$27*Assumptions!$G$90</f>
        <v>5.3201187423081674E-4</v>
      </c>
    </row>
    <row r="245" spans="2:72" x14ac:dyDescent="0.25">
      <c r="B245" s="42">
        <v>10334849</v>
      </c>
      <c r="C245" s="42" t="s">
        <v>620</v>
      </c>
      <c r="D245" s="42" t="s">
        <v>267</v>
      </c>
      <c r="E245" s="42">
        <v>16698074</v>
      </c>
      <c r="F245" s="42">
        <v>16698078</v>
      </c>
      <c r="G245" s="42">
        <v>0.21533551554602059</v>
      </c>
      <c r="H245" s="42">
        <v>143.48095386963701</v>
      </c>
      <c r="I245" s="42">
        <v>-35.280765887304803</v>
      </c>
      <c r="J245" s="42">
        <v>105</v>
      </c>
      <c r="K245" s="42">
        <v>93.3</v>
      </c>
      <c r="L245" s="32">
        <v>6.3E-2</v>
      </c>
      <c r="M245" s="32">
        <v>8.7999999999999995E-2</v>
      </c>
      <c r="N245" s="181"/>
      <c r="O245" s="182">
        <f t="shared" si="46"/>
        <v>111.61499999999999</v>
      </c>
      <c r="P245" s="182">
        <f t="shared" si="47"/>
        <v>99.177899999999994</v>
      </c>
      <c r="Q245" s="191">
        <f t="shared" si="48"/>
        <v>0.01</v>
      </c>
      <c r="R245" s="191">
        <f t="shared" si="49"/>
        <v>0.02</v>
      </c>
      <c r="S245" s="184">
        <f t="shared" si="50"/>
        <v>-1243.71</v>
      </c>
      <c r="T245" s="184">
        <f t="shared" si="51"/>
        <v>124.0521</v>
      </c>
      <c r="U245" s="185">
        <f t="shared" si="52"/>
        <v>1.5318764020551412E-2</v>
      </c>
      <c r="V245" s="181"/>
      <c r="W245" s="182">
        <f t="shared" si="53"/>
        <v>112.66499999999999</v>
      </c>
      <c r="X245" s="182">
        <f t="shared" si="54"/>
        <v>101.5104</v>
      </c>
      <c r="Y245" s="183">
        <f t="shared" si="55"/>
        <v>0.01</v>
      </c>
      <c r="Z245" s="183">
        <f t="shared" si="56"/>
        <v>0.02</v>
      </c>
      <c r="AA245" s="184">
        <f t="shared" si="57"/>
        <v>-1115.4599999999987</v>
      </c>
      <c r="AB245" s="184">
        <f t="shared" si="58"/>
        <v>123.81959999999998</v>
      </c>
      <c r="AC245" s="185">
        <f t="shared" si="59"/>
        <v>1.6871604539831102E-2</v>
      </c>
      <c r="AD245" s="181"/>
      <c r="AE245" s="178">
        <f t="shared" si="60"/>
        <v>1.5318764020551412</v>
      </c>
      <c r="AF245" s="170">
        <f>Workings_risks!$E$18+Workings_risks!$E$27*(($AE245-1)*Workings_risks!$E$18)/(2050-2023)</f>
        <v>9.7254121029029094E-3</v>
      </c>
      <c r="AG245" s="170">
        <f>AF245+(($AE245-1)*Workings_risks!$E$18)/(2050-2023)</f>
        <v>9.9063039853826366E-3</v>
      </c>
      <c r="AH245" s="170">
        <f>AG245+(($AE245-1)*Workings_risks!$E$18)/(2050-2023)</f>
        <v>1.0087195867862364E-2</v>
      </c>
      <c r="AI245" s="170">
        <f>AH245+(($AE245-1)*Workings_risks!$E$18)/(2050-2023)</f>
        <v>1.0268087750342091E-2</v>
      </c>
      <c r="AJ245" s="170">
        <f>AI245+(($AE245-1)*Workings_risks!$E$18)/(2050-2023)</f>
        <v>1.0448979632821818E-2</v>
      </c>
      <c r="AK245" s="170">
        <f>AJ245+(($AE245-1)*Workings_risks!$E$18)/(2050-2023)</f>
        <v>1.0629871515301545E-2</v>
      </c>
      <c r="AL245" s="170">
        <f>AK245+(($AE245-1)*Workings_risks!$E$18)/(2050-2023)</f>
        <v>1.0810763397781272E-2</v>
      </c>
      <c r="AM245" s="170">
        <f>AL245+(($AE245-1)*Workings_risks!$E$18)/(2050-2023)</f>
        <v>1.0991655280261E-2</v>
      </c>
      <c r="AN245" s="170">
        <f>AM245+(($AE245-1)*Workings_risks!$E$18)/(2050-2023)</f>
        <v>1.1172547162740727E-2</v>
      </c>
      <c r="AO245" s="170">
        <f>AN245+(($AE245-1)*Workings_risks!$E$18)/(2050-2023)</f>
        <v>1.1353439045220454E-2</v>
      </c>
      <c r="AP245" s="170">
        <f>AO245+(($AE245-1)*Workings_risks!$E$18)/(2050-2023)</f>
        <v>1.1534330927700181E-2</v>
      </c>
      <c r="AQ245" s="170">
        <f>AP245+(($AE245-1)*Workings_risks!$E$18)/(2050-2023)</f>
        <v>1.1715222810179908E-2</v>
      </c>
      <c r="AR245" s="170">
        <f>AQ245+(($AE245-1)*Workings_risks!$E$18)/(2050-2023)</f>
        <v>1.1896114692659636E-2</v>
      </c>
      <c r="AS245" s="170">
        <f>AR245+(($AE245-1)*Workings_risks!$E$18)/(2050-2023)</f>
        <v>1.2077006575139363E-2</v>
      </c>
      <c r="AT245" s="170">
        <f>AS245+(($AE245-1)*Workings_risks!$E$18)/(2050-2023)</f>
        <v>1.225789845761909E-2</v>
      </c>
      <c r="AU245" s="170">
        <f>AT245+(($AE245-1)*Workings_risks!$E$18)/(2050-2023)</f>
        <v>1.2438790340098817E-2</v>
      </c>
      <c r="AV245" s="170">
        <f>AU245+(($AE245-1)*Workings_risks!$E$18)/(2050-2023)</f>
        <v>1.2619682222578544E-2</v>
      </c>
      <c r="AW245" s="170">
        <f>AV245+(($AE245-1)*Workings_risks!$E$18)/(2050-2023)</f>
        <v>1.2800574105058271E-2</v>
      </c>
      <c r="AX245" s="170">
        <f>AW245+(($AE245-1)*Workings_risks!$E$18)/(2050-2023)</f>
        <v>1.2981465987537999E-2</v>
      </c>
      <c r="AY245" s="170">
        <f>AX245+(($AE245-1)*Workings_risks!$E$18)/(2050-2023)</f>
        <v>1.3162357870017726E-2</v>
      </c>
      <c r="BA245" s="186">
        <f>AF245*Workings_risks!$E$24*Workings_risks!$E$26*Workings_risks!$E$27*Assumptions!$G$90</f>
        <v>3.9385883386243832E-4</v>
      </c>
      <c r="BB245" s="186">
        <f>AG245*Workings_risks!$E$24*Workings_risks!$E$26*Workings_risks!$E$27*Assumptions!$G$90</f>
        <v>4.0118457647722984E-4</v>
      </c>
      <c r="BC245" s="186">
        <f>AH245*Workings_risks!$E$24*Workings_risks!$E$26*Workings_risks!$E$27*Assumptions!$G$90</f>
        <v>4.0851031909202158E-4</v>
      </c>
      <c r="BD245" s="186">
        <f>AI245*Workings_risks!$E$24*Workings_risks!$E$26*Workings_risks!$E$27*Assumptions!$G$90</f>
        <v>4.1583606170681326E-4</v>
      </c>
      <c r="BE245" s="186">
        <f>AJ245*Workings_risks!$E$24*Workings_risks!$E$26*Workings_risks!$E$27*Assumptions!$G$90</f>
        <v>4.2316180432160495E-4</v>
      </c>
      <c r="BF245" s="186">
        <f>AK245*Workings_risks!$E$24*Workings_risks!$E$26*Workings_risks!$E$27*Assumptions!$G$90</f>
        <v>4.3048754693639658E-4</v>
      </c>
      <c r="BG245" s="186">
        <f>AL245*Workings_risks!$E$24*Workings_risks!$E$26*Workings_risks!$E$27*Assumptions!$G$90</f>
        <v>4.3781328955118821E-4</v>
      </c>
      <c r="BH245" s="186">
        <f>AM245*Workings_risks!$E$24*Workings_risks!$E$26*Workings_risks!$E$27*Assumptions!$G$90</f>
        <v>4.4513903216598E-4</v>
      </c>
      <c r="BI245" s="186">
        <f>AN245*Workings_risks!$E$24*Workings_risks!$E$26*Workings_risks!$E$27*Assumptions!$G$90</f>
        <v>4.5246477478077157E-4</v>
      </c>
      <c r="BJ245" s="186">
        <f>AO245*Workings_risks!$E$24*Workings_risks!$E$26*Workings_risks!$E$27*Assumptions!$G$90</f>
        <v>4.5979051739556331E-4</v>
      </c>
      <c r="BK245" s="186">
        <f>AP245*Workings_risks!$E$24*Workings_risks!$E$26*Workings_risks!$E$27*Assumptions!$G$90</f>
        <v>4.6711626001035499E-4</v>
      </c>
      <c r="BL245" s="186">
        <f>AQ245*Workings_risks!$E$24*Workings_risks!$E$26*Workings_risks!$E$27*Assumptions!$G$90</f>
        <v>4.7444200262514668E-4</v>
      </c>
      <c r="BM245" s="186">
        <f>AR245*Workings_risks!$E$24*Workings_risks!$E$26*Workings_risks!$E$27*Assumptions!$G$90</f>
        <v>4.8176774523993841E-4</v>
      </c>
      <c r="BN245" s="186">
        <f>AS245*Workings_risks!$E$24*Workings_risks!$E$26*Workings_risks!$E$27*Assumptions!$G$90</f>
        <v>4.8909348785472994E-4</v>
      </c>
      <c r="BO245" s="186">
        <f>AT245*Workings_risks!$E$24*Workings_risks!$E$26*Workings_risks!$E$27*Assumptions!$G$90</f>
        <v>4.9641923046952173E-4</v>
      </c>
      <c r="BP245" s="186">
        <f>AU245*Workings_risks!$E$24*Workings_risks!$E$26*Workings_risks!$E$27*Assumptions!$G$90</f>
        <v>5.0374497308431341E-4</v>
      </c>
      <c r="BQ245" s="186">
        <f>AV245*Workings_risks!$E$24*Workings_risks!$E$26*Workings_risks!$E$27*Assumptions!$G$90</f>
        <v>5.1107071569910499E-4</v>
      </c>
      <c r="BR245" s="186">
        <f>AW245*Workings_risks!$E$24*Workings_risks!$E$26*Workings_risks!$E$27*Assumptions!$G$90</f>
        <v>5.1839645831389667E-4</v>
      </c>
      <c r="BS245" s="186">
        <f>AX245*Workings_risks!$E$24*Workings_risks!$E$26*Workings_risks!$E$27*Assumptions!$G$90</f>
        <v>5.2572220092868846E-4</v>
      </c>
      <c r="BT245" s="186">
        <f>AY245*Workings_risks!$E$24*Workings_risks!$E$26*Workings_risks!$E$27*Assumptions!$G$90</f>
        <v>5.3304794354348004E-4</v>
      </c>
    </row>
    <row r="246" spans="2:72" x14ac:dyDescent="0.25">
      <c r="B246" s="42">
        <v>10334851</v>
      </c>
      <c r="C246" s="42" t="s">
        <v>620</v>
      </c>
      <c r="D246" s="42" t="s">
        <v>267</v>
      </c>
      <c r="E246" s="42">
        <v>190233546</v>
      </c>
      <c r="F246" s="42">
        <v>16698082</v>
      </c>
      <c r="G246" s="42">
        <v>0.48094112309471049</v>
      </c>
      <c r="H246" s="42">
        <v>143.479440104763</v>
      </c>
      <c r="I246" s="42">
        <v>-35.280445383613902</v>
      </c>
      <c r="J246" s="42">
        <v>105</v>
      </c>
      <c r="K246" s="42">
        <v>93.3</v>
      </c>
      <c r="L246" s="32">
        <v>6.3E-2</v>
      </c>
      <c r="M246" s="32">
        <v>8.7999999999999995E-2</v>
      </c>
      <c r="N246" s="181"/>
      <c r="O246" s="182">
        <f t="shared" si="46"/>
        <v>111.61499999999999</v>
      </c>
      <c r="P246" s="182">
        <f t="shared" si="47"/>
        <v>99.177899999999994</v>
      </c>
      <c r="Q246" s="191">
        <f t="shared" si="48"/>
        <v>0.01</v>
      </c>
      <c r="R246" s="191">
        <f t="shared" si="49"/>
        <v>0.02</v>
      </c>
      <c r="S246" s="184">
        <f t="shared" si="50"/>
        <v>-1243.71</v>
      </c>
      <c r="T246" s="184">
        <f t="shared" si="51"/>
        <v>124.0521</v>
      </c>
      <c r="U246" s="185">
        <f t="shared" si="52"/>
        <v>1.5318764020551412E-2</v>
      </c>
      <c r="V246" s="181"/>
      <c r="W246" s="182">
        <f t="shared" si="53"/>
        <v>112.66499999999999</v>
      </c>
      <c r="X246" s="182">
        <f t="shared" si="54"/>
        <v>101.5104</v>
      </c>
      <c r="Y246" s="183">
        <f t="shared" si="55"/>
        <v>0.01</v>
      </c>
      <c r="Z246" s="183">
        <f t="shared" si="56"/>
        <v>0.02</v>
      </c>
      <c r="AA246" s="184">
        <f t="shared" si="57"/>
        <v>-1115.4599999999987</v>
      </c>
      <c r="AB246" s="184">
        <f t="shared" si="58"/>
        <v>123.81959999999998</v>
      </c>
      <c r="AC246" s="185">
        <f t="shared" si="59"/>
        <v>1.6871604539831102E-2</v>
      </c>
      <c r="AD246" s="181"/>
      <c r="AE246" s="178">
        <f t="shared" si="60"/>
        <v>1.5318764020551412</v>
      </c>
      <c r="AF246" s="170">
        <f>Workings_risks!$E$18+Workings_risks!$E$27*(($AE246-1)*Workings_risks!$E$18)/(2050-2023)</f>
        <v>9.7254121029029094E-3</v>
      </c>
      <c r="AG246" s="170">
        <f>AF246+(($AE246-1)*Workings_risks!$E$18)/(2050-2023)</f>
        <v>9.9063039853826366E-3</v>
      </c>
      <c r="AH246" s="170">
        <f>AG246+(($AE246-1)*Workings_risks!$E$18)/(2050-2023)</f>
        <v>1.0087195867862364E-2</v>
      </c>
      <c r="AI246" s="170">
        <f>AH246+(($AE246-1)*Workings_risks!$E$18)/(2050-2023)</f>
        <v>1.0268087750342091E-2</v>
      </c>
      <c r="AJ246" s="170">
        <f>AI246+(($AE246-1)*Workings_risks!$E$18)/(2050-2023)</f>
        <v>1.0448979632821818E-2</v>
      </c>
      <c r="AK246" s="170">
        <f>AJ246+(($AE246-1)*Workings_risks!$E$18)/(2050-2023)</f>
        <v>1.0629871515301545E-2</v>
      </c>
      <c r="AL246" s="170">
        <f>AK246+(($AE246-1)*Workings_risks!$E$18)/(2050-2023)</f>
        <v>1.0810763397781272E-2</v>
      </c>
      <c r="AM246" s="170">
        <f>AL246+(($AE246-1)*Workings_risks!$E$18)/(2050-2023)</f>
        <v>1.0991655280261E-2</v>
      </c>
      <c r="AN246" s="170">
        <f>AM246+(($AE246-1)*Workings_risks!$E$18)/(2050-2023)</f>
        <v>1.1172547162740727E-2</v>
      </c>
      <c r="AO246" s="170">
        <f>AN246+(($AE246-1)*Workings_risks!$E$18)/(2050-2023)</f>
        <v>1.1353439045220454E-2</v>
      </c>
      <c r="AP246" s="170">
        <f>AO246+(($AE246-1)*Workings_risks!$E$18)/(2050-2023)</f>
        <v>1.1534330927700181E-2</v>
      </c>
      <c r="AQ246" s="170">
        <f>AP246+(($AE246-1)*Workings_risks!$E$18)/(2050-2023)</f>
        <v>1.1715222810179908E-2</v>
      </c>
      <c r="AR246" s="170">
        <f>AQ246+(($AE246-1)*Workings_risks!$E$18)/(2050-2023)</f>
        <v>1.1896114692659636E-2</v>
      </c>
      <c r="AS246" s="170">
        <f>AR246+(($AE246-1)*Workings_risks!$E$18)/(2050-2023)</f>
        <v>1.2077006575139363E-2</v>
      </c>
      <c r="AT246" s="170">
        <f>AS246+(($AE246-1)*Workings_risks!$E$18)/(2050-2023)</f>
        <v>1.225789845761909E-2</v>
      </c>
      <c r="AU246" s="170">
        <f>AT246+(($AE246-1)*Workings_risks!$E$18)/(2050-2023)</f>
        <v>1.2438790340098817E-2</v>
      </c>
      <c r="AV246" s="170">
        <f>AU246+(($AE246-1)*Workings_risks!$E$18)/(2050-2023)</f>
        <v>1.2619682222578544E-2</v>
      </c>
      <c r="AW246" s="170">
        <f>AV246+(($AE246-1)*Workings_risks!$E$18)/(2050-2023)</f>
        <v>1.2800574105058271E-2</v>
      </c>
      <c r="AX246" s="170">
        <f>AW246+(($AE246-1)*Workings_risks!$E$18)/(2050-2023)</f>
        <v>1.2981465987537999E-2</v>
      </c>
      <c r="AY246" s="170">
        <f>AX246+(($AE246-1)*Workings_risks!$E$18)/(2050-2023)</f>
        <v>1.3162357870017726E-2</v>
      </c>
      <c r="BA246" s="186">
        <f>AF246*Workings_risks!$E$24*Workings_risks!$E$26*Workings_risks!$E$27*Assumptions!$G$90</f>
        <v>3.9385883386243832E-4</v>
      </c>
      <c r="BB246" s="186">
        <f>AG246*Workings_risks!$E$24*Workings_risks!$E$26*Workings_risks!$E$27*Assumptions!$G$90</f>
        <v>4.0118457647722984E-4</v>
      </c>
      <c r="BC246" s="186">
        <f>AH246*Workings_risks!$E$24*Workings_risks!$E$26*Workings_risks!$E$27*Assumptions!$G$90</f>
        <v>4.0851031909202158E-4</v>
      </c>
      <c r="BD246" s="186">
        <f>AI246*Workings_risks!$E$24*Workings_risks!$E$26*Workings_risks!$E$27*Assumptions!$G$90</f>
        <v>4.1583606170681326E-4</v>
      </c>
      <c r="BE246" s="186">
        <f>AJ246*Workings_risks!$E$24*Workings_risks!$E$26*Workings_risks!$E$27*Assumptions!$G$90</f>
        <v>4.2316180432160495E-4</v>
      </c>
      <c r="BF246" s="186">
        <f>AK246*Workings_risks!$E$24*Workings_risks!$E$26*Workings_risks!$E$27*Assumptions!$G$90</f>
        <v>4.3048754693639658E-4</v>
      </c>
      <c r="BG246" s="186">
        <f>AL246*Workings_risks!$E$24*Workings_risks!$E$26*Workings_risks!$E$27*Assumptions!$G$90</f>
        <v>4.3781328955118821E-4</v>
      </c>
      <c r="BH246" s="186">
        <f>AM246*Workings_risks!$E$24*Workings_risks!$E$26*Workings_risks!$E$27*Assumptions!$G$90</f>
        <v>4.4513903216598E-4</v>
      </c>
      <c r="BI246" s="186">
        <f>AN246*Workings_risks!$E$24*Workings_risks!$E$26*Workings_risks!$E$27*Assumptions!$G$90</f>
        <v>4.5246477478077157E-4</v>
      </c>
      <c r="BJ246" s="186">
        <f>AO246*Workings_risks!$E$24*Workings_risks!$E$26*Workings_risks!$E$27*Assumptions!$G$90</f>
        <v>4.5979051739556331E-4</v>
      </c>
      <c r="BK246" s="186">
        <f>AP246*Workings_risks!$E$24*Workings_risks!$E$26*Workings_risks!$E$27*Assumptions!$G$90</f>
        <v>4.6711626001035499E-4</v>
      </c>
      <c r="BL246" s="186">
        <f>AQ246*Workings_risks!$E$24*Workings_risks!$E$26*Workings_risks!$E$27*Assumptions!$G$90</f>
        <v>4.7444200262514668E-4</v>
      </c>
      <c r="BM246" s="186">
        <f>AR246*Workings_risks!$E$24*Workings_risks!$E$26*Workings_risks!$E$27*Assumptions!$G$90</f>
        <v>4.8176774523993841E-4</v>
      </c>
      <c r="BN246" s="186">
        <f>AS246*Workings_risks!$E$24*Workings_risks!$E$26*Workings_risks!$E$27*Assumptions!$G$90</f>
        <v>4.8909348785472994E-4</v>
      </c>
      <c r="BO246" s="186">
        <f>AT246*Workings_risks!$E$24*Workings_risks!$E$26*Workings_risks!$E$27*Assumptions!$G$90</f>
        <v>4.9641923046952173E-4</v>
      </c>
      <c r="BP246" s="186">
        <f>AU246*Workings_risks!$E$24*Workings_risks!$E$26*Workings_risks!$E$27*Assumptions!$G$90</f>
        <v>5.0374497308431341E-4</v>
      </c>
      <c r="BQ246" s="186">
        <f>AV246*Workings_risks!$E$24*Workings_risks!$E$26*Workings_risks!$E$27*Assumptions!$G$90</f>
        <v>5.1107071569910499E-4</v>
      </c>
      <c r="BR246" s="186">
        <f>AW246*Workings_risks!$E$24*Workings_risks!$E$26*Workings_risks!$E$27*Assumptions!$G$90</f>
        <v>5.1839645831389667E-4</v>
      </c>
      <c r="BS246" s="186">
        <f>AX246*Workings_risks!$E$24*Workings_risks!$E$26*Workings_risks!$E$27*Assumptions!$G$90</f>
        <v>5.2572220092868846E-4</v>
      </c>
      <c r="BT246" s="186">
        <f>AY246*Workings_risks!$E$24*Workings_risks!$E$26*Workings_risks!$E$27*Assumptions!$G$90</f>
        <v>5.3304794354348004E-4</v>
      </c>
    </row>
    <row r="247" spans="2:72" x14ac:dyDescent="0.25">
      <c r="B247" s="42">
        <v>10334853</v>
      </c>
      <c r="C247" s="42" t="s">
        <v>620</v>
      </c>
      <c r="D247" s="42" t="s">
        <v>267</v>
      </c>
      <c r="E247" s="42">
        <v>16698094</v>
      </c>
      <c r="F247" s="42">
        <v>16698090</v>
      </c>
      <c r="G247" s="42">
        <v>0.61497213130022033</v>
      </c>
      <c r="H247" s="42">
        <v>143.47792063349601</v>
      </c>
      <c r="I247" s="42">
        <v>-35.280659074893599</v>
      </c>
      <c r="J247" s="42">
        <v>105</v>
      </c>
      <c r="K247" s="42">
        <v>93.3</v>
      </c>
      <c r="L247" s="32">
        <v>6.3E-2</v>
      </c>
      <c r="M247" s="32">
        <v>8.7999999999999995E-2</v>
      </c>
      <c r="N247" s="181"/>
      <c r="O247" s="182">
        <f t="shared" si="46"/>
        <v>111.61499999999999</v>
      </c>
      <c r="P247" s="182">
        <f t="shared" si="47"/>
        <v>99.177899999999994</v>
      </c>
      <c r="Q247" s="191">
        <f t="shared" si="48"/>
        <v>0.01</v>
      </c>
      <c r="R247" s="191">
        <f t="shared" si="49"/>
        <v>0.02</v>
      </c>
      <c r="S247" s="184">
        <f t="shared" si="50"/>
        <v>-1243.71</v>
      </c>
      <c r="T247" s="184">
        <f t="shared" si="51"/>
        <v>124.0521</v>
      </c>
      <c r="U247" s="185">
        <f t="shared" si="52"/>
        <v>1.5318764020551412E-2</v>
      </c>
      <c r="V247" s="181"/>
      <c r="W247" s="182">
        <f t="shared" si="53"/>
        <v>112.66499999999999</v>
      </c>
      <c r="X247" s="182">
        <f t="shared" si="54"/>
        <v>101.5104</v>
      </c>
      <c r="Y247" s="183">
        <f t="shared" si="55"/>
        <v>0.01</v>
      </c>
      <c r="Z247" s="183">
        <f t="shared" si="56"/>
        <v>0.02</v>
      </c>
      <c r="AA247" s="184">
        <f t="shared" si="57"/>
        <v>-1115.4599999999987</v>
      </c>
      <c r="AB247" s="184">
        <f t="shared" si="58"/>
        <v>123.81959999999998</v>
      </c>
      <c r="AC247" s="185">
        <f t="shared" si="59"/>
        <v>1.6871604539831102E-2</v>
      </c>
      <c r="AD247" s="181"/>
      <c r="AE247" s="178">
        <f t="shared" si="60"/>
        <v>1.5318764020551412</v>
      </c>
      <c r="AF247" s="170">
        <f>Workings_risks!$E$18+Workings_risks!$E$27*(($AE247-1)*Workings_risks!$E$18)/(2050-2023)</f>
        <v>9.7254121029029094E-3</v>
      </c>
      <c r="AG247" s="170">
        <f>AF247+(($AE247-1)*Workings_risks!$E$18)/(2050-2023)</f>
        <v>9.9063039853826366E-3</v>
      </c>
      <c r="AH247" s="170">
        <f>AG247+(($AE247-1)*Workings_risks!$E$18)/(2050-2023)</f>
        <v>1.0087195867862364E-2</v>
      </c>
      <c r="AI247" s="170">
        <f>AH247+(($AE247-1)*Workings_risks!$E$18)/(2050-2023)</f>
        <v>1.0268087750342091E-2</v>
      </c>
      <c r="AJ247" s="170">
        <f>AI247+(($AE247-1)*Workings_risks!$E$18)/(2050-2023)</f>
        <v>1.0448979632821818E-2</v>
      </c>
      <c r="AK247" s="170">
        <f>AJ247+(($AE247-1)*Workings_risks!$E$18)/(2050-2023)</f>
        <v>1.0629871515301545E-2</v>
      </c>
      <c r="AL247" s="170">
        <f>AK247+(($AE247-1)*Workings_risks!$E$18)/(2050-2023)</f>
        <v>1.0810763397781272E-2</v>
      </c>
      <c r="AM247" s="170">
        <f>AL247+(($AE247-1)*Workings_risks!$E$18)/(2050-2023)</f>
        <v>1.0991655280261E-2</v>
      </c>
      <c r="AN247" s="170">
        <f>AM247+(($AE247-1)*Workings_risks!$E$18)/(2050-2023)</f>
        <v>1.1172547162740727E-2</v>
      </c>
      <c r="AO247" s="170">
        <f>AN247+(($AE247-1)*Workings_risks!$E$18)/(2050-2023)</f>
        <v>1.1353439045220454E-2</v>
      </c>
      <c r="AP247" s="170">
        <f>AO247+(($AE247-1)*Workings_risks!$E$18)/(2050-2023)</f>
        <v>1.1534330927700181E-2</v>
      </c>
      <c r="AQ247" s="170">
        <f>AP247+(($AE247-1)*Workings_risks!$E$18)/(2050-2023)</f>
        <v>1.1715222810179908E-2</v>
      </c>
      <c r="AR247" s="170">
        <f>AQ247+(($AE247-1)*Workings_risks!$E$18)/(2050-2023)</f>
        <v>1.1896114692659636E-2</v>
      </c>
      <c r="AS247" s="170">
        <f>AR247+(($AE247-1)*Workings_risks!$E$18)/(2050-2023)</f>
        <v>1.2077006575139363E-2</v>
      </c>
      <c r="AT247" s="170">
        <f>AS247+(($AE247-1)*Workings_risks!$E$18)/(2050-2023)</f>
        <v>1.225789845761909E-2</v>
      </c>
      <c r="AU247" s="170">
        <f>AT247+(($AE247-1)*Workings_risks!$E$18)/(2050-2023)</f>
        <v>1.2438790340098817E-2</v>
      </c>
      <c r="AV247" s="170">
        <f>AU247+(($AE247-1)*Workings_risks!$E$18)/(2050-2023)</f>
        <v>1.2619682222578544E-2</v>
      </c>
      <c r="AW247" s="170">
        <f>AV247+(($AE247-1)*Workings_risks!$E$18)/(2050-2023)</f>
        <v>1.2800574105058271E-2</v>
      </c>
      <c r="AX247" s="170">
        <f>AW247+(($AE247-1)*Workings_risks!$E$18)/(2050-2023)</f>
        <v>1.2981465987537999E-2</v>
      </c>
      <c r="AY247" s="170">
        <f>AX247+(($AE247-1)*Workings_risks!$E$18)/(2050-2023)</f>
        <v>1.3162357870017726E-2</v>
      </c>
      <c r="BA247" s="186">
        <f>AF247*Workings_risks!$E$24*Workings_risks!$E$26*Workings_risks!$E$27*Assumptions!$G$90</f>
        <v>3.9385883386243832E-4</v>
      </c>
      <c r="BB247" s="186">
        <f>AG247*Workings_risks!$E$24*Workings_risks!$E$26*Workings_risks!$E$27*Assumptions!$G$90</f>
        <v>4.0118457647722984E-4</v>
      </c>
      <c r="BC247" s="186">
        <f>AH247*Workings_risks!$E$24*Workings_risks!$E$26*Workings_risks!$E$27*Assumptions!$G$90</f>
        <v>4.0851031909202158E-4</v>
      </c>
      <c r="BD247" s="186">
        <f>AI247*Workings_risks!$E$24*Workings_risks!$E$26*Workings_risks!$E$27*Assumptions!$G$90</f>
        <v>4.1583606170681326E-4</v>
      </c>
      <c r="BE247" s="186">
        <f>AJ247*Workings_risks!$E$24*Workings_risks!$E$26*Workings_risks!$E$27*Assumptions!$G$90</f>
        <v>4.2316180432160495E-4</v>
      </c>
      <c r="BF247" s="186">
        <f>AK247*Workings_risks!$E$24*Workings_risks!$E$26*Workings_risks!$E$27*Assumptions!$G$90</f>
        <v>4.3048754693639658E-4</v>
      </c>
      <c r="BG247" s="186">
        <f>AL247*Workings_risks!$E$24*Workings_risks!$E$26*Workings_risks!$E$27*Assumptions!$G$90</f>
        <v>4.3781328955118821E-4</v>
      </c>
      <c r="BH247" s="186">
        <f>AM247*Workings_risks!$E$24*Workings_risks!$E$26*Workings_risks!$E$27*Assumptions!$G$90</f>
        <v>4.4513903216598E-4</v>
      </c>
      <c r="BI247" s="186">
        <f>AN247*Workings_risks!$E$24*Workings_risks!$E$26*Workings_risks!$E$27*Assumptions!$G$90</f>
        <v>4.5246477478077157E-4</v>
      </c>
      <c r="BJ247" s="186">
        <f>AO247*Workings_risks!$E$24*Workings_risks!$E$26*Workings_risks!$E$27*Assumptions!$G$90</f>
        <v>4.5979051739556331E-4</v>
      </c>
      <c r="BK247" s="186">
        <f>AP247*Workings_risks!$E$24*Workings_risks!$E$26*Workings_risks!$E$27*Assumptions!$G$90</f>
        <v>4.6711626001035499E-4</v>
      </c>
      <c r="BL247" s="186">
        <f>AQ247*Workings_risks!$E$24*Workings_risks!$E$26*Workings_risks!$E$27*Assumptions!$G$90</f>
        <v>4.7444200262514668E-4</v>
      </c>
      <c r="BM247" s="186">
        <f>AR247*Workings_risks!$E$24*Workings_risks!$E$26*Workings_risks!$E$27*Assumptions!$G$90</f>
        <v>4.8176774523993841E-4</v>
      </c>
      <c r="BN247" s="186">
        <f>AS247*Workings_risks!$E$24*Workings_risks!$E$26*Workings_risks!$E$27*Assumptions!$G$90</f>
        <v>4.8909348785472994E-4</v>
      </c>
      <c r="BO247" s="186">
        <f>AT247*Workings_risks!$E$24*Workings_risks!$E$26*Workings_risks!$E$27*Assumptions!$G$90</f>
        <v>4.9641923046952173E-4</v>
      </c>
      <c r="BP247" s="186">
        <f>AU247*Workings_risks!$E$24*Workings_risks!$E$26*Workings_risks!$E$27*Assumptions!$G$90</f>
        <v>5.0374497308431341E-4</v>
      </c>
      <c r="BQ247" s="186">
        <f>AV247*Workings_risks!$E$24*Workings_risks!$E$26*Workings_risks!$E$27*Assumptions!$G$90</f>
        <v>5.1107071569910499E-4</v>
      </c>
      <c r="BR247" s="186">
        <f>AW247*Workings_risks!$E$24*Workings_risks!$E$26*Workings_risks!$E$27*Assumptions!$G$90</f>
        <v>5.1839645831389667E-4</v>
      </c>
      <c r="BS247" s="186">
        <f>AX247*Workings_risks!$E$24*Workings_risks!$E$26*Workings_risks!$E$27*Assumptions!$G$90</f>
        <v>5.2572220092868846E-4</v>
      </c>
      <c r="BT247" s="186">
        <f>AY247*Workings_risks!$E$24*Workings_risks!$E$26*Workings_risks!$E$27*Assumptions!$G$90</f>
        <v>5.3304794354348004E-4</v>
      </c>
    </row>
    <row r="248" spans="2:72" x14ac:dyDescent="0.25">
      <c r="B248" s="42">
        <v>10334854</v>
      </c>
      <c r="C248" s="42" t="s">
        <v>620</v>
      </c>
      <c r="D248" s="42" t="s">
        <v>267</v>
      </c>
      <c r="E248" s="42">
        <v>16698094</v>
      </c>
      <c r="F248" s="42">
        <v>16698098</v>
      </c>
      <c r="G248" s="42">
        <v>0.55741625344869039</v>
      </c>
      <c r="H248" s="42">
        <v>143.477089653203</v>
      </c>
      <c r="I248" s="42">
        <v>-35.280818065991198</v>
      </c>
      <c r="J248" s="42">
        <v>105</v>
      </c>
      <c r="K248" s="42">
        <v>93.3</v>
      </c>
      <c r="L248" s="32">
        <v>6.3E-2</v>
      </c>
      <c r="M248" s="32">
        <v>8.7999999999999995E-2</v>
      </c>
      <c r="N248" s="181"/>
      <c r="O248" s="182">
        <f t="shared" si="46"/>
        <v>111.61499999999999</v>
      </c>
      <c r="P248" s="182">
        <f t="shared" si="47"/>
        <v>99.177899999999994</v>
      </c>
      <c r="Q248" s="191">
        <f t="shared" si="48"/>
        <v>0.01</v>
      </c>
      <c r="R248" s="191">
        <f t="shared" si="49"/>
        <v>0.02</v>
      </c>
      <c r="S248" s="184">
        <f t="shared" si="50"/>
        <v>-1243.71</v>
      </c>
      <c r="T248" s="184">
        <f t="shared" si="51"/>
        <v>124.0521</v>
      </c>
      <c r="U248" s="185">
        <f t="shared" si="52"/>
        <v>1.5318764020551412E-2</v>
      </c>
      <c r="V248" s="181"/>
      <c r="W248" s="182">
        <f t="shared" si="53"/>
        <v>112.66499999999999</v>
      </c>
      <c r="X248" s="182">
        <f t="shared" si="54"/>
        <v>101.5104</v>
      </c>
      <c r="Y248" s="183">
        <f t="shared" si="55"/>
        <v>0.01</v>
      </c>
      <c r="Z248" s="183">
        <f t="shared" si="56"/>
        <v>0.02</v>
      </c>
      <c r="AA248" s="184">
        <f t="shared" si="57"/>
        <v>-1115.4599999999987</v>
      </c>
      <c r="AB248" s="184">
        <f t="shared" si="58"/>
        <v>123.81959999999998</v>
      </c>
      <c r="AC248" s="185">
        <f t="shared" si="59"/>
        <v>1.6871604539831102E-2</v>
      </c>
      <c r="AD248" s="181"/>
      <c r="AE248" s="178">
        <f t="shared" si="60"/>
        <v>1.5318764020551412</v>
      </c>
      <c r="AF248" s="170">
        <f>Workings_risks!$E$18+Workings_risks!$E$27*(($AE248-1)*Workings_risks!$E$18)/(2050-2023)</f>
        <v>9.7254121029029094E-3</v>
      </c>
      <c r="AG248" s="170">
        <f>AF248+(($AE248-1)*Workings_risks!$E$18)/(2050-2023)</f>
        <v>9.9063039853826366E-3</v>
      </c>
      <c r="AH248" s="170">
        <f>AG248+(($AE248-1)*Workings_risks!$E$18)/(2050-2023)</f>
        <v>1.0087195867862364E-2</v>
      </c>
      <c r="AI248" s="170">
        <f>AH248+(($AE248-1)*Workings_risks!$E$18)/(2050-2023)</f>
        <v>1.0268087750342091E-2</v>
      </c>
      <c r="AJ248" s="170">
        <f>AI248+(($AE248-1)*Workings_risks!$E$18)/(2050-2023)</f>
        <v>1.0448979632821818E-2</v>
      </c>
      <c r="AK248" s="170">
        <f>AJ248+(($AE248-1)*Workings_risks!$E$18)/(2050-2023)</f>
        <v>1.0629871515301545E-2</v>
      </c>
      <c r="AL248" s="170">
        <f>AK248+(($AE248-1)*Workings_risks!$E$18)/(2050-2023)</f>
        <v>1.0810763397781272E-2</v>
      </c>
      <c r="AM248" s="170">
        <f>AL248+(($AE248-1)*Workings_risks!$E$18)/(2050-2023)</f>
        <v>1.0991655280261E-2</v>
      </c>
      <c r="AN248" s="170">
        <f>AM248+(($AE248-1)*Workings_risks!$E$18)/(2050-2023)</f>
        <v>1.1172547162740727E-2</v>
      </c>
      <c r="AO248" s="170">
        <f>AN248+(($AE248-1)*Workings_risks!$E$18)/(2050-2023)</f>
        <v>1.1353439045220454E-2</v>
      </c>
      <c r="AP248" s="170">
        <f>AO248+(($AE248-1)*Workings_risks!$E$18)/(2050-2023)</f>
        <v>1.1534330927700181E-2</v>
      </c>
      <c r="AQ248" s="170">
        <f>AP248+(($AE248-1)*Workings_risks!$E$18)/(2050-2023)</f>
        <v>1.1715222810179908E-2</v>
      </c>
      <c r="AR248" s="170">
        <f>AQ248+(($AE248-1)*Workings_risks!$E$18)/(2050-2023)</f>
        <v>1.1896114692659636E-2</v>
      </c>
      <c r="AS248" s="170">
        <f>AR248+(($AE248-1)*Workings_risks!$E$18)/(2050-2023)</f>
        <v>1.2077006575139363E-2</v>
      </c>
      <c r="AT248" s="170">
        <f>AS248+(($AE248-1)*Workings_risks!$E$18)/(2050-2023)</f>
        <v>1.225789845761909E-2</v>
      </c>
      <c r="AU248" s="170">
        <f>AT248+(($AE248-1)*Workings_risks!$E$18)/(2050-2023)</f>
        <v>1.2438790340098817E-2</v>
      </c>
      <c r="AV248" s="170">
        <f>AU248+(($AE248-1)*Workings_risks!$E$18)/(2050-2023)</f>
        <v>1.2619682222578544E-2</v>
      </c>
      <c r="AW248" s="170">
        <f>AV248+(($AE248-1)*Workings_risks!$E$18)/(2050-2023)</f>
        <v>1.2800574105058271E-2</v>
      </c>
      <c r="AX248" s="170">
        <f>AW248+(($AE248-1)*Workings_risks!$E$18)/(2050-2023)</f>
        <v>1.2981465987537999E-2</v>
      </c>
      <c r="AY248" s="170">
        <f>AX248+(($AE248-1)*Workings_risks!$E$18)/(2050-2023)</f>
        <v>1.3162357870017726E-2</v>
      </c>
      <c r="BA248" s="186">
        <f>AF248*Workings_risks!$E$24*Workings_risks!$E$26*Workings_risks!$E$27*Assumptions!$G$90</f>
        <v>3.9385883386243832E-4</v>
      </c>
      <c r="BB248" s="186">
        <f>AG248*Workings_risks!$E$24*Workings_risks!$E$26*Workings_risks!$E$27*Assumptions!$G$90</f>
        <v>4.0118457647722984E-4</v>
      </c>
      <c r="BC248" s="186">
        <f>AH248*Workings_risks!$E$24*Workings_risks!$E$26*Workings_risks!$E$27*Assumptions!$G$90</f>
        <v>4.0851031909202158E-4</v>
      </c>
      <c r="BD248" s="186">
        <f>AI248*Workings_risks!$E$24*Workings_risks!$E$26*Workings_risks!$E$27*Assumptions!$G$90</f>
        <v>4.1583606170681326E-4</v>
      </c>
      <c r="BE248" s="186">
        <f>AJ248*Workings_risks!$E$24*Workings_risks!$E$26*Workings_risks!$E$27*Assumptions!$G$90</f>
        <v>4.2316180432160495E-4</v>
      </c>
      <c r="BF248" s="186">
        <f>AK248*Workings_risks!$E$24*Workings_risks!$E$26*Workings_risks!$E$27*Assumptions!$G$90</f>
        <v>4.3048754693639658E-4</v>
      </c>
      <c r="BG248" s="186">
        <f>AL248*Workings_risks!$E$24*Workings_risks!$E$26*Workings_risks!$E$27*Assumptions!$G$90</f>
        <v>4.3781328955118821E-4</v>
      </c>
      <c r="BH248" s="186">
        <f>AM248*Workings_risks!$E$24*Workings_risks!$E$26*Workings_risks!$E$27*Assumptions!$G$90</f>
        <v>4.4513903216598E-4</v>
      </c>
      <c r="BI248" s="186">
        <f>AN248*Workings_risks!$E$24*Workings_risks!$E$26*Workings_risks!$E$27*Assumptions!$G$90</f>
        <v>4.5246477478077157E-4</v>
      </c>
      <c r="BJ248" s="186">
        <f>AO248*Workings_risks!$E$24*Workings_risks!$E$26*Workings_risks!$E$27*Assumptions!$G$90</f>
        <v>4.5979051739556331E-4</v>
      </c>
      <c r="BK248" s="186">
        <f>AP248*Workings_risks!$E$24*Workings_risks!$E$26*Workings_risks!$E$27*Assumptions!$G$90</f>
        <v>4.6711626001035499E-4</v>
      </c>
      <c r="BL248" s="186">
        <f>AQ248*Workings_risks!$E$24*Workings_risks!$E$26*Workings_risks!$E$27*Assumptions!$G$90</f>
        <v>4.7444200262514668E-4</v>
      </c>
      <c r="BM248" s="186">
        <f>AR248*Workings_risks!$E$24*Workings_risks!$E$26*Workings_risks!$E$27*Assumptions!$G$90</f>
        <v>4.8176774523993841E-4</v>
      </c>
      <c r="BN248" s="186">
        <f>AS248*Workings_risks!$E$24*Workings_risks!$E$26*Workings_risks!$E$27*Assumptions!$G$90</f>
        <v>4.8909348785472994E-4</v>
      </c>
      <c r="BO248" s="186">
        <f>AT248*Workings_risks!$E$24*Workings_risks!$E$26*Workings_risks!$E$27*Assumptions!$G$90</f>
        <v>4.9641923046952173E-4</v>
      </c>
      <c r="BP248" s="186">
        <f>AU248*Workings_risks!$E$24*Workings_risks!$E$26*Workings_risks!$E$27*Assumptions!$G$90</f>
        <v>5.0374497308431341E-4</v>
      </c>
      <c r="BQ248" s="186">
        <f>AV248*Workings_risks!$E$24*Workings_risks!$E$26*Workings_risks!$E$27*Assumptions!$G$90</f>
        <v>5.1107071569910499E-4</v>
      </c>
      <c r="BR248" s="186">
        <f>AW248*Workings_risks!$E$24*Workings_risks!$E$26*Workings_risks!$E$27*Assumptions!$G$90</f>
        <v>5.1839645831389667E-4</v>
      </c>
      <c r="BS248" s="186">
        <f>AX248*Workings_risks!$E$24*Workings_risks!$E$26*Workings_risks!$E$27*Assumptions!$G$90</f>
        <v>5.2572220092868846E-4</v>
      </c>
      <c r="BT248" s="186">
        <f>AY248*Workings_risks!$E$24*Workings_risks!$E$26*Workings_risks!$E$27*Assumptions!$G$90</f>
        <v>5.3304794354348004E-4</v>
      </c>
    </row>
    <row r="249" spans="2:72" x14ac:dyDescent="0.25">
      <c r="B249" s="42">
        <v>10334855</v>
      </c>
      <c r="C249" s="42" t="s">
        <v>620</v>
      </c>
      <c r="D249" s="42" t="s">
        <v>267</v>
      </c>
      <c r="E249" s="42">
        <v>16698098</v>
      </c>
      <c r="F249" s="42">
        <v>16698103</v>
      </c>
      <c r="G249" s="42">
        <v>1.9832858051836304</v>
      </c>
      <c r="H249" s="42">
        <v>143.476019349566</v>
      </c>
      <c r="I249" s="42">
        <v>-35.280855771693297</v>
      </c>
      <c r="J249" s="42">
        <v>105</v>
      </c>
      <c r="K249" s="42">
        <v>93.3</v>
      </c>
      <c r="L249" s="32">
        <v>6.3E-2</v>
      </c>
      <c r="M249" s="32">
        <v>8.7999999999999995E-2</v>
      </c>
      <c r="N249" s="181"/>
      <c r="O249" s="182">
        <f t="shared" si="46"/>
        <v>111.61499999999999</v>
      </c>
      <c r="P249" s="182">
        <f t="shared" si="47"/>
        <v>99.177899999999994</v>
      </c>
      <c r="Q249" s="191">
        <f t="shared" si="48"/>
        <v>0.01</v>
      </c>
      <c r="R249" s="191">
        <f t="shared" si="49"/>
        <v>0.02</v>
      </c>
      <c r="S249" s="184">
        <f t="shared" si="50"/>
        <v>-1243.71</v>
      </c>
      <c r="T249" s="184">
        <f t="shared" si="51"/>
        <v>124.0521</v>
      </c>
      <c r="U249" s="185">
        <f t="shared" si="52"/>
        <v>1.5318764020551412E-2</v>
      </c>
      <c r="V249" s="181"/>
      <c r="W249" s="182">
        <f t="shared" si="53"/>
        <v>112.66499999999999</v>
      </c>
      <c r="X249" s="182">
        <f t="shared" si="54"/>
        <v>101.5104</v>
      </c>
      <c r="Y249" s="183">
        <f t="shared" si="55"/>
        <v>0.01</v>
      </c>
      <c r="Z249" s="183">
        <f t="shared" si="56"/>
        <v>0.02</v>
      </c>
      <c r="AA249" s="184">
        <f t="shared" si="57"/>
        <v>-1115.4599999999987</v>
      </c>
      <c r="AB249" s="184">
        <f t="shared" si="58"/>
        <v>123.81959999999998</v>
      </c>
      <c r="AC249" s="185">
        <f t="shared" si="59"/>
        <v>1.6871604539831102E-2</v>
      </c>
      <c r="AD249" s="181"/>
      <c r="AE249" s="178">
        <f t="shared" si="60"/>
        <v>1.5318764020551412</v>
      </c>
      <c r="AF249" s="170">
        <f>Workings_risks!$E$18+Workings_risks!$E$27*(($AE249-1)*Workings_risks!$E$18)/(2050-2023)</f>
        <v>9.7254121029029094E-3</v>
      </c>
      <c r="AG249" s="170">
        <f>AF249+(($AE249-1)*Workings_risks!$E$18)/(2050-2023)</f>
        <v>9.9063039853826366E-3</v>
      </c>
      <c r="AH249" s="170">
        <f>AG249+(($AE249-1)*Workings_risks!$E$18)/(2050-2023)</f>
        <v>1.0087195867862364E-2</v>
      </c>
      <c r="AI249" s="170">
        <f>AH249+(($AE249-1)*Workings_risks!$E$18)/(2050-2023)</f>
        <v>1.0268087750342091E-2</v>
      </c>
      <c r="AJ249" s="170">
        <f>AI249+(($AE249-1)*Workings_risks!$E$18)/(2050-2023)</f>
        <v>1.0448979632821818E-2</v>
      </c>
      <c r="AK249" s="170">
        <f>AJ249+(($AE249-1)*Workings_risks!$E$18)/(2050-2023)</f>
        <v>1.0629871515301545E-2</v>
      </c>
      <c r="AL249" s="170">
        <f>AK249+(($AE249-1)*Workings_risks!$E$18)/(2050-2023)</f>
        <v>1.0810763397781272E-2</v>
      </c>
      <c r="AM249" s="170">
        <f>AL249+(($AE249-1)*Workings_risks!$E$18)/(2050-2023)</f>
        <v>1.0991655280261E-2</v>
      </c>
      <c r="AN249" s="170">
        <f>AM249+(($AE249-1)*Workings_risks!$E$18)/(2050-2023)</f>
        <v>1.1172547162740727E-2</v>
      </c>
      <c r="AO249" s="170">
        <f>AN249+(($AE249-1)*Workings_risks!$E$18)/(2050-2023)</f>
        <v>1.1353439045220454E-2</v>
      </c>
      <c r="AP249" s="170">
        <f>AO249+(($AE249-1)*Workings_risks!$E$18)/(2050-2023)</f>
        <v>1.1534330927700181E-2</v>
      </c>
      <c r="AQ249" s="170">
        <f>AP249+(($AE249-1)*Workings_risks!$E$18)/(2050-2023)</f>
        <v>1.1715222810179908E-2</v>
      </c>
      <c r="AR249" s="170">
        <f>AQ249+(($AE249-1)*Workings_risks!$E$18)/(2050-2023)</f>
        <v>1.1896114692659636E-2</v>
      </c>
      <c r="AS249" s="170">
        <f>AR249+(($AE249-1)*Workings_risks!$E$18)/(2050-2023)</f>
        <v>1.2077006575139363E-2</v>
      </c>
      <c r="AT249" s="170">
        <f>AS249+(($AE249-1)*Workings_risks!$E$18)/(2050-2023)</f>
        <v>1.225789845761909E-2</v>
      </c>
      <c r="AU249" s="170">
        <f>AT249+(($AE249-1)*Workings_risks!$E$18)/(2050-2023)</f>
        <v>1.2438790340098817E-2</v>
      </c>
      <c r="AV249" s="170">
        <f>AU249+(($AE249-1)*Workings_risks!$E$18)/(2050-2023)</f>
        <v>1.2619682222578544E-2</v>
      </c>
      <c r="AW249" s="170">
        <f>AV249+(($AE249-1)*Workings_risks!$E$18)/(2050-2023)</f>
        <v>1.2800574105058271E-2</v>
      </c>
      <c r="AX249" s="170">
        <f>AW249+(($AE249-1)*Workings_risks!$E$18)/(2050-2023)</f>
        <v>1.2981465987537999E-2</v>
      </c>
      <c r="AY249" s="170">
        <f>AX249+(($AE249-1)*Workings_risks!$E$18)/(2050-2023)</f>
        <v>1.3162357870017726E-2</v>
      </c>
      <c r="BA249" s="186">
        <f>AF249*Workings_risks!$E$24*Workings_risks!$E$26*Workings_risks!$E$27*Assumptions!$G$90</f>
        <v>3.9385883386243832E-4</v>
      </c>
      <c r="BB249" s="186">
        <f>AG249*Workings_risks!$E$24*Workings_risks!$E$26*Workings_risks!$E$27*Assumptions!$G$90</f>
        <v>4.0118457647722984E-4</v>
      </c>
      <c r="BC249" s="186">
        <f>AH249*Workings_risks!$E$24*Workings_risks!$E$26*Workings_risks!$E$27*Assumptions!$G$90</f>
        <v>4.0851031909202158E-4</v>
      </c>
      <c r="BD249" s="186">
        <f>AI249*Workings_risks!$E$24*Workings_risks!$E$26*Workings_risks!$E$27*Assumptions!$G$90</f>
        <v>4.1583606170681326E-4</v>
      </c>
      <c r="BE249" s="186">
        <f>AJ249*Workings_risks!$E$24*Workings_risks!$E$26*Workings_risks!$E$27*Assumptions!$G$90</f>
        <v>4.2316180432160495E-4</v>
      </c>
      <c r="BF249" s="186">
        <f>AK249*Workings_risks!$E$24*Workings_risks!$E$26*Workings_risks!$E$27*Assumptions!$G$90</f>
        <v>4.3048754693639658E-4</v>
      </c>
      <c r="BG249" s="186">
        <f>AL249*Workings_risks!$E$24*Workings_risks!$E$26*Workings_risks!$E$27*Assumptions!$G$90</f>
        <v>4.3781328955118821E-4</v>
      </c>
      <c r="BH249" s="186">
        <f>AM249*Workings_risks!$E$24*Workings_risks!$E$26*Workings_risks!$E$27*Assumptions!$G$90</f>
        <v>4.4513903216598E-4</v>
      </c>
      <c r="BI249" s="186">
        <f>AN249*Workings_risks!$E$24*Workings_risks!$E$26*Workings_risks!$E$27*Assumptions!$G$90</f>
        <v>4.5246477478077157E-4</v>
      </c>
      <c r="BJ249" s="186">
        <f>AO249*Workings_risks!$E$24*Workings_risks!$E$26*Workings_risks!$E$27*Assumptions!$G$90</f>
        <v>4.5979051739556331E-4</v>
      </c>
      <c r="BK249" s="186">
        <f>AP249*Workings_risks!$E$24*Workings_risks!$E$26*Workings_risks!$E$27*Assumptions!$G$90</f>
        <v>4.6711626001035499E-4</v>
      </c>
      <c r="BL249" s="186">
        <f>AQ249*Workings_risks!$E$24*Workings_risks!$E$26*Workings_risks!$E$27*Assumptions!$G$90</f>
        <v>4.7444200262514668E-4</v>
      </c>
      <c r="BM249" s="186">
        <f>AR249*Workings_risks!$E$24*Workings_risks!$E$26*Workings_risks!$E$27*Assumptions!$G$90</f>
        <v>4.8176774523993841E-4</v>
      </c>
      <c r="BN249" s="186">
        <f>AS249*Workings_risks!$E$24*Workings_risks!$E$26*Workings_risks!$E$27*Assumptions!$G$90</f>
        <v>4.8909348785472994E-4</v>
      </c>
      <c r="BO249" s="186">
        <f>AT249*Workings_risks!$E$24*Workings_risks!$E$26*Workings_risks!$E$27*Assumptions!$G$90</f>
        <v>4.9641923046952173E-4</v>
      </c>
      <c r="BP249" s="186">
        <f>AU249*Workings_risks!$E$24*Workings_risks!$E$26*Workings_risks!$E$27*Assumptions!$G$90</f>
        <v>5.0374497308431341E-4</v>
      </c>
      <c r="BQ249" s="186">
        <f>AV249*Workings_risks!$E$24*Workings_risks!$E$26*Workings_risks!$E$27*Assumptions!$G$90</f>
        <v>5.1107071569910499E-4</v>
      </c>
      <c r="BR249" s="186">
        <f>AW249*Workings_risks!$E$24*Workings_risks!$E$26*Workings_risks!$E$27*Assumptions!$G$90</f>
        <v>5.1839645831389667E-4</v>
      </c>
      <c r="BS249" s="186">
        <f>AX249*Workings_risks!$E$24*Workings_risks!$E$26*Workings_risks!$E$27*Assumptions!$G$90</f>
        <v>5.2572220092868846E-4</v>
      </c>
      <c r="BT249" s="186">
        <f>AY249*Workings_risks!$E$24*Workings_risks!$E$26*Workings_risks!$E$27*Assumptions!$G$90</f>
        <v>5.3304794354348004E-4</v>
      </c>
    </row>
    <row r="250" spans="2:72" x14ac:dyDescent="0.25">
      <c r="B250" s="42">
        <v>10334857</v>
      </c>
      <c r="C250" s="42" t="s">
        <v>620</v>
      </c>
      <c r="D250" s="42" t="s">
        <v>267</v>
      </c>
      <c r="E250" s="42">
        <v>16698103</v>
      </c>
      <c r="F250" s="42">
        <v>16698107</v>
      </c>
      <c r="G250" s="42">
        <v>1.0619537332124502</v>
      </c>
      <c r="H250" s="42">
        <v>143.47493696121501</v>
      </c>
      <c r="I250" s="42">
        <v>-35.280767506679702</v>
      </c>
      <c r="J250" s="42">
        <v>105</v>
      </c>
      <c r="K250" s="42">
        <v>93.6</v>
      </c>
      <c r="L250" s="32">
        <v>6.3E-2</v>
      </c>
      <c r="M250" s="32">
        <v>8.7999999999999995E-2</v>
      </c>
      <c r="N250" s="181"/>
      <c r="O250" s="182">
        <f t="shared" si="46"/>
        <v>111.61499999999999</v>
      </c>
      <c r="P250" s="182">
        <f t="shared" si="47"/>
        <v>99.496799999999993</v>
      </c>
      <c r="Q250" s="191">
        <f t="shared" si="48"/>
        <v>0.01</v>
      </c>
      <c r="R250" s="191">
        <f t="shared" si="49"/>
        <v>0.02</v>
      </c>
      <c r="S250" s="184">
        <f t="shared" si="50"/>
        <v>-1211.8200000000002</v>
      </c>
      <c r="T250" s="184">
        <f t="shared" si="51"/>
        <v>123.7332</v>
      </c>
      <c r="U250" s="185">
        <f t="shared" si="52"/>
        <v>1.5458731494776447E-2</v>
      </c>
      <c r="V250" s="181"/>
      <c r="W250" s="182">
        <f t="shared" si="53"/>
        <v>112.66499999999999</v>
      </c>
      <c r="X250" s="182">
        <f t="shared" si="54"/>
        <v>101.8368</v>
      </c>
      <c r="Y250" s="183">
        <f t="shared" si="55"/>
        <v>0.01</v>
      </c>
      <c r="Z250" s="183">
        <f t="shared" si="56"/>
        <v>0.02</v>
      </c>
      <c r="AA250" s="184">
        <f t="shared" si="57"/>
        <v>-1082.8199999999995</v>
      </c>
      <c r="AB250" s="184">
        <f t="shared" si="58"/>
        <v>123.4932</v>
      </c>
      <c r="AC250" s="185">
        <f t="shared" si="59"/>
        <v>1.7078738848562099E-2</v>
      </c>
      <c r="AD250" s="181"/>
      <c r="AE250" s="178">
        <f t="shared" si="60"/>
        <v>1.5458731494776448</v>
      </c>
      <c r="AF250" s="170">
        <f>Workings_risks!$E$18+Workings_risks!$E$27*(($AE250-1)*Workings_risks!$E$18)/(2050-2023)</f>
        <v>9.7396930409934142E-3</v>
      </c>
      <c r="AG250" s="170">
        <f>AF250+(($AE250-1)*Workings_risks!$E$18)/(2050-2023)</f>
        <v>9.9253452361699763E-3</v>
      </c>
      <c r="AH250" s="170">
        <f>AG250+(($AE250-1)*Workings_risks!$E$18)/(2050-2023)</f>
        <v>1.0110997431346538E-2</v>
      </c>
      <c r="AI250" s="170">
        <f>AH250+(($AE250-1)*Workings_risks!$E$18)/(2050-2023)</f>
        <v>1.02966496265231E-2</v>
      </c>
      <c r="AJ250" s="170">
        <f>AI250+(($AE250-1)*Workings_risks!$E$18)/(2050-2023)</f>
        <v>1.0482301821699663E-2</v>
      </c>
      <c r="AK250" s="170">
        <f>AJ250+(($AE250-1)*Workings_risks!$E$18)/(2050-2023)</f>
        <v>1.0667954016876225E-2</v>
      </c>
      <c r="AL250" s="170">
        <f>AK250+(($AE250-1)*Workings_risks!$E$18)/(2050-2023)</f>
        <v>1.0853606212052787E-2</v>
      </c>
      <c r="AM250" s="170">
        <f>AL250+(($AE250-1)*Workings_risks!$E$18)/(2050-2023)</f>
        <v>1.1039258407229349E-2</v>
      </c>
      <c r="AN250" s="170">
        <f>AM250+(($AE250-1)*Workings_risks!$E$18)/(2050-2023)</f>
        <v>1.1224910602405911E-2</v>
      </c>
      <c r="AO250" s="170">
        <f>AN250+(($AE250-1)*Workings_risks!$E$18)/(2050-2023)</f>
        <v>1.1410562797582473E-2</v>
      </c>
      <c r="AP250" s="170">
        <f>AO250+(($AE250-1)*Workings_risks!$E$18)/(2050-2023)</f>
        <v>1.1596214992759035E-2</v>
      </c>
      <c r="AQ250" s="170">
        <f>AP250+(($AE250-1)*Workings_risks!$E$18)/(2050-2023)</f>
        <v>1.1781867187935597E-2</v>
      </c>
      <c r="AR250" s="170">
        <f>AQ250+(($AE250-1)*Workings_risks!$E$18)/(2050-2023)</f>
        <v>1.1967519383112159E-2</v>
      </c>
      <c r="AS250" s="170">
        <f>AR250+(($AE250-1)*Workings_risks!$E$18)/(2050-2023)</f>
        <v>1.2153171578288722E-2</v>
      </c>
      <c r="AT250" s="170">
        <f>AS250+(($AE250-1)*Workings_risks!$E$18)/(2050-2023)</f>
        <v>1.2338823773465284E-2</v>
      </c>
      <c r="AU250" s="170">
        <f>AT250+(($AE250-1)*Workings_risks!$E$18)/(2050-2023)</f>
        <v>1.2524475968641846E-2</v>
      </c>
      <c r="AV250" s="170">
        <f>AU250+(($AE250-1)*Workings_risks!$E$18)/(2050-2023)</f>
        <v>1.2710128163818408E-2</v>
      </c>
      <c r="AW250" s="170">
        <f>AV250+(($AE250-1)*Workings_risks!$E$18)/(2050-2023)</f>
        <v>1.289578035899497E-2</v>
      </c>
      <c r="AX250" s="170">
        <f>AW250+(($AE250-1)*Workings_risks!$E$18)/(2050-2023)</f>
        <v>1.3081432554171532E-2</v>
      </c>
      <c r="AY250" s="170">
        <f>AX250+(($AE250-1)*Workings_risks!$E$18)/(2050-2023)</f>
        <v>1.3267084749348094E-2</v>
      </c>
      <c r="BA250" s="186">
        <f>AF250*Workings_risks!$E$24*Workings_risks!$E$26*Workings_risks!$E$27*Assumptions!$G$90</f>
        <v>3.94437181963606E-4</v>
      </c>
      <c r="BB250" s="186">
        <f>AG250*Workings_risks!$E$24*Workings_risks!$E$26*Workings_risks!$E$27*Assumptions!$G$90</f>
        <v>4.0195570727878693E-4</v>
      </c>
      <c r="BC250" s="186">
        <f>AH250*Workings_risks!$E$24*Workings_risks!$E$26*Workings_risks!$E$27*Assumptions!$G$90</f>
        <v>4.0947423259396785E-4</v>
      </c>
      <c r="BD250" s="186">
        <f>AI250*Workings_risks!$E$24*Workings_risks!$E$26*Workings_risks!$E$27*Assumptions!$G$90</f>
        <v>4.1699275790914878E-4</v>
      </c>
      <c r="BE250" s="186">
        <f>AJ250*Workings_risks!$E$24*Workings_risks!$E$26*Workings_risks!$E$27*Assumptions!$G$90</f>
        <v>4.2451128322432965E-4</v>
      </c>
      <c r="BF250" s="186">
        <f>AK250*Workings_risks!$E$24*Workings_risks!$E$26*Workings_risks!$E$27*Assumptions!$G$90</f>
        <v>4.3202980853951058E-4</v>
      </c>
      <c r="BG250" s="186">
        <f>AL250*Workings_risks!$E$24*Workings_risks!$E$26*Workings_risks!$E$27*Assumptions!$G$90</f>
        <v>4.3954833385469156E-4</v>
      </c>
      <c r="BH250" s="186">
        <f>AM250*Workings_risks!$E$24*Workings_risks!$E$26*Workings_risks!$E$27*Assumptions!$G$90</f>
        <v>4.4706685916987243E-4</v>
      </c>
      <c r="BI250" s="186">
        <f>AN250*Workings_risks!$E$24*Workings_risks!$E$26*Workings_risks!$E$27*Assumptions!$G$90</f>
        <v>4.5458538448505347E-4</v>
      </c>
      <c r="BJ250" s="186">
        <f>AO250*Workings_risks!$E$24*Workings_risks!$E$26*Workings_risks!$E$27*Assumptions!$G$90</f>
        <v>4.6210390980023434E-4</v>
      </c>
      <c r="BK250" s="186">
        <f>AP250*Workings_risks!$E$24*Workings_risks!$E$26*Workings_risks!$E$27*Assumptions!$G$90</f>
        <v>4.6962243511541527E-4</v>
      </c>
      <c r="BL250" s="186">
        <f>AQ250*Workings_risks!$E$24*Workings_risks!$E$26*Workings_risks!$E$27*Assumptions!$G$90</f>
        <v>4.7714096043059625E-4</v>
      </c>
      <c r="BM250" s="186">
        <f>AR250*Workings_risks!$E$24*Workings_risks!$E$26*Workings_risks!$E$27*Assumptions!$G$90</f>
        <v>4.8465948574577712E-4</v>
      </c>
      <c r="BN250" s="186">
        <f>AS250*Workings_risks!$E$24*Workings_risks!$E$26*Workings_risks!$E$27*Assumptions!$G$90</f>
        <v>4.9217801106095805E-4</v>
      </c>
      <c r="BO250" s="186">
        <f>AT250*Workings_risks!$E$24*Workings_risks!$E$26*Workings_risks!$E$27*Assumptions!$G$90</f>
        <v>4.9969653637613892E-4</v>
      </c>
      <c r="BP250" s="186">
        <f>AU250*Workings_risks!$E$24*Workings_risks!$E$26*Workings_risks!$E$27*Assumptions!$G$90</f>
        <v>5.0721506169132001E-4</v>
      </c>
      <c r="BQ250" s="186">
        <f>AV250*Workings_risks!$E$24*Workings_risks!$E$26*Workings_risks!$E$27*Assumptions!$G$90</f>
        <v>5.1473358700650088E-4</v>
      </c>
      <c r="BR250" s="186">
        <f>AW250*Workings_risks!$E$24*Workings_risks!$E$26*Workings_risks!$E$27*Assumptions!$G$90</f>
        <v>5.2225211232168186E-4</v>
      </c>
      <c r="BS250" s="186">
        <f>AX250*Workings_risks!$E$24*Workings_risks!$E$26*Workings_risks!$E$27*Assumptions!$G$90</f>
        <v>5.2977063763686274E-4</v>
      </c>
      <c r="BT250" s="186">
        <f>AY250*Workings_risks!$E$24*Workings_risks!$E$26*Workings_risks!$E$27*Assumptions!$G$90</f>
        <v>5.3728916295204361E-4</v>
      </c>
    </row>
    <row r="251" spans="2:72" x14ac:dyDescent="0.25">
      <c r="B251" s="42">
        <v>10334858</v>
      </c>
      <c r="C251" s="42" t="s">
        <v>620</v>
      </c>
      <c r="D251" s="42" t="s">
        <v>267</v>
      </c>
      <c r="E251" s="42">
        <v>16698111</v>
      </c>
      <c r="F251" s="42">
        <v>16698107</v>
      </c>
      <c r="G251" s="42">
        <v>0.40838427162305058</v>
      </c>
      <c r="H251" s="42">
        <v>143.47405436000699</v>
      </c>
      <c r="I251" s="42">
        <v>-35.280663868021499</v>
      </c>
      <c r="J251" s="42">
        <v>105</v>
      </c>
      <c r="K251" s="42">
        <v>93.6</v>
      </c>
      <c r="L251" s="32">
        <v>6.3E-2</v>
      </c>
      <c r="M251" s="32">
        <v>8.7999999999999995E-2</v>
      </c>
      <c r="N251" s="181"/>
      <c r="O251" s="182">
        <f t="shared" si="46"/>
        <v>111.61499999999999</v>
      </c>
      <c r="P251" s="182">
        <f t="shared" si="47"/>
        <v>99.496799999999993</v>
      </c>
      <c r="Q251" s="191">
        <f t="shared" si="48"/>
        <v>0.01</v>
      </c>
      <c r="R251" s="191">
        <f t="shared" si="49"/>
        <v>0.02</v>
      </c>
      <c r="S251" s="184">
        <f t="shared" si="50"/>
        <v>-1211.8200000000002</v>
      </c>
      <c r="T251" s="184">
        <f t="shared" si="51"/>
        <v>123.7332</v>
      </c>
      <c r="U251" s="185">
        <f t="shared" si="52"/>
        <v>1.5458731494776447E-2</v>
      </c>
      <c r="V251" s="181"/>
      <c r="W251" s="182">
        <f t="shared" si="53"/>
        <v>112.66499999999999</v>
      </c>
      <c r="X251" s="182">
        <f t="shared" si="54"/>
        <v>101.8368</v>
      </c>
      <c r="Y251" s="183">
        <f t="shared" si="55"/>
        <v>0.01</v>
      </c>
      <c r="Z251" s="183">
        <f t="shared" si="56"/>
        <v>0.02</v>
      </c>
      <c r="AA251" s="184">
        <f t="shared" si="57"/>
        <v>-1082.8199999999995</v>
      </c>
      <c r="AB251" s="184">
        <f t="shared" si="58"/>
        <v>123.4932</v>
      </c>
      <c r="AC251" s="185">
        <f t="shared" si="59"/>
        <v>1.7078738848562099E-2</v>
      </c>
      <c r="AD251" s="181"/>
      <c r="AE251" s="178">
        <f t="shared" si="60"/>
        <v>1.5458731494776448</v>
      </c>
      <c r="AF251" s="170">
        <f>Workings_risks!$E$18+Workings_risks!$E$27*(($AE251-1)*Workings_risks!$E$18)/(2050-2023)</f>
        <v>9.7396930409934142E-3</v>
      </c>
      <c r="AG251" s="170">
        <f>AF251+(($AE251-1)*Workings_risks!$E$18)/(2050-2023)</f>
        <v>9.9253452361699763E-3</v>
      </c>
      <c r="AH251" s="170">
        <f>AG251+(($AE251-1)*Workings_risks!$E$18)/(2050-2023)</f>
        <v>1.0110997431346538E-2</v>
      </c>
      <c r="AI251" s="170">
        <f>AH251+(($AE251-1)*Workings_risks!$E$18)/(2050-2023)</f>
        <v>1.02966496265231E-2</v>
      </c>
      <c r="AJ251" s="170">
        <f>AI251+(($AE251-1)*Workings_risks!$E$18)/(2050-2023)</f>
        <v>1.0482301821699663E-2</v>
      </c>
      <c r="AK251" s="170">
        <f>AJ251+(($AE251-1)*Workings_risks!$E$18)/(2050-2023)</f>
        <v>1.0667954016876225E-2</v>
      </c>
      <c r="AL251" s="170">
        <f>AK251+(($AE251-1)*Workings_risks!$E$18)/(2050-2023)</f>
        <v>1.0853606212052787E-2</v>
      </c>
      <c r="AM251" s="170">
        <f>AL251+(($AE251-1)*Workings_risks!$E$18)/(2050-2023)</f>
        <v>1.1039258407229349E-2</v>
      </c>
      <c r="AN251" s="170">
        <f>AM251+(($AE251-1)*Workings_risks!$E$18)/(2050-2023)</f>
        <v>1.1224910602405911E-2</v>
      </c>
      <c r="AO251" s="170">
        <f>AN251+(($AE251-1)*Workings_risks!$E$18)/(2050-2023)</f>
        <v>1.1410562797582473E-2</v>
      </c>
      <c r="AP251" s="170">
        <f>AO251+(($AE251-1)*Workings_risks!$E$18)/(2050-2023)</f>
        <v>1.1596214992759035E-2</v>
      </c>
      <c r="AQ251" s="170">
        <f>AP251+(($AE251-1)*Workings_risks!$E$18)/(2050-2023)</f>
        <v>1.1781867187935597E-2</v>
      </c>
      <c r="AR251" s="170">
        <f>AQ251+(($AE251-1)*Workings_risks!$E$18)/(2050-2023)</f>
        <v>1.1967519383112159E-2</v>
      </c>
      <c r="AS251" s="170">
        <f>AR251+(($AE251-1)*Workings_risks!$E$18)/(2050-2023)</f>
        <v>1.2153171578288722E-2</v>
      </c>
      <c r="AT251" s="170">
        <f>AS251+(($AE251-1)*Workings_risks!$E$18)/(2050-2023)</f>
        <v>1.2338823773465284E-2</v>
      </c>
      <c r="AU251" s="170">
        <f>AT251+(($AE251-1)*Workings_risks!$E$18)/(2050-2023)</f>
        <v>1.2524475968641846E-2</v>
      </c>
      <c r="AV251" s="170">
        <f>AU251+(($AE251-1)*Workings_risks!$E$18)/(2050-2023)</f>
        <v>1.2710128163818408E-2</v>
      </c>
      <c r="AW251" s="170">
        <f>AV251+(($AE251-1)*Workings_risks!$E$18)/(2050-2023)</f>
        <v>1.289578035899497E-2</v>
      </c>
      <c r="AX251" s="170">
        <f>AW251+(($AE251-1)*Workings_risks!$E$18)/(2050-2023)</f>
        <v>1.3081432554171532E-2</v>
      </c>
      <c r="AY251" s="170">
        <f>AX251+(($AE251-1)*Workings_risks!$E$18)/(2050-2023)</f>
        <v>1.3267084749348094E-2</v>
      </c>
      <c r="BA251" s="186">
        <f>AF251*Workings_risks!$E$24*Workings_risks!$E$26*Workings_risks!$E$27*Assumptions!$G$90</f>
        <v>3.94437181963606E-4</v>
      </c>
      <c r="BB251" s="186">
        <f>AG251*Workings_risks!$E$24*Workings_risks!$E$26*Workings_risks!$E$27*Assumptions!$G$90</f>
        <v>4.0195570727878693E-4</v>
      </c>
      <c r="BC251" s="186">
        <f>AH251*Workings_risks!$E$24*Workings_risks!$E$26*Workings_risks!$E$27*Assumptions!$G$90</f>
        <v>4.0947423259396785E-4</v>
      </c>
      <c r="BD251" s="186">
        <f>AI251*Workings_risks!$E$24*Workings_risks!$E$26*Workings_risks!$E$27*Assumptions!$G$90</f>
        <v>4.1699275790914878E-4</v>
      </c>
      <c r="BE251" s="186">
        <f>AJ251*Workings_risks!$E$24*Workings_risks!$E$26*Workings_risks!$E$27*Assumptions!$G$90</f>
        <v>4.2451128322432965E-4</v>
      </c>
      <c r="BF251" s="186">
        <f>AK251*Workings_risks!$E$24*Workings_risks!$E$26*Workings_risks!$E$27*Assumptions!$G$90</f>
        <v>4.3202980853951058E-4</v>
      </c>
      <c r="BG251" s="186">
        <f>AL251*Workings_risks!$E$24*Workings_risks!$E$26*Workings_risks!$E$27*Assumptions!$G$90</f>
        <v>4.3954833385469156E-4</v>
      </c>
      <c r="BH251" s="186">
        <f>AM251*Workings_risks!$E$24*Workings_risks!$E$26*Workings_risks!$E$27*Assumptions!$G$90</f>
        <v>4.4706685916987243E-4</v>
      </c>
      <c r="BI251" s="186">
        <f>AN251*Workings_risks!$E$24*Workings_risks!$E$26*Workings_risks!$E$27*Assumptions!$G$90</f>
        <v>4.5458538448505347E-4</v>
      </c>
      <c r="BJ251" s="186">
        <f>AO251*Workings_risks!$E$24*Workings_risks!$E$26*Workings_risks!$E$27*Assumptions!$G$90</f>
        <v>4.6210390980023434E-4</v>
      </c>
      <c r="BK251" s="186">
        <f>AP251*Workings_risks!$E$24*Workings_risks!$E$26*Workings_risks!$E$27*Assumptions!$G$90</f>
        <v>4.6962243511541527E-4</v>
      </c>
      <c r="BL251" s="186">
        <f>AQ251*Workings_risks!$E$24*Workings_risks!$E$26*Workings_risks!$E$27*Assumptions!$G$90</f>
        <v>4.7714096043059625E-4</v>
      </c>
      <c r="BM251" s="186">
        <f>AR251*Workings_risks!$E$24*Workings_risks!$E$26*Workings_risks!$E$27*Assumptions!$G$90</f>
        <v>4.8465948574577712E-4</v>
      </c>
      <c r="BN251" s="186">
        <f>AS251*Workings_risks!$E$24*Workings_risks!$E$26*Workings_risks!$E$27*Assumptions!$G$90</f>
        <v>4.9217801106095805E-4</v>
      </c>
      <c r="BO251" s="186">
        <f>AT251*Workings_risks!$E$24*Workings_risks!$E$26*Workings_risks!$E$27*Assumptions!$G$90</f>
        <v>4.9969653637613892E-4</v>
      </c>
      <c r="BP251" s="186">
        <f>AU251*Workings_risks!$E$24*Workings_risks!$E$26*Workings_risks!$E$27*Assumptions!$G$90</f>
        <v>5.0721506169132001E-4</v>
      </c>
      <c r="BQ251" s="186">
        <f>AV251*Workings_risks!$E$24*Workings_risks!$E$26*Workings_risks!$E$27*Assumptions!$G$90</f>
        <v>5.1473358700650088E-4</v>
      </c>
      <c r="BR251" s="186">
        <f>AW251*Workings_risks!$E$24*Workings_risks!$E$26*Workings_risks!$E$27*Assumptions!$G$90</f>
        <v>5.2225211232168186E-4</v>
      </c>
      <c r="BS251" s="186">
        <f>AX251*Workings_risks!$E$24*Workings_risks!$E$26*Workings_risks!$E$27*Assumptions!$G$90</f>
        <v>5.2977063763686274E-4</v>
      </c>
      <c r="BT251" s="186">
        <f>AY251*Workings_risks!$E$24*Workings_risks!$E$26*Workings_risks!$E$27*Assumptions!$G$90</f>
        <v>5.3728916295204361E-4</v>
      </c>
    </row>
    <row r="252" spans="2:72" x14ac:dyDescent="0.25">
      <c r="B252" s="42">
        <v>10334859</v>
      </c>
      <c r="C252" s="42" t="s">
        <v>620</v>
      </c>
      <c r="D252" s="42" t="s">
        <v>267</v>
      </c>
      <c r="E252" s="42">
        <v>16698111</v>
      </c>
      <c r="F252" s="42">
        <v>162612642</v>
      </c>
      <c r="G252" s="42">
        <v>0.29582401844149064</v>
      </c>
      <c r="H252" s="42">
        <v>143.47410071678399</v>
      </c>
      <c r="I252" s="42">
        <v>-35.281577849517902</v>
      </c>
      <c r="J252" s="42">
        <v>105</v>
      </c>
      <c r="K252" s="42">
        <v>93.6</v>
      </c>
      <c r="L252" s="32">
        <v>6.3E-2</v>
      </c>
      <c r="M252" s="32">
        <v>8.7999999999999995E-2</v>
      </c>
      <c r="N252" s="181"/>
      <c r="O252" s="182">
        <f t="shared" si="46"/>
        <v>111.61499999999999</v>
      </c>
      <c r="P252" s="182">
        <f t="shared" si="47"/>
        <v>99.496799999999993</v>
      </c>
      <c r="Q252" s="191">
        <f t="shared" si="48"/>
        <v>0.01</v>
      </c>
      <c r="R252" s="191">
        <f t="shared" si="49"/>
        <v>0.02</v>
      </c>
      <c r="S252" s="184">
        <f t="shared" si="50"/>
        <v>-1211.8200000000002</v>
      </c>
      <c r="T252" s="184">
        <f t="shared" si="51"/>
        <v>123.7332</v>
      </c>
      <c r="U252" s="185">
        <f t="shared" si="52"/>
        <v>1.5458731494776447E-2</v>
      </c>
      <c r="V252" s="181"/>
      <c r="W252" s="182">
        <f t="shared" si="53"/>
        <v>112.66499999999999</v>
      </c>
      <c r="X252" s="182">
        <f t="shared" si="54"/>
        <v>101.8368</v>
      </c>
      <c r="Y252" s="183">
        <f t="shared" si="55"/>
        <v>0.01</v>
      </c>
      <c r="Z252" s="183">
        <f t="shared" si="56"/>
        <v>0.02</v>
      </c>
      <c r="AA252" s="184">
        <f t="shared" si="57"/>
        <v>-1082.8199999999995</v>
      </c>
      <c r="AB252" s="184">
        <f t="shared" si="58"/>
        <v>123.4932</v>
      </c>
      <c r="AC252" s="185">
        <f t="shared" si="59"/>
        <v>1.7078738848562099E-2</v>
      </c>
      <c r="AD252" s="181"/>
      <c r="AE252" s="178">
        <f t="shared" si="60"/>
        <v>1.5458731494776448</v>
      </c>
      <c r="AF252" s="170">
        <f>Workings_risks!$E$18+Workings_risks!$E$27*(($AE252-1)*Workings_risks!$E$18)/(2050-2023)</f>
        <v>9.7396930409934142E-3</v>
      </c>
      <c r="AG252" s="170">
        <f>AF252+(($AE252-1)*Workings_risks!$E$18)/(2050-2023)</f>
        <v>9.9253452361699763E-3</v>
      </c>
      <c r="AH252" s="170">
        <f>AG252+(($AE252-1)*Workings_risks!$E$18)/(2050-2023)</f>
        <v>1.0110997431346538E-2</v>
      </c>
      <c r="AI252" s="170">
        <f>AH252+(($AE252-1)*Workings_risks!$E$18)/(2050-2023)</f>
        <v>1.02966496265231E-2</v>
      </c>
      <c r="AJ252" s="170">
        <f>AI252+(($AE252-1)*Workings_risks!$E$18)/(2050-2023)</f>
        <v>1.0482301821699663E-2</v>
      </c>
      <c r="AK252" s="170">
        <f>AJ252+(($AE252-1)*Workings_risks!$E$18)/(2050-2023)</f>
        <v>1.0667954016876225E-2</v>
      </c>
      <c r="AL252" s="170">
        <f>AK252+(($AE252-1)*Workings_risks!$E$18)/(2050-2023)</f>
        <v>1.0853606212052787E-2</v>
      </c>
      <c r="AM252" s="170">
        <f>AL252+(($AE252-1)*Workings_risks!$E$18)/(2050-2023)</f>
        <v>1.1039258407229349E-2</v>
      </c>
      <c r="AN252" s="170">
        <f>AM252+(($AE252-1)*Workings_risks!$E$18)/(2050-2023)</f>
        <v>1.1224910602405911E-2</v>
      </c>
      <c r="AO252" s="170">
        <f>AN252+(($AE252-1)*Workings_risks!$E$18)/(2050-2023)</f>
        <v>1.1410562797582473E-2</v>
      </c>
      <c r="AP252" s="170">
        <f>AO252+(($AE252-1)*Workings_risks!$E$18)/(2050-2023)</f>
        <v>1.1596214992759035E-2</v>
      </c>
      <c r="AQ252" s="170">
        <f>AP252+(($AE252-1)*Workings_risks!$E$18)/(2050-2023)</f>
        <v>1.1781867187935597E-2</v>
      </c>
      <c r="AR252" s="170">
        <f>AQ252+(($AE252-1)*Workings_risks!$E$18)/(2050-2023)</f>
        <v>1.1967519383112159E-2</v>
      </c>
      <c r="AS252" s="170">
        <f>AR252+(($AE252-1)*Workings_risks!$E$18)/(2050-2023)</f>
        <v>1.2153171578288722E-2</v>
      </c>
      <c r="AT252" s="170">
        <f>AS252+(($AE252-1)*Workings_risks!$E$18)/(2050-2023)</f>
        <v>1.2338823773465284E-2</v>
      </c>
      <c r="AU252" s="170">
        <f>AT252+(($AE252-1)*Workings_risks!$E$18)/(2050-2023)</f>
        <v>1.2524475968641846E-2</v>
      </c>
      <c r="AV252" s="170">
        <f>AU252+(($AE252-1)*Workings_risks!$E$18)/(2050-2023)</f>
        <v>1.2710128163818408E-2</v>
      </c>
      <c r="AW252" s="170">
        <f>AV252+(($AE252-1)*Workings_risks!$E$18)/(2050-2023)</f>
        <v>1.289578035899497E-2</v>
      </c>
      <c r="AX252" s="170">
        <f>AW252+(($AE252-1)*Workings_risks!$E$18)/(2050-2023)</f>
        <v>1.3081432554171532E-2</v>
      </c>
      <c r="AY252" s="170">
        <f>AX252+(($AE252-1)*Workings_risks!$E$18)/(2050-2023)</f>
        <v>1.3267084749348094E-2</v>
      </c>
      <c r="BA252" s="186">
        <f>AF252*Workings_risks!$E$24*Workings_risks!$E$26*Workings_risks!$E$27*Assumptions!$G$90</f>
        <v>3.94437181963606E-4</v>
      </c>
      <c r="BB252" s="186">
        <f>AG252*Workings_risks!$E$24*Workings_risks!$E$26*Workings_risks!$E$27*Assumptions!$G$90</f>
        <v>4.0195570727878693E-4</v>
      </c>
      <c r="BC252" s="186">
        <f>AH252*Workings_risks!$E$24*Workings_risks!$E$26*Workings_risks!$E$27*Assumptions!$G$90</f>
        <v>4.0947423259396785E-4</v>
      </c>
      <c r="BD252" s="186">
        <f>AI252*Workings_risks!$E$24*Workings_risks!$E$26*Workings_risks!$E$27*Assumptions!$G$90</f>
        <v>4.1699275790914878E-4</v>
      </c>
      <c r="BE252" s="186">
        <f>AJ252*Workings_risks!$E$24*Workings_risks!$E$26*Workings_risks!$E$27*Assumptions!$G$90</f>
        <v>4.2451128322432965E-4</v>
      </c>
      <c r="BF252" s="186">
        <f>AK252*Workings_risks!$E$24*Workings_risks!$E$26*Workings_risks!$E$27*Assumptions!$G$90</f>
        <v>4.3202980853951058E-4</v>
      </c>
      <c r="BG252" s="186">
        <f>AL252*Workings_risks!$E$24*Workings_risks!$E$26*Workings_risks!$E$27*Assumptions!$G$90</f>
        <v>4.3954833385469156E-4</v>
      </c>
      <c r="BH252" s="186">
        <f>AM252*Workings_risks!$E$24*Workings_risks!$E$26*Workings_risks!$E$27*Assumptions!$G$90</f>
        <v>4.4706685916987243E-4</v>
      </c>
      <c r="BI252" s="186">
        <f>AN252*Workings_risks!$E$24*Workings_risks!$E$26*Workings_risks!$E$27*Assumptions!$G$90</f>
        <v>4.5458538448505347E-4</v>
      </c>
      <c r="BJ252" s="186">
        <f>AO252*Workings_risks!$E$24*Workings_risks!$E$26*Workings_risks!$E$27*Assumptions!$G$90</f>
        <v>4.6210390980023434E-4</v>
      </c>
      <c r="BK252" s="186">
        <f>AP252*Workings_risks!$E$24*Workings_risks!$E$26*Workings_risks!$E$27*Assumptions!$G$90</f>
        <v>4.6962243511541527E-4</v>
      </c>
      <c r="BL252" s="186">
        <f>AQ252*Workings_risks!$E$24*Workings_risks!$E$26*Workings_risks!$E$27*Assumptions!$G$90</f>
        <v>4.7714096043059625E-4</v>
      </c>
      <c r="BM252" s="186">
        <f>AR252*Workings_risks!$E$24*Workings_risks!$E$26*Workings_risks!$E$27*Assumptions!$G$90</f>
        <v>4.8465948574577712E-4</v>
      </c>
      <c r="BN252" s="186">
        <f>AS252*Workings_risks!$E$24*Workings_risks!$E$26*Workings_risks!$E$27*Assumptions!$G$90</f>
        <v>4.9217801106095805E-4</v>
      </c>
      <c r="BO252" s="186">
        <f>AT252*Workings_risks!$E$24*Workings_risks!$E$26*Workings_risks!$E$27*Assumptions!$G$90</f>
        <v>4.9969653637613892E-4</v>
      </c>
      <c r="BP252" s="186">
        <f>AU252*Workings_risks!$E$24*Workings_risks!$E$26*Workings_risks!$E$27*Assumptions!$G$90</f>
        <v>5.0721506169132001E-4</v>
      </c>
      <c r="BQ252" s="186">
        <f>AV252*Workings_risks!$E$24*Workings_risks!$E$26*Workings_risks!$E$27*Assumptions!$G$90</f>
        <v>5.1473358700650088E-4</v>
      </c>
      <c r="BR252" s="186">
        <f>AW252*Workings_risks!$E$24*Workings_risks!$E$26*Workings_risks!$E$27*Assumptions!$G$90</f>
        <v>5.2225211232168186E-4</v>
      </c>
      <c r="BS252" s="186">
        <f>AX252*Workings_risks!$E$24*Workings_risks!$E$26*Workings_risks!$E$27*Assumptions!$G$90</f>
        <v>5.2977063763686274E-4</v>
      </c>
      <c r="BT252" s="186">
        <f>AY252*Workings_risks!$E$24*Workings_risks!$E$26*Workings_risks!$E$27*Assumptions!$G$90</f>
        <v>5.3728916295204361E-4</v>
      </c>
    </row>
    <row r="253" spans="2:72" x14ac:dyDescent="0.25">
      <c r="B253" s="42">
        <v>10334929</v>
      </c>
      <c r="C253" s="42" t="s">
        <v>620</v>
      </c>
      <c r="D253" s="42" t="s">
        <v>267</v>
      </c>
      <c r="E253" s="42">
        <v>16698421</v>
      </c>
      <c r="F253" s="42">
        <v>17795910</v>
      </c>
      <c r="G253" s="42">
        <v>0.30051291070912001</v>
      </c>
      <c r="H253" s="42">
        <v>143.47349139036001</v>
      </c>
      <c r="I253" s="42">
        <v>-35.267507807411199</v>
      </c>
      <c r="J253" s="42">
        <v>106</v>
      </c>
      <c r="K253" s="42">
        <v>94.1</v>
      </c>
      <c r="L253" s="32">
        <v>6.3E-2</v>
      </c>
      <c r="M253" s="32">
        <v>8.7999999999999995E-2</v>
      </c>
      <c r="N253" s="181"/>
      <c r="O253" s="182">
        <f t="shared" si="46"/>
        <v>112.678</v>
      </c>
      <c r="P253" s="182">
        <f t="shared" si="47"/>
        <v>100.02829999999999</v>
      </c>
      <c r="Q253" s="191">
        <f t="shared" si="48"/>
        <v>0.01</v>
      </c>
      <c r="R253" s="191">
        <f t="shared" si="49"/>
        <v>0.02</v>
      </c>
      <c r="S253" s="184">
        <f t="shared" si="50"/>
        <v>-1264.9700000000009</v>
      </c>
      <c r="T253" s="184">
        <f t="shared" si="51"/>
        <v>125.32770000000002</v>
      </c>
      <c r="U253" s="185">
        <f t="shared" si="52"/>
        <v>1.5279176581262802E-2</v>
      </c>
      <c r="V253" s="181"/>
      <c r="W253" s="182">
        <f t="shared" si="53"/>
        <v>113.738</v>
      </c>
      <c r="X253" s="182">
        <f t="shared" si="54"/>
        <v>102.38080000000001</v>
      </c>
      <c r="Y253" s="183">
        <f t="shared" si="55"/>
        <v>0.01</v>
      </c>
      <c r="Z253" s="183">
        <f t="shared" si="56"/>
        <v>0.02</v>
      </c>
      <c r="AA253" s="184">
        <f t="shared" si="57"/>
        <v>-1135.7199999999991</v>
      </c>
      <c r="AB253" s="184">
        <f t="shared" si="58"/>
        <v>125.09520000000001</v>
      </c>
      <c r="AC253" s="185">
        <f t="shared" si="59"/>
        <v>1.68132990525834E-2</v>
      </c>
      <c r="AD253" s="181"/>
      <c r="AE253" s="178">
        <f t="shared" si="60"/>
        <v>1.5279176581262801</v>
      </c>
      <c r="AF253" s="170">
        <f>Workings_risks!$E$18+Workings_risks!$E$27*(($AE253-1)*Workings_risks!$E$18)/(2050-2023)</f>
        <v>9.7213729804369754E-3</v>
      </c>
      <c r="AG253" s="170">
        <f>AF253+(($AE253-1)*Workings_risks!$E$18)/(2050-2023)</f>
        <v>9.9009184887613906E-3</v>
      </c>
      <c r="AH253" s="170">
        <f>AG253+(($AE253-1)*Workings_risks!$E$18)/(2050-2023)</f>
        <v>1.0080463997085806E-2</v>
      </c>
      <c r="AI253" s="170">
        <f>AH253+(($AE253-1)*Workings_risks!$E$18)/(2050-2023)</f>
        <v>1.0260009505410221E-2</v>
      </c>
      <c r="AJ253" s="170">
        <f>AI253+(($AE253-1)*Workings_risks!$E$18)/(2050-2023)</f>
        <v>1.0439555013734636E-2</v>
      </c>
      <c r="AK253" s="170">
        <f>AJ253+(($AE253-1)*Workings_risks!$E$18)/(2050-2023)</f>
        <v>1.0619100522059052E-2</v>
      </c>
      <c r="AL253" s="170">
        <f>AK253+(($AE253-1)*Workings_risks!$E$18)/(2050-2023)</f>
        <v>1.0798646030383467E-2</v>
      </c>
      <c r="AM253" s="170">
        <f>AL253+(($AE253-1)*Workings_risks!$E$18)/(2050-2023)</f>
        <v>1.0978191538707882E-2</v>
      </c>
      <c r="AN253" s="170">
        <f>AM253+(($AE253-1)*Workings_risks!$E$18)/(2050-2023)</f>
        <v>1.1157737047032297E-2</v>
      </c>
      <c r="AO253" s="170">
        <f>AN253+(($AE253-1)*Workings_risks!$E$18)/(2050-2023)</f>
        <v>1.1337282555356713E-2</v>
      </c>
      <c r="AP253" s="170">
        <f>AO253+(($AE253-1)*Workings_risks!$E$18)/(2050-2023)</f>
        <v>1.1516828063681128E-2</v>
      </c>
      <c r="AQ253" s="170">
        <f>AP253+(($AE253-1)*Workings_risks!$E$18)/(2050-2023)</f>
        <v>1.1696373572005543E-2</v>
      </c>
      <c r="AR253" s="170">
        <f>AQ253+(($AE253-1)*Workings_risks!$E$18)/(2050-2023)</f>
        <v>1.1875919080329958E-2</v>
      </c>
      <c r="AS253" s="170">
        <f>AR253+(($AE253-1)*Workings_risks!$E$18)/(2050-2023)</f>
        <v>1.2055464588654374E-2</v>
      </c>
      <c r="AT253" s="170">
        <f>AS253+(($AE253-1)*Workings_risks!$E$18)/(2050-2023)</f>
        <v>1.2235010096978789E-2</v>
      </c>
      <c r="AU253" s="170">
        <f>AT253+(($AE253-1)*Workings_risks!$E$18)/(2050-2023)</f>
        <v>1.2414555605303204E-2</v>
      </c>
      <c r="AV253" s="170">
        <f>AU253+(($AE253-1)*Workings_risks!$E$18)/(2050-2023)</f>
        <v>1.2594101113627619E-2</v>
      </c>
      <c r="AW253" s="170">
        <f>AV253+(($AE253-1)*Workings_risks!$E$18)/(2050-2023)</f>
        <v>1.2773646621952035E-2</v>
      </c>
      <c r="AX253" s="170">
        <f>AW253+(($AE253-1)*Workings_risks!$E$18)/(2050-2023)</f>
        <v>1.295319213027645E-2</v>
      </c>
      <c r="AY253" s="170">
        <f>AX253+(($AE253-1)*Workings_risks!$E$18)/(2050-2023)</f>
        <v>1.3132737638600865E-2</v>
      </c>
      <c r="BA253" s="186">
        <f>AF253*Workings_risks!$E$24*Workings_risks!$E$26*Workings_risks!$E$27*Assumptions!$G$90</f>
        <v>3.9369525785687388E-4</v>
      </c>
      <c r="BB253" s="186">
        <f>AG253*Workings_risks!$E$24*Workings_risks!$E$26*Workings_risks!$E$27*Assumptions!$G$90</f>
        <v>4.0096647513647736E-4</v>
      </c>
      <c r="BC253" s="186">
        <f>AH253*Workings_risks!$E$24*Workings_risks!$E$26*Workings_risks!$E$27*Assumptions!$G$90</f>
        <v>4.0823769241608084E-4</v>
      </c>
      <c r="BD253" s="186">
        <f>AI253*Workings_risks!$E$24*Workings_risks!$E$26*Workings_risks!$E$27*Assumptions!$G$90</f>
        <v>4.1550890969568448E-4</v>
      </c>
      <c r="BE253" s="186">
        <f>AJ253*Workings_risks!$E$24*Workings_risks!$E$26*Workings_risks!$E$27*Assumptions!$G$90</f>
        <v>4.2278012697528796E-4</v>
      </c>
      <c r="BF253" s="186">
        <f>AK253*Workings_risks!$E$24*Workings_risks!$E$26*Workings_risks!$E$27*Assumptions!$G$90</f>
        <v>4.3005134425489145E-4</v>
      </c>
      <c r="BG253" s="186">
        <f>AL253*Workings_risks!$E$24*Workings_risks!$E$26*Workings_risks!$E$27*Assumptions!$G$90</f>
        <v>4.3732256153449493E-4</v>
      </c>
      <c r="BH253" s="186">
        <f>AM253*Workings_risks!$E$24*Workings_risks!$E$26*Workings_risks!$E$27*Assumptions!$G$90</f>
        <v>4.4459377881409852E-4</v>
      </c>
      <c r="BI253" s="186">
        <f>AN253*Workings_risks!$E$24*Workings_risks!$E$26*Workings_risks!$E$27*Assumptions!$G$90</f>
        <v>4.5186499609370211E-4</v>
      </c>
      <c r="BJ253" s="186">
        <f>AO253*Workings_risks!$E$24*Workings_risks!$E$26*Workings_risks!$E$27*Assumptions!$G$90</f>
        <v>4.5913621337330559E-4</v>
      </c>
      <c r="BK253" s="186">
        <f>AP253*Workings_risks!$E$24*Workings_risks!$E$26*Workings_risks!$E$27*Assumptions!$G$90</f>
        <v>4.6640743065290912E-4</v>
      </c>
      <c r="BL253" s="186">
        <f>AQ253*Workings_risks!$E$24*Workings_risks!$E$26*Workings_risks!$E$27*Assumptions!$G$90</f>
        <v>4.736786479325126E-4</v>
      </c>
      <c r="BM253" s="186">
        <f>AR253*Workings_risks!$E$24*Workings_risks!$E$26*Workings_risks!$E$27*Assumptions!$G$90</f>
        <v>4.8094986521211614E-4</v>
      </c>
      <c r="BN253" s="186">
        <f>AS253*Workings_risks!$E$24*Workings_risks!$E$26*Workings_risks!$E$27*Assumptions!$G$90</f>
        <v>4.8822108249171962E-4</v>
      </c>
      <c r="BO253" s="186">
        <f>AT253*Workings_risks!$E$24*Workings_risks!$E$26*Workings_risks!$E$27*Assumptions!$G$90</f>
        <v>4.9549229977132315E-4</v>
      </c>
      <c r="BP253" s="186">
        <f>AU253*Workings_risks!$E$24*Workings_risks!$E$26*Workings_risks!$E$27*Assumptions!$G$90</f>
        <v>5.0276351705092663E-4</v>
      </c>
      <c r="BQ253" s="186">
        <f>AV253*Workings_risks!$E$24*Workings_risks!$E$26*Workings_risks!$E$27*Assumptions!$G$90</f>
        <v>5.1003473433053012E-4</v>
      </c>
      <c r="BR253" s="186">
        <f>AW253*Workings_risks!$E$24*Workings_risks!$E$26*Workings_risks!$E$27*Assumptions!$G$90</f>
        <v>5.1730595161013381E-4</v>
      </c>
      <c r="BS253" s="186">
        <f>AX253*Workings_risks!$E$24*Workings_risks!$E$26*Workings_risks!$E$27*Assumptions!$G$90</f>
        <v>5.2457716888973729E-4</v>
      </c>
      <c r="BT253" s="186">
        <f>AY253*Workings_risks!$E$24*Workings_risks!$E$26*Workings_risks!$E$27*Assumptions!$G$90</f>
        <v>5.3184838616934088E-4</v>
      </c>
    </row>
    <row r="254" spans="2:72" x14ac:dyDescent="0.25">
      <c r="B254" s="42">
        <v>10334930</v>
      </c>
      <c r="C254" s="42" t="s">
        <v>620</v>
      </c>
      <c r="D254" s="42" t="s">
        <v>267</v>
      </c>
      <c r="E254" s="42">
        <v>16698430</v>
      </c>
      <c r="F254" s="42">
        <v>163047249</v>
      </c>
      <c r="G254" s="42">
        <v>0.99207737355694015</v>
      </c>
      <c r="H254" s="42">
        <v>143.47664322841001</v>
      </c>
      <c r="I254" s="42">
        <v>-35.266699632991198</v>
      </c>
      <c r="J254" s="42">
        <v>106</v>
      </c>
      <c r="K254" s="42">
        <v>93.9</v>
      </c>
      <c r="L254" s="32">
        <v>6.3E-2</v>
      </c>
      <c r="M254" s="32">
        <v>8.7999999999999995E-2</v>
      </c>
      <c r="N254" s="181"/>
      <c r="O254" s="182">
        <f t="shared" si="46"/>
        <v>112.678</v>
      </c>
      <c r="P254" s="182">
        <f t="shared" si="47"/>
        <v>99.815700000000007</v>
      </c>
      <c r="Q254" s="191">
        <f t="shared" si="48"/>
        <v>0.01</v>
      </c>
      <c r="R254" s="191">
        <f t="shared" si="49"/>
        <v>0.02</v>
      </c>
      <c r="S254" s="184">
        <f t="shared" si="50"/>
        <v>-1286.2299999999989</v>
      </c>
      <c r="T254" s="184">
        <f t="shared" si="51"/>
        <v>125.54029999999997</v>
      </c>
      <c r="U254" s="185">
        <f t="shared" si="52"/>
        <v>1.5191917464217124E-2</v>
      </c>
      <c r="V254" s="181"/>
      <c r="W254" s="182">
        <f t="shared" si="53"/>
        <v>113.738</v>
      </c>
      <c r="X254" s="182">
        <f t="shared" si="54"/>
        <v>102.16320000000002</v>
      </c>
      <c r="Y254" s="183">
        <f t="shared" si="55"/>
        <v>0.01</v>
      </c>
      <c r="Z254" s="183">
        <f t="shared" si="56"/>
        <v>0.02</v>
      </c>
      <c r="AA254" s="184">
        <f t="shared" si="57"/>
        <v>-1157.4799999999982</v>
      </c>
      <c r="AB254" s="184">
        <f t="shared" si="58"/>
        <v>125.31279999999998</v>
      </c>
      <c r="AC254" s="185">
        <f t="shared" si="59"/>
        <v>1.6685212703459251E-2</v>
      </c>
      <c r="AD254" s="181"/>
      <c r="AE254" s="178">
        <f t="shared" si="60"/>
        <v>1.5191917464217124</v>
      </c>
      <c r="AF254" s="170">
        <f>Workings_risks!$E$18+Workings_risks!$E$27*(($AE254-1)*Workings_risks!$E$18)/(2050-2023)</f>
        <v>9.7124698973795661E-3</v>
      </c>
      <c r="AG254" s="170">
        <f>AF254+(($AE254-1)*Workings_risks!$E$18)/(2050-2023)</f>
        <v>9.8890477113515122E-3</v>
      </c>
      <c r="AH254" s="170">
        <f>AG254+(($AE254-1)*Workings_risks!$E$18)/(2050-2023)</f>
        <v>1.0065625525323458E-2</v>
      </c>
      <c r="AI254" s="170">
        <f>AH254+(($AE254-1)*Workings_risks!$E$18)/(2050-2023)</f>
        <v>1.0242203339295404E-2</v>
      </c>
      <c r="AJ254" s="170">
        <f>AI254+(($AE254-1)*Workings_risks!$E$18)/(2050-2023)</f>
        <v>1.041878115326735E-2</v>
      </c>
      <c r="AK254" s="170">
        <f>AJ254+(($AE254-1)*Workings_risks!$E$18)/(2050-2023)</f>
        <v>1.0595358967239297E-2</v>
      </c>
      <c r="AL254" s="170">
        <f>AK254+(($AE254-1)*Workings_risks!$E$18)/(2050-2023)</f>
        <v>1.0771936781211243E-2</v>
      </c>
      <c r="AM254" s="170">
        <f>AL254+(($AE254-1)*Workings_risks!$E$18)/(2050-2023)</f>
        <v>1.0948514595183189E-2</v>
      </c>
      <c r="AN254" s="170">
        <f>AM254+(($AE254-1)*Workings_risks!$E$18)/(2050-2023)</f>
        <v>1.1125092409155135E-2</v>
      </c>
      <c r="AO254" s="170">
        <f>AN254+(($AE254-1)*Workings_risks!$E$18)/(2050-2023)</f>
        <v>1.1301670223127081E-2</v>
      </c>
      <c r="AP254" s="170">
        <f>AO254+(($AE254-1)*Workings_risks!$E$18)/(2050-2023)</f>
        <v>1.1478248037099027E-2</v>
      </c>
      <c r="AQ254" s="170">
        <f>AP254+(($AE254-1)*Workings_risks!$E$18)/(2050-2023)</f>
        <v>1.1654825851070973E-2</v>
      </c>
      <c r="AR254" s="170">
        <f>AQ254+(($AE254-1)*Workings_risks!$E$18)/(2050-2023)</f>
        <v>1.1831403665042919E-2</v>
      </c>
      <c r="AS254" s="170">
        <f>AR254+(($AE254-1)*Workings_risks!$E$18)/(2050-2023)</f>
        <v>1.2007981479014865E-2</v>
      </c>
      <c r="AT254" s="170">
        <f>AS254+(($AE254-1)*Workings_risks!$E$18)/(2050-2023)</f>
        <v>1.2184559292986811E-2</v>
      </c>
      <c r="AU254" s="170">
        <f>AT254+(($AE254-1)*Workings_risks!$E$18)/(2050-2023)</f>
        <v>1.2361137106958757E-2</v>
      </c>
      <c r="AV254" s="170">
        <f>AU254+(($AE254-1)*Workings_risks!$E$18)/(2050-2023)</f>
        <v>1.2537714920930703E-2</v>
      </c>
      <c r="AW254" s="170">
        <f>AV254+(($AE254-1)*Workings_risks!$E$18)/(2050-2023)</f>
        <v>1.2714292734902649E-2</v>
      </c>
      <c r="AX254" s="170">
        <f>AW254+(($AE254-1)*Workings_risks!$E$18)/(2050-2023)</f>
        <v>1.2890870548874596E-2</v>
      </c>
      <c r="AY254" s="170">
        <f>AX254+(($AE254-1)*Workings_risks!$E$18)/(2050-2023)</f>
        <v>1.3067448362846542E-2</v>
      </c>
      <c r="BA254" s="186">
        <f>AF254*Workings_risks!$E$24*Workings_risks!$E$26*Workings_risks!$E$27*Assumptions!$G$90</f>
        <v>3.9333470162813315E-4</v>
      </c>
      <c r="BB254" s="186">
        <f>AG254*Workings_risks!$E$24*Workings_risks!$E$26*Workings_risks!$E$27*Assumptions!$G$90</f>
        <v>4.0048573349815643E-4</v>
      </c>
      <c r="BC254" s="186">
        <f>AH254*Workings_risks!$E$24*Workings_risks!$E$26*Workings_risks!$E$27*Assumptions!$G$90</f>
        <v>4.0763676536817976E-4</v>
      </c>
      <c r="BD254" s="186">
        <f>AI254*Workings_risks!$E$24*Workings_risks!$E$26*Workings_risks!$E$27*Assumptions!$G$90</f>
        <v>4.1478779723820309E-4</v>
      </c>
      <c r="BE254" s="186">
        <f>AJ254*Workings_risks!$E$24*Workings_risks!$E$26*Workings_risks!$E$27*Assumptions!$G$90</f>
        <v>4.2193882910822642E-4</v>
      </c>
      <c r="BF254" s="186">
        <f>AK254*Workings_risks!$E$24*Workings_risks!$E$26*Workings_risks!$E$27*Assumptions!$G$90</f>
        <v>4.2908986097824975E-4</v>
      </c>
      <c r="BG254" s="186">
        <f>AL254*Workings_risks!$E$24*Workings_risks!$E$26*Workings_risks!$E$27*Assumptions!$G$90</f>
        <v>4.3624089284827303E-4</v>
      </c>
      <c r="BH254" s="186">
        <f>AM254*Workings_risks!$E$24*Workings_risks!$E$26*Workings_risks!$E$27*Assumptions!$G$90</f>
        <v>4.4339192471829641E-4</v>
      </c>
      <c r="BI254" s="186">
        <f>AN254*Workings_risks!$E$24*Workings_risks!$E$26*Workings_risks!$E$27*Assumptions!$G$90</f>
        <v>4.5054295658831969E-4</v>
      </c>
      <c r="BJ254" s="186">
        <f>AO254*Workings_risks!$E$24*Workings_risks!$E$26*Workings_risks!$E$27*Assumptions!$G$90</f>
        <v>4.5769398845834302E-4</v>
      </c>
      <c r="BK254" s="186">
        <f>AP254*Workings_risks!$E$24*Workings_risks!$E$26*Workings_risks!$E$27*Assumptions!$G$90</f>
        <v>4.648450203283664E-4</v>
      </c>
      <c r="BL254" s="186">
        <f>AQ254*Workings_risks!$E$24*Workings_risks!$E$26*Workings_risks!$E$27*Assumptions!$G$90</f>
        <v>4.7199605219838968E-4</v>
      </c>
      <c r="BM254" s="186">
        <f>AR254*Workings_risks!$E$24*Workings_risks!$E$26*Workings_risks!$E$27*Assumptions!$G$90</f>
        <v>4.7914708406841301E-4</v>
      </c>
      <c r="BN254" s="186">
        <f>AS254*Workings_risks!$E$24*Workings_risks!$E$26*Workings_risks!$E$27*Assumptions!$G$90</f>
        <v>4.8629811593843639E-4</v>
      </c>
      <c r="BO254" s="186">
        <f>AT254*Workings_risks!$E$24*Workings_risks!$E$26*Workings_risks!$E$27*Assumptions!$G$90</f>
        <v>4.9344914780845956E-4</v>
      </c>
      <c r="BP254" s="186">
        <f>AU254*Workings_risks!$E$24*Workings_risks!$E$26*Workings_risks!$E$27*Assumptions!$G$90</f>
        <v>5.0060017967848295E-4</v>
      </c>
      <c r="BQ254" s="186">
        <f>AV254*Workings_risks!$E$24*Workings_risks!$E$26*Workings_risks!$E$27*Assumptions!$G$90</f>
        <v>5.0775121154850633E-4</v>
      </c>
      <c r="BR254" s="186">
        <f>AW254*Workings_risks!$E$24*Workings_risks!$E$26*Workings_risks!$E$27*Assumptions!$G$90</f>
        <v>5.1490224341852961E-4</v>
      </c>
      <c r="BS254" s="186">
        <f>AX254*Workings_risks!$E$24*Workings_risks!$E$26*Workings_risks!$E$27*Assumptions!$G$90</f>
        <v>5.2205327528855299E-4</v>
      </c>
      <c r="BT254" s="186">
        <f>AY254*Workings_risks!$E$24*Workings_risks!$E$26*Workings_risks!$E$27*Assumptions!$G$90</f>
        <v>5.2920430715857627E-4</v>
      </c>
    </row>
    <row r="255" spans="2:72" x14ac:dyDescent="0.25">
      <c r="B255" s="42">
        <v>10334955</v>
      </c>
      <c r="C255" s="42" t="s">
        <v>620</v>
      </c>
      <c r="D255" s="42" t="s">
        <v>267</v>
      </c>
      <c r="E255" s="42">
        <v>16698527</v>
      </c>
      <c r="F255" s="42">
        <v>190273136</v>
      </c>
      <c r="G255" s="42">
        <v>1.1892171996591405</v>
      </c>
      <c r="H255" s="42">
        <v>143.471183691454</v>
      </c>
      <c r="I255" s="42">
        <v>-35.262015712823001</v>
      </c>
      <c r="J255" s="42">
        <v>106</v>
      </c>
      <c r="K255" s="42">
        <v>94.1</v>
      </c>
      <c r="L255" s="32">
        <v>6.3E-2</v>
      </c>
      <c r="M255" s="32">
        <v>8.7999999999999995E-2</v>
      </c>
      <c r="N255" s="181"/>
      <c r="O255" s="182">
        <f t="shared" si="46"/>
        <v>112.678</v>
      </c>
      <c r="P255" s="182">
        <f t="shared" si="47"/>
        <v>100.02829999999999</v>
      </c>
      <c r="Q255" s="191">
        <f t="shared" si="48"/>
        <v>0.01</v>
      </c>
      <c r="R255" s="191">
        <f t="shared" si="49"/>
        <v>0.02</v>
      </c>
      <c r="S255" s="184">
        <f t="shared" si="50"/>
        <v>-1264.9700000000009</v>
      </c>
      <c r="T255" s="184">
        <f t="shared" si="51"/>
        <v>125.32770000000002</v>
      </c>
      <c r="U255" s="185">
        <f t="shared" si="52"/>
        <v>1.5279176581262802E-2</v>
      </c>
      <c r="V255" s="181"/>
      <c r="W255" s="182">
        <f t="shared" si="53"/>
        <v>113.738</v>
      </c>
      <c r="X255" s="182">
        <f t="shared" si="54"/>
        <v>102.38080000000001</v>
      </c>
      <c r="Y255" s="183">
        <f t="shared" si="55"/>
        <v>0.01</v>
      </c>
      <c r="Z255" s="183">
        <f t="shared" si="56"/>
        <v>0.02</v>
      </c>
      <c r="AA255" s="184">
        <f t="shared" si="57"/>
        <v>-1135.7199999999991</v>
      </c>
      <c r="AB255" s="184">
        <f t="shared" si="58"/>
        <v>125.09520000000001</v>
      </c>
      <c r="AC255" s="185">
        <f t="shared" si="59"/>
        <v>1.68132990525834E-2</v>
      </c>
      <c r="AD255" s="181"/>
      <c r="AE255" s="178">
        <f t="shared" si="60"/>
        <v>1.5279176581262801</v>
      </c>
      <c r="AF255" s="170">
        <f>Workings_risks!$E$18+Workings_risks!$E$27*(($AE255-1)*Workings_risks!$E$18)/(2050-2023)</f>
        <v>9.7213729804369754E-3</v>
      </c>
      <c r="AG255" s="170">
        <f>AF255+(($AE255-1)*Workings_risks!$E$18)/(2050-2023)</f>
        <v>9.9009184887613906E-3</v>
      </c>
      <c r="AH255" s="170">
        <f>AG255+(($AE255-1)*Workings_risks!$E$18)/(2050-2023)</f>
        <v>1.0080463997085806E-2</v>
      </c>
      <c r="AI255" s="170">
        <f>AH255+(($AE255-1)*Workings_risks!$E$18)/(2050-2023)</f>
        <v>1.0260009505410221E-2</v>
      </c>
      <c r="AJ255" s="170">
        <f>AI255+(($AE255-1)*Workings_risks!$E$18)/(2050-2023)</f>
        <v>1.0439555013734636E-2</v>
      </c>
      <c r="AK255" s="170">
        <f>AJ255+(($AE255-1)*Workings_risks!$E$18)/(2050-2023)</f>
        <v>1.0619100522059052E-2</v>
      </c>
      <c r="AL255" s="170">
        <f>AK255+(($AE255-1)*Workings_risks!$E$18)/(2050-2023)</f>
        <v>1.0798646030383467E-2</v>
      </c>
      <c r="AM255" s="170">
        <f>AL255+(($AE255-1)*Workings_risks!$E$18)/(2050-2023)</f>
        <v>1.0978191538707882E-2</v>
      </c>
      <c r="AN255" s="170">
        <f>AM255+(($AE255-1)*Workings_risks!$E$18)/(2050-2023)</f>
        <v>1.1157737047032297E-2</v>
      </c>
      <c r="AO255" s="170">
        <f>AN255+(($AE255-1)*Workings_risks!$E$18)/(2050-2023)</f>
        <v>1.1337282555356713E-2</v>
      </c>
      <c r="AP255" s="170">
        <f>AO255+(($AE255-1)*Workings_risks!$E$18)/(2050-2023)</f>
        <v>1.1516828063681128E-2</v>
      </c>
      <c r="AQ255" s="170">
        <f>AP255+(($AE255-1)*Workings_risks!$E$18)/(2050-2023)</f>
        <v>1.1696373572005543E-2</v>
      </c>
      <c r="AR255" s="170">
        <f>AQ255+(($AE255-1)*Workings_risks!$E$18)/(2050-2023)</f>
        <v>1.1875919080329958E-2</v>
      </c>
      <c r="AS255" s="170">
        <f>AR255+(($AE255-1)*Workings_risks!$E$18)/(2050-2023)</f>
        <v>1.2055464588654374E-2</v>
      </c>
      <c r="AT255" s="170">
        <f>AS255+(($AE255-1)*Workings_risks!$E$18)/(2050-2023)</f>
        <v>1.2235010096978789E-2</v>
      </c>
      <c r="AU255" s="170">
        <f>AT255+(($AE255-1)*Workings_risks!$E$18)/(2050-2023)</f>
        <v>1.2414555605303204E-2</v>
      </c>
      <c r="AV255" s="170">
        <f>AU255+(($AE255-1)*Workings_risks!$E$18)/(2050-2023)</f>
        <v>1.2594101113627619E-2</v>
      </c>
      <c r="AW255" s="170">
        <f>AV255+(($AE255-1)*Workings_risks!$E$18)/(2050-2023)</f>
        <v>1.2773646621952035E-2</v>
      </c>
      <c r="AX255" s="170">
        <f>AW255+(($AE255-1)*Workings_risks!$E$18)/(2050-2023)</f>
        <v>1.295319213027645E-2</v>
      </c>
      <c r="AY255" s="170">
        <f>AX255+(($AE255-1)*Workings_risks!$E$18)/(2050-2023)</f>
        <v>1.3132737638600865E-2</v>
      </c>
      <c r="BA255" s="186">
        <f>AF255*Workings_risks!$E$24*Workings_risks!$E$26*Workings_risks!$E$27*Assumptions!$G$90</f>
        <v>3.9369525785687388E-4</v>
      </c>
      <c r="BB255" s="186">
        <f>AG255*Workings_risks!$E$24*Workings_risks!$E$26*Workings_risks!$E$27*Assumptions!$G$90</f>
        <v>4.0096647513647736E-4</v>
      </c>
      <c r="BC255" s="186">
        <f>AH255*Workings_risks!$E$24*Workings_risks!$E$26*Workings_risks!$E$27*Assumptions!$G$90</f>
        <v>4.0823769241608084E-4</v>
      </c>
      <c r="BD255" s="186">
        <f>AI255*Workings_risks!$E$24*Workings_risks!$E$26*Workings_risks!$E$27*Assumptions!$G$90</f>
        <v>4.1550890969568448E-4</v>
      </c>
      <c r="BE255" s="186">
        <f>AJ255*Workings_risks!$E$24*Workings_risks!$E$26*Workings_risks!$E$27*Assumptions!$G$90</f>
        <v>4.2278012697528796E-4</v>
      </c>
      <c r="BF255" s="186">
        <f>AK255*Workings_risks!$E$24*Workings_risks!$E$26*Workings_risks!$E$27*Assumptions!$G$90</f>
        <v>4.3005134425489145E-4</v>
      </c>
      <c r="BG255" s="186">
        <f>AL255*Workings_risks!$E$24*Workings_risks!$E$26*Workings_risks!$E$27*Assumptions!$G$90</f>
        <v>4.3732256153449493E-4</v>
      </c>
      <c r="BH255" s="186">
        <f>AM255*Workings_risks!$E$24*Workings_risks!$E$26*Workings_risks!$E$27*Assumptions!$G$90</f>
        <v>4.4459377881409852E-4</v>
      </c>
      <c r="BI255" s="186">
        <f>AN255*Workings_risks!$E$24*Workings_risks!$E$26*Workings_risks!$E$27*Assumptions!$G$90</f>
        <v>4.5186499609370211E-4</v>
      </c>
      <c r="BJ255" s="186">
        <f>AO255*Workings_risks!$E$24*Workings_risks!$E$26*Workings_risks!$E$27*Assumptions!$G$90</f>
        <v>4.5913621337330559E-4</v>
      </c>
      <c r="BK255" s="186">
        <f>AP255*Workings_risks!$E$24*Workings_risks!$E$26*Workings_risks!$E$27*Assumptions!$G$90</f>
        <v>4.6640743065290912E-4</v>
      </c>
      <c r="BL255" s="186">
        <f>AQ255*Workings_risks!$E$24*Workings_risks!$E$26*Workings_risks!$E$27*Assumptions!$G$90</f>
        <v>4.736786479325126E-4</v>
      </c>
      <c r="BM255" s="186">
        <f>AR255*Workings_risks!$E$24*Workings_risks!$E$26*Workings_risks!$E$27*Assumptions!$G$90</f>
        <v>4.8094986521211614E-4</v>
      </c>
      <c r="BN255" s="186">
        <f>AS255*Workings_risks!$E$24*Workings_risks!$E$26*Workings_risks!$E$27*Assumptions!$G$90</f>
        <v>4.8822108249171962E-4</v>
      </c>
      <c r="BO255" s="186">
        <f>AT255*Workings_risks!$E$24*Workings_risks!$E$26*Workings_risks!$E$27*Assumptions!$G$90</f>
        <v>4.9549229977132315E-4</v>
      </c>
      <c r="BP255" s="186">
        <f>AU255*Workings_risks!$E$24*Workings_risks!$E$26*Workings_risks!$E$27*Assumptions!$G$90</f>
        <v>5.0276351705092663E-4</v>
      </c>
      <c r="BQ255" s="186">
        <f>AV255*Workings_risks!$E$24*Workings_risks!$E$26*Workings_risks!$E$27*Assumptions!$G$90</f>
        <v>5.1003473433053012E-4</v>
      </c>
      <c r="BR255" s="186">
        <f>AW255*Workings_risks!$E$24*Workings_risks!$E$26*Workings_risks!$E$27*Assumptions!$G$90</f>
        <v>5.1730595161013381E-4</v>
      </c>
      <c r="BS255" s="186">
        <f>AX255*Workings_risks!$E$24*Workings_risks!$E$26*Workings_risks!$E$27*Assumptions!$G$90</f>
        <v>5.2457716888973729E-4</v>
      </c>
      <c r="BT255" s="186">
        <f>AY255*Workings_risks!$E$24*Workings_risks!$E$26*Workings_risks!$E$27*Assumptions!$G$90</f>
        <v>5.3184838616934088E-4</v>
      </c>
    </row>
    <row r="256" spans="2:72" x14ac:dyDescent="0.25">
      <c r="B256" s="42">
        <v>10335111</v>
      </c>
      <c r="C256" s="42" t="s">
        <v>620</v>
      </c>
      <c r="D256" s="42" t="s">
        <v>267</v>
      </c>
      <c r="E256" s="42">
        <v>16699209</v>
      </c>
      <c r="F256" s="42">
        <v>16699205</v>
      </c>
      <c r="G256" s="42">
        <v>0.86087581949604042</v>
      </c>
      <c r="H256" s="42">
        <v>143.48630976861699</v>
      </c>
      <c r="I256" s="42">
        <v>-35.2476434068125</v>
      </c>
      <c r="J256" s="42">
        <v>106</v>
      </c>
      <c r="K256" s="42">
        <v>94.4</v>
      </c>
      <c r="L256" s="32">
        <v>6.3E-2</v>
      </c>
      <c r="M256" s="32">
        <v>8.7999999999999995E-2</v>
      </c>
      <c r="N256" s="181"/>
      <c r="O256" s="182">
        <f t="shared" si="46"/>
        <v>112.678</v>
      </c>
      <c r="P256" s="182">
        <f t="shared" si="47"/>
        <v>100.3472</v>
      </c>
      <c r="Q256" s="191">
        <f t="shared" si="48"/>
        <v>0.01</v>
      </c>
      <c r="R256" s="191">
        <f t="shared" si="49"/>
        <v>0.02</v>
      </c>
      <c r="S256" s="184">
        <f t="shared" si="50"/>
        <v>-1233.0799999999997</v>
      </c>
      <c r="T256" s="184">
        <f t="shared" si="51"/>
        <v>125.00879999999998</v>
      </c>
      <c r="U256" s="185">
        <f t="shared" si="52"/>
        <v>1.5415707010088545E-2</v>
      </c>
      <c r="V256" s="181"/>
      <c r="W256" s="182">
        <f t="shared" si="53"/>
        <v>113.738</v>
      </c>
      <c r="X256" s="182">
        <f t="shared" si="54"/>
        <v>102.70720000000001</v>
      </c>
      <c r="Y256" s="183">
        <f t="shared" si="55"/>
        <v>0.01</v>
      </c>
      <c r="Z256" s="183">
        <f t="shared" si="56"/>
        <v>0.02</v>
      </c>
      <c r="AA256" s="184">
        <f t="shared" si="57"/>
        <v>-1103.0799999999986</v>
      </c>
      <c r="AB256" s="184">
        <f t="shared" si="58"/>
        <v>124.76879999999997</v>
      </c>
      <c r="AC256" s="185">
        <f t="shared" si="59"/>
        <v>1.701490372411792E-2</v>
      </c>
      <c r="AD256" s="181"/>
      <c r="AE256" s="178">
        <f t="shared" si="60"/>
        <v>1.5415707010088546</v>
      </c>
      <c r="AF256" s="170">
        <f>Workings_risks!$E$18+Workings_risks!$E$27*(($AE256-1)*Workings_risks!$E$18)/(2050-2023)</f>
        <v>9.7353032353931779E-3</v>
      </c>
      <c r="AG256" s="170">
        <f>AF256+(($AE256-1)*Workings_risks!$E$18)/(2050-2023)</f>
        <v>9.9194921620363273E-3</v>
      </c>
      <c r="AH256" s="170">
        <f>AG256+(($AE256-1)*Workings_risks!$E$18)/(2050-2023)</f>
        <v>1.0103681088679477E-2</v>
      </c>
      <c r="AI256" s="170">
        <f>AH256+(($AE256-1)*Workings_risks!$E$18)/(2050-2023)</f>
        <v>1.0287870015322626E-2</v>
      </c>
      <c r="AJ256" s="170">
        <f>AI256+(($AE256-1)*Workings_risks!$E$18)/(2050-2023)</f>
        <v>1.0472058941965776E-2</v>
      </c>
      <c r="AK256" s="170">
        <f>AJ256+(($AE256-1)*Workings_risks!$E$18)/(2050-2023)</f>
        <v>1.0656247868608925E-2</v>
      </c>
      <c r="AL256" s="170">
        <f>AK256+(($AE256-1)*Workings_risks!$E$18)/(2050-2023)</f>
        <v>1.0840436795252074E-2</v>
      </c>
      <c r="AM256" s="170">
        <f>AL256+(($AE256-1)*Workings_risks!$E$18)/(2050-2023)</f>
        <v>1.1024625721895224E-2</v>
      </c>
      <c r="AN256" s="170">
        <f>AM256+(($AE256-1)*Workings_risks!$E$18)/(2050-2023)</f>
        <v>1.1208814648538373E-2</v>
      </c>
      <c r="AO256" s="170">
        <f>AN256+(($AE256-1)*Workings_risks!$E$18)/(2050-2023)</f>
        <v>1.1393003575181523E-2</v>
      </c>
      <c r="AP256" s="170">
        <f>AO256+(($AE256-1)*Workings_risks!$E$18)/(2050-2023)</f>
        <v>1.1577192501824672E-2</v>
      </c>
      <c r="AQ256" s="170">
        <f>AP256+(($AE256-1)*Workings_risks!$E$18)/(2050-2023)</f>
        <v>1.1761381428467822E-2</v>
      </c>
      <c r="AR256" s="170">
        <f>AQ256+(($AE256-1)*Workings_risks!$E$18)/(2050-2023)</f>
        <v>1.1945570355110971E-2</v>
      </c>
      <c r="AS256" s="170">
        <f>AR256+(($AE256-1)*Workings_risks!$E$18)/(2050-2023)</f>
        <v>1.212975928175412E-2</v>
      </c>
      <c r="AT256" s="170">
        <f>AS256+(($AE256-1)*Workings_risks!$E$18)/(2050-2023)</f>
        <v>1.231394820839727E-2</v>
      </c>
      <c r="AU256" s="170">
        <f>AT256+(($AE256-1)*Workings_risks!$E$18)/(2050-2023)</f>
        <v>1.2498137135040419E-2</v>
      </c>
      <c r="AV256" s="170">
        <f>AU256+(($AE256-1)*Workings_risks!$E$18)/(2050-2023)</f>
        <v>1.2682326061683569E-2</v>
      </c>
      <c r="AW256" s="170">
        <f>AV256+(($AE256-1)*Workings_risks!$E$18)/(2050-2023)</f>
        <v>1.2866514988326718E-2</v>
      </c>
      <c r="AX256" s="170">
        <f>AW256+(($AE256-1)*Workings_risks!$E$18)/(2050-2023)</f>
        <v>1.3050703914969868E-2</v>
      </c>
      <c r="AY256" s="170">
        <f>AX256+(($AE256-1)*Workings_risks!$E$18)/(2050-2023)</f>
        <v>1.3234892841613017E-2</v>
      </c>
      <c r="BA256" s="186">
        <f>AF256*Workings_risks!$E$24*Workings_risks!$E$26*Workings_risks!$E$27*Assumptions!$G$90</f>
        <v>3.9425940402511886E-4</v>
      </c>
      <c r="BB256" s="186">
        <f>AG256*Workings_risks!$E$24*Workings_risks!$E$26*Workings_risks!$E$27*Assumptions!$G$90</f>
        <v>4.017186700274707E-4</v>
      </c>
      <c r="BC256" s="186">
        <f>AH256*Workings_risks!$E$24*Workings_risks!$E$26*Workings_risks!$E$27*Assumptions!$G$90</f>
        <v>4.0917793602982254E-4</v>
      </c>
      <c r="BD256" s="186">
        <f>AI256*Workings_risks!$E$24*Workings_risks!$E$26*Workings_risks!$E$27*Assumptions!$G$90</f>
        <v>4.1663720203217439E-4</v>
      </c>
      <c r="BE256" s="186">
        <f>AJ256*Workings_risks!$E$24*Workings_risks!$E$26*Workings_risks!$E$27*Assumptions!$G$90</f>
        <v>4.2409646803452628E-4</v>
      </c>
      <c r="BF256" s="186">
        <f>AK256*Workings_risks!$E$24*Workings_risks!$E$26*Workings_risks!$E$27*Assumptions!$G$90</f>
        <v>4.3155573403687818E-4</v>
      </c>
      <c r="BG256" s="186">
        <f>AL256*Workings_risks!$E$24*Workings_risks!$E$26*Workings_risks!$E$27*Assumptions!$G$90</f>
        <v>4.3901500003923002E-4</v>
      </c>
      <c r="BH256" s="186">
        <f>AM256*Workings_risks!$E$24*Workings_risks!$E$26*Workings_risks!$E$27*Assumptions!$G$90</f>
        <v>4.4647426604158192E-4</v>
      </c>
      <c r="BI256" s="186">
        <f>AN256*Workings_risks!$E$24*Workings_risks!$E$26*Workings_risks!$E$27*Assumptions!$G$90</f>
        <v>4.5393353204393376E-4</v>
      </c>
      <c r="BJ256" s="186">
        <f>AO256*Workings_risks!$E$24*Workings_risks!$E$26*Workings_risks!$E$27*Assumptions!$G$90</f>
        <v>4.6139279804628566E-4</v>
      </c>
      <c r="BK256" s="186">
        <f>AP256*Workings_risks!$E$24*Workings_risks!$E$26*Workings_risks!$E$27*Assumptions!$G$90</f>
        <v>4.6885206404863745E-4</v>
      </c>
      <c r="BL256" s="186">
        <f>AQ256*Workings_risks!$E$24*Workings_risks!$E$26*Workings_risks!$E$27*Assumptions!$G$90</f>
        <v>4.7631133005098935E-4</v>
      </c>
      <c r="BM256" s="186">
        <f>AR256*Workings_risks!$E$24*Workings_risks!$E$26*Workings_risks!$E$27*Assumptions!$G$90</f>
        <v>4.8377059605334114E-4</v>
      </c>
      <c r="BN256" s="186">
        <f>AS256*Workings_risks!$E$24*Workings_risks!$E$26*Workings_risks!$E$27*Assumptions!$G$90</f>
        <v>4.9122986205569303E-4</v>
      </c>
      <c r="BO256" s="186">
        <f>AT256*Workings_risks!$E$24*Workings_risks!$E$26*Workings_risks!$E$27*Assumptions!$G$90</f>
        <v>4.9868912805804493E-4</v>
      </c>
      <c r="BP256" s="186">
        <f>AU256*Workings_risks!$E$24*Workings_risks!$E$26*Workings_risks!$E$27*Assumptions!$G$90</f>
        <v>5.0614839406039683E-4</v>
      </c>
      <c r="BQ256" s="186">
        <f>AV256*Workings_risks!$E$24*Workings_risks!$E$26*Workings_risks!$E$27*Assumptions!$G$90</f>
        <v>5.1360766006274873E-4</v>
      </c>
      <c r="BR256" s="186">
        <f>AW256*Workings_risks!$E$24*Workings_risks!$E$26*Workings_risks!$E$27*Assumptions!$G$90</f>
        <v>5.2106692606510051E-4</v>
      </c>
      <c r="BS256" s="186">
        <f>AX256*Workings_risks!$E$24*Workings_risks!$E$26*Workings_risks!$E$27*Assumptions!$G$90</f>
        <v>5.2852619206745241E-4</v>
      </c>
      <c r="BT256" s="186">
        <f>AY256*Workings_risks!$E$24*Workings_risks!$E$26*Workings_risks!$E$27*Assumptions!$G$90</f>
        <v>5.3598545806980431E-4</v>
      </c>
    </row>
    <row r="257" spans="2:72" x14ac:dyDescent="0.25">
      <c r="B257" s="42">
        <v>10335133</v>
      </c>
      <c r="C257" s="42" t="s">
        <v>620</v>
      </c>
      <c r="D257" s="42" t="s">
        <v>267</v>
      </c>
      <c r="E257" s="42">
        <v>16699307</v>
      </c>
      <c r="F257" s="42">
        <v>16699298</v>
      </c>
      <c r="G257" s="42">
        <v>0.53187504458266055</v>
      </c>
      <c r="H257" s="42">
        <v>143.482140638456</v>
      </c>
      <c r="I257" s="42">
        <v>-35.248238370821298</v>
      </c>
      <c r="J257" s="42">
        <v>106</v>
      </c>
      <c r="K257" s="42">
        <v>94.4</v>
      </c>
      <c r="L257" s="32">
        <v>6.3E-2</v>
      </c>
      <c r="M257" s="32">
        <v>8.7999999999999995E-2</v>
      </c>
      <c r="N257" s="181"/>
      <c r="O257" s="182">
        <f t="shared" si="46"/>
        <v>112.678</v>
      </c>
      <c r="P257" s="182">
        <f t="shared" si="47"/>
        <v>100.3472</v>
      </c>
      <c r="Q257" s="191">
        <f t="shared" si="48"/>
        <v>0.01</v>
      </c>
      <c r="R257" s="191">
        <f t="shared" si="49"/>
        <v>0.02</v>
      </c>
      <c r="S257" s="184">
        <f t="shared" si="50"/>
        <v>-1233.0799999999997</v>
      </c>
      <c r="T257" s="184">
        <f t="shared" si="51"/>
        <v>125.00879999999998</v>
      </c>
      <c r="U257" s="185">
        <f t="shared" si="52"/>
        <v>1.5415707010088545E-2</v>
      </c>
      <c r="V257" s="181"/>
      <c r="W257" s="182">
        <f t="shared" si="53"/>
        <v>113.738</v>
      </c>
      <c r="X257" s="182">
        <f t="shared" si="54"/>
        <v>102.70720000000001</v>
      </c>
      <c r="Y257" s="183">
        <f t="shared" si="55"/>
        <v>0.01</v>
      </c>
      <c r="Z257" s="183">
        <f t="shared" si="56"/>
        <v>0.02</v>
      </c>
      <c r="AA257" s="184">
        <f t="shared" si="57"/>
        <v>-1103.0799999999986</v>
      </c>
      <c r="AB257" s="184">
        <f t="shared" si="58"/>
        <v>124.76879999999997</v>
      </c>
      <c r="AC257" s="185">
        <f t="shared" si="59"/>
        <v>1.701490372411792E-2</v>
      </c>
      <c r="AD257" s="181"/>
      <c r="AE257" s="178">
        <f t="shared" si="60"/>
        <v>1.5415707010088546</v>
      </c>
      <c r="AF257" s="170">
        <f>Workings_risks!$E$18+Workings_risks!$E$27*(($AE257-1)*Workings_risks!$E$18)/(2050-2023)</f>
        <v>9.7353032353931779E-3</v>
      </c>
      <c r="AG257" s="170">
        <f>AF257+(($AE257-1)*Workings_risks!$E$18)/(2050-2023)</f>
        <v>9.9194921620363273E-3</v>
      </c>
      <c r="AH257" s="170">
        <f>AG257+(($AE257-1)*Workings_risks!$E$18)/(2050-2023)</f>
        <v>1.0103681088679477E-2</v>
      </c>
      <c r="AI257" s="170">
        <f>AH257+(($AE257-1)*Workings_risks!$E$18)/(2050-2023)</f>
        <v>1.0287870015322626E-2</v>
      </c>
      <c r="AJ257" s="170">
        <f>AI257+(($AE257-1)*Workings_risks!$E$18)/(2050-2023)</f>
        <v>1.0472058941965776E-2</v>
      </c>
      <c r="AK257" s="170">
        <f>AJ257+(($AE257-1)*Workings_risks!$E$18)/(2050-2023)</f>
        <v>1.0656247868608925E-2</v>
      </c>
      <c r="AL257" s="170">
        <f>AK257+(($AE257-1)*Workings_risks!$E$18)/(2050-2023)</f>
        <v>1.0840436795252074E-2</v>
      </c>
      <c r="AM257" s="170">
        <f>AL257+(($AE257-1)*Workings_risks!$E$18)/(2050-2023)</f>
        <v>1.1024625721895224E-2</v>
      </c>
      <c r="AN257" s="170">
        <f>AM257+(($AE257-1)*Workings_risks!$E$18)/(2050-2023)</f>
        <v>1.1208814648538373E-2</v>
      </c>
      <c r="AO257" s="170">
        <f>AN257+(($AE257-1)*Workings_risks!$E$18)/(2050-2023)</f>
        <v>1.1393003575181523E-2</v>
      </c>
      <c r="AP257" s="170">
        <f>AO257+(($AE257-1)*Workings_risks!$E$18)/(2050-2023)</f>
        <v>1.1577192501824672E-2</v>
      </c>
      <c r="AQ257" s="170">
        <f>AP257+(($AE257-1)*Workings_risks!$E$18)/(2050-2023)</f>
        <v>1.1761381428467822E-2</v>
      </c>
      <c r="AR257" s="170">
        <f>AQ257+(($AE257-1)*Workings_risks!$E$18)/(2050-2023)</f>
        <v>1.1945570355110971E-2</v>
      </c>
      <c r="AS257" s="170">
        <f>AR257+(($AE257-1)*Workings_risks!$E$18)/(2050-2023)</f>
        <v>1.212975928175412E-2</v>
      </c>
      <c r="AT257" s="170">
        <f>AS257+(($AE257-1)*Workings_risks!$E$18)/(2050-2023)</f>
        <v>1.231394820839727E-2</v>
      </c>
      <c r="AU257" s="170">
        <f>AT257+(($AE257-1)*Workings_risks!$E$18)/(2050-2023)</f>
        <v>1.2498137135040419E-2</v>
      </c>
      <c r="AV257" s="170">
        <f>AU257+(($AE257-1)*Workings_risks!$E$18)/(2050-2023)</f>
        <v>1.2682326061683569E-2</v>
      </c>
      <c r="AW257" s="170">
        <f>AV257+(($AE257-1)*Workings_risks!$E$18)/(2050-2023)</f>
        <v>1.2866514988326718E-2</v>
      </c>
      <c r="AX257" s="170">
        <f>AW257+(($AE257-1)*Workings_risks!$E$18)/(2050-2023)</f>
        <v>1.3050703914969868E-2</v>
      </c>
      <c r="AY257" s="170">
        <f>AX257+(($AE257-1)*Workings_risks!$E$18)/(2050-2023)</f>
        <v>1.3234892841613017E-2</v>
      </c>
      <c r="BA257" s="186">
        <f>AF257*Workings_risks!$E$24*Workings_risks!$E$26*Workings_risks!$E$27*Assumptions!$G$90</f>
        <v>3.9425940402511886E-4</v>
      </c>
      <c r="BB257" s="186">
        <f>AG257*Workings_risks!$E$24*Workings_risks!$E$26*Workings_risks!$E$27*Assumptions!$G$90</f>
        <v>4.017186700274707E-4</v>
      </c>
      <c r="BC257" s="186">
        <f>AH257*Workings_risks!$E$24*Workings_risks!$E$26*Workings_risks!$E$27*Assumptions!$G$90</f>
        <v>4.0917793602982254E-4</v>
      </c>
      <c r="BD257" s="186">
        <f>AI257*Workings_risks!$E$24*Workings_risks!$E$26*Workings_risks!$E$27*Assumptions!$G$90</f>
        <v>4.1663720203217439E-4</v>
      </c>
      <c r="BE257" s="186">
        <f>AJ257*Workings_risks!$E$24*Workings_risks!$E$26*Workings_risks!$E$27*Assumptions!$G$90</f>
        <v>4.2409646803452628E-4</v>
      </c>
      <c r="BF257" s="186">
        <f>AK257*Workings_risks!$E$24*Workings_risks!$E$26*Workings_risks!$E$27*Assumptions!$G$90</f>
        <v>4.3155573403687818E-4</v>
      </c>
      <c r="BG257" s="186">
        <f>AL257*Workings_risks!$E$24*Workings_risks!$E$26*Workings_risks!$E$27*Assumptions!$G$90</f>
        <v>4.3901500003923002E-4</v>
      </c>
      <c r="BH257" s="186">
        <f>AM257*Workings_risks!$E$24*Workings_risks!$E$26*Workings_risks!$E$27*Assumptions!$G$90</f>
        <v>4.4647426604158192E-4</v>
      </c>
      <c r="BI257" s="186">
        <f>AN257*Workings_risks!$E$24*Workings_risks!$E$26*Workings_risks!$E$27*Assumptions!$G$90</f>
        <v>4.5393353204393376E-4</v>
      </c>
      <c r="BJ257" s="186">
        <f>AO257*Workings_risks!$E$24*Workings_risks!$E$26*Workings_risks!$E$27*Assumptions!$G$90</f>
        <v>4.6139279804628566E-4</v>
      </c>
      <c r="BK257" s="186">
        <f>AP257*Workings_risks!$E$24*Workings_risks!$E$26*Workings_risks!$E$27*Assumptions!$G$90</f>
        <v>4.6885206404863745E-4</v>
      </c>
      <c r="BL257" s="186">
        <f>AQ257*Workings_risks!$E$24*Workings_risks!$E$26*Workings_risks!$E$27*Assumptions!$G$90</f>
        <v>4.7631133005098935E-4</v>
      </c>
      <c r="BM257" s="186">
        <f>AR257*Workings_risks!$E$24*Workings_risks!$E$26*Workings_risks!$E$27*Assumptions!$G$90</f>
        <v>4.8377059605334114E-4</v>
      </c>
      <c r="BN257" s="186">
        <f>AS257*Workings_risks!$E$24*Workings_risks!$E$26*Workings_risks!$E$27*Assumptions!$G$90</f>
        <v>4.9122986205569303E-4</v>
      </c>
      <c r="BO257" s="186">
        <f>AT257*Workings_risks!$E$24*Workings_risks!$E$26*Workings_risks!$E$27*Assumptions!$G$90</f>
        <v>4.9868912805804493E-4</v>
      </c>
      <c r="BP257" s="186">
        <f>AU257*Workings_risks!$E$24*Workings_risks!$E$26*Workings_risks!$E$27*Assumptions!$G$90</f>
        <v>5.0614839406039683E-4</v>
      </c>
      <c r="BQ257" s="186">
        <f>AV257*Workings_risks!$E$24*Workings_risks!$E$26*Workings_risks!$E$27*Assumptions!$G$90</f>
        <v>5.1360766006274873E-4</v>
      </c>
      <c r="BR257" s="186">
        <f>AW257*Workings_risks!$E$24*Workings_risks!$E$26*Workings_risks!$E$27*Assumptions!$G$90</f>
        <v>5.2106692606510051E-4</v>
      </c>
      <c r="BS257" s="186">
        <f>AX257*Workings_risks!$E$24*Workings_risks!$E$26*Workings_risks!$E$27*Assumptions!$G$90</f>
        <v>5.2852619206745241E-4</v>
      </c>
      <c r="BT257" s="186">
        <f>AY257*Workings_risks!$E$24*Workings_risks!$E$26*Workings_risks!$E$27*Assumptions!$G$90</f>
        <v>5.3598545806980431E-4</v>
      </c>
    </row>
    <row r="258" spans="2:72" x14ac:dyDescent="0.25">
      <c r="B258" s="42">
        <v>10335134</v>
      </c>
      <c r="C258" s="42" t="s">
        <v>620</v>
      </c>
      <c r="D258" s="42" t="s">
        <v>267</v>
      </c>
      <c r="E258" s="42">
        <v>190233662</v>
      </c>
      <c r="F258" s="42">
        <v>16699298</v>
      </c>
      <c r="G258" s="42">
        <v>1.2916627720691705</v>
      </c>
      <c r="H258" s="42">
        <v>143.48082819784599</v>
      </c>
      <c r="I258" s="42">
        <v>-35.248824174881001</v>
      </c>
      <c r="J258" s="42">
        <v>106</v>
      </c>
      <c r="K258" s="42">
        <v>94.4</v>
      </c>
      <c r="L258" s="32">
        <v>6.3E-2</v>
      </c>
      <c r="M258" s="32">
        <v>8.7999999999999995E-2</v>
      </c>
      <c r="N258" s="181"/>
      <c r="O258" s="182">
        <f t="shared" si="46"/>
        <v>112.678</v>
      </c>
      <c r="P258" s="182">
        <f t="shared" si="47"/>
        <v>100.3472</v>
      </c>
      <c r="Q258" s="191">
        <f t="shared" si="48"/>
        <v>0.01</v>
      </c>
      <c r="R258" s="191">
        <f t="shared" si="49"/>
        <v>0.02</v>
      </c>
      <c r="S258" s="184">
        <f t="shared" si="50"/>
        <v>-1233.0799999999997</v>
      </c>
      <c r="T258" s="184">
        <f t="shared" si="51"/>
        <v>125.00879999999998</v>
      </c>
      <c r="U258" s="185">
        <f t="shared" si="52"/>
        <v>1.5415707010088545E-2</v>
      </c>
      <c r="V258" s="181"/>
      <c r="W258" s="182">
        <f t="shared" si="53"/>
        <v>113.738</v>
      </c>
      <c r="X258" s="182">
        <f t="shared" si="54"/>
        <v>102.70720000000001</v>
      </c>
      <c r="Y258" s="183">
        <f t="shared" si="55"/>
        <v>0.01</v>
      </c>
      <c r="Z258" s="183">
        <f t="shared" si="56"/>
        <v>0.02</v>
      </c>
      <c r="AA258" s="184">
        <f t="shared" si="57"/>
        <v>-1103.0799999999986</v>
      </c>
      <c r="AB258" s="184">
        <f t="shared" si="58"/>
        <v>124.76879999999997</v>
      </c>
      <c r="AC258" s="185">
        <f t="shared" si="59"/>
        <v>1.701490372411792E-2</v>
      </c>
      <c r="AD258" s="181"/>
      <c r="AE258" s="178">
        <f t="shared" si="60"/>
        <v>1.5415707010088546</v>
      </c>
      <c r="AF258" s="170">
        <f>Workings_risks!$E$18+Workings_risks!$E$27*(($AE258-1)*Workings_risks!$E$18)/(2050-2023)</f>
        <v>9.7353032353931779E-3</v>
      </c>
      <c r="AG258" s="170">
        <f>AF258+(($AE258-1)*Workings_risks!$E$18)/(2050-2023)</f>
        <v>9.9194921620363273E-3</v>
      </c>
      <c r="AH258" s="170">
        <f>AG258+(($AE258-1)*Workings_risks!$E$18)/(2050-2023)</f>
        <v>1.0103681088679477E-2</v>
      </c>
      <c r="AI258" s="170">
        <f>AH258+(($AE258-1)*Workings_risks!$E$18)/(2050-2023)</f>
        <v>1.0287870015322626E-2</v>
      </c>
      <c r="AJ258" s="170">
        <f>AI258+(($AE258-1)*Workings_risks!$E$18)/(2050-2023)</f>
        <v>1.0472058941965776E-2</v>
      </c>
      <c r="AK258" s="170">
        <f>AJ258+(($AE258-1)*Workings_risks!$E$18)/(2050-2023)</f>
        <v>1.0656247868608925E-2</v>
      </c>
      <c r="AL258" s="170">
        <f>AK258+(($AE258-1)*Workings_risks!$E$18)/(2050-2023)</f>
        <v>1.0840436795252074E-2</v>
      </c>
      <c r="AM258" s="170">
        <f>AL258+(($AE258-1)*Workings_risks!$E$18)/(2050-2023)</f>
        <v>1.1024625721895224E-2</v>
      </c>
      <c r="AN258" s="170">
        <f>AM258+(($AE258-1)*Workings_risks!$E$18)/(2050-2023)</f>
        <v>1.1208814648538373E-2</v>
      </c>
      <c r="AO258" s="170">
        <f>AN258+(($AE258-1)*Workings_risks!$E$18)/(2050-2023)</f>
        <v>1.1393003575181523E-2</v>
      </c>
      <c r="AP258" s="170">
        <f>AO258+(($AE258-1)*Workings_risks!$E$18)/(2050-2023)</f>
        <v>1.1577192501824672E-2</v>
      </c>
      <c r="AQ258" s="170">
        <f>AP258+(($AE258-1)*Workings_risks!$E$18)/(2050-2023)</f>
        <v>1.1761381428467822E-2</v>
      </c>
      <c r="AR258" s="170">
        <f>AQ258+(($AE258-1)*Workings_risks!$E$18)/(2050-2023)</f>
        <v>1.1945570355110971E-2</v>
      </c>
      <c r="AS258" s="170">
        <f>AR258+(($AE258-1)*Workings_risks!$E$18)/(2050-2023)</f>
        <v>1.212975928175412E-2</v>
      </c>
      <c r="AT258" s="170">
        <f>AS258+(($AE258-1)*Workings_risks!$E$18)/(2050-2023)</f>
        <v>1.231394820839727E-2</v>
      </c>
      <c r="AU258" s="170">
        <f>AT258+(($AE258-1)*Workings_risks!$E$18)/(2050-2023)</f>
        <v>1.2498137135040419E-2</v>
      </c>
      <c r="AV258" s="170">
        <f>AU258+(($AE258-1)*Workings_risks!$E$18)/(2050-2023)</f>
        <v>1.2682326061683569E-2</v>
      </c>
      <c r="AW258" s="170">
        <f>AV258+(($AE258-1)*Workings_risks!$E$18)/(2050-2023)</f>
        <v>1.2866514988326718E-2</v>
      </c>
      <c r="AX258" s="170">
        <f>AW258+(($AE258-1)*Workings_risks!$E$18)/(2050-2023)</f>
        <v>1.3050703914969868E-2</v>
      </c>
      <c r="AY258" s="170">
        <f>AX258+(($AE258-1)*Workings_risks!$E$18)/(2050-2023)</f>
        <v>1.3234892841613017E-2</v>
      </c>
      <c r="BA258" s="186">
        <f>AF258*Workings_risks!$E$24*Workings_risks!$E$26*Workings_risks!$E$27*Assumptions!$G$90</f>
        <v>3.9425940402511886E-4</v>
      </c>
      <c r="BB258" s="186">
        <f>AG258*Workings_risks!$E$24*Workings_risks!$E$26*Workings_risks!$E$27*Assumptions!$G$90</f>
        <v>4.017186700274707E-4</v>
      </c>
      <c r="BC258" s="186">
        <f>AH258*Workings_risks!$E$24*Workings_risks!$E$26*Workings_risks!$E$27*Assumptions!$G$90</f>
        <v>4.0917793602982254E-4</v>
      </c>
      <c r="BD258" s="186">
        <f>AI258*Workings_risks!$E$24*Workings_risks!$E$26*Workings_risks!$E$27*Assumptions!$G$90</f>
        <v>4.1663720203217439E-4</v>
      </c>
      <c r="BE258" s="186">
        <f>AJ258*Workings_risks!$E$24*Workings_risks!$E$26*Workings_risks!$E$27*Assumptions!$G$90</f>
        <v>4.2409646803452628E-4</v>
      </c>
      <c r="BF258" s="186">
        <f>AK258*Workings_risks!$E$24*Workings_risks!$E$26*Workings_risks!$E$27*Assumptions!$G$90</f>
        <v>4.3155573403687818E-4</v>
      </c>
      <c r="BG258" s="186">
        <f>AL258*Workings_risks!$E$24*Workings_risks!$E$26*Workings_risks!$E$27*Assumptions!$G$90</f>
        <v>4.3901500003923002E-4</v>
      </c>
      <c r="BH258" s="186">
        <f>AM258*Workings_risks!$E$24*Workings_risks!$E$26*Workings_risks!$E$27*Assumptions!$G$90</f>
        <v>4.4647426604158192E-4</v>
      </c>
      <c r="BI258" s="186">
        <f>AN258*Workings_risks!$E$24*Workings_risks!$E$26*Workings_risks!$E$27*Assumptions!$G$90</f>
        <v>4.5393353204393376E-4</v>
      </c>
      <c r="BJ258" s="186">
        <f>AO258*Workings_risks!$E$24*Workings_risks!$E$26*Workings_risks!$E$27*Assumptions!$G$90</f>
        <v>4.6139279804628566E-4</v>
      </c>
      <c r="BK258" s="186">
        <f>AP258*Workings_risks!$E$24*Workings_risks!$E$26*Workings_risks!$E$27*Assumptions!$G$90</f>
        <v>4.6885206404863745E-4</v>
      </c>
      <c r="BL258" s="186">
        <f>AQ258*Workings_risks!$E$24*Workings_risks!$E$26*Workings_risks!$E$27*Assumptions!$G$90</f>
        <v>4.7631133005098935E-4</v>
      </c>
      <c r="BM258" s="186">
        <f>AR258*Workings_risks!$E$24*Workings_risks!$E$26*Workings_risks!$E$27*Assumptions!$G$90</f>
        <v>4.8377059605334114E-4</v>
      </c>
      <c r="BN258" s="186">
        <f>AS258*Workings_risks!$E$24*Workings_risks!$E$26*Workings_risks!$E$27*Assumptions!$G$90</f>
        <v>4.9122986205569303E-4</v>
      </c>
      <c r="BO258" s="186">
        <f>AT258*Workings_risks!$E$24*Workings_risks!$E$26*Workings_risks!$E$27*Assumptions!$G$90</f>
        <v>4.9868912805804493E-4</v>
      </c>
      <c r="BP258" s="186">
        <f>AU258*Workings_risks!$E$24*Workings_risks!$E$26*Workings_risks!$E$27*Assumptions!$G$90</f>
        <v>5.0614839406039683E-4</v>
      </c>
      <c r="BQ258" s="186">
        <f>AV258*Workings_risks!$E$24*Workings_risks!$E$26*Workings_risks!$E$27*Assumptions!$G$90</f>
        <v>5.1360766006274873E-4</v>
      </c>
      <c r="BR258" s="186">
        <f>AW258*Workings_risks!$E$24*Workings_risks!$E$26*Workings_risks!$E$27*Assumptions!$G$90</f>
        <v>5.2106692606510051E-4</v>
      </c>
      <c r="BS258" s="186">
        <f>AX258*Workings_risks!$E$24*Workings_risks!$E$26*Workings_risks!$E$27*Assumptions!$G$90</f>
        <v>5.2852619206745241E-4</v>
      </c>
      <c r="BT258" s="186">
        <f>AY258*Workings_risks!$E$24*Workings_risks!$E$26*Workings_risks!$E$27*Assumptions!$G$90</f>
        <v>5.3598545806980431E-4</v>
      </c>
    </row>
    <row r="259" spans="2:72" x14ac:dyDescent="0.25">
      <c r="B259" s="42">
        <v>10335163</v>
      </c>
      <c r="C259" s="42" t="s">
        <v>620</v>
      </c>
      <c r="D259" s="42" t="s">
        <v>267</v>
      </c>
      <c r="E259" s="42">
        <v>16699425</v>
      </c>
      <c r="F259" s="42">
        <v>16699421</v>
      </c>
      <c r="G259" s="42">
        <v>0.21905690521142063</v>
      </c>
      <c r="H259" s="42">
        <v>143.46980404865101</v>
      </c>
      <c r="I259" s="42">
        <v>-35.257545748002002</v>
      </c>
      <c r="J259" s="42">
        <v>106</v>
      </c>
      <c r="K259" s="42">
        <v>94.1</v>
      </c>
      <c r="L259" s="32">
        <v>6.3E-2</v>
      </c>
      <c r="M259" s="32">
        <v>8.7999999999999995E-2</v>
      </c>
      <c r="N259" s="181"/>
      <c r="O259" s="182">
        <f t="shared" si="46"/>
        <v>112.678</v>
      </c>
      <c r="P259" s="182">
        <f t="shared" si="47"/>
        <v>100.02829999999999</v>
      </c>
      <c r="Q259" s="191">
        <f t="shared" si="48"/>
        <v>0.01</v>
      </c>
      <c r="R259" s="191">
        <f t="shared" si="49"/>
        <v>0.02</v>
      </c>
      <c r="S259" s="184">
        <f t="shared" si="50"/>
        <v>-1264.9700000000009</v>
      </c>
      <c r="T259" s="184">
        <f t="shared" si="51"/>
        <v>125.32770000000002</v>
      </c>
      <c r="U259" s="185">
        <f t="shared" si="52"/>
        <v>1.5279176581262802E-2</v>
      </c>
      <c r="V259" s="181"/>
      <c r="W259" s="182">
        <f t="shared" si="53"/>
        <v>113.738</v>
      </c>
      <c r="X259" s="182">
        <f t="shared" si="54"/>
        <v>102.38080000000001</v>
      </c>
      <c r="Y259" s="183">
        <f t="shared" si="55"/>
        <v>0.01</v>
      </c>
      <c r="Z259" s="183">
        <f t="shared" si="56"/>
        <v>0.02</v>
      </c>
      <c r="AA259" s="184">
        <f t="shared" si="57"/>
        <v>-1135.7199999999991</v>
      </c>
      <c r="AB259" s="184">
        <f t="shared" si="58"/>
        <v>125.09520000000001</v>
      </c>
      <c r="AC259" s="185">
        <f t="shared" si="59"/>
        <v>1.68132990525834E-2</v>
      </c>
      <c r="AD259" s="181"/>
      <c r="AE259" s="178">
        <f t="shared" si="60"/>
        <v>1.5279176581262801</v>
      </c>
      <c r="AF259" s="170">
        <f>Workings_risks!$E$18+Workings_risks!$E$27*(($AE259-1)*Workings_risks!$E$18)/(2050-2023)</f>
        <v>9.7213729804369754E-3</v>
      </c>
      <c r="AG259" s="170">
        <f>AF259+(($AE259-1)*Workings_risks!$E$18)/(2050-2023)</f>
        <v>9.9009184887613906E-3</v>
      </c>
      <c r="AH259" s="170">
        <f>AG259+(($AE259-1)*Workings_risks!$E$18)/(2050-2023)</f>
        <v>1.0080463997085806E-2</v>
      </c>
      <c r="AI259" s="170">
        <f>AH259+(($AE259-1)*Workings_risks!$E$18)/(2050-2023)</f>
        <v>1.0260009505410221E-2</v>
      </c>
      <c r="AJ259" s="170">
        <f>AI259+(($AE259-1)*Workings_risks!$E$18)/(2050-2023)</f>
        <v>1.0439555013734636E-2</v>
      </c>
      <c r="AK259" s="170">
        <f>AJ259+(($AE259-1)*Workings_risks!$E$18)/(2050-2023)</f>
        <v>1.0619100522059052E-2</v>
      </c>
      <c r="AL259" s="170">
        <f>AK259+(($AE259-1)*Workings_risks!$E$18)/(2050-2023)</f>
        <v>1.0798646030383467E-2</v>
      </c>
      <c r="AM259" s="170">
        <f>AL259+(($AE259-1)*Workings_risks!$E$18)/(2050-2023)</f>
        <v>1.0978191538707882E-2</v>
      </c>
      <c r="AN259" s="170">
        <f>AM259+(($AE259-1)*Workings_risks!$E$18)/(2050-2023)</f>
        <v>1.1157737047032297E-2</v>
      </c>
      <c r="AO259" s="170">
        <f>AN259+(($AE259-1)*Workings_risks!$E$18)/(2050-2023)</f>
        <v>1.1337282555356713E-2</v>
      </c>
      <c r="AP259" s="170">
        <f>AO259+(($AE259-1)*Workings_risks!$E$18)/(2050-2023)</f>
        <v>1.1516828063681128E-2</v>
      </c>
      <c r="AQ259" s="170">
        <f>AP259+(($AE259-1)*Workings_risks!$E$18)/(2050-2023)</f>
        <v>1.1696373572005543E-2</v>
      </c>
      <c r="AR259" s="170">
        <f>AQ259+(($AE259-1)*Workings_risks!$E$18)/(2050-2023)</f>
        <v>1.1875919080329958E-2</v>
      </c>
      <c r="AS259" s="170">
        <f>AR259+(($AE259-1)*Workings_risks!$E$18)/(2050-2023)</f>
        <v>1.2055464588654374E-2</v>
      </c>
      <c r="AT259" s="170">
        <f>AS259+(($AE259-1)*Workings_risks!$E$18)/(2050-2023)</f>
        <v>1.2235010096978789E-2</v>
      </c>
      <c r="AU259" s="170">
        <f>AT259+(($AE259-1)*Workings_risks!$E$18)/(2050-2023)</f>
        <v>1.2414555605303204E-2</v>
      </c>
      <c r="AV259" s="170">
        <f>AU259+(($AE259-1)*Workings_risks!$E$18)/(2050-2023)</f>
        <v>1.2594101113627619E-2</v>
      </c>
      <c r="AW259" s="170">
        <f>AV259+(($AE259-1)*Workings_risks!$E$18)/(2050-2023)</f>
        <v>1.2773646621952035E-2</v>
      </c>
      <c r="AX259" s="170">
        <f>AW259+(($AE259-1)*Workings_risks!$E$18)/(2050-2023)</f>
        <v>1.295319213027645E-2</v>
      </c>
      <c r="AY259" s="170">
        <f>AX259+(($AE259-1)*Workings_risks!$E$18)/(2050-2023)</f>
        <v>1.3132737638600865E-2</v>
      </c>
      <c r="BA259" s="186">
        <f>AF259*Workings_risks!$E$24*Workings_risks!$E$26*Workings_risks!$E$27*Assumptions!$G$90</f>
        <v>3.9369525785687388E-4</v>
      </c>
      <c r="BB259" s="186">
        <f>AG259*Workings_risks!$E$24*Workings_risks!$E$26*Workings_risks!$E$27*Assumptions!$G$90</f>
        <v>4.0096647513647736E-4</v>
      </c>
      <c r="BC259" s="186">
        <f>AH259*Workings_risks!$E$24*Workings_risks!$E$26*Workings_risks!$E$27*Assumptions!$G$90</f>
        <v>4.0823769241608084E-4</v>
      </c>
      <c r="BD259" s="186">
        <f>AI259*Workings_risks!$E$24*Workings_risks!$E$26*Workings_risks!$E$27*Assumptions!$G$90</f>
        <v>4.1550890969568448E-4</v>
      </c>
      <c r="BE259" s="186">
        <f>AJ259*Workings_risks!$E$24*Workings_risks!$E$26*Workings_risks!$E$27*Assumptions!$G$90</f>
        <v>4.2278012697528796E-4</v>
      </c>
      <c r="BF259" s="186">
        <f>AK259*Workings_risks!$E$24*Workings_risks!$E$26*Workings_risks!$E$27*Assumptions!$G$90</f>
        <v>4.3005134425489145E-4</v>
      </c>
      <c r="BG259" s="186">
        <f>AL259*Workings_risks!$E$24*Workings_risks!$E$26*Workings_risks!$E$27*Assumptions!$G$90</f>
        <v>4.3732256153449493E-4</v>
      </c>
      <c r="BH259" s="186">
        <f>AM259*Workings_risks!$E$24*Workings_risks!$E$26*Workings_risks!$E$27*Assumptions!$G$90</f>
        <v>4.4459377881409852E-4</v>
      </c>
      <c r="BI259" s="186">
        <f>AN259*Workings_risks!$E$24*Workings_risks!$E$26*Workings_risks!$E$27*Assumptions!$G$90</f>
        <v>4.5186499609370211E-4</v>
      </c>
      <c r="BJ259" s="186">
        <f>AO259*Workings_risks!$E$24*Workings_risks!$E$26*Workings_risks!$E$27*Assumptions!$G$90</f>
        <v>4.5913621337330559E-4</v>
      </c>
      <c r="BK259" s="186">
        <f>AP259*Workings_risks!$E$24*Workings_risks!$E$26*Workings_risks!$E$27*Assumptions!$G$90</f>
        <v>4.6640743065290912E-4</v>
      </c>
      <c r="BL259" s="186">
        <f>AQ259*Workings_risks!$E$24*Workings_risks!$E$26*Workings_risks!$E$27*Assumptions!$G$90</f>
        <v>4.736786479325126E-4</v>
      </c>
      <c r="BM259" s="186">
        <f>AR259*Workings_risks!$E$24*Workings_risks!$E$26*Workings_risks!$E$27*Assumptions!$G$90</f>
        <v>4.8094986521211614E-4</v>
      </c>
      <c r="BN259" s="186">
        <f>AS259*Workings_risks!$E$24*Workings_risks!$E$26*Workings_risks!$E$27*Assumptions!$G$90</f>
        <v>4.8822108249171962E-4</v>
      </c>
      <c r="BO259" s="186">
        <f>AT259*Workings_risks!$E$24*Workings_risks!$E$26*Workings_risks!$E$27*Assumptions!$G$90</f>
        <v>4.9549229977132315E-4</v>
      </c>
      <c r="BP259" s="186">
        <f>AU259*Workings_risks!$E$24*Workings_risks!$E$26*Workings_risks!$E$27*Assumptions!$G$90</f>
        <v>5.0276351705092663E-4</v>
      </c>
      <c r="BQ259" s="186">
        <f>AV259*Workings_risks!$E$24*Workings_risks!$E$26*Workings_risks!$E$27*Assumptions!$G$90</f>
        <v>5.1003473433053012E-4</v>
      </c>
      <c r="BR259" s="186">
        <f>AW259*Workings_risks!$E$24*Workings_risks!$E$26*Workings_risks!$E$27*Assumptions!$G$90</f>
        <v>5.1730595161013381E-4</v>
      </c>
      <c r="BS259" s="186">
        <f>AX259*Workings_risks!$E$24*Workings_risks!$E$26*Workings_risks!$E$27*Assumptions!$G$90</f>
        <v>5.2457716888973729E-4</v>
      </c>
      <c r="BT259" s="186">
        <f>AY259*Workings_risks!$E$24*Workings_risks!$E$26*Workings_risks!$E$27*Assumptions!$G$90</f>
        <v>5.3184838616934088E-4</v>
      </c>
    </row>
    <row r="260" spans="2:72" x14ac:dyDescent="0.25">
      <c r="B260" s="42">
        <v>10335335</v>
      </c>
      <c r="C260" s="42" t="s">
        <v>620</v>
      </c>
      <c r="D260" s="42" t="s">
        <v>267</v>
      </c>
      <c r="E260" s="42">
        <v>16791619</v>
      </c>
      <c r="F260" s="42">
        <v>16700182</v>
      </c>
      <c r="G260" s="42">
        <v>0.14227534827233068</v>
      </c>
      <c r="H260" s="42">
        <v>143.47132460152099</v>
      </c>
      <c r="I260" s="42">
        <v>-35.245505387201</v>
      </c>
      <c r="J260" s="42">
        <v>106</v>
      </c>
      <c r="K260" s="42">
        <v>94.6</v>
      </c>
      <c r="L260" s="32">
        <v>6.3E-2</v>
      </c>
      <c r="M260" s="32">
        <v>8.7999999999999995E-2</v>
      </c>
      <c r="N260" s="181"/>
      <c r="O260" s="182">
        <f t="shared" si="46"/>
        <v>112.678</v>
      </c>
      <c r="P260" s="182">
        <f t="shared" si="47"/>
        <v>100.5598</v>
      </c>
      <c r="Q260" s="191">
        <f t="shared" si="48"/>
        <v>0.01</v>
      </c>
      <c r="R260" s="191">
        <f t="shared" si="49"/>
        <v>0.02</v>
      </c>
      <c r="S260" s="184">
        <f t="shared" si="50"/>
        <v>-1211.8200000000002</v>
      </c>
      <c r="T260" s="184">
        <f t="shared" si="51"/>
        <v>124.7962</v>
      </c>
      <c r="U260" s="185">
        <f t="shared" si="52"/>
        <v>1.551071941377432E-2</v>
      </c>
      <c r="V260" s="181"/>
      <c r="W260" s="182">
        <f t="shared" si="53"/>
        <v>113.738</v>
      </c>
      <c r="X260" s="182">
        <f t="shared" si="54"/>
        <v>102.9248</v>
      </c>
      <c r="Y260" s="183">
        <f t="shared" si="55"/>
        <v>0.01</v>
      </c>
      <c r="Z260" s="183">
        <f t="shared" si="56"/>
        <v>0.02</v>
      </c>
      <c r="AA260" s="184">
        <f t="shared" si="57"/>
        <v>-1081.3199999999995</v>
      </c>
      <c r="AB260" s="184">
        <f t="shared" si="58"/>
        <v>124.55119999999999</v>
      </c>
      <c r="AC260" s="185">
        <f t="shared" si="59"/>
        <v>1.7156068508859545E-2</v>
      </c>
      <c r="AD260" s="181"/>
      <c r="AE260" s="178">
        <f t="shared" si="60"/>
        <v>1.5510719413774319</v>
      </c>
      <c r="AF260" s="170">
        <f>Workings_risks!$E$18+Workings_risks!$E$27*(($AE260-1)*Workings_risks!$E$18)/(2050-2023)</f>
        <v>9.7449973894270289E-3</v>
      </c>
      <c r="AG260" s="170">
        <f>AF260+(($AE260-1)*Workings_risks!$E$18)/(2050-2023)</f>
        <v>9.9324177007481286E-3</v>
      </c>
      <c r="AH260" s="170">
        <f>AG260+(($AE260-1)*Workings_risks!$E$18)/(2050-2023)</f>
        <v>1.0119838012069228E-2</v>
      </c>
      <c r="AI260" s="170">
        <f>AH260+(($AE260-1)*Workings_risks!$E$18)/(2050-2023)</f>
        <v>1.0307258323390328E-2</v>
      </c>
      <c r="AJ260" s="170">
        <f>AI260+(($AE260-1)*Workings_risks!$E$18)/(2050-2023)</f>
        <v>1.0494678634711428E-2</v>
      </c>
      <c r="AK260" s="170">
        <f>AJ260+(($AE260-1)*Workings_risks!$E$18)/(2050-2023)</f>
        <v>1.0682098946032528E-2</v>
      </c>
      <c r="AL260" s="170">
        <f>AK260+(($AE260-1)*Workings_risks!$E$18)/(2050-2023)</f>
        <v>1.0869519257353627E-2</v>
      </c>
      <c r="AM260" s="170">
        <f>AL260+(($AE260-1)*Workings_risks!$E$18)/(2050-2023)</f>
        <v>1.1056939568674727E-2</v>
      </c>
      <c r="AN260" s="170">
        <f>AM260+(($AE260-1)*Workings_risks!$E$18)/(2050-2023)</f>
        <v>1.1244359879995827E-2</v>
      </c>
      <c r="AO260" s="170">
        <f>AN260+(($AE260-1)*Workings_risks!$E$18)/(2050-2023)</f>
        <v>1.1431780191316927E-2</v>
      </c>
      <c r="AP260" s="170">
        <f>AO260+(($AE260-1)*Workings_risks!$E$18)/(2050-2023)</f>
        <v>1.1619200502638026E-2</v>
      </c>
      <c r="AQ260" s="170">
        <f>AP260+(($AE260-1)*Workings_risks!$E$18)/(2050-2023)</f>
        <v>1.1806620813959126E-2</v>
      </c>
      <c r="AR260" s="170">
        <f>AQ260+(($AE260-1)*Workings_risks!$E$18)/(2050-2023)</f>
        <v>1.1994041125280226E-2</v>
      </c>
      <c r="AS260" s="170">
        <f>AR260+(($AE260-1)*Workings_risks!$E$18)/(2050-2023)</f>
        <v>1.2181461436601326E-2</v>
      </c>
      <c r="AT260" s="170">
        <f>AS260+(($AE260-1)*Workings_risks!$E$18)/(2050-2023)</f>
        <v>1.2368881747922425E-2</v>
      </c>
      <c r="AU260" s="170">
        <f>AT260+(($AE260-1)*Workings_risks!$E$18)/(2050-2023)</f>
        <v>1.2556302059243525E-2</v>
      </c>
      <c r="AV260" s="170">
        <f>AU260+(($AE260-1)*Workings_risks!$E$18)/(2050-2023)</f>
        <v>1.2743722370564625E-2</v>
      </c>
      <c r="AW260" s="170">
        <f>AV260+(($AE260-1)*Workings_risks!$E$18)/(2050-2023)</f>
        <v>1.2931142681885725E-2</v>
      </c>
      <c r="AX260" s="170">
        <f>AW260+(($AE260-1)*Workings_risks!$E$18)/(2050-2023)</f>
        <v>1.3118562993206824E-2</v>
      </c>
      <c r="AY260" s="170">
        <f>AX260+(($AE260-1)*Workings_risks!$E$18)/(2050-2023)</f>
        <v>1.3305983304527924E-2</v>
      </c>
      <c r="BA260" s="186">
        <f>AF260*Workings_risks!$E$24*Workings_risks!$E$26*Workings_risks!$E$27*Assumptions!$G$90</f>
        <v>3.9465199697261112E-4</v>
      </c>
      <c r="BB260" s="186">
        <f>AG260*Workings_risks!$E$24*Workings_risks!$E$26*Workings_risks!$E$27*Assumptions!$G$90</f>
        <v>4.0224212729079371E-4</v>
      </c>
      <c r="BC260" s="186">
        <f>AH260*Workings_risks!$E$24*Workings_risks!$E$26*Workings_risks!$E$27*Assumptions!$G$90</f>
        <v>4.0983225760897631E-4</v>
      </c>
      <c r="BD260" s="186">
        <f>AI260*Workings_risks!$E$24*Workings_risks!$E$26*Workings_risks!$E$27*Assumptions!$G$90</f>
        <v>4.1742238792715896E-4</v>
      </c>
      <c r="BE260" s="186">
        <f>AJ260*Workings_risks!$E$24*Workings_risks!$E$26*Workings_risks!$E$27*Assumptions!$G$90</f>
        <v>4.2501251824534145E-4</v>
      </c>
      <c r="BF260" s="186">
        <f>AK260*Workings_risks!$E$24*Workings_risks!$E$26*Workings_risks!$E$27*Assumptions!$G$90</f>
        <v>4.3260264856352415E-4</v>
      </c>
      <c r="BG260" s="186">
        <f>AL260*Workings_risks!$E$24*Workings_risks!$E$26*Workings_risks!$E$27*Assumptions!$G$90</f>
        <v>4.401927788817068E-4</v>
      </c>
      <c r="BH260" s="186">
        <f>AM260*Workings_risks!$E$24*Workings_risks!$E$26*Workings_risks!$E$27*Assumptions!$G$90</f>
        <v>4.4778290919988934E-4</v>
      </c>
      <c r="BI260" s="186">
        <f>AN260*Workings_risks!$E$24*Workings_risks!$E$26*Workings_risks!$E$27*Assumptions!$G$90</f>
        <v>4.5537303951807205E-4</v>
      </c>
      <c r="BJ260" s="186">
        <f>AO260*Workings_risks!$E$24*Workings_risks!$E$26*Workings_risks!$E$27*Assumptions!$G$90</f>
        <v>4.6296316983625459E-4</v>
      </c>
      <c r="BK260" s="186">
        <f>AP260*Workings_risks!$E$24*Workings_risks!$E$26*Workings_risks!$E$27*Assumptions!$G$90</f>
        <v>4.7055330015443719E-4</v>
      </c>
      <c r="BL260" s="186">
        <f>AQ260*Workings_risks!$E$24*Workings_risks!$E$26*Workings_risks!$E$27*Assumptions!$G$90</f>
        <v>4.7814343047261978E-4</v>
      </c>
      <c r="BM260" s="186">
        <f>AR260*Workings_risks!$E$24*Workings_risks!$E$26*Workings_risks!$E$27*Assumptions!$G$90</f>
        <v>4.8573356079080249E-4</v>
      </c>
      <c r="BN260" s="186">
        <f>AS260*Workings_risks!$E$24*Workings_risks!$E$26*Workings_risks!$E$27*Assumptions!$G$90</f>
        <v>4.9332369110898508E-4</v>
      </c>
      <c r="BO260" s="186">
        <f>AT260*Workings_risks!$E$24*Workings_risks!$E$26*Workings_risks!$E$27*Assumptions!$G$90</f>
        <v>5.0091382142716768E-4</v>
      </c>
      <c r="BP260" s="186">
        <f>AU260*Workings_risks!$E$24*Workings_risks!$E$26*Workings_risks!$E$27*Assumptions!$G$90</f>
        <v>5.0850395174535017E-4</v>
      </c>
      <c r="BQ260" s="186">
        <f>AV260*Workings_risks!$E$24*Workings_risks!$E$26*Workings_risks!$E$27*Assumptions!$G$90</f>
        <v>5.1609408206353287E-4</v>
      </c>
      <c r="BR260" s="186">
        <f>AW260*Workings_risks!$E$24*Workings_risks!$E$26*Workings_risks!$E$27*Assumptions!$G$90</f>
        <v>5.2368421238171547E-4</v>
      </c>
      <c r="BS260" s="186">
        <f>AX260*Workings_risks!$E$24*Workings_risks!$E$26*Workings_risks!$E$27*Assumptions!$G$90</f>
        <v>5.3127434269989806E-4</v>
      </c>
      <c r="BT260" s="186">
        <f>AY260*Workings_risks!$E$24*Workings_risks!$E$26*Workings_risks!$E$27*Assumptions!$G$90</f>
        <v>5.3886447301808077E-4</v>
      </c>
    </row>
    <row r="261" spans="2:72" x14ac:dyDescent="0.25">
      <c r="B261" s="42">
        <v>10335353</v>
      </c>
      <c r="C261" s="42" t="s">
        <v>620</v>
      </c>
      <c r="D261" s="42" t="s">
        <v>267</v>
      </c>
      <c r="E261" s="42">
        <v>16700272</v>
      </c>
      <c r="F261" s="42">
        <v>16818500</v>
      </c>
      <c r="G261" s="42">
        <v>0.10252265809790995</v>
      </c>
      <c r="H261" s="42">
        <v>143.47070358382399</v>
      </c>
      <c r="I261" s="42">
        <v>-35.253779049693897</v>
      </c>
      <c r="J261" s="42">
        <v>106</v>
      </c>
      <c r="K261" s="42">
        <v>94.1</v>
      </c>
      <c r="L261" s="32">
        <v>6.3E-2</v>
      </c>
      <c r="M261" s="32">
        <v>8.7999999999999995E-2</v>
      </c>
      <c r="N261" s="181"/>
      <c r="O261" s="182">
        <f t="shared" ref="O261:O324" si="61">(1+L261)*J261</f>
        <v>112.678</v>
      </c>
      <c r="P261" s="182">
        <f t="shared" ref="P261:P324" si="62">(1+L261)*K261</f>
        <v>100.02829999999999</v>
      </c>
      <c r="Q261" s="191">
        <f t="shared" ref="Q261:Q324" si="63">1/100</f>
        <v>0.01</v>
      </c>
      <c r="R261" s="191">
        <f t="shared" ref="R261:R324" si="64">2/100</f>
        <v>0.02</v>
      </c>
      <c r="S261" s="184">
        <f t="shared" ref="S261:S324" si="65">SLOPE(O261:P261,Q261:R261)</f>
        <v>-1264.9700000000009</v>
      </c>
      <c r="T261" s="184">
        <f t="shared" ref="T261:T324" si="66">INTERCEPT(O261:P261,Q261:R261)</f>
        <v>125.32770000000002</v>
      </c>
      <c r="U261" s="185">
        <f t="shared" ref="U261:U324" si="67">(J261-T261)/S261</f>
        <v>1.5279176581262802E-2</v>
      </c>
      <c r="V261" s="181"/>
      <c r="W261" s="182">
        <f t="shared" ref="W261:W324" si="68">(1+$M$9)*J261</f>
        <v>113.738</v>
      </c>
      <c r="X261" s="182">
        <f t="shared" ref="X261:X324" si="69">(1+M261)*K261</f>
        <v>102.38080000000001</v>
      </c>
      <c r="Y261" s="183">
        <f t="shared" ref="Y261:Y324" si="70">1/100</f>
        <v>0.01</v>
      </c>
      <c r="Z261" s="183">
        <f t="shared" ref="Z261:Z324" si="71">2/100</f>
        <v>0.02</v>
      </c>
      <c r="AA261" s="184">
        <f t="shared" ref="AA261:AA324" si="72">SLOPE(W261:X261,Y261:Z261)</f>
        <v>-1135.7199999999991</v>
      </c>
      <c r="AB261" s="184">
        <f t="shared" ref="AB261:AB324" si="73">INTERCEPT(W261:X261,Y261:Z261)</f>
        <v>125.09520000000001</v>
      </c>
      <c r="AC261" s="185">
        <f t="shared" ref="AC261:AC324" si="74">(J261-AB261)/AA261</f>
        <v>1.68132990525834E-2</v>
      </c>
      <c r="AD261" s="181"/>
      <c r="AE261" s="178">
        <f t="shared" si="60"/>
        <v>1.5279176581262801</v>
      </c>
      <c r="AF261" s="170">
        <f>Workings_risks!$E$18+Workings_risks!$E$27*(($AE261-1)*Workings_risks!$E$18)/(2050-2023)</f>
        <v>9.7213729804369754E-3</v>
      </c>
      <c r="AG261" s="170">
        <f>AF261+(($AE261-1)*Workings_risks!$E$18)/(2050-2023)</f>
        <v>9.9009184887613906E-3</v>
      </c>
      <c r="AH261" s="170">
        <f>AG261+(($AE261-1)*Workings_risks!$E$18)/(2050-2023)</f>
        <v>1.0080463997085806E-2</v>
      </c>
      <c r="AI261" s="170">
        <f>AH261+(($AE261-1)*Workings_risks!$E$18)/(2050-2023)</f>
        <v>1.0260009505410221E-2</v>
      </c>
      <c r="AJ261" s="170">
        <f>AI261+(($AE261-1)*Workings_risks!$E$18)/(2050-2023)</f>
        <v>1.0439555013734636E-2</v>
      </c>
      <c r="AK261" s="170">
        <f>AJ261+(($AE261-1)*Workings_risks!$E$18)/(2050-2023)</f>
        <v>1.0619100522059052E-2</v>
      </c>
      <c r="AL261" s="170">
        <f>AK261+(($AE261-1)*Workings_risks!$E$18)/(2050-2023)</f>
        <v>1.0798646030383467E-2</v>
      </c>
      <c r="AM261" s="170">
        <f>AL261+(($AE261-1)*Workings_risks!$E$18)/(2050-2023)</f>
        <v>1.0978191538707882E-2</v>
      </c>
      <c r="AN261" s="170">
        <f>AM261+(($AE261-1)*Workings_risks!$E$18)/(2050-2023)</f>
        <v>1.1157737047032297E-2</v>
      </c>
      <c r="AO261" s="170">
        <f>AN261+(($AE261-1)*Workings_risks!$E$18)/(2050-2023)</f>
        <v>1.1337282555356713E-2</v>
      </c>
      <c r="AP261" s="170">
        <f>AO261+(($AE261-1)*Workings_risks!$E$18)/(2050-2023)</f>
        <v>1.1516828063681128E-2</v>
      </c>
      <c r="AQ261" s="170">
        <f>AP261+(($AE261-1)*Workings_risks!$E$18)/(2050-2023)</f>
        <v>1.1696373572005543E-2</v>
      </c>
      <c r="AR261" s="170">
        <f>AQ261+(($AE261-1)*Workings_risks!$E$18)/(2050-2023)</f>
        <v>1.1875919080329958E-2</v>
      </c>
      <c r="AS261" s="170">
        <f>AR261+(($AE261-1)*Workings_risks!$E$18)/(2050-2023)</f>
        <v>1.2055464588654374E-2</v>
      </c>
      <c r="AT261" s="170">
        <f>AS261+(($AE261-1)*Workings_risks!$E$18)/(2050-2023)</f>
        <v>1.2235010096978789E-2</v>
      </c>
      <c r="AU261" s="170">
        <f>AT261+(($AE261-1)*Workings_risks!$E$18)/(2050-2023)</f>
        <v>1.2414555605303204E-2</v>
      </c>
      <c r="AV261" s="170">
        <f>AU261+(($AE261-1)*Workings_risks!$E$18)/(2050-2023)</f>
        <v>1.2594101113627619E-2</v>
      </c>
      <c r="AW261" s="170">
        <f>AV261+(($AE261-1)*Workings_risks!$E$18)/(2050-2023)</f>
        <v>1.2773646621952035E-2</v>
      </c>
      <c r="AX261" s="170">
        <f>AW261+(($AE261-1)*Workings_risks!$E$18)/(2050-2023)</f>
        <v>1.295319213027645E-2</v>
      </c>
      <c r="AY261" s="170">
        <f>AX261+(($AE261-1)*Workings_risks!$E$18)/(2050-2023)</f>
        <v>1.3132737638600865E-2</v>
      </c>
      <c r="BA261" s="186">
        <f>AF261*Workings_risks!$E$24*Workings_risks!$E$26*Workings_risks!$E$27*Assumptions!$G$90</f>
        <v>3.9369525785687388E-4</v>
      </c>
      <c r="BB261" s="186">
        <f>AG261*Workings_risks!$E$24*Workings_risks!$E$26*Workings_risks!$E$27*Assumptions!$G$90</f>
        <v>4.0096647513647736E-4</v>
      </c>
      <c r="BC261" s="186">
        <f>AH261*Workings_risks!$E$24*Workings_risks!$E$26*Workings_risks!$E$27*Assumptions!$G$90</f>
        <v>4.0823769241608084E-4</v>
      </c>
      <c r="BD261" s="186">
        <f>AI261*Workings_risks!$E$24*Workings_risks!$E$26*Workings_risks!$E$27*Assumptions!$G$90</f>
        <v>4.1550890969568448E-4</v>
      </c>
      <c r="BE261" s="186">
        <f>AJ261*Workings_risks!$E$24*Workings_risks!$E$26*Workings_risks!$E$27*Assumptions!$G$90</f>
        <v>4.2278012697528796E-4</v>
      </c>
      <c r="BF261" s="186">
        <f>AK261*Workings_risks!$E$24*Workings_risks!$E$26*Workings_risks!$E$27*Assumptions!$G$90</f>
        <v>4.3005134425489145E-4</v>
      </c>
      <c r="BG261" s="186">
        <f>AL261*Workings_risks!$E$24*Workings_risks!$E$26*Workings_risks!$E$27*Assumptions!$G$90</f>
        <v>4.3732256153449493E-4</v>
      </c>
      <c r="BH261" s="186">
        <f>AM261*Workings_risks!$E$24*Workings_risks!$E$26*Workings_risks!$E$27*Assumptions!$G$90</f>
        <v>4.4459377881409852E-4</v>
      </c>
      <c r="BI261" s="186">
        <f>AN261*Workings_risks!$E$24*Workings_risks!$E$26*Workings_risks!$E$27*Assumptions!$G$90</f>
        <v>4.5186499609370211E-4</v>
      </c>
      <c r="BJ261" s="186">
        <f>AO261*Workings_risks!$E$24*Workings_risks!$E$26*Workings_risks!$E$27*Assumptions!$G$90</f>
        <v>4.5913621337330559E-4</v>
      </c>
      <c r="BK261" s="186">
        <f>AP261*Workings_risks!$E$24*Workings_risks!$E$26*Workings_risks!$E$27*Assumptions!$G$90</f>
        <v>4.6640743065290912E-4</v>
      </c>
      <c r="BL261" s="186">
        <f>AQ261*Workings_risks!$E$24*Workings_risks!$E$26*Workings_risks!$E$27*Assumptions!$G$90</f>
        <v>4.736786479325126E-4</v>
      </c>
      <c r="BM261" s="186">
        <f>AR261*Workings_risks!$E$24*Workings_risks!$E$26*Workings_risks!$E$27*Assumptions!$G$90</f>
        <v>4.8094986521211614E-4</v>
      </c>
      <c r="BN261" s="186">
        <f>AS261*Workings_risks!$E$24*Workings_risks!$E$26*Workings_risks!$E$27*Assumptions!$G$90</f>
        <v>4.8822108249171962E-4</v>
      </c>
      <c r="BO261" s="186">
        <f>AT261*Workings_risks!$E$24*Workings_risks!$E$26*Workings_risks!$E$27*Assumptions!$G$90</f>
        <v>4.9549229977132315E-4</v>
      </c>
      <c r="BP261" s="186">
        <f>AU261*Workings_risks!$E$24*Workings_risks!$E$26*Workings_risks!$E$27*Assumptions!$G$90</f>
        <v>5.0276351705092663E-4</v>
      </c>
      <c r="BQ261" s="186">
        <f>AV261*Workings_risks!$E$24*Workings_risks!$E$26*Workings_risks!$E$27*Assumptions!$G$90</f>
        <v>5.1003473433053012E-4</v>
      </c>
      <c r="BR261" s="186">
        <f>AW261*Workings_risks!$E$24*Workings_risks!$E$26*Workings_risks!$E$27*Assumptions!$G$90</f>
        <v>5.1730595161013381E-4</v>
      </c>
      <c r="BS261" s="186">
        <f>AX261*Workings_risks!$E$24*Workings_risks!$E$26*Workings_risks!$E$27*Assumptions!$G$90</f>
        <v>5.2457716888973729E-4</v>
      </c>
      <c r="BT261" s="186">
        <f>AY261*Workings_risks!$E$24*Workings_risks!$E$26*Workings_risks!$E$27*Assumptions!$G$90</f>
        <v>5.3184838616934088E-4</v>
      </c>
    </row>
    <row r="262" spans="2:72" x14ac:dyDescent="0.25">
      <c r="B262" s="42">
        <v>10335473</v>
      </c>
      <c r="C262" s="42" t="s">
        <v>620</v>
      </c>
      <c r="D262" s="42" t="s">
        <v>267</v>
      </c>
      <c r="E262" s="42">
        <v>16700900</v>
      </c>
      <c r="F262" s="42">
        <v>16700905</v>
      </c>
      <c r="G262" s="42">
        <v>0.61995118607457034</v>
      </c>
      <c r="H262" s="42">
        <v>143.532242602944</v>
      </c>
      <c r="I262" s="42">
        <v>-35.287707180807701</v>
      </c>
      <c r="J262" s="42">
        <v>105</v>
      </c>
      <c r="K262" s="42">
        <v>93.7</v>
      </c>
      <c r="L262" s="32">
        <v>6.3E-2</v>
      </c>
      <c r="M262" s="32">
        <v>8.7999999999999995E-2</v>
      </c>
      <c r="N262" s="181"/>
      <c r="O262" s="182">
        <f t="shared" si="61"/>
        <v>111.61499999999999</v>
      </c>
      <c r="P262" s="182">
        <f t="shared" si="62"/>
        <v>99.603099999999998</v>
      </c>
      <c r="Q262" s="191">
        <f t="shared" si="63"/>
        <v>0.01</v>
      </c>
      <c r="R262" s="191">
        <f t="shared" si="64"/>
        <v>0.02</v>
      </c>
      <c r="S262" s="184">
        <f t="shared" si="65"/>
        <v>-1201.1899999999996</v>
      </c>
      <c r="T262" s="184">
        <f t="shared" si="66"/>
        <v>123.62689999999999</v>
      </c>
      <c r="U262" s="185">
        <f t="shared" si="67"/>
        <v>1.5507038853137305E-2</v>
      </c>
      <c r="V262" s="181"/>
      <c r="W262" s="182">
        <f t="shared" si="68"/>
        <v>112.66499999999999</v>
      </c>
      <c r="X262" s="182">
        <f t="shared" si="69"/>
        <v>101.94560000000001</v>
      </c>
      <c r="Y262" s="183">
        <f t="shared" si="70"/>
        <v>0.01</v>
      </c>
      <c r="Z262" s="183">
        <f t="shared" si="71"/>
        <v>0.02</v>
      </c>
      <c r="AA262" s="184">
        <f t="shared" si="72"/>
        <v>-1071.9399999999978</v>
      </c>
      <c r="AB262" s="184">
        <f t="shared" si="73"/>
        <v>123.38439999999997</v>
      </c>
      <c r="AC262" s="185">
        <f t="shared" si="74"/>
        <v>1.7150586786573885E-2</v>
      </c>
      <c r="AD262" s="181"/>
      <c r="AE262" s="178">
        <f t="shared" si="60"/>
        <v>1.5507038853137305</v>
      </c>
      <c r="AF262" s="170">
        <f>Workings_risks!$E$18+Workings_risks!$E$27*(($AE262-1)*Workings_risks!$E$18)/(2050-2023)</f>
        <v>9.7446218603343838E-3</v>
      </c>
      <c r="AG262" s="170">
        <f>AF262+(($AE262-1)*Workings_risks!$E$18)/(2050-2023)</f>
        <v>9.9319169952912685E-3</v>
      </c>
      <c r="AH262" s="170">
        <f>AG262+(($AE262-1)*Workings_risks!$E$18)/(2050-2023)</f>
        <v>1.0119212130248153E-2</v>
      </c>
      <c r="AI262" s="170">
        <f>AH262+(($AE262-1)*Workings_risks!$E$18)/(2050-2023)</f>
        <v>1.0306507265205038E-2</v>
      </c>
      <c r="AJ262" s="170">
        <f>AI262+(($AE262-1)*Workings_risks!$E$18)/(2050-2023)</f>
        <v>1.0493802400161923E-2</v>
      </c>
      <c r="AK262" s="170">
        <f>AJ262+(($AE262-1)*Workings_risks!$E$18)/(2050-2023)</f>
        <v>1.0681097535118807E-2</v>
      </c>
      <c r="AL262" s="170">
        <f>AK262+(($AE262-1)*Workings_risks!$E$18)/(2050-2023)</f>
        <v>1.0868392670075692E-2</v>
      </c>
      <c r="AM262" s="170">
        <f>AL262+(($AE262-1)*Workings_risks!$E$18)/(2050-2023)</f>
        <v>1.1055687805032577E-2</v>
      </c>
      <c r="AN262" s="170">
        <f>AM262+(($AE262-1)*Workings_risks!$E$18)/(2050-2023)</f>
        <v>1.1242982939989462E-2</v>
      </c>
      <c r="AO262" s="170">
        <f>AN262+(($AE262-1)*Workings_risks!$E$18)/(2050-2023)</f>
        <v>1.1430278074946346E-2</v>
      </c>
      <c r="AP262" s="170">
        <f>AO262+(($AE262-1)*Workings_risks!$E$18)/(2050-2023)</f>
        <v>1.1617573209903231E-2</v>
      </c>
      <c r="AQ262" s="170">
        <f>AP262+(($AE262-1)*Workings_risks!$E$18)/(2050-2023)</f>
        <v>1.1804868344860116E-2</v>
      </c>
      <c r="AR262" s="170">
        <f>AQ262+(($AE262-1)*Workings_risks!$E$18)/(2050-2023)</f>
        <v>1.1992163479817E-2</v>
      </c>
      <c r="AS262" s="170">
        <f>AR262+(($AE262-1)*Workings_risks!$E$18)/(2050-2023)</f>
        <v>1.2179458614773885E-2</v>
      </c>
      <c r="AT262" s="170">
        <f>AS262+(($AE262-1)*Workings_risks!$E$18)/(2050-2023)</f>
        <v>1.236675374973077E-2</v>
      </c>
      <c r="AU262" s="170">
        <f>AT262+(($AE262-1)*Workings_risks!$E$18)/(2050-2023)</f>
        <v>1.2554048884687655E-2</v>
      </c>
      <c r="AV262" s="170">
        <f>AU262+(($AE262-1)*Workings_risks!$E$18)/(2050-2023)</f>
        <v>1.2741344019644539E-2</v>
      </c>
      <c r="AW262" s="170">
        <f>AV262+(($AE262-1)*Workings_risks!$E$18)/(2050-2023)</f>
        <v>1.2928639154601424E-2</v>
      </c>
      <c r="AX262" s="170">
        <f>AW262+(($AE262-1)*Workings_risks!$E$18)/(2050-2023)</f>
        <v>1.3115934289558309E-2</v>
      </c>
      <c r="AY262" s="170">
        <f>AX262+(($AE262-1)*Workings_risks!$E$18)/(2050-2023)</f>
        <v>1.3303229424515194E-2</v>
      </c>
      <c r="BA262" s="186">
        <f>AF262*Workings_risks!$E$24*Workings_risks!$E$26*Workings_risks!$E$27*Assumptions!$G$90</f>
        <v>3.9463678883038065E-4</v>
      </c>
      <c r="BB262" s="186">
        <f>AG262*Workings_risks!$E$24*Workings_risks!$E$26*Workings_risks!$E$27*Assumptions!$G$90</f>
        <v>4.0222184976781977E-4</v>
      </c>
      <c r="BC262" s="186">
        <f>AH262*Workings_risks!$E$24*Workings_risks!$E$26*Workings_risks!$E$27*Assumptions!$G$90</f>
        <v>4.098069107052589E-4</v>
      </c>
      <c r="BD262" s="186">
        <f>AI262*Workings_risks!$E$24*Workings_risks!$E$26*Workings_risks!$E$27*Assumptions!$G$90</f>
        <v>4.1739197164269802E-4</v>
      </c>
      <c r="BE262" s="186">
        <f>AJ262*Workings_risks!$E$24*Workings_risks!$E$26*Workings_risks!$E$27*Assumptions!$G$90</f>
        <v>4.249770325801372E-4</v>
      </c>
      <c r="BF262" s="186">
        <f>AK262*Workings_risks!$E$24*Workings_risks!$E$26*Workings_risks!$E$27*Assumptions!$G$90</f>
        <v>4.3256209351757638E-4</v>
      </c>
      <c r="BG262" s="186">
        <f>AL262*Workings_risks!$E$24*Workings_risks!$E$26*Workings_risks!$E$27*Assumptions!$G$90</f>
        <v>4.4014715445501545E-4</v>
      </c>
      <c r="BH262" s="186">
        <f>AM262*Workings_risks!$E$24*Workings_risks!$E$26*Workings_risks!$E$27*Assumptions!$G$90</f>
        <v>4.4773221539245458E-4</v>
      </c>
      <c r="BI262" s="186">
        <f>AN262*Workings_risks!$E$24*Workings_risks!$E$26*Workings_risks!$E$27*Assumptions!$G$90</f>
        <v>4.5531727632989365E-4</v>
      </c>
      <c r="BJ262" s="186">
        <f>AO262*Workings_risks!$E$24*Workings_risks!$E$26*Workings_risks!$E$27*Assumptions!$G$90</f>
        <v>4.6290233726733283E-4</v>
      </c>
      <c r="BK262" s="186">
        <f>AP262*Workings_risks!$E$24*Workings_risks!$E$26*Workings_risks!$E$27*Assumptions!$G$90</f>
        <v>4.7048739820477185E-4</v>
      </c>
      <c r="BL262" s="186">
        <f>AQ262*Workings_risks!$E$24*Workings_risks!$E$26*Workings_risks!$E$27*Assumptions!$G$90</f>
        <v>4.7807245914221108E-4</v>
      </c>
      <c r="BM262" s="186">
        <f>AR262*Workings_risks!$E$24*Workings_risks!$E$26*Workings_risks!$E$27*Assumptions!$G$90</f>
        <v>4.8565752007965021E-4</v>
      </c>
      <c r="BN262" s="186">
        <f>AS262*Workings_risks!$E$24*Workings_risks!$E$26*Workings_risks!$E$27*Assumptions!$G$90</f>
        <v>4.9324258101708933E-4</v>
      </c>
      <c r="BO262" s="186">
        <f>AT262*Workings_risks!$E$24*Workings_risks!$E$26*Workings_risks!$E$27*Assumptions!$G$90</f>
        <v>5.008276419545284E-4</v>
      </c>
      <c r="BP262" s="186">
        <f>AU262*Workings_risks!$E$24*Workings_risks!$E$26*Workings_risks!$E$27*Assumptions!$G$90</f>
        <v>5.0841270289196758E-4</v>
      </c>
      <c r="BQ262" s="186">
        <f>AV262*Workings_risks!$E$24*Workings_risks!$E$26*Workings_risks!$E$27*Assumptions!$G$90</f>
        <v>5.1599776382940665E-4</v>
      </c>
      <c r="BR262" s="186">
        <f>AW262*Workings_risks!$E$24*Workings_risks!$E$26*Workings_risks!$E$27*Assumptions!$G$90</f>
        <v>5.2358282476684594E-4</v>
      </c>
      <c r="BS262" s="186">
        <f>AX262*Workings_risks!$E$24*Workings_risks!$E$26*Workings_risks!$E$27*Assumptions!$G$90</f>
        <v>5.3116788570428501E-4</v>
      </c>
      <c r="BT262" s="186">
        <f>AY262*Workings_risks!$E$24*Workings_risks!$E$26*Workings_risks!$E$27*Assumptions!$G$90</f>
        <v>5.3875294664172419E-4</v>
      </c>
    </row>
    <row r="263" spans="2:72" x14ac:dyDescent="0.25">
      <c r="B263" s="42">
        <v>10335478</v>
      </c>
      <c r="C263" s="42" t="s">
        <v>620</v>
      </c>
      <c r="D263" s="42" t="s">
        <v>267</v>
      </c>
      <c r="E263" s="42">
        <v>16700935</v>
      </c>
      <c r="F263" s="42">
        <v>190346299</v>
      </c>
      <c r="G263" s="42">
        <v>0.77817148953183057</v>
      </c>
      <c r="H263" s="42">
        <v>143.531506467642</v>
      </c>
      <c r="I263" s="42">
        <v>-35.284412150854102</v>
      </c>
      <c r="J263" s="42">
        <v>105</v>
      </c>
      <c r="K263" s="42">
        <v>93.7</v>
      </c>
      <c r="L263" s="32">
        <v>6.3E-2</v>
      </c>
      <c r="M263" s="32">
        <v>8.7999999999999995E-2</v>
      </c>
      <c r="N263" s="181"/>
      <c r="O263" s="182">
        <f t="shared" si="61"/>
        <v>111.61499999999999</v>
      </c>
      <c r="P263" s="182">
        <f t="shared" si="62"/>
        <v>99.603099999999998</v>
      </c>
      <c r="Q263" s="191">
        <f t="shared" si="63"/>
        <v>0.01</v>
      </c>
      <c r="R263" s="191">
        <f t="shared" si="64"/>
        <v>0.02</v>
      </c>
      <c r="S263" s="184">
        <f t="shared" si="65"/>
        <v>-1201.1899999999996</v>
      </c>
      <c r="T263" s="184">
        <f t="shared" si="66"/>
        <v>123.62689999999999</v>
      </c>
      <c r="U263" s="185">
        <f t="shared" si="67"/>
        <v>1.5507038853137305E-2</v>
      </c>
      <c r="V263" s="181"/>
      <c r="W263" s="182">
        <f t="shared" si="68"/>
        <v>112.66499999999999</v>
      </c>
      <c r="X263" s="182">
        <f t="shared" si="69"/>
        <v>101.94560000000001</v>
      </c>
      <c r="Y263" s="183">
        <f t="shared" si="70"/>
        <v>0.01</v>
      </c>
      <c r="Z263" s="183">
        <f t="shared" si="71"/>
        <v>0.02</v>
      </c>
      <c r="AA263" s="184">
        <f t="shared" si="72"/>
        <v>-1071.9399999999978</v>
      </c>
      <c r="AB263" s="184">
        <f t="shared" si="73"/>
        <v>123.38439999999997</v>
      </c>
      <c r="AC263" s="185">
        <f t="shared" si="74"/>
        <v>1.7150586786573885E-2</v>
      </c>
      <c r="AD263" s="181"/>
      <c r="AE263" s="178">
        <f t="shared" si="60"/>
        <v>1.5507038853137305</v>
      </c>
      <c r="AF263" s="170">
        <f>Workings_risks!$E$18+Workings_risks!$E$27*(($AE263-1)*Workings_risks!$E$18)/(2050-2023)</f>
        <v>9.7446218603343838E-3</v>
      </c>
      <c r="AG263" s="170">
        <f>AF263+(($AE263-1)*Workings_risks!$E$18)/(2050-2023)</f>
        <v>9.9319169952912685E-3</v>
      </c>
      <c r="AH263" s="170">
        <f>AG263+(($AE263-1)*Workings_risks!$E$18)/(2050-2023)</f>
        <v>1.0119212130248153E-2</v>
      </c>
      <c r="AI263" s="170">
        <f>AH263+(($AE263-1)*Workings_risks!$E$18)/(2050-2023)</f>
        <v>1.0306507265205038E-2</v>
      </c>
      <c r="AJ263" s="170">
        <f>AI263+(($AE263-1)*Workings_risks!$E$18)/(2050-2023)</f>
        <v>1.0493802400161923E-2</v>
      </c>
      <c r="AK263" s="170">
        <f>AJ263+(($AE263-1)*Workings_risks!$E$18)/(2050-2023)</f>
        <v>1.0681097535118807E-2</v>
      </c>
      <c r="AL263" s="170">
        <f>AK263+(($AE263-1)*Workings_risks!$E$18)/(2050-2023)</f>
        <v>1.0868392670075692E-2</v>
      </c>
      <c r="AM263" s="170">
        <f>AL263+(($AE263-1)*Workings_risks!$E$18)/(2050-2023)</f>
        <v>1.1055687805032577E-2</v>
      </c>
      <c r="AN263" s="170">
        <f>AM263+(($AE263-1)*Workings_risks!$E$18)/(2050-2023)</f>
        <v>1.1242982939989462E-2</v>
      </c>
      <c r="AO263" s="170">
        <f>AN263+(($AE263-1)*Workings_risks!$E$18)/(2050-2023)</f>
        <v>1.1430278074946346E-2</v>
      </c>
      <c r="AP263" s="170">
        <f>AO263+(($AE263-1)*Workings_risks!$E$18)/(2050-2023)</f>
        <v>1.1617573209903231E-2</v>
      </c>
      <c r="AQ263" s="170">
        <f>AP263+(($AE263-1)*Workings_risks!$E$18)/(2050-2023)</f>
        <v>1.1804868344860116E-2</v>
      </c>
      <c r="AR263" s="170">
        <f>AQ263+(($AE263-1)*Workings_risks!$E$18)/(2050-2023)</f>
        <v>1.1992163479817E-2</v>
      </c>
      <c r="AS263" s="170">
        <f>AR263+(($AE263-1)*Workings_risks!$E$18)/(2050-2023)</f>
        <v>1.2179458614773885E-2</v>
      </c>
      <c r="AT263" s="170">
        <f>AS263+(($AE263-1)*Workings_risks!$E$18)/(2050-2023)</f>
        <v>1.236675374973077E-2</v>
      </c>
      <c r="AU263" s="170">
        <f>AT263+(($AE263-1)*Workings_risks!$E$18)/(2050-2023)</f>
        <v>1.2554048884687655E-2</v>
      </c>
      <c r="AV263" s="170">
        <f>AU263+(($AE263-1)*Workings_risks!$E$18)/(2050-2023)</f>
        <v>1.2741344019644539E-2</v>
      </c>
      <c r="AW263" s="170">
        <f>AV263+(($AE263-1)*Workings_risks!$E$18)/(2050-2023)</f>
        <v>1.2928639154601424E-2</v>
      </c>
      <c r="AX263" s="170">
        <f>AW263+(($AE263-1)*Workings_risks!$E$18)/(2050-2023)</f>
        <v>1.3115934289558309E-2</v>
      </c>
      <c r="AY263" s="170">
        <f>AX263+(($AE263-1)*Workings_risks!$E$18)/(2050-2023)</f>
        <v>1.3303229424515194E-2</v>
      </c>
      <c r="BA263" s="186">
        <f>AF263*Workings_risks!$E$24*Workings_risks!$E$26*Workings_risks!$E$27*Assumptions!$G$90</f>
        <v>3.9463678883038065E-4</v>
      </c>
      <c r="BB263" s="186">
        <f>AG263*Workings_risks!$E$24*Workings_risks!$E$26*Workings_risks!$E$27*Assumptions!$G$90</f>
        <v>4.0222184976781977E-4</v>
      </c>
      <c r="BC263" s="186">
        <f>AH263*Workings_risks!$E$24*Workings_risks!$E$26*Workings_risks!$E$27*Assumptions!$G$90</f>
        <v>4.098069107052589E-4</v>
      </c>
      <c r="BD263" s="186">
        <f>AI263*Workings_risks!$E$24*Workings_risks!$E$26*Workings_risks!$E$27*Assumptions!$G$90</f>
        <v>4.1739197164269802E-4</v>
      </c>
      <c r="BE263" s="186">
        <f>AJ263*Workings_risks!$E$24*Workings_risks!$E$26*Workings_risks!$E$27*Assumptions!$G$90</f>
        <v>4.249770325801372E-4</v>
      </c>
      <c r="BF263" s="186">
        <f>AK263*Workings_risks!$E$24*Workings_risks!$E$26*Workings_risks!$E$27*Assumptions!$G$90</f>
        <v>4.3256209351757638E-4</v>
      </c>
      <c r="BG263" s="186">
        <f>AL263*Workings_risks!$E$24*Workings_risks!$E$26*Workings_risks!$E$27*Assumptions!$G$90</f>
        <v>4.4014715445501545E-4</v>
      </c>
      <c r="BH263" s="186">
        <f>AM263*Workings_risks!$E$24*Workings_risks!$E$26*Workings_risks!$E$27*Assumptions!$G$90</f>
        <v>4.4773221539245458E-4</v>
      </c>
      <c r="BI263" s="186">
        <f>AN263*Workings_risks!$E$24*Workings_risks!$E$26*Workings_risks!$E$27*Assumptions!$G$90</f>
        <v>4.5531727632989365E-4</v>
      </c>
      <c r="BJ263" s="186">
        <f>AO263*Workings_risks!$E$24*Workings_risks!$E$26*Workings_risks!$E$27*Assumptions!$G$90</f>
        <v>4.6290233726733283E-4</v>
      </c>
      <c r="BK263" s="186">
        <f>AP263*Workings_risks!$E$24*Workings_risks!$E$26*Workings_risks!$E$27*Assumptions!$G$90</f>
        <v>4.7048739820477185E-4</v>
      </c>
      <c r="BL263" s="186">
        <f>AQ263*Workings_risks!$E$24*Workings_risks!$E$26*Workings_risks!$E$27*Assumptions!$G$90</f>
        <v>4.7807245914221108E-4</v>
      </c>
      <c r="BM263" s="186">
        <f>AR263*Workings_risks!$E$24*Workings_risks!$E$26*Workings_risks!$E$27*Assumptions!$G$90</f>
        <v>4.8565752007965021E-4</v>
      </c>
      <c r="BN263" s="186">
        <f>AS263*Workings_risks!$E$24*Workings_risks!$E$26*Workings_risks!$E$27*Assumptions!$G$90</f>
        <v>4.9324258101708933E-4</v>
      </c>
      <c r="BO263" s="186">
        <f>AT263*Workings_risks!$E$24*Workings_risks!$E$26*Workings_risks!$E$27*Assumptions!$G$90</f>
        <v>5.008276419545284E-4</v>
      </c>
      <c r="BP263" s="186">
        <f>AU263*Workings_risks!$E$24*Workings_risks!$E$26*Workings_risks!$E$27*Assumptions!$G$90</f>
        <v>5.0841270289196758E-4</v>
      </c>
      <c r="BQ263" s="186">
        <f>AV263*Workings_risks!$E$24*Workings_risks!$E$26*Workings_risks!$E$27*Assumptions!$G$90</f>
        <v>5.1599776382940665E-4</v>
      </c>
      <c r="BR263" s="186">
        <f>AW263*Workings_risks!$E$24*Workings_risks!$E$26*Workings_risks!$E$27*Assumptions!$G$90</f>
        <v>5.2358282476684594E-4</v>
      </c>
      <c r="BS263" s="186">
        <f>AX263*Workings_risks!$E$24*Workings_risks!$E$26*Workings_risks!$E$27*Assumptions!$G$90</f>
        <v>5.3116788570428501E-4</v>
      </c>
      <c r="BT263" s="186">
        <f>AY263*Workings_risks!$E$24*Workings_risks!$E$26*Workings_risks!$E$27*Assumptions!$G$90</f>
        <v>5.3875294664172419E-4</v>
      </c>
    </row>
    <row r="264" spans="2:72" x14ac:dyDescent="0.25">
      <c r="B264" s="42">
        <v>10335641</v>
      </c>
      <c r="C264" s="42" t="s">
        <v>620</v>
      </c>
      <c r="D264" s="42" t="s">
        <v>267</v>
      </c>
      <c r="E264" s="42">
        <v>16701588</v>
      </c>
      <c r="F264" s="42">
        <v>16701592</v>
      </c>
      <c r="G264" s="42">
        <v>1.1728947858565304</v>
      </c>
      <c r="H264" s="42">
        <v>143.53346212288699</v>
      </c>
      <c r="I264" s="42">
        <v>-35.277441592947802</v>
      </c>
      <c r="J264" s="42">
        <v>105</v>
      </c>
      <c r="K264" s="42">
        <v>93.7</v>
      </c>
      <c r="L264" s="32">
        <v>6.3E-2</v>
      </c>
      <c r="M264" s="32">
        <v>8.7999999999999995E-2</v>
      </c>
      <c r="N264" s="181"/>
      <c r="O264" s="182">
        <f t="shared" si="61"/>
        <v>111.61499999999999</v>
      </c>
      <c r="P264" s="182">
        <f t="shared" si="62"/>
        <v>99.603099999999998</v>
      </c>
      <c r="Q264" s="191">
        <f t="shared" si="63"/>
        <v>0.01</v>
      </c>
      <c r="R264" s="191">
        <f t="shared" si="64"/>
        <v>0.02</v>
      </c>
      <c r="S264" s="184">
        <f t="shared" si="65"/>
        <v>-1201.1899999999996</v>
      </c>
      <c r="T264" s="184">
        <f t="shared" si="66"/>
        <v>123.62689999999999</v>
      </c>
      <c r="U264" s="185">
        <f t="shared" si="67"/>
        <v>1.5507038853137305E-2</v>
      </c>
      <c r="V264" s="181"/>
      <c r="W264" s="182">
        <f t="shared" si="68"/>
        <v>112.66499999999999</v>
      </c>
      <c r="X264" s="182">
        <f t="shared" si="69"/>
        <v>101.94560000000001</v>
      </c>
      <c r="Y264" s="183">
        <f t="shared" si="70"/>
        <v>0.01</v>
      </c>
      <c r="Z264" s="183">
        <f t="shared" si="71"/>
        <v>0.02</v>
      </c>
      <c r="AA264" s="184">
        <f t="shared" si="72"/>
        <v>-1071.9399999999978</v>
      </c>
      <c r="AB264" s="184">
        <f t="shared" si="73"/>
        <v>123.38439999999997</v>
      </c>
      <c r="AC264" s="185">
        <f t="shared" si="74"/>
        <v>1.7150586786573885E-2</v>
      </c>
      <c r="AD264" s="181"/>
      <c r="AE264" s="178">
        <f t="shared" si="60"/>
        <v>1.5507038853137305</v>
      </c>
      <c r="AF264" s="170">
        <f>Workings_risks!$E$18+Workings_risks!$E$27*(($AE264-1)*Workings_risks!$E$18)/(2050-2023)</f>
        <v>9.7446218603343838E-3</v>
      </c>
      <c r="AG264" s="170">
        <f>AF264+(($AE264-1)*Workings_risks!$E$18)/(2050-2023)</f>
        <v>9.9319169952912685E-3</v>
      </c>
      <c r="AH264" s="170">
        <f>AG264+(($AE264-1)*Workings_risks!$E$18)/(2050-2023)</f>
        <v>1.0119212130248153E-2</v>
      </c>
      <c r="AI264" s="170">
        <f>AH264+(($AE264-1)*Workings_risks!$E$18)/(2050-2023)</f>
        <v>1.0306507265205038E-2</v>
      </c>
      <c r="AJ264" s="170">
        <f>AI264+(($AE264-1)*Workings_risks!$E$18)/(2050-2023)</f>
        <v>1.0493802400161923E-2</v>
      </c>
      <c r="AK264" s="170">
        <f>AJ264+(($AE264-1)*Workings_risks!$E$18)/(2050-2023)</f>
        <v>1.0681097535118807E-2</v>
      </c>
      <c r="AL264" s="170">
        <f>AK264+(($AE264-1)*Workings_risks!$E$18)/(2050-2023)</f>
        <v>1.0868392670075692E-2</v>
      </c>
      <c r="AM264" s="170">
        <f>AL264+(($AE264-1)*Workings_risks!$E$18)/(2050-2023)</f>
        <v>1.1055687805032577E-2</v>
      </c>
      <c r="AN264" s="170">
        <f>AM264+(($AE264-1)*Workings_risks!$E$18)/(2050-2023)</f>
        <v>1.1242982939989462E-2</v>
      </c>
      <c r="AO264" s="170">
        <f>AN264+(($AE264-1)*Workings_risks!$E$18)/(2050-2023)</f>
        <v>1.1430278074946346E-2</v>
      </c>
      <c r="AP264" s="170">
        <f>AO264+(($AE264-1)*Workings_risks!$E$18)/(2050-2023)</f>
        <v>1.1617573209903231E-2</v>
      </c>
      <c r="AQ264" s="170">
        <f>AP264+(($AE264-1)*Workings_risks!$E$18)/(2050-2023)</f>
        <v>1.1804868344860116E-2</v>
      </c>
      <c r="AR264" s="170">
        <f>AQ264+(($AE264-1)*Workings_risks!$E$18)/(2050-2023)</f>
        <v>1.1992163479817E-2</v>
      </c>
      <c r="AS264" s="170">
        <f>AR264+(($AE264-1)*Workings_risks!$E$18)/(2050-2023)</f>
        <v>1.2179458614773885E-2</v>
      </c>
      <c r="AT264" s="170">
        <f>AS264+(($AE264-1)*Workings_risks!$E$18)/(2050-2023)</f>
        <v>1.236675374973077E-2</v>
      </c>
      <c r="AU264" s="170">
        <f>AT264+(($AE264-1)*Workings_risks!$E$18)/(2050-2023)</f>
        <v>1.2554048884687655E-2</v>
      </c>
      <c r="AV264" s="170">
        <f>AU264+(($AE264-1)*Workings_risks!$E$18)/(2050-2023)</f>
        <v>1.2741344019644539E-2</v>
      </c>
      <c r="AW264" s="170">
        <f>AV264+(($AE264-1)*Workings_risks!$E$18)/(2050-2023)</f>
        <v>1.2928639154601424E-2</v>
      </c>
      <c r="AX264" s="170">
        <f>AW264+(($AE264-1)*Workings_risks!$E$18)/(2050-2023)</f>
        <v>1.3115934289558309E-2</v>
      </c>
      <c r="AY264" s="170">
        <f>AX264+(($AE264-1)*Workings_risks!$E$18)/(2050-2023)</f>
        <v>1.3303229424515194E-2</v>
      </c>
      <c r="BA264" s="186">
        <f>AF264*Workings_risks!$E$24*Workings_risks!$E$26*Workings_risks!$E$27*Assumptions!$G$90</f>
        <v>3.9463678883038065E-4</v>
      </c>
      <c r="BB264" s="186">
        <f>AG264*Workings_risks!$E$24*Workings_risks!$E$26*Workings_risks!$E$27*Assumptions!$G$90</f>
        <v>4.0222184976781977E-4</v>
      </c>
      <c r="BC264" s="186">
        <f>AH264*Workings_risks!$E$24*Workings_risks!$E$26*Workings_risks!$E$27*Assumptions!$G$90</f>
        <v>4.098069107052589E-4</v>
      </c>
      <c r="BD264" s="186">
        <f>AI264*Workings_risks!$E$24*Workings_risks!$E$26*Workings_risks!$E$27*Assumptions!$G$90</f>
        <v>4.1739197164269802E-4</v>
      </c>
      <c r="BE264" s="186">
        <f>AJ264*Workings_risks!$E$24*Workings_risks!$E$26*Workings_risks!$E$27*Assumptions!$G$90</f>
        <v>4.249770325801372E-4</v>
      </c>
      <c r="BF264" s="186">
        <f>AK264*Workings_risks!$E$24*Workings_risks!$E$26*Workings_risks!$E$27*Assumptions!$G$90</f>
        <v>4.3256209351757638E-4</v>
      </c>
      <c r="BG264" s="186">
        <f>AL264*Workings_risks!$E$24*Workings_risks!$E$26*Workings_risks!$E$27*Assumptions!$G$90</f>
        <v>4.4014715445501545E-4</v>
      </c>
      <c r="BH264" s="186">
        <f>AM264*Workings_risks!$E$24*Workings_risks!$E$26*Workings_risks!$E$27*Assumptions!$G$90</f>
        <v>4.4773221539245458E-4</v>
      </c>
      <c r="BI264" s="186">
        <f>AN264*Workings_risks!$E$24*Workings_risks!$E$26*Workings_risks!$E$27*Assumptions!$G$90</f>
        <v>4.5531727632989365E-4</v>
      </c>
      <c r="BJ264" s="186">
        <f>AO264*Workings_risks!$E$24*Workings_risks!$E$26*Workings_risks!$E$27*Assumptions!$G$90</f>
        <v>4.6290233726733283E-4</v>
      </c>
      <c r="BK264" s="186">
        <f>AP264*Workings_risks!$E$24*Workings_risks!$E$26*Workings_risks!$E$27*Assumptions!$G$90</f>
        <v>4.7048739820477185E-4</v>
      </c>
      <c r="BL264" s="186">
        <f>AQ264*Workings_risks!$E$24*Workings_risks!$E$26*Workings_risks!$E$27*Assumptions!$G$90</f>
        <v>4.7807245914221108E-4</v>
      </c>
      <c r="BM264" s="186">
        <f>AR264*Workings_risks!$E$24*Workings_risks!$E$26*Workings_risks!$E$27*Assumptions!$G$90</f>
        <v>4.8565752007965021E-4</v>
      </c>
      <c r="BN264" s="186">
        <f>AS264*Workings_risks!$E$24*Workings_risks!$E$26*Workings_risks!$E$27*Assumptions!$G$90</f>
        <v>4.9324258101708933E-4</v>
      </c>
      <c r="BO264" s="186">
        <f>AT264*Workings_risks!$E$24*Workings_risks!$E$26*Workings_risks!$E$27*Assumptions!$G$90</f>
        <v>5.008276419545284E-4</v>
      </c>
      <c r="BP264" s="186">
        <f>AU264*Workings_risks!$E$24*Workings_risks!$E$26*Workings_risks!$E$27*Assumptions!$G$90</f>
        <v>5.0841270289196758E-4</v>
      </c>
      <c r="BQ264" s="186">
        <f>AV264*Workings_risks!$E$24*Workings_risks!$E$26*Workings_risks!$E$27*Assumptions!$G$90</f>
        <v>5.1599776382940665E-4</v>
      </c>
      <c r="BR264" s="186">
        <f>AW264*Workings_risks!$E$24*Workings_risks!$E$26*Workings_risks!$E$27*Assumptions!$G$90</f>
        <v>5.2358282476684594E-4</v>
      </c>
      <c r="BS264" s="186">
        <f>AX264*Workings_risks!$E$24*Workings_risks!$E$26*Workings_risks!$E$27*Assumptions!$G$90</f>
        <v>5.3116788570428501E-4</v>
      </c>
      <c r="BT264" s="186">
        <f>AY264*Workings_risks!$E$24*Workings_risks!$E$26*Workings_risks!$E$27*Assumptions!$G$90</f>
        <v>5.3875294664172419E-4</v>
      </c>
    </row>
    <row r="265" spans="2:72" x14ac:dyDescent="0.25">
      <c r="B265" s="42">
        <v>10335642</v>
      </c>
      <c r="C265" s="42" t="s">
        <v>620</v>
      </c>
      <c r="D265" s="42" t="s">
        <v>267</v>
      </c>
      <c r="E265" s="42">
        <v>16701592</v>
      </c>
      <c r="F265" s="42">
        <v>16701596</v>
      </c>
      <c r="G265" s="42">
        <v>0.82757757317974034</v>
      </c>
      <c r="H265" s="42">
        <v>143.53345873452901</v>
      </c>
      <c r="I265" s="42">
        <v>-35.276373489163802</v>
      </c>
      <c r="J265" s="42">
        <v>105</v>
      </c>
      <c r="K265" s="42">
        <v>93.7</v>
      </c>
      <c r="L265" s="32">
        <v>6.3E-2</v>
      </c>
      <c r="M265" s="32">
        <v>8.7999999999999995E-2</v>
      </c>
      <c r="N265" s="181"/>
      <c r="O265" s="182">
        <f t="shared" si="61"/>
        <v>111.61499999999999</v>
      </c>
      <c r="P265" s="182">
        <f t="shared" si="62"/>
        <v>99.603099999999998</v>
      </c>
      <c r="Q265" s="191">
        <f t="shared" si="63"/>
        <v>0.01</v>
      </c>
      <c r="R265" s="191">
        <f t="shared" si="64"/>
        <v>0.02</v>
      </c>
      <c r="S265" s="184">
        <f t="shared" si="65"/>
        <v>-1201.1899999999996</v>
      </c>
      <c r="T265" s="184">
        <f t="shared" si="66"/>
        <v>123.62689999999999</v>
      </c>
      <c r="U265" s="185">
        <f t="shared" si="67"/>
        <v>1.5507038853137305E-2</v>
      </c>
      <c r="V265" s="181"/>
      <c r="W265" s="182">
        <f t="shared" si="68"/>
        <v>112.66499999999999</v>
      </c>
      <c r="X265" s="182">
        <f t="shared" si="69"/>
        <v>101.94560000000001</v>
      </c>
      <c r="Y265" s="183">
        <f t="shared" si="70"/>
        <v>0.01</v>
      </c>
      <c r="Z265" s="183">
        <f t="shared" si="71"/>
        <v>0.02</v>
      </c>
      <c r="AA265" s="184">
        <f t="shared" si="72"/>
        <v>-1071.9399999999978</v>
      </c>
      <c r="AB265" s="184">
        <f t="shared" si="73"/>
        <v>123.38439999999997</v>
      </c>
      <c r="AC265" s="185">
        <f t="shared" si="74"/>
        <v>1.7150586786573885E-2</v>
      </c>
      <c r="AD265" s="181"/>
      <c r="AE265" s="178">
        <f t="shared" si="60"/>
        <v>1.5507038853137305</v>
      </c>
      <c r="AF265" s="170">
        <f>Workings_risks!$E$18+Workings_risks!$E$27*(($AE265-1)*Workings_risks!$E$18)/(2050-2023)</f>
        <v>9.7446218603343838E-3</v>
      </c>
      <c r="AG265" s="170">
        <f>AF265+(($AE265-1)*Workings_risks!$E$18)/(2050-2023)</f>
        <v>9.9319169952912685E-3</v>
      </c>
      <c r="AH265" s="170">
        <f>AG265+(($AE265-1)*Workings_risks!$E$18)/(2050-2023)</f>
        <v>1.0119212130248153E-2</v>
      </c>
      <c r="AI265" s="170">
        <f>AH265+(($AE265-1)*Workings_risks!$E$18)/(2050-2023)</f>
        <v>1.0306507265205038E-2</v>
      </c>
      <c r="AJ265" s="170">
        <f>AI265+(($AE265-1)*Workings_risks!$E$18)/(2050-2023)</f>
        <v>1.0493802400161923E-2</v>
      </c>
      <c r="AK265" s="170">
        <f>AJ265+(($AE265-1)*Workings_risks!$E$18)/(2050-2023)</f>
        <v>1.0681097535118807E-2</v>
      </c>
      <c r="AL265" s="170">
        <f>AK265+(($AE265-1)*Workings_risks!$E$18)/(2050-2023)</f>
        <v>1.0868392670075692E-2</v>
      </c>
      <c r="AM265" s="170">
        <f>AL265+(($AE265-1)*Workings_risks!$E$18)/(2050-2023)</f>
        <v>1.1055687805032577E-2</v>
      </c>
      <c r="AN265" s="170">
        <f>AM265+(($AE265-1)*Workings_risks!$E$18)/(2050-2023)</f>
        <v>1.1242982939989462E-2</v>
      </c>
      <c r="AO265" s="170">
        <f>AN265+(($AE265-1)*Workings_risks!$E$18)/(2050-2023)</f>
        <v>1.1430278074946346E-2</v>
      </c>
      <c r="AP265" s="170">
        <f>AO265+(($AE265-1)*Workings_risks!$E$18)/(2050-2023)</f>
        <v>1.1617573209903231E-2</v>
      </c>
      <c r="AQ265" s="170">
        <f>AP265+(($AE265-1)*Workings_risks!$E$18)/(2050-2023)</f>
        <v>1.1804868344860116E-2</v>
      </c>
      <c r="AR265" s="170">
        <f>AQ265+(($AE265-1)*Workings_risks!$E$18)/(2050-2023)</f>
        <v>1.1992163479817E-2</v>
      </c>
      <c r="AS265" s="170">
        <f>AR265+(($AE265-1)*Workings_risks!$E$18)/(2050-2023)</f>
        <v>1.2179458614773885E-2</v>
      </c>
      <c r="AT265" s="170">
        <f>AS265+(($AE265-1)*Workings_risks!$E$18)/(2050-2023)</f>
        <v>1.236675374973077E-2</v>
      </c>
      <c r="AU265" s="170">
        <f>AT265+(($AE265-1)*Workings_risks!$E$18)/(2050-2023)</f>
        <v>1.2554048884687655E-2</v>
      </c>
      <c r="AV265" s="170">
        <f>AU265+(($AE265-1)*Workings_risks!$E$18)/(2050-2023)</f>
        <v>1.2741344019644539E-2</v>
      </c>
      <c r="AW265" s="170">
        <f>AV265+(($AE265-1)*Workings_risks!$E$18)/(2050-2023)</f>
        <v>1.2928639154601424E-2</v>
      </c>
      <c r="AX265" s="170">
        <f>AW265+(($AE265-1)*Workings_risks!$E$18)/(2050-2023)</f>
        <v>1.3115934289558309E-2</v>
      </c>
      <c r="AY265" s="170">
        <f>AX265+(($AE265-1)*Workings_risks!$E$18)/(2050-2023)</f>
        <v>1.3303229424515194E-2</v>
      </c>
      <c r="BA265" s="186">
        <f>AF265*Workings_risks!$E$24*Workings_risks!$E$26*Workings_risks!$E$27*Assumptions!$G$90</f>
        <v>3.9463678883038065E-4</v>
      </c>
      <c r="BB265" s="186">
        <f>AG265*Workings_risks!$E$24*Workings_risks!$E$26*Workings_risks!$E$27*Assumptions!$G$90</f>
        <v>4.0222184976781977E-4</v>
      </c>
      <c r="BC265" s="186">
        <f>AH265*Workings_risks!$E$24*Workings_risks!$E$26*Workings_risks!$E$27*Assumptions!$G$90</f>
        <v>4.098069107052589E-4</v>
      </c>
      <c r="BD265" s="186">
        <f>AI265*Workings_risks!$E$24*Workings_risks!$E$26*Workings_risks!$E$27*Assumptions!$G$90</f>
        <v>4.1739197164269802E-4</v>
      </c>
      <c r="BE265" s="186">
        <f>AJ265*Workings_risks!$E$24*Workings_risks!$E$26*Workings_risks!$E$27*Assumptions!$G$90</f>
        <v>4.249770325801372E-4</v>
      </c>
      <c r="BF265" s="186">
        <f>AK265*Workings_risks!$E$24*Workings_risks!$E$26*Workings_risks!$E$27*Assumptions!$G$90</f>
        <v>4.3256209351757638E-4</v>
      </c>
      <c r="BG265" s="186">
        <f>AL265*Workings_risks!$E$24*Workings_risks!$E$26*Workings_risks!$E$27*Assumptions!$G$90</f>
        <v>4.4014715445501545E-4</v>
      </c>
      <c r="BH265" s="186">
        <f>AM265*Workings_risks!$E$24*Workings_risks!$E$26*Workings_risks!$E$27*Assumptions!$G$90</f>
        <v>4.4773221539245458E-4</v>
      </c>
      <c r="BI265" s="186">
        <f>AN265*Workings_risks!$E$24*Workings_risks!$E$26*Workings_risks!$E$27*Assumptions!$G$90</f>
        <v>4.5531727632989365E-4</v>
      </c>
      <c r="BJ265" s="186">
        <f>AO265*Workings_risks!$E$24*Workings_risks!$E$26*Workings_risks!$E$27*Assumptions!$G$90</f>
        <v>4.6290233726733283E-4</v>
      </c>
      <c r="BK265" s="186">
        <f>AP265*Workings_risks!$E$24*Workings_risks!$E$26*Workings_risks!$E$27*Assumptions!$G$90</f>
        <v>4.7048739820477185E-4</v>
      </c>
      <c r="BL265" s="186">
        <f>AQ265*Workings_risks!$E$24*Workings_risks!$E$26*Workings_risks!$E$27*Assumptions!$G$90</f>
        <v>4.7807245914221108E-4</v>
      </c>
      <c r="BM265" s="186">
        <f>AR265*Workings_risks!$E$24*Workings_risks!$E$26*Workings_risks!$E$27*Assumptions!$G$90</f>
        <v>4.8565752007965021E-4</v>
      </c>
      <c r="BN265" s="186">
        <f>AS265*Workings_risks!$E$24*Workings_risks!$E$26*Workings_risks!$E$27*Assumptions!$G$90</f>
        <v>4.9324258101708933E-4</v>
      </c>
      <c r="BO265" s="186">
        <f>AT265*Workings_risks!$E$24*Workings_risks!$E$26*Workings_risks!$E$27*Assumptions!$G$90</f>
        <v>5.008276419545284E-4</v>
      </c>
      <c r="BP265" s="186">
        <f>AU265*Workings_risks!$E$24*Workings_risks!$E$26*Workings_risks!$E$27*Assumptions!$G$90</f>
        <v>5.0841270289196758E-4</v>
      </c>
      <c r="BQ265" s="186">
        <f>AV265*Workings_risks!$E$24*Workings_risks!$E$26*Workings_risks!$E$27*Assumptions!$G$90</f>
        <v>5.1599776382940665E-4</v>
      </c>
      <c r="BR265" s="186">
        <f>AW265*Workings_risks!$E$24*Workings_risks!$E$26*Workings_risks!$E$27*Assumptions!$G$90</f>
        <v>5.2358282476684594E-4</v>
      </c>
      <c r="BS265" s="186">
        <f>AX265*Workings_risks!$E$24*Workings_risks!$E$26*Workings_risks!$E$27*Assumptions!$G$90</f>
        <v>5.3116788570428501E-4</v>
      </c>
      <c r="BT265" s="186">
        <f>AY265*Workings_risks!$E$24*Workings_risks!$E$26*Workings_risks!$E$27*Assumptions!$G$90</f>
        <v>5.3875294664172419E-4</v>
      </c>
    </row>
    <row r="266" spans="2:72" x14ac:dyDescent="0.25">
      <c r="B266" s="42">
        <v>10335643</v>
      </c>
      <c r="C266" s="42" t="s">
        <v>620</v>
      </c>
      <c r="D266" s="42" t="s">
        <v>267</v>
      </c>
      <c r="E266" s="42">
        <v>16701596</v>
      </c>
      <c r="F266" s="42">
        <v>16701600</v>
      </c>
      <c r="G266" s="42">
        <v>1.5638983310897903</v>
      </c>
      <c r="H266" s="42">
        <v>143.53345562916999</v>
      </c>
      <c r="I266" s="42">
        <v>-35.275303104460797</v>
      </c>
      <c r="J266" s="42">
        <v>105</v>
      </c>
      <c r="K266" s="42">
        <v>93.7</v>
      </c>
      <c r="L266" s="32">
        <v>6.3E-2</v>
      </c>
      <c r="M266" s="32">
        <v>8.7999999999999995E-2</v>
      </c>
      <c r="N266" s="181"/>
      <c r="O266" s="182">
        <f t="shared" si="61"/>
        <v>111.61499999999999</v>
      </c>
      <c r="P266" s="182">
        <f t="shared" si="62"/>
        <v>99.603099999999998</v>
      </c>
      <c r="Q266" s="191">
        <f t="shared" si="63"/>
        <v>0.01</v>
      </c>
      <c r="R266" s="191">
        <f t="shared" si="64"/>
        <v>0.02</v>
      </c>
      <c r="S266" s="184">
        <f t="shared" si="65"/>
        <v>-1201.1899999999996</v>
      </c>
      <c r="T266" s="184">
        <f t="shared" si="66"/>
        <v>123.62689999999999</v>
      </c>
      <c r="U266" s="185">
        <f t="shared" si="67"/>
        <v>1.5507038853137305E-2</v>
      </c>
      <c r="V266" s="181"/>
      <c r="W266" s="182">
        <f t="shared" si="68"/>
        <v>112.66499999999999</v>
      </c>
      <c r="X266" s="182">
        <f t="shared" si="69"/>
        <v>101.94560000000001</v>
      </c>
      <c r="Y266" s="183">
        <f t="shared" si="70"/>
        <v>0.01</v>
      </c>
      <c r="Z266" s="183">
        <f t="shared" si="71"/>
        <v>0.02</v>
      </c>
      <c r="AA266" s="184">
        <f t="shared" si="72"/>
        <v>-1071.9399999999978</v>
      </c>
      <c r="AB266" s="184">
        <f t="shared" si="73"/>
        <v>123.38439999999997</v>
      </c>
      <c r="AC266" s="185">
        <f t="shared" si="74"/>
        <v>1.7150586786573885E-2</v>
      </c>
      <c r="AD266" s="181"/>
      <c r="AE266" s="178">
        <f t="shared" ref="AE266:AE329" si="75">U266*100</f>
        <v>1.5507038853137305</v>
      </c>
      <c r="AF266" s="170">
        <f>Workings_risks!$E$18+Workings_risks!$E$27*(($AE266-1)*Workings_risks!$E$18)/(2050-2023)</f>
        <v>9.7446218603343838E-3</v>
      </c>
      <c r="AG266" s="170">
        <f>AF266+(($AE266-1)*Workings_risks!$E$18)/(2050-2023)</f>
        <v>9.9319169952912685E-3</v>
      </c>
      <c r="AH266" s="170">
        <f>AG266+(($AE266-1)*Workings_risks!$E$18)/(2050-2023)</f>
        <v>1.0119212130248153E-2</v>
      </c>
      <c r="AI266" s="170">
        <f>AH266+(($AE266-1)*Workings_risks!$E$18)/(2050-2023)</f>
        <v>1.0306507265205038E-2</v>
      </c>
      <c r="AJ266" s="170">
        <f>AI266+(($AE266-1)*Workings_risks!$E$18)/(2050-2023)</f>
        <v>1.0493802400161923E-2</v>
      </c>
      <c r="AK266" s="170">
        <f>AJ266+(($AE266-1)*Workings_risks!$E$18)/(2050-2023)</f>
        <v>1.0681097535118807E-2</v>
      </c>
      <c r="AL266" s="170">
        <f>AK266+(($AE266-1)*Workings_risks!$E$18)/(2050-2023)</f>
        <v>1.0868392670075692E-2</v>
      </c>
      <c r="AM266" s="170">
        <f>AL266+(($AE266-1)*Workings_risks!$E$18)/(2050-2023)</f>
        <v>1.1055687805032577E-2</v>
      </c>
      <c r="AN266" s="170">
        <f>AM266+(($AE266-1)*Workings_risks!$E$18)/(2050-2023)</f>
        <v>1.1242982939989462E-2</v>
      </c>
      <c r="AO266" s="170">
        <f>AN266+(($AE266-1)*Workings_risks!$E$18)/(2050-2023)</f>
        <v>1.1430278074946346E-2</v>
      </c>
      <c r="AP266" s="170">
        <f>AO266+(($AE266-1)*Workings_risks!$E$18)/(2050-2023)</f>
        <v>1.1617573209903231E-2</v>
      </c>
      <c r="AQ266" s="170">
        <f>AP266+(($AE266-1)*Workings_risks!$E$18)/(2050-2023)</f>
        <v>1.1804868344860116E-2</v>
      </c>
      <c r="AR266" s="170">
        <f>AQ266+(($AE266-1)*Workings_risks!$E$18)/(2050-2023)</f>
        <v>1.1992163479817E-2</v>
      </c>
      <c r="AS266" s="170">
        <f>AR266+(($AE266-1)*Workings_risks!$E$18)/(2050-2023)</f>
        <v>1.2179458614773885E-2</v>
      </c>
      <c r="AT266" s="170">
        <f>AS266+(($AE266-1)*Workings_risks!$E$18)/(2050-2023)</f>
        <v>1.236675374973077E-2</v>
      </c>
      <c r="AU266" s="170">
        <f>AT266+(($AE266-1)*Workings_risks!$E$18)/(2050-2023)</f>
        <v>1.2554048884687655E-2</v>
      </c>
      <c r="AV266" s="170">
        <f>AU266+(($AE266-1)*Workings_risks!$E$18)/(2050-2023)</f>
        <v>1.2741344019644539E-2</v>
      </c>
      <c r="AW266" s="170">
        <f>AV266+(($AE266-1)*Workings_risks!$E$18)/(2050-2023)</f>
        <v>1.2928639154601424E-2</v>
      </c>
      <c r="AX266" s="170">
        <f>AW266+(($AE266-1)*Workings_risks!$E$18)/(2050-2023)</f>
        <v>1.3115934289558309E-2</v>
      </c>
      <c r="AY266" s="170">
        <f>AX266+(($AE266-1)*Workings_risks!$E$18)/(2050-2023)</f>
        <v>1.3303229424515194E-2</v>
      </c>
      <c r="BA266" s="186">
        <f>AF266*Workings_risks!$E$24*Workings_risks!$E$26*Workings_risks!$E$27*Assumptions!$G$90</f>
        <v>3.9463678883038065E-4</v>
      </c>
      <c r="BB266" s="186">
        <f>AG266*Workings_risks!$E$24*Workings_risks!$E$26*Workings_risks!$E$27*Assumptions!$G$90</f>
        <v>4.0222184976781977E-4</v>
      </c>
      <c r="BC266" s="186">
        <f>AH266*Workings_risks!$E$24*Workings_risks!$E$26*Workings_risks!$E$27*Assumptions!$G$90</f>
        <v>4.098069107052589E-4</v>
      </c>
      <c r="BD266" s="186">
        <f>AI266*Workings_risks!$E$24*Workings_risks!$E$26*Workings_risks!$E$27*Assumptions!$G$90</f>
        <v>4.1739197164269802E-4</v>
      </c>
      <c r="BE266" s="186">
        <f>AJ266*Workings_risks!$E$24*Workings_risks!$E$26*Workings_risks!$E$27*Assumptions!$G$90</f>
        <v>4.249770325801372E-4</v>
      </c>
      <c r="BF266" s="186">
        <f>AK266*Workings_risks!$E$24*Workings_risks!$E$26*Workings_risks!$E$27*Assumptions!$G$90</f>
        <v>4.3256209351757638E-4</v>
      </c>
      <c r="BG266" s="186">
        <f>AL266*Workings_risks!$E$24*Workings_risks!$E$26*Workings_risks!$E$27*Assumptions!$G$90</f>
        <v>4.4014715445501545E-4</v>
      </c>
      <c r="BH266" s="186">
        <f>AM266*Workings_risks!$E$24*Workings_risks!$E$26*Workings_risks!$E$27*Assumptions!$G$90</f>
        <v>4.4773221539245458E-4</v>
      </c>
      <c r="BI266" s="186">
        <f>AN266*Workings_risks!$E$24*Workings_risks!$E$26*Workings_risks!$E$27*Assumptions!$G$90</f>
        <v>4.5531727632989365E-4</v>
      </c>
      <c r="BJ266" s="186">
        <f>AO266*Workings_risks!$E$24*Workings_risks!$E$26*Workings_risks!$E$27*Assumptions!$G$90</f>
        <v>4.6290233726733283E-4</v>
      </c>
      <c r="BK266" s="186">
        <f>AP266*Workings_risks!$E$24*Workings_risks!$E$26*Workings_risks!$E$27*Assumptions!$G$90</f>
        <v>4.7048739820477185E-4</v>
      </c>
      <c r="BL266" s="186">
        <f>AQ266*Workings_risks!$E$24*Workings_risks!$E$26*Workings_risks!$E$27*Assumptions!$G$90</f>
        <v>4.7807245914221108E-4</v>
      </c>
      <c r="BM266" s="186">
        <f>AR266*Workings_risks!$E$24*Workings_risks!$E$26*Workings_risks!$E$27*Assumptions!$G$90</f>
        <v>4.8565752007965021E-4</v>
      </c>
      <c r="BN266" s="186">
        <f>AS266*Workings_risks!$E$24*Workings_risks!$E$26*Workings_risks!$E$27*Assumptions!$G$90</f>
        <v>4.9324258101708933E-4</v>
      </c>
      <c r="BO266" s="186">
        <f>AT266*Workings_risks!$E$24*Workings_risks!$E$26*Workings_risks!$E$27*Assumptions!$G$90</f>
        <v>5.008276419545284E-4</v>
      </c>
      <c r="BP266" s="186">
        <f>AU266*Workings_risks!$E$24*Workings_risks!$E$26*Workings_risks!$E$27*Assumptions!$G$90</f>
        <v>5.0841270289196758E-4</v>
      </c>
      <c r="BQ266" s="186">
        <f>AV266*Workings_risks!$E$24*Workings_risks!$E$26*Workings_risks!$E$27*Assumptions!$G$90</f>
        <v>5.1599776382940665E-4</v>
      </c>
      <c r="BR266" s="186">
        <f>AW266*Workings_risks!$E$24*Workings_risks!$E$26*Workings_risks!$E$27*Assumptions!$G$90</f>
        <v>5.2358282476684594E-4</v>
      </c>
      <c r="BS266" s="186">
        <f>AX266*Workings_risks!$E$24*Workings_risks!$E$26*Workings_risks!$E$27*Assumptions!$G$90</f>
        <v>5.3116788570428501E-4</v>
      </c>
      <c r="BT266" s="186">
        <f>AY266*Workings_risks!$E$24*Workings_risks!$E$26*Workings_risks!$E$27*Assumptions!$G$90</f>
        <v>5.3875294664172419E-4</v>
      </c>
    </row>
    <row r="267" spans="2:72" x14ac:dyDescent="0.25">
      <c r="B267" s="42">
        <v>10335708</v>
      </c>
      <c r="C267" s="42" t="s">
        <v>620</v>
      </c>
      <c r="D267" s="42" t="s">
        <v>267</v>
      </c>
      <c r="E267" s="42">
        <v>16701852</v>
      </c>
      <c r="F267" s="42">
        <v>16701857</v>
      </c>
      <c r="G267" s="42">
        <v>0.26248130121769009</v>
      </c>
      <c r="H267" s="42">
        <v>143.55927318478999</v>
      </c>
      <c r="I267" s="42">
        <v>-35.246078712487098</v>
      </c>
      <c r="J267" s="42">
        <v>106</v>
      </c>
      <c r="K267" s="42">
        <v>94.4</v>
      </c>
      <c r="L267" s="32">
        <v>6.3E-2</v>
      </c>
      <c r="M267" s="32">
        <v>8.7999999999999995E-2</v>
      </c>
      <c r="N267" s="181"/>
      <c r="O267" s="182">
        <f t="shared" si="61"/>
        <v>112.678</v>
      </c>
      <c r="P267" s="182">
        <f t="shared" si="62"/>
        <v>100.3472</v>
      </c>
      <c r="Q267" s="191">
        <f t="shared" si="63"/>
        <v>0.01</v>
      </c>
      <c r="R267" s="191">
        <f t="shared" si="64"/>
        <v>0.02</v>
      </c>
      <c r="S267" s="184">
        <f t="shared" si="65"/>
        <v>-1233.0799999999997</v>
      </c>
      <c r="T267" s="184">
        <f t="shared" si="66"/>
        <v>125.00879999999998</v>
      </c>
      <c r="U267" s="185">
        <f t="shared" si="67"/>
        <v>1.5415707010088545E-2</v>
      </c>
      <c r="V267" s="181"/>
      <c r="W267" s="182">
        <f t="shared" si="68"/>
        <v>113.738</v>
      </c>
      <c r="X267" s="182">
        <f t="shared" si="69"/>
        <v>102.70720000000001</v>
      </c>
      <c r="Y267" s="183">
        <f t="shared" si="70"/>
        <v>0.01</v>
      </c>
      <c r="Z267" s="183">
        <f t="shared" si="71"/>
        <v>0.02</v>
      </c>
      <c r="AA267" s="184">
        <f t="shared" si="72"/>
        <v>-1103.0799999999986</v>
      </c>
      <c r="AB267" s="184">
        <f t="shared" si="73"/>
        <v>124.76879999999997</v>
      </c>
      <c r="AC267" s="185">
        <f t="shared" si="74"/>
        <v>1.701490372411792E-2</v>
      </c>
      <c r="AD267" s="181"/>
      <c r="AE267" s="178">
        <f t="shared" si="75"/>
        <v>1.5415707010088546</v>
      </c>
      <c r="AF267" s="170">
        <f>Workings_risks!$E$18+Workings_risks!$E$27*(($AE267-1)*Workings_risks!$E$18)/(2050-2023)</f>
        <v>9.7353032353931779E-3</v>
      </c>
      <c r="AG267" s="170">
        <f>AF267+(($AE267-1)*Workings_risks!$E$18)/(2050-2023)</f>
        <v>9.9194921620363273E-3</v>
      </c>
      <c r="AH267" s="170">
        <f>AG267+(($AE267-1)*Workings_risks!$E$18)/(2050-2023)</f>
        <v>1.0103681088679477E-2</v>
      </c>
      <c r="AI267" s="170">
        <f>AH267+(($AE267-1)*Workings_risks!$E$18)/(2050-2023)</f>
        <v>1.0287870015322626E-2</v>
      </c>
      <c r="AJ267" s="170">
        <f>AI267+(($AE267-1)*Workings_risks!$E$18)/(2050-2023)</f>
        <v>1.0472058941965776E-2</v>
      </c>
      <c r="AK267" s="170">
        <f>AJ267+(($AE267-1)*Workings_risks!$E$18)/(2050-2023)</f>
        <v>1.0656247868608925E-2</v>
      </c>
      <c r="AL267" s="170">
        <f>AK267+(($AE267-1)*Workings_risks!$E$18)/(2050-2023)</f>
        <v>1.0840436795252074E-2</v>
      </c>
      <c r="AM267" s="170">
        <f>AL267+(($AE267-1)*Workings_risks!$E$18)/(2050-2023)</f>
        <v>1.1024625721895224E-2</v>
      </c>
      <c r="AN267" s="170">
        <f>AM267+(($AE267-1)*Workings_risks!$E$18)/(2050-2023)</f>
        <v>1.1208814648538373E-2</v>
      </c>
      <c r="AO267" s="170">
        <f>AN267+(($AE267-1)*Workings_risks!$E$18)/(2050-2023)</f>
        <v>1.1393003575181523E-2</v>
      </c>
      <c r="AP267" s="170">
        <f>AO267+(($AE267-1)*Workings_risks!$E$18)/(2050-2023)</f>
        <v>1.1577192501824672E-2</v>
      </c>
      <c r="AQ267" s="170">
        <f>AP267+(($AE267-1)*Workings_risks!$E$18)/(2050-2023)</f>
        <v>1.1761381428467822E-2</v>
      </c>
      <c r="AR267" s="170">
        <f>AQ267+(($AE267-1)*Workings_risks!$E$18)/(2050-2023)</f>
        <v>1.1945570355110971E-2</v>
      </c>
      <c r="AS267" s="170">
        <f>AR267+(($AE267-1)*Workings_risks!$E$18)/(2050-2023)</f>
        <v>1.212975928175412E-2</v>
      </c>
      <c r="AT267" s="170">
        <f>AS267+(($AE267-1)*Workings_risks!$E$18)/(2050-2023)</f>
        <v>1.231394820839727E-2</v>
      </c>
      <c r="AU267" s="170">
        <f>AT267+(($AE267-1)*Workings_risks!$E$18)/(2050-2023)</f>
        <v>1.2498137135040419E-2</v>
      </c>
      <c r="AV267" s="170">
        <f>AU267+(($AE267-1)*Workings_risks!$E$18)/(2050-2023)</f>
        <v>1.2682326061683569E-2</v>
      </c>
      <c r="AW267" s="170">
        <f>AV267+(($AE267-1)*Workings_risks!$E$18)/(2050-2023)</f>
        <v>1.2866514988326718E-2</v>
      </c>
      <c r="AX267" s="170">
        <f>AW267+(($AE267-1)*Workings_risks!$E$18)/(2050-2023)</f>
        <v>1.3050703914969868E-2</v>
      </c>
      <c r="AY267" s="170">
        <f>AX267+(($AE267-1)*Workings_risks!$E$18)/(2050-2023)</f>
        <v>1.3234892841613017E-2</v>
      </c>
      <c r="BA267" s="186">
        <f>AF267*Workings_risks!$E$24*Workings_risks!$E$26*Workings_risks!$E$27*Assumptions!$G$90</f>
        <v>3.9425940402511886E-4</v>
      </c>
      <c r="BB267" s="186">
        <f>AG267*Workings_risks!$E$24*Workings_risks!$E$26*Workings_risks!$E$27*Assumptions!$G$90</f>
        <v>4.017186700274707E-4</v>
      </c>
      <c r="BC267" s="186">
        <f>AH267*Workings_risks!$E$24*Workings_risks!$E$26*Workings_risks!$E$27*Assumptions!$G$90</f>
        <v>4.0917793602982254E-4</v>
      </c>
      <c r="BD267" s="186">
        <f>AI267*Workings_risks!$E$24*Workings_risks!$E$26*Workings_risks!$E$27*Assumptions!$G$90</f>
        <v>4.1663720203217439E-4</v>
      </c>
      <c r="BE267" s="186">
        <f>AJ267*Workings_risks!$E$24*Workings_risks!$E$26*Workings_risks!$E$27*Assumptions!$G$90</f>
        <v>4.2409646803452628E-4</v>
      </c>
      <c r="BF267" s="186">
        <f>AK267*Workings_risks!$E$24*Workings_risks!$E$26*Workings_risks!$E$27*Assumptions!$G$90</f>
        <v>4.3155573403687818E-4</v>
      </c>
      <c r="BG267" s="186">
        <f>AL267*Workings_risks!$E$24*Workings_risks!$E$26*Workings_risks!$E$27*Assumptions!$G$90</f>
        <v>4.3901500003923002E-4</v>
      </c>
      <c r="BH267" s="186">
        <f>AM267*Workings_risks!$E$24*Workings_risks!$E$26*Workings_risks!$E$27*Assumptions!$G$90</f>
        <v>4.4647426604158192E-4</v>
      </c>
      <c r="BI267" s="186">
        <f>AN267*Workings_risks!$E$24*Workings_risks!$E$26*Workings_risks!$E$27*Assumptions!$G$90</f>
        <v>4.5393353204393376E-4</v>
      </c>
      <c r="BJ267" s="186">
        <f>AO267*Workings_risks!$E$24*Workings_risks!$E$26*Workings_risks!$E$27*Assumptions!$G$90</f>
        <v>4.6139279804628566E-4</v>
      </c>
      <c r="BK267" s="186">
        <f>AP267*Workings_risks!$E$24*Workings_risks!$E$26*Workings_risks!$E$27*Assumptions!$G$90</f>
        <v>4.6885206404863745E-4</v>
      </c>
      <c r="BL267" s="186">
        <f>AQ267*Workings_risks!$E$24*Workings_risks!$E$26*Workings_risks!$E$27*Assumptions!$G$90</f>
        <v>4.7631133005098935E-4</v>
      </c>
      <c r="BM267" s="186">
        <f>AR267*Workings_risks!$E$24*Workings_risks!$E$26*Workings_risks!$E$27*Assumptions!$G$90</f>
        <v>4.8377059605334114E-4</v>
      </c>
      <c r="BN267" s="186">
        <f>AS267*Workings_risks!$E$24*Workings_risks!$E$26*Workings_risks!$E$27*Assumptions!$G$90</f>
        <v>4.9122986205569303E-4</v>
      </c>
      <c r="BO267" s="186">
        <f>AT267*Workings_risks!$E$24*Workings_risks!$E$26*Workings_risks!$E$27*Assumptions!$G$90</f>
        <v>4.9868912805804493E-4</v>
      </c>
      <c r="BP267" s="186">
        <f>AU267*Workings_risks!$E$24*Workings_risks!$E$26*Workings_risks!$E$27*Assumptions!$G$90</f>
        <v>5.0614839406039683E-4</v>
      </c>
      <c r="BQ267" s="186">
        <f>AV267*Workings_risks!$E$24*Workings_risks!$E$26*Workings_risks!$E$27*Assumptions!$G$90</f>
        <v>5.1360766006274873E-4</v>
      </c>
      <c r="BR267" s="186">
        <f>AW267*Workings_risks!$E$24*Workings_risks!$E$26*Workings_risks!$E$27*Assumptions!$G$90</f>
        <v>5.2106692606510051E-4</v>
      </c>
      <c r="BS267" s="186">
        <f>AX267*Workings_risks!$E$24*Workings_risks!$E$26*Workings_risks!$E$27*Assumptions!$G$90</f>
        <v>5.2852619206745241E-4</v>
      </c>
      <c r="BT267" s="186">
        <f>AY267*Workings_risks!$E$24*Workings_risks!$E$26*Workings_risks!$E$27*Assumptions!$G$90</f>
        <v>5.3598545806980431E-4</v>
      </c>
    </row>
    <row r="268" spans="2:72" x14ac:dyDescent="0.25">
      <c r="B268" s="42">
        <v>10337277</v>
      </c>
      <c r="C268" s="42" t="s">
        <v>449</v>
      </c>
      <c r="D268" s="42" t="s">
        <v>250</v>
      </c>
      <c r="E268" s="42">
        <v>16708580</v>
      </c>
      <c r="F268" s="42">
        <v>16708572</v>
      </c>
      <c r="G268" s="42">
        <v>0.80719275640918031</v>
      </c>
      <c r="H268" s="42">
        <v>144.403792252089</v>
      </c>
      <c r="I268" s="42">
        <v>-38.023349304435797</v>
      </c>
      <c r="J268" s="42">
        <v>109</v>
      </c>
      <c r="K268" s="42">
        <v>95.7</v>
      </c>
      <c r="L268" s="32">
        <v>5.3999999999999999E-2</v>
      </c>
      <c r="M268" s="32">
        <v>7.2999999999999995E-2</v>
      </c>
      <c r="N268" s="181"/>
      <c r="O268" s="182">
        <f t="shared" si="61"/>
        <v>114.88600000000001</v>
      </c>
      <c r="P268" s="182">
        <f t="shared" si="62"/>
        <v>100.8678</v>
      </c>
      <c r="Q268" s="191">
        <f t="shared" si="63"/>
        <v>0.01</v>
      </c>
      <c r="R268" s="191">
        <f t="shared" si="64"/>
        <v>0.02</v>
      </c>
      <c r="S268" s="184">
        <f t="shared" si="65"/>
        <v>-1401.8200000000008</v>
      </c>
      <c r="T268" s="184">
        <f t="shared" si="66"/>
        <v>128.9042</v>
      </c>
      <c r="U268" s="185">
        <f t="shared" si="67"/>
        <v>1.419882723887517E-2</v>
      </c>
      <c r="V268" s="181"/>
      <c r="W268" s="182">
        <f t="shared" si="68"/>
        <v>116.95699999999999</v>
      </c>
      <c r="X268" s="182">
        <f t="shared" si="69"/>
        <v>102.6861</v>
      </c>
      <c r="Y268" s="183">
        <f t="shared" si="70"/>
        <v>0.01</v>
      </c>
      <c r="Z268" s="183">
        <f t="shared" si="71"/>
        <v>0.02</v>
      </c>
      <c r="AA268" s="184">
        <f t="shared" si="72"/>
        <v>-1427.0899999999997</v>
      </c>
      <c r="AB268" s="184">
        <f t="shared" si="73"/>
        <v>131.22790000000001</v>
      </c>
      <c r="AC268" s="185">
        <f t="shared" si="74"/>
        <v>1.5575681982215565E-2</v>
      </c>
      <c r="AD268" s="181"/>
      <c r="AE268" s="178">
        <f t="shared" si="75"/>
        <v>1.4198827238875171</v>
      </c>
      <c r="AF268" s="170">
        <f>Workings_risks!$E$18+Workings_risks!$E$27*(($AE268-1)*Workings_risks!$E$18)/(2050-2023)</f>
        <v>9.6111444994260962E-3</v>
      </c>
      <c r="AG268" s="170">
        <f>AF268+(($AE268-1)*Workings_risks!$E$18)/(2050-2023)</f>
        <v>9.7539471807468851E-3</v>
      </c>
      <c r="AH268" s="170">
        <f>AG268+(($AE268-1)*Workings_risks!$E$18)/(2050-2023)</f>
        <v>9.896749862067674E-3</v>
      </c>
      <c r="AI268" s="170">
        <f>AH268+(($AE268-1)*Workings_risks!$E$18)/(2050-2023)</f>
        <v>1.0039552543388463E-2</v>
      </c>
      <c r="AJ268" s="170">
        <f>AI268+(($AE268-1)*Workings_risks!$E$18)/(2050-2023)</f>
        <v>1.0182355224709252E-2</v>
      </c>
      <c r="AK268" s="170">
        <f>AJ268+(($AE268-1)*Workings_risks!$E$18)/(2050-2023)</f>
        <v>1.0325157906030041E-2</v>
      </c>
      <c r="AL268" s="170">
        <f>AK268+(($AE268-1)*Workings_risks!$E$18)/(2050-2023)</f>
        <v>1.046796058735083E-2</v>
      </c>
      <c r="AM268" s="170">
        <f>AL268+(($AE268-1)*Workings_risks!$E$18)/(2050-2023)</f>
        <v>1.0610763268671618E-2</v>
      </c>
      <c r="AN268" s="170">
        <f>AM268+(($AE268-1)*Workings_risks!$E$18)/(2050-2023)</f>
        <v>1.0753565949992407E-2</v>
      </c>
      <c r="AO268" s="170">
        <f>AN268+(($AE268-1)*Workings_risks!$E$18)/(2050-2023)</f>
        <v>1.0896368631313196E-2</v>
      </c>
      <c r="AP268" s="170">
        <f>AO268+(($AE268-1)*Workings_risks!$E$18)/(2050-2023)</f>
        <v>1.1039171312633985E-2</v>
      </c>
      <c r="AQ268" s="170">
        <f>AP268+(($AE268-1)*Workings_risks!$E$18)/(2050-2023)</f>
        <v>1.1181973993954774E-2</v>
      </c>
      <c r="AR268" s="170">
        <f>AQ268+(($AE268-1)*Workings_risks!$E$18)/(2050-2023)</f>
        <v>1.1324776675275563E-2</v>
      </c>
      <c r="AS268" s="170">
        <f>AR268+(($AE268-1)*Workings_risks!$E$18)/(2050-2023)</f>
        <v>1.1467579356596352E-2</v>
      </c>
      <c r="AT268" s="170">
        <f>AS268+(($AE268-1)*Workings_risks!$E$18)/(2050-2023)</f>
        <v>1.1610382037917141E-2</v>
      </c>
      <c r="AU268" s="170">
        <f>AT268+(($AE268-1)*Workings_risks!$E$18)/(2050-2023)</f>
        <v>1.1753184719237929E-2</v>
      </c>
      <c r="AV268" s="170">
        <f>AU268+(($AE268-1)*Workings_risks!$E$18)/(2050-2023)</f>
        <v>1.1895987400558718E-2</v>
      </c>
      <c r="AW268" s="170">
        <f>AV268+(($AE268-1)*Workings_risks!$E$18)/(2050-2023)</f>
        <v>1.2038790081879507E-2</v>
      </c>
      <c r="AX268" s="170">
        <f>AW268+(($AE268-1)*Workings_risks!$E$18)/(2050-2023)</f>
        <v>1.2181592763200296E-2</v>
      </c>
      <c r="AY268" s="170">
        <f>AX268+(($AE268-1)*Workings_risks!$E$18)/(2050-2023)</f>
        <v>1.2324395444521085E-2</v>
      </c>
      <c r="BA268" s="186">
        <f>AF268*Workings_risks!$E$24*Workings_risks!$E$26*Workings_risks!$E$27*Assumptions!$G$90</f>
        <v>3.8923123509567749E-4</v>
      </c>
      <c r="BB268" s="186">
        <f>AG268*Workings_risks!$E$24*Workings_risks!$E$26*Workings_risks!$E$27*Assumptions!$G$90</f>
        <v>3.950144447882156E-4</v>
      </c>
      <c r="BC268" s="186">
        <f>AH268*Workings_risks!$E$24*Workings_risks!$E$26*Workings_risks!$E$27*Assumptions!$G$90</f>
        <v>4.0079765448075371E-4</v>
      </c>
      <c r="BD268" s="186">
        <f>AI268*Workings_risks!$E$24*Workings_risks!$E$26*Workings_risks!$E$27*Assumptions!$G$90</f>
        <v>4.0658086417329171E-4</v>
      </c>
      <c r="BE268" s="186">
        <f>AJ268*Workings_risks!$E$24*Workings_risks!$E$26*Workings_risks!$E$27*Assumptions!$G$90</f>
        <v>4.1236407386582987E-4</v>
      </c>
      <c r="BF268" s="186">
        <f>AK268*Workings_risks!$E$24*Workings_risks!$E$26*Workings_risks!$E$27*Assumptions!$G$90</f>
        <v>4.1814728355836798E-4</v>
      </c>
      <c r="BG268" s="186">
        <f>AL268*Workings_risks!$E$24*Workings_risks!$E$26*Workings_risks!$E$27*Assumptions!$G$90</f>
        <v>4.2393049325090598E-4</v>
      </c>
      <c r="BH268" s="186">
        <f>AM268*Workings_risks!$E$24*Workings_risks!$E$26*Workings_risks!$E$27*Assumptions!$G$90</f>
        <v>4.2971370294344415E-4</v>
      </c>
      <c r="BI268" s="186">
        <f>AN268*Workings_risks!$E$24*Workings_risks!$E$26*Workings_risks!$E$27*Assumptions!$G$90</f>
        <v>4.354969126359822E-4</v>
      </c>
      <c r="BJ268" s="186">
        <f>AO268*Workings_risks!$E$24*Workings_risks!$E$26*Workings_risks!$E$27*Assumptions!$G$90</f>
        <v>4.4128012232852031E-4</v>
      </c>
      <c r="BK268" s="186">
        <f>AP268*Workings_risks!$E$24*Workings_risks!$E$26*Workings_risks!$E$27*Assumptions!$G$90</f>
        <v>4.4706333202105836E-4</v>
      </c>
      <c r="BL268" s="186">
        <f>AQ268*Workings_risks!$E$24*Workings_risks!$E$26*Workings_risks!$E$27*Assumptions!$G$90</f>
        <v>4.5284654171359642E-4</v>
      </c>
      <c r="BM268" s="186">
        <f>AR268*Workings_risks!$E$24*Workings_risks!$E$26*Workings_risks!$E$27*Assumptions!$G$90</f>
        <v>4.5862975140613447E-4</v>
      </c>
      <c r="BN268" s="186">
        <f>AS268*Workings_risks!$E$24*Workings_risks!$E$26*Workings_risks!$E$27*Assumptions!$G$90</f>
        <v>4.6441296109867258E-4</v>
      </c>
      <c r="BO268" s="186">
        <f>AT268*Workings_risks!$E$24*Workings_risks!$E$26*Workings_risks!$E$27*Assumptions!$G$90</f>
        <v>4.7019617079121069E-4</v>
      </c>
      <c r="BP268" s="186">
        <f>AU268*Workings_risks!$E$24*Workings_risks!$E$26*Workings_risks!$E$27*Assumptions!$G$90</f>
        <v>4.7597938048374869E-4</v>
      </c>
      <c r="BQ268" s="186">
        <f>AV268*Workings_risks!$E$24*Workings_risks!$E$26*Workings_risks!$E$27*Assumptions!$G$90</f>
        <v>4.8176259017628686E-4</v>
      </c>
      <c r="BR268" s="186">
        <f>AW268*Workings_risks!$E$24*Workings_risks!$E$26*Workings_risks!$E$27*Assumptions!$G$90</f>
        <v>4.8754579986882502E-4</v>
      </c>
      <c r="BS268" s="186">
        <f>AX268*Workings_risks!$E$24*Workings_risks!$E$26*Workings_risks!$E$27*Assumptions!$G$90</f>
        <v>4.9332900956136302E-4</v>
      </c>
      <c r="BT268" s="186">
        <f>AY268*Workings_risks!$E$24*Workings_risks!$E$26*Workings_risks!$E$27*Assumptions!$G$90</f>
        <v>4.9911221925390107E-4</v>
      </c>
    </row>
    <row r="269" spans="2:72" x14ac:dyDescent="0.25">
      <c r="B269" s="42">
        <v>10337280</v>
      </c>
      <c r="C269" s="42" t="s">
        <v>449</v>
      </c>
      <c r="D269" s="42" t="s">
        <v>250</v>
      </c>
      <c r="E269" s="42">
        <v>77733390</v>
      </c>
      <c r="F269" s="42">
        <v>16708580</v>
      </c>
      <c r="G269" s="42">
        <v>0.82734677116416044</v>
      </c>
      <c r="H269" s="42">
        <v>144.402974426349</v>
      </c>
      <c r="I269" s="42">
        <v>-38.023259029807598</v>
      </c>
      <c r="J269" s="42">
        <v>109</v>
      </c>
      <c r="K269" s="42">
        <v>95.7</v>
      </c>
      <c r="L269" s="32">
        <v>5.3999999999999999E-2</v>
      </c>
      <c r="M269" s="32">
        <v>7.2999999999999995E-2</v>
      </c>
      <c r="N269" s="181"/>
      <c r="O269" s="182">
        <f t="shared" si="61"/>
        <v>114.88600000000001</v>
      </c>
      <c r="P269" s="182">
        <f t="shared" si="62"/>
        <v>100.8678</v>
      </c>
      <c r="Q269" s="191">
        <f t="shared" si="63"/>
        <v>0.01</v>
      </c>
      <c r="R269" s="191">
        <f t="shared" si="64"/>
        <v>0.02</v>
      </c>
      <c r="S269" s="184">
        <f t="shared" si="65"/>
        <v>-1401.8200000000008</v>
      </c>
      <c r="T269" s="184">
        <f t="shared" si="66"/>
        <v>128.9042</v>
      </c>
      <c r="U269" s="185">
        <f t="shared" si="67"/>
        <v>1.419882723887517E-2</v>
      </c>
      <c r="V269" s="181"/>
      <c r="W269" s="182">
        <f t="shared" si="68"/>
        <v>116.95699999999999</v>
      </c>
      <c r="X269" s="182">
        <f t="shared" si="69"/>
        <v>102.6861</v>
      </c>
      <c r="Y269" s="183">
        <f t="shared" si="70"/>
        <v>0.01</v>
      </c>
      <c r="Z269" s="183">
        <f t="shared" si="71"/>
        <v>0.02</v>
      </c>
      <c r="AA269" s="184">
        <f t="shared" si="72"/>
        <v>-1427.0899999999997</v>
      </c>
      <c r="AB269" s="184">
        <f t="shared" si="73"/>
        <v>131.22790000000001</v>
      </c>
      <c r="AC269" s="185">
        <f t="shared" si="74"/>
        <v>1.5575681982215565E-2</v>
      </c>
      <c r="AD269" s="181"/>
      <c r="AE269" s="178">
        <f t="shared" si="75"/>
        <v>1.4198827238875171</v>
      </c>
      <c r="AF269" s="170">
        <f>Workings_risks!$E$18+Workings_risks!$E$27*(($AE269-1)*Workings_risks!$E$18)/(2050-2023)</f>
        <v>9.6111444994260962E-3</v>
      </c>
      <c r="AG269" s="170">
        <f>AF269+(($AE269-1)*Workings_risks!$E$18)/(2050-2023)</f>
        <v>9.7539471807468851E-3</v>
      </c>
      <c r="AH269" s="170">
        <f>AG269+(($AE269-1)*Workings_risks!$E$18)/(2050-2023)</f>
        <v>9.896749862067674E-3</v>
      </c>
      <c r="AI269" s="170">
        <f>AH269+(($AE269-1)*Workings_risks!$E$18)/(2050-2023)</f>
        <v>1.0039552543388463E-2</v>
      </c>
      <c r="AJ269" s="170">
        <f>AI269+(($AE269-1)*Workings_risks!$E$18)/(2050-2023)</f>
        <v>1.0182355224709252E-2</v>
      </c>
      <c r="AK269" s="170">
        <f>AJ269+(($AE269-1)*Workings_risks!$E$18)/(2050-2023)</f>
        <v>1.0325157906030041E-2</v>
      </c>
      <c r="AL269" s="170">
        <f>AK269+(($AE269-1)*Workings_risks!$E$18)/(2050-2023)</f>
        <v>1.046796058735083E-2</v>
      </c>
      <c r="AM269" s="170">
        <f>AL269+(($AE269-1)*Workings_risks!$E$18)/(2050-2023)</f>
        <v>1.0610763268671618E-2</v>
      </c>
      <c r="AN269" s="170">
        <f>AM269+(($AE269-1)*Workings_risks!$E$18)/(2050-2023)</f>
        <v>1.0753565949992407E-2</v>
      </c>
      <c r="AO269" s="170">
        <f>AN269+(($AE269-1)*Workings_risks!$E$18)/(2050-2023)</f>
        <v>1.0896368631313196E-2</v>
      </c>
      <c r="AP269" s="170">
        <f>AO269+(($AE269-1)*Workings_risks!$E$18)/(2050-2023)</f>
        <v>1.1039171312633985E-2</v>
      </c>
      <c r="AQ269" s="170">
        <f>AP269+(($AE269-1)*Workings_risks!$E$18)/(2050-2023)</f>
        <v>1.1181973993954774E-2</v>
      </c>
      <c r="AR269" s="170">
        <f>AQ269+(($AE269-1)*Workings_risks!$E$18)/(2050-2023)</f>
        <v>1.1324776675275563E-2</v>
      </c>
      <c r="AS269" s="170">
        <f>AR269+(($AE269-1)*Workings_risks!$E$18)/(2050-2023)</f>
        <v>1.1467579356596352E-2</v>
      </c>
      <c r="AT269" s="170">
        <f>AS269+(($AE269-1)*Workings_risks!$E$18)/(2050-2023)</f>
        <v>1.1610382037917141E-2</v>
      </c>
      <c r="AU269" s="170">
        <f>AT269+(($AE269-1)*Workings_risks!$E$18)/(2050-2023)</f>
        <v>1.1753184719237929E-2</v>
      </c>
      <c r="AV269" s="170">
        <f>AU269+(($AE269-1)*Workings_risks!$E$18)/(2050-2023)</f>
        <v>1.1895987400558718E-2</v>
      </c>
      <c r="AW269" s="170">
        <f>AV269+(($AE269-1)*Workings_risks!$E$18)/(2050-2023)</f>
        <v>1.2038790081879507E-2</v>
      </c>
      <c r="AX269" s="170">
        <f>AW269+(($AE269-1)*Workings_risks!$E$18)/(2050-2023)</f>
        <v>1.2181592763200296E-2</v>
      </c>
      <c r="AY269" s="170">
        <f>AX269+(($AE269-1)*Workings_risks!$E$18)/(2050-2023)</f>
        <v>1.2324395444521085E-2</v>
      </c>
      <c r="BA269" s="186">
        <f>AF269*Workings_risks!$E$24*Workings_risks!$E$26*Workings_risks!$E$27*Assumptions!$G$90</f>
        <v>3.8923123509567749E-4</v>
      </c>
      <c r="BB269" s="186">
        <f>AG269*Workings_risks!$E$24*Workings_risks!$E$26*Workings_risks!$E$27*Assumptions!$G$90</f>
        <v>3.950144447882156E-4</v>
      </c>
      <c r="BC269" s="186">
        <f>AH269*Workings_risks!$E$24*Workings_risks!$E$26*Workings_risks!$E$27*Assumptions!$G$90</f>
        <v>4.0079765448075371E-4</v>
      </c>
      <c r="BD269" s="186">
        <f>AI269*Workings_risks!$E$24*Workings_risks!$E$26*Workings_risks!$E$27*Assumptions!$G$90</f>
        <v>4.0658086417329171E-4</v>
      </c>
      <c r="BE269" s="186">
        <f>AJ269*Workings_risks!$E$24*Workings_risks!$E$26*Workings_risks!$E$27*Assumptions!$G$90</f>
        <v>4.1236407386582987E-4</v>
      </c>
      <c r="BF269" s="186">
        <f>AK269*Workings_risks!$E$24*Workings_risks!$E$26*Workings_risks!$E$27*Assumptions!$G$90</f>
        <v>4.1814728355836798E-4</v>
      </c>
      <c r="BG269" s="186">
        <f>AL269*Workings_risks!$E$24*Workings_risks!$E$26*Workings_risks!$E$27*Assumptions!$G$90</f>
        <v>4.2393049325090598E-4</v>
      </c>
      <c r="BH269" s="186">
        <f>AM269*Workings_risks!$E$24*Workings_risks!$E$26*Workings_risks!$E$27*Assumptions!$G$90</f>
        <v>4.2971370294344415E-4</v>
      </c>
      <c r="BI269" s="186">
        <f>AN269*Workings_risks!$E$24*Workings_risks!$E$26*Workings_risks!$E$27*Assumptions!$G$90</f>
        <v>4.354969126359822E-4</v>
      </c>
      <c r="BJ269" s="186">
        <f>AO269*Workings_risks!$E$24*Workings_risks!$E$26*Workings_risks!$E$27*Assumptions!$G$90</f>
        <v>4.4128012232852031E-4</v>
      </c>
      <c r="BK269" s="186">
        <f>AP269*Workings_risks!$E$24*Workings_risks!$E$26*Workings_risks!$E$27*Assumptions!$G$90</f>
        <v>4.4706333202105836E-4</v>
      </c>
      <c r="BL269" s="186">
        <f>AQ269*Workings_risks!$E$24*Workings_risks!$E$26*Workings_risks!$E$27*Assumptions!$G$90</f>
        <v>4.5284654171359642E-4</v>
      </c>
      <c r="BM269" s="186">
        <f>AR269*Workings_risks!$E$24*Workings_risks!$E$26*Workings_risks!$E$27*Assumptions!$G$90</f>
        <v>4.5862975140613447E-4</v>
      </c>
      <c r="BN269" s="186">
        <f>AS269*Workings_risks!$E$24*Workings_risks!$E$26*Workings_risks!$E$27*Assumptions!$G$90</f>
        <v>4.6441296109867258E-4</v>
      </c>
      <c r="BO269" s="186">
        <f>AT269*Workings_risks!$E$24*Workings_risks!$E$26*Workings_risks!$E$27*Assumptions!$G$90</f>
        <v>4.7019617079121069E-4</v>
      </c>
      <c r="BP269" s="186">
        <f>AU269*Workings_risks!$E$24*Workings_risks!$E$26*Workings_risks!$E$27*Assumptions!$G$90</f>
        <v>4.7597938048374869E-4</v>
      </c>
      <c r="BQ269" s="186">
        <f>AV269*Workings_risks!$E$24*Workings_risks!$E$26*Workings_risks!$E$27*Assumptions!$G$90</f>
        <v>4.8176259017628686E-4</v>
      </c>
      <c r="BR269" s="186">
        <f>AW269*Workings_risks!$E$24*Workings_risks!$E$26*Workings_risks!$E$27*Assumptions!$G$90</f>
        <v>4.8754579986882502E-4</v>
      </c>
      <c r="BS269" s="186">
        <f>AX269*Workings_risks!$E$24*Workings_risks!$E$26*Workings_risks!$E$27*Assumptions!$G$90</f>
        <v>4.9332900956136302E-4</v>
      </c>
      <c r="BT269" s="186">
        <f>AY269*Workings_risks!$E$24*Workings_risks!$E$26*Workings_risks!$E$27*Assumptions!$G$90</f>
        <v>4.9911221925390107E-4</v>
      </c>
    </row>
    <row r="270" spans="2:72" x14ac:dyDescent="0.25">
      <c r="B270" s="42">
        <v>10337583</v>
      </c>
      <c r="C270" s="42" t="s">
        <v>451</v>
      </c>
      <c r="D270" s="42" t="s">
        <v>250</v>
      </c>
      <c r="E270" s="42">
        <v>16710331</v>
      </c>
      <c r="F270" s="42">
        <v>16710335</v>
      </c>
      <c r="G270" s="42">
        <v>0.76690249912058039</v>
      </c>
      <c r="H270" s="42">
        <v>144.513722854653</v>
      </c>
      <c r="I270" s="42">
        <v>-37.9816461752512</v>
      </c>
      <c r="J270" s="42">
        <v>113</v>
      </c>
      <c r="K270" s="42">
        <v>99.5</v>
      </c>
      <c r="L270" s="32">
        <v>5.3999999999999999E-2</v>
      </c>
      <c r="M270" s="32">
        <v>7.2999999999999995E-2</v>
      </c>
      <c r="N270" s="181"/>
      <c r="O270" s="182">
        <f t="shared" si="61"/>
        <v>119.102</v>
      </c>
      <c r="P270" s="182">
        <f t="shared" si="62"/>
        <v>104.873</v>
      </c>
      <c r="Q270" s="191">
        <f t="shared" si="63"/>
        <v>0.01</v>
      </c>
      <c r="R270" s="191">
        <f t="shared" si="64"/>
        <v>0.02</v>
      </c>
      <c r="S270" s="184">
        <f t="shared" si="65"/>
        <v>-1422.8999999999999</v>
      </c>
      <c r="T270" s="184">
        <f t="shared" si="66"/>
        <v>133.33100000000002</v>
      </c>
      <c r="U270" s="185">
        <f t="shared" si="67"/>
        <v>1.4288425047438344E-2</v>
      </c>
      <c r="V270" s="181"/>
      <c r="W270" s="182">
        <f t="shared" si="68"/>
        <v>121.249</v>
      </c>
      <c r="X270" s="182">
        <f t="shared" si="69"/>
        <v>106.76349999999999</v>
      </c>
      <c r="Y270" s="183">
        <f t="shared" si="70"/>
        <v>0.01</v>
      </c>
      <c r="Z270" s="183">
        <f t="shared" si="71"/>
        <v>0.02</v>
      </c>
      <c r="AA270" s="184">
        <f t="shared" si="72"/>
        <v>-1448.55</v>
      </c>
      <c r="AB270" s="184">
        <f t="shared" si="73"/>
        <v>135.7345</v>
      </c>
      <c r="AC270" s="185">
        <f t="shared" si="74"/>
        <v>1.5694660177418798E-2</v>
      </c>
      <c r="AD270" s="181"/>
      <c r="AE270" s="178">
        <f t="shared" si="75"/>
        <v>1.4288425047438345</v>
      </c>
      <c r="AF270" s="170">
        <f>Workings_risks!$E$18+Workings_risks!$E$27*(($AE270-1)*Workings_risks!$E$18)/(2050-2023)</f>
        <v>9.6202862001263482E-3</v>
      </c>
      <c r="AG270" s="170">
        <f>AF270+(($AE270-1)*Workings_risks!$E$18)/(2050-2023)</f>
        <v>9.766136115013889E-3</v>
      </c>
      <c r="AH270" s="170">
        <f>AG270+(($AE270-1)*Workings_risks!$E$18)/(2050-2023)</f>
        <v>9.9119860299014297E-3</v>
      </c>
      <c r="AI270" s="170">
        <f>AH270+(($AE270-1)*Workings_risks!$E$18)/(2050-2023)</f>
        <v>1.005783594478897E-2</v>
      </c>
      <c r="AJ270" s="170">
        <f>AI270+(($AE270-1)*Workings_risks!$E$18)/(2050-2023)</f>
        <v>1.0203685859676511E-2</v>
      </c>
      <c r="AK270" s="170">
        <f>AJ270+(($AE270-1)*Workings_risks!$E$18)/(2050-2023)</f>
        <v>1.0349535774564052E-2</v>
      </c>
      <c r="AL270" s="170">
        <f>AK270+(($AE270-1)*Workings_risks!$E$18)/(2050-2023)</f>
        <v>1.0495385689451592E-2</v>
      </c>
      <c r="AM270" s="170">
        <f>AL270+(($AE270-1)*Workings_risks!$E$18)/(2050-2023)</f>
        <v>1.0641235604339133E-2</v>
      </c>
      <c r="AN270" s="170">
        <f>AM270+(($AE270-1)*Workings_risks!$E$18)/(2050-2023)</f>
        <v>1.0787085519226674E-2</v>
      </c>
      <c r="AO270" s="170">
        <f>AN270+(($AE270-1)*Workings_risks!$E$18)/(2050-2023)</f>
        <v>1.0932935434114215E-2</v>
      </c>
      <c r="AP270" s="170">
        <f>AO270+(($AE270-1)*Workings_risks!$E$18)/(2050-2023)</f>
        <v>1.1078785349001755E-2</v>
      </c>
      <c r="AQ270" s="170">
        <f>AP270+(($AE270-1)*Workings_risks!$E$18)/(2050-2023)</f>
        <v>1.1224635263889296E-2</v>
      </c>
      <c r="AR270" s="170">
        <f>AQ270+(($AE270-1)*Workings_risks!$E$18)/(2050-2023)</f>
        <v>1.1370485178776837E-2</v>
      </c>
      <c r="AS270" s="170">
        <f>AR270+(($AE270-1)*Workings_risks!$E$18)/(2050-2023)</f>
        <v>1.1516335093664377E-2</v>
      </c>
      <c r="AT270" s="170">
        <f>AS270+(($AE270-1)*Workings_risks!$E$18)/(2050-2023)</f>
        <v>1.1662185008551918E-2</v>
      </c>
      <c r="AU270" s="170">
        <f>AT270+(($AE270-1)*Workings_risks!$E$18)/(2050-2023)</f>
        <v>1.1808034923439459E-2</v>
      </c>
      <c r="AV270" s="170">
        <f>AU270+(($AE270-1)*Workings_risks!$E$18)/(2050-2023)</f>
        <v>1.1953884838327E-2</v>
      </c>
      <c r="AW270" s="170">
        <f>AV270+(($AE270-1)*Workings_risks!$E$18)/(2050-2023)</f>
        <v>1.209973475321454E-2</v>
      </c>
      <c r="AX270" s="170">
        <f>AW270+(($AE270-1)*Workings_risks!$E$18)/(2050-2023)</f>
        <v>1.2245584668102081E-2</v>
      </c>
      <c r="AY270" s="170">
        <f>AX270+(($AE270-1)*Workings_risks!$E$18)/(2050-2023)</f>
        <v>1.2391434582989622E-2</v>
      </c>
      <c r="BA270" s="186">
        <f>AF270*Workings_risks!$E$24*Workings_risks!$E$26*Workings_risks!$E$27*Assumptions!$G$90</f>
        <v>3.8960145483950162E-4</v>
      </c>
      <c r="BB270" s="186">
        <f>AG270*Workings_risks!$E$24*Workings_risks!$E$26*Workings_risks!$E$27*Assumptions!$G$90</f>
        <v>3.9550807111331449E-4</v>
      </c>
      <c r="BC270" s="186">
        <f>AH270*Workings_risks!$E$24*Workings_risks!$E$26*Workings_risks!$E$27*Assumptions!$G$90</f>
        <v>4.0141468738712731E-4</v>
      </c>
      <c r="BD270" s="186">
        <f>AI270*Workings_risks!$E$24*Workings_risks!$E$26*Workings_risks!$E$27*Assumptions!$G$90</f>
        <v>4.0732130366094013E-4</v>
      </c>
      <c r="BE270" s="186">
        <f>AJ270*Workings_risks!$E$24*Workings_risks!$E$26*Workings_risks!$E$27*Assumptions!$G$90</f>
        <v>4.1322791993475295E-4</v>
      </c>
      <c r="BF270" s="186">
        <f>AK270*Workings_risks!$E$24*Workings_risks!$E$26*Workings_risks!$E$27*Assumptions!$G$90</f>
        <v>4.1913453620856582E-4</v>
      </c>
      <c r="BG270" s="186">
        <f>AL270*Workings_risks!$E$24*Workings_risks!$E$26*Workings_risks!$E$27*Assumptions!$G$90</f>
        <v>4.2504115248237869E-4</v>
      </c>
      <c r="BH270" s="186">
        <f>AM270*Workings_risks!$E$24*Workings_risks!$E$26*Workings_risks!$E$27*Assumptions!$G$90</f>
        <v>4.3094776875619151E-4</v>
      </c>
      <c r="BI270" s="186">
        <f>AN270*Workings_risks!$E$24*Workings_risks!$E$26*Workings_risks!$E$27*Assumptions!$G$90</f>
        <v>4.3685438503000438E-4</v>
      </c>
      <c r="BJ270" s="186">
        <f>AO270*Workings_risks!$E$24*Workings_risks!$E$26*Workings_risks!$E$27*Assumptions!$G$90</f>
        <v>4.4276100130381709E-4</v>
      </c>
      <c r="BK270" s="186">
        <f>AP270*Workings_risks!$E$24*Workings_risks!$E$26*Workings_risks!$E$27*Assumptions!$G$90</f>
        <v>4.4866761757762996E-4</v>
      </c>
      <c r="BL270" s="186">
        <f>AQ270*Workings_risks!$E$24*Workings_risks!$E$26*Workings_risks!$E$27*Assumptions!$G$90</f>
        <v>4.5457423385144284E-4</v>
      </c>
      <c r="BM270" s="186">
        <f>AR270*Workings_risks!$E$24*Workings_risks!$E$26*Workings_risks!$E$27*Assumptions!$G$90</f>
        <v>4.6048085012525566E-4</v>
      </c>
      <c r="BN270" s="186">
        <f>AS270*Workings_risks!$E$24*Workings_risks!$E$26*Workings_risks!$E$27*Assumptions!$G$90</f>
        <v>4.6638746639906853E-4</v>
      </c>
      <c r="BO270" s="186">
        <f>AT270*Workings_risks!$E$24*Workings_risks!$E$26*Workings_risks!$E$27*Assumptions!$G$90</f>
        <v>4.7229408267288135E-4</v>
      </c>
      <c r="BP270" s="186">
        <f>AU270*Workings_risks!$E$24*Workings_risks!$E$26*Workings_risks!$E$27*Assumptions!$G$90</f>
        <v>4.7820069894669416E-4</v>
      </c>
      <c r="BQ270" s="186">
        <f>AV270*Workings_risks!$E$24*Workings_risks!$E$26*Workings_risks!$E$27*Assumptions!$G$90</f>
        <v>4.8410731522050698E-4</v>
      </c>
      <c r="BR270" s="186">
        <f>AW270*Workings_risks!$E$24*Workings_risks!$E$26*Workings_risks!$E$27*Assumptions!$G$90</f>
        <v>4.900139314943198E-4</v>
      </c>
      <c r="BS270" s="186">
        <f>AX270*Workings_risks!$E$24*Workings_risks!$E$26*Workings_risks!$E$27*Assumptions!$G$90</f>
        <v>4.9592054776813267E-4</v>
      </c>
      <c r="BT270" s="186">
        <f>AY270*Workings_risks!$E$24*Workings_risks!$E$26*Workings_risks!$E$27*Assumptions!$G$90</f>
        <v>5.0182716404194555E-4</v>
      </c>
    </row>
    <row r="271" spans="2:72" x14ac:dyDescent="0.25">
      <c r="B271" s="42">
        <v>10337585</v>
      </c>
      <c r="C271" s="42" t="s">
        <v>451</v>
      </c>
      <c r="D271" s="42" t="s">
        <v>250</v>
      </c>
      <c r="E271" s="42">
        <v>16710335</v>
      </c>
      <c r="F271" s="42">
        <v>16710345</v>
      </c>
      <c r="G271" s="42">
        <v>0.3793635728132001</v>
      </c>
      <c r="H271" s="42">
        <v>144.512998563975</v>
      </c>
      <c r="I271" s="42">
        <v>-37.981171282491403</v>
      </c>
      <c r="J271" s="42">
        <v>113</v>
      </c>
      <c r="K271" s="42">
        <v>99.5</v>
      </c>
      <c r="L271" s="32">
        <v>5.3999999999999999E-2</v>
      </c>
      <c r="M271" s="32">
        <v>7.2999999999999995E-2</v>
      </c>
      <c r="N271" s="181"/>
      <c r="O271" s="182">
        <f t="shared" si="61"/>
        <v>119.102</v>
      </c>
      <c r="P271" s="182">
        <f t="shared" si="62"/>
        <v>104.873</v>
      </c>
      <c r="Q271" s="191">
        <f t="shared" si="63"/>
        <v>0.01</v>
      </c>
      <c r="R271" s="191">
        <f t="shared" si="64"/>
        <v>0.02</v>
      </c>
      <c r="S271" s="184">
        <f t="shared" si="65"/>
        <v>-1422.8999999999999</v>
      </c>
      <c r="T271" s="184">
        <f t="shared" si="66"/>
        <v>133.33100000000002</v>
      </c>
      <c r="U271" s="185">
        <f t="shared" si="67"/>
        <v>1.4288425047438344E-2</v>
      </c>
      <c r="V271" s="181"/>
      <c r="W271" s="182">
        <f t="shared" si="68"/>
        <v>121.249</v>
      </c>
      <c r="X271" s="182">
        <f t="shared" si="69"/>
        <v>106.76349999999999</v>
      </c>
      <c r="Y271" s="183">
        <f t="shared" si="70"/>
        <v>0.01</v>
      </c>
      <c r="Z271" s="183">
        <f t="shared" si="71"/>
        <v>0.02</v>
      </c>
      <c r="AA271" s="184">
        <f t="shared" si="72"/>
        <v>-1448.55</v>
      </c>
      <c r="AB271" s="184">
        <f t="shared" si="73"/>
        <v>135.7345</v>
      </c>
      <c r="AC271" s="185">
        <f t="shared" si="74"/>
        <v>1.5694660177418798E-2</v>
      </c>
      <c r="AD271" s="181"/>
      <c r="AE271" s="178">
        <f t="shared" si="75"/>
        <v>1.4288425047438345</v>
      </c>
      <c r="AF271" s="170">
        <f>Workings_risks!$E$18+Workings_risks!$E$27*(($AE271-1)*Workings_risks!$E$18)/(2050-2023)</f>
        <v>9.6202862001263482E-3</v>
      </c>
      <c r="AG271" s="170">
        <f>AF271+(($AE271-1)*Workings_risks!$E$18)/(2050-2023)</f>
        <v>9.766136115013889E-3</v>
      </c>
      <c r="AH271" s="170">
        <f>AG271+(($AE271-1)*Workings_risks!$E$18)/(2050-2023)</f>
        <v>9.9119860299014297E-3</v>
      </c>
      <c r="AI271" s="170">
        <f>AH271+(($AE271-1)*Workings_risks!$E$18)/(2050-2023)</f>
        <v>1.005783594478897E-2</v>
      </c>
      <c r="AJ271" s="170">
        <f>AI271+(($AE271-1)*Workings_risks!$E$18)/(2050-2023)</f>
        <v>1.0203685859676511E-2</v>
      </c>
      <c r="AK271" s="170">
        <f>AJ271+(($AE271-1)*Workings_risks!$E$18)/(2050-2023)</f>
        <v>1.0349535774564052E-2</v>
      </c>
      <c r="AL271" s="170">
        <f>AK271+(($AE271-1)*Workings_risks!$E$18)/(2050-2023)</f>
        <v>1.0495385689451592E-2</v>
      </c>
      <c r="AM271" s="170">
        <f>AL271+(($AE271-1)*Workings_risks!$E$18)/(2050-2023)</f>
        <v>1.0641235604339133E-2</v>
      </c>
      <c r="AN271" s="170">
        <f>AM271+(($AE271-1)*Workings_risks!$E$18)/(2050-2023)</f>
        <v>1.0787085519226674E-2</v>
      </c>
      <c r="AO271" s="170">
        <f>AN271+(($AE271-1)*Workings_risks!$E$18)/(2050-2023)</f>
        <v>1.0932935434114215E-2</v>
      </c>
      <c r="AP271" s="170">
        <f>AO271+(($AE271-1)*Workings_risks!$E$18)/(2050-2023)</f>
        <v>1.1078785349001755E-2</v>
      </c>
      <c r="AQ271" s="170">
        <f>AP271+(($AE271-1)*Workings_risks!$E$18)/(2050-2023)</f>
        <v>1.1224635263889296E-2</v>
      </c>
      <c r="AR271" s="170">
        <f>AQ271+(($AE271-1)*Workings_risks!$E$18)/(2050-2023)</f>
        <v>1.1370485178776837E-2</v>
      </c>
      <c r="AS271" s="170">
        <f>AR271+(($AE271-1)*Workings_risks!$E$18)/(2050-2023)</f>
        <v>1.1516335093664377E-2</v>
      </c>
      <c r="AT271" s="170">
        <f>AS271+(($AE271-1)*Workings_risks!$E$18)/(2050-2023)</f>
        <v>1.1662185008551918E-2</v>
      </c>
      <c r="AU271" s="170">
        <f>AT271+(($AE271-1)*Workings_risks!$E$18)/(2050-2023)</f>
        <v>1.1808034923439459E-2</v>
      </c>
      <c r="AV271" s="170">
        <f>AU271+(($AE271-1)*Workings_risks!$E$18)/(2050-2023)</f>
        <v>1.1953884838327E-2</v>
      </c>
      <c r="AW271" s="170">
        <f>AV271+(($AE271-1)*Workings_risks!$E$18)/(2050-2023)</f>
        <v>1.209973475321454E-2</v>
      </c>
      <c r="AX271" s="170">
        <f>AW271+(($AE271-1)*Workings_risks!$E$18)/(2050-2023)</f>
        <v>1.2245584668102081E-2</v>
      </c>
      <c r="AY271" s="170">
        <f>AX271+(($AE271-1)*Workings_risks!$E$18)/(2050-2023)</f>
        <v>1.2391434582989622E-2</v>
      </c>
      <c r="BA271" s="186">
        <f>AF271*Workings_risks!$E$24*Workings_risks!$E$26*Workings_risks!$E$27*Assumptions!$G$90</f>
        <v>3.8960145483950162E-4</v>
      </c>
      <c r="BB271" s="186">
        <f>AG271*Workings_risks!$E$24*Workings_risks!$E$26*Workings_risks!$E$27*Assumptions!$G$90</f>
        <v>3.9550807111331449E-4</v>
      </c>
      <c r="BC271" s="186">
        <f>AH271*Workings_risks!$E$24*Workings_risks!$E$26*Workings_risks!$E$27*Assumptions!$G$90</f>
        <v>4.0141468738712731E-4</v>
      </c>
      <c r="BD271" s="186">
        <f>AI271*Workings_risks!$E$24*Workings_risks!$E$26*Workings_risks!$E$27*Assumptions!$G$90</f>
        <v>4.0732130366094013E-4</v>
      </c>
      <c r="BE271" s="186">
        <f>AJ271*Workings_risks!$E$24*Workings_risks!$E$26*Workings_risks!$E$27*Assumptions!$G$90</f>
        <v>4.1322791993475295E-4</v>
      </c>
      <c r="BF271" s="186">
        <f>AK271*Workings_risks!$E$24*Workings_risks!$E$26*Workings_risks!$E$27*Assumptions!$G$90</f>
        <v>4.1913453620856582E-4</v>
      </c>
      <c r="BG271" s="186">
        <f>AL271*Workings_risks!$E$24*Workings_risks!$E$26*Workings_risks!$E$27*Assumptions!$G$90</f>
        <v>4.2504115248237869E-4</v>
      </c>
      <c r="BH271" s="186">
        <f>AM271*Workings_risks!$E$24*Workings_risks!$E$26*Workings_risks!$E$27*Assumptions!$G$90</f>
        <v>4.3094776875619151E-4</v>
      </c>
      <c r="BI271" s="186">
        <f>AN271*Workings_risks!$E$24*Workings_risks!$E$26*Workings_risks!$E$27*Assumptions!$G$90</f>
        <v>4.3685438503000438E-4</v>
      </c>
      <c r="BJ271" s="186">
        <f>AO271*Workings_risks!$E$24*Workings_risks!$E$26*Workings_risks!$E$27*Assumptions!$G$90</f>
        <v>4.4276100130381709E-4</v>
      </c>
      <c r="BK271" s="186">
        <f>AP271*Workings_risks!$E$24*Workings_risks!$E$26*Workings_risks!$E$27*Assumptions!$G$90</f>
        <v>4.4866761757762996E-4</v>
      </c>
      <c r="BL271" s="186">
        <f>AQ271*Workings_risks!$E$24*Workings_risks!$E$26*Workings_risks!$E$27*Assumptions!$G$90</f>
        <v>4.5457423385144284E-4</v>
      </c>
      <c r="BM271" s="186">
        <f>AR271*Workings_risks!$E$24*Workings_risks!$E$26*Workings_risks!$E$27*Assumptions!$G$90</f>
        <v>4.6048085012525566E-4</v>
      </c>
      <c r="BN271" s="186">
        <f>AS271*Workings_risks!$E$24*Workings_risks!$E$26*Workings_risks!$E$27*Assumptions!$G$90</f>
        <v>4.6638746639906853E-4</v>
      </c>
      <c r="BO271" s="186">
        <f>AT271*Workings_risks!$E$24*Workings_risks!$E$26*Workings_risks!$E$27*Assumptions!$G$90</f>
        <v>4.7229408267288135E-4</v>
      </c>
      <c r="BP271" s="186">
        <f>AU271*Workings_risks!$E$24*Workings_risks!$E$26*Workings_risks!$E$27*Assumptions!$G$90</f>
        <v>4.7820069894669416E-4</v>
      </c>
      <c r="BQ271" s="186">
        <f>AV271*Workings_risks!$E$24*Workings_risks!$E$26*Workings_risks!$E$27*Assumptions!$G$90</f>
        <v>4.8410731522050698E-4</v>
      </c>
      <c r="BR271" s="186">
        <f>AW271*Workings_risks!$E$24*Workings_risks!$E$26*Workings_risks!$E$27*Assumptions!$G$90</f>
        <v>4.900139314943198E-4</v>
      </c>
      <c r="BS271" s="186">
        <f>AX271*Workings_risks!$E$24*Workings_risks!$E$26*Workings_risks!$E$27*Assumptions!$G$90</f>
        <v>4.9592054776813267E-4</v>
      </c>
      <c r="BT271" s="186">
        <f>AY271*Workings_risks!$E$24*Workings_risks!$E$26*Workings_risks!$E$27*Assumptions!$G$90</f>
        <v>5.0182716404194555E-4</v>
      </c>
    </row>
    <row r="272" spans="2:72" x14ac:dyDescent="0.25">
      <c r="B272" s="42">
        <v>10337818</v>
      </c>
      <c r="C272" s="42" t="s">
        <v>469</v>
      </c>
      <c r="D272" s="42" t="s">
        <v>306</v>
      </c>
      <c r="E272" s="42">
        <v>16711324</v>
      </c>
      <c r="F272" s="42">
        <v>16711329</v>
      </c>
      <c r="G272" s="42">
        <v>1.3045678945688302</v>
      </c>
      <c r="H272" s="42">
        <v>144.28036080801101</v>
      </c>
      <c r="I272" s="42">
        <v>-37.855975083915901</v>
      </c>
      <c r="J272" s="42">
        <v>124</v>
      </c>
      <c r="K272" s="42">
        <v>109</v>
      </c>
      <c r="L272" s="32">
        <v>5.3999999999999999E-2</v>
      </c>
      <c r="M272" s="32">
        <v>7.2999999999999995E-2</v>
      </c>
      <c r="N272" s="181"/>
      <c r="O272" s="182">
        <f t="shared" si="61"/>
        <v>130.696</v>
      </c>
      <c r="P272" s="182">
        <f t="shared" si="62"/>
        <v>114.88600000000001</v>
      </c>
      <c r="Q272" s="191">
        <f t="shared" si="63"/>
        <v>0.01</v>
      </c>
      <c r="R272" s="191">
        <f t="shared" si="64"/>
        <v>0.02</v>
      </c>
      <c r="S272" s="184">
        <f t="shared" si="65"/>
        <v>-1580.9999999999986</v>
      </c>
      <c r="T272" s="184">
        <f t="shared" si="66"/>
        <v>146.50599999999997</v>
      </c>
      <c r="U272" s="185">
        <f t="shared" si="67"/>
        <v>1.4235294117647053E-2</v>
      </c>
      <c r="V272" s="181"/>
      <c r="W272" s="182">
        <f t="shared" si="68"/>
        <v>133.05199999999999</v>
      </c>
      <c r="X272" s="182">
        <f t="shared" si="69"/>
        <v>116.95699999999999</v>
      </c>
      <c r="Y272" s="183">
        <f t="shared" si="70"/>
        <v>0.01</v>
      </c>
      <c r="Z272" s="183">
        <f t="shared" si="71"/>
        <v>0.02</v>
      </c>
      <c r="AA272" s="184">
        <f t="shared" si="72"/>
        <v>-1609.4999999999998</v>
      </c>
      <c r="AB272" s="184">
        <f t="shared" si="73"/>
        <v>149.14699999999999</v>
      </c>
      <c r="AC272" s="185">
        <f t="shared" si="74"/>
        <v>1.5624106865486173E-2</v>
      </c>
      <c r="AD272" s="181"/>
      <c r="AE272" s="178">
        <f t="shared" si="75"/>
        <v>1.4235294117647053</v>
      </c>
      <c r="AF272" s="170">
        <f>Workings_risks!$E$18+Workings_risks!$E$27*(($AE272-1)*Workings_risks!$E$18)/(2050-2023)</f>
        <v>9.6148652298384905E-3</v>
      </c>
      <c r="AG272" s="170">
        <f>AF272+(($AE272-1)*Workings_risks!$E$18)/(2050-2023)</f>
        <v>9.758908154630078E-3</v>
      </c>
      <c r="AH272" s="170">
        <f>AG272+(($AE272-1)*Workings_risks!$E$18)/(2050-2023)</f>
        <v>9.9029510794216655E-3</v>
      </c>
      <c r="AI272" s="170">
        <f>AH272+(($AE272-1)*Workings_risks!$E$18)/(2050-2023)</f>
        <v>1.0046994004213253E-2</v>
      </c>
      <c r="AJ272" s="170">
        <f>AI272+(($AE272-1)*Workings_risks!$E$18)/(2050-2023)</f>
        <v>1.0191036929004841E-2</v>
      </c>
      <c r="AK272" s="170">
        <f>AJ272+(($AE272-1)*Workings_risks!$E$18)/(2050-2023)</f>
        <v>1.0335079853796428E-2</v>
      </c>
      <c r="AL272" s="170">
        <f>AK272+(($AE272-1)*Workings_risks!$E$18)/(2050-2023)</f>
        <v>1.0479122778588016E-2</v>
      </c>
      <c r="AM272" s="170">
        <f>AL272+(($AE272-1)*Workings_risks!$E$18)/(2050-2023)</f>
        <v>1.0623165703379603E-2</v>
      </c>
      <c r="AN272" s="170">
        <f>AM272+(($AE272-1)*Workings_risks!$E$18)/(2050-2023)</f>
        <v>1.0767208628171191E-2</v>
      </c>
      <c r="AO272" s="170">
        <f>AN272+(($AE272-1)*Workings_risks!$E$18)/(2050-2023)</f>
        <v>1.0911251552962778E-2</v>
      </c>
      <c r="AP272" s="170">
        <f>AO272+(($AE272-1)*Workings_risks!$E$18)/(2050-2023)</f>
        <v>1.1055294477754366E-2</v>
      </c>
      <c r="AQ272" s="170">
        <f>AP272+(($AE272-1)*Workings_risks!$E$18)/(2050-2023)</f>
        <v>1.1199337402545953E-2</v>
      </c>
      <c r="AR272" s="170">
        <f>AQ272+(($AE272-1)*Workings_risks!$E$18)/(2050-2023)</f>
        <v>1.1343380327337541E-2</v>
      </c>
      <c r="AS272" s="170">
        <f>AR272+(($AE272-1)*Workings_risks!$E$18)/(2050-2023)</f>
        <v>1.1487423252129128E-2</v>
      </c>
      <c r="AT272" s="170">
        <f>AS272+(($AE272-1)*Workings_risks!$E$18)/(2050-2023)</f>
        <v>1.1631466176920716E-2</v>
      </c>
      <c r="AU272" s="170">
        <f>AT272+(($AE272-1)*Workings_risks!$E$18)/(2050-2023)</f>
        <v>1.1775509101712303E-2</v>
      </c>
      <c r="AV272" s="170">
        <f>AU272+(($AE272-1)*Workings_risks!$E$18)/(2050-2023)</f>
        <v>1.1919552026503891E-2</v>
      </c>
      <c r="AW272" s="170">
        <f>AV272+(($AE272-1)*Workings_risks!$E$18)/(2050-2023)</f>
        <v>1.2063594951295479E-2</v>
      </c>
      <c r="AX272" s="170">
        <f>AW272+(($AE272-1)*Workings_risks!$E$18)/(2050-2023)</f>
        <v>1.2207637876087066E-2</v>
      </c>
      <c r="AY272" s="170">
        <f>AX272+(($AE272-1)*Workings_risks!$E$18)/(2050-2023)</f>
        <v>1.2351680800878654E-2</v>
      </c>
      <c r="BA272" s="186">
        <f>AF272*Workings_risks!$E$24*Workings_risks!$E$26*Workings_risks!$E$27*Assumptions!$G$90</f>
        <v>3.8938191688950134E-4</v>
      </c>
      <c r="BB272" s="186">
        <f>AG272*Workings_risks!$E$24*Workings_risks!$E$26*Workings_risks!$E$27*Assumptions!$G$90</f>
        <v>3.9521535384664749E-4</v>
      </c>
      <c r="BC272" s="186">
        <f>AH272*Workings_risks!$E$24*Workings_risks!$E$26*Workings_risks!$E$27*Assumptions!$G$90</f>
        <v>4.0104879080379353E-4</v>
      </c>
      <c r="BD272" s="186">
        <f>AI272*Workings_risks!$E$24*Workings_risks!$E$26*Workings_risks!$E$27*Assumptions!$G$90</f>
        <v>4.0688222776093968E-4</v>
      </c>
      <c r="BE272" s="186">
        <f>AJ272*Workings_risks!$E$24*Workings_risks!$E$26*Workings_risks!$E$27*Assumptions!$G$90</f>
        <v>4.1271566471808566E-4</v>
      </c>
      <c r="BF272" s="186">
        <f>AK272*Workings_risks!$E$24*Workings_risks!$E$26*Workings_risks!$E$27*Assumptions!$G$90</f>
        <v>4.1854910167523176E-4</v>
      </c>
      <c r="BG272" s="186">
        <f>AL272*Workings_risks!$E$24*Workings_risks!$E$26*Workings_risks!$E$27*Assumptions!$G$90</f>
        <v>4.2438253863237791E-4</v>
      </c>
      <c r="BH272" s="186">
        <f>AM272*Workings_risks!$E$24*Workings_risks!$E$26*Workings_risks!$E$27*Assumptions!$G$90</f>
        <v>4.3021597558952395E-4</v>
      </c>
      <c r="BI272" s="186">
        <f>AN272*Workings_risks!$E$24*Workings_risks!$E$26*Workings_risks!$E$27*Assumptions!$G$90</f>
        <v>4.3604941254666993E-4</v>
      </c>
      <c r="BJ272" s="186">
        <f>AO272*Workings_risks!$E$24*Workings_risks!$E$26*Workings_risks!$E$27*Assumptions!$G$90</f>
        <v>4.4188284950381608E-4</v>
      </c>
      <c r="BK272" s="186">
        <f>AP272*Workings_risks!$E$24*Workings_risks!$E$26*Workings_risks!$E$27*Assumptions!$G$90</f>
        <v>4.4771628646096218E-4</v>
      </c>
      <c r="BL272" s="186">
        <f>AQ272*Workings_risks!$E$24*Workings_risks!$E$26*Workings_risks!$E$27*Assumptions!$G$90</f>
        <v>4.5354972341810833E-4</v>
      </c>
      <c r="BM272" s="186">
        <f>AR272*Workings_risks!$E$24*Workings_risks!$E$26*Workings_risks!$E$27*Assumptions!$G$90</f>
        <v>4.5938316037525437E-4</v>
      </c>
      <c r="BN272" s="186">
        <f>AS272*Workings_risks!$E$24*Workings_risks!$E$26*Workings_risks!$E$27*Assumptions!$G$90</f>
        <v>4.6521659733240035E-4</v>
      </c>
      <c r="BO272" s="186">
        <f>AT272*Workings_risks!$E$24*Workings_risks!$E$26*Workings_risks!$E$27*Assumptions!$G$90</f>
        <v>4.710500342895465E-4</v>
      </c>
      <c r="BP272" s="186">
        <f>AU272*Workings_risks!$E$24*Workings_risks!$E$26*Workings_risks!$E$27*Assumptions!$G$90</f>
        <v>4.7688347124669254E-4</v>
      </c>
      <c r="BQ272" s="186">
        <f>AV272*Workings_risks!$E$24*Workings_risks!$E$26*Workings_risks!$E$27*Assumptions!$G$90</f>
        <v>4.8271690820383858E-4</v>
      </c>
      <c r="BR272" s="186">
        <f>AW272*Workings_risks!$E$24*Workings_risks!$E$26*Workings_risks!$E$27*Assumptions!$G$90</f>
        <v>4.8855034516098468E-4</v>
      </c>
      <c r="BS272" s="186">
        <f>AX272*Workings_risks!$E$24*Workings_risks!$E$26*Workings_risks!$E$27*Assumptions!$G$90</f>
        <v>4.9438378211813083E-4</v>
      </c>
      <c r="BT272" s="186">
        <f>AY272*Workings_risks!$E$24*Workings_risks!$E$26*Workings_risks!$E$27*Assumptions!$G$90</f>
        <v>5.0021721907527687E-4</v>
      </c>
    </row>
    <row r="273" spans="2:72" x14ac:dyDescent="0.25">
      <c r="B273" s="42">
        <v>10338170</v>
      </c>
      <c r="C273" s="42" t="s">
        <v>691</v>
      </c>
      <c r="D273" s="42" t="s">
        <v>226</v>
      </c>
      <c r="E273" s="42">
        <v>16712817</v>
      </c>
      <c r="F273" s="42">
        <v>187561466</v>
      </c>
      <c r="G273" s="42">
        <v>2.5778411587318604</v>
      </c>
      <c r="H273" s="42">
        <v>144.57029656053999</v>
      </c>
      <c r="I273" s="42">
        <v>-37.918959433907801</v>
      </c>
      <c r="J273" s="42">
        <v>118</v>
      </c>
      <c r="K273" s="42">
        <v>103</v>
      </c>
      <c r="L273" s="32">
        <v>5.3999999999999999E-2</v>
      </c>
      <c r="M273" s="32">
        <v>7.2999999999999995E-2</v>
      </c>
      <c r="N273" s="181"/>
      <c r="O273" s="182">
        <f t="shared" si="61"/>
        <v>124.372</v>
      </c>
      <c r="P273" s="182">
        <f t="shared" si="62"/>
        <v>108.56200000000001</v>
      </c>
      <c r="Q273" s="191">
        <f t="shared" si="63"/>
        <v>0.01</v>
      </c>
      <c r="R273" s="191">
        <f t="shared" si="64"/>
        <v>0.02</v>
      </c>
      <c r="S273" s="184">
        <f t="shared" si="65"/>
        <v>-1580.9999999999986</v>
      </c>
      <c r="T273" s="184">
        <f t="shared" si="66"/>
        <v>140.18199999999999</v>
      </c>
      <c r="U273" s="185">
        <f t="shared" si="67"/>
        <v>1.4030360531309303E-2</v>
      </c>
      <c r="V273" s="181"/>
      <c r="W273" s="182">
        <f t="shared" si="68"/>
        <v>126.61399999999999</v>
      </c>
      <c r="X273" s="182">
        <f t="shared" si="69"/>
        <v>110.51899999999999</v>
      </c>
      <c r="Y273" s="183">
        <f t="shared" si="70"/>
        <v>0.01</v>
      </c>
      <c r="Z273" s="183">
        <f t="shared" si="71"/>
        <v>0.02</v>
      </c>
      <c r="AA273" s="184">
        <f t="shared" si="72"/>
        <v>-1609.4999999999998</v>
      </c>
      <c r="AB273" s="184">
        <f t="shared" si="73"/>
        <v>142.70899999999997</v>
      </c>
      <c r="AC273" s="185">
        <f t="shared" si="74"/>
        <v>1.5351972662317477E-2</v>
      </c>
      <c r="AD273" s="181"/>
      <c r="AE273" s="178">
        <f t="shared" si="75"/>
        <v>1.4030360531309303</v>
      </c>
      <c r="AF273" s="170">
        <f>Workings_risks!$E$18+Workings_risks!$E$27*(($AE273-1)*Workings_risks!$E$18)/(2050-2023)</f>
        <v>9.5939557730139059E-3</v>
      </c>
      <c r="AG273" s="170">
        <f>AF273+(($AE273-1)*Workings_risks!$E$18)/(2050-2023)</f>
        <v>9.7310288788639652E-3</v>
      </c>
      <c r="AH273" s="170">
        <f>AG273+(($AE273-1)*Workings_risks!$E$18)/(2050-2023)</f>
        <v>9.8681019847140245E-3</v>
      </c>
      <c r="AI273" s="170">
        <f>AH273+(($AE273-1)*Workings_risks!$E$18)/(2050-2023)</f>
        <v>1.0005175090564084E-2</v>
      </c>
      <c r="AJ273" s="170">
        <f>AI273+(($AE273-1)*Workings_risks!$E$18)/(2050-2023)</f>
        <v>1.0142248196414143E-2</v>
      </c>
      <c r="AK273" s="170">
        <f>AJ273+(($AE273-1)*Workings_risks!$E$18)/(2050-2023)</f>
        <v>1.0279321302264203E-2</v>
      </c>
      <c r="AL273" s="170">
        <f>AK273+(($AE273-1)*Workings_risks!$E$18)/(2050-2023)</f>
        <v>1.0416394408114262E-2</v>
      </c>
      <c r="AM273" s="170">
        <f>AL273+(($AE273-1)*Workings_risks!$E$18)/(2050-2023)</f>
        <v>1.0553467513964321E-2</v>
      </c>
      <c r="AN273" s="170">
        <f>AM273+(($AE273-1)*Workings_risks!$E$18)/(2050-2023)</f>
        <v>1.069054061981438E-2</v>
      </c>
      <c r="AO273" s="170">
        <f>AN273+(($AE273-1)*Workings_risks!$E$18)/(2050-2023)</f>
        <v>1.082761372566444E-2</v>
      </c>
      <c r="AP273" s="170">
        <f>AO273+(($AE273-1)*Workings_risks!$E$18)/(2050-2023)</f>
        <v>1.0964686831514499E-2</v>
      </c>
      <c r="AQ273" s="170">
        <f>AP273+(($AE273-1)*Workings_risks!$E$18)/(2050-2023)</f>
        <v>1.1101759937364558E-2</v>
      </c>
      <c r="AR273" s="170">
        <f>AQ273+(($AE273-1)*Workings_risks!$E$18)/(2050-2023)</f>
        <v>1.1238833043214618E-2</v>
      </c>
      <c r="AS273" s="170">
        <f>AR273+(($AE273-1)*Workings_risks!$E$18)/(2050-2023)</f>
        <v>1.1375906149064677E-2</v>
      </c>
      <c r="AT273" s="170">
        <f>AS273+(($AE273-1)*Workings_risks!$E$18)/(2050-2023)</f>
        <v>1.1512979254914736E-2</v>
      </c>
      <c r="AU273" s="170">
        <f>AT273+(($AE273-1)*Workings_risks!$E$18)/(2050-2023)</f>
        <v>1.1650052360764796E-2</v>
      </c>
      <c r="AV273" s="170">
        <f>AU273+(($AE273-1)*Workings_risks!$E$18)/(2050-2023)</f>
        <v>1.1787125466614855E-2</v>
      </c>
      <c r="AW273" s="170">
        <f>AV273+(($AE273-1)*Workings_risks!$E$18)/(2050-2023)</f>
        <v>1.1924198572464914E-2</v>
      </c>
      <c r="AX273" s="170">
        <f>AW273+(($AE273-1)*Workings_risks!$E$18)/(2050-2023)</f>
        <v>1.2061271678314974E-2</v>
      </c>
      <c r="AY273" s="170">
        <f>AX273+(($AE273-1)*Workings_risks!$E$18)/(2050-2023)</f>
        <v>1.2198344784165033E-2</v>
      </c>
      <c r="BA273" s="186">
        <f>AF273*Workings_risks!$E$24*Workings_risks!$E$26*Workings_risks!$E$27*Assumptions!$G$90</f>
        <v>3.885351276537867E-4</v>
      </c>
      <c r="BB273" s="186">
        <f>AG273*Workings_risks!$E$24*Workings_risks!$E$26*Workings_risks!$E$27*Assumptions!$G$90</f>
        <v>3.9408630153236118E-4</v>
      </c>
      <c r="BC273" s="186">
        <f>AH273*Workings_risks!$E$24*Workings_risks!$E$26*Workings_risks!$E$27*Assumptions!$G$90</f>
        <v>3.9963747541093566E-4</v>
      </c>
      <c r="BD273" s="186">
        <f>AI273*Workings_risks!$E$24*Workings_risks!$E$26*Workings_risks!$E$27*Assumptions!$G$90</f>
        <v>4.0518864928951019E-4</v>
      </c>
      <c r="BE273" s="186">
        <f>AJ273*Workings_risks!$E$24*Workings_risks!$E$26*Workings_risks!$E$27*Assumptions!$G$90</f>
        <v>4.1073982316808467E-4</v>
      </c>
      <c r="BF273" s="186">
        <f>AK273*Workings_risks!$E$24*Workings_risks!$E$26*Workings_risks!$E$27*Assumptions!$G$90</f>
        <v>4.1629099704665925E-4</v>
      </c>
      <c r="BG273" s="186">
        <f>AL273*Workings_risks!$E$24*Workings_risks!$E$26*Workings_risks!$E$27*Assumptions!$G$90</f>
        <v>4.2184217092523367E-4</v>
      </c>
      <c r="BH273" s="186">
        <f>AM273*Workings_risks!$E$24*Workings_risks!$E$26*Workings_risks!$E$27*Assumptions!$G$90</f>
        <v>4.2739334480380815E-4</v>
      </c>
      <c r="BI273" s="186">
        <f>AN273*Workings_risks!$E$24*Workings_risks!$E$26*Workings_risks!$E$27*Assumptions!$G$90</f>
        <v>4.3294451868238274E-4</v>
      </c>
      <c r="BJ273" s="186">
        <f>AO273*Workings_risks!$E$24*Workings_risks!$E$26*Workings_risks!$E$27*Assumptions!$G$90</f>
        <v>4.3849569256095721E-4</v>
      </c>
      <c r="BK273" s="186">
        <f>AP273*Workings_risks!$E$24*Workings_risks!$E$26*Workings_risks!$E$27*Assumptions!$G$90</f>
        <v>4.4404686643953169E-4</v>
      </c>
      <c r="BL273" s="186">
        <f>AQ273*Workings_risks!$E$24*Workings_risks!$E$26*Workings_risks!$E$27*Assumptions!$G$90</f>
        <v>4.4959804031810622E-4</v>
      </c>
      <c r="BM273" s="186">
        <f>AR273*Workings_risks!$E$24*Workings_risks!$E$26*Workings_risks!$E$27*Assumptions!$G$90</f>
        <v>4.551492141966807E-4</v>
      </c>
      <c r="BN273" s="186">
        <f>AS273*Workings_risks!$E$24*Workings_risks!$E$26*Workings_risks!$E$27*Assumptions!$G$90</f>
        <v>4.6070038807525523E-4</v>
      </c>
      <c r="BO273" s="186">
        <f>AT273*Workings_risks!$E$24*Workings_risks!$E$26*Workings_risks!$E$27*Assumptions!$G$90</f>
        <v>4.6625156195382971E-4</v>
      </c>
      <c r="BP273" s="186">
        <f>AU273*Workings_risks!$E$24*Workings_risks!$E$26*Workings_risks!$E$27*Assumptions!$G$90</f>
        <v>4.7180273583240418E-4</v>
      </c>
      <c r="BQ273" s="186">
        <f>AV273*Workings_risks!$E$24*Workings_risks!$E$26*Workings_risks!$E$27*Assumptions!$G$90</f>
        <v>4.7735390971097872E-4</v>
      </c>
      <c r="BR273" s="186">
        <f>AW273*Workings_risks!$E$24*Workings_risks!$E$26*Workings_risks!$E$27*Assumptions!$G$90</f>
        <v>4.8290508358955319E-4</v>
      </c>
      <c r="BS273" s="186">
        <f>AX273*Workings_risks!$E$24*Workings_risks!$E$26*Workings_risks!$E$27*Assumptions!$G$90</f>
        <v>4.8845625746812772E-4</v>
      </c>
      <c r="BT273" s="186">
        <f>AY273*Workings_risks!$E$24*Workings_risks!$E$26*Workings_risks!$E$27*Assumptions!$G$90</f>
        <v>4.9400743134670225E-4</v>
      </c>
    </row>
    <row r="274" spans="2:72" x14ac:dyDescent="0.25">
      <c r="B274" s="42">
        <v>10338172</v>
      </c>
      <c r="C274" s="42" t="s">
        <v>691</v>
      </c>
      <c r="D274" s="42" t="s">
        <v>226</v>
      </c>
      <c r="E274" s="42">
        <v>16712825</v>
      </c>
      <c r="F274" s="42">
        <v>190921372</v>
      </c>
      <c r="G274" s="42">
        <v>0.88753473839974051</v>
      </c>
      <c r="H274" s="42">
        <v>144.571320264462</v>
      </c>
      <c r="I274" s="42">
        <v>-37.913481605185098</v>
      </c>
      <c r="J274" s="42">
        <v>118</v>
      </c>
      <c r="K274" s="42">
        <v>103</v>
      </c>
      <c r="L274" s="32">
        <v>5.3999999999999999E-2</v>
      </c>
      <c r="M274" s="32">
        <v>7.2999999999999995E-2</v>
      </c>
      <c r="N274" s="181"/>
      <c r="O274" s="182">
        <f t="shared" si="61"/>
        <v>124.372</v>
      </c>
      <c r="P274" s="182">
        <f t="shared" si="62"/>
        <v>108.56200000000001</v>
      </c>
      <c r="Q274" s="191">
        <f t="shared" si="63"/>
        <v>0.01</v>
      </c>
      <c r="R274" s="191">
        <f t="shared" si="64"/>
        <v>0.02</v>
      </c>
      <c r="S274" s="184">
        <f t="shared" si="65"/>
        <v>-1580.9999999999986</v>
      </c>
      <c r="T274" s="184">
        <f t="shared" si="66"/>
        <v>140.18199999999999</v>
      </c>
      <c r="U274" s="185">
        <f t="shared" si="67"/>
        <v>1.4030360531309303E-2</v>
      </c>
      <c r="V274" s="181"/>
      <c r="W274" s="182">
        <f t="shared" si="68"/>
        <v>126.61399999999999</v>
      </c>
      <c r="X274" s="182">
        <f t="shared" si="69"/>
        <v>110.51899999999999</v>
      </c>
      <c r="Y274" s="183">
        <f t="shared" si="70"/>
        <v>0.01</v>
      </c>
      <c r="Z274" s="183">
        <f t="shared" si="71"/>
        <v>0.02</v>
      </c>
      <c r="AA274" s="184">
        <f t="shared" si="72"/>
        <v>-1609.4999999999998</v>
      </c>
      <c r="AB274" s="184">
        <f t="shared" si="73"/>
        <v>142.70899999999997</v>
      </c>
      <c r="AC274" s="185">
        <f t="shared" si="74"/>
        <v>1.5351972662317477E-2</v>
      </c>
      <c r="AD274" s="181"/>
      <c r="AE274" s="178">
        <f t="shared" si="75"/>
        <v>1.4030360531309303</v>
      </c>
      <c r="AF274" s="170">
        <f>Workings_risks!$E$18+Workings_risks!$E$27*(($AE274-1)*Workings_risks!$E$18)/(2050-2023)</f>
        <v>9.5939557730139059E-3</v>
      </c>
      <c r="AG274" s="170">
        <f>AF274+(($AE274-1)*Workings_risks!$E$18)/(2050-2023)</f>
        <v>9.7310288788639652E-3</v>
      </c>
      <c r="AH274" s="170">
        <f>AG274+(($AE274-1)*Workings_risks!$E$18)/(2050-2023)</f>
        <v>9.8681019847140245E-3</v>
      </c>
      <c r="AI274" s="170">
        <f>AH274+(($AE274-1)*Workings_risks!$E$18)/(2050-2023)</f>
        <v>1.0005175090564084E-2</v>
      </c>
      <c r="AJ274" s="170">
        <f>AI274+(($AE274-1)*Workings_risks!$E$18)/(2050-2023)</f>
        <v>1.0142248196414143E-2</v>
      </c>
      <c r="AK274" s="170">
        <f>AJ274+(($AE274-1)*Workings_risks!$E$18)/(2050-2023)</f>
        <v>1.0279321302264203E-2</v>
      </c>
      <c r="AL274" s="170">
        <f>AK274+(($AE274-1)*Workings_risks!$E$18)/(2050-2023)</f>
        <v>1.0416394408114262E-2</v>
      </c>
      <c r="AM274" s="170">
        <f>AL274+(($AE274-1)*Workings_risks!$E$18)/(2050-2023)</f>
        <v>1.0553467513964321E-2</v>
      </c>
      <c r="AN274" s="170">
        <f>AM274+(($AE274-1)*Workings_risks!$E$18)/(2050-2023)</f>
        <v>1.069054061981438E-2</v>
      </c>
      <c r="AO274" s="170">
        <f>AN274+(($AE274-1)*Workings_risks!$E$18)/(2050-2023)</f>
        <v>1.082761372566444E-2</v>
      </c>
      <c r="AP274" s="170">
        <f>AO274+(($AE274-1)*Workings_risks!$E$18)/(2050-2023)</f>
        <v>1.0964686831514499E-2</v>
      </c>
      <c r="AQ274" s="170">
        <f>AP274+(($AE274-1)*Workings_risks!$E$18)/(2050-2023)</f>
        <v>1.1101759937364558E-2</v>
      </c>
      <c r="AR274" s="170">
        <f>AQ274+(($AE274-1)*Workings_risks!$E$18)/(2050-2023)</f>
        <v>1.1238833043214618E-2</v>
      </c>
      <c r="AS274" s="170">
        <f>AR274+(($AE274-1)*Workings_risks!$E$18)/(2050-2023)</f>
        <v>1.1375906149064677E-2</v>
      </c>
      <c r="AT274" s="170">
        <f>AS274+(($AE274-1)*Workings_risks!$E$18)/(2050-2023)</f>
        <v>1.1512979254914736E-2</v>
      </c>
      <c r="AU274" s="170">
        <f>AT274+(($AE274-1)*Workings_risks!$E$18)/(2050-2023)</f>
        <v>1.1650052360764796E-2</v>
      </c>
      <c r="AV274" s="170">
        <f>AU274+(($AE274-1)*Workings_risks!$E$18)/(2050-2023)</f>
        <v>1.1787125466614855E-2</v>
      </c>
      <c r="AW274" s="170">
        <f>AV274+(($AE274-1)*Workings_risks!$E$18)/(2050-2023)</f>
        <v>1.1924198572464914E-2</v>
      </c>
      <c r="AX274" s="170">
        <f>AW274+(($AE274-1)*Workings_risks!$E$18)/(2050-2023)</f>
        <v>1.2061271678314974E-2</v>
      </c>
      <c r="AY274" s="170">
        <f>AX274+(($AE274-1)*Workings_risks!$E$18)/(2050-2023)</f>
        <v>1.2198344784165033E-2</v>
      </c>
      <c r="BA274" s="186">
        <f>AF274*Workings_risks!$E$24*Workings_risks!$E$26*Workings_risks!$E$27*Assumptions!$G$90</f>
        <v>3.885351276537867E-4</v>
      </c>
      <c r="BB274" s="186">
        <f>AG274*Workings_risks!$E$24*Workings_risks!$E$26*Workings_risks!$E$27*Assumptions!$G$90</f>
        <v>3.9408630153236118E-4</v>
      </c>
      <c r="BC274" s="186">
        <f>AH274*Workings_risks!$E$24*Workings_risks!$E$26*Workings_risks!$E$27*Assumptions!$G$90</f>
        <v>3.9963747541093566E-4</v>
      </c>
      <c r="BD274" s="186">
        <f>AI274*Workings_risks!$E$24*Workings_risks!$E$26*Workings_risks!$E$27*Assumptions!$G$90</f>
        <v>4.0518864928951019E-4</v>
      </c>
      <c r="BE274" s="186">
        <f>AJ274*Workings_risks!$E$24*Workings_risks!$E$26*Workings_risks!$E$27*Assumptions!$G$90</f>
        <v>4.1073982316808467E-4</v>
      </c>
      <c r="BF274" s="186">
        <f>AK274*Workings_risks!$E$24*Workings_risks!$E$26*Workings_risks!$E$27*Assumptions!$G$90</f>
        <v>4.1629099704665925E-4</v>
      </c>
      <c r="BG274" s="186">
        <f>AL274*Workings_risks!$E$24*Workings_risks!$E$26*Workings_risks!$E$27*Assumptions!$G$90</f>
        <v>4.2184217092523367E-4</v>
      </c>
      <c r="BH274" s="186">
        <f>AM274*Workings_risks!$E$24*Workings_risks!$E$26*Workings_risks!$E$27*Assumptions!$G$90</f>
        <v>4.2739334480380815E-4</v>
      </c>
      <c r="BI274" s="186">
        <f>AN274*Workings_risks!$E$24*Workings_risks!$E$26*Workings_risks!$E$27*Assumptions!$G$90</f>
        <v>4.3294451868238274E-4</v>
      </c>
      <c r="BJ274" s="186">
        <f>AO274*Workings_risks!$E$24*Workings_risks!$E$26*Workings_risks!$E$27*Assumptions!$G$90</f>
        <v>4.3849569256095721E-4</v>
      </c>
      <c r="BK274" s="186">
        <f>AP274*Workings_risks!$E$24*Workings_risks!$E$26*Workings_risks!$E$27*Assumptions!$G$90</f>
        <v>4.4404686643953169E-4</v>
      </c>
      <c r="BL274" s="186">
        <f>AQ274*Workings_risks!$E$24*Workings_risks!$E$26*Workings_risks!$E$27*Assumptions!$G$90</f>
        <v>4.4959804031810622E-4</v>
      </c>
      <c r="BM274" s="186">
        <f>AR274*Workings_risks!$E$24*Workings_risks!$E$26*Workings_risks!$E$27*Assumptions!$G$90</f>
        <v>4.551492141966807E-4</v>
      </c>
      <c r="BN274" s="186">
        <f>AS274*Workings_risks!$E$24*Workings_risks!$E$26*Workings_risks!$E$27*Assumptions!$G$90</f>
        <v>4.6070038807525523E-4</v>
      </c>
      <c r="BO274" s="186">
        <f>AT274*Workings_risks!$E$24*Workings_risks!$E$26*Workings_risks!$E$27*Assumptions!$G$90</f>
        <v>4.6625156195382971E-4</v>
      </c>
      <c r="BP274" s="186">
        <f>AU274*Workings_risks!$E$24*Workings_risks!$E$26*Workings_risks!$E$27*Assumptions!$G$90</f>
        <v>4.7180273583240418E-4</v>
      </c>
      <c r="BQ274" s="186">
        <f>AV274*Workings_risks!$E$24*Workings_risks!$E$26*Workings_risks!$E$27*Assumptions!$G$90</f>
        <v>4.7735390971097872E-4</v>
      </c>
      <c r="BR274" s="186">
        <f>AW274*Workings_risks!$E$24*Workings_risks!$E$26*Workings_risks!$E$27*Assumptions!$G$90</f>
        <v>4.8290508358955319E-4</v>
      </c>
      <c r="BS274" s="186">
        <f>AX274*Workings_risks!$E$24*Workings_risks!$E$26*Workings_risks!$E$27*Assumptions!$G$90</f>
        <v>4.8845625746812772E-4</v>
      </c>
      <c r="BT274" s="186">
        <f>AY274*Workings_risks!$E$24*Workings_risks!$E$26*Workings_risks!$E$27*Assumptions!$G$90</f>
        <v>4.9400743134670225E-4</v>
      </c>
    </row>
    <row r="275" spans="2:72" x14ac:dyDescent="0.25">
      <c r="B275" s="42">
        <v>10339279</v>
      </c>
      <c r="C275" s="42" t="s">
        <v>647</v>
      </c>
      <c r="D275" s="42" t="s">
        <v>281</v>
      </c>
      <c r="E275" s="42">
        <v>16721236</v>
      </c>
      <c r="F275" s="42">
        <v>16721232</v>
      </c>
      <c r="G275" s="42">
        <v>0.67173354227043047</v>
      </c>
      <c r="H275" s="42">
        <v>145.45346100652699</v>
      </c>
      <c r="I275" s="42">
        <v>-36.399059353185997</v>
      </c>
      <c r="J275" s="42">
        <v>116</v>
      </c>
      <c r="K275" s="42">
        <v>102</v>
      </c>
      <c r="L275" s="32">
        <v>6.3E-2</v>
      </c>
      <c r="M275" s="32">
        <v>8.7999999999999995E-2</v>
      </c>
      <c r="N275" s="181"/>
      <c r="O275" s="182">
        <f t="shared" si="61"/>
        <v>123.30799999999999</v>
      </c>
      <c r="P275" s="182">
        <f t="shared" si="62"/>
        <v>108.42599999999999</v>
      </c>
      <c r="Q275" s="191">
        <f t="shared" si="63"/>
        <v>0.01</v>
      </c>
      <c r="R275" s="191">
        <f t="shared" si="64"/>
        <v>0.02</v>
      </c>
      <c r="S275" s="184">
        <f t="shared" si="65"/>
        <v>-1488.2000000000005</v>
      </c>
      <c r="T275" s="184">
        <f t="shared" si="66"/>
        <v>138.19</v>
      </c>
      <c r="U275" s="185">
        <f t="shared" si="67"/>
        <v>1.4910630291627463E-2</v>
      </c>
      <c r="V275" s="181"/>
      <c r="W275" s="182">
        <f t="shared" si="68"/>
        <v>124.46799999999999</v>
      </c>
      <c r="X275" s="182">
        <f t="shared" si="69"/>
        <v>110.97600000000001</v>
      </c>
      <c r="Y275" s="183">
        <f t="shared" si="70"/>
        <v>0.01</v>
      </c>
      <c r="Z275" s="183">
        <f t="shared" si="71"/>
        <v>0.02</v>
      </c>
      <c r="AA275" s="184">
        <f t="shared" si="72"/>
        <v>-1349.1999999999975</v>
      </c>
      <c r="AB275" s="184">
        <f t="shared" si="73"/>
        <v>137.95999999999998</v>
      </c>
      <c r="AC275" s="185">
        <f t="shared" si="74"/>
        <v>1.6276311888526549E-2</v>
      </c>
      <c r="AD275" s="181"/>
      <c r="AE275" s="178">
        <f t="shared" si="75"/>
        <v>1.4910630291627462</v>
      </c>
      <c r="AF275" s="170">
        <f>Workings_risks!$E$18+Workings_risks!$E$27*(($AE275-1)*Workings_risks!$E$18)/(2050-2023)</f>
        <v>9.6837700532218605E-3</v>
      </c>
      <c r="AG275" s="170">
        <f>AF275+(($AE275-1)*Workings_risks!$E$18)/(2050-2023)</f>
        <v>9.8507812524745719E-3</v>
      </c>
      <c r="AH275" s="170">
        <f>AG275+(($AE275-1)*Workings_risks!$E$18)/(2050-2023)</f>
        <v>1.0017792451727283E-2</v>
      </c>
      <c r="AI275" s="170">
        <f>AH275+(($AE275-1)*Workings_risks!$E$18)/(2050-2023)</f>
        <v>1.0184803650979995E-2</v>
      </c>
      <c r="AJ275" s="170">
        <f>AI275+(($AE275-1)*Workings_risks!$E$18)/(2050-2023)</f>
        <v>1.0351814850232706E-2</v>
      </c>
      <c r="AK275" s="170">
        <f>AJ275+(($AE275-1)*Workings_risks!$E$18)/(2050-2023)</f>
        <v>1.0518826049485418E-2</v>
      </c>
      <c r="AL275" s="170">
        <f>AK275+(($AE275-1)*Workings_risks!$E$18)/(2050-2023)</f>
        <v>1.0685837248738129E-2</v>
      </c>
      <c r="AM275" s="170">
        <f>AL275+(($AE275-1)*Workings_risks!$E$18)/(2050-2023)</f>
        <v>1.0852848447990841E-2</v>
      </c>
      <c r="AN275" s="170">
        <f>AM275+(($AE275-1)*Workings_risks!$E$18)/(2050-2023)</f>
        <v>1.1019859647243552E-2</v>
      </c>
      <c r="AO275" s="170">
        <f>AN275+(($AE275-1)*Workings_risks!$E$18)/(2050-2023)</f>
        <v>1.1186870846496264E-2</v>
      </c>
      <c r="AP275" s="170">
        <f>AO275+(($AE275-1)*Workings_risks!$E$18)/(2050-2023)</f>
        <v>1.1353882045748975E-2</v>
      </c>
      <c r="AQ275" s="170">
        <f>AP275+(($AE275-1)*Workings_risks!$E$18)/(2050-2023)</f>
        <v>1.1520893245001686E-2</v>
      </c>
      <c r="AR275" s="170">
        <f>AQ275+(($AE275-1)*Workings_risks!$E$18)/(2050-2023)</f>
        <v>1.1687904444254398E-2</v>
      </c>
      <c r="AS275" s="170">
        <f>AR275+(($AE275-1)*Workings_risks!$E$18)/(2050-2023)</f>
        <v>1.1854915643507109E-2</v>
      </c>
      <c r="AT275" s="170">
        <f>AS275+(($AE275-1)*Workings_risks!$E$18)/(2050-2023)</f>
        <v>1.2021926842759821E-2</v>
      </c>
      <c r="AU275" s="170">
        <f>AT275+(($AE275-1)*Workings_risks!$E$18)/(2050-2023)</f>
        <v>1.2188938042012532E-2</v>
      </c>
      <c r="AV275" s="170">
        <f>AU275+(($AE275-1)*Workings_risks!$E$18)/(2050-2023)</f>
        <v>1.2355949241265244E-2</v>
      </c>
      <c r="AW275" s="170">
        <f>AV275+(($AE275-1)*Workings_risks!$E$18)/(2050-2023)</f>
        <v>1.2522960440517955E-2</v>
      </c>
      <c r="AX275" s="170">
        <f>AW275+(($AE275-1)*Workings_risks!$E$18)/(2050-2023)</f>
        <v>1.2689971639770667E-2</v>
      </c>
      <c r="AY275" s="170">
        <f>AX275+(($AE275-1)*Workings_risks!$E$18)/(2050-2023)</f>
        <v>1.2856982839023378E-2</v>
      </c>
      <c r="BA275" s="186">
        <f>AF275*Workings_risks!$E$24*Workings_risks!$E$26*Workings_risks!$E$27*Assumptions!$G$90</f>
        <v>3.9217241801152284E-4</v>
      </c>
      <c r="BB275" s="186">
        <f>AG275*Workings_risks!$E$24*Workings_risks!$E$26*Workings_risks!$E$27*Assumptions!$G$90</f>
        <v>3.9893602200934272E-4</v>
      </c>
      <c r="BC275" s="186">
        <f>AH275*Workings_risks!$E$24*Workings_risks!$E$26*Workings_risks!$E$27*Assumptions!$G$90</f>
        <v>4.0569962600716259E-4</v>
      </c>
      <c r="BD275" s="186">
        <f>AI275*Workings_risks!$E$24*Workings_risks!$E$26*Workings_risks!$E$27*Assumptions!$G$90</f>
        <v>4.1246323000498252E-4</v>
      </c>
      <c r="BE275" s="186">
        <f>AJ275*Workings_risks!$E$24*Workings_risks!$E$26*Workings_risks!$E$27*Assumptions!$G$90</f>
        <v>4.1922683400280245E-4</v>
      </c>
      <c r="BF275" s="186">
        <f>AK275*Workings_risks!$E$24*Workings_risks!$E$26*Workings_risks!$E$27*Assumptions!$G$90</f>
        <v>4.2599043800062232E-4</v>
      </c>
      <c r="BG275" s="186">
        <f>AL275*Workings_risks!$E$24*Workings_risks!$E$26*Workings_risks!$E$27*Assumptions!$G$90</f>
        <v>4.3275404199844236E-4</v>
      </c>
      <c r="BH275" s="186">
        <f>AM275*Workings_risks!$E$24*Workings_risks!$E$26*Workings_risks!$E$27*Assumptions!$G$90</f>
        <v>4.3951764599626229E-4</v>
      </c>
      <c r="BI275" s="186">
        <f>AN275*Workings_risks!$E$24*Workings_risks!$E$26*Workings_risks!$E$27*Assumptions!$G$90</f>
        <v>4.4628124999408216E-4</v>
      </c>
      <c r="BJ275" s="186">
        <f>AO275*Workings_risks!$E$24*Workings_risks!$E$26*Workings_risks!$E$27*Assumptions!$G$90</f>
        <v>4.5304485399190204E-4</v>
      </c>
      <c r="BK275" s="186">
        <f>AP275*Workings_risks!$E$24*Workings_risks!$E$26*Workings_risks!$E$27*Assumptions!$G$90</f>
        <v>4.5980845798972202E-4</v>
      </c>
      <c r="BL275" s="186">
        <f>AQ275*Workings_risks!$E$24*Workings_risks!$E$26*Workings_risks!$E$27*Assumptions!$G$90</f>
        <v>4.6657206198754195E-4</v>
      </c>
      <c r="BM275" s="186">
        <f>AR275*Workings_risks!$E$24*Workings_risks!$E$26*Workings_risks!$E$27*Assumptions!$G$90</f>
        <v>4.7333566598536182E-4</v>
      </c>
      <c r="BN275" s="186">
        <f>AS275*Workings_risks!$E$24*Workings_risks!$E$26*Workings_risks!$E$27*Assumptions!$G$90</f>
        <v>4.800992699831817E-4</v>
      </c>
      <c r="BO275" s="186">
        <f>AT275*Workings_risks!$E$24*Workings_risks!$E$26*Workings_risks!$E$27*Assumptions!$G$90</f>
        <v>4.8686287398100163E-4</v>
      </c>
      <c r="BP275" s="186">
        <f>AU275*Workings_risks!$E$24*Workings_risks!$E$26*Workings_risks!$E$27*Assumptions!$G$90</f>
        <v>4.9362647797882161E-4</v>
      </c>
      <c r="BQ275" s="186">
        <f>AV275*Workings_risks!$E$24*Workings_risks!$E$26*Workings_risks!$E$27*Assumptions!$G$90</f>
        <v>5.0039008197664148E-4</v>
      </c>
      <c r="BR275" s="186">
        <f>AW275*Workings_risks!$E$24*Workings_risks!$E$26*Workings_risks!$E$27*Assumptions!$G$90</f>
        <v>5.0715368597446136E-4</v>
      </c>
      <c r="BS275" s="186">
        <f>AX275*Workings_risks!$E$24*Workings_risks!$E$26*Workings_risks!$E$27*Assumptions!$G$90</f>
        <v>5.1391728997228123E-4</v>
      </c>
      <c r="BT275" s="186">
        <f>AY275*Workings_risks!$E$24*Workings_risks!$E$26*Workings_risks!$E$27*Assumptions!$G$90</f>
        <v>5.2068089397010122E-4</v>
      </c>
    </row>
    <row r="276" spans="2:72" x14ac:dyDescent="0.25">
      <c r="B276" s="42">
        <v>10341919</v>
      </c>
      <c r="C276" s="42" t="s">
        <v>621</v>
      </c>
      <c r="D276" s="42" t="s">
        <v>267</v>
      </c>
      <c r="E276" s="42">
        <v>16735480</v>
      </c>
      <c r="F276" s="42">
        <v>16735472</v>
      </c>
      <c r="G276" s="42">
        <v>0.30008381914911997</v>
      </c>
      <c r="H276" s="42">
        <v>143.670391941585</v>
      </c>
      <c r="I276" s="42">
        <v>-35.420622604736501</v>
      </c>
      <c r="J276" s="42">
        <v>104</v>
      </c>
      <c r="K276" s="42">
        <v>92</v>
      </c>
      <c r="L276" s="32">
        <v>6.3E-2</v>
      </c>
      <c r="M276" s="32">
        <v>8.7999999999999995E-2</v>
      </c>
      <c r="N276" s="181"/>
      <c r="O276" s="182">
        <f t="shared" si="61"/>
        <v>110.55199999999999</v>
      </c>
      <c r="P276" s="182">
        <f t="shared" si="62"/>
        <v>97.795999999999992</v>
      </c>
      <c r="Q276" s="191">
        <f t="shared" si="63"/>
        <v>0.01</v>
      </c>
      <c r="R276" s="191">
        <f t="shared" si="64"/>
        <v>0.02</v>
      </c>
      <c r="S276" s="184">
        <f t="shared" si="65"/>
        <v>-1275.5999999999999</v>
      </c>
      <c r="T276" s="184">
        <f t="shared" si="66"/>
        <v>123.30799999999999</v>
      </c>
      <c r="U276" s="185">
        <f t="shared" si="67"/>
        <v>1.5136406396989648E-2</v>
      </c>
      <c r="V276" s="181"/>
      <c r="W276" s="182">
        <f t="shared" si="68"/>
        <v>111.592</v>
      </c>
      <c r="X276" s="182">
        <f t="shared" si="69"/>
        <v>100.096</v>
      </c>
      <c r="Y276" s="183">
        <f t="shared" si="70"/>
        <v>0.01</v>
      </c>
      <c r="Z276" s="183">
        <f t="shared" si="71"/>
        <v>0.02</v>
      </c>
      <c r="AA276" s="184">
        <f t="shared" si="72"/>
        <v>-1149.5999999999995</v>
      </c>
      <c r="AB276" s="184">
        <f t="shared" si="73"/>
        <v>123.08799999999999</v>
      </c>
      <c r="AC276" s="185">
        <f t="shared" si="74"/>
        <v>1.6604036186499655E-2</v>
      </c>
      <c r="AD276" s="181"/>
      <c r="AE276" s="178">
        <f t="shared" si="75"/>
        <v>1.5136406396989648</v>
      </c>
      <c r="AF276" s="170">
        <f>Workings_risks!$E$18+Workings_risks!$E$27*(($AE276-1)*Workings_risks!$E$18)/(2050-2023)</f>
        <v>9.7068060807049932E-3</v>
      </c>
      <c r="AG276" s="170">
        <f>AF276+(($AE276-1)*Workings_risks!$E$18)/(2050-2023)</f>
        <v>9.8814959557854149E-3</v>
      </c>
      <c r="AH276" s="170">
        <f>AG276+(($AE276-1)*Workings_risks!$E$18)/(2050-2023)</f>
        <v>1.0056185830865837E-2</v>
      </c>
      <c r="AI276" s="170">
        <f>AH276+(($AE276-1)*Workings_risks!$E$18)/(2050-2023)</f>
        <v>1.0230875705946258E-2</v>
      </c>
      <c r="AJ276" s="170">
        <f>AI276+(($AE276-1)*Workings_risks!$E$18)/(2050-2023)</f>
        <v>1.040556558102668E-2</v>
      </c>
      <c r="AK276" s="170">
        <f>AJ276+(($AE276-1)*Workings_risks!$E$18)/(2050-2023)</f>
        <v>1.0580255456107102E-2</v>
      </c>
      <c r="AL276" s="170">
        <f>AK276+(($AE276-1)*Workings_risks!$E$18)/(2050-2023)</f>
        <v>1.0754945331187524E-2</v>
      </c>
      <c r="AM276" s="170">
        <f>AL276+(($AE276-1)*Workings_risks!$E$18)/(2050-2023)</f>
        <v>1.0929635206267945E-2</v>
      </c>
      <c r="AN276" s="170">
        <f>AM276+(($AE276-1)*Workings_risks!$E$18)/(2050-2023)</f>
        <v>1.1104325081348367E-2</v>
      </c>
      <c r="AO276" s="170">
        <f>AN276+(($AE276-1)*Workings_risks!$E$18)/(2050-2023)</f>
        <v>1.1279014956428789E-2</v>
      </c>
      <c r="AP276" s="170">
        <f>AO276+(($AE276-1)*Workings_risks!$E$18)/(2050-2023)</f>
        <v>1.1453704831509211E-2</v>
      </c>
      <c r="AQ276" s="170">
        <f>AP276+(($AE276-1)*Workings_risks!$E$18)/(2050-2023)</f>
        <v>1.1628394706589633E-2</v>
      </c>
      <c r="AR276" s="170">
        <f>AQ276+(($AE276-1)*Workings_risks!$E$18)/(2050-2023)</f>
        <v>1.1803084581670054E-2</v>
      </c>
      <c r="AS276" s="170">
        <f>AR276+(($AE276-1)*Workings_risks!$E$18)/(2050-2023)</f>
        <v>1.1977774456750476E-2</v>
      </c>
      <c r="AT276" s="170">
        <f>AS276+(($AE276-1)*Workings_risks!$E$18)/(2050-2023)</f>
        <v>1.2152464331830898E-2</v>
      </c>
      <c r="AU276" s="170">
        <f>AT276+(($AE276-1)*Workings_risks!$E$18)/(2050-2023)</f>
        <v>1.232715420691132E-2</v>
      </c>
      <c r="AV276" s="170">
        <f>AU276+(($AE276-1)*Workings_risks!$E$18)/(2050-2023)</f>
        <v>1.2501844081991741E-2</v>
      </c>
      <c r="AW276" s="170">
        <f>AV276+(($AE276-1)*Workings_risks!$E$18)/(2050-2023)</f>
        <v>1.2676533957072163E-2</v>
      </c>
      <c r="AX276" s="170">
        <f>AW276+(($AE276-1)*Workings_risks!$E$18)/(2050-2023)</f>
        <v>1.2851223832152585E-2</v>
      </c>
      <c r="AY276" s="170">
        <f>AX276+(($AE276-1)*Workings_risks!$E$18)/(2050-2023)</f>
        <v>1.3025913707233007E-2</v>
      </c>
      <c r="BA276" s="186">
        <f>AF276*Workings_risks!$E$24*Workings_risks!$E$26*Workings_risks!$E$27*Assumptions!$G$90</f>
        <v>3.9310532890777383E-4</v>
      </c>
      <c r="BB276" s="186">
        <f>AG276*Workings_risks!$E$24*Workings_risks!$E$26*Workings_risks!$E$27*Assumptions!$G$90</f>
        <v>4.0017990320434413E-4</v>
      </c>
      <c r="BC276" s="186">
        <f>AH276*Workings_risks!$E$24*Workings_risks!$E$26*Workings_risks!$E$27*Assumptions!$G$90</f>
        <v>4.0725447750091431E-4</v>
      </c>
      <c r="BD276" s="186">
        <f>AI276*Workings_risks!$E$24*Workings_risks!$E$26*Workings_risks!$E$27*Assumptions!$G$90</f>
        <v>4.1432905179748455E-4</v>
      </c>
      <c r="BE276" s="186">
        <f>AJ276*Workings_risks!$E$24*Workings_risks!$E$26*Workings_risks!$E$27*Assumptions!$G$90</f>
        <v>4.2140362609405474E-4</v>
      </c>
      <c r="BF276" s="186">
        <f>AK276*Workings_risks!$E$24*Workings_risks!$E$26*Workings_risks!$E$27*Assumptions!$G$90</f>
        <v>4.2847820039062503E-4</v>
      </c>
      <c r="BG276" s="186">
        <f>AL276*Workings_risks!$E$24*Workings_risks!$E$26*Workings_risks!$E$27*Assumptions!$G$90</f>
        <v>4.3555277468719527E-4</v>
      </c>
      <c r="BH276" s="186">
        <f>AM276*Workings_risks!$E$24*Workings_risks!$E$26*Workings_risks!$E$27*Assumptions!$G$90</f>
        <v>4.4262734898376546E-4</v>
      </c>
      <c r="BI276" s="186">
        <f>AN276*Workings_risks!$E$24*Workings_risks!$E$26*Workings_risks!$E$27*Assumptions!$G$90</f>
        <v>4.497019232803357E-4</v>
      </c>
      <c r="BJ276" s="186">
        <f>AO276*Workings_risks!$E$24*Workings_risks!$E$26*Workings_risks!$E$27*Assumptions!$G$90</f>
        <v>4.5677649757690589E-4</v>
      </c>
      <c r="BK276" s="186">
        <f>AP276*Workings_risks!$E$24*Workings_risks!$E$26*Workings_risks!$E$27*Assumptions!$G$90</f>
        <v>4.6385107187347613E-4</v>
      </c>
      <c r="BL276" s="186">
        <f>AQ276*Workings_risks!$E$24*Workings_risks!$E$26*Workings_risks!$E$27*Assumptions!$G$90</f>
        <v>4.7092564617004637E-4</v>
      </c>
      <c r="BM276" s="186">
        <f>AR276*Workings_risks!$E$24*Workings_risks!$E$26*Workings_risks!$E$27*Assumptions!$G$90</f>
        <v>4.7800022046661661E-4</v>
      </c>
      <c r="BN276" s="186">
        <f>AS276*Workings_risks!$E$24*Workings_risks!$E$26*Workings_risks!$E$27*Assumptions!$G$90</f>
        <v>4.850747947631869E-4</v>
      </c>
      <c r="BO276" s="186">
        <f>AT276*Workings_risks!$E$24*Workings_risks!$E$26*Workings_risks!$E$27*Assumptions!$G$90</f>
        <v>4.9214936905975703E-4</v>
      </c>
      <c r="BP276" s="186">
        <f>AU276*Workings_risks!$E$24*Workings_risks!$E$26*Workings_risks!$E$27*Assumptions!$G$90</f>
        <v>4.9922394335632733E-4</v>
      </c>
      <c r="BQ276" s="186">
        <f>AV276*Workings_risks!$E$24*Workings_risks!$E$26*Workings_risks!$E$27*Assumptions!$G$90</f>
        <v>5.0629851765289751E-4</v>
      </c>
      <c r="BR276" s="186">
        <f>AW276*Workings_risks!$E$24*Workings_risks!$E$26*Workings_risks!$E$27*Assumptions!$G$90</f>
        <v>5.133730919494677E-4</v>
      </c>
      <c r="BS276" s="186">
        <f>AX276*Workings_risks!$E$24*Workings_risks!$E$26*Workings_risks!$E$27*Assumptions!$G$90</f>
        <v>5.2044766624603789E-4</v>
      </c>
      <c r="BT276" s="186">
        <f>AY276*Workings_risks!$E$24*Workings_risks!$E$26*Workings_risks!$E$27*Assumptions!$G$90</f>
        <v>5.2752224054260818E-4</v>
      </c>
    </row>
    <row r="277" spans="2:72" x14ac:dyDescent="0.25">
      <c r="B277" s="42">
        <v>10341923</v>
      </c>
      <c r="C277" s="42" t="s">
        <v>621</v>
      </c>
      <c r="D277" s="42" t="s">
        <v>267</v>
      </c>
      <c r="E277" s="42">
        <v>16735480</v>
      </c>
      <c r="F277" s="42">
        <v>113626491</v>
      </c>
      <c r="G277" s="42">
        <v>1.1653393304272903</v>
      </c>
      <c r="H277" s="42">
        <v>143.66916168283601</v>
      </c>
      <c r="I277" s="42">
        <v>-35.419886570232798</v>
      </c>
      <c r="J277" s="42">
        <v>104</v>
      </c>
      <c r="K277" s="42">
        <v>92</v>
      </c>
      <c r="L277" s="32">
        <v>6.3E-2</v>
      </c>
      <c r="M277" s="32">
        <v>8.7999999999999995E-2</v>
      </c>
      <c r="N277" s="181"/>
      <c r="O277" s="182">
        <f t="shared" si="61"/>
        <v>110.55199999999999</v>
      </c>
      <c r="P277" s="182">
        <f t="shared" si="62"/>
        <v>97.795999999999992</v>
      </c>
      <c r="Q277" s="191">
        <f t="shared" si="63"/>
        <v>0.01</v>
      </c>
      <c r="R277" s="191">
        <f t="shared" si="64"/>
        <v>0.02</v>
      </c>
      <c r="S277" s="184">
        <f t="shared" si="65"/>
        <v>-1275.5999999999999</v>
      </c>
      <c r="T277" s="184">
        <f t="shared" si="66"/>
        <v>123.30799999999999</v>
      </c>
      <c r="U277" s="185">
        <f t="shared" si="67"/>
        <v>1.5136406396989648E-2</v>
      </c>
      <c r="V277" s="181"/>
      <c r="W277" s="182">
        <f t="shared" si="68"/>
        <v>111.592</v>
      </c>
      <c r="X277" s="182">
        <f t="shared" si="69"/>
        <v>100.096</v>
      </c>
      <c r="Y277" s="183">
        <f t="shared" si="70"/>
        <v>0.01</v>
      </c>
      <c r="Z277" s="183">
        <f t="shared" si="71"/>
        <v>0.02</v>
      </c>
      <c r="AA277" s="184">
        <f t="shared" si="72"/>
        <v>-1149.5999999999995</v>
      </c>
      <c r="AB277" s="184">
        <f t="shared" si="73"/>
        <v>123.08799999999999</v>
      </c>
      <c r="AC277" s="185">
        <f t="shared" si="74"/>
        <v>1.6604036186499655E-2</v>
      </c>
      <c r="AD277" s="181"/>
      <c r="AE277" s="178">
        <f t="shared" si="75"/>
        <v>1.5136406396989648</v>
      </c>
      <c r="AF277" s="170">
        <f>Workings_risks!$E$18+Workings_risks!$E$27*(($AE277-1)*Workings_risks!$E$18)/(2050-2023)</f>
        <v>9.7068060807049932E-3</v>
      </c>
      <c r="AG277" s="170">
        <f>AF277+(($AE277-1)*Workings_risks!$E$18)/(2050-2023)</f>
        <v>9.8814959557854149E-3</v>
      </c>
      <c r="AH277" s="170">
        <f>AG277+(($AE277-1)*Workings_risks!$E$18)/(2050-2023)</f>
        <v>1.0056185830865837E-2</v>
      </c>
      <c r="AI277" s="170">
        <f>AH277+(($AE277-1)*Workings_risks!$E$18)/(2050-2023)</f>
        <v>1.0230875705946258E-2</v>
      </c>
      <c r="AJ277" s="170">
        <f>AI277+(($AE277-1)*Workings_risks!$E$18)/(2050-2023)</f>
        <v>1.040556558102668E-2</v>
      </c>
      <c r="AK277" s="170">
        <f>AJ277+(($AE277-1)*Workings_risks!$E$18)/(2050-2023)</f>
        <v>1.0580255456107102E-2</v>
      </c>
      <c r="AL277" s="170">
        <f>AK277+(($AE277-1)*Workings_risks!$E$18)/(2050-2023)</f>
        <v>1.0754945331187524E-2</v>
      </c>
      <c r="AM277" s="170">
        <f>AL277+(($AE277-1)*Workings_risks!$E$18)/(2050-2023)</f>
        <v>1.0929635206267945E-2</v>
      </c>
      <c r="AN277" s="170">
        <f>AM277+(($AE277-1)*Workings_risks!$E$18)/(2050-2023)</f>
        <v>1.1104325081348367E-2</v>
      </c>
      <c r="AO277" s="170">
        <f>AN277+(($AE277-1)*Workings_risks!$E$18)/(2050-2023)</f>
        <v>1.1279014956428789E-2</v>
      </c>
      <c r="AP277" s="170">
        <f>AO277+(($AE277-1)*Workings_risks!$E$18)/(2050-2023)</f>
        <v>1.1453704831509211E-2</v>
      </c>
      <c r="AQ277" s="170">
        <f>AP277+(($AE277-1)*Workings_risks!$E$18)/(2050-2023)</f>
        <v>1.1628394706589633E-2</v>
      </c>
      <c r="AR277" s="170">
        <f>AQ277+(($AE277-1)*Workings_risks!$E$18)/(2050-2023)</f>
        <v>1.1803084581670054E-2</v>
      </c>
      <c r="AS277" s="170">
        <f>AR277+(($AE277-1)*Workings_risks!$E$18)/(2050-2023)</f>
        <v>1.1977774456750476E-2</v>
      </c>
      <c r="AT277" s="170">
        <f>AS277+(($AE277-1)*Workings_risks!$E$18)/(2050-2023)</f>
        <v>1.2152464331830898E-2</v>
      </c>
      <c r="AU277" s="170">
        <f>AT277+(($AE277-1)*Workings_risks!$E$18)/(2050-2023)</f>
        <v>1.232715420691132E-2</v>
      </c>
      <c r="AV277" s="170">
        <f>AU277+(($AE277-1)*Workings_risks!$E$18)/(2050-2023)</f>
        <v>1.2501844081991741E-2</v>
      </c>
      <c r="AW277" s="170">
        <f>AV277+(($AE277-1)*Workings_risks!$E$18)/(2050-2023)</f>
        <v>1.2676533957072163E-2</v>
      </c>
      <c r="AX277" s="170">
        <f>AW277+(($AE277-1)*Workings_risks!$E$18)/(2050-2023)</f>
        <v>1.2851223832152585E-2</v>
      </c>
      <c r="AY277" s="170">
        <f>AX277+(($AE277-1)*Workings_risks!$E$18)/(2050-2023)</f>
        <v>1.3025913707233007E-2</v>
      </c>
      <c r="BA277" s="186">
        <f>AF277*Workings_risks!$E$24*Workings_risks!$E$26*Workings_risks!$E$27*Assumptions!$G$90</f>
        <v>3.9310532890777383E-4</v>
      </c>
      <c r="BB277" s="186">
        <f>AG277*Workings_risks!$E$24*Workings_risks!$E$26*Workings_risks!$E$27*Assumptions!$G$90</f>
        <v>4.0017990320434413E-4</v>
      </c>
      <c r="BC277" s="186">
        <f>AH277*Workings_risks!$E$24*Workings_risks!$E$26*Workings_risks!$E$27*Assumptions!$G$90</f>
        <v>4.0725447750091431E-4</v>
      </c>
      <c r="BD277" s="186">
        <f>AI277*Workings_risks!$E$24*Workings_risks!$E$26*Workings_risks!$E$27*Assumptions!$G$90</f>
        <v>4.1432905179748455E-4</v>
      </c>
      <c r="BE277" s="186">
        <f>AJ277*Workings_risks!$E$24*Workings_risks!$E$26*Workings_risks!$E$27*Assumptions!$G$90</f>
        <v>4.2140362609405474E-4</v>
      </c>
      <c r="BF277" s="186">
        <f>AK277*Workings_risks!$E$24*Workings_risks!$E$26*Workings_risks!$E$27*Assumptions!$G$90</f>
        <v>4.2847820039062503E-4</v>
      </c>
      <c r="BG277" s="186">
        <f>AL277*Workings_risks!$E$24*Workings_risks!$E$26*Workings_risks!$E$27*Assumptions!$G$90</f>
        <v>4.3555277468719527E-4</v>
      </c>
      <c r="BH277" s="186">
        <f>AM277*Workings_risks!$E$24*Workings_risks!$E$26*Workings_risks!$E$27*Assumptions!$G$90</f>
        <v>4.4262734898376546E-4</v>
      </c>
      <c r="BI277" s="186">
        <f>AN277*Workings_risks!$E$24*Workings_risks!$E$26*Workings_risks!$E$27*Assumptions!$G$90</f>
        <v>4.497019232803357E-4</v>
      </c>
      <c r="BJ277" s="186">
        <f>AO277*Workings_risks!$E$24*Workings_risks!$E$26*Workings_risks!$E$27*Assumptions!$G$90</f>
        <v>4.5677649757690589E-4</v>
      </c>
      <c r="BK277" s="186">
        <f>AP277*Workings_risks!$E$24*Workings_risks!$E$26*Workings_risks!$E$27*Assumptions!$G$90</f>
        <v>4.6385107187347613E-4</v>
      </c>
      <c r="BL277" s="186">
        <f>AQ277*Workings_risks!$E$24*Workings_risks!$E$26*Workings_risks!$E$27*Assumptions!$G$90</f>
        <v>4.7092564617004637E-4</v>
      </c>
      <c r="BM277" s="186">
        <f>AR277*Workings_risks!$E$24*Workings_risks!$E$26*Workings_risks!$E$27*Assumptions!$G$90</f>
        <v>4.7800022046661661E-4</v>
      </c>
      <c r="BN277" s="186">
        <f>AS277*Workings_risks!$E$24*Workings_risks!$E$26*Workings_risks!$E$27*Assumptions!$G$90</f>
        <v>4.850747947631869E-4</v>
      </c>
      <c r="BO277" s="186">
        <f>AT277*Workings_risks!$E$24*Workings_risks!$E$26*Workings_risks!$E$27*Assumptions!$G$90</f>
        <v>4.9214936905975703E-4</v>
      </c>
      <c r="BP277" s="186">
        <f>AU277*Workings_risks!$E$24*Workings_risks!$E$26*Workings_risks!$E$27*Assumptions!$G$90</f>
        <v>4.9922394335632733E-4</v>
      </c>
      <c r="BQ277" s="186">
        <f>AV277*Workings_risks!$E$24*Workings_risks!$E$26*Workings_risks!$E$27*Assumptions!$G$90</f>
        <v>5.0629851765289751E-4</v>
      </c>
      <c r="BR277" s="186">
        <f>AW277*Workings_risks!$E$24*Workings_risks!$E$26*Workings_risks!$E$27*Assumptions!$G$90</f>
        <v>5.133730919494677E-4</v>
      </c>
      <c r="BS277" s="186">
        <f>AX277*Workings_risks!$E$24*Workings_risks!$E$26*Workings_risks!$E$27*Assumptions!$G$90</f>
        <v>5.2044766624603789E-4</v>
      </c>
      <c r="BT277" s="186">
        <f>AY277*Workings_risks!$E$24*Workings_risks!$E$26*Workings_risks!$E$27*Assumptions!$G$90</f>
        <v>5.2752224054260818E-4</v>
      </c>
    </row>
    <row r="278" spans="2:72" x14ac:dyDescent="0.25">
      <c r="B278" s="42">
        <v>10342346</v>
      </c>
      <c r="C278" s="42" t="s">
        <v>509</v>
      </c>
      <c r="D278" s="42" t="s">
        <v>265</v>
      </c>
      <c r="E278" s="42">
        <v>96123213</v>
      </c>
      <c r="F278" s="42">
        <v>16737245</v>
      </c>
      <c r="G278" s="42">
        <v>0.66003727929289013</v>
      </c>
      <c r="H278" s="42">
        <v>143.759294817165</v>
      </c>
      <c r="I278" s="42">
        <v>-35.5798019517865</v>
      </c>
      <c r="J278" s="42">
        <v>105</v>
      </c>
      <c r="K278" s="42">
        <v>93.1</v>
      </c>
      <c r="L278" s="32">
        <v>6.3E-2</v>
      </c>
      <c r="M278" s="32">
        <v>8.7999999999999995E-2</v>
      </c>
      <c r="N278" s="181"/>
      <c r="O278" s="182">
        <f t="shared" si="61"/>
        <v>111.61499999999999</v>
      </c>
      <c r="P278" s="182">
        <f t="shared" si="62"/>
        <v>98.965299999999985</v>
      </c>
      <c r="Q278" s="191">
        <f t="shared" si="63"/>
        <v>0.01</v>
      </c>
      <c r="R278" s="191">
        <f t="shared" si="64"/>
        <v>0.02</v>
      </c>
      <c r="S278" s="184">
        <f t="shared" si="65"/>
        <v>-1264.9700000000007</v>
      </c>
      <c r="T278" s="184">
        <f t="shared" si="66"/>
        <v>124.26469999999999</v>
      </c>
      <c r="U278" s="185">
        <f t="shared" si="67"/>
        <v>1.5229373028609359E-2</v>
      </c>
      <c r="V278" s="181"/>
      <c r="W278" s="182">
        <f t="shared" si="68"/>
        <v>112.66499999999999</v>
      </c>
      <c r="X278" s="182">
        <f t="shared" si="69"/>
        <v>101.2928</v>
      </c>
      <c r="Y278" s="183">
        <f t="shared" si="70"/>
        <v>0.01</v>
      </c>
      <c r="Z278" s="183">
        <f t="shared" si="71"/>
        <v>0.02</v>
      </c>
      <c r="AA278" s="184">
        <f t="shared" si="72"/>
        <v>-1137.2199999999993</v>
      </c>
      <c r="AB278" s="184">
        <f t="shared" si="73"/>
        <v>124.03719999999998</v>
      </c>
      <c r="AC278" s="185">
        <f t="shared" si="74"/>
        <v>1.6740120645081864E-2</v>
      </c>
      <c r="AD278" s="181"/>
      <c r="AE278" s="178">
        <f t="shared" si="75"/>
        <v>1.5229373028609359</v>
      </c>
      <c r="AF278" s="170">
        <f>Workings_risks!$E$18+Workings_risks!$E$27*(($AE278-1)*Workings_risks!$E$18)/(2050-2023)</f>
        <v>9.716291503786282E-3</v>
      </c>
      <c r="AG278" s="170">
        <f>AF278+(($AE278-1)*Workings_risks!$E$18)/(2050-2023)</f>
        <v>9.8941431865604661E-3</v>
      </c>
      <c r="AH278" s="170">
        <f>AG278+(($AE278-1)*Workings_risks!$E$18)/(2050-2023)</f>
        <v>1.007199486933465E-2</v>
      </c>
      <c r="AI278" s="170">
        <f>AH278+(($AE278-1)*Workings_risks!$E$18)/(2050-2023)</f>
        <v>1.0249846552108834E-2</v>
      </c>
      <c r="AJ278" s="170">
        <f>AI278+(($AE278-1)*Workings_risks!$E$18)/(2050-2023)</f>
        <v>1.0427698234883018E-2</v>
      </c>
      <c r="AK278" s="170">
        <f>AJ278+(($AE278-1)*Workings_risks!$E$18)/(2050-2023)</f>
        <v>1.0605549917657203E-2</v>
      </c>
      <c r="AL278" s="170">
        <f>AK278+(($AE278-1)*Workings_risks!$E$18)/(2050-2023)</f>
        <v>1.0783401600431387E-2</v>
      </c>
      <c r="AM278" s="170">
        <f>AL278+(($AE278-1)*Workings_risks!$E$18)/(2050-2023)</f>
        <v>1.0961253283205571E-2</v>
      </c>
      <c r="AN278" s="170">
        <f>AM278+(($AE278-1)*Workings_risks!$E$18)/(2050-2023)</f>
        <v>1.1139104965979755E-2</v>
      </c>
      <c r="AO278" s="170">
        <f>AN278+(($AE278-1)*Workings_risks!$E$18)/(2050-2023)</f>
        <v>1.1316956648753939E-2</v>
      </c>
      <c r="AP278" s="170">
        <f>AO278+(($AE278-1)*Workings_risks!$E$18)/(2050-2023)</f>
        <v>1.1494808331528123E-2</v>
      </c>
      <c r="AQ278" s="170">
        <f>AP278+(($AE278-1)*Workings_risks!$E$18)/(2050-2023)</f>
        <v>1.1672660014302307E-2</v>
      </c>
      <c r="AR278" s="170">
        <f>AQ278+(($AE278-1)*Workings_risks!$E$18)/(2050-2023)</f>
        <v>1.1850511697076491E-2</v>
      </c>
      <c r="AS278" s="170">
        <f>AR278+(($AE278-1)*Workings_risks!$E$18)/(2050-2023)</f>
        <v>1.2028363379850675E-2</v>
      </c>
      <c r="AT278" s="170">
        <f>AS278+(($AE278-1)*Workings_risks!$E$18)/(2050-2023)</f>
        <v>1.220621506262486E-2</v>
      </c>
      <c r="AU278" s="170">
        <f>AT278+(($AE278-1)*Workings_risks!$E$18)/(2050-2023)</f>
        <v>1.2384066745399044E-2</v>
      </c>
      <c r="AV278" s="170">
        <f>AU278+(($AE278-1)*Workings_risks!$E$18)/(2050-2023)</f>
        <v>1.2561918428173228E-2</v>
      </c>
      <c r="AW278" s="170">
        <f>AV278+(($AE278-1)*Workings_risks!$E$18)/(2050-2023)</f>
        <v>1.2739770110947412E-2</v>
      </c>
      <c r="AX278" s="170">
        <f>AW278+(($AE278-1)*Workings_risks!$E$18)/(2050-2023)</f>
        <v>1.2917621793721596E-2</v>
      </c>
      <c r="AY278" s="170">
        <f>AX278+(($AE278-1)*Workings_risks!$E$18)/(2050-2023)</f>
        <v>1.309547347649578E-2</v>
      </c>
      <c r="BA278" s="186">
        <f>AF278*Workings_risks!$E$24*Workings_risks!$E$26*Workings_risks!$E$27*Assumptions!$G$90</f>
        <v>3.9348946868858307E-4</v>
      </c>
      <c r="BB278" s="186">
        <f>AG278*Workings_risks!$E$24*Workings_risks!$E$26*Workings_risks!$E$27*Assumptions!$G$90</f>
        <v>4.0069208957875632E-4</v>
      </c>
      <c r="BC278" s="186">
        <f>AH278*Workings_risks!$E$24*Workings_risks!$E$26*Workings_risks!$E$27*Assumptions!$G$90</f>
        <v>4.0789471046892963E-4</v>
      </c>
      <c r="BD278" s="186">
        <f>AI278*Workings_risks!$E$24*Workings_risks!$E$26*Workings_risks!$E$27*Assumptions!$G$90</f>
        <v>4.1509733135910282E-4</v>
      </c>
      <c r="BE278" s="186">
        <f>AJ278*Workings_risks!$E$24*Workings_risks!$E$26*Workings_risks!$E$27*Assumptions!$G$90</f>
        <v>4.2229995224927618E-4</v>
      </c>
      <c r="BF278" s="186">
        <f>AK278*Workings_risks!$E$24*Workings_risks!$E$26*Workings_risks!$E$27*Assumptions!$G$90</f>
        <v>4.2950257313944937E-4</v>
      </c>
      <c r="BG278" s="186">
        <f>AL278*Workings_risks!$E$24*Workings_risks!$E$26*Workings_risks!$E$27*Assumptions!$G$90</f>
        <v>4.3670519402962268E-4</v>
      </c>
      <c r="BH278" s="186">
        <f>AM278*Workings_risks!$E$24*Workings_risks!$E$26*Workings_risks!$E$27*Assumptions!$G$90</f>
        <v>4.4390781491979604E-4</v>
      </c>
      <c r="BI278" s="186">
        <f>AN278*Workings_risks!$E$24*Workings_risks!$E$26*Workings_risks!$E$27*Assumptions!$G$90</f>
        <v>4.5111043580996923E-4</v>
      </c>
      <c r="BJ278" s="186">
        <f>AO278*Workings_risks!$E$24*Workings_risks!$E$26*Workings_risks!$E$27*Assumptions!$G$90</f>
        <v>4.5831305670014253E-4</v>
      </c>
      <c r="BK278" s="186">
        <f>AP278*Workings_risks!$E$24*Workings_risks!$E$26*Workings_risks!$E$27*Assumptions!$G$90</f>
        <v>4.6551567759031578E-4</v>
      </c>
      <c r="BL278" s="186">
        <f>AQ278*Workings_risks!$E$24*Workings_risks!$E$26*Workings_risks!$E$27*Assumptions!$G$90</f>
        <v>4.7271829848048898E-4</v>
      </c>
      <c r="BM278" s="186">
        <f>AR278*Workings_risks!$E$24*Workings_risks!$E$26*Workings_risks!$E$27*Assumptions!$G$90</f>
        <v>4.7992091937066228E-4</v>
      </c>
      <c r="BN278" s="186">
        <f>AS278*Workings_risks!$E$24*Workings_risks!$E$26*Workings_risks!$E$27*Assumptions!$G$90</f>
        <v>4.8712354026083548E-4</v>
      </c>
      <c r="BO278" s="186">
        <f>AT278*Workings_risks!$E$24*Workings_risks!$E$26*Workings_risks!$E$27*Assumptions!$G$90</f>
        <v>4.9432616115100889E-4</v>
      </c>
      <c r="BP278" s="186">
        <f>AU278*Workings_risks!$E$24*Workings_risks!$E$26*Workings_risks!$E$27*Assumptions!$G$90</f>
        <v>5.0152878204118214E-4</v>
      </c>
      <c r="BQ278" s="186">
        <f>AV278*Workings_risks!$E$24*Workings_risks!$E$26*Workings_risks!$E$27*Assumptions!$G$90</f>
        <v>5.0873140293135539E-4</v>
      </c>
      <c r="BR278" s="186">
        <f>AW278*Workings_risks!$E$24*Workings_risks!$E$26*Workings_risks!$E$27*Assumptions!$G$90</f>
        <v>5.1593402382152864E-4</v>
      </c>
      <c r="BS278" s="186">
        <f>AX278*Workings_risks!$E$24*Workings_risks!$E$26*Workings_risks!$E$27*Assumptions!$G$90</f>
        <v>5.2313664471170199E-4</v>
      </c>
      <c r="BT278" s="186">
        <f>AY278*Workings_risks!$E$24*Workings_risks!$E$26*Workings_risks!$E$27*Assumptions!$G$90</f>
        <v>5.3033926560187513E-4</v>
      </c>
    </row>
    <row r="279" spans="2:72" x14ac:dyDescent="0.25">
      <c r="B279" s="42">
        <v>10342482</v>
      </c>
      <c r="C279" s="42" t="s">
        <v>509</v>
      </c>
      <c r="D279" s="42" t="s">
        <v>265</v>
      </c>
      <c r="E279" s="42">
        <v>128246808</v>
      </c>
      <c r="F279" s="42">
        <v>16737773</v>
      </c>
      <c r="G279" s="42">
        <v>0.41890074551314038</v>
      </c>
      <c r="H279" s="42">
        <v>143.762344611701</v>
      </c>
      <c r="I279" s="42">
        <v>-35.586250858321399</v>
      </c>
      <c r="J279" s="42">
        <v>105</v>
      </c>
      <c r="K279" s="42">
        <v>93.1</v>
      </c>
      <c r="L279" s="32">
        <v>6.3E-2</v>
      </c>
      <c r="M279" s="32">
        <v>8.7999999999999995E-2</v>
      </c>
      <c r="N279" s="181"/>
      <c r="O279" s="182">
        <f t="shared" si="61"/>
        <v>111.61499999999999</v>
      </c>
      <c r="P279" s="182">
        <f t="shared" si="62"/>
        <v>98.965299999999985</v>
      </c>
      <c r="Q279" s="191">
        <f t="shared" si="63"/>
        <v>0.01</v>
      </c>
      <c r="R279" s="191">
        <f t="shared" si="64"/>
        <v>0.02</v>
      </c>
      <c r="S279" s="184">
        <f t="shared" si="65"/>
        <v>-1264.9700000000007</v>
      </c>
      <c r="T279" s="184">
        <f t="shared" si="66"/>
        <v>124.26469999999999</v>
      </c>
      <c r="U279" s="185">
        <f t="shared" si="67"/>
        <v>1.5229373028609359E-2</v>
      </c>
      <c r="V279" s="181"/>
      <c r="W279" s="182">
        <f t="shared" si="68"/>
        <v>112.66499999999999</v>
      </c>
      <c r="X279" s="182">
        <f t="shared" si="69"/>
        <v>101.2928</v>
      </c>
      <c r="Y279" s="183">
        <f t="shared" si="70"/>
        <v>0.01</v>
      </c>
      <c r="Z279" s="183">
        <f t="shared" si="71"/>
        <v>0.02</v>
      </c>
      <c r="AA279" s="184">
        <f t="shared" si="72"/>
        <v>-1137.2199999999993</v>
      </c>
      <c r="AB279" s="184">
        <f t="shared" si="73"/>
        <v>124.03719999999998</v>
      </c>
      <c r="AC279" s="185">
        <f t="shared" si="74"/>
        <v>1.6740120645081864E-2</v>
      </c>
      <c r="AD279" s="181"/>
      <c r="AE279" s="178">
        <f t="shared" si="75"/>
        <v>1.5229373028609359</v>
      </c>
      <c r="AF279" s="170">
        <f>Workings_risks!$E$18+Workings_risks!$E$27*(($AE279-1)*Workings_risks!$E$18)/(2050-2023)</f>
        <v>9.716291503786282E-3</v>
      </c>
      <c r="AG279" s="170">
        <f>AF279+(($AE279-1)*Workings_risks!$E$18)/(2050-2023)</f>
        <v>9.8941431865604661E-3</v>
      </c>
      <c r="AH279" s="170">
        <f>AG279+(($AE279-1)*Workings_risks!$E$18)/(2050-2023)</f>
        <v>1.007199486933465E-2</v>
      </c>
      <c r="AI279" s="170">
        <f>AH279+(($AE279-1)*Workings_risks!$E$18)/(2050-2023)</f>
        <v>1.0249846552108834E-2</v>
      </c>
      <c r="AJ279" s="170">
        <f>AI279+(($AE279-1)*Workings_risks!$E$18)/(2050-2023)</f>
        <v>1.0427698234883018E-2</v>
      </c>
      <c r="AK279" s="170">
        <f>AJ279+(($AE279-1)*Workings_risks!$E$18)/(2050-2023)</f>
        <v>1.0605549917657203E-2</v>
      </c>
      <c r="AL279" s="170">
        <f>AK279+(($AE279-1)*Workings_risks!$E$18)/(2050-2023)</f>
        <v>1.0783401600431387E-2</v>
      </c>
      <c r="AM279" s="170">
        <f>AL279+(($AE279-1)*Workings_risks!$E$18)/(2050-2023)</f>
        <v>1.0961253283205571E-2</v>
      </c>
      <c r="AN279" s="170">
        <f>AM279+(($AE279-1)*Workings_risks!$E$18)/(2050-2023)</f>
        <v>1.1139104965979755E-2</v>
      </c>
      <c r="AO279" s="170">
        <f>AN279+(($AE279-1)*Workings_risks!$E$18)/(2050-2023)</f>
        <v>1.1316956648753939E-2</v>
      </c>
      <c r="AP279" s="170">
        <f>AO279+(($AE279-1)*Workings_risks!$E$18)/(2050-2023)</f>
        <v>1.1494808331528123E-2</v>
      </c>
      <c r="AQ279" s="170">
        <f>AP279+(($AE279-1)*Workings_risks!$E$18)/(2050-2023)</f>
        <v>1.1672660014302307E-2</v>
      </c>
      <c r="AR279" s="170">
        <f>AQ279+(($AE279-1)*Workings_risks!$E$18)/(2050-2023)</f>
        <v>1.1850511697076491E-2</v>
      </c>
      <c r="AS279" s="170">
        <f>AR279+(($AE279-1)*Workings_risks!$E$18)/(2050-2023)</f>
        <v>1.2028363379850675E-2</v>
      </c>
      <c r="AT279" s="170">
        <f>AS279+(($AE279-1)*Workings_risks!$E$18)/(2050-2023)</f>
        <v>1.220621506262486E-2</v>
      </c>
      <c r="AU279" s="170">
        <f>AT279+(($AE279-1)*Workings_risks!$E$18)/(2050-2023)</f>
        <v>1.2384066745399044E-2</v>
      </c>
      <c r="AV279" s="170">
        <f>AU279+(($AE279-1)*Workings_risks!$E$18)/(2050-2023)</f>
        <v>1.2561918428173228E-2</v>
      </c>
      <c r="AW279" s="170">
        <f>AV279+(($AE279-1)*Workings_risks!$E$18)/(2050-2023)</f>
        <v>1.2739770110947412E-2</v>
      </c>
      <c r="AX279" s="170">
        <f>AW279+(($AE279-1)*Workings_risks!$E$18)/(2050-2023)</f>
        <v>1.2917621793721596E-2</v>
      </c>
      <c r="AY279" s="170">
        <f>AX279+(($AE279-1)*Workings_risks!$E$18)/(2050-2023)</f>
        <v>1.309547347649578E-2</v>
      </c>
      <c r="BA279" s="186">
        <f>AF279*Workings_risks!$E$24*Workings_risks!$E$26*Workings_risks!$E$27*Assumptions!$G$90</f>
        <v>3.9348946868858307E-4</v>
      </c>
      <c r="BB279" s="186">
        <f>AG279*Workings_risks!$E$24*Workings_risks!$E$26*Workings_risks!$E$27*Assumptions!$G$90</f>
        <v>4.0069208957875632E-4</v>
      </c>
      <c r="BC279" s="186">
        <f>AH279*Workings_risks!$E$24*Workings_risks!$E$26*Workings_risks!$E$27*Assumptions!$G$90</f>
        <v>4.0789471046892963E-4</v>
      </c>
      <c r="BD279" s="186">
        <f>AI279*Workings_risks!$E$24*Workings_risks!$E$26*Workings_risks!$E$27*Assumptions!$G$90</f>
        <v>4.1509733135910282E-4</v>
      </c>
      <c r="BE279" s="186">
        <f>AJ279*Workings_risks!$E$24*Workings_risks!$E$26*Workings_risks!$E$27*Assumptions!$G$90</f>
        <v>4.2229995224927618E-4</v>
      </c>
      <c r="BF279" s="186">
        <f>AK279*Workings_risks!$E$24*Workings_risks!$E$26*Workings_risks!$E$27*Assumptions!$G$90</f>
        <v>4.2950257313944937E-4</v>
      </c>
      <c r="BG279" s="186">
        <f>AL279*Workings_risks!$E$24*Workings_risks!$E$26*Workings_risks!$E$27*Assumptions!$G$90</f>
        <v>4.3670519402962268E-4</v>
      </c>
      <c r="BH279" s="186">
        <f>AM279*Workings_risks!$E$24*Workings_risks!$E$26*Workings_risks!$E$27*Assumptions!$G$90</f>
        <v>4.4390781491979604E-4</v>
      </c>
      <c r="BI279" s="186">
        <f>AN279*Workings_risks!$E$24*Workings_risks!$E$26*Workings_risks!$E$27*Assumptions!$G$90</f>
        <v>4.5111043580996923E-4</v>
      </c>
      <c r="BJ279" s="186">
        <f>AO279*Workings_risks!$E$24*Workings_risks!$E$26*Workings_risks!$E$27*Assumptions!$G$90</f>
        <v>4.5831305670014253E-4</v>
      </c>
      <c r="BK279" s="186">
        <f>AP279*Workings_risks!$E$24*Workings_risks!$E$26*Workings_risks!$E$27*Assumptions!$G$90</f>
        <v>4.6551567759031578E-4</v>
      </c>
      <c r="BL279" s="186">
        <f>AQ279*Workings_risks!$E$24*Workings_risks!$E$26*Workings_risks!$E$27*Assumptions!$G$90</f>
        <v>4.7271829848048898E-4</v>
      </c>
      <c r="BM279" s="186">
        <f>AR279*Workings_risks!$E$24*Workings_risks!$E$26*Workings_risks!$E$27*Assumptions!$G$90</f>
        <v>4.7992091937066228E-4</v>
      </c>
      <c r="BN279" s="186">
        <f>AS279*Workings_risks!$E$24*Workings_risks!$E$26*Workings_risks!$E$27*Assumptions!$G$90</f>
        <v>4.8712354026083548E-4</v>
      </c>
      <c r="BO279" s="186">
        <f>AT279*Workings_risks!$E$24*Workings_risks!$E$26*Workings_risks!$E$27*Assumptions!$G$90</f>
        <v>4.9432616115100889E-4</v>
      </c>
      <c r="BP279" s="186">
        <f>AU279*Workings_risks!$E$24*Workings_risks!$E$26*Workings_risks!$E$27*Assumptions!$G$90</f>
        <v>5.0152878204118214E-4</v>
      </c>
      <c r="BQ279" s="186">
        <f>AV279*Workings_risks!$E$24*Workings_risks!$E$26*Workings_risks!$E$27*Assumptions!$G$90</f>
        <v>5.0873140293135539E-4</v>
      </c>
      <c r="BR279" s="186">
        <f>AW279*Workings_risks!$E$24*Workings_risks!$E$26*Workings_risks!$E$27*Assumptions!$G$90</f>
        <v>5.1593402382152864E-4</v>
      </c>
      <c r="BS279" s="186">
        <f>AX279*Workings_risks!$E$24*Workings_risks!$E$26*Workings_risks!$E$27*Assumptions!$G$90</f>
        <v>5.2313664471170199E-4</v>
      </c>
      <c r="BT279" s="186">
        <f>AY279*Workings_risks!$E$24*Workings_risks!$E$26*Workings_risks!$E$27*Assumptions!$G$90</f>
        <v>5.3033926560187513E-4</v>
      </c>
    </row>
    <row r="280" spans="2:72" x14ac:dyDescent="0.25">
      <c r="B280" s="42">
        <v>10342495</v>
      </c>
      <c r="C280" s="42" t="s">
        <v>509</v>
      </c>
      <c r="D280" s="42" t="s">
        <v>265</v>
      </c>
      <c r="E280" s="42">
        <v>16737820</v>
      </c>
      <c r="F280" s="42">
        <v>16737816</v>
      </c>
      <c r="G280" s="42">
        <v>0.43533463838700026</v>
      </c>
      <c r="H280" s="42">
        <v>143.76501351894001</v>
      </c>
      <c r="I280" s="42">
        <v>-35.592106959957903</v>
      </c>
      <c r="J280" s="42">
        <v>105</v>
      </c>
      <c r="K280" s="42">
        <v>93.1</v>
      </c>
      <c r="L280" s="32">
        <v>6.3E-2</v>
      </c>
      <c r="M280" s="32">
        <v>8.7999999999999995E-2</v>
      </c>
      <c r="N280" s="181"/>
      <c r="O280" s="182">
        <f t="shared" si="61"/>
        <v>111.61499999999999</v>
      </c>
      <c r="P280" s="182">
        <f t="shared" si="62"/>
        <v>98.965299999999985</v>
      </c>
      <c r="Q280" s="191">
        <f t="shared" si="63"/>
        <v>0.01</v>
      </c>
      <c r="R280" s="191">
        <f t="shared" si="64"/>
        <v>0.02</v>
      </c>
      <c r="S280" s="184">
        <f t="shared" si="65"/>
        <v>-1264.9700000000007</v>
      </c>
      <c r="T280" s="184">
        <f t="shared" si="66"/>
        <v>124.26469999999999</v>
      </c>
      <c r="U280" s="185">
        <f t="shared" si="67"/>
        <v>1.5229373028609359E-2</v>
      </c>
      <c r="V280" s="181"/>
      <c r="W280" s="182">
        <f t="shared" si="68"/>
        <v>112.66499999999999</v>
      </c>
      <c r="X280" s="182">
        <f t="shared" si="69"/>
        <v>101.2928</v>
      </c>
      <c r="Y280" s="183">
        <f t="shared" si="70"/>
        <v>0.01</v>
      </c>
      <c r="Z280" s="183">
        <f t="shared" si="71"/>
        <v>0.02</v>
      </c>
      <c r="AA280" s="184">
        <f t="shared" si="72"/>
        <v>-1137.2199999999993</v>
      </c>
      <c r="AB280" s="184">
        <f t="shared" si="73"/>
        <v>124.03719999999998</v>
      </c>
      <c r="AC280" s="185">
        <f t="shared" si="74"/>
        <v>1.6740120645081864E-2</v>
      </c>
      <c r="AD280" s="181"/>
      <c r="AE280" s="178">
        <f t="shared" si="75"/>
        <v>1.5229373028609359</v>
      </c>
      <c r="AF280" s="170">
        <f>Workings_risks!$E$18+Workings_risks!$E$27*(($AE280-1)*Workings_risks!$E$18)/(2050-2023)</f>
        <v>9.716291503786282E-3</v>
      </c>
      <c r="AG280" s="170">
        <f>AF280+(($AE280-1)*Workings_risks!$E$18)/(2050-2023)</f>
        <v>9.8941431865604661E-3</v>
      </c>
      <c r="AH280" s="170">
        <f>AG280+(($AE280-1)*Workings_risks!$E$18)/(2050-2023)</f>
        <v>1.007199486933465E-2</v>
      </c>
      <c r="AI280" s="170">
        <f>AH280+(($AE280-1)*Workings_risks!$E$18)/(2050-2023)</f>
        <v>1.0249846552108834E-2</v>
      </c>
      <c r="AJ280" s="170">
        <f>AI280+(($AE280-1)*Workings_risks!$E$18)/(2050-2023)</f>
        <v>1.0427698234883018E-2</v>
      </c>
      <c r="AK280" s="170">
        <f>AJ280+(($AE280-1)*Workings_risks!$E$18)/(2050-2023)</f>
        <v>1.0605549917657203E-2</v>
      </c>
      <c r="AL280" s="170">
        <f>AK280+(($AE280-1)*Workings_risks!$E$18)/(2050-2023)</f>
        <v>1.0783401600431387E-2</v>
      </c>
      <c r="AM280" s="170">
        <f>AL280+(($AE280-1)*Workings_risks!$E$18)/(2050-2023)</f>
        <v>1.0961253283205571E-2</v>
      </c>
      <c r="AN280" s="170">
        <f>AM280+(($AE280-1)*Workings_risks!$E$18)/(2050-2023)</f>
        <v>1.1139104965979755E-2</v>
      </c>
      <c r="AO280" s="170">
        <f>AN280+(($AE280-1)*Workings_risks!$E$18)/(2050-2023)</f>
        <v>1.1316956648753939E-2</v>
      </c>
      <c r="AP280" s="170">
        <f>AO280+(($AE280-1)*Workings_risks!$E$18)/(2050-2023)</f>
        <v>1.1494808331528123E-2</v>
      </c>
      <c r="AQ280" s="170">
        <f>AP280+(($AE280-1)*Workings_risks!$E$18)/(2050-2023)</f>
        <v>1.1672660014302307E-2</v>
      </c>
      <c r="AR280" s="170">
        <f>AQ280+(($AE280-1)*Workings_risks!$E$18)/(2050-2023)</f>
        <v>1.1850511697076491E-2</v>
      </c>
      <c r="AS280" s="170">
        <f>AR280+(($AE280-1)*Workings_risks!$E$18)/(2050-2023)</f>
        <v>1.2028363379850675E-2</v>
      </c>
      <c r="AT280" s="170">
        <f>AS280+(($AE280-1)*Workings_risks!$E$18)/(2050-2023)</f>
        <v>1.220621506262486E-2</v>
      </c>
      <c r="AU280" s="170">
        <f>AT280+(($AE280-1)*Workings_risks!$E$18)/(2050-2023)</f>
        <v>1.2384066745399044E-2</v>
      </c>
      <c r="AV280" s="170">
        <f>AU280+(($AE280-1)*Workings_risks!$E$18)/(2050-2023)</f>
        <v>1.2561918428173228E-2</v>
      </c>
      <c r="AW280" s="170">
        <f>AV280+(($AE280-1)*Workings_risks!$E$18)/(2050-2023)</f>
        <v>1.2739770110947412E-2</v>
      </c>
      <c r="AX280" s="170">
        <f>AW280+(($AE280-1)*Workings_risks!$E$18)/(2050-2023)</f>
        <v>1.2917621793721596E-2</v>
      </c>
      <c r="AY280" s="170">
        <f>AX280+(($AE280-1)*Workings_risks!$E$18)/(2050-2023)</f>
        <v>1.309547347649578E-2</v>
      </c>
      <c r="BA280" s="186">
        <f>AF280*Workings_risks!$E$24*Workings_risks!$E$26*Workings_risks!$E$27*Assumptions!$G$90</f>
        <v>3.9348946868858307E-4</v>
      </c>
      <c r="BB280" s="186">
        <f>AG280*Workings_risks!$E$24*Workings_risks!$E$26*Workings_risks!$E$27*Assumptions!$G$90</f>
        <v>4.0069208957875632E-4</v>
      </c>
      <c r="BC280" s="186">
        <f>AH280*Workings_risks!$E$24*Workings_risks!$E$26*Workings_risks!$E$27*Assumptions!$G$90</f>
        <v>4.0789471046892963E-4</v>
      </c>
      <c r="BD280" s="186">
        <f>AI280*Workings_risks!$E$24*Workings_risks!$E$26*Workings_risks!$E$27*Assumptions!$G$90</f>
        <v>4.1509733135910282E-4</v>
      </c>
      <c r="BE280" s="186">
        <f>AJ280*Workings_risks!$E$24*Workings_risks!$E$26*Workings_risks!$E$27*Assumptions!$G$90</f>
        <v>4.2229995224927618E-4</v>
      </c>
      <c r="BF280" s="186">
        <f>AK280*Workings_risks!$E$24*Workings_risks!$E$26*Workings_risks!$E$27*Assumptions!$G$90</f>
        <v>4.2950257313944937E-4</v>
      </c>
      <c r="BG280" s="186">
        <f>AL280*Workings_risks!$E$24*Workings_risks!$E$26*Workings_risks!$E$27*Assumptions!$G$90</f>
        <v>4.3670519402962268E-4</v>
      </c>
      <c r="BH280" s="186">
        <f>AM280*Workings_risks!$E$24*Workings_risks!$E$26*Workings_risks!$E$27*Assumptions!$G$90</f>
        <v>4.4390781491979604E-4</v>
      </c>
      <c r="BI280" s="186">
        <f>AN280*Workings_risks!$E$24*Workings_risks!$E$26*Workings_risks!$E$27*Assumptions!$G$90</f>
        <v>4.5111043580996923E-4</v>
      </c>
      <c r="BJ280" s="186">
        <f>AO280*Workings_risks!$E$24*Workings_risks!$E$26*Workings_risks!$E$27*Assumptions!$G$90</f>
        <v>4.5831305670014253E-4</v>
      </c>
      <c r="BK280" s="186">
        <f>AP280*Workings_risks!$E$24*Workings_risks!$E$26*Workings_risks!$E$27*Assumptions!$G$90</f>
        <v>4.6551567759031578E-4</v>
      </c>
      <c r="BL280" s="186">
        <f>AQ280*Workings_risks!$E$24*Workings_risks!$E$26*Workings_risks!$E$27*Assumptions!$G$90</f>
        <v>4.7271829848048898E-4</v>
      </c>
      <c r="BM280" s="186">
        <f>AR280*Workings_risks!$E$24*Workings_risks!$E$26*Workings_risks!$E$27*Assumptions!$G$90</f>
        <v>4.7992091937066228E-4</v>
      </c>
      <c r="BN280" s="186">
        <f>AS280*Workings_risks!$E$24*Workings_risks!$E$26*Workings_risks!$E$27*Assumptions!$G$90</f>
        <v>4.8712354026083548E-4</v>
      </c>
      <c r="BO280" s="186">
        <f>AT280*Workings_risks!$E$24*Workings_risks!$E$26*Workings_risks!$E$27*Assumptions!$G$90</f>
        <v>4.9432616115100889E-4</v>
      </c>
      <c r="BP280" s="186">
        <f>AU280*Workings_risks!$E$24*Workings_risks!$E$26*Workings_risks!$E$27*Assumptions!$G$90</f>
        <v>5.0152878204118214E-4</v>
      </c>
      <c r="BQ280" s="186">
        <f>AV280*Workings_risks!$E$24*Workings_risks!$E$26*Workings_risks!$E$27*Assumptions!$G$90</f>
        <v>5.0873140293135539E-4</v>
      </c>
      <c r="BR280" s="186">
        <f>AW280*Workings_risks!$E$24*Workings_risks!$E$26*Workings_risks!$E$27*Assumptions!$G$90</f>
        <v>5.1593402382152864E-4</v>
      </c>
      <c r="BS280" s="186">
        <f>AX280*Workings_risks!$E$24*Workings_risks!$E$26*Workings_risks!$E$27*Assumptions!$G$90</f>
        <v>5.2313664471170199E-4</v>
      </c>
      <c r="BT280" s="186">
        <f>AY280*Workings_risks!$E$24*Workings_risks!$E$26*Workings_risks!$E$27*Assumptions!$G$90</f>
        <v>5.3033926560187513E-4</v>
      </c>
    </row>
    <row r="281" spans="2:72" x14ac:dyDescent="0.25">
      <c r="B281" s="42">
        <v>10342875</v>
      </c>
      <c r="C281" s="42" t="s">
        <v>509</v>
      </c>
      <c r="D281" s="42" t="s">
        <v>265</v>
      </c>
      <c r="E281" s="42">
        <v>16739370</v>
      </c>
      <c r="F281" s="42">
        <v>16739366</v>
      </c>
      <c r="G281" s="42">
        <v>0.21445605511325994</v>
      </c>
      <c r="H281" s="42">
        <v>143.85719630991801</v>
      </c>
      <c r="I281" s="42">
        <v>-35.6546910986564</v>
      </c>
      <c r="J281" s="42">
        <v>108</v>
      </c>
      <c r="K281" s="42">
        <v>95.1</v>
      </c>
      <c r="L281" s="32">
        <v>6.3E-2</v>
      </c>
      <c r="M281" s="32">
        <v>8.7999999999999995E-2</v>
      </c>
      <c r="N281" s="181"/>
      <c r="O281" s="182">
        <f t="shared" si="61"/>
        <v>114.80399999999999</v>
      </c>
      <c r="P281" s="182">
        <f t="shared" si="62"/>
        <v>101.09129999999999</v>
      </c>
      <c r="Q281" s="191">
        <f t="shared" si="63"/>
        <v>0.01</v>
      </c>
      <c r="R281" s="191">
        <f t="shared" si="64"/>
        <v>0.02</v>
      </c>
      <c r="S281" s="184">
        <f t="shared" si="65"/>
        <v>-1371.27</v>
      </c>
      <c r="T281" s="184">
        <f t="shared" si="66"/>
        <v>128.51669999999999</v>
      </c>
      <c r="U281" s="185">
        <f t="shared" si="67"/>
        <v>1.4961823710866559E-2</v>
      </c>
      <c r="V281" s="181"/>
      <c r="W281" s="182">
        <f t="shared" si="68"/>
        <v>115.884</v>
      </c>
      <c r="X281" s="182">
        <f t="shared" si="69"/>
        <v>103.4688</v>
      </c>
      <c r="Y281" s="183">
        <f t="shared" si="70"/>
        <v>0.01</v>
      </c>
      <c r="Z281" s="183">
        <f t="shared" si="71"/>
        <v>0.02</v>
      </c>
      <c r="AA281" s="184">
        <f t="shared" si="72"/>
        <v>-1241.5199999999998</v>
      </c>
      <c r="AB281" s="184">
        <f t="shared" si="73"/>
        <v>128.29919999999998</v>
      </c>
      <c r="AC281" s="185">
        <f t="shared" si="74"/>
        <v>1.6350280301565812E-2</v>
      </c>
      <c r="AD281" s="181"/>
      <c r="AE281" s="178">
        <f t="shared" si="75"/>
        <v>1.496182371086656</v>
      </c>
      <c r="AF281" s="170">
        <f>Workings_risks!$E$18+Workings_risks!$E$27*(($AE281-1)*Workings_risks!$E$18)/(2050-2023)</f>
        <v>9.6889933385232684E-3</v>
      </c>
      <c r="AG281" s="170">
        <f>AF281+(($AE281-1)*Workings_risks!$E$18)/(2050-2023)</f>
        <v>9.8577456328764485E-3</v>
      </c>
      <c r="AH281" s="170">
        <f>AG281+(($AE281-1)*Workings_risks!$E$18)/(2050-2023)</f>
        <v>1.0026497927229629E-2</v>
      </c>
      <c r="AI281" s="170">
        <f>AH281+(($AE281-1)*Workings_risks!$E$18)/(2050-2023)</f>
        <v>1.0195250221582809E-2</v>
      </c>
      <c r="AJ281" s="170">
        <f>AI281+(($AE281-1)*Workings_risks!$E$18)/(2050-2023)</f>
        <v>1.0364002515935989E-2</v>
      </c>
      <c r="AK281" s="170">
        <f>AJ281+(($AE281-1)*Workings_risks!$E$18)/(2050-2023)</f>
        <v>1.0532754810289169E-2</v>
      </c>
      <c r="AL281" s="170">
        <f>AK281+(($AE281-1)*Workings_risks!$E$18)/(2050-2023)</f>
        <v>1.0701507104642349E-2</v>
      </c>
      <c r="AM281" s="170">
        <f>AL281+(($AE281-1)*Workings_risks!$E$18)/(2050-2023)</f>
        <v>1.0870259398995529E-2</v>
      </c>
      <c r="AN281" s="170">
        <f>AM281+(($AE281-1)*Workings_risks!$E$18)/(2050-2023)</f>
        <v>1.103901169334871E-2</v>
      </c>
      <c r="AO281" s="170">
        <f>AN281+(($AE281-1)*Workings_risks!$E$18)/(2050-2023)</f>
        <v>1.120776398770189E-2</v>
      </c>
      <c r="AP281" s="170">
        <f>AO281+(($AE281-1)*Workings_risks!$E$18)/(2050-2023)</f>
        <v>1.137651628205507E-2</v>
      </c>
      <c r="AQ281" s="170">
        <f>AP281+(($AE281-1)*Workings_risks!$E$18)/(2050-2023)</f>
        <v>1.154526857640825E-2</v>
      </c>
      <c r="AR281" s="170">
        <f>AQ281+(($AE281-1)*Workings_risks!$E$18)/(2050-2023)</f>
        <v>1.171402087076143E-2</v>
      </c>
      <c r="AS281" s="170">
        <f>AR281+(($AE281-1)*Workings_risks!$E$18)/(2050-2023)</f>
        <v>1.188277316511461E-2</v>
      </c>
      <c r="AT281" s="170">
        <f>AS281+(($AE281-1)*Workings_risks!$E$18)/(2050-2023)</f>
        <v>1.2051525459467791E-2</v>
      </c>
      <c r="AU281" s="170">
        <f>AT281+(($AE281-1)*Workings_risks!$E$18)/(2050-2023)</f>
        <v>1.2220277753820971E-2</v>
      </c>
      <c r="AV281" s="170">
        <f>AU281+(($AE281-1)*Workings_risks!$E$18)/(2050-2023)</f>
        <v>1.2389030048174151E-2</v>
      </c>
      <c r="AW281" s="170">
        <f>AV281+(($AE281-1)*Workings_risks!$E$18)/(2050-2023)</f>
        <v>1.2557782342527331E-2</v>
      </c>
      <c r="AX281" s="170">
        <f>AW281+(($AE281-1)*Workings_risks!$E$18)/(2050-2023)</f>
        <v>1.2726534636880511E-2</v>
      </c>
      <c r="AY281" s="170">
        <f>AX281+(($AE281-1)*Workings_risks!$E$18)/(2050-2023)</f>
        <v>1.2895286931233691E-2</v>
      </c>
      <c r="BA281" s="186">
        <f>AF281*Workings_risks!$E$24*Workings_risks!$E$26*Workings_risks!$E$27*Assumptions!$G$90</f>
        <v>3.9238395013334722E-4</v>
      </c>
      <c r="BB281" s="186">
        <f>AG281*Workings_risks!$E$24*Workings_risks!$E$26*Workings_risks!$E$27*Assumptions!$G$90</f>
        <v>3.9921806483844187E-4</v>
      </c>
      <c r="BC281" s="186">
        <f>AH281*Workings_risks!$E$24*Workings_risks!$E$26*Workings_risks!$E$27*Assumptions!$G$90</f>
        <v>4.0605217954353651E-4</v>
      </c>
      <c r="BD281" s="186">
        <f>AI281*Workings_risks!$E$24*Workings_risks!$E$26*Workings_risks!$E$27*Assumptions!$G$90</f>
        <v>4.1288629424863122E-4</v>
      </c>
      <c r="BE281" s="186">
        <f>AJ281*Workings_risks!$E$24*Workings_risks!$E$26*Workings_risks!$E$27*Assumptions!$G$90</f>
        <v>4.1972040895372586E-4</v>
      </c>
      <c r="BF281" s="186">
        <f>AK281*Workings_risks!$E$24*Workings_risks!$E$26*Workings_risks!$E$27*Assumptions!$G$90</f>
        <v>4.2655452365882051E-4</v>
      </c>
      <c r="BG281" s="186">
        <f>AL281*Workings_risks!$E$24*Workings_risks!$E$26*Workings_risks!$E$27*Assumptions!$G$90</f>
        <v>4.3338863836391521E-4</v>
      </c>
      <c r="BH281" s="186">
        <f>AM281*Workings_risks!$E$24*Workings_risks!$E$26*Workings_risks!$E$27*Assumptions!$G$90</f>
        <v>4.4022275306900992E-4</v>
      </c>
      <c r="BI281" s="186">
        <f>AN281*Workings_risks!$E$24*Workings_risks!$E$26*Workings_risks!$E$27*Assumptions!$G$90</f>
        <v>4.4705686777410462E-4</v>
      </c>
      <c r="BJ281" s="186">
        <f>AO281*Workings_risks!$E$24*Workings_risks!$E$26*Workings_risks!$E$27*Assumptions!$G$90</f>
        <v>4.5389098247919932E-4</v>
      </c>
      <c r="BK281" s="186">
        <f>AP281*Workings_risks!$E$24*Workings_risks!$E$26*Workings_risks!$E$27*Assumptions!$G$90</f>
        <v>4.6072509718429391E-4</v>
      </c>
      <c r="BL281" s="186">
        <f>AQ281*Workings_risks!$E$24*Workings_risks!$E$26*Workings_risks!$E$27*Assumptions!$G$90</f>
        <v>4.6755921188938862E-4</v>
      </c>
      <c r="BM281" s="186">
        <f>AR281*Workings_risks!$E$24*Workings_risks!$E$26*Workings_risks!$E$27*Assumptions!$G$90</f>
        <v>4.7439332659448332E-4</v>
      </c>
      <c r="BN281" s="186">
        <f>AS281*Workings_risks!$E$24*Workings_risks!$E$26*Workings_risks!$E$27*Assumptions!$G$90</f>
        <v>4.8122744129957791E-4</v>
      </c>
      <c r="BO281" s="186">
        <f>AT281*Workings_risks!$E$24*Workings_risks!$E$26*Workings_risks!$E$27*Assumptions!$G$90</f>
        <v>4.8806155600467262E-4</v>
      </c>
      <c r="BP281" s="186">
        <f>AU281*Workings_risks!$E$24*Workings_risks!$E$26*Workings_risks!$E$27*Assumptions!$G$90</f>
        <v>4.9489567070976721E-4</v>
      </c>
      <c r="BQ281" s="186">
        <f>AV281*Workings_risks!$E$24*Workings_risks!$E$26*Workings_risks!$E$27*Assumptions!$G$90</f>
        <v>5.0172978541486186E-4</v>
      </c>
      <c r="BR281" s="186">
        <f>AW281*Workings_risks!$E$24*Workings_risks!$E$26*Workings_risks!$E$27*Assumptions!$G$90</f>
        <v>5.0856390011995651E-4</v>
      </c>
      <c r="BS281" s="186">
        <f>AX281*Workings_risks!$E$24*Workings_risks!$E$26*Workings_risks!$E$27*Assumptions!$G$90</f>
        <v>5.1539801482505126E-4</v>
      </c>
      <c r="BT281" s="186">
        <f>AY281*Workings_risks!$E$24*Workings_risks!$E$26*Workings_risks!$E$27*Assumptions!$G$90</f>
        <v>5.2223212953014591E-4</v>
      </c>
    </row>
    <row r="282" spans="2:72" x14ac:dyDescent="0.25">
      <c r="B282" s="42">
        <v>10342881</v>
      </c>
      <c r="C282" s="42" t="s">
        <v>509</v>
      </c>
      <c r="D282" s="42" t="s">
        <v>265</v>
      </c>
      <c r="E282" s="42">
        <v>16739390</v>
      </c>
      <c r="F282" s="42">
        <v>16739403</v>
      </c>
      <c r="G282" s="42">
        <v>1.2535892809271405</v>
      </c>
      <c r="H282" s="42">
        <v>143.84751458631601</v>
      </c>
      <c r="I282" s="42">
        <v>-35.655562680733098</v>
      </c>
      <c r="J282" s="42">
        <v>107</v>
      </c>
      <c r="K282" s="42">
        <v>94.8</v>
      </c>
      <c r="L282" s="32">
        <v>6.3E-2</v>
      </c>
      <c r="M282" s="32">
        <v>8.7999999999999995E-2</v>
      </c>
      <c r="N282" s="181"/>
      <c r="O282" s="182">
        <f t="shared" si="61"/>
        <v>113.741</v>
      </c>
      <c r="P282" s="182">
        <f t="shared" si="62"/>
        <v>100.77239999999999</v>
      </c>
      <c r="Q282" s="191">
        <f t="shared" si="63"/>
        <v>0.01</v>
      </c>
      <c r="R282" s="191">
        <f t="shared" si="64"/>
        <v>0.02</v>
      </c>
      <c r="S282" s="184">
        <f t="shared" si="65"/>
        <v>-1296.8600000000008</v>
      </c>
      <c r="T282" s="184">
        <f t="shared" si="66"/>
        <v>126.70960000000001</v>
      </c>
      <c r="U282" s="185">
        <f t="shared" si="67"/>
        <v>1.5197939638819916E-2</v>
      </c>
      <c r="V282" s="181"/>
      <c r="W282" s="182">
        <f t="shared" si="68"/>
        <v>114.81099999999999</v>
      </c>
      <c r="X282" s="182">
        <f t="shared" si="69"/>
        <v>103.14240000000001</v>
      </c>
      <c r="Y282" s="183">
        <f t="shared" si="70"/>
        <v>0.01</v>
      </c>
      <c r="Z282" s="183">
        <f t="shared" si="71"/>
        <v>0.02</v>
      </c>
      <c r="AA282" s="184">
        <f t="shared" si="72"/>
        <v>-1166.8599999999983</v>
      </c>
      <c r="AB282" s="184">
        <f t="shared" si="73"/>
        <v>126.47959999999998</v>
      </c>
      <c r="AC282" s="185">
        <f t="shared" si="74"/>
        <v>1.6694033560152893E-2</v>
      </c>
      <c r="AD282" s="181"/>
      <c r="AE282" s="178">
        <f t="shared" si="75"/>
        <v>1.5197939638819915</v>
      </c>
      <c r="AF282" s="170">
        <f>Workings_risks!$E$18+Workings_risks!$E$27*(($AE282-1)*Workings_risks!$E$18)/(2050-2023)</f>
        <v>9.7130843422936347E-3</v>
      </c>
      <c r="AG282" s="170">
        <f>AF282+(($AE282-1)*Workings_risks!$E$18)/(2050-2023)</f>
        <v>9.889866971236937E-3</v>
      </c>
      <c r="AH282" s="170">
        <f>AG282+(($AE282-1)*Workings_risks!$E$18)/(2050-2023)</f>
        <v>1.0066649600180239E-2</v>
      </c>
      <c r="AI282" s="170">
        <f>AH282+(($AE282-1)*Workings_risks!$E$18)/(2050-2023)</f>
        <v>1.0243432229123542E-2</v>
      </c>
      <c r="AJ282" s="170">
        <f>AI282+(($AE282-1)*Workings_risks!$E$18)/(2050-2023)</f>
        <v>1.0420214858066844E-2</v>
      </c>
      <c r="AK282" s="170">
        <f>AJ282+(($AE282-1)*Workings_risks!$E$18)/(2050-2023)</f>
        <v>1.0596997487010146E-2</v>
      </c>
      <c r="AL282" s="170">
        <f>AK282+(($AE282-1)*Workings_risks!$E$18)/(2050-2023)</f>
        <v>1.0773780115953448E-2</v>
      </c>
      <c r="AM282" s="170">
        <f>AL282+(($AE282-1)*Workings_risks!$E$18)/(2050-2023)</f>
        <v>1.0950562744896751E-2</v>
      </c>
      <c r="AN282" s="170">
        <f>AM282+(($AE282-1)*Workings_risks!$E$18)/(2050-2023)</f>
        <v>1.1127345373840053E-2</v>
      </c>
      <c r="AO282" s="170">
        <f>AN282+(($AE282-1)*Workings_risks!$E$18)/(2050-2023)</f>
        <v>1.1304128002783355E-2</v>
      </c>
      <c r="AP282" s="170">
        <f>AO282+(($AE282-1)*Workings_risks!$E$18)/(2050-2023)</f>
        <v>1.1480910631726658E-2</v>
      </c>
      <c r="AQ282" s="170">
        <f>AP282+(($AE282-1)*Workings_risks!$E$18)/(2050-2023)</f>
        <v>1.165769326066996E-2</v>
      </c>
      <c r="AR282" s="170">
        <f>AQ282+(($AE282-1)*Workings_risks!$E$18)/(2050-2023)</f>
        <v>1.1834475889613262E-2</v>
      </c>
      <c r="AS282" s="170">
        <f>AR282+(($AE282-1)*Workings_risks!$E$18)/(2050-2023)</f>
        <v>1.2011258518556564E-2</v>
      </c>
      <c r="AT282" s="170">
        <f>AS282+(($AE282-1)*Workings_risks!$E$18)/(2050-2023)</f>
        <v>1.2188041147499867E-2</v>
      </c>
      <c r="AU282" s="170">
        <f>AT282+(($AE282-1)*Workings_risks!$E$18)/(2050-2023)</f>
        <v>1.2364823776443169E-2</v>
      </c>
      <c r="AV282" s="170">
        <f>AU282+(($AE282-1)*Workings_risks!$E$18)/(2050-2023)</f>
        <v>1.2541606405386471E-2</v>
      </c>
      <c r="AW282" s="170">
        <f>AV282+(($AE282-1)*Workings_risks!$E$18)/(2050-2023)</f>
        <v>1.2718389034329773E-2</v>
      </c>
      <c r="AX282" s="170">
        <f>AW282+(($AE282-1)*Workings_risks!$E$18)/(2050-2023)</f>
        <v>1.2895171663273076E-2</v>
      </c>
      <c r="AY282" s="170">
        <f>AX282+(($AE282-1)*Workings_risks!$E$18)/(2050-2023)</f>
        <v>1.3071954292216378E-2</v>
      </c>
      <c r="BA282" s="186">
        <f>AF282*Workings_risks!$E$24*Workings_risks!$E$26*Workings_risks!$E$27*Assumptions!$G$90</f>
        <v>3.9335958536105544E-4</v>
      </c>
      <c r="BB282" s="186">
        <f>AG282*Workings_risks!$E$24*Workings_risks!$E$26*Workings_risks!$E$27*Assumptions!$G$90</f>
        <v>4.0051891180871955E-4</v>
      </c>
      <c r="BC282" s="186">
        <f>AH282*Workings_risks!$E$24*Workings_risks!$E$26*Workings_risks!$E$27*Assumptions!$G$90</f>
        <v>4.0767823825638361E-4</v>
      </c>
      <c r="BD282" s="186">
        <f>AI282*Workings_risks!$E$24*Workings_risks!$E$26*Workings_risks!$E$27*Assumptions!$G$90</f>
        <v>4.1483756470404767E-4</v>
      </c>
      <c r="BE282" s="186">
        <f>AJ282*Workings_risks!$E$24*Workings_risks!$E$26*Workings_risks!$E$27*Assumptions!$G$90</f>
        <v>4.2199689115171178E-4</v>
      </c>
      <c r="BF282" s="186">
        <f>AK282*Workings_risks!$E$24*Workings_risks!$E$26*Workings_risks!$E$27*Assumptions!$G$90</f>
        <v>4.2915621759937584E-4</v>
      </c>
      <c r="BG282" s="186">
        <f>AL282*Workings_risks!$E$24*Workings_risks!$E$26*Workings_risks!$E$27*Assumptions!$G$90</f>
        <v>4.3631554404703995E-4</v>
      </c>
      <c r="BH282" s="186">
        <f>AM282*Workings_risks!$E$24*Workings_risks!$E$26*Workings_risks!$E$27*Assumptions!$G$90</f>
        <v>4.4347487049470401E-4</v>
      </c>
      <c r="BI282" s="186">
        <f>AN282*Workings_risks!$E$24*Workings_risks!$E$26*Workings_risks!$E$27*Assumptions!$G$90</f>
        <v>4.5063419694236812E-4</v>
      </c>
      <c r="BJ282" s="186">
        <f>AO282*Workings_risks!$E$24*Workings_risks!$E$26*Workings_risks!$E$27*Assumptions!$G$90</f>
        <v>4.5779352339003217E-4</v>
      </c>
      <c r="BK282" s="186">
        <f>AP282*Workings_risks!$E$24*Workings_risks!$E$26*Workings_risks!$E$27*Assumptions!$G$90</f>
        <v>4.6495284983769623E-4</v>
      </c>
      <c r="BL282" s="186">
        <f>AQ282*Workings_risks!$E$24*Workings_risks!$E$26*Workings_risks!$E$27*Assumptions!$G$90</f>
        <v>4.7211217628536034E-4</v>
      </c>
      <c r="BM282" s="186">
        <f>AR282*Workings_risks!$E$24*Workings_risks!$E$26*Workings_risks!$E$27*Assumptions!$G$90</f>
        <v>4.792715027330244E-4</v>
      </c>
      <c r="BN282" s="186">
        <f>AS282*Workings_risks!$E$24*Workings_risks!$E$26*Workings_risks!$E$27*Assumptions!$G$90</f>
        <v>4.8643082918068851E-4</v>
      </c>
      <c r="BO282" s="186">
        <f>AT282*Workings_risks!$E$24*Workings_risks!$E$26*Workings_risks!$E$27*Assumptions!$G$90</f>
        <v>4.9359015562835268E-4</v>
      </c>
      <c r="BP282" s="186">
        <f>AU282*Workings_risks!$E$24*Workings_risks!$E$26*Workings_risks!$E$27*Assumptions!$G$90</f>
        <v>5.0074948207601668E-4</v>
      </c>
      <c r="BQ282" s="186">
        <f>AV282*Workings_risks!$E$24*Workings_risks!$E$26*Workings_risks!$E$27*Assumptions!$G$90</f>
        <v>5.0790880852368079E-4</v>
      </c>
      <c r="BR282" s="186">
        <f>AW282*Workings_risks!$E$24*Workings_risks!$E$26*Workings_risks!$E$27*Assumptions!$G$90</f>
        <v>5.1506813497134479E-4</v>
      </c>
      <c r="BS282" s="186">
        <f>AX282*Workings_risks!$E$24*Workings_risks!$E$26*Workings_risks!$E$27*Assumptions!$G$90</f>
        <v>5.2222746141900901E-4</v>
      </c>
      <c r="BT282" s="186">
        <f>AY282*Workings_risks!$E$24*Workings_risks!$E$26*Workings_risks!$E$27*Assumptions!$G$90</f>
        <v>5.2938678786667301E-4</v>
      </c>
    </row>
    <row r="283" spans="2:72" x14ac:dyDescent="0.25">
      <c r="B283" s="42">
        <v>10343245</v>
      </c>
      <c r="C283" s="42" t="s">
        <v>1337</v>
      </c>
      <c r="D283" s="42" t="s">
        <v>265</v>
      </c>
      <c r="E283" s="42">
        <v>16740921</v>
      </c>
      <c r="F283" s="42">
        <v>16740925</v>
      </c>
      <c r="G283" s="42">
        <v>0.32884323401183035</v>
      </c>
      <c r="H283" s="42">
        <v>143.87194952907601</v>
      </c>
      <c r="I283" s="42">
        <v>-35.735482180753998</v>
      </c>
      <c r="J283" s="42">
        <v>109</v>
      </c>
      <c r="K283" s="42">
        <v>95.6</v>
      </c>
      <c r="L283" s="32">
        <v>6.3E-2</v>
      </c>
      <c r="M283" s="32">
        <v>8.7999999999999995E-2</v>
      </c>
      <c r="N283" s="181"/>
      <c r="O283" s="182">
        <f t="shared" si="61"/>
        <v>115.86699999999999</v>
      </c>
      <c r="P283" s="182">
        <f t="shared" si="62"/>
        <v>101.62279999999998</v>
      </c>
      <c r="Q283" s="191">
        <f t="shared" si="63"/>
        <v>0.01</v>
      </c>
      <c r="R283" s="191">
        <f t="shared" si="64"/>
        <v>0.02</v>
      </c>
      <c r="S283" s="184">
        <f t="shared" si="65"/>
        <v>-1424.4200000000005</v>
      </c>
      <c r="T283" s="184">
        <f t="shared" si="66"/>
        <v>130.1112</v>
      </c>
      <c r="U283" s="185">
        <f t="shared" si="67"/>
        <v>1.4820909563190625E-2</v>
      </c>
      <c r="V283" s="181"/>
      <c r="W283" s="182">
        <f t="shared" si="68"/>
        <v>116.95699999999999</v>
      </c>
      <c r="X283" s="182">
        <f t="shared" si="69"/>
        <v>104.0128</v>
      </c>
      <c r="Y283" s="183">
        <f t="shared" si="70"/>
        <v>0.01</v>
      </c>
      <c r="Z283" s="183">
        <f t="shared" si="71"/>
        <v>0.02</v>
      </c>
      <c r="AA283" s="184">
        <f t="shared" si="72"/>
        <v>-1294.4199999999994</v>
      </c>
      <c r="AB283" s="184">
        <f t="shared" si="73"/>
        <v>129.90119999999999</v>
      </c>
      <c r="AC283" s="185">
        <f t="shared" si="74"/>
        <v>1.6147154710217701E-2</v>
      </c>
      <c r="AD283" s="181"/>
      <c r="AE283" s="178">
        <f t="shared" si="75"/>
        <v>1.4820909563190625</v>
      </c>
      <c r="AF283" s="170">
        <f>Workings_risks!$E$18+Workings_risks!$E$27*(($AE283-1)*Workings_risks!$E$18)/(2050-2023)</f>
        <v>9.674615810957108E-3</v>
      </c>
      <c r="AG283" s="170">
        <f>AF283+(($AE283-1)*Workings_risks!$E$18)/(2050-2023)</f>
        <v>9.8385755961215675E-3</v>
      </c>
      <c r="AH283" s="170">
        <f>AG283+(($AE283-1)*Workings_risks!$E$18)/(2050-2023)</f>
        <v>1.0002535381286027E-2</v>
      </c>
      <c r="AI283" s="170">
        <f>AH283+(($AE283-1)*Workings_risks!$E$18)/(2050-2023)</f>
        <v>1.0166495166450486E-2</v>
      </c>
      <c r="AJ283" s="170">
        <f>AI283+(($AE283-1)*Workings_risks!$E$18)/(2050-2023)</f>
        <v>1.0330454951614946E-2</v>
      </c>
      <c r="AK283" s="170">
        <f>AJ283+(($AE283-1)*Workings_risks!$E$18)/(2050-2023)</f>
        <v>1.0494414736779405E-2</v>
      </c>
      <c r="AL283" s="170">
        <f>AK283+(($AE283-1)*Workings_risks!$E$18)/(2050-2023)</f>
        <v>1.0658374521943865E-2</v>
      </c>
      <c r="AM283" s="170">
        <f>AL283+(($AE283-1)*Workings_risks!$E$18)/(2050-2023)</f>
        <v>1.0822334307108324E-2</v>
      </c>
      <c r="AN283" s="170">
        <f>AM283+(($AE283-1)*Workings_risks!$E$18)/(2050-2023)</f>
        <v>1.0986294092272784E-2</v>
      </c>
      <c r="AO283" s="170">
        <f>AN283+(($AE283-1)*Workings_risks!$E$18)/(2050-2023)</f>
        <v>1.1150253877437243E-2</v>
      </c>
      <c r="AP283" s="170">
        <f>AO283+(($AE283-1)*Workings_risks!$E$18)/(2050-2023)</f>
        <v>1.1314213662601703E-2</v>
      </c>
      <c r="AQ283" s="170">
        <f>AP283+(($AE283-1)*Workings_risks!$E$18)/(2050-2023)</f>
        <v>1.1478173447766162E-2</v>
      </c>
      <c r="AR283" s="170">
        <f>AQ283+(($AE283-1)*Workings_risks!$E$18)/(2050-2023)</f>
        <v>1.1642133232930622E-2</v>
      </c>
      <c r="AS283" s="170">
        <f>AR283+(($AE283-1)*Workings_risks!$E$18)/(2050-2023)</f>
        <v>1.1806093018095081E-2</v>
      </c>
      <c r="AT283" s="170">
        <f>AS283+(($AE283-1)*Workings_risks!$E$18)/(2050-2023)</f>
        <v>1.1970052803259541E-2</v>
      </c>
      <c r="AU283" s="170">
        <f>AT283+(($AE283-1)*Workings_risks!$E$18)/(2050-2023)</f>
        <v>1.2134012588424E-2</v>
      </c>
      <c r="AV283" s="170">
        <f>AU283+(($AE283-1)*Workings_risks!$E$18)/(2050-2023)</f>
        <v>1.229797237358846E-2</v>
      </c>
      <c r="AW283" s="170">
        <f>AV283+(($AE283-1)*Workings_risks!$E$18)/(2050-2023)</f>
        <v>1.2461932158752919E-2</v>
      </c>
      <c r="AX283" s="170">
        <f>AW283+(($AE283-1)*Workings_risks!$E$18)/(2050-2023)</f>
        <v>1.2625891943917378E-2</v>
      </c>
      <c r="AY283" s="170">
        <f>AX283+(($AE283-1)*Workings_risks!$E$18)/(2050-2023)</f>
        <v>1.2789851729081838E-2</v>
      </c>
      <c r="BA283" s="186">
        <f>AF283*Workings_risks!$E$24*Workings_risks!$E$26*Workings_risks!$E$27*Assumptions!$G$90</f>
        <v>3.9180169036058722E-4</v>
      </c>
      <c r="BB283" s="186">
        <f>AG283*Workings_risks!$E$24*Workings_risks!$E$26*Workings_risks!$E$27*Assumptions!$G$90</f>
        <v>3.9844171847476192E-4</v>
      </c>
      <c r="BC283" s="186">
        <f>AH283*Workings_risks!$E$24*Workings_risks!$E$26*Workings_risks!$E$27*Assumptions!$G$90</f>
        <v>4.0508174658893657E-4</v>
      </c>
      <c r="BD283" s="186">
        <f>AI283*Workings_risks!$E$24*Workings_risks!$E$26*Workings_risks!$E$27*Assumptions!$G$90</f>
        <v>4.1172177470311122E-4</v>
      </c>
      <c r="BE283" s="186">
        <f>AJ283*Workings_risks!$E$24*Workings_risks!$E$26*Workings_risks!$E$27*Assumptions!$G$90</f>
        <v>4.1836180281728592E-4</v>
      </c>
      <c r="BF283" s="186">
        <f>AK283*Workings_risks!$E$24*Workings_risks!$E$26*Workings_risks!$E$27*Assumptions!$G$90</f>
        <v>4.2500183093146057E-4</v>
      </c>
      <c r="BG283" s="186">
        <f>AL283*Workings_risks!$E$24*Workings_risks!$E$26*Workings_risks!$E$27*Assumptions!$G$90</f>
        <v>4.3164185904563527E-4</v>
      </c>
      <c r="BH283" s="186">
        <f>AM283*Workings_risks!$E$24*Workings_risks!$E$26*Workings_risks!$E$27*Assumptions!$G$90</f>
        <v>4.3828188715980986E-4</v>
      </c>
      <c r="BI283" s="186">
        <f>AN283*Workings_risks!$E$24*Workings_risks!$E$26*Workings_risks!$E$27*Assumptions!$G$90</f>
        <v>4.4492191527398456E-4</v>
      </c>
      <c r="BJ283" s="186">
        <f>AO283*Workings_risks!$E$24*Workings_risks!$E$26*Workings_risks!$E$27*Assumptions!$G$90</f>
        <v>4.5156194338815927E-4</v>
      </c>
      <c r="BK283" s="186">
        <f>AP283*Workings_risks!$E$24*Workings_risks!$E$26*Workings_risks!$E$27*Assumptions!$G$90</f>
        <v>4.5820197150233386E-4</v>
      </c>
      <c r="BL283" s="186">
        <f>AQ283*Workings_risks!$E$24*Workings_risks!$E$26*Workings_risks!$E$27*Assumptions!$G$90</f>
        <v>4.6484199961650856E-4</v>
      </c>
      <c r="BM283" s="186">
        <f>AR283*Workings_risks!$E$24*Workings_risks!$E$26*Workings_risks!$E$27*Assumptions!$G$90</f>
        <v>4.7148202773068332E-4</v>
      </c>
      <c r="BN283" s="186">
        <f>AS283*Workings_risks!$E$24*Workings_risks!$E$26*Workings_risks!$E$27*Assumptions!$G$90</f>
        <v>4.7812205584485797E-4</v>
      </c>
      <c r="BO283" s="186">
        <f>AT283*Workings_risks!$E$24*Workings_risks!$E$26*Workings_risks!$E$27*Assumptions!$G$90</f>
        <v>4.8476208395903267E-4</v>
      </c>
      <c r="BP283" s="186">
        <f>AU283*Workings_risks!$E$24*Workings_risks!$E$26*Workings_risks!$E$27*Assumptions!$G$90</f>
        <v>4.9140211207320732E-4</v>
      </c>
      <c r="BQ283" s="186">
        <f>AV283*Workings_risks!$E$24*Workings_risks!$E$26*Workings_risks!$E$27*Assumptions!$G$90</f>
        <v>4.9804214018738197E-4</v>
      </c>
      <c r="BR283" s="186">
        <f>AW283*Workings_risks!$E$24*Workings_risks!$E$26*Workings_risks!$E$27*Assumptions!$G$90</f>
        <v>5.0468216830155672E-4</v>
      </c>
      <c r="BS283" s="186">
        <f>AX283*Workings_risks!$E$24*Workings_risks!$E$26*Workings_risks!$E$27*Assumptions!$G$90</f>
        <v>5.1132219641573126E-4</v>
      </c>
      <c r="BT283" s="186">
        <f>AY283*Workings_risks!$E$24*Workings_risks!$E$26*Workings_risks!$E$27*Assumptions!$G$90</f>
        <v>5.1796222452990602E-4</v>
      </c>
    </row>
    <row r="284" spans="2:72" x14ac:dyDescent="0.25">
      <c r="B284" s="42">
        <v>10343246</v>
      </c>
      <c r="C284" s="42" t="s">
        <v>1337</v>
      </c>
      <c r="D284" s="42" t="s">
        <v>265</v>
      </c>
      <c r="E284" s="42">
        <v>16740925</v>
      </c>
      <c r="F284" s="42">
        <v>16740929</v>
      </c>
      <c r="G284" s="42">
        <v>0.75661819654884033</v>
      </c>
      <c r="H284" s="42">
        <v>143.870345387886</v>
      </c>
      <c r="I284" s="42">
        <v>-35.735484430621597</v>
      </c>
      <c r="J284" s="42">
        <v>109</v>
      </c>
      <c r="K284" s="42">
        <v>95.6</v>
      </c>
      <c r="L284" s="32">
        <v>6.3E-2</v>
      </c>
      <c r="M284" s="32">
        <v>8.7999999999999995E-2</v>
      </c>
      <c r="N284" s="181"/>
      <c r="O284" s="182">
        <f t="shared" si="61"/>
        <v>115.86699999999999</v>
      </c>
      <c r="P284" s="182">
        <f t="shared" si="62"/>
        <v>101.62279999999998</v>
      </c>
      <c r="Q284" s="191">
        <f t="shared" si="63"/>
        <v>0.01</v>
      </c>
      <c r="R284" s="191">
        <f t="shared" si="64"/>
        <v>0.02</v>
      </c>
      <c r="S284" s="184">
        <f t="shared" si="65"/>
        <v>-1424.4200000000005</v>
      </c>
      <c r="T284" s="184">
        <f t="shared" si="66"/>
        <v>130.1112</v>
      </c>
      <c r="U284" s="185">
        <f t="shared" si="67"/>
        <v>1.4820909563190625E-2</v>
      </c>
      <c r="V284" s="181"/>
      <c r="W284" s="182">
        <f t="shared" si="68"/>
        <v>116.95699999999999</v>
      </c>
      <c r="X284" s="182">
        <f t="shared" si="69"/>
        <v>104.0128</v>
      </c>
      <c r="Y284" s="183">
        <f t="shared" si="70"/>
        <v>0.01</v>
      </c>
      <c r="Z284" s="183">
        <f t="shared" si="71"/>
        <v>0.02</v>
      </c>
      <c r="AA284" s="184">
        <f t="shared" si="72"/>
        <v>-1294.4199999999994</v>
      </c>
      <c r="AB284" s="184">
        <f t="shared" si="73"/>
        <v>129.90119999999999</v>
      </c>
      <c r="AC284" s="185">
        <f t="shared" si="74"/>
        <v>1.6147154710217701E-2</v>
      </c>
      <c r="AD284" s="181"/>
      <c r="AE284" s="178">
        <f t="shared" si="75"/>
        <v>1.4820909563190625</v>
      </c>
      <c r="AF284" s="170">
        <f>Workings_risks!$E$18+Workings_risks!$E$27*(($AE284-1)*Workings_risks!$E$18)/(2050-2023)</f>
        <v>9.674615810957108E-3</v>
      </c>
      <c r="AG284" s="170">
        <f>AF284+(($AE284-1)*Workings_risks!$E$18)/(2050-2023)</f>
        <v>9.8385755961215675E-3</v>
      </c>
      <c r="AH284" s="170">
        <f>AG284+(($AE284-1)*Workings_risks!$E$18)/(2050-2023)</f>
        <v>1.0002535381286027E-2</v>
      </c>
      <c r="AI284" s="170">
        <f>AH284+(($AE284-1)*Workings_risks!$E$18)/(2050-2023)</f>
        <v>1.0166495166450486E-2</v>
      </c>
      <c r="AJ284" s="170">
        <f>AI284+(($AE284-1)*Workings_risks!$E$18)/(2050-2023)</f>
        <v>1.0330454951614946E-2</v>
      </c>
      <c r="AK284" s="170">
        <f>AJ284+(($AE284-1)*Workings_risks!$E$18)/(2050-2023)</f>
        <v>1.0494414736779405E-2</v>
      </c>
      <c r="AL284" s="170">
        <f>AK284+(($AE284-1)*Workings_risks!$E$18)/(2050-2023)</f>
        <v>1.0658374521943865E-2</v>
      </c>
      <c r="AM284" s="170">
        <f>AL284+(($AE284-1)*Workings_risks!$E$18)/(2050-2023)</f>
        <v>1.0822334307108324E-2</v>
      </c>
      <c r="AN284" s="170">
        <f>AM284+(($AE284-1)*Workings_risks!$E$18)/(2050-2023)</f>
        <v>1.0986294092272784E-2</v>
      </c>
      <c r="AO284" s="170">
        <f>AN284+(($AE284-1)*Workings_risks!$E$18)/(2050-2023)</f>
        <v>1.1150253877437243E-2</v>
      </c>
      <c r="AP284" s="170">
        <f>AO284+(($AE284-1)*Workings_risks!$E$18)/(2050-2023)</f>
        <v>1.1314213662601703E-2</v>
      </c>
      <c r="AQ284" s="170">
        <f>AP284+(($AE284-1)*Workings_risks!$E$18)/(2050-2023)</f>
        <v>1.1478173447766162E-2</v>
      </c>
      <c r="AR284" s="170">
        <f>AQ284+(($AE284-1)*Workings_risks!$E$18)/(2050-2023)</f>
        <v>1.1642133232930622E-2</v>
      </c>
      <c r="AS284" s="170">
        <f>AR284+(($AE284-1)*Workings_risks!$E$18)/(2050-2023)</f>
        <v>1.1806093018095081E-2</v>
      </c>
      <c r="AT284" s="170">
        <f>AS284+(($AE284-1)*Workings_risks!$E$18)/(2050-2023)</f>
        <v>1.1970052803259541E-2</v>
      </c>
      <c r="AU284" s="170">
        <f>AT284+(($AE284-1)*Workings_risks!$E$18)/(2050-2023)</f>
        <v>1.2134012588424E-2</v>
      </c>
      <c r="AV284" s="170">
        <f>AU284+(($AE284-1)*Workings_risks!$E$18)/(2050-2023)</f>
        <v>1.229797237358846E-2</v>
      </c>
      <c r="AW284" s="170">
        <f>AV284+(($AE284-1)*Workings_risks!$E$18)/(2050-2023)</f>
        <v>1.2461932158752919E-2</v>
      </c>
      <c r="AX284" s="170">
        <f>AW284+(($AE284-1)*Workings_risks!$E$18)/(2050-2023)</f>
        <v>1.2625891943917378E-2</v>
      </c>
      <c r="AY284" s="170">
        <f>AX284+(($AE284-1)*Workings_risks!$E$18)/(2050-2023)</f>
        <v>1.2789851729081838E-2</v>
      </c>
      <c r="BA284" s="186">
        <f>AF284*Workings_risks!$E$24*Workings_risks!$E$26*Workings_risks!$E$27*Assumptions!$G$90</f>
        <v>3.9180169036058722E-4</v>
      </c>
      <c r="BB284" s="186">
        <f>AG284*Workings_risks!$E$24*Workings_risks!$E$26*Workings_risks!$E$27*Assumptions!$G$90</f>
        <v>3.9844171847476192E-4</v>
      </c>
      <c r="BC284" s="186">
        <f>AH284*Workings_risks!$E$24*Workings_risks!$E$26*Workings_risks!$E$27*Assumptions!$G$90</f>
        <v>4.0508174658893657E-4</v>
      </c>
      <c r="BD284" s="186">
        <f>AI284*Workings_risks!$E$24*Workings_risks!$E$26*Workings_risks!$E$27*Assumptions!$G$90</f>
        <v>4.1172177470311122E-4</v>
      </c>
      <c r="BE284" s="186">
        <f>AJ284*Workings_risks!$E$24*Workings_risks!$E$26*Workings_risks!$E$27*Assumptions!$G$90</f>
        <v>4.1836180281728592E-4</v>
      </c>
      <c r="BF284" s="186">
        <f>AK284*Workings_risks!$E$24*Workings_risks!$E$26*Workings_risks!$E$27*Assumptions!$G$90</f>
        <v>4.2500183093146057E-4</v>
      </c>
      <c r="BG284" s="186">
        <f>AL284*Workings_risks!$E$24*Workings_risks!$E$26*Workings_risks!$E$27*Assumptions!$G$90</f>
        <v>4.3164185904563527E-4</v>
      </c>
      <c r="BH284" s="186">
        <f>AM284*Workings_risks!$E$24*Workings_risks!$E$26*Workings_risks!$E$27*Assumptions!$G$90</f>
        <v>4.3828188715980986E-4</v>
      </c>
      <c r="BI284" s="186">
        <f>AN284*Workings_risks!$E$24*Workings_risks!$E$26*Workings_risks!$E$27*Assumptions!$G$90</f>
        <v>4.4492191527398456E-4</v>
      </c>
      <c r="BJ284" s="186">
        <f>AO284*Workings_risks!$E$24*Workings_risks!$E$26*Workings_risks!$E$27*Assumptions!$G$90</f>
        <v>4.5156194338815927E-4</v>
      </c>
      <c r="BK284" s="186">
        <f>AP284*Workings_risks!$E$24*Workings_risks!$E$26*Workings_risks!$E$27*Assumptions!$G$90</f>
        <v>4.5820197150233386E-4</v>
      </c>
      <c r="BL284" s="186">
        <f>AQ284*Workings_risks!$E$24*Workings_risks!$E$26*Workings_risks!$E$27*Assumptions!$G$90</f>
        <v>4.6484199961650856E-4</v>
      </c>
      <c r="BM284" s="186">
        <f>AR284*Workings_risks!$E$24*Workings_risks!$E$26*Workings_risks!$E$27*Assumptions!$G$90</f>
        <v>4.7148202773068332E-4</v>
      </c>
      <c r="BN284" s="186">
        <f>AS284*Workings_risks!$E$24*Workings_risks!$E$26*Workings_risks!$E$27*Assumptions!$G$90</f>
        <v>4.7812205584485797E-4</v>
      </c>
      <c r="BO284" s="186">
        <f>AT284*Workings_risks!$E$24*Workings_risks!$E$26*Workings_risks!$E$27*Assumptions!$G$90</f>
        <v>4.8476208395903267E-4</v>
      </c>
      <c r="BP284" s="186">
        <f>AU284*Workings_risks!$E$24*Workings_risks!$E$26*Workings_risks!$E$27*Assumptions!$G$90</f>
        <v>4.9140211207320732E-4</v>
      </c>
      <c r="BQ284" s="186">
        <f>AV284*Workings_risks!$E$24*Workings_risks!$E$26*Workings_risks!$E$27*Assumptions!$G$90</f>
        <v>4.9804214018738197E-4</v>
      </c>
      <c r="BR284" s="186">
        <f>AW284*Workings_risks!$E$24*Workings_risks!$E$26*Workings_risks!$E$27*Assumptions!$G$90</f>
        <v>5.0468216830155672E-4</v>
      </c>
      <c r="BS284" s="186">
        <f>AX284*Workings_risks!$E$24*Workings_risks!$E$26*Workings_risks!$E$27*Assumptions!$G$90</f>
        <v>5.1132219641573126E-4</v>
      </c>
      <c r="BT284" s="186">
        <f>AY284*Workings_risks!$E$24*Workings_risks!$E$26*Workings_risks!$E$27*Assumptions!$G$90</f>
        <v>5.1796222452990602E-4</v>
      </c>
    </row>
    <row r="285" spans="2:72" x14ac:dyDescent="0.25">
      <c r="B285" s="42">
        <v>10343647</v>
      </c>
      <c r="C285" s="42" t="s">
        <v>509</v>
      </c>
      <c r="D285" s="42" t="s">
        <v>265</v>
      </c>
      <c r="E285" s="42">
        <v>192864584</v>
      </c>
      <c r="F285" s="42">
        <v>16742676</v>
      </c>
      <c r="G285" s="42">
        <v>0.33270670582384998</v>
      </c>
      <c r="H285" s="42">
        <v>143.863395999803</v>
      </c>
      <c r="I285" s="42">
        <v>-35.797299436714503</v>
      </c>
      <c r="J285" s="42">
        <v>110</v>
      </c>
      <c r="K285" s="42">
        <v>96.7</v>
      </c>
      <c r="L285" s="32">
        <v>6.3E-2</v>
      </c>
      <c r="M285" s="32">
        <v>8.7999999999999995E-2</v>
      </c>
      <c r="N285" s="181"/>
      <c r="O285" s="182">
        <f t="shared" si="61"/>
        <v>116.92999999999999</v>
      </c>
      <c r="P285" s="182">
        <f t="shared" si="62"/>
        <v>102.79209999999999</v>
      </c>
      <c r="Q285" s="191">
        <f t="shared" si="63"/>
        <v>0.01</v>
      </c>
      <c r="R285" s="191">
        <f t="shared" si="64"/>
        <v>0.02</v>
      </c>
      <c r="S285" s="184">
        <f t="shared" si="65"/>
        <v>-1413.7900000000002</v>
      </c>
      <c r="T285" s="184">
        <f t="shared" si="66"/>
        <v>131.06790000000001</v>
      </c>
      <c r="U285" s="185">
        <f t="shared" si="67"/>
        <v>1.4901718076942124E-2</v>
      </c>
      <c r="V285" s="181"/>
      <c r="W285" s="182">
        <f t="shared" si="68"/>
        <v>118.03</v>
      </c>
      <c r="X285" s="182">
        <f t="shared" si="69"/>
        <v>105.20960000000001</v>
      </c>
      <c r="Y285" s="183">
        <f t="shared" si="70"/>
        <v>0.01</v>
      </c>
      <c r="Z285" s="183">
        <f t="shared" si="71"/>
        <v>0.02</v>
      </c>
      <c r="AA285" s="184">
        <f t="shared" si="72"/>
        <v>-1282.0399999999993</v>
      </c>
      <c r="AB285" s="184">
        <f t="shared" si="73"/>
        <v>130.85039999999998</v>
      </c>
      <c r="AC285" s="185">
        <f t="shared" si="74"/>
        <v>1.6263455118405035E-2</v>
      </c>
      <c r="AD285" s="181"/>
      <c r="AE285" s="178">
        <f t="shared" si="75"/>
        <v>1.4901718076942123</v>
      </c>
      <c r="AF285" s="170">
        <f>Workings_risks!$E$18+Workings_risks!$E$27*(($AE285-1)*Workings_risks!$E$18)/(2050-2023)</f>
        <v>9.6828607363475278E-3</v>
      </c>
      <c r="AG285" s="170">
        <f>AF285+(($AE285-1)*Workings_risks!$E$18)/(2050-2023)</f>
        <v>9.8495688299754611E-3</v>
      </c>
      <c r="AH285" s="170">
        <f>AG285+(($AE285-1)*Workings_risks!$E$18)/(2050-2023)</f>
        <v>1.0016276923603394E-2</v>
      </c>
      <c r="AI285" s="170">
        <f>AH285+(($AE285-1)*Workings_risks!$E$18)/(2050-2023)</f>
        <v>1.0182985017231328E-2</v>
      </c>
      <c r="AJ285" s="170">
        <f>AI285+(($AE285-1)*Workings_risks!$E$18)/(2050-2023)</f>
        <v>1.0349693110859261E-2</v>
      </c>
      <c r="AK285" s="170">
        <f>AJ285+(($AE285-1)*Workings_risks!$E$18)/(2050-2023)</f>
        <v>1.0516401204487194E-2</v>
      </c>
      <c r="AL285" s="170">
        <f>AK285+(($AE285-1)*Workings_risks!$E$18)/(2050-2023)</f>
        <v>1.0683109298115128E-2</v>
      </c>
      <c r="AM285" s="170">
        <f>AL285+(($AE285-1)*Workings_risks!$E$18)/(2050-2023)</f>
        <v>1.0849817391743061E-2</v>
      </c>
      <c r="AN285" s="170">
        <f>AM285+(($AE285-1)*Workings_risks!$E$18)/(2050-2023)</f>
        <v>1.1016525485370994E-2</v>
      </c>
      <c r="AO285" s="170">
        <f>AN285+(($AE285-1)*Workings_risks!$E$18)/(2050-2023)</f>
        <v>1.1183233578998928E-2</v>
      </c>
      <c r="AP285" s="170">
        <f>AO285+(($AE285-1)*Workings_risks!$E$18)/(2050-2023)</f>
        <v>1.1349941672626861E-2</v>
      </c>
      <c r="AQ285" s="170">
        <f>AP285+(($AE285-1)*Workings_risks!$E$18)/(2050-2023)</f>
        <v>1.1516649766254794E-2</v>
      </c>
      <c r="AR285" s="170">
        <f>AQ285+(($AE285-1)*Workings_risks!$E$18)/(2050-2023)</f>
        <v>1.1683357859882728E-2</v>
      </c>
      <c r="AS285" s="170">
        <f>AR285+(($AE285-1)*Workings_risks!$E$18)/(2050-2023)</f>
        <v>1.1850065953510661E-2</v>
      </c>
      <c r="AT285" s="170">
        <f>AS285+(($AE285-1)*Workings_risks!$E$18)/(2050-2023)</f>
        <v>1.2016774047138594E-2</v>
      </c>
      <c r="AU285" s="170">
        <f>AT285+(($AE285-1)*Workings_risks!$E$18)/(2050-2023)</f>
        <v>1.2183482140766528E-2</v>
      </c>
      <c r="AV285" s="170">
        <f>AU285+(($AE285-1)*Workings_risks!$E$18)/(2050-2023)</f>
        <v>1.2350190234394461E-2</v>
      </c>
      <c r="AW285" s="170">
        <f>AV285+(($AE285-1)*Workings_risks!$E$18)/(2050-2023)</f>
        <v>1.2516898328022394E-2</v>
      </c>
      <c r="AX285" s="170">
        <f>AW285+(($AE285-1)*Workings_risks!$E$18)/(2050-2023)</f>
        <v>1.2683606421650328E-2</v>
      </c>
      <c r="AY285" s="170">
        <f>AX285+(($AE285-1)*Workings_risks!$E$18)/(2050-2023)</f>
        <v>1.2850314515278261E-2</v>
      </c>
      <c r="BA285" s="186">
        <f>AF285*Workings_risks!$E$24*Workings_risks!$E$26*Workings_risks!$E$27*Assumptions!$G$90</f>
        <v>3.9213559258140772E-4</v>
      </c>
      <c r="BB285" s="186">
        <f>AG285*Workings_risks!$E$24*Workings_risks!$E$26*Workings_risks!$E$27*Assumptions!$G$90</f>
        <v>3.9888692143585588E-4</v>
      </c>
      <c r="BC285" s="186">
        <f>AH285*Workings_risks!$E$24*Workings_risks!$E$26*Workings_risks!$E$27*Assumptions!$G$90</f>
        <v>4.056382502903041E-4</v>
      </c>
      <c r="BD285" s="186">
        <f>AI285*Workings_risks!$E$24*Workings_risks!$E$26*Workings_risks!$E$27*Assumptions!$G$90</f>
        <v>4.1238957914475227E-4</v>
      </c>
      <c r="BE285" s="186">
        <f>AJ285*Workings_risks!$E$24*Workings_risks!$E$26*Workings_risks!$E$27*Assumptions!$G$90</f>
        <v>4.1914090799920043E-4</v>
      </c>
      <c r="BF285" s="186">
        <f>AK285*Workings_risks!$E$24*Workings_risks!$E$26*Workings_risks!$E$27*Assumptions!$G$90</f>
        <v>4.2589223685364865E-4</v>
      </c>
      <c r="BG285" s="186">
        <f>AL285*Workings_risks!$E$24*Workings_risks!$E$26*Workings_risks!$E$27*Assumptions!$G$90</f>
        <v>4.3264356570809677E-4</v>
      </c>
      <c r="BH285" s="186">
        <f>AM285*Workings_risks!$E$24*Workings_risks!$E$26*Workings_risks!$E$27*Assumptions!$G$90</f>
        <v>4.3939489456254504E-4</v>
      </c>
      <c r="BI285" s="186">
        <f>AN285*Workings_risks!$E$24*Workings_risks!$E$26*Workings_risks!$E$27*Assumptions!$G$90</f>
        <v>4.4614622341699321E-4</v>
      </c>
      <c r="BJ285" s="186">
        <f>AO285*Workings_risks!$E$24*Workings_risks!$E$26*Workings_risks!$E$27*Assumptions!$G$90</f>
        <v>4.5289755227144143E-4</v>
      </c>
      <c r="BK285" s="186">
        <f>AP285*Workings_risks!$E$24*Workings_risks!$E$26*Workings_risks!$E$27*Assumptions!$G$90</f>
        <v>4.5964888112588959E-4</v>
      </c>
      <c r="BL285" s="186">
        <f>AQ285*Workings_risks!$E$24*Workings_risks!$E$26*Workings_risks!$E$27*Assumptions!$G$90</f>
        <v>4.664002099803377E-4</v>
      </c>
      <c r="BM285" s="186">
        <f>AR285*Workings_risks!$E$24*Workings_risks!$E$26*Workings_risks!$E$27*Assumptions!$G$90</f>
        <v>4.7315153883478592E-4</v>
      </c>
      <c r="BN285" s="186">
        <f>AS285*Workings_risks!$E$24*Workings_risks!$E$26*Workings_risks!$E$27*Assumptions!$G$90</f>
        <v>4.7990286768923404E-4</v>
      </c>
      <c r="BO285" s="186">
        <f>AT285*Workings_risks!$E$24*Workings_risks!$E$26*Workings_risks!$E$27*Assumptions!$G$90</f>
        <v>4.866541965436822E-4</v>
      </c>
      <c r="BP285" s="186">
        <f>AU285*Workings_risks!$E$24*Workings_risks!$E$26*Workings_risks!$E$27*Assumptions!$G$90</f>
        <v>4.9340552539813053E-4</v>
      </c>
      <c r="BQ285" s="186">
        <f>AV285*Workings_risks!$E$24*Workings_risks!$E$26*Workings_risks!$E$27*Assumptions!$G$90</f>
        <v>5.001568542525787E-4</v>
      </c>
      <c r="BR285" s="186">
        <f>AW285*Workings_risks!$E$24*Workings_risks!$E$26*Workings_risks!$E$27*Assumptions!$G$90</f>
        <v>5.0690818310702686E-4</v>
      </c>
      <c r="BS285" s="186">
        <f>AX285*Workings_risks!$E$24*Workings_risks!$E$26*Workings_risks!$E$27*Assumptions!$G$90</f>
        <v>5.1365951196147503E-4</v>
      </c>
      <c r="BT285" s="186">
        <f>AY285*Workings_risks!$E$24*Workings_risks!$E$26*Workings_risks!$E$27*Assumptions!$G$90</f>
        <v>5.2041084081592319E-4</v>
      </c>
    </row>
    <row r="286" spans="2:72" x14ac:dyDescent="0.25">
      <c r="B286" s="42">
        <v>10343727</v>
      </c>
      <c r="C286" s="42" t="s">
        <v>509</v>
      </c>
      <c r="D286" s="42" t="s">
        <v>265</v>
      </c>
      <c r="E286" s="42">
        <v>194544165</v>
      </c>
      <c r="F286" s="42">
        <v>16742978</v>
      </c>
      <c r="G286" s="42">
        <v>0.48572753180554029</v>
      </c>
      <c r="H286" s="42">
        <v>143.857090811224</v>
      </c>
      <c r="I286" s="42">
        <v>-35.799062778977301</v>
      </c>
      <c r="J286" s="42">
        <v>110</v>
      </c>
      <c r="K286" s="42">
        <v>96.7</v>
      </c>
      <c r="L286" s="32">
        <v>6.3E-2</v>
      </c>
      <c r="M286" s="32">
        <v>8.7999999999999995E-2</v>
      </c>
      <c r="N286" s="181"/>
      <c r="O286" s="182">
        <f t="shared" si="61"/>
        <v>116.92999999999999</v>
      </c>
      <c r="P286" s="182">
        <f t="shared" si="62"/>
        <v>102.79209999999999</v>
      </c>
      <c r="Q286" s="191">
        <f t="shared" si="63"/>
        <v>0.01</v>
      </c>
      <c r="R286" s="191">
        <f t="shared" si="64"/>
        <v>0.02</v>
      </c>
      <c r="S286" s="184">
        <f t="shared" si="65"/>
        <v>-1413.7900000000002</v>
      </c>
      <c r="T286" s="184">
        <f t="shared" si="66"/>
        <v>131.06790000000001</v>
      </c>
      <c r="U286" s="185">
        <f t="shared" si="67"/>
        <v>1.4901718076942124E-2</v>
      </c>
      <c r="V286" s="181"/>
      <c r="W286" s="182">
        <f t="shared" si="68"/>
        <v>118.03</v>
      </c>
      <c r="X286" s="182">
        <f t="shared" si="69"/>
        <v>105.20960000000001</v>
      </c>
      <c r="Y286" s="183">
        <f t="shared" si="70"/>
        <v>0.01</v>
      </c>
      <c r="Z286" s="183">
        <f t="shared" si="71"/>
        <v>0.02</v>
      </c>
      <c r="AA286" s="184">
        <f t="shared" si="72"/>
        <v>-1282.0399999999993</v>
      </c>
      <c r="AB286" s="184">
        <f t="shared" si="73"/>
        <v>130.85039999999998</v>
      </c>
      <c r="AC286" s="185">
        <f t="shared" si="74"/>
        <v>1.6263455118405035E-2</v>
      </c>
      <c r="AD286" s="181"/>
      <c r="AE286" s="178">
        <f t="shared" si="75"/>
        <v>1.4901718076942123</v>
      </c>
      <c r="AF286" s="170">
        <f>Workings_risks!$E$18+Workings_risks!$E$27*(($AE286-1)*Workings_risks!$E$18)/(2050-2023)</f>
        <v>9.6828607363475278E-3</v>
      </c>
      <c r="AG286" s="170">
        <f>AF286+(($AE286-1)*Workings_risks!$E$18)/(2050-2023)</f>
        <v>9.8495688299754611E-3</v>
      </c>
      <c r="AH286" s="170">
        <f>AG286+(($AE286-1)*Workings_risks!$E$18)/(2050-2023)</f>
        <v>1.0016276923603394E-2</v>
      </c>
      <c r="AI286" s="170">
        <f>AH286+(($AE286-1)*Workings_risks!$E$18)/(2050-2023)</f>
        <v>1.0182985017231328E-2</v>
      </c>
      <c r="AJ286" s="170">
        <f>AI286+(($AE286-1)*Workings_risks!$E$18)/(2050-2023)</f>
        <v>1.0349693110859261E-2</v>
      </c>
      <c r="AK286" s="170">
        <f>AJ286+(($AE286-1)*Workings_risks!$E$18)/(2050-2023)</f>
        <v>1.0516401204487194E-2</v>
      </c>
      <c r="AL286" s="170">
        <f>AK286+(($AE286-1)*Workings_risks!$E$18)/(2050-2023)</f>
        <v>1.0683109298115128E-2</v>
      </c>
      <c r="AM286" s="170">
        <f>AL286+(($AE286-1)*Workings_risks!$E$18)/(2050-2023)</f>
        <v>1.0849817391743061E-2</v>
      </c>
      <c r="AN286" s="170">
        <f>AM286+(($AE286-1)*Workings_risks!$E$18)/(2050-2023)</f>
        <v>1.1016525485370994E-2</v>
      </c>
      <c r="AO286" s="170">
        <f>AN286+(($AE286-1)*Workings_risks!$E$18)/(2050-2023)</f>
        <v>1.1183233578998928E-2</v>
      </c>
      <c r="AP286" s="170">
        <f>AO286+(($AE286-1)*Workings_risks!$E$18)/(2050-2023)</f>
        <v>1.1349941672626861E-2</v>
      </c>
      <c r="AQ286" s="170">
        <f>AP286+(($AE286-1)*Workings_risks!$E$18)/(2050-2023)</f>
        <v>1.1516649766254794E-2</v>
      </c>
      <c r="AR286" s="170">
        <f>AQ286+(($AE286-1)*Workings_risks!$E$18)/(2050-2023)</f>
        <v>1.1683357859882728E-2</v>
      </c>
      <c r="AS286" s="170">
        <f>AR286+(($AE286-1)*Workings_risks!$E$18)/(2050-2023)</f>
        <v>1.1850065953510661E-2</v>
      </c>
      <c r="AT286" s="170">
        <f>AS286+(($AE286-1)*Workings_risks!$E$18)/(2050-2023)</f>
        <v>1.2016774047138594E-2</v>
      </c>
      <c r="AU286" s="170">
        <f>AT286+(($AE286-1)*Workings_risks!$E$18)/(2050-2023)</f>
        <v>1.2183482140766528E-2</v>
      </c>
      <c r="AV286" s="170">
        <f>AU286+(($AE286-1)*Workings_risks!$E$18)/(2050-2023)</f>
        <v>1.2350190234394461E-2</v>
      </c>
      <c r="AW286" s="170">
        <f>AV286+(($AE286-1)*Workings_risks!$E$18)/(2050-2023)</f>
        <v>1.2516898328022394E-2</v>
      </c>
      <c r="AX286" s="170">
        <f>AW286+(($AE286-1)*Workings_risks!$E$18)/(2050-2023)</f>
        <v>1.2683606421650328E-2</v>
      </c>
      <c r="AY286" s="170">
        <f>AX286+(($AE286-1)*Workings_risks!$E$18)/(2050-2023)</f>
        <v>1.2850314515278261E-2</v>
      </c>
      <c r="BA286" s="186">
        <f>AF286*Workings_risks!$E$24*Workings_risks!$E$26*Workings_risks!$E$27*Assumptions!$G$90</f>
        <v>3.9213559258140772E-4</v>
      </c>
      <c r="BB286" s="186">
        <f>AG286*Workings_risks!$E$24*Workings_risks!$E$26*Workings_risks!$E$27*Assumptions!$G$90</f>
        <v>3.9888692143585588E-4</v>
      </c>
      <c r="BC286" s="186">
        <f>AH286*Workings_risks!$E$24*Workings_risks!$E$26*Workings_risks!$E$27*Assumptions!$G$90</f>
        <v>4.056382502903041E-4</v>
      </c>
      <c r="BD286" s="186">
        <f>AI286*Workings_risks!$E$24*Workings_risks!$E$26*Workings_risks!$E$27*Assumptions!$G$90</f>
        <v>4.1238957914475227E-4</v>
      </c>
      <c r="BE286" s="186">
        <f>AJ286*Workings_risks!$E$24*Workings_risks!$E$26*Workings_risks!$E$27*Assumptions!$G$90</f>
        <v>4.1914090799920043E-4</v>
      </c>
      <c r="BF286" s="186">
        <f>AK286*Workings_risks!$E$24*Workings_risks!$E$26*Workings_risks!$E$27*Assumptions!$G$90</f>
        <v>4.2589223685364865E-4</v>
      </c>
      <c r="BG286" s="186">
        <f>AL286*Workings_risks!$E$24*Workings_risks!$E$26*Workings_risks!$E$27*Assumptions!$G$90</f>
        <v>4.3264356570809677E-4</v>
      </c>
      <c r="BH286" s="186">
        <f>AM286*Workings_risks!$E$24*Workings_risks!$E$26*Workings_risks!$E$27*Assumptions!$G$90</f>
        <v>4.3939489456254504E-4</v>
      </c>
      <c r="BI286" s="186">
        <f>AN286*Workings_risks!$E$24*Workings_risks!$E$26*Workings_risks!$E$27*Assumptions!$G$90</f>
        <v>4.4614622341699321E-4</v>
      </c>
      <c r="BJ286" s="186">
        <f>AO286*Workings_risks!$E$24*Workings_risks!$E$26*Workings_risks!$E$27*Assumptions!$G$90</f>
        <v>4.5289755227144143E-4</v>
      </c>
      <c r="BK286" s="186">
        <f>AP286*Workings_risks!$E$24*Workings_risks!$E$26*Workings_risks!$E$27*Assumptions!$G$90</f>
        <v>4.5964888112588959E-4</v>
      </c>
      <c r="BL286" s="186">
        <f>AQ286*Workings_risks!$E$24*Workings_risks!$E$26*Workings_risks!$E$27*Assumptions!$G$90</f>
        <v>4.664002099803377E-4</v>
      </c>
      <c r="BM286" s="186">
        <f>AR286*Workings_risks!$E$24*Workings_risks!$E$26*Workings_risks!$E$27*Assumptions!$G$90</f>
        <v>4.7315153883478592E-4</v>
      </c>
      <c r="BN286" s="186">
        <f>AS286*Workings_risks!$E$24*Workings_risks!$E$26*Workings_risks!$E$27*Assumptions!$G$90</f>
        <v>4.7990286768923404E-4</v>
      </c>
      <c r="BO286" s="186">
        <f>AT286*Workings_risks!$E$24*Workings_risks!$E$26*Workings_risks!$E$27*Assumptions!$G$90</f>
        <v>4.866541965436822E-4</v>
      </c>
      <c r="BP286" s="186">
        <f>AU286*Workings_risks!$E$24*Workings_risks!$E$26*Workings_risks!$E$27*Assumptions!$G$90</f>
        <v>4.9340552539813053E-4</v>
      </c>
      <c r="BQ286" s="186">
        <f>AV286*Workings_risks!$E$24*Workings_risks!$E$26*Workings_risks!$E$27*Assumptions!$G$90</f>
        <v>5.001568542525787E-4</v>
      </c>
      <c r="BR286" s="186">
        <f>AW286*Workings_risks!$E$24*Workings_risks!$E$26*Workings_risks!$E$27*Assumptions!$G$90</f>
        <v>5.0690818310702686E-4</v>
      </c>
      <c r="BS286" s="186">
        <f>AX286*Workings_risks!$E$24*Workings_risks!$E$26*Workings_risks!$E$27*Assumptions!$G$90</f>
        <v>5.1365951196147503E-4</v>
      </c>
      <c r="BT286" s="186">
        <f>AY286*Workings_risks!$E$24*Workings_risks!$E$26*Workings_risks!$E$27*Assumptions!$G$90</f>
        <v>5.2041084081592319E-4</v>
      </c>
    </row>
    <row r="287" spans="2:72" x14ac:dyDescent="0.25">
      <c r="B287" s="42">
        <v>10352910</v>
      </c>
      <c r="C287" s="42" t="s">
        <v>621</v>
      </c>
      <c r="D287" s="42" t="s">
        <v>267</v>
      </c>
      <c r="E287" s="42">
        <v>16783079</v>
      </c>
      <c r="F287" s="42">
        <v>16783089</v>
      </c>
      <c r="G287" s="42">
        <v>1.4467423718895702</v>
      </c>
      <c r="H287" s="42">
        <v>143.615128820254</v>
      </c>
      <c r="I287" s="42">
        <v>-35.385949627684099</v>
      </c>
      <c r="J287" s="42">
        <v>103</v>
      </c>
      <c r="K287" s="42">
        <v>91.4</v>
      </c>
      <c r="L287" s="32">
        <v>6.3E-2</v>
      </c>
      <c r="M287" s="32">
        <v>8.7999999999999995E-2</v>
      </c>
      <c r="N287" s="181"/>
      <c r="O287" s="182">
        <f t="shared" si="61"/>
        <v>109.48899999999999</v>
      </c>
      <c r="P287" s="182">
        <f t="shared" si="62"/>
        <v>97.158200000000008</v>
      </c>
      <c r="Q287" s="191">
        <f t="shared" si="63"/>
        <v>0.01</v>
      </c>
      <c r="R287" s="191">
        <f t="shared" si="64"/>
        <v>0.02</v>
      </c>
      <c r="S287" s="184">
        <f t="shared" si="65"/>
        <v>-1233.0799999999983</v>
      </c>
      <c r="T287" s="184">
        <f t="shared" si="66"/>
        <v>121.81979999999997</v>
      </c>
      <c r="U287" s="185">
        <f t="shared" si="67"/>
        <v>1.5262432283387938E-2</v>
      </c>
      <c r="V287" s="181"/>
      <c r="W287" s="182">
        <f t="shared" si="68"/>
        <v>110.51899999999999</v>
      </c>
      <c r="X287" s="182">
        <f t="shared" si="69"/>
        <v>99.443200000000019</v>
      </c>
      <c r="Y287" s="183">
        <f t="shared" si="70"/>
        <v>0.01</v>
      </c>
      <c r="Z287" s="183">
        <f t="shared" si="71"/>
        <v>0.02</v>
      </c>
      <c r="AA287" s="184">
        <f t="shared" si="72"/>
        <v>-1107.5799999999972</v>
      </c>
      <c r="AB287" s="184">
        <f t="shared" si="73"/>
        <v>121.59479999999996</v>
      </c>
      <c r="AC287" s="185">
        <f t="shared" si="74"/>
        <v>1.6788674407266301E-2</v>
      </c>
      <c r="AD287" s="181"/>
      <c r="AE287" s="178">
        <f t="shared" si="75"/>
        <v>1.5262432283387937</v>
      </c>
      <c r="AF287" s="170">
        <f>Workings_risks!$E$18+Workings_risks!$E$27*(($AE287-1)*Workings_risks!$E$18)/(2050-2023)</f>
        <v>9.7196645529423458E-3</v>
      </c>
      <c r="AG287" s="170">
        <f>AF287+(($AE287-1)*Workings_risks!$E$18)/(2050-2023)</f>
        <v>9.8986405854352179E-3</v>
      </c>
      <c r="AH287" s="170">
        <f>AG287+(($AE287-1)*Workings_risks!$E$18)/(2050-2023)</f>
        <v>1.007761661792809E-2</v>
      </c>
      <c r="AI287" s="170">
        <f>AH287+(($AE287-1)*Workings_risks!$E$18)/(2050-2023)</f>
        <v>1.0256592650420962E-2</v>
      </c>
      <c r="AJ287" s="170">
        <f>AI287+(($AE287-1)*Workings_risks!$E$18)/(2050-2023)</f>
        <v>1.0435568682913834E-2</v>
      </c>
      <c r="AK287" s="170">
        <f>AJ287+(($AE287-1)*Workings_risks!$E$18)/(2050-2023)</f>
        <v>1.0614544715406706E-2</v>
      </c>
      <c r="AL287" s="170">
        <f>AK287+(($AE287-1)*Workings_risks!$E$18)/(2050-2023)</f>
        <v>1.0793520747899578E-2</v>
      </c>
      <c r="AM287" s="170">
        <f>AL287+(($AE287-1)*Workings_risks!$E$18)/(2050-2023)</f>
        <v>1.097249678039245E-2</v>
      </c>
      <c r="AN287" s="170">
        <f>AM287+(($AE287-1)*Workings_risks!$E$18)/(2050-2023)</f>
        <v>1.1151472812885322E-2</v>
      </c>
      <c r="AO287" s="170">
        <f>AN287+(($AE287-1)*Workings_risks!$E$18)/(2050-2023)</f>
        <v>1.1330448845378194E-2</v>
      </c>
      <c r="AP287" s="170">
        <f>AO287+(($AE287-1)*Workings_risks!$E$18)/(2050-2023)</f>
        <v>1.1509424877871067E-2</v>
      </c>
      <c r="AQ287" s="170">
        <f>AP287+(($AE287-1)*Workings_risks!$E$18)/(2050-2023)</f>
        <v>1.1688400910363939E-2</v>
      </c>
      <c r="AR287" s="170">
        <f>AQ287+(($AE287-1)*Workings_risks!$E$18)/(2050-2023)</f>
        <v>1.1867376942856811E-2</v>
      </c>
      <c r="AS287" s="170">
        <f>AR287+(($AE287-1)*Workings_risks!$E$18)/(2050-2023)</f>
        <v>1.2046352975349683E-2</v>
      </c>
      <c r="AT287" s="170">
        <f>AS287+(($AE287-1)*Workings_risks!$E$18)/(2050-2023)</f>
        <v>1.2225329007842555E-2</v>
      </c>
      <c r="AU287" s="170">
        <f>AT287+(($AE287-1)*Workings_risks!$E$18)/(2050-2023)</f>
        <v>1.2404305040335427E-2</v>
      </c>
      <c r="AV287" s="170">
        <f>AU287+(($AE287-1)*Workings_risks!$E$18)/(2050-2023)</f>
        <v>1.2583281072828299E-2</v>
      </c>
      <c r="AW287" s="170">
        <f>AV287+(($AE287-1)*Workings_risks!$E$18)/(2050-2023)</f>
        <v>1.2762257105321171E-2</v>
      </c>
      <c r="AX287" s="170">
        <f>AW287+(($AE287-1)*Workings_risks!$E$18)/(2050-2023)</f>
        <v>1.2941233137814043E-2</v>
      </c>
      <c r="AY287" s="170">
        <f>AX287+(($AE287-1)*Workings_risks!$E$18)/(2050-2023)</f>
        <v>1.3120209170306915E-2</v>
      </c>
      <c r="BA287" s="186">
        <f>AF287*Workings_risks!$E$24*Workings_risks!$E$26*Workings_risks!$E$27*Assumptions!$G$90</f>
        <v>3.9362607011925887E-4</v>
      </c>
      <c r="BB287" s="186">
        <f>AG287*Workings_risks!$E$24*Workings_risks!$E$26*Workings_risks!$E$27*Assumptions!$G$90</f>
        <v>4.0087422481965731E-4</v>
      </c>
      <c r="BC287" s="186">
        <f>AH287*Workings_risks!$E$24*Workings_risks!$E$26*Workings_risks!$E$27*Assumptions!$G$90</f>
        <v>4.0812237952005586E-4</v>
      </c>
      <c r="BD287" s="186">
        <f>AI287*Workings_risks!$E$24*Workings_risks!$E$26*Workings_risks!$E$27*Assumptions!$G$90</f>
        <v>4.1537053422045442E-4</v>
      </c>
      <c r="BE287" s="186">
        <f>AJ287*Workings_risks!$E$24*Workings_risks!$E$26*Workings_risks!$E$27*Assumptions!$G$90</f>
        <v>4.2261868892085286E-4</v>
      </c>
      <c r="BF287" s="186">
        <f>AK287*Workings_risks!$E$24*Workings_risks!$E$26*Workings_risks!$E$27*Assumptions!$G$90</f>
        <v>4.2986684362125152E-4</v>
      </c>
      <c r="BG287" s="186">
        <f>AL287*Workings_risks!$E$24*Workings_risks!$E$26*Workings_risks!$E$27*Assumptions!$G$90</f>
        <v>4.3711499832164996E-4</v>
      </c>
      <c r="BH287" s="186">
        <f>AM287*Workings_risks!$E$24*Workings_risks!$E$26*Workings_risks!$E$27*Assumptions!$G$90</f>
        <v>4.4436315302204851E-4</v>
      </c>
      <c r="BI287" s="186">
        <f>AN287*Workings_risks!$E$24*Workings_risks!$E$26*Workings_risks!$E$27*Assumptions!$G$90</f>
        <v>4.5161130772244706E-4</v>
      </c>
      <c r="BJ287" s="186">
        <f>AO287*Workings_risks!$E$24*Workings_risks!$E$26*Workings_risks!$E$27*Assumptions!$G$90</f>
        <v>4.588594624228455E-4</v>
      </c>
      <c r="BK287" s="186">
        <f>AP287*Workings_risks!$E$24*Workings_risks!$E$26*Workings_risks!$E$27*Assumptions!$G$90</f>
        <v>4.6610761712324416E-4</v>
      </c>
      <c r="BL287" s="186">
        <f>AQ287*Workings_risks!$E$24*Workings_risks!$E$26*Workings_risks!$E$27*Assumptions!$G$90</f>
        <v>4.7335577182364261E-4</v>
      </c>
      <c r="BM287" s="186">
        <f>AR287*Workings_risks!$E$24*Workings_risks!$E$26*Workings_risks!$E$27*Assumptions!$G$90</f>
        <v>4.8060392652404116E-4</v>
      </c>
      <c r="BN287" s="186">
        <f>AS287*Workings_risks!$E$24*Workings_risks!$E$26*Workings_risks!$E$27*Assumptions!$G$90</f>
        <v>4.8785208122443971E-4</v>
      </c>
      <c r="BO287" s="186">
        <f>AT287*Workings_risks!$E$24*Workings_risks!$E$26*Workings_risks!$E$27*Assumptions!$G$90</f>
        <v>4.951002359248381E-4</v>
      </c>
      <c r="BP287" s="186">
        <f>AU287*Workings_risks!$E$24*Workings_risks!$E$26*Workings_risks!$E$27*Assumptions!$G$90</f>
        <v>5.023483906252367E-4</v>
      </c>
      <c r="BQ287" s="186">
        <f>AV287*Workings_risks!$E$24*Workings_risks!$E$26*Workings_risks!$E$27*Assumptions!$G$90</f>
        <v>5.0959654532563531E-4</v>
      </c>
      <c r="BR287" s="186">
        <f>AW287*Workings_risks!$E$24*Workings_risks!$E$26*Workings_risks!$E$27*Assumptions!$G$90</f>
        <v>5.1684470002603369E-4</v>
      </c>
      <c r="BS287" s="186">
        <f>AX287*Workings_risks!$E$24*Workings_risks!$E$26*Workings_risks!$E$27*Assumptions!$G$90</f>
        <v>5.240928547264323E-4</v>
      </c>
      <c r="BT287" s="186">
        <f>AY287*Workings_risks!$E$24*Workings_risks!$E$26*Workings_risks!$E$27*Assumptions!$G$90</f>
        <v>5.313410094268308E-4</v>
      </c>
    </row>
    <row r="288" spans="2:72" x14ac:dyDescent="0.25">
      <c r="B288" s="42">
        <v>10360536</v>
      </c>
      <c r="C288" s="42" t="s">
        <v>421</v>
      </c>
      <c r="D288" s="42" t="s">
        <v>242</v>
      </c>
      <c r="E288" s="42">
        <v>16818219</v>
      </c>
      <c r="F288" s="42">
        <v>16817841</v>
      </c>
      <c r="G288" s="42">
        <v>0.57245711975409019</v>
      </c>
      <c r="H288" s="42">
        <v>143.13205838198499</v>
      </c>
      <c r="I288" s="42">
        <v>-36.6614051214734</v>
      </c>
      <c r="J288" s="42">
        <v>106</v>
      </c>
      <c r="K288" s="42">
        <v>94.7</v>
      </c>
      <c r="L288" s="32">
        <v>6.3E-2</v>
      </c>
      <c r="M288" s="32">
        <v>8.7999999999999995E-2</v>
      </c>
      <c r="N288" s="181"/>
      <c r="O288" s="182">
        <f t="shared" si="61"/>
        <v>112.678</v>
      </c>
      <c r="P288" s="182">
        <f t="shared" si="62"/>
        <v>100.6661</v>
      </c>
      <c r="Q288" s="191">
        <f t="shared" si="63"/>
        <v>0.01</v>
      </c>
      <c r="R288" s="191">
        <f t="shared" si="64"/>
        <v>0.02</v>
      </c>
      <c r="S288" s="184">
        <f t="shared" si="65"/>
        <v>-1201.1899999999996</v>
      </c>
      <c r="T288" s="184">
        <f t="shared" si="66"/>
        <v>124.68989999999999</v>
      </c>
      <c r="U288" s="185">
        <f t="shared" si="67"/>
        <v>1.5559486842214804E-2</v>
      </c>
      <c r="V288" s="181"/>
      <c r="W288" s="182">
        <f t="shared" si="68"/>
        <v>113.738</v>
      </c>
      <c r="X288" s="182">
        <f t="shared" si="69"/>
        <v>103.03360000000001</v>
      </c>
      <c r="Y288" s="183">
        <f t="shared" si="70"/>
        <v>0.01</v>
      </c>
      <c r="Z288" s="183">
        <f t="shared" si="71"/>
        <v>0.02</v>
      </c>
      <c r="AA288" s="184">
        <f t="shared" si="72"/>
        <v>-1070.4399999999991</v>
      </c>
      <c r="AB288" s="184">
        <f t="shared" si="73"/>
        <v>124.44239999999999</v>
      </c>
      <c r="AC288" s="185">
        <f t="shared" si="74"/>
        <v>1.7228803109001913E-2</v>
      </c>
      <c r="AD288" s="181"/>
      <c r="AE288" s="178">
        <f t="shared" si="75"/>
        <v>1.5559486842214805</v>
      </c>
      <c r="AF288" s="170">
        <f>Workings_risks!$E$18+Workings_risks!$E$27*(($AE288-1)*Workings_risks!$E$18)/(2050-2023)</f>
        <v>9.7499731499045804E-3</v>
      </c>
      <c r="AG288" s="170">
        <f>AF288+(($AE288-1)*Workings_risks!$E$18)/(2050-2023)</f>
        <v>9.9390520480515318E-3</v>
      </c>
      <c r="AH288" s="170">
        <f>AG288+(($AE288-1)*Workings_risks!$E$18)/(2050-2023)</f>
        <v>1.0128130946198483E-2</v>
      </c>
      <c r="AI288" s="170">
        <f>AH288+(($AE288-1)*Workings_risks!$E$18)/(2050-2023)</f>
        <v>1.0317209844345435E-2</v>
      </c>
      <c r="AJ288" s="170">
        <f>AI288+(($AE288-1)*Workings_risks!$E$18)/(2050-2023)</f>
        <v>1.0506288742492386E-2</v>
      </c>
      <c r="AK288" s="170">
        <f>AJ288+(($AE288-1)*Workings_risks!$E$18)/(2050-2023)</f>
        <v>1.0695367640639337E-2</v>
      </c>
      <c r="AL288" s="170">
        <f>AK288+(($AE288-1)*Workings_risks!$E$18)/(2050-2023)</f>
        <v>1.0884446538786289E-2</v>
      </c>
      <c r="AM288" s="170">
        <f>AL288+(($AE288-1)*Workings_risks!$E$18)/(2050-2023)</f>
        <v>1.107352543693324E-2</v>
      </c>
      <c r="AN288" s="170">
        <f>AM288+(($AE288-1)*Workings_risks!$E$18)/(2050-2023)</f>
        <v>1.1262604335080192E-2</v>
      </c>
      <c r="AO288" s="170">
        <f>AN288+(($AE288-1)*Workings_risks!$E$18)/(2050-2023)</f>
        <v>1.1451683233227143E-2</v>
      </c>
      <c r="AP288" s="170">
        <f>AO288+(($AE288-1)*Workings_risks!$E$18)/(2050-2023)</f>
        <v>1.1640762131374095E-2</v>
      </c>
      <c r="AQ288" s="170">
        <f>AP288+(($AE288-1)*Workings_risks!$E$18)/(2050-2023)</f>
        <v>1.1829841029521046E-2</v>
      </c>
      <c r="AR288" s="170">
        <f>AQ288+(($AE288-1)*Workings_risks!$E$18)/(2050-2023)</f>
        <v>1.2018919927667997E-2</v>
      </c>
      <c r="AS288" s="170">
        <f>AR288+(($AE288-1)*Workings_risks!$E$18)/(2050-2023)</f>
        <v>1.2207998825814949E-2</v>
      </c>
      <c r="AT288" s="170">
        <f>AS288+(($AE288-1)*Workings_risks!$E$18)/(2050-2023)</f>
        <v>1.23970777239619E-2</v>
      </c>
      <c r="AU288" s="170">
        <f>AT288+(($AE288-1)*Workings_risks!$E$18)/(2050-2023)</f>
        <v>1.2586156622108852E-2</v>
      </c>
      <c r="AV288" s="170">
        <f>AU288+(($AE288-1)*Workings_risks!$E$18)/(2050-2023)</f>
        <v>1.2775235520255803E-2</v>
      </c>
      <c r="AW288" s="170">
        <f>AV288+(($AE288-1)*Workings_risks!$E$18)/(2050-2023)</f>
        <v>1.2964314418402755E-2</v>
      </c>
      <c r="AX288" s="170">
        <f>AW288+(($AE288-1)*Workings_risks!$E$18)/(2050-2023)</f>
        <v>1.3153393316549706E-2</v>
      </c>
      <c r="AY288" s="170">
        <f>AX288+(($AE288-1)*Workings_risks!$E$18)/(2050-2023)</f>
        <v>1.3342472214696657E-2</v>
      </c>
      <c r="BA288" s="186">
        <f>AF288*Workings_risks!$E$24*Workings_risks!$E$26*Workings_risks!$E$27*Assumptions!$G$90</f>
        <v>3.9485350485716461E-4</v>
      </c>
      <c r="BB288" s="186">
        <f>AG288*Workings_risks!$E$24*Workings_risks!$E$26*Workings_risks!$E$27*Assumptions!$G$90</f>
        <v>4.0251080447019843E-4</v>
      </c>
      <c r="BC288" s="186">
        <f>AH288*Workings_risks!$E$24*Workings_risks!$E$26*Workings_risks!$E$27*Assumptions!$G$90</f>
        <v>4.1016810408323225E-4</v>
      </c>
      <c r="BD288" s="186">
        <f>AI288*Workings_risks!$E$24*Workings_risks!$E$26*Workings_risks!$E$27*Assumptions!$G$90</f>
        <v>4.1782540369626606E-4</v>
      </c>
      <c r="BE288" s="186">
        <f>AJ288*Workings_risks!$E$24*Workings_risks!$E$26*Workings_risks!$E$27*Assumptions!$G$90</f>
        <v>4.2548270330929993E-4</v>
      </c>
      <c r="BF288" s="186">
        <f>AK288*Workings_risks!$E$24*Workings_risks!$E$26*Workings_risks!$E$27*Assumptions!$G$90</f>
        <v>4.3314000292233375E-4</v>
      </c>
      <c r="BG288" s="186">
        <f>AL288*Workings_risks!$E$24*Workings_risks!$E$26*Workings_risks!$E$27*Assumptions!$G$90</f>
        <v>4.4079730253536768E-4</v>
      </c>
      <c r="BH288" s="186">
        <f>AM288*Workings_risks!$E$24*Workings_risks!$E$26*Workings_risks!$E$27*Assumptions!$G$90</f>
        <v>4.4845460214840149E-4</v>
      </c>
      <c r="BI288" s="186">
        <f>AN288*Workings_risks!$E$24*Workings_risks!$E$26*Workings_risks!$E$27*Assumptions!$G$90</f>
        <v>4.5611190176143531E-4</v>
      </c>
      <c r="BJ288" s="186">
        <f>AO288*Workings_risks!$E$24*Workings_risks!$E$26*Workings_risks!$E$27*Assumptions!$G$90</f>
        <v>4.6376920137446918E-4</v>
      </c>
      <c r="BK288" s="186">
        <f>AP288*Workings_risks!$E$24*Workings_risks!$E$26*Workings_risks!$E$27*Assumptions!$G$90</f>
        <v>4.71426500987503E-4</v>
      </c>
      <c r="BL288" s="186">
        <f>AQ288*Workings_risks!$E$24*Workings_risks!$E$26*Workings_risks!$E$27*Assumptions!$G$90</f>
        <v>4.7908380060053681E-4</v>
      </c>
      <c r="BM288" s="186">
        <f>AR288*Workings_risks!$E$24*Workings_risks!$E$26*Workings_risks!$E$27*Assumptions!$G$90</f>
        <v>4.8674110021357074E-4</v>
      </c>
      <c r="BN288" s="186">
        <f>AS288*Workings_risks!$E$24*Workings_risks!$E$26*Workings_risks!$E$27*Assumptions!$G$90</f>
        <v>4.943983998266045E-4</v>
      </c>
      <c r="BO288" s="186">
        <f>AT288*Workings_risks!$E$24*Workings_risks!$E$26*Workings_risks!$E$27*Assumptions!$G$90</f>
        <v>5.0205569943963832E-4</v>
      </c>
      <c r="BP288" s="186">
        <f>AU288*Workings_risks!$E$24*Workings_risks!$E$26*Workings_risks!$E$27*Assumptions!$G$90</f>
        <v>5.0971299905267213E-4</v>
      </c>
      <c r="BQ288" s="186">
        <f>AV288*Workings_risks!$E$24*Workings_risks!$E$26*Workings_risks!$E$27*Assumptions!$G$90</f>
        <v>5.1737029866570595E-4</v>
      </c>
      <c r="BR288" s="186">
        <f>AW288*Workings_risks!$E$24*Workings_risks!$E$26*Workings_risks!$E$27*Assumptions!$G$90</f>
        <v>5.2502759827873977E-4</v>
      </c>
      <c r="BS288" s="186">
        <f>AX288*Workings_risks!$E$24*Workings_risks!$E$26*Workings_risks!$E$27*Assumptions!$G$90</f>
        <v>5.3268489789177358E-4</v>
      </c>
      <c r="BT288" s="186">
        <f>AY288*Workings_risks!$E$24*Workings_risks!$E$26*Workings_risks!$E$27*Assumptions!$G$90</f>
        <v>5.403421975048074E-4</v>
      </c>
    </row>
    <row r="289" spans="2:72" x14ac:dyDescent="0.25">
      <c r="B289" s="42">
        <v>10360621</v>
      </c>
      <c r="C289" s="42" t="s">
        <v>421</v>
      </c>
      <c r="D289" s="42" t="s">
        <v>242</v>
      </c>
      <c r="E289" s="42">
        <v>16818207</v>
      </c>
      <c r="F289" s="42">
        <v>17700753</v>
      </c>
      <c r="G289" s="42">
        <v>0.21536738675817002</v>
      </c>
      <c r="H289" s="42">
        <v>143.14454090256299</v>
      </c>
      <c r="I289" s="42">
        <v>-36.662111210014402</v>
      </c>
      <c r="J289" s="42">
        <v>106</v>
      </c>
      <c r="K289" s="42">
        <v>94.7</v>
      </c>
      <c r="L289" s="32">
        <v>6.3E-2</v>
      </c>
      <c r="M289" s="32">
        <v>8.7999999999999995E-2</v>
      </c>
      <c r="N289" s="181"/>
      <c r="O289" s="182">
        <f t="shared" si="61"/>
        <v>112.678</v>
      </c>
      <c r="P289" s="182">
        <f t="shared" si="62"/>
        <v>100.6661</v>
      </c>
      <c r="Q289" s="191">
        <f t="shared" si="63"/>
        <v>0.01</v>
      </c>
      <c r="R289" s="191">
        <f t="shared" si="64"/>
        <v>0.02</v>
      </c>
      <c r="S289" s="184">
        <f t="shared" si="65"/>
        <v>-1201.1899999999996</v>
      </c>
      <c r="T289" s="184">
        <f t="shared" si="66"/>
        <v>124.68989999999999</v>
      </c>
      <c r="U289" s="185">
        <f t="shared" si="67"/>
        <v>1.5559486842214804E-2</v>
      </c>
      <c r="V289" s="181"/>
      <c r="W289" s="182">
        <f t="shared" si="68"/>
        <v>113.738</v>
      </c>
      <c r="X289" s="182">
        <f t="shared" si="69"/>
        <v>103.03360000000001</v>
      </c>
      <c r="Y289" s="183">
        <f t="shared" si="70"/>
        <v>0.01</v>
      </c>
      <c r="Z289" s="183">
        <f t="shared" si="71"/>
        <v>0.02</v>
      </c>
      <c r="AA289" s="184">
        <f t="shared" si="72"/>
        <v>-1070.4399999999991</v>
      </c>
      <c r="AB289" s="184">
        <f t="shared" si="73"/>
        <v>124.44239999999999</v>
      </c>
      <c r="AC289" s="185">
        <f t="shared" si="74"/>
        <v>1.7228803109001913E-2</v>
      </c>
      <c r="AD289" s="181"/>
      <c r="AE289" s="178">
        <f t="shared" si="75"/>
        <v>1.5559486842214805</v>
      </c>
      <c r="AF289" s="170">
        <f>Workings_risks!$E$18+Workings_risks!$E$27*(($AE289-1)*Workings_risks!$E$18)/(2050-2023)</f>
        <v>9.7499731499045804E-3</v>
      </c>
      <c r="AG289" s="170">
        <f>AF289+(($AE289-1)*Workings_risks!$E$18)/(2050-2023)</f>
        <v>9.9390520480515318E-3</v>
      </c>
      <c r="AH289" s="170">
        <f>AG289+(($AE289-1)*Workings_risks!$E$18)/(2050-2023)</f>
        <v>1.0128130946198483E-2</v>
      </c>
      <c r="AI289" s="170">
        <f>AH289+(($AE289-1)*Workings_risks!$E$18)/(2050-2023)</f>
        <v>1.0317209844345435E-2</v>
      </c>
      <c r="AJ289" s="170">
        <f>AI289+(($AE289-1)*Workings_risks!$E$18)/(2050-2023)</f>
        <v>1.0506288742492386E-2</v>
      </c>
      <c r="AK289" s="170">
        <f>AJ289+(($AE289-1)*Workings_risks!$E$18)/(2050-2023)</f>
        <v>1.0695367640639337E-2</v>
      </c>
      <c r="AL289" s="170">
        <f>AK289+(($AE289-1)*Workings_risks!$E$18)/(2050-2023)</f>
        <v>1.0884446538786289E-2</v>
      </c>
      <c r="AM289" s="170">
        <f>AL289+(($AE289-1)*Workings_risks!$E$18)/(2050-2023)</f>
        <v>1.107352543693324E-2</v>
      </c>
      <c r="AN289" s="170">
        <f>AM289+(($AE289-1)*Workings_risks!$E$18)/(2050-2023)</f>
        <v>1.1262604335080192E-2</v>
      </c>
      <c r="AO289" s="170">
        <f>AN289+(($AE289-1)*Workings_risks!$E$18)/(2050-2023)</f>
        <v>1.1451683233227143E-2</v>
      </c>
      <c r="AP289" s="170">
        <f>AO289+(($AE289-1)*Workings_risks!$E$18)/(2050-2023)</f>
        <v>1.1640762131374095E-2</v>
      </c>
      <c r="AQ289" s="170">
        <f>AP289+(($AE289-1)*Workings_risks!$E$18)/(2050-2023)</f>
        <v>1.1829841029521046E-2</v>
      </c>
      <c r="AR289" s="170">
        <f>AQ289+(($AE289-1)*Workings_risks!$E$18)/(2050-2023)</f>
        <v>1.2018919927667997E-2</v>
      </c>
      <c r="AS289" s="170">
        <f>AR289+(($AE289-1)*Workings_risks!$E$18)/(2050-2023)</f>
        <v>1.2207998825814949E-2</v>
      </c>
      <c r="AT289" s="170">
        <f>AS289+(($AE289-1)*Workings_risks!$E$18)/(2050-2023)</f>
        <v>1.23970777239619E-2</v>
      </c>
      <c r="AU289" s="170">
        <f>AT289+(($AE289-1)*Workings_risks!$E$18)/(2050-2023)</f>
        <v>1.2586156622108852E-2</v>
      </c>
      <c r="AV289" s="170">
        <f>AU289+(($AE289-1)*Workings_risks!$E$18)/(2050-2023)</f>
        <v>1.2775235520255803E-2</v>
      </c>
      <c r="AW289" s="170">
        <f>AV289+(($AE289-1)*Workings_risks!$E$18)/(2050-2023)</f>
        <v>1.2964314418402755E-2</v>
      </c>
      <c r="AX289" s="170">
        <f>AW289+(($AE289-1)*Workings_risks!$E$18)/(2050-2023)</f>
        <v>1.3153393316549706E-2</v>
      </c>
      <c r="AY289" s="170">
        <f>AX289+(($AE289-1)*Workings_risks!$E$18)/(2050-2023)</f>
        <v>1.3342472214696657E-2</v>
      </c>
      <c r="BA289" s="186">
        <f>AF289*Workings_risks!$E$24*Workings_risks!$E$26*Workings_risks!$E$27*Assumptions!$G$90</f>
        <v>3.9485350485716461E-4</v>
      </c>
      <c r="BB289" s="186">
        <f>AG289*Workings_risks!$E$24*Workings_risks!$E$26*Workings_risks!$E$27*Assumptions!$G$90</f>
        <v>4.0251080447019843E-4</v>
      </c>
      <c r="BC289" s="186">
        <f>AH289*Workings_risks!$E$24*Workings_risks!$E$26*Workings_risks!$E$27*Assumptions!$G$90</f>
        <v>4.1016810408323225E-4</v>
      </c>
      <c r="BD289" s="186">
        <f>AI289*Workings_risks!$E$24*Workings_risks!$E$26*Workings_risks!$E$27*Assumptions!$G$90</f>
        <v>4.1782540369626606E-4</v>
      </c>
      <c r="BE289" s="186">
        <f>AJ289*Workings_risks!$E$24*Workings_risks!$E$26*Workings_risks!$E$27*Assumptions!$G$90</f>
        <v>4.2548270330929993E-4</v>
      </c>
      <c r="BF289" s="186">
        <f>AK289*Workings_risks!$E$24*Workings_risks!$E$26*Workings_risks!$E$27*Assumptions!$G$90</f>
        <v>4.3314000292233375E-4</v>
      </c>
      <c r="BG289" s="186">
        <f>AL289*Workings_risks!$E$24*Workings_risks!$E$26*Workings_risks!$E$27*Assumptions!$G$90</f>
        <v>4.4079730253536768E-4</v>
      </c>
      <c r="BH289" s="186">
        <f>AM289*Workings_risks!$E$24*Workings_risks!$E$26*Workings_risks!$E$27*Assumptions!$G$90</f>
        <v>4.4845460214840149E-4</v>
      </c>
      <c r="BI289" s="186">
        <f>AN289*Workings_risks!$E$24*Workings_risks!$E$26*Workings_risks!$E$27*Assumptions!$G$90</f>
        <v>4.5611190176143531E-4</v>
      </c>
      <c r="BJ289" s="186">
        <f>AO289*Workings_risks!$E$24*Workings_risks!$E$26*Workings_risks!$E$27*Assumptions!$G$90</f>
        <v>4.6376920137446918E-4</v>
      </c>
      <c r="BK289" s="186">
        <f>AP289*Workings_risks!$E$24*Workings_risks!$E$26*Workings_risks!$E$27*Assumptions!$G$90</f>
        <v>4.71426500987503E-4</v>
      </c>
      <c r="BL289" s="186">
        <f>AQ289*Workings_risks!$E$24*Workings_risks!$E$26*Workings_risks!$E$27*Assumptions!$G$90</f>
        <v>4.7908380060053681E-4</v>
      </c>
      <c r="BM289" s="186">
        <f>AR289*Workings_risks!$E$24*Workings_risks!$E$26*Workings_risks!$E$27*Assumptions!$G$90</f>
        <v>4.8674110021357074E-4</v>
      </c>
      <c r="BN289" s="186">
        <f>AS289*Workings_risks!$E$24*Workings_risks!$E$26*Workings_risks!$E$27*Assumptions!$G$90</f>
        <v>4.943983998266045E-4</v>
      </c>
      <c r="BO289" s="186">
        <f>AT289*Workings_risks!$E$24*Workings_risks!$E$26*Workings_risks!$E$27*Assumptions!$G$90</f>
        <v>5.0205569943963832E-4</v>
      </c>
      <c r="BP289" s="186">
        <f>AU289*Workings_risks!$E$24*Workings_risks!$E$26*Workings_risks!$E$27*Assumptions!$G$90</f>
        <v>5.0971299905267213E-4</v>
      </c>
      <c r="BQ289" s="186">
        <f>AV289*Workings_risks!$E$24*Workings_risks!$E$26*Workings_risks!$E$27*Assumptions!$G$90</f>
        <v>5.1737029866570595E-4</v>
      </c>
      <c r="BR289" s="186">
        <f>AW289*Workings_risks!$E$24*Workings_risks!$E$26*Workings_risks!$E$27*Assumptions!$G$90</f>
        <v>5.2502759827873977E-4</v>
      </c>
      <c r="BS289" s="186">
        <f>AX289*Workings_risks!$E$24*Workings_risks!$E$26*Workings_risks!$E$27*Assumptions!$G$90</f>
        <v>5.3268489789177358E-4</v>
      </c>
      <c r="BT289" s="186">
        <f>AY289*Workings_risks!$E$24*Workings_risks!$E$26*Workings_risks!$E$27*Assumptions!$G$90</f>
        <v>5.403421975048074E-4</v>
      </c>
    </row>
    <row r="290" spans="2:72" x14ac:dyDescent="0.25">
      <c r="B290" s="42">
        <v>10360625</v>
      </c>
      <c r="C290" s="42" t="s">
        <v>421</v>
      </c>
      <c r="D290" s="42" t="s">
        <v>242</v>
      </c>
      <c r="E290" s="42">
        <v>16818231</v>
      </c>
      <c r="F290" s="42">
        <v>16818235</v>
      </c>
      <c r="G290" s="42">
        <v>0.55724953444863035</v>
      </c>
      <c r="H290" s="42">
        <v>143.14135154511499</v>
      </c>
      <c r="I290" s="42">
        <v>-36.652885366663398</v>
      </c>
      <c r="J290" s="42">
        <v>106</v>
      </c>
      <c r="K290" s="42">
        <v>94.7</v>
      </c>
      <c r="L290" s="32">
        <v>6.3E-2</v>
      </c>
      <c r="M290" s="32">
        <v>8.7999999999999995E-2</v>
      </c>
      <c r="N290" s="181"/>
      <c r="O290" s="182">
        <f t="shared" si="61"/>
        <v>112.678</v>
      </c>
      <c r="P290" s="182">
        <f t="shared" si="62"/>
        <v>100.6661</v>
      </c>
      <c r="Q290" s="191">
        <f t="shared" si="63"/>
        <v>0.01</v>
      </c>
      <c r="R290" s="191">
        <f t="shared" si="64"/>
        <v>0.02</v>
      </c>
      <c r="S290" s="184">
        <f t="shared" si="65"/>
        <v>-1201.1899999999996</v>
      </c>
      <c r="T290" s="184">
        <f t="shared" si="66"/>
        <v>124.68989999999999</v>
      </c>
      <c r="U290" s="185">
        <f t="shared" si="67"/>
        <v>1.5559486842214804E-2</v>
      </c>
      <c r="V290" s="181"/>
      <c r="W290" s="182">
        <f t="shared" si="68"/>
        <v>113.738</v>
      </c>
      <c r="X290" s="182">
        <f t="shared" si="69"/>
        <v>103.03360000000001</v>
      </c>
      <c r="Y290" s="183">
        <f t="shared" si="70"/>
        <v>0.01</v>
      </c>
      <c r="Z290" s="183">
        <f t="shared" si="71"/>
        <v>0.02</v>
      </c>
      <c r="AA290" s="184">
        <f t="shared" si="72"/>
        <v>-1070.4399999999991</v>
      </c>
      <c r="AB290" s="184">
        <f t="shared" si="73"/>
        <v>124.44239999999999</v>
      </c>
      <c r="AC290" s="185">
        <f t="shared" si="74"/>
        <v>1.7228803109001913E-2</v>
      </c>
      <c r="AD290" s="181"/>
      <c r="AE290" s="178">
        <f t="shared" si="75"/>
        <v>1.5559486842214805</v>
      </c>
      <c r="AF290" s="170">
        <f>Workings_risks!$E$18+Workings_risks!$E$27*(($AE290-1)*Workings_risks!$E$18)/(2050-2023)</f>
        <v>9.7499731499045804E-3</v>
      </c>
      <c r="AG290" s="170">
        <f>AF290+(($AE290-1)*Workings_risks!$E$18)/(2050-2023)</f>
        <v>9.9390520480515318E-3</v>
      </c>
      <c r="AH290" s="170">
        <f>AG290+(($AE290-1)*Workings_risks!$E$18)/(2050-2023)</f>
        <v>1.0128130946198483E-2</v>
      </c>
      <c r="AI290" s="170">
        <f>AH290+(($AE290-1)*Workings_risks!$E$18)/(2050-2023)</f>
        <v>1.0317209844345435E-2</v>
      </c>
      <c r="AJ290" s="170">
        <f>AI290+(($AE290-1)*Workings_risks!$E$18)/(2050-2023)</f>
        <v>1.0506288742492386E-2</v>
      </c>
      <c r="AK290" s="170">
        <f>AJ290+(($AE290-1)*Workings_risks!$E$18)/(2050-2023)</f>
        <v>1.0695367640639337E-2</v>
      </c>
      <c r="AL290" s="170">
        <f>AK290+(($AE290-1)*Workings_risks!$E$18)/(2050-2023)</f>
        <v>1.0884446538786289E-2</v>
      </c>
      <c r="AM290" s="170">
        <f>AL290+(($AE290-1)*Workings_risks!$E$18)/(2050-2023)</f>
        <v>1.107352543693324E-2</v>
      </c>
      <c r="AN290" s="170">
        <f>AM290+(($AE290-1)*Workings_risks!$E$18)/(2050-2023)</f>
        <v>1.1262604335080192E-2</v>
      </c>
      <c r="AO290" s="170">
        <f>AN290+(($AE290-1)*Workings_risks!$E$18)/(2050-2023)</f>
        <v>1.1451683233227143E-2</v>
      </c>
      <c r="AP290" s="170">
        <f>AO290+(($AE290-1)*Workings_risks!$E$18)/(2050-2023)</f>
        <v>1.1640762131374095E-2</v>
      </c>
      <c r="AQ290" s="170">
        <f>AP290+(($AE290-1)*Workings_risks!$E$18)/(2050-2023)</f>
        <v>1.1829841029521046E-2</v>
      </c>
      <c r="AR290" s="170">
        <f>AQ290+(($AE290-1)*Workings_risks!$E$18)/(2050-2023)</f>
        <v>1.2018919927667997E-2</v>
      </c>
      <c r="AS290" s="170">
        <f>AR290+(($AE290-1)*Workings_risks!$E$18)/(2050-2023)</f>
        <v>1.2207998825814949E-2</v>
      </c>
      <c r="AT290" s="170">
        <f>AS290+(($AE290-1)*Workings_risks!$E$18)/(2050-2023)</f>
        <v>1.23970777239619E-2</v>
      </c>
      <c r="AU290" s="170">
        <f>AT290+(($AE290-1)*Workings_risks!$E$18)/(2050-2023)</f>
        <v>1.2586156622108852E-2</v>
      </c>
      <c r="AV290" s="170">
        <f>AU290+(($AE290-1)*Workings_risks!$E$18)/(2050-2023)</f>
        <v>1.2775235520255803E-2</v>
      </c>
      <c r="AW290" s="170">
        <f>AV290+(($AE290-1)*Workings_risks!$E$18)/(2050-2023)</f>
        <v>1.2964314418402755E-2</v>
      </c>
      <c r="AX290" s="170">
        <f>AW290+(($AE290-1)*Workings_risks!$E$18)/(2050-2023)</f>
        <v>1.3153393316549706E-2</v>
      </c>
      <c r="AY290" s="170">
        <f>AX290+(($AE290-1)*Workings_risks!$E$18)/(2050-2023)</f>
        <v>1.3342472214696657E-2</v>
      </c>
      <c r="BA290" s="186">
        <f>AF290*Workings_risks!$E$24*Workings_risks!$E$26*Workings_risks!$E$27*Assumptions!$G$90</f>
        <v>3.9485350485716461E-4</v>
      </c>
      <c r="BB290" s="186">
        <f>AG290*Workings_risks!$E$24*Workings_risks!$E$26*Workings_risks!$E$27*Assumptions!$G$90</f>
        <v>4.0251080447019843E-4</v>
      </c>
      <c r="BC290" s="186">
        <f>AH290*Workings_risks!$E$24*Workings_risks!$E$26*Workings_risks!$E$27*Assumptions!$G$90</f>
        <v>4.1016810408323225E-4</v>
      </c>
      <c r="BD290" s="186">
        <f>AI290*Workings_risks!$E$24*Workings_risks!$E$26*Workings_risks!$E$27*Assumptions!$G$90</f>
        <v>4.1782540369626606E-4</v>
      </c>
      <c r="BE290" s="186">
        <f>AJ290*Workings_risks!$E$24*Workings_risks!$E$26*Workings_risks!$E$27*Assumptions!$G$90</f>
        <v>4.2548270330929993E-4</v>
      </c>
      <c r="BF290" s="186">
        <f>AK290*Workings_risks!$E$24*Workings_risks!$E$26*Workings_risks!$E$27*Assumptions!$G$90</f>
        <v>4.3314000292233375E-4</v>
      </c>
      <c r="BG290" s="186">
        <f>AL290*Workings_risks!$E$24*Workings_risks!$E$26*Workings_risks!$E$27*Assumptions!$G$90</f>
        <v>4.4079730253536768E-4</v>
      </c>
      <c r="BH290" s="186">
        <f>AM290*Workings_risks!$E$24*Workings_risks!$E$26*Workings_risks!$E$27*Assumptions!$G$90</f>
        <v>4.4845460214840149E-4</v>
      </c>
      <c r="BI290" s="186">
        <f>AN290*Workings_risks!$E$24*Workings_risks!$E$26*Workings_risks!$E$27*Assumptions!$G$90</f>
        <v>4.5611190176143531E-4</v>
      </c>
      <c r="BJ290" s="186">
        <f>AO290*Workings_risks!$E$24*Workings_risks!$E$26*Workings_risks!$E$27*Assumptions!$G$90</f>
        <v>4.6376920137446918E-4</v>
      </c>
      <c r="BK290" s="186">
        <f>AP290*Workings_risks!$E$24*Workings_risks!$E$26*Workings_risks!$E$27*Assumptions!$G$90</f>
        <v>4.71426500987503E-4</v>
      </c>
      <c r="BL290" s="186">
        <f>AQ290*Workings_risks!$E$24*Workings_risks!$E$26*Workings_risks!$E$27*Assumptions!$G$90</f>
        <v>4.7908380060053681E-4</v>
      </c>
      <c r="BM290" s="186">
        <f>AR290*Workings_risks!$E$24*Workings_risks!$E$26*Workings_risks!$E$27*Assumptions!$G$90</f>
        <v>4.8674110021357074E-4</v>
      </c>
      <c r="BN290" s="186">
        <f>AS290*Workings_risks!$E$24*Workings_risks!$E$26*Workings_risks!$E$27*Assumptions!$G$90</f>
        <v>4.943983998266045E-4</v>
      </c>
      <c r="BO290" s="186">
        <f>AT290*Workings_risks!$E$24*Workings_risks!$E$26*Workings_risks!$E$27*Assumptions!$G$90</f>
        <v>5.0205569943963832E-4</v>
      </c>
      <c r="BP290" s="186">
        <f>AU290*Workings_risks!$E$24*Workings_risks!$E$26*Workings_risks!$E$27*Assumptions!$G$90</f>
        <v>5.0971299905267213E-4</v>
      </c>
      <c r="BQ290" s="186">
        <f>AV290*Workings_risks!$E$24*Workings_risks!$E$26*Workings_risks!$E$27*Assumptions!$G$90</f>
        <v>5.1737029866570595E-4</v>
      </c>
      <c r="BR290" s="186">
        <f>AW290*Workings_risks!$E$24*Workings_risks!$E$26*Workings_risks!$E$27*Assumptions!$G$90</f>
        <v>5.2502759827873977E-4</v>
      </c>
      <c r="BS290" s="186">
        <f>AX290*Workings_risks!$E$24*Workings_risks!$E$26*Workings_risks!$E$27*Assumptions!$G$90</f>
        <v>5.3268489789177358E-4</v>
      </c>
      <c r="BT290" s="186">
        <f>AY290*Workings_risks!$E$24*Workings_risks!$E$26*Workings_risks!$E$27*Assumptions!$G$90</f>
        <v>5.403421975048074E-4</v>
      </c>
    </row>
    <row r="291" spans="2:72" x14ac:dyDescent="0.25">
      <c r="B291" s="42">
        <v>10360626</v>
      </c>
      <c r="C291" s="42" t="s">
        <v>421</v>
      </c>
      <c r="D291" s="42" t="s">
        <v>242</v>
      </c>
      <c r="E291" s="42">
        <v>16818243</v>
      </c>
      <c r="F291" s="42">
        <v>16818239</v>
      </c>
      <c r="G291" s="42">
        <v>0.68924940634039045</v>
      </c>
      <c r="H291" s="42">
        <v>143.15112440746901</v>
      </c>
      <c r="I291" s="42">
        <v>-36.663820218078101</v>
      </c>
      <c r="J291" s="42">
        <v>106</v>
      </c>
      <c r="K291" s="42">
        <v>94.7</v>
      </c>
      <c r="L291" s="32">
        <v>6.3E-2</v>
      </c>
      <c r="M291" s="32">
        <v>8.7999999999999995E-2</v>
      </c>
      <c r="N291" s="181"/>
      <c r="O291" s="182">
        <f t="shared" si="61"/>
        <v>112.678</v>
      </c>
      <c r="P291" s="182">
        <f t="shared" si="62"/>
        <v>100.6661</v>
      </c>
      <c r="Q291" s="191">
        <f t="shared" si="63"/>
        <v>0.01</v>
      </c>
      <c r="R291" s="191">
        <f t="shared" si="64"/>
        <v>0.02</v>
      </c>
      <c r="S291" s="184">
        <f t="shared" si="65"/>
        <v>-1201.1899999999996</v>
      </c>
      <c r="T291" s="184">
        <f t="shared" si="66"/>
        <v>124.68989999999999</v>
      </c>
      <c r="U291" s="185">
        <f t="shared" si="67"/>
        <v>1.5559486842214804E-2</v>
      </c>
      <c r="V291" s="181"/>
      <c r="W291" s="182">
        <f t="shared" si="68"/>
        <v>113.738</v>
      </c>
      <c r="X291" s="182">
        <f t="shared" si="69"/>
        <v>103.03360000000001</v>
      </c>
      <c r="Y291" s="183">
        <f t="shared" si="70"/>
        <v>0.01</v>
      </c>
      <c r="Z291" s="183">
        <f t="shared" si="71"/>
        <v>0.02</v>
      </c>
      <c r="AA291" s="184">
        <f t="shared" si="72"/>
        <v>-1070.4399999999991</v>
      </c>
      <c r="AB291" s="184">
        <f t="shared" si="73"/>
        <v>124.44239999999999</v>
      </c>
      <c r="AC291" s="185">
        <f t="shared" si="74"/>
        <v>1.7228803109001913E-2</v>
      </c>
      <c r="AD291" s="181"/>
      <c r="AE291" s="178">
        <f t="shared" si="75"/>
        <v>1.5559486842214805</v>
      </c>
      <c r="AF291" s="170">
        <f>Workings_risks!$E$18+Workings_risks!$E$27*(($AE291-1)*Workings_risks!$E$18)/(2050-2023)</f>
        <v>9.7499731499045804E-3</v>
      </c>
      <c r="AG291" s="170">
        <f>AF291+(($AE291-1)*Workings_risks!$E$18)/(2050-2023)</f>
        <v>9.9390520480515318E-3</v>
      </c>
      <c r="AH291" s="170">
        <f>AG291+(($AE291-1)*Workings_risks!$E$18)/(2050-2023)</f>
        <v>1.0128130946198483E-2</v>
      </c>
      <c r="AI291" s="170">
        <f>AH291+(($AE291-1)*Workings_risks!$E$18)/(2050-2023)</f>
        <v>1.0317209844345435E-2</v>
      </c>
      <c r="AJ291" s="170">
        <f>AI291+(($AE291-1)*Workings_risks!$E$18)/(2050-2023)</f>
        <v>1.0506288742492386E-2</v>
      </c>
      <c r="AK291" s="170">
        <f>AJ291+(($AE291-1)*Workings_risks!$E$18)/(2050-2023)</f>
        <v>1.0695367640639337E-2</v>
      </c>
      <c r="AL291" s="170">
        <f>AK291+(($AE291-1)*Workings_risks!$E$18)/(2050-2023)</f>
        <v>1.0884446538786289E-2</v>
      </c>
      <c r="AM291" s="170">
        <f>AL291+(($AE291-1)*Workings_risks!$E$18)/(2050-2023)</f>
        <v>1.107352543693324E-2</v>
      </c>
      <c r="AN291" s="170">
        <f>AM291+(($AE291-1)*Workings_risks!$E$18)/(2050-2023)</f>
        <v>1.1262604335080192E-2</v>
      </c>
      <c r="AO291" s="170">
        <f>AN291+(($AE291-1)*Workings_risks!$E$18)/(2050-2023)</f>
        <v>1.1451683233227143E-2</v>
      </c>
      <c r="AP291" s="170">
        <f>AO291+(($AE291-1)*Workings_risks!$E$18)/(2050-2023)</f>
        <v>1.1640762131374095E-2</v>
      </c>
      <c r="AQ291" s="170">
        <f>AP291+(($AE291-1)*Workings_risks!$E$18)/(2050-2023)</f>
        <v>1.1829841029521046E-2</v>
      </c>
      <c r="AR291" s="170">
        <f>AQ291+(($AE291-1)*Workings_risks!$E$18)/(2050-2023)</f>
        <v>1.2018919927667997E-2</v>
      </c>
      <c r="AS291" s="170">
        <f>AR291+(($AE291-1)*Workings_risks!$E$18)/(2050-2023)</f>
        <v>1.2207998825814949E-2</v>
      </c>
      <c r="AT291" s="170">
        <f>AS291+(($AE291-1)*Workings_risks!$E$18)/(2050-2023)</f>
        <v>1.23970777239619E-2</v>
      </c>
      <c r="AU291" s="170">
        <f>AT291+(($AE291-1)*Workings_risks!$E$18)/(2050-2023)</f>
        <v>1.2586156622108852E-2</v>
      </c>
      <c r="AV291" s="170">
        <f>AU291+(($AE291-1)*Workings_risks!$E$18)/(2050-2023)</f>
        <v>1.2775235520255803E-2</v>
      </c>
      <c r="AW291" s="170">
        <f>AV291+(($AE291-1)*Workings_risks!$E$18)/(2050-2023)</f>
        <v>1.2964314418402755E-2</v>
      </c>
      <c r="AX291" s="170">
        <f>AW291+(($AE291-1)*Workings_risks!$E$18)/(2050-2023)</f>
        <v>1.3153393316549706E-2</v>
      </c>
      <c r="AY291" s="170">
        <f>AX291+(($AE291-1)*Workings_risks!$E$18)/(2050-2023)</f>
        <v>1.3342472214696657E-2</v>
      </c>
      <c r="BA291" s="186">
        <f>AF291*Workings_risks!$E$24*Workings_risks!$E$26*Workings_risks!$E$27*Assumptions!$G$90</f>
        <v>3.9485350485716461E-4</v>
      </c>
      <c r="BB291" s="186">
        <f>AG291*Workings_risks!$E$24*Workings_risks!$E$26*Workings_risks!$E$27*Assumptions!$G$90</f>
        <v>4.0251080447019843E-4</v>
      </c>
      <c r="BC291" s="186">
        <f>AH291*Workings_risks!$E$24*Workings_risks!$E$26*Workings_risks!$E$27*Assumptions!$G$90</f>
        <v>4.1016810408323225E-4</v>
      </c>
      <c r="BD291" s="186">
        <f>AI291*Workings_risks!$E$24*Workings_risks!$E$26*Workings_risks!$E$27*Assumptions!$G$90</f>
        <v>4.1782540369626606E-4</v>
      </c>
      <c r="BE291" s="186">
        <f>AJ291*Workings_risks!$E$24*Workings_risks!$E$26*Workings_risks!$E$27*Assumptions!$G$90</f>
        <v>4.2548270330929993E-4</v>
      </c>
      <c r="BF291" s="186">
        <f>AK291*Workings_risks!$E$24*Workings_risks!$E$26*Workings_risks!$E$27*Assumptions!$G$90</f>
        <v>4.3314000292233375E-4</v>
      </c>
      <c r="BG291" s="186">
        <f>AL291*Workings_risks!$E$24*Workings_risks!$E$26*Workings_risks!$E$27*Assumptions!$G$90</f>
        <v>4.4079730253536768E-4</v>
      </c>
      <c r="BH291" s="186">
        <f>AM291*Workings_risks!$E$24*Workings_risks!$E$26*Workings_risks!$E$27*Assumptions!$G$90</f>
        <v>4.4845460214840149E-4</v>
      </c>
      <c r="BI291" s="186">
        <f>AN291*Workings_risks!$E$24*Workings_risks!$E$26*Workings_risks!$E$27*Assumptions!$G$90</f>
        <v>4.5611190176143531E-4</v>
      </c>
      <c r="BJ291" s="186">
        <f>AO291*Workings_risks!$E$24*Workings_risks!$E$26*Workings_risks!$E$27*Assumptions!$G$90</f>
        <v>4.6376920137446918E-4</v>
      </c>
      <c r="BK291" s="186">
        <f>AP291*Workings_risks!$E$24*Workings_risks!$E$26*Workings_risks!$E$27*Assumptions!$G$90</f>
        <v>4.71426500987503E-4</v>
      </c>
      <c r="BL291" s="186">
        <f>AQ291*Workings_risks!$E$24*Workings_risks!$E$26*Workings_risks!$E$27*Assumptions!$G$90</f>
        <v>4.7908380060053681E-4</v>
      </c>
      <c r="BM291" s="186">
        <f>AR291*Workings_risks!$E$24*Workings_risks!$E$26*Workings_risks!$E$27*Assumptions!$G$90</f>
        <v>4.8674110021357074E-4</v>
      </c>
      <c r="BN291" s="186">
        <f>AS291*Workings_risks!$E$24*Workings_risks!$E$26*Workings_risks!$E$27*Assumptions!$G$90</f>
        <v>4.943983998266045E-4</v>
      </c>
      <c r="BO291" s="186">
        <f>AT291*Workings_risks!$E$24*Workings_risks!$E$26*Workings_risks!$E$27*Assumptions!$G$90</f>
        <v>5.0205569943963832E-4</v>
      </c>
      <c r="BP291" s="186">
        <f>AU291*Workings_risks!$E$24*Workings_risks!$E$26*Workings_risks!$E$27*Assumptions!$G$90</f>
        <v>5.0971299905267213E-4</v>
      </c>
      <c r="BQ291" s="186">
        <f>AV291*Workings_risks!$E$24*Workings_risks!$E$26*Workings_risks!$E$27*Assumptions!$G$90</f>
        <v>5.1737029866570595E-4</v>
      </c>
      <c r="BR291" s="186">
        <f>AW291*Workings_risks!$E$24*Workings_risks!$E$26*Workings_risks!$E$27*Assumptions!$G$90</f>
        <v>5.2502759827873977E-4</v>
      </c>
      <c r="BS291" s="186">
        <f>AX291*Workings_risks!$E$24*Workings_risks!$E$26*Workings_risks!$E$27*Assumptions!$G$90</f>
        <v>5.3268489789177358E-4</v>
      </c>
      <c r="BT291" s="186">
        <f>AY291*Workings_risks!$E$24*Workings_risks!$E$26*Workings_risks!$E$27*Assumptions!$G$90</f>
        <v>5.403421975048074E-4</v>
      </c>
    </row>
    <row r="292" spans="2:72" x14ac:dyDescent="0.25">
      <c r="B292" s="42">
        <v>10360627</v>
      </c>
      <c r="C292" s="42" t="s">
        <v>421</v>
      </c>
      <c r="D292" s="42" t="s">
        <v>242</v>
      </c>
      <c r="E292" s="42">
        <v>16818239</v>
      </c>
      <c r="F292" s="42">
        <v>16818247</v>
      </c>
      <c r="G292" s="42">
        <v>2.1778199883989604</v>
      </c>
      <c r="H292" s="42">
        <v>143.154031196901</v>
      </c>
      <c r="I292" s="42">
        <v>-36.662870854828398</v>
      </c>
      <c r="J292" s="42">
        <v>106</v>
      </c>
      <c r="K292" s="42">
        <v>94.7</v>
      </c>
      <c r="L292" s="32">
        <v>6.3E-2</v>
      </c>
      <c r="M292" s="32">
        <v>8.7999999999999995E-2</v>
      </c>
      <c r="N292" s="181"/>
      <c r="O292" s="182">
        <f t="shared" si="61"/>
        <v>112.678</v>
      </c>
      <c r="P292" s="182">
        <f t="shared" si="62"/>
        <v>100.6661</v>
      </c>
      <c r="Q292" s="191">
        <f t="shared" si="63"/>
        <v>0.01</v>
      </c>
      <c r="R292" s="191">
        <f t="shared" si="64"/>
        <v>0.02</v>
      </c>
      <c r="S292" s="184">
        <f t="shared" si="65"/>
        <v>-1201.1899999999996</v>
      </c>
      <c r="T292" s="184">
        <f t="shared" si="66"/>
        <v>124.68989999999999</v>
      </c>
      <c r="U292" s="185">
        <f t="shared" si="67"/>
        <v>1.5559486842214804E-2</v>
      </c>
      <c r="V292" s="181"/>
      <c r="W292" s="182">
        <f t="shared" si="68"/>
        <v>113.738</v>
      </c>
      <c r="X292" s="182">
        <f t="shared" si="69"/>
        <v>103.03360000000001</v>
      </c>
      <c r="Y292" s="183">
        <f t="shared" si="70"/>
        <v>0.01</v>
      </c>
      <c r="Z292" s="183">
        <f t="shared" si="71"/>
        <v>0.02</v>
      </c>
      <c r="AA292" s="184">
        <f t="shared" si="72"/>
        <v>-1070.4399999999991</v>
      </c>
      <c r="AB292" s="184">
        <f t="shared" si="73"/>
        <v>124.44239999999999</v>
      </c>
      <c r="AC292" s="185">
        <f t="shared" si="74"/>
        <v>1.7228803109001913E-2</v>
      </c>
      <c r="AD292" s="181"/>
      <c r="AE292" s="178">
        <f t="shared" si="75"/>
        <v>1.5559486842214805</v>
      </c>
      <c r="AF292" s="170">
        <f>Workings_risks!$E$18+Workings_risks!$E$27*(($AE292-1)*Workings_risks!$E$18)/(2050-2023)</f>
        <v>9.7499731499045804E-3</v>
      </c>
      <c r="AG292" s="170">
        <f>AF292+(($AE292-1)*Workings_risks!$E$18)/(2050-2023)</f>
        <v>9.9390520480515318E-3</v>
      </c>
      <c r="AH292" s="170">
        <f>AG292+(($AE292-1)*Workings_risks!$E$18)/(2050-2023)</f>
        <v>1.0128130946198483E-2</v>
      </c>
      <c r="AI292" s="170">
        <f>AH292+(($AE292-1)*Workings_risks!$E$18)/(2050-2023)</f>
        <v>1.0317209844345435E-2</v>
      </c>
      <c r="AJ292" s="170">
        <f>AI292+(($AE292-1)*Workings_risks!$E$18)/(2050-2023)</f>
        <v>1.0506288742492386E-2</v>
      </c>
      <c r="AK292" s="170">
        <f>AJ292+(($AE292-1)*Workings_risks!$E$18)/(2050-2023)</f>
        <v>1.0695367640639337E-2</v>
      </c>
      <c r="AL292" s="170">
        <f>AK292+(($AE292-1)*Workings_risks!$E$18)/(2050-2023)</f>
        <v>1.0884446538786289E-2</v>
      </c>
      <c r="AM292" s="170">
        <f>AL292+(($AE292-1)*Workings_risks!$E$18)/(2050-2023)</f>
        <v>1.107352543693324E-2</v>
      </c>
      <c r="AN292" s="170">
        <f>AM292+(($AE292-1)*Workings_risks!$E$18)/(2050-2023)</f>
        <v>1.1262604335080192E-2</v>
      </c>
      <c r="AO292" s="170">
        <f>AN292+(($AE292-1)*Workings_risks!$E$18)/(2050-2023)</f>
        <v>1.1451683233227143E-2</v>
      </c>
      <c r="AP292" s="170">
        <f>AO292+(($AE292-1)*Workings_risks!$E$18)/(2050-2023)</f>
        <v>1.1640762131374095E-2</v>
      </c>
      <c r="AQ292" s="170">
        <f>AP292+(($AE292-1)*Workings_risks!$E$18)/(2050-2023)</f>
        <v>1.1829841029521046E-2</v>
      </c>
      <c r="AR292" s="170">
        <f>AQ292+(($AE292-1)*Workings_risks!$E$18)/(2050-2023)</f>
        <v>1.2018919927667997E-2</v>
      </c>
      <c r="AS292" s="170">
        <f>AR292+(($AE292-1)*Workings_risks!$E$18)/(2050-2023)</f>
        <v>1.2207998825814949E-2</v>
      </c>
      <c r="AT292" s="170">
        <f>AS292+(($AE292-1)*Workings_risks!$E$18)/(2050-2023)</f>
        <v>1.23970777239619E-2</v>
      </c>
      <c r="AU292" s="170">
        <f>AT292+(($AE292-1)*Workings_risks!$E$18)/(2050-2023)</f>
        <v>1.2586156622108852E-2</v>
      </c>
      <c r="AV292" s="170">
        <f>AU292+(($AE292-1)*Workings_risks!$E$18)/(2050-2023)</f>
        <v>1.2775235520255803E-2</v>
      </c>
      <c r="AW292" s="170">
        <f>AV292+(($AE292-1)*Workings_risks!$E$18)/(2050-2023)</f>
        <v>1.2964314418402755E-2</v>
      </c>
      <c r="AX292" s="170">
        <f>AW292+(($AE292-1)*Workings_risks!$E$18)/(2050-2023)</f>
        <v>1.3153393316549706E-2</v>
      </c>
      <c r="AY292" s="170">
        <f>AX292+(($AE292-1)*Workings_risks!$E$18)/(2050-2023)</f>
        <v>1.3342472214696657E-2</v>
      </c>
      <c r="BA292" s="186">
        <f>AF292*Workings_risks!$E$24*Workings_risks!$E$26*Workings_risks!$E$27*Assumptions!$G$90</f>
        <v>3.9485350485716461E-4</v>
      </c>
      <c r="BB292" s="186">
        <f>AG292*Workings_risks!$E$24*Workings_risks!$E$26*Workings_risks!$E$27*Assumptions!$G$90</f>
        <v>4.0251080447019843E-4</v>
      </c>
      <c r="BC292" s="186">
        <f>AH292*Workings_risks!$E$24*Workings_risks!$E$26*Workings_risks!$E$27*Assumptions!$G$90</f>
        <v>4.1016810408323225E-4</v>
      </c>
      <c r="BD292" s="186">
        <f>AI292*Workings_risks!$E$24*Workings_risks!$E$26*Workings_risks!$E$27*Assumptions!$G$90</f>
        <v>4.1782540369626606E-4</v>
      </c>
      <c r="BE292" s="186">
        <f>AJ292*Workings_risks!$E$24*Workings_risks!$E$26*Workings_risks!$E$27*Assumptions!$G$90</f>
        <v>4.2548270330929993E-4</v>
      </c>
      <c r="BF292" s="186">
        <f>AK292*Workings_risks!$E$24*Workings_risks!$E$26*Workings_risks!$E$27*Assumptions!$G$90</f>
        <v>4.3314000292233375E-4</v>
      </c>
      <c r="BG292" s="186">
        <f>AL292*Workings_risks!$E$24*Workings_risks!$E$26*Workings_risks!$E$27*Assumptions!$G$90</f>
        <v>4.4079730253536768E-4</v>
      </c>
      <c r="BH292" s="186">
        <f>AM292*Workings_risks!$E$24*Workings_risks!$E$26*Workings_risks!$E$27*Assumptions!$G$90</f>
        <v>4.4845460214840149E-4</v>
      </c>
      <c r="BI292" s="186">
        <f>AN292*Workings_risks!$E$24*Workings_risks!$E$26*Workings_risks!$E$27*Assumptions!$G$90</f>
        <v>4.5611190176143531E-4</v>
      </c>
      <c r="BJ292" s="186">
        <f>AO292*Workings_risks!$E$24*Workings_risks!$E$26*Workings_risks!$E$27*Assumptions!$G$90</f>
        <v>4.6376920137446918E-4</v>
      </c>
      <c r="BK292" s="186">
        <f>AP292*Workings_risks!$E$24*Workings_risks!$E$26*Workings_risks!$E$27*Assumptions!$G$90</f>
        <v>4.71426500987503E-4</v>
      </c>
      <c r="BL292" s="186">
        <f>AQ292*Workings_risks!$E$24*Workings_risks!$E$26*Workings_risks!$E$27*Assumptions!$G$90</f>
        <v>4.7908380060053681E-4</v>
      </c>
      <c r="BM292" s="186">
        <f>AR292*Workings_risks!$E$24*Workings_risks!$E$26*Workings_risks!$E$27*Assumptions!$G$90</f>
        <v>4.8674110021357074E-4</v>
      </c>
      <c r="BN292" s="186">
        <f>AS292*Workings_risks!$E$24*Workings_risks!$E$26*Workings_risks!$E$27*Assumptions!$G$90</f>
        <v>4.943983998266045E-4</v>
      </c>
      <c r="BO292" s="186">
        <f>AT292*Workings_risks!$E$24*Workings_risks!$E$26*Workings_risks!$E$27*Assumptions!$G$90</f>
        <v>5.0205569943963832E-4</v>
      </c>
      <c r="BP292" s="186">
        <f>AU292*Workings_risks!$E$24*Workings_risks!$E$26*Workings_risks!$E$27*Assumptions!$G$90</f>
        <v>5.0971299905267213E-4</v>
      </c>
      <c r="BQ292" s="186">
        <f>AV292*Workings_risks!$E$24*Workings_risks!$E$26*Workings_risks!$E$27*Assumptions!$G$90</f>
        <v>5.1737029866570595E-4</v>
      </c>
      <c r="BR292" s="186">
        <f>AW292*Workings_risks!$E$24*Workings_risks!$E$26*Workings_risks!$E$27*Assumptions!$G$90</f>
        <v>5.2502759827873977E-4</v>
      </c>
      <c r="BS292" s="186">
        <f>AX292*Workings_risks!$E$24*Workings_risks!$E$26*Workings_risks!$E$27*Assumptions!$G$90</f>
        <v>5.3268489789177358E-4</v>
      </c>
      <c r="BT292" s="186">
        <f>AY292*Workings_risks!$E$24*Workings_risks!$E$26*Workings_risks!$E$27*Assumptions!$G$90</f>
        <v>5.403421975048074E-4</v>
      </c>
    </row>
    <row r="293" spans="2:72" x14ac:dyDescent="0.25">
      <c r="B293" s="42">
        <v>10360628</v>
      </c>
      <c r="C293" s="42" t="s">
        <v>421</v>
      </c>
      <c r="D293" s="42" t="s">
        <v>242</v>
      </c>
      <c r="E293" s="42">
        <v>16818247</v>
      </c>
      <c r="F293" s="42">
        <v>16818251</v>
      </c>
      <c r="G293" s="42">
        <v>2.1169389448633105</v>
      </c>
      <c r="H293" s="42">
        <v>143.15686432287001</v>
      </c>
      <c r="I293" s="42">
        <v>-36.6616140532348</v>
      </c>
      <c r="J293" s="42">
        <v>106</v>
      </c>
      <c r="K293" s="42">
        <v>94.7</v>
      </c>
      <c r="L293" s="32">
        <v>6.3E-2</v>
      </c>
      <c r="M293" s="32">
        <v>8.7999999999999995E-2</v>
      </c>
      <c r="N293" s="181"/>
      <c r="O293" s="182">
        <f t="shared" si="61"/>
        <v>112.678</v>
      </c>
      <c r="P293" s="182">
        <f t="shared" si="62"/>
        <v>100.6661</v>
      </c>
      <c r="Q293" s="191">
        <f t="shared" si="63"/>
        <v>0.01</v>
      </c>
      <c r="R293" s="191">
        <f t="shared" si="64"/>
        <v>0.02</v>
      </c>
      <c r="S293" s="184">
        <f t="shared" si="65"/>
        <v>-1201.1899999999996</v>
      </c>
      <c r="T293" s="184">
        <f t="shared" si="66"/>
        <v>124.68989999999999</v>
      </c>
      <c r="U293" s="185">
        <f t="shared" si="67"/>
        <v>1.5559486842214804E-2</v>
      </c>
      <c r="V293" s="181"/>
      <c r="W293" s="182">
        <f t="shared" si="68"/>
        <v>113.738</v>
      </c>
      <c r="X293" s="182">
        <f t="shared" si="69"/>
        <v>103.03360000000001</v>
      </c>
      <c r="Y293" s="183">
        <f t="shared" si="70"/>
        <v>0.01</v>
      </c>
      <c r="Z293" s="183">
        <f t="shared" si="71"/>
        <v>0.02</v>
      </c>
      <c r="AA293" s="184">
        <f t="shared" si="72"/>
        <v>-1070.4399999999991</v>
      </c>
      <c r="AB293" s="184">
        <f t="shared" si="73"/>
        <v>124.44239999999999</v>
      </c>
      <c r="AC293" s="185">
        <f t="shared" si="74"/>
        <v>1.7228803109001913E-2</v>
      </c>
      <c r="AD293" s="181"/>
      <c r="AE293" s="178">
        <f t="shared" si="75"/>
        <v>1.5559486842214805</v>
      </c>
      <c r="AF293" s="170">
        <f>Workings_risks!$E$18+Workings_risks!$E$27*(($AE293-1)*Workings_risks!$E$18)/(2050-2023)</f>
        <v>9.7499731499045804E-3</v>
      </c>
      <c r="AG293" s="170">
        <f>AF293+(($AE293-1)*Workings_risks!$E$18)/(2050-2023)</f>
        <v>9.9390520480515318E-3</v>
      </c>
      <c r="AH293" s="170">
        <f>AG293+(($AE293-1)*Workings_risks!$E$18)/(2050-2023)</f>
        <v>1.0128130946198483E-2</v>
      </c>
      <c r="AI293" s="170">
        <f>AH293+(($AE293-1)*Workings_risks!$E$18)/(2050-2023)</f>
        <v>1.0317209844345435E-2</v>
      </c>
      <c r="AJ293" s="170">
        <f>AI293+(($AE293-1)*Workings_risks!$E$18)/(2050-2023)</f>
        <v>1.0506288742492386E-2</v>
      </c>
      <c r="AK293" s="170">
        <f>AJ293+(($AE293-1)*Workings_risks!$E$18)/(2050-2023)</f>
        <v>1.0695367640639337E-2</v>
      </c>
      <c r="AL293" s="170">
        <f>AK293+(($AE293-1)*Workings_risks!$E$18)/(2050-2023)</f>
        <v>1.0884446538786289E-2</v>
      </c>
      <c r="AM293" s="170">
        <f>AL293+(($AE293-1)*Workings_risks!$E$18)/(2050-2023)</f>
        <v>1.107352543693324E-2</v>
      </c>
      <c r="AN293" s="170">
        <f>AM293+(($AE293-1)*Workings_risks!$E$18)/(2050-2023)</f>
        <v>1.1262604335080192E-2</v>
      </c>
      <c r="AO293" s="170">
        <f>AN293+(($AE293-1)*Workings_risks!$E$18)/(2050-2023)</f>
        <v>1.1451683233227143E-2</v>
      </c>
      <c r="AP293" s="170">
        <f>AO293+(($AE293-1)*Workings_risks!$E$18)/(2050-2023)</f>
        <v>1.1640762131374095E-2</v>
      </c>
      <c r="AQ293" s="170">
        <f>AP293+(($AE293-1)*Workings_risks!$E$18)/(2050-2023)</f>
        <v>1.1829841029521046E-2</v>
      </c>
      <c r="AR293" s="170">
        <f>AQ293+(($AE293-1)*Workings_risks!$E$18)/(2050-2023)</f>
        <v>1.2018919927667997E-2</v>
      </c>
      <c r="AS293" s="170">
        <f>AR293+(($AE293-1)*Workings_risks!$E$18)/(2050-2023)</f>
        <v>1.2207998825814949E-2</v>
      </c>
      <c r="AT293" s="170">
        <f>AS293+(($AE293-1)*Workings_risks!$E$18)/(2050-2023)</f>
        <v>1.23970777239619E-2</v>
      </c>
      <c r="AU293" s="170">
        <f>AT293+(($AE293-1)*Workings_risks!$E$18)/(2050-2023)</f>
        <v>1.2586156622108852E-2</v>
      </c>
      <c r="AV293" s="170">
        <f>AU293+(($AE293-1)*Workings_risks!$E$18)/(2050-2023)</f>
        <v>1.2775235520255803E-2</v>
      </c>
      <c r="AW293" s="170">
        <f>AV293+(($AE293-1)*Workings_risks!$E$18)/(2050-2023)</f>
        <v>1.2964314418402755E-2</v>
      </c>
      <c r="AX293" s="170">
        <f>AW293+(($AE293-1)*Workings_risks!$E$18)/(2050-2023)</f>
        <v>1.3153393316549706E-2</v>
      </c>
      <c r="AY293" s="170">
        <f>AX293+(($AE293-1)*Workings_risks!$E$18)/(2050-2023)</f>
        <v>1.3342472214696657E-2</v>
      </c>
      <c r="BA293" s="186">
        <f>AF293*Workings_risks!$E$24*Workings_risks!$E$26*Workings_risks!$E$27*Assumptions!$G$90</f>
        <v>3.9485350485716461E-4</v>
      </c>
      <c r="BB293" s="186">
        <f>AG293*Workings_risks!$E$24*Workings_risks!$E$26*Workings_risks!$E$27*Assumptions!$G$90</f>
        <v>4.0251080447019843E-4</v>
      </c>
      <c r="BC293" s="186">
        <f>AH293*Workings_risks!$E$24*Workings_risks!$E$26*Workings_risks!$E$27*Assumptions!$G$90</f>
        <v>4.1016810408323225E-4</v>
      </c>
      <c r="BD293" s="186">
        <f>AI293*Workings_risks!$E$24*Workings_risks!$E$26*Workings_risks!$E$27*Assumptions!$G$90</f>
        <v>4.1782540369626606E-4</v>
      </c>
      <c r="BE293" s="186">
        <f>AJ293*Workings_risks!$E$24*Workings_risks!$E$26*Workings_risks!$E$27*Assumptions!$G$90</f>
        <v>4.2548270330929993E-4</v>
      </c>
      <c r="BF293" s="186">
        <f>AK293*Workings_risks!$E$24*Workings_risks!$E$26*Workings_risks!$E$27*Assumptions!$G$90</f>
        <v>4.3314000292233375E-4</v>
      </c>
      <c r="BG293" s="186">
        <f>AL293*Workings_risks!$E$24*Workings_risks!$E$26*Workings_risks!$E$27*Assumptions!$G$90</f>
        <v>4.4079730253536768E-4</v>
      </c>
      <c r="BH293" s="186">
        <f>AM293*Workings_risks!$E$24*Workings_risks!$E$26*Workings_risks!$E$27*Assumptions!$G$90</f>
        <v>4.4845460214840149E-4</v>
      </c>
      <c r="BI293" s="186">
        <f>AN293*Workings_risks!$E$24*Workings_risks!$E$26*Workings_risks!$E$27*Assumptions!$G$90</f>
        <v>4.5611190176143531E-4</v>
      </c>
      <c r="BJ293" s="186">
        <f>AO293*Workings_risks!$E$24*Workings_risks!$E$26*Workings_risks!$E$27*Assumptions!$G$90</f>
        <v>4.6376920137446918E-4</v>
      </c>
      <c r="BK293" s="186">
        <f>AP293*Workings_risks!$E$24*Workings_risks!$E$26*Workings_risks!$E$27*Assumptions!$G$90</f>
        <v>4.71426500987503E-4</v>
      </c>
      <c r="BL293" s="186">
        <f>AQ293*Workings_risks!$E$24*Workings_risks!$E$26*Workings_risks!$E$27*Assumptions!$G$90</f>
        <v>4.7908380060053681E-4</v>
      </c>
      <c r="BM293" s="186">
        <f>AR293*Workings_risks!$E$24*Workings_risks!$E$26*Workings_risks!$E$27*Assumptions!$G$90</f>
        <v>4.8674110021357074E-4</v>
      </c>
      <c r="BN293" s="186">
        <f>AS293*Workings_risks!$E$24*Workings_risks!$E$26*Workings_risks!$E$27*Assumptions!$G$90</f>
        <v>4.943983998266045E-4</v>
      </c>
      <c r="BO293" s="186">
        <f>AT293*Workings_risks!$E$24*Workings_risks!$E$26*Workings_risks!$E$27*Assumptions!$G$90</f>
        <v>5.0205569943963832E-4</v>
      </c>
      <c r="BP293" s="186">
        <f>AU293*Workings_risks!$E$24*Workings_risks!$E$26*Workings_risks!$E$27*Assumptions!$G$90</f>
        <v>5.0971299905267213E-4</v>
      </c>
      <c r="BQ293" s="186">
        <f>AV293*Workings_risks!$E$24*Workings_risks!$E$26*Workings_risks!$E$27*Assumptions!$G$90</f>
        <v>5.1737029866570595E-4</v>
      </c>
      <c r="BR293" s="186">
        <f>AW293*Workings_risks!$E$24*Workings_risks!$E$26*Workings_risks!$E$27*Assumptions!$G$90</f>
        <v>5.2502759827873977E-4</v>
      </c>
      <c r="BS293" s="186">
        <f>AX293*Workings_risks!$E$24*Workings_risks!$E$26*Workings_risks!$E$27*Assumptions!$G$90</f>
        <v>5.3268489789177358E-4</v>
      </c>
      <c r="BT293" s="186">
        <f>AY293*Workings_risks!$E$24*Workings_risks!$E$26*Workings_risks!$E$27*Assumptions!$G$90</f>
        <v>5.403421975048074E-4</v>
      </c>
    </row>
    <row r="294" spans="2:72" x14ac:dyDescent="0.25">
      <c r="B294" s="42">
        <v>10363777</v>
      </c>
      <c r="C294" s="42" t="s">
        <v>587</v>
      </c>
      <c r="D294" s="42" t="s">
        <v>272</v>
      </c>
      <c r="E294" s="42">
        <v>16832691</v>
      </c>
      <c r="F294" s="42">
        <v>16832784</v>
      </c>
      <c r="G294" s="42">
        <v>0.23069381636268993</v>
      </c>
      <c r="H294" s="42">
        <v>142.37875464427199</v>
      </c>
      <c r="I294" s="42">
        <v>-35.182328722335697</v>
      </c>
      <c r="J294" s="42">
        <v>108</v>
      </c>
      <c r="K294" s="42">
        <v>94.6</v>
      </c>
      <c r="L294" s="32">
        <v>6.3E-2</v>
      </c>
      <c r="M294" s="32">
        <v>8.7999999999999995E-2</v>
      </c>
      <c r="N294" s="181"/>
      <c r="O294" s="182">
        <f t="shared" si="61"/>
        <v>114.80399999999999</v>
      </c>
      <c r="P294" s="182">
        <f t="shared" si="62"/>
        <v>100.5598</v>
      </c>
      <c r="Q294" s="191">
        <f t="shared" si="63"/>
        <v>0.01</v>
      </c>
      <c r="R294" s="191">
        <f t="shared" si="64"/>
        <v>0.02</v>
      </c>
      <c r="S294" s="184">
        <f t="shared" si="65"/>
        <v>-1424.4199999999992</v>
      </c>
      <c r="T294" s="184">
        <f t="shared" si="66"/>
        <v>129.04819999999998</v>
      </c>
      <c r="U294" s="185">
        <f t="shared" si="67"/>
        <v>1.477668103508796E-2</v>
      </c>
      <c r="V294" s="181"/>
      <c r="W294" s="182">
        <f t="shared" si="68"/>
        <v>115.884</v>
      </c>
      <c r="X294" s="182">
        <f t="shared" si="69"/>
        <v>102.9248</v>
      </c>
      <c r="Y294" s="183">
        <f t="shared" si="70"/>
        <v>0.01</v>
      </c>
      <c r="Z294" s="183">
        <f t="shared" si="71"/>
        <v>0.02</v>
      </c>
      <c r="AA294" s="184">
        <f t="shared" si="72"/>
        <v>-1295.9199999999996</v>
      </c>
      <c r="AB294" s="184">
        <f t="shared" si="73"/>
        <v>128.8432</v>
      </c>
      <c r="AC294" s="185">
        <f t="shared" si="74"/>
        <v>1.6083708870917958E-2</v>
      </c>
      <c r="AD294" s="181"/>
      <c r="AE294" s="178">
        <f t="shared" si="75"/>
        <v>1.477668103508796</v>
      </c>
      <c r="AF294" s="170">
        <f>Workings_risks!$E$18+Workings_risks!$E$27*(($AE294-1)*Workings_risks!$E$18)/(2050-2023)</f>
        <v>9.6701031563195539E-3</v>
      </c>
      <c r="AG294" s="170">
        <f>AF294+(($AE294-1)*Workings_risks!$E$18)/(2050-2023)</f>
        <v>9.8325587232714964E-3</v>
      </c>
      <c r="AH294" s="170">
        <f>AG294+(($AE294-1)*Workings_risks!$E$18)/(2050-2023)</f>
        <v>9.995014290223439E-3</v>
      </c>
      <c r="AI294" s="170">
        <f>AH294+(($AE294-1)*Workings_risks!$E$18)/(2050-2023)</f>
        <v>1.0157469857175382E-2</v>
      </c>
      <c r="AJ294" s="170">
        <f>AI294+(($AE294-1)*Workings_risks!$E$18)/(2050-2023)</f>
        <v>1.0319925424127324E-2</v>
      </c>
      <c r="AK294" s="170">
        <f>AJ294+(($AE294-1)*Workings_risks!$E$18)/(2050-2023)</f>
        <v>1.0482380991079267E-2</v>
      </c>
      <c r="AL294" s="170">
        <f>AK294+(($AE294-1)*Workings_risks!$E$18)/(2050-2023)</f>
        <v>1.0644836558031209E-2</v>
      </c>
      <c r="AM294" s="170">
        <f>AL294+(($AE294-1)*Workings_risks!$E$18)/(2050-2023)</f>
        <v>1.0807292124983152E-2</v>
      </c>
      <c r="AN294" s="170">
        <f>AM294+(($AE294-1)*Workings_risks!$E$18)/(2050-2023)</f>
        <v>1.0969747691935094E-2</v>
      </c>
      <c r="AO294" s="170">
        <f>AN294+(($AE294-1)*Workings_risks!$E$18)/(2050-2023)</f>
        <v>1.1132203258887037E-2</v>
      </c>
      <c r="AP294" s="170">
        <f>AO294+(($AE294-1)*Workings_risks!$E$18)/(2050-2023)</f>
        <v>1.129465882583898E-2</v>
      </c>
      <c r="AQ294" s="170">
        <f>AP294+(($AE294-1)*Workings_risks!$E$18)/(2050-2023)</f>
        <v>1.1457114392790922E-2</v>
      </c>
      <c r="AR294" s="170">
        <f>AQ294+(($AE294-1)*Workings_risks!$E$18)/(2050-2023)</f>
        <v>1.1619569959742865E-2</v>
      </c>
      <c r="AS294" s="170">
        <f>AR294+(($AE294-1)*Workings_risks!$E$18)/(2050-2023)</f>
        <v>1.1782025526694807E-2</v>
      </c>
      <c r="AT294" s="170">
        <f>AS294+(($AE294-1)*Workings_risks!$E$18)/(2050-2023)</f>
        <v>1.194448109364675E-2</v>
      </c>
      <c r="AU294" s="170">
        <f>AT294+(($AE294-1)*Workings_risks!$E$18)/(2050-2023)</f>
        <v>1.2106936660598693E-2</v>
      </c>
      <c r="AV294" s="170">
        <f>AU294+(($AE294-1)*Workings_risks!$E$18)/(2050-2023)</f>
        <v>1.2269392227550635E-2</v>
      </c>
      <c r="AW294" s="170">
        <f>AV294+(($AE294-1)*Workings_risks!$E$18)/(2050-2023)</f>
        <v>1.2431847794502578E-2</v>
      </c>
      <c r="AX294" s="170">
        <f>AW294+(($AE294-1)*Workings_risks!$E$18)/(2050-2023)</f>
        <v>1.259430336145452E-2</v>
      </c>
      <c r="AY294" s="170">
        <f>AX294+(($AE294-1)*Workings_risks!$E$18)/(2050-2023)</f>
        <v>1.2756758928406463E-2</v>
      </c>
      <c r="BA294" s="186">
        <f>AF294*Workings_risks!$E$24*Workings_risks!$E$26*Workings_risks!$E$27*Assumptions!$G$90</f>
        <v>3.9161893729322463E-4</v>
      </c>
      <c r="BB294" s="186">
        <f>AG294*Workings_risks!$E$24*Workings_risks!$E$26*Workings_risks!$E$27*Assumptions!$G$90</f>
        <v>3.9819804771827844E-4</v>
      </c>
      <c r="BC294" s="186">
        <f>AH294*Workings_risks!$E$24*Workings_risks!$E$26*Workings_risks!$E$27*Assumptions!$G$90</f>
        <v>4.047771581433323E-4</v>
      </c>
      <c r="BD294" s="186">
        <f>AI294*Workings_risks!$E$24*Workings_risks!$E$26*Workings_risks!$E$27*Assumptions!$G$90</f>
        <v>4.1135626856838626E-4</v>
      </c>
      <c r="BE294" s="186">
        <f>AJ294*Workings_risks!$E$24*Workings_risks!$E$26*Workings_risks!$E$27*Assumptions!$G$90</f>
        <v>4.1793537899344001E-4</v>
      </c>
      <c r="BF294" s="186">
        <f>AK294*Workings_risks!$E$24*Workings_risks!$E$26*Workings_risks!$E$27*Assumptions!$G$90</f>
        <v>4.2451448941849387E-4</v>
      </c>
      <c r="BG294" s="186">
        <f>AL294*Workings_risks!$E$24*Workings_risks!$E$26*Workings_risks!$E$27*Assumptions!$G$90</f>
        <v>4.3109359984354768E-4</v>
      </c>
      <c r="BH294" s="186">
        <f>AM294*Workings_risks!$E$24*Workings_risks!$E$26*Workings_risks!$E$27*Assumptions!$G$90</f>
        <v>4.3767271026860164E-4</v>
      </c>
      <c r="BI294" s="186">
        <f>AN294*Workings_risks!$E$24*Workings_risks!$E$26*Workings_risks!$E$27*Assumptions!$G$90</f>
        <v>4.4425182069365545E-4</v>
      </c>
      <c r="BJ294" s="186">
        <f>AO294*Workings_risks!$E$24*Workings_risks!$E$26*Workings_risks!$E$27*Assumptions!$G$90</f>
        <v>4.5083093111870925E-4</v>
      </c>
      <c r="BK294" s="186">
        <f>AP294*Workings_risks!$E$24*Workings_risks!$E$26*Workings_risks!$E$27*Assumptions!$G$90</f>
        <v>4.5741004154376311E-4</v>
      </c>
      <c r="BL294" s="186">
        <f>AQ294*Workings_risks!$E$24*Workings_risks!$E$26*Workings_risks!$E$27*Assumptions!$G$90</f>
        <v>4.6398915196881697E-4</v>
      </c>
      <c r="BM294" s="186">
        <f>AR294*Workings_risks!$E$24*Workings_risks!$E$26*Workings_risks!$E$27*Assumptions!$G$90</f>
        <v>4.7056826239387078E-4</v>
      </c>
      <c r="BN294" s="186">
        <f>AS294*Workings_risks!$E$24*Workings_risks!$E$26*Workings_risks!$E$27*Assumptions!$G$90</f>
        <v>4.7714737281892469E-4</v>
      </c>
      <c r="BO294" s="186">
        <f>AT294*Workings_risks!$E$24*Workings_risks!$E$26*Workings_risks!$E$27*Assumptions!$G$90</f>
        <v>4.8372648324397849E-4</v>
      </c>
      <c r="BP294" s="186">
        <f>AU294*Workings_risks!$E$24*Workings_risks!$E$26*Workings_risks!$E$27*Assumptions!$G$90</f>
        <v>4.9030559366903235E-4</v>
      </c>
      <c r="BQ294" s="186">
        <f>AV294*Workings_risks!$E$24*Workings_risks!$E$26*Workings_risks!$E$27*Assumptions!$G$90</f>
        <v>4.9688470409408616E-4</v>
      </c>
      <c r="BR294" s="186">
        <f>AW294*Workings_risks!$E$24*Workings_risks!$E$26*Workings_risks!$E$27*Assumptions!$G$90</f>
        <v>5.0346381451913996E-4</v>
      </c>
      <c r="BS294" s="186">
        <f>AX294*Workings_risks!$E$24*Workings_risks!$E$26*Workings_risks!$E$27*Assumptions!$G$90</f>
        <v>5.1004292494419387E-4</v>
      </c>
      <c r="BT294" s="186">
        <f>AY294*Workings_risks!$E$24*Workings_risks!$E$26*Workings_risks!$E$27*Assumptions!$G$90</f>
        <v>5.1662203536924768E-4</v>
      </c>
    </row>
    <row r="295" spans="2:72" x14ac:dyDescent="0.25">
      <c r="B295" s="42">
        <v>10364607</v>
      </c>
      <c r="C295" s="42" t="s">
        <v>418</v>
      </c>
      <c r="D295" s="42" t="s">
        <v>242</v>
      </c>
      <c r="E295" s="42">
        <v>16836200</v>
      </c>
      <c r="F295" s="42">
        <v>16836205</v>
      </c>
      <c r="G295" s="42">
        <v>0.38976618772494032</v>
      </c>
      <c r="H295" s="42">
        <v>143.12045414446399</v>
      </c>
      <c r="I295" s="42">
        <v>-35.758555324861703</v>
      </c>
      <c r="J295" s="42">
        <v>104</v>
      </c>
      <c r="K295" s="42">
        <v>93.5</v>
      </c>
      <c r="L295" s="32">
        <v>6.3E-2</v>
      </c>
      <c r="M295" s="32">
        <v>8.7999999999999995E-2</v>
      </c>
      <c r="N295" s="181"/>
      <c r="O295" s="182">
        <f t="shared" si="61"/>
        <v>110.55199999999999</v>
      </c>
      <c r="P295" s="182">
        <f t="shared" si="62"/>
        <v>99.390499999999989</v>
      </c>
      <c r="Q295" s="191">
        <f t="shared" si="63"/>
        <v>0.01</v>
      </c>
      <c r="R295" s="191">
        <f t="shared" si="64"/>
        <v>0.02</v>
      </c>
      <c r="S295" s="184">
        <f t="shared" si="65"/>
        <v>-1116.1500000000003</v>
      </c>
      <c r="T295" s="184">
        <f t="shared" si="66"/>
        <v>121.71350000000001</v>
      </c>
      <c r="U295" s="185">
        <f t="shared" si="67"/>
        <v>1.5870178739416749E-2</v>
      </c>
      <c r="V295" s="181"/>
      <c r="W295" s="182">
        <f t="shared" si="68"/>
        <v>111.592</v>
      </c>
      <c r="X295" s="182">
        <f t="shared" si="69"/>
        <v>101.72800000000001</v>
      </c>
      <c r="Y295" s="183">
        <f t="shared" si="70"/>
        <v>0.01</v>
      </c>
      <c r="Z295" s="183">
        <f t="shared" si="71"/>
        <v>0.02</v>
      </c>
      <c r="AA295" s="184">
        <f t="shared" si="72"/>
        <v>-986.39999999999907</v>
      </c>
      <c r="AB295" s="184">
        <f t="shared" si="73"/>
        <v>121.45599999999999</v>
      </c>
      <c r="AC295" s="185">
        <f t="shared" si="74"/>
        <v>1.7696674776966754E-2</v>
      </c>
      <c r="AD295" s="181"/>
      <c r="AE295" s="178">
        <f t="shared" si="75"/>
        <v>1.5870178739416749</v>
      </c>
      <c r="AF295" s="170">
        <f>Workings_risks!$E$18+Workings_risks!$E$27*(($AE295-1)*Workings_risks!$E$18)/(2050-2023)</f>
        <v>9.7816731700251756E-3</v>
      </c>
      <c r="AG295" s="170">
        <f>AF295+(($AE295-1)*Workings_risks!$E$18)/(2050-2023)</f>
        <v>9.9813187415456577E-3</v>
      </c>
      <c r="AH295" s="170">
        <f>AG295+(($AE295-1)*Workings_risks!$E$18)/(2050-2023)</f>
        <v>1.018096431306614E-2</v>
      </c>
      <c r="AI295" s="170">
        <f>AH295+(($AE295-1)*Workings_risks!$E$18)/(2050-2023)</f>
        <v>1.0380609884586622E-2</v>
      </c>
      <c r="AJ295" s="170">
        <f>AI295+(($AE295-1)*Workings_risks!$E$18)/(2050-2023)</f>
        <v>1.0580255456107104E-2</v>
      </c>
      <c r="AK295" s="170">
        <f>AJ295+(($AE295-1)*Workings_risks!$E$18)/(2050-2023)</f>
        <v>1.0779901027627586E-2</v>
      </c>
      <c r="AL295" s="170">
        <f>AK295+(($AE295-1)*Workings_risks!$E$18)/(2050-2023)</f>
        <v>1.0979546599148068E-2</v>
      </c>
      <c r="AM295" s="170">
        <f>AL295+(($AE295-1)*Workings_risks!$E$18)/(2050-2023)</f>
        <v>1.117919217066855E-2</v>
      </c>
      <c r="AN295" s="170">
        <f>AM295+(($AE295-1)*Workings_risks!$E$18)/(2050-2023)</f>
        <v>1.1378837742189032E-2</v>
      </c>
      <c r="AO295" s="170">
        <f>AN295+(($AE295-1)*Workings_risks!$E$18)/(2050-2023)</f>
        <v>1.1578483313709514E-2</v>
      </c>
      <c r="AP295" s="170">
        <f>AO295+(($AE295-1)*Workings_risks!$E$18)/(2050-2023)</f>
        <v>1.1778128885229996E-2</v>
      </c>
      <c r="AQ295" s="170">
        <f>AP295+(($AE295-1)*Workings_risks!$E$18)/(2050-2023)</f>
        <v>1.1977774456750478E-2</v>
      </c>
      <c r="AR295" s="170">
        <f>AQ295+(($AE295-1)*Workings_risks!$E$18)/(2050-2023)</f>
        <v>1.217742002827096E-2</v>
      </c>
      <c r="AS295" s="170">
        <f>AR295+(($AE295-1)*Workings_risks!$E$18)/(2050-2023)</f>
        <v>1.2377065599791442E-2</v>
      </c>
      <c r="AT295" s="170">
        <f>AS295+(($AE295-1)*Workings_risks!$E$18)/(2050-2023)</f>
        <v>1.2576711171311924E-2</v>
      </c>
      <c r="AU295" s="170">
        <f>AT295+(($AE295-1)*Workings_risks!$E$18)/(2050-2023)</f>
        <v>1.2776356742832406E-2</v>
      </c>
      <c r="AV295" s="170">
        <f>AU295+(($AE295-1)*Workings_risks!$E$18)/(2050-2023)</f>
        <v>1.2976002314352888E-2</v>
      </c>
      <c r="AW295" s="170">
        <f>AV295+(($AE295-1)*Workings_risks!$E$18)/(2050-2023)</f>
        <v>1.317564788587337E-2</v>
      </c>
      <c r="AX295" s="170">
        <f>AW295+(($AE295-1)*Workings_risks!$E$18)/(2050-2023)</f>
        <v>1.3375293457393852E-2</v>
      </c>
      <c r="AY295" s="170">
        <f>AX295+(($AE295-1)*Workings_risks!$E$18)/(2050-2023)</f>
        <v>1.3574939028914334E-2</v>
      </c>
      <c r="BA295" s="186">
        <f>AF295*Workings_risks!$E$24*Workings_risks!$E$26*Workings_risks!$E$27*Assumptions!$G$90</f>
        <v>3.961372893205898E-4</v>
      </c>
      <c r="BB295" s="186">
        <f>AG295*Workings_risks!$E$24*Workings_risks!$E$26*Workings_risks!$E$27*Assumptions!$G$90</f>
        <v>4.0422251708809856E-4</v>
      </c>
      <c r="BC295" s="186">
        <f>AH295*Workings_risks!$E$24*Workings_risks!$E$26*Workings_risks!$E$27*Assumptions!$G$90</f>
        <v>4.1230774485560742E-4</v>
      </c>
      <c r="BD295" s="186">
        <f>AI295*Workings_risks!$E$24*Workings_risks!$E$26*Workings_risks!$E$27*Assumptions!$G$90</f>
        <v>4.2039297262311628E-4</v>
      </c>
      <c r="BE295" s="186">
        <f>AJ295*Workings_risks!$E$24*Workings_risks!$E$26*Workings_risks!$E$27*Assumptions!$G$90</f>
        <v>4.2847820039062509E-4</v>
      </c>
      <c r="BF295" s="186">
        <f>AK295*Workings_risks!$E$24*Workings_risks!$E$26*Workings_risks!$E$27*Assumptions!$G$90</f>
        <v>4.3656342815813389E-4</v>
      </c>
      <c r="BG295" s="186">
        <f>AL295*Workings_risks!$E$24*Workings_risks!$E$26*Workings_risks!$E$27*Assumptions!$G$90</f>
        <v>4.4464865592564276E-4</v>
      </c>
      <c r="BH295" s="186">
        <f>AM295*Workings_risks!$E$24*Workings_risks!$E$26*Workings_risks!$E$27*Assumptions!$G$90</f>
        <v>4.5273388369315162E-4</v>
      </c>
      <c r="BI295" s="186">
        <f>AN295*Workings_risks!$E$24*Workings_risks!$E$26*Workings_risks!$E$27*Assumptions!$G$90</f>
        <v>4.6081911146066037E-4</v>
      </c>
      <c r="BJ295" s="186">
        <f>AO295*Workings_risks!$E$24*Workings_risks!$E$26*Workings_risks!$E$27*Assumptions!$G$90</f>
        <v>4.6890433922816923E-4</v>
      </c>
      <c r="BK295" s="186">
        <f>AP295*Workings_risks!$E$24*Workings_risks!$E$26*Workings_risks!$E$27*Assumptions!$G$90</f>
        <v>4.7698956699567809E-4</v>
      </c>
      <c r="BL295" s="186">
        <f>AQ295*Workings_risks!$E$24*Workings_risks!$E$26*Workings_risks!$E$27*Assumptions!$G$90</f>
        <v>4.850747947631869E-4</v>
      </c>
      <c r="BM295" s="186">
        <f>AR295*Workings_risks!$E$24*Workings_risks!$E$26*Workings_risks!$E$27*Assumptions!$G$90</f>
        <v>4.9316002253069571E-4</v>
      </c>
      <c r="BN295" s="186">
        <f>AS295*Workings_risks!$E$24*Workings_risks!$E$26*Workings_risks!$E$27*Assumptions!$G$90</f>
        <v>5.0124525029820457E-4</v>
      </c>
      <c r="BO295" s="186">
        <f>AT295*Workings_risks!$E$24*Workings_risks!$E$26*Workings_risks!$E$27*Assumptions!$G$90</f>
        <v>5.0933047806571343E-4</v>
      </c>
      <c r="BP295" s="186">
        <f>AU295*Workings_risks!$E$24*Workings_risks!$E$26*Workings_risks!$E$27*Assumptions!$G$90</f>
        <v>5.1741570583322218E-4</v>
      </c>
      <c r="BQ295" s="186">
        <f>AV295*Workings_risks!$E$24*Workings_risks!$E$26*Workings_risks!$E$27*Assumptions!$G$90</f>
        <v>5.2550093360073094E-4</v>
      </c>
      <c r="BR295" s="186">
        <f>AW295*Workings_risks!$E$24*Workings_risks!$E$26*Workings_risks!$E$27*Assumptions!$G$90</f>
        <v>5.3358616136823991E-4</v>
      </c>
      <c r="BS295" s="186">
        <f>AX295*Workings_risks!$E$24*Workings_risks!$E$26*Workings_risks!$E$27*Assumptions!$G$90</f>
        <v>5.4167138913574866E-4</v>
      </c>
      <c r="BT295" s="186">
        <f>AY295*Workings_risks!$E$24*Workings_risks!$E$26*Workings_risks!$E$27*Assumptions!$G$90</f>
        <v>5.4975661690325763E-4</v>
      </c>
    </row>
    <row r="296" spans="2:72" x14ac:dyDescent="0.25">
      <c r="B296" s="42">
        <v>10366996</v>
      </c>
      <c r="C296" s="42" t="s">
        <v>544</v>
      </c>
      <c r="D296" s="42" t="s">
        <v>273</v>
      </c>
      <c r="E296" s="42">
        <v>86136122</v>
      </c>
      <c r="F296" s="42">
        <v>16845946</v>
      </c>
      <c r="G296" s="42">
        <v>0.59303499623748035</v>
      </c>
      <c r="H296" s="42">
        <v>141.58326540019701</v>
      </c>
      <c r="I296" s="42">
        <v>-34.263725246566203</v>
      </c>
      <c r="J296" s="42">
        <v>101</v>
      </c>
      <c r="K296" s="42">
        <v>87.2</v>
      </c>
      <c r="L296" s="32">
        <v>6.3E-2</v>
      </c>
      <c r="M296" s="32">
        <v>8.7999999999999995E-2</v>
      </c>
      <c r="N296" s="181"/>
      <c r="O296" s="182">
        <f t="shared" si="61"/>
        <v>107.363</v>
      </c>
      <c r="P296" s="182">
        <f t="shared" si="62"/>
        <v>92.693600000000004</v>
      </c>
      <c r="Q296" s="191">
        <f t="shared" si="63"/>
        <v>0.01</v>
      </c>
      <c r="R296" s="191">
        <f t="shared" si="64"/>
        <v>0.02</v>
      </c>
      <c r="S296" s="184">
        <f t="shared" si="65"/>
        <v>-1466.9399999999996</v>
      </c>
      <c r="T296" s="184">
        <f t="shared" si="66"/>
        <v>122.0324</v>
      </c>
      <c r="U296" s="185">
        <f t="shared" si="67"/>
        <v>1.4337600719865845E-2</v>
      </c>
      <c r="V296" s="181"/>
      <c r="W296" s="182">
        <f t="shared" si="68"/>
        <v>108.37299999999999</v>
      </c>
      <c r="X296" s="182">
        <f t="shared" si="69"/>
        <v>94.87360000000001</v>
      </c>
      <c r="Y296" s="183">
        <f t="shared" si="70"/>
        <v>0.01</v>
      </c>
      <c r="Z296" s="183">
        <f t="shared" si="71"/>
        <v>0.02</v>
      </c>
      <c r="AA296" s="184">
        <f t="shared" si="72"/>
        <v>-1349.939999999998</v>
      </c>
      <c r="AB296" s="184">
        <f t="shared" si="73"/>
        <v>121.87239999999997</v>
      </c>
      <c r="AC296" s="185">
        <f t="shared" si="74"/>
        <v>1.5461724224780362E-2</v>
      </c>
      <c r="AD296" s="181"/>
      <c r="AE296" s="178">
        <f t="shared" si="75"/>
        <v>1.4337600719865844</v>
      </c>
      <c r="AF296" s="170">
        <f>Workings_risks!$E$18+Workings_risks!$E$27*(($AE296-1)*Workings_risks!$E$18)/(2050-2023)</f>
        <v>9.6253036139032598E-3</v>
      </c>
      <c r="AG296" s="170">
        <f>AF296+(($AE296-1)*Workings_risks!$E$18)/(2050-2023)</f>
        <v>9.772826000049771E-3</v>
      </c>
      <c r="AH296" s="170">
        <f>AG296+(($AE296-1)*Workings_risks!$E$18)/(2050-2023)</f>
        <v>9.9203483861962823E-3</v>
      </c>
      <c r="AI296" s="170">
        <f>AH296+(($AE296-1)*Workings_risks!$E$18)/(2050-2023)</f>
        <v>1.0067870772342793E-2</v>
      </c>
      <c r="AJ296" s="170">
        <f>AI296+(($AE296-1)*Workings_risks!$E$18)/(2050-2023)</f>
        <v>1.0215393158489305E-2</v>
      </c>
      <c r="AK296" s="170">
        <f>AJ296+(($AE296-1)*Workings_risks!$E$18)/(2050-2023)</f>
        <v>1.0362915544635816E-2</v>
      </c>
      <c r="AL296" s="170">
        <f>AK296+(($AE296-1)*Workings_risks!$E$18)/(2050-2023)</f>
        <v>1.0510437930782327E-2</v>
      </c>
      <c r="AM296" s="170">
        <f>AL296+(($AE296-1)*Workings_risks!$E$18)/(2050-2023)</f>
        <v>1.0657960316928838E-2</v>
      </c>
      <c r="AN296" s="170">
        <f>AM296+(($AE296-1)*Workings_risks!$E$18)/(2050-2023)</f>
        <v>1.080548270307535E-2</v>
      </c>
      <c r="AO296" s="170">
        <f>AN296+(($AE296-1)*Workings_risks!$E$18)/(2050-2023)</f>
        <v>1.0953005089221861E-2</v>
      </c>
      <c r="AP296" s="170">
        <f>AO296+(($AE296-1)*Workings_risks!$E$18)/(2050-2023)</f>
        <v>1.1100527475368372E-2</v>
      </c>
      <c r="AQ296" s="170">
        <f>AP296+(($AE296-1)*Workings_risks!$E$18)/(2050-2023)</f>
        <v>1.1248049861514883E-2</v>
      </c>
      <c r="AR296" s="170">
        <f>AQ296+(($AE296-1)*Workings_risks!$E$18)/(2050-2023)</f>
        <v>1.1395572247661395E-2</v>
      </c>
      <c r="AS296" s="170">
        <f>AR296+(($AE296-1)*Workings_risks!$E$18)/(2050-2023)</f>
        <v>1.1543094633807906E-2</v>
      </c>
      <c r="AT296" s="170">
        <f>AS296+(($AE296-1)*Workings_risks!$E$18)/(2050-2023)</f>
        <v>1.1690617019954417E-2</v>
      </c>
      <c r="AU296" s="170">
        <f>AT296+(($AE296-1)*Workings_risks!$E$18)/(2050-2023)</f>
        <v>1.1838139406100928E-2</v>
      </c>
      <c r="AV296" s="170">
        <f>AU296+(($AE296-1)*Workings_risks!$E$18)/(2050-2023)</f>
        <v>1.1985661792247439E-2</v>
      </c>
      <c r="AW296" s="170">
        <f>AV296+(($AE296-1)*Workings_risks!$E$18)/(2050-2023)</f>
        <v>1.2133184178393951E-2</v>
      </c>
      <c r="AX296" s="170">
        <f>AW296+(($AE296-1)*Workings_risks!$E$18)/(2050-2023)</f>
        <v>1.2280706564540462E-2</v>
      </c>
      <c r="AY296" s="170">
        <f>AX296+(($AE296-1)*Workings_risks!$E$18)/(2050-2023)</f>
        <v>1.2428228950686973E-2</v>
      </c>
      <c r="BA296" s="186">
        <f>AF296*Workings_risks!$E$24*Workings_risks!$E$26*Workings_risks!$E$27*Assumptions!$G$90</f>
        <v>3.8980464959549453E-4</v>
      </c>
      <c r="BB296" s="186">
        <f>AG296*Workings_risks!$E$24*Workings_risks!$E$26*Workings_risks!$E$27*Assumptions!$G$90</f>
        <v>3.9577899745463837E-4</v>
      </c>
      <c r="BC296" s="186">
        <f>AH296*Workings_risks!$E$24*Workings_risks!$E$26*Workings_risks!$E$27*Assumptions!$G$90</f>
        <v>4.0175334531378215E-4</v>
      </c>
      <c r="BD296" s="186">
        <f>AI296*Workings_risks!$E$24*Workings_risks!$E$26*Workings_risks!$E$27*Assumptions!$G$90</f>
        <v>4.0772769317292589E-4</v>
      </c>
      <c r="BE296" s="186">
        <f>AJ296*Workings_risks!$E$24*Workings_risks!$E$26*Workings_risks!$E$27*Assumptions!$G$90</f>
        <v>4.1370204103206973E-4</v>
      </c>
      <c r="BF296" s="186">
        <f>AK296*Workings_risks!$E$24*Workings_risks!$E$26*Workings_risks!$E$27*Assumptions!$G$90</f>
        <v>4.1967638889121357E-4</v>
      </c>
      <c r="BG296" s="186">
        <f>AL296*Workings_risks!$E$24*Workings_risks!$E$26*Workings_risks!$E$27*Assumptions!$G$90</f>
        <v>4.256507367503573E-4</v>
      </c>
      <c r="BH296" s="186">
        <f>AM296*Workings_risks!$E$24*Workings_risks!$E$26*Workings_risks!$E$27*Assumptions!$G$90</f>
        <v>4.316250846095012E-4</v>
      </c>
      <c r="BI296" s="186">
        <f>AN296*Workings_risks!$E$24*Workings_risks!$E$26*Workings_risks!$E$27*Assumptions!$G$90</f>
        <v>4.3759943246864498E-4</v>
      </c>
      <c r="BJ296" s="186">
        <f>AO296*Workings_risks!$E$24*Workings_risks!$E$26*Workings_risks!$E$27*Assumptions!$G$90</f>
        <v>4.4357378032778872E-4</v>
      </c>
      <c r="BK296" s="186">
        <f>AP296*Workings_risks!$E$24*Workings_risks!$E$26*Workings_risks!$E$27*Assumptions!$G$90</f>
        <v>4.4954812818693256E-4</v>
      </c>
      <c r="BL296" s="186">
        <f>AQ296*Workings_risks!$E$24*Workings_risks!$E$26*Workings_risks!$E$27*Assumptions!$G$90</f>
        <v>4.5552247604607634E-4</v>
      </c>
      <c r="BM296" s="186">
        <f>AR296*Workings_risks!$E$24*Workings_risks!$E$26*Workings_risks!$E$27*Assumptions!$G$90</f>
        <v>4.6149682390522019E-4</v>
      </c>
      <c r="BN296" s="186">
        <f>AS296*Workings_risks!$E$24*Workings_risks!$E$26*Workings_risks!$E$27*Assumptions!$G$90</f>
        <v>4.6747117176436403E-4</v>
      </c>
      <c r="BO296" s="186">
        <f>AT296*Workings_risks!$E$24*Workings_risks!$E$26*Workings_risks!$E$27*Assumptions!$G$90</f>
        <v>4.7344551962350771E-4</v>
      </c>
      <c r="BP296" s="186">
        <f>AU296*Workings_risks!$E$24*Workings_risks!$E$26*Workings_risks!$E$27*Assumptions!$G$90</f>
        <v>4.7941986748265155E-4</v>
      </c>
      <c r="BQ296" s="186">
        <f>AV296*Workings_risks!$E$24*Workings_risks!$E$26*Workings_risks!$E$27*Assumptions!$G$90</f>
        <v>4.8539421534179539E-4</v>
      </c>
      <c r="BR296" s="186">
        <f>AW296*Workings_risks!$E$24*Workings_risks!$E$26*Workings_risks!$E$27*Assumptions!$G$90</f>
        <v>4.9136856320093918E-4</v>
      </c>
      <c r="BS296" s="186">
        <f>AX296*Workings_risks!$E$24*Workings_risks!$E$26*Workings_risks!$E$27*Assumptions!$G$90</f>
        <v>4.9734291106008296E-4</v>
      </c>
      <c r="BT296" s="186">
        <f>AY296*Workings_risks!$E$24*Workings_risks!$E$26*Workings_risks!$E$27*Assumptions!$G$90</f>
        <v>5.0331725891922675E-4</v>
      </c>
    </row>
    <row r="297" spans="2:72" x14ac:dyDescent="0.25">
      <c r="B297" s="42">
        <v>10366997</v>
      </c>
      <c r="C297" s="42" t="s">
        <v>544</v>
      </c>
      <c r="D297" s="42" t="s">
        <v>273</v>
      </c>
      <c r="E297" s="42">
        <v>16845946</v>
      </c>
      <c r="F297" s="42">
        <v>86136126</v>
      </c>
      <c r="G297" s="42">
        <v>0.84299658342767048</v>
      </c>
      <c r="H297" s="42">
        <v>141.58254304710201</v>
      </c>
      <c r="I297" s="42">
        <v>-34.264853904454903</v>
      </c>
      <c r="J297" s="42">
        <v>101</v>
      </c>
      <c r="K297" s="42">
        <v>87.2</v>
      </c>
      <c r="L297" s="32">
        <v>6.3E-2</v>
      </c>
      <c r="M297" s="32">
        <v>8.7999999999999995E-2</v>
      </c>
      <c r="N297" s="181"/>
      <c r="O297" s="182">
        <f t="shared" si="61"/>
        <v>107.363</v>
      </c>
      <c r="P297" s="182">
        <f t="shared" si="62"/>
        <v>92.693600000000004</v>
      </c>
      <c r="Q297" s="191">
        <f t="shared" si="63"/>
        <v>0.01</v>
      </c>
      <c r="R297" s="191">
        <f t="shared" si="64"/>
        <v>0.02</v>
      </c>
      <c r="S297" s="184">
        <f t="shared" si="65"/>
        <v>-1466.9399999999996</v>
      </c>
      <c r="T297" s="184">
        <f t="shared" si="66"/>
        <v>122.0324</v>
      </c>
      <c r="U297" s="185">
        <f t="shared" si="67"/>
        <v>1.4337600719865845E-2</v>
      </c>
      <c r="V297" s="181"/>
      <c r="W297" s="182">
        <f t="shared" si="68"/>
        <v>108.37299999999999</v>
      </c>
      <c r="X297" s="182">
        <f t="shared" si="69"/>
        <v>94.87360000000001</v>
      </c>
      <c r="Y297" s="183">
        <f t="shared" si="70"/>
        <v>0.01</v>
      </c>
      <c r="Z297" s="183">
        <f t="shared" si="71"/>
        <v>0.02</v>
      </c>
      <c r="AA297" s="184">
        <f t="shared" si="72"/>
        <v>-1349.939999999998</v>
      </c>
      <c r="AB297" s="184">
        <f t="shared" si="73"/>
        <v>121.87239999999997</v>
      </c>
      <c r="AC297" s="185">
        <f t="shared" si="74"/>
        <v>1.5461724224780362E-2</v>
      </c>
      <c r="AD297" s="181"/>
      <c r="AE297" s="178">
        <f t="shared" si="75"/>
        <v>1.4337600719865844</v>
      </c>
      <c r="AF297" s="170">
        <f>Workings_risks!$E$18+Workings_risks!$E$27*(($AE297-1)*Workings_risks!$E$18)/(2050-2023)</f>
        <v>9.6253036139032598E-3</v>
      </c>
      <c r="AG297" s="170">
        <f>AF297+(($AE297-1)*Workings_risks!$E$18)/(2050-2023)</f>
        <v>9.772826000049771E-3</v>
      </c>
      <c r="AH297" s="170">
        <f>AG297+(($AE297-1)*Workings_risks!$E$18)/(2050-2023)</f>
        <v>9.9203483861962823E-3</v>
      </c>
      <c r="AI297" s="170">
        <f>AH297+(($AE297-1)*Workings_risks!$E$18)/(2050-2023)</f>
        <v>1.0067870772342793E-2</v>
      </c>
      <c r="AJ297" s="170">
        <f>AI297+(($AE297-1)*Workings_risks!$E$18)/(2050-2023)</f>
        <v>1.0215393158489305E-2</v>
      </c>
      <c r="AK297" s="170">
        <f>AJ297+(($AE297-1)*Workings_risks!$E$18)/(2050-2023)</f>
        <v>1.0362915544635816E-2</v>
      </c>
      <c r="AL297" s="170">
        <f>AK297+(($AE297-1)*Workings_risks!$E$18)/(2050-2023)</f>
        <v>1.0510437930782327E-2</v>
      </c>
      <c r="AM297" s="170">
        <f>AL297+(($AE297-1)*Workings_risks!$E$18)/(2050-2023)</f>
        <v>1.0657960316928838E-2</v>
      </c>
      <c r="AN297" s="170">
        <f>AM297+(($AE297-1)*Workings_risks!$E$18)/(2050-2023)</f>
        <v>1.080548270307535E-2</v>
      </c>
      <c r="AO297" s="170">
        <f>AN297+(($AE297-1)*Workings_risks!$E$18)/(2050-2023)</f>
        <v>1.0953005089221861E-2</v>
      </c>
      <c r="AP297" s="170">
        <f>AO297+(($AE297-1)*Workings_risks!$E$18)/(2050-2023)</f>
        <v>1.1100527475368372E-2</v>
      </c>
      <c r="AQ297" s="170">
        <f>AP297+(($AE297-1)*Workings_risks!$E$18)/(2050-2023)</f>
        <v>1.1248049861514883E-2</v>
      </c>
      <c r="AR297" s="170">
        <f>AQ297+(($AE297-1)*Workings_risks!$E$18)/(2050-2023)</f>
        <v>1.1395572247661395E-2</v>
      </c>
      <c r="AS297" s="170">
        <f>AR297+(($AE297-1)*Workings_risks!$E$18)/(2050-2023)</f>
        <v>1.1543094633807906E-2</v>
      </c>
      <c r="AT297" s="170">
        <f>AS297+(($AE297-1)*Workings_risks!$E$18)/(2050-2023)</f>
        <v>1.1690617019954417E-2</v>
      </c>
      <c r="AU297" s="170">
        <f>AT297+(($AE297-1)*Workings_risks!$E$18)/(2050-2023)</f>
        <v>1.1838139406100928E-2</v>
      </c>
      <c r="AV297" s="170">
        <f>AU297+(($AE297-1)*Workings_risks!$E$18)/(2050-2023)</f>
        <v>1.1985661792247439E-2</v>
      </c>
      <c r="AW297" s="170">
        <f>AV297+(($AE297-1)*Workings_risks!$E$18)/(2050-2023)</f>
        <v>1.2133184178393951E-2</v>
      </c>
      <c r="AX297" s="170">
        <f>AW297+(($AE297-1)*Workings_risks!$E$18)/(2050-2023)</f>
        <v>1.2280706564540462E-2</v>
      </c>
      <c r="AY297" s="170">
        <f>AX297+(($AE297-1)*Workings_risks!$E$18)/(2050-2023)</f>
        <v>1.2428228950686973E-2</v>
      </c>
      <c r="BA297" s="186">
        <f>AF297*Workings_risks!$E$24*Workings_risks!$E$26*Workings_risks!$E$27*Assumptions!$G$90</f>
        <v>3.8980464959549453E-4</v>
      </c>
      <c r="BB297" s="186">
        <f>AG297*Workings_risks!$E$24*Workings_risks!$E$26*Workings_risks!$E$27*Assumptions!$G$90</f>
        <v>3.9577899745463837E-4</v>
      </c>
      <c r="BC297" s="186">
        <f>AH297*Workings_risks!$E$24*Workings_risks!$E$26*Workings_risks!$E$27*Assumptions!$G$90</f>
        <v>4.0175334531378215E-4</v>
      </c>
      <c r="BD297" s="186">
        <f>AI297*Workings_risks!$E$24*Workings_risks!$E$26*Workings_risks!$E$27*Assumptions!$G$90</f>
        <v>4.0772769317292589E-4</v>
      </c>
      <c r="BE297" s="186">
        <f>AJ297*Workings_risks!$E$24*Workings_risks!$E$26*Workings_risks!$E$27*Assumptions!$G$90</f>
        <v>4.1370204103206973E-4</v>
      </c>
      <c r="BF297" s="186">
        <f>AK297*Workings_risks!$E$24*Workings_risks!$E$26*Workings_risks!$E$27*Assumptions!$G$90</f>
        <v>4.1967638889121357E-4</v>
      </c>
      <c r="BG297" s="186">
        <f>AL297*Workings_risks!$E$24*Workings_risks!$E$26*Workings_risks!$E$27*Assumptions!$G$90</f>
        <v>4.256507367503573E-4</v>
      </c>
      <c r="BH297" s="186">
        <f>AM297*Workings_risks!$E$24*Workings_risks!$E$26*Workings_risks!$E$27*Assumptions!$G$90</f>
        <v>4.316250846095012E-4</v>
      </c>
      <c r="BI297" s="186">
        <f>AN297*Workings_risks!$E$24*Workings_risks!$E$26*Workings_risks!$E$27*Assumptions!$G$90</f>
        <v>4.3759943246864498E-4</v>
      </c>
      <c r="BJ297" s="186">
        <f>AO297*Workings_risks!$E$24*Workings_risks!$E$26*Workings_risks!$E$27*Assumptions!$G$90</f>
        <v>4.4357378032778872E-4</v>
      </c>
      <c r="BK297" s="186">
        <f>AP297*Workings_risks!$E$24*Workings_risks!$E$26*Workings_risks!$E$27*Assumptions!$G$90</f>
        <v>4.4954812818693256E-4</v>
      </c>
      <c r="BL297" s="186">
        <f>AQ297*Workings_risks!$E$24*Workings_risks!$E$26*Workings_risks!$E$27*Assumptions!$G$90</f>
        <v>4.5552247604607634E-4</v>
      </c>
      <c r="BM297" s="186">
        <f>AR297*Workings_risks!$E$24*Workings_risks!$E$26*Workings_risks!$E$27*Assumptions!$G$90</f>
        <v>4.6149682390522019E-4</v>
      </c>
      <c r="BN297" s="186">
        <f>AS297*Workings_risks!$E$24*Workings_risks!$E$26*Workings_risks!$E$27*Assumptions!$G$90</f>
        <v>4.6747117176436403E-4</v>
      </c>
      <c r="BO297" s="186">
        <f>AT297*Workings_risks!$E$24*Workings_risks!$E$26*Workings_risks!$E$27*Assumptions!$G$90</f>
        <v>4.7344551962350771E-4</v>
      </c>
      <c r="BP297" s="186">
        <f>AU297*Workings_risks!$E$24*Workings_risks!$E$26*Workings_risks!$E$27*Assumptions!$G$90</f>
        <v>4.7941986748265155E-4</v>
      </c>
      <c r="BQ297" s="186">
        <f>AV297*Workings_risks!$E$24*Workings_risks!$E$26*Workings_risks!$E$27*Assumptions!$G$90</f>
        <v>4.8539421534179539E-4</v>
      </c>
      <c r="BR297" s="186">
        <f>AW297*Workings_risks!$E$24*Workings_risks!$E$26*Workings_risks!$E$27*Assumptions!$G$90</f>
        <v>4.9136856320093918E-4</v>
      </c>
      <c r="BS297" s="186">
        <f>AX297*Workings_risks!$E$24*Workings_risks!$E$26*Workings_risks!$E$27*Assumptions!$G$90</f>
        <v>4.9734291106008296E-4</v>
      </c>
      <c r="BT297" s="186">
        <f>AY297*Workings_risks!$E$24*Workings_risks!$E$26*Workings_risks!$E$27*Assumptions!$G$90</f>
        <v>5.0331725891922675E-4</v>
      </c>
    </row>
    <row r="298" spans="2:72" x14ac:dyDescent="0.25">
      <c r="B298" s="42">
        <v>10367014</v>
      </c>
      <c r="C298" s="42" t="s">
        <v>544</v>
      </c>
      <c r="D298" s="42" t="s">
        <v>273</v>
      </c>
      <c r="E298" s="42">
        <v>86136046</v>
      </c>
      <c r="F298" s="42">
        <v>16846009</v>
      </c>
      <c r="G298" s="42">
        <v>0.12488252953212076</v>
      </c>
      <c r="H298" s="42">
        <v>141.59647060543</v>
      </c>
      <c r="I298" s="42">
        <v>-34.228389663841199</v>
      </c>
      <c r="J298" s="42">
        <v>101</v>
      </c>
      <c r="K298" s="42">
        <v>87.5</v>
      </c>
      <c r="L298" s="32">
        <v>6.3E-2</v>
      </c>
      <c r="M298" s="32">
        <v>8.7999999999999995E-2</v>
      </c>
      <c r="N298" s="181"/>
      <c r="O298" s="182">
        <f t="shared" si="61"/>
        <v>107.363</v>
      </c>
      <c r="P298" s="182">
        <f t="shared" si="62"/>
        <v>93.012499999999989</v>
      </c>
      <c r="Q298" s="191">
        <f t="shared" si="63"/>
        <v>0.01</v>
      </c>
      <c r="R298" s="191">
        <f t="shared" si="64"/>
        <v>0.02</v>
      </c>
      <c r="S298" s="184">
        <f t="shared" si="65"/>
        <v>-1435.0500000000011</v>
      </c>
      <c r="T298" s="184">
        <f t="shared" si="66"/>
        <v>121.71350000000001</v>
      </c>
      <c r="U298" s="185">
        <f t="shared" si="67"/>
        <v>1.4433991846973969E-2</v>
      </c>
      <c r="V298" s="181"/>
      <c r="W298" s="182">
        <f t="shared" si="68"/>
        <v>108.37299999999999</v>
      </c>
      <c r="X298" s="182">
        <f t="shared" si="69"/>
        <v>95.2</v>
      </c>
      <c r="Y298" s="183">
        <f t="shared" si="70"/>
        <v>0.01</v>
      </c>
      <c r="Z298" s="183">
        <f t="shared" si="71"/>
        <v>0.02</v>
      </c>
      <c r="AA298" s="184">
        <f t="shared" si="72"/>
        <v>-1317.2999999999986</v>
      </c>
      <c r="AB298" s="184">
        <f t="shared" si="73"/>
        <v>121.54599999999996</v>
      </c>
      <c r="AC298" s="185">
        <f t="shared" si="74"/>
        <v>1.559705458134061E-2</v>
      </c>
      <c r="AD298" s="181"/>
      <c r="AE298" s="178">
        <f t="shared" si="75"/>
        <v>1.4433991846973968</v>
      </c>
      <c r="AF298" s="170">
        <f>Workings_risks!$E$18+Workings_risks!$E$27*(($AE298-1)*Workings_risks!$E$18)/(2050-2023)</f>
        <v>9.6351384396463589E-3</v>
      </c>
      <c r="AG298" s="170">
        <f>AF298+(($AE298-1)*Workings_risks!$E$18)/(2050-2023)</f>
        <v>9.7859391010405687E-3</v>
      </c>
      <c r="AH298" s="170">
        <f>AG298+(($AE298-1)*Workings_risks!$E$18)/(2050-2023)</f>
        <v>9.9367397624347785E-3</v>
      </c>
      <c r="AI298" s="170">
        <f>AH298+(($AE298-1)*Workings_risks!$E$18)/(2050-2023)</f>
        <v>1.0087540423828988E-2</v>
      </c>
      <c r="AJ298" s="170">
        <f>AI298+(($AE298-1)*Workings_risks!$E$18)/(2050-2023)</f>
        <v>1.0238341085223198E-2</v>
      </c>
      <c r="AK298" s="170">
        <f>AJ298+(($AE298-1)*Workings_risks!$E$18)/(2050-2023)</f>
        <v>1.0389141746617408E-2</v>
      </c>
      <c r="AL298" s="170">
        <f>AK298+(($AE298-1)*Workings_risks!$E$18)/(2050-2023)</f>
        <v>1.0539942408011618E-2</v>
      </c>
      <c r="AM298" s="170">
        <f>AL298+(($AE298-1)*Workings_risks!$E$18)/(2050-2023)</f>
        <v>1.0690743069405827E-2</v>
      </c>
      <c r="AN298" s="170">
        <f>AM298+(($AE298-1)*Workings_risks!$E$18)/(2050-2023)</f>
        <v>1.0841543730800037E-2</v>
      </c>
      <c r="AO298" s="170">
        <f>AN298+(($AE298-1)*Workings_risks!$E$18)/(2050-2023)</f>
        <v>1.0992344392194247E-2</v>
      </c>
      <c r="AP298" s="170">
        <f>AO298+(($AE298-1)*Workings_risks!$E$18)/(2050-2023)</f>
        <v>1.1143145053588457E-2</v>
      </c>
      <c r="AQ298" s="170">
        <f>AP298+(($AE298-1)*Workings_risks!$E$18)/(2050-2023)</f>
        <v>1.1293945714982667E-2</v>
      </c>
      <c r="AR298" s="170">
        <f>AQ298+(($AE298-1)*Workings_risks!$E$18)/(2050-2023)</f>
        <v>1.1444746376376876E-2</v>
      </c>
      <c r="AS298" s="170">
        <f>AR298+(($AE298-1)*Workings_risks!$E$18)/(2050-2023)</f>
        <v>1.1595547037771086E-2</v>
      </c>
      <c r="AT298" s="170">
        <f>AS298+(($AE298-1)*Workings_risks!$E$18)/(2050-2023)</f>
        <v>1.1746347699165296E-2</v>
      </c>
      <c r="AU298" s="170">
        <f>AT298+(($AE298-1)*Workings_risks!$E$18)/(2050-2023)</f>
        <v>1.1897148360559506E-2</v>
      </c>
      <c r="AV298" s="170">
        <f>AU298+(($AE298-1)*Workings_risks!$E$18)/(2050-2023)</f>
        <v>1.2047949021953715E-2</v>
      </c>
      <c r="AW298" s="170">
        <f>AV298+(($AE298-1)*Workings_risks!$E$18)/(2050-2023)</f>
        <v>1.2198749683347925E-2</v>
      </c>
      <c r="AX298" s="170">
        <f>AW298+(($AE298-1)*Workings_risks!$E$18)/(2050-2023)</f>
        <v>1.2349550344742135E-2</v>
      </c>
      <c r="AY298" s="170">
        <f>AX298+(($AE298-1)*Workings_risks!$E$18)/(2050-2023)</f>
        <v>1.2500351006136345E-2</v>
      </c>
      <c r="BA298" s="186">
        <f>AF298*Workings_risks!$E$24*Workings_risks!$E$26*Workings_risks!$E$27*Assumptions!$G$90</f>
        <v>3.9020293945277076E-4</v>
      </c>
      <c r="BB298" s="186">
        <f>AG298*Workings_risks!$E$24*Workings_risks!$E$26*Workings_risks!$E$27*Assumptions!$G$90</f>
        <v>3.9631005059767322E-4</v>
      </c>
      <c r="BC298" s="186">
        <f>AH298*Workings_risks!$E$24*Workings_risks!$E$26*Workings_risks!$E$27*Assumptions!$G$90</f>
        <v>4.0241716174257568E-4</v>
      </c>
      <c r="BD298" s="186">
        <f>AI298*Workings_risks!$E$24*Workings_risks!$E$26*Workings_risks!$E$27*Assumptions!$G$90</f>
        <v>4.0852427288747819E-4</v>
      </c>
      <c r="BE298" s="186">
        <f>AJ298*Workings_risks!$E$24*Workings_risks!$E$26*Workings_risks!$E$27*Assumptions!$G$90</f>
        <v>4.1463138403238065E-4</v>
      </c>
      <c r="BF298" s="186">
        <f>AK298*Workings_risks!$E$24*Workings_risks!$E$26*Workings_risks!$E$27*Assumptions!$G$90</f>
        <v>4.2073849517728311E-4</v>
      </c>
      <c r="BG298" s="186">
        <f>AL298*Workings_risks!$E$24*Workings_risks!$E$26*Workings_risks!$E$27*Assumptions!$G$90</f>
        <v>4.2684560632218557E-4</v>
      </c>
      <c r="BH298" s="186">
        <f>AM298*Workings_risks!$E$24*Workings_risks!$E$26*Workings_risks!$E$27*Assumptions!$G$90</f>
        <v>4.3295271746708819E-4</v>
      </c>
      <c r="BI298" s="186">
        <f>AN298*Workings_risks!$E$24*Workings_risks!$E$26*Workings_risks!$E$27*Assumptions!$G$90</f>
        <v>4.3905982861199054E-4</v>
      </c>
      <c r="BJ298" s="186">
        <f>AO298*Workings_risks!$E$24*Workings_risks!$E$26*Workings_risks!$E$27*Assumptions!$G$90</f>
        <v>4.4516693975689311E-4</v>
      </c>
      <c r="BK298" s="186">
        <f>AP298*Workings_risks!$E$24*Workings_risks!$E$26*Workings_risks!$E$27*Assumptions!$G$90</f>
        <v>4.5127405090179557E-4</v>
      </c>
      <c r="BL298" s="186">
        <f>AQ298*Workings_risks!$E$24*Workings_risks!$E$26*Workings_risks!$E$27*Assumptions!$G$90</f>
        <v>4.5738116204669803E-4</v>
      </c>
      <c r="BM298" s="186">
        <f>AR298*Workings_risks!$E$24*Workings_risks!$E$26*Workings_risks!$E$27*Assumptions!$G$90</f>
        <v>4.6348827319160054E-4</v>
      </c>
      <c r="BN298" s="186">
        <f>AS298*Workings_risks!$E$24*Workings_risks!$E$26*Workings_risks!$E$27*Assumptions!$G$90</f>
        <v>4.69595384336503E-4</v>
      </c>
      <c r="BO298" s="186">
        <f>AT298*Workings_risks!$E$24*Workings_risks!$E$26*Workings_risks!$E$27*Assumptions!$G$90</f>
        <v>4.7570249548140552E-4</v>
      </c>
      <c r="BP298" s="186">
        <f>AU298*Workings_risks!$E$24*Workings_risks!$E$26*Workings_risks!$E$27*Assumptions!$G$90</f>
        <v>4.8180960662630798E-4</v>
      </c>
      <c r="BQ298" s="186">
        <f>AV298*Workings_risks!$E$24*Workings_risks!$E$26*Workings_risks!$E$27*Assumptions!$G$90</f>
        <v>4.8791671777121055E-4</v>
      </c>
      <c r="BR298" s="186">
        <f>AW298*Workings_risks!$E$24*Workings_risks!$E$26*Workings_risks!$E$27*Assumptions!$G$90</f>
        <v>4.9402382891611295E-4</v>
      </c>
      <c r="BS298" s="186">
        <f>AX298*Workings_risks!$E$24*Workings_risks!$E$26*Workings_risks!$E$27*Assumptions!$G$90</f>
        <v>5.0013094006101546E-4</v>
      </c>
      <c r="BT298" s="186">
        <f>AY298*Workings_risks!$E$24*Workings_risks!$E$26*Workings_risks!$E$27*Assumptions!$G$90</f>
        <v>5.0623805120591798E-4</v>
      </c>
    </row>
    <row r="299" spans="2:72" x14ac:dyDescent="0.25">
      <c r="B299" s="42">
        <v>10367015</v>
      </c>
      <c r="C299" s="42" t="s">
        <v>544</v>
      </c>
      <c r="D299" s="42" t="s">
        <v>273</v>
      </c>
      <c r="E299" s="42">
        <v>16846009</v>
      </c>
      <c r="F299" s="42">
        <v>86136050</v>
      </c>
      <c r="G299" s="42">
        <v>0.17468304418885072</v>
      </c>
      <c r="H299" s="42">
        <v>141.59605020164901</v>
      </c>
      <c r="I299" s="42">
        <v>-34.229607043633798</v>
      </c>
      <c r="J299" s="42">
        <v>101</v>
      </c>
      <c r="K299" s="42">
        <v>87.5</v>
      </c>
      <c r="L299" s="32">
        <v>6.3E-2</v>
      </c>
      <c r="M299" s="32">
        <v>8.7999999999999995E-2</v>
      </c>
      <c r="N299" s="181"/>
      <c r="O299" s="182">
        <f t="shared" si="61"/>
        <v>107.363</v>
      </c>
      <c r="P299" s="182">
        <f t="shared" si="62"/>
        <v>93.012499999999989</v>
      </c>
      <c r="Q299" s="191">
        <f t="shared" si="63"/>
        <v>0.01</v>
      </c>
      <c r="R299" s="191">
        <f t="shared" si="64"/>
        <v>0.02</v>
      </c>
      <c r="S299" s="184">
        <f t="shared" si="65"/>
        <v>-1435.0500000000011</v>
      </c>
      <c r="T299" s="184">
        <f t="shared" si="66"/>
        <v>121.71350000000001</v>
      </c>
      <c r="U299" s="185">
        <f t="shared" si="67"/>
        <v>1.4433991846973969E-2</v>
      </c>
      <c r="V299" s="181"/>
      <c r="W299" s="182">
        <f t="shared" si="68"/>
        <v>108.37299999999999</v>
      </c>
      <c r="X299" s="182">
        <f t="shared" si="69"/>
        <v>95.2</v>
      </c>
      <c r="Y299" s="183">
        <f t="shared" si="70"/>
        <v>0.01</v>
      </c>
      <c r="Z299" s="183">
        <f t="shared" si="71"/>
        <v>0.02</v>
      </c>
      <c r="AA299" s="184">
        <f t="shared" si="72"/>
        <v>-1317.2999999999986</v>
      </c>
      <c r="AB299" s="184">
        <f t="shared" si="73"/>
        <v>121.54599999999996</v>
      </c>
      <c r="AC299" s="185">
        <f t="shared" si="74"/>
        <v>1.559705458134061E-2</v>
      </c>
      <c r="AD299" s="181"/>
      <c r="AE299" s="178">
        <f t="shared" si="75"/>
        <v>1.4433991846973968</v>
      </c>
      <c r="AF299" s="170">
        <f>Workings_risks!$E$18+Workings_risks!$E$27*(($AE299-1)*Workings_risks!$E$18)/(2050-2023)</f>
        <v>9.6351384396463589E-3</v>
      </c>
      <c r="AG299" s="170">
        <f>AF299+(($AE299-1)*Workings_risks!$E$18)/(2050-2023)</f>
        <v>9.7859391010405687E-3</v>
      </c>
      <c r="AH299" s="170">
        <f>AG299+(($AE299-1)*Workings_risks!$E$18)/(2050-2023)</f>
        <v>9.9367397624347785E-3</v>
      </c>
      <c r="AI299" s="170">
        <f>AH299+(($AE299-1)*Workings_risks!$E$18)/(2050-2023)</f>
        <v>1.0087540423828988E-2</v>
      </c>
      <c r="AJ299" s="170">
        <f>AI299+(($AE299-1)*Workings_risks!$E$18)/(2050-2023)</f>
        <v>1.0238341085223198E-2</v>
      </c>
      <c r="AK299" s="170">
        <f>AJ299+(($AE299-1)*Workings_risks!$E$18)/(2050-2023)</f>
        <v>1.0389141746617408E-2</v>
      </c>
      <c r="AL299" s="170">
        <f>AK299+(($AE299-1)*Workings_risks!$E$18)/(2050-2023)</f>
        <v>1.0539942408011618E-2</v>
      </c>
      <c r="AM299" s="170">
        <f>AL299+(($AE299-1)*Workings_risks!$E$18)/(2050-2023)</f>
        <v>1.0690743069405827E-2</v>
      </c>
      <c r="AN299" s="170">
        <f>AM299+(($AE299-1)*Workings_risks!$E$18)/(2050-2023)</f>
        <v>1.0841543730800037E-2</v>
      </c>
      <c r="AO299" s="170">
        <f>AN299+(($AE299-1)*Workings_risks!$E$18)/(2050-2023)</f>
        <v>1.0992344392194247E-2</v>
      </c>
      <c r="AP299" s="170">
        <f>AO299+(($AE299-1)*Workings_risks!$E$18)/(2050-2023)</f>
        <v>1.1143145053588457E-2</v>
      </c>
      <c r="AQ299" s="170">
        <f>AP299+(($AE299-1)*Workings_risks!$E$18)/(2050-2023)</f>
        <v>1.1293945714982667E-2</v>
      </c>
      <c r="AR299" s="170">
        <f>AQ299+(($AE299-1)*Workings_risks!$E$18)/(2050-2023)</f>
        <v>1.1444746376376876E-2</v>
      </c>
      <c r="AS299" s="170">
        <f>AR299+(($AE299-1)*Workings_risks!$E$18)/(2050-2023)</f>
        <v>1.1595547037771086E-2</v>
      </c>
      <c r="AT299" s="170">
        <f>AS299+(($AE299-1)*Workings_risks!$E$18)/(2050-2023)</f>
        <v>1.1746347699165296E-2</v>
      </c>
      <c r="AU299" s="170">
        <f>AT299+(($AE299-1)*Workings_risks!$E$18)/(2050-2023)</f>
        <v>1.1897148360559506E-2</v>
      </c>
      <c r="AV299" s="170">
        <f>AU299+(($AE299-1)*Workings_risks!$E$18)/(2050-2023)</f>
        <v>1.2047949021953715E-2</v>
      </c>
      <c r="AW299" s="170">
        <f>AV299+(($AE299-1)*Workings_risks!$E$18)/(2050-2023)</f>
        <v>1.2198749683347925E-2</v>
      </c>
      <c r="AX299" s="170">
        <f>AW299+(($AE299-1)*Workings_risks!$E$18)/(2050-2023)</f>
        <v>1.2349550344742135E-2</v>
      </c>
      <c r="AY299" s="170">
        <f>AX299+(($AE299-1)*Workings_risks!$E$18)/(2050-2023)</f>
        <v>1.2500351006136345E-2</v>
      </c>
      <c r="BA299" s="186">
        <f>AF299*Workings_risks!$E$24*Workings_risks!$E$26*Workings_risks!$E$27*Assumptions!$G$90</f>
        <v>3.9020293945277076E-4</v>
      </c>
      <c r="BB299" s="186">
        <f>AG299*Workings_risks!$E$24*Workings_risks!$E$26*Workings_risks!$E$27*Assumptions!$G$90</f>
        <v>3.9631005059767322E-4</v>
      </c>
      <c r="BC299" s="186">
        <f>AH299*Workings_risks!$E$24*Workings_risks!$E$26*Workings_risks!$E$27*Assumptions!$G$90</f>
        <v>4.0241716174257568E-4</v>
      </c>
      <c r="BD299" s="186">
        <f>AI299*Workings_risks!$E$24*Workings_risks!$E$26*Workings_risks!$E$27*Assumptions!$G$90</f>
        <v>4.0852427288747819E-4</v>
      </c>
      <c r="BE299" s="186">
        <f>AJ299*Workings_risks!$E$24*Workings_risks!$E$26*Workings_risks!$E$27*Assumptions!$G$90</f>
        <v>4.1463138403238065E-4</v>
      </c>
      <c r="BF299" s="186">
        <f>AK299*Workings_risks!$E$24*Workings_risks!$E$26*Workings_risks!$E$27*Assumptions!$G$90</f>
        <v>4.2073849517728311E-4</v>
      </c>
      <c r="BG299" s="186">
        <f>AL299*Workings_risks!$E$24*Workings_risks!$E$26*Workings_risks!$E$27*Assumptions!$G$90</f>
        <v>4.2684560632218557E-4</v>
      </c>
      <c r="BH299" s="186">
        <f>AM299*Workings_risks!$E$24*Workings_risks!$E$26*Workings_risks!$E$27*Assumptions!$G$90</f>
        <v>4.3295271746708819E-4</v>
      </c>
      <c r="BI299" s="186">
        <f>AN299*Workings_risks!$E$24*Workings_risks!$E$26*Workings_risks!$E$27*Assumptions!$G$90</f>
        <v>4.3905982861199054E-4</v>
      </c>
      <c r="BJ299" s="186">
        <f>AO299*Workings_risks!$E$24*Workings_risks!$E$26*Workings_risks!$E$27*Assumptions!$G$90</f>
        <v>4.4516693975689311E-4</v>
      </c>
      <c r="BK299" s="186">
        <f>AP299*Workings_risks!$E$24*Workings_risks!$E$26*Workings_risks!$E$27*Assumptions!$G$90</f>
        <v>4.5127405090179557E-4</v>
      </c>
      <c r="BL299" s="186">
        <f>AQ299*Workings_risks!$E$24*Workings_risks!$E$26*Workings_risks!$E$27*Assumptions!$G$90</f>
        <v>4.5738116204669803E-4</v>
      </c>
      <c r="BM299" s="186">
        <f>AR299*Workings_risks!$E$24*Workings_risks!$E$26*Workings_risks!$E$27*Assumptions!$G$90</f>
        <v>4.6348827319160054E-4</v>
      </c>
      <c r="BN299" s="186">
        <f>AS299*Workings_risks!$E$24*Workings_risks!$E$26*Workings_risks!$E$27*Assumptions!$G$90</f>
        <v>4.69595384336503E-4</v>
      </c>
      <c r="BO299" s="186">
        <f>AT299*Workings_risks!$E$24*Workings_risks!$E$26*Workings_risks!$E$27*Assumptions!$G$90</f>
        <v>4.7570249548140552E-4</v>
      </c>
      <c r="BP299" s="186">
        <f>AU299*Workings_risks!$E$24*Workings_risks!$E$26*Workings_risks!$E$27*Assumptions!$G$90</f>
        <v>4.8180960662630798E-4</v>
      </c>
      <c r="BQ299" s="186">
        <f>AV299*Workings_risks!$E$24*Workings_risks!$E$26*Workings_risks!$E$27*Assumptions!$G$90</f>
        <v>4.8791671777121055E-4</v>
      </c>
      <c r="BR299" s="186">
        <f>AW299*Workings_risks!$E$24*Workings_risks!$E$26*Workings_risks!$E$27*Assumptions!$G$90</f>
        <v>4.9402382891611295E-4</v>
      </c>
      <c r="BS299" s="186">
        <f>AX299*Workings_risks!$E$24*Workings_risks!$E$26*Workings_risks!$E$27*Assumptions!$G$90</f>
        <v>5.0013094006101546E-4</v>
      </c>
      <c r="BT299" s="186">
        <f>AY299*Workings_risks!$E$24*Workings_risks!$E$26*Workings_risks!$E$27*Assumptions!$G$90</f>
        <v>5.0623805120591798E-4</v>
      </c>
    </row>
    <row r="300" spans="2:72" x14ac:dyDescent="0.25">
      <c r="B300" s="42">
        <v>10367016</v>
      </c>
      <c r="C300" s="42" t="s">
        <v>544</v>
      </c>
      <c r="D300" s="42" t="s">
        <v>273</v>
      </c>
      <c r="E300" s="42">
        <v>77828966</v>
      </c>
      <c r="F300" s="42">
        <v>16846017</v>
      </c>
      <c r="G300" s="42">
        <v>1.0537622117089902</v>
      </c>
      <c r="H300" s="42">
        <v>141.597713338429</v>
      </c>
      <c r="I300" s="42">
        <v>-34.223837251124202</v>
      </c>
      <c r="J300" s="42">
        <v>101</v>
      </c>
      <c r="K300" s="42">
        <v>87.8</v>
      </c>
      <c r="L300" s="32">
        <v>6.3E-2</v>
      </c>
      <c r="M300" s="32">
        <v>8.7999999999999995E-2</v>
      </c>
      <c r="N300" s="181"/>
      <c r="O300" s="182">
        <f t="shared" si="61"/>
        <v>107.363</v>
      </c>
      <c r="P300" s="182">
        <f t="shared" si="62"/>
        <v>93.331399999999988</v>
      </c>
      <c r="Q300" s="191">
        <f t="shared" si="63"/>
        <v>0.01</v>
      </c>
      <c r="R300" s="191">
        <f t="shared" si="64"/>
        <v>0.02</v>
      </c>
      <c r="S300" s="184">
        <f t="shared" si="65"/>
        <v>-1403.160000000001</v>
      </c>
      <c r="T300" s="184">
        <f t="shared" si="66"/>
        <v>121.3946</v>
      </c>
      <c r="U300" s="185">
        <f t="shared" si="67"/>
        <v>1.4534764388950641E-2</v>
      </c>
      <c r="V300" s="181"/>
      <c r="W300" s="182">
        <f t="shared" si="68"/>
        <v>108.37299999999999</v>
      </c>
      <c r="X300" s="182">
        <f t="shared" si="69"/>
        <v>95.52640000000001</v>
      </c>
      <c r="Y300" s="183">
        <f t="shared" si="70"/>
        <v>0.01</v>
      </c>
      <c r="Z300" s="183">
        <f t="shared" si="71"/>
        <v>0.02</v>
      </c>
      <c r="AA300" s="184">
        <f t="shared" si="72"/>
        <v>-1284.659999999998</v>
      </c>
      <c r="AB300" s="184">
        <f t="shared" si="73"/>
        <v>121.21959999999999</v>
      </c>
      <c r="AC300" s="185">
        <f t="shared" si="74"/>
        <v>1.5739261750190726E-2</v>
      </c>
      <c r="AD300" s="181"/>
      <c r="AE300" s="178">
        <f t="shared" si="75"/>
        <v>1.4534764388950641</v>
      </c>
      <c r="AF300" s="170">
        <f>Workings_risks!$E$18+Workings_risks!$E$27*(($AE300-1)*Workings_risks!$E$18)/(2050-2023)</f>
        <v>9.6454203029232369E-3</v>
      </c>
      <c r="AG300" s="170">
        <f>AF300+(($AE300-1)*Workings_risks!$E$18)/(2050-2023)</f>
        <v>9.799648252076406E-3</v>
      </c>
      <c r="AH300" s="170">
        <f>AG300+(($AE300-1)*Workings_risks!$E$18)/(2050-2023)</f>
        <v>9.9538762012295751E-3</v>
      </c>
      <c r="AI300" s="170">
        <f>AH300+(($AE300-1)*Workings_risks!$E$18)/(2050-2023)</f>
        <v>1.0108104150382744E-2</v>
      </c>
      <c r="AJ300" s="170">
        <f>AI300+(($AE300-1)*Workings_risks!$E$18)/(2050-2023)</f>
        <v>1.0262332099535913E-2</v>
      </c>
      <c r="AK300" s="170">
        <f>AJ300+(($AE300-1)*Workings_risks!$E$18)/(2050-2023)</f>
        <v>1.0416560048689082E-2</v>
      </c>
      <c r="AL300" s="170">
        <f>AK300+(($AE300-1)*Workings_risks!$E$18)/(2050-2023)</f>
        <v>1.0570787997842251E-2</v>
      </c>
      <c r="AM300" s="170">
        <f>AL300+(($AE300-1)*Workings_risks!$E$18)/(2050-2023)</f>
        <v>1.0725015946995421E-2</v>
      </c>
      <c r="AN300" s="170">
        <f>AM300+(($AE300-1)*Workings_risks!$E$18)/(2050-2023)</f>
        <v>1.087924389614859E-2</v>
      </c>
      <c r="AO300" s="170">
        <f>AN300+(($AE300-1)*Workings_risks!$E$18)/(2050-2023)</f>
        <v>1.1033471845301759E-2</v>
      </c>
      <c r="AP300" s="170">
        <f>AO300+(($AE300-1)*Workings_risks!$E$18)/(2050-2023)</f>
        <v>1.1187699794454928E-2</v>
      </c>
      <c r="AQ300" s="170">
        <f>AP300+(($AE300-1)*Workings_risks!$E$18)/(2050-2023)</f>
        <v>1.1341927743608097E-2</v>
      </c>
      <c r="AR300" s="170">
        <f>AQ300+(($AE300-1)*Workings_risks!$E$18)/(2050-2023)</f>
        <v>1.1496155692761266E-2</v>
      </c>
      <c r="AS300" s="170">
        <f>AR300+(($AE300-1)*Workings_risks!$E$18)/(2050-2023)</f>
        <v>1.1650383641914435E-2</v>
      </c>
      <c r="AT300" s="170">
        <f>AS300+(($AE300-1)*Workings_risks!$E$18)/(2050-2023)</f>
        <v>1.1804611591067604E-2</v>
      </c>
      <c r="AU300" s="170">
        <f>AT300+(($AE300-1)*Workings_risks!$E$18)/(2050-2023)</f>
        <v>1.1958839540220773E-2</v>
      </c>
      <c r="AV300" s="170">
        <f>AU300+(($AE300-1)*Workings_risks!$E$18)/(2050-2023)</f>
        <v>1.2113067489373942E-2</v>
      </c>
      <c r="AW300" s="170">
        <f>AV300+(($AE300-1)*Workings_risks!$E$18)/(2050-2023)</f>
        <v>1.2267295438527111E-2</v>
      </c>
      <c r="AX300" s="170">
        <f>AW300+(($AE300-1)*Workings_risks!$E$18)/(2050-2023)</f>
        <v>1.2421523387680281E-2</v>
      </c>
      <c r="AY300" s="170">
        <f>AX300+(($AE300-1)*Workings_risks!$E$18)/(2050-2023)</f>
        <v>1.257575133683345E-2</v>
      </c>
      <c r="BA300" s="186">
        <f>AF300*Workings_risks!$E$24*Workings_risks!$E$26*Workings_risks!$E$27*Assumptions!$G$90</f>
        <v>3.9061933339446859E-4</v>
      </c>
      <c r="BB300" s="186">
        <f>AG300*Workings_risks!$E$24*Workings_risks!$E$26*Workings_risks!$E$27*Assumptions!$G$90</f>
        <v>3.9686524251993712E-4</v>
      </c>
      <c r="BC300" s="186">
        <f>AH300*Workings_risks!$E$24*Workings_risks!$E$26*Workings_risks!$E$27*Assumptions!$G$90</f>
        <v>4.0311115164540559E-4</v>
      </c>
      <c r="BD300" s="186">
        <f>AI300*Workings_risks!$E$24*Workings_risks!$E$26*Workings_risks!$E$27*Assumptions!$G$90</f>
        <v>4.0935706077087396E-4</v>
      </c>
      <c r="BE300" s="186">
        <f>AJ300*Workings_risks!$E$24*Workings_risks!$E$26*Workings_risks!$E$27*Assumptions!$G$90</f>
        <v>4.1560296989634249E-4</v>
      </c>
      <c r="BF300" s="186">
        <f>AK300*Workings_risks!$E$24*Workings_risks!$E$26*Workings_risks!$E$27*Assumptions!$G$90</f>
        <v>4.2184887902181086E-4</v>
      </c>
      <c r="BG300" s="186">
        <f>AL300*Workings_risks!$E$24*Workings_risks!$E$26*Workings_risks!$E$27*Assumptions!$G$90</f>
        <v>4.2809478814727933E-4</v>
      </c>
      <c r="BH300" s="186">
        <f>AM300*Workings_risks!$E$24*Workings_risks!$E$26*Workings_risks!$E$27*Assumptions!$G$90</f>
        <v>4.3434069727274775E-4</v>
      </c>
      <c r="BI300" s="186">
        <f>AN300*Workings_risks!$E$24*Workings_risks!$E$26*Workings_risks!$E$27*Assumptions!$G$90</f>
        <v>4.4058660639821623E-4</v>
      </c>
      <c r="BJ300" s="186">
        <f>AO300*Workings_risks!$E$24*Workings_risks!$E$26*Workings_risks!$E$27*Assumptions!$G$90</f>
        <v>4.4683251552368459E-4</v>
      </c>
      <c r="BK300" s="186">
        <f>AP300*Workings_risks!$E$24*Workings_risks!$E$26*Workings_risks!$E$27*Assumptions!$G$90</f>
        <v>4.5307842464915312E-4</v>
      </c>
      <c r="BL300" s="186">
        <f>AQ300*Workings_risks!$E$24*Workings_risks!$E$26*Workings_risks!$E$27*Assumptions!$G$90</f>
        <v>4.5932433377462154E-4</v>
      </c>
      <c r="BM300" s="186">
        <f>AR300*Workings_risks!$E$24*Workings_risks!$E$26*Workings_risks!$E$27*Assumptions!$G$90</f>
        <v>4.6557024290008996E-4</v>
      </c>
      <c r="BN300" s="186">
        <f>AS300*Workings_risks!$E$24*Workings_risks!$E$26*Workings_risks!$E$27*Assumptions!$G$90</f>
        <v>4.7181615202555844E-4</v>
      </c>
      <c r="BO300" s="186">
        <f>AT300*Workings_risks!$E$24*Workings_risks!$E$26*Workings_risks!$E$27*Assumptions!$G$90</f>
        <v>4.7806206115102686E-4</v>
      </c>
      <c r="BP300" s="186">
        <f>AU300*Workings_risks!$E$24*Workings_risks!$E$26*Workings_risks!$E$27*Assumptions!$G$90</f>
        <v>4.8430797027649534E-4</v>
      </c>
      <c r="BQ300" s="186">
        <f>AV300*Workings_risks!$E$24*Workings_risks!$E$26*Workings_risks!$E$27*Assumptions!$G$90</f>
        <v>4.9055387940196392E-4</v>
      </c>
      <c r="BR300" s="186">
        <f>AW300*Workings_risks!$E$24*Workings_risks!$E$26*Workings_risks!$E$27*Assumptions!$G$90</f>
        <v>4.9679978852743229E-4</v>
      </c>
      <c r="BS300" s="186">
        <f>AX300*Workings_risks!$E$24*Workings_risks!$E$26*Workings_risks!$E$27*Assumptions!$G$90</f>
        <v>5.0304569765290076E-4</v>
      </c>
      <c r="BT300" s="186">
        <f>AY300*Workings_risks!$E$24*Workings_risks!$E$26*Workings_risks!$E$27*Assumptions!$G$90</f>
        <v>5.0929160677836913E-4</v>
      </c>
    </row>
    <row r="301" spans="2:72" x14ac:dyDescent="0.25">
      <c r="B301" s="42">
        <v>10367017</v>
      </c>
      <c r="C301" s="42" t="s">
        <v>544</v>
      </c>
      <c r="D301" s="42" t="s">
        <v>273</v>
      </c>
      <c r="E301" s="42">
        <v>16846017</v>
      </c>
      <c r="F301" s="42">
        <v>77828972</v>
      </c>
      <c r="G301" s="42">
        <v>1.0551637499968005</v>
      </c>
      <c r="H301" s="42">
        <v>141.59757936578001</v>
      </c>
      <c r="I301" s="42">
        <v>-34.225061053713397</v>
      </c>
      <c r="J301" s="42">
        <v>101</v>
      </c>
      <c r="K301" s="42">
        <v>87.5</v>
      </c>
      <c r="L301" s="32">
        <v>6.3E-2</v>
      </c>
      <c r="M301" s="32">
        <v>8.7999999999999995E-2</v>
      </c>
      <c r="N301" s="181"/>
      <c r="O301" s="182">
        <f t="shared" si="61"/>
        <v>107.363</v>
      </c>
      <c r="P301" s="182">
        <f t="shared" si="62"/>
        <v>93.012499999999989</v>
      </c>
      <c r="Q301" s="191">
        <f t="shared" si="63"/>
        <v>0.01</v>
      </c>
      <c r="R301" s="191">
        <f t="shared" si="64"/>
        <v>0.02</v>
      </c>
      <c r="S301" s="184">
        <f t="shared" si="65"/>
        <v>-1435.0500000000011</v>
      </c>
      <c r="T301" s="184">
        <f t="shared" si="66"/>
        <v>121.71350000000001</v>
      </c>
      <c r="U301" s="185">
        <f t="shared" si="67"/>
        <v>1.4433991846973969E-2</v>
      </c>
      <c r="V301" s="181"/>
      <c r="W301" s="182">
        <f t="shared" si="68"/>
        <v>108.37299999999999</v>
      </c>
      <c r="X301" s="182">
        <f t="shared" si="69"/>
        <v>95.2</v>
      </c>
      <c r="Y301" s="183">
        <f t="shared" si="70"/>
        <v>0.01</v>
      </c>
      <c r="Z301" s="183">
        <f t="shared" si="71"/>
        <v>0.02</v>
      </c>
      <c r="AA301" s="184">
        <f t="shared" si="72"/>
        <v>-1317.2999999999986</v>
      </c>
      <c r="AB301" s="184">
        <f t="shared" si="73"/>
        <v>121.54599999999996</v>
      </c>
      <c r="AC301" s="185">
        <f t="shared" si="74"/>
        <v>1.559705458134061E-2</v>
      </c>
      <c r="AD301" s="181"/>
      <c r="AE301" s="178">
        <f t="shared" si="75"/>
        <v>1.4433991846973968</v>
      </c>
      <c r="AF301" s="170">
        <f>Workings_risks!$E$18+Workings_risks!$E$27*(($AE301-1)*Workings_risks!$E$18)/(2050-2023)</f>
        <v>9.6351384396463589E-3</v>
      </c>
      <c r="AG301" s="170">
        <f>AF301+(($AE301-1)*Workings_risks!$E$18)/(2050-2023)</f>
        <v>9.7859391010405687E-3</v>
      </c>
      <c r="AH301" s="170">
        <f>AG301+(($AE301-1)*Workings_risks!$E$18)/(2050-2023)</f>
        <v>9.9367397624347785E-3</v>
      </c>
      <c r="AI301" s="170">
        <f>AH301+(($AE301-1)*Workings_risks!$E$18)/(2050-2023)</f>
        <v>1.0087540423828988E-2</v>
      </c>
      <c r="AJ301" s="170">
        <f>AI301+(($AE301-1)*Workings_risks!$E$18)/(2050-2023)</f>
        <v>1.0238341085223198E-2</v>
      </c>
      <c r="AK301" s="170">
        <f>AJ301+(($AE301-1)*Workings_risks!$E$18)/(2050-2023)</f>
        <v>1.0389141746617408E-2</v>
      </c>
      <c r="AL301" s="170">
        <f>AK301+(($AE301-1)*Workings_risks!$E$18)/(2050-2023)</f>
        <v>1.0539942408011618E-2</v>
      </c>
      <c r="AM301" s="170">
        <f>AL301+(($AE301-1)*Workings_risks!$E$18)/(2050-2023)</f>
        <v>1.0690743069405827E-2</v>
      </c>
      <c r="AN301" s="170">
        <f>AM301+(($AE301-1)*Workings_risks!$E$18)/(2050-2023)</f>
        <v>1.0841543730800037E-2</v>
      </c>
      <c r="AO301" s="170">
        <f>AN301+(($AE301-1)*Workings_risks!$E$18)/(2050-2023)</f>
        <v>1.0992344392194247E-2</v>
      </c>
      <c r="AP301" s="170">
        <f>AO301+(($AE301-1)*Workings_risks!$E$18)/(2050-2023)</f>
        <v>1.1143145053588457E-2</v>
      </c>
      <c r="AQ301" s="170">
        <f>AP301+(($AE301-1)*Workings_risks!$E$18)/(2050-2023)</f>
        <v>1.1293945714982667E-2</v>
      </c>
      <c r="AR301" s="170">
        <f>AQ301+(($AE301-1)*Workings_risks!$E$18)/(2050-2023)</f>
        <v>1.1444746376376876E-2</v>
      </c>
      <c r="AS301" s="170">
        <f>AR301+(($AE301-1)*Workings_risks!$E$18)/(2050-2023)</f>
        <v>1.1595547037771086E-2</v>
      </c>
      <c r="AT301" s="170">
        <f>AS301+(($AE301-1)*Workings_risks!$E$18)/(2050-2023)</f>
        <v>1.1746347699165296E-2</v>
      </c>
      <c r="AU301" s="170">
        <f>AT301+(($AE301-1)*Workings_risks!$E$18)/(2050-2023)</f>
        <v>1.1897148360559506E-2</v>
      </c>
      <c r="AV301" s="170">
        <f>AU301+(($AE301-1)*Workings_risks!$E$18)/(2050-2023)</f>
        <v>1.2047949021953715E-2</v>
      </c>
      <c r="AW301" s="170">
        <f>AV301+(($AE301-1)*Workings_risks!$E$18)/(2050-2023)</f>
        <v>1.2198749683347925E-2</v>
      </c>
      <c r="AX301" s="170">
        <f>AW301+(($AE301-1)*Workings_risks!$E$18)/(2050-2023)</f>
        <v>1.2349550344742135E-2</v>
      </c>
      <c r="AY301" s="170">
        <f>AX301+(($AE301-1)*Workings_risks!$E$18)/(2050-2023)</f>
        <v>1.2500351006136345E-2</v>
      </c>
      <c r="BA301" s="186">
        <f>AF301*Workings_risks!$E$24*Workings_risks!$E$26*Workings_risks!$E$27*Assumptions!$G$90</f>
        <v>3.9020293945277076E-4</v>
      </c>
      <c r="BB301" s="186">
        <f>AG301*Workings_risks!$E$24*Workings_risks!$E$26*Workings_risks!$E$27*Assumptions!$G$90</f>
        <v>3.9631005059767322E-4</v>
      </c>
      <c r="BC301" s="186">
        <f>AH301*Workings_risks!$E$24*Workings_risks!$E$26*Workings_risks!$E$27*Assumptions!$G$90</f>
        <v>4.0241716174257568E-4</v>
      </c>
      <c r="BD301" s="186">
        <f>AI301*Workings_risks!$E$24*Workings_risks!$E$26*Workings_risks!$E$27*Assumptions!$G$90</f>
        <v>4.0852427288747819E-4</v>
      </c>
      <c r="BE301" s="186">
        <f>AJ301*Workings_risks!$E$24*Workings_risks!$E$26*Workings_risks!$E$27*Assumptions!$G$90</f>
        <v>4.1463138403238065E-4</v>
      </c>
      <c r="BF301" s="186">
        <f>AK301*Workings_risks!$E$24*Workings_risks!$E$26*Workings_risks!$E$27*Assumptions!$G$90</f>
        <v>4.2073849517728311E-4</v>
      </c>
      <c r="BG301" s="186">
        <f>AL301*Workings_risks!$E$24*Workings_risks!$E$26*Workings_risks!$E$27*Assumptions!$G$90</f>
        <v>4.2684560632218557E-4</v>
      </c>
      <c r="BH301" s="186">
        <f>AM301*Workings_risks!$E$24*Workings_risks!$E$26*Workings_risks!$E$27*Assumptions!$G$90</f>
        <v>4.3295271746708819E-4</v>
      </c>
      <c r="BI301" s="186">
        <f>AN301*Workings_risks!$E$24*Workings_risks!$E$26*Workings_risks!$E$27*Assumptions!$G$90</f>
        <v>4.3905982861199054E-4</v>
      </c>
      <c r="BJ301" s="186">
        <f>AO301*Workings_risks!$E$24*Workings_risks!$E$26*Workings_risks!$E$27*Assumptions!$G$90</f>
        <v>4.4516693975689311E-4</v>
      </c>
      <c r="BK301" s="186">
        <f>AP301*Workings_risks!$E$24*Workings_risks!$E$26*Workings_risks!$E$27*Assumptions!$G$90</f>
        <v>4.5127405090179557E-4</v>
      </c>
      <c r="BL301" s="186">
        <f>AQ301*Workings_risks!$E$24*Workings_risks!$E$26*Workings_risks!$E$27*Assumptions!$G$90</f>
        <v>4.5738116204669803E-4</v>
      </c>
      <c r="BM301" s="186">
        <f>AR301*Workings_risks!$E$24*Workings_risks!$E$26*Workings_risks!$E$27*Assumptions!$G$90</f>
        <v>4.6348827319160054E-4</v>
      </c>
      <c r="BN301" s="186">
        <f>AS301*Workings_risks!$E$24*Workings_risks!$E$26*Workings_risks!$E$27*Assumptions!$G$90</f>
        <v>4.69595384336503E-4</v>
      </c>
      <c r="BO301" s="186">
        <f>AT301*Workings_risks!$E$24*Workings_risks!$E$26*Workings_risks!$E$27*Assumptions!$G$90</f>
        <v>4.7570249548140552E-4</v>
      </c>
      <c r="BP301" s="186">
        <f>AU301*Workings_risks!$E$24*Workings_risks!$E$26*Workings_risks!$E$27*Assumptions!$G$90</f>
        <v>4.8180960662630798E-4</v>
      </c>
      <c r="BQ301" s="186">
        <f>AV301*Workings_risks!$E$24*Workings_risks!$E$26*Workings_risks!$E$27*Assumptions!$G$90</f>
        <v>4.8791671777121055E-4</v>
      </c>
      <c r="BR301" s="186">
        <f>AW301*Workings_risks!$E$24*Workings_risks!$E$26*Workings_risks!$E$27*Assumptions!$G$90</f>
        <v>4.9402382891611295E-4</v>
      </c>
      <c r="BS301" s="186">
        <f>AX301*Workings_risks!$E$24*Workings_risks!$E$26*Workings_risks!$E$27*Assumptions!$G$90</f>
        <v>5.0013094006101546E-4</v>
      </c>
      <c r="BT301" s="186">
        <f>AY301*Workings_risks!$E$24*Workings_risks!$E$26*Workings_risks!$E$27*Assumptions!$G$90</f>
        <v>5.0623805120591798E-4</v>
      </c>
    </row>
    <row r="302" spans="2:72" x14ac:dyDescent="0.25">
      <c r="B302" s="42">
        <v>10367019</v>
      </c>
      <c r="C302" s="42" t="s">
        <v>544</v>
      </c>
      <c r="D302" s="42" t="s">
        <v>273</v>
      </c>
      <c r="E302" s="42">
        <v>16846021</v>
      </c>
      <c r="F302" s="42">
        <v>77828966</v>
      </c>
      <c r="G302" s="42">
        <v>1.0819415791166405</v>
      </c>
      <c r="H302" s="42">
        <v>141.597593270245</v>
      </c>
      <c r="I302" s="42">
        <v>-34.222591032615298</v>
      </c>
      <c r="J302" s="42">
        <v>101</v>
      </c>
      <c r="K302" s="42">
        <v>87.8</v>
      </c>
      <c r="L302" s="32">
        <v>6.3E-2</v>
      </c>
      <c r="M302" s="32">
        <v>8.7999999999999995E-2</v>
      </c>
      <c r="N302" s="181"/>
      <c r="O302" s="182">
        <f t="shared" si="61"/>
        <v>107.363</v>
      </c>
      <c r="P302" s="182">
        <f t="shared" si="62"/>
        <v>93.331399999999988</v>
      </c>
      <c r="Q302" s="191">
        <f t="shared" si="63"/>
        <v>0.01</v>
      </c>
      <c r="R302" s="191">
        <f t="shared" si="64"/>
        <v>0.02</v>
      </c>
      <c r="S302" s="184">
        <f t="shared" si="65"/>
        <v>-1403.160000000001</v>
      </c>
      <c r="T302" s="184">
        <f t="shared" si="66"/>
        <v>121.3946</v>
      </c>
      <c r="U302" s="185">
        <f t="shared" si="67"/>
        <v>1.4534764388950641E-2</v>
      </c>
      <c r="V302" s="181"/>
      <c r="W302" s="182">
        <f t="shared" si="68"/>
        <v>108.37299999999999</v>
      </c>
      <c r="X302" s="182">
        <f t="shared" si="69"/>
        <v>95.52640000000001</v>
      </c>
      <c r="Y302" s="183">
        <f t="shared" si="70"/>
        <v>0.01</v>
      </c>
      <c r="Z302" s="183">
        <f t="shared" si="71"/>
        <v>0.02</v>
      </c>
      <c r="AA302" s="184">
        <f t="shared" si="72"/>
        <v>-1284.659999999998</v>
      </c>
      <c r="AB302" s="184">
        <f t="shared" si="73"/>
        <v>121.21959999999999</v>
      </c>
      <c r="AC302" s="185">
        <f t="shared" si="74"/>
        <v>1.5739261750190726E-2</v>
      </c>
      <c r="AD302" s="181"/>
      <c r="AE302" s="178">
        <f t="shared" si="75"/>
        <v>1.4534764388950641</v>
      </c>
      <c r="AF302" s="170">
        <f>Workings_risks!$E$18+Workings_risks!$E$27*(($AE302-1)*Workings_risks!$E$18)/(2050-2023)</f>
        <v>9.6454203029232369E-3</v>
      </c>
      <c r="AG302" s="170">
        <f>AF302+(($AE302-1)*Workings_risks!$E$18)/(2050-2023)</f>
        <v>9.799648252076406E-3</v>
      </c>
      <c r="AH302" s="170">
        <f>AG302+(($AE302-1)*Workings_risks!$E$18)/(2050-2023)</f>
        <v>9.9538762012295751E-3</v>
      </c>
      <c r="AI302" s="170">
        <f>AH302+(($AE302-1)*Workings_risks!$E$18)/(2050-2023)</f>
        <v>1.0108104150382744E-2</v>
      </c>
      <c r="AJ302" s="170">
        <f>AI302+(($AE302-1)*Workings_risks!$E$18)/(2050-2023)</f>
        <v>1.0262332099535913E-2</v>
      </c>
      <c r="AK302" s="170">
        <f>AJ302+(($AE302-1)*Workings_risks!$E$18)/(2050-2023)</f>
        <v>1.0416560048689082E-2</v>
      </c>
      <c r="AL302" s="170">
        <f>AK302+(($AE302-1)*Workings_risks!$E$18)/(2050-2023)</f>
        <v>1.0570787997842251E-2</v>
      </c>
      <c r="AM302" s="170">
        <f>AL302+(($AE302-1)*Workings_risks!$E$18)/(2050-2023)</f>
        <v>1.0725015946995421E-2</v>
      </c>
      <c r="AN302" s="170">
        <f>AM302+(($AE302-1)*Workings_risks!$E$18)/(2050-2023)</f>
        <v>1.087924389614859E-2</v>
      </c>
      <c r="AO302" s="170">
        <f>AN302+(($AE302-1)*Workings_risks!$E$18)/(2050-2023)</f>
        <v>1.1033471845301759E-2</v>
      </c>
      <c r="AP302" s="170">
        <f>AO302+(($AE302-1)*Workings_risks!$E$18)/(2050-2023)</f>
        <v>1.1187699794454928E-2</v>
      </c>
      <c r="AQ302" s="170">
        <f>AP302+(($AE302-1)*Workings_risks!$E$18)/(2050-2023)</f>
        <v>1.1341927743608097E-2</v>
      </c>
      <c r="AR302" s="170">
        <f>AQ302+(($AE302-1)*Workings_risks!$E$18)/(2050-2023)</f>
        <v>1.1496155692761266E-2</v>
      </c>
      <c r="AS302" s="170">
        <f>AR302+(($AE302-1)*Workings_risks!$E$18)/(2050-2023)</f>
        <v>1.1650383641914435E-2</v>
      </c>
      <c r="AT302" s="170">
        <f>AS302+(($AE302-1)*Workings_risks!$E$18)/(2050-2023)</f>
        <v>1.1804611591067604E-2</v>
      </c>
      <c r="AU302" s="170">
        <f>AT302+(($AE302-1)*Workings_risks!$E$18)/(2050-2023)</f>
        <v>1.1958839540220773E-2</v>
      </c>
      <c r="AV302" s="170">
        <f>AU302+(($AE302-1)*Workings_risks!$E$18)/(2050-2023)</f>
        <v>1.2113067489373942E-2</v>
      </c>
      <c r="AW302" s="170">
        <f>AV302+(($AE302-1)*Workings_risks!$E$18)/(2050-2023)</f>
        <v>1.2267295438527111E-2</v>
      </c>
      <c r="AX302" s="170">
        <f>AW302+(($AE302-1)*Workings_risks!$E$18)/(2050-2023)</f>
        <v>1.2421523387680281E-2</v>
      </c>
      <c r="AY302" s="170">
        <f>AX302+(($AE302-1)*Workings_risks!$E$18)/(2050-2023)</f>
        <v>1.257575133683345E-2</v>
      </c>
      <c r="BA302" s="186">
        <f>AF302*Workings_risks!$E$24*Workings_risks!$E$26*Workings_risks!$E$27*Assumptions!$G$90</f>
        <v>3.9061933339446859E-4</v>
      </c>
      <c r="BB302" s="186">
        <f>AG302*Workings_risks!$E$24*Workings_risks!$E$26*Workings_risks!$E$27*Assumptions!$G$90</f>
        <v>3.9686524251993712E-4</v>
      </c>
      <c r="BC302" s="186">
        <f>AH302*Workings_risks!$E$24*Workings_risks!$E$26*Workings_risks!$E$27*Assumptions!$G$90</f>
        <v>4.0311115164540559E-4</v>
      </c>
      <c r="BD302" s="186">
        <f>AI302*Workings_risks!$E$24*Workings_risks!$E$26*Workings_risks!$E$27*Assumptions!$G$90</f>
        <v>4.0935706077087396E-4</v>
      </c>
      <c r="BE302" s="186">
        <f>AJ302*Workings_risks!$E$24*Workings_risks!$E$26*Workings_risks!$E$27*Assumptions!$G$90</f>
        <v>4.1560296989634249E-4</v>
      </c>
      <c r="BF302" s="186">
        <f>AK302*Workings_risks!$E$24*Workings_risks!$E$26*Workings_risks!$E$27*Assumptions!$G$90</f>
        <v>4.2184887902181086E-4</v>
      </c>
      <c r="BG302" s="186">
        <f>AL302*Workings_risks!$E$24*Workings_risks!$E$26*Workings_risks!$E$27*Assumptions!$G$90</f>
        <v>4.2809478814727933E-4</v>
      </c>
      <c r="BH302" s="186">
        <f>AM302*Workings_risks!$E$24*Workings_risks!$E$26*Workings_risks!$E$27*Assumptions!$G$90</f>
        <v>4.3434069727274775E-4</v>
      </c>
      <c r="BI302" s="186">
        <f>AN302*Workings_risks!$E$24*Workings_risks!$E$26*Workings_risks!$E$27*Assumptions!$G$90</f>
        <v>4.4058660639821623E-4</v>
      </c>
      <c r="BJ302" s="186">
        <f>AO302*Workings_risks!$E$24*Workings_risks!$E$26*Workings_risks!$E$27*Assumptions!$G$90</f>
        <v>4.4683251552368459E-4</v>
      </c>
      <c r="BK302" s="186">
        <f>AP302*Workings_risks!$E$24*Workings_risks!$E$26*Workings_risks!$E$27*Assumptions!$G$90</f>
        <v>4.5307842464915312E-4</v>
      </c>
      <c r="BL302" s="186">
        <f>AQ302*Workings_risks!$E$24*Workings_risks!$E$26*Workings_risks!$E$27*Assumptions!$G$90</f>
        <v>4.5932433377462154E-4</v>
      </c>
      <c r="BM302" s="186">
        <f>AR302*Workings_risks!$E$24*Workings_risks!$E$26*Workings_risks!$E$27*Assumptions!$G$90</f>
        <v>4.6557024290008996E-4</v>
      </c>
      <c r="BN302" s="186">
        <f>AS302*Workings_risks!$E$24*Workings_risks!$E$26*Workings_risks!$E$27*Assumptions!$G$90</f>
        <v>4.7181615202555844E-4</v>
      </c>
      <c r="BO302" s="186">
        <f>AT302*Workings_risks!$E$24*Workings_risks!$E$26*Workings_risks!$E$27*Assumptions!$G$90</f>
        <v>4.7806206115102686E-4</v>
      </c>
      <c r="BP302" s="186">
        <f>AU302*Workings_risks!$E$24*Workings_risks!$E$26*Workings_risks!$E$27*Assumptions!$G$90</f>
        <v>4.8430797027649534E-4</v>
      </c>
      <c r="BQ302" s="186">
        <f>AV302*Workings_risks!$E$24*Workings_risks!$E$26*Workings_risks!$E$27*Assumptions!$G$90</f>
        <v>4.9055387940196392E-4</v>
      </c>
      <c r="BR302" s="186">
        <f>AW302*Workings_risks!$E$24*Workings_risks!$E$26*Workings_risks!$E$27*Assumptions!$G$90</f>
        <v>4.9679978852743229E-4</v>
      </c>
      <c r="BS302" s="186">
        <f>AX302*Workings_risks!$E$24*Workings_risks!$E$26*Workings_risks!$E$27*Assumptions!$G$90</f>
        <v>5.0304569765290076E-4</v>
      </c>
      <c r="BT302" s="186">
        <f>AY302*Workings_risks!$E$24*Workings_risks!$E$26*Workings_risks!$E$27*Assumptions!$G$90</f>
        <v>5.0929160677836913E-4</v>
      </c>
    </row>
    <row r="303" spans="2:72" x14ac:dyDescent="0.25">
      <c r="B303" s="42">
        <v>10367159</v>
      </c>
      <c r="C303" s="42" t="s">
        <v>544</v>
      </c>
      <c r="D303" s="42" t="s">
        <v>273</v>
      </c>
      <c r="E303" s="42">
        <v>52301636</v>
      </c>
      <c r="F303" s="42">
        <v>16846375</v>
      </c>
      <c r="G303" s="42">
        <v>1.7191911861775204</v>
      </c>
      <c r="H303" s="42">
        <v>141.65496497123499</v>
      </c>
      <c r="I303" s="42">
        <v>-34.198459987628503</v>
      </c>
      <c r="J303" s="42">
        <v>104</v>
      </c>
      <c r="K303" s="42">
        <v>90.4</v>
      </c>
      <c r="L303" s="32">
        <v>6.3E-2</v>
      </c>
      <c r="M303" s="32">
        <v>8.7999999999999995E-2</v>
      </c>
      <c r="N303" s="181"/>
      <c r="O303" s="182">
        <f t="shared" si="61"/>
        <v>110.55199999999999</v>
      </c>
      <c r="P303" s="182">
        <f t="shared" si="62"/>
        <v>96.095200000000006</v>
      </c>
      <c r="Q303" s="191">
        <f t="shared" si="63"/>
        <v>0.01</v>
      </c>
      <c r="R303" s="191">
        <f t="shared" si="64"/>
        <v>0.02</v>
      </c>
      <c r="S303" s="184">
        <f t="shared" si="65"/>
        <v>-1445.6799999999985</v>
      </c>
      <c r="T303" s="184">
        <f t="shared" si="66"/>
        <v>125.00879999999998</v>
      </c>
      <c r="U303" s="185">
        <f t="shared" si="67"/>
        <v>1.4532123291461458E-2</v>
      </c>
      <c r="V303" s="181"/>
      <c r="W303" s="182">
        <f t="shared" si="68"/>
        <v>111.592</v>
      </c>
      <c r="X303" s="182">
        <f t="shared" si="69"/>
        <v>98.355200000000011</v>
      </c>
      <c r="Y303" s="183">
        <f t="shared" si="70"/>
        <v>0.01</v>
      </c>
      <c r="Z303" s="183">
        <f t="shared" si="71"/>
        <v>0.02</v>
      </c>
      <c r="AA303" s="184">
        <f t="shared" si="72"/>
        <v>-1323.6799999999987</v>
      </c>
      <c r="AB303" s="184">
        <f t="shared" si="73"/>
        <v>124.82879999999999</v>
      </c>
      <c r="AC303" s="185">
        <f t="shared" si="74"/>
        <v>1.5735525202465857E-2</v>
      </c>
      <c r="AD303" s="181"/>
      <c r="AE303" s="178">
        <f t="shared" si="75"/>
        <v>1.4532123291461458</v>
      </c>
      <c r="AF303" s="170">
        <f>Workings_risks!$E$18+Workings_risks!$E$27*(($AE303-1)*Workings_risks!$E$18)/(2050-2023)</f>
        <v>9.6451508306766107E-3</v>
      </c>
      <c r="AG303" s="170">
        <f>AF303+(($AE303-1)*Workings_risks!$E$18)/(2050-2023)</f>
        <v>9.7992889557475711E-3</v>
      </c>
      <c r="AH303" s="170">
        <f>AG303+(($AE303-1)*Workings_risks!$E$18)/(2050-2023)</f>
        <v>9.9534270808185315E-3</v>
      </c>
      <c r="AI303" s="170">
        <f>AH303+(($AE303-1)*Workings_risks!$E$18)/(2050-2023)</f>
        <v>1.0107565205889492E-2</v>
      </c>
      <c r="AJ303" s="170">
        <f>AI303+(($AE303-1)*Workings_risks!$E$18)/(2050-2023)</f>
        <v>1.0261703330960452E-2</v>
      </c>
      <c r="AK303" s="170">
        <f>AJ303+(($AE303-1)*Workings_risks!$E$18)/(2050-2023)</f>
        <v>1.0415841456031413E-2</v>
      </c>
      <c r="AL303" s="170">
        <f>AK303+(($AE303-1)*Workings_risks!$E$18)/(2050-2023)</f>
        <v>1.0569979581102373E-2</v>
      </c>
      <c r="AM303" s="170">
        <f>AL303+(($AE303-1)*Workings_risks!$E$18)/(2050-2023)</f>
        <v>1.0724117706173333E-2</v>
      </c>
      <c r="AN303" s="170">
        <f>AM303+(($AE303-1)*Workings_risks!$E$18)/(2050-2023)</f>
        <v>1.0878255831244294E-2</v>
      </c>
      <c r="AO303" s="170">
        <f>AN303+(($AE303-1)*Workings_risks!$E$18)/(2050-2023)</f>
        <v>1.1032393956315254E-2</v>
      </c>
      <c r="AP303" s="170">
        <f>AO303+(($AE303-1)*Workings_risks!$E$18)/(2050-2023)</f>
        <v>1.1186532081386215E-2</v>
      </c>
      <c r="AQ303" s="170">
        <f>AP303+(($AE303-1)*Workings_risks!$E$18)/(2050-2023)</f>
        <v>1.1340670206457175E-2</v>
      </c>
      <c r="AR303" s="170">
        <f>AQ303+(($AE303-1)*Workings_risks!$E$18)/(2050-2023)</f>
        <v>1.1494808331528135E-2</v>
      </c>
      <c r="AS303" s="170">
        <f>AR303+(($AE303-1)*Workings_risks!$E$18)/(2050-2023)</f>
        <v>1.1648946456599096E-2</v>
      </c>
      <c r="AT303" s="170">
        <f>AS303+(($AE303-1)*Workings_risks!$E$18)/(2050-2023)</f>
        <v>1.1803084581670056E-2</v>
      </c>
      <c r="AU303" s="170">
        <f>AT303+(($AE303-1)*Workings_risks!$E$18)/(2050-2023)</f>
        <v>1.1957222706741016E-2</v>
      </c>
      <c r="AV303" s="170">
        <f>AU303+(($AE303-1)*Workings_risks!$E$18)/(2050-2023)</f>
        <v>1.2111360831811977E-2</v>
      </c>
      <c r="AW303" s="170">
        <f>AV303+(($AE303-1)*Workings_risks!$E$18)/(2050-2023)</f>
        <v>1.2265498956882937E-2</v>
      </c>
      <c r="AX303" s="170">
        <f>AW303+(($AE303-1)*Workings_risks!$E$18)/(2050-2023)</f>
        <v>1.2419637081953898E-2</v>
      </c>
      <c r="AY303" s="170">
        <f>AX303+(($AE303-1)*Workings_risks!$E$18)/(2050-2023)</f>
        <v>1.2573775207024858E-2</v>
      </c>
      <c r="BA303" s="186">
        <f>AF303*Workings_risks!$E$24*Workings_risks!$E$26*Workings_risks!$E$27*Assumptions!$G$90</f>
        <v>3.9060842033251388E-4</v>
      </c>
      <c r="BB303" s="186">
        <f>AG303*Workings_risks!$E$24*Workings_risks!$E$26*Workings_risks!$E$27*Assumptions!$G$90</f>
        <v>3.9685069177066405E-4</v>
      </c>
      <c r="BC303" s="186">
        <f>AH303*Workings_risks!$E$24*Workings_risks!$E$26*Workings_risks!$E$27*Assumptions!$G$90</f>
        <v>4.0309296320881427E-4</v>
      </c>
      <c r="BD303" s="186">
        <f>AI303*Workings_risks!$E$24*Workings_risks!$E$26*Workings_risks!$E$27*Assumptions!$G$90</f>
        <v>4.0933523464696444E-4</v>
      </c>
      <c r="BE303" s="186">
        <f>AJ303*Workings_risks!$E$24*Workings_risks!$E$26*Workings_risks!$E$27*Assumptions!$G$90</f>
        <v>4.1557750608511466E-4</v>
      </c>
      <c r="BF303" s="186">
        <f>AK303*Workings_risks!$E$24*Workings_risks!$E$26*Workings_risks!$E$27*Assumptions!$G$90</f>
        <v>4.2181977752326488E-4</v>
      </c>
      <c r="BG303" s="186">
        <f>AL303*Workings_risks!$E$24*Workings_risks!$E$26*Workings_risks!$E$27*Assumptions!$G$90</f>
        <v>4.2806204896141505E-4</v>
      </c>
      <c r="BH303" s="186">
        <f>AM303*Workings_risks!$E$24*Workings_risks!$E$26*Workings_risks!$E$27*Assumptions!$G$90</f>
        <v>4.3430432039956527E-4</v>
      </c>
      <c r="BI303" s="186">
        <f>AN303*Workings_risks!$E$24*Workings_risks!$E$26*Workings_risks!$E$27*Assumptions!$G$90</f>
        <v>4.4054659183771544E-4</v>
      </c>
      <c r="BJ303" s="186">
        <f>AO303*Workings_risks!$E$24*Workings_risks!$E$26*Workings_risks!$E$27*Assumptions!$G$90</f>
        <v>4.4678886327586566E-4</v>
      </c>
      <c r="BK303" s="186">
        <f>AP303*Workings_risks!$E$24*Workings_risks!$E$26*Workings_risks!$E$27*Assumptions!$G$90</f>
        <v>4.5303113471401594E-4</v>
      </c>
      <c r="BL303" s="186">
        <f>AQ303*Workings_risks!$E$24*Workings_risks!$E$26*Workings_risks!$E$27*Assumptions!$G$90</f>
        <v>4.5927340615216605E-4</v>
      </c>
      <c r="BM303" s="186">
        <f>AR303*Workings_risks!$E$24*Workings_risks!$E$26*Workings_risks!$E$27*Assumptions!$G$90</f>
        <v>4.6551567759031633E-4</v>
      </c>
      <c r="BN303" s="186">
        <f>AS303*Workings_risks!$E$24*Workings_risks!$E$26*Workings_risks!$E$27*Assumptions!$G$90</f>
        <v>4.7175794902846644E-4</v>
      </c>
      <c r="BO303" s="186">
        <f>AT303*Workings_risks!$E$24*Workings_risks!$E$26*Workings_risks!$E$27*Assumptions!$G$90</f>
        <v>4.7800022046661661E-4</v>
      </c>
      <c r="BP303" s="186">
        <f>AU303*Workings_risks!$E$24*Workings_risks!$E$26*Workings_risks!$E$27*Assumptions!$G$90</f>
        <v>4.8424249190476688E-4</v>
      </c>
      <c r="BQ303" s="186">
        <f>AV303*Workings_risks!$E$24*Workings_risks!$E$26*Workings_risks!$E$27*Assumptions!$G$90</f>
        <v>4.904847633429171E-4</v>
      </c>
      <c r="BR303" s="186">
        <f>AW303*Workings_risks!$E$24*Workings_risks!$E$26*Workings_risks!$E$27*Assumptions!$G$90</f>
        <v>4.9672703478106722E-4</v>
      </c>
      <c r="BS303" s="186">
        <f>AX303*Workings_risks!$E$24*Workings_risks!$E$26*Workings_risks!$E$27*Assumptions!$G$90</f>
        <v>5.0296930621921744E-4</v>
      </c>
      <c r="BT303" s="186">
        <f>AY303*Workings_risks!$E$24*Workings_risks!$E$26*Workings_risks!$E$27*Assumptions!$G$90</f>
        <v>5.0921157765736766E-4</v>
      </c>
    </row>
    <row r="304" spans="2:72" x14ac:dyDescent="0.25">
      <c r="B304" s="42">
        <v>10367160</v>
      </c>
      <c r="C304" s="42" t="s">
        <v>544</v>
      </c>
      <c r="D304" s="42" t="s">
        <v>273</v>
      </c>
      <c r="E304" s="42">
        <v>16846375</v>
      </c>
      <c r="F304" s="42">
        <v>52301643</v>
      </c>
      <c r="G304" s="42">
        <v>0.94402276253005057</v>
      </c>
      <c r="H304" s="42">
        <v>141.65314170671201</v>
      </c>
      <c r="I304" s="42">
        <v>-34.198732762036997</v>
      </c>
      <c r="J304" s="42">
        <v>104</v>
      </c>
      <c r="K304" s="42">
        <v>90.4</v>
      </c>
      <c r="L304" s="32">
        <v>6.3E-2</v>
      </c>
      <c r="M304" s="32">
        <v>8.7999999999999995E-2</v>
      </c>
      <c r="N304" s="181"/>
      <c r="O304" s="182">
        <f t="shared" si="61"/>
        <v>110.55199999999999</v>
      </c>
      <c r="P304" s="182">
        <f t="shared" si="62"/>
        <v>96.095200000000006</v>
      </c>
      <c r="Q304" s="191">
        <f t="shared" si="63"/>
        <v>0.01</v>
      </c>
      <c r="R304" s="191">
        <f t="shared" si="64"/>
        <v>0.02</v>
      </c>
      <c r="S304" s="184">
        <f t="shared" si="65"/>
        <v>-1445.6799999999985</v>
      </c>
      <c r="T304" s="184">
        <f t="shared" si="66"/>
        <v>125.00879999999998</v>
      </c>
      <c r="U304" s="185">
        <f t="shared" si="67"/>
        <v>1.4532123291461458E-2</v>
      </c>
      <c r="V304" s="181"/>
      <c r="W304" s="182">
        <f t="shared" si="68"/>
        <v>111.592</v>
      </c>
      <c r="X304" s="182">
        <f t="shared" si="69"/>
        <v>98.355200000000011</v>
      </c>
      <c r="Y304" s="183">
        <f t="shared" si="70"/>
        <v>0.01</v>
      </c>
      <c r="Z304" s="183">
        <f t="shared" si="71"/>
        <v>0.02</v>
      </c>
      <c r="AA304" s="184">
        <f t="shared" si="72"/>
        <v>-1323.6799999999987</v>
      </c>
      <c r="AB304" s="184">
        <f t="shared" si="73"/>
        <v>124.82879999999999</v>
      </c>
      <c r="AC304" s="185">
        <f t="shared" si="74"/>
        <v>1.5735525202465857E-2</v>
      </c>
      <c r="AD304" s="181"/>
      <c r="AE304" s="178">
        <f t="shared" si="75"/>
        <v>1.4532123291461458</v>
      </c>
      <c r="AF304" s="170">
        <f>Workings_risks!$E$18+Workings_risks!$E$27*(($AE304-1)*Workings_risks!$E$18)/(2050-2023)</f>
        <v>9.6451508306766107E-3</v>
      </c>
      <c r="AG304" s="170">
        <f>AF304+(($AE304-1)*Workings_risks!$E$18)/(2050-2023)</f>
        <v>9.7992889557475711E-3</v>
      </c>
      <c r="AH304" s="170">
        <f>AG304+(($AE304-1)*Workings_risks!$E$18)/(2050-2023)</f>
        <v>9.9534270808185315E-3</v>
      </c>
      <c r="AI304" s="170">
        <f>AH304+(($AE304-1)*Workings_risks!$E$18)/(2050-2023)</f>
        <v>1.0107565205889492E-2</v>
      </c>
      <c r="AJ304" s="170">
        <f>AI304+(($AE304-1)*Workings_risks!$E$18)/(2050-2023)</f>
        <v>1.0261703330960452E-2</v>
      </c>
      <c r="AK304" s="170">
        <f>AJ304+(($AE304-1)*Workings_risks!$E$18)/(2050-2023)</f>
        <v>1.0415841456031413E-2</v>
      </c>
      <c r="AL304" s="170">
        <f>AK304+(($AE304-1)*Workings_risks!$E$18)/(2050-2023)</f>
        <v>1.0569979581102373E-2</v>
      </c>
      <c r="AM304" s="170">
        <f>AL304+(($AE304-1)*Workings_risks!$E$18)/(2050-2023)</f>
        <v>1.0724117706173333E-2</v>
      </c>
      <c r="AN304" s="170">
        <f>AM304+(($AE304-1)*Workings_risks!$E$18)/(2050-2023)</f>
        <v>1.0878255831244294E-2</v>
      </c>
      <c r="AO304" s="170">
        <f>AN304+(($AE304-1)*Workings_risks!$E$18)/(2050-2023)</f>
        <v>1.1032393956315254E-2</v>
      </c>
      <c r="AP304" s="170">
        <f>AO304+(($AE304-1)*Workings_risks!$E$18)/(2050-2023)</f>
        <v>1.1186532081386215E-2</v>
      </c>
      <c r="AQ304" s="170">
        <f>AP304+(($AE304-1)*Workings_risks!$E$18)/(2050-2023)</f>
        <v>1.1340670206457175E-2</v>
      </c>
      <c r="AR304" s="170">
        <f>AQ304+(($AE304-1)*Workings_risks!$E$18)/(2050-2023)</f>
        <v>1.1494808331528135E-2</v>
      </c>
      <c r="AS304" s="170">
        <f>AR304+(($AE304-1)*Workings_risks!$E$18)/(2050-2023)</f>
        <v>1.1648946456599096E-2</v>
      </c>
      <c r="AT304" s="170">
        <f>AS304+(($AE304-1)*Workings_risks!$E$18)/(2050-2023)</f>
        <v>1.1803084581670056E-2</v>
      </c>
      <c r="AU304" s="170">
        <f>AT304+(($AE304-1)*Workings_risks!$E$18)/(2050-2023)</f>
        <v>1.1957222706741016E-2</v>
      </c>
      <c r="AV304" s="170">
        <f>AU304+(($AE304-1)*Workings_risks!$E$18)/(2050-2023)</f>
        <v>1.2111360831811977E-2</v>
      </c>
      <c r="AW304" s="170">
        <f>AV304+(($AE304-1)*Workings_risks!$E$18)/(2050-2023)</f>
        <v>1.2265498956882937E-2</v>
      </c>
      <c r="AX304" s="170">
        <f>AW304+(($AE304-1)*Workings_risks!$E$18)/(2050-2023)</f>
        <v>1.2419637081953898E-2</v>
      </c>
      <c r="AY304" s="170">
        <f>AX304+(($AE304-1)*Workings_risks!$E$18)/(2050-2023)</f>
        <v>1.2573775207024858E-2</v>
      </c>
      <c r="BA304" s="186">
        <f>AF304*Workings_risks!$E$24*Workings_risks!$E$26*Workings_risks!$E$27*Assumptions!$G$90</f>
        <v>3.9060842033251388E-4</v>
      </c>
      <c r="BB304" s="186">
        <f>AG304*Workings_risks!$E$24*Workings_risks!$E$26*Workings_risks!$E$27*Assumptions!$G$90</f>
        <v>3.9685069177066405E-4</v>
      </c>
      <c r="BC304" s="186">
        <f>AH304*Workings_risks!$E$24*Workings_risks!$E$26*Workings_risks!$E$27*Assumptions!$G$90</f>
        <v>4.0309296320881427E-4</v>
      </c>
      <c r="BD304" s="186">
        <f>AI304*Workings_risks!$E$24*Workings_risks!$E$26*Workings_risks!$E$27*Assumptions!$G$90</f>
        <v>4.0933523464696444E-4</v>
      </c>
      <c r="BE304" s="186">
        <f>AJ304*Workings_risks!$E$24*Workings_risks!$E$26*Workings_risks!$E$27*Assumptions!$G$90</f>
        <v>4.1557750608511466E-4</v>
      </c>
      <c r="BF304" s="186">
        <f>AK304*Workings_risks!$E$24*Workings_risks!$E$26*Workings_risks!$E$27*Assumptions!$G$90</f>
        <v>4.2181977752326488E-4</v>
      </c>
      <c r="BG304" s="186">
        <f>AL304*Workings_risks!$E$24*Workings_risks!$E$26*Workings_risks!$E$27*Assumptions!$G$90</f>
        <v>4.2806204896141505E-4</v>
      </c>
      <c r="BH304" s="186">
        <f>AM304*Workings_risks!$E$24*Workings_risks!$E$26*Workings_risks!$E$27*Assumptions!$G$90</f>
        <v>4.3430432039956527E-4</v>
      </c>
      <c r="BI304" s="186">
        <f>AN304*Workings_risks!$E$24*Workings_risks!$E$26*Workings_risks!$E$27*Assumptions!$G$90</f>
        <v>4.4054659183771544E-4</v>
      </c>
      <c r="BJ304" s="186">
        <f>AO304*Workings_risks!$E$24*Workings_risks!$E$26*Workings_risks!$E$27*Assumptions!$G$90</f>
        <v>4.4678886327586566E-4</v>
      </c>
      <c r="BK304" s="186">
        <f>AP304*Workings_risks!$E$24*Workings_risks!$E$26*Workings_risks!$E$27*Assumptions!$G$90</f>
        <v>4.5303113471401594E-4</v>
      </c>
      <c r="BL304" s="186">
        <f>AQ304*Workings_risks!$E$24*Workings_risks!$E$26*Workings_risks!$E$27*Assumptions!$G$90</f>
        <v>4.5927340615216605E-4</v>
      </c>
      <c r="BM304" s="186">
        <f>AR304*Workings_risks!$E$24*Workings_risks!$E$26*Workings_risks!$E$27*Assumptions!$G$90</f>
        <v>4.6551567759031633E-4</v>
      </c>
      <c r="BN304" s="186">
        <f>AS304*Workings_risks!$E$24*Workings_risks!$E$26*Workings_risks!$E$27*Assumptions!$G$90</f>
        <v>4.7175794902846644E-4</v>
      </c>
      <c r="BO304" s="186">
        <f>AT304*Workings_risks!$E$24*Workings_risks!$E$26*Workings_risks!$E$27*Assumptions!$G$90</f>
        <v>4.7800022046661661E-4</v>
      </c>
      <c r="BP304" s="186">
        <f>AU304*Workings_risks!$E$24*Workings_risks!$E$26*Workings_risks!$E$27*Assumptions!$G$90</f>
        <v>4.8424249190476688E-4</v>
      </c>
      <c r="BQ304" s="186">
        <f>AV304*Workings_risks!$E$24*Workings_risks!$E$26*Workings_risks!$E$27*Assumptions!$G$90</f>
        <v>4.904847633429171E-4</v>
      </c>
      <c r="BR304" s="186">
        <f>AW304*Workings_risks!$E$24*Workings_risks!$E$26*Workings_risks!$E$27*Assumptions!$G$90</f>
        <v>4.9672703478106722E-4</v>
      </c>
      <c r="BS304" s="186">
        <f>AX304*Workings_risks!$E$24*Workings_risks!$E$26*Workings_risks!$E$27*Assumptions!$G$90</f>
        <v>5.0296930621921744E-4</v>
      </c>
      <c r="BT304" s="186">
        <f>AY304*Workings_risks!$E$24*Workings_risks!$E$26*Workings_risks!$E$27*Assumptions!$G$90</f>
        <v>5.0921157765736766E-4</v>
      </c>
    </row>
    <row r="305" spans="2:72" x14ac:dyDescent="0.25">
      <c r="B305" s="42">
        <v>10367815</v>
      </c>
      <c r="C305" s="42" t="s">
        <v>505</v>
      </c>
      <c r="D305" s="42" t="s">
        <v>265</v>
      </c>
      <c r="E305" s="42">
        <v>16849113</v>
      </c>
      <c r="F305" s="42">
        <v>16850805</v>
      </c>
      <c r="G305" s="42">
        <v>1.6846517475549705</v>
      </c>
      <c r="H305" s="42">
        <v>141.44261685840701</v>
      </c>
      <c r="I305" s="42">
        <v>-37.605824178476503</v>
      </c>
      <c r="J305" s="42">
        <v>117</v>
      </c>
      <c r="K305" s="42">
        <v>99.2</v>
      </c>
      <c r="L305" s="32">
        <v>5.3999999999999999E-2</v>
      </c>
      <c r="M305" s="32">
        <v>7.2999999999999995E-2</v>
      </c>
      <c r="N305" s="181"/>
      <c r="O305" s="182">
        <f t="shared" si="61"/>
        <v>123.31800000000001</v>
      </c>
      <c r="P305" s="182">
        <f t="shared" si="62"/>
        <v>104.55680000000001</v>
      </c>
      <c r="Q305" s="191">
        <f t="shared" si="63"/>
        <v>0.01</v>
      </c>
      <c r="R305" s="191">
        <f t="shared" si="64"/>
        <v>0.02</v>
      </c>
      <c r="S305" s="184">
        <f t="shared" si="65"/>
        <v>-1876.1200000000001</v>
      </c>
      <c r="T305" s="184">
        <f t="shared" si="66"/>
        <v>142.07920000000001</v>
      </c>
      <c r="U305" s="185">
        <f t="shared" si="67"/>
        <v>1.3367588427179505E-2</v>
      </c>
      <c r="V305" s="181"/>
      <c r="W305" s="182">
        <f t="shared" si="68"/>
        <v>125.541</v>
      </c>
      <c r="X305" s="182">
        <f t="shared" si="69"/>
        <v>106.44159999999999</v>
      </c>
      <c r="Y305" s="183">
        <f t="shared" si="70"/>
        <v>0.01</v>
      </c>
      <c r="Z305" s="183">
        <f t="shared" si="71"/>
        <v>0.02</v>
      </c>
      <c r="AA305" s="184">
        <f t="shared" si="72"/>
        <v>-1909.94</v>
      </c>
      <c r="AB305" s="184">
        <f t="shared" si="73"/>
        <v>144.6404</v>
      </c>
      <c r="AC305" s="185">
        <f t="shared" si="74"/>
        <v>1.4471868226227001E-2</v>
      </c>
      <c r="AD305" s="181"/>
      <c r="AE305" s="178">
        <f t="shared" si="75"/>
        <v>1.3367588427179504</v>
      </c>
      <c r="AF305" s="170">
        <f>Workings_risks!$E$18+Workings_risks!$E$27*(($AE305-1)*Workings_risks!$E$18)/(2050-2023)</f>
        <v>9.5263328667666049E-3</v>
      </c>
      <c r="AG305" s="170">
        <f>AF305+(($AE305-1)*Workings_risks!$E$18)/(2050-2023)</f>
        <v>9.6408650038675645E-3</v>
      </c>
      <c r="AH305" s="170">
        <f>AG305+(($AE305-1)*Workings_risks!$E$18)/(2050-2023)</f>
        <v>9.755397140968524E-3</v>
      </c>
      <c r="AI305" s="170">
        <f>AH305+(($AE305-1)*Workings_risks!$E$18)/(2050-2023)</f>
        <v>9.8699292780694836E-3</v>
      </c>
      <c r="AJ305" s="170">
        <f>AI305+(($AE305-1)*Workings_risks!$E$18)/(2050-2023)</f>
        <v>9.9844614151704432E-3</v>
      </c>
      <c r="AK305" s="170">
        <f>AJ305+(($AE305-1)*Workings_risks!$E$18)/(2050-2023)</f>
        <v>1.0098993552271403E-2</v>
      </c>
      <c r="AL305" s="170">
        <f>AK305+(($AE305-1)*Workings_risks!$E$18)/(2050-2023)</f>
        <v>1.0213525689372362E-2</v>
      </c>
      <c r="AM305" s="170">
        <f>AL305+(($AE305-1)*Workings_risks!$E$18)/(2050-2023)</f>
        <v>1.0328057826473322E-2</v>
      </c>
      <c r="AN305" s="170">
        <f>AM305+(($AE305-1)*Workings_risks!$E$18)/(2050-2023)</f>
        <v>1.0442589963574282E-2</v>
      </c>
      <c r="AO305" s="170">
        <f>AN305+(($AE305-1)*Workings_risks!$E$18)/(2050-2023)</f>
        <v>1.0557122100675241E-2</v>
      </c>
      <c r="AP305" s="170">
        <f>AO305+(($AE305-1)*Workings_risks!$E$18)/(2050-2023)</f>
        <v>1.0671654237776201E-2</v>
      </c>
      <c r="AQ305" s="170">
        <f>AP305+(($AE305-1)*Workings_risks!$E$18)/(2050-2023)</f>
        <v>1.078618637487716E-2</v>
      </c>
      <c r="AR305" s="170">
        <f>AQ305+(($AE305-1)*Workings_risks!$E$18)/(2050-2023)</f>
        <v>1.090071851197812E-2</v>
      </c>
      <c r="AS305" s="170">
        <f>AR305+(($AE305-1)*Workings_risks!$E$18)/(2050-2023)</f>
        <v>1.1015250649079079E-2</v>
      </c>
      <c r="AT305" s="170">
        <f>AS305+(($AE305-1)*Workings_risks!$E$18)/(2050-2023)</f>
        <v>1.1129782786180039E-2</v>
      </c>
      <c r="AU305" s="170">
        <f>AT305+(($AE305-1)*Workings_risks!$E$18)/(2050-2023)</f>
        <v>1.1244314923280999E-2</v>
      </c>
      <c r="AV305" s="170">
        <f>AU305+(($AE305-1)*Workings_risks!$E$18)/(2050-2023)</f>
        <v>1.1358847060381958E-2</v>
      </c>
      <c r="AW305" s="170">
        <f>AV305+(($AE305-1)*Workings_risks!$E$18)/(2050-2023)</f>
        <v>1.1473379197482918E-2</v>
      </c>
      <c r="AX305" s="170">
        <f>AW305+(($AE305-1)*Workings_risks!$E$18)/(2050-2023)</f>
        <v>1.1587911334583877E-2</v>
      </c>
      <c r="AY305" s="170">
        <f>AX305+(($AE305-1)*Workings_risks!$E$18)/(2050-2023)</f>
        <v>1.1702443471684837E-2</v>
      </c>
      <c r="BA305" s="186">
        <f>AF305*Workings_risks!$E$24*Workings_risks!$E$26*Workings_risks!$E$27*Assumptions!$G$90</f>
        <v>3.8579654149258931E-4</v>
      </c>
      <c r="BB305" s="186">
        <f>AG305*Workings_risks!$E$24*Workings_risks!$E$26*Workings_risks!$E$27*Assumptions!$G$90</f>
        <v>3.9043485331743141E-4</v>
      </c>
      <c r="BC305" s="186">
        <f>AH305*Workings_risks!$E$24*Workings_risks!$E$26*Workings_risks!$E$27*Assumptions!$G$90</f>
        <v>3.9507316514227346E-4</v>
      </c>
      <c r="BD305" s="186">
        <f>AI305*Workings_risks!$E$24*Workings_risks!$E$26*Workings_risks!$E$27*Assumptions!$G$90</f>
        <v>3.9971147696711557E-4</v>
      </c>
      <c r="BE305" s="186">
        <f>AJ305*Workings_risks!$E$24*Workings_risks!$E$26*Workings_risks!$E$27*Assumptions!$G$90</f>
        <v>4.0434978879195772E-4</v>
      </c>
      <c r="BF305" s="186">
        <f>AK305*Workings_risks!$E$24*Workings_risks!$E$26*Workings_risks!$E$27*Assumptions!$G$90</f>
        <v>4.0898810061679972E-4</v>
      </c>
      <c r="BG305" s="186">
        <f>AL305*Workings_risks!$E$24*Workings_risks!$E$26*Workings_risks!$E$27*Assumptions!$G$90</f>
        <v>4.1362641244164182E-4</v>
      </c>
      <c r="BH305" s="186">
        <f>AM305*Workings_risks!$E$24*Workings_risks!$E$26*Workings_risks!$E$27*Assumptions!$G$90</f>
        <v>4.1826472426648387E-4</v>
      </c>
      <c r="BI305" s="186">
        <f>AN305*Workings_risks!$E$24*Workings_risks!$E$26*Workings_risks!$E$27*Assumptions!$G$90</f>
        <v>4.2290303609132597E-4</v>
      </c>
      <c r="BJ305" s="186">
        <f>AO305*Workings_risks!$E$24*Workings_risks!$E$26*Workings_risks!$E$27*Assumptions!$G$90</f>
        <v>4.2754134791616802E-4</v>
      </c>
      <c r="BK305" s="186">
        <f>AP305*Workings_risks!$E$24*Workings_risks!$E$26*Workings_risks!$E$27*Assumptions!$G$90</f>
        <v>4.3217965974101012E-4</v>
      </c>
      <c r="BL305" s="186">
        <f>AQ305*Workings_risks!$E$24*Workings_risks!$E$26*Workings_risks!$E$27*Assumptions!$G$90</f>
        <v>4.3681797156585223E-4</v>
      </c>
      <c r="BM305" s="186">
        <f>AR305*Workings_risks!$E$24*Workings_risks!$E$26*Workings_risks!$E$27*Assumptions!$G$90</f>
        <v>4.4145628339069428E-4</v>
      </c>
      <c r="BN305" s="186">
        <f>AS305*Workings_risks!$E$24*Workings_risks!$E$26*Workings_risks!$E$27*Assumptions!$G$90</f>
        <v>4.4609459521553632E-4</v>
      </c>
      <c r="BO305" s="186">
        <f>AT305*Workings_risks!$E$24*Workings_risks!$E$26*Workings_risks!$E$27*Assumptions!$G$90</f>
        <v>4.5073290704037843E-4</v>
      </c>
      <c r="BP305" s="186">
        <f>AU305*Workings_risks!$E$24*Workings_risks!$E$26*Workings_risks!$E$27*Assumptions!$G$90</f>
        <v>4.5537121886522053E-4</v>
      </c>
      <c r="BQ305" s="186">
        <f>AV305*Workings_risks!$E$24*Workings_risks!$E$26*Workings_risks!$E$27*Assumptions!$G$90</f>
        <v>4.6000953069006263E-4</v>
      </c>
      <c r="BR305" s="186">
        <f>AW305*Workings_risks!$E$24*Workings_risks!$E$26*Workings_risks!$E$27*Assumptions!$G$90</f>
        <v>4.6464784251490463E-4</v>
      </c>
      <c r="BS305" s="186">
        <f>AX305*Workings_risks!$E$24*Workings_risks!$E$26*Workings_risks!$E$27*Assumptions!$G$90</f>
        <v>4.6928615433974679E-4</v>
      </c>
      <c r="BT305" s="186">
        <f>AY305*Workings_risks!$E$24*Workings_risks!$E$26*Workings_risks!$E$27*Assumptions!$G$90</f>
        <v>4.7392446616458883E-4</v>
      </c>
    </row>
    <row r="306" spans="2:72" x14ac:dyDescent="0.25">
      <c r="B306" s="42">
        <v>10367829</v>
      </c>
      <c r="C306" s="42" t="s">
        <v>505</v>
      </c>
      <c r="D306" s="42" t="s">
        <v>265</v>
      </c>
      <c r="E306" s="42">
        <v>16849174</v>
      </c>
      <c r="F306" s="42">
        <v>16849169</v>
      </c>
      <c r="G306" s="42">
        <v>0.10023663798350047</v>
      </c>
      <c r="H306" s="42">
        <v>141.43410031657601</v>
      </c>
      <c r="I306" s="42">
        <v>-37.595041833649901</v>
      </c>
      <c r="J306" s="42">
        <v>118</v>
      </c>
      <c r="K306" s="42">
        <v>100</v>
      </c>
      <c r="L306" s="32">
        <v>5.3999999999999999E-2</v>
      </c>
      <c r="M306" s="32">
        <v>7.2999999999999995E-2</v>
      </c>
      <c r="N306" s="181"/>
      <c r="O306" s="182">
        <f t="shared" si="61"/>
        <v>124.372</v>
      </c>
      <c r="P306" s="182">
        <f t="shared" si="62"/>
        <v>105.4</v>
      </c>
      <c r="Q306" s="191">
        <f t="shared" si="63"/>
        <v>0.01</v>
      </c>
      <c r="R306" s="191">
        <f t="shared" si="64"/>
        <v>0.02</v>
      </c>
      <c r="S306" s="184">
        <f t="shared" si="65"/>
        <v>-1897.1999999999994</v>
      </c>
      <c r="T306" s="184">
        <f t="shared" si="66"/>
        <v>143.34399999999999</v>
      </c>
      <c r="U306" s="185">
        <f t="shared" si="67"/>
        <v>1.3358633776091084E-2</v>
      </c>
      <c r="V306" s="181"/>
      <c r="W306" s="182">
        <f t="shared" si="68"/>
        <v>126.61399999999999</v>
      </c>
      <c r="X306" s="182">
        <f t="shared" si="69"/>
        <v>107.3</v>
      </c>
      <c r="Y306" s="183">
        <f t="shared" si="70"/>
        <v>0.01</v>
      </c>
      <c r="Z306" s="183">
        <f t="shared" si="71"/>
        <v>0.02</v>
      </c>
      <c r="AA306" s="184">
        <f t="shared" si="72"/>
        <v>-1931.3999999999992</v>
      </c>
      <c r="AB306" s="184">
        <f t="shared" si="73"/>
        <v>145.92799999999997</v>
      </c>
      <c r="AC306" s="185">
        <f t="shared" si="74"/>
        <v>1.4459977218597899E-2</v>
      </c>
      <c r="AD306" s="181"/>
      <c r="AE306" s="178">
        <f t="shared" si="75"/>
        <v>1.3358633776091084</v>
      </c>
      <c r="AF306" s="170">
        <f>Workings_risks!$E$18+Workings_risks!$E$27*(($AE306-1)*Workings_risks!$E$18)/(2050-2023)</f>
        <v>9.5254192200888762E-3</v>
      </c>
      <c r="AG306" s="170">
        <f>AF306+(($AE306-1)*Workings_risks!$E$18)/(2050-2023)</f>
        <v>9.639646808297259E-3</v>
      </c>
      <c r="AH306" s="170">
        <f>AG306+(($AE306-1)*Workings_risks!$E$18)/(2050-2023)</f>
        <v>9.7538743965056417E-3</v>
      </c>
      <c r="AI306" s="170">
        <f>AH306+(($AE306-1)*Workings_risks!$E$18)/(2050-2023)</f>
        <v>9.8681019847140245E-3</v>
      </c>
      <c r="AJ306" s="170">
        <f>AI306+(($AE306-1)*Workings_risks!$E$18)/(2050-2023)</f>
        <v>9.9823295729224073E-3</v>
      </c>
      <c r="AK306" s="170">
        <f>AJ306+(($AE306-1)*Workings_risks!$E$18)/(2050-2023)</f>
        <v>1.009655716113079E-2</v>
      </c>
      <c r="AL306" s="170">
        <f>AK306+(($AE306-1)*Workings_risks!$E$18)/(2050-2023)</f>
        <v>1.0210784749339173E-2</v>
      </c>
      <c r="AM306" s="170">
        <f>AL306+(($AE306-1)*Workings_risks!$E$18)/(2050-2023)</f>
        <v>1.0325012337547556E-2</v>
      </c>
      <c r="AN306" s="170">
        <f>AM306+(($AE306-1)*Workings_risks!$E$18)/(2050-2023)</f>
        <v>1.0439239925755938E-2</v>
      </c>
      <c r="AO306" s="170">
        <f>AN306+(($AE306-1)*Workings_risks!$E$18)/(2050-2023)</f>
        <v>1.0553467513964321E-2</v>
      </c>
      <c r="AP306" s="170">
        <f>AO306+(($AE306-1)*Workings_risks!$E$18)/(2050-2023)</f>
        <v>1.0667695102172704E-2</v>
      </c>
      <c r="AQ306" s="170">
        <f>AP306+(($AE306-1)*Workings_risks!$E$18)/(2050-2023)</f>
        <v>1.0781922690381087E-2</v>
      </c>
      <c r="AR306" s="170">
        <f>AQ306+(($AE306-1)*Workings_risks!$E$18)/(2050-2023)</f>
        <v>1.0896150278589469E-2</v>
      </c>
      <c r="AS306" s="170">
        <f>AR306+(($AE306-1)*Workings_risks!$E$18)/(2050-2023)</f>
        <v>1.1010377866797852E-2</v>
      </c>
      <c r="AT306" s="170">
        <f>AS306+(($AE306-1)*Workings_risks!$E$18)/(2050-2023)</f>
        <v>1.1124605455006235E-2</v>
      </c>
      <c r="AU306" s="170">
        <f>AT306+(($AE306-1)*Workings_risks!$E$18)/(2050-2023)</f>
        <v>1.1238833043214618E-2</v>
      </c>
      <c r="AV306" s="170">
        <f>AU306+(($AE306-1)*Workings_risks!$E$18)/(2050-2023)</f>
        <v>1.1353060631423001E-2</v>
      </c>
      <c r="AW306" s="170">
        <f>AV306+(($AE306-1)*Workings_risks!$E$18)/(2050-2023)</f>
        <v>1.1467288219631383E-2</v>
      </c>
      <c r="AX306" s="170">
        <f>AW306+(($AE306-1)*Workings_risks!$E$18)/(2050-2023)</f>
        <v>1.1581515807839766E-2</v>
      </c>
      <c r="AY306" s="170">
        <f>AX306+(($AE306-1)*Workings_risks!$E$18)/(2050-2023)</f>
        <v>1.1695743396048149E-2</v>
      </c>
      <c r="BA306" s="186">
        <f>AF306*Workings_risks!$E$24*Workings_risks!$E$26*Workings_risks!$E$27*Assumptions!$G$90</f>
        <v>3.8575954071449938E-4</v>
      </c>
      <c r="BB306" s="186">
        <f>AG306*Workings_risks!$E$24*Workings_risks!$E$26*Workings_risks!$E$27*Assumptions!$G$90</f>
        <v>3.9038551894664492E-4</v>
      </c>
      <c r="BC306" s="186">
        <f>AH306*Workings_risks!$E$24*Workings_risks!$E$26*Workings_risks!$E$27*Assumptions!$G$90</f>
        <v>3.9501149717879023E-4</v>
      </c>
      <c r="BD306" s="186">
        <f>AI306*Workings_risks!$E$24*Workings_risks!$E$26*Workings_risks!$E$27*Assumptions!$G$90</f>
        <v>3.9963747541093566E-4</v>
      </c>
      <c r="BE306" s="186">
        <f>AJ306*Workings_risks!$E$24*Workings_risks!$E$26*Workings_risks!$E$27*Assumptions!$G$90</f>
        <v>4.0426345364308108E-4</v>
      </c>
      <c r="BF306" s="186">
        <f>AK306*Workings_risks!$E$24*Workings_risks!$E$26*Workings_risks!$E$27*Assumptions!$G$90</f>
        <v>4.0888943187522651E-4</v>
      </c>
      <c r="BG306" s="186">
        <f>AL306*Workings_risks!$E$24*Workings_risks!$E$26*Workings_risks!$E$27*Assumptions!$G$90</f>
        <v>4.1351541010737193E-4</v>
      </c>
      <c r="BH306" s="186">
        <f>AM306*Workings_risks!$E$24*Workings_risks!$E$26*Workings_risks!$E$27*Assumptions!$G$90</f>
        <v>4.1814138833951736E-4</v>
      </c>
      <c r="BI306" s="186">
        <f>AN306*Workings_risks!$E$24*Workings_risks!$E$26*Workings_risks!$E$27*Assumptions!$G$90</f>
        <v>4.2276736657166273E-4</v>
      </c>
      <c r="BJ306" s="186">
        <f>AO306*Workings_risks!$E$24*Workings_risks!$E$26*Workings_risks!$E$27*Assumptions!$G$90</f>
        <v>4.2739334480380815E-4</v>
      </c>
      <c r="BK306" s="186">
        <f>AP306*Workings_risks!$E$24*Workings_risks!$E$26*Workings_risks!$E$27*Assumptions!$G$90</f>
        <v>4.3201932303595358E-4</v>
      </c>
      <c r="BL306" s="186">
        <f>AQ306*Workings_risks!$E$24*Workings_risks!$E$26*Workings_risks!$E$27*Assumptions!$G$90</f>
        <v>4.36645301268099E-4</v>
      </c>
      <c r="BM306" s="186">
        <f>AR306*Workings_risks!$E$24*Workings_risks!$E$26*Workings_risks!$E$27*Assumptions!$G$90</f>
        <v>4.4127127950024443E-4</v>
      </c>
      <c r="BN306" s="186">
        <f>AS306*Workings_risks!$E$24*Workings_risks!$E$26*Workings_risks!$E$27*Assumptions!$G$90</f>
        <v>4.4589725773238985E-4</v>
      </c>
      <c r="BO306" s="186">
        <f>AT306*Workings_risks!$E$24*Workings_risks!$E$26*Workings_risks!$E$27*Assumptions!$G$90</f>
        <v>4.5052323596453527E-4</v>
      </c>
      <c r="BP306" s="186">
        <f>AU306*Workings_risks!$E$24*Workings_risks!$E$26*Workings_risks!$E$27*Assumptions!$G$90</f>
        <v>4.551492141966807E-4</v>
      </c>
      <c r="BQ306" s="186">
        <f>AV306*Workings_risks!$E$24*Workings_risks!$E$26*Workings_risks!$E$27*Assumptions!$G$90</f>
        <v>4.5977519242882612E-4</v>
      </c>
      <c r="BR306" s="186">
        <f>AW306*Workings_risks!$E$24*Workings_risks!$E$26*Workings_risks!$E$27*Assumptions!$G$90</f>
        <v>4.6440117066097155E-4</v>
      </c>
      <c r="BS306" s="186">
        <f>AX306*Workings_risks!$E$24*Workings_risks!$E$26*Workings_risks!$E$27*Assumptions!$G$90</f>
        <v>4.6902714889311692E-4</v>
      </c>
      <c r="BT306" s="186">
        <f>AY306*Workings_risks!$E$24*Workings_risks!$E$26*Workings_risks!$E$27*Assumptions!$G$90</f>
        <v>4.7365312712526234E-4</v>
      </c>
    </row>
    <row r="307" spans="2:72" x14ac:dyDescent="0.25">
      <c r="B307" s="42">
        <v>10367836</v>
      </c>
      <c r="C307" s="42" t="s">
        <v>505</v>
      </c>
      <c r="D307" s="42" t="s">
        <v>265</v>
      </c>
      <c r="E307" s="42">
        <v>16849195</v>
      </c>
      <c r="F307" s="42">
        <v>16849199</v>
      </c>
      <c r="G307" s="42">
        <v>0.56676699015032028</v>
      </c>
      <c r="H307" s="42">
        <v>141.42833736356201</v>
      </c>
      <c r="I307" s="42">
        <v>-37.590257979171703</v>
      </c>
      <c r="J307" s="42">
        <v>118</v>
      </c>
      <c r="K307" s="42">
        <v>100</v>
      </c>
      <c r="L307" s="32">
        <v>5.3999999999999999E-2</v>
      </c>
      <c r="M307" s="32">
        <v>7.2999999999999995E-2</v>
      </c>
      <c r="N307" s="181"/>
      <c r="O307" s="182">
        <f t="shared" si="61"/>
        <v>124.372</v>
      </c>
      <c r="P307" s="182">
        <f t="shared" si="62"/>
        <v>105.4</v>
      </c>
      <c r="Q307" s="191">
        <f t="shared" si="63"/>
        <v>0.01</v>
      </c>
      <c r="R307" s="191">
        <f t="shared" si="64"/>
        <v>0.02</v>
      </c>
      <c r="S307" s="184">
        <f t="shared" si="65"/>
        <v>-1897.1999999999994</v>
      </c>
      <c r="T307" s="184">
        <f t="shared" si="66"/>
        <v>143.34399999999999</v>
      </c>
      <c r="U307" s="185">
        <f t="shared" si="67"/>
        <v>1.3358633776091084E-2</v>
      </c>
      <c r="V307" s="181"/>
      <c r="W307" s="182">
        <f t="shared" si="68"/>
        <v>126.61399999999999</v>
      </c>
      <c r="X307" s="182">
        <f t="shared" si="69"/>
        <v>107.3</v>
      </c>
      <c r="Y307" s="183">
        <f t="shared" si="70"/>
        <v>0.01</v>
      </c>
      <c r="Z307" s="183">
        <f t="shared" si="71"/>
        <v>0.02</v>
      </c>
      <c r="AA307" s="184">
        <f t="shared" si="72"/>
        <v>-1931.3999999999992</v>
      </c>
      <c r="AB307" s="184">
        <f t="shared" si="73"/>
        <v>145.92799999999997</v>
      </c>
      <c r="AC307" s="185">
        <f t="shared" si="74"/>
        <v>1.4459977218597899E-2</v>
      </c>
      <c r="AD307" s="181"/>
      <c r="AE307" s="178">
        <f t="shared" si="75"/>
        <v>1.3358633776091084</v>
      </c>
      <c r="AF307" s="170">
        <f>Workings_risks!$E$18+Workings_risks!$E$27*(($AE307-1)*Workings_risks!$E$18)/(2050-2023)</f>
        <v>9.5254192200888762E-3</v>
      </c>
      <c r="AG307" s="170">
        <f>AF307+(($AE307-1)*Workings_risks!$E$18)/(2050-2023)</f>
        <v>9.639646808297259E-3</v>
      </c>
      <c r="AH307" s="170">
        <f>AG307+(($AE307-1)*Workings_risks!$E$18)/(2050-2023)</f>
        <v>9.7538743965056417E-3</v>
      </c>
      <c r="AI307" s="170">
        <f>AH307+(($AE307-1)*Workings_risks!$E$18)/(2050-2023)</f>
        <v>9.8681019847140245E-3</v>
      </c>
      <c r="AJ307" s="170">
        <f>AI307+(($AE307-1)*Workings_risks!$E$18)/(2050-2023)</f>
        <v>9.9823295729224073E-3</v>
      </c>
      <c r="AK307" s="170">
        <f>AJ307+(($AE307-1)*Workings_risks!$E$18)/(2050-2023)</f>
        <v>1.009655716113079E-2</v>
      </c>
      <c r="AL307" s="170">
        <f>AK307+(($AE307-1)*Workings_risks!$E$18)/(2050-2023)</f>
        <v>1.0210784749339173E-2</v>
      </c>
      <c r="AM307" s="170">
        <f>AL307+(($AE307-1)*Workings_risks!$E$18)/(2050-2023)</f>
        <v>1.0325012337547556E-2</v>
      </c>
      <c r="AN307" s="170">
        <f>AM307+(($AE307-1)*Workings_risks!$E$18)/(2050-2023)</f>
        <v>1.0439239925755938E-2</v>
      </c>
      <c r="AO307" s="170">
        <f>AN307+(($AE307-1)*Workings_risks!$E$18)/(2050-2023)</f>
        <v>1.0553467513964321E-2</v>
      </c>
      <c r="AP307" s="170">
        <f>AO307+(($AE307-1)*Workings_risks!$E$18)/(2050-2023)</f>
        <v>1.0667695102172704E-2</v>
      </c>
      <c r="AQ307" s="170">
        <f>AP307+(($AE307-1)*Workings_risks!$E$18)/(2050-2023)</f>
        <v>1.0781922690381087E-2</v>
      </c>
      <c r="AR307" s="170">
        <f>AQ307+(($AE307-1)*Workings_risks!$E$18)/(2050-2023)</f>
        <v>1.0896150278589469E-2</v>
      </c>
      <c r="AS307" s="170">
        <f>AR307+(($AE307-1)*Workings_risks!$E$18)/(2050-2023)</f>
        <v>1.1010377866797852E-2</v>
      </c>
      <c r="AT307" s="170">
        <f>AS307+(($AE307-1)*Workings_risks!$E$18)/(2050-2023)</f>
        <v>1.1124605455006235E-2</v>
      </c>
      <c r="AU307" s="170">
        <f>AT307+(($AE307-1)*Workings_risks!$E$18)/(2050-2023)</f>
        <v>1.1238833043214618E-2</v>
      </c>
      <c r="AV307" s="170">
        <f>AU307+(($AE307-1)*Workings_risks!$E$18)/(2050-2023)</f>
        <v>1.1353060631423001E-2</v>
      </c>
      <c r="AW307" s="170">
        <f>AV307+(($AE307-1)*Workings_risks!$E$18)/(2050-2023)</f>
        <v>1.1467288219631383E-2</v>
      </c>
      <c r="AX307" s="170">
        <f>AW307+(($AE307-1)*Workings_risks!$E$18)/(2050-2023)</f>
        <v>1.1581515807839766E-2</v>
      </c>
      <c r="AY307" s="170">
        <f>AX307+(($AE307-1)*Workings_risks!$E$18)/(2050-2023)</f>
        <v>1.1695743396048149E-2</v>
      </c>
      <c r="BA307" s="186">
        <f>AF307*Workings_risks!$E$24*Workings_risks!$E$26*Workings_risks!$E$27*Assumptions!$G$90</f>
        <v>3.8575954071449938E-4</v>
      </c>
      <c r="BB307" s="186">
        <f>AG307*Workings_risks!$E$24*Workings_risks!$E$26*Workings_risks!$E$27*Assumptions!$G$90</f>
        <v>3.9038551894664492E-4</v>
      </c>
      <c r="BC307" s="186">
        <f>AH307*Workings_risks!$E$24*Workings_risks!$E$26*Workings_risks!$E$27*Assumptions!$G$90</f>
        <v>3.9501149717879023E-4</v>
      </c>
      <c r="BD307" s="186">
        <f>AI307*Workings_risks!$E$24*Workings_risks!$E$26*Workings_risks!$E$27*Assumptions!$G$90</f>
        <v>3.9963747541093566E-4</v>
      </c>
      <c r="BE307" s="186">
        <f>AJ307*Workings_risks!$E$24*Workings_risks!$E$26*Workings_risks!$E$27*Assumptions!$G$90</f>
        <v>4.0426345364308108E-4</v>
      </c>
      <c r="BF307" s="186">
        <f>AK307*Workings_risks!$E$24*Workings_risks!$E$26*Workings_risks!$E$27*Assumptions!$G$90</f>
        <v>4.0888943187522651E-4</v>
      </c>
      <c r="BG307" s="186">
        <f>AL307*Workings_risks!$E$24*Workings_risks!$E$26*Workings_risks!$E$27*Assumptions!$G$90</f>
        <v>4.1351541010737193E-4</v>
      </c>
      <c r="BH307" s="186">
        <f>AM307*Workings_risks!$E$24*Workings_risks!$E$26*Workings_risks!$E$27*Assumptions!$G$90</f>
        <v>4.1814138833951736E-4</v>
      </c>
      <c r="BI307" s="186">
        <f>AN307*Workings_risks!$E$24*Workings_risks!$E$26*Workings_risks!$E$27*Assumptions!$G$90</f>
        <v>4.2276736657166273E-4</v>
      </c>
      <c r="BJ307" s="186">
        <f>AO307*Workings_risks!$E$24*Workings_risks!$E$26*Workings_risks!$E$27*Assumptions!$G$90</f>
        <v>4.2739334480380815E-4</v>
      </c>
      <c r="BK307" s="186">
        <f>AP307*Workings_risks!$E$24*Workings_risks!$E$26*Workings_risks!$E$27*Assumptions!$G$90</f>
        <v>4.3201932303595358E-4</v>
      </c>
      <c r="BL307" s="186">
        <f>AQ307*Workings_risks!$E$24*Workings_risks!$E$26*Workings_risks!$E$27*Assumptions!$G$90</f>
        <v>4.36645301268099E-4</v>
      </c>
      <c r="BM307" s="186">
        <f>AR307*Workings_risks!$E$24*Workings_risks!$E$26*Workings_risks!$E$27*Assumptions!$G$90</f>
        <v>4.4127127950024443E-4</v>
      </c>
      <c r="BN307" s="186">
        <f>AS307*Workings_risks!$E$24*Workings_risks!$E$26*Workings_risks!$E$27*Assumptions!$G$90</f>
        <v>4.4589725773238985E-4</v>
      </c>
      <c r="BO307" s="186">
        <f>AT307*Workings_risks!$E$24*Workings_risks!$E$26*Workings_risks!$E$27*Assumptions!$G$90</f>
        <v>4.5052323596453527E-4</v>
      </c>
      <c r="BP307" s="186">
        <f>AU307*Workings_risks!$E$24*Workings_risks!$E$26*Workings_risks!$E$27*Assumptions!$G$90</f>
        <v>4.551492141966807E-4</v>
      </c>
      <c r="BQ307" s="186">
        <f>AV307*Workings_risks!$E$24*Workings_risks!$E$26*Workings_risks!$E$27*Assumptions!$G$90</f>
        <v>4.5977519242882612E-4</v>
      </c>
      <c r="BR307" s="186">
        <f>AW307*Workings_risks!$E$24*Workings_risks!$E$26*Workings_risks!$E$27*Assumptions!$G$90</f>
        <v>4.6440117066097155E-4</v>
      </c>
      <c r="BS307" s="186">
        <f>AX307*Workings_risks!$E$24*Workings_risks!$E$26*Workings_risks!$E$27*Assumptions!$G$90</f>
        <v>4.6902714889311692E-4</v>
      </c>
      <c r="BT307" s="186">
        <f>AY307*Workings_risks!$E$24*Workings_risks!$E$26*Workings_risks!$E$27*Assumptions!$G$90</f>
        <v>4.7365312712526234E-4</v>
      </c>
    </row>
    <row r="308" spans="2:72" x14ac:dyDescent="0.25">
      <c r="B308" s="42">
        <v>10367934</v>
      </c>
      <c r="C308" s="42" t="s">
        <v>505</v>
      </c>
      <c r="D308" s="42" t="s">
        <v>265</v>
      </c>
      <c r="E308" s="42">
        <v>193885923</v>
      </c>
      <c r="F308" s="42">
        <v>16849636</v>
      </c>
      <c r="G308" s="42">
        <v>0.37712992691544045</v>
      </c>
      <c r="H308" s="42">
        <v>141.37524022790899</v>
      </c>
      <c r="I308" s="42">
        <v>-37.559124959394403</v>
      </c>
      <c r="J308" s="42">
        <v>117</v>
      </c>
      <c r="K308" s="42">
        <v>99.2</v>
      </c>
      <c r="L308" s="32">
        <v>5.3999999999999999E-2</v>
      </c>
      <c r="M308" s="32">
        <v>7.2999999999999995E-2</v>
      </c>
      <c r="N308" s="181"/>
      <c r="O308" s="182">
        <f t="shared" si="61"/>
        <v>123.31800000000001</v>
      </c>
      <c r="P308" s="182">
        <f t="shared" si="62"/>
        <v>104.55680000000001</v>
      </c>
      <c r="Q308" s="191">
        <f t="shared" si="63"/>
        <v>0.01</v>
      </c>
      <c r="R308" s="191">
        <f t="shared" si="64"/>
        <v>0.02</v>
      </c>
      <c r="S308" s="184">
        <f t="shared" si="65"/>
        <v>-1876.1200000000001</v>
      </c>
      <c r="T308" s="184">
        <f t="shared" si="66"/>
        <v>142.07920000000001</v>
      </c>
      <c r="U308" s="185">
        <f t="shared" si="67"/>
        <v>1.3367588427179505E-2</v>
      </c>
      <c r="V308" s="181"/>
      <c r="W308" s="182">
        <f t="shared" si="68"/>
        <v>125.541</v>
      </c>
      <c r="X308" s="182">
        <f t="shared" si="69"/>
        <v>106.44159999999999</v>
      </c>
      <c r="Y308" s="183">
        <f t="shared" si="70"/>
        <v>0.01</v>
      </c>
      <c r="Z308" s="183">
        <f t="shared" si="71"/>
        <v>0.02</v>
      </c>
      <c r="AA308" s="184">
        <f t="shared" si="72"/>
        <v>-1909.94</v>
      </c>
      <c r="AB308" s="184">
        <f t="shared" si="73"/>
        <v>144.6404</v>
      </c>
      <c r="AC308" s="185">
        <f t="shared" si="74"/>
        <v>1.4471868226227001E-2</v>
      </c>
      <c r="AD308" s="181"/>
      <c r="AE308" s="178">
        <f t="shared" si="75"/>
        <v>1.3367588427179504</v>
      </c>
      <c r="AF308" s="170">
        <f>Workings_risks!$E$18+Workings_risks!$E$27*(($AE308-1)*Workings_risks!$E$18)/(2050-2023)</f>
        <v>9.5263328667666049E-3</v>
      </c>
      <c r="AG308" s="170">
        <f>AF308+(($AE308-1)*Workings_risks!$E$18)/(2050-2023)</f>
        <v>9.6408650038675645E-3</v>
      </c>
      <c r="AH308" s="170">
        <f>AG308+(($AE308-1)*Workings_risks!$E$18)/(2050-2023)</f>
        <v>9.755397140968524E-3</v>
      </c>
      <c r="AI308" s="170">
        <f>AH308+(($AE308-1)*Workings_risks!$E$18)/(2050-2023)</f>
        <v>9.8699292780694836E-3</v>
      </c>
      <c r="AJ308" s="170">
        <f>AI308+(($AE308-1)*Workings_risks!$E$18)/(2050-2023)</f>
        <v>9.9844614151704432E-3</v>
      </c>
      <c r="AK308" s="170">
        <f>AJ308+(($AE308-1)*Workings_risks!$E$18)/(2050-2023)</f>
        <v>1.0098993552271403E-2</v>
      </c>
      <c r="AL308" s="170">
        <f>AK308+(($AE308-1)*Workings_risks!$E$18)/(2050-2023)</f>
        <v>1.0213525689372362E-2</v>
      </c>
      <c r="AM308" s="170">
        <f>AL308+(($AE308-1)*Workings_risks!$E$18)/(2050-2023)</f>
        <v>1.0328057826473322E-2</v>
      </c>
      <c r="AN308" s="170">
        <f>AM308+(($AE308-1)*Workings_risks!$E$18)/(2050-2023)</f>
        <v>1.0442589963574282E-2</v>
      </c>
      <c r="AO308" s="170">
        <f>AN308+(($AE308-1)*Workings_risks!$E$18)/(2050-2023)</f>
        <v>1.0557122100675241E-2</v>
      </c>
      <c r="AP308" s="170">
        <f>AO308+(($AE308-1)*Workings_risks!$E$18)/(2050-2023)</f>
        <v>1.0671654237776201E-2</v>
      </c>
      <c r="AQ308" s="170">
        <f>AP308+(($AE308-1)*Workings_risks!$E$18)/(2050-2023)</f>
        <v>1.078618637487716E-2</v>
      </c>
      <c r="AR308" s="170">
        <f>AQ308+(($AE308-1)*Workings_risks!$E$18)/(2050-2023)</f>
        <v>1.090071851197812E-2</v>
      </c>
      <c r="AS308" s="170">
        <f>AR308+(($AE308-1)*Workings_risks!$E$18)/(2050-2023)</f>
        <v>1.1015250649079079E-2</v>
      </c>
      <c r="AT308" s="170">
        <f>AS308+(($AE308-1)*Workings_risks!$E$18)/(2050-2023)</f>
        <v>1.1129782786180039E-2</v>
      </c>
      <c r="AU308" s="170">
        <f>AT308+(($AE308-1)*Workings_risks!$E$18)/(2050-2023)</f>
        <v>1.1244314923280999E-2</v>
      </c>
      <c r="AV308" s="170">
        <f>AU308+(($AE308-1)*Workings_risks!$E$18)/(2050-2023)</f>
        <v>1.1358847060381958E-2</v>
      </c>
      <c r="AW308" s="170">
        <f>AV308+(($AE308-1)*Workings_risks!$E$18)/(2050-2023)</f>
        <v>1.1473379197482918E-2</v>
      </c>
      <c r="AX308" s="170">
        <f>AW308+(($AE308-1)*Workings_risks!$E$18)/(2050-2023)</f>
        <v>1.1587911334583877E-2</v>
      </c>
      <c r="AY308" s="170">
        <f>AX308+(($AE308-1)*Workings_risks!$E$18)/(2050-2023)</f>
        <v>1.1702443471684837E-2</v>
      </c>
      <c r="BA308" s="186">
        <f>AF308*Workings_risks!$E$24*Workings_risks!$E$26*Workings_risks!$E$27*Assumptions!$G$90</f>
        <v>3.8579654149258931E-4</v>
      </c>
      <c r="BB308" s="186">
        <f>AG308*Workings_risks!$E$24*Workings_risks!$E$26*Workings_risks!$E$27*Assumptions!$G$90</f>
        <v>3.9043485331743141E-4</v>
      </c>
      <c r="BC308" s="186">
        <f>AH308*Workings_risks!$E$24*Workings_risks!$E$26*Workings_risks!$E$27*Assumptions!$G$90</f>
        <v>3.9507316514227346E-4</v>
      </c>
      <c r="BD308" s="186">
        <f>AI308*Workings_risks!$E$24*Workings_risks!$E$26*Workings_risks!$E$27*Assumptions!$G$90</f>
        <v>3.9971147696711557E-4</v>
      </c>
      <c r="BE308" s="186">
        <f>AJ308*Workings_risks!$E$24*Workings_risks!$E$26*Workings_risks!$E$27*Assumptions!$G$90</f>
        <v>4.0434978879195772E-4</v>
      </c>
      <c r="BF308" s="186">
        <f>AK308*Workings_risks!$E$24*Workings_risks!$E$26*Workings_risks!$E$27*Assumptions!$G$90</f>
        <v>4.0898810061679972E-4</v>
      </c>
      <c r="BG308" s="186">
        <f>AL308*Workings_risks!$E$24*Workings_risks!$E$26*Workings_risks!$E$27*Assumptions!$G$90</f>
        <v>4.1362641244164182E-4</v>
      </c>
      <c r="BH308" s="186">
        <f>AM308*Workings_risks!$E$24*Workings_risks!$E$26*Workings_risks!$E$27*Assumptions!$G$90</f>
        <v>4.1826472426648387E-4</v>
      </c>
      <c r="BI308" s="186">
        <f>AN308*Workings_risks!$E$24*Workings_risks!$E$26*Workings_risks!$E$27*Assumptions!$G$90</f>
        <v>4.2290303609132597E-4</v>
      </c>
      <c r="BJ308" s="186">
        <f>AO308*Workings_risks!$E$24*Workings_risks!$E$26*Workings_risks!$E$27*Assumptions!$G$90</f>
        <v>4.2754134791616802E-4</v>
      </c>
      <c r="BK308" s="186">
        <f>AP308*Workings_risks!$E$24*Workings_risks!$E$26*Workings_risks!$E$27*Assumptions!$G$90</f>
        <v>4.3217965974101012E-4</v>
      </c>
      <c r="BL308" s="186">
        <f>AQ308*Workings_risks!$E$24*Workings_risks!$E$26*Workings_risks!$E$27*Assumptions!$G$90</f>
        <v>4.3681797156585223E-4</v>
      </c>
      <c r="BM308" s="186">
        <f>AR308*Workings_risks!$E$24*Workings_risks!$E$26*Workings_risks!$E$27*Assumptions!$G$90</f>
        <v>4.4145628339069428E-4</v>
      </c>
      <c r="BN308" s="186">
        <f>AS308*Workings_risks!$E$24*Workings_risks!$E$26*Workings_risks!$E$27*Assumptions!$G$90</f>
        <v>4.4609459521553632E-4</v>
      </c>
      <c r="BO308" s="186">
        <f>AT308*Workings_risks!$E$24*Workings_risks!$E$26*Workings_risks!$E$27*Assumptions!$G$90</f>
        <v>4.5073290704037843E-4</v>
      </c>
      <c r="BP308" s="186">
        <f>AU308*Workings_risks!$E$24*Workings_risks!$E$26*Workings_risks!$E$27*Assumptions!$G$90</f>
        <v>4.5537121886522053E-4</v>
      </c>
      <c r="BQ308" s="186">
        <f>AV308*Workings_risks!$E$24*Workings_risks!$E$26*Workings_risks!$E$27*Assumptions!$G$90</f>
        <v>4.6000953069006263E-4</v>
      </c>
      <c r="BR308" s="186">
        <f>AW308*Workings_risks!$E$24*Workings_risks!$E$26*Workings_risks!$E$27*Assumptions!$G$90</f>
        <v>4.6464784251490463E-4</v>
      </c>
      <c r="BS308" s="186">
        <f>AX308*Workings_risks!$E$24*Workings_risks!$E$26*Workings_risks!$E$27*Assumptions!$G$90</f>
        <v>4.6928615433974679E-4</v>
      </c>
      <c r="BT308" s="186">
        <f>AY308*Workings_risks!$E$24*Workings_risks!$E$26*Workings_risks!$E$27*Assumptions!$G$90</f>
        <v>4.7392446616458883E-4</v>
      </c>
    </row>
    <row r="309" spans="2:72" x14ac:dyDescent="0.25">
      <c r="B309" s="42">
        <v>10367937</v>
      </c>
      <c r="C309" s="42" t="s">
        <v>505</v>
      </c>
      <c r="D309" s="42" t="s">
        <v>265</v>
      </c>
      <c r="E309" s="42">
        <v>16849654</v>
      </c>
      <c r="F309" s="42">
        <v>16849649</v>
      </c>
      <c r="G309" s="42">
        <v>0.10386029918995021</v>
      </c>
      <c r="H309" s="42">
        <v>141.37631510911001</v>
      </c>
      <c r="I309" s="42">
        <v>-37.557487081974003</v>
      </c>
      <c r="J309" s="42">
        <v>117</v>
      </c>
      <c r="K309" s="42">
        <v>99.2</v>
      </c>
      <c r="L309" s="32">
        <v>5.3999999999999999E-2</v>
      </c>
      <c r="M309" s="32">
        <v>7.2999999999999995E-2</v>
      </c>
      <c r="N309" s="181"/>
      <c r="O309" s="182">
        <f t="shared" si="61"/>
        <v>123.31800000000001</v>
      </c>
      <c r="P309" s="182">
        <f t="shared" si="62"/>
        <v>104.55680000000001</v>
      </c>
      <c r="Q309" s="191">
        <f t="shared" si="63"/>
        <v>0.01</v>
      </c>
      <c r="R309" s="191">
        <f t="shared" si="64"/>
        <v>0.02</v>
      </c>
      <c r="S309" s="184">
        <f t="shared" si="65"/>
        <v>-1876.1200000000001</v>
      </c>
      <c r="T309" s="184">
        <f t="shared" si="66"/>
        <v>142.07920000000001</v>
      </c>
      <c r="U309" s="185">
        <f t="shared" si="67"/>
        <v>1.3367588427179505E-2</v>
      </c>
      <c r="V309" s="181"/>
      <c r="W309" s="182">
        <f t="shared" si="68"/>
        <v>125.541</v>
      </c>
      <c r="X309" s="182">
        <f t="shared" si="69"/>
        <v>106.44159999999999</v>
      </c>
      <c r="Y309" s="183">
        <f t="shared" si="70"/>
        <v>0.01</v>
      </c>
      <c r="Z309" s="183">
        <f t="shared" si="71"/>
        <v>0.02</v>
      </c>
      <c r="AA309" s="184">
        <f t="shared" si="72"/>
        <v>-1909.94</v>
      </c>
      <c r="AB309" s="184">
        <f t="shared" si="73"/>
        <v>144.6404</v>
      </c>
      <c r="AC309" s="185">
        <f t="shared" si="74"/>
        <v>1.4471868226227001E-2</v>
      </c>
      <c r="AD309" s="181"/>
      <c r="AE309" s="178">
        <f t="shared" si="75"/>
        <v>1.3367588427179504</v>
      </c>
      <c r="AF309" s="170">
        <f>Workings_risks!$E$18+Workings_risks!$E$27*(($AE309-1)*Workings_risks!$E$18)/(2050-2023)</f>
        <v>9.5263328667666049E-3</v>
      </c>
      <c r="AG309" s="170">
        <f>AF309+(($AE309-1)*Workings_risks!$E$18)/(2050-2023)</f>
        <v>9.6408650038675645E-3</v>
      </c>
      <c r="AH309" s="170">
        <f>AG309+(($AE309-1)*Workings_risks!$E$18)/(2050-2023)</f>
        <v>9.755397140968524E-3</v>
      </c>
      <c r="AI309" s="170">
        <f>AH309+(($AE309-1)*Workings_risks!$E$18)/(2050-2023)</f>
        <v>9.8699292780694836E-3</v>
      </c>
      <c r="AJ309" s="170">
        <f>AI309+(($AE309-1)*Workings_risks!$E$18)/(2050-2023)</f>
        <v>9.9844614151704432E-3</v>
      </c>
      <c r="AK309" s="170">
        <f>AJ309+(($AE309-1)*Workings_risks!$E$18)/(2050-2023)</f>
        <v>1.0098993552271403E-2</v>
      </c>
      <c r="AL309" s="170">
        <f>AK309+(($AE309-1)*Workings_risks!$E$18)/(2050-2023)</f>
        <v>1.0213525689372362E-2</v>
      </c>
      <c r="AM309" s="170">
        <f>AL309+(($AE309-1)*Workings_risks!$E$18)/(2050-2023)</f>
        <v>1.0328057826473322E-2</v>
      </c>
      <c r="AN309" s="170">
        <f>AM309+(($AE309-1)*Workings_risks!$E$18)/(2050-2023)</f>
        <v>1.0442589963574282E-2</v>
      </c>
      <c r="AO309" s="170">
        <f>AN309+(($AE309-1)*Workings_risks!$E$18)/(2050-2023)</f>
        <v>1.0557122100675241E-2</v>
      </c>
      <c r="AP309" s="170">
        <f>AO309+(($AE309-1)*Workings_risks!$E$18)/(2050-2023)</f>
        <v>1.0671654237776201E-2</v>
      </c>
      <c r="AQ309" s="170">
        <f>AP309+(($AE309-1)*Workings_risks!$E$18)/(2050-2023)</f>
        <v>1.078618637487716E-2</v>
      </c>
      <c r="AR309" s="170">
        <f>AQ309+(($AE309-1)*Workings_risks!$E$18)/(2050-2023)</f>
        <v>1.090071851197812E-2</v>
      </c>
      <c r="AS309" s="170">
        <f>AR309+(($AE309-1)*Workings_risks!$E$18)/(2050-2023)</f>
        <v>1.1015250649079079E-2</v>
      </c>
      <c r="AT309" s="170">
        <f>AS309+(($AE309-1)*Workings_risks!$E$18)/(2050-2023)</f>
        <v>1.1129782786180039E-2</v>
      </c>
      <c r="AU309" s="170">
        <f>AT309+(($AE309-1)*Workings_risks!$E$18)/(2050-2023)</f>
        <v>1.1244314923280999E-2</v>
      </c>
      <c r="AV309" s="170">
        <f>AU309+(($AE309-1)*Workings_risks!$E$18)/(2050-2023)</f>
        <v>1.1358847060381958E-2</v>
      </c>
      <c r="AW309" s="170">
        <f>AV309+(($AE309-1)*Workings_risks!$E$18)/(2050-2023)</f>
        <v>1.1473379197482918E-2</v>
      </c>
      <c r="AX309" s="170">
        <f>AW309+(($AE309-1)*Workings_risks!$E$18)/(2050-2023)</f>
        <v>1.1587911334583877E-2</v>
      </c>
      <c r="AY309" s="170">
        <f>AX309+(($AE309-1)*Workings_risks!$E$18)/(2050-2023)</f>
        <v>1.1702443471684837E-2</v>
      </c>
      <c r="BA309" s="186">
        <f>AF309*Workings_risks!$E$24*Workings_risks!$E$26*Workings_risks!$E$27*Assumptions!$G$90</f>
        <v>3.8579654149258931E-4</v>
      </c>
      <c r="BB309" s="186">
        <f>AG309*Workings_risks!$E$24*Workings_risks!$E$26*Workings_risks!$E$27*Assumptions!$G$90</f>
        <v>3.9043485331743141E-4</v>
      </c>
      <c r="BC309" s="186">
        <f>AH309*Workings_risks!$E$24*Workings_risks!$E$26*Workings_risks!$E$27*Assumptions!$G$90</f>
        <v>3.9507316514227346E-4</v>
      </c>
      <c r="BD309" s="186">
        <f>AI309*Workings_risks!$E$24*Workings_risks!$E$26*Workings_risks!$E$27*Assumptions!$G$90</f>
        <v>3.9971147696711557E-4</v>
      </c>
      <c r="BE309" s="186">
        <f>AJ309*Workings_risks!$E$24*Workings_risks!$E$26*Workings_risks!$E$27*Assumptions!$G$90</f>
        <v>4.0434978879195772E-4</v>
      </c>
      <c r="BF309" s="186">
        <f>AK309*Workings_risks!$E$24*Workings_risks!$E$26*Workings_risks!$E$27*Assumptions!$G$90</f>
        <v>4.0898810061679972E-4</v>
      </c>
      <c r="BG309" s="186">
        <f>AL309*Workings_risks!$E$24*Workings_risks!$E$26*Workings_risks!$E$27*Assumptions!$G$90</f>
        <v>4.1362641244164182E-4</v>
      </c>
      <c r="BH309" s="186">
        <f>AM309*Workings_risks!$E$24*Workings_risks!$E$26*Workings_risks!$E$27*Assumptions!$G$90</f>
        <v>4.1826472426648387E-4</v>
      </c>
      <c r="BI309" s="186">
        <f>AN309*Workings_risks!$E$24*Workings_risks!$E$26*Workings_risks!$E$27*Assumptions!$G$90</f>
        <v>4.2290303609132597E-4</v>
      </c>
      <c r="BJ309" s="186">
        <f>AO309*Workings_risks!$E$24*Workings_risks!$E$26*Workings_risks!$E$27*Assumptions!$G$90</f>
        <v>4.2754134791616802E-4</v>
      </c>
      <c r="BK309" s="186">
        <f>AP309*Workings_risks!$E$24*Workings_risks!$E$26*Workings_risks!$E$27*Assumptions!$G$90</f>
        <v>4.3217965974101012E-4</v>
      </c>
      <c r="BL309" s="186">
        <f>AQ309*Workings_risks!$E$24*Workings_risks!$E$26*Workings_risks!$E$27*Assumptions!$G$90</f>
        <v>4.3681797156585223E-4</v>
      </c>
      <c r="BM309" s="186">
        <f>AR309*Workings_risks!$E$24*Workings_risks!$E$26*Workings_risks!$E$27*Assumptions!$G$90</f>
        <v>4.4145628339069428E-4</v>
      </c>
      <c r="BN309" s="186">
        <f>AS309*Workings_risks!$E$24*Workings_risks!$E$26*Workings_risks!$E$27*Assumptions!$G$90</f>
        <v>4.4609459521553632E-4</v>
      </c>
      <c r="BO309" s="186">
        <f>AT309*Workings_risks!$E$24*Workings_risks!$E$26*Workings_risks!$E$27*Assumptions!$G$90</f>
        <v>4.5073290704037843E-4</v>
      </c>
      <c r="BP309" s="186">
        <f>AU309*Workings_risks!$E$24*Workings_risks!$E$26*Workings_risks!$E$27*Assumptions!$G$90</f>
        <v>4.5537121886522053E-4</v>
      </c>
      <c r="BQ309" s="186">
        <f>AV309*Workings_risks!$E$24*Workings_risks!$E$26*Workings_risks!$E$27*Assumptions!$G$90</f>
        <v>4.6000953069006263E-4</v>
      </c>
      <c r="BR309" s="186">
        <f>AW309*Workings_risks!$E$24*Workings_risks!$E$26*Workings_risks!$E$27*Assumptions!$G$90</f>
        <v>4.6464784251490463E-4</v>
      </c>
      <c r="BS309" s="186">
        <f>AX309*Workings_risks!$E$24*Workings_risks!$E$26*Workings_risks!$E$27*Assumptions!$G$90</f>
        <v>4.6928615433974679E-4</v>
      </c>
      <c r="BT309" s="186">
        <f>AY309*Workings_risks!$E$24*Workings_risks!$E$26*Workings_risks!$E$27*Assumptions!$G$90</f>
        <v>4.7392446616458883E-4</v>
      </c>
    </row>
    <row r="310" spans="2:72" x14ac:dyDescent="0.25">
      <c r="B310" s="42">
        <v>10367938</v>
      </c>
      <c r="C310" s="42" t="s">
        <v>505</v>
      </c>
      <c r="D310" s="42" t="s">
        <v>265</v>
      </c>
      <c r="E310" s="42">
        <v>16849654</v>
      </c>
      <c r="F310" s="42">
        <v>16849659</v>
      </c>
      <c r="G310" s="42">
        <v>0.49167261003763052</v>
      </c>
      <c r="H310" s="42">
        <v>141.37579373201399</v>
      </c>
      <c r="I310" s="42">
        <v>-37.556814984664399</v>
      </c>
      <c r="J310" s="42">
        <v>117</v>
      </c>
      <c r="K310" s="42">
        <v>99.2</v>
      </c>
      <c r="L310" s="32">
        <v>5.3999999999999999E-2</v>
      </c>
      <c r="M310" s="32">
        <v>7.2999999999999995E-2</v>
      </c>
      <c r="N310" s="181"/>
      <c r="O310" s="182">
        <f t="shared" si="61"/>
        <v>123.31800000000001</v>
      </c>
      <c r="P310" s="182">
        <f t="shared" si="62"/>
        <v>104.55680000000001</v>
      </c>
      <c r="Q310" s="191">
        <f t="shared" si="63"/>
        <v>0.01</v>
      </c>
      <c r="R310" s="191">
        <f t="shared" si="64"/>
        <v>0.02</v>
      </c>
      <c r="S310" s="184">
        <f t="shared" si="65"/>
        <v>-1876.1200000000001</v>
      </c>
      <c r="T310" s="184">
        <f t="shared" si="66"/>
        <v>142.07920000000001</v>
      </c>
      <c r="U310" s="185">
        <f t="shared" si="67"/>
        <v>1.3367588427179505E-2</v>
      </c>
      <c r="V310" s="181"/>
      <c r="W310" s="182">
        <f t="shared" si="68"/>
        <v>125.541</v>
      </c>
      <c r="X310" s="182">
        <f t="shared" si="69"/>
        <v>106.44159999999999</v>
      </c>
      <c r="Y310" s="183">
        <f t="shared" si="70"/>
        <v>0.01</v>
      </c>
      <c r="Z310" s="183">
        <f t="shared" si="71"/>
        <v>0.02</v>
      </c>
      <c r="AA310" s="184">
        <f t="shared" si="72"/>
        <v>-1909.94</v>
      </c>
      <c r="AB310" s="184">
        <f t="shared" si="73"/>
        <v>144.6404</v>
      </c>
      <c r="AC310" s="185">
        <f t="shared" si="74"/>
        <v>1.4471868226227001E-2</v>
      </c>
      <c r="AD310" s="181"/>
      <c r="AE310" s="178">
        <f t="shared" si="75"/>
        <v>1.3367588427179504</v>
      </c>
      <c r="AF310" s="170">
        <f>Workings_risks!$E$18+Workings_risks!$E$27*(($AE310-1)*Workings_risks!$E$18)/(2050-2023)</f>
        <v>9.5263328667666049E-3</v>
      </c>
      <c r="AG310" s="170">
        <f>AF310+(($AE310-1)*Workings_risks!$E$18)/(2050-2023)</f>
        <v>9.6408650038675645E-3</v>
      </c>
      <c r="AH310" s="170">
        <f>AG310+(($AE310-1)*Workings_risks!$E$18)/(2050-2023)</f>
        <v>9.755397140968524E-3</v>
      </c>
      <c r="AI310" s="170">
        <f>AH310+(($AE310-1)*Workings_risks!$E$18)/(2050-2023)</f>
        <v>9.8699292780694836E-3</v>
      </c>
      <c r="AJ310" s="170">
        <f>AI310+(($AE310-1)*Workings_risks!$E$18)/(2050-2023)</f>
        <v>9.9844614151704432E-3</v>
      </c>
      <c r="AK310" s="170">
        <f>AJ310+(($AE310-1)*Workings_risks!$E$18)/(2050-2023)</f>
        <v>1.0098993552271403E-2</v>
      </c>
      <c r="AL310" s="170">
        <f>AK310+(($AE310-1)*Workings_risks!$E$18)/(2050-2023)</f>
        <v>1.0213525689372362E-2</v>
      </c>
      <c r="AM310" s="170">
        <f>AL310+(($AE310-1)*Workings_risks!$E$18)/(2050-2023)</f>
        <v>1.0328057826473322E-2</v>
      </c>
      <c r="AN310" s="170">
        <f>AM310+(($AE310-1)*Workings_risks!$E$18)/(2050-2023)</f>
        <v>1.0442589963574282E-2</v>
      </c>
      <c r="AO310" s="170">
        <f>AN310+(($AE310-1)*Workings_risks!$E$18)/(2050-2023)</f>
        <v>1.0557122100675241E-2</v>
      </c>
      <c r="AP310" s="170">
        <f>AO310+(($AE310-1)*Workings_risks!$E$18)/(2050-2023)</f>
        <v>1.0671654237776201E-2</v>
      </c>
      <c r="AQ310" s="170">
        <f>AP310+(($AE310-1)*Workings_risks!$E$18)/(2050-2023)</f>
        <v>1.078618637487716E-2</v>
      </c>
      <c r="AR310" s="170">
        <f>AQ310+(($AE310-1)*Workings_risks!$E$18)/(2050-2023)</f>
        <v>1.090071851197812E-2</v>
      </c>
      <c r="AS310" s="170">
        <f>AR310+(($AE310-1)*Workings_risks!$E$18)/(2050-2023)</f>
        <v>1.1015250649079079E-2</v>
      </c>
      <c r="AT310" s="170">
        <f>AS310+(($AE310-1)*Workings_risks!$E$18)/(2050-2023)</f>
        <v>1.1129782786180039E-2</v>
      </c>
      <c r="AU310" s="170">
        <f>AT310+(($AE310-1)*Workings_risks!$E$18)/(2050-2023)</f>
        <v>1.1244314923280999E-2</v>
      </c>
      <c r="AV310" s="170">
        <f>AU310+(($AE310-1)*Workings_risks!$E$18)/(2050-2023)</f>
        <v>1.1358847060381958E-2</v>
      </c>
      <c r="AW310" s="170">
        <f>AV310+(($AE310-1)*Workings_risks!$E$18)/(2050-2023)</f>
        <v>1.1473379197482918E-2</v>
      </c>
      <c r="AX310" s="170">
        <f>AW310+(($AE310-1)*Workings_risks!$E$18)/(2050-2023)</f>
        <v>1.1587911334583877E-2</v>
      </c>
      <c r="AY310" s="170">
        <f>AX310+(($AE310-1)*Workings_risks!$E$18)/(2050-2023)</f>
        <v>1.1702443471684837E-2</v>
      </c>
      <c r="BA310" s="186">
        <f>AF310*Workings_risks!$E$24*Workings_risks!$E$26*Workings_risks!$E$27*Assumptions!$G$90</f>
        <v>3.8579654149258931E-4</v>
      </c>
      <c r="BB310" s="186">
        <f>AG310*Workings_risks!$E$24*Workings_risks!$E$26*Workings_risks!$E$27*Assumptions!$G$90</f>
        <v>3.9043485331743141E-4</v>
      </c>
      <c r="BC310" s="186">
        <f>AH310*Workings_risks!$E$24*Workings_risks!$E$26*Workings_risks!$E$27*Assumptions!$G$90</f>
        <v>3.9507316514227346E-4</v>
      </c>
      <c r="BD310" s="186">
        <f>AI310*Workings_risks!$E$24*Workings_risks!$E$26*Workings_risks!$E$27*Assumptions!$G$90</f>
        <v>3.9971147696711557E-4</v>
      </c>
      <c r="BE310" s="186">
        <f>AJ310*Workings_risks!$E$24*Workings_risks!$E$26*Workings_risks!$E$27*Assumptions!$G$90</f>
        <v>4.0434978879195772E-4</v>
      </c>
      <c r="BF310" s="186">
        <f>AK310*Workings_risks!$E$24*Workings_risks!$E$26*Workings_risks!$E$27*Assumptions!$G$90</f>
        <v>4.0898810061679972E-4</v>
      </c>
      <c r="BG310" s="186">
        <f>AL310*Workings_risks!$E$24*Workings_risks!$E$26*Workings_risks!$E$27*Assumptions!$G$90</f>
        <v>4.1362641244164182E-4</v>
      </c>
      <c r="BH310" s="186">
        <f>AM310*Workings_risks!$E$24*Workings_risks!$E$26*Workings_risks!$E$27*Assumptions!$G$90</f>
        <v>4.1826472426648387E-4</v>
      </c>
      <c r="BI310" s="186">
        <f>AN310*Workings_risks!$E$24*Workings_risks!$E$26*Workings_risks!$E$27*Assumptions!$G$90</f>
        <v>4.2290303609132597E-4</v>
      </c>
      <c r="BJ310" s="186">
        <f>AO310*Workings_risks!$E$24*Workings_risks!$E$26*Workings_risks!$E$27*Assumptions!$G$90</f>
        <v>4.2754134791616802E-4</v>
      </c>
      <c r="BK310" s="186">
        <f>AP310*Workings_risks!$E$24*Workings_risks!$E$26*Workings_risks!$E$27*Assumptions!$G$90</f>
        <v>4.3217965974101012E-4</v>
      </c>
      <c r="BL310" s="186">
        <f>AQ310*Workings_risks!$E$24*Workings_risks!$E$26*Workings_risks!$E$27*Assumptions!$G$90</f>
        <v>4.3681797156585223E-4</v>
      </c>
      <c r="BM310" s="186">
        <f>AR310*Workings_risks!$E$24*Workings_risks!$E$26*Workings_risks!$E$27*Assumptions!$G$90</f>
        <v>4.4145628339069428E-4</v>
      </c>
      <c r="BN310" s="186">
        <f>AS310*Workings_risks!$E$24*Workings_risks!$E$26*Workings_risks!$E$27*Assumptions!$G$90</f>
        <v>4.4609459521553632E-4</v>
      </c>
      <c r="BO310" s="186">
        <f>AT310*Workings_risks!$E$24*Workings_risks!$E$26*Workings_risks!$E$27*Assumptions!$G$90</f>
        <v>4.5073290704037843E-4</v>
      </c>
      <c r="BP310" s="186">
        <f>AU310*Workings_risks!$E$24*Workings_risks!$E$26*Workings_risks!$E$27*Assumptions!$G$90</f>
        <v>4.5537121886522053E-4</v>
      </c>
      <c r="BQ310" s="186">
        <f>AV310*Workings_risks!$E$24*Workings_risks!$E$26*Workings_risks!$E$27*Assumptions!$G$90</f>
        <v>4.6000953069006263E-4</v>
      </c>
      <c r="BR310" s="186">
        <f>AW310*Workings_risks!$E$24*Workings_risks!$E$26*Workings_risks!$E$27*Assumptions!$G$90</f>
        <v>4.6464784251490463E-4</v>
      </c>
      <c r="BS310" s="186">
        <f>AX310*Workings_risks!$E$24*Workings_risks!$E$26*Workings_risks!$E$27*Assumptions!$G$90</f>
        <v>4.6928615433974679E-4</v>
      </c>
      <c r="BT310" s="186">
        <f>AY310*Workings_risks!$E$24*Workings_risks!$E$26*Workings_risks!$E$27*Assumptions!$G$90</f>
        <v>4.7392446616458883E-4</v>
      </c>
    </row>
    <row r="311" spans="2:72" x14ac:dyDescent="0.25">
      <c r="B311" s="42">
        <v>10367939</v>
      </c>
      <c r="C311" s="42" t="s">
        <v>505</v>
      </c>
      <c r="D311" s="42" t="s">
        <v>265</v>
      </c>
      <c r="E311" s="42">
        <v>16849654</v>
      </c>
      <c r="F311" s="42">
        <v>16849663</v>
      </c>
      <c r="G311" s="42">
        <v>2.5509246040331606</v>
      </c>
      <c r="H311" s="42">
        <v>141.37701678288599</v>
      </c>
      <c r="I311" s="42">
        <v>-37.5565204153773</v>
      </c>
      <c r="J311" s="42">
        <v>117</v>
      </c>
      <c r="K311" s="42">
        <v>99.2</v>
      </c>
      <c r="L311" s="32">
        <v>5.3999999999999999E-2</v>
      </c>
      <c r="M311" s="32">
        <v>7.2999999999999995E-2</v>
      </c>
      <c r="N311" s="181"/>
      <c r="O311" s="182">
        <f t="shared" si="61"/>
        <v>123.31800000000001</v>
      </c>
      <c r="P311" s="182">
        <f t="shared" si="62"/>
        <v>104.55680000000001</v>
      </c>
      <c r="Q311" s="191">
        <f t="shared" si="63"/>
        <v>0.01</v>
      </c>
      <c r="R311" s="191">
        <f t="shared" si="64"/>
        <v>0.02</v>
      </c>
      <c r="S311" s="184">
        <f t="shared" si="65"/>
        <v>-1876.1200000000001</v>
      </c>
      <c r="T311" s="184">
        <f t="shared" si="66"/>
        <v>142.07920000000001</v>
      </c>
      <c r="U311" s="185">
        <f t="shared" si="67"/>
        <v>1.3367588427179505E-2</v>
      </c>
      <c r="V311" s="181"/>
      <c r="W311" s="182">
        <f t="shared" si="68"/>
        <v>125.541</v>
      </c>
      <c r="X311" s="182">
        <f t="shared" si="69"/>
        <v>106.44159999999999</v>
      </c>
      <c r="Y311" s="183">
        <f t="shared" si="70"/>
        <v>0.01</v>
      </c>
      <c r="Z311" s="183">
        <f t="shared" si="71"/>
        <v>0.02</v>
      </c>
      <c r="AA311" s="184">
        <f t="shared" si="72"/>
        <v>-1909.94</v>
      </c>
      <c r="AB311" s="184">
        <f t="shared" si="73"/>
        <v>144.6404</v>
      </c>
      <c r="AC311" s="185">
        <f t="shared" si="74"/>
        <v>1.4471868226227001E-2</v>
      </c>
      <c r="AD311" s="181"/>
      <c r="AE311" s="178">
        <f t="shared" si="75"/>
        <v>1.3367588427179504</v>
      </c>
      <c r="AF311" s="170">
        <f>Workings_risks!$E$18+Workings_risks!$E$27*(($AE311-1)*Workings_risks!$E$18)/(2050-2023)</f>
        <v>9.5263328667666049E-3</v>
      </c>
      <c r="AG311" s="170">
        <f>AF311+(($AE311-1)*Workings_risks!$E$18)/(2050-2023)</f>
        <v>9.6408650038675645E-3</v>
      </c>
      <c r="AH311" s="170">
        <f>AG311+(($AE311-1)*Workings_risks!$E$18)/(2050-2023)</f>
        <v>9.755397140968524E-3</v>
      </c>
      <c r="AI311" s="170">
        <f>AH311+(($AE311-1)*Workings_risks!$E$18)/(2050-2023)</f>
        <v>9.8699292780694836E-3</v>
      </c>
      <c r="AJ311" s="170">
        <f>AI311+(($AE311-1)*Workings_risks!$E$18)/(2050-2023)</f>
        <v>9.9844614151704432E-3</v>
      </c>
      <c r="AK311" s="170">
        <f>AJ311+(($AE311-1)*Workings_risks!$E$18)/(2050-2023)</f>
        <v>1.0098993552271403E-2</v>
      </c>
      <c r="AL311" s="170">
        <f>AK311+(($AE311-1)*Workings_risks!$E$18)/(2050-2023)</f>
        <v>1.0213525689372362E-2</v>
      </c>
      <c r="AM311" s="170">
        <f>AL311+(($AE311-1)*Workings_risks!$E$18)/(2050-2023)</f>
        <v>1.0328057826473322E-2</v>
      </c>
      <c r="AN311" s="170">
        <f>AM311+(($AE311-1)*Workings_risks!$E$18)/(2050-2023)</f>
        <v>1.0442589963574282E-2</v>
      </c>
      <c r="AO311" s="170">
        <f>AN311+(($AE311-1)*Workings_risks!$E$18)/(2050-2023)</f>
        <v>1.0557122100675241E-2</v>
      </c>
      <c r="AP311" s="170">
        <f>AO311+(($AE311-1)*Workings_risks!$E$18)/(2050-2023)</f>
        <v>1.0671654237776201E-2</v>
      </c>
      <c r="AQ311" s="170">
        <f>AP311+(($AE311-1)*Workings_risks!$E$18)/(2050-2023)</f>
        <v>1.078618637487716E-2</v>
      </c>
      <c r="AR311" s="170">
        <f>AQ311+(($AE311-1)*Workings_risks!$E$18)/(2050-2023)</f>
        <v>1.090071851197812E-2</v>
      </c>
      <c r="AS311" s="170">
        <f>AR311+(($AE311-1)*Workings_risks!$E$18)/(2050-2023)</f>
        <v>1.1015250649079079E-2</v>
      </c>
      <c r="AT311" s="170">
        <f>AS311+(($AE311-1)*Workings_risks!$E$18)/(2050-2023)</f>
        <v>1.1129782786180039E-2</v>
      </c>
      <c r="AU311" s="170">
        <f>AT311+(($AE311-1)*Workings_risks!$E$18)/(2050-2023)</f>
        <v>1.1244314923280999E-2</v>
      </c>
      <c r="AV311" s="170">
        <f>AU311+(($AE311-1)*Workings_risks!$E$18)/(2050-2023)</f>
        <v>1.1358847060381958E-2</v>
      </c>
      <c r="AW311" s="170">
        <f>AV311+(($AE311-1)*Workings_risks!$E$18)/(2050-2023)</f>
        <v>1.1473379197482918E-2</v>
      </c>
      <c r="AX311" s="170">
        <f>AW311+(($AE311-1)*Workings_risks!$E$18)/(2050-2023)</f>
        <v>1.1587911334583877E-2</v>
      </c>
      <c r="AY311" s="170">
        <f>AX311+(($AE311-1)*Workings_risks!$E$18)/(2050-2023)</f>
        <v>1.1702443471684837E-2</v>
      </c>
      <c r="BA311" s="186">
        <f>AF311*Workings_risks!$E$24*Workings_risks!$E$26*Workings_risks!$E$27*Assumptions!$G$90</f>
        <v>3.8579654149258931E-4</v>
      </c>
      <c r="BB311" s="186">
        <f>AG311*Workings_risks!$E$24*Workings_risks!$E$26*Workings_risks!$E$27*Assumptions!$G$90</f>
        <v>3.9043485331743141E-4</v>
      </c>
      <c r="BC311" s="186">
        <f>AH311*Workings_risks!$E$24*Workings_risks!$E$26*Workings_risks!$E$27*Assumptions!$G$90</f>
        <v>3.9507316514227346E-4</v>
      </c>
      <c r="BD311" s="186">
        <f>AI311*Workings_risks!$E$24*Workings_risks!$E$26*Workings_risks!$E$27*Assumptions!$G$90</f>
        <v>3.9971147696711557E-4</v>
      </c>
      <c r="BE311" s="186">
        <f>AJ311*Workings_risks!$E$24*Workings_risks!$E$26*Workings_risks!$E$27*Assumptions!$G$90</f>
        <v>4.0434978879195772E-4</v>
      </c>
      <c r="BF311" s="186">
        <f>AK311*Workings_risks!$E$24*Workings_risks!$E$26*Workings_risks!$E$27*Assumptions!$G$90</f>
        <v>4.0898810061679972E-4</v>
      </c>
      <c r="BG311" s="186">
        <f>AL311*Workings_risks!$E$24*Workings_risks!$E$26*Workings_risks!$E$27*Assumptions!$G$90</f>
        <v>4.1362641244164182E-4</v>
      </c>
      <c r="BH311" s="186">
        <f>AM311*Workings_risks!$E$24*Workings_risks!$E$26*Workings_risks!$E$27*Assumptions!$G$90</f>
        <v>4.1826472426648387E-4</v>
      </c>
      <c r="BI311" s="186">
        <f>AN311*Workings_risks!$E$24*Workings_risks!$E$26*Workings_risks!$E$27*Assumptions!$G$90</f>
        <v>4.2290303609132597E-4</v>
      </c>
      <c r="BJ311" s="186">
        <f>AO311*Workings_risks!$E$24*Workings_risks!$E$26*Workings_risks!$E$27*Assumptions!$G$90</f>
        <v>4.2754134791616802E-4</v>
      </c>
      <c r="BK311" s="186">
        <f>AP311*Workings_risks!$E$24*Workings_risks!$E$26*Workings_risks!$E$27*Assumptions!$G$90</f>
        <v>4.3217965974101012E-4</v>
      </c>
      <c r="BL311" s="186">
        <f>AQ311*Workings_risks!$E$24*Workings_risks!$E$26*Workings_risks!$E$27*Assumptions!$G$90</f>
        <v>4.3681797156585223E-4</v>
      </c>
      <c r="BM311" s="186">
        <f>AR311*Workings_risks!$E$24*Workings_risks!$E$26*Workings_risks!$E$27*Assumptions!$G$90</f>
        <v>4.4145628339069428E-4</v>
      </c>
      <c r="BN311" s="186">
        <f>AS311*Workings_risks!$E$24*Workings_risks!$E$26*Workings_risks!$E$27*Assumptions!$G$90</f>
        <v>4.4609459521553632E-4</v>
      </c>
      <c r="BO311" s="186">
        <f>AT311*Workings_risks!$E$24*Workings_risks!$E$26*Workings_risks!$E$27*Assumptions!$G$90</f>
        <v>4.5073290704037843E-4</v>
      </c>
      <c r="BP311" s="186">
        <f>AU311*Workings_risks!$E$24*Workings_risks!$E$26*Workings_risks!$E$27*Assumptions!$G$90</f>
        <v>4.5537121886522053E-4</v>
      </c>
      <c r="BQ311" s="186">
        <f>AV311*Workings_risks!$E$24*Workings_risks!$E$26*Workings_risks!$E$27*Assumptions!$G$90</f>
        <v>4.6000953069006263E-4</v>
      </c>
      <c r="BR311" s="186">
        <f>AW311*Workings_risks!$E$24*Workings_risks!$E$26*Workings_risks!$E$27*Assumptions!$G$90</f>
        <v>4.6464784251490463E-4</v>
      </c>
      <c r="BS311" s="186">
        <f>AX311*Workings_risks!$E$24*Workings_risks!$E$26*Workings_risks!$E$27*Assumptions!$G$90</f>
        <v>4.6928615433974679E-4</v>
      </c>
      <c r="BT311" s="186">
        <f>AY311*Workings_risks!$E$24*Workings_risks!$E$26*Workings_risks!$E$27*Assumptions!$G$90</f>
        <v>4.7392446616458883E-4</v>
      </c>
    </row>
    <row r="312" spans="2:72" x14ac:dyDescent="0.25">
      <c r="B312" s="42">
        <v>10367947</v>
      </c>
      <c r="C312" s="42" t="s">
        <v>505</v>
      </c>
      <c r="D312" s="42" t="s">
        <v>265</v>
      </c>
      <c r="E312" s="42">
        <v>16849693</v>
      </c>
      <c r="F312" s="42">
        <v>16849697</v>
      </c>
      <c r="G312" s="42">
        <v>1.5862384870202701</v>
      </c>
      <c r="H312" s="42">
        <v>141.381688949862</v>
      </c>
      <c r="I312" s="42">
        <v>-37.549384693362001</v>
      </c>
      <c r="J312" s="42">
        <v>116</v>
      </c>
      <c r="K312" s="42">
        <v>98.3</v>
      </c>
      <c r="L312" s="32">
        <v>5.3999999999999999E-2</v>
      </c>
      <c r="M312" s="32">
        <v>7.2999999999999995E-2</v>
      </c>
      <c r="N312" s="181"/>
      <c r="O312" s="182">
        <f t="shared" si="61"/>
        <v>122.26400000000001</v>
      </c>
      <c r="P312" s="182">
        <f t="shared" si="62"/>
        <v>103.6082</v>
      </c>
      <c r="Q312" s="191">
        <f t="shared" si="63"/>
        <v>0.01</v>
      </c>
      <c r="R312" s="191">
        <f t="shared" si="64"/>
        <v>0.02</v>
      </c>
      <c r="S312" s="184">
        <f t="shared" si="65"/>
        <v>-1865.5800000000013</v>
      </c>
      <c r="T312" s="184">
        <f t="shared" si="66"/>
        <v>140.91980000000004</v>
      </c>
      <c r="U312" s="185">
        <f t="shared" si="67"/>
        <v>1.3357668928697788E-2</v>
      </c>
      <c r="V312" s="181"/>
      <c r="W312" s="182">
        <f t="shared" si="68"/>
        <v>124.46799999999999</v>
      </c>
      <c r="X312" s="182">
        <f t="shared" si="69"/>
        <v>105.4759</v>
      </c>
      <c r="Y312" s="183">
        <f t="shared" si="70"/>
        <v>0.01</v>
      </c>
      <c r="Z312" s="183">
        <f t="shared" si="71"/>
        <v>0.02</v>
      </c>
      <c r="AA312" s="184">
        <f t="shared" si="72"/>
        <v>-1899.2099999999994</v>
      </c>
      <c r="AB312" s="184">
        <f t="shared" si="73"/>
        <v>143.46009999999998</v>
      </c>
      <c r="AC312" s="185">
        <f t="shared" si="74"/>
        <v>1.4458695984119708E-2</v>
      </c>
      <c r="AD312" s="181"/>
      <c r="AE312" s="178">
        <f t="shared" si="75"/>
        <v>1.3357668928697788</v>
      </c>
      <c r="AF312" s="170">
        <f>Workings_risks!$E$18+Workings_risks!$E$27*(($AE312-1)*Workings_risks!$E$18)/(2050-2023)</f>
        <v>9.5253207763185167E-3</v>
      </c>
      <c r="AG312" s="170">
        <f>AF312+(($AE312-1)*Workings_risks!$E$18)/(2050-2023)</f>
        <v>9.6395155499367797E-3</v>
      </c>
      <c r="AH312" s="170">
        <f>AG312+(($AE312-1)*Workings_risks!$E$18)/(2050-2023)</f>
        <v>9.7537103235550426E-3</v>
      </c>
      <c r="AI312" s="170">
        <f>AH312+(($AE312-1)*Workings_risks!$E$18)/(2050-2023)</f>
        <v>9.8679050971733056E-3</v>
      </c>
      <c r="AJ312" s="170">
        <f>AI312+(($AE312-1)*Workings_risks!$E$18)/(2050-2023)</f>
        <v>9.9820998707915685E-3</v>
      </c>
      <c r="AK312" s="170">
        <f>AJ312+(($AE312-1)*Workings_risks!$E$18)/(2050-2023)</f>
        <v>1.0096294644409832E-2</v>
      </c>
      <c r="AL312" s="170">
        <f>AK312+(($AE312-1)*Workings_risks!$E$18)/(2050-2023)</f>
        <v>1.0210489418028094E-2</v>
      </c>
      <c r="AM312" s="170">
        <f>AL312+(($AE312-1)*Workings_risks!$E$18)/(2050-2023)</f>
        <v>1.0324684191646357E-2</v>
      </c>
      <c r="AN312" s="170">
        <f>AM312+(($AE312-1)*Workings_risks!$E$18)/(2050-2023)</f>
        <v>1.043887896526462E-2</v>
      </c>
      <c r="AO312" s="170">
        <f>AN312+(($AE312-1)*Workings_risks!$E$18)/(2050-2023)</f>
        <v>1.0553073738882883E-2</v>
      </c>
      <c r="AP312" s="170">
        <f>AO312+(($AE312-1)*Workings_risks!$E$18)/(2050-2023)</f>
        <v>1.0667268512501146E-2</v>
      </c>
      <c r="AQ312" s="170">
        <f>AP312+(($AE312-1)*Workings_risks!$E$18)/(2050-2023)</f>
        <v>1.0781463286119409E-2</v>
      </c>
      <c r="AR312" s="170">
        <f>AQ312+(($AE312-1)*Workings_risks!$E$18)/(2050-2023)</f>
        <v>1.0895658059737672E-2</v>
      </c>
      <c r="AS312" s="170">
        <f>AR312+(($AE312-1)*Workings_risks!$E$18)/(2050-2023)</f>
        <v>1.1009852833355935E-2</v>
      </c>
      <c r="AT312" s="170">
        <f>AS312+(($AE312-1)*Workings_risks!$E$18)/(2050-2023)</f>
        <v>1.1124047606974198E-2</v>
      </c>
      <c r="AU312" s="170">
        <f>AT312+(($AE312-1)*Workings_risks!$E$18)/(2050-2023)</f>
        <v>1.1238242380592461E-2</v>
      </c>
      <c r="AV312" s="170">
        <f>AU312+(($AE312-1)*Workings_risks!$E$18)/(2050-2023)</f>
        <v>1.1352437154210724E-2</v>
      </c>
      <c r="AW312" s="170">
        <f>AV312+(($AE312-1)*Workings_risks!$E$18)/(2050-2023)</f>
        <v>1.1466631927828987E-2</v>
      </c>
      <c r="AX312" s="170">
        <f>AW312+(($AE312-1)*Workings_risks!$E$18)/(2050-2023)</f>
        <v>1.158082670144725E-2</v>
      </c>
      <c r="AY312" s="170">
        <f>AX312+(($AE312-1)*Workings_risks!$E$18)/(2050-2023)</f>
        <v>1.1695021475065513E-2</v>
      </c>
      <c r="BA312" s="186">
        <f>AF312*Workings_risks!$E$24*Workings_risks!$E$26*Workings_risks!$E$27*Assumptions!$G$90</f>
        <v>3.8575555394785297E-4</v>
      </c>
      <c r="BB312" s="186">
        <f>AG312*Workings_risks!$E$24*Workings_risks!$E$26*Workings_risks!$E$27*Assumptions!$G$90</f>
        <v>3.9038020325778291E-4</v>
      </c>
      <c r="BC312" s="186">
        <f>AH312*Workings_risks!$E$24*Workings_risks!$E$26*Workings_risks!$E$27*Assumptions!$G$90</f>
        <v>3.9500485256771289E-4</v>
      </c>
      <c r="BD312" s="186">
        <f>AI312*Workings_risks!$E$24*Workings_risks!$E$26*Workings_risks!$E$27*Assumptions!$G$90</f>
        <v>3.9962950187764283E-4</v>
      </c>
      <c r="BE312" s="186">
        <f>AJ312*Workings_risks!$E$24*Workings_risks!$E$26*Workings_risks!$E$27*Assumptions!$G$90</f>
        <v>4.0425415118757271E-4</v>
      </c>
      <c r="BF312" s="186">
        <f>AK312*Workings_risks!$E$24*Workings_risks!$E$26*Workings_risks!$E$27*Assumptions!$G$90</f>
        <v>4.0887880049750265E-4</v>
      </c>
      <c r="BG312" s="186">
        <f>AL312*Workings_risks!$E$24*Workings_risks!$E$26*Workings_risks!$E$27*Assumptions!$G$90</f>
        <v>4.1350344980743258E-4</v>
      </c>
      <c r="BH312" s="186">
        <f>AM312*Workings_risks!$E$24*Workings_risks!$E$26*Workings_risks!$E$27*Assumptions!$G$90</f>
        <v>4.1812809911736257E-4</v>
      </c>
      <c r="BI312" s="186">
        <f>AN312*Workings_risks!$E$24*Workings_risks!$E$26*Workings_risks!$E$27*Assumptions!$G$90</f>
        <v>4.2275274842729251E-4</v>
      </c>
      <c r="BJ312" s="186">
        <f>AO312*Workings_risks!$E$24*Workings_risks!$E$26*Workings_risks!$E$27*Assumptions!$G$90</f>
        <v>4.2737739773722239E-4</v>
      </c>
      <c r="BK312" s="186">
        <f>AP312*Workings_risks!$E$24*Workings_risks!$E$26*Workings_risks!$E$27*Assumptions!$G$90</f>
        <v>4.3200204704715227E-4</v>
      </c>
      <c r="BL312" s="186">
        <f>AQ312*Workings_risks!$E$24*Workings_risks!$E$26*Workings_risks!$E$27*Assumptions!$G$90</f>
        <v>4.3662669635708231E-4</v>
      </c>
      <c r="BM312" s="186">
        <f>AR312*Workings_risks!$E$24*Workings_risks!$E$26*Workings_risks!$E$27*Assumptions!$G$90</f>
        <v>4.4125134566701225E-4</v>
      </c>
      <c r="BN312" s="186">
        <f>AS312*Workings_risks!$E$24*Workings_risks!$E$26*Workings_risks!$E$27*Assumptions!$G$90</f>
        <v>4.4587599497694218E-4</v>
      </c>
      <c r="BO312" s="186">
        <f>AT312*Workings_risks!$E$24*Workings_risks!$E$26*Workings_risks!$E$27*Assumptions!$G$90</f>
        <v>4.5050064428687206E-4</v>
      </c>
      <c r="BP312" s="186">
        <f>AU312*Workings_risks!$E$24*Workings_risks!$E$26*Workings_risks!$E$27*Assumptions!$G$90</f>
        <v>4.5512529359680205E-4</v>
      </c>
      <c r="BQ312" s="186">
        <f>AV312*Workings_risks!$E$24*Workings_risks!$E$26*Workings_risks!$E$27*Assumptions!$G$90</f>
        <v>4.5974994290673199E-4</v>
      </c>
      <c r="BR312" s="186">
        <f>AW312*Workings_risks!$E$24*Workings_risks!$E$26*Workings_risks!$E$27*Assumptions!$G$90</f>
        <v>4.6437459221666181E-4</v>
      </c>
      <c r="BS312" s="186">
        <f>AX312*Workings_risks!$E$24*Workings_risks!$E$26*Workings_risks!$E$27*Assumptions!$G$90</f>
        <v>4.6899924152659175E-4</v>
      </c>
      <c r="BT312" s="186">
        <f>AY312*Workings_risks!$E$24*Workings_risks!$E$26*Workings_risks!$E$27*Assumptions!$G$90</f>
        <v>4.7362389083652174E-4</v>
      </c>
    </row>
    <row r="313" spans="2:72" x14ac:dyDescent="0.25">
      <c r="B313" s="42">
        <v>10367948</v>
      </c>
      <c r="C313" s="42" t="s">
        <v>505</v>
      </c>
      <c r="D313" s="42" t="s">
        <v>265</v>
      </c>
      <c r="E313" s="42">
        <v>16849697</v>
      </c>
      <c r="F313" s="42">
        <v>16849702</v>
      </c>
      <c r="G313" s="42">
        <v>3.1602181592756402</v>
      </c>
      <c r="H313" s="42">
        <v>141.38218233153901</v>
      </c>
      <c r="I313" s="42">
        <v>-37.548247408682599</v>
      </c>
      <c r="J313" s="42">
        <v>116</v>
      </c>
      <c r="K313" s="42">
        <v>98.3</v>
      </c>
      <c r="L313" s="32">
        <v>5.3999999999999999E-2</v>
      </c>
      <c r="M313" s="32">
        <v>7.2999999999999995E-2</v>
      </c>
      <c r="N313" s="181"/>
      <c r="O313" s="182">
        <f t="shared" si="61"/>
        <v>122.26400000000001</v>
      </c>
      <c r="P313" s="182">
        <f t="shared" si="62"/>
        <v>103.6082</v>
      </c>
      <c r="Q313" s="191">
        <f t="shared" si="63"/>
        <v>0.01</v>
      </c>
      <c r="R313" s="191">
        <f t="shared" si="64"/>
        <v>0.02</v>
      </c>
      <c r="S313" s="184">
        <f t="shared" si="65"/>
        <v>-1865.5800000000013</v>
      </c>
      <c r="T313" s="184">
        <f t="shared" si="66"/>
        <v>140.91980000000004</v>
      </c>
      <c r="U313" s="185">
        <f t="shared" si="67"/>
        <v>1.3357668928697788E-2</v>
      </c>
      <c r="V313" s="181"/>
      <c r="W313" s="182">
        <f t="shared" si="68"/>
        <v>124.46799999999999</v>
      </c>
      <c r="X313" s="182">
        <f t="shared" si="69"/>
        <v>105.4759</v>
      </c>
      <c r="Y313" s="183">
        <f t="shared" si="70"/>
        <v>0.01</v>
      </c>
      <c r="Z313" s="183">
        <f t="shared" si="71"/>
        <v>0.02</v>
      </c>
      <c r="AA313" s="184">
        <f t="shared" si="72"/>
        <v>-1899.2099999999994</v>
      </c>
      <c r="AB313" s="184">
        <f t="shared" si="73"/>
        <v>143.46009999999998</v>
      </c>
      <c r="AC313" s="185">
        <f t="shared" si="74"/>
        <v>1.4458695984119708E-2</v>
      </c>
      <c r="AD313" s="181"/>
      <c r="AE313" s="178">
        <f t="shared" si="75"/>
        <v>1.3357668928697788</v>
      </c>
      <c r="AF313" s="170">
        <f>Workings_risks!$E$18+Workings_risks!$E$27*(($AE313-1)*Workings_risks!$E$18)/(2050-2023)</f>
        <v>9.5253207763185167E-3</v>
      </c>
      <c r="AG313" s="170">
        <f>AF313+(($AE313-1)*Workings_risks!$E$18)/(2050-2023)</f>
        <v>9.6395155499367797E-3</v>
      </c>
      <c r="AH313" s="170">
        <f>AG313+(($AE313-1)*Workings_risks!$E$18)/(2050-2023)</f>
        <v>9.7537103235550426E-3</v>
      </c>
      <c r="AI313" s="170">
        <f>AH313+(($AE313-1)*Workings_risks!$E$18)/(2050-2023)</f>
        <v>9.8679050971733056E-3</v>
      </c>
      <c r="AJ313" s="170">
        <f>AI313+(($AE313-1)*Workings_risks!$E$18)/(2050-2023)</f>
        <v>9.9820998707915685E-3</v>
      </c>
      <c r="AK313" s="170">
        <f>AJ313+(($AE313-1)*Workings_risks!$E$18)/(2050-2023)</f>
        <v>1.0096294644409832E-2</v>
      </c>
      <c r="AL313" s="170">
        <f>AK313+(($AE313-1)*Workings_risks!$E$18)/(2050-2023)</f>
        <v>1.0210489418028094E-2</v>
      </c>
      <c r="AM313" s="170">
        <f>AL313+(($AE313-1)*Workings_risks!$E$18)/(2050-2023)</f>
        <v>1.0324684191646357E-2</v>
      </c>
      <c r="AN313" s="170">
        <f>AM313+(($AE313-1)*Workings_risks!$E$18)/(2050-2023)</f>
        <v>1.043887896526462E-2</v>
      </c>
      <c r="AO313" s="170">
        <f>AN313+(($AE313-1)*Workings_risks!$E$18)/(2050-2023)</f>
        <v>1.0553073738882883E-2</v>
      </c>
      <c r="AP313" s="170">
        <f>AO313+(($AE313-1)*Workings_risks!$E$18)/(2050-2023)</f>
        <v>1.0667268512501146E-2</v>
      </c>
      <c r="AQ313" s="170">
        <f>AP313+(($AE313-1)*Workings_risks!$E$18)/(2050-2023)</f>
        <v>1.0781463286119409E-2</v>
      </c>
      <c r="AR313" s="170">
        <f>AQ313+(($AE313-1)*Workings_risks!$E$18)/(2050-2023)</f>
        <v>1.0895658059737672E-2</v>
      </c>
      <c r="AS313" s="170">
        <f>AR313+(($AE313-1)*Workings_risks!$E$18)/(2050-2023)</f>
        <v>1.1009852833355935E-2</v>
      </c>
      <c r="AT313" s="170">
        <f>AS313+(($AE313-1)*Workings_risks!$E$18)/(2050-2023)</f>
        <v>1.1124047606974198E-2</v>
      </c>
      <c r="AU313" s="170">
        <f>AT313+(($AE313-1)*Workings_risks!$E$18)/(2050-2023)</f>
        <v>1.1238242380592461E-2</v>
      </c>
      <c r="AV313" s="170">
        <f>AU313+(($AE313-1)*Workings_risks!$E$18)/(2050-2023)</f>
        <v>1.1352437154210724E-2</v>
      </c>
      <c r="AW313" s="170">
        <f>AV313+(($AE313-1)*Workings_risks!$E$18)/(2050-2023)</f>
        <v>1.1466631927828987E-2</v>
      </c>
      <c r="AX313" s="170">
        <f>AW313+(($AE313-1)*Workings_risks!$E$18)/(2050-2023)</f>
        <v>1.158082670144725E-2</v>
      </c>
      <c r="AY313" s="170">
        <f>AX313+(($AE313-1)*Workings_risks!$E$18)/(2050-2023)</f>
        <v>1.1695021475065513E-2</v>
      </c>
      <c r="BA313" s="186">
        <f>AF313*Workings_risks!$E$24*Workings_risks!$E$26*Workings_risks!$E$27*Assumptions!$G$90</f>
        <v>3.8575555394785297E-4</v>
      </c>
      <c r="BB313" s="186">
        <f>AG313*Workings_risks!$E$24*Workings_risks!$E$26*Workings_risks!$E$27*Assumptions!$G$90</f>
        <v>3.9038020325778291E-4</v>
      </c>
      <c r="BC313" s="186">
        <f>AH313*Workings_risks!$E$24*Workings_risks!$E$26*Workings_risks!$E$27*Assumptions!$G$90</f>
        <v>3.9500485256771289E-4</v>
      </c>
      <c r="BD313" s="186">
        <f>AI313*Workings_risks!$E$24*Workings_risks!$E$26*Workings_risks!$E$27*Assumptions!$G$90</f>
        <v>3.9962950187764283E-4</v>
      </c>
      <c r="BE313" s="186">
        <f>AJ313*Workings_risks!$E$24*Workings_risks!$E$26*Workings_risks!$E$27*Assumptions!$G$90</f>
        <v>4.0425415118757271E-4</v>
      </c>
      <c r="BF313" s="186">
        <f>AK313*Workings_risks!$E$24*Workings_risks!$E$26*Workings_risks!$E$27*Assumptions!$G$90</f>
        <v>4.0887880049750265E-4</v>
      </c>
      <c r="BG313" s="186">
        <f>AL313*Workings_risks!$E$24*Workings_risks!$E$26*Workings_risks!$E$27*Assumptions!$G$90</f>
        <v>4.1350344980743258E-4</v>
      </c>
      <c r="BH313" s="186">
        <f>AM313*Workings_risks!$E$24*Workings_risks!$E$26*Workings_risks!$E$27*Assumptions!$G$90</f>
        <v>4.1812809911736257E-4</v>
      </c>
      <c r="BI313" s="186">
        <f>AN313*Workings_risks!$E$24*Workings_risks!$E$26*Workings_risks!$E$27*Assumptions!$G$90</f>
        <v>4.2275274842729251E-4</v>
      </c>
      <c r="BJ313" s="186">
        <f>AO313*Workings_risks!$E$24*Workings_risks!$E$26*Workings_risks!$E$27*Assumptions!$G$90</f>
        <v>4.2737739773722239E-4</v>
      </c>
      <c r="BK313" s="186">
        <f>AP313*Workings_risks!$E$24*Workings_risks!$E$26*Workings_risks!$E$27*Assumptions!$G$90</f>
        <v>4.3200204704715227E-4</v>
      </c>
      <c r="BL313" s="186">
        <f>AQ313*Workings_risks!$E$24*Workings_risks!$E$26*Workings_risks!$E$27*Assumptions!$G$90</f>
        <v>4.3662669635708231E-4</v>
      </c>
      <c r="BM313" s="186">
        <f>AR313*Workings_risks!$E$24*Workings_risks!$E$26*Workings_risks!$E$27*Assumptions!$G$90</f>
        <v>4.4125134566701225E-4</v>
      </c>
      <c r="BN313" s="186">
        <f>AS313*Workings_risks!$E$24*Workings_risks!$E$26*Workings_risks!$E$27*Assumptions!$G$90</f>
        <v>4.4587599497694218E-4</v>
      </c>
      <c r="BO313" s="186">
        <f>AT313*Workings_risks!$E$24*Workings_risks!$E$26*Workings_risks!$E$27*Assumptions!$G$90</f>
        <v>4.5050064428687206E-4</v>
      </c>
      <c r="BP313" s="186">
        <f>AU313*Workings_risks!$E$24*Workings_risks!$E$26*Workings_risks!$E$27*Assumptions!$G$90</f>
        <v>4.5512529359680205E-4</v>
      </c>
      <c r="BQ313" s="186">
        <f>AV313*Workings_risks!$E$24*Workings_risks!$E$26*Workings_risks!$E$27*Assumptions!$G$90</f>
        <v>4.5974994290673199E-4</v>
      </c>
      <c r="BR313" s="186">
        <f>AW313*Workings_risks!$E$24*Workings_risks!$E$26*Workings_risks!$E$27*Assumptions!$G$90</f>
        <v>4.6437459221666181E-4</v>
      </c>
      <c r="BS313" s="186">
        <f>AX313*Workings_risks!$E$24*Workings_risks!$E$26*Workings_risks!$E$27*Assumptions!$G$90</f>
        <v>4.6899924152659175E-4</v>
      </c>
      <c r="BT313" s="186">
        <f>AY313*Workings_risks!$E$24*Workings_risks!$E$26*Workings_risks!$E$27*Assumptions!$G$90</f>
        <v>4.7362389083652174E-4</v>
      </c>
    </row>
    <row r="314" spans="2:72" x14ac:dyDescent="0.25">
      <c r="B314" s="42">
        <v>10367952</v>
      </c>
      <c r="C314" s="42" t="s">
        <v>505</v>
      </c>
      <c r="D314" s="42" t="s">
        <v>265</v>
      </c>
      <c r="E314" s="42">
        <v>16849714</v>
      </c>
      <c r="F314" s="42">
        <v>16849718</v>
      </c>
      <c r="G314" s="42">
        <v>0.74948575204692025</v>
      </c>
      <c r="H314" s="42">
        <v>141.38437355961</v>
      </c>
      <c r="I314" s="42">
        <v>-37.542663133443497</v>
      </c>
      <c r="J314" s="42">
        <v>116</v>
      </c>
      <c r="K314" s="42">
        <v>98.3</v>
      </c>
      <c r="L314" s="32">
        <v>5.3999999999999999E-2</v>
      </c>
      <c r="M314" s="32">
        <v>7.2999999999999995E-2</v>
      </c>
      <c r="N314" s="181"/>
      <c r="O314" s="182">
        <f t="shared" si="61"/>
        <v>122.26400000000001</v>
      </c>
      <c r="P314" s="182">
        <f t="shared" si="62"/>
        <v>103.6082</v>
      </c>
      <c r="Q314" s="191">
        <f t="shared" si="63"/>
        <v>0.01</v>
      </c>
      <c r="R314" s="191">
        <f t="shared" si="64"/>
        <v>0.02</v>
      </c>
      <c r="S314" s="184">
        <f t="shared" si="65"/>
        <v>-1865.5800000000013</v>
      </c>
      <c r="T314" s="184">
        <f t="shared" si="66"/>
        <v>140.91980000000004</v>
      </c>
      <c r="U314" s="185">
        <f t="shared" si="67"/>
        <v>1.3357668928697788E-2</v>
      </c>
      <c r="V314" s="181"/>
      <c r="W314" s="182">
        <f t="shared" si="68"/>
        <v>124.46799999999999</v>
      </c>
      <c r="X314" s="182">
        <f t="shared" si="69"/>
        <v>105.4759</v>
      </c>
      <c r="Y314" s="183">
        <f t="shared" si="70"/>
        <v>0.01</v>
      </c>
      <c r="Z314" s="183">
        <f t="shared" si="71"/>
        <v>0.02</v>
      </c>
      <c r="AA314" s="184">
        <f t="shared" si="72"/>
        <v>-1899.2099999999994</v>
      </c>
      <c r="AB314" s="184">
        <f t="shared" si="73"/>
        <v>143.46009999999998</v>
      </c>
      <c r="AC314" s="185">
        <f t="shared" si="74"/>
        <v>1.4458695984119708E-2</v>
      </c>
      <c r="AD314" s="181"/>
      <c r="AE314" s="178">
        <f t="shared" si="75"/>
        <v>1.3357668928697788</v>
      </c>
      <c r="AF314" s="170">
        <f>Workings_risks!$E$18+Workings_risks!$E$27*(($AE314-1)*Workings_risks!$E$18)/(2050-2023)</f>
        <v>9.5253207763185167E-3</v>
      </c>
      <c r="AG314" s="170">
        <f>AF314+(($AE314-1)*Workings_risks!$E$18)/(2050-2023)</f>
        <v>9.6395155499367797E-3</v>
      </c>
      <c r="AH314" s="170">
        <f>AG314+(($AE314-1)*Workings_risks!$E$18)/(2050-2023)</f>
        <v>9.7537103235550426E-3</v>
      </c>
      <c r="AI314" s="170">
        <f>AH314+(($AE314-1)*Workings_risks!$E$18)/(2050-2023)</f>
        <v>9.8679050971733056E-3</v>
      </c>
      <c r="AJ314" s="170">
        <f>AI314+(($AE314-1)*Workings_risks!$E$18)/(2050-2023)</f>
        <v>9.9820998707915685E-3</v>
      </c>
      <c r="AK314" s="170">
        <f>AJ314+(($AE314-1)*Workings_risks!$E$18)/(2050-2023)</f>
        <v>1.0096294644409832E-2</v>
      </c>
      <c r="AL314" s="170">
        <f>AK314+(($AE314-1)*Workings_risks!$E$18)/(2050-2023)</f>
        <v>1.0210489418028094E-2</v>
      </c>
      <c r="AM314" s="170">
        <f>AL314+(($AE314-1)*Workings_risks!$E$18)/(2050-2023)</f>
        <v>1.0324684191646357E-2</v>
      </c>
      <c r="AN314" s="170">
        <f>AM314+(($AE314-1)*Workings_risks!$E$18)/(2050-2023)</f>
        <v>1.043887896526462E-2</v>
      </c>
      <c r="AO314" s="170">
        <f>AN314+(($AE314-1)*Workings_risks!$E$18)/(2050-2023)</f>
        <v>1.0553073738882883E-2</v>
      </c>
      <c r="AP314" s="170">
        <f>AO314+(($AE314-1)*Workings_risks!$E$18)/(2050-2023)</f>
        <v>1.0667268512501146E-2</v>
      </c>
      <c r="AQ314" s="170">
        <f>AP314+(($AE314-1)*Workings_risks!$E$18)/(2050-2023)</f>
        <v>1.0781463286119409E-2</v>
      </c>
      <c r="AR314" s="170">
        <f>AQ314+(($AE314-1)*Workings_risks!$E$18)/(2050-2023)</f>
        <v>1.0895658059737672E-2</v>
      </c>
      <c r="AS314" s="170">
        <f>AR314+(($AE314-1)*Workings_risks!$E$18)/(2050-2023)</f>
        <v>1.1009852833355935E-2</v>
      </c>
      <c r="AT314" s="170">
        <f>AS314+(($AE314-1)*Workings_risks!$E$18)/(2050-2023)</f>
        <v>1.1124047606974198E-2</v>
      </c>
      <c r="AU314" s="170">
        <f>AT314+(($AE314-1)*Workings_risks!$E$18)/(2050-2023)</f>
        <v>1.1238242380592461E-2</v>
      </c>
      <c r="AV314" s="170">
        <f>AU314+(($AE314-1)*Workings_risks!$E$18)/(2050-2023)</f>
        <v>1.1352437154210724E-2</v>
      </c>
      <c r="AW314" s="170">
        <f>AV314+(($AE314-1)*Workings_risks!$E$18)/(2050-2023)</f>
        <v>1.1466631927828987E-2</v>
      </c>
      <c r="AX314" s="170">
        <f>AW314+(($AE314-1)*Workings_risks!$E$18)/(2050-2023)</f>
        <v>1.158082670144725E-2</v>
      </c>
      <c r="AY314" s="170">
        <f>AX314+(($AE314-1)*Workings_risks!$E$18)/(2050-2023)</f>
        <v>1.1695021475065513E-2</v>
      </c>
      <c r="BA314" s="186">
        <f>AF314*Workings_risks!$E$24*Workings_risks!$E$26*Workings_risks!$E$27*Assumptions!$G$90</f>
        <v>3.8575555394785297E-4</v>
      </c>
      <c r="BB314" s="186">
        <f>AG314*Workings_risks!$E$24*Workings_risks!$E$26*Workings_risks!$E$27*Assumptions!$G$90</f>
        <v>3.9038020325778291E-4</v>
      </c>
      <c r="BC314" s="186">
        <f>AH314*Workings_risks!$E$24*Workings_risks!$E$26*Workings_risks!$E$27*Assumptions!$G$90</f>
        <v>3.9500485256771289E-4</v>
      </c>
      <c r="BD314" s="186">
        <f>AI314*Workings_risks!$E$24*Workings_risks!$E$26*Workings_risks!$E$27*Assumptions!$G$90</f>
        <v>3.9962950187764283E-4</v>
      </c>
      <c r="BE314" s="186">
        <f>AJ314*Workings_risks!$E$24*Workings_risks!$E$26*Workings_risks!$E$27*Assumptions!$G$90</f>
        <v>4.0425415118757271E-4</v>
      </c>
      <c r="BF314" s="186">
        <f>AK314*Workings_risks!$E$24*Workings_risks!$E$26*Workings_risks!$E$27*Assumptions!$G$90</f>
        <v>4.0887880049750265E-4</v>
      </c>
      <c r="BG314" s="186">
        <f>AL314*Workings_risks!$E$24*Workings_risks!$E$26*Workings_risks!$E$27*Assumptions!$G$90</f>
        <v>4.1350344980743258E-4</v>
      </c>
      <c r="BH314" s="186">
        <f>AM314*Workings_risks!$E$24*Workings_risks!$E$26*Workings_risks!$E$27*Assumptions!$G$90</f>
        <v>4.1812809911736257E-4</v>
      </c>
      <c r="BI314" s="186">
        <f>AN314*Workings_risks!$E$24*Workings_risks!$E$26*Workings_risks!$E$27*Assumptions!$G$90</f>
        <v>4.2275274842729251E-4</v>
      </c>
      <c r="BJ314" s="186">
        <f>AO314*Workings_risks!$E$24*Workings_risks!$E$26*Workings_risks!$E$27*Assumptions!$G$90</f>
        <v>4.2737739773722239E-4</v>
      </c>
      <c r="BK314" s="186">
        <f>AP314*Workings_risks!$E$24*Workings_risks!$E$26*Workings_risks!$E$27*Assumptions!$G$90</f>
        <v>4.3200204704715227E-4</v>
      </c>
      <c r="BL314" s="186">
        <f>AQ314*Workings_risks!$E$24*Workings_risks!$E$26*Workings_risks!$E$27*Assumptions!$G$90</f>
        <v>4.3662669635708231E-4</v>
      </c>
      <c r="BM314" s="186">
        <f>AR314*Workings_risks!$E$24*Workings_risks!$E$26*Workings_risks!$E$27*Assumptions!$G$90</f>
        <v>4.4125134566701225E-4</v>
      </c>
      <c r="BN314" s="186">
        <f>AS314*Workings_risks!$E$24*Workings_risks!$E$26*Workings_risks!$E$27*Assumptions!$G$90</f>
        <v>4.4587599497694218E-4</v>
      </c>
      <c r="BO314" s="186">
        <f>AT314*Workings_risks!$E$24*Workings_risks!$E$26*Workings_risks!$E$27*Assumptions!$G$90</f>
        <v>4.5050064428687206E-4</v>
      </c>
      <c r="BP314" s="186">
        <f>AU314*Workings_risks!$E$24*Workings_risks!$E$26*Workings_risks!$E$27*Assumptions!$G$90</f>
        <v>4.5512529359680205E-4</v>
      </c>
      <c r="BQ314" s="186">
        <f>AV314*Workings_risks!$E$24*Workings_risks!$E$26*Workings_risks!$E$27*Assumptions!$G$90</f>
        <v>4.5974994290673199E-4</v>
      </c>
      <c r="BR314" s="186">
        <f>AW314*Workings_risks!$E$24*Workings_risks!$E$26*Workings_risks!$E$27*Assumptions!$G$90</f>
        <v>4.6437459221666181E-4</v>
      </c>
      <c r="BS314" s="186">
        <f>AX314*Workings_risks!$E$24*Workings_risks!$E$26*Workings_risks!$E$27*Assumptions!$G$90</f>
        <v>4.6899924152659175E-4</v>
      </c>
      <c r="BT314" s="186">
        <f>AY314*Workings_risks!$E$24*Workings_risks!$E$26*Workings_risks!$E$27*Assumptions!$G$90</f>
        <v>4.7362389083652174E-4</v>
      </c>
    </row>
    <row r="315" spans="2:72" x14ac:dyDescent="0.25">
      <c r="B315" s="42">
        <v>10368011</v>
      </c>
      <c r="C315" s="42" t="s">
        <v>502</v>
      </c>
      <c r="D315" s="42" t="s">
        <v>288</v>
      </c>
      <c r="E315" s="42">
        <v>16849935</v>
      </c>
      <c r="F315" s="42">
        <v>16849939</v>
      </c>
      <c r="G315" s="42">
        <v>1.6264929881890002</v>
      </c>
      <c r="H315" s="42">
        <v>141.45034626229801</v>
      </c>
      <c r="I315" s="42">
        <v>-37.518595864415801</v>
      </c>
      <c r="J315" s="42">
        <v>117</v>
      </c>
      <c r="K315" s="42">
        <v>99.5</v>
      </c>
      <c r="L315" s="32">
        <v>5.3999999999999999E-2</v>
      </c>
      <c r="M315" s="32">
        <v>7.2999999999999995E-2</v>
      </c>
      <c r="N315" s="181"/>
      <c r="O315" s="182">
        <f t="shared" si="61"/>
        <v>123.31800000000001</v>
      </c>
      <c r="P315" s="182">
        <f t="shared" si="62"/>
        <v>104.873</v>
      </c>
      <c r="Q315" s="191">
        <f t="shared" si="63"/>
        <v>0.01</v>
      </c>
      <c r="R315" s="191">
        <f t="shared" si="64"/>
        <v>0.02</v>
      </c>
      <c r="S315" s="184">
        <f t="shared" si="65"/>
        <v>-1844.5000000000005</v>
      </c>
      <c r="T315" s="184">
        <f t="shared" si="66"/>
        <v>141.76300000000003</v>
      </c>
      <c r="U315" s="185">
        <f t="shared" si="67"/>
        <v>1.342531851450259E-2</v>
      </c>
      <c r="V315" s="181"/>
      <c r="W315" s="182">
        <f t="shared" si="68"/>
        <v>125.541</v>
      </c>
      <c r="X315" s="182">
        <f t="shared" si="69"/>
        <v>106.76349999999999</v>
      </c>
      <c r="Y315" s="183">
        <f t="shared" si="70"/>
        <v>0.01</v>
      </c>
      <c r="Z315" s="183">
        <f t="shared" si="71"/>
        <v>0.02</v>
      </c>
      <c r="AA315" s="184">
        <f t="shared" si="72"/>
        <v>-1877.7500000000002</v>
      </c>
      <c r="AB315" s="184">
        <f t="shared" si="73"/>
        <v>144.3185</v>
      </c>
      <c r="AC315" s="185">
        <f t="shared" si="74"/>
        <v>1.4548528824390892E-2</v>
      </c>
      <c r="AD315" s="181"/>
      <c r="AE315" s="178">
        <f t="shared" si="75"/>
        <v>1.3425318514502591</v>
      </c>
      <c r="AF315" s="170">
        <f>Workings_risks!$E$18+Workings_risks!$E$27*(($AE315-1)*Workings_risks!$E$18)/(2050-2023)</f>
        <v>9.5322230909603706E-3</v>
      </c>
      <c r="AG315" s="170">
        <f>AF315+(($AE315-1)*Workings_risks!$E$18)/(2050-2023)</f>
        <v>9.6487186361259181E-3</v>
      </c>
      <c r="AH315" s="170">
        <f>AG315+(($AE315-1)*Workings_risks!$E$18)/(2050-2023)</f>
        <v>9.7652141812914657E-3</v>
      </c>
      <c r="AI315" s="170">
        <f>AH315+(($AE315-1)*Workings_risks!$E$18)/(2050-2023)</f>
        <v>9.8817097264570133E-3</v>
      </c>
      <c r="AJ315" s="170">
        <f>AI315+(($AE315-1)*Workings_risks!$E$18)/(2050-2023)</f>
        <v>9.9982052716225608E-3</v>
      </c>
      <c r="AK315" s="170">
        <f>AJ315+(($AE315-1)*Workings_risks!$E$18)/(2050-2023)</f>
        <v>1.0114700816788108E-2</v>
      </c>
      <c r="AL315" s="170">
        <f>AK315+(($AE315-1)*Workings_risks!$E$18)/(2050-2023)</f>
        <v>1.0231196361953656E-2</v>
      </c>
      <c r="AM315" s="170">
        <f>AL315+(($AE315-1)*Workings_risks!$E$18)/(2050-2023)</f>
        <v>1.0347691907119204E-2</v>
      </c>
      <c r="AN315" s="170">
        <f>AM315+(($AE315-1)*Workings_risks!$E$18)/(2050-2023)</f>
        <v>1.0464187452284751E-2</v>
      </c>
      <c r="AO315" s="170">
        <f>AN315+(($AE315-1)*Workings_risks!$E$18)/(2050-2023)</f>
        <v>1.0580682997450299E-2</v>
      </c>
      <c r="AP315" s="170">
        <f>AO315+(($AE315-1)*Workings_risks!$E$18)/(2050-2023)</f>
        <v>1.0697178542615846E-2</v>
      </c>
      <c r="AQ315" s="170">
        <f>AP315+(($AE315-1)*Workings_risks!$E$18)/(2050-2023)</f>
        <v>1.0813674087781394E-2</v>
      </c>
      <c r="AR315" s="170">
        <f>AQ315+(($AE315-1)*Workings_risks!$E$18)/(2050-2023)</f>
        <v>1.0930169632946941E-2</v>
      </c>
      <c r="AS315" s="170">
        <f>AR315+(($AE315-1)*Workings_risks!$E$18)/(2050-2023)</f>
        <v>1.1046665178112489E-2</v>
      </c>
      <c r="AT315" s="170">
        <f>AS315+(($AE315-1)*Workings_risks!$E$18)/(2050-2023)</f>
        <v>1.1163160723278037E-2</v>
      </c>
      <c r="AU315" s="170">
        <f>AT315+(($AE315-1)*Workings_risks!$E$18)/(2050-2023)</f>
        <v>1.1279656268443584E-2</v>
      </c>
      <c r="AV315" s="170">
        <f>AU315+(($AE315-1)*Workings_risks!$E$18)/(2050-2023)</f>
        <v>1.1396151813609132E-2</v>
      </c>
      <c r="AW315" s="170">
        <f>AV315+(($AE315-1)*Workings_risks!$E$18)/(2050-2023)</f>
        <v>1.1512647358774679E-2</v>
      </c>
      <c r="AX315" s="170">
        <f>AW315+(($AE315-1)*Workings_risks!$E$18)/(2050-2023)</f>
        <v>1.1629142903940227E-2</v>
      </c>
      <c r="AY315" s="170">
        <f>AX315+(($AE315-1)*Workings_risks!$E$18)/(2050-2023)</f>
        <v>1.1745638449105774E-2</v>
      </c>
      <c r="BA315" s="186">
        <f>AF315*Workings_risks!$E$24*Workings_risks!$E$26*Workings_risks!$E$27*Assumptions!$G$90</f>
        <v>3.8603508324358131E-4</v>
      </c>
      <c r="BB315" s="186">
        <f>AG315*Workings_risks!$E$24*Workings_risks!$E$26*Workings_risks!$E$27*Assumptions!$G$90</f>
        <v>3.9075290898542069E-4</v>
      </c>
      <c r="BC315" s="186">
        <f>AH315*Workings_risks!$E$24*Workings_risks!$E$26*Workings_risks!$E$27*Assumptions!$G$90</f>
        <v>3.9547073472726008E-4</v>
      </c>
      <c r="BD315" s="186">
        <f>AI315*Workings_risks!$E$24*Workings_risks!$E$26*Workings_risks!$E$27*Assumptions!$G$90</f>
        <v>4.0018856046909941E-4</v>
      </c>
      <c r="BE315" s="186">
        <f>AJ315*Workings_risks!$E$24*Workings_risks!$E$26*Workings_risks!$E$27*Assumptions!$G$90</f>
        <v>4.0490638621093884E-4</v>
      </c>
      <c r="BF315" s="186">
        <f>AK315*Workings_risks!$E$24*Workings_risks!$E$26*Workings_risks!$E$27*Assumptions!$G$90</f>
        <v>4.0962421195277823E-4</v>
      </c>
      <c r="BG315" s="186">
        <f>AL315*Workings_risks!$E$24*Workings_risks!$E$26*Workings_risks!$E$27*Assumptions!$G$90</f>
        <v>4.1434203769461755E-4</v>
      </c>
      <c r="BH315" s="186">
        <f>AM315*Workings_risks!$E$24*Workings_risks!$E$26*Workings_risks!$E$27*Assumptions!$G$90</f>
        <v>4.1905986343645694E-4</v>
      </c>
      <c r="BI315" s="186">
        <f>AN315*Workings_risks!$E$24*Workings_risks!$E$26*Workings_risks!$E$27*Assumptions!$G$90</f>
        <v>4.2377768917829632E-4</v>
      </c>
      <c r="BJ315" s="186">
        <f>AO315*Workings_risks!$E$24*Workings_risks!$E$26*Workings_risks!$E$27*Assumptions!$G$90</f>
        <v>4.2849551492013565E-4</v>
      </c>
      <c r="BK315" s="186">
        <f>AP315*Workings_risks!$E$24*Workings_risks!$E$26*Workings_risks!$E$27*Assumptions!$G$90</f>
        <v>4.3321334066197514E-4</v>
      </c>
      <c r="BL315" s="186">
        <f>AQ315*Workings_risks!$E$24*Workings_risks!$E$26*Workings_risks!$E$27*Assumptions!$G$90</f>
        <v>4.3793116640381452E-4</v>
      </c>
      <c r="BM315" s="186">
        <f>AR315*Workings_risks!$E$24*Workings_risks!$E$26*Workings_risks!$E$27*Assumptions!$G$90</f>
        <v>4.4264899214565379E-4</v>
      </c>
      <c r="BN315" s="186">
        <f>AS315*Workings_risks!$E$24*Workings_risks!$E$26*Workings_risks!$E$27*Assumptions!$G$90</f>
        <v>4.4736681788749329E-4</v>
      </c>
      <c r="BO315" s="186">
        <f>AT315*Workings_risks!$E$24*Workings_risks!$E$26*Workings_risks!$E$27*Assumptions!$G$90</f>
        <v>4.5208464362933256E-4</v>
      </c>
      <c r="BP315" s="186">
        <f>AU315*Workings_risks!$E$24*Workings_risks!$E$26*Workings_risks!$E$27*Assumptions!$G$90</f>
        <v>4.5680246937117194E-4</v>
      </c>
      <c r="BQ315" s="186">
        <f>AV315*Workings_risks!$E$24*Workings_risks!$E$26*Workings_risks!$E$27*Assumptions!$G$90</f>
        <v>4.6152029511301138E-4</v>
      </c>
      <c r="BR315" s="186">
        <f>AW315*Workings_risks!$E$24*Workings_risks!$E$26*Workings_risks!$E$27*Assumptions!$G$90</f>
        <v>4.6623812085485076E-4</v>
      </c>
      <c r="BS315" s="186">
        <f>AX315*Workings_risks!$E$24*Workings_risks!$E$26*Workings_risks!$E$27*Assumptions!$G$90</f>
        <v>4.7095594659669004E-4</v>
      </c>
      <c r="BT315" s="186">
        <f>AY315*Workings_risks!$E$24*Workings_risks!$E$26*Workings_risks!$E$27*Assumptions!$G$90</f>
        <v>4.7567377233852947E-4</v>
      </c>
    </row>
    <row r="316" spans="2:72" x14ac:dyDescent="0.25">
      <c r="B316" s="42">
        <v>10368178</v>
      </c>
      <c r="C316" s="42" t="s">
        <v>502</v>
      </c>
      <c r="D316" s="42" t="s">
        <v>288</v>
      </c>
      <c r="E316" s="42">
        <v>193212832</v>
      </c>
      <c r="F316" s="42">
        <v>176990314</v>
      </c>
      <c r="G316" s="42">
        <v>0.89976183194061043</v>
      </c>
      <c r="H316" s="42">
        <v>141.454639294956</v>
      </c>
      <c r="I316" s="42">
        <v>-37.520853068568698</v>
      </c>
      <c r="J316" s="42">
        <v>117</v>
      </c>
      <c r="K316" s="42">
        <v>99.5</v>
      </c>
      <c r="L316" s="32">
        <v>5.3999999999999999E-2</v>
      </c>
      <c r="M316" s="32">
        <v>7.2999999999999995E-2</v>
      </c>
      <c r="N316" s="181"/>
      <c r="O316" s="182">
        <f t="shared" si="61"/>
        <v>123.31800000000001</v>
      </c>
      <c r="P316" s="182">
        <f t="shared" si="62"/>
        <v>104.873</v>
      </c>
      <c r="Q316" s="191">
        <f t="shared" si="63"/>
        <v>0.01</v>
      </c>
      <c r="R316" s="191">
        <f t="shared" si="64"/>
        <v>0.02</v>
      </c>
      <c r="S316" s="184">
        <f t="shared" si="65"/>
        <v>-1844.5000000000005</v>
      </c>
      <c r="T316" s="184">
        <f t="shared" si="66"/>
        <v>141.76300000000003</v>
      </c>
      <c r="U316" s="185">
        <f t="shared" si="67"/>
        <v>1.342531851450259E-2</v>
      </c>
      <c r="V316" s="181"/>
      <c r="W316" s="182">
        <f t="shared" si="68"/>
        <v>125.541</v>
      </c>
      <c r="X316" s="182">
        <f t="shared" si="69"/>
        <v>106.76349999999999</v>
      </c>
      <c r="Y316" s="183">
        <f t="shared" si="70"/>
        <v>0.01</v>
      </c>
      <c r="Z316" s="183">
        <f t="shared" si="71"/>
        <v>0.02</v>
      </c>
      <c r="AA316" s="184">
        <f t="shared" si="72"/>
        <v>-1877.7500000000002</v>
      </c>
      <c r="AB316" s="184">
        <f t="shared" si="73"/>
        <v>144.3185</v>
      </c>
      <c r="AC316" s="185">
        <f t="shared" si="74"/>
        <v>1.4548528824390892E-2</v>
      </c>
      <c r="AD316" s="181"/>
      <c r="AE316" s="178">
        <f t="shared" si="75"/>
        <v>1.3425318514502591</v>
      </c>
      <c r="AF316" s="170">
        <f>Workings_risks!$E$18+Workings_risks!$E$27*(($AE316-1)*Workings_risks!$E$18)/(2050-2023)</f>
        <v>9.5322230909603706E-3</v>
      </c>
      <c r="AG316" s="170">
        <f>AF316+(($AE316-1)*Workings_risks!$E$18)/(2050-2023)</f>
        <v>9.6487186361259181E-3</v>
      </c>
      <c r="AH316" s="170">
        <f>AG316+(($AE316-1)*Workings_risks!$E$18)/(2050-2023)</f>
        <v>9.7652141812914657E-3</v>
      </c>
      <c r="AI316" s="170">
        <f>AH316+(($AE316-1)*Workings_risks!$E$18)/(2050-2023)</f>
        <v>9.8817097264570133E-3</v>
      </c>
      <c r="AJ316" s="170">
        <f>AI316+(($AE316-1)*Workings_risks!$E$18)/(2050-2023)</f>
        <v>9.9982052716225608E-3</v>
      </c>
      <c r="AK316" s="170">
        <f>AJ316+(($AE316-1)*Workings_risks!$E$18)/(2050-2023)</f>
        <v>1.0114700816788108E-2</v>
      </c>
      <c r="AL316" s="170">
        <f>AK316+(($AE316-1)*Workings_risks!$E$18)/(2050-2023)</f>
        <v>1.0231196361953656E-2</v>
      </c>
      <c r="AM316" s="170">
        <f>AL316+(($AE316-1)*Workings_risks!$E$18)/(2050-2023)</f>
        <v>1.0347691907119204E-2</v>
      </c>
      <c r="AN316" s="170">
        <f>AM316+(($AE316-1)*Workings_risks!$E$18)/(2050-2023)</f>
        <v>1.0464187452284751E-2</v>
      </c>
      <c r="AO316" s="170">
        <f>AN316+(($AE316-1)*Workings_risks!$E$18)/(2050-2023)</f>
        <v>1.0580682997450299E-2</v>
      </c>
      <c r="AP316" s="170">
        <f>AO316+(($AE316-1)*Workings_risks!$E$18)/(2050-2023)</f>
        <v>1.0697178542615846E-2</v>
      </c>
      <c r="AQ316" s="170">
        <f>AP316+(($AE316-1)*Workings_risks!$E$18)/(2050-2023)</f>
        <v>1.0813674087781394E-2</v>
      </c>
      <c r="AR316" s="170">
        <f>AQ316+(($AE316-1)*Workings_risks!$E$18)/(2050-2023)</f>
        <v>1.0930169632946941E-2</v>
      </c>
      <c r="AS316" s="170">
        <f>AR316+(($AE316-1)*Workings_risks!$E$18)/(2050-2023)</f>
        <v>1.1046665178112489E-2</v>
      </c>
      <c r="AT316" s="170">
        <f>AS316+(($AE316-1)*Workings_risks!$E$18)/(2050-2023)</f>
        <v>1.1163160723278037E-2</v>
      </c>
      <c r="AU316" s="170">
        <f>AT316+(($AE316-1)*Workings_risks!$E$18)/(2050-2023)</f>
        <v>1.1279656268443584E-2</v>
      </c>
      <c r="AV316" s="170">
        <f>AU316+(($AE316-1)*Workings_risks!$E$18)/(2050-2023)</f>
        <v>1.1396151813609132E-2</v>
      </c>
      <c r="AW316" s="170">
        <f>AV316+(($AE316-1)*Workings_risks!$E$18)/(2050-2023)</f>
        <v>1.1512647358774679E-2</v>
      </c>
      <c r="AX316" s="170">
        <f>AW316+(($AE316-1)*Workings_risks!$E$18)/(2050-2023)</f>
        <v>1.1629142903940227E-2</v>
      </c>
      <c r="AY316" s="170">
        <f>AX316+(($AE316-1)*Workings_risks!$E$18)/(2050-2023)</f>
        <v>1.1745638449105774E-2</v>
      </c>
      <c r="BA316" s="186">
        <f>AF316*Workings_risks!$E$24*Workings_risks!$E$26*Workings_risks!$E$27*Assumptions!$G$90</f>
        <v>3.8603508324358131E-4</v>
      </c>
      <c r="BB316" s="186">
        <f>AG316*Workings_risks!$E$24*Workings_risks!$E$26*Workings_risks!$E$27*Assumptions!$G$90</f>
        <v>3.9075290898542069E-4</v>
      </c>
      <c r="BC316" s="186">
        <f>AH316*Workings_risks!$E$24*Workings_risks!$E$26*Workings_risks!$E$27*Assumptions!$G$90</f>
        <v>3.9547073472726008E-4</v>
      </c>
      <c r="BD316" s="186">
        <f>AI316*Workings_risks!$E$24*Workings_risks!$E$26*Workings_risks!$E$27*Assumptions!$G$90</f>
        <v>4.0018856046909941E-4</v>
      </c>
      <c r="BE316" s="186">
        <f>AJ316*Workings_risks!$E$24*Workings_risks!$E$26*Workings_risks!$E$27*Assumptions!$G$90</f>
        <v>4.0490638621093884E-4</v>
      </c>
      <c r="BF316" s="186">
        <f>AK316*Workings_risks!$E$24*Workings_risks!$E$26*Workings_risks!$E$27*Assumptions!$G$90</f>
        <v>4.0962421195277823E-4</v>
      </c>
      <c r="BG316" s="186">
        <f>AL316*Workings_risks!$E$24*Workings_risks!$E$26*Workings_risks!$E$27*Assumptions!$G$90</f>
        <v>4.1434203769461755E-4</v>
      </c>
      <c r="BH316" s="186">
        <f>AM316*Workings_risks!$E$24*Workings_risks!$E$26*Workings_risks!$E$27*Assumptions!$G$90</f>
        <v>4.1905986343645694E-4</v>
      </c>
      <c r="BI316" s="186">
        <f>AN316*Workings_risks!$E$24*Workings_risks!$E$26*Workings_risks!$E$27*Assumptions!$G$90</f>
        <v>4.2377768917829632E-4</v>
      </c>
      <c r="BJ316" s="186">
        <f>AO316*Workings_risks!$E$24*Workings_risks!$E$26*Workings_risks!$E$27*Assumptions!$G$90</f>
        <v>4.2849551492013565E-4</v>
      </c>
      <c r="BK316" s="186">
        <f>AP316*Workings_risks!$E$24*Workings_risks!$E$26*Workings_risks!$E$27*Assumptions!$G$90</f>
        <v>4.3321334066197514E-4</v>
      </c>
      <c r="BL316" s="186">
        <f>AQ316*Workings_risks!$E$24*Workings_risks!$E$26*Workings_risks!$E$27*Assumptions!$G$90</f>
        <v>4.3793116640381452E-4</v>
      </c>
      <c r="BM316" s="186">
        <f>AR316*Workings_risks!$E$24*Workings_risks!$E$26*Workings_risks!$E$27*Assumptions!$G$90</f>
        <v>4.4264899214565379E-4</v>
      </c>
      <c r="BN316" s="186">
        <f>AS316*Workings_risks!$E$24*Workings_risks!$E$26*Workings_risks!$E$27*Assumptions!$G$90</f>
        <v>4.4736681788749329E-4</v>
      </c>
      <c r="BO316" s="186">
        <f>AT316*Workings_risks!$E$24*Workings_risks!$E$26*Workings_risks!$E$27*Assumptions!$G$90</f>
        <v>4.5208464362933256E-4</v>
      </c>
      <c r="BP316" s="186">
        <f>AU316*Workings_risks!$E$24*Workings_risks!$E$26*Workings_risks!$E$27*Assumptions!$G$90</f>
        <v>4.5680246937117194E-4</v>
      </c>
      <c r="BQ316" s="186">
        <f>AV316*Workings_risks!$E$24*Workings_risks!$E$26*Workings_risks!$E$27*Assumptions!$G$90</f>
        <v>4.6152029511301138E-4</v>
      </c>
      <c r="BR316" s="186">
        <f>AW316*Workings_risks!$E$24*Workings_risks!$E$26*Workings_risks!$E$27*Assumptions!$G$90</f>
        <v>4.6623812085485076E-4</v>
      </c>
      <c r="BS316" s="186">
        <f>AX316*Workings_risks!$E$24*Workings_risks!$E$26*Workings_risks!$E$27*Assumptions!$G$90</f>
        <v>4.7095594659669004E-4</v>
      </c>
      <c r="BT316" s="186">
        <f>AY316*Workings_risks!$E$24*Workings_risks!$E$26*Workings_risks!$E$27*Assumptions!$G$90</f>
        <v>4.7567377233852947E-4</v>
      </c>
    </row>
    <row r="317" spans="2:72" x14ac:dyDescent="0.25">
      <c r="B317" s="42">
        <v>10369081</v>
      </c>
      <c r="C317" s="42" t="s">
        <v>505</v>
      </c>
      <c r="D317" s="42" t="s">
        <v>265</v>
      </c>
      <c r="E317" s="42">
        <v>16854453</v>
      </c>
      <c r="F317" s="42">
        <v>16854441</v>
      </c>
      <c r="G317" s="42">
        <v>0.9207858489484102</v>
      </c>
      <c r="H317" s="42">
        <v>141.473838966252</v>
      </c>
      <c r="I317" s="42">
        <v>-37.645655173356502</v>
      </c>
      <c r="J317" s="42">
        <v>117</v>
      </c>
      <c r="K317" s="42">
        <v>99.3</v>
      </c>
      <c r="L317" s="32">
        <v>5.3999999999999999E-2</v>
      </c>
      <c r="M317" s="32">
        <v>7.2999999999999995E-2</v>
      </c>
      <c r="N317" s="181"/>
      <c r="O317" s="182">
        <f t="shared" si="61"/>
        <v>123.31800000000001</v>
      </c>
      <c r="P317" s="182">
        <f t="shared" si="62"/>
        <v>104.6622</v>
      </c>
      <c r="Q317" s="191">
        <f t="shared" si="63"/>
        <v>0.01</v>
      </c>
      <c r="R317" s="191">
        <f t="shared" si="64"/>
        <v>0.02</v>
      </c>
      <c r="S317" s="184">
        <f t="shared" si="65"/>
        <v>-1865.5800000000013</v>
      </c>
      <c r="T317" s="184">
        <f t="shared" si="66"/>
        <v>141.97380000000004</v>
      </c>
      <c r="U317" s="185">
        <f t="shared" si="67"/>
        <v>1.3386614350496909E-2</v>
      </c>
      <c r="V317" s="181"/>
      <c r="W317" s="182">
        <f t="shared" si="68"/>
        <v>125.541</v>
      </c>
      <c r="X317" s="182">
        <f t="shared" si="69"/>
        <v>106.54889999999999</v>
      </c>
      <c r="Y317" s="183">
        <f t="shared" si="70"/>
        <v>0.01</v>
      </c>
      <c r="Z317" s="183">
        <f t="shared" si="71"/>
        <v>0.02</v>
      </c>
      <c r="AA317" s="184">
        <f t="shared" si="72"/>
        <v>-1899.2100000000005</v>
      </c>
      <c r="AB317" s="184">
        <f t="shared" si="73"/>
        <v>144.53310000000002</v>
      </c>
      <c r="AC317" s="185">
        <f t="shared" si="74"/>
        <v>1.4497133018465579E-2</v>
      </c>
      <c r="AD317" s="181"/>
      <c r="AE317" s="178">
        <f t="shared" si="75"/>
        <v>1.3386614350496908</v>
      </c>
      <c r="AF317" s="170">
        <f>Workings_risks!$E$18+Workings_risks!$E$27*(($AE317-1)*Workings_risks!$E$18)/(2050-2023)</f>
        <v>9.5282740894293335E-3</v>
      </c>
      <c r="AG317" s="170">
        <f>AF317+(($AE317-1)*Workings_risks!$E$18)/(2050-2023)</f>
        <v>9.6434533007512015E-3</v>
      </c>
      <c r="AH317" s="170">
        <f>AG317+(($AE317-1)*Workings_risks!$E$18)/(2050-2023)</f>
        <v>9.7586325120730694E-3</v>
      </c>
      <c r="AI317" s="170">
        <f>AH317+(($AE317-1)*Workings_risks!$E$18)/(2050-2023)</f>
        <v>9.8738117233949374E-3</v>
      </c>
      <c r="AJ317" s="170">
        <f>AI317+(($AE317-1)*Workings_risks!$E$18)/(2050-2023)</f>
        <v>9.9889909347168054E-3</v>
      </c>
      <c r="AK317" s="170">
        <f>AJ317+(($AE317-1)*Workings_risks!$E$18)/(2050-2023)</f>
        <v>1.0104170146038673E-2</v>
      </c>
      <c r="AL317" s="170">
        <f>AK317+(($AE317-1)*Workings_risks!$E$18)/(2050-2023)</f>
        <v>1.0219349357360541E-2</v>
      </c>
      <c r="AM317" s="170">
        <f>AL317+(($AE317-1)*Workings_risks!$E$18)/(2050-2023)</f>
        <v>1.0334528568682409E-2</v>
      </c>
      <c r="AN317" s="170">
        <f>AM317+(($AE317-1)*Workings_risks!$E$18)/(2050-2023)</f>
        <v>1.0449707780004277E-2</v>
      </c>
      <c r="AO317" s="170">
        <f>AN317+(($AE317-1)*Workings_risks!$E$18)/(2050-2023)</f>
        <v>1.0564886991326145E-2</v>
      </c>
      <c r="AP317" s="170">
        <f>AO317+(($AE317-1)*Workings_risks!$E$18)/(2050-2023)</f>
        <v>1.0680066202648013E-2</v>
      </c>
      <c r="AQ317" s="170">
        <f>AP317+(($AE317-1)*Workings_risks!$E$18)/(2050-2023)</f>
        <v>1.0795245413969881E-2</v>
      </c>
      <c r="AR317" s="170">
        <f>AQ317+(($AE317-1)*Workings_risks!$E$18)/(2050-2023)</f>
        <v>1.0910424625291749E-2</v>
      </c>
      <c r="AS317" s="170">
        <f>AR317+(($AE317-1)*Workings_risks!$E$18)/(2050-2023)</f>
        <v>1.1025603836613617E-2</v>
      </c>
      <c r="AT317" s="170">
        <f>AS317+(($AE317-1)*Workings_risks!$E$18)/(2050-2023)</f>
        <v>1.1140783047935485E-2</v>
      </c>
      <c r="AU317" s="170">
        <f>AT317+(($AE317-1)*Workings_risks!$E$18)/(2050-2023)</f>
        <v>1.1255962259257353E-2</v>
      </c>
      <c r="AV317" s="170">
        <f>AU317+(($AE317-1)*Workings_risks!$E$18)/(2050-2023)</f>
        <v>1.1371141470579221E-2</v>
      </c>
      <c r="AW317" s="170">
        <f>AV317+(($AE317-1)*Workings_risks!$E$18)/(2050-2023)</f>
        <v>1.1486320681901089E-2</v>
      </c>
      <c r="AX317" s="170">
        <f>AW317+(($AE317-1)*Workings_risks!$E$18)/(2050-2023)</f>
        <v>1.1601499893222957E-2</v>
      </c>
      <c r="AY317" s="170">
        <f>AX317+(($AE317-1)*Workings_risks!$E$18)/(2050-2023)</f>
        <v>1.1716679104544825E-2</v>
      </c>
      <c r="BA317" s="186">
        <f>AF317*Workings_risks!$E$24*Workings_risks!$E$26*Workings_risks!$E$27*Assumptions!$G$90</f>
        <v>3.8587515694724767E-4</v>
      </c>
      <c r="BB317" s="186">
        <f>AG317*Workings_risks!$E$24*Workings_risks!$E$26*Workings_risks!$E$27*Assumptions!$G$90</f>
        <v>3.9053967392364261E-4</v>
      </c>
      <c r="BC317" s="186">
        <f>AH317*Workings_risks!$E$24*Workings_risks!$E$26*Workings_risks!$E$27*Assumptions!$G$90</f>
        <v>3.9520419090003733E-4</v>
      </c>
      <c r="BD317" s="186">
        <f>AI317*Workings_risks!$E$24*Workings_risks!$E$26*Workings_risks!$E$27*Assumptions!$G$90</f>
        <v>3.9986870787643222E-4</v>
      </c>
      <c r="BE317" s="186">
        <f>AJ317*Workings_risks!$E$24*Workings_risks!$E$26*Workings_risks!$E$27*Assumptions!$G$90</f>
        <v>4.04533224852827E-4</v>
      </c>
      <c r="BF317" s="186">
        <f>AK317*Workings_risks!$E$24*Workings_risks!$E$26*Workings_risks!$E$27*Assumptions!$G$90</f>
        <v>4.0919774182922184E-4</v>
      </c>
      <c r="BG317" s="186">
        <f>AL317*Workings_risks!$E$24*Workings_risks!$E$26*Workings_risks!$E$27*Assumptions!$G$90</f>
        <v>4.1386225880561662E-4</v>
      </c>
      <c r="BH317" s="186">
        <f>AM317*Workings_risks!$E$24*Workings_risks!$E$26*Workings_risks!$E$27*Assumptions!$G$90</f>
        <v>4.1852677578201145E-4</v>
      </c>
      <c r="BI317" s="186">
        <f>AN317*Workings_risks!$E$24*Workings_risks!$E$26*Workings_risks!$E$27*Assumptions!$G$90</f>
        <v>4.2319129275840623E-4</v>
      </c>
      <c r="BJ317" s="186">
        <f>AO317*Workings_risks!$E$24*Workings_risks!$E$26*Workings_risks!$E$27*Assumptions!$G$90</f>
        <v>4.2785580973480112E-4</v>
      </c>
      <c r="BK317" s="186">
        <f>AP317*Workings_risks!$E$24*Workings_risks!$E$26*Workings_risks!$E$27*Assumptions!$G$90</f>
        <v>4.3252032671119584E-4</v>
      </c>
      <c r="BL317" s="186">
        <f>AQ317*Workings_risks!$E$24*Workings_risks!$E$26*Workings_risks!$E$27*Assumptions!$G$90</f>
        <v>4.3718484368759073E-4</v>
      </c>
      <c r="BM317" s="186">
        <f>AR317*Workings_risks!$E$24*Workings_risks!$E$26*Workings_risks!$E$27*Assumptions!$G$90</f>
        <v>4.4184936066398546E-4</v>
      </c>
      <c r="BN317" s="186">
        <f>AS317*Workings_risks!$E$24*Workings_risks!$E$26*Workings_risks!$E$27*Assumptions!$G$90</f>
        <v>4.4651387764038035E-4</v>
      </c>
      <c r="BO317" s="186">
        <f>AT317*Workings_risks!$E$24*Workings_risks!$E$26*Workings_risks!$E$27*Assumptions!$G$90</f>
        <v>4.5117839461677518E-4</v>
      </c>
      <c r="BP317" s="186">
        <f>AU317*Workings_risks!$E$24*Workings_risks!$E$26*Workings_risks!$E$27*Assumptions!$G$90</f>
        <v>4.5584291159316996E-4</v>
      </c>
      <c r="BQ317" s="186">
        <f>AV317*Workings_risks!$E$24*Workings_risks!$E$26*Workings_risks!$E$27*Assumptions!$G$90</f>
        <v>4.6050742856956485E-4</v>
      </c>
      <c r="BR317" s="186">
        <f>AW317*Workings_risks!$E$24*Workings_risks!$E$26*Workings_risks!$E$27*Assumptions!$G$90</f>
        <v>4.6517194554595957E-4</v>
      </c>
      <c r="BS317" s="186">
        <f>AX317*Workings_risks!$E$24*Workings_risks!$E$26*Workings_risks!$E$27*Assumptions!$G$90</f>
        <v>4.6983646252235451E-4</v>
      </c>
      <c r="BT317" s="186">
        <f>AY317*Workings_risks!$E$24*Workings_risks!$E$26*Workings_risks!$E$27*Assumptions!$G$90</f>
        <v>4.7450097949874924E-4</v>
      </c>
    </row>
    <row r="318" spans="2:72" x14ac:dyDescent="0.25">
      <c r="B318" s="42">
        <v>10369082</v>
      </c>
      <c r="C318" s="42" t="s">
        <v>505</v>
      </c>
      <c r="D318" s="42" t="s">
        <v>265</v>
      </c>
      <c r="E318" s="42">
        <v>16854441</v>
      </c>
      <c r="F318" s="42">
        <v>16854445</v>
      </c>
      <c r="G318" s="42">
        <v>0.33733671524081998</v>
      </c>
      <c r="H318" s="42">
        <v>141.472914525005</v>
      </c>
      <c r="I318" s="42">
        <v>-37.6447237436359</v>
      </c>
      <c r="J318" s="42">
        <v>117</v>
      </c>
      <c r="K318" s="42">
        <v>99.3</v>
      </c>
      <c r="L318" s="32">
        <v>5.3999999999999999E-2</v>
      </c>
      <c r="M318" s="32">
        <v>7.2999999999999995E-2</v>
      </c>
      <c r="N318" s="181"/>
      <c r="O318" s="182">
        <f t="shared" si="61"/>
        <v>123.31800000000001</v>
      </c>
      <c r="P318" s="182">
        <f t="shared" si="62"/>
        <v>104.6622</v>
      </c>
      <c r="Q318" s="191">
        <f t="shared" si="63"/>
        <v>0.01</v>
      </c>
      <c r="R318" s="191">
        <f t="shared" si="64"/>
        <v>0.02</v>
      </c>
      <c r="S318" s="184">
        <f t="shared" si="65"/>
        <v>-1865.5800000000013</v>
      </c>
      <c r="T318" s="184">
        <f t="shared" si="66"/>
        <v>141.97380000000004</v>
      </c>
      <c r="U318" s="185">
        <f t="shared" si="67"/>
        <v>1.3386614350496909E-2</v>
      </c>
      <c r="V318" s="181"/>
      <c r="W318" s="182">
        <f t="shared" si="68"/>
        <v>125.541</v>
      </c>
      <c r="X318" s="182">
        <f t="shared" si="69"/>
        <v>106.54889999999999</v>
      </c>
      <c r="Y318" s="183">
        <f t="shared" si="70"/>
        <v>0.01</v>
      </c>
      <c r="Z318" s="183">
        <f t="shared" si="71"/>
        <v>0.02</v>
      </c>
      <c r="AA318" s="184">
        <f t="shared" si="72"/>
        <v>-1899.2100000000005</v>
      </c>
      <c r="AB318" s="184">
        <f t="shared" si="73"/>
        <v>144.53310000000002</v>
      </c>
      <c r="AC318" s="185">
        <f t="shared" si="74"/>
        <v>1.4497133018465579E-2</v>
      </c>
      <c r="AD318" s="181"/>
      <c r="AE318" s="178">
        <f t="shared" si="75"/>
        <v>1.3386614350496908</v>
      </c>
      <c r="AF318" s="170">
        <f>Workings_risks!$E$18+Workings_risks!$E$27*(($AE318-1)*Workings_risks!$E$18)/(2050-2023)</f>
        <v>9.5282740894293335E-3</v>
      </c>
      <c r="AG318" s="170">
        <f>AF318+(($AE318-1)*Workings_risks!$E$18)/(2050-2023)</f>
        <v>9.6434533007512015E-3</v>
      </c>
      <c r="AH318" s="170">
        <f>AG318+(($AE318-1)*Workings_risks!$E$18)/(2050-2023)</f>
        <v>9.7586325120730694E-3</v>
      </c>
      <c r="AI318" s="170">
        <f>AH318+(($AE318-1)*Workings_risks!$E$18)/(2050-2023)</f>
        <v>9.8738117233949374E-3</v>
      </c>
      <c r="AJ318" s="170">
        <f>AI318+(($AE318-1)*Workings_risks!$E$18)/(2050-2023)</f>
        <v>9.9889909347168054E-3</v>
      </c>
      <c r="AK318" s="170">
        <f>AJ318+(($AE318-1)*Workings_risks!$E$18)/(2050-2023)</f>
        <v>1.0104170146038673E-2</v>
      </c>
      <c r="AL318" s="170">
        <f>AK318+(($AE318-1)*Workings_risks!$E$18)/(2050-2023)</f>
        <v>1.0219349357360541E-2</v>
      </c>
      <c r="AM318" s="170">
        <f>AL318+(($AE318-1)*Workings_risks!$E$18)/(2050-2023)</f>
        <v>1.0334528568682409E-2</v>
      </c>
      <c r="AN318" s="170">
        <f>AM318+(($AE318-1)*Workings_risks!$E$18)/(2050-2023)</f>
        <v>1.0449707780004277E-2</v>
      </c>
      <c r="AO318" s="170">
        <f>AN318+(($AE318-1)*Workings_risks!$E$18)/(2050-2023)</f>
        <v>1.0564886991326145E-2</v>
      </c>
      <c r="AP318" s="170">
        <f>AO318+(($AE318-1)*Workings_risks!$E$18)/(2050-2023)</f>
        <v>1.0680066202648013E-2</v>
      </c>
      <c r="AQ318" s="170">
        <f>AP318+(($AE318-1)*Workings_risks!$E$18)/(2050-2023)</f>
        <v>1.0795245413969881E-2</v>
      </c>
      <c r="AR318" s="170">
        <f>AQ318+(($AE318-1)*Workings_risks!$E$18)/(2050-2023)</f>
        <v>1.0910424625291749E-2</v>
      </c>
      <c r="AS318" s="170">
        <f>AR318+(($AE318-1)*Workings_risks!$E$18)/(2050-2023)</f>
        <v>1.1025603836613617E-2</v>
      </c>
      <c r="AT318" s="170">
        <f>AS318+(($AE318-1)*Workings_risks!$E$18)/(2050-2023)</f>
        <v>1.1140783047935485E-2</v>
      </c>
      <c r="AU318" s="170">
        <f>AT318+(($AE318-1)*Workings_risks!$E$18)/(2050-2023)</f>
        <v>1.1255962259257353E-2</v>
      </c>
      <c r="AV318" s="170">
        <f>AU318+(($AE318-1)*Workings_risks!$E$18)/(2050-2023)</f>
        <v>1.1371141470579221E-2</v>
      </c>
      <c r="AW318" s="170">
        <f>AV318+(($AE318-1)*Workings_risks!$E$18)/(2050-2023)</f>
        <v>1.1486320681901089E-2</v>
      </c>
      <c r="AX318" s="170">
        <f>AW318+(($AE318-1)*Workings_risks!$E$18)/(2050-2023)</f>
        <v>1.1601499893222957E-2</v>
      </c>
      <c r="AY318" s="170">
        <f>AX318+(($AE318-1)*Workings_risks!$E$18)/(2050-2023)</f>
        <v>1.1716679104544825E-2</v>
      </c>
      <c r="BA318" s="186">
        <f>AF318*Workings_risks!$E$24*Workings_risks!$E$26*Workings_risks!$E$27*Assumptions!$G$90</f>
        <v>3.8587515694724767E-4</v>
      </c>
      <c r="BB318" s="186">
        <f>AG318*Workings_risks!$E$24*Workings_risks!$E$26*Workings_risks!$E$27*Assumptions!$G$90</f>
        <v>3.9053967392364261E-4</v>
      </c>
      <c r="BC318" s="186">
        <f>AH318*Workings_risks!$E$24*Workings_risks!$E$26*Workings_risks!$E$27*Assumptions!$G$90</f>
        <v>3.9520419090003733E-4</v>
      </c>
      <c r="BD318" s="186">
        <f>AI318*Workings_risks!$E$24*Workings_risks!$E$26*Workings_risks!$E$27*Assumptions!$G$90</f>
        <v>3.9986870787643222E-4</v>
      </c>
      <c r="BE318" s="186">
        <f>AJ318*Workings_risks!$E$24*Workings_risks!$E$26*Workings_risks!$E$27*Assumptions!$G$90</f>
        <v>4.04533224852827E-4</v>
      </c>
      <c r="BF318" s="186">
        <f>AK318*Workings_risks!$E$24*Workings_risks!$E$26*Workings_risks!$E$27*Assumptions!$G$90</f>
        <v>4.0919774182922184E-4</v>
      </c>
      <c r="BG318" s="186">
        <f>AL318*Workings_risks!$E$24*Workings_risks!$E$26*Workings_risks!$E$27*Assumptions!$G$90</f>
        <v>4.1386225880561662E-4</v>
      </c>
      <c r="BH318" s="186">
        <f>AM318*Workings_risks!$E$24*Workings_risks!$E$26*Workings_risks!$E$27*Assumptions!$G$90</f>
        <v>4.1852677578201145E-4</v>
      </c>
      <c r="BI318" s="186">
        <f>AN318*Workings_risks!$E$24*Workings_risks!$E$26*Workings_risks!$E$27*Assumptions!$G$90</f>
        <v>4.2319129275840623E-4</v>
      </c>
      <c r="BJ318" s="186">
        <f>AO318*Workings_risks!$E$24*Workings_risks!$E$26*Workings_risks!$E$27*Assumptions!$G$90</f>
        <v>4.2785580973480112E-4</v>
      </c>
      <c r="BK318" s="186">
        <f>AP318*Workings_risks!$E$24*Workings_risks!$E$26*Workings_risks!$E$27*Assumptions!$G$90</f>
        <v>4.3252032671119584E-4</v>
      </c>
      <c r="BL318" s="186">
        <f>AQ318*Workings_risks!$E$24*Workings_risks!$E$26*Workings_risks!$E$27*Assumptions!$G$90</f>
        <v>4.3718484368759073E-4</v>
      </c>
      <c r="BM318" s="186">
        <f>AR318*Workings_risks!$E$24*Workings_risks!$E$26*Workings_risks!$E$27*Assumptions!$G$90</f>
        <v>4.4184936066398546E-4</v>
      </c>
      <c r="BN318" s="186">
        <f>AS318*Workings_risks!$E$24*Workings_risks!$E$26*Workings_risks!$E$27*Assumptions!$G$90</f>
        <v>4.4651387764038035E-4</v>
      </c>
      <c r="BO318" s="186">
        <f>AT318*Workings_risks!$E$24*Workings_risks!$E$26*Workings_risks!$E$27*Assumptions!$G$90</f>
        <v>4.5117839461677518E-4</v>
      </c>
      <c r="BP318" s="186">
        <f>AU318*Workings_risks!$E$24*Workings_risks!$E$26*Workings_risks!$E$27*Assumptions!$G$90</f>
        <v>4.5584291159316996E-4</v>
      </c>
      <c r="BQ318" s="186">
        <f>AV318*Workings_risks!$E$24*Workings_risks!$E$26*Workings_risks!$E$27*Assumptions!$G$90</f>
        <v>4.6050742856956485E-4</v>
      </c>
      <c r="BR318" s="186">
        <f>AW318*Workings_risks!$E$24*Workings_risks!$E$26*Workings_risks!$E$27*Assumptions!$G$90</f>
        <v>4.6517194554595957E-4</v>
      </c>
      <c r="BS318" s="186">
        <f>AX318*Workings_risks!$E$24*Workings_risks!$E$26*Workings_risks!$E$27*Assumptions!$G$90</f>
        <v>4.6983646252235451E-4</v>
      </c>
      <c r="BT318" s="186">
        <f>AY318*Workings_risks!$E$24*Workings_risks!$E$26*Workings_risks!$E$27*Assumptions!$G$90</f>
        <v>4.7450097949874924E-4</v>
      </c>
    </row>
    <row r="319" spans="2:72" x14ac:dyDescent="0.25">
      <c r="B319" s="42">
        <v>10369084</v>
      </c>
      <c r="C319" s="42" t="s">
        <v>505</v>
      </c>
      <c r="D319" s="42" t="s">
        <v>265</v>
      </c>
      <c r="E319" s="42">
        <v>16854457</v>
      </c>
      <c r="F319" s="42">
        <v>16854453</v>
      </c>
      <c r="G319" s="42">
        <v>0.99440456531769028</v>
      </c>
      <c r="H319" s="42">
        <v>141.474780966358</v>
      </c>
      <c r="I319" s="42">
        <v>-37.646676674905201</v>
      </c>
      <c r="J319" s="42">
        <v>117</v>
      </c>
      <c r="K319" s="42">
        <v>99.3</v>
      </c>
      <c r="L319" s="32">
        <v>5.3999999999999999E-2</v>
      </c>
      <c r="M319" s="32">
        <v>7.2999999999999995E-2</v>
      </c>
      <c r="N319" s="181"/>
      <c r="O319" s="182">
        <f t="shared" si="61"/>
        <v>123.31800000000001</v>
      </c>
      <c r="P319" s="182">
        <f t="shared" si="62"/>
        <v>104.6622</v>
      </c>
      <c r="Q319" s="191">
        <f t="shared" si="63"/>
        <v>0.01</v>
      </c>
      <c r="R319" s="191">
        <f t="shared" si="64"/>
        <v>0.02</v>
      </c>
      <c r="S319" s="184">
        <f t="shared" si="65"/>
        <v>-1865.5800000000013</v>
      </c>
      <c r="T319" s="184">
        <f t="shared" si="66"/>
        <v>141.97380000000004</v>
      </c>
      <c r="U319" s="185">
        <f t="shared" si="67"/>
        <v>1.3386614350496909E-2</v>
      </c>
      <c r="V319" s="181"/>
      <c r="W319" s="182">
        <f t="shared" si="68"/>
        <v>125.541</v>
      </c>
      <c r="X319" s="182">
        <f t="shared" si="69"/>
        <v>106.54889999999999</v>
      </c>
      <c r="Y319" s="183">
        <f t="shared" si="70"/>
        <v>0.01</v>
      </c>
      <c r="Z319" s="183">
        <f t="shared" si="71"/>
        <v>0.02</v>
      </c>
      <c r="AA319" s="184">
        <f t="shared" si="72"/>
        <v>-1899.2100000000005</v>
      </c>
      <c r="AB319" s="184">
        <f t="shared" si="73"/>
        <v>144.53310000000002</v>
      </c>
      <c r="AC319" s="185">
        <f t="shared" si="74"/>
        <v>1.4497133018465579E-2</v>
      </c>
      <c r="AD319" s="181"/>
      <c r="AE319" s="178">
        <f t="shared" si="75"/>
        <v>1.3386614350496908</v>
      </c>
      <c r="AF319" s="170">
        <f>Workings_risks!$E$18+Workings_risks!$E$27*(($AE319-1)*Workings_risks!$E$18)/(2050-2023)</f>
        <v>9.5282740894293335E-3</v>
      </c>
      <c r="AG319" s="170">
        <f>AF319+(($AE319-1)*Workings_risks!$E$18)/(2050-2023)</f>
        <v>9.6434533007512015E-3</v>
      </c>
      <c r="AH319" s="170">
        <f>AG319+(($AE319-1)*Workings_risks!$E$18)/(2050-2023)</f>
        <v>9.7586325120730694E-3</v>
      </c>
      <c r="AI319" s="170">
        <f>AH319+(($AE319-1)*Workings_risks!$E$18)/(2050-2023)</f>
        <v>9.8738117233949374E-3</v>
      </c>
      <c r="AJ319" s="170">
        <f>AI319+(($AE319-1)*Workings_risks!$E$18)/(2050-2023)</f>
        <v>9.9889909347168054E-3</v>
      </c>
      <c r="AK319" s="170">
        <f>AJ319+(($AE319-1)*Workings_risks!$E$18)/(2050-2023)</f>
        <v>1.0104170146038673E-2</v>
      </c>
      <c r="AL319" s="170">
        <f>AK319+(($AE319-1)*Workings_risks!$E$18)/(2050-2023)</f>
        <v>1.0219349357360541E-2</v>
      </c>
      <c r="AM319" s="170">
        <f>AL319+(($AE319-1)*Workings_risks!$E$18)/(2050-2023)</f>
        <v>1.0334528568682409E-2</v>
      </c>
      <c r="AN319" s="170">
        <f>AM319+(($AE319-1)*Workings_risks!$E$18)/(2050-2023)</f>
        <v>1.0449707780004277E-2</v>
      </c>
      <c r="AO319" s="170">
        <f>AN319+(($AE319-1)*Workings_risks!$E$18)/(2050-2023)</f>
        <v>1.0564886991326145E-2</v>
      </c>
      <c r="AP319" s="170">
        <f>AO319+(($AE319-1)*Workings_risks!$E$18)/(2050-2023)</f>
        <v>1.0680066202648013E-2</v>
      </c>
      <c r="AQ319" s="170">
        <f>AP319+(($AE319-1)*Workings_risks!$E$18)/(2050-2023)</f>
        <v>1.0795245413969881E-2</v>
      </c>
      <c r="AR319" s="170">
        <f>AQ319+(($AE319-1)*Workings_risks!$E$18)/(2050-2023)</f>
        <v>1.0910424625291749E-2</v>
      </c>
      <c r="AS319" s="170">
        <f>AR319+(($AE319-1)*Workings_risks!$E$18)/(2050-2023)</f>
        <v>1.1025603836613617E-2</v>
      </c>
      <c r="AT319" s="170">
        <f>AS319+(($AE319-1)*Workings_risks!$E$18)/(2050-2023)</f>
        <v>1.1140783047935485E-2</v>
      </c>
      <c r="AU319" s="170">
        <f>AT319+(($AE319-1)*Workings_risks!$E$18)/(2050-2023)</f>
        <v>1.1255962259257353E-2</v>
      </c>
      <c r="AV319" s="170">
        <f>AU319+(($AE319-1)*Workings_risks!$E$18)/(2050-2023)</f>
        <v>1.1371141470579221E-2</v>
      </c>
      <c r="AW319" s="170">
        <f>AV319+(($AE319-1)*Workings_risks!$E$18)/(2050-2023)</f>
        <v>1.1486320681901089E-2</v>
      </c>
      <c r="AX319" s="170">
        <f>AW319+(($AE319-1)*Workings_risks!$E$18)/(2050-2023)</f>
        <v>1.1601499893222957E-2</v>
      </c>
      <c r="AY319" s="170">
        <f>AX319+(($AE319-1)*Workings_risks!$E$18)/(2050-2023)</f>
        <v>1.1716679104544825E-2</v>
      </c>
      <c r="BA319" s="186">
        <f>AF319*Workings_risks!$E$24*Workings_risks!$E$26*Workings_risks!$E$27*Assumptions!$G$90</f>
        <v>3.8587515694724767E-4</v>
      </c>
      <c r="BB319" s="186">
        <f>AG319*Workings_risks!$E$24*Workings_risks!$E$26*Workings_risks!$E$27*Assumptions!$G$90</f>
        <v>3.9053967392364261E-4</v>
      </c>
      <c r="BC319" s="186">
        <f>AH319*Workings_risks!$E$24*Workings_risks!$E$26*Workings_risks!$E$27*Assumptions!$G$90</f>
        <v>3.9520419090003733E-4</v>
      </c>
      <c r="BD319" s="186">
        <f>AI319*Workings_risks!$E$24*Workings_risks!$E$26*Workings_risks!$E$27*Assumptions!$G$90</f>
        <v>3.9986870787643222E-4</v>
      </c>
      <c r="BE319" s="186">
        <f>AJ319*Workings_risks!$E$24*Workings_risks!$E$26*Workings_risks!$E$27*Assumptions!$G$90</f>
        <v>4.04533224852827E-4</v>
      </c>
      <c r="BF319" s="186">
        <f>AK319*Workings_risks!$E$24*Workings_risks!$E$26*Workings_risks!$E$27*Assumptions!$G$90</f>
        <v>4.0919774182922184E-4</v>
      </c>
      <c r="BG319" s="186">
        <f>AL319*Workings_risks!$E$24*Workings_risks!$E$26*Workings_risks!$E$27*Assumptions!$G$90</f>
        <v>4.1386225880561662E-4</v>
      </c>
      <c r="BH319" s="186">
        <f>AM319*Workings_risks!$E$24*Workings_risks!$E$26*Workings_risks!$E$27*Assumptions!$G$90</f>
        <v>4.1852677578201145E-4</v>
      </c>
      <c r="BI319" s="186">
        <f>AN319*Workings_risks!$E$24*Workings_risks!$E$26*Workings_risks!$E$27*Assumptions!$G$90</f>
        <v>4.2319129275840623E-4</v>
      </c>
      <c r="BJ319" s="186">
        <f>AO319*Workings_risks!$E$24*Workings_risks!$E$26*Workings_risks!$E$27*Assumptions!$G$90</f>
        <v>4.2785580973480112E-4</v>
      </c>
      <c r="BK319" s="186">
        <f>AP319*Workings_risks!$E$24*Workings_risks!$E$26*Workings_risks!$E$27*Assumptions!$G$90</f>
        <v>4.3252032671119584E-4</v>
      </c>
      <c r="BL319" s="186">
        <f>AQ319*Workings_risks!$E$24*Workings_risks!$E$26*Workings_risks!$E$27*Assumptions!$G$90</f>
        <v>4.3718484368759073E-4</v>
      </c>
      <c r="BM319" s="186">
        <f>AR319*Workings_risks!$E$24*Workings_risks!$E$26*Workings_risks!$E$27*Assumptions!$G$90</f>
        <v>4.4184936066398546E-4</v>
      </c>
      <c r="BN319" s="186">
        <f>AS319*Workings_risks!$E$24*Workings_risks!$E$26*Workings_risks!$E$27*Assumptions!$G$90</f>
        <v>4.4651387764038035E-4</v>
      </c>
      <c r="BO319" s="186">
        <f>AT319*Workings_risks!$E$24*Workings_risks!$E$26*Workings_risks!$E$27*Assumptions!$G$90</f>
        <v>4.5117839461677518E-4</v>
      </c>
      <c r="BP319" s="186">
        <f>AU319*Workings_risks!$E$24*Workings_risks!$E$26*Workings_risks!$E$27*Assumptions!$G$90</f>
        <v>4.5584291159316996E-4</v>
      </c>
      <c r="BQ319" s="186">
        <f>AV319*Workings_risks!$E$24*Workings_risks!$E$26*Workings_risks!$E$27*Assumptions!$G$90</f>
        <v>4.6050742856956485E-4</v>
      </c>
      <c r="BR319" s="186">
        <f>AW319*Workings_risks!$E$24*Workings_risks!$E$26*Workings_risks!$E$27*Assumptions!$G$90</f>
        <v>4.6517194554595957E-4</v>
      </c>
      <c r="BS319" s="186">
        <f>AX319*Workings_risks!$E$24*Workings_risks!$E$26*Workings_risks!$E$27*Assumptions!$G$90</f>
        <v>4.6983646252235451E-4</v>
      </c>
      <c r="BT319" s="186">
        <f>AY319*Workings_risks!$E$24*Workings_risks!$E$26*Workings_risks!$E$27*Assumptions!$G$90</f>
        <v>4.7450097949874924E-4</v>
      </c>
    </row>
    <row r="320" spans="2:72" x14ac:dyDescent="0.25">
      <c r="B320" s="42">
        <v>10369089</v>
      </c>
      <c r="C320" s="42" t="s">
        <v>505</v>
      </c>
      <c r="D320" s="42" t="s">
        <v>265</v>
      </c>
      <c r="E320" s="42">
        <v>16854493</v>
      </c>
      <c r="F320" s="42">
        <v>16854473</v>
      </c>
      <c r="G320" s="42">
        <v>0.85176729069397039</v>
      </c>
      <c r="H320" s="42">
        <v>141.47932654879699</v>
      </c>
      <c r="I320" s="42">
        <v>-37.651692294167901</v>
      </c>
      <c r="J320" s="42">
        <v>119</v>
      </c>
      <c r="K320" s="42">
        <v>101</v>
      </c>
      <c r="L320" s="32">
        <v>5.3999999999999999E-2</v>
      </c>
      <c r="M320" s="32">
        <v>7.2999999999999995E-2</v>
      </c>
      <c r="N320" s="181"/>
      <c r="O320" s="182">
        <f t="shared" si="61"/>
        <v>125.426</v>
      </c>
      <c r="P320" s="182">
        <f t="shared" si="62"/>
        <v>106.45400000000001</v>
      </c>
      <c r="Q320" s="191">
        <f t="shared" si="63"/>
        <v>0.01</v>
      </c>
      <c r="R320" s="191">
        <f t="shared" si="64"/>
        <v>0.02</v>
      </c>
      <c r="S320" s="184">
        <f t="shared" si="65"/>
        <v>-1897.1999999999994</v>
      </c>
      <c r="T320" s="184">
        <f t="shared" si="66"/>
        <v>144.398</v>
      </c>
      <c r="U320" s="185">
        <f t="shared" si="67"/>
        <v>1.3387096774193551E-2</v>
      </c>
      <c r="V320" s="181"/>
      <c r="W320" s="182">
        <f t="shared" si="68"/>
        <v>127.687</v>
      </c>
      <c r="X320" s="182">
        <f t="shared" si="69"/>
        <v>108.37299999999999</v>
      </c>
      <c r="Y320" s="183">
        <f t="shared" si="70"/>
        <v>0.01</v>
      </c>
      <c r="Z320" s="183">
        <f t="shared" si="71"/>
        <v>0.02</v>
      </c>
      <c r="AA320" s="184">
        <f t="shared" si="72"/>
        <v>-1931.4000000000008</v>
      </c>
      <c r="AB320" s="184">
        <f t="shared" si="73"/>
        <v>147.001</v>
      </c>
      <c r="AC320" s="185">
        <f t="shared" si="74"/>
        <v>1.4497773635704666E-2</v>
      </c>
      <c r="AD320" s="181"/>
      <c r="AE320" s="178">
        <f t="shared" si="75"/>
        <v>1.338709677419355</v>
      </c>
      <c r="AF320" s="170">
        <f>Workings_risks!$E$18+Workings_risks!$E$27*(($AE320-1)*Workings_risks!$E$18)/(2050-2023)</f>
        <v>9.5283233113145141E-3</v>
      </c>
      <c r="AG320" s="170">
        <f>AF320+(($AE320-1)*Workings_risks!$E$18)/(2050-2023)</f>
        <v>9.6435189299314428E-3</v>
      </c>
      <c r="AH320" s="170">
        <f>AG320+(($AE320-1)*Workings_risks!$E$18)/(2050-2023)</f>
        <v>9.7587145485483716E-3</v>
      </c>
      <c r="AI320" s="170">
        <f>AH320+(($AE320-1)*Workings_risks!$E$18)/(2050-2023)</f>
        <v>9.8739101671653003E-3</v>
      </c>
      <c r="AJ320" s="170">
        <f>AI320+(($AE320-1)*Workings_risks!$E$18)/(2050-2023)</f>
        <v>9.9891057857822291E-3</v>
      </c>
      <c r="AK320" s="170">
        <f>AJ320+(($AE320-1)*Workings_risks!$E$18)/(2050-2023)</f>
        <v>1.0104301404399158E-2</v>
      </c>
      <c r="AL320" s="170">
        <f>AK320+(($AE320-1)*Workings_risks!$E$18)/(2050-2023)</f>
        <v>1.0219497023016087E-2</v>
      </c>
      <c r="AM320" s="170">
        <f>AL320+(($AE320-1)*Workings_risks!$E$18)/(2050-2023)</f>
        <v>1.0334692641633015E-2</v>
      </c>
      <c r="AN320" s="170">
        <f>AM320+(($AE320-1)*Workings_risks!$E$18)/(2050-2023)</f>
        <v>1.0449888260249944E-2</v>
      </c>
      <c r="AO320" s="170">
        <f>AN320+(($AE320-1)*Workings_risks!$E$18)/(2050-2023)</f>
        <v>1.0565083878866873E-2</v>
      </c>
      <c r="AP320" s="170">
        <f>AO320+(($AE320-1)*Workings_risks!$E$18)/(2050-2023)</f>
        <v>1.0680279497483802E-2</v>
      </c>
      <c r="AQ320" s="170">
        <f>AP320+(($AE320-1)*Workings_risks!$E$18)/(2050-2023)</f>
        <v>1.079547511610073E-2</v>
      </c>
      <c r="AR320" s="170">
        <f>AQ320+(($AE320-1)*Workings_risks!$E$18)/(2050-2023)</f>
        <v>1.0910670734717659E-2</v>
      </c>
      <c r="AS320" s="170">
        <f>AR320+(($AE320-1)*Workings_risks!$E$18)/(2050-2023)</f>
        <v>1.1025866353334588E-2</v>
      </c>
      <c r="AT320" s="170">
        <f>AS320+(($AE320-1)*Workings_risks!$E$18)/(2050-2023)</f>
        <v>1.1141061971951517E-2</v>
      </c>
      <c r="AU320" s="170">
        <f>AT320+(($AE320-1)*Workings_risks!$E$18)/(2050-2023)</f>
        <v>1.1256257590568445E-2</v>
      </c>
      <c r="AV320" s="170">
        <f>AU320+(($AE320-1)*Workings_risks!$E$18)/(2050-2023)</f>
        <v>1.1371453209185374E-2</v>
      </c>
      <c r="AW320" s="170">
        <f>AV320+(($AE320-1)*Workings_risks!$E$18)/(2050-2023)</f>
        <v>1.1486648827802303E-2</v>
      </c>
      <c r="AX320" s="170">
        <f>AW320+(($AE320-1)*Workings_risks!$E$18)/(2050-2023)</f>
        <v>1.1601844446419231E-2</v>
      </c>
      <c r="AY320" s="170">
        <f>AX320+(($AE320-1)*Workings_risks!$E$18)/(2050-2023)</f>
        <v>1.171704006503616E-2</v>
      </c>
      <c r="BA320" s="186">
        <f>AF320*Workings_risks!$E$24*Workings_risks!$E$26*Workings_risks!$E$27*Assumptions!$G$90</f>
        <v>3.8587715033057098E-4</v>
      </c>
      <c r="BB320" s="186">
        <f>AG320*Workings_risks!$E$24*Workings_risks!$E$26*Workings_risks!$E$27*Assumptions!$G$90</f>
        <v>3.9054233176807359E-4</v>
      </c>
      <c r="BC320" s="186">
        <f>AH320*Workings_risks!$E$24*Workings_risks!$E$26*Workings_risks!$E$27*Assumptions!$G$90</f>
        <v>3.9520751320557619E-4</v>
      </c>
      <c r="BD320" s="186">
        <f>AI320*Workings_risks!$E$24*Workings_risks!$E$26*Workings_risks!$E$27*Assumptions!$G$90</f>
        <v>3.998726946430788E-4</v>
      </c>
      <c r="BE320" s="186">
        <f>AJ320*Workings_risks!$E$24*Workings_risks!$E$26*Workings_risks!$E$27*Assumptions!$G$90</f>
        <v>4.045378760805814E-4</v>
      </c>
      <c r="BF320" s="186">
        <f>AK320*Workings_risks!$E$24*Workings_risks!$E$26*Workings_risks!$E$27*Assumptions!$G$90</f>
        <v>4.092030575180839E-4</v>
      </c>
      <c r="BG320" s="186">
        <f>AL320*Workings_risks!$E$24*Workings_risks!$E$26*Workings_risks!$E$27*Assumptions!$G$90</f>
        <v>4.1386823895558656E-4</v>
      </c>
      <c r="BH320" s="186">
        <f>AM320*Workings_risks!$E$24*Workings_risks!$E$26*Workings_risks!$E$27*Assumptions!$G$90</f>
        <v>4.1853342039308917E-4</v>
      </c>
      <c r="BI320" s="186">
        <f>AN320*Workings_risks!$E$24*Workings_risks!$E$26*Workings_risks!$E$27*Assumptions!$G$90</f>
        <v>4.2319860183059172E-4</v>
      </c>
      <c r="BJ320" s="186">
        <f>AO320*Workings_risks!$E$24*Workings_risks!$E$26*Workings_risks!$E$27*Assumptions!$G$90</f>
        <v>4.2786378326809433E-4</v>
      </c>
      <c r="BK320" s="186">
        <f>AP320*Workings_risks!$E$24*Workings_risks!$E$26*Workings_risks!$E$27*Assumptions!$G$90</f>
        <v>4.3252896470559699E-4</v>
      </c>
      <c r="BL320" s="186">
        <f>AQ320*Workings_risks!$E$24*Workings_risks!$E$26*Workings_risks!$E$27*Assumptions!$G$90</f>
        <v>4.3719414614309954E-4</v>
      </c>
      <c r="BM320" s="186">
        <f>AR320*Workings_risks!$E$24*Workings_risks!$E$26*Workings_risks!$E$27*Assumptions!$G$90</f>
        <v>4.4185932758060214E-4</v>
      </c>
      <c r="BN320" s="186">
        <f>AS320*Workings_risks!$E$24*Workings_risks!$E$26*Workings_risks!$E$27*Assumptions!$G$90</f>
        <v>4.4652450901810464E-4</v>
      </c>
      <c r="BO320" s="186">
        <f>AT320*Workings_risks!$E$24*Workings_risks!$E$26*Workings_risks!$E$27*Assumptions!$G$90</f>
        <v>4.5118969045560735E-4</v>
      </c>
      <c r="BP320" s="186">
        <f>AU320*Workings_risks!$E$24*Workings_risks!$E$26*Workings_risks!$E$27*Assumptions!$G$90</f>
        <v>4.5585487189310991E-4</v>
      </c>
      <c r="BQ320" s="186">
        <f>AV320*Workings_risks!$E$24*Workings_risks!$E$26*Workings_risks!$E$27*Assumptions!$G$90</f>
        <v>4.6052005333061251E-4</v>
      </c>
      <c r="BR320" s="186">
        <f>AW320*Workings_risks!$E$24*Workings_risks!$E$26*Workings_risks!$E$27*Assumptions!$G$90</f>
        <v>4.6518523476811506E-4</v>
      </c>
      <c r="BS320" s="186">
        <f>AX320*Workings_risks!$E$24*Workings_risks!$E$26*Workings_risks!$E$27*Assumptions!$G$90</f>
        <v>4.6985041620561778E-4</v>
      </c>
      <c r="BT320" s="186">
        <f>AY320*Workings_risks!$E$24*Workings_risks!$E$26*Workings_risks!$E$27*Assumptions!$G$90</f>
        <v>4.7451559764312027E-4</v>
      </c>
    </row>
    <row r="321" spans="2:72" x14ac:dyDescent="0.25">
      <c r="B321" s="42">
        <v>10369091</v>
      </c>
      <c r="C321" s="42" t="s">
        <v>505</v>
      </c>
      <c r="D321" s="42" t="s">
        <v>265</v>
      </c>
      <c r="E321" s="42">
        <v>16854477</v>
      </c>
      <c r="F321" s="42">
        <v>16854485</v>
      </c>
      <c r="G321" s="42">
        <v>0.52503803632693025</v>
      </c>
      <c r="H321" s="42">
        <v>141.48160294306899</v>
      </c>
      <c r="I321" s="42">
        <v>-37.653706531564097</v>
      </c>
      <c r="J321" s="42">
        <v>119</v>
      </c>
      <c r="K321" s="42">
        <v>101</v>
      </c>
      <c r="L321" s="32">
        <v>5.3999999999999999E-2</v>
      </c>
      <c r="M321" s="32">
        <v>7.2999999999999995E-2</v>
      </c>
      <c r="N321" s="181"/>
      <c r="O321" s="182">
        <f t="shared" si="61"/>
        <v>125.426</v>
      </c>
      <c r="P321" s="182">
        <f t="shared" si="62"/>
        <v>106.45400000000001</v>
      </c>
      <c r="Q321" s="191">
        <f t="shared" si="63"/>
        <v>0.01</v>
      </c>
      <c r="R321" s="191">
        <f t="shared" si="64"/>
        <v>0.02</v>
      </c>
      <c r="S321" s="184">
        <f t="shared" si="65"/>
        <v>-1897.1999999999994</v>
      </c>
      <c r="T321" s="184">
        <f t="shared" si="66"/>
        <v>144.398</v>
      </c>
      <c r="U321" s="185">
        <f t="shared" si="67"/>
        <v>1.3387096774193551E-2</v>
      </c>
      <c r="V321" s="181"/>
      <c r="W321" s="182">
        <f t="shared" si="68"/>
        <v>127.687</v>
      </c>
      <c r="X321" s="182">
        <f t="shared" si="69"/>
        <v>108.37299999999999</v>
      </c>
      <c r="Y321" s="183">
        <f t="shared" si="70"/>
        <v>0.01</v>
      </c>
      <c r="Z321" s="183">
        <f t="shared" si="71"/>
        <v>0.02</v>
      </c>
      <c r="AA321" s="184">
        <f t="shared" si="72"/>
        <v>-1931.4000000000008</v>
      </c>
      <c r="AB321" s="184">
        <f t="shared" si="73"/>
        <v>147.001</v>
      </c>
      <c r="AC321" s="185">
        <f t="shared" si="74"/>
        <v>1.4497773635704666E-2</v>
      </c>
      <c r="AD321" s="181"/>
      <c r="AE321" s="178">
        <f t="shared" si="75"/>
        <v>1.338709677419355</v>
      </c>
      <c r="AF321" s="170">
        <f>Workings_risks!$E$18+Workings_risks!$E$27*(($AE321-1)*Workings_risks!$E$18)/(2050-2023)</f>
        <v>9.5283233113145141E-3</v>
      </c>
      <c r="AG321" s="170">
        <f>AF321+(($AE321-1)*Workings_risks!$E$18)/(2050-2023)</f>
        <v>9.6435189299314428E-3</v>
      </c>
      <c r="AH321" s="170">
        <f>AG321+(($AE321-1)*Workings_risks!$E$18)/(2050-2023)</f>
        <v>9.7587145485483716E-3</v>
      </c>
      <c r="AI321" s="170">
        <f>AH321+(($AE321-1)*Workings_risks!$E$18)/(2050-2023)</f>
        <v>9.8739101671653003E-3</v>
      </c>
      <c r="AJ321" s="170">
        <f>AI321+(($AE321-1)*Workings_risks!$E$18)/(2050-2023)</f>
        <v>9.9891057857822291E-3</v>
      </c>
      <c r="AK321" s="170">
        <f>AJ321+(($AE321-1)*Workings_risks!$E$18)/(2050-2023)</f>
        <v>1.0104301404399158E-2</v>
      </c>
      <c r="AL321" s="170">
        <f>AK321+(($AE321-1)*Workings_risks!$E$18)/(2050-2023)</f>
        <v>1.0219497023016087E-2</v>
      </c>
      <c r="AM321" s="170">
        <f>AL321+(($AE321-1)*Workings_risks!$E$18)/(2050-2023)</f>
        <v>1.0334692641633015E-2</v>
      </c>
      <c r="AN321" s="170">
        <f>AM321+(($AE321-1)*Workings_risks!$E$18)/(2050-2023)</f>
        <v>1.0449888260249944E-2</v>
      </c>
      <c r="AO321" s="170">
        <f>AN321+(($AE321-1)*Workings_risks!$E$18)/(2050-2023)</f>
        <v>1.0565083878866873E-2</v>
      </c>
      <c r="AP321" s="170">
        <f>AO321+(($AE321-1)*Workings_risks!$E$18)/(2050-2023)</f>
        <v>1.0680279497483802E-2</v>
      </c>
      <c r="AQ321" s="170">
        <f>AP321+(($AE321-1)*Workings_risks!$E$18)/(2050-2023)</f>
        <v>1.079547511610073E-2</v>
      </c>
      <c r="AR321" s="170">
        <f>AQ321+(($AE321-1)*Workings_risks!$E$18)/(2050-2023)</f>
        <v>1.0910670734717659E-2</v>
      </c>
      <c r="AS321" s="170">
        <f>AR321+(($AE321-1)*Workings_risks!$E$18)/(2050-2023)</f>
        <v>1.1025866353334588E-2</v>
      </c>
      <c r="AT321" s="170">
        <f>AS321+(($AE321-1)*Workings_risks!$E$18)/(2050-2023)</f>
        <v>1.1141061971951517E-2</v>
      </c>
      <c r="AU321" s="170">
        <f>AT321+(($AE321-1)*Workings_risks!$E$18)/(2050-2023)</f>
        <v>1.1256257590568445E-2</v>
      </c>
      <c r="AV321" s="170">
        <f>AU321+(($AE321-1)*Workings_risks!$E$18)/(2050-2023)</f>
        <v>1.1371453209185374E-2</v>
      </c>
      <c r="AW321" s="170">
        <f>AV321+(($AE321-1)*Workings_risks!$E$18)/(2050-2023)</f>
        <v>1.1486648827802303E-2</v>
      </c>
      <c r="AX321" s="170">
        <f>AW321+(($AE321-1)*Workings_risks!$E$18)/(2050-2023)</f>
        <v>1.1601844446419231E-2</v>
      </c>
      <c r="AY321" s="170">
        <f>AX321+(($AE321-1)*Workings_risks!$E$18)/(2050-2023)</f>
        <v>1.171704006503616E-2</v>
      </c>
      <c r="BA321" s="186">
        <f>AF321*Workings_risks!$E$24*Workings_risks!$E$26*Workings_risks!$E$27*Assumptions!$G$90</f>
        <v>3.8587715033057098E-4</v>
      </c>
      <c r="BB321" s="186">
        <f>AG321*Workings_risks!$E$24*Workings_risks!$E$26*Workings_risks!$E$27*Assumptions!$G$90</f>
        <v>3.9054233176807359E-4</v>
      </c>
      <c r="BC321" s="186">
        <f>AH321*Workings_risks!$E$24*Workings_risks!$E$26*Workings_risks!$E$27*Assumptions!$G$90</f>
        <v>3.9520751320557619E-4</v>
      </c>
      <c r="BD321" s="186">
        <f>AI321*Workings_risks!$E$24*Workings_risks!$E$26*Workings_risks!$E$27*Assumptions!$G$90</f>
        <v>3.998726946430788E-4</v>
      </c>
      <c r="BE321" s="186">
        <f>AJ321*Workings_risks!$E$24*Workings_risks!$E$26*Workings_risks!$E$27*Assumptions!$G$90</f>
        <v>4.045378760805814E-4</v>
      </c>
      <c r="BF321" s="186">
        <f>AK321*Workings_risks!$E$24*Workings_risks!$E$26*Workings_risks!$E$27*Assumptions!$G$90</f>
        <v>4.092030575180839E-4</v>
      </c>
      <c r="BG321" s="186">
        <f>AL321*Workings_risks!$E$24*Workings_risks!$E$26*Workings_risks!$E$27*Assumptions!$G$90</f>
        <v>4.1386823895558656E-4</v>
      </c>
      <c r="BH321" s="186">
        <f>AM321*Workings_risks!$E$24*Workings_risks!$E$26*Workings_risks!$E$27*Assumptions!$G$90</f>
        <v>4.1853342039308917E-4</v>
      </c>
      <c r="BI321" s="186">
        <f>AN321*Workings_risks!$E$24*Workings_risks!$E$26*Workings_risks!$E$27*Assumptions!$G$90</f>
        <v>4.2319860183059172E-4</v>
      </c>
      <c r="BJ321" s="186">
        <f>AO321*Workings_risks!$E$24*Workings_risks!$E$26*Workings_risks!$E$27*Assumptions!$G$90</f>
        <v>4.2786378326809433E-4</v>
      </c>
      <c r="BK321" s="186">
        <f>AP321*Workings_risks!$E$24*Workings_risks!$E$26*Workings_risks!$E$27*Assumptions!$G$90</f>
        <v>4.3252896470559699E-4</v>
      </c>
      <c r="BL321" s="186">
        <f>AQ321*Workings_risks!$E$24*Workings_risks!$E$26*Workings_risks!$E$27*Assumptions!$G$90</f>
        <v>4.3719414614309954E-4</v>
      </c>
      <c r="BM321" s="186">
        <f>AR321*Workings_risks!$E$24*Workings_risks!$E$26*Workings_risks!$E$27*Assumptions!$G$90</f>
        <v>4.4185932758060214E-4</v>
      </c>
      <c r="BN321" s="186">
        <f>AS321*Workings_risks!$E$24*Workings_risks!$E$26*Workings_risks!$E$27*Assumptions!$G$90</f>
        <v>4.4652450901810464E-4</v>
      </c>
      <c r="BO321" s="186">
        <f>AT321*Workings_risks!$E$24*Workings_risks!$E$26*Workings_risks!$E$27*Assumptions!$G$90</f>
        <v>4.5118969045560735E-4</v>
      </c>
      <c r="BP321" s="186">
        <f>AU321*Workings_risks!$E$24*Workings_risks!$E$26*Workings_risks!$E$27*Assumptions!$G$90</f>
        <v>4.5585487189310991E-4</v>
      </c>
      <c r="BQ321" s="186">
        <f>AV321*Workings_risks!$E$24*Workings_risks!$E$26*Workings_risks!$E$27*Assumptions!$G$90</f>
        <v>4.6052005333061251E-4</v>
      </c>
      <c r="BR321" s="186">
        <f>AW321*Workings_risks!$E$24*Workings_risks!$E$26*Workings_risks!$E$27*Assumptions!$G$90</f>
        <v>4.6518523476811506E-4</v>
      </c>
      <c r="BS321" s="186">
        <f>AX321*Workings_risks!$E$24*Workings_risks!$E$26*Workings_risks!$E$27*Assumptions!$G$90</f>
        <v>4.6985041620561778E-4</v>
      </c>
      <c r="BT321" s="186">
        <f>AY321*Workings_risks!$E$24*Workings_risks!$E$26*Workings_risks!$E$27*Assumptions!$G$90</f>
        <v>4.7451559764312027E-4</v>
      </c>
    </row>
    <row r="322" spans="2:72" x14ac:dyDescent="0.25">
      <c r="B322" s="42">
        <v>10369646</v>
      </c>
      <c r="C322" s="42" t="s">
        <v>502</v>
      </c>
      <c r="D322" s="42" t="s">
        <v>288</v>
      </c>
      <c r="E322" s="42">
        <v>16856858</v>
      </c>
      <c r="F322" s="42">
        <v>16856853</v>
      </c>
      <c r="G322" s="42">
        <v>0.53957398097395037</v>
      </c>
      <c r="H322" s="42">
        <v>141.58354118006599</v>
      </c>
      <c r="I322" s="42">
        <v>-37.614579125194602</v>
      </c>
      <c r="J322" s="42">
        <v>117</v>
      </c>
      <c r="K322" s="42">
        <v>99.9</v>
      </c>
      <c r="L322" s="32">
        <v>5.3999999999999999E-2</v>
      </c>
      <c r="M322" s="32">
        <v>7.2999999999999995E-2</v>
      </c>
      <c r="N322" s="181"/>
      <c r="O322" s="182">
        <f t="shared" si="61"/>
        <v>123.31800000000001</v>
      </c>
      <c r="P322" s="182">
        <f t="shared" si="62"/>
        <v>105.29460000000002</v>
      </c>
      <c r="Q322" s="191">
        <f t="shared" si="63"/>
        <v>0.01</v>
      </c>
      <c r="R322" s="191">
        <f t="shared" si="64"/>
        <v>0.02</v>
      </c>
      <c r="S322" s="184">
        <f t="shared" si="65"/>
        <v>-1802.3399999999995</v>
      </c>
      <c r="T322" s="184">
        <f t="shared" si="66"/>
        <v>141.34140000000002</v>
      </c>
      <c r="U322" s="185">
        <f t="shared" si="67"/>
        <v>1.3505442924198557E-2</v>
      </c>
      <c r="V322" s="181"/>
      <c r="W322" s="182">
        <f t="shared" si="68"/>
        <v>125.541</v>
      </c>
      <c r="X322" s="182">
        <f t="shared" si="69"/>
        <v>107.1927</v>
      </c>
      <c r="Y322" s="183">
        <f t="shared" si="70"/>
        <v>0.01</v>
      </c>
      <c r="Z322" s="183">
        <f t="shared" si="71"/>
        <v>0.02</v>
      </c>
      <c r="AA322" s="184">
        <f t="shared" si="72"/>
        <v>-1834.8299999999995</v>
      </c>
      <c r="AB322" s="184">
        <f t="shared" si="73"/>
        <v>143.88929999999999</v>
      </c>
      <c r="AC322" s="185">
        <f t="shared" si="74"/>
        <v>1.4654927159464363E-2</v>
      </c>
      <c r="AD322" s="181"/>
      <c r="AE322" s="178">
        <f t="shared" si="75"/>
        <v>1.3505442924198556</v>
      </c>
      <c r="AF322" s="170">
        <f>Workings_risks!$E$18+Workings_risks!$E$27*(($AE322-1)*Workings_risks!$E$18)/(2050-2023)</f>
        <v>9.5403982169368993E-3</v>
      </c>
      <c r="AG322" s="170">
        <f>AF322+(($AE322-1)*Workings_risks!$E$18)/(2050-2023)</f>
        <v>9.6596188040946225E-3</v>
      </c>
      <c r="AH322" s="170">
        <f>AG322+(($AE322-1)*Workings_risks!$E$18)/(2050-2023)</f>
        <v>9.7788393912523457E-3</v>
      </c>
      <c r="AI322" s="170">
        <f>AH322+(($AE322-1)*Workings_risks!$E$18)/(2050-2023)</f>
        <v>9.898059978410069E-3</v>
      </c>
      <c r="AJ322" s="170">
        <f>AI322+(($AE322-1)*Workings_risks!$E$18)/(2050-2023)</f>
        <v>1.0017280565567792E-2</v>
      </c>
      <c r="AK322" s="170">
        <f>AJ322+(($AE322-1)*Workings_risks!$E$18)/(2050-2023)</f>
        <v>1.0136501152725515E-2</v>
      </c>
      <c r="AL322" s="170">
        <f>AK322+(($AE322-1)*Workings_risks!$E$18)/(2050-2023)</f>
        <v>1.0255721739883239E-2</v>
      </c>
      <c r="AM322" s="170">
        <f>AL322+(($AE322-1)*Workings_risks!$E$18)/(2050-2023)</f>
        <v>1.0374942327040962E-2</v>
      </c>
      <c r="AN322" s="170">
        <f>AM322+(($AE322-1)*Workings_risks!$E$18)/(2050-2023)</f>
        <v>1.0494162914198685E-2</v>
      </c>
      <c r="AO322" s="170">
        <f>AN322+(($AE322-1)*Workings_risks!$E$18)/(2050-2023)</f>
        <v>1.0613383501356408E-2</v>
      </c>
      <c r="AP322" s="170">
        <f>AO322+(($AE322-1)*Workings_risks!$E$18)/(2050-2023)</f>
        <v>1.0732604088514132E-2</v>
      </c>
      <c r="AQ322" s="170">
        <f>AP322+(($AE322-1)*Workings_risks!$E$18)/(2050-2023)</f>
        <v>1.0851824675671855E-2</v>
      </c>
      <c r="AR322" s="170">
        <f>AQ322+(($AE322-1)*Workings_risks!$E$18)/(2050-2023)</f>
        <v>1.0971045262829578E-2</v>
      </c>
      <c r="AS322" s="170">
        <f>AR322+(($AE322-1)*Workings_risks!$E$18)/(2050-2023)</f>
        <v>1.1090265849987301E-2</v>
      </c>
      <c r="AT322" s="170">
        <f>AS322+(($AE322-1)*Workings_risks!$E$18)/(2050-2023)</f>
        <v>1.1209486437145024E-2</v>
      </c>
      <c r="AU322" s="170">
        <f>AT322+(($AE322-1)*Workings_risks!$E$18)/(2050-2023)</f>
        <v>1.1328707024302748E-2</v>
      </c>
      <c r="AV322" s="170">
        <f>AU322+(($AE322-1)*Workings_risks!$E$18)/(2050-2023)</f>
        <v>1.1447927611460471E-2</v>
      </c>
      <c r="AW322" s="170">
        <f>AV322+(($AE322-1)*Workings_risks!$E$18)/(2050-2023)</f>
        <v>1.1567148198618194E-2</v>
      </c>
      <c r="AX322" s="170">
        <f>AW322+(($AE322-1)*Workings_risks!$E$18)/(2050-2023)</f>
        <v>1.1686368785775917E-2</v>
      </c>
      <c r="AY322" s="170">
        <f>AX322+(($AE322-1)*Workings_risks!$E$18)/(2050-2023)</f>
        <v>1.1805589372933641E-2</v>
      </c>
      <c r="BA322" s="186">
        <f>AF322*Workings_risks!$E$24*Workings_risks!$E$26*Workings_risks!$E$27*Assumptions!$G$90</f>
        <v>3.8636615873423671E-4</v>
      </c>
      <c r="BB322" s="186">
        <f>AG322*Workings_risks!$E$24*Workings_risks!$E$26*Workings_risks!$E$27*Assumptions!$G$90</f>
        <v>3.9119434297296116E-4</v>
      </c>
      <c r="BC322" s="186">
        <f>AH322*Workings_risks!$E$24*Workings_risks!$E$26*Workings_risks!$E$27*Assumptions!$G$90</f>
        <v>3.9602252721168566E-4</v>
      </c>
      <c r="BD322" s="186">
        <f>AI322*Workings_risks!$E$24*Workings_risks!$E$26*Workings_risks!$E$27*Assumptions!$G$90</f>
        <v>4.008507114504101E-4</v>
      </c>
      <c r="BE322" s="186">
        <f>AJ322*Workings_risks!$E$24*Workings_risks!$E$26*Workings_risks!$E$27*Assumptions!$G$90</f>
        <v>4.0567889568913454E-4</v>
      </c>
      <c r="BF322" s="186">
        <f>AK322*Workings_risks!$E$24*Workings_risks!$E$26*Workings_risks!$E$27*Assumptions!$G$90</f>
        <v>4.1050707992785904E-4</v>
      </c>
      <c r="BG322" s="186">
        <f>AL322*Workings_risks!$E$24*Workings_risks!$E$26*Workings_risks!$E$27*Assumptions!$G$90</f>
        <v>4.1533526416658359E-4</v>
      </c>
      <c r="BH322" s="186">
        <f>AM322*Workings_risks!$E$24*Workings_risks!$E$26*Workings_risks!$E$27*Assumptions!$G$90</f>
        <v>4.2016344840530804E-4</v>
      </c>
      <c r="BI322" s="186">
        <f>AN322*Workings_risks!$E$24*Workings_risks!$E$26*Workings_risks!$E$27*Assumptions!$G$90</f>
        <v>4.2499163264403237E-4</v>
      </c>
      <c r="BJ322" s="186">
        <f>AO322*Workings_risks!$E$24*Workings_risks!$E$26*Workings_risks!$E$27*Assumptions!$G$90</f>
        <v>4.2981981688275693E-4</v>
      </c>
      <c r="BK322" s="186">
        <f>AP322*Workings_risks!$E$24*Workings_risks!$E$26*Workings_risks!$E$27*Assumptions!$G$90</f>
        <v>4.3464800112148137E-4</v>
      </c>
      <c r="BL322" s="186">
        <f>AQ322*Workings_risks!$E$24*Workings_risks!$E$26*Workings_risks!$E$27*Assumptions!$G$90</f>
        <v>4.3947618536020587E-4</v>
      </c>
      <c r="BM322" s="186">
        <f>AR322*Workings_risks!$E$24*Workings_risks!$E$26*Workings_risks!$E$27*Assumptions!$G$90</f>
        <v>4.4430436959893031E-4</v>
      </c>
      <c r="BN322" s="186">
        <f>AS322*Workings_risks!$E$24*Workings_risks!$E$26*Workings_risks!$E$27*Assumptions!$G$90</f>
        <v>4.4913255383765481E-4</v>
      </c>
      <c r="BO322" s="186">
        <f>AT322*Workings_risks!$E$24*Workings_risks!$E$26*Workings_risks!$E$27*Assumptions!$G$90</f>
        <v>4.5396073807637925E-4</v>
      </c>
      <c r="BP322" s="186">
        <f>AU322*Workings_risks!$E$24*Workings_risks!$E$26*Workings_risks!$E$27*Assumptions!$G$90</f>
        <v>4.5878892231510381E-4</v>
      </c>
      <c r="BQ322" s="186">
        <f>AV322*Workings_risks!$E$24*Workings_risks!$E$26*Workings_risks!$E$27*Assumptions!$G$90</f>
        <v>4.6361710655382825E-4</v>
      </c>
      <c r="BR322" s="186">
        <f>AW322*Workings_risks!$E$24*Workings_risks!$E$26*Workings_risks!$E$27*Assumptions!$G$90</f>
        <v>4.6844529079255275E-4</v>
      </c>
      <c r="BS322" s="186">
        <f>AX322*Workings_risks!$E$24*Workings_risks!$E$26*Workings_risks!$E$27*Assumptions!$G$90</f>
        <v>4.7327347503127719E-4</v>
      </c>
      <c r="BT322" s="186">
        <f>AY322*Workings_risks!$E$24*Workings_risks!$E$26*Workings_risks!$E$27*Assumptions!$G$90</f>
        <v>4.7810165927000169E-4</v>
      </c>
    </row>
    <row r="323" spans="2:72" x14ac:dyDescent="0.25">
      <c r="B323" s="42">
        <v>10369837</v>
      </c>
      <c r="C323" s="42" t="s">
        <v>505</v>
      </c>
      <c r="D323" s="42" t="s">
        <v>265</v>
      </c>
      <c r="E323" s="42">
        <v>16857621</v>
      </c>
      <c r="F323" s="42">
        <v>16857625</v>
      </c>
      <c r="G323" s="42">
        <v>1.6413949795148803</v>
      </c>
      <c r="H323" s="42">
        <v>141.21908857403099</v>
      </c>
      <c r="I323" s="42">
        <v>-37.361740474315297</v>
      </c>
      <c r="J323" s="42">
        <v>117</v>
      </c>
      <c r="K323" s="42">
        <v>99.4</v>
      </c>
      <c r="L323" s="32">
        <v>5.3999999999999999E-2</v>
      </c>
      <c r="M323" s="32">
        <v>7.2999999999999995E-2</v>
      </c>
      <c r="N323" s="181"/>
      <c r="O323" s="182">
        <f t="shared" si="61"/>
        <v>123.31800000000001</v>
      </c>
      <c r="P323" s="182">
        <f t="shared" si="62"/>
        <v>104.76760000000002</v>
      </c>
      <c r="Q323" s="191">
        <f t="shared" si="63"/>
        <v>0.01</v>
      </c>
      <c r="R323" s="191">
        <f t="shared" si="64"/>
        <v>0.02</v>
      </c>
      <c r="S323" s="184">
        <f t="shared" si="65"/>
        <v>-1855.0399999999997</v>
      </c>
      <c r="T323" s="184">
        <f t="shared" si="66"/>
        <v>141.86840000000001</v>
      </c>
      <c r="U323" s="185">
        <f t="shared" si="67"/>
        <v>1.3405856477488362E-2</v>
      </c>
      <c r="V323" s="181"/>
      <c r="W323" s="182">
        <f t="shared" si="68"/>
        <v>125.541</v>
      </c>
      <c r="X323" s="182">
        <f t="shared" si="69"/>
        <v>106.6562</v>
      </c>
      <c r="Y323" s="183">
        <f t="shared" si="70"/>
        <v>0.01</v>
      </c>
      <c r="Z323" s="183">
        <f t="shared" si="71"/>
        <v>0.02</v>
      </c>
      <c r="AA323" s="184">
        <f t="shared" si="72"/>
        <v>-1888.4799999999998</v>
      </c>
      <c r="AB323" s="184">
        <f t="shared" si="73"/>
        <v>144.42580000000001</v>
      </c>
      <c r="AC323" s="185">
        <f t="shared" si="74"/>
        <v>1.4522684910615952E-2</v>
      </c>
      <c r="AD323" s="181"/>
      <c r="AE323" s="178">
        <f t="shared" si="75"/>
        <v>1.3405856477488363</v>
      </c>
      <c r="AF323" s="170">
        <f>Workings_risks!$E$18+Workings_risks!$E$27*(($AE323-1)*Workings_risks!$E$18)/(2050-2023)</f>
        <v>9.5302373714405021E-3</v>
      </c>
      <c r="AG323" s="170">
        <f>AF323+(($AE323-1)*Workings_risks!$E$18)/(2050-2023)</f>
        <v>9.6460710100994274E-3</v>
      </c>
      <c r="AH323" s="170">
        <f>AG323+(($AE323-1)*Workings_risks!$E$18)/(2050-2023)</f>
        <v>9.7619046487583527E-3</v>
      </c>
      <c r="AI323" s="170">
        <f>AH323+(($AE323-1)*Workings_risks!$E$18)/(2050-2023)</f>
        <v>9.877738287417278E-3</v>
      </c>
      <c r="AJ323" s="170">
        <f>AI323+(($AE323-1)*Workings_risks!$E$18)/(2050-2023)</f>
        <v>9.9935719260762033E-3</v>
      </c>
      <c r="AK323" s="170">
        <f>AJ323+(($AE323-1)*Workings_risks!$E$18)/(2050-2023)</f>
        <v>1.0109405564735129E-2</v>
      </c>
      <c r="AL323" s="170">
        <f>AK323+(($AE323-1)*Workings_risks!$E$18)/(2050-2023)</f>
        <v>1.0225239203394054E-2</v>
      </c>
      <c r="AM323" s="170">
        <f>AL323+(($AE323-1)*Workings_risks!$E$18)/(2050-2023)</f>
        <v>1.0341072842052979E-2</v>
      </c>
      <c r="AN323" s="170">
        <f>AM323+(($AE323-1)*Workings_risks!$E$18)/(2050-2023)</f>
        <v>1.0456906480711904E-2</v>
      </c>
      <c r="AO323" s="170">
        <f>AN323+(($AE323-1)*Workings_risks!$E$18)/(2050-2023)</f>
        <v>1.057274011937083E-2</v>
      </c>
      <c r="AP323" s="170">
        <f>AO323+(($AE323-1)*Workings_risks!$E$18)/(2050-2023)</f>
        <v>1.0688573758029755E-2</v>
      </c>
      <c r="AQ323" s="170">
        <f>AP323+(($AE323-1)*Workings_risks!$E$18)/(2050-2023)</f>
        <v>1.080440739668868E-2</v>
      </c>
      <c r="AR323" s="170">
        <f>AQ323+(($AE323-1)*Workings_risks!$E$18)/(2050-2023)</f>
        <v>1.0920241035347606E-2</v>
      </c>
      <c r="AS323" s="170">
        <f>AR323+(($AE323-1)*Workings_risks!$E$18)/(2050-2023)</f>
        <v>1.1036074674006531E-2</v>
      </c>
      <c r="AT323" s="170">
        <f>AS323+(($AE323-1)*Workings_risks!$E$18)/(2050-2023)</f>
        <v>1.1151908312665456E-2</v>
      </c>
      <c r="AU323" s="170">
        <f>AT323+(($AE323-1)*Workings_risks!$E$18)/(2050-2023)</f>
        <v>1.1267741951324382E-2</v>
      </c>
      <c r="AV323" s="170">
        <f>AU323+(($AE323-1)*Workings_risks!$E$18)/(2050-2023)</f>
        <v>1.1383575589983307E-2</v>
      </c>
      <c r="AW323" s="170">
        <f>AV323+(($AE323-1)*Workings_risks!$E$18)/(2050-2023)</f>
        <v>1.1499409228642232E-2</v>
      </c>
      <c r="AX323" s="170">
        <f>AW323+(($AE323-1)*Workings_risks!$E$18)/(2050-2023)</f>
        <v>1.1615242867301158E-2</v>
      </c>
      <c r="AY323" s="170">
        <f>AX323+(($AE323-1)*Workings_risks!$E$18)/(2050-2023)</f>
        <v>1.1731076505960083E-2</v>
      </c>
      <c r="BA323" s="186">
        <f>AF323*Workings_risks!$E$24*Workings_risks!$E$26*Workings_risks!$E$27*Assumptions!$G$90</f>
        <v>3.8595466575934548E-4</v>
      </c>
      <c r="BB323" s="186">
        <f>AG323*Workings_risks!$E$24*Workings_risks!$E$26*Workings_risks!$E$27*Assumptions!$G$90</f>
        <v>3.9064568567310614E-4</v>
      </c>
      <c r="BC323" s="186">
        <f>AH323*Workings_risks!$E$24*Workings_risks!$E$26*Workings_risks!$E$27*Assumptions!$G$90</f>
        <v>3.9533670558686691E-4</v>
      </c>
      <c r="BD323" s="186">
        <f>AI323*Workings_risks!$E$24*Workings_risks!$E$26*Workings_risks!$E$27*Assumptions!$G$90</f>
        <v>4.0002772550062763E-4</v>
      </c>
      <c r="BE323" s="186">
        <f>AJ323*Workings_risks!$E$24*Workings_risks!$E$26*Workings_risks!$E$27*Assumptions!$G$90</f>
        <v>4.047187454143884E-4</v>
      </c>
      <c r="BF323" s="186">
        <f>AK323*Workings_risks!$E$24*Workings_risks!$E$26*Workings_risks!$E$27*Assumptions!$G$90</f>
        <v>4.0940976532814917E-4</v>
      </c>
      <c r="BG323" s="186">
        <f>AL323*Workings_risks!$E$24*Workings_risks!$E$26*Workings_risks!$E$27*Assumptions!$G$90</f>
        <v>4.1410078524190989E-4</v>
      </c>
      <c r="BH323" s="186">
        <f>AM323*Workings_risks!$E$24*Workings_risks!$E$26*Workings_risks!$E$27*Assumptions!$G$90</f>
        <v>4.1879180515567066E-4</v>
      </c>
      <c r="BI323" s="186">
        <f>AN323*Workings_risks!$E$24*Workings_risks!$E$26*Workings_risks!$E$27*Assumptions!$G$90</f>
        <v>4.2348282506943138E-4</v>
      </c>
      <c r="BJ323" s="186">
        <f>AO323*Workings_risks!$E$24*Workings_risks!$E$26*Workings_risks!$E$27*Assumptions!$G$90</f>
        <v>4.2817384498319215E-4</v>
      </c>
      <c r="BK323" s="186">
        <f>AP323*Workings_risks!$E$24*Workings_risks!$E$26*Workings_risks!$E$27*Assumptions!$G$90</f>
        <v>4.3286486489695281E-4</v>
      </c>
      <c r="BL323" s="186">
        <f>AQ323*Workings_risks!$E$24*Workings_risks!$E$26*Workings_risks!$E$27*Assumptions!$G$90</f>
        <v>4.3755588481071364E-4</v>
      </c>
      <c r="BM323" s="186">
        <f>AR323*Workings_risks!$E$24*Workings_risks!$E$26*Workings_risks!$E$27*Assumptions!$G$90</f>
        <v>4.4224690472447441E-4</v>
      </c>
      <c r="BN323" s="186">
        <f>AS323*Workings_risks!$E$24*Workings_risks!$E$26*Workings_risks!$E$27*Assumptions!$G$90</f>
        <v>4.4693792463823518E-4</v>
      </c>
      <c r="BO323" s="186">
        <f>AT323*Workings_risks!$E$24*Workings_risks!$E$26*Workings_risks!$E$27*Assumptions!$G$90</f>
        <v>4.5162894455199584E-4</v>
      </c>
      <c r="BP323" s="186">
        <f>AU323*Workings_risks!$E$24*Workings_risks!$E$26*Workings_risks!$E$27*Assumptions!$G$90</f>
        <v>4.5631996446575667E-4</v>
      </c>
      <c r="BQ323" s="186">
        <f>AV323*Workings_risks!$E$24*Workings_risks!$E$26*Workings_risks!$E$27*Assumptions!$G$90</f>
        <v>4.6101098437951733E-4</v>
      </c>
      <c r="BR323" s="186">
        <f>AW323*Workings_risks!$E$24*Workings_risks!$E$26*Workings_risks!$E$27*Assumptions!$G$90</f>
        <v>4.657020042932781E-4</v>
      </c>
      <c r="BS323" s="186">
        <f>AX323*Workings_risks!$E$24*Workings_risks!$E$26*Workings_risks!$E$27*Assumptions!$G$90</f>
        <v>4.7039302420703893E-4</v>
      </c>
      <c r="BT323" s="186">
        <f>AY323*Workings_risks!$E$24*Workings_risks!$E$26*Workings_risks!$E$27*Assumptions!$G$90</f>
        <v>4.7508404412079965E-4</v>
      </c>
    </row>
    <row r="324" spans="2:72" x14ac:dyDescent="0.25">
      <c r="B324" s="42">
        <v>10369838</v>
      </c>
      <c r="C324" s="42" t="s">
        <v>505</v>
      </c>
      <c r="D324" s="42" t="s">
        <v>265</v>
      </c>
      <c r="E324" s="42">
        <v>16857625</v>
      </c>
      <c r="F324" s="42">
        <v>16857630</v>
      </c>
      <c r="G324" s="42">
        <v>0.28843974456453036</v>
      </c>
      <c r="H324" s="42">
        <v>141.21833679069599</v>
      </c>
      <c r="I324" s="42">
        <v>-37.3602227513584</v>
      </c>
      <c r="J324" s="42">
        <v>117</v>
      </c>
      <c r="K324" s="42">
        <v>99.4</v>
      </c>
      <c r="L324" s="32">
        <v>5.3999999999999999E-2</v>
      </c>
      <c r="M324" s="32">
        <v>7.2999999999999995E-2</v>
      </c>
      <c r="N324" s="181"/>
      <c r="O324" s="182">
        <f t="shared" si="61"/>
        <v>123.31800000000001</v>
      </c>
      <c r="P324" s="182">
        <f t="shared" si="62"/>
        <v>104.76760000000002</v>
      </c>
      <c r="Q324" s="191">
        <f t="shared" si="63"/>
        <v>0.01</v>
      </c>
      <c r="R324" s="191">
        <f t="shared" si="64"/>
        <v>0.02</v>
      </c>
      <c r="S324" s="184">
        <f t="shared" si="65"/>
        <v>-1855.0399999999997</v>
      </c>
      <c r="T324" s="184">
        <f t="shared" si="66"/>
        <v>141.86840000000001</v>
      </c>
      <c r="U324" s="185">
        <f t="shared" si="67"/>
        <v>1.3405856477488362E-2</v>
      </c>
      <c r="V324" s="181"/>
      <c r="W324" s="182">
        <f t="shared" si="68"/>
        <v>125.541</v>
      </c>
      <c r="X324" s="182">
        <f t="shared" si="69"/>
        <v>106.6562</v>
      </c>
      <c r="Y324" s="183">
        <f t="shared" si="70"/>
        <v>0.01</v>
      </c>
      <c r="Z324" s="183">
        <f t="shared" si="71"/>
        <v>0.02</v>
      </c>
      <c r="AA324" s="184">
        <f t="shared" si="72"/>
        <v>-1888.4799999999998</v>
      </c>
      <c r="AB324" s="184">
        <f t="shared" si="73"/>
        <v>144.42580000000001</v>
      </c>
      <c r="AC324" s="185">
        <f t="shared" si="74"/>
        <v>1.4522684910615952E-2</v>
      </c>
      <c r="AD324" s="181"/>
      <c r="AE324" s="178">
        <f t="shared" si="75"/>
        <v>1.3405856477488363</v>
      </c>
      <c r="AF324" s="170">
        <f>Workings_risks!$E$18+Workings_risks!$E$27*(($AE324-1)*Workings_risks!$E$18)/(2050-2023)</f>
        <v>9.5302373714405021E-3</v>
      </c>
      <c r="AG324" s="170">
        <f>AF324+(($AE324-1)*Workings_risks!$E$18)/(2050-2023)</f>
        <v>9.6460710100994274E-3</v>
      </c>
      <c r="AH324" s="170">
        <f>AG324+(($AE324-1)*Workings_risks!$E$18)/(2050-2023)</f>
        <v>9.7619046487583527E-3</v>
      </c>
      <c r="AI324" s="170">
        <f>AH324+(($AE324-1)*Workings_risks!$E$18)/(2050-2023)</f>
        <v>9.877738287417278E-3</v>
      </c>
      <c r="AJ324" s="170">
        <f>AI324+(($AE324-1)*Workings_risks!$E$18)/(2050-2023)</f>
        <v>9.9935719260762033E-3</v>
      </c>
      <c r="AK324" s="170">
        <f>AJ324+(($AE324-1)*Workings_risks!$E$18)/(2050-2023)</f>
        <v>1.0109405564735129E-2</v>
      </c>
      <c r="AL324" s="170">
        <f>AK324+(($AE324-1)*Workings_risks!$E$18)/(2050-2023)</f>
        <v>1.0225239203394054E-2</v>
      </c>
      <c r="AM324" s="170">
        <f>AL324+(($AE324-1)*Workings_risks!$E$18)/(2050-2023)</f>
        <v>1.0341072842052979E-2</v>
      </c>
      <c r="AN324" s="170">
        <f>AM324+(($AE324-1)*Workings_risks!$E$18)/(2050-2023)</f>
        <v>1.0456906480711904E-2</v>
      </c>
      <c r="AO324" s="170">
        <f>AN324+(($AE324-1)*Workings_risks!$E$18)/(2050-2023)</f>
        <v>1.057274011937083E-2</v>
      </c>
      <c r="AP324" s="170">
        <f>AO324+(($AE324-1)*Workings_risks!$E$18)/(2050-2023)</f>
        <v>1.0688573758029755E-2</v>
      </c>
      <c r="AQ324" s="170">
        <f>AP324+(($AE324-1)*Workings_risks!$E$18)/(2050-2023)</f>
        <v>1.080440739668868E-2</v>
      </c>
      <c r="AR324" s="170">
        <f>AQ324+(($AE324-1)*Workings_risks!$E$18)/(2050-2023)</f>
        <v>1.0920241035347606E-2</v>
      </c>
      <c r="AS324" s="170">
        <f>AR324+(($AE324-1)*Workings_risks!$E$18)/(2050-2023)</f>
        <v>1.1036074674006531E-2</v>
      </c>
      <c r="AT324" s="170">
        <f>AS324+(($AE324-1)*Workings_risks!$E$18)/(2050-2023)</f>
        <v>1.1151908312665456E-2</v>
      </c>
      <c r="AU324" s="170">
        <f>AT324+(($AE324-1)*Workings_risks!$E$18)/(2050-2023)</f>
        <v>1.1267741951324382E-2</v>
      </c>
      <c r="AV324" s="170">
        <f>AU324+(($AE324-1)*Workings_risks!$E$18)/(2050-2023)</f>
        <v>1.1383575589983307E-2</v>
      </c>
      <c r="AW324" s="170">
        <f>AV324+(($AE324-1)*Workings_risks!$E$18)/(2050-2023)</f>
        <v>1.1499409228642232E-2</v>
      </c>
      <c r="AX324" s="170">
        <f>AW324+(($AE324-1)*Workings_risks!$E$18)/(2050-2023)</f>
        <v>1.1615242867301158E-2</v>
      </c>
      <c r="AY324" s="170">
        <f>AX324+(($AE324-1)*Workings_risks!$E$18)/(2050-2023)</f>
        <v>1.1731076505960083E-2</v>
      </c>
      <c r="BA324" s="186">
        <f>AF324*Workings_risks!$E$24*Workings_risks!$E$26*Workings_risks!$E$27*Assumptions!$G$90</f>
        <v>3.8595466575934548E-4</v>
      </c>
      <c r="BB324" s="186">
        <f>AG324*Workings_risks!$E$24*Workings_risks!$E$26*Workings_risks!$E$27*Assumptions!$G$90</f>
        <v>3.9064568567310614E-4</v>
      </c>
      <c r="BC324" s="186">
        <f>AH324*Workings_risks!$E$24*Workings_risks!$E$26*Workings_risks!$E$27*Assumptions!$G$90</f>
        <v>3.9533670558686691E-4</v>
      </c>
      <c r="BD324" s="186">
        <f>AI324*Workings_risks!$E$24*Workings_risks!$E$26*Workings_risks!$E$27*Assumptions!$G$90</f>
        <v>4.0002772550062763E-4</v>
      </c>
      <c r="BE324" s="186">
        <f>AJ324*Workings_risks!$E$24*Workings_risks!$E$26*Workings_risks!$E$27*Assumptions!$G$90</f>
        <v>4.047187454143884E-4</v>
      </c>
      <c r="BF324" s="186">
        <f>AK324*Workings_risks!$E$24*Workings_risks!$E$26*Workings_risks!$E$27*Assumptions!$G$90</f>
        <v>4.0940976532814917E-4</v>
      </c>
      <c r="BG324" s="186">
        <f>AL324*Workings_risks!$E$24*Workings_risks!$E$26*Workings_risks!$E$27*Assumptions!$G$90</f>
        <v>4.1410078524190989E-4</v>
      </c>
      <c r="BH324" s="186">
        <f>AM324*Workings_risks!$E$24*Workings_risks!$E$26*Workings_risks!$E$27*Assumptions!$G$90</f>
        <v>4.1879180515567066E-4</v>
      </c>
      <c r="BI324" s="186">
        <f>AN324*Workings_risks!$E$24*Workings_risks!$E$26*Workings_risks!$E$27*Assumptions!$G$90</f>
        <v>4.2348282506943138E-4</v>
      </c>
      <c r="BJ324" s="186">
        <f>AO324*Workings_risks!$E$24*Workings_risks!$E$26*Workings_risks!$E$27*Assumptions!$G$90</f>
        <v>4.2817384498319215E-4</v>
      </c>
      <c r="BK324" s="186">
        <f>AP324*Workings_risks!$E$24*Workings_risks!$E$26*Workings_risks!$E$27*Assumptions!$G$90</f>
        <v>4.3286486489695281E-4</v>
      </c>
      <c r="BL324" s="186">
        <f>AQ324*Workings_risks!$E$24*Workings_risks!$E$26*Workings_risks!$E$27*Assumptions!$G$90</f>
        <v>4.3755588481071364E-4</v>
      </c>
      <c r="BM324" s="186">
        <f>AR324*Workings_risks!$E$24*Workings_risks!$E$26*Workings_risks!$E$27*Assumptions!$G$90</f>
        <v>4.4224690472447441E-4</v>
      </c>
      <c r="BN324" s="186">
        <f>AS324*Workings_risks!$E$24*Workings_risks!$E$26*Workings_risks!$E$27*Assumptions!$G$90</f>
        <v>4.4693792463823518E-4</v>
      </c>
      <c r="BO324" s="186">
        <f>AT324*Workings_risks!$E$24*Workings_risks!$E$26*Workings_risks!$E$27*Assumptions!$G$90</f>
        <v>4.5162894455199584E-4</v>
      </c>
      <c r="BP324" s="186">
        <f>AU324*Workings_risks!$E$24*Workings_risks!$E$26*Workings_risks!$E$27*Assumptions!$G$90</f>
        <v>4.5631996446575667E-4</v>
      </c>
      <c r="BQ324" s="186">
        <f>AV324*Workings_risks!$E$24*Workings_risks!$E$26*Workings_risks!$E$27*Assumptions!$G$90</f>
        <v>4.6101098437951733E-4</v>
      </c>
      <c r="BR324" s="186">
        <f>AW324*Workings_risks!$E$24*Workings_risks!$E$26*Workings_risks!$E$27*Assumptions!$G$90</f>
        <v>4.657020042932781E-4</v>
      </c>
      <c r="BS324" s="186">
        <f>AX324*Workings_risks!$E$24*Workings_risks!$E$26*Workings_risks!$E$27*Assumptions!$G$90</f>
        <v>4.7039302420703893E-4</v>
      </c>
      <c r="BT324" s="186">
        <f>AY324*Workings_risks!$E$24*Workings_risks!$E$26*Workings_risks!$E$27*Assumptions!$G$90</f>
        <v>4.7508404412079965E-4</v>
      </c>
    </row>
    <row r="325" spans="2:72" x14ac:dyDescent="0.25">
      <c r="B325" s="42">
        <v>10369839</v>
      </c>
      <c r="C325" s="42" t="s">
        <v>505</v>
      </c>
      <c r="D325" s="42" t="s">
        <v>265</v>
      </c>
      <c r="E325" s="42">
        <v>16857625</v>
      </c>
      <c r="F325" s="42">
        <v>16857648</v>
      </c>
      <c r="G325" s="42">
        <v>0.45080280220912039</v>
      </c>
      <c r="H325" s="42">
        <v>141.220532083558</v>
      </c>
      <c r="I325" s="42">
        <v>-37.361305095296999</v>
      </c>
      <c r="J325" s="42">
        <v>117</v>
      </c>
      <c r="K325" s="42">
        <v>99.4</v>
      </c>
      <c r="L325" s="32">
        <v>5.3999999999999999E-2</v>
      </c>
      <c r="M325" s="32">
        <v>7.2999999999999995E-2</v>
      </c>
      <c r="N325" s="181"/>
      <c r="O325" s="182">
        <f t="shared" ref="O325:O387" si="76">(1+L325)*J325</f>
        <v>123.31800000000001</v>
      </c>
      <c r="P325" s="182">
        <f t="shared" ref="P325:P387" si="77">(1+L325)*K325</f>
        <v>104.76760000000002</v>
      </c>
      <c r="Q325" s="191">
        <f t="shared" ref="Q325:Q387" si="78">1/100</f>
        <v>0.01</v>
      </c>
      <c r="R325" s="191">
        <f t="shared" ref="R325:R387" si="79">2/100</f>
        <v>0.02</v>
      </c>
      <c r="S325" s="184">
        <f t="shared" ref="S325:S387" si="80">SLOPE(O325:P325,Q325:R325)</f>
        <v>-1855.0399999999997</v>
      </c>
      <c r="T325" s="184">
        <f t="shared" ref="T325:T387" si="81">INTERCEPT(O325:P325,Q325:R325)</f>
        <v>141.86840000000001</v>
      </c>
      <c r="U325" s="185">
        <f t="shared" ref="U325:U387" si="82">(J325-T325)/S325</f>
        <v>1.3405856477488362E-2</v>
      </c>
      <c r="V325" s="181"/>
      <c r="W325" s="182">
        <f t="shared" ref="W325:W387" si="83">(1+$M$9)*J325</f>
        <v>125.541</v>
      </c>
      <c r="X325" s="182">
        <f t="shared" ref="X325:X387" si="84">(1+M325)*K325</f>
        <v>106.6562</v>
      </c>
      <c r="Y325" s="183">
        <f t="shared" ref="Y325:Y387" si="85">1/100</f>
        <v>0.01</v>
      </c>
      <c r="Z325" s="183">
        <f t="shared" ref="Z325:Z387" si="86">2/100</f>
        <v>0.02</v>
      </c>
      <c r="AA325" s="184">
        <f t="shared" ref="AA325:AA387" si="87">SLOPE(W325:X325,Y325:Z325)</f>
        <v>-1888.4799999999998</v>
      </c>
      <c r="AB325" s="184">
        <f t="shared" ref="AB325:AB387" si="88">INTERCEPT(W325:X325,Y325:Z325)</f>
        <v>144.42580000000001</v>
      </c>
      <c r="AC325" s="185">
        <f t="shared" ref="AC325:AC387" si="89">(J325-AB325)/AA325</f>
        <v>1.4522684910615952E-2</v>
      </c>
      <c r="AD325" s="181"/>
      <c r="AE325" s="178">
        <f t="shared" si="75"/>
        <v>1.3405856477488363</v>
      </c>
      <c r="AF325" s="170">
        <f>Workings_risks!$E$18+Workings_risks!$E$27*(($AE325-1)*Workings_risks!$E$18)/(2050-2023)</f>
        <v>9.5302373714405021E-3</v>
      </c>
      <c r="AG325" s="170">
        <f>AF325+(($AE325-1)*Workings_risks!$E$18)/(2050-2023)</f>
        <v>9.6460710100994274E-3</v>
      </c>
      <c r="AH325" s="170">
        <f>AG325+(($AE325-1)*Workings_risks!$E$18)/(2050-2023)</f>
        <v>9.7619046487583527E-3</v>
      </c>
      <c r="AI325" s="170">
        <f>AH325+(($AE325-1)*Workings_risks!$E$18)/(2050-2023)</f>
        <v>9.877738287417278E-3</v>
      </c>
      <c r="AJ325" s="170">
        <f>AI325+(($AE325-1)*Workings_risks!$E$18)/(2050-2023)</f>
        <v>9.9935719260762033E-3</v>
      </c>
      <c r="AK325" s="170">
        <f>AJ325+(($AE325-1)*Workings_risks!$E$18)/(2050-2023)</f>
        <v>1.0109405564735129E-2</v>
      </c>
      <c r="AL325" s="170">
        <f>AK325+(($AE325-1)*Workings_risks!$E$18)/(2050-2023)</f>
        <v>1.0225239203394054E-2</v>
      </c>
      <c r="AM325" s="170">
        <f>AL325+(($AE325-1)*Workings_risks!$E$18)/(2050-2023)</f>
        <v>1.0341072842052979E-2</v>
      </c>
      <c r="AN325" s="170">
        <f>AM325+(($AE325-1)*Workings_risks!$E$18)/(2050-2023)</f>
        <v>1.0456906480711904E-2</v>
      </c>
      <c r="AO325" s="170">
        <f>AN325+(($AE325-1)*Workings_risks!$E$18)/(2050-2023)</f>
        <v>1.057274011937083E-2</v>
      </c>
      <c r="AP325" s="170">
        <f>AO325+(($AE325-1)*Workings_risks!$E$18)/(2050-2023)</f>
        <v>1.0688573758029755E-2</v>
      </c>
      <c r="AQ325" s="170">
        <f>AP325+(($AE325-1)*Workings_risks!$E$18)/(2050-2023)</f>
        <v>1.080440739668868E-2</v>
      </c>
      <c r="AR325" s="170">
        <f>AQ325+(($AE325-1)*Workings_risks!$E$18)/(2050-2023)</f>
        <v>1.0920241035347606E-2</v>
      </c>
      <c r="AS325" s="170">
        <f>AR325+(($AE325-1)*Workings_risks!$E$18)/(2050-2023)</f>
        <v>1.1036074674006531E-2</v>
      </c>
      <c r="AT325" s="170">
        <f>AS325+(($AE325-1)*Workings_risks!$E$18)/(2050-2023)</f>
        <v>1.1151908312665456E-2</v>
      </c>
      <c r="AU325" s="170">
        <f>AT325+(($AE325-1)*Workings_risks!$E$18)/(2050-2023)</f>
        <v>1.1267741951324382E-2</v>
      </c>
      <c r="AV325" s="170">
        <f>AU325+(($AE325-1)*Workings_risks!$E$18)/(2050-2023)</f>
        <v>1.1383575589983307E-2</v>
      </c>
      <c r="AW325" s="170">
        <f>AV325+(($AE325-1)*Workings_risks!$E$18)/(2050-2023)</f>
        <v>1.1499409228642232E-2</v>
      </c>
      <c r="AX325" s="170">
        <f>AW325+(($AE325-1)*Workings_risks!$E$18)/(2050-2023)</f>
        <v>1.1615242867301158E-2</v>
      </c>
      <c r="AY325" s="170">
        <f>AX325+(($AE325-1)*Workings_risks!$E$18)/(2050-2023)</f>
        <v>1.1731076505960083E-2</v>
      </c>
      <c r="BA325" s="186">
        <f>AF325*Workings_risks!$E$24*Workings_risks!$E$26*Workings_risks!$E$27*Assumptions!$G$90</f>
        <v>3.8595466575934548E-4</v>
      </c>
      <c r="BB325" s="186">
        <f>AG325*Workings_risks!$E$24*Workings_risks!$E$26*Workings_risks!$E$27*Assumptions!$G$90</f>
        <v>3.9064568567310614E-4</v>
      </c>
      <c r="BC325" s="186">
        <f>AH325*Workings_risks!$E$24*Workings_risks!$E$26*Workings_risks!$E$27*Assumptions!$G$90</f>
        <v>3.9533670558686691E-4</v>
      </c>
      <c r="BD325" s="186">
        <f>AI325*Workings_risks!$E$24*Workings_risks!$E$26*Workings_risks!$E$27*Assumptions!$G$90</f>
        <v>4.0002772550062763E-4</v>
      </c>
      <c r="BE325" s="186">
        <f>AJ325*Workings_risks!$E$24*Workings_risks!$E$26*Workings_risks!$E$27*Assumptions!$G$90</f>
        <v>4.047187454143884E-4</v>
      </c>
      <c r="BF325" s="186">
        <f>AK325*Workings_risks!$E$24*Workings_risks!$E$26*Workings_risks!$E$27*Assumptions!$G$90</f>
        <v>4.0940976532814917E-4</v>
      </c>
      <c r="BG325" s="186">
        <f>AL325*Workings_risks!$E$24*Workings_risks!$E$26*Workings_risks!$E$27*Assumptions!$G$90</f>
        <v>4.1410078524190989E-4</v>
      </c>
      <c r="BH325" s="186">
        <f>AM325*Workings_risks!$E$24*Workings_risks!$E$26*Workings_risks!$E$27*Assumptions!$G$90</f>
        <v>4.1879180515567066E-4</v>
      </c>
      <c r="BI325" s="186">
        <f>AN325*Workings_risks!$E$24*Workings_risks!$E$26*Workings_risks!$E$27*Assumptions!$G$90</f>
        <v>4.2348282506943138E-4</v>
      </c>
      <c r="BJ325" s="186">
        <f>AO325*Workings_risks!$E$24*Workings_risks!$E$26*Workings_risks!$E$27*Assumptions!$G$90</f>
        <v>4.2817384498319215E-4</v>
      </c>
      <c r="BK325" s="186">
        <f>AP325*Workings_risks!$E$24*Workings_risks!$E$26*Workings_risks!$E$27*Assumptions!$G$90</f>
        <v>4.3286486489695281E-4</v>
      </c>
      <c r="BL325" s="186">
        <f>AQ325*Workings_risks!$E$24*Workings_risks!$E$26*Workings_risks!$E$27*Assumptions!$G$90</f>
        <v>4.3755588481071364E-4</v>
      </c>
      <c r="BM325" s="186">
        <f>AR325*Workings_risks!$E$24*Workings_risks!$E$26*Workings_risks!$E$27*Assumptions!$G$90</f>
        <v>4.4224690472447441E-4</v>
      </c>
      <c r="BN325" s="186">
        <f>AS325*Workings_risks!$E$24*Workings_risks!$E$26*Workings_risks!$E$27*Assumptions!$G$90</f>
        <v>4.4693792463823518E-4</v>
      </c>
      <c r="BO325" s="186">
        <f>AT325*Workings_risks!$E$24*Workings_risks!$E$26*Workings_risks!$E$27*Assumptions!$G$90</f>
        <v>4.5162894455199584E-4</v>
      </c>
      <c r="BP325" s="186">
        <f>AU325*Workings_risks!$E$24*Workings_risks!$E$26*Workings_risks!$E$27*Assumptions!$G$90</f>
        <v>4.5631996446575667E-4</v>
      </c>
      <c r="BQ325" s="186">
        <f>AV325*Workings_risks!$E$24*Workings_risks!$E$26*Workings_risks!$E$27*Assumptions!$G$90</f>
        <v>4.6101098437951733E-4</v>
      </c>
      <c r="BR325" s="186">
        <f>AW325*Workings_risks!$E$24*Workings_risks!$E$26*Workings_risks!$E$27*Assumptions!$G$90</f>
        <v>4.657020042932781E-4</v>
      </c>
      <c r="BS325" s="186">
        <f>AX325*Workings_risks!$E$24*Workings_risks!$E$26*Workings_risks!$E$27*Assumptions!$G$90</f>
        <v>4.7039302420703893E-4</v>
      </c>
      <c r="BT325" s="186">
        <f>AY325*Workings_risks!$E$24*Workings_risks!$E$26*Workings_risks!$E$27*Assumptions!$G$90</f>
        <v>4.7508404412079965E-4</v>
      </c>
    </row>
    <row r="326" spans="2:72" x14ac:dyDescent="0.25">
      <c r="B326" s="42">
        <v>10369847</v>
      </c>
      <c r="C326" s="42" t="s">
        <v>505</v>
      </c>
      <c r="D326" s="42" t="s">
        <v>265</v>
      </c>
      <c r="E326" s="42">
        <v>16857648</v>
      </c>
      <c r="F326" s="42">
        <v>16857644</v>
      </c>
      <c r="G326" s="42">
        <v>0.97502768848730037</v>
      </c>
      <c r="H326" s="42">
        <v>141.223376256341</v>
      </c>
      <c r="I326" s="42">
        <v>-37.362370113058901</v>
      </c>
      <c r="J326" s="42">
        <v>117</v>
      </c>
      <c r="K326" s="42">
        <v>99.4</v>
      </c>
      <c r="L326" s="32">
        <v>5.3999999999999999E-2</v>
      </c>
      <c r="M326" s="32">
        <v>7.2999999999999995E-2</v>
      </c>
      <c r="N326" s="181"/>
      <c r="O326" s="182">
        <f t="shared" si="76"/>
        <v>123.31800000000001</v>
      </c>
      <c r="P326" s="182">
        <f t="shared" si="77"/>
        <v>104.76760000000002</v>
      </c>
      <c r="Q326" s="191">
        <f t="shared" si="78"/>
        <v>0.01</v>
      </c>
      <c r="R326" s="191">
        <f t="shared" si="79"/>
        <v>0.02</v>
      </c>
      <c r="S326" s="184">
        <f t="shared" si="80"/>
        <v>-1855.0399999999997</v>
      </c>
      <c r="T326" s="184">
        <f t="shared" si="81"/>
        <v>141.86840000000001</v>
      </c>
      <c r="U326" s="185">
        <f t="shared" si="82"/>
        <v>1.3405856477488362E-2</v>
      </c>
      <c r="V326" s="181"/>
      <c r="W326" s="182">
        <f t="shared" si="83"/>
        <v>125.541</v>
      </c>
      <c r="X326" s="182">
        <f t="shared" si="84"/>
        <v>106.6562</v>
      </c>
      <c r="Y326" s="183">
        <f t="shared" si="85"/>
        <v>0.01</v>
      </c>
      <c r="Z326" s="183">
        <f t="shared" si="86"/>
        <v>0.02</v>
      </c>
      <c r="AA326" s="184">
        <f t="shared" si="87"/>
        <v>-1888.4799999999998</v>
      </c>
      <c r="AB326" s="184">
        <f t="shared" si="88"/>
        <v>144.42580000000001</v>
      </c>
      <c r="AC326" s="185">
        <f t="shared" si="89"/>
        <v>1.4522684910615952E-2</v>
      </c>
      <c r="AD326" s="181"/>
      <c r="AE326" s="178">
        <f t="shared" si="75"/>
        <v>1.3405856477488363</v>
      </c>
      <c r="AF326" s="170">
        <f>Workings_risks!$E$18+Workings_risks!$E$27*(($AE326-1)*Workings_risks!$E$18)/(2050-2023)</f>
        <v>9.5302373714405021E-3</v>
      </c>
      <c r="AG326" s="170">
        <f>AF326+(($AE326-1)*Workings_risks!$E$18)/(2050-2023)</f>
        <v>9.6460710100994274E-3</v>
      </c>
      <c r="AH326" s="170">
        <f>AG326+(($AE326-1)*Workings_risks!$E$18)/(2050-2023)</f>
        <v>9.7619046487583527E-3</v>
      </c>
      <c r="AI326" s="170">
        <f>AH326+(($AE326-1)*Workings_risks!$E$18)/(2050-2023)</f>
        <v>9.877738287417278E-3</v>
      </c>
      <c r="AJ326" s="170">
        <f>AI326+(($AE326-1)*Workings_risks!$E$18)/(2050-2023)</f>
        <v>9.9935719260762033E-3</v>
      </c>
      <c r="AK326" s="170">
        <f>AJ326+(($AE326-1)*Workings_risks!$E$18)/(2050-2023)</f>
        <v>1.0109405564735129E-2</v>
      </c>
      <c r="AL326" s="170">
        <f>AK326+(($AE326-1)*Workings_risks!$E$18)/(2050-2023)</f>
        <v>1.0225239203394054E-2</v>
      </c>
      <c r="AM326" s="170">
        <f>AL326+(($AE326-1)*Workings_risks!$E$18)/(2050-2023)</f>
        <v>1.0341072842052979E-2</v>
      </c>
      <c r="AN326" s="170">
        <f>AM326+(($AE326-1)*Workings_risks!$E$18)/(2050-2023)</f>
        <v>1.0456906480711904E-2</v>
      </c>
      <c r="AO326" s="170">
        <f>AN326+(($AE326-1)*Workings_risks!$E$18)/(2050-2023)</f>
        <v>1.057274011937083E-2</v>
      </c>
      <c r="AP326" s="170">
        <f>AO326+(($AE326-1)*Workings_risks!$E$18)/(2050-2023)</f>
        <v>1.0688573758029755E-2</v>
      </c>
      <c r="AQ326" s="170">
        <f>AP326+(($AE326-1)*Workings_risks!$E$18)/(2050-2023)</f>
        <v>1.080440739668868E-2</v>
      </c>
      <c r="AR326" s="170">
        <f>AQ326+(($AE326-1)*Workings_risks!$E$18)/(2050-2023)</f>
        <v>1.0920241035347606E-2</v>
      </c>
      <c r="AS326" s="170">
        <f>AR326+(($AE326-1)*Workings_risks!$E$18)/(2050-2023)</f>
        <v>1.1036074674006531E-2</v>
      </c>
      <c r="AT326" s="170">
        <f>AS326+(($AE326-1)*Workings_risks!$E$18)/(2050-2023)</f>
        <v>1.1151908312665456E-2</v>
      </c>
      <c r="AU326" s="170">
        <f>AT326+(($AE326-1)*Workings_risks!$E$18)/(2050-2023)</f>
        <v>1.1267741951324382E-2</v>
      </c>
      <c r="AV326" s="170">
        <f>AU326+(($AE326-1)*Workings_risks!$E$18)/(2050-2023)</f>
        <v>1.1383575589983307E-2</v>
      </c>
      <c r="AW326" s="170">
        <f>AV326+(($AE326-1)*Workings_risks!$E$18)/(2050-2023)</f>
        <v>1.1499409228642232E-2</v>
      </c>
      <c r="AX326" s="170">
        <f>AW326+(($AE326-1)*Workings_risks!$E$18)/(2050-2023)</f>
        <v>1.1615242867301158E-2</v>
      </c>
      <c r="AY326" s="170">
        <f>AX326+(($AE326-1)*Workings_risks!$E$18)/(2050-2023)</f>
        <v>1.1731076505960083E-2</v>
      </c>
      <c r="BA326" s="186">
        <f>AF326*Workings_risks!$E$24*Workings_risks!$E$26*Workings_risks!$E$27*Assumptions!$G$90</f>
        <v>3.8595466575934548E-4</v>
      </c>
      <c r="BB326" s="186">
        <f>AG326*Workings_risks!$E$24*Workings_risks!$E$26*Workings_risks!$E$27*Assumptions!$G$90</f>
        <v>3.9064568567310614E-4</v>
      </c>
      <c r="BC326" s="186">
        <f>AH326*Workings_risks!$E$24*Workings_risks!$E$26*Workings_risks!$E$27*Assumptions!$G$90</f>
        <v>3.9533670558686691E-4</v>
      </c>
      <c r="BD326" s="186">
        <f>AI326*Workings_risks!$E$24*Workings_risks!$E$26*Workings_risks!$E$27*Assumptions!$G$90</f>
        <v>4.0002772550062763E-4</v>
      </c>
      <c r="BE326" s="186">
        <f>AJ326*Workings_risks!$E$24*Workings_risks!$E$26*Workings_risks!$E$27*Assumptions!$G$90</f>
        <v>4.047187454143884E-4</v>
      </c>
      <c r="BF326" s="186">
        <f>AK326*Workings_risks!$E$24*Workings_risks!$E$26*Workings_risks!$E$27*Assumptions!$G$90</f>
        <v>4.0940976532814917E-4</v>
      </c>
      <c r="BG326" s="186">
        <f>AL326*Workings_risks!$E$24*Workings_risks!$E$26*Workings_risks!$E$27*Assumptions!$G$90</f>
        <v>4.1410078524190989E-4</v>
      </c>
      <c r="BH326" s="186">
        <f>AM326*Workings_risks!$E$24*Workings_risks!$E$26*Workings_risks!$E$27*Assumptions!$G$90</f>
        <v>4.1879180515567066E-4</v>
      </c>
      <c r="BI326" s="186">
        <f>AN326*Workings_risks!$E$24*Workings_risks!$E$26*Workings_risks!$E$27*Assumptions!$G$90</f>
        <v>4.2348282506943138E-4</v>
      </c>
      <c r="BJ326" s="186">
        <f>AO326*Workings_risks!$E$24*Workings_risks!$E$26*Workings_risks!$E$27*Assumptions!$G$90</f>
        <v>4.2817384498319215E-4</v>
      </c>
      <c r="BK326" s="186">
        <f>AP326*Workings_risks!$E$24*Workings_risks!$E$26*Workings_risks!$E$27*Assumptions!$G$90</f>
        <v>4.3286486489695281E-4</v>
      </c>
      <c r="BL326" s="186">
        <f>AQ326*Workings_risks!$E$24*Workings_risks!$E$26*Workings_risks!$E$27*Assumptions!$G$90</f>
        <v>4.3755588481071364E-4</v>
      </c>
      <c r="BM326" s="186">
        <f>AR326*Workings_risks!$E$24*Workings_risks!$E$26*Workings_risks!$E$27*Assumptions!$G$90</f>
        <v>4.4224690472447441E-4</v>
      </c>
      <c r="BN326" s="186">
        <f>AS326*Workings_risks!$E$24*Workings_risks!$E$26*Workings_risks!$E$27*Assumptions!$G$90</f>
        <v>4.4693792463823518E-4</v>
      </c>
      <c r="BO326" s="186">
        <f>AT326*Workings_risks!$E$24*Workings_risks!$E$26*Workings_risks!$E$27*Assumptions!$G$90</f>
        <v>4.5162894455199584E-4</v>
      </c>
      <c r="BP326" s="186">
        <f>AU326*Workings_risks!$E$24*Workings_risks!$E$26*Workings_risks!$E$27*Assumptions!$G$90</f>
        <v>4.5631996446575667E-4</v>
      </c>
      <c r="BQ326" s="186">
        <f>AV326*Workings_risks!$E$24*Workings_risks!$E$26*Workings_risks!$E$27*Assumptions!$G$90</f>
        <v>4.6101098437951733E-4</v>
      </c>
      <c r="BR326" s="186">
        <f>AW326*Workings_risks!$E$24*Workings_risks!$E$26*Workings_risks!$E$27*Assumptions!$G$90</f>
        <v>4.657020042932781E-4</v>
      </c>
      <c r="BS326" s="186">
        <f>AX326*Workings_risks!$E$24*Workings_risks!$E$26*Workings_risks!$E$27*Assumptions!$G$90</f>
        <v>4.7039302420703893E-4</v>
      </c>
      <c r="BT326" s="186">
        <f>AY326*Workings_risks!$E$24*Workings_risks!$E$26*Workings_risks!$E$27*Assumptions!$G$90</f>
        <v>4.7508404412079965E-4</v>
      </c>
    </row>
    <row r="327" spans="2:72" x14ac:dyDescent="0.25">
      <c r="B327" s="42">
        <v>10369863</v>
      </c>
      <c r="C327" s="42" t="s">
        <v>505</v>
      </c>
      <c r="D327" s="42" t="s">
        <v>265</v>
      </c>
      <c r="E327" s="42">
        <v>16857733</v>
      </c>
      <c r="F327" s="42">
        <v>203323006</v>
      </c>
      <c r="G327" s="42">
        <v>1.3472583757272103</v>
      </c>
      <c r="H327" s="42">
        <v>141.24480339585801</v>
      </c>
      <c r="I327" s="42">
        <v>-37.365640207110701</v>
      </c>
      <c r="J327" s="42">
        <v>117</v>
      </c>
      <c r="K327" s="42">
        <v>99.6</v>
      </c>
      <c r="L327" s="32">
        <v>5.3999999999999999E-2</v>
      </c>
      <c r="M327" s="32">
        <v>7.2999999999999995E-2</v>
      </c>
      <c r="N327" s="181"/>
      <c r="O327" s="182">
        <f t="shared" si="76"/>
        <v>123.31800000000001</v>
      </c>
      <c r="P327" s="182">
        <f t="shared" si="77"/>
        <v>104.97839999999999</v>
      </c>
      <c r="Q327" s="191">
        <f t="shared" si="78"/>
        <v>0.01</v>
      </c>
      <c r="R327" s="191">
        <f t="shared" si="79"/>
        <v>0.02</v>
      </c>
      <c r="S327" s="184">
        <f t="shared" si="80"/>
        <v>-1833.9600000000019</v>
      </c>
      <c r="T327" s="184">
        <f t="shared" si="81"/>
        <v>141.65760000000003</v>
      </c>
      <c r="U327" s="185">
        <f t="shared" si="82"/>
        <v>1.3445004253091674E-2</v>
      </c>
      <c r="V327" s="181"/>
      <c r="W327" s="182">
        <f t="shared" si="83"/>
        <v>125.541</v>
      </c>
      <c r="X327" s="182">
        <f t="shared" si="84"/>
        <v>106.87079999999999</v>
      </c>
      <c r="Y327" s="183">
        <f t="shared" si="85"/>
        <v>0.01</v>
      </c>
      <c r="Z327" s="183">
        <f t="shared" si="86"/>
        <v>0.02</v>
      </c>
      <c r="AA327" s="184">
        <f t="shared" si="87"/>
        <v>-1867.0200000000009</v>
      </c>
      <c r="AB327" s="184">
        <f t="shared" si="88"/>
        <v>144.21119999999999</v>
      </c>
      <c r="AC327" s="185">
        <f t="shared" si="89"/>
        <v>1.4574669794646002E-2</v>
      </c>
      <c r="AD327" s="181"/>
      <c r="AE327" s="178">
        <f t="shared" si="75"/>
        <v>1.3445004253091675</v>
      </c>
      <c r="AF327" s="170">
        <f>Workings_risks!$E$18+Workings_risks!$E$27*(($AE327-1)*Workings_risks!$E$18)/(2050-2023)</f>
        <v>9.5342316348425334E-3</v>
      </c>
      <c r="AG327" s="170">
        <f>AF327+(($AE327-1)*Workings_risks!$E$18)/(2050-2023)</f>
        <v>9.6513966946354685E-3</v>
      </c>
      <c r="AH327" s="170">
        <f>AG327+(($AE327-1)*Workings_risks!$E$18)/(2050-2023)</f>
        <v>9.7685617544284037E-3</v>
      </c>
      <c r="AI327" s="170">
        <f>AH327+(($AE327-1)*Workings_risks!$E$18)/(2050-2023)</f>
        <v>9.8857268142213389E-3</v>
      </c>
      <c r="AJ327" s="170">
        <f>AI327+(($AE327-1)*Workings_risks!$E$18)/(2050-2023)</f>
        <v>1.0002891874014274E-2</v>
      </c>
      <c r="AK327" s="170">
        <f>AJ327+(($AE327-1)*Workings_risks!$E$18)/(2050-2023)</f>
        <v>1.0120056933807209E-2</v>
      </c>
      <c r="AL327" s="170">
        <f>AK327+(($AE327-1)*Workings_risks!$E$18)/(2050-2023)</f>
        <v>1.0237221993600144E-2</v>
      </c>
      <c r="AM327" s="170">
        <f>AL327+(($AE327-1)*Workings_risks!$E$18)/(2050-2023)</f>
        <v>1.035438705339308E-2</v>
      </c>
      <c r="AN327" s="170">
        <f>AM327+(($AE327-1)*Workings_risks!$E$18)/(2050-2023)</f>
        <v>1.0471552113186015E-2</v>
      </c>
      <c r="AO327" s="170">
        <f>AN327+(($AE327-1)*Workings_risks!$E$18)/(2050-2023)</f>
        <v>1.058871717297895E-2</v>
      </c>
      <c r="AP327" s="170">
        <f>AO327+(($AE327-1)*Workings_risks!$E$18)/(2050-2023)</f>
        <v>1.0705882232771885E-2</v>
      </c>
      <c r="AQ327" s="170">
        <f>AP327+(($AE327-1)*Workings_risks!$E$18)/(2050-2023)</f>
        <v>1.082304729256482E-2</v>
      </c>
      <c r="AR327" s="170">
        <f>AQ327+(($AE327-1)*Workings_risks!$E$18)/(2050-2023)</f>
        <v>1.0940212352357755E-2</v>
      </c>
      <c r="AS327" s="170">
        <f>AR327+(($AE327-1)*Workings_risks!$E$18)/(2050-2023)</f>
        <v>1.105737741215069E-2</v>
      </c>
      <c r="AT327" s="170">
        <f>AS327+(($AE327-1)*Workings_risks!$E$18)/(2050-2023)</f>
        <v>1.1174542471943626E-2</v>
      </c>
      <c r="AU327" s="170">
        <f>AT327+(($AE327-1)*Workings_risks!$E$18)/(2050-2023)</f>
        <v>1.1291707531736561E-2</v>
      </c>
      <c r="AV327" s="170">
        <f>AU327+(($AE327-1)*Workings_risks!$E$18)/(2050-2023)</f>
        <v>1.1408872591529496E-2</v>
      </c>
      <c r="AW327" s="170">
        <f>AV327+(($AE327-1)*Workings_risks!$E$18)/(2050-2023)</f>
        <v>1.1526037651322431E-2</v>
      </c>
      <c r="AX327" s="170">
        <f>AW327+(($AE327-1)*Workings_risks!$E$18)/(2050-2023)</f>
        <v>1.1643202711115366E-2</v>
      </c>
      <c r="AY327" s="170">
        <f>AX327+(($AE327-1)*Workings_risks!$E$18)/(2050-2023)</f>
        <v>1.1760367770908301E-2</v>
      </c>
      <c r="BA327" s="186">
        <f>AF327*Workings_risks!$E$24*Workings_risks!$E$26*Workings_risks!$E$27*Assumptions!$G$90</f>
        <v>3.8611642506671635E-4</v>
      </c>
      <c r="BB327" s="186">
        <f>AG327*Workings_risks!$E$24*Workings_risks!$E$26*Workings_risks!$E$27*Assumptions!$G$90</f>
        <v>3.908613647496008E-4</v>
      </c>
      <c r="BC327" s="186">
        <f>AH327*Workings_risks!$E$24*Workings_risks!$E$26*Workings_risks!$E$27*Assumptions!$G$90</f>
        <v>3.9560630443248525E-4</v>
      </c>
      <c r="BD327" s="186">
        <f>AI327*Workings_risks!$E$24*Workings_risks!$E$26*Workings_risks!$E$27*Assumptions!$G$90</f>
        <v>4.0035124411536959E-4</v>
      </c>
      <c r="BE327" s="186">
        <f>AJ327*Workings_risks!$E$24*Workings_risks!$E$26*Workings_risks!$E$27*Assumptions!$G$90</f>
        <v>4.0509618379825404E-4</v>
      </c>
      <c r="BF327" s="186">
        <f>AK327*Workings_risks!$E$24*Workings_risks!$E$26*Workings_risks!$E$27*Assumptions!$G$90</f>
        <v>4.0984112348113838E-4</v>
      </c>
      <c r="BG327" s="186">
        <f>AL327*Workings_risks!$E$24*Workings_risks!$E$26*Workings_risks!$E$27*Assumptions!$G$90</f>
        <v>4.1458606316402283E-4</v>
      </c>
      <c r="BH327" s="186">
        <f>AM327*Workings_risks!$E$24*Workings_risks!$E$26*Workings_risks!$E$27*Assumptions!$G$90</f>
        <v>4.1933100284690723E-4</v>
      </c>
      <c r="BI327" s="186">
        <f>AN327*Workings_risks!$E$24*Workings_risks!$E$26*Workings_risks!$E$27*Assumptions!$G$90</f>
        <v>4.2407594252979168E-4</v>
      </c>
      <c r="BJ327" s="186">
        <f>AO327*Workings_risks!$E$24*Workings_risks!$E$26*Workings_risks!$E$27*Assumptions!$G$90</f>
        <v>4.2882088221267602E-4</v>
      </c>
      <c r="BK327" s="186">
        <f>AP327*Workings_risks!$E$24*Workings_risks!$E$26*Workings_risks!$E$27*Assumptions!$G$90</f>
        <v>4.3356582189556041E-4</v>
      </c>
      <c r="BL327" s="186">
        <f>AQ327*Workings_risks!$E$24*Workings_risks!$E$26*Workings_risks!$E$27*Assumptions!$G$90</f>
        <v>4.3831076157844492E-4</v>
      </c>
      <c r="BM327" s="186">
        <f>AR327*Workings_risks!$E$24*Workings_risks!$E$26*Workings_risks!$E$27*Assumptions!$G$90</f>
        <v>4.4305570126132926E-4</v>
      </c>
      <c r="BN327" s="186">
        <f>AS327*Workings_risks!$E$24*Workings_risks!$E$26*Workings_risks!$E$27*Assumptions!$G$90</f>
        <v>4.4780064094421371E-4</v>
      </c>
      <c r="BO327" s="186">
        <f>AT327*Workings_risks!$E$24*Workings_risks!$E$26*Workings_risks!$E$27*Assumptions!$G$90</f>
        <v>4.5254558062709805E-4</v>
      </c>
      <c r="BP327" s="186">
        <f>AU327*Workings_risks!$E$24*Workings_risks!$E$26*Workings_risks!$E$27*Assumptions!$G$90</f>
        <v>4.572905203099825E-4</v>
      </c>
      <c r="BQ327" s="186">
        <f>AV327*Workings_risks!$E$24*Workings_risks!$E$26*Workings_risks!$E$27*Assumptions!$G$90</f>
        <v>4.6203545999286689E-4</v>
      </c>
      <c r="BR327" s="186">
        <f>AW327*Workings_risks!$E$24*Workings_risks!$E$26*Workings_risks!$E$27*Assumptions!$G$90</f>
        <v>4.6678039967575134E-4</v>
      </c>
      <c r="BS327" s="186">
        <f>AX327*Workings_risks!$E$24*Workings_risks!$E$26*Workings_risks!$E$27*Assumptions!$G$90</f>
        <v>4.7152533935863568E-4</v>
      </c>
      <c r="BT327" s="186">
        <f>AY327*Workings_risks!$E$24*Workings_risks!$E$26*Workings_risks!$E$27*Assumptions!$G$90</f>
        <v>4.7627027904152008E-4</v>
      </c>
    </row>
    <row r="328" spans="2:72" x14ac:dyDescent="0.25">
      <c r="B328" s="42">
        <v>10369865</v>
      </c>
      <c r="C328" s="42" t="s">
        <v>505</v>
      </c>
      <c r="D328" s="42" t="s">
        <v>265</v>
      </c>
      <c r="E328" s="42">
        <v>16857737</v>
      </c>
      <c r="F328" s="42">
        <v>16857733</v>
      </c>
      <c r="G328" s="42">
        <v>2.4143319655525906</v>
      </c>
      <c r="H328" s="42">
        <v>141.24124217922</v>
      </c>
      <c r="I328" s="42">
        <v>-37.365264436463796</v>
      </c>
      <c r="J328" s="42">
        <v>117</v>
      </c>
      <c r="K328" s="42">
        <v>99.6</v>
      </c>
      <c r="L328" s="32">
        <v>5.3999999999999999E-2</v>
      </c>
      <c r="M328" s="32">
        <v>7.2999999999999995E-2</v>
      </c>
      <c r="N328" s="181"/>
      <c r="O328" s="182">
        <f t="shared" si="76"/>
        <v>123.31800000000001</v>
      </c>
      <c r="P328" s="182">
        <f t="shared" si="77"/>
        <v>104.97839999999999</v>
      </c>
      <c r="Q328" s="191">
        <f t="shared" si="78"/>
        <v>0.01</v>
      </c>
      <c r="R328" s="191">
        <f t="shared" si="79"/>
        <v>0.02</v>
      </c>
      <c r="S328" s="184">
        <f t="shared" si="80"/>
        <v>-1833.9600000000019</v>
      </c>
      <c r="T328" s="184">
        <f t="shared" si="81"/>
        <v>141.65760000000003</v>
      </c>
      <c r="U328" s="185">
        <f t="shared" si="82"/>
        <v>1.3445004253091674E-2</v>
      </c>
      <c r="V328" s="181"/>
      <c r="W328" s="182">
        <f t="shared" si="83"/>
        <v>125.541</v>
      </c>
      <c r="X328" s="182">
        <f t="shared" si="84"/>
        <v>106.87079999999999</v>
      </c>
      <c r="Y328" s="183">
        <f t="shared" si="85"/>
        <v>0.01</v>
      </c>
      <c r="Z328" s="183">
        <f t="shared" si="86"/>
        <v>0.02</v>
      </c>
      <c r="AA328" s="184">
        <f t="shared" si="87"/>
        <v>-1867.0200000000009</v>
      </c>
      <c r="AB328" s="184">
        <f t="shared" si="88"/>
        <v>144.21119999999999</v>
      </c>
      <c r="AC328" s="185">
        <f t="shared" si="89"/>
        <v>1.4574669794646002E-2</v>
      </c>
      <c r="AD328" s="181"/>
      <c r="AE328" s="178">
        <f t="shared" si="75"/>
        <v>1.3445004253091675</v>
      </c>
      <c r="AF328" s="170">
        <f>Workings_risks!$E$18+Workings_risks!$E$27*(($AE328-1)*Workings_risks!$E$18)/(2050-2023)</f>
        <v>9.5342316348425334E-3</v>
      </c>
      <c r="AG328" s="170">
        <f>AF328+(($AE328-1)*Workings_risks!$E$18)/(2050-2023)</f>
        <v>9.6513966946354685E-3</v>
      </c>
      <c r="AH328" s="170">
        <f>AG328+(($AE328-1)*Workings_risks!$E$18)/(2050-2023)</f>
        <v>9.7685617544284037E-3</v>
      </c>
      <c r="AI328" s="170">
        <f>AH328+(($AE328-1)*Workings_risks!$E$18)/(2050-2023)</f>
        <v>9.8857268142213389E-3</v>
      </c>
      <c r="AJ328" s="170">
        <f>AI328+(($AE328-1)*Workings_risks!$E$18)/(2050-2023)</f>
        <v>1.0002891874014274E-2</v>
      </c>
      <c r="AK328" s="170">
        <f>AJ328+(($AE328-1)*Workings_risks!$E$18)/(2050-2023)</f>
        <v>1.0120056933807209E-2</v>
      </c>
      <c r="AL328" s="170">
        <f>AK328+(($AE328-1)*Workings_risks!$E$18)/(2050-2023)</f>
        <v>1.0237221993600144E-2</v>
      </c>
      <c r="AM328" s="170">
        <f>AL328+(($AE328-1)*Workings_risks!$E$18)/(2050-2023)</f>
        <v>1.035438705339308E-2</v>
      </c>
      <c r="AN328" s="170">
        <f>AM328+(($AE328-1)*Workings_risks!$E$18)/(2050-2023)</f>
        <v>1.0471552113186015E-2</v>
      </c>
      <c r="AO328" s="170">
        <f>AN328+(($AE328-1)*Workings_risks!$E$18)/(2050-2023)</f>
        <v>1.058871717297895E-2</v>
      </c>
      <c r="AP328" s="170">
        <f>AO328+(($AE328-1)*Workings_risks!$E$18)/(2050-2023)</f>
        <v>1.0705882232771885E-2</v>
      </c>
      <c r="AQ328" s="170">
        <f>AP328+(($AE328-1)*Workings_risks!$E$18)/(2050-2023)</f>
        <v>1.082304729256482E-2</v>
      </c>
      <c r="AR328" s="170">
        <f>AQ328+(($AE328-1)*Workings_risks!$E$18)/(2050-2023)</f>
        <v>1.0940212352357755E-2</v>
      </c>
      <c r="AS328" s="170">
        <f>AR328+(($AE328-1)*Workings_risks!$E$18)/(2050-2023)</f>
        <v>1.105737741215069E-2</v>
      </c>
      <c r="AT328" s="170">
        <f>AS328+(($AE328-1)*Workings_risks!$E$18)/(2050-2023)</f>
        <v>1.1174542471943626E-2</v>
      </c>
      <c r="AU328" s="170">
        <f>AT328+(($AE328-1)*Workings_risks!$E$18)/(2050-2023)</f>
        <v>1.1291707531736561E-2</v>
      </c>
      <c r="AV328" s="170">
        <f>AU328+(($AE328-1)*Workings_risks!$E$18)/(2050-2023)</f>
        <v>1.1408872591529496E-2</v>
      </c>
      <c r="AW328" s="170">
        <f>AV328+(($AE328-1)*Workings_risks!$E$18)/(2050-2023)</f>
        <v>1.1526037651322431E-2</v>
      </c>
      <c r="AX328" s="170">
        <f>AW328+(($AE328-1)*Workings_risks!$E$18)/(2050-2023)</f>
        <v>1.1643202711115366E-2</v>
      </c>
      <c r="AY328" s="170">
        <f>AX328+(($AE328-1)*Workings_risks!$E$18)/(2050-2023)</f>
        <v>1.1760367770908301E-2</v>
      </c>
      <c r="BA328" s="186">
        <f>AF328*Workings_risks!$E$24*Workings_risks!$E$26*Workings_risks!$E$27*Assumptions!$G$90</f>
        <v>3.8611642506671635E-4</v>
      </c>
      <c r="BB328" s="186">
        <f>AG328*Workings_risks!$E$24*Workings_risks!$E$26*Workings_risks!$E$27*Assumptions!$G$90</f>
        <v>3.908613647496008E-4</v>
      </c>
      <c r="BC328" s="186">
        <f>AH328*Workings_risks!$E$24*Workings_risks!$E$26*Workings_risks!$E$27*Assumptions!$G$90</f>
        <v>3.9560630443248525E-4</v>
      </c>
      <c r="BD328" s="186">
        <f>AI328*Workings_risks!$E$24*Workings_risks!$E$26*Workings_risks!$E$27*Assumptions!$G$90</f>
        <v>4.0035124411536959E-4</v>
      </c>
      <c r="BE328" s="186">
        <f>AJ328*Workings_risks!$E$24*Workings_risks!$E$26*Workings_risks!$E$27*Assumptions!$G$90</f>
        <v>4.0509618379825404E-4</v>
      </c>
      <c r="BF328" s="186">
        <f>AK328*Workings_risks!$E$24*Workings_risks!$E$26*Workings_risks!$E$27*Assumptions!$G$90</f>
        <v>4.0984112348113838E-4</v>
      </c>
      <c r="BG328" s="186">
        <f>AL328*Workings_risks!$E$24*Workings_risks!$E$26*Workings_risks!$E$27*Assumptions!$G$90</f>
        <v>4.1458606316402283E-4</v>
      </c>
      <c r="BH328" s="186">
        <f>AM328*Workings_risks!$E$24*Workings_risks!$E$26*Workings_risks!$E$27*Assumptions!$G$90</f>
        <v>4.1933100284690723E-4</v>
      </c>
      <c r="BI328" s="186">
        <f>AN328*Workings_risks!$E$24*Workings_risks!$E$26*Workings_risks!$E$27*Assumptions!$G$90</f>
        <v>4.2407594252979168E-4</v>
      </c>
      <c r="BJ328" s="186">
        <f>AO328*Workings_risks!$E$24*Workings_risks!$E$26*Workings_risks!$E$27*Assumptions!$G$90</f>
        <v>4.2882088221267602E-4</v>
      </c>
      <c r="BK328" s="186">
        <f>AP328*Workings_risks!$E$24*Workings_risks!$E$26*Workings_risks!$E$27*Assumptions!$G$90</f>
        <v>4.3356582189556041E-4</v>
      </c>
      <c r="BL328" s="186">
        <f>AQ328*Workings_risks!$E$24*Workings_risks!$E$26*Workings_risks!$E$27*Assumptions!$G$90</f>
        <v>4.3831076157844492E-4</v>
      </c>
      <c r="BM328" s="186">
        <f>AR328*Workings_risks!$E$24*Workings_risks!$E$26*Workings_risks!$E$27*Assumptions!$G$90</f>
        <v>4.4305570126132926E-4</v>
      </c>
      <c r="BN328" s="186">
        <f>AS328*Workings_risks!$E$24*Workings_risks!$E$26*Workings_risks!$E$27*Assumptions!$G$90</f>
        <v>4.4780064094421371E-4</v>
      </c>
      <c r="BO328" s="186">
        <f>AT328*Workings_risks!$E$24*Workings_risks!$E$26*Workings_risks!$E$27*Assumptions!$G$90</f>
        <v>4.5254558062709805E-4</v>
      </c>
      <c r="BP328" s="186">
        <f>AU328*Workings_risks!$E$24*Workings_risks!$E$26*Workings_risks!$E$27*Assumptions!$G$90</f>
        <v>4.572905203099825E-4</v>
      </c>
      <c r="BQ328" s="186">
        <f>AV328*Workings_risks!$E$24*Workings_risks!$E$26*Workings_risks!$E$27*Assumptions!$G$90</f>
        <v>4.6203545999286689E-4</v>
      </c>
      <c r="BR328" s="186">
        <f>AW328*Workings_risks!$E$24*Workings_risks!$E$26*Workings_risks!$E$27*Assumptions!$G$90</f>
        <v>4.6678039967575134E-4</v>
      </c>
      <c r="BS328" s="186">
        <f>AX328*Workings_risks!$E$24*Workings_risks!$E$26*Workings_risks!$E$27*Assumptions!$G$90</f>
        <v>4.7152533935863568E-4</v>
      </c>
      <c r="BT328" s="186">
        <f>AY328*Workings_risks!$E$24*Workings_risks!$E$26*Workings_risks!$E$27*Assumptions!$G$90</f>
        <v>4.7627027904152008E-4</v>
      </c>
    </row>
    <row r="329" spans="2:72" x14ac:dyDescent="0.25">
      <c r="B329" s="42">
        <v>10370437</v>
      </c>
      <c r="C329" s="42" t="s">
        <v>502</v>
      </c>
      <c r="D329" s="42" t="s">
        <v>288</v>
      </c>
      <c r="E329" s="42">
        <v>16860189</v>
      </c>
      <c r="F329" s="42">
        <v>16860176</v>
      </c>
      <c r="G329" s="42">
        <v>2.1041711692055305</v>
      </c>
      <c r="H329" s="42">
        <v>141.435530315888</v>
      </c>
      <c r="I329" s="42">
        <v>-37.5015976437926</v>
      </c>
      <c r="J329" s="42">
        <v>117</v>
      </c>
      <c r="K329" s="42">
        <v>99.5</v>
      </c>
      <c r="L329" s="32">
        <v>5.3999999999999999E-2</v>
      </c>
      <c r="M329" s="32">
        <v>7.2999999999999995E-2</v>
      </c>
      <c r="N329" s="181"/>
      <c r="O329" s="182">
        <f t="shared" si="76"/>
        <v>123.31800000000001</v>
      </c>
      <c r="P329" s="182">
        <f t="shared" si="77"/>
        <v>104.873</v>
      </c>
      <c r="Q329" s="191">
        <f t="shared" si="78"/>
        <v>0.01</v>
      </c>
      <c r="R329" s="191">
        <f t="shared" si="79"/>
        <v>0.02</v>
      </c>
      <c r="S329" s="184">
        <f t="shared" si="80"/>
        <v>-1844.5000000000005</v>
      </c>
      <c r="T329" s="184">
        <f t="shared" si="81"/>
        <v>141.76300000000003</v>
      </c>
      <c r="U329" s="185">
        <f t="shared" si="82"/>
        <v>1.342531851450259E-2</v>
      </c>
      <c r="V329" s="181"/>
      <c r="W329" s="182">
        <f t="shared" si="83"/>
        <v>125.541</v>
      </c>
      <c r="X329" s="182">
        <f t="shared" si="84"/>
        <v>106.76349999999999</v>
      </c>
      <c r="Y329" s="183">
        <f t="shared" si="85"/>
        <v>0.01</v>
      </c>
      <c r="Z329" s="183">
        <f t="shared" si="86"/>
        <v>0.02</v>
      </c>
      <c r="AA329" s="184">
        <f t="shared" si="87"/>
        <v>-1877.7500000000002</v>
      </c>
      <c r="AB329" s="184">
        <f t="shared" si="88"/>
        <v>144.3185</v>
      </c>
      <c r="AC329" s="185">
        <f t="shared" si="89"/>
        <v>1.4548528824390892E-2</v>
      </c>
      <c r="AD329" s="181"/>
      <c r="AE329" s="178">
        <f t="shared" si="75"/>
        <v>1.3425318514502591</v>
      </c>
      <c r="AF329" s="170">
        <f>Workings_risks!$E$18+Workings_risks!$E$27*(($AE329-1)*Workings_risks!$E$18)/(2050-2023)</f>
        <v>9.5322230909603706E-3</v>
      </c>
      <c r="AG329" s="170">
        <f>AF329+(($AE329-1)*Workings_risks!$E$18)/(2050-2023)</f>
        <v>9.6487186361259181E-3</v>
      </c>
      <c r="AH329" s="170">
        <f>AG329+(($AE329-1)*Workings_risks!$E$18)/(2050-2023)</f>
        <v>9.7652141812914657E-3</v>
      </c>
      <c r="AI329" s="170">
        <f>AH329+(($AE329-1)*Workings_risks!$E$18)/(2050-2023)</f>
        <v>9.8817097264570133E-3</v>
      </c>
      <c r="AJ329" s="170">
        <f>AI329+(($AE329-1)*Workings_risks!$E$18)/(2050-2023)</f>
        <v>9.9982052716225608E-3</v>
      </c>
      <c r="AK329" s="170">
        <f>AJ329+(($AE329-1)*Workings_risks!$E$18)/(2050-2023)</f>
        <v>1.0114700816788108E-2</v>
      </c>
      <c r="AL329" s="170">
        <f>AK329+(($AE329-1)*Workings_risks!$E$18)/(2050-2023)</f>
        <v>1.0231196361953656E-2</v>
      </c>
      <c r="AM329" s="170">
        <f>AL329+(($AE329-1)*Workings_risks!$E$18)/(2050-2023)</f>
        <v>1.0347691907119204E-2</v>
      </c>
      <c r="AN329" s="170">
        <f>AM329+(($AE329-1)*Workings_risks!$E$18)/(2050-2023)</f>
        <v>1.0464187452284751E-2</v>
      </c>
      <c r="AO329" s="170">
        <f>AN329+(($AE329-1)*Workings_risks!$E$18)/(2050-2023)</f>
        <v>1.0580682997450299E-2</v>
      </c>
      <c r="AP329" s="170">
        <f>AO329+(($AE329-1)*Workings_risks!$E$18)/(2050-2023)</f>
        <v>1.0697178542615846E-2</v>
      </c>
      <c r="AQ329" s="170">
        <f>AP329+(($AE329-1)*Workings_risks!$E$18)/(2050-2023)</f>
        <v>1.0813674087781394E-2</v>
      </c>
      <c r="AR329" s="170">
        <f>AQ329+(($AE329-1)*Workings_risks!$E$18)/(2050-2023)</f>
        <v>1.0930169632946941E-2</v>
      </c>
      <c r="AS329" s="170">
        <f>AR329+(($AE329-1)*Workings_risks!$E$18)/(2050-2023)</f>
        <v>1.1046665178112489E-2</v>
      </c>
      <c r="AT329" s="170">
        <f>AS329+(($AE329-1)*Workings_risks!$E$18)/(2050-2023)</f>
        <v>1.1163160723278037E-2</v>
      </c>
      <c r="AU329" s="170">
        <f>AT329+(($AE329-1)*Workings_risks!$E$18)/(2050-2023)</f>
        <v>1.1279656268443584E-2</v>
      </c>
      <c r="AV329" s="170">
        <f>AU329+(($AE329-1)*Workings_risks!$E$18)/(2050-2023)</f>
        <v>1.1396151813609132E-2</v>
      </c>
      <c r="AW329" s="170">
        <f>AV329+(($AE329-1)*Workings_risks!$E$18)/(2050-2023)</f>
        <v>1.1512647358774679E-2</v>
      </c>
      <c r="AX329" s="170">
        <f>AW329+(($AE329-1)*Workings_risks!$E$18)/(2050-2023)</f>
        <v>1.1629142903940227E-2</v>
      </c>
      <c r="AY329" s="170">
        <f>AX329+(($AE329-1)*Workings_risks!$E$18)/(2050-2023)</f>
        <v>1.1745638449105774E-2</v>
      </c>
      <c r="BA329" s="186">
        <f>AF329*Workings_risks!$E$24*Workings_risks!$E$26*Workings_risks!$E$27*Assumptions!$G$90</f>
        <v>3.8603508324358131E-4</v>
      </c>
      <c r="BB329" s="186">
        <f>AG329*Workings_risks!$E$24*Workings_risks!$E$26*Workings_risks!$E$27*Assumptions!$G$90</f>
        <v>3.9075290898542069E-4</v>
      </c>
      <c r="BC329" s="186">
        <f>AH329*Workings_risks!$E$24*Workings_risks!$E$26*Workings_risks!$E$27*Assumptions!$G$90</f>
        <v>3.9547073472726008E-4</v>
      </c>
      <c r="BD329" s="186">
        <f>AI329*Workings_risks!$E$24*Workings_risks!$E$26*Workings_risks!$E$27*Assumptions!$G$90</f>
        <v>4.0018856046909941E-4</v>
      </c>
      <c r="BE329" s="186">
        <f>AJ329*Workings_risks!$E$24*Workings_risks!$E$26*Workings_risks!$E$27*Assumptions!$G$90</f>
        <v>4.0490638621093884E-4</v>
      </c>
      <c r="BF329" s="186">
        <f>AK329*Workings_risks!$E$24*Workings_risks!$E$26*Workings_risks!$E$27*Assumptions!$G$90</f>
        <v>4.0962421195277823E-4</v>
      </c>
      <c r="BG329" s="186">
        <f>AL329*Workings_risks!$E$24*Workings_risks!$E$26*Workings_risks!$E$27*Assumptions!$G$90</f>
        <v>4.1434203769461755E-4</v>
      </c>
      <c r="BH329" s="186">
        <f>AM329*Workings_risks!$E$24*Workings_risks!$E$26*Workings_risks!$E$27*Assumptions!$G$90</f>
        <v>4.1905986343645694E-4</v>
      </c>
      <c r="BI329" s="186">
        <f>AN329*Workings_risks!$E$24*Workings_risks!$E$26*Workings_risks!$E$27*Assumptions!$G$90</f>
        <v>4.2377768917829632E-4</v>
      </c>
      <c r="BJ329" s="186">
        <f>AO329*Workings_risks!$E$24*Workings_risks!$E$26*Workings_risks!$E$27*Assumptions!$G$90</f>
        <v>4.2849551492013565E-4</v>
      </c>
      <c r="BK329" s="186">
        <f>AP329*Workings_risks!$E$24*Workings_risks!$E$26*Workings_risks!$E$27*Assumptions!$G$90</f>
        <v>4.3321334066197514E-4</v>
      </c>
      <c r="BL329" s="186">
        <f>AQ329*Workings_risks!$E$24*Workings_risks!$E$26*Workings_risks!$E$27*Assumptions!$G$90</f>
        <v>4.3793116640381452E-4</v>
      </c>
      <c r="BM329" s="186">
        <f>AR329*Workings_risks!$E$24*Workings_risks!$E$26*Workings_risks!$E$27*Assumptions!$G$90</f>
        <v>4.4264899214565379E-4</v>
      </c>
      <c r="BN329" s="186">
        <f>AS329*Workings_risks!$E$24*Workings_risks!$E$26*Workings_risks!$E$27*Assumptions!$G$90</f>
        <v>4.4736681788749329E-4</v>
      </c>
      <c r="BO329" s="186">
        <f>AT329*Workings_risks!$E$24*Workings_risks!$E$26*Workings_risks!$E$27*Assumptions!$G$90</f>
        <v>4.5208464362933256E-4</v>
      </c>
      <c r="BP329" s="186">
        <f>AU329*Workings_risks!$E$24*Workings_risks!$E$26*Workings_risks!$E$27*Assumptions!$G$90</f>
        <v>4.5680246937117194E-4</v>
      </c>
      <c r="BQ329" s="186">
        <f>AV329*Workings_risks!$E$24*Workings_risks!$E$26*Workings_risks!$E$27*Assumptions!$G$90</f>
        <v>4.6152029511301138E-4</v>
      </c>
      <c r="BR329" s="186">
        <f>AW329*Workings_risks!$E$24*Workings_risks!$E$26*Workings_risks!$E$27*Assumptions!$G$90</f>
        <v>4.6623812085485076E-4</v>
      </c>
      <c r="BS329" s="186">
        <f>AX329*Workings_risks!$E$24*Workings_risks!$E$26*Workings_risks!$E$27*Assumptions!$G$90</f>
        <v>4.7095594659669004E-4</v>
      </c>
      <c r="BT329" s="186">
        <f>AY329*Workings_risks!$E$24*Workings_risks!$E$26*Workings_risks!$E$27*Assumptions!$G$90</f>
        <v>4.7567377233852947E-4</v>
      </c>
    </row>
    <row r="330" spans="2:72" x14ac:dyDescent="0.25">
      <c r="B330" s="42">
        <v>10370496</v>
      </c>
      <c r="C330" s="42" t="s">
        <v>502</v>
      </c>
      <c r="D330" s="42" t="s">
        <v>288</v>
      </c>
      <c r="E330" s="42">
        <v>16860428</v>
      </c>
      <c r="F330" s="42">
        <v>16860488</v>
      </c>
      <c r="G330" s="42">
        <v>1.9500330678248905</v>
      </c>
      <c r="H330" s="42">
        <v>141.43067968040299</v>
      </c>
      <c r="I330" s="42">
        <v>-37.484072664815102</v>
      </c>
      <c r="J330" s="42">
        <v>117</v>
      </c>
      <c r="K330" s="42">
        <v>99.7</v>
      </c>
      <c r="L330" s="32">
        <v>5.3999999999999999E-2</v>
      </c>
      <c r="M330" s="32">
        <v>7.2999999999999995E-2</v>
      </c>
      <c r="N330" s="181"/>
      <c r="O330" s="182">
        <f t="shared" si="76"/>
        <v>123.31800000000001</v>
      </c>
      <c r="P330" s="182">
        <f t="shared" si="77"/>
        <v>105.08380000000001</v>
      </c>
      <c r="Q330" s="191">
        <f t="shared" si="78"/>
        <v>0.01</v>
      </c>
      <c r="R330" s="191">
        <f t="shared" si="79"/>
        <v>0.02</v>
      </c>
      <c r="S330" s="184">
        <f t="shared" si="80"/>
        <v>-1823.4199999999998</v>
      </c>
      <c r="T330" s="184">
        <f t="shared" si="81"/>
        <v>141.55220000000003</v>
      </c>
      <c r="U330" s="185">
        <f t="shared" si="82"/>
        <v>1.3464917572473719E-2</v>
      </c>
      <c r="V330" s="181"/>
      <c r="W330" s="182">
        <f t="shared" si="83"/>
        <v>125.541</v>
      </c>
      <c r="X330" s="182">
        <f t="shared" si="84"/>
        <v>106.9781</v>
      </c>
      <c r="Y330" s="183">
        <f t="shared" si="85"/>
        <v>0.01</v>
      </c>
      <c r="Z330" s="183">
        <f t="shared" si="86"/>
        <v>0.02</v>
      </c>
      <c r="AA330" s="184">
        <f t="shared" si="87"/>
        <v>-1856.2899999999997</v>
      </c>
      <c r="AB330" s="184">
        <f t="shared" si="88"/>
        <v>144.10389999999998</v>
      </c>
      <c r="AC330" s="185">
        <f t="shared" si="89"/>
        <v>1.460111297264974E-2</v>
      </c>
      <c r="AD330" s="181"/>
      <c r="AE330" s="178">
        <f t="shared" ref="AE330:AE393" si="90">U330*100</f>
        <v>1.346491757247372</v>
      </c>
      <c r="AF330" s="170">
        <f>Workings_risks!$E$18+Workings_risks!$E$27*(($AE330-1)*Workings_risks!$E$18)/(2050-2023)</f>
        <v>9.5362633988851867E-3</v>
      </c>
      <c r="AG330" s="170">
        <f>AF330+(($AE330-1)*Workings_risks!$E$18)/(2050-2023)</f>
        <v>9.6541057133590069E-3</v>
      </c>
      <c r="AH330" s="170">
        <f>AG330+(($AE330-1)*Workings_risks!$E$18)/(2050-2023)</f>
        <v>9.7719480278328271E-3</v>
      </c>
      <c r="AI330" s="170">
        <f>AH330+(($AE330-1)*Workings_risks!$E$18)/(2050-2023)</f>
        <v>9.8897903423066473E-3</v>
      </c>
      <c r="AJ330" s="170">
        <f>AI330+(($AE330-1)*Workings_risks!$E$18)/(2050-2023)</f>
        <v>1.0007632656780467E-2</v>
      </c>
      <c r="AK330" s="170">
        <f>AJ330+(($AE330-1)*Workings_risks!$E$18)/(2050-2023)</f>
        <v>1.0125474971254288E-2</v>
      </c>
      <c r="AL330" s="170">
        <f>AK330+(($AE330-1)*Workings_risks!$E$18)/(2050-2023)</f>
        <v>1.0243317285728108E-2</v>
      </c>
      <c r="AM330" s="170">
        <f>AL330+(($AE330-1)*Workings_risks!$E$18)/(2050-2023)</f>
        <v>1.0361159600201928E-2</v>
      </c>
      <c r="AN330" s="170">
        <f>AM330+(($AE330-1)*Workings_risks!$E$18)/(2050-2023)</f>
        <v>1.0479001914675748E-2</v>
      </c>
      <c r="AO330" s="170">
        <f>AN330+(($AE330-1)*Workings_risks!$E$18)/(2050-2023)</f>
        <v>1.0596844229149568E-2</v>
      </c>
      <c r="AP330" s="170">
        <f>AO330+(($AE330-1)*Workings_risks!$E$18)/(2050-2023)</f>
        <v>1.0714686543623389E-2</v>
      </c>
      <c r="AQ330" s="170">
        <f>AP330+(($AE330-1)*Workings_risks!$E$18)/(2050-2023)</f>
        <v>1.0832528858097209E-2</v>
      </c>
      <c r="AR330" s="170">
        <f>AQ330+(($AE330-1)*Workings_risks!$E$18)/(2050-2023)</f>
        <v>1.0950371172571029E-2</v>
      </c>
      <c r="AS330" s="170">
        <f>AR330+(($AE330-1)*Workings_risks!$E$18)/(2050-2023)</f>
        <v>1.1068213487044849E-2</v>
      </c>
      <c r="AT330" s="170">
        <f>AS330+(($AE330-1)*Workings_risks!$E$18)/(2050-2023)</f>
        <v>1.1186055801518669E-2</v>
      </c>
      <c r="AU330" s="170">
        <f>AT330+(($AE330-1)*Workings_risks!$E$18)/(2050-2023)</f>
        <v>1.130389811599249E-2</v>
      </c>
      <c r="AV330" s="170">
        <f>AU330+(($AE330-1)*Workings_risks!$E$18)/(2050-2023)</f>
        <v>1.142174043046631E-2</v>
      </c>
      <c r="AW330" s="170">
        <f>AV330+(($AE330-1)*Workings_risks!$E$18)/(2050-2023)</f>
        <v>1.153958274494013E-2</v>
      </c>
      <c r="AX330" s="170">
        <f>AW330+(($AE330-1)*Workings_risks!$E$18)/(2050-2023)</f>
        <v>1.165742505941395E-2</v>
      </c>
      <c r="AY330" s="170">
        <f>AX330+(($AE330-1)*Workings_risks!$E$18)/(2050-2023)</f>
        <v>1.177526737388777E-2</v>
      </c>
      <c r="BA330" s="186">
        <f>AF330*Workings_risks!$E$24*Workings_risks!$E$26*Workings_risks!$E$27*Assumptions!$G$90</f>
        <v>3.861987072577492E-4</v>
      </c>
      <c r="BB330" s="186">
        <f>AG330*Workings_risks!$E$24*Workings_risks!$E$26*Workings_risks!$E$27*Assumptions!$G$90</f>
        <v>3.9097107433764443E-4</v>
      </c>
      <c r="BC330" s="186">
        <f>AH330*Workings_risks!$E$24*Workings_risks!$E$26*Workings_risks!$E$27*Assumptions!$G$90</f>
        <v>3.9574344141753983E-4</v>
      </c>
      <c r="BD330" s="186">
        <f>AI330*Workings_risks!$E$24*Workings_risks!$E$26*Workings_risks!$E$27*Assumptions!$G$90</f>
        <v>4.0051580849743518E-4</v>
      </c>
      <c r="BE330" s="186">
        <f>AJ330*Workings_risks!$E$24*Workings_risks!$E$26*Workings_risks!$E$27*Assumptions!$G$90</f>
        <v>4.0528817557733047E-4</v>
      </c>
      <c r="BF330" s="186">
        <f>AK330*Workings_risks!$E$24*Workings_risks!$E$26*Workings_risks!$E$27*Assumptions!$G$90</f>
        <v>4.1006054265722586E-4</v>
      </c>
      <c r="BG330" s="186">
        <f>AL330*Workings_risks!$E$24*Workings_risks!$E$26*Workings_risks!$E$27*Assumptions!$G$90</f>
        <v>4.1483290973712115E-4</v>
      </c>
      <c r="BH330" s="186">
        <f>AM330*Workings_risks!$E$24*Workings_risks!$E$26*Workings_risks!$E$27*Assumptions!$G$90</f>
        <v>4.1960527681701655E-4</v>
      </c>
      <c r="BI330" s="186">
        <f>AN330*Workings_risks!$E$24*Workings_risks!$E$26*Workings_risks!$E$27*Assumptions!$G$90</f>
        <v>4.2437764389691184E-4</v>
      </c>
      <c r="BJ330" s="186">
        <f>AO330*Workings_risks!$E$24*Workings_risks!$E$26*Workings_risks!$E$27*Assumptions!$G$90</f>
        <v>4.2915001097680713E-4</v>
      </c>
      <c r="BK330" s="186">
        <f>AP330*Workings_risks!$E$24*Workings_risks!$E$26*Workings_risks!$E$27*Assumptions!$G$90</f>
        <v>4.3392237805670253E-4</v>
      </c>
      <c r="BL330" s="186">
        <f>AQ330*Workings_risks!$E$24*Workings_risks!$E$26*Workings_risks!$E$27*Assumptions!$G$90</f>
        <v>4.3869474513659782E-4</v>
      </c>
      <c r="BM330" s="186">
        <f>AR330*Workings_risks!$E$24*Workings_risks!$E$26*Workings_risks!$E$27*Assumptions!$G$90</f>
        <v>4.4346711221649322E-4</v>
      </c>
      <c r="BN330" s="186">
        <f>AS330*Workings_risks!$E$24*Workings_risks!$E$26*Workings_risks!$E$27*Assumptions!$G$90</f>
        <v>4.4823947929638856E-4</v>
      </c>
      <c r="BO330" s="186">
        <f>AT330*Workings_risks!$E$24*Workings_risks!$E$26*Workings_risks!$E$27*Assumptions!$G$90</f>
        <v>4.5301184637628385E-4</v>
      </c>
      <c r="BP330" s="186">
        <f>AU330*Workings_risks!$E$24*Workings_risks!$E$26*Workings_risks!$E$27*Assumptions!$G$90</f>
        <v>4.5778421345617925E-4</v>
      </c>
      <c r="BQ330" s="186">
        <f>AV330*Workings_risks!$E$24*Workings_risks!$E$26*Workings_risks!$E$27*Assumptions!$G$90</f>
        <v>4.6255658053607454E-4</v>
      </c>
      <c r="BR330" s="186">
        <f>AW330*Workings_risks!$E$24*Workings_risks!$E$26*Workings_risks!$E$27*Assumptions!$G$90</f>
        <v>4.6732894761596994E-4</v>
      </c>
      <c r="BS330" s="186">
        <f>AX330*Workings_risks!$E$24*Workings_risks!$E$26*Workings_risks!$E$27*Assumptions!$G$90</f>
        <v>4.7210131469586518E-4</v>
      </c>
      <c r="BT330" s="186">
        <f>AY330*Workings_risks!$E$24*Workings_risks!$E$26*Workings_risks!$E$27*Assumptions!$G$90</f>
        <v>4.7687368177576058E-4</v>
      </c>
    </row>
    <row r="331" spans="2:72" x14ac:dyDescent="0.25">
      <c r="B331" s="42">
        <v>10370722</v>
      </c>
      <c r="C331" s="42" t="s">
        <v>502</v>
      </c>
      <c r="D331" s="42" t="s">
        <v>288</v>
      </c>
      <c r="E331" s="42">
        <v>16861421</v>
      </c>
      <c r="F331" s="42">
        <v>117437873</v>
      </c>
      <c r="G331" s="42">
        <v>0.99473876988655041</v>
      </c>
      <c r="H331" s="42">
        <v>141.463766736926</v>
      </c>
      <c r="I331" s="42">
        <v>-37.5043272243161</v>
      </c>
      <c r="J331" s="42">
        <v>117</v>
      </c>
      <c r="K331" s="42">
        <v>99.5</v>
      </c>
      <c r="L331" s="32">
        <v>5.3999999999999999E-2</v>
      </c>
      <c r="M331" s="32">
        <v>7.2999999999999995E-2</v>
      </c>
      <c r="N331" s="181"/>
      <c r="O331" s="182">
        <f t="shared" si="76"/>
        <v>123.31800000000001</v>
      </c>
      <c r="P331" s="182">
        <f t="shared" si="77"/>
        <v>104.873</v>
      </c>
      <c r="Q331" s="191">
        <f t="shared" si="78"/>
        <v>0.01</v>
      </c>
      <c r="R331" s="191">
        <f t="shared" si="79"/>
        <v>0.02</v>
      </c>
      <c r="S331" s="184">
        <f t="shared" si="80"/>
        <v>-1844.5000000000005</v>
      </c>
      <c r="T331" s="184">
        <f t="shared" si="81"/>
        <v>141.76300000000003</v>
      </c>
      <c r="U331" s="185">
        <f t="shared" si="82"/>
        <v>1.342531851450259E-2</v>
      </c>
      <c r="V331" s="181"/>
      <c r="W331" s="182">
        <f t="shared" si="83"/>
        <v>125.541</v>
      </c>
      <c r="X331" s="182">
        <f t="shared" si="84"/>
        <v>106.76349999999999</v>
      </c>
      <c r="Y331" s="183">
        <f t="shared" si="85"/>
        <v>0.01</v>
      </c>
      <c r="Z331" s="183">
        <f t="shared" si="86"/>
        <v>0.02</v>
      </c>
      <c r="AA331" s="184">
        <f t="shared" si="87"/>
        <v>-1877.7500000000002</v>
      </c>
      <c r="AB331" s="184">
        <f t="shared" si="88"/>
        <v>144.3185</v>
      </c>
      <c r="AC331" s="185">
        <f t="shared" si="89"/>
        <v>1.4548528824390892E-2</v>
      </c>
      <c r="AD331" s="181"/>
      <c r="AE331" s="178">
        <f t="shared" si="90"/>
        <v>1.3425318514502591</v>
      </c>
      <c r="AF331" s="170">
        <f>Workings_risks!$E$18+Workings_risks!$E$27*(($AE331-1)*Workings_risks!$E$18)/(2050-2023)</f>
        <v>9.5322230909603706E-3</v>
      </c>
      <c r="AG331" s="170">
        <f>AF331+(($AE331-1)*Workings_risks!$E$18)/(2050-2023)</f>
        <v>9.6487186361259181E-3</v>
      </c>
      <c r="AH331" s="170">
        <f>AG331+(($AE331-1)*Workings_risks!$E$18)/(2050-2023)</f>
        <v>9.7652141812914657E-3</v>
      </c>
      <c r="AI331" s="170">
        <f>AH331+(($AE331-1)*Workings_risks!$E$18)/(2050-2023)</f>
        <v>9.8817097264570133E-3</v>
      </c>
      <c r="AJ331" s="170">
        <f>AI331+(($AE331-1)*Workings_risks!$E$18)/(2050-2023)</f>
        <v>9.9982052716225608E-3</v>
      </c>
      <c r="AK331" s="170">
        <f>AJ331+(($AE331-1)*Workings_risks!$E$18)/(2050-2023)</f>
        <v>1.0114700816788108E-2</v>
      </c>
      <c r="AL331" s="170">
        <f>AK331+(($AE331-1)*Workings_risks!$E$18)/(2050-2023)</f>
        <v>1.0231196361953656E-2</v>
      </c>
      <c r="AM331" s="170">
        <f>AL331+(($AE331-1)*Workings_risks!$E$18)/(2050-2023)</f>
        <v>1.0347691907119204E-2</v>
      </c>
      <c r="AN331" s="170">
        <f>AM331+(($AE331-1)*Workings_risks!$E$18)/(2050-2023)</f>
        <v>1.0464187452284751E-2</v>
      </c>
      <c r="AO331" s="170">
        <f>AN331+(($AE331-1)*Workings_risks!$E$18)/(2050-2023)</f>
        <v>1.0580682997450299E-2</v>
      </c>
      <c r="AP331" s="170">
        <f>AO331+(($AE331-1)*Workings_risks!$E$18)/(2050-2023)</f>
        <v>1.0697178542615846E-2</v>
      </c>
      <c r="AQ331" s="170">
        <f>AP331+(($AE331-1)*Workings_risks!$E$18)/(2050-2023)</f>
        <v>1.0813674087781394E-2</v>
      </c>
      <c r="AR331" s="170">
        <f>AQ331+(($AE331-1)*Workings_risks!$E$18)/(2050-2023)</f>
        <v>1.0930169632946941E-2</v>
      </c>
      <c r="AS331" s="170">
        <f>AR331+(($AE331-1)*Workings_risks!$E$18)/(2050-2023)</f>
        <v>1.1046665178112489E-2</v>
      </c>
      <c r="AT331" s="170">
        <f>AS331+(($AE331-1)*Workings_risks!$E$18)/(2050-2023)</f>
        <v>1.1163160723278037E-2</v>
      </c>
      <c r="AU331" s="170">
        <f>AT331+(($AE331-1)*Workings_risks!$E$18)/(2050-2023)</f>
        <v>1.1279656268443584E-2</v>
      </c>
      <c r="AV331" s="170">
        <f>AU331+(($AE331-1)*Workings_risks!$E$18)/(2050-2023)</f>
        <v>1.1396151813609132E-2</v>
      </c>
      <c r="AW331" s="170">
        <f>AV331+(($AE331-1)*Workings_risks!$E$18)/(2050-2023)</f>
        <v>1.1512647358774679E-2</v>
      </c>
      <c r="AX331" s="170">
        <f>AW331+(($AE331-1)*Workings_risks!$E$18)/(2050-2023)</f>
        <v>1.1629142903940227E-2</v>
      </c>
      <c r="AY331" s="170">
        <f>AX331+(($AE331-1)*Workings_risks!$E$18)/(2050-2023)</f>
        <v>1.1745638449105774E-2</v>
      </c>
      <c r="BA331" s="186">
        <f>AF331*Workings_risks!$E$24*Workings_risks!$E$26*Workings_risks!$E$27*Assumptions!$G$90</f>
        <v>3.8603508324358131E-4</v>
      </c>
      <c r="BB331" s="186">
        <f>AG331*Workings_risks!$E$24*Workings_risks!$E$26*Workings_risks!$E$27*Assumptions!$G$90</f>
        <v>3.9075290898542069E-4</v>
      </c>
      <c r="BC331" s="186">
        <f>AH331*Workings_risks!$E$24*Workings_risks!$E$26*Workings_risks!$E$27*Assumptions!$G$90</f>
        <v>3.9547073472726008E-4</v>
      </c>
      <c r="BD331" s="186">
        <f>AI331*Workings_risks!$E$24*Workings_risks!$E$26*Workings_risks!$E$27*Assumptions!$G$90</f>
        <v>4.0018856046909941E-4</v>
      </c>
      <c r="BE331" s="186">
        <f>AJ331*Workings_risks!$E$24*Workings_risks!$E$26*Workings_risks!$E$27*Assumptions!$G$90</f>
        <v>4.0490638621093884E-4</v>
      </c>
      <c r="BF331" s="186">
        <f>AK331*Workings_risks!$E$24*Workings_risks!$E$26*Workings_risks!$E$27*Assumptions!$G$90</f>
        <v>4.0962421195277823E-4</v>
      </c>
      <c r="BG331" s="186">
        <f>AL331*Workings_risks!$E$24*Workings_risks!$E$26*Workings_risks!$E$27*Assumptions!$G$90</f>
        <v>4.1434203769461755E-4</v>
      </c>
      <c r="BH331" s="186">
        <f>AM331*Workings_risks!$E$24*Workings_risks!$E$26*Workings_risks!$E$27*Assumptions!$G$90</f>
        <v>4.1905986343645694E-4</v>
      </c>
      <c r="BI331" s="186">
        <f>AN331*Workings_risks!$E$24*Workings_risks!$E$26*Workings_risks!$E$27*Assumptions!$G$90</f>
        <v>4.2377768917829632E-4</v>
      </c>
      <c r="BJ331" s="186">
        <f>AO331*Workings_risks!$E$24*Workings_risks!$E$26*Workings_risks!$E$27*Assumptions!$G$90</f>
        <v>4.2849551492013565E-4</v>
      </c>
      <c r="BK331" s="186">
        <f>AP331*Workings_risks!$E$24*Workings_risks!$E$26*Workings_risks!$E$27*Assumptions!$G$90</f>
        <v>4.3321334066197514E-4</v>
      </c>
      <c r="BL331" s="186">
        <f>AQ331*Workings_risks!$E$24*Workings_risks!$E$26*Workings_risks!$E$27*Assumptions!$G$90</f>
        <v>4.3793116640381452E-4</v>
      </c>
      <c r="BM331" s="186">
        <f>AR331*Workings_risks!$E$24*Workings_risks!$E$26*Workings_risks!$E$27*Assumptions!$G$90</f>
        <v>4.4264899214565379E-4</v>
      </c>
      <c r="BN331" s="186">
        <f>AS331*Workings_risks!$E$24*Workings_risks!$E$26*Workings_risks!$E$27*Assumptions!$G$90</f>
        <v>4.4736681788749329E-4</v>
      </c>
      <c r="BO331" s="186">
        <f>AT331*Workings_risks!$E$24*Workings_risks!$E$26*Workings_risks!$E$27*Assumptions!$G$90</f>
        <v>4.5208464362933256E-4</v>
      </c>
      <c r="BP331" s="186">
        <f>AU331*Workings_risks!$E$24*Workings_risks!$E$26*Workings_risks!$E$27*Assumptions!$G$90</f>
        <v>4.5680246937117194E-4</v>
      </c>
      <c r="BQ331" s="186">
        <f>AV331*Workings_risks!$E$24*Workings_risks!$E$26*Workings_risks!$E$27*Assumptions!$G$90</f>
        <v>4.6152029511301138E-4</v>
      </c>
      <c r="BR331" s="186">
        <f>AW331*Workings_risks!$E$24*Workings_risks!$E$26*Workings_risks!$E$27*Assumptions!$G$90</f>
        <v>4.6623812085485076E-4</v>
      </c>
      <c r="BS331" s="186">
        <f>AX331*Workings_risks!$E$24*Workings_risks!$E$26*Workings_risks!$E$27*Assumptions!$G$90</f>
        <v>4.7095594659669004E-4</v>
      </c>
      <c r="BT331" s="186">
        <f>AY331*Workings_risks!$E$24*Workings_risks!$E$26*Workings_risks!$E$27*Assumptions!$G$90</f>
        <v>4.7567377233852947E-4</v>
      </c>
    </row>
    <row r="332" spans="2:72" x14ac:dyDescent="0.25">
      <c r="B332" s="42">
        <v>10373068</v>
      </c>
      <c r="C332" s="42" t="s">
        <v>568</v>
      </c>
      <c r="D332" s="42" t="s">
        <v>280</v>
      </c>
      <c r="E332" s="42">
        <v>16871117</v>
      </c>
      <c r="F332" s="42">
        <v>16871113</v>
      </c>
      <c r="G332" s="42">
        <v>0.55645371837809021</v>
      </c>
      <c r="H332" s="42">
        <v>145.23455525351699</v>
      </c>
      <c r="I332" s="42">
        <v>-36.581588178274998</v>
      </c>
      <c r="J332" s="42">
        <v>122</v>
      </c>
      <c r="K332" s="42">
        <v>107</v>
      </c>
      <c r="L332" s="32">
        <v>6.3E-2</v>
      </c>
      <c r="M332" s="32">
        <v>8.7999999999999995E-2</v>
      </c>
      <c r="N332" s="181"/>
      <c r="O332" s="182">
        <f t="shared" si="76"/>
        <v>129.68600000000001</v>
      </c>
      <c r="P332" s="182">
        <f t="shared" si="77"/>
        <v>113.741</v>
      </c>
      <c r="Q332" s="191">
        <f t="shared" si="78"/>
        <v>0.01</v>
      </c>
      <c r="R332" s="191">
        <f t="shared" si="79"/>
        <v>0.02</v>
      </c>
      <c r="S332" s="184">
        <f t="shared" si="80"/>
        <v>-1594.5000000000009</v>
      </c>
      <c r="T332" s="184">
        <f t="shared" si="81"/>
        <v>145.63100000000003</v>
      </c>
      <c r="U332" s="185">
        <f t="shared" si="82"/>
        <v>1.4820319849482606E-2</v>
      </c>
      <c r="V332" s="181"/>
      <c r="W332" s="182">
        <f t="shared" si="83"/>
        <v>130.90600000000001</v>
      </c>
      <c r="X332" s="182">
        <f t="shared" si="84"/>
        <v>116.41600000000001</v>
      </c>
      <c r="Y332" s="183">
        <f t="shared" si="85"/>
        <v>0.01</v>
      </c>
      <c r="Z332" s="183">
        <f t="shared" si="86"/>
        <v>0.02</v>
      </c>
      <c r="AA332" s="184">
        <f t="shared" si="87"/>
        <v>-1448.9999999999993</v>
      </c>
      <c r="AB332" s="184">
        <f t="shared" si="88"/>
        <v>145.39599999999999</v>
      </c>
      <c r="AC332" s="185">
        <f t="shared" si="89"/>
        <v>1.614630779848171E-2</v>
      </c>
      <c r="AD332" s="181"/>
      <c r="AE332" s="178">
        <f t="shared" si="90"/>
        <v>1.4820319849482606</v>
      </c>
      <c r="AF332" s="170">
        <f>Workings_risks!$E$18+Workings_risks!$E$27*(($AE332-1)*Workings_risks!$E$18)/(2050-2023)</f>
        <v>9.6745556422286102E-3</v>
      </c>
      <c r="AG332" s="170">
        <f>AF332+(($AE332-1)*Workings_risks!$E$18)/(2050-2023)</f>
        <v>9.8384953711502382E-3</v>
      </c>
      <c r="AH332" s="170">
        <f>AG332+(($AE332-1)*Workings_risks!$E$18)/(2050-2023)</f>
        <v>1.0002435100071866E-2</v>
      </c>
      <c r="AI332" s="170">
        <f>AH332+(($AE332-1)*Workings_risks!$E$18)/(2050-2023)</f>
        <v>1.0166374828993494E-2</v>
      </c>
      <c r="AJ332" s="170">
        <f>AI332+(($AE332-1)*Workings_risks!$E$18)/(2050-2023)</f>
        <v>1.0330314557915122E-2</v>
      </c>
      <c r="AK332" s="170">
        <f>AJ332+(($AE332-1)*Workings_risks!$E$18)/(2050-2023)</f>
        <v>1.049425428683675E-2</v>
      </c>
      <c r="AL332" s="170">
        <f>AK332+(($AE332-1)*Workings_risks!$E$18)/(2050-2023)</f>
        <v>1.0658194015758378E-2</v>
      </c>
      <c r="AM332" s="170">
        <f>AL332+(($AE332-1)*Workings_risks!$E$18)/(2050-2023)</f>
        <v>1.0822133744680006E-2</v>
      </c>
      <c r="AN332" s="170">
        <f>AM332+(($AE332-1)*Workings_risks!$E$18)/(2050-2023)</f>
        <v>1.0986073473601634E-2</v>
      </c>
      <c r="AO332" s="170">
        <f>AN332+(($AE332-1)*Workings_risks!$E$18)/(2050-2023)</f>
        <v>1.1150013202523262E-2</v>
      </c>
      <c r="AP332" s="170">
        <f>AO332+(($AE332-1)*Workings_risks!$E$18)/(2050-2023)</f>
        <v>1.131395293144489E-2</v>
      </c>
      <c r="AQ332" s="170">
        <f>AP332+(($AE332-1)*Workings_risks!$E$18)/(2050-2023)</f>
        <v>1.1477892660366518E-2</v>
      </c>
      <c r="AR332" s="170">
        <f>AQ332+(($AE332-1)*Workings_risks!$E$18)/(2050-2023)</f>
        <v>1.1641832389288146E-2</v>
      </c>
      <c r="AS332" s="170">
        <f>AR332+(($AE332-1)*Workings_risks!$E$18)/(2050-2023)</f>
        <v>1.1805772118209774E-2</v>
      </c>
      <c r="AT332" s="170">
        <f>AS332+(($AE332-1)*Workings_risks!$E$18)/(2050-2023)</f>
        <v>1.1969711847131402E-2</v>
      </c>
      <c r="AU332" s="170">
        <f>AT332+(($AE332-1)*Workings_risks!$E$18)/(2050-2023)</f>
        <v>1.213365157605303E-2</v>
      </c>
      <c r="AV332" s="170">
        <f>AU332+(($AE332-1)*Workings_risks!$E$18)/(2050-2023)</f>
        <v>1.2297591304974658E-2</v>
      </c>
      <c r="AW332" s="170">
        <f>AV332+(($AE332-1)*Workings_risks!$E$18)/(2050-2023)</f>
        <v>1.2461531033896286E-2</v>
      </c>
      <c r="AX332" s="170">
        <f>AW332+(($AE332-1)*Workings_risks!$E$18)/(2050-2023)</f>
        <v>1.2625470762817914E-2</v>
      </c>
      <c r="AY332" s="170">
        <f>AX332+(($AE332-1)*Workings_risks!$E$18)/(2050-2023)</f>
        <v>1.2789410491739543E-2</v>
      </c>
      <c r="BA332" s="186">
        <f>AF332*Workings_risks!$E$24*Workings_risks!$E$26*Workings_risks!$E$27*Assumptions!$G$90</f>
        <v>3.9179925365302254E-4</v>
      </c>
      <c r="BB332" s="186">
        <f>AG332*Workings_risks!$E$24*Workings_risks!$E$26*Workings_risks!$E$27*Assumptions!$G$90</f>
        <v>3.9843846953134234E-4</v>
      </c>
      <c r="BC332" s="186">
        <f>AH332*Workings_risks!$E$24*Workings_risks!$E$26*Workings_risks!$E$27*Assumptions!$G$90</f>
        <v>4.0507768540966224E-4</v>
      </c>
      <c r="BD332" s="186">
        <f>AI332*Workings_risks!$E$24*Workings_risks!$E$26*Workings_risks!$E$27*Assumptions!$G$90</f>
        <v>4.1171690128798198E-4</v>
      </c>
      <c r="BE332" s="186">
        <f>AJ332*Workings_risks!$E$24*Workings_risks!$E$26*Workings_risks!$E$27*Assumptions!$G$90</f>
        <v>4.1835611716630177E-4</v>
      </c>
      <c r="BF332" s="186">
        <f>AK332*Workings_risks!$E$24*Workings_risks!$E$26*Workings_risks!$E$27*Assumptions!$G$90</f>
        <v>4.2499533304462156E-4</v>
      </c>
      <c r="BG332" s="186">
        <f>AL332*Workings_risks!$E$24*Workings_risks!$E$26*Workings_risks!$E$27*Assumptions!$G$90</f>
        <v>4.3163454892294147E-4</v>
      </c>
      <c r="BH332" s="186">
        <f>AM332*Workings_risks!$E$24*Workings_risks!$E$26*Workings_risks!$E$27*Assumptions!$G$90</f>
        <v>4.3827376480126126E-4</v>
      </c>
      <c r="BI332" s="186">
        <f>AN332*Workings_risks!$E$24*Workings_risks!$E$26*Workings_risks!$E$27*Assumptions!$G$90</f>
        <v>4.44912980679581E-4</v>
      </c>
      <c r="BJ332" s="186">
        <f>AO332*Workings_risks!$E$24*Workings_risks!$E$26*Workings_risks!$E$27*Assumptions!$G$90</f>
        <v>4.5155219655790079E-4</v>
      </c>
      <c r="BK332" s="186">
        <f>AP332*Workings_risks!$E$24*Workings_risks!$E$26*Workings_risks!$E$27*Assumptions!$G$90</f>
        <v>4.5819141243622069E-4</v>
      </c>
      <c r="BL332" s="186">
        <f>AQ332*Workings_risks!$E$24*Workings_risks!$E$26*Workings_risks!$E$27*Assumptions!$G$90</f>
        <v>4.6483062831454049E-4</v>
      </c>
      <c r="BM332" s="186">
        <f>AR332*Workings_risks!$E$24*Workings_risks!$E$26*Workings_risks!$E$27*Assumptions!$G$90</f>
        <v>4.7146984419286028E-4</v>
      </c>
      <c r="BN332" s="186">
        <f>AS332*Workings_risks!$E$24*Workings_risks!$E$26*Workings_risks!$E$27*Assumptions!$G$90</f>
        <v>4.7810906007118018E-4</v>
      </c>
      <c r="BO332" s="186">
        <f>AT332*Workings_risks!$E$24*Workings_risks!$E$26*Workings_risks!$E$27*Assumptions!$G$90</f>
        <v>4.8474827594949986E-4</v>
      </c>
      <c r="BP332" s="186">
        <f>AU332*Workings_risks!$E$24*Workings_risks!$E$26*Workings_risks!$E$27*Assumptions!$G$90</f>
        <v>4.9138749182781982E-4</v>
      </c>
      <c r="BQ332" s="186">
        <f>AV332*Workings_risks!$E$24*Workings_risks!$E$26*Workings_risks!$E$27*Assumptions!$G$90</f>
        <v>4.9802670770613951E-4</v>
      </c>
      <c r="BR332" s="186">
        <f>AW332*Workings_risks!$E$24*Workings_risks!$E$26*Workings_risks!$E$27*Assumptions!$G$90</f>
        <v>5.0466592358445941E-4</v>
      </c>
      <c r="BS332" s="186">
        <f>AX332*Workings_risks!$E$24*Workings_risks!$E$26*Workings_risks!$E$27*Assumptions!$G$90</f>
        <v>5.113051394627792E-4</v>
      </c>
      <c r="BT332" s="186">
        <f>AY332*Workings_risks!$E$24*Workings_risks!$E$26*Workings_risks!$E$27*Assumptions!$G$90</f>
        <v>5.1794435534109888E-4</v>
      </c>
    </row>
    <row r="333" spans="2:72" x14ac:dyDescent="0.25">
      <c r="B333" s="42">
        <v>10373078</v>
      </c>
      <c r="C333" s="42" t="s">
        <v>568</v>
      </c>
      <c r="D333" s="42" t="s">
        <v>280</v>
      </c>
      <c r="E333" s="42">
        <v>16871147</v>
      </c>
      <c r="F333" s="42">
        <v>16871152</v>
      </c>
      <c r="G333" s="42">
        <v>1.0743050057896704</v>
      </c>
      <c r="H333" s="42">
        <v>145.24907815304601</v>
      </c>
      <c r="I333" s="42">
        <v>-36.574586994370897</v>
      </c>
      <c r="J333" s="42">
        <v>121</v>
      </c>
      <c r="K333" s="42">
        <v>106</v>
      </c>
      <c r="L333" s="32">
        <v>6.3E-2</v>
      </c>
      <c r="M333" s="32">
        <v>8.7999999999999995E-2</v>
      </c>
      <c r="N333" s="181"/>
      <c r="O333" s="182">
        <f t="shared" si="76"/>
        <v>128.62299999999999</v>
      </c>
      <c r="P333" s="182">
        <f t="shared" si="77"/>
        <v>112.678</v>
      </c>
      <c r="Q333" s="191">
        <f t="shared" si="78"/>
        <v>0.01</v>
      </c>
      <c r="R333" s="191">
        <f t="shared" si="79"/>
        <v>0.02</v>
      </c>
      <c r="S333" s="184">
        <f t="shared" si="80"/>
        <v>-1594.4999999999991</v>
      </c>
      <c r="T333" s="184">
        <f t="shared" si="81"/>
        <v>144.56799999999998</v>
      </c>
      <c r="U333" s="185">
        <f t="shared" si="82"/>
        <v>1.4780809031044213E-2</v>
      </c>
      <c r="V333" s="181"/>
      <c r="W333" s="182">
        <f t="shared" si="83"/>
        <v>129.833</v>
      </c>
      <c r="X333" s="182">
        <f t="shared" si="84"/>
        <v>115.328</v>
      </c>
      <c r="Y333" s="183">
        <f t="shared" si="85"/>
        <v>0.01</v>
      </c>
      <c r="Z333" s="183">
        <f t="shared" si="86"/>
        <v>0.02</v>
      </c>
      <c r="AA333" s="184">
        <f t="shared" si="87"/>
        <v>-1450.4999999999995</v>
      </c>
      <c r="AB333" s="184">
        <f t="shared" si="88"/>
        <v>144.33799999999999</v>
      </c>
      <c r="AC333" s="185">
        <f t="shared" si="89"/>
        <v>1.6089624267493968E-2</v>
      </c>
      <c r="AD333" s="181"/>
      <c r="AE333" s="178">
        <f t="shared" si="90"/>
        <v>1.4780809031044213</v>
      </c>
      <c r="AF333" s="170">
        <f>Workings_risks!$E$18+Workings_risks!$E$27*(($AE333-1)*Workings_risks!$E$18)/(2050-2023)</f>
        <v>9.6705243374190595E-3</v>
      </c>
      <c r="AG333" s="170">
        <f>AF333+(($AE333-1)*Workings_risks!$E$18)/(2050-2023)</f>
        <v>9.8331202980708361E-3</v>
      </c>
      <c r="AH333" s="170">
        <f>AG333+(($AE333-1)*Workings_risks!$E$18)/(2050-2023)</f>
        <v>9.9957162587226128E-3</v>
      </c>
      <c r="AI333" s="170">
        <f>AH333+(($AE333-1)*Workings_risks!$E$18)/(2050-2023)</f>
        <v>1.0158312219374389E-2</v>
      </c>
      <c r="AJ333" s="170">
        <f>AI333+(($AE333-1)*Workings_risks!$E$18)/(2050-2023)</f>
        <v>1.0320908180026166E-2</v>
      </c>
      <c r="AK333" s="170">
        <f>AJ333+(($AE333-1)*Workings_risks!$E$18)/(2050-2023)</f>
        <v>1.0483504140677943E-2</v>
      </c>
      <c r="AL333" s="170">
        <f>AK333+(($AE333-1)*Workings_risks!$E$18)/(2050-2023)</f>
        <v>1.0646100101329719E-2</v>
      </c>
      <c r="AM333" s="170">
        <f>AL333+(($AE333-1)*Workings_risks!$E$18)/(2050-2023)</f>
        <v>1.0808696061981496E-2</v>
      </c>
      <c r="AN333" s="170">
        <f>AM333+(($AE333-1)*Workings_risks!$E$18)/(2050-2023)</f>
        <v>1.0971292022633273E-2</v>
      </c>
      <c r="AO333" s="170">
        <f>AN333+(($AE333-1)*Workings_risks!$E$18)/(2050-2023)</f>
        <v>1.1133887983285049E-2</v>
      </c>
      <c r="AP333" s="170">
        <f>AO333+(($AE333-1)*Workings_risks!$E$18)/(2050-2023)</f>
        <v>1.1296483943936826E-2</v>
      </c>
      <c r="AQ333" s="170">
        <f>AP333+(($AE333-1)*Workings_risks!$E$18)/(2050-2023)</f>
        <v>1.1459079904588602E-2</v>
      </c>
      <c r="AR333" s="170">
        <f>AQ333+(($AE333-1)*Workings_risks!$E$18)/(2050-2023)</f>
        <v>1.1621675865240379E-2</v>
      </c>
      <c r="AS333" s="170">
        <f>AR333+(($AE333-1)*Workings_risks!$E$18)/(2050-2023)</f>
        <v>1.1784271825892156E-2</v>
      </c>
      <c r="AT333" s="170">
        <f>AS333+(($AE333-1)*Workings_risks!$E$18)/(2050-2023)</f>
        <v>1.1946867786543932E-2</v>
      </c>
      <c r="AU333" s="170">
        <f>AT333+(($AE333-1)*Workings_risks!$E$18)/(2050-2023)</f>
        <v>1.2109463747195709E-2</v>
      </c>
      <c r="AV333" s="170">
        <f>AU333+(($AE333-1)*Workings_risks!$E$18)/(2050-2023)</f>
        <v>1.2272059707847486E-2</v>
      </c>
      <c r="AW333" s="170">
        <f>AV333+(($AE333-1)*Workings_risks!$E$18)/(2050-2023)</f>
        <v>1.2434655668499262E-2</v>
      </c>
      <c r="AX333" s="170">
        <f>AW333+(($AE333-1)*Workings_risks!$E$18)/(2050-2023)</f>
        <v>1.2597251629151039E-2</v>
      </c>
      <c r="AY333" s="170">
        <f>AX333+(($AE333-1)*Workings_risks!$E$18)/(2050-2023)</f>
        <v>1.2759847589802815E-2</v>
      </c>
      <c r="BA333" s="186">
        <f>AF333*Workings_risks!$E$24*Workings_risks!$E$26*Workings_risks!$E$27*Assumptions!$G$90</f>
        <v>3.9163599424617854E-4</v>
      </c>
      <c r="BB333" s="186">
        <f>AG333*Workings_risks!$E$24*Workings_risks!$E$26*Workings_risks!$E$27*Assumptions!$G$90</f>
        <v>3.9822079032221698E-4</v>
      </c>
      <c r="BC333" s="186">
        <f>AH333*Workings_risks!$E$24*Workings_risks!$E$26*Workings_risks!$E$27*Assumptions!$G$90</f>
        <v>4.0480558639825542E-4</v>
      </c>
      <c r="BD333" s="186">
        <f>AI333*Workings_risks!$E$24*Workings_risks!$E$26*Workings_risks!$E$27*Assumptions!$G$90</f>
        <v>4.113903824742938E-4</v>
      </c>
      <c r="BE333" s="186">
        <f>AJ333*Workings_risks!$E$24*Workings_risks!$E$26*Workings_risks!$E$27*Assumptions!$G$90</f>
        <v>4.1797517855033224E-4</v>
      </c>
      <c r="BF333" s="186">
        <f>AK333*Workings_risks!$E$24*Workings_risks!$E$26*Workings_risks!$E$27*Assumptions!$G$90</f>
        <v>4.2455997462637063E-4</v>
      </c>
      <c r="BG333" s="186">
        <f>AL333*Workings_risks!$E$24*Workings_risks!$E$26*Workings_risks!$E$27*Assumptions!$G$90</f>
        <v>4.3114477070240901E-4</v>
      </c>
      <c r="BH333" s="186">
        <f>AM333*Workings_risks!$E$24*Workings_risks!$E$26*Workings_risks!$E$27*Assumptions!$G$90</f>
        <v>4.3772956677844751E-4</v>
      </c>
      <c r="BI333" s="186">
        <f>AN333*Workings_risks!$E$24*Workings_risks!$E$26*Workings_risks!$E$27*Assumptions!$G$90</f>
        <v>4.4431436285448579E-4</v>
      </c>
      <c r="BJ333" s="186">
        <f>AO333*Workings_risks!$E$24*Workings_risks!$E$26*Workings_risks!$E$27*Assumptions!$G$90</f>
        <v>4.5089915893052433E-4</v>
      </c>
      <c r="BK333" s="186">
        <f>AP333*Workings_risks!$E$24*Workings_risks!$E$26*Workings_risks!$E$27*Assumptions!$G$90</f>
        <v>4.5748395500656267E-4</v>
      </c>
      <c r="BL333" s="186">
        <f>AQ333*Workings_risks!$E$24*Workings_risks!$E$26*Workings_risks!$E$27*Assumptions!$G$90</f>
        <v>4.6406875108260116E-4</v>
      </c>
      <c r="BM333" s="186">
        <f>AR333*Workings_risks!$E$24*Workings_risks!$E$26*Workings_risks!$E$27*Assumptions!$G$90</f>
        <v>4.7065354715863954E-4</v>
      </c>
      <c r="BN333" s="186">
        <f>AS333*Workings_risks!$E$24*Workings_risks!$E$26*Workings_risks!$E$27*Assumptions!$G$90</f>
        <v>4.7723834323467793E-4</v>
      </c>
      <c r="BO333" s="186">
        <f>AT333*Workings_risks!$E$24*Workings_risks!$E$26*Workings_risks!$E$27*Assumptions!$G$90</f>
        <v>4.8382313931071632E-4</v>
      </c>
      <c r="BP333" s="186">
        <f>AU333*Workings_risks!$E$24*Workings_risks!$E$26*Workings_risks!$E$27*Assumptions!$G$90</f>
        <v>4.9040793538675492E-4</v>
      </c>
      <c r="BQ333" s="186">
        <f>AV333*Workings_risks!$E$24*Workings_risks!$E$26*Workings_risks!$E$27*Assumptions!$G$90</f>
        <v>4.9699273146279314E-4</v>
      </c>
      <c r="BR333" s="186">
        <f>AW333*Workings_risks!$E$24*Workings_risks!$E$26*Workings_risks!$E$27*Assumptions!$G$90</f>
        <v>5.0357752753883169E-4</v>
      </c>
      <c r="BS333" s="186">
        <f>AX333*Workings_risks!$E$24*Workings_risks!$E$26*Workings_risks!$E$27*Assumptions!$G$90</f>
        <v>5.1016232361487002E-4</v>
      </c>
      <c r="BT333" s="186">
        <f>AY333*Workings_risks!$E$24*Workings_risks!$E$26*Workings_risks!$E$27*Assumptions!$G$90</f>
        <v>5.1674711969090857E-4</v>
      </c>
    </row>
    <row r="334" spans="2:72" x14ac:dyDescent="0.25">
      <c r="B334" s="42">
        <v>10373097</v>
      </c>
      <c r="C334" s="42" t="s">
        <v>568</v>
      </c>
      <c r="D334" s="42" t="s">
        <v>280</v>
      </c>
      <c r="E334" s="42">
        <v>16871223</v>
      </c>
      <c r="F334" s="42">
        <v>16871228</v>
      </c>
      <c r="G334" s="42">
        <v>0.75525694899677021</v>
      </c>
      <c r="H334" s="42">
        <v>145.277629973632</v>
      </c>
      <c r="I334" s="42">
        <v>-36.550111459640299</v>
      </c>
      <c r="J334" s="42">
        <v>120</v>
      </c>
      <c r="K334" s="42">
        <v>105</v>
      </c>
      <c r="L334" s="32">
        <v>6.3E-2</v>
      </c>
      <c r="M334" s="32">
        <v>8.7999999999999995E-2</v>
      </c>
      <c r="N334" s="181"/>
      <c r="O334" s="182">
        <f t="shared" si="76"/>
        <v>127.55999999999999</v>
      </c>
      <c r="P334" s="182">
        <f t="shared" si="77"/>
        <v>111.61499999999999</v>
      </c>
      <c r="Q334" s="191">
        <f t="shared" si="78"/>
        <v>0.01</v>
      </c>
      <c r="R334" s="191">
        <f t="shared" si="79"/>
        <v>0.02</v>
      </c>
      <c r="S334" s="184">
        <f t="shared" si="80"/>
        <v>-1594.4999999999991</v>
      </c>
      <c r="T334" s="184">
        <f t="shared" si="81"/>
        <v>143.50499999999997</v>
      </c>
      <c r="U334" s="185">
        <f t="shared" si="82"/>
        <v>1.474129821260582E-2</v>
      </c>
      <c r="V334" s="181"/>
      <c r="W334" s="182">
        <f t="shared" si="83"/>
        <v>128.76</v>
      </c>
      <c r="X334" s="182">
        <f t="shared" si="84"/>
        <v>114.24000000000001</v>
      </c>
      <c r="Y334" s="183">
        <f t="shared" si="85"/>
        <v>0.01</v>
      </c>
      <c r="Z334" s="183">
        <f t="shared" si="86"/>
        <v>0.02</v>
      </c>
      <c r="AA334" s="184">
        <f t="shared" si="87"/>
        <v>-1451.9999999999982</v>
      </c>
      <c r="AB334" s="184">
        <f t="shared" si="88"/>
        <v>143.27999999999997</v>
      </c>
      <c r="AC334" s="185">
        <f t="shared" si="89"/>
        <v>1.6033057851239672E-2</v>
      </c>
      <c r="AD334" s="181"/>
      <c r="AE334" s="178">
        <f t="shared" si="90"/>
        <v>1.474129821260582</v>
      </c>
      <c r="AF334" s="170">
        <f>Workings_risks!$E$18+Workings_risks!$E$27*(($AE334-1)*Workings_risks!$E$18)/(2050-2023)</f>
        <v>9.6664930326095105E-3</v>
      </c>
      <c r="AG334" s="170">
        <f>AF334+(($AE334-1)*Workings_risks!$E$18)/(2050-2023)</f>
        <v>9.8277452249914375E-3</v>
      </c>
      <c r="AH334" s="170">
        <f>AG334+(($AE334-1)*Workings_risks!$E$18)/(2050-2023)</f>
        <v>9.9889974173733645E-3</v>
      </c>
      <c r="AI334" s="170">
        <f>AH334+(($AE334-1)*Workings_risks!$E$18)/(2050-2023)</f>
        <v>1.0150249609755291E-2</v>
      </c>
      <c r="AJ334" s="170">
        <f>AI334+(($AE334-1)*Workings_risks!$E$18)/(2050-2023)</f>
        <v>1.0311501802137218E-2</v>
      </c>
      <c r="AK334" s="170">
        <f>AJ334+(($AE334-1)*Workings_risks!$E$18)/(2050-2023)</f>
        <v>1.0472753994519145E-2</v>
      </c>
      <c r="AL334" s="170">
        <f>AK334+(($AE334-1)*Workings_risks!$E$18)/(2050-2023)</f>
        <v>1.0634006186901072E-2</v>
      </c>
      <c r="AM334" s="170">
        <f>AL334+(($AE334-1)*Workings_risks!$E$18)/(2050-2023)</f>
        <v>1.0795258379282999E-2</v>
      </c>
      <c r="AN334" s="170">
        <f>AM334+(($AE334-1)*Workings_risks!$E$18)/(2050-2023)</f>
        <v>1.0956510571664926E-2</v>
      </c>
      <c r="AO334" s="170">
        <f>AN334+(($AE334-1)*Workings_risks!$E$18)/(2050-2023)</f>
        <v>1.1117762764046853E-2</v>
      </c>
      <c r="AP334" s="170">
        <f>AO334+(($AE334-1)*Workings_risks!$E$18)/(2050-2023)</f>
        <v>1.127901495642878E-2</v>
      </c>
      <c r="AQ334" s="170">
        <f>AP334+(($AE334-1)*Workings_risks!$E$18)/(2050-2023)</f>
        <v>1.1440267148810707E-2</v>
      </c>
      <c r="AR334" s="170">
        <f>AQ334+(($AE334-1)*Workings_risks!$E$18)/(2050-2023)</f>
        <v>1.1601519341192634E-2</v>
      </c>
      <c r="AS334" s="170">
        <f>AR334+(($AE334-1)*Workings_risks!$E$18)/(2050-2023)</f>
        <v>1.1762771533574561E-2</v>
      </c>
      <c r="AT334" s="170">
        <f>AS334+(($AE334-1)*Workings_risks!$E$18)/(2050-2023)</f>
        <v>1.1924023725956488E-2</v>
      </c>
      <c r="AU334" s="170">
        <f>AT334+(($AE334-1)*Workings_risks!$E$18)/(2050-2023)</f>
        <v>1.2085275918338415E-2</v>
      </c>
      <c r="AV334" s="170">
        <f>AU334+(($AE334-1)*Workings_risks!$E$18)/(2050-2023)</f>
        <v>1.2246528110720342E-2</v>
      </c>
      <c r="AW334" s="170">
        <f>AV334+(($AE334-1)*Workings_risks!$E$18)/(2050-2023)</f>
        <v>1.2407780303102269E-2</v>
      </c>
      <c r="AX334" s="170">
        <f>AW334+(($AE334-1)*Workings_risks!$E$18)/(2050-2023)</f>
        <v>1.2569032495484196E-2</v>
      </c>
      <c r="AY334" s="170">
        <f>AX334+(($AE334-1)*Workings_risks!$E$18)/(2050-2023)</f>
        <v>1.2730284687866123E-2</v>
      </c>
      <c r="BA334" s="186">
        <f>AF334*Workings_risks!$E$24*Workings_risks!$E$26*Workings_risks!$E$27*Assumptions!$G$90</f>
        <v>3.9147273483933464E-4</v>
      </c>
      <c r="BB334" s="186">
        <f>AG334*Workings_risks!$E$24*Workings_risks!$E$26*Workings_risks!$E$27*Assumptions!$G$90</f>
        <v>3.9800311111309167E-4</v>
      </c>
      <c r="BC334" s="186">
        <f>AH334*Workings_risks!$E$24*Workings_risks!$E$26*Workings_risks!$E$27*Assumptions!$G$90</f>
        <v>4.0453348738684876E-4</v>
      </c>
      <c r="BD334" s="186">
        <f>AI334*Workings_risks!$E$24*Workings_risks!$E$26*Workings_risks!$E$27*Assumptions!$G$90</f>
        <v>4.110638636606059E-4</v>
      </c>
      <c r="BE334" s="186">
        <f>AJ334*Workings_risks!$E$24*Workings_risks!$E$26*Workings_risks!$E$27*Assumptions!$G$90</f>
        <v>4.1759423993436304E-4</v>
      </c>
      <c r="BF334" s="186">
        <f>AK334*Workings_risks!$E$24*Workings_risks!$E$26*Workings_risks!$E$27*Assumptions!$G$90</f>
        <v>4.2412461620812007E-4</v>
      </c>
      <c r="BG334" s="186">
        <f>AL334*Workings_risks!$E$24*Workings_risks!$E$26*Workings_risks!$E$27*Assumptions!$G$90</f>
        <v>4.3065499248187716E-4</v>
      </c>
      <c r="BH334" s="186">
        <f>AM334*Workings_risks!$E$24*Workings_risks!$E$26*Workings_risks!$E$27*Assumptions!$G$90</f>
        <v>4.3718536875563419E-4</v>
      </c>
      <c r="BI334" s="186">
        <f>AN334*Workings_risks!$E$24*Workings_risks!$E$26*Workings_risks!$E$27*Assumptions!$G$90</f>
        <v>4.4371574502939133E-4</v>
      </c>
      <c r="BJ334" s="186">
        <f>AO334*Workings_risks!$E$24*Workings_risks!$E$26*Workings_risks!$E$27*Assumptions!$G$90</f>
        <v>4.5024612130314847E-4</v>
      </c>
      <c r="BK334" s="186">
        <f>AP334*Workings_risks!$E$24*Workings_risks!$E$26*Workings_risks!$E$27*Assumptions!$G$90</f>
        <v>4.5677649757690556E-4</v>
      </c>
      <c r="BL334" s="186">
        <f>AQ334*Workings_risks!$E$24*Workings_risks!$E$26*Workings_risks!$E$27*Assumptions!$G$90</f>
        <v>4.633068738506627E-4</v>
      </c>
      <c r="BM334" s="186">
        <f>AR334*Workings_risks!$E$24*Workings_risks!$E$26*Workings_risks!$E$27*Assumptions!$G$90</f>
        <v>4.6983725012441973E-4</v>
      </c>
      <c r="BN334" s="186">
        <f>AS334*Workings_risks!$E$24*Workings_risks!$E$26*Workings_risks!$E$27*Assumptions!$G$90</f>
        <v>4.7636762639817687E-4</v>
      </c>
      <c r="BO334" s="186">
        <f>AT334*Workings_risks!$E$24*Workings_risks!$E$26*Workings_risks!$E$27*Assumptions!$G$90</f>
        <v>4.8289800267193396E-4</v>
      </c>
      <c r="BP334" s="186">
        <f>AU334*Workings_risks!$E$24*Workings_risks!$E$26*Workings_risks!$E$27*Assumptions!$G$90</f>
        <v>4.8942837894569099E-4</v>
      </c>
      <c r="BQ334" s="186">
        <f>AV334*Workings_risks!$E$24*Workings_risks!$E$26*Workings_risks!$E$27*Assumptions!$G$90</f>
        <v>4.9595875521944819E-4</v>
      </c>
      <c r="BR334" s="186">
        <f>AW334*Workings_risks!$E$24*Workings_risks!$E$26*Workings_risks!$E$27*Assumptions!$G$90</f>
        <v>5.0248913149320527E-4</v>
      </c>
      <c r="BS334" s="186">
        <f>AX334*Workings_risks!$E$24*Workings_risks!$E$26*Workings_risks!$E$27*Assumptions!$G$90</f>
        <v>5.0901950776696236E-4</v>
      </c>
      <c r="BT334" s="186">
        <f>AY334*Workings_risks!$E$24*Workings_risks!$E$26*Workings_risks!$E$27*Assumptions!$G$90</f>
        <v>5.1554988404071945E-4</v>
      </c>
    </row>
    <row r="335" spans="2:72" x14ac:dyDescent="0.25">
      <c r="B335" s="42">
        <v>10373098</v>
      </c>
      <c r="C335" s="42" t="s">
        <v>568</v>
      </c>
      <c r="D335" s="42" t="s">
        <v>280</v>
      </c>
      <c r="E335" s="42">
        <v>16871223</v>
      </c>
      <c r="F335" s="42">
        <v>16872419</v>
      </c>
      <c r="G335" s="42">
        <v>1.8300154145496905</v>
      </c>
      <c r="H335" s="42">
        <v>145.27860535667801</v>
      </c>
      <c r="I335" s="42">
        <v>-36.550382454047799</v>
      </c>
      <c r="J335" s="42">
        <v>120</v>
      </c>
      <c r="K335" s="42">
        <v>105</v>
      </c>
      <c r="L335" s="32">
        <v>6.3E-2</v>
      </c>
      <c r="M335" s="32">
        <v>8.7999999999999995E-2</v>
      </c>
      <c r="N335" s="181"/>
      <c r="O335" s="182">
        <f t="shared" si="76"/>
        <v>127.55999999999999</v>
      </c>
      <c r="P335" s="182">
        <f t="shared" si="77"/>
        <v>111.61499999999999</v>
      </c>
      <c r="Q335" s="191">
        <f t="shared" si="78"/>
        <v>0.01</v>
      </c>
      <c r="R335" s="191">
        <f t="shared" si="79"/>
        <v>0.02</v>
      </c>
      <c r="S335" s="184">
        <f t="shared" si="80"/>
        <v>-1594.4999999999991</v>
      </c>
      <c r="T335" s="184">
        <f t="shared" si="81"/>
        <v>143.50499999999997</v>
      </c>
      <c r="U335" s="185">
        <f t="shared" si="82"/>
        <v>1.474129821260582E-2</v>
      </c>
      <c r="V335" s="181"/>
      <c r="W335" s="182">
        <f t="shared" si="83"/>
        <v>128.76</v>
      </c>
      <c r="X335" s="182">
        <f t="shared" si="84"/>
        <v>114.24000000000001</v>
      </c>
      <c r="Y335" s="183">
        <f t="shared" si="85"/>
        <v>0.01</v>
      </c>
      <c r="Z335" s="183">
        <f t="shared" si="86"/>
        <v>0.02</v>
      </c>
      <c r="AA335" s="184">
        <f t="shared" si="87"/>
        <v>-1451.9999999999982</v>
      </c>
      <c r="AB335" s="184">
        <f t="shared" si="88"/>
        <v>143.27999999999997</v>
      </c>
      <c r="AC335" s="185">
        <f t="shared" si="89"/>
        <v>1.6033057851239672E-2</v>
      </c>
      <c r="AD335" s="181"/>
      <c r="AE335" s="178">
        <f t="shared" si="90"/>
        <v>1.474129821260582</v>
      </c>
      <c r="AF335" s="170">
        <f>Workings_risks!$E$18+Workings_risks!$E$27*(($AE335-1)*Workings_risks!$E$18)/(2050-2023)</f>
        <v>9.6664930326095105E-3</v>
      </c>
      <c r="AG335" s="170">
        <f>AF335+(($AE335-1)*Workings_risks!$E$18)/(2050-2023)</f>
        <v>9.8277452249914375E-3</v>
      </c>
      <c r="AH335" s="170">
        <f>AG335+(($AE335-1)*Workings_risks!$E$18)/(2050-2023)</f>
        <v>9.9889974173733645E-3</v>
      </c>
      <c r="AI335" s="170">
        <f>AH335+(($AE335-1)*Workings_risks!$E$18)/(2050-2023)</f>
        <v>1.0150249609755291E-2</v>
      </c>
      <c r="AJ335" s="170">
        <f>AI335+(($AE335-1)*Workings_risks!$E$18)/(2050-2023)</f>
        <v>1.0311501802137218E-2</v>
      </c>
      <c r="AK335" s="170">
        <f>AJ335+(($AE335-1)*Workings_risks!$E$18)/(2050-2023)</f>
        <v>1.0472753994519145E-2</v>
      </c>
      <c r="AL335" s="170">
        <f>AK335+(($AE335-1)*Workings_risks!$E$18)/(2050-2023)</f>
        <v>1.0634006186901072E-2</v>
      </c>
      <c r="AM335" s="170">
        <f>AL335+(($AE335-1)*Workings_risks!$E$18)/(2050-2023)</f>
        <v>1.0795258379282999E-2</v>
      </c>
      <c r="AN335" s="170">
        <f>AM335+(($AE335-1)*Workings_risks!$E$18)/(2050-2023)</f>
        <v>1.0956510571664926E-2</v>
      </c>
      <c r="AO335" s="170">
        <f>AN335+(($AE335-1)*Workings_risks!$E$18)/(2050-2023)</f>
        <v>1.1117762764046853E-2</v>
      </c>
      <c r="AP335" s="170">
        <f>AO335+(($AE335-1)*Workings_risks!$E$18)/(2050-2023)</f>
        <v>1.127901495642878E-2</v>
      </c>
      <c r="AQ335" s="170">
        <f>AP335+(($AE335-1)*Workings_risks!$E$18)/(2050-2023)</f>
        <v>1.1440267148810707E-2</v>
      </c>
      <c r="AR335" s="170">
        <f>AQ335+(($AE335-1)*Workings_risks!$E$18)/(2050-2023)</f>
        <v>1.1601519341192634E-2</v>
      </c>
      <c r="AS335" s="170">
        <f>AR335+(($AE335-1)*Workings_risks!$E$18)/(2050-2023)</f>
        <v>1.1762771533574561E-2</v>
      </c>
      <c r="AT335" s="170">
        <f>AS335+(($AE335-1)*Workings_risks!$E$18)/(2050-2023)</f>
        <v>1.1924023725956488E-2</v>
      </c>
      <c r="AU335" s="170">
        <f>AT335+(($AE335-1)*Workings_risks!$E$18)/(2050-2023)</f>
        <v>1.2085275918338415E-2</v>
      </c>
      <c r="AV335" s="170">
        <f>AU335+(($AE335-1)*Workings_risks!$E$18)/(2050-2023)</f>
        <v>1.2246528110720342E-2</v>
      </c>
      <c r="AW335" s="170">
        <f>AV335+(($AE335-1)*Workings_risks!$E$18)/(2050-2023)</f>
        <v>1.2407780303102269E-2</v>
      </c>
      <c r="AX335" s="170">
        <f>AW335+(($AE335-1)*Workings_risks!$E$18)/(2050-2023)</f>
        <v>1.2569032495484196E-2</v>
      </c>
      <c r="AY335" s="170">
        <f>AX335+(($AE335-1)*Workings_risks!$E$18)/(2050-2023)</f>
        <v>1.2730284687866123E-2</v>
      </c>
      <c r="BA335" s="186">
        <f>AF335*Workings_risks!$E$24*Workings_risks!$E$26*Workings_risks!$E$27*Assumptions!$G$90</f>
        <v>3.9147273483933464E-4</v>
      </c>
      <c r="BB335" s="186">
        <f>AG335*Workings_risks!$E$24*Workings_risks!$E$26*Workings_risks!$E$27*Assumptions!$G$90</f>
        <v>3.9800311111309167E-4</v>
      </c>
      <c r="BC335" s="186">
        <f>AH335*Workings_risks!$E$24*Workings_risks!$E$26*Workings_risks!$E$27*Assumptions!$G$90</f>
        <v>4.0453348738684876E-4</v>
      </c>
      <c r="BD335" s="186">
        <f>AI335*Workings_risks!$E$24*Workings_risks!$E$26*Workings_risks!$E$27*Assumptions!$G$90</f>
        <v>4.110638636606059E-4</v>
      </c>
      <c r="BE335" s="186">
        <f>AJ335*Workings_risks!$E$24*Workings_risks!$E$26*Workings_risks!$E$27*Assumptions!$G$90</f>
        <v>4.1759423993436304E-4</v>
      </c>
      <c r="BF335" s="186">
        <f>AK335*Workings_risks!$E$24*Workings_risks!$E$26*Workings_risks!$E$27*Assumptions!$G$90</f>
        <v>4.2412461620812007E-4</v>
      </c>
      <c r="BG335" s="186">
        <f>AL335*Workings_risks!$E$24*Workings_risks!$E$26*Workings_risks!$E$27*Assumptions!$G$90</f>
        <v>4.3065499248187716E-4</v>
      </c>
      <c r="BH335" s="186">
        <f>AM335*Workings_risks!$E$24*Workings_risks!$E$26*Workings_risks!$E$27*Assumptions!$G$90</f>
        <v>4.3718536875563419E-4</v>
      </c>
      <c r="BI335" s="186">
        <f>AN335*Workings_risks!$E$24*Workings_risks!$E$26*Workings_risks!$E$27*Assumptions!$G$90</f>
        <v>4.4371574502939133E-4</v>
      </c>
      <c r="BJ335" s="186">
        <f>AO335*Workings_risks!$E$24*Workings_risks!$E$26*Workings_risks!$E$27*Assumptions!$G$90</f>
        <v>4.5024612130314847E-4</v>
      </c>
      <c r="BK335" s="186">
        <f>AP335*Workings_risks!$E$24*Workings_risks!$E$26*Workings_risks!$E$27*Assumptions!$G$90</f>
        <v>4.5677649757690556E-4</v>
      </c>
      <c r="BL335" s="186">
        <f>AQ335*Workings_risks!$E$24*Workings_risks!$E$26*Workings_risks!$E$27*Assumptions!$G$90</f>
        <v>4.633068738506627E-4</v>
      </c>
      <c r="BM335" s="186">
        <f>AR335*Workings_risks!$E$24*Workings_risks!$E$26*Workings_risks!$E$27*Assumptions!$G$90</f>
        <v>4.6983725012441973E-4</v>
      </c>
      <c r="BN335" s="186">
        <f>AS335*Workings_risks!$E$24*Workings_risks!$E$26*Workings_risks!$E$27*Assumptions!$G$90</f>
        <v>4.7636762639817687E-4</v>
      </c>
      <c r="BO335" s="186">
        <f>AT335*Workings_risks!$E$24*Workings_risks!$E$26*Workings_risks!$E$27*Assumptions!$G$90</f>
        <v>4.8289800267193396E-4</v>
      </c>
      <c r="BP335" s="186">
        <f>AU335*Workings_risks!$E$24*Workings_risks!$E$26*Workings_risks!$E$27*Assumptions!$G$90</f>
        <v>4.8942837894569099E-4</v>
      </c>
      <c r="BQ335" s="186">
        <f>AV335*Workings_risks!$E$24*Workings_risks!$E$26*Workings_risks!$E$27*Assumptions!$G$90</f>
        <v>4.9595875521944819E-4</v>
      </c>
      <c r="BR335" s="186">
        <f>AW335*Workings_risks!$E$24*Workings_risks!$E$26*Workings_risks!$E$27*Assumptions!$G$90</f>
        <v>5.0248913149320527E-4</v>
      </c>
      <c r="BS335" s="186">
        <f>AX335*Workings_risks!$E$24*Workings_risks!$E$26*Workings_risks!$E$27*Assumptions!$G$90</f>
        <v>5.0901950776696236E-4</v>
      </c>
      <c r="BT335" s="186">
        <f>AY335*Workings_risks!$E$24*Workings_risks!$E$26*Workings_risks!$E$27*Assumptions!$G$90</f>
        <v>5.1554988404071945E-4</v>
      </c>
    </row>
    <row r="336" spans="2:72" x14ac:dyDescent="0.25">
      <c r="B336" s="42">
        <v>10373099</v>
      </c>
      <c r="C336" s="42" t="s">
        <v>568</v>
      </c>
      <c r="D336" s="42" t="s">
        <v>280</v>
      </c>
      <c r="E336" s="42">
        <v>16871228</v>
      </c>
      <c r="F336" s="42">
        <v>16871232</v>
      </c>
      <c r="G336" s="42">
        <v>0.76257581614760017</v>
      </c>
      <c r="H336" s="42">
        <v>145.27704783086901</v>
      </c>
      <c r="I336" s="42">
        <v>-36.547822516674998</v>
      </c>
      <c r="J336" s="42">
        <v>118</v>
      </c>
      <c r="K336" s="42">
        <v>104</v>
      </c>
      <c r="L336" s="32">
        <v>6.3E-2</v>
      </c>
      <c r="M336" s="32">
        <v>8.7999999999999995E-2</v>
      </c>
      <c r="N336" s="181"/>
      <c r="O336" s="182">
        <f t="shared" si="76"/>
        <v>125.434</v>
      </c>
      <c r="P336" s="182">
        <f t="shared" si="77"/>
        <v>110.55199999999999</v>
      </c>
      <c r="Q336" s="191">
        <f t="shared" si="78"/>
        <v>0.01</v>
      </c>
      <c r="R336" s="191">
        <f t="shared" si="79"/>
        <v>0.02</v>
      </c>
      <c r="S336" s="184">
        <f t="shared" si="80"/>
        <v>-1488.2000000000005</v>
      </c>
      <c r="T336" s="184">
        <f t="shared" si="81"/>
        <v>140.316</v>
      </c>
      <c r="U336" s="185">
        <f t="shared" si="82"/>
        <v>1.4995296331138285E-2</v>
      </c>
      <c r="V336" s="181"/>
      <c r="W336" s="182">
        <f t="shared" si="83"/>
        <v>126.61399999999999</v>
      </c>
      <c r="X336" s="182">
        <f t="shared" si="84"/>
        <v>113.15200000000002</v>
      </c>
      <c r="Y336" s="183">
        <f t="shared" si="85"/>
        <v>0.01</v>
      </c>
      <c r="Z336" s="183">
        <f t="shared" si="86"/>
        <v>0.02</v>
      </c>
      <c r="AA336" s="184">
        <f t="shared" si="87"/>
        <v>-1346.1999999999973</v>
      </c>
      <c r="AB336" s="184">
        <f t="shared" si="88"/>
        <v>140.07599999999996</v>
      </c>
      <c r="AC336" s="185">
        <f t="shared" si="89"/>
        <v>1.639875204278711E-2</v>
      </c>
      <c r="AD336" s="181"/>
      <c r="AE336" s="178">
        <f t="shared" si="90"/>
        <v>1.4995296331138286</v>
      </c>
      <c r="AF336" s="170">
        <f>Workings_risks!$E$18+Workings_risks!$E$27*(($AE336-1)*Workings_risks!$E$18)/(2050-2023)</f>
        <v>9.6924085635280363E-3</v>
      </c>
      <c r="AG336" s="170">
        <f>AF336+(($AE336-1)*Workings_risks!$E$18)/(2050-2023)</f>
        <v>9.8622992662161391E-3</v>
      </c>
      <c r="AH336" s="170">
        <f>AG336+(($AE336-1)*Workings_risks!$E$18)/(2050-2023)</f>
        <v>1.0032189968904242E-2</v>
      </c>
      <c r="AI336" s="170">
        <f>AH336+(($AE336-1)*Workings_risks!$E$18)/(2050-2023)</f>
        <v>1.0202080671592345E-2</v>
      </c>
      <c r="AJ336" s="170">
        <f>AI336+(($AE336-1)*Workings_risks!$E$18)/(2050-2023)</f>
        <v>1.0371971374280448E-2</v>
      </c>
      <c r="AK336" s="170">
        <f>AJ336+(($AE336-1)*Workings_risks!$E$18)/(2050-2023)</f>
        <v>1.054186207696855E-2</v>
      </c>
      <c r="AL336" s="170">
        <f>AK336+(($AE336-1)*Workings_risks!$E$18)/(2050-2023)</f>
        <v>1.0711752779656653E-2</v>
      </c>
      <c r="AM336" s="170">
        <f>AL336+(($AE336-1)*Workings_risks!$E$18)/(2050-2023)</f>
        <v>1.0881643482344756E-2</v>
      </c>
      <c r="AN336" s="170">
        <f>AM336+(($AE336-1)*Workings_risks!$E$18)/(2050-2023)</f>
        <v>1.1051534185032859E-2</v>
      </c>
      <c r="AO336" s="170">
        <f>AN336+(($AE336-1)*Workings_risks!$E$18)/(2050-2023)</f>
        <v>1.1221424887720962E-2</v>
      </c>
      <c r="AP336" s="170">
        <f>AO336+(($AE336-1)*Workings_risks!$E$18)/(2050-2023)</f>
        <v>1.1391315590409064E-2</v>
      </c>
      <c r="AQ336" s="170">
        <f>AP336+(($AE336-1)*Workings_risks!$E$18)/(2050-2023)</f>
        <v>1.1561206293097167E-2</v>
      </c>
      <c r="AR336" s="170">
        <f>AQ336+(($AE336-1)*Workings_risks!$E$18)/(2050-2023)</f>
        <v>1.173109699578527E-2</v>
      </c>
      <c r="AS336" s="170">
        <f>AR336+(($AE336-1)*Workings_risks!$E$18)/(2050-2023)</f>
        <v>1.1900987698473373E-2</v>
      </c>
      <c r="AT336" s="170">
        <f>AS336+(($AE336-1)*Workings_risks!$E$18)/(2050-2023)</f>
        <v>1.2070878401161476E-2</v>
      </c>
      <c r="AU336" s="170">
        <f>AT336+(($AE336-1)*Workings_risks!$E$18)/(2050-2023)</f>
        <v>1.2240769103849579E-2</v>
      </c>
      <c r="AV336" s="170">
        <f>AU336+(($AE336-1)*Workings_risks!$E$18)/(2050-2023)</f>
        <v>1.2410659806537681E-2</v>
      </c>
      <c r="AW336" s="170">
        <f>AV336+(($AE336-1)*Workings_risks!$E$18)/(2050-2023)</f>
        <v>1.2580550509225784E-2</v>
      </c>
      <c r="AX336" s="170">
        <f>AW336+(($AE336-1)*Workings_risks!$E$18)/(2050-2023)</f>
        <v>1.2750441211913887E-2</v>
      </c>
      <c r="AY336" s="170">
        <f>AX336+(($AE336-1)*Workings_risks!$E$18)/(2050-2023)</f>
        <v>1.292033191460199E-2</v>
      </c>
      <c r="BA336" s="186">
        <f>AF336*Workings_risks!$E$24*Workings_risks!$E$26*Workings_risks!$E$27*Assumptions!$G$90</f>
        <v>3.9252225959761708E-4</v>
      </c>
      <c r="BB336" s="186">
        <f>AG336*Workings_risks!$E$24*Workings_risks!$E$26*Workings_risks!$E$27*Assumptions!$G$90</f>
        <v>3.9940247745746824E-4</v>
      </c>
      <c r="BC336" s="186">
        <f>AH336*Workings_risks!$E$24*Workings_risks!$E$26*Workings_risks!$E$27*Assumptions!$G$90</f>
        <v>4.0628269531731961E-4</v>
      </c>
      <c r="BD336" s="186">
        <f>AI336*Workings_risks!$E$24*Workings_risks!$E$26*Workings_risks!$E$27*Assumptions!$G$90</f>
        <v>4.1316291317717088E-4</v>
      </c>
      <c r="BE336" s="186">
        <f>AJ336*Workings_risks!$E$24*Workings_risks!$E$26*Workings_risks!$E$27*Assumptions!$G$90</f>
        <v>4.200431310370221E-4</v>
      </c>
      <c r="BF336" s="186">
        <f>AK336*Workings_risks!$E$24*Workings_risks!$E$26*Workings_risks!$E$27*Assumptions!$G$90</f>
        <v>4.2692334889687337E-4</v>
      </c>
      <c r="BG336" s="186">
        <f>AL336*Workings_risks!$E$24*Workings_risks!$E$26*Workings_risks!$E$27*Assumptions!$G$90</f>
        <v>4.3380356675672469E-4</v>
      </c>
      <c r="BH336" s="186">
        <f>AM336*Workings_risks!$E$24*Workings_risks!$E$26*Workings_risks!$E$27*Assumptions!$G$90</f>
        <v>4.4068378461657601E-4</v>
      </c>
      <c r="BI336" s="186">
        <f>AN336*Workings_risks!$E$24*Workings_risks!$E$26*Workings_risks!$E$27*Assumptions!$G$90</f>
        <v>4.4756400247642723E-4</v>
      </c>
      <c r="BJ336" s="186">
        <f>AO336*Workings_risks!$E$24*Workings_risks!$E$26*Workings_risks!$E$27*Assumptions!$G$90</f>
        <v>4.5444422033627855E-4</v>
      </c>
      <c r="BK336" s="186">
        <f>AP336*Workings_risks!$E$24*Workings_risks!$E$26*Workings_risks!$E$27*Assumptions!$G$90</f>
        <v>4.6132443819612976E-4</v>
      </c>
      <c r="BL336" s="186">
        <f>AQ336*Workings_risks!$E$24*Workings_risks!$E$26*Workings_risks!$E$27*Assumptions!$G$90</f>
        <v>4.6820465605598108E-4</v>
      </c>
      <c r="BM336" s="186">
        <f>AR336*Workings_risks!$E$24*Workings_risks!$E$26*Workings_risks!$E$27*Assumptions!$G$90</f>
        <v>4.7508487391583235E-4</v>
      </c>
      <c r="BN336" s="186">
        <f>AS336*Workings_risks!$E$24*Workings_risks!$E$26*Workings_risks!$E$27*Assumptions!$G$90</f>
        <v>4.8196509177568368E-4</v>
      </c>
      <c r="BO336" s="186">
        <f>AT336*Workings_risks!$E$24*Workings_risks!$E$26*Workings_risks!$E$27*Assumptions!$G$90</f>
        <v>4.88845309635535E-4</v>
      </c>
      <c r="BP336" s="186">
        <f>AU336*Workings_risks!$E$24*Workings_risks!$E$26*Workings_risks!$E$27*Assumptions!$G$90</f>
        <v>4.9572552749538616E-4</v>
      </c>
      <c r="BQ336" s="186">
        <f>AV336*Workings_risks!$E$24*Workings_risks!$E$26*Workings_risks!$E$27*Assumptions!$G$90</f>
        <v>5.0260574535523743E-4</v>
      </c>
      <c r="BR336" s="186">
        <f>AW336*Workings_risks!$E$24*Workings_risks!$E$26*Workings_risks!$E$27*Assumptions!$G$90</f>
        <v>5.094859632150887E-4</v>
      </c>
      <c r="BS336" s="186">
        <f>AX336*Workings_risks!$E$24*Workings_risks!$E$26*Workings_risks!$E$27*Assumptions!$G$90</f>
        <v>5.1636618107493996E-4</v>
      </c>
      <c r="BT336" s="186">
        <f>AY336*Workings_risks!$E$24*Workings_risks!$E$26*Workings_risks!$E$27*Assumptions!$G$90</f>
        <v>5.2324639893479134E-4</v>
      </c>
    </row>
    <row r="337" spans="2:72" x14ac:dyDescent="0.25">
      <c r="B337" s="42">
        <v>10373102</v>
      </c>
      <c r="C337" s="42" t="s">
        <v>568</v>
      </c>
      <c r="D337" s="42" t="s">
        <v>280</v>
      </c>
      <c r="E337" s="42">
        <v>16871241</v>
      </c>
      <c r="F337" s="42">
        <v>16871245</v>
      </c>
      <c r="G337" s="42">
        <v>1.3689883815323904</v>
      </c>
      <c r="H337" s="42">
        <v>145.27722879909501</v>
      </c>
      <c r="I337" s="42">
        <v>-36.543926619121201</v>
      </c>
      <c r="J337" s="42">
        <v>118</v>
      </c>
      <c r="K337" s="42">
        <v>104</v>
      </c>
      <c r="L337" s="32">
        <v>6.3E-2</v>
      </c>
      <c r="M337" s="32">
        <v>8.7999999999999995E-2</v>
      </c>
      <c r="N337" s="181"/>
      <c r="O337" s="182">
        <f t="shared" si="76"/>
        <v>125.434</v>
      </c>
      <c r="P337" s="182">
        <f t="shared" si="77"/>
        <v>110.55199999999999</v>
      </c>
      <c r="Q337" s="191">
        <f t="shared" si="78"/>
        <v>0.01</v>
      </c>
      <c r="R337" s="191">
        <f t="shared" si="79"/>
        <v>0.02</v>
      </c>
      <c r="S337" s="184">
        <f t="shared" si="80"/>
        <v>-1488.2000000000005</v>
      </c>
      <c r="T337" s="184">
        <f t="shared" si="81"/>
        <v>140.316</v>
      </c>
      <c r="U337" s="185">
        <f t="shared" si="82"/>
        <v>1.4995296331138285E-2</v>
      </c>
      <c r="V337" s="181"/>
      <c r="W337" s="182">
        <f t="shared" si="83"/>
        <v>126.61399999999999</v>
      </c>
      <c r="X337" s="182">
        <f t="shared" si="84"/>
        <v>113.15200000000002</v>
      </c>
      <c r="Y337" s="183">
        <f t="shared" si="85"/>
        <v>0.01</v>
      </c>
      <c r="Z337" s="183">
        <f t="shared" si="86"/>
        <v>0.02</v>
      </c>
      <c r="AA337" s="184">
        <f t="shared" si="87"/>
        <v>-1346.1999999999973</v>
      </c>
      <c r="AB337" s="184">
        <f t="shared" si="88"/>
        <v>140.07599999999996</v>
      </c>
      <c r="AC337" s="185">
        <f t="shared" si="89"/>
        <v>1.639875204278711E-2</v>
      </c>
      <c r="AD337" s="181"/>
      <c r="AE337" s="178">
        <f t="shared" si="90"/>
        <v>1.4995296331138286</v>
      </c>
      <c r="AF337" s="170">
        <f>Workings_risks!$E$18+Workings_risks!$E$27*(($AE337-1)*Workings_risks!$E$18)/(2050-2023)</f>
        <v>9.6924085635280363E-3</v>
      </c>
      <c r="AG337" s="170">
        <f>AF337+(($AE337-1)*Workings_risks!$E$18)/(2050-2023)</f>
        <v>9.8622992662161391E-3</v>
      </c>
      <c r="AH337" s="170">
        <f>AG337+(($AE337-1)*Workings_risks!$E$18)/(2050-2023)</f>
        <v>1.0032189968904242E-2</v>
      </c>
      <c r="AI337" s="170">
        <f>AH337+(($AE337-1)*Workings_risks!$E$18)/(2050-2023)</f>
        <v>1.0202080671592345E-2</v>
      </c>
      <c r="AJ337" s="170">
        <f>AI337+(($AE337-1)*Workings_risks!$E$18)/(2050-2023)</f>
        <v>1.0371971374280448E-2</v>
      </c>
      <c r="AK337" s="170">
        <f>AJ337+(($AE337-1)*Workings_risks!$E$18)/(2050-2023)</f>
        <v>1.054186207696855E-2</v>
      </c>
      <c r="AL337" s="170">
        <f>AK337+(($AE337-1)*Workings_risks!$E$18)/(2050-2023)</f>
        <v>1.0711752779656653E-2</v>
      </c>
      <c r="AM337" s="170">
        <f>AL337+(($AE337-1)*Workings_risks!$E$18)/(2050-2023)</f>
        <v>1.0881643482344756E-2</v>
      </c>
      <c r="AN337" s="170">
        <f>AM337+(($AE337-1)*Workings_risks!$E$18)/(2050-2023)</f>
        <v>1.1051534185032859E-2</v>
      </c>
      <c r="AO337" s="170">
        <f>AN337+(($AE337-1)*Workings_risks!$E$18)/(2050-2023)</f>
        <v>1.1221424887720962E-2</v>
      </c>
      <c r="AP337" s="170">
        <f>AO337+(($AE337-1)*Workings_risks!$E$18)/(2050-2023)</f>
        <v>1.1391315590409064E-2</v>
      </c>
      <c r="AQ337" s="170">
        <f>AP337+(($AE337-1)*Workings_risks!$E$18)/(2050-2023)</f>
        <v>1.1561206293097167E-2</v>
      </c>
      <c r="AR337" s="170">
        <f>AQ337+(($AE337-1)*Workings_risks!$E$18)/(2050-2023)</f>
        <v>1.173109699578527E-2</v>
      </c>
      <c r="AS337" s="170">
        <f>AR337+(($AE337-1)*Workings_risks!$E$18)/(2050-2023)</f>
        <v>1.1900987698473373E-2</v>
      </c>
      <c r="AT337" s="170">
        <f>AS337+(($AE337-1)*Workings_risks!$E$18)/(2050-2023)</f>
        <v>1.2070878401161476E-2</v>
      </c>
      <c r="AU337" s="170">
        <f>AT337+(($AE337-1)*Workings_risks!$E$18)/(2050-2023)</f>
        <v>1.2240769103849579E-2</v>
      </c>
      <c r="AV337" s="170">
        <f>AU337+(($AE337-1)*Workings_risks!$E$18)/(2050-2023)</f>
        <v>1.2410659806537681E-2</v>
      </c>
      <c r="AW337" s="170">
        <f>AV337+(($AE337-1)*Workings_risks!$E$18)/(2050-2023)</f>
        <v>1.2580550509225784E-2</v>
      </c>
      <c r="AX337" s="170">
        <f>AW337+(($AE337-1)*Workings_risks!$E$18)/(2050-2023)</f>
        <v>1.2750441211913887E-2</v>
      </c>
      <c r="AY337" s="170">
        <f>AX337+(($AE337-1)*Workings_risks!$E$18)/(2050-2023)</f>
        <v>1.292033191460199E-2</v>
      </c>
      <c r="BA337" s="186">
        <f>AF337*Workings_risks!$E$24*Workings_risks!$E$26*Workings_risks!$E$27*Assumptions!$G$90</f>
        <v>3.9252225959761708E-4</v>
      </c>
      <c r="BB337" s="186">
        <f>AG337*Workings_risks!$E$24*Workings_risks!$E$26*Workings_risks!$E$27*Assumptions!$G$90</f>
        <v>3.9940247745746824E-4</v>
      </c>
      <c r="BC337" s="186">
        <f>AH337*Workings_risks!$E$24*Workings_risks!$E$26*Workings_risks!$E$27*Assumptions!$G$90</f>
        <v>4.0628269531731961E-4</v>
      </c>
      <c r="BD337" s="186">
        <f>AI337*Workings_risks!$E$24*Workings_risks!$E$26*Workings_risks!$E$27*Assumptions!$G$90</f>
        <v>4.1316291317717088E-4</v>
      </c>
      <c r="BE337" s="186">
        <f>AJ337*Workings_risks!$E$24*Workings_risks!$E$26*Workings_risks!$E$27*Assumptions!$G$90</f>
        <v>4.200431310370221E-4</v>
      </c>
      <c r="BF337" s="186">
        <f>AK337*Workings_risks!$E$24*Workings_risks!$E$26*Workings_risks!$E$27*Assumptions!$G$90</f>
        <v>4.2692334889687337E-4</v>
      </c>
      <c r="BG337" s="186">
        <f>AL337*Workings_risks!$E$24*Workings_risks!$E$26*Workings_risks!$E$27*Assumptions!$G$90</f>
        <v>4.3380356675672469E-4</v>
      </c>
      <c r="BH337" s="186">
        <f>AM337*Workings_risks!$E$24*Workings_risks!$E$26*Workings_risks!$E$27*Assumptions!$G$90</f>
        <v>4.4068378461657601E-4</v>
      </c>
      <c r="BI337" s="186">
        <f>AN337*Workings_risks!$E$24*Workings_risks!$E$26*Workings_risks!$E$27*Assumptions!$G$90</f>
        <v>4.4756400247642723E-4</v>
      </c>
      <c r="BJ337" s="186">
        <f>AO337*Workings_risks!$E$24*Workings_risks!$E$26*Workings_risks!$E$27*Assumptions!$G$90</f>
        <v>4.5444422033627855E-4</v>
      </c>
      <c r="BK337" s="186">
        <f>AP337*Workings_risks!$E$24*Workings_risks!$E$26*Workings_risks!$E$27*Assumptions!$G$90</f>
        <v>4.6132443819612976E-4</v>
      </c>
      <c r="BL337" s="186">
        <f>AQ337*Workings_risks!$E$24*Workings_risks!$E$26*Workings_risks!$E$27*Assumptions!$G$90</f>
        <v>4.6820465605598108E-4</v>
      </c>
      <c r="BM337" s="186">
        <f>AR337*Workings_risks!$E$24*Workings_risks!$E$26*Workings_risks!$E$27*Assumptions!$G$90</f>
        <v>4.7508487391583235E-4</v>
      </c>
      <c r="BN337" s="186">
        <f>AS337*Workings_risks!$E$24*Workings_risks!$E$26*Workings_risks!$E$27*Assumptions!$G$90</f>
        <v>4.8196509177568368E-4</v>
      </c>
      <c r="BO337" s="186">
        <f>AT337*Workings_risks!$E$24*Workings_risks!$E$26*Workings_risks!$E$27*Assumptions!$G$90</f>
        <v>4.88845309635535E-4</v>
      </c>
      <c r="BP337" s="186">
        <f>AU337*Workings_risks!$E$24*Workings_risks!$E$26*Workings_risks!$E$27*Assumptions!$G$90</f>
        <v>4.9572552749538616E-4</v>
      </c>
      <c r="BQ337" s="186">
        <f>AV337*Workings_risks!$E$24*Workings_risks!$E$26*Workings_risks!$E$27*Assumptions!$G$90</f>
        <v>5.0260574535523743E-4</v>
      </c>
      <c r="BR337" s="186">
        <f>AW337*Workings_risks!$E$24*Workings_risks!$E$26*Workings_risks!$E$27*Assumptions!$G$90</f>
        <v>5.094859632150887E-4</v>
      </c>
      <c r="BS337" s="186">
        <f>AX337*Workings_risks!$E$24*Workings_risks!$E$26*Workings_risks!$E$27*Assumptions!$G$90</f>
        <v>5.1636618107493996E-4</v>
      </c>
      <c r="BT337" s="186">
        <f>AY337*Workings_risks!$E$24*Workings_risks!$E$26*Workings_risks!$E$27*Assumptions!$G$90</f>
        <v>5.2324639893479134E-4</v>
      </c>
    </row>
    <row r="338" spans="2:72" x14ac:dyDescent="0.25">
      <c r="B338" s="42">
        <v>10373201</v>
      </c>
      <c r="C338" s="42" t="s">
        <v>568</v>
      </c>
      <c r="D338" s="42" t="s">
        <v>280</v>
      </c>
      <c r="E338" s="42">
        <v>16871666</v>
      </c>
      <c r="F338" s="42">
        <v>17277028</v>
      </c>
      <c r="G338" s="42">
        <v>0.29839142593667045</v>
      </c>
      <c r="H338" s="42">
        <v>145.277914713961</v>
      </c>
      <c r="I338" s="42">
        <v>-36.5124417646512</v>
      </c>
      <c r="J338" s="42">
        <v>117</v>
      </c>
      <c r="K338" s="42">
        <v>103</v>
      </c>
      <c r="L338" s="32">
        <v>6.3E-2</v>
      </c>
      <c r="M338" s="32">
        <v>8.7999999999999995E-2</v>
      </c>
      <c r="N338" s="181"/>
      <c r="O338" s="182">
        <f t="shared" si="76"/>
        <v>124.371</v>
      </c>
      <c r="P338" s="182">
        <f t="shared" si="77"/>
        <v>109.48899999999999</v>
      </c>
      <c r="Q338" s="191">
        <f t="shared" si="78"/>
        <v>0.01</v>
      </c>
      <c r="R338" s="191">
        <f t="shared" si="79"/>
        <v>0.02</v>
      </c>
      <c r="S338" s="184">
        <f t="shared" si="80"/>
        <v>-1488.2000000000005</v>
      </c>
      <c r="T338" s="184">
        <f t="shared" si="81"/>
        <v>139.25299999999999</v>
      </c>
      <c r="U338" s="185">
        <f t="shared" si="82"/>
        <v>1.4952963311382864E-2</v>
      </c>
      <c r="V338" s="181"/>
      <c r="W338" s="182">
        <f t="shared" si="83"/>
        <v>125.541</v>
      </c>
      <c r="X338" s="182">
        <f t="shared" si="84"/>
        <v>112.06400000000001</v>
      </c>
      <c r="Y338" s="183">
        <f t="shared" si="85"/>
        <v>0.01</v>
      </c>
      <c r="Z338" s="183">
        <f t="shared" si="86"/>
        <v>0.02</v>
      </c>
      <c r="AA338" s="184">
        <f t="shared" si="87"/>
        <v>-1347.6999999999989</v>
      </c>
      <c r="AB338" s="184">
        <f t="shared" si="88"/>
        <v>139.018</v>
      </c>
      <c r="AC338" s="185">
        <f t="shared" si="89"/>
        <v>1.6337463827261273E-2</v>
      </c>
      <c r="AD338" s="181"/>
      <c r="AE338" s="178">
        <f t="shared" si="90"/>
        <v>1.4952963311382863</v>
      </c>
      <c r="AF338" s="170">
        <f>Workings_risks!$E$18+Workings_risks!$E$27*(($AE338-1)*Workings_risks!$E$18)/(2050-2023)</f>
        <v>9.6880893083749475E-3</v>
      </c>
      <c r="AG338" s="170">
        <f>AF338+(($AE338-1)*Workings_risks!$E$18)/(2050-2023)</f>
        <v>9.8565402593453547E-3</v>
      </c>
      <c r="AH338" s="170">
        <f>AG338+(($AE338-1)*Workings_risks!$E$18)/(2050-2023)</f>
        <v>1.0024991210315762E-2</v>
      </c>
      <c r="AI338" s="170">
        <f>AH338+(($AE338-1)*Workings_risks!$E$18)/(2050-2023)</f>
        <v>1.0193442161286169E-2</v>
      </c>
      <c r="AJ338" s="170">
        <f>AI338+(($AE338-1)*Workings_risks!$E$18)/(2050-2023)</f>
        <v>1.0361893112256576E-2</v>
      </c>
      <c r="AK338" s="170">
        <f>AJ338+(($AE338-1)*Workings_risks!$E$18)/(2050-2023)</f>
        <v>1.0530344063226983E-2</v>
      </c>
      <c r="AL338" s="170">
        <f>AK338+(($AE338-1)*Workings_risks!$E$18)/(2050-2023)</f>
        <v>1.069879501419739E-2</v>
      </c>
      <c r="AM338" s="170">
        <f>AL338+(($AE338-1)*Workings_risks!$E$18)/(2050-2023)</f>
        <v>1.0867245965167797E-2</v>
      </c>
      <c r="AN338" s="170">
        <f>AM338+(($AE338-1)*Workings_risks!$E$18)/(2050-2023)</f>
        <v>1.1035696916138205E-2</v>
      </c>
      <c r="AO338" s="170">
        <f>AN338+(($AE338-1)*Workings_risks!$E$18)/(2050-2023)</f>
        <v>1.1204147867108612E-2</v>
      </c>
      <c r="AP338" s="170">
        <f>AO338+(($AE338-1)*Workings_risks!$E$18)/(2050-2023)</f>
        <v>1.1372598818079019E-2</v>
      </c>
      <c r="AQ338" s="170">
        <f>AP338+(($AE338-1)*Workings_risks!$E$18)/(2050-2023)</f>
        <v>1.1541049769049426E-2</v>
      </c>
      <c r="AR338" s="170">
        <f>AQ338+(($AE338-1)*Workings_risks!$E$18)/(2050-2023)</f>
        <v>1.1709500720019833E-2</v>
      </c>
      <c r="AS338" s="170">
        <f>AR338+(($AE338-1)*Workings_risks!$E$18)/(2050-2023)</f>
        <v>1.187795167099024E-2</v>
      </c>
      <c r="AT338" s="170">
        <f>AS338+(($AE338-1)*Workings_risks!$E$18)/(2050-2023)</f>
        <v>1.2046402621960647E-2</v>
      </c>
      <c r="AU338" s="170">
        <f>AT338+(($AE338-1)*Workings_risks!$E$18)/(2050-2023)</f>
        <v>1.2214853572931055E-2</v>
      </c>
      <c r="AV338" s="170">
        <f>AU338+(($AE338-1)*Workings_risks!$E$18)/(2050-2023)</f>
        <v>1.2383304523901462E-2</v>
      </c>
      <c r="AW338" s="170">
        <f>AV338+(($AE338-1)*Workings_risks!$E$18)/(2050-2023)</f>
        <v>1.2551755474871869E-2</v>
      </c>
      <c r="AX338" s="170">
        <f>AW338+(($AE338-1)*Workings_risks!$E$18)/(2050-2023)</f>
        <v>1.2720206425842276E-2</v>
      </c>
      <c r="AY338" s="170">
        <f>AX338+(($AE338-1)*Workings_risks!$E$18)/(2050-2023)</f>
        <v>1.2888657376812683E-2</v>
      </c>
      <c r="BA338" s="186">
        <f>AF338*Workings_risks!$E$24*Workings_risks!$E$26*Workings_risks!$E$27*Assumptions!$G$90</f>
        <v>3.9234733880456988E-4</v>
      </c>
      <c r="BB338" s="186">
        <f>AG338*Workings_risks!$E$24*Workings_risks!$E$26*Workings_risks!$E$27*Assumptions!$G$90</f>
        <v>3.9916924973340545E-4</v>
      </c>
      <c r="BC338" s="186">
        <f>AH338*Workings_risks!$E$24*Workings_risks!$E$26*Workings_risks!$E$27*Assumptions!$G$90</f>
        <v>4.0599116066224108E-4</v>
      </c>
      <c r="BD338" s="186">
        <f>AI338*Workings_risks!$E$24*Workings_risks!$E$26*Workings_risks!$E$27*Assumptions!$G$90</f>
        <v>4.128130715910767E-4</v>
      </c>
      <c r="BE338" s="186">
        <f>AJ338*Workings_risks!$E$24*Workings_risks!$E$26*Workings_risks!$E$27*Assumptions!$G$90</f>
        <v>4.1963498251991233E-4</v>
      </c>
      <c r="BF338" s="186">
        <f>AK338*Workings_risks!$E$24*Workings_risks!$E$26*Workings_risks!$E$27*Assumptions!$G$90</f>
        <v>4.264568934487479E-4</v>
      </c>
      <c r="BG338" s="186">
        <f>AL338*Workings_risks!$E$24*Workings_risks!$E$26*Workings_risks!$E$27*Assumptions!$G$90</f>
        <v>4.3327880437758347E-4</v>
      </c>
      <c r="BH338" s="186">
        <f>AM338*Workings_risks!$E$24*Workings_risks!$E$26*Workings_risks!$E$27*Assumptions!$G$90</f>
        <v>4.401007153064191E-4</v>
      </c>
      <c r="BI338" s="186">
        <f>AN338*Workings_risks!$E$24*Workings_risks!$E$26*Workings_risks!$E$27*Assumptions!$G$90</f>
        <v>4.4692262623525456E-4</v>
      </c>
      <c r="BJ338" s="186">
        <f>AO338*Workings_risks!$E$24*Workings_risks!$E$26*Workings_risks!$E$27*Assumptions!$G$90</f>
        <v>4.5374453716409024E-4</v>
      </c>
      <c r="BK338" s="186">
        <f>AP338*Workings_risks!$E$24*Workings_risks!$E$26*Workings_risks!$E$27*Assumptions!$G$90</f>
        <v>4.6056644809292581E-4</v>
      </c>
      <c r="BL338" s="186">
        <f>AQ338*Workings_risks!$E$24*Workings_risks!$E$26*Workings_risks!$E$27*Assumptions!$G$90</f>
        <v>4.6738835902176154E-4</v>
      </c>
      <c r="BM338" s="186">
        <f>AR338*Workings_risks!$E$24*Workings_risks!$E$26*Workings_risks!$E$27*Assumptions!$G$90</f>
        <v>4.7421026995059701E-4</v>
      </c>
      <c r="BN338" s="186">
        <f>AS338*Workings_risks!$E$24*Workings_risks!$E$26*Workings_risks!$E$27*Assumptions!$G$90</f>
        <v>4.8103218087943263E-4</v>
      </c>
      <c r="BO338" s="186">
        <f>AT338*Workings_risks!$E$24*Workings_risks!$E$26*Workings_risks!$E$27*Assumptions!$G$90</f>
        <v>4.878540918082682E-4</v>
      </c>
      <c r="BP338" s="186">
        <f>AU338*Workings_risks!$E$24*Workings_risks!$E$26*Workings_risks!$E$27*Assumptions!$G$90</f>
        <v>4.9467600273710394E-4</v>
      </c>
      <c r="BQ338" s="186">
        <f>AV338*Workings_risks!$E$24*Workings_risks!$E$26*Workings_risks!$E$27*Assumptions!$G$90</f>
        <v>5.0149791366593929E-4</v>
      </c>
      <c r="BR338" s="186">
        <f>AW338*Workings_risks!$E$24*Workings_risks!$E$26*Workings_risks!$E$27*Assumptions!$G$90</f>
        <v>5.0831982459477497E-4</v>
      </c>
      <c r="BS338" s="186">
        <f>AX338*Workings_risks!$E$24*Workings_risks!$E$26*Workings_risks!$E$27*Assumptions!$G$90</f>
        <v>5.1514173552361065E-4</v>
      </c>
      <c r="BT338" s="186">
        <f>AY338*Workings_risks!$E$24*Workings_risks!$E$26*Workings_risks!$E$27*Assumptions!$G$90</f>
        <v>5.2196364645244612E-4</v>
      </c>
    </row>
    <row r="339" spans="2:72" x14ac:dyDescent="0.25">
      <c r="B339" s="42">
        <v>10373265</v>
      </c>
      <c r="C339" s="42" t="s">
        <v>568</v>
      </c>
      <c r="D339" s="42" t="s">
        <v>280</v>
      </c>
      <c r="E339" s="42">
        <v>16871944</v>
      </c>
      <c r="F339" s="42">
        <v>16871940</v>
      </c>
      <c r="G339" s="42">
        <v>1.3874310276666804</v>
      </c>
      <c r="H339" s="42">
        <v>145.323186875337</v>
      </c>
      <c r="I339" s="42">
        <v>-36.5594213295198</v>
      </c>
      <c r="J339" s="42">
        <v>120</v>
      </c>
      <c r="K339" s="42">
        <v>105</v>
      </c>
      <c r="L339" s="32">
        <v>6.3E-2</v>
      </c>
      <c r="M339" s="32">
        <v>8.7999999999999995E-2</v>
      </c>
      <c r="N339" s="181"/>
      <c r="O339" s="182">
        <f t="shared" si="76"/>
        <v>127.55999999999999</v>
      </c>
      <c r="P339" s="182">
        <f t="shared" si="77"/>
        <v>111.61499999999999</v>
      </c>
      <c r="Q339" s="191">
        <f t="shared" si="78"/>
        <v>0.01</v>
      </c>
      <c r="R339" s="191">
        <f t="shared" si="79"/>
        <v>0.02</v>
      </c>
      <c r="S339" s="184">
        <f t="shared" si="80"/>
        <v>-1594.4999999999991</v>
      </c>
      <c r="T339" s="184">
        <f t="shared" si="81"/>
        <v>143.50499999999997</v>
      </c>
      <c r="U339" s="185">
        <f t="shared" si="82"/>
        <v>1.474129821260582E-2</v>
      </c>
      <c r="V339" s="181"/>
      <c r="W339" s="182">
        <f t="shared" si="83"/>
        <v>128.76</v>
      </c>
      <c r="X339" s="182">
        <f t="shared" si="84"/>
        <v>114.24000000000001</v>
      </c>
      <c r="Y339" s="183">
        <f t="shared" si="85"/>
        <v>0.01</v>
      </c>
      <c r="Z339" s="183">
        <f t="shared" si="86"/>
        <v>0.02</v>
      </c>
      <c r="AA339" s="184">
        <f t="shared" si="87"/>
        <v>-1451.9999999999982</v>
      </c>
      <c r="AB339" s="184">
        <f t="shared" si="88"/>
        <v>143.27999999999997</v>
      </c>
      <c r="AC339" s="185">
        <f t="shared" si="89"/>
        <v>1.6033057851239672E-2</v>
      </c>
      <c r="AD339" s="181"/>
      <c r="AE339" s="178">
        <f t="shared" si="90"/>
        <v>1.474129821260582</v>
      </c>
      <c r="AF339" s="170">
        <f>Workings_risks!$E$18+Workings_risks!$E$27*(($AE339-1)*Workings_risks!$E$18)/(2050-2023)</f>
        <v>9.6664930326095105E-3</v>
      </c>
      <c r="AG339" s="170">
        <f>AF339+(($AE339-1)*Workings_risks!$E$18)/(2050-2023)</f>
        <v>9.8277452249914375E-3</v>
      </c>
      <c r="AH339" s="170">
        <f>AG339+(($AE339-1)*Workings_risks!$E$18)/(2050-2023)</f>
        <v>9.9889974173733645E-3</v>
      </c>
      <c r="AI339" s="170">
        <f>AH339+(($AE339-1)*Workings_risks!$E$18)/(2050-2023)</f>
        <v>1.0150249609755291E-2</v>
      </c>
      <c r="AJ339" s="170">
        <f>AI339+(($AE339-1)*Workings_risks!$E$18)/(2050-2023)</f>
        <v>1.0311501802137218E-2</v>
      </c>
      <c r="AK339" s="170">
        <f>AJ339+(($AE339-1)*Workings_risks!$E$18)/(2050-2023)</f>
        <v>1.0472753994519145E-2</v>
      </c>
      <c r="AL339" s="170">
        <f>AK339+(($AE339-1)*Workings_risks!$E$18)/(2050-2023)</f>
        <v>1.0634006186901072E-2</v>
      </c>
      <c r="AM339" s="170">
        <f>AL339+(($AE339-1)*Workings_risks!$E$18)/(2050-2023)</f>
        <v>1.0795258379282999E-2</v>
      </c>
      <c r="AN339" s="170">
        <f>AM339+(($AE339-1)*Workings_risks!$E$18)/(2050-2023)</f>
        <v>1.0956510571664926E-2</v>
      </c>
      <c r="AO339" s="170">
        <f>AN339+(($AE339-1)*Workings_risks!$E$18)/(2050-2023)</f>
        <v>1.1117762764046853E-2</v>
      </c>
      <c r="AP339" s="170">
        <f>AO339+(($AE339-1)*Workings_risks!$E$18)/(2050-2023)</f>
        <v>1.127901495642878E-2</v>
      </c>
      <c r="AQ339" s="170">
        <f>AP339+(($AE339-1)*Workings_risks!$E$18)/(2050-2023)</f>
        <v>1.1440267148810707E-2</v>
      </c>
      <c r="AR339" s="170">
        <f>AQ339+(($AE339-1)*Workings_risks!$E$18)/(2050-2023)</f>
        <v>1.1601519341192634E-2</v>
      </c>
      <c r="AS339" s="170">
        <f>AR339+(($AE339-1)*Workings_risks!$E$18)/(2050-2023)</f>
        <v>1.1762771533574561E-2</v>
      </c>
      <c r="AT339" s="170">
        <f>AS339+(($AE339-1)*Workings_risks!$E$18)/(2050-2023)</f>
        <v>1.1924023725956488E-2</v>
      </c>
      <c r="AU339" s="170">
        <f>AT339+(($AE339-1)*Workings_risks!$E$18)/(2050-2023)</f>
        <v>1.2085275918338415E-2</v>
      </c>
      <c r="AV339" s="170">
        <f>AU339+(($AE339-1)*Workings_risks!$E$18)/(2050-2023)</f>
        <v>1.2246528110720342E-2</v>
      </c>
      <c r="AW339" s="170">
        <f>AV339+(($AE339-1)*Workings_risks!$E$18)/(2050-2023)</f>
        <v>1.2407780303102269E-2</v>
      </c>
      <c r="AX339" s="170">
        <f>AW339+(($AE339-1)*Workings_risks!$E$18)/(2050-2023)</f>
        <v>1.2569032495484196E-2</v>
      </c>
      <c r="AY339" s="170">
        <f>AX339+(($AE339-1)*Workings_risks!$E$18)/(2050-2023)</f>
        <v>1.2730284687866123E-2</v>
      </c>
      <c r="BA339" s="186">
        <f>AF339*Workings_risks!$E$24*Workings_risks!$E$26*Workings_risks!$E$27*Assumptions!$G$90</f>
        <v>3.9147273483933464E-4</v>
      </c>
      <c r="BB339" s="186">
        <f>AG339*Workings_risks!$E$24*Workings_risks!$E$26*Workings_risks!$E$27*Assumptions!$G$90</f>
        <v>3.9800311111309167E-4</v>
      </c>
      <c r="BC339" s="186">
        <f>AH339*Workings_risks!$E$24*Workings_risks!$E$26*Workings_risks!$E$27*Assumptions!$G$90</f>
        <v>4.0453348738684876E-4</v>
      </c>
      <c r="BD339" s="186">
        <f>AI339*Workings_risks!$E$24*Workings_risks!$E$26*Workings_risks!$E$27*Assumptions!$G$90</f>
        <v>4.110638636606059E-4</v>
      </c>
      <c r="BE339" s="186">
        <f>AJ339*Workings_risks!$E$24*Workings_risks!$E$26*Workings_risks!$E$27*Assumptions!$G$90</f>
        <v>4.1759423993436304E-4</v>
      </c>
      <c r="BF339" s="186">
        <f>AK339*Workings_risks!$E$24*Workings_risks!$E$26*Workings_risks!$E$27*Assumptions!$G$90</f>
        <v>4.2412461620812007E-4</v>
      </c>
      <c r="BG339" s="186">
        <f>AL339*Workings_risks!$E$24*Workings_risks!$E$26*Workings_risks!$E$27*Assumptions!$G$90</f>
        <v>4.3065499248187716E-4</v>
      </c>
      <c r="BH339" s="186">
        <f>AM339*Workings_risks!$E$24*Workings_risks!$E$26*Workings_risks!$E$27*Assumptions!$G$90</f>
        <v>4.3718536875563419E-4</v>
      </c>
      <c r="BI339" s="186">
        <f>AN339*Workings_risks!$E$24*Workings_risks!$E$26*Workings_risks!$E$27*Assumptions!$G$90</f>
        <v>4.4371574502939133E-4</v>
      </c>
      <c r="BJ339" s="186">
        <f>AO339*Workings_risks!$E$24*Workings_risks!$E$26*Workings_risks!$E$27*Assumptions!$G$90</f>
        <v>4.5024612130314847E-4</v>
      </c>
      <c r="BK339" s="186">
        <f>AP339*Workings_risks!$E$24*Workings_risks!$E$26*Workings_risks!$E$27*Assumptions!$G$90</f>
        <v>4.5677649757690556E-4</v>
      </c>
      <c r="BL339" s="186">
        <f>AQ339*Workings_risks!$E$24*Workings_risks!$E$26*Workings_risks!$E$27*Assumptions!$G$90</f>
        <v>4.633068738506627E-4</v>
      </c>
      <c r="BM339" s="186">
        <f>AR339*Workings_risks!$E$24*Workings_risks!$E$26*Workings_risks!$E$27*Assumptions!$G$90</f>
        <v>4.6983725012441973E-4</v>
      </c>
      <c r="BN339" s="186">
        <f>AS339*Workings_risks!$E$24*Workings_risks!$E$26*Workings_risks!$E$27*Assumptions!$G$90</f>
        <v>4.7636762639817687E-4</v>
      </c>
      <c r="BO339" s="186">
        <f>AT339*Workings_risks!$E$24*Workings_risks!$E$26*Workings_risks!$E$27*Assumptions!$G$90</f>
        <v>4.8289800267193396E-4</v>
      </c>
      <c r="BP339" s="186">
        <f>AU339*Workings_risks!$E$24*Workings_risks!$E$26*Workings_risks!$E$27*Assumptions!$G$90</f>
        <v>4.8942837894569099E-4</v>
      </c>
      <c r="BQ339" s="186">
        <f>AV339*Workings_risks!$E$24*Workings_risks!$E$26*Workings_risks!$E$27*Assumptions!$G$90</f>
        <v>4.9595875521944819E-4</v>
      </c>
      <c r="BR339" s="186">
        <f>AW339*Workings_risks!$E$24*Workings_risks!$E$26*Workings_risks!$E$27*Assumptions!$G$90</f>
        <v>5.0248913149320527E-4</v>
      </c>
      <c r="BS339" s="186">
        <f>AX339*Workings_risks!$E$24*Workings_risks!$E$26*Workings_risks!$E$27*Assumptions!$G$90</f>
        <v>5.0901950776696236E-4</v>
      </c>
      <c r="BT339" s="186">
        <f>AY339*Workings_risks!$E$24*Workings_risks!$E$26*Workings_risks!$E$27*Assumptions!$G$90</f>
        <v>5.1554988404071945E-4</v>
      </c>
    </row>
    <row r="340" spans="2:72" x14ac:dyDescent="0.25">
      <c r="B340" s="42">
        <v>10373267</v>
      </c>
      <c r="C340" s="42" t="s">
        <v>568</v>
      </c>
      <c r="D340" s="42" t="s">
        <v>280</v>
      </c>
      <c r="E340" s="42">
        <v>153141897</v>
      </c>
      <c r="F340" s="42">
        <v>16871944</v>
      </c>
      <c r="G340" s="42">
        <v>0.71745602093352057</v>
      </c>
      <c r="H340" s="42">
        <v>145.320231245119</v>
      </c>
      <c r="I340" s="42">
        <v>-36.558070418593999</v>
      </c>
      <c r="J340" s="42">
        <v>120</v>
      </c>
      <c r="K340" s="42">
        <v>105</v>
      </c>
      <c r="L340" s="32">
        <v>6.3E-2</v>
      </c>
      <c r="M340" s="32">
        <v>8.7999999999999995E-2</v>
      </c>
      <c r="N340" s="181"/>
      <c r="O340" s="182">
        <f t="shared" si="76"/>
        <v>127.55999999999999</v>
      </c>
      <c r="P340" s="182">
        <f t="shared" si="77"/>
        <v>111.61499999999999</v>
      </c>
      <c r="Q340" s="191">
        <f t="shared" si="78"/>
        <v>0.01</v>
      </c>
      <c r="R340" s="191">
        <f t="shared" si="79"/>
        <v>0.02</v>
      </c>
      <c r="S340" s="184">
        <f t="shared" si="80"/>
        <v>-1594.4999999999991</v>
      </c>
      <c r="T340" s="184">
        <f t="shared" si="81"/>
        <v>143.50499999999997</v>
      </c>
      <c r="U340" s="185">
        <f t="shared" si="82"/>
        <v>1.474129821260582E-2</v>
      </c>
      <c r="V340" s="181"/>
      <c r="W340" s="182">
        <f t="shared" si="83"/>
        <v>128.76</v>
      </c>
      <c r="X340" s="182">
        <f t="shared" si="84"/>
        <v>114.24000000000001</v>
      </c>
      <c r="Y340" s="183">
        <f t="shared" si="85"/>
        <v>0.01</v>
      </c>
      <c r="Z340" s="183">
        <f t="shared" si="86"/>
        <v>0.02</v>
      </c>
      <c r="AA340" s="184">
        <f t="shared" si="87"/>
        <v>-1451.9999999999982</v>
      </c>
      <c r="AB340" s="184">
        <f t="shared" si="88"/>
        <v>143.27999999999997</v>
      </c>
      <c r="AC340" s="185">
        <f t="shared" si="89"/>
        <v>1.6033057851239672E-2</v>
      </c>
      <c r="AD340" s="181"/>
      <c r="AE340" s="178">
        <f t="shared" si="90"/>
        <v>1.474129821260582</v>
      </c>
      <c r="AF340" s="170">
        <f>Workings_risks!$E$18+Workings_risks!$E$27*(($AE340-1)*Workings_risks!$E$18)/(2050-2023)</f>
        <v>9.6664930326095105E-3</v>
      </c>
      <c r="AG340" s="170">
        <f>AF340+(($AE340-1)*Workings_risks!$E$18)/(2050-2023)</f>
        <v>9.8277452249914375E-3</v>
      </c>
      <c r="AH340" s="170">
        <f>AG340+(($AE340-1)*Workings_risks!$E$18)/(2050-2023)</f>
        <v>9.9889974173733645E-3</v>
      </c>
      <c r="AI340" s="170">
        <f>AH340+(($AE340-1)*Workings_risks!$E$18)/(2050-2023)</f>
        <v>1.0150249609755291E-2</v>
      </c>
      <c r="AJ340" s="170">
        <f>AI340+(($AE340-1)*Workings_risks!$E$18)/(2050-2023)</f>
        <v>1.0311501802137218E-2</v>
      </c>
      <c r="AK340" s="170">
        <f>AJ340+(($AE340-1)*Workings_risks!$E$18)/(2050-2023)</f>
        <v>1.0472753994519145E-2</v>
      </c>
      <c r="AL340" s="170">
        <f>AK340+(($AE340-1)*Workings_risks!$E$18)/(2050-2023)</f>
        <v>1.0634006186901072E-2</v>
      </c>
      <c r="AM340" s="170">
        <f>AL340+(($AE340-1)*Workings_risks!$E$18)/(2050-2023)</f>
        <v>1.0795258379282999E-2</v>
      </c>
      <c r="AN340" s="170">
        <f>AM340+(($AE340-1)*Workings_risks!$E$18)/(2050-2023)</f>
        <v>1.0956510571664926E-2</v>
      </c>
      <c r="AO340" s="170">
        <f>AN340+(($AE340-1)*Workings_risks!$E$18)/(2050-2023)</f>
        <v>1.1117762764046853E-2</v>
      </c>
      <c r="AP340" s="170">
        <f>AO340+(($AE340-1)*Workings_risks!$E$18)/(2050-2023)</f>
        <v>1.127901495642878E-2</v>
      </c>
      <c r="AQ340" s="170">
        <f>AP340+(($AE340-1)*Workings_risks!$E$18)/(2050-2023)</f>
        <v>1.1440267148810707E-2</v>
      </c>
      <c r="AR340" s="170">
        <f>AQ340+(($AE340-1)*Workings_risks!$E$18)/(2050-2023)</f>
        <v>1.1601519341192634E-2</v>
      </c>
      <c r="AS340" s="170">
        <f>AR340+(($AE340-1)*Workings_risks!$E$18)/(2050-2023)</f>
        <v>1.1762771533574561E-2</v>
      </c>
      <c r="AT340" s="170">
        <f>AS340+(($AE340-1)*Workings_risks!$E$18)/(2050-2023)</f>
        <v>1.1924023725956488E-2</v>
      </c>
      <c r="AU340" s="170">
        <f>AT340+(($AE340-1)*Workings_risks!$E$18)/(2050-2023)</f>
        <v>1.2085275918338415E-2</v>
      </c>
      <c r="AV340" s="170">
        <f>AU340+(($AE340-1)*Workings_risks!$E$18)/(2050-2023)</f>
        <v>1.2246528110720342E-2</v>
      </c>
      <c r="AW340" s="170">
        <f>AV340+(($AE340-1)*Workings_risks!$E$18)/(2050-2023)</f>
        <v>1.2407780303102269E-2</v>
      </c>
      <c r="AX340" s="170">
        <f>AW340+(($AE340-1)*Workings_risks!$E$18)/(2050-2023)</f>
        <v>1.2569032495484196E-2</v>
      </c>
      <c r="AY340" s="170">
        <f>AX340+(($AE340-1)*Workings_risks!$E$18)/(2050-2023)</f>
        <v>1.2730284687866123E-2</v>
      </c>
      <c r="BA340" s="186">
        <f>AF340*Workings_risks!$E$24*Workings_risks!$E$26*Workings_risks!$E$27*Assumptions!$G$90</f>
        <v>3.9147273483933464E-4</v>
      </c>
      <c r="BB340" s="186">
        <f>AG340*Workings_risks!$E$24*Workings_risks!$E$26*Workings_risks!$E$27*Assumptions!$G$90</f>
        <v>3.9800311111309167E-4</v>
      </c>
      <c r="BC340" s="186">
        <f>AH340*Workings_risks!$E$24*Workings_risks!$E$26*Workings_risks!$E$27*Assumptions!$G$90</f>
        <v>4.0453348738684876E-4</v>
      </c>
      <c r="BD340" s="186">
        <f>AI340*Workings_risks!$E$24*Workings_risks!$E$26*Workings_risks!$E$27*Assumptions!$G$90</f>
        <v>4.110638636606059E-4</v>
      </c>
      <c r="BE340" s="186">
        <f>AJ340*Workings_risks!$E$24*Workings_risks!$E$26*Workings_risks!$E$27*Assumptions!$G$90</f>
        <v>4.1759423993436304E-4</v>
      </c>
      <c r="BF340" s="186">
        <f>AK340*Workings_risks!$E$24*Workings_risks!$E$26*Workings_risks!$E$27*Assumptions!$G$90</f>
        <v>4.2412461620812007E-4</v>
      </c>
      <c r="BG340" s="186">
        <f>AL340*Workings_risks!$E$24*Workings_risks!$E$26*Workings_risks!$E$27*Assumptions!$G$90</f>
        <v>4.3065499248187716E-4</v>
      </c>
      <c r="BH340" s="186">
        <f>AM340*Workings_risks!$E$24*Workings_risks!$E$26*Workings_risks!$E$27*Assumptions!$G$90</f>
        <v>4.3718536875563419E-4</v>
      </c>
      <c r="BI340" s="186">
        <f>AN340*Workings_risks!$E$24*Workings_risks!$E$26*Workings_risks!$E$27*Assumptions!$G$90</f>
        <v>4.4371574502939133E-4</v>
      </c>
      <c r="BJ340" s="186">
        <f>AO340*Workings_risks!$E$24*Workings_risks!$E$26*Workings_risks!$E$27*Assumptions!$G$90</f>
        <v>4.5024612130314847E-4</v>
      </c>
      <c r="BK340" s="186">
        <f>AP340*Workings_risks!$E$24*Workings_risks!$E$26*Workings_risks!$E$27*Assumptions!$G$90</f>
        <v>4.5677649757690556E-4</v>
      </c>
      <c r="BL340" s="186">
        <f>AQ340*Workings_risks!$E$24*Workings_risks!$E$26*Workings_risks!$E$27*Assumptions!$G$90</f>
        <v>4.633068738506627E-4</v>
      </c>
      <c r="BM340" s="186">
        <f>AR340*Workings_risks!$E$24*Workings_risks!$E$26*Workings_risks!$E$27*Assumptions!$G$90</f>
        <v>4.6983725012441973E-4</v>
      </c>
      <c r="BN340" s="186">
        <f>AS340*Workings_risks!$E$24*Workings_risks!$E$26*Workings_risks!$E$27*Assumptions!$G$90</f>
        <v>4.7636762639817687E-4</v>
      </c>
      <c r="BO340" s="186">
        <f>AT340*Workings_risks!$E$24*Workings_risks!$E$26*Workings_risks!$E$27*Assumptions!$G$90</f>
        <v>4.8289800267193396E-4</v>
      </c>
      <c r="BP340" s="186">
        <f>AU340*Workings_risks!$E$24*Workings_risks!$E$26*Workings_risks!$E$27*Assumptions!$G$90</f>
        <v>4.8942837894569099E-4</v>
      </c>
      <c r="BQ340" s="186">
        <f>AV340*Workings_risks!$E$24*Workings_risks!$E$26*Workings_risks!$E$27*Assumptions!$G$90</f>
        <v>4.9595875521944819E-4</v>
      </c>
      <c r="BR340" s="186">
        <f>AW340*Workings_risks!$E$24*Workings_risks!$E$26*Workings_risks!$E$27*Assumptions!$G$90</f>
        <v>5.0248913149320527E-4</v>
      </c>
      <c r="BS340" s="186">
        <f>AX340*Workings_risks!$E$24*Workings_risks!$E$26*Workings_risks!$E$27*Assumptions!$G$90</f>
        <v>5.0901950776696236E-4</v>
      </c>
      <c r="BT340" s="186">
        <f>AY340*Workings_risks!$E$24*Workings_risks!$E$26*Workings_risks!$E$27*Assumptions!$G$90</f>
        <v>5.1554988404071945E-4</v>
      </c>
    </row>
    <row r="341" spans="2:72" x14ac:dyDescent="0.25">
      <c r="B341" s="42">
        <v>10373268</v>
      </c>
      <c r="C341" s="42" t="s">
        <v>568</v>
      </c>
      <c r="D341" s="42" t="s">
        <v>280</v>
      </c>
      <c r="E341" s="42">
        <v>16871944</v>
      </c>
      <c r="F341" s="42">
        <v>17529724</v>
      </c>
      <c r="G341" s="42">
        <v>1.0517095190628503</v>
      </c>
      <c r="H341" s="42">
        <v>145.32084698401701</v>
      </c>
      <c r="I341" s="42">
        <v>-36.560070549265497</v>
      </c>
      <c r="J341" s="42">
        <v>120</v>
      </c>
      <c r="K341" s="42">
        <v>105</v>
      </c>
      <c r="L341" s="32">
        <v>6.3E-2</v>
      </c>
      <c r="M341" s="32">
        <v>8.7999999999999995E-2</v>
      </c>
      <c r="N341" s="181"/>
      <c r="O341" s="182">
        <f t="shared" si="76"/>
        <v>127.55999999999999</v>
      </c>
      <c r="P341" s="182">
        <f t="shared" si="77"/>
        <v>111.61499999999999</v>
      </c>
      <c r="Q341" s="191">
        <f t="shared" si="78"/>
        <v>0.01</v>
      </c>
      <c r="R341" s="191">
        <f t="shared" si="79"/>
        <v>0.02</v>
      </c>
      <c r="S341" s="184">
        <f t="shared" si="80"/>
        <v>-1594.4999999999991</v>
      </c>
      <c r="T341" s="184">
        <f t="shared" si="81"/>
        <v>143.50499999999997</v>
      </c>
      <c r="U341" s="185">
        <f t="shared" si="82"/>
        <v>1.474129821260582E-2</v>
      </c>
      <c r="V341" s="181"/>
      <c r="W341" s="182">
        <f t="shared" si="83"/>
        <v>128.76</v>
      </c>
      <c r="X341" s="182">
        <f t="shared" si="84"/>
        <v>114.24000000000001</v>
      </c>
      <c r="Y341" s="183">
        <f t="shared" si="85"/>
        <v>0.01</v>
      </c>
      <c r="Z341" s="183">
        <f t="shared" si="86"/>
        <v>0.02</v>
      </c>
      <c r="AA341" s="184">
        <f t="shared" si="87"/>
        <v>-1451.9999999999982</v>
      </c>
      <c r="AB341" s="184">
        <f t="shared" si="88"/>
        <v>143.27999999999997</v>
      </c>
      <c r="AC341" s="185">
        <f t="shared" si="89"/>
        <v>1.6033057851239672E-2</v>
      </c>
      <c r="AD341" s="181"/>
      <c r="AE341" s="178">
        <f t="shared" si="90"/>
        <v>1.474129821260582</v>
      </c>
      <c r="AF341" s="170">
        <f>Workings_risks!$E$18+Workings_risks!$E$27*(($AE341-1)*Workings_risks!$E$18)/(2050-2023)</f>
        <v>9.6664930326095105E-3</v>
      </c>
      <c r="AG341" s="170">
        <f>AF341+(($AE341-1)*Workings_risks!$E$18)/(2050-2023)</f>
        <v>9.8277452249914375E-3</v>
      </c>
      <c r="AH341" s="170">
        <f>AG341+(($AE341-1)*Workings_risks!$E$18)/(2050-2023)</f>
        <v>9.9889974173733645E-3</v>
      </c>
      <c r="AI341" s="170">
        <f>AH341+(($AE341-1)*Workings_risks!$E$18)/(2050-2023)</f>
        <v>1.0150249609755291E-2</v>
      </c>
      <c r="AJ341" s="170">
        <f>AI341+(($AE341-1)*Workings_risks!$E$18)/(2050-2023)</f>
        <v>1.0311501802137218E-2</v>
      </c>
      <c r="AK341" s="170">
        <f>AJ341+(($AE341-1)*Workings_risks!$E$18)/(2050-2023)</f>
        <v>1.0472753994519145E-2</v>
      </c>
      <c r="AL341" s="170">
        <f>AK341+(($AE341-1)*Workings_risks!$E$18)/(2050-2023)</f>
        <v>1.0634006186901072E-2</v>
      </c>
      <c r="AM341" s="170">
        <f>AL341+(($AE341-1)*Workings_risks!$E$18)/(2050-2023)</f>
        <v>1.0795258379282999E-2</v>
      </c>
      <c r="AN341" s="170">
        <f>AM341+(($AE341-1)*Workings_risks!$E$18)/(2050-2023)</f>
        <v>1.0956510571664926E-2</v>
      </c>
      <c r="AO341" s="170">
        <f>AN341+(($AE341-1)*Workings_risks!$E$18)/(2050-2023)</f>
        <v>1.1117762764046853E-2</v>
      </c>
      <c r="AP341" s="170">
        <f>AO341+(($AE341-1)*Workings_risks!$E$18)/(2050-2023)</f>
        <v>1.127901495642878E-2</v>
      </c>
      <c r="AQ341" s="170">
        <f>AP341+(($AE341-1)*Workings_risks!$E$18)/(2050-2023)</f>
        <v>1.1440267148810707E-2</v>
      </c>
      <c r="AR341" s="170">
        <f>AQ341+(($AE341-1)*Workings_risks!$E$18)/(2050-2023)</f>
        <v>1.1601519341192634E-2</v>
      </c>
      <c r="AS341" s="170">
        <f>AR341+(($AE341-1)*Workings_risks!$E$18)/(2050-2023)</f>
        <v>1.1762771533574561E-2</v>
      </c>
      <c r="AT341" s="170">
        <f>AS341+(($AE341-1)*Workings_risks!$E$18)/(2050-2023)</f>
        <v>1.1924023725956488E-2</v>
      </c>
      <c r="AU341" s="170">
        <f>AT341+(($AE341-1)*Workings_risks!$E$18)/(2050-2023)</f>
        <v>1.2085275918338415E-2</v>
      </c>
      <c r="AV341" s="170">
        <f>AU341+(($AE341-1)*Workings_risks!$E$18)/(2050-2023)</f>
        <v>1.2246528110720342E-2</v>
      </c>
      <c r="AW341" s="170">
        <f>AV341+(($AE341-1)*Workings_risks!$E$18)/(2050-2023)</f>
        <v>1.2407780303102269E-2</v>
      </c>
      <c r="AX341" s="170">
        <f>AW341+(($AE341-1)*Workings_risks!$E$18)/(2050-2023)</f>
        <v>1.2569032495484196E-2</v>
      </c>
      <c r="AY341" s="170">
        <f>AX341+(($AE341-1)*Workings_risks!$E$18)/(2050-2023)</f>
        <v>1.2730284687866123E-2</v>
      </c>
      <c r="BA341" s="186">
        <f>AF341*Workings_risks!$E$24*Workings_risks!$E$26*Workings_risks!$E$27*Assumptions!$G$90</f>
        <v>3.9147273483933464E-4</v>
      </c>
      <c r="BB341" s="186">
        <f>AG341*Workings_risks!$E$24*Workings_risks!$E$26*Workings_risks!$E$27*Assumptions!$G$90</f>
        <v>3.9800311111309167E-4</v>
      </c>
      <c r="BC341" s="186">
        <f>AH341*Workings_risks!$E$24*Workings_risks!$E$26*Workings_risks!$E$27*Assumptions!$G$90</f>
        <v>4.0453348738684876E-4</v>
      </c>
      <c r="BD341" s="186">
        <f>AI341*Workings_risks!$E$24*Workings_risks!$E$26*Workings_risks!$E$27*Assumptions!$G$90</f>
        <v>4.110638636606059E-4</v>
      </c>
      <c r="BE341" s="186">
        <f>AJ341*Workings_risks!$E$24*Workings_risks!$E$26*Workings_risks!$E$27*Assumptions!$G$90</f>
        <v>4.1759423993436304E-4</v>
      </c>
      <c r="BF341" s="186">
        <f>AK341*Workings_risks!$E$24*Workings_risks!$E$26*Workings_risks!$E$27*Assumptions!$G$90</f>
        <v>4.2412461620812007E-4</v>
      </c>
      <c r="BG341" s="186">
        <f>AL341*Workings_risks!$E$24*Workings_risks!$E$26*Workings_risks!$E$27*Assumptions!$G$90</f>
        <v>4.3065499248187716E-4</v>
      </c>
      <c r="BH341" s="186">
        <f>AM341*Workings_risks!$E$24*Workings_risks!$E$26*Workings_risks!$E$27*Assumptions!$G$90</f>
        <v>4.3718536875563419E-4</v>
      </c>
      <c r="BI341" s="186">
        <f>AN341*Workings_risks!$E$24*Workings_risks!$E$26*Workings_risks!$E$27*Assumptions!$G$90</f>
        <v>4.4371574502939133E-4</v>
      </c>
      <c r="BJ341" s="186">
        <f>AO341*Workings_risks!$E$24*Workings_risks!$E$26*Workings_risks!$E$27*Assumptions!$G$90</f>
        <v>4.5024612130314847E-4</v>
      </c>
      <c r="BK341" s="186">
        <f>AP341*Workings_risks!$E$24*Workings_risks!$E$26*Workings_risks!$E$27*Assumptions!$G$90</f>
        <v>4.5677649757690556E-4</v>
      </c>
      <c r="BL341" s="186">
        <f>AQ341*Workings_risks!$E$24*Workings_risks!$E$26*Workings_risks!$E$27*Assumptions!$G$90</f>
        <v>4.633068738506627E-4</v>
      </c>
      <c r="BM341" s="186">
        <f>AR341*Workings_risks!$E$24*Workings_risks!$E$26*Workings_risks!$E$27*Assumptions!$G$90</f>
        <v>4.6983725012441973E-4</v>
      </c>
      <c r="BN341" s="186">
        <f>AS341*Workings_risks!$E$24*Workings_risks!$E$26*Workings_risks!$E$27*Assumptions!$G$90</f>
        <v>4.7636762639817687E-4</v>
      </c>
      <c r="BO341" s="186">
        <f>AT341*Workings_risks!$E$24*Workings_risks!$E$26*Workings_risks!$E$27*Assumptions!$G$90</f>
        <v>4.8289800267193396E-4</v>
      </c>
      <c r="BP341" s="186">
        <f>AU341*Workings_risks!$E$24*Workings_risks!$E$26*Workings_risks!$E$27*Assumptions!$G$90</f>
        <v>4.8942837894569099E-4</v>
      </c>
      <c r="BQ341" s="186">
        <f>AV341*Workings_risks!$E$24*Workings_risks!$E$26*Workings_risks!$E$27*Assumptions!$G$90</f>
        <v>4.9595875521944819E-4</v>
      </c>
      <c r="BR341" s="186">
        <f>AW341*Workings_risks!$E$24*Workings_risks!$E$26*Workings_risks!$E$27*Assumptions!$G$90</f>
        <v>5.0248913149320527E-4</v>
      </c>
      <c r="BS341" s="186">
        <f>AX341*Workings_risks!$E$24*Workings_risks!$E$26*Workings_risks!$E$27*Assumptions!$G$90</f>
        <v>5.0901950776696236E-4</v>
      </c>
      <c r="BT341" s="186">
        <f>AY341*Workings_risks!$E$24*Workings_risks!$E$26*Workings_risks!$E$27*Assumptions!$G$90</f>
        <v>5.1554988404071945E-4</v>
      </c>
    </row>
    <row r="342" spans="2:72" x14ac:dyDescent="0.25">
      <c r="B342" s="42">
        <v>10373284</v>
      </c>
      <c r="C342" s="42" t="s">
        <v>568</v>
      </c>
      <c r="D342" s="42" t="s">
        <v>280</v>
      </c>
      <c r="E342" s="42">
        <v>16872037</v>
      </c>
      <c r="F342" s="42">
        <v>16872326</v>
      </c>
      <c r="G342" s="42">
        <v>0.92462612967795055</v>
      </c>
      <c r="H342" s="42">
        <v>145.29513056025701</v>
      </c>
      <c r="I342" s="42">
        <v>-36.5439722133451</v>
      </c>
      <c r="J342" s="42">
        <v>118</v>
      </c>
      <c r="K342" s="42">
        <v>104</v>
      </c>
      <c r="L342" s="32">
        <v>6.3E-2</v>
      </c>
      <c r="M342" s="32">
        <v>8.7999999999999995E-2</v>
      </c>
      <c r="N342" s="181"/>
      <c r="O342" s="182">
        <f t="shared" si="76"/>
        <v>125.434</v>
      </c>
      <c r="P342" s="182">
        <f t="shared" si="77"/>
        <v>110.55199999999999</v>
      </c>
      <c r="Q342" s="191">
        <f t="shared" si="78"/>
        <v>0.01</v>
      </c>
      <c r="R342" s="191">
        <f t="shared" si="79"/>
        <v>0.02</v>
      </c>
      <c r="S342" s="184">
        <f t="shared" si="80"/>
        <v>-1488.2000000000005</v>
      </c>
      <c r="T342" s="184">
        <f t="shared" si="81"/>
        <v>140.316</v>
      </c>
      <c r="U342" s="185">
        <f t="shared" si="82"/>
        <v>1.4995296331138285E-2</v>
      </c>
      <c r="V342" s="181"/>
      <c r="W342" s="182">
        <f t="shared" si="83"/>
        <v>126.61399999999999</v>
      </c>
      <c r="X342" s="182">
        <f t="shared" si="84"/>
        <v>113.15200000000002</v>
      </c>
      <c r="Y342" s="183">
        <f t="shared" si="85"/>
        <v>0.01</v>
      </c>
      <c r="Z342" s="183">
        <f t="shared" si="86"/>
        <v>0.02</v>
      </c>
      <c r="AA342" s="184">
        <f t="shared" si="87"/>
        <v>-1346.1999999999973</v>
      </c>
      <c r="AB342" s="184">
        <f t="shared" si="88"/>
        <v>140.07599999999996</v>
      </c>
      <c r="AC342" s="185">
        <f t="shared" si="89"/>
        <v>1.639875204278711E-2</v>
      </c>
      <c r="AD342" s="181"/>
      <c r="AE342" s="178">
        <f t="shared" si="90"/>
        <v>1.4995296331138286</v>
      </c>
      <c r="AF342" s="170">
        <f>Workings_risks!$E$18+Workings_risks!$E$27*(($AE342-1)*Workings_risks!$E$18)/(2050-2023)</f>
        <v>9.6924085635280363E-3</v>
      </c>
      <c r="AG342" s="170">
        <f>AF342+(($AE342-1)*Workings_risks!$E$18)/(2050-2023)</f>
        <v>9.8622992662161391E-3</v>
      </c>
      <c r="AH342" s="170">
        <f>AG342+(($AE342-1)*Workings_risks!$E$18)/(2050-2023)</f>
        <v>1.0032189968904242E-2</v>
      </c>
      <c r="AI342" s="170">
        <f>AH342+(($AE342-1)*Workings_risks!$E$18)/(2050-2023)</f>
        <v>1.0202080671592345E-2</v>
      </c>
      <c r="AJ342" s="170">
        <f>AI342+(($AE342-1)*Workings_risks!$E$18)/(2050-2023)</f>
        <v>1.0371971374280448E-2</v>
      </c>
      <c r="AK342" s="170">
        <f>AJ342+(($AE342-1)*Workings_risks!$E$18)/(2050-2023)</f>
        <v>1.054186207696855E-2</v>
      </c>
      <c r="AL342" s="170">
        <f>AK342+(($AE342-1)*Workings_risks!$E$18)/(2050-2023)</f>
        <v>1.0711752779656653E-2</v>
      </c>
      <c r="AM342" s="170">
        <f>AL342+(($AE342-1)*Workings_risks!$E$18)/(2050-2023)</f>
        <v>1.0881643482344756E-2</v>
      </c>
      <c r="AN342" s="170">
        <f>AM342+(($AE342-1)*Workings_risks!$E$18)/(2050-2023)</f>
        <v>1.1051534185032859E-2</v>
      </c>
      <c r="AO342" s="170">
        <f>AN342+(($AE342-1)*Workings_risks!$E$18)/(2050-2023)</f>
        <v>1.1221424887720962E-2</v>
      </c>
      <c r="AP342" s="170">
        <f>AO342+(($AE342-1)*Workings_risks!$E$18)/(2050-2023)</f>
        <v>1.1391315590409064E-2</v>
      </c>
      <c r="AQ342" s="170">
        <f>AP342+(($AE342-1)*Workings_risks!$E$18)/(2050-2023)</f>
        <v>1.1561206293097167E-2</v>
      </c>
      <c r="AR342" s="170">
        <f>AQ342+(($AE342-1)*Workings_risks!$E$18)/(2050-2023)</f>
        <v>1.173109699578527E-2</v>
      </c>
      <c r="AS342" s="170">
        <f>AR342+(($AE342-1)*Workings_risks!$E$18)/(2050-2023)</f>
        <v>1.1900987698473373E-2</v>
      </c>
      <c r="AT342" s="170">
        <f>AS342+(($AE342-1)*Workings_risks!$E$18)/(2050-2023)</f>
        <v>1.2070878401161476E-2</v>
      </c>
      <c r="AU342" s="170">
        <f>AT342+(($AE342-1)*Workings_risks!$E$18)/(2050-2023)</f>
        <v>1.2240769103849579E-2</v>
      </c>
      <c r="AV342" s="170">
        <f>AU342+(($AE342-1)*Workings_risks!$E$18)/(2050-2023)</f>
        <v>1.2410659806537681E-2</v>
      </c>
      <c r="AW342" s="170">
        <f>AV342+(($AE342-1)*Workings_risks!$E$18)/(2050-2023)</f>
        <v>1.2580550509225784E-2</v>
      </c>
      <c r="AX342" s="170">
        <f>AW342+(($AE342-1)*Workings_risks!$E$18)/(2050-2023)</f>
        <v>1.2750441211913887E-2</v>
      </c>
      <c r="AY342" s="170">
        <f>AX342+(($AE342-1)*Workings_risks!$E$18)/(2050-2023)</f>
        <v>1.292033191460199E-2</v>
      </c>
      <c r="BA342" s="186">
        <f>AF342*Workings_risks!$E$24*Workings_risks!$E$26*Workings_risks!$E$27*Assumptions!$G$90</f>
        <v>3.9252225959761708E-4</v>
      </c>
      <c r="BB342" s="186">
        <f>AG342*Workings_risks!$E$24*Workings_risks!$E$26*Workings_risks!$E$27*Assumptions!$G$90</f>
        <v>3.9940247745746824E-4</v>
      </c>
      <c r="BC342" s="186">
        <f>AH342*Workings_risks!$E$24*Workings_risks!$E$26*Workings_risks!$E$27*Assumptions!$G$90</f>
        <v>4.0628269531731961E-4</v>
      </c>
      <c r="BD342" s="186">
        <f>AI342*Workings_risks!$E$24*Workings_risks!$E$26*Workings_risks!$E$27*Assumptions!$G$90</f>
        <v>4.1316291317717088E-4</v>
      </c>
      <c r="BE342" s="186">
        <f>AJ342*Workings_risks!$E$24*Workings_risks!$E$26*Workings_risks!$E$27*Assumptions!$G$90</f>
        <v>4.200431310370221E-4</v>
      </c>
      <c r="BF342" s="186">
        <f>AK342*Workings_risks!$E$24*Workings_risks!$E$26*Workings_risks!$E$27*Assumptions!$G$90</f>
        <v>4.2692334889687337E-4</v>
      </c>
      <c r="BG342" s="186">
        <f>AL342*Workings_risks!$E$24*Workings_risks!$E$26*Workings_risks!$E$27*Assumptions!$G$90</f>
        <v>4.3380356675672469E-4</v>
      </c>
      <c r="BH342" s="186">
        <f>AM342*Workings_risks!$E$24*Workings_risks!$E$26*Workings_risks!$E$27*Assumptions!$G$90</f>
        <v>4.4068378461657601E-4</v>
      </c>
      <c r="BI342" s="186">
        <f>AN342*Workings_risks!$E$24*Workings_risks!$E$26*Workings_risks!$E$27*Assumptions!$G$90</f>
        <v>4.4756400247642723E-4</v>
      </c>
      <c r="BJ342" s="186">
        <f>AO342*Workings_risks!$E$24*Workings_risks!$E$26*Workings_risks!$E$27*Assumptions!$G$90</f>
        <v>4.5444422033627855E-4</v>
      </c>
      <c r="BK342" s="186">
        <f>AP342*Workings_risks!$E$24*Workings_risks!$E$26*Workings_risks!$E$27*Assumptions!$G$90</f>
        <v>4.6132443819612976E-4</v>
      </c>
      <c r="BL342" s="186">
        <f>AQ342*Workings_risks!$E$24*Workings_risks!$E$26*Workings_risks!$E$27*Assumptions!$G$90</f>
        <v>4.6820465605598108E-4</v>
      </c>
      <c r="BM342" s="186">
        <f>AR342*Workings_risks!$E$24*Workings_risks!$E$26*Workings_risks!$E$27*Assumptions!$G$90</f>
        <v>4.7508487391583235E-4</v>
      </c>
      <c r="BN342" s="186">
        <f>AS342*Workings_risks!$E$24*Workings_risks!$E$26*Workings_risks!$E$27*Assumptions!$G$90</f>
        <v>4.8196509177568368E-4</v>
      </c>
      <c r="BO342" s="186">
        <f>AT342*Workings_risks!$E$24*Workings_risks!$E$26*Workings_risks!$E$27*Assumptions!$G$90</f>
        <v>4.88845309635535E-4</v>
      </c>
      <c r="BP342" s="186">
        <f>AU342*Workings_risks!$E$24*Workings_risks!$E$26*Workings_risks!$E$27*Assumptions!$G$90</f>
        <v>4.9572552749538616E-4</v>
      </c>
      <c r="BQ342" s="186">
        <f>AV342*Workings_risks!$E$24*Workings_risks!$E$26*Workings_risks!$E$27*Assumptions!$G$90</f>
        <v>5.0260574535523743E-4</v>
      </c>
      <c r="BR342" s="186">
        <f>AW342*Workings_risks!$E$24*Workings_risks!$E$26*Workings_risks!$E$27*Assumptions!$G$90</f>
        <v>5.094859632150887E-4</v>
      </c>
      <c r="BS342" s="186">
        <f>AX342*Workings_risks!$E$24*Workings_risks!$E$26*Workings_risks!$E$27*Assumptions!$G$90</f>
        <v>5.1636618107493996E-4</v>
      </c>
      <c r="BT342" s="186">
        <f>AY342*Workings_risks!$E$24*Workings_risks!$E$26*Workings_risks!$E$27*Assumptions!$G$90</f>
        <v>5.2324639893479134E-4</v>
      </c>
    </row>
    <row r="343" spans="2:72" x14ac:dyDescent="0.25">
      <c r="B343" s="42">
        <v>10373345</v>
      </c>
      <c r="C343" s="42" t="s">
        <v>568</v>
      </c>
      <c r="D343" s="42" t="s">
        <v>280</v>
      </c>
      <c r="E343" s="42">
        <v>16872326</v>
      </c>
      <c r="F343" s="42">
        <v>16872321</v>
      </c>
      <c r="G343" s="42">
        <v>1.5224129901758903</v>
      </c>
      <c r="H343" s="42">
        <v>145.293299810863</v>
      </c>
      <c r="I343" s="42">
        <v>-36.545593299418996</v>
      </c>
      <c r="J343" s="42">
        <v>118</v>
      </c>
      <c r="K343" s="42">
        <v>104</v>
      </c>
      <c r="L343" s="32">
        <v>6.3E-2</v>
      </c>
      <c r="M343" s="32">
        <v>8.7999999999999995E-2</v>
      </c>
      <c r="N343" s="181"/>
      <c r="O343" s="182">
        <f t="shared" si="76"/>
        <v>125.434</v>
      </c>
      <c r="P343" s="182">
        <f t="shared" si="77"/>
        <v>110.55199999999999</v>
      </c>
      <c r="Q343" s="191">
        <f t="shared" si="78"/>
        <v>0.01</v>
      </c>
      <c r="R343" s="191">
        <f t="shared" si="79"/>
        <v>0.02</v>
      </c>
      <c r="S343" s="184">
        <f t="shared" si="80"/>
        <v>-1488.2000000000005</v>
      </c>
      <c r="T343" s="184">
        <f t="shared" si="81"/>
        <v>140.316</v>
      </c>
      <c r="U343" s="185">
        <f t="shared" si="82"/>
        <v>1.4995296331138285E-2</v>
      </c>
      <c r="V343" s="181"/>
      <c r="W343" s="182">
        <f t="shared" si="83"/>
        <v>126.61399999999999</v>
      </c>
      <c r="X343" s="182">
        <f t="shared" si="84"/>
        <v>113.15200000000002</v>
      </c>
      <c r="Y343" s="183">
        <f t="shared" si="85"/>
        <v>0.01</v>
      </c>
      <c r="Z343" s="183">
        <f t="shared" si="86"/>
        <v>0.02</v>
      </c>
      <c r="AA343" s="184">
        <f t="shared" si="87"/>
        <v>-1346.1999999999973</v>
      </c>
      <c r="AB343" s="184">
        <f t="shared" si="88"/>
        <v>140.07599999999996</v>
      </c>
      <c r="AC343" s="185">
        <f t="shared" si="89"/>
        <v>1.639875204278711E-2</v>
      </c>
      <c r="AD343" s="181"/>
      <c r="AE343" s="178">
        <f t="shared" si="90"/>
        <v>1.4995296331138286</v>
      </c>
      <c r="AF343" s="170">
        <f>Workings_risks!$E$18+Workings_risks!$E$27*(($AE343-1)*Workings_risks!$E$18)/(2050-2023)</f>
        <v>9.6924085635280363E-3</v>
      </c>
      <c r="AG343" s="170">
        <f>AF343+(($AE343-1)*Workings_risks!$E$18)/(2050-2023)</f>
        <v>9.8622992662161391E-3</v>
      </c>
      <c r="AH343" s="170">
        <f>AG343+(($AE343-1)*Workings_risks!$E$18)/(2050-2023)</f>
        <v>1.0032189968904242E-2</v>
      </c>
      <c r="AI343" s="170">
        <f>AH343+(($AE343-1)*Workings_risks!$E$18)/(2050-2023)</f>
        <v>1.0202080671592345E-2</v>
      </c>
      <c r="AJ343" s="170">
        <f>AI343+(($AE343-1)*Workings_risks!$E$18)/(2050-2023)</f>
        <v>1.0371971374280448E-2</v>
      </c>
      <c r="AK343" s="170">
        <f>AJ343+(($AE343-1)*Workings_risks!$E$18)/(2050-2023)</f>
        <v>1.054186207696855E-2</v>
      </c>
      <c r="AL343" s="170">
        <f>AK343+(($AE343-1)*Workings_risks!$E$18)/(2050-2023)</f>
        <v>1.0711752779656653E-2</v>
      </c>
      <c r="AM343" s="170">
        <f>AL343+(($AE343-1)*Workings_risks!$E$18)/(2050-2023)</f>
        <v>1.0881643482344756E-2</v>
      </c>
      <c r="AN343" s="170">
        <f>AM343+(($AE343-1)*Workings_risks!$E$18)/(2050-2023)</f>
        <v>1.1051534185032859E-2</v>
      </c>
      <c r="AO343" s="170">
        <f>AN343+(($AE343-1)*Workings_risks!$E$18)/(2050-2023)</f>
        <v>1.1221424887720962E-2</v>
      </c>
      <c r="AP343" s="170">
        <f>AO343+(($AE343-1)*Workings_risks!$E$18)/(2050-2023)</f>
        <v>1.1391315590409064E-2</v>
      </c>
      <c r="AQ343" s="170">
        <f>AP343+(($AE343-1)*Workings_risks!$E$18)/(2050-2023)</f>
        <v>1.1561206293097167E-2</v>
      </c>
      <c r="AR343" s="170">
        <f>AQ343+(($AE343-1)*Workings_risks!$E$18)/(2050-2023)</f>
        <v>1.173109699578527E-2</v>
      </c>
      <c r="AS343" s="170">
        <f>AR343+(($AE343-1)*Workings_risks!$E$18)/(2050-2023)</f>
        <v>1.1900987698473373E-2</v>
      </c>
      <c r="AT343" s="170">
        <f>AS343+(($AE343-1)*Workings_risks!$E$18)/(2050-2023)</f>
        <v>1.2070878401161476E-2</v>
      </c>
      <c r="AU343" s="170">
        <f>AT343+(($AE343-1)*Workings_risks!$E$18)/(2050-2023)</f>
        <v>1.2240769103849579E-2</v>
      </c>
      <c r="AV343" s="170">
        <f>AU343+(($AE343-1)*Workings_risks!$E$18)/(2050-2023)</f>
        <v>1.2410659806537681E-2</v>
      </c>
      <c r="AW343" s="170">
        <f>AV343+(($AE343-1)*Workings_risks!$E$18)/(2050-2023)</f>
        <v>1.2580550509225784E-2</v>
      </c>
      <c r="AX343" s="170">
        <f>AW343+(($AE343-1)*Workings_risks!$E$18)/(2050-2023)</f>
        <v>1.2750441211913887E-2</v>
      </c>
      <c r="AY343" s="170">
        <f>AX343+(($AE343-1)*Workings_risks!$E$18)/(2050-2023)</f>
        <v>1.292033191460199E-2</v>
      </c>
      <c r="BA343" s="186">
        <f>AF343*Workings_risks!$E$24*Workings_risks!$E$26*Workings_risks!$E$27*Assumptions!$G$90</f>
        <v>3.9252225959761708E-4</v>
      </c>
      <c r="BB343" s="186">
        <f>AG343*Workings_risks!$E$24*Workings_risks!$E$26*Workings_risks!$E$27*Assumptions!$G$90</f>
        <v>3.9940247745746824E-4</v>
      </c>
      <c r="BC343" s="186">
        <f>AH343*Workings_risks!$E$24*Workings_risks!$E$26*Workings_risks!$E$27*Assumptions!$G$90</f>
        <v>4.0628269531731961E-4</v>
      </c>
      <c r="BD343" s="186">
        <f>AI343*Workings_risks!$E$24*Workings_risks!$E$26*Workings_risks!$E$27*Assumptions!$G$90</f>
        <v>4.1316291317717088E-4</v>
      </c>
      <c r="BE343" s="186">
        <f>AJ343*Workings_risks!$E$24*Workings_risks!$E$26*Workings_risks!$E$27*Assumptions!$G$90</f>
        <v>4.200431310370221E-4</v>
      </c>
      <c r="BF343" s="186">
        <f>AK343*Workings_risks!$E$24*Workings_risks!$E$26*Workings_risks!$E$27*Assumptions!$G$90</f>
        <v>4.2692334889687337E-4</v>
      </c>
      <c r="BG343" s="186">
        <f>AL343*Workings_risks!$E$24*Workings_risks!$E$26*Workings_risks!$E$27*Assumptions!$G$90</f>
        <v>4.3380356675672469E-4</v>
      </c>
      <c r="BH343" s="186">
        <f>AM343*Workings_risks!$E$24*Workings_risks!$E$26*Workings_risks!$E$27*Assumptions!$G$90</f>
        <v>4.4068378461657601E-4</v>
      </c>
      <c r="BI343" s="186">
        <f>AN343*Workings_risks!$E$24*Workings_risks!$E$26*Workings_risks!$E$27*Assumptions!$G$90</f>
        <v>4.4756400247642723E-4</v>
      </c>
      <c r="BJ343" s="186">
        <f>AO343*Workings_risks!$E$24*Workings_risks!$E$26*Workings_risks!$E$27*Assumptions!$G$90</f>
        <v>4.5444422033627855E-4</v>
      </c>
      <c r="BK343" s="186">
        <f>AP343*Workings_risks!$E$24*Workings_risks!$E$26*Workings_risks!$E$27*Assumptions!$G$90</f>
        <v>4.6132443819612976E-4</v>
      </c>
      <c r="BL343" s="186">
        <f>AQ343*Workings_risks!$E$24*Workings_risks!$E$26*Workings_risks!$E$27*Assumptions!$G$90</f>
        <v>4.6820465605598108E-4</v>
      </c>
      <c r="BM343" s="186">
        <f>AR343*Workings_risks!$E$24*Workings_risks!$E$26*Workings_risks!$E$27*Assumptions!$G$90</f>
        <v>4.7508487391583235E-4</v>
      </c>
      <c r="BN343" s="186">
        <f>AS343*Workings_risks!$E$24*Workings_risks!$E$26*Workings_risks!$E$27*Assumptions!$G$90</f>
        <v>4.8196509177568368E-4</v>
      </c>
      <c r="BO343" s="186">
        <f>AT343*Workings_risks!$E$24*Workings_risks!$E$26*Workings_risks!$E$27*Assumptions!$G$90</f>
        <v>4.88845309635535E-4</v>
      </c>
      <c r="BP343" s="186">
        <f>AU343*Workings_risks!$E$24*Workings_risks!$E$26*Workings_risks!$E$27*Assumptions!$G$90</f>
        <v>4.9572552749538616E-4</v>
      </c>
      <c r="BQ343" s="186">
        <f>AV343*Workings_risks!$E$24*Workings_risks!$E$26*Workings_risks!$E$27*Assumptions!$G$90</f>
        <v>5.0260574535523743E-4</v>
      </c>
      <c r="BR343" s="186">
        <f>AW343*Workings_risks!$E$24*Workings_risks!$E$26*Workings_risks!$E$27*Assumptions!$G$90</f>
        <v>5.094859632150887E-4</v>
      </c>
      <c r="BS343" s="186">
        <f>AX343*Workings_risks!$E$24*Workings_risks!$E$26*Workings_risks!$E$27*Assumptions!$G$90</f>
        <v>5.1636618107493996E-4</v>
      </c>
      <c r="BT343" s="186">
        <f>AY343*Workings_risks!$E$24*Workings_risks!$E$26*Workings_risks!$E$27*Assumptions!$G$90</f>
        <v>5.2324639893479134E-4</v>
      </c>
    </row>
    <row r="344" spans="2:72" x14ac:dyDescent="0.25">
      <c r="B344" s="42">
        <v>10373712</v>
      </c>
      <c r="C344" s="42" t="s">
        <v>568</v>
      </c>
      <c r="D344" s="42" t="s">
        <v>280</v>
      </c>
      <c r="E344" s="42">
        <v>16873776</v>
      </c>
      <c r="F344" s="42">
        <v>16875251</v>
      </c>
      <c r="G344" s="42">
        <v>1.4869153235800106</v>
      </c>
      <c r="H344" s="42">
        <v>145.22601248494999</v>
      </c>
      <c r="I344" s="42">
        <v>-36.618462904511702</v>
      </c>
      <c r="J344" s="42">
        <v>124</v>
      </c>
      <c r="K344" s="42">
        <v>109</v>
      </c>
      <c r="L344" s="32">
        <v>6.3E-2</v>
      </c>
      <c r="M344" s="32">
        <v>8.7999999999999995E-2</v>
      </c>
      <c r="N344" s="181"/>
      <c r="O344" s="182">
        <f t="shared" si="76"/>
        <v>131.81199999999998</v>
      </c>
      <c r="P344" s="182">
        <f t="shared" si="77"/>
        <v>115.86699999999999</v>
      </c>
      <c r="Q344" s="191">
        <f t="shared" si="78"/>
        <v>0.01</v>
      </c>
      <c r="R344" s="191">
        <f t="shared" si="79"/>
        <v>0.02</v>
      </c>
      <c r="S344" s="184">
        <f t="shared" si="80"/>
        <v>-1594.4999999999991</v>
      </c>
      <c r="T344" s="184">
        <f t="shared" si="81"/>
        <v>147.75699999999998</v>
      </c>
      <c r="U344" s="185">
        <f t="shared" si="82"/>
        <v>1.4899341486359354E-2</v>
      </c>
      <c r="V344" s="181"/>
      <c r="W344" s="182">
        <f t="shared" si="83"/>
        <v>133.05199999999999</v>
      </c>
      <c r="X344" s="182">
        <f t="shared" si="84"/>
        <v>118.59200000000001</v>
      </c>
      <c r="Y344" s="183">
        <f t="shared" si="85"/>
        <v>0.01</v>
      </c>
      <c r="Z344" s="183">
        <f t="shared" si="86"/>
        <v>0.02</v>
      </c>
      <c r="AA344" s="184">
        <f t="shared" si="87"/>
        <v>-1445.9999999999977</v>
      </c>
      <c r="AB344" s="184">
        <f t="shared" si="88"/>
        <v>147.51199999999997</v>
      </c>
      <c r="AC344" s="185">
        <f t="shared" si="89"/>
        <v>1.6260027662517294E-2</v>
      </c>
      <c r="AD344" s="181"/>
      <c r="AE344" s="178">
        <f t="shared" si="90"/>
        <v>1.4899341486359354</v>
      </c>
      <c r="AF344" s="170">
        <f>Workings_risks!$E$18+Workings_risks!$E$27*(($AE344-1)*Workings_risks!$E$18)/(2050-2023)</f>
        <v>9.6826182518477046E-3</v>
      </c>
      <c r="AG344" s="170">
        <f>AF344+(($AE344-1)*Workings_risks!$E$18)/(2050-2023)</f>
        <v>9.8492455173090302E-3</v>
      </c>
      <c r="AH344" s="170">
        <f>AG344+(($AE344-1)*Workings_risks!$E$18)/(2050-2023)</f>
        <v>1.0015872782770356E-2</v>
      </c>
      <c r="AI344" s="170">
        <f>AH344+(($AE344-1)*Workings_risks!$E$18)/(2050-2023)</f>
        <v>1.0182500048231681E-2</v>
      </c>
      <c r="AJ344" s="170">
        <f>AI344+(($AE344-1)*Workings_risks!$E$18)/(2050-2023)</f>
        <v>1.0349127313693007E-2</v>
      </c>
      <c r="AK344" s="170">
        <f>AJ344+(($AE344-1)*Workings_risks!$E$18)/(2050-2023)</f>
        <v>1.0515754579154333E-2</v>
      </c>
      <c r="AL344" s="170">
        <f>AK344+(($AE344-1)*Workings_risks!$E$18)/(2050-2023)</f>
        <v>1.0682381844615658E-2</v>
      </c>
      <c r="AM344" s="170">
        <f>AL344+(($AE344-1)*Workings_risks!$E$18)/(2050-2023)</f>
        <v>1.0849009110076984E-2</v>
      </c>
      <c r="AN344" s="170">
        <f>AM344+(($AE344-1)*Workings_risks!$E$18)/(2050-2023)</f>
        <v>1.1015636375538309E-2</v>
      </c>
      <c r="AO344" s="170">
        <f>AN344+(($AE344-1)*Workings_risks!$E$18)/(2050-2023)</f>
        <v>1.1182263640999635E-2</v>
      </c>
      <c r="AP344" s="170">
        <f>AO344+(($AE344-1)*Workings_risks!$E$18)/(2050-2023)</f>
        <v>1.134889090646096E-2</v>
      </c>
      <c r="AQ344" s="170">
        <f>AP344+(($AE344-1)*Workings_risks!$E$18)/(2050-2023)</f>
        <v>1.1515518171922286E-2</v>
      </c>
      <c r="AR344" s="170">
        <f>AQ344+(($AE344-1)*Workings_risks!$E$18)/(2050-2023)</f>
        <v>1.1682145437383612E-2</v>
      </c>
      <c r="AS344" s="170">
        <f>AR344+(($AE344-1)*Workings_risks!$E$18)/(2050-2023)</f>
        <v>1.1848772702844937E-2</v>
      </c>
      <c r="AT344" s="170">
        <f>AS344+(($AE344-1)*Workings_risks!$E$18)/(2050-2023)</f>
        <v>1.2015399968306263E-2</v>
      </c>
      <c r="AU344" s="170">
        <f>AT344+(($AE344-1)*Workings_risks!$E$18)/(2050-2023)</f>
        <v>1.2182027233767588E-2</v>
      </c>
      <c r="AV344" s="170">
        <f>AU344+(($AE344-1)*Workings_risks!$E$18)/(2050-2023)</f>
        <v>1.2348654499228914E-2</v>
      </c>
      <c r="AW344" s="170">
        <f>AV344+(($AE344-1)*Workings_risks!$E$18)/(2050-2023)</f>
        <v>1.251528176469024E-2</v>
      </c>
      <c r="AX344" s="170">
        <f>AW344+(($AE344-1)*Workings_risks!$E$18)/(2050-2023)</f>
        <v>1.2681909030151565E-2</v>
      </c>
      <c r="AY344" s="170">
        <f>AX344+(($AE344-1)*Workings_risks!$E$18)/(2050-2023)</f>
        <v>1.2848536295612891E-2</v>
      </c>
      <c r="BA344" s="186">
        <f>AF344*Workings_risks!$E$24*Workings_risks!$E$26*Workings_risks!$E$27*Assumptions!$G$90</f>
        <v>3.9212577246671034E-4</v>
      </c>
      <c r="BB344" s="186">
        <f>AG344*Workings_risks!$E$24*Workings_risks!$E$26*Workings_risks!$E$27*Assumptions!$G$90</f>
        <v>3.9887382794959268E-4</v>
      </c>
      <c r="BC344" s="186">
        <f>AH344*Workings_risks!$E$24*Workings_risks!$E$26*Workings_risks!$E$27*Assumptions!$G$90</f>
        <v>4.0562188343247512E-4</v>
      </c>
      <c r="BD344" s="186">
        <f>AI344*Workings_risks!$E$24*Workings_risks!$E$26*Workings_risks!$E$27*Assumptions!$G$90</f>
        <v>4.1236993891535746E-4</v>
      </c>
      <c r="BE344" s="186">
        <f>AJ344*Workings_risks!$E$24*Workings_risks!$E$26*Workings_risks!$E$27*Assumptions!$G$90</f>
        <v>4.191179943982398E-4</v>
      </c>
      <c r="BF344" s="186">
        <f>AK344*Workings_risks!$E$24*Workings_risks!$E$26*Workings_risks!$E$27*Assumptions!$G$90</f>
        <v>4.2586604988112219E-4</v>
      </c>
      <c r="BG344" s="186">
        <f>AL344*Workings_risks!$E$24*Workings_risks!$E$26*Workings_risks!$E$27*Assumptions!$G$90</f>
        <v>4.3261410536400458E-4</v>
      </c>
      <c r="BH344" s="186">
        <f>AM344*Workings_risks!$E$24*Workings_risks!$E$26*Workings_risks!$E$27*Assumptions!$G$90</f>
        <v>4.3936216084688702E-4</v>
      </c>
      <c r="BI344" s="186">
        <f>AN344*Workings_risks!$E$24*Workings_risks!$E$26*Workings_risks!$E$27*Assumptions!$G$90</f>
        <v>4.4611021632976942E-4</v>
      </c>
      <c r="BJ344" s="186">
        <f>AO344*Workings_risks!$E$24*Workings_risks!$E$26*Workings_risks!$E$27*Assumptions!$G$90</f>
        <v>4.5285827181265175E-4</v>
      </c>
      <c r="BK344" s="186">
        <f>AP344*Workings_risks!$E$24*Workings_risks!$E$26*Workings_risks!$E$27*Assumptions!$G$90</f>
        <v>4.5960632729553414E-4</v>
      </c>
      <c r="BL344" s="186">
        <f>AQ344*Workings_risks!$E$24*Workings_risks!$E$26*Workings_risks!$E$27*Assumptions!$G$90</f>
        <v>4.6635438277841654E-4</v>
      </c>
      <c r="BM344" s="186">
        <f>AR344*Workings_risks!$E$24*Workings_risks!$E$26*Workings_risks!$E$27*Assumptions!$G$90</f>
        <v>4.7310243826129893E-4</v>
      </c>
      <c r="BN344" s="186">
        <f>AS344*Workings_risks!$E$24*Workings_risks!$E$26*Workings_risks!$E$27*Assumptions!$G$90</f>
        <v>4.7985049374418126E-4</v>
      </c>
      <c r="BO344" s="186">
        <f>AT344*Workings_risks!$E$24*Workings_risks!$E$26*Workings_risks!$E$27*Assumptions!$G$90</f>
        <v>4.865985492270636E-4</v>
      </c>
      <c r="BP344" s="186">
        <f>AU344*Workings_risks!$E$24*Workings_risks!$E$26*Workings_risks!$E$27*Assumptions!$G$90</f>
        <v>4.9334660470994605E-4</v>
      </c>
      <c r="BQ344" s="186">
        <f>AV344*Workings_risks!$E$24*Workings_risks!$E$26*Workings_risks!$E$27*Assumptions!$G$90</f>
        <v>5.0009466019282844E-4</v>
      </c>
      <c r="BR344" s="186">
        <f>AW344*Workings_risks!$E$24*Workings_risks!$E$26*Workings_risks!$E$27*Assumptions!$G$90</f>
        <v>5.0684271567571072E-4</v>
      </c>
      <c r="BS344" s="186">
        <f>AX344*Workings_risks!$E$24*Workings_risks!$E$26*Workings_risks!$E$27*Assumptions!$G$90</f>
        <v>5.1359077115859311E-4</v>
      </c>
      <c r="BT344" s="186">
        <f>AY344*Workings_risks!$E$24*Workings_risks!$E$26*Workings_risks!$E$27*Assumptions!$G$90</f>
        <v>5.203388266414754E-4</v>
      </c>
    </row>
    <row r="345" spans="2:72" x14ac:dyDescent="0.25">
      <c r="B345" s="42">
        <v>10374056</v>
      </c>
      <c r="C345" s="42" t="s">
        <v>568</v>
      </c>
      <c r="D345" s="42" t="s">
        <v>280</v>
      </c>
      <c r="E345" s="42">
        <v>16875251</v>
      </c>
      <c r="F345" s="42">
        <v>16875255</v>
      </c>
      <c r="G345" s="42">
        <v>1.6900118866824805</v>
      </c>
      <c r="H345" s="42">
        <v>145.227065220187</v>
      </c>
      <c r="I345" s="42">
        <v>-36.617759748619399</v>
      </c>
      <c r="J345" s="42">
        <v>124</v>
      </c>
      <c r="K345" s="42">
        <v>109</v>
      </c>
      <c r="L345" s="32">
        <v>6.3E-2</v>
      </c>
      <c r="M345" s="32">
        <v>8.7999999999999995E-2</v>
      </c>
      <c r="N345" s="181"/>
      <c r="O345" s="182">
        <f t="shared" si="76"/>
        <v>131.81199999999998</v>
      </c>
      <c r="P345" s="182">
        <f t="shared" si="77"/>
        <v>115.86699999999999</v>
      </c>
      <c r="Q345" s="191">
        <f t="shared" si="78"/>
        <v>0.01</v>
      </c>
      <c r="R345" s="191">
        <f t="shared" si="79"/>
        <v>0.02</v>
      </c>
      <c r="S345" s="184">
        <f t="shared" si="80"/>
        <v>-1594.4999999999991</v>
      </c>
      <c r="T345" s="184">
        <f t="shared" si="81"/>
        <v>147.75699999999998</v>
      </c>
      <c r="U345" s="185">
        <f t="shared" si="82"/>
        <v>1.4899341486359354E-2</v>
      </c>
      <c r="V345" s="181"/>
      <c r="W345" s="182">
        <f t="shared" si="83"/>
        <v>133.05199999999999</v>
      </c>
      <c r="X345" s="182">
        <f t="shared" si="84"/>
        <v>118.59200000000001</v>
      </c>
      <c r="Y345" s="183">
        <f t="shared" si="85"/>
        <v>0.01</v>
      </c>
      <c r="Z345" s="183">
        <f t="shared" si="86"/>
        <v>0.02</v>
      </c>
      <c r="AA345" s="184">
        <f t="shared" si="87"/>
        <v>-1445.9999999999977</v>
      </c>
      <c r="AB345" s="184">
        <f t="shared" si="88"/>
        <v>147.51199999999997</v>
      </c>
      <c r="AC345" s="185">
        <f t="shared" si="89"/>
        <v>1.6260027662517294E-2</v>
      </c>
      <c r="AD345" s="181"/>
      <c r="AE345" s="178">
        <f t="shared" si="90"/>
        <v>1.4899341486359354</v>
      </c>
      <c r="AF345" s="170">
        <f>Workings_risks!$E$18+Workings_risks!$E$27*(($AE345-1)*Workings_risks!$E$18)/(2050-2023)</f>
        <v>9.6826182518477046E-3</v>
      </c>
      <c r="AG345" s="170">
        <f>AF345+(($AE345-1)*Workings_risks!$E$18)/(2050-2023)</f>
        <v>9.8492455173090302E-3</v>
      </c>
      <c r="AH345" s="170">
        <f>AG345+(($AE345-1)*Workings_risks!$E$18)/(2050-2023)</f>
        <v>1.0015872782770356E-2</v>
      </c>
      <c r="AI345" s="170">
        <f>AH345+(($AE345-1)*Workings_risks!$E$18)/(2050-2023)</f>
        <v>1.0182500048231681E-2</v>
      </c>
      <c r="AJ345" s="170">
        <f>AI345+(($AE345-1)*Workings_risks!$E$18)/(2050-2023)</f>
        <v>1.0349127313693007E-2</v>
      </c>
      <c r="AK345" s="170">
        <f>AJ345+(($AE345-1)*Workings_risks!$E$18)/(2050-2023)</f>
        <v>1.0515754579154333E-2</v>
      </c>
      <c r="AL345" s="170">
        <f>AK345+(($AE345-1)*Workings_risks!$E$18)/(2050-2023)</f>
        <v>1.0682381844615658E-2</v>
      </c>
      <c r="AM345" s="170">
        <f>AL345+(($AE345-1)*Workings_risks!$E$18)/(2050-2023)</f>
        <v>1.0849009110076984E-2</v>
      </c>
      <c r="AN345" s="170">
        <f>AM345+(($AE345-1)*Workings_risks!$E$18)/(2050-2023)</f>
        <v>1.1015636375538309E-2</v>
      </c>
      <c r="AO345" s="170">
        <f>AN345+(($AE345-1)*Workings_risks!$E$18)/(2050-2023)</f>
        <v>1.1182263640999635E-2</v>
      </c>
      <c r="AP345" s="170">
        <f>AO345+(($AE345-1)*Workings_risks!$E$18)/(2050-2023)</f>
        <v>1.134889090646096E-2</v>
      </c>
      <c r="AQ345" s="170">
        <f>AP345+(($AE345-1)*Workings_risks!$E$18)/(2050-2023)</f>
        <v>1.1515518171922286E-2</v>
      </c>
      <c r="AR345" s="170">
        <f>AQ345+(($AE345-1)*Workings_risks!$E$18)/(2050-2023)</f>
        <v>1.1682145437383612E-2</v>
      </c>
      <c r="AS345" s="170">
        <f>AR345+(($AE345-1)*Workings_risks!$E$18)/(2050-2023)</f>
        <v>1.1848772702844937E-2</v>
      </c>
      <c r="AT345" s="170">
        <f>AS345+(($AE345-1)*Workings_risks!$E$18)/(2050-2023)</f>
        <v>1.2015399968306263E-2</v>
      </c>
      <c r="AU345" s="170">
        <f>AT345+(($AE345-1)*Workings_risks!$E$18)/(2050-2023)</f>
        <v>1.2182027233767588E-2</v>
      </c>
      <c r="AV345" s="170">
        <f>AU345+(($AE345-1)*Workings_risks!$E$18)/(2050-2023)</f>
        <v>1.2348654499228914E-2</v>
      </c>
      <c r="AW345" s="170">
        <f>AV345+(($AE345-1)*Workings_risks!$E$18)/(2050-2023)</f>
        <v>1.251528176469024E-2</v>
      </c>
      <c r="AX345" s="170">
        <f>AW345+(($AE345-1)*Workings_risks!$E$18)/(2050-2023)</f>
        <v>1.2681909030151565E-2</v>
      </c>
      <c r="AY345" s="170">
        <f>AX345+(($AE345-1)*Workings_risks!$E$18)/(2050-2023)</f>
        <v>1.2848536295612891E-2</v>
      </c>
      <c r="BA345" s="186">
        <f>AF345*Workings_risks!$E$24*Workings_risks!$E$26*Workings_risks!$E$27*Assumptions!$G$90</f>
        <v>3.9212577246671034E-4</v>
      </c>
      <c r="BB345" s="186">
        <f>AG345*Workings_risks!$E$24*Workings_risks!$E$26*Workings_risks!$E$27*Assumptions!$G$90</f>
        <v>3.9887382794959268E-4</v>
      </c>
      <c r="BC345" s="186">
        <f>AH345*Workings_risks!$E$24*Workings_risks!$E$26*Workings_risks!$E$27*Assumptions!$G$90</f>
        <v>4.0562188343247512E-4</v>
      </c>
      <c r="BD345" s="186">
        <f>AI345*Workings_risks!$E$24*Workings_risks!$E$26*Workings_risks!$E$27*Assumptions!$G$90</f>
        <v>4.1236993891535746E-4</v>
      </c>
      <c r="BE345" s="186">
        <f>AJ345*Workings_risks!$E$24*Workings_risks!$E$26*Workings_risks!$E$27*Assumptions!$G$90</f>
        <v>4.191179943982398E-4</v>
      </c>
      <c r="BF345" s="186">
        <f>AK345*Workings_risks!$E$24*Workings_risks!$E$26*Workings_risks!$E$27*Assumptions!$G$90</f>
        <v>4.2586604988112219E-4</v>
      </c>
      <c r="BG345" s="186">
        <f>AL345*Workings_risks!$E$24*Workings_risks!$E$26*Workings_risks!$E$27*Assumptions!$G$90</f>
        <v>4.3261410536400458E-4</v>
      </c>
      <c r="BH345" s="186">
        <f>AM345*Workings_risks!$E$24*Workings_risks!$E$26*Workings_risks!$E$27*Assumptions!$G$90</f>
        <v>4.3936216084688702E-4</v>
      </c>
      <c r="BI345" s="186">
        <f>AN345*Workings_risks!$E$24*Workings_risks!$E$26*Workings_risks!$E$27*Assumptions!$G$90</f>
        <v>4.4611021632976942E-4</v>
      </c>
      <c r="BJ345" s="186">
        <f>AO345*Workings_risks!$E$24*Workings_risks!$E$26*Workings_risks!$E$27*Assumptions!$G$90</f>
        <v>4.5285827181265175E-4</v>
      </c>
      <c r="BK345" s="186">
        <f>AP345*Workings_risks!$E$24*Workings_risks!$E$26*Workings_risks!$E$27*Assumptions!$G$90</f>
        <v>4.5960632729553414E-4</v>
      </c>
      <c r="BL345" s="186">
        <f>AQ345*Workings_risks!$E$24*Workings_risks!$E$26*Workings_risks!$E$27*Assumptions!$G$90</f>
        <v>4.6635438277841654E-4</v>
      </c>
      <c r="BM345" s="186">
        <f>AR345*Workings_risks!$E$24*Workings_risks!$E$26*Workings_risks!$E$27*Assumptions!$G$90</f>
        <v>4.7310243826129893E-4</v>
      </c>
      <c r="BN345" s="186">
        <f>AS345*Workings_risks!$E$24*Workings_risks!$E$26*Workings_risks!$E$27*Assumptions!$G$90</f>
        <v>4.7985049374418126E-4</v>
      </c>
      <c r="BO345" s="186">
        <f>AT345*Workings_risks!$E$24*Workings_risks!$E$26*Workings_risks!$E$27*Assumptions!$G$90</f>
        <v>4.865985492270636E-4</v>
      </c>
      <c r="BP345" s="186">
        <f>AU345*Workings_risks!$E$24*Workings_risks!$E$26*Workings_risks!$E$27*Assumptions!$G$90</f>
        <v>4.9334660470994605E-4</v>
      </c>
      <c r="BQ345" s="186">
        <f>AV345*Workings_risks!$E$24*Workings_risks!$E$26*Workings_risks!$E$27*Assumptions!$G$90</f>
        <v>5.0009466019282844E-4</v>
      </c>
      <c r="BR345" s="186">
        <f>AW345*Workings_risks!$E$24*Workings_risks!$E$26*Workings_risks!$E$27*Assumptions!$G$90</f>
        <v>5.0684271567571072E-4</v>
      </c>
      <c r="BS345" s="186">
        <f>AX345*Workings_risks!$E$24*Workings_risks!$E$26*Workings_risks!$E$27*Assumptions!$G$90</f>
        <v>5.1359077115859311E-4</v>
      </c>
      <c r="BT345" s="186">
        <f>AY345*Workings_risks!$E$24*Workings_risks!$E$26*Workings_risks!$E$27*Assumptions!$G$90</f>
        <v>5.203388266414754E-4</v>
      </c>
    </row>
    <row r="346" spans="2:72" x14ac:dyDescent="0.25">
      <c r="B346" s="42">
        <v>10376361</v>
      </c>
      <c r="C346" s="42" t="s">
        <v>568</v>
      </c>
      <c r="D346" s="42" t="s">
        <v>280</v>
      </c>
      <c r="E346" s="42">
        <v>16885145</v>
      </c>
      <c r="F346" s="42">
        <v>16885150</v>
      </c>
      <c r="G346" s="42">
        <v>1.6674915319792203</v>
      </c>
      <c r="H346" s="42">
        <v>145.295684499847</v>
      </c>
      <c r="I346" s="42">
        <v>-36.526925714866699</v>
      </c>
      <c r="J346" s="42">
        <v>118</v>
      </c>
      <c r="K346" s="42">
        <v>104</v>
      </c>
      <c r="L346" s="32">
        <v>6.3E-2</v>
      </c>
      <c r="M346" s="32">
        <v>8.7999999999999995E-2</v>
      </c>
      <c r="N346" s="181"/>
      <c r="O346" s="182">
        <f t="shared" si="76"/>
        <v>125.434</v>
      </c>
      <c r="P346" s="182">
        <f t="shared" si="77"/>
        <v>110.55199999999999</v>
      </c>
      <c r="Q346" s="191">
        <f t="shared" si="78"/>
        <v>0.01</v>
      </c>
      <c r="R346" s="191">
        <f t="shared" si="79"/>
        <v>0.02</v>
      </c>
      <c r="S346" s="184">
        <f t="shared" si="80"/>
        <v>-1488.2000000000005</v>
      </c>
      <c r="T346" s="184">
        <f t="shared" si="81"/>
        <v>140.316</v>
      </c>
      <c r="U346" s="185">
        <f t="shared" si="82"/>
        <v>1.4995296331138285E-2</v>
      </c>
      <c r="V346" s="181"/>
      <c r="W346" s="182">
        <f t="shared" si="83"/>
        <v>126.61399999999999</v>
      </c>
      <c r="X346" s="182">
        <f t="shared" si="84"/>
        <v>113.15200000000002</v>
      </c>
      <c r="Y346" s="183">
        <f t="shared" si="85"/>
        <v>0.01</v>
      </c>
      <c r="Z346" s="183">
        <f t="shared" si="86"/>
        <v>0.02</v>
      </c>
      <c r="AA346" s="184">
        <f t="shared" si="87"/>
        <v>-1346.1999999999973</v>
      </c>
      <c r="AB346" s="184">
        <f t="shared" si="88"/>
        <v>140.07599999999996</v>
      </c>
      <c r="AC346" s="185">
        <f t="shared" si="89"/>
        <v>1.639875204278711E-2</v>
      </c>
      <c r="AD346" s="181"/>
      <c r="AE346" s="178">
        <f t="shared" si="90"/>
        <v>1.4995296331138286</v>
      </c>
      <c r="AF346" s="170">
        <f>Workings_risks!$E$18+Workings_risks!$E$27*(($AE346-1)*Workings_risks!$E$18)/(2050-2023)</f>
        <v>9.6924085635280363E-3</v>
      </c>
      <c r="AG346" s="170">
        <f>AF346+(($AE346-1)*Workings_risks!$E$18)/(2050-2023)</f>
        <v>9.8622992662161391E-3</v>
      </c>
      <c r="AH346" s="170">
        <f>AG346+(($AE346-1)*Workings_risks!$E$18)/(2050-2023)</f>
        <v>1.0032189968904242E-2</v>
      </c>
      <c r="AI346" s="170">
        <f>AH346+(($AE346-1)*Workings_risks!$E$18)/(2050-2023)</f>
        <v>1.0202080671592345E-2</v>
      </c>
      <c r="AJ346" s="170">
        <f>AI346+(($AE346-1)*Workings_risks!$E$18)/(2050-2023)</f>
        <v>1.0371971374280448E-2</v>
      </c>
      <c r="AK346" s="170">
        <f>AJ346+(($AE346-1)*Workings_risks!$E$18)/(2050-2023)</f>
        <v>1.054186207696855E-2</v>
      </c>
      <c r="AL346" s="170">
        <f>AK346+(($AE346-1)*Workings_risks!$E$18)/(2050-2023)</f>
        <v>1.0711752779656653E-2</v>
      </c>
      <c r="AM346" s="170">
        <f>AL346+(($AE346-1)*Workings_risks!$E$18)/(2050-2023)</f>
        <v>1.0881643482344756E-2</v>
      </c>
      <c r="AN346" s="170">
        <f>AM346+(($AE346-1)*Workings_risks!$E$18)/(2050-2023)</f>
        <v>1.1051534185032859E-2</v>
      </c>
      <c r="AO346" s="170">
        <f>AN346+(($AE346-1)*Workings_risks!$E$18)/(2050-2023)</f>
        <v>1.1221424887720962E-2</v>
      </c>
      <c r="AP346" s="170">
        <f>AO346+(($AE346-1)*Workings_risks!$E$18)/(2050-2023)</f>
        <v>1.1391315590409064E-2</v>
      </c>
      <c r="AQ346" s="170">
        <f>AP346+(($AE346-1)*Workings_risks!$E$18)/(2050-2023)</f>
        <v>1.1561206293097167E-2</v>
      </c>
      <c r="AR346" s="170">
        <f>AQ346+(($AE346-1)*Workings_risks!$E$18)/(2050-2023)</f>
        <v>1.173109699578527E-2</v>
      </c>
      <c r="AS346" s="170">
        <f>AR346+(($AE346-1)*Workings_risks!$E$18)/(2050-2023)</f>
        <v>1.1900987698473373E-2</v>
      </c>
      <c r="AT346" s="170">
        <f>AS346+(($AE346-1)*Workings_risks!$E$18)/(2050-2023)</f>
        <v>1.2070878401161476E-2</v>
      </c>
      <c r="AU346" s="170">
        <f>AT346+(($AE346-1)*Workings_risks!$E$18)/(2050-2023)</f>
        <v>1.2240769103849579E-2</v>
      </c>
      <c r="AV346" s="170">
        <f>AU346+(($AE346-1)*Workings_risks!$E$18)/(2050-2023)</f>
        <v>1.2410659806537681E-2</v>
      </c>
      <c r="AW346" s="170">
        <f>AV346+(($AE346-1)*Workings_risks!$E$18)/(2050-2023)</f>
        <v>1.2580550509225784E-2</v>
      </c>
      <c r="AX346" s="170">
        <f>AW346+(($AE346-1)*Workings_risks!$E$18)/(2050-2023)</f>
        <v>1.2750441211913887E-2</v>
      </c>
      <c r="AY346" s="170">
        <f>AX346+(($AE346-1)*Workings_risks!$E$18)/(2050-2023)</f>
        <v>1.292033191460199E-2</v>
      </c>
      <c r="BA346" s="186">
        <f>AF346*Workings_risks!$E$24*Workings_risks!$E$26*Workings_risks!$E$27*Assumptions!$G$90</f>
        <v>3.9252225959761708E-4</v>
      </c>
      <c r="BB346" s="186">
        <f>AG346*Workings_risks!$E$24*Workings_risks!$E$26*Workings_risks!$E$27*Assumptions!$G$90</f>
        <v>3.9940247745746824E-4</v>
      </c>
      <c r="BC346" s="186">
        <f>AH346*Workings_risks!$E$24*Workings_risks!$E$26*Workings_risks!$E$27*Assumptions!$G$90</f>
        <v>4.0628269531731961E-4</v>
      </c>
      <c r="BD346" s="186">
        <f>AI346*Workings_risks!$E$24*Workings_risks!$E$26*Workings_risks!$E$27*Assumptions!$G$90</f>
        <v>4.1316291317717088E-4</v>
      </c>
      <c r="BE346" s="186">
        <f>AJ346*Workings_risks!$E$24*Workings_risks!$E$26*Workings_risks!$E$27*Assumptions!$G$90</f>
        <v>4.200431310370221E-4</v>
      </c>
      <c r="BF346" s="186">
        <f>AK346*Workings_risks!$E$24*Workings_risks!$E$26*Workings_risks!$E$27*Assumptions!$G$90</f>
        <v>4.2692334889687337E-4</v>
      </c>
      <c r="BG346" s="186">
        <f>AL346*Workings_risks!$E$24*Workings_risks!$E$26*Workings_risks!$E$27*Assumptions!$G$90</f>
        <v>4.3380356675672469E-4</v>
      </c>
      <c r="BH346" s="186">
        <f>AM346*Workings_risks!$E$24*Workings_risks!$E$26*Workings_risks!$E$27*Assumptions!$G$90</f>
        <v>4.4068378461657601E-4</v>
      </c>
      <c r="BI346" s="186">
        <f>AN346*Workings_risks!$E$24*Workings_risks!$E$26*Workings_risks!$E$27*Assumptions!$G$90</f>
        <v>4.4756400247642723E-4</v>
      </c>
      <c r="BJ346" s="186">
        <f>AO346*Workings_risks!$E$24*Workings_risks!$E$26*Workings_risks!$E$27*Assumptions!$G$90</f>
        <v>4.5444422033627855E-4</v>
      </c>
      <c r="BK346" s="186">
        <f>AP346*Workings_risks!$E$24*Workings_risks!$E$26*Workings_risks!$E$27*Assumptions!$G$90</f>
        <v>4.6132443819612976E-4</v>
      </c>
      <c r="BL346" s="186">
        <f>AQ346*Workings_risks!$E$24*Workings_risks!$E$26*Workings_risks!$E$27*Assumptions!$G$90</f>
        <v>4.6820465605598108E-4</v>
      </c>
      <c r="BM346" s="186">
        <f>AR346*Workings_risks!$E$24*Workings_risks!$E$26*Workings_risks!$E$27*Assumptions!$G$90</f>
        <v>4.7508487391583235E-4</v>
      </c>
      <c r="BN346" s="186">
        <f>AS346*Workings_risks!$E$24*Workings_risks!$E$26*Workings_risks!$E$27*Assumptions!$G$90</f>
        <v>4.8196509177568368E-4</v>
      </c>
      <c r="BO346" s="186">
        <f>AT346*Workings_risks!$E$24*Workings_risks!$E$26*Workings_risks!$E$27*Assumptions!$G$90</f>
        <v>4.88845309635535E-4</v>
      </c>
      <c r="BP346" s="186">
        <f>AU346*Workings_risks!$E$24*Workings_risks!$E$26*Workings_risks!$E$27*Assumptions!$G$90</f>
        <v>4.9572552749538616E-4</v>
      </c>
      <c r="BQ346" s="186">
        <f>AV346*Workings_risks!$E$24*Workings_risks!$E$26*Workings_risks!$E$27*Assumptions!$G$90</f>
        <v>5.0260574535523743E-4</v>
      </c>
      <c r="BR346" s="186">
        <f>AW346*Workings_risks!$E$24*Workings_risks!$E$26*Workings_risks!$E$27*Assumptions!$G$90</f>
        <v>5.094859632150887E-4</v>
      </c>
      <c r="BS346" s="186">
        <f>AX346*Workings_risks!$E$24*Workings_risks!$E$26*Workings_risks!$E$27*Assumptions!$G$90</f>
        <v>5.1636618107493996E-4</v>
      </c>
      <c r="BT346" s="186">
        <f>AY346*Workings_risks!$E$24*Workings_risks!$E$26*Workings_risks!$E$27*Assumptions!$G$90</f>
        <v>5.2324639893479134E-4</v>
      </c>
    </row>
    <row r="347" spans="2:72" x14ac:dyDescent="0.25">
      <c r="B347" s="42">
        <v>10376367</v>
      </c>
      <c r="C347" s="42" t="s">
        <v>568</v>
      </c>
      <c r="D347" s="42" t="s">
        <v>280</v>
      </c>
      <c r="E347" s="42">
        <v>16885167</v>
      </c>
      <c r="F347" s="42">
        <v>16885176</v>
      </c>
      <c r="G347" s="42">
        <v>0.34150658703476022</v>
      </c>
      <c r="H347" s="42">
        <v>145.28974953004601</v>
      </c>
      <c r="I347" s="42">
        <v>-36.527011983983002</v>
      </c>
      <c r="J347" s="42">
        <v>118</v>
      </c>
      <c r="K347" s="42">
        <v>104</v>
      </c>
      <c r="L347" s="32">
        <v>6.3E-2</v>
      </c>
      <c r="M347" s="32">
        <v>8.7999999999999995E-2</v>
      </c>
      <c r="N347" s="181"/>
      <c r="O347" s="182">
        <f t="shared" si="76"/>
        <v>125.434</v>
      </c>
      <c r="P347" s="182">
        <f t="shared" si="77"/>
        <v>110.55199999999999</v>
      </c>
      <c r="Q347" s="191">
        <f t="shared" si="78"/>
        <v>0.01</v>
      </c>
      <c r="R347" s="191">
        <f t="shared" si="79"/>
        <v>0.02</v>
      </c>
      <c r="S347" s="184">
        <f t="shared" si="80"/>
        <v>-1488.2000000000005</v>
      </c>
      <c r="T347" s="184">
        <f t="shared" si="81"/>
        <v>140.316</v>
      </c>
      <c r="U347" s="185">
        <f t="shared" si="82"/>
        <v>1.4995296331138285E-2</v>
      </c>
      <c r="V347" s="181"/>
      <c r="W347" s="182">
        <f t="shared" si="83"/>
        <v>126.61399999999999</v>
      </c>
      <c r="X347" s="182">
        <f t="shared" si="84"/>
        <v>113.15200000000002</v>
      </c>
      <c r="Y347" s="183">
        <f t="shared" si="85"/>
        <v>0.01</v>
      </c>
      <c r="Z347" s="183">
        <f t="shared" si="86"/>
        <v>0.02</v>
      </c>
      <c r="AA347" s="184">
        <f t="shared" si="87"/>
        <v>-1346.1999999999973</v>
      </c>
      <c r="AB347" s="184">
        <f t="shared" si="88"/>
        <v>140.07599999999996</v>
      </c>
      <c r="AC347" s="185">
        <f t="shared" si="89"/>
        <v>1.639875204278711E-2</v>
      </c>
      <c r="AD347" s="181"/>
      <c r="AE347" s="178">
        <f t="shared" si="90"/>
        <v>1.4995296331138286</v>
      </c>
      <c r="AF347" s="170">
        <f>Workings_risks!$E$18+Workings_risks!$E$27*(($AE347-1)*Workings_risks!$E$18)/(2050-2023)</f>
        <v>9.6924085635280363E-3</v>
      </c>
      <c r="AG347" s="170">
        <f>AF347+(($AE347-1)*Workings_risks!$E$18)/(2050-2023)</f>
        <v>9.8622992662161391E-3</v>
      </c>
      <c r="AH347" s="170">
        <f>AG347+(($AE347-1)*Workings_risks!$E$18)/(2050-2023)</f>
        <v>1.0032189968904242E-2</v>
      </c>
      <c r="AI347" s="170">
        <f>AH347+(($AE347-1)*Workings_risks!$E$18)/(2050-2023)</f>
        <v>1.0202080671592345E-2</v>
      </c>
      <c r="AJ347" s="170">
        <f>AI347+(($AE347-1)*Workings_risks!$E$18)/(2050-2023)</f>
        <v>1.0371971374280448E-2</v>
      </c>
      <c r="AK347" s="170">
        <f>AJ347+(($AE347-1)*Workings_risks!$E$18)/(2050-2023)</f>
        <v>1.054186207696855E-2</v>
      </c>
      <c r="AL347" s="170">
        <f>AK347+(($AE347-1)*Workings_risks!$E$18)/(2050-2023)</f>
        <v>1.0711752779656653E-2</v>
      </c>
      <c r="AM347" s="170">
        <f>AL347+(($AE347-1)*Workings_risks!$E$18)/(2050-2023)</f>
        <v>1.0881643482344756E-2</v>
      </c>
      <c r="AN347" s="170">
        <f>AM347+(($AE347-1)*Workings_risks!$E$18)/(2050-2023)</f>
        <v>1.1051534185032859E-2</v>
      </c>
      <c r="AO347" s="170">
        <f>AN347+(($AE347-1)*Workings_risks!$E$18)/(2050-2023)</f>
        <v>1.1221424887720962E-2</v>
      </c>
      <c r="AP347" s="170">
        <f>AO347+(($AE347-1)*Workings_risks!$E$18)/(2050-2023)</f>
        <v>1.1391315590409064E-2</v>
      </c>
      <c r="AQ347" s="170">
        <f>AP347+(($AE347-1)*Workings_risks!$E$18)/(2050-2023)</f>
        <v>1.1561206293097167E-2</v>
      </c>
      <c r="AR347" s="170">
        <f>AQ347+(($AE347-1)*Workings_risks!$E$18)/(2050-2023)</f>
        <v>1.173109699578527E-2</v>
      </c>
      <c r="AS347" s="170">
        <f>AR347+(($AE347-1)*Workings_risks!$E$18)/(2050-2023)</f>
        <v>1.1900987698473373E-2</v>
      </c>
      <c r="AT347" s="170">
        <f>AS347+(($AE347-1)*Workings_risks!$E$18)/(2050-2023)</f>
        <v>1.2070878401161476E-2</v>
      </c>
      <c r="AU347" s="170">
        <f>AT347+(($AE347-1)*Workings_risks!$E$18)/(2050-2023)</f>
        <v>1.2240769103849579E-2</v>
      </c>
      <c r="AV347" s="170">
        <f>AU347+(($AE347-1)*Workings_risks!$E$18)/(2050-2023)</f>
        <v>1.2410659806537681E-2</v>
      </c>
      <c r="AW347" s="170">
        <f>AV347+(($AE347-1)*Workings_risks!$E$18)/(2050-2023)</f>
        <v>1.2580550509225784E-2</v>
      </c>
      <c r="AX347" s="170">
        <f>AW347+(($AE347-1)*Workings_risks!$E$18)/(2050-2023)</f>
        <v>1.2750441211913887E-2</v>
      </c>
      <c r="AY347" s="170">
        <f>AX347+(($AE347-1)*Workings_risks!$E$18)/(2050-2023)</f>
        <v>1.292033191460199E-2</v>
      </c>
      <c r="BA347" s="186">
        <f>AF347*Workings_risks!$E$24*Workings_risks!$E$26*Workings_risks!$E$27*Assumptions!$G$90</f>
        <v>3.9252225959761708E-4</v>
      </c>
      <c r="BB347" s="186">
        <f>AG347*Workings_risks!$E$24*Workings_risks!$E$26*Workings_risks!$E$27*Assumptions!$G$90</f>
        <v>3.9940247745746824E-4</v>
      </c>
      <c r="BC347" s="186">
        <f>AH347*Workings_risks!$E$24*Workings_risks!$E$26*Workings_risks!$E$27*Assumptions!$G$90</f>
        <v>4.0628269531731961E-4</v>
      </c>
      <c r="BD347" s="186">
        <f>AI347*Workings_risks!$E$24*Workings_risks!$E$26*Workings_risks!$E$27*Assumptions!$G$90</f>
        <v>4.1316291317717088E-4</v>
      </c>
      <c r="BE347" s="186">
        <f>AJ347*Workings_risks!$E$24*Workings_risks!$E$26*Workings_risks!$E$27*Assumptions!$G$90</f>
        <v>4.200431310370221E-4</v>
      </c>
      <c r="BF347" s="186">
        <f>AK347*Workings_risks!$E$24*Workings_risks!$E$26*Workings_risks!$E$27*Assumptions!$G$90</f>
        <v>4.2692334889687337E-4</v>
      </c>
      <c r="BG347" s="186">
        <f>AL347*Workings_risks!$E$24*Workings_risks!$E$26*Workings_risks!$E$27*Assumptions!$G$90</f>
        <v>4.3380356675672469E-4</v>
      </c>
      <c r="BH347" s="186">
        <f>AM347*Workings_risks!$E$24*Workings_risks!$E$26*Workings_risks!$E$27*Assumptions!$G$90</f>
        <v>4.4068378461657601E-4</v>
      </c>
      <c r="BI347" s="186">
        <f>AN347*Workings_risks!$E$24*Workings_risks!$E$26*Workings_risks!$E$27*Assumptions!$G$90</f>
        <v>4.4756400247642723E-4</v>
      </c>
      <c r="BJ347" s="186">
        <f>AO347*Workings_risks!$E$24*Workings_risks!$E$26*Workings_risks!$E$27*Assumptions!$G$90</f>
        <v>4.5444422033627855E-4</v>
      </c>
      <c r="BK347" s="186">
        <f>AP347*Workings_risks!$E$24*Workings_risks!$E$26*Workings_risks!$E$27*Assumptions!$G$90</f>
        <v>4.6132443819612976E-4</v>
      </c>
      <c r="BL347" s="186">
        <f>AQ347*Workings_risks!$E$24*Workings_risks!$E$26*Workings_risks!$E$27*Assumptions!$G$90</f>
        <v>4.6820465605598108E-4</v>
      </c>
      <c r="BM347" s="186">
        <f>AR347*Workings_risks!$E$24*Workings_risks!$E$26*Workings_risks!$E$27*Assumptions!$G$90</f>
        <v>4.7508487391583235E-4</v>
      </c>
      <c r="BN347" s="186">
        <f>AS347*Workings_risks!$E$24*Workings_risks!$E$26*Workings_risks!$E$27*Assumptions!$G$90</f>
        <v>4.8196509177568368E-4</v>
      </c>
      <c r="BO347" s="186">
        <f>AT347*Workings_risks!$E$24*Workings_risks!$E$26*Workings_risks!$E$27*Assumptions!$G$90</f>
        <v>4.88845309635535E-4</v>
      </c>
      <c r="BP347" s="186">
        <f>AU347*Workings_risks!$E$24*Workings_risks!$E$26*Workings_risks!$E$27*Assumptions!$G$90</f>
        <v>4.9572552749538616E-4</v>
      </c>
      <c r="BQ347" s="186">
        <f>AV347*Workings_risks!$E$24*Workings_risks!$E$26*Workings_risks!$E$27*Assumptions!$G$90</f>
        <v>5.0260574535523743E-4</v>
      </c>
      <c r="BR347" s="186">
        <f>AW347*Workings_risks!$E$24*Workings_risks!$E$26*Workings_risks!$E$27*Assumptions!$G$90</f>
        <v>5.094859632150887E-4</v>
      </c>
      <c r="BS347" s="186">
        <f>AX347*Workings_risks!$E$24*Workings_risks!$E$26*Workings_risks!$E$27*Assumptions!$G$90</f>
        <v>5.1636618107493996E-4</v>
      </c>
      <c r="BT347" s="186">
        <f>AY347*Workings_risks!$E$24*Workings_risks!$E$26*Workings_risks!$E$27*Assumptions!$G$90</f>
        <v>5.2324639893479134E-4</v>
      </c>
    </row>
    <row r="348" spans="2:72" x14ac:dyDescent="0.25">
      <c r="B348" s="42">
        <v>10376369</v>
      </c>
      <c r="C348" s="42" t="s">
        <v>568</v>
      </c>
      <c r="D348" s="42" t="s">
        <v>280</v>
      </c>
      <c r="E348" s="42">
        <v>16885181</v>
      </c>
      <c r="F348" s="42">
        <v>16885185</v>
      </c>
      <c r="G348" s="42">
        <v>0.14200281096278999</v>
      </c>
      <c r="H348" s="42">
        <v>145.29750674866401</v>
      </c>
      <c r="I348" s="42">
        <v>-36.530512249125998</v>
      </c>
      <c r="J348" s="42">
        <v>118</v>
      </c>
      <c r="K348" s="42">
        <v>104</v>
      </c>
      <c r="L348" s="32">
        <v>6.3E-2</v>
      </c>
      <c r="M348" s="32">
        <v>8.7999999999999995E-2</v>
      </c>
      <c r="N348" s="181"/>
      <c r="O348" s="182">
        <f t="shared" si="76"/>
        <v>125.434</v>
      </c>
      <c r="P348" s="182">
        <f t="shared" si="77"/>
        <v>110.55199999999999</v>
      </c>
      <c r="Q348" s="191">
        <f t="shared" si="78"/>
        <v>0.01</v>
      </c>
      <c r="R348" s="191">
        <f t="shared" si="79"/>
        <v>0.02</v>
      </c>
      <c r="S348" s="184">
        <f t="shared" si="80"/>
        <v>-1488.2000000000005</v>
      </c>
      <c r="T348" s="184">
        <f t="shared" si="81"/>
        <v>140.316</v>
      </c>
      <c r="U348" s="185">
        <f t="shared" si="82"/>
        <v>1.4995296331138285E-2</v>
      </c>
      <c r="V348" s="181"/>
      <c r="W348" s="182">
        <f t="shared" si="83"/>
        <v>126.61399999999999</v>
      </c>
      <c r="X348" s="182">
        <f t="shared" si="84"/>
        <v>113.15200000000002</v>
      </c>
      <c r="Y348" s="183">
        <f t="shared" si="85"/>
        <v>0.01</v>
      </c>
      <c r="Z348" s="183">
        <f t="shared" si="86"/>
        <v>0.02</v>
      </c>
      <c r="AA348" s="184">
        <f t="shared" si="87"/>
        <v>-1346.1999999999973</v>
      </c>
      <c r="AB348" s="184">
        <f t="shared" si="88"/>
        <v>140.07599999999996</v>
      </c>
      <c r="AC348" s="185">
        <f t="shared" si="89"/>
        <v>1.639875204278711E-2</v>
      </c>
      <c r="AD348" s="181"/>
      <c r="AE348" s="178">
        <f t="shared" si="90"/>
        <v>1.4995296331138286</v>
      </c>
      <c r="AF348" s="170">
        <f>Workings_risks!$E$18+Workings_risks!$E$27*(($AE348-1)*Workings_risks!$E$18)/(2050-2023)</f>
        <v>9.6924085635280363E-3</v>
      </c>
      <c r="AG348" s="170">
        <f>AF348+(($AE348-1)*Workings_risks!$E$18)/(2050-2023)</f>
        <v>9.8622992662161391E-3</v>
      </c>
      <c r="AH348" s="170">
        <f>AG348+(($AE348-1)*Workings_risks!$E$18)/(2050-2023)</f>
        <v>1.0032189968904242E-2</v>
      </c>
      <c r="AI348" s="170">
        <f>AH348+(($AE348-1)*Workings_risks!$E$18)/(2050-2023)</f>
        <v>1.0202080671592345E-2</v>
      </c>
      <c r="AJ348" s="170">
        <f>AI348+(($AE348-1)*Workings_risks!$E$18)/(2050-2023)</f>
        <v>1.0371971374280448E-2</v>
      </c>
      <c r="AK348" s="170">
        <f>AJ348+(($AE348-1)*Workings_risks!$E$18)/(2050-2023)</f>
        <v>1.054186207696855E-2</v>
      </c>
      <c r="AL348" s="170">
        <f>AK348+(($AE348-1)*Workings_risks!$E$18)/(2050-2023)</f>
        <v>1.0711752779656653E-2</v>
      </c>
      <c r="AM348" s="170">
        <f>AL348+(($AE348-1)*Workings_risks!$E$18)/(2050-2023)</f>
        <v>1.0881643482344756E-2</v>
      </c>
      <c r="AN348" s="170">
        <f>AM348+(($AE348-1)*Workings_risks!$E$18)/(2050-2023)</f>
        <v>1.1051534185032859E-2</v>
      </c>
      <c r="AO348" s="170">
        <f>AN348+(($AE348-1)*Workings_risks!$E$18)/(2050-2023)</f>
        <v>1.1221424887720962E-2</v>
      </c>
      <c r="AP348" s="170">
        <f>AO348+(($AE348-1)*Workings_risks!$E$18)/(2050-2023)</f>
        <v>1.1391315590409064E-2</v>
      </c>
      <c r="AQ348" s="170">
        <f>AP348+(($AE348-1)*Workings_risks!$E$18)/(2050-2023)</f>
        <v>1.1561206293097167E-2</v>
      </c>
      <c r="AR348" s="170">
        <f>AQ348+(($AE348-1)*Workings_risks!$E$18)/(2050-2023)</f>
        <v>1.173109699578527E-2</v>
      </c>
      <c r="AS348" s="170">
        <f>AR348+(($AE348-1)*Workings_risks!$E$18)/(2050-2023)</f>
        <v>1.1900987698473373E-2</v>
      </c>
      <c r="AT348" s="170">
        <f>AS348+(($AE348-1)*Workings_risks!$E$18)/(2050-2023)</f>
        <v>1.2070878401161476E-2</v>
      </c>
      <c r="AU348" s="170">
        <f>AT348+(($AE348-1)*Workings_risks!$E$18)/(2050-2023)</f>
        <v>1.2240769103849579E-2</v>
      </c>
      <c r="AV348" s="170">
        <f>AU348+(($AE348-1)*Workings_risks!$E$18)/(2050-2023)</f>
        <v>1.2410659806537681E-2</v>
      </c>
      <c r="AW348" s="170">
        <f>AV348+(($AE348-1)*Workings_risks!$E$18)/(2050-2023)</f>
        <v>1.2580550509225784E-2</v>
      </c>
      <c r="AX348" s="170">
        <f>AW348+(($AE348-1)*Workings_risks!$E$18)/(2050-2023)</f>
        <v>1.2750441211913887E-2</v>
      </c>
      <c r="AY348" s="170">
        <f>AX348+(($AE348-1)*Workings_risks!$E$18)/(2050-2023)</f>
        <v>1.292033191460199E-2</v>
      </c>
      <c r="BA348" s="186">
        <f>AF348*Workings_risks!$E$24*Workings_risks!$E$26*Workings_risks!$E$27*Assumptions!$G$90</f>
        <v>3.9252225959761708E-4</v>
      </c>
      <c r="BB348" s="186">
        <f>AG348*Workings_risks!$E$24*Workings_risks!$E$26*Workings_risks!$E$27*Assumptions!$G$90</f>
        <v>3.9940247745746824E-4</v>
      </c>
      <c r="BC348" s="186">
        <f>AH348*Workings_risks!$E$24*Workings_risks!$E$26*Workings_risks!$E$27*Assumptions!$G$90</f>
        <v>4.0628269531731961E-4</v>
      </c>
      <c r="BD348" s="186">
        <f>AI348*Workings_risks!$E$24*Workings_risks!$E$26*Workings_risks!$E$27*Assumptions!$G$90</f>
        <v>4.1316291317717088E-4</v>
      </c>
      <c r="BE348" s="186">
        <f>AJ348*Workings_risks!$E$24*Workings_risks!$E$26*Workings_risks!$E$27*Assumptions!$G$90</f>
        <v>4.200431310370221E-4</v>
      </c>
      <c r="BF348" s="186">
        <f>AK348*Workings_risks!$E$24*Workings_risks!$E$26*Workings_risks!$E$27*Assumptions!$G$90</f>
        <v>4.2692334889687337E-4</v>
      </c>
      <c r="BG348" s="186">
        <f>AL348*Workings_risks!$E$24*Workings_risks!$E$26*Workings_risks!$E$27*Assumptions!$G$90</f>
        <v>4.3380356675672469E-4</v>
      </c>
      <c r="BH348" s="186">
        <f>AM348*Workings_risks!$E$24*Workings_risks!$E$26*Workings_risks!$E$27*Assumptions!$G$90</f>
        <v>4.4068378461657601E-4</v>
      </c>
      <c r="BI348" s="186">
        <f>AN348*Workings_risks!$E$24*Workings_risks!$E$26*Workings_risks!$E$27*Assumptions!$G$90</f>
        <v>4.4756400247642723E-4</v>
      </c>
      <c r="BJ348" s="186">
        <f>AO348*Workings_risks!$E$24*Workings_risks!$E$26*Workings_risks!$E$27*Assumptions!$G$90</f>
        <v>4.5444422033627855E-4</v>
      </c>
      <c r="BK348" s="186">
        <f>AP348*Workings_risks!$E$24*Workings_risks!$E$26*Workings_risks!$E$27*Assumptions!$G$90</f>
        <v>4.6132443819612976E-4</v>
      </c>
      <c r="BL348" s="186">
        <f>AQ348*Workings_risks!$E$24*Workings_risks!$E$26*Workings_risks!$E$27*Assumptions!$G$90</f>
        <v>4.6820465605598108E-4</v>
      </c>
      <c r="BM348" s="186">
        <f>AR348*Workings_risks!$E$24*Workings_risks!$E$26*Workings_risks!$E$27*Assumptions!$G$90</f>
        <v>4.7508487391583235E-4</v>
      </c>
      <c r="BN348" s="186">
        <f>AS348*Workings_risks!$E$24*Workings_risks!$E$26*Workings_risks!$E$27*Assumptions!$G$90</f>
        <v>4.8196509177568368E-4</v>
      </c>
      <c r="BO348" s="186">
        <f>AT348*Workings_risks!$E$24*Workings_risks!$E$26*Workings_risks!$E$27*Assumptions!$G$90</f>
        <v>4.88845309635535E-4</v>
      </c>
      <c r="BP348" s="186">
        <f>AU348*Workings_risks!$E$24*Workings_risks!$E$26*Workings_risks!$E$27*Assumptions!$G$90</f>
        <v>4.9572552749538616E-4</v>
      </c>
      <c r="BQ348" s="186">
        <f>AV348*Workings_risks!$E$24*Workings_risks!$E$26*Workings_risks!$E$27*Assumptions!$G$90</f>
        <v>5.0260574535523743E-4</v>
      </c>
      <c r="BR348" s="186">
        <f>AW348*Workings_risks!$E$24*Workings_risks!$E$26*Workings_risks!$E$27*Assumptions!$G$90</f>
        <v>5.094859632150887E-4</v>
      </c>
      <c r="BS348" s="186">
        <f>AX348*Workings_risks!$E$24*Workings_risks!$E$26*Workings_risks!$E$27*Assumptions!$G$90</f>
        <v>5.1636618107493996E-4</v>
      </c>
      <c r="BT348" s="186">
        <f>AY348*Workings_risks!$E$24*Workings_risks!$E$26*Workings_risks!$E$27*Assumptions!$G$90</f>
        <v>5.2324639893479134E-4</v>
      </c>
    </row>
    <row r="349" spans="2:72" x14ac:dyDescent="0.25">
      <c r="B349" s="42">
        <v>10376370</v>
      </c>
      <c r="C349" s="42" t="s">
        <v>568</v>
      </c>
      <c r="D349" s="42" t="s">
        <v>280</v>
      </c>
      <c r="E349" s="42">
        <v>16885189</v>
      </c>
      <c r="F349" s="42">
        <v>16885193</v>
      </c>
      <c r="G349" s="42">
        <v>0.32439115303903066</v>
      </c>
      <c r="H349" s="42">
        <v>145.28783197574199</v>
      </c>
      <c r="I349" s="42">
        <v>-36.527946687389303</v>
      </c>
      <c r="J349" s="42">
        <v>118</v>
      </c>
      <c r="K349" s="42">
        <v>104</v>
      </c>
      <c r="L349" s="32">
        <v>6.3E-2</v>
      </c>
      <c r="M349" s="32">
        <v>8.7999999999999995E-2</v>
      </c>
      <c r="N349" s="181"/>
      <c r="O349" s="182">
        <f t="shared" si="76"/>
        <v>125.434</v>
      </c>
      <c r="P349" s="182">
        <f t="shared" si="77"/>
        <v>110.55199999999999</v>
      </c>
      <c r="Q349" s="191">
        <f t="shared" si="78"/>
        <v>0.01</v>
      </c>
      <c r="R349" s="191">
        <f t="shared" si="79"/>
        <v>0.02</v>
      </c>
      <c r="S349" s="184">
        <f t="shared" si="80"/>
        <v>-1488.2000000000005</v>
      </c>
      <c r="T349" s="184">
        <f t="shared" si="81"/>
        <v>140.316</v>
      </c>
      <c r="U349" s="185">
        <f t="shared" si="82"/>
        <v>1.4995296331138285E-2</v>
      </c>
      <c r="V349" s="181"/>
      <c r="W349" s="182">
        <f t="shared" si="83"/>
        <v>126.61399999999999</v>
      </c>
      <c r="X349" s="182">
        <f t="shared" si="84"/>
        <v>113.15200000000002</v>
      </c>
      <c r="Y349" s="183">
        <f t="shared" si="85"/>
        <v>0.01</v>
      </c>
      <c r="Z349" s="183">
        <f t="shared" si="86"/>
        <v>0.02</v>
      </c>
      <c r="AA349" s="184">
        <f t="shared" si="87"/>
        <v>-1346.1999999999973</v>
      </c>
      <c r="AB349" s="184">
        <f t="shared" si="88"/>
        <v>140.07599999999996</v>
      </c>
      <c r="AC349" s="185">
        <f t="shared" si="89"/>
        <v>1.639875204278711E-2</v>
      </c>
      <c r="AD349" s="181"/>
      <c r="AE349" s="178">
        <f t="shared" si="90"/>
        <v>1.4995296331138286</v>
      </c>
      <c r="AF349" s="170">
        <f>Workings_risks!$E$18+Workings_risks!$E$27*(($AE349-1)*Workings_risks!$E$18)/(2050-2023)</f>
        <v>9.6924085635280363E-3</v>
      </c>
      <c r="AG349" s="170">
        <f>AF349+(($AE349-1)*Workings_risks!$E$18)/(2050-2023)</f>
        <v>9.8622992662161391E-3</v>
      </c>
      <c r="AH349" s="170">
        <f>AG349+(($AE349-1)*Workings_risks!$E$18)/(2050-2023)</f>
        <v>1.0032189968904242E-2</v>
      </c>
      <c r="AI349" s="170">
        <f>AH349+(($AE349-1)*Workings_risks!$E$18)/(2050-2023)</f>
        <v>1.0202080671592345E-2</v>
      </c>
      <c r="AJ349" s="170">
        <f>AI349+(($AE349-1)*Workings_risks!$E$18)/(2050-2023)</f>
        <v>1.0371971374280448E-2</v>
      </c>
      <c r="AK349" s="170">
        <f>AJ349+(($AE349-1)*Workings_risks!$E$18)/(2050-2023)</f>
        <v>1.054186207696855E-2</v>
      </c>
      <c r="AL349" s="170">
        <f>AK349+(($AE349-1)*Workings_risks!$E$18)/(2050-2023)</f>
        <v>1.0711752779656653E-2</v>
      </c>
      <c r="AM349" s="170">
        <f>AL349+(($AE349-1)*Workings_risks!$E$18)/(2050-2023)</f>
        <v>1.0881643482344756E-2</v>
      </c>
      <c r="AN349" s="170">
        <f>AM349+(($AE349-1)*Workings_risks!$E$18)/(2050-2023)</f>
        <v>1.1051534185032859E-2</v>
      </c>
      <c r="AO349" s="170">
        <f>AN349+(($AE349-1)*Workings_risks!$E$18)/(2050-2023)</f>
        <v>1.1221424887720962E-2</v>
      </c>
      <c r="AP349" s="170">
        <f>AO349+(($AE349-1)*Workings_risks!$E$18)/(2050-2023)</f>
        <v>1.1391315590409064E-2</v>
      </c>
      <c r="AQ349" s="170">
        <f>AP349+(($AE349-1)*Workings_risks!$E$18)/(2050-2023)</f>
        <v>1.1561206293097167E-2</v>
      </c>
      <c r="AR349" s="170">
        <f>AQ349+(($AE349-1)*Workings_risks!$E$18)/(2050-2023)</f>
        <v>1.173109699578527E-2</v>
      </c>
      <c r="AS349" s="170">
        <f>AR349+(($AE349-1)*Workings_risks!$E$18)/(2050-2023)</f>
        <v>1.1900987698473373E-2</v>
      </c>
      <c r="AT349" s="170">
        <f>AS349+(($AE349-1)*Workings_risks!$E$18)/(2050-2023)</f>
        <v>1.2070878401161476E-2</v>
      </c>
      <c r="AU349" s="170">
        <f>AT349+(($AE349-1)*Workings_risks!$E$18)/(2050-2023)</f>
        <v>1.2240769103849579E-2</v>
      </c>
      <c r="AV349" s="170">
        <f>AU349+(($AE349-1)*Workings_risks!$E$18)/(2050-2023)</f>
        <v>1.2410659806537681E-2</v>
      </c>
      <c r="AW349" s="170">
        <f>AV349+(($AE349-1)*Workings_risks!$E$18)/(2050-2023)</f>
        <v>1.2580550509225784E-2</v>
      </c>
      <c r="AX349" s="170">
        <f>AW349+(($AE349-1)*Workings_risks!$E$18)/(2050-2023)</f>
        <v>1.2750441211913887E-2</v>
      </c>
      <c r="AY349" s="170">
        <f>AX349+(($AE349-1)*Workings_risks!$E$18)/(2050-2023)</f>
        <v>1.292033191460199E-2</v>
      </c>
      <c r="BA349" s="186">
        <f>AF349*Workings_risks!$E$24*Workings_risks!$E$26*Workings_risks!$E$27*Assumptions!$G$90</f>
        <v>3.9252225959761708E-4</v>
      </c>
      <c r="BB349" s="186">
        <f>AG349*Workings_risks!$E$24*Workings_risks!$E$26*Workings_risks!$E$27*Assumptions!$G$90</f>
        <v>3.9940247745746824E-4</v>
      </c>
      <c r="BC349" s="186">
        <f>AH349*Workings_risks!$E$24*Workings_risks!$E$26*Workings_risks!$E$27*Assumptions!$G$90</f>
        <v>4.0628269531731961E-4</v>
      </c>
      <c r="BD349" s="186">
        <f>AI349*Workings_risks!$E$24*Workings_risks!$E$26*Workings_risks!$E$27*Assumptions!$G$90</f>
        <v>4.1316291317717088E-4</v>
      </c>
      <c r="BE349" s="186">
        <f>AJ349*Workings_risks!$E$24*Workings_risks!$E$26*Workings_risks!$E$27*Assumptions!$G$90</f>
        <v>4.200431310370221E-4</v>
      </c>
      <c r="BF349" s="186">
        <f>AK349*Workings_risks!$E$24*Workings_risks!$E$26*Workings_risks!$E$27*Assumptions!$G$90</f>
        <v>4.2692334889687337E-4</v>
      </c>
      <c r="BG349" s="186">
        <f>AL349*Workings_risks!$E$24*Workings_risks!$E$26*Workings_risks!$E$27*Assumptions!$G$90</f>
        <v>4.3380356675672469E-4</v>
      </c>
      <c r="BH349" s="186">
        <f>AM349*Workings_risks!$E$24*Workings_risks!$E$26*Workings_risks!$E$27*Assumptions!$G$90</f>
        <v>4.4068378461657601E-4</v>
      </c>
      <c r="BI349" s="186">
        <f>AN349*Workings_risks!$E$24*Workings_risks!$E$26*Workings_risks!$E$27*Assumptions!$G$90</f>
        <v>4.4756400247642723E-4</v>
      </c>
      <c r="BJ349" s="186">
        <f>AO349*Workings_risks!$E$24*Workings_risks!$E$26*Workings_risks!$E$27*Assumptions!$G$90</f>
        <v>4.5444422033627855E-4</v>
      </c>
      <c r="BK349" s="186">
        <f>AP349*Workings_risks!$E$24*Workings_risks!$E$26*Workings_risks!$E$27*Assumptions!$G$90</f>
        <v>4.6132443819612976E-4</v>
      </c>
      <c r="BL349" s="186">
        <f>AQ349*Workings_risks!$E$24*Workings_risks!$E$26*Workings_risks!$E$27*Assumptions!$G$90</f>
        <v>4.6820465605598108E-4</v>
      </c>
      <c r="BM349" s="186">
        <f>AR349*Workings_risks!$E$24*Workings_risks!$E$26*Workings_risks!$E$27*Assumptions!$G$90</f>
        <v>4.7508487391583235E-4</v>
      </c>
      <c r="BN349" s="186">
        <f>AS349*Workings_risks!$E$24*Workings_risks!$E$26*Workings_risks!$E$27*Assumptions!$G$90</f>
        <v>4.8196509177568368E-4</v>
      </c>
      <c r="BO349" s="186">
        <f>AT349*Workings_risks!$E$24*Workings_risks!$E$26*Workings_risks!$E$27*Assumptions!$G$90</f>
        <v>4.88845309635535E-4</v>
      </c>
      <c r="BP349" s="186">
        <f>AU349*Workings_risks!$E$24*Workings_risks!$E$26*Workings_risks!$E$27*Assumptions!$G$90</f>
        <v>4.9572552749538616E-4</v>
      </c>
      <c r="BQ349" s="186">
        <f>AV349*Workings_risks!$E$24*Workings_risks!$E$26*Workings_risks!$E$27*Assumptions!$G$90</f>
        <v>5.0260574535523743E-4</v>
      </c>
      <c r="BR349" s="186">
        <f>AW349*Workings_risks!$E$24*Workings_risks!$E$26*Workings_risks!$E$27*Assumptions!$G$90</f>
        <v>5.094859632150887E-4</v>
      </c>
      <c r="BS349" s="186">
        <f>AX349*Workings_risks!$E$24*Workings_risks!$E$26*Workings_risks!$E$27*Assumptions!$G$90</f>
        <v>5.1636618107493996E-4</v>
      </c>
      <c r="BT349" s="186">
        <f>AY349*Workings_risks!$E$24*Workings_risks!$E$26*Workings_risks!$E$27*Assumptions!$G$90</f>
        <v>5.2324639893479134E-4</v>
      </c>
    </row>
    <row r="350" spans="2:72" x14ac:dyDescent="0.25">
      <c r="B350" s="42">
        <v>10376373</v>
      </c>
      <c r="C350" s="42" t="s">
        <v>568</v>
      </c>
      <c r="D350" s="42" t="s">
        <v>280</v>
      </c>
      <c r="E350" s="42">
        <v>16885202</v>
      </c>
      <c r="F350" s="42">
        <v>16885198</v>
      </c>
      <c r="G350" s="42">
        <v>1.0929842288861504</v>
      </c>
      <c r="H350" s="42">
        <v>145.275427361379</v>
      </c>
      <c r="I350" s="42">
        <v>-36.528319924387198</v>
      </c>
      <c r="J350" s="42">
        <v>118</v>
      </c>
      <c r="K350" s="42">
        <v>104</v>
      </c>
      <c r="L350" s="32">
        <v>6.3E-2</v>
      </c>
      <c r="M350" s="32">
        <v>8.7999999999999995E-2</v>
      </c>
      <c r="N350" s="181"/>
      <c r="O350" s="182">
        <f t="shared" si="76"/>
        <v>125.434</v>
      </c>
      <c r="P350" s="182">
        <f t="shared" si="77"/>
        <v>110.55199999999999</v>
      </c>
      <c r="Q350" s="191">
        <f t="shared" si="78"/>
        <v>0.01</v>
      </c>
      <c r="R350" s="191">
        <f t="shared" si="79"/>
        <v>0.02</v>
      </c>
      <c r="S350" s="184">
        <f t="shared" si="80"/>
        <v>-1488.2000000000005</v>
      </c>
      <c r="T350" s="184">
        <f t="shared" si="81"/>
        <v>140.316</v>
      </c>
      <c r="U350" s="185">
        <f t="shared" si="82"/>
        <v>1.4995296331138285E-2</v>
      </c>
      <c r="V350" s="181"/>
      <c r="W350" s="182">
        <f t="shared" si="83"/>
        <v>126.61399999999999</v>
      </c>
      <c r="X350" s="182">
        <f t="shared" si="84"/>
        <v>113.15200000000002</v>
      </c>
      <c r="Y350" s="183">
        <f t="shared" si="85"/>
        <v>0.01</v>
      </c>
      <c r="Z350" s="183">
        <f t="shared" si="86"/>
        <v>0.02</v>
      </c>
      <c r="AA350" s="184">
        <f t="shared" si="87"/>
        <v>-1346.1999999999973</v>
      </c>
      <c r="AB350" s="184">
        <f t="shared" si="88"/>
        <v>140.07599999999996</v>
      </c>
      <c r="AC350" s="185">
        <f t="shared" si="89"/>
        <v>1.639875204278711E-2</v>
      </c>
      <c r="AD350" s="181"/>
      <c r="AE350" s="178">
        <f t="shared" si="90"/>
        <v>1.4995296331138286</v>
      </c>
      <c r="AF350" s="170">
        <f>Workings_risks!$E$18+Workings_risks!$E$27*(($AE350-1)*Workings_risks!$E$18)/(2050-2023)</f>
        <v>9.6924085635280363E-3</v>
      </c>
      <c r="AG350" s="170">
        <f>AF350+(($AE350-1)*Workings_risks!$E$18)/(2050-2023)</f>
        <v>9.8622992662161391E-3</v>
      </c>
      <c r="AH350" s="170">
        <f>AG350+(($AE350-1)*Workings_risks!$E$18)/(2050-2023)</f>
        <v>1.0032189968904242E-2</v>
      </c>
      <c r="AI350" s="170">
        <f>AH350+(($AE350-1)*Workings_risks!$E$18)/(2050-2023)</f>
        <v>1.0202080671592345E-2</v>
      </c>
      <c r="AJ350" s="170">
        <f>AI350+(($AE350-1)*Workings_risks!$E$18)/(2050-2023)</f>
        <v>1.0371971374280448E-2</v>
      </c>
      <c r="AK350" s="170">
        <f>AJ350+(($AE350-1)*Workings_risks!$E$18)/(2050-2023)</f>
        <v>1.054186207696855E-2</v>
      </c>
      <c r="AL350" s="170">
        <f>AK350+(($AE350-1)*Workings_risks!$E$18)/(2050-2023)</f>
        <v>1.0711752779656653E-2</v>
      </c>
      <c r="AM350" s="170">
        <f>AL350+(($AE350-1)*Workings_risks!$E$18)/(2050-2023)</f>
        <v>1.0881643482344756E-2</v>
      </c>
      <c r="AN350" s="170">
        <f>AM350+(($AE350-1)*Workings_risks!$E$18)/(2050-2023)</f>
        <v>1.1051534185032859E-2</v>
      </c>
      <c r="AO350" s="170">
        <f>AN350+(($AE350-1)*Workings_risks!$E$18)/(2050-2023)</f>
        <v>1.1221424887720962E-2</v>
      </c>
      <c r="AP350" s="170">
        <f>AO350+(($AE350-1)*Workings_risks!$E$18)/(2050-2023)</f>
        <v>1.1391315590409064E-2</v>
      </c>
      <c r="AQ350" s="170">
        <f>AP350+(($AE350-1)*Workings_risks!$E$18)/(2050-2023)</f>
        <v>1.1561206293097167E-2</v>
      </c>
      <c r="AR350" s="170">
        <f>AQ350+(($AE350-1)*Workings_risks!$E$18)/(2050-2023)</f>
        <v>1.173109699578527E-2</v>
      </c>
      <c r="AS350" s="170">
        <f>AR350+(($AE350-1)*Workings_risks!$E$18)/(2050-2023)</f>
        <v>1.1900987698473373E-2</v>
      </c>
      <c r="AT350" s="170">
        <f>AS350+(($AE350-1)*Workings_risks!$E$18)/(2050-2023)</f>
        <v>1.2070878401161476E-2</v>
      </c>
      <c r="AU350" s="170">
        <f>AT350+(($AE350-1)*Workings_risks!$E$18)/(2050-2023)</f>
        <v>1.2240769103849579E-2</v>
      </c>
      <c r="AV350" s="170">
        <f>AU350+(($AE350-1)*Workings_risks!$E$18)/(2050-2023)</f>
        <v>1.2410659806537681E-2</v>
      </c>
      <c r="AW350" s="170">
        <f>AV350+(($AE350-1)*Workings_risks!$E$18)/(2050-2023)</f>
        <v>1.2580550509225784E-2</v>
      </c>
      <c r="AX350" s="170">
        <f>AW350+(($AE350-1)*Workings_risks!$E$18)/(2050-2023)</f>
        <v>1.2750441211913887E-2</v>
      </c>
      <c r="AY350" s="170">
        <f>AX350+(($AE350-1)*Workings_risks!$E$18)/(2050-2023)</f>
        <v>1.292033191460199E-2</v>
      </c>
      <c r="BA350" s="186">
        <f>AF350*Workings_risks!$E$24*Workings_risks!$E$26*Workings_risks!$E$27*Assumptions!$G$90</f>
        <v>3.9252225959761708E-4</v>
      </c>
      <c r="BB350" s="186">
        <f>AG350*Workings_risks!$E$24*Workings_risks!$E$26*Workings_risks!$E$27*Assumptions!$G$90</f>
        <v>3.9940247745746824E-4</v>
      </c>
      <c r="BC350" s="186">
        <f>AH350*Workings_risks!$E$24*Workings_risks!$E$26*Workings_risks!$E$27*Assumptions!$G$90</f>
        <v>4.0628269531731961E-4</v>
      </c>
      <c r="BD350" s="186">
        <f>AI350*Workings_risks!$E$24*Workings_risks!$E$26*Workings_risks!$E$27*Assumptions!$G$90</f>
        <v>4.1316291317717088E-4</v>
      </c>
      <c r="BE350" s="186">
        <f>AJ350*Workings_risks!$E$24*Workings_risks!$E$26*Workings_risks!$E$27*Assumptions!$G$90</f>
        <v>4.200431310370221E-4</v>
      </c>
      <c r="BF350" s="186">
        <f>AK350*Workings_risks!$E$24*Workings_risks!$E$26*Workings_risks!$E$27*Assumptions!$G$90</f>
        <v>4.2692334889687337E-4</v>
      </c>
      <c r="BG350" s="186">
        <f>AL350*Workings_risks!$E$24*Workings_risks!$E$26*Workings_risks!$E$27*Assumptions!$G$90</f>
        <v>4.3380356675672469E-4</v>
      </c>
      <c r="BH350" s="186">
        <f>AM350*Workings_risks!$E$24*Workings_risks!$E$26*Workings_risks!$E$27*Assumptions!$G$90</f>
        <v>4.4068378461657601E-4</v>
      </c>
      <c r="BI350" s="186">
        <f>AN350*Workings_risks!$E$24*Workings_risks!$E$26*Workings_risks!$E$27*Assumptions!$G$90</f>
        <v>4.4756400247642723E-4</v>
      </c>
      <c r="BJ350" s="186">
        <f>AO350*Workings_risks!$E$24*Workings_risks!$E$26*Workings_risks!$E$27*Assumptions!$G$90</f>
        <v>4.5444422033627855E-4</v>
      </c>
      <c r="BK350" s="186">
        <f>AP350*Workings_risks!$E$24*Workings_risks!$E$26*Workings_risks!$E$27*Assumptions!$G$90</f>
        <v>4.6132443819612976E-4</v>
      </c>
      <c r="BL350" s="186">
        <f>AQ350*Workings_risks!$E$24*Workings_risks!$E$26*Workings_risks!$E$27*Assumptions!$G$90</f>
        <v>4.6820465605598108E-4</v>
      </c>
      <c r="BM350" s="186">
        <f>AR350*Workings_risks!$E$24*Workings_risks!$E$26*Workings_risks!$E$27*Assumptions!$G$90</f>
        <v>4.7508487391583235E-4</v>
      </c>
      <c r="BN350" s="186">
        <f>AS350*Workings_risks!$E$24*Workings_risks!$E$26*Workings_risks!$E$27*Assumptions!$G$90</f>
        <v>4.8196509177568368E-4</v>
      </c>
      <c r="BO350" s="186">
        <f>AT350*Workings_risks!$E$24*Workings_risks!$E$26*Workings_risks!$E$27*Assumptions!$G$90</f>
        <v>4.88845309635535E-4</v>
      </c>
      <c r="BP350" s="186">
        <f>AU350*Workings_risks!$E$24*Workings_risks!$E$26*Workings_risks!$E$27*Assumptions!$G$90</f>
        <v>4.9572552749538616E-4</v>
      </c>
      <c r="BQ350" s="186">
        <f>AV350*Workings_risks!$E$24*Workings_risks!$E$26*Workings_risks!$E$27*Assumptions!$G$90</f>
        <v>5.0260574535523743E-4</v>
      </c>
      <c r="BR350" s="186">
        <f>AW350*Workings_risks!$E$24*Workings_risks!$E$26*Workings_risks!$E$27*Assumptions!$G$90</f>
        <v>5.094859632150887E-4</v>
      </c>
      <c r="BS350" s="186">
        <f>AX350*Workings_risks!$E$24*Workings_risks!$E$26*Workings_risks!$E$27*Assumptions!$G$90</f>
        <v>5.1636618107493996E-4</v>
      </c>
      <c r="BT350" s="186">
        <f>AY350*Workings_risks!$E$24*Workings_risks!$E$26*Workings_risks!$E$27*Assumptions!$G$90</f>
        <v>5.2324639893479134E-4</v>
      </c>
    </row>
    <row r="351" spans="2:72" x14ac:dyDescent="0.25">
      <c r="B351" s="42">
        <v>10376473</v>
      </c>
      <c r="C351" s="42" t="s">
        <v>568</v>
      </c>
      <c r="D351" s="42" t="s">
        <v>280</v>
      </c>
      <c r="E351" s="42">
        <v>16885636</v>
      </c>
      <c r="F351" s="42">
        <v>16885626</v>
      </c>
      <c r="G351" s="42">
        <v>0.91830896325023037</v>
      </c>
      <c r="H351" s="42">
        <v>145.22317351901401</v>
      </c>
      <c r="I351" s="42">
        <v>-36.565912857629797</v>
      </c>
      <c r="J351" s="42">
        <v>121</v>
      </c>
      <c r="K351" s="42">
        <v>107</v>
      </c>
      <c r="L351" s="32">
        <v>6.3E-2</v>
      </c>
      <c r="M351" s="32">
        <v>8.7999999999999995E-2</v>
      </c>
      <c r="N351" s="181"/>
      <c r="O351" s="182">
        <f t="shared" si="76"/>
        <v>128.62299999999999</v>
      </c>
      <c r="P351" s="182">
        <f t="shared" si="77"/>
        <v>113.741</v>
      </c>
      <c r="Q351" s="191">
        <f t="shared" si="78"/>
        <v>0.01</v>
      </c>
      <c r="R351" s="191">
        <f t="shared" si="79"/>
        <v>0.02</v>
      </c>
      <c r="S351" s="184">
        <f t="shared" si="80"/>
        <v>-1488.1999999999989</v>
      </c>
      <c r="T351" s="184">
        <f t="shared" si="81"/>
        <v>143.50499999999997</v>
      </c>
      <c r="U351" s="185">
        <f t="shared" si="82"/>
        <v>1.5122295390404505E-2</v>
      </c>
      <c r="V351" s="181"/>
      <c r="W351" s="182">
        <f t="shared" si="83"/>
        <v>129.833</v>
      </c>
      <c r="X351" s="182">
        <f t="shared" si="84"/>
        <v>116.41600000000001</v>
      </c>
      <c r="Y351" s="183">
        <f t="shared" si="85"/>
        <v>0.01</v>
      </c>
      <c r="Z351" s="183">
        <f t="shared" si="86"/>
        <v>0.02</v>
      </c>
      <c r="AA351" s="184">
        <f t="shared" si="87"/>
        <v>-1341.6999999999987</v>
      </c>
      <c r="AB351" s="184">
        <f t="shared" si="88"/>
        <v>143.25</v>
      </c>
      <c r="AC351" s="185">
        <f t="shared" si="89"/>
        <v>1.6583438920772173E-2</v>
      </c>
      <c r="AD351" s="181"/>
      <c r="AE351" s="178">
        <f t="shared" si="90"/>
        <v>1.5122295390404505</v>
      </c>
      <c r="AF351" s="170">
        <f>Workings_risks!$E$18+Workings_risks!$E$27*(($AE351-1)*Workings_risks!$E$18)/(2050-2023)</f>
        <v>9.7053663289872975E-3</v>
      </c>
      <c r="AG351" s="170">
        <f>AF351+(($AE351-1)*Workings_risks!$E$18)/(2050-2023)</f>
        <v>9.8795762868284873E-3</v>
      </c>
      <c r="AH351" s="170">
        <f>AG351+(($AE351-1)*Workings_risks!$E$18)/(2050-2023)</f>
        <v>1.0053786244669677E-2</v>
      </c>
      <c r="AI351" s="170">
        <f>AH351+(($AE351-1)*Workings_risks!$E$18)/(2050-2023)</f>
        <v>1.0227996202510867E-2</v>
      </c>
      <c r="AJ351" s="170">
        <f>AI351+(($AE351-1)*Workings_risks!$E$18)/(2050-2023)</f>
        <v>1.0402206160352057E-2</v>
      </c>
      <c r="AK351" s="170">
        <f>AJ351+(($AE351-1)*Workings_risks!$E$18)/(2050-2023)</f>
        <v>1.0576416118193247E-2</v>
      </c>
      <c r="AL351" s="170">
        <f>AK351+(($AE351-1)*Workings_risks!$E$18)/(2050-2023)</f>
        <v>1.0750626076034437E-2</v>
      </c>
      <c r="AM351" s="170">
        <f>AL351+(($AE351-1)*Workings_risks!$E$18)/(2050-2023)</f>
        <v>1.0924836033875627E-2</v>
      </c>
      <c r="AN351" s="170">
        <f>AM351+(($AE351-1)*Workings_risks!$E$18)/(2050-2023)</f>
        <v>1.1099045991716816E-2</v>
      </c>
      <c r="AO351" s="170">
        <f>AN351+(($AE351-1)*Workings_risks!$E$18)/(2050-2023)</f>
        <v>1.1273255949558006E-2</v>
      </c>
      <c r="AP351" s="170">
        <f>AO351+(($AE351-1)*Workings_risks!$E$18)/(2050-2023)</f>
        <v>1.1447465907399196E-2</v>
      </c>
      <c r="AQ351" s="170">
        <f>AP351+(($AE351-1)*Workings_risks!$E$18)/(2050-2023)</f>
        <v>1.1621675865240386E-2</v>
      </c>
      <c r="AR351" s="170">
        <f>AQ351+(($AE351-1)*Workings_risks!$E$18)/(2050-2023)</f>
        <v>1.1795885823081576E-2</v>
      </c>
      <c r="AS351" s="170">
        <f>AR351+(($AE351-1)*Workings_risks!$E$18)/(2050-2023)</f>
        <v>1.1970095780922766E-2</v>
      </c>
      <c r="AT351" s="170">
        <f>AS351+(($AE351-1)*Workings_risks!$E$18)/(2050-2023)</f>
        <v>1.2144305738763956E-2</v>
      </c>
      <c r="AU351" s="170">
        <f>AT351+(($AE351-1)*Workings_risks!$E$18)/(2050-2023)</f>
        <v>1.2318515696605145E-2</v>
      </c>
      <c r="AV351" s="170">
        <f>AU351+(($AE351-1)*Workings_risks!$E$18)/(2050-2023)</f>
        <v>1.2492725654446335E-2</v>
      </c>
      <c r="AW351" s="170">
        <f>AV351+(($AE351-1)*Workings_risks!$E$18)/(2050-2023)</f>
        <v>1.2666935612287525E-2</v>
      </c>
      <c r="AX351" s="170">
        <f>AW351+(($AE351-1)*Workings_risks!$E$18)/(2050-2023)</f>
        <v>1.2841145570128715E-2</v>
      </c>
      <c r="AY351" s="170">
        <f>AX351+(($AE351-1)*Workings_risks!$E$18)/(2050-2023)</f>
        <v>1.3015355527969905E-2</v>
      </c>
      <c r="BA351" s="186">
        <f>AF351*Workings_risks!$E$24*Workings_risks!$E$26*Workings_risks!$E$27*Assumptions!$G$90</f>
        <v>3.9304702197675819E-4</v>
      </c>
      <c r="BB351" s="186">
        <f>AG351*Workings_risks!$E$24*Workings_risks!$E$26*Workings_risks!$E$27*Assumptions!$G$90</f>
        <v>4.0010216062965655E-4</v>
      </c>
      <c r="BC351" s="186">
        <f>AH351*Workings_risks!$E$24*Workings_risks!$E$26*Workings_risks!$E$27*Assumptions!$G$90</f>
        <v>4.0715729928255485E-4</v>
      </c>
      <c r="BD351" s="186">
        <f>AI351*Workings_risks!$E$24*Workings_risks!$E$26*Workings_risks!$E$27*Assumptions!$G$90</f>
        <v>4.1421243793545321E-4</v>
      </c>
      <c r="BE351" s="186">
        <f>AJ351*Workings_risks!$E$24*Workings_risks!$E$26*Workings_risks!$E$27*Assumptions!$G$90</f>
        <v>4.2126757658835157E-4</v>
      </c>
      <c r="BF351" s="186">
        <f>AK351*Workings_risks!$E$24*Workings_risks!$E$26*Workings_risks!$E$27*Assumptions!$G$90</f>
        <v>4.2832271524124977E-4</v>
      </c>
      <c r="BG351" s="186">
        <f>AL351*Workings_risks!$E$24*Workings_risks!$E$26*Workings_risks!$E$27*Assumptions!$G$90</f>
        <v>4.3537785389414824E-4</v>
      </c>
      <c r="BH351" s="186">
        <f>AM351*Workings_risks!$E$24*Workings_risks!$E$26*Workings_risks!$E$27*Assumptions!$G$90</f>
        <v>4.4243299254704654E-4</v>
      </c>
      <c r="BI351" s="186">
        <f>AN351*Workings_risks!$E$24*Workings_risks!$E$26*Workings_risks!$E$27*Assumptions!$G$90</f>
        <v>4.494881311999449E-4</v>
      </c>
      <c r="BJ351" s="186">
        <f>AO351*Workings_risks!$E$24*Workings_risks!$E$26*Workings_risks!$E$27*Assumptions!$G$90</f>
        <v>4.5654326985284315E-4</v>
      </c>
      <c r="BK351" s="186">
        <f>AP351*Workings_risks!$E$24*Workings_risks!$E$26*Workings_risks!$E$27*Assumptions!$G$90</f>
        <v>4.6359840850574146E-4</v>
      </c>
      <c r="BL351" s="186">
        <f>AQ351*Workings_risks!$E$24*Workings_risks!$E$26*Workings_risks!$E$27*Assumptions!$G$90</f>
        <v>4.7065354715863982E-4</v>
      </c>
      <c r="BM351" s="186">
        <f>AR351*Workings_risks!$E$24*Workings_risks!$E$26*Workings_risks!$E$27*Assumptions!$G$90</f>
        <v>4.7770868581153818E-4</v>
      </c>
      <c r="BN351" s="186">
        <f>AS351*Workings_risks!$E$24*Workings_risks!$E$26*Workings_risks!$E$27*Assumptions!$G$90</f>
        <v>4.8476382446443648E-4</v>
      </c>
      <c r="BO351" s="186">
        <f>AT351*Workings_risks!$E$24*Workings_risks!$E$26*Workings_risks!$E$27*Assumptions!$G$90</f>
        <v>4.9181896311733489E-4</v>
      </c>
      <c r="BP351" s="186">
        <f>AU351*Workings_risks!$E$24*Workings_risks!$E$26*Workings_risks!$E$27*Assumptions!$G$90</f>
        <v>4.9887410177023314E-4</v>
      </c>
      <c r="BQ351" s="186">
        <f>AV351*Workings_risks!$E$24*Workings_risks!$E$26*Workings_risks!$E$27*Assumptions!$G$90</f>
        <v>5.0592924042313161E-4</v>
      </c>
      <c r="BR351" s="186">
        <f>AW351*Workings_risks!$E$24*Workings_risks!$E$26*Workings_risks!$E$27*Assumptions!$G$90</f>
        <v>5.1298437907602986E-4</v>
      </c>
      <c r="BS351" s="186">
        <f>AX351*Workings_risks!$E$24*Workings_risks!$E$26*Workings_risks!$E$27*Assumptions!$G$90</f>
        <v>5.2003951772892811E-4</v>
      </c>
      <c r="BT351" s="186">
        <f>AY351*Workings_risks!$E$24*Workings_risks!$E$26*Workings_risks!$E$27*Assumptions!$G$90</f>
        <v>5.2709465638182658E-4</v>
      </c>
    </row>
    <row r="352" spans="2:72" x14ac:dyDescent="0.25">
      <c r="B352" s="42">
        <v>10376557</v>
      </c>
      <c r="C352" s="42" t="s">
        <v>598</v>
      </c>
      <c r="D352" s="42" t="s">
        <v>272</v>
      </c>
      <c r="E352" s="42">
        <v>16886209</v>
      </c>
      <c r="F352" s="42">
        <v>16886205</v>
      </c>
      <c r="G352" s="42">
        <v>1.1193781148483604</v>
      </c>
      <c r="H352" s="42">
        <v>142.32028862622201</v>
      </c>
      <c r="I352" s="42">
        <v>-34.344975939150203</v>
      </c>
      <c r="J352" s="42">
        <v>110</v>
      </c>
      <c r="K352" s="42">
        <v>95.8</v>
      </c>
      <c r="L352" s="32">
        <v>6.3E-2</v>
      </c>
      <c r="M352" s="32">
        <v>8.7999999999999995E-2</v>
      </c>
      <c r="N352" s="181"/>
      <c r="O352" s="182">
        <f t="shared" si="76"/>
        <v>116.92999999999999</v>
      </c>
      <c r="P352" s="182">
        <f t="shared" si="77"/>
        <v>101.83539999999999</v>
      </c>
      <c r="Q352" s="191">
        <f t="shared" si="78"/>
        <v>0.01</v>
      </c>
      <c r="R352" s="191">
        <f t="shared" si="79"/>
        <v>0.02</v>
      </c>
      <c r="S352" s="184">
        <f t="shared" si="80"/>
        <v>-1509.4599999999998</v>
      </c>
      <c r="T352" s="184">
        <f t="shared" si="81"/>
        <v>132.02459999999999</v>
      </c>
      <c r="U352" s="185">
        <f t="shared" si="82"/>
        <v>1.4591045804459871E-2</v>
      </c>
      <c r="V352" s="181"/>
      <c r="W352" s="182">
        <f t="shared" si="83"/>
        <v>118.03</v>
      </c>
      <c r="X352" s="182">
        <f t="shared" si="84"/>
        <v>104.2304</v>
      </c>
      <c r="Y352" s="183">
        <f t="shared" si="85"/>
        <v>0.01</v>
      </c>
      <c r="Z352" s="183">
        <f t="shared" si="86"/>
        <v>0.02</v>
      </c>
      <c r="AA352" s="184">
        <f t="shared" si="87"/>
        <v>-1379.9599999999998</v>
      </c>
      <c r="AB352" s="184">
        <f t="shared" si="88"/>
        <v>131.8296</v>
      </c>
      <c r="AC352" s="185">
        <f t="shared" si="89"/>
        <v>1.5819009246644831E-2</v>
      </c>
      <c r="AD352" s="181"/>
      <c r="AE352" s="178">
        <f t="shared" si="90"/>
        <v>1.459104580445987</v>
      </c>
      <c r="AF352" s="170">
        <f>Workings_risks!$E$18+Workings_risks!$E$27*(($AE352-1)*Workings_risks!$E$18)/(2050-2023)</f>
        <v>9.6511627185450321E-3</v>
      </c>
      <c r="AG352" s="170">
        <f>AF352+(($AE352-1)*Workings_risks!$E$18)/(2050-2023)</f>
        <v>9.8073048062388007E-3</v>
      </c>
      <c r="AH352" s="170">
        <f>AG352+(($AE352-1)*Workings_risks!$E$18)/(2050-2023)</f>
        <v>9.9634468939325694E-3</v>
      </c>
      <c r="AI352" s="170">
        <f>AH352+(($AE352-1)*Workings_risks!$E$18)/(2050-2023)</f>
        <v>1.0119588981626338E-2</v>
      </c>
      <c r="AJ352" s="170">
        <f>AI352+(($AE352-1)*Workings_risks!$E$18)/(2050-2023)</f>
        <v>1.0275731069320107E-2</v>
      </c>
      <c r="AK352" s="170">
        <f>AJ352+(($AE352-1)*Workings_risks!$E$18)/(2050-2023)</f>
        <v>1.0431873157013875E-2</v>
      </c>
      <c r="AL352" s="170">
        <f>AK352+(($AE352-1)*Workings_risks!$E$18)/(2050-2023)</f>
        <v>1.0588015244707644E-2</v>
      </c>
      <c r="AM352" s="170">
        <f>AL352+(($AE352-1)*Workings_risks!$E$18)/(2050-2023)</f>
        <v>1.0744157332401413E-2</v>
      </c>
      <c r="AN352" s="170">
        <f>AM352+(($AE352-1)*Workings_risks!$E$18)/(2050-2023)</f>
        <v>1.0900299420095181E-2</v>
      </c>
      <c r="AO352" s="170">
        <f>AN352+(($AE352-1)*Workings_risks!$E$18)/(2050-2023)</f>
        <v>1.105644150778895E-2</v>
      </c>
      <c r="AP352" s="170">
        <f>AO352+(($AE352-1)*Workings_risks!$E$18)/(2050-2023)</f>
        <v>1.1212583595482719E-2</v>
      </c>
      <c r="AQ352" s="170">
        <f>AP352+(($AE352-1)*Workings_risks!$E$18)/(2050-2023)</f>
        <v>1.1368725683176487E-2</v>
      </c>
      <c r="AR352" s="170">
        <f>AQ352+(($AE352-1)*Workings_risks!$E$18)/(2050-2023)</f>
        <v>1.1524867770870256E-2</v>
      </c>
      <c r="AS352" s="170">
        <f>AR352+(($AE352-1)*Workings_risks!$E$18)/(2050-2023)</f>
        <v>1.1681009858564025E-2</v>
      </c>
      <c r="AT352" s="170">
        <f>AS352+(($AE352-1)*Workings_risks!$E$18)/(2050-2023)</f>
        <v>1.1837151946257793E-2</v>
      </c>
      <c r="AU352" s="170">
        <f>AT352+(($AE352-1)*Workings_risks!$E$18)/(2050-2023)</f>
        <v>1.1993294033951562E-2</v>
      </c>
      <c r="AV352" s="170">
        <f>AU352+(($AE352-1)*Workings_risks!$E$18)/(2050-2023)</f>
        <v>1.2149436121645331E-2</v>
      </c>
      <c r="AW352" s="170">
        <f>AV352+(($AE352-1)*Workings_risks!$E$18)/(2050-2023)</f>
        <v>1.2305578209339099E-2</v>
      </c>
      <c r="AX352" s="170">
        <f>AW352+(($AE352-1)*Workings_risks!$E$18)/(2050-2023)</f>
        <v>1.2461720297032868E-2</v>
      </c>
      <c r="AY352" s="170">
        <f>AX352+(($AE352-1)*Workings_risks!$E$18)/(2050-2023)</f>
        <v>1.2617862384726636E-2</v>
      </c>
      <c r="BA352" s="186">
        <f>AF352*Workings_risks!$E$24*Workings_risks!$E$26*Workings_risks!$E$27*Assumptions!$G$90</f>
        <v>3.9085188920767462E-4</v>
      </c>
      <c r="BB352" s="186">
        <f>AG352*Workings_risks!$E$24*Workings_risks!$E$26*Workings_risks!$E$27*Assumptions!$G$90</f>
        <v>3.971753169375451E-4</v>
      </c>
      <c r="BC352" s="186">
        <f>AH352*Workings_risks!$E$24*Workings_risks!$E$26*Workings_risks!$E$27*Assumptions!$G$90</f>
        <v>4.0349874466741553E-4</v>
      </c>
      <c r="BD352" s="186">
        <f>AI352*Workings_risks!$E$24*Workings_risks!$E$26*Workings_risks!$E$27*Assumptions!$G$90</f>
        <v>4.0982217239728607E-4</v>
      </c>
      <c r="BE352" s="186">
        <f>AJ352*Workings_risks!$E$24*Workings_risks!$E$26*Workings_risks!$E$27*Assumptions!$G$90</f>
        <v>4.1614560012715655E-4</v>
      </c>
      <c r="BF352" s="186">
        <f>AK352*Workings_risks!$E$24*Workings_risks!$E$26*Workings_risks!$E$27*Assumptions!$G$90</f>
        <v>4.2246902785702704E-4</v>
      </c>
      <c r="BG352" s="186">
        <f>AL352*Workings_risks!$E$24*Workings_risks!$E$26*Workings_risks!$E$27*Assumptions!$G$90</f>
        <v>4.2879245558689758E-4</v>
      </c>
      <c r="BH352" s="186">
        <f>AM352*Workings_risks!$E$24*Workings_risks!$E$26*Workings_risks!$E$27*Assumptions!$G$90</f>
        <v>4.3511588331676795E-4</v>
      </c>
      <c r="BI352" s="186">
        <f>AN352*Workings_risks!$E$24*Workings_risks!$E$26*Workings_risks!$E$27*Assumptions!$G$90</f>
        <v>4.4143931104663844E-4</v>
      </c>
      <c r="BJ352" s="186">
        <f>AO352*Workings_risks!$E$24*Workings_risks!$E$26*Workings_risks!$E$27*Assumptions!$G$90</f>
        <v>4.4776273877650892E-4</v>
      </c>
      <c r="BK352" s="186">
        <f>AP352*Workings_risks!$E$24*Workings_risks!$E$26*Workings_risks!$E$27*Assumptions!$G$90</f>
        <v>4.5408616650637946E-4</v>
      </c>
      <c r="BL352" s="186">
        <f>AQ352*Workings_risks!$E$24*Workings_risks!$E$26*Workings_risks!$E$27*Assumptions!$G$90</f>
        <v>4.6040959423624994E-4</v>
      </c>
      <c r="BM352" s="186">
        <f>AR352*Workings_risks!$E$24*Workings_risks!$E$26*Workings_risks!$E$27*Assumptions!$G$90</f>
        <v>4.6673302196612032E-4</v>
      </c>
      <c r="BN352" s="186">
        <f>AS352*Workings_risks!$E$24*Workings_risks!$E$26*Workings_risks!$E$27*Assumptions!$G$90</f>
        <v>4.7305644969599086E-4</v>
      </c>
      <c r="BO352" s="186">
        <f>AT352*Workings_risks!$E$24*Workings_risks!$E$26*Workings_risks!$E$27*Assumptions!$G$90</f>
        <v>4.7937987742586134E-4</v>
      </c>
      <c r="BP352" s="186">
        <f>AU352*Workings_risks!$E$24*Workings_risks!$E$26*Workings_risks!$E$27*Assumptions!$G$90</f>
        <v>4.8570330515573183E-4</v>
      </c>
      <c r="BQ352" s="186">
        <f>AV352*Workings_risks!$E$24*Workings_risks!$E$26*Workings_risks!$E$27*Assumptions!$G$90</f>
        <v>4.9202673288560237E-4</v>
      </c>
      <c r="BR352" s="186">
        <f>AW352*Workings_risks!$E$24*Workings_risks!$E$26*Workings_risks!$E$27*Assumptions!$G$90</f>
        <v>4.983501606154728E-4</v>
      </c>
      <c r="BS352" s="186">
        <f>AX352*Workings_risks!$E$24*Workings_risks!$E$26*Workings_risks!$E$27*Assumptions!$G$90</f>
        <v>5.0467358834534333E-4</v>
      </c>
      <c r="BT352" s="186">
        <f>AY352*Workings_risks!$E$24*Workings_risks!$E$26*Workings_risks!$E$27*Assumptions!$G$90</f>
        <v>5.1099701607521376E-4</v>
      </c>
    </row>
    <row r="353" spans="2:72" x14ac:dyDescent="0.25">
      <c r="B353" s="42">
        <v>10376558</v>
      </c>
      <c r="C353" s="42" t="s">
        <v>598</v>
      </c>
      <c r="D353" s="42" t="s">
        <v>272</v>
      </c>
      <c r="E353" s="42">
        <v>16886209</v>
      </c>
      <c r="F353" s="42">
        <v>16886213</v>
      </c>
      <c r="G353" s="42">
        <v>2.1105230799665904</v>
      </c>
      <c r="H353" s="42">
        <v>142.32178028252901</v>
      </c>
      <c r="I353" s="42">
        <v>-34.342721087824501</v>
      </c>
      <c r="J353" s="42">
        <v>110</v>
      </c>
      <c r="K353" s="42">
        <v>95.8</v>
      </c>
      <c r="L353" s="32">
        <v>6.3E-2</v>
      </c>
      <c r="M353" s="32">
        <v>8.7999999999999995E-2</v>
      </c>
      <c r="N353" s="181"/>
      <c r="O353" s="182">
        <f t="shared" si="76"/>
        <v>116.92999999999999</v>
      </c>
      <c r="P353" s="182">
        <f t="shared" si="77"/>
        <v>101.83539999999999</v>
      </c>
      <c r="Q353" s="191">
        <f t="shared" si="78"/>
        <v>0.01</v>
      </c>
      <c r="R353" s="191">
        <f t="shared" si="79"/>
        <v>0.02</v>
      </c>
      <c r="S353" s="184">
        <f t="shared" si="80"/>
        <v>-1509.4599999999998</v>
      </c>
      <c r="T353" s="184">
        <f t="shared" si="81"/>
        <v>132.02459999999999</v>
      </c>
      <c r="U353" s="185">
        <f t="shared" si="82"/>
        <v>1.4591045804459871E-2</v>
      </c>
      <c r="V353" s="181"/>
      <c r="W353" s="182">
        <f t="shared" si="83"/>
        <v>118.03</v>
      </c>
      <c r="X353" s="182">
        <f t="shared" si="84"/>
        <v>104.2304</v>
      </c>
      <c r="Y353" s="183">
        <f t="shared" si="85"/>
        <v>0.01</v>
      </c>
      <c r="Z353" s="183">
        <f t="shared" si="86"/>
        <v>0.02</v>
      </c>
      <c r="AA353" s="184">
        <f t="shared" si="87"/>
        <v>-1379.9599999999998</v>
      </c>
      <c r="AB353" s="184">
        <f t="shared" si="88"/>
        <v>131.8296</v>
      </c>
      <c r="AC353" s="185">
        <f t="shared" si="89"/>
        <v>1.5819009246644831E-2</v>
      </c>
      <c r="AD353" s="181"/>
      <c r="AE353" s="178">
        <f t="shared" si="90"/>
        <v>1.459104580445987</v>
      </c>
      <c r="AF353" s="170">
        <f>Workings_risks!$E$18+Workings_risks!$E$27*(($AE353-1)*Workings_risks!$E$18)/(2050-2023)</f>
        <v>9.6511627185450321E-3</v>
      </c>
      <c r="AG353" s="170">
        <f>AF353+(($AE353-1)*Workings_risks!$E$18)/(2050-2023)</f>
        <v>9.8073048062388007E-3</v>
      </c>
      <c r="AH353" s="170">
        <f>AG353+(($AE353-1)*Workings_risks!$E$18)/(2050-2023)</f>
        <v>9.9634468939325694E-3</v>
      </c>
      <c r="AI353" s="170">
        <f>AH353+(($AE353-1)*Workings_risks!$E$18)/(2050-2023)</f>
        <v>1.0119588981626338E-2</v>
      </c>
      <c r="AJ353" s="170">
        <f>AI353+(($AE353-1)*Workings_risks!$E$18)/(2050-2023)</f>
        <v>1.0275731069320107E-2</v>
      </c>
      <c r="AK353" s="170">
        <f>AJ353+(($AE353-1)*Workings_risks!$E$18)/(2050-2023)</f>
        <v>1.0431873157013875E-2</v>
      </c>
      <c r="AL353" s="170">
        <f>AK353+(($AE353-1)*Workings_risks!$E$18)/(2050-2023)</f>
        <v>1.0588015244707644E-2</v>
      </c>
      <c r="AM353" s="170">
        <f>AL353+(($AE353-1)*Workings_risks!$E$18)/(2050-2023)</f>
        <v>1.0744157332401413E-2</v>
      </c>
      <c r="AN353" s="170">
        <f>AM353+(($AE353-1)*Workings_risks!$E$18)/(2050-2023)</f>
        <v>1.0900299420095181E-2</v>
      </c>
      <c r="AO353" s="170">
        <f>AN353+(($AE353-1)*Workings_risks!$E$18)/(2050-2023)</f>
        <v>1.105644150778895E-2</v>
      </c>
      <c r="AP353" s="170">
        <f>AO353+(($AE353-1)*Workings_risks!$E$18)/(2050-2023)</f>
        <v>1.1212583595482719E-2</v>
      </c>
      <c r="AQ353" s="170">
        <f>AP353+(($AE353-1)*Workings_risks!$E$18)/(2050-2023)</f>
        <v>1.1368725683176487E-2</v>
      </c>
      <c r="AR353" s="170">
        <f>AQ353+(($AE353-1)*Workings_risks!$E$18)/(2050-2023)</f>
        <v>1.1524867770870256E-2</v>
      </c>
      <c r="AS353" s="170">
        <f>AR353+(($AE353-1)*Workings_risks!$E$18)/(2050-2023)</f>
        <v>1.1681009858564025E-2</v>
      </c>
      <c r="AT353" s="170">
        <f>AS353+(($AE353-1)*Workings_risks!$E$18)/(2050-2023)</f>
        <v>1.1837151946257793E-2</v>
      </c>
      <c r="AU353" s="170">
        <f>AT353+(($AE353-1)*Workings_risks!$E$18)/(2050-2023)</f>
        <v>1.1993294033951562E-2</v>
      </c>
      <c r="AV353" s="170">
        <f>AU353+(($AE353-1)*Workings_risks!$E$18)/(2050-2023)</f>
        <v>1.2149436121645331E-2</v>
      </c>
      <c r="AW353" s="170">
        <f>AV353+(($AE353-1)*Workings_risks!$E$18)/(2050-2023)</f>
        <v>1.2305578209339099E-2</v>
      </c>
      <c r="AX353" s="170">
        <f>AW353+(($AE353-1)*Workings_risks!$E$18)/(2050-2023)</f>
        <v>1.2461720297032868E-2</v>
      </c>
      <c r="AY353" s="170">
        <f>AX353+(($AE353-1)*Workings_risks!$E$18)/(2050-2023)</f>
        <v>1.2617862384726636E-2</v>
      </c>
      <c r="BA353" s="186">
        <f>AF353*Workings_risks!$E$24*Workings_risks!$E$26*Workings_risks!$E$27*Assumptions!$G$90</f>
        <v>3.9085188920767462E-4</v>
      </c>
      <c r="BB353" s="186">
        <f>AG353*Workings_risks!$E$24*Workings_risks!$E$26*Workings_risks!$E$27*Assumptions!$G$90</f>
        <v>3.971753169375451E-4</v>
      </c>
      <c r="BC353" s="186">
        <f>AH353*Workings_risks!$E$24*Workings_risks!$E$26*Workings_risks!$E$27*Assumptions!$G$90</f>
        <v>4.0349874466741553E-4</v>
      </c>
      <c r="BD353" s="186">
        <f>AI353*Workings_risks!$E$24*Workings_risks!$E$26*Workings_risks!$E$27*Assumptions!$G$90</f>
        <v>4.0982217239728607E-4</v>
      </c>
      <c r="BE353" s="186">
        <f>AJ353*Workings_risks!$E$24*Workings_risks!$E$26*Workings_risks!$E$27*Assumptions!$G$90</f>
        <v>4.1614560012715655E-4</v>
      </c>
      <c r="BF353" s="186">
        <f>AK353*Workings_risks!$E$24*Workings_risks!$E$26*Workings_risks!$E$27*Assumptions!$G$90</f>
        <v>4.2246902785702704E-4</v>
      </c>
      <c r="BG353" s="186">
        <f>AL353*Workings_risks!$E$24*Workings_risks!$E$26*Workings_risks!$E$27*Assumptions!$G$90</f>
        <v>4.2879245558689758E-4</v>
      </c>
      <c r="BH353" s="186">
        <f>AM353*Workings_risks!$E$24*Workings_risks!$E$26*Workings_risks!$E$27*Assumptions!$G$90</f>
        <v>4.3511588331676795E-4</v>
      </c>
      <c r="BI353" s="186">
        <f>AN353*Workings_risks!$E$24*Workings_risks!$E$26*Workings_risks!$E$27*Assumptions!$G$90</f>
        <v>4.4143931104663844E-4</v>
      </c>
      <c r="BJ353" s="186">
        <f>AO353*Workings_risks!$E$24*Workings_risks!$E$26*Workings_risks!$E$27*Assumptions!$G$90</f>
        <v>4.4776273877650892E-4</v>
      </c>
      <c r="BK353" s="186">
        <f>AP353*Workings_risks!$E$24*Workings_risks!$E$26*Workings_risks!$E$27*Assumptions!$G$90</f>
        <v>4.5408616650637946E-4</v>
      </c>
      <c r="BL353" s="186">
        <f>AQ353*Workings_risks!$E$24*Workings_risks!$E$26*Workings_risks!$E$27*Assumptions!$G$90</f>
        <v>4.6040959423624994E-4</v>
      </c>
      <c r="BM353" s="186">
        <f>AR353*Workings_risks!$E$24*Workings_risks!$E$26*Workings_risks!$E$27*Assumptions!$G$90</f>
        <v>4.6673302196612032E-4</v>
      </c>
      <c r="BN353" s="186">
        <f>AS353*Workings_risks!$E$24*Workings_risks!$E$26*Workings_risks!$E$27*Assumptions!$G$90</f>
        <v>4.7305644969599086E-4</v>
      </c>
      <c r="BO353" s="186">
        <f>AT353*Workings_risks!$E$24*Workings_risks!$E$26*Workings_risks!$E$27*Assumptions!$G$90</f>
        <v>4.7937987742586134E-4</v>
      </c>
      <c r="BP353" s="186">
        <f>AU353*Workings_risks!$E$24*Workings_risks!$E$26*Workings_risks!$E$27*Assumptions!$G$90</f>
        <v>4.8570330515573183E-4</v>
      </c>
      <c r="BQ353" s="186">
        <f>AV353*Workings_risks!$E$24*Workings_risks!$E$26*Workings_risks!$E$27*Assumptions!$G$90</f>
        <v>4.9202673288560237E-4</v>
      </c>
      <c r="BR353" s="186">
        <f>AW353*Workings_risks!$E$24*Workings_risks!$E$26*Workings_risks!$E$27*Assumptions!$G$90</f>
        <v>4.983501606154728E-4</v>
      </c>
      <c r="BS353" s="186">
        <f>AX353*Workings_risks!$E$24*Workings_risks!$E$26*Workings_risks!$E$27*Assumptions!$G$90</f>
        <v>5.0467358834534333E-4</v>
      </c>
      <c r="BT353" s="186">
        <f>AY353*Workings_risks!$E$24*Workings_risks!$E$26*Workings_risks!$E$27*Assumptions!$G$90</f>
        <v>5.1099701607521376E-4</v>
      </c>
    </row>
    <row r="354" spans="2:72" x14ac:dyDescent="0.25">
      <c r="B354" s="42">
        <v>10378233</v>
      </c>
      <c r="C354" s="42" t="s">
        <v>597</v>
      </c>
      <c r="D354" s="42" t="s">
        <v>272</v>
      </c>
      <c r="E354" s="42">
        <v>16893203</v>
      </c>
      <c r="F354" s="42">
        <v>16893186</v>
      </c>
      <c r="G354" s="42">
        <v>0.80534900178555047</v>
      </c>
      <c r="H354" s="42">
        <v>142.36294550980901</v>
      </c>
      <c r="I354" s="42">
        <v>-34.484625308486997</v>
      </c>
      <c r="J354" s="42">
        <v>108</v>
      </c>
      <c r="K354" s="42">
        <v>93.8</v>
      </c>
      <c r="L354" s="32">
        <v>6.3E-2</v>
      </c>
      <c r="M354" s="32">
        <v>8.7999999999999995E-2</v>
      </c>
      <c r="N354" s="181"/>
      <c r="O354" s="182">
        <f t="shared" si="76"/>
        <v>114.80399999999999</v>
      </c>
      <c r="P354" s="182">
        <f t="shared" si="77"/>
        <v>99.709399999999988</v>
      </c>
      <c r="Q354" s="191">
        <f t="shared" si="78"/>
        <v>0.01</v>
      </c>
      <c r="R354" s="191">
        <f t="shared" si="79"/>
        <v>0.02</v>
      </c>
      <c r="S354" s="184">
        <f t="shared" si="80"/>
        <v>-1509.4599999999998</v>
      </c>
      <c r="T354" s="184">
        <f t="shared" si="81"/>
        <v>129.89859999999999</v>
      </c>
      <c r="U354" s="185">
        <f t="shared" si="82"/>
        <v>1.4507572244378777E-2</v>
      </c>
      <c r="V354" s="181"/>
      <c r="W354" s="182">
        <f t="shared" si="83"/>
        <v>115.884</v>
      </c>
      <c r="X354" s="182">
        <f t="shared" si="84"/>
        <v>102.0544</v>
      </c>
      <c r="Y354" s="183">
        <f t="shared" si="85"/>
        <v>0.01</v>
      </c>
      <c r="Z354" s="183">
        <f t="shared" si="86"/>
        <v>0.02</v>
      </c>
      <c r="AA354" s="184">
        <f t="shared" si="87"/>
        <v>-1382.96</v>
      </c>
      <c r="AB354" s="184">
        <f t="shared" si="88"/>
        <v>129.71359999999999</v>
      </c>
      <c r="AC354" s="185">
        <f t="shared" si="89"/>
        <v>1.5700815641811756E-2</v>
      </c>
      <c r="AD354" s="181"/>
      <c r="AE354" s="178">
        <f t="shared" si="90"/>
        <v>1.4507572244378777</v>
      </c>
      <c r="AF354" s="170">
        <f>Workings_risks!$E$18+Workings_risks!$E$27*(($AE354-1)*Workings_risks!$E$18)/(2050-2023)</f>
        <v>9.6426458773981004E-3</v>
      </c>
      <c r="AG354" s="170">
        <f>AF354+(($AE354-1)*Workings_risks!$E$18)/(2050-2023)</f>
        <v>9.7959490180428918E-3</v>
      </c>
      <c r="AH354" s="170">
        <f>AG354+(($AE354-1)*Workings_risks!$E$18)/(2050-2023)</f>
        <v>9.9492521586876832E-3</v>
      </c>
      <c r="AI354" s="170">
        <f>AH354+(($AE354-1)*Workings_risks!$E$18)/(2050-2023)</f>
        <v>1.0102555299332475E-2</v>
      </c>
      <c r="AJ354" s="170">
        <f>AI354+(($AE354-1)*Workings_risks!$E$18)/(2050-2023)</f>
        <v>1.0255858439977266E-2</v>
      </c>
      <c r="AK354" s="170">
        <f>AJ354+(($AE354-1)*Workings_risks!$E$18)/(2050-2023)</f>
        <v>1.0409161580622057E-2</v>
      </c>
      <c r="AL354" s="170">
        <f>AK354+(($AE354-1)*Workings_risks!$E$18)/(2050-2023)</f>
        <v>1.0562464721266849E-2</v>
      </c>
      <c r="AM354" s="170">
        <f>AL354+(($AE354-1)*Workings_risks!$E$18)/(2050-2023)</f>
        <v>1.071576786191164E-2</v>
      </c>
      <c r="AN354" s="170">
        <f>AM354+(($AE354-1)*Workings_risks!$E$18)/(2050-2023)</f>
        <v>1.0869071002556432E-2</v>
      </c>
      <c r="AO354" s="170">
        <f>AN354+(($AE354-1)*Workings_risks!$E$18)/(2050-2023)</f>
        <v>1.1022374143201223E-2</v>
      </c>
      <c r="AP354" s="170">
        <f>AO354+(($AE354-1)*Workings_risks!$E$18)/(2050-2023)</f>
        <v>1.1175677283846015E-2</v>
      </c>
      <c r="AQ354" s="170">
        <f>AP354+(($AE354-1)*Workings_risks!$E$18)/(2050-2023)</f>
        <v>1.1328980424490806E-2</v>
      </c>
      <c r="AR354" s="170">
        <f>AQ354+(($AE354-1)*Workings_risks!$E$18)/(2050-2023)</f>
        <v>1.1482283565135597E-2</v>
      </c>
      <c r="AS354" s="170">
        <f>AR354+(($AE354-1)*Workings_risks!$E$18)/(2050-2023)</f>
        <v>1.1635586705780389E-2</v>
      </c>
      <c r="AT354" s="170">
        <f>AS354+(($AE354-1)*Workings_risks!$E$18)/(2050-2023)</f>
        <v>1.178888984642518E-2</v>
      </c>
      <c r="AU354" s="170">
        <f>AT354+(($AE354-1)*Workings_risks!$E$18)/(2050-2023)</f>
        <v>1.1942192987069972E-2</v>
      </c>
      <c r="AV354" s="170">
        <f>AU354+(($AE354-1)*Workings_risks!$E$18)/(2050-2023)</f>
        <v>1.2095496127714763E-2</v>
      </c>
      <c r="AW354" s="170">
        <f>AV354+(($AE354-1)*Workings_risks!$E$18)/(2050-2023)</f>
        <v>1.2248799268359555E-2</v>
      </c>
      <c r="AX354" s="170">
        <f>AW354+(($AE354-1)*Workings_risks!$E$18)/(2050-2023)</f>
        <v>1.2402102409004346E-2</v>
      </c>
      <c r="AY354" s="170">
        <f>AX354+(($AE354-1)*Workings_risks!$E$18)/(2050-2023)</f>
        <v>1.2555405549649137E-2</v>
      </c>
      <c r="BA354" s="186">
        <f>AF354*Workings_risks!$E$24*Workings_risks!$E$26*Workings_risks!$E$27*Assumptions!$G$90</f>
        <v>3.9050697496786343E-4</v>
      </c>
      <c r="BB354" s="186">
        <f>AG354*Workings_risks!$E$24*Workings_risks!$E$26*Workings_risks!$E$27*Assumptions!$G$90</f>
        <v>3.9671543128446361E-4</v>
      </c>
      <c r="BC354" s="186">
        <f>AH354*Workings_risks!$E$24*Workings_risks!$E$26*Workings_risks!$E$27*Assumptions!$G$90</f>
        <v>4.0292388760106374E-4</v>
      </c>
      <c r="BD354" s="186">
        <f>AI354*Workings_risks!$E$24*Workings_risks!$E$26*Workings_risks!$E$27*Assumptions!$G$90</f>
        <v>4.0913234391766392E-4</v>
      </c>
      <c r="BE354" s="186">
        <f>AJ354*Workings_risks!$E$24*Workings_risks!$E$26*Workings_risks!$E$27*Assumptions!$G$90</f>
        <v>4.1534080023426404E-4</v>
      </c>
      <c r="BF354" s="186">
        <f>AK354*Workings_risks!$E$24*Workings_risks!$E$26*Workings_risks!$E$27*Assumptions!$G$90</f>
        <v>4.2154925655086412E-4</v>
      </c>
      <c r="BG354" s="186">
        <f>AL354*Workings_risks!$E$24*Workings_risks!$E$26*Workings_risks!$E$27*Assumptions!$G$90</f>
        <v>4.2775771286746435E-4</v>
      </c>
      <c r="BH354" s="186">
        <f>AM354*Workings_risks!$E$24*Workings_risks!$E$26*Workings_risks!$E$27*Assumptions!$G$90</f>
        <v>4.3396616918406442E-4</v>
      </c>
      <c r="BI354" s="186">
        <f>AN354*Workings_risks!$E$24*Workings_risks!$E$26*Workings_risks!$E$27*Assumptions!$G$90</f>
        <v>4.4017462550066449E-4</v>
      </c>
      <c r="BJ354" s="186">
        <f>AO354*Workings_risks!$E$24*Workings_risks!$E$26*Workings_risks!$E$27*Assumptions!$G$90</f>
        <v>4.4638308181726456E-4</v>
      </c>
      <c r="BK354" s="186">
        <f>AP354*Workings_risks!$E$24*Workings_risks!$E$26*Workings_risks!$E$27*Assumptions!$G$90</f>
        <v>4.525915381338648E-4</v>
      </c>
      <c r="BL354" s="186">
        <f>AQ354*Workings_risks!$E$24*Workings_risks!$E$26*Workings_risks!$E$27*Assumptions!$G$90</f>
        <v>4.5879999445046487E-4</v>
      </c>
      <c r="BM354" s="186">
        <f>AR354*Workings_risks!$E$24*Workings_risks!$E$26*Workings_risks!$E$27*Assumptions!$G$90</f>
        <v>4.65008450767065E-4</v>
      </c>
      <c r="BN354" s="186">
        <f>AS354*Workings_risks!$E$24*Workings_risks!$E$26*Workings_risks!$E$27*Assumptions!$G$90</f>
        <v>4.7121690708366518E-4</v>
      </c>
      <c r="BO354" s="186">
        <f>AT354*Workings_risks!$E$24*Workings_risks!$E$26*Workings_risks!$E$27*Assumptions!$G$90</f>
        <v>4.7742536340026525E-4</v>
      </c>
      <c r="BP354" s="186">
        <f>AU354*Workings_risks!$E$24*Workings_risks!$E$26*Workings_risks!$E$27*Assumptions!$G$90</f>
        <v>4.8363381971686543E-4</v>
      </c>
      <c r="BQ354" s="186">
        <f>AV354*Workings_risks!$E$24*Workings_risks!$E$26*Workings_risks!$E$27*Assumptions!$G$90</f>
        <v>4.898422760334655E-4</v>
      </c>
      <c r="BR354" s="186">
        <f>AW354*Workings_risks!$E$24*Workings_risks!$E$26*Workings_risks!$E$27*Assumptions!$G$90</f>
        <v>4.9605073235006573E-4</v>
      </c>
      <c r="BS354" s="186">
        <f>AX354*Workings_risks!$E$24*Workings_risks!$E$26*Workings_risks!$E$27*Assumptions!$G$90</f>
        <v>5.0225918866666575E-4</v>
      </c>
      <c r="BT354" s="186">
        <f>AY354*Workings_risks!$E$24*Workings_risks!$E$26*Workings_risks!$E$27*Assumptions!$G$90</f>
        <v>5.0846764498326598E-4</v>
      </c>
    </row>
    <row r="355" spans="2:72" x14ac:dyDescent="0.25">
      <c r="B355" s="42">
        <v>10378430</v>
      </c>
      <c r="C355" s="42" t="s">
        <v>597</v>
      </c>
      <c r="D355" s="42" t="s">
        <v>272</v>
      </c>
      <c r="E355" s="42">
        <v>16893988</v>
      </c>
      <c r="F355" s="42">
        <v>16893992</v>
      </c>
      <c r="G355" s="42">
        <v>0.12390130321070991</v>
      </c>
      <c r="H355" s="42">
        <v>142.36553595321899</v>
      </c>
      <c r="I355" s="42">
        <v>-34.503602255489398</v>
      </c>
      <c r="J355" s="42">
        <v>107</v>
      </c>
      <c r="K355" s="42">
        <v>93.4</v>
      </c>
      <c r="L355" s="32">
        <v>6.3E-2</v>
      </c>
      <c r="M355" s="32">
        <v>8.7999999999999995E-2</v>
      </c>
      <c r="N355" s="181"/>
      <c r="O355" s="182">
        <f t="shared" si="76"/>
        <v>113.741</v>
      </c>
      <c r="P355" s="182">
        <f t="shared" si="77"/>
        <v>99.284199999999998</v>
      </c>
      <c r="Q355" s="191">
        <f t="shared" si="78"/>
        <v>0.01</v>
      </c>
      <c r="R355" s="191">
        <f t="shared" si="79"/>
        <v>0.02</v>
      </c>
      <c r="S355" s="184">
        <f t="shared" si="80"/>
        <v>-1445.6800000000003</v>
      </c>
      <c r="T355" s="184">
        <f t="shared" si="81"/>
        <v>128.1978</v>
      </c>
      <c r="U355" s="185">
        <f t="shared" si="82"/>
        <v>1.466285761717669E-2</v>
      </c>
      <c r="V355" s="181"/>
      <c r="W355" s="182">
        <f t="shared" si="83"/>
        <v>114.81099999999999</v>
      </c>
      <c r="X355" s="182">
        <f t="shared" si="84"/>
        <v>101.61920000000001</v>
      </c>
      <c r="Y355" s="183">
        <f t="shared" si="85"/>
        <v>0.01</v>
      </c>
      <c r="Z355" s="183">
        <f t="shared" si="86"/>
        <v>0.02</v>
      </c>
      <c r="AA355" s="184">
        <f t="shared" si="87"/>
        <v>-1319.1799999999987</v>
      </c>
      <c r="AB355" s="184">
        <f t="shared" si="88"/>
        <v>128.00279999999998</v>
      </c>
      <c r="AC355" s="185">
        <f t="shared" si="89"/>
        <v>1.5921102503070089E-2</v>
      </c>
      <c r="AD355" s="181"/>
      <c r="AE355" s="178">
        <f t="shared" si="90"/>
        <v>1.466285761717669</v>
      </c>
      <c r="AF355" s="170">
        <f>Workings_risks!$E$18+Workings_risks!$E$27*(($AE355-1)*Workings_risks!$E$18)/(2050-2023)</f>
        <v>9.6584897068846733E-3</v>
      </c>
      <c r="AG355" s="170">
        <f>AF355+(($AE355-1)*Workings_risks!$E$18)/(2050-2023)</f>
        <v>9.8170741240249885E-3</v>
      </c>
      <c r="AH355" s="170">
        <f>AG355+(($AE355-1)*Workings_risks!$E$18)/(2050-2023)</f>
        <v>9.9756585411653036E-3</v>
      </c>
      <c r="AI355" s="170">
        <f>AH355+(($AE355-1)*Workings_risks!$E$18)/(2050-2023)</f>
        <v>1.0134242958305619E-2</v>
      </c>
      <c r="AJ355" s="170">
        <f>AI355+(($AE355-1)*Workings_risks!$E$18)/(2050-2023)</f>
        <v>1.0292827375445934E-2</v>
      </c>
      <c r="AK355" s="170">
        <f>AJ355+(($AE355-1)*Workings_risks!$E$18)/(2050-2023)</f>
        <v>1.0451411792586249E-2</v>
      </c>
      <c r="AL355" s="170">
        <f>AK355+(($AE355-1)*Workings_risks!$E$18)/(2050-2023)</f>
        <v>1.0609996209726564E-2</v>
      </c>
      <c r="AM355" s="170">
        <f>AL355+(($AE355-1)*Workings_risks!$E$18)/(2050-2023)</f>
        <v>1.0768580626866879E-2</v>
      </c>
      <c r="AN355" s="170">
        <f>AM355+(($AE355-1)*Workings_risks!$E$18)/(2050-2023)</f>
        <v>1.0927165044007195E-2</v>
      </c>
      <c r="AO355" s="170">
        <f>AN355+(($AE355-1)*Workings_risks!$E$18)/(2050-2023)</f>
        <v>1.108574946114751E-2</v>
      </c>
      <c r="AP355" s="170">
        <f>AO355+(($AE355-1)*Workings_risks!$E$18)/(2050-2023)</f>
        <v>1.1244333878287825E-2</v>
      </c>
      <c r="AQ355" s="170">
        <f>AP355+(($AE355-1)*Workings_risks!$E$18)/(2050-2023)</f>
        <v>1.140291829542814E-2</v>
      </c>
      <c r="AR355" s="170">
        <f>AQ355+(($AE355-1)*Workings_risks!$E$18)/(2050-2023)</f>
        <v>1.1561502712568455E-2</v>
      </c>
      <c r="AS355" s="170">
        <f>AR355+(($AE355-1)*Workings_risks!$E$18)/(2050-2023)</f>
        <v>1.172008712970877E-2</v>
      </c>
      <c r="AT355" s="170">
        <f>AS355+(($AE355-1)*Workings_risks!$E$18)/(2050-2023)</f>
        <v>1.1878671546849085E-2</v>
      </c>
      <c r="AU355" s="170">
        <f>AT355+(($AE355-1)*Workings_risks!$E$18)/(2050-2023)</f>
        <v>1.2037255963989401E-2</v>
      </c>
      <c r="AV355" s="170">
        <f>AU355+(($AE355-1)*Workings_risks!$E$18)/(2050-2023)</f>
        <v>1.2195840381129716E-2</v>
      </c>
      <c r="AW355" s="170">
        <f>AV355+(($AE355-1)*Workings_risks!$E$18)/(2050-2023)</f>
        <v>1.2354424798270031E-2</v>
      </c>
      <c r="AX355" s="170">
        <f>AW355+(($AE355-1)*Workings_risks!$E$18)/(2050-2023)</f>
        <v>1.2513009215410346E-2</v>
      </c>
      <c r="AY355" s="170">
        <f>AX355+(($AE355-1)*Workings_risks!$E$18)/(2050-2023)</f>
        <v>1.2671593632550661E-2</v>
      </c>
      <c r="BA355" s="186">
        <f>AF355*Workings_risks!$E$24*Workings_risks!$E$26*Workings_risks!$E$27*Assumptions!$G$90</f>
        <v>3.911486168992768E-4</v>
      </c>
      <c r="BB355" s="186">
        <f>AG355*Workings_risks!$E$24*Workings_risks!$E$26*Workings_risks!$E$27*Assumptions!$G$90</f>
        <v>3.9757095385968132E-4</v>
      </c>
      <c r="BC355" s="186">
        <f>AH355*Workings_risks!$E$24*Workings_risks!$E$26*Workings_risks!$E$27*Assumptions!$G$90</f>
        <v>4.0399329082008585E-4</v>
      </c>
      <c r="BD355" s="186">
        <f>AI355*Workings_risks!$E$24*Workings_risks!$E$26*Workings_risks!$E$27*Assumptions!$G$90</f>
        <v>4.1041562778049048E-4</v>
      </c>
      <c r="BE355" s="186">
        <f>AJ355*Workings_risks!$E$24*Workings_risks!$E$26*Workings_risks!$E$27*Assumptions!$G$90</f>
        <v>4.1683796474089495E-4</v>
      </c>
      <c r="BF355" s="186">
        <f>AK355*Workings_risks!$E$24*Workings_risks!$E$26*Workings_risks!$E$27*Assumptions!$G$90</f>
        <v>4.2326030170129948E-4</v>
      </c>
      <c r="BG355" s="186">
        <f>AL355*Workings_risks!$E$24*Workings_risks!$E$26*Workings_risks!$E$27*Assumptions!$G$90</f>
        <v>4.29682638661704E-4</v>
      </c>
      <c r="BH355" s="186">
        <f>AM355*Workings_risks!$E$24*Workings_risks!$E$26*Workings_risks!$E$27*Assumptions!$G$90</f>
        <v>4.3610497562210858E-4</v>
      </c>
      <c r="BI355" s="186">
        <f>AN355*Workings_risks!$E$24*Workings_risks!$E$26*Workings_risks!$E$27*Assumptions!$G$90</f>
        <v>4.4252731258251311E-4</v>
      </c>
      <c r="BJ355" s="186">
        <f>AO355*Workings_risks!$E$24*Workings_risks!$E$26*Workings_risks!$E$27*Assumptions!$G$90</f>
        <v>4.4894964954291764E-4</v>
      </c>
      <c r="BK355" s="186">
        <f>AP355*Workings_risks!$E$24*Workings_risks!$E$26*Workings_risks!$E$27*Assumptions!$G$90</f>
        <v>4.5537198650332222E-4</v>
      </c>
      <c r="BL355" s="186">
        <f>AQ355*Workings_risks!$E$24*Workings_risks!$E$26*Workings_risks!$E$27*Assumptions!$G$90</f>
        <v>4.6179432346372674E-4</v>
      </c>
      <c r="BM355" s="186">
        <f>AR355*Workings_risks!$E$24*Workings_risks!$E$26*Workings_risks!$E$27*Assumptions!$G$90</f>
        <v>4.6821666042413127E-4</v>
      </c>
      <c r="BN355" s="186">
        <f>AS355*Workings_risks!$E$24*Workings_risks!$E$26*Workings_risks!$E$27*Assumptions!$G$90</f>
        <v>4.7463899738453585E-4</v>
      </c>
      <c r="BO355" s="186">
        <f>AT355*Workings_risks!$E$24*Workings_risks!$E$26*Workings_risks!$E$27*Assumptions!$G$90</f>
        <v>4.8106133434494037E-4</v>
      </c>
      <c r="BP355" s="186">
        <f>AU355*Workings_risks!$E$24*Workings_risks!$E$26*Workings_risks!$E$27*Assumptions!$G$90</f>
        <v>4.874836713053449E-4</v>
      </c>
      <c r="BQ355" s="186">
        <f>AV355*Workings_risks!$E$24*Workings_risks!$E$26*Workings_risks!$E$27*Assumptions!$G$90</f>
        <v>4.9390600826574942E-4</v>
      </c>
      <c r="BR355" s="186">
        <f>AW355*Workings_risks!$E$24*Workings_risks!$E$26*Workings_risks!$E$27*Assumptions!$G$90</f>
        <v>5.0032834522615395E-4</v>
      </c>
      <c r="BS355" s="186">
        <f>AX355*Workings_risks!$E$24*Workings_risks!$E$26*Workings_risks!$E$27*Assumptions!$G$90</f>
        <v>5.0675068218655858E-4</v>
      </c>
      <c r="BT355" s="186">
        <f>AY355*Workings_risks!$E$24*Workings_risks!$E$26*Workings_risks!$E$27*Assumptions!$G$90</f>
        <v>5.1317301914696311E-4</v>
      </c>
    </row>
    <row r="356" spans="2:72" x14ac:dyDescent="0.25">
      <c r="B356" s="42">
        <v>10378796</v>
      </c>
      <c r="C356" s="42" t="s">
        <v>597</v>
      </c>
      <c r="D356" s="42" t="s">
        <v>272</v>
      </c>
      <c r="E356" s="42">
        <v>16895487</v>
      </c>
      <c r="F356" s="42">
        <v>16895492</v>
      </c>
      <c r="G356" s="42">
        <v>1.5846977961516404</v>
      </c>
      <c r="H356" s="42">
        <v>142.38385600386499</v>
      </c>
      <c r="I356" s="42">
        <v>-34.558145412432602</v>
      </c>
      <c r="J356" s="42">
        <v>106</v>
      </c>
      <c r="K356" s="42">
        <v>92.8</v>
      </c>
      <c r="L356" s="32">
        <v>6.3E-2</v>
      </c>
      <c r="M356" s="32">
        <v>8.7999999999999995E-2</v>
      </c>
      <c r="N356" s="181"/>
      <c r="O356" s="182">
        <f t="shared" si="76"/>
        <v>112.678</v>
      </c>
      <c r="P356" s="182">
        <f t="shared" si="77"/>
        <v>98.646399999999986</v>
      </c>
      <c r="Q356" s="191">
        <f t="shared" si="78"/>
        <v>0.01</v>
      </c>
      <c r="R356" s="191">
        <f t="shared" si="79"/>
        <v>0.02</v>
      </c>
      <c r="S356" s="184">
        <f t="shared" si="80"/>
        <v>-1403.160000000001</v>
      </c>
      <c r="T356" s="184">
        <f t="shared" si="81"/>
        <v>126.70959999999999</v>
      </c>
      <c r="U356" s="185">
        <f t="shared" si="82"/>
        <v>1.4759257675532355E-2</v>
      </c>
      <c r="V356" s="181"/>
      <c r="W356" s="182">
        <f t="shared" si="83"/>
        <v>113.738</v>
      </c>
      <c r="X356" s="182">
        <f t="shared" si="84"/>
        <v>100.96640000000001</v>
      </c>
      <c r="Y356" s="183">
        <f t="shared" si="85"/>
        <v>0.01</v>
      </c>
      <c r="Z356" s="183">
        <f t="shared" si="86"/>
        <v>0.02</v>
      </c>
      <c r="AA356" s="184">
        <f t="shared" si="87"/>
        <v>-1277.1599999999994</v>
      </c>
      <c r="AB356" s="184">
        <f t="shared" si="88"/>
        <v>126.50960000000001</v>
      </c>
      <c r="AC356" s="185">
        <f t="shared" si="89"/>
        <v>1.6058755363462695E-2</v>
      </c>
      <c r="AD356" s="181"/>
      <c r="AE356" s="178">
        <f t="shared" si="90"/>
        <v>1.4759257675532356</v>
      </c>
      <c r="AF356" s="170">
        <f>Workings_risks!$E$18+Workings_risks!$E$27*(($AE356-1)*Workings_risks!$E$18)/(2050-2023)</f>
        <v>9.6683254438865787E-3</v>
      </c>
      <c r="AG356" s="170">
        <f>AF356+(($AE356-1)*Workings_risks!$E$18)/(2050-2023)</f>
        <v>9.8301884400275284E-3</v>
      </c>
      <c r="AH356" s="170">
        <f>AG356+(($AE356-1)*Workings_risks!$E$18)/(2050-2023)</f>
        <v>9.9920514361684781E-3</v>
      </c>
      <c r="AI356" s="170">
        <f>AH356+(($AE356-1)*Workings_risks!$E$18)/(2050-2023)</f>
        <v>1.0153914432309428E-2</v>
      </c>
      <c r="AJ356" s="170">
        <f>AI356+(($AE356-1)*Workings_risks!$E$18)/(2050-2023)</f>
        <v>1.0315777428450378E-2</v>
      </c>
      <c r="AK356" s="170">
        <f>AJ356+(($AE356-1)*Workings_risks!$E$18)/(2050-2023)</f>
        <v>1.0477640424591327E-2</v>
      </c>
      <c r="AL356" s="170">
        <f>AK356+(($AE356-1)*Workings_risks!$E$18)/(2050-2023)</f>
        <v>1.0639503420732277E-2</v>
      </c>
      <c r="AM356" s="170">
        <f>AL356+(($AE356-1)*Workings_risks!$E$18)/(2050-2023)</f>
        <v>1.0801366416873227E-2</v>
      </c>
      <c r="AN356" s="170">
        <f>AM356+(($AE356-1)*Workings_risks!$E$18)/(2050-2023)</f>
        <v>1.0963229413014176E-2</v>
      </c>
      <c r="AO356" s="170">
        <f>AN356+(($AE356-1)*Workings_risks!$E$18)/(2050-2023)</f>
        <v>1.1125092409155126E-2</v>
      </c>
      <c r="AP356" s="170">
        <f>AO356+(($AE356-1)*Workings_risks!$E$18)/(2050-2023)</f>
        <v>1.1286955405296076E-2</v>
      </c>
      <c r="AQ356" s="170">
        <f>AP356+(($AE356-1)*Workings_risks!$E$18)/(2050-2023)</f>
        <v>1.1448818401437025E-2</v>
      </c>
      <c r="AR356" s="170">
        <f>AQ356+(($AE356-1)*Workings_risks!$E$18)/(2050-2023)</f>
        <v>1.1610681397577975E-2</v>
      </c>
      <c r="AS356" s="170">
        <f>AR356+(($AE356-1)*Workings_risks!$E$18)/(2050-2023)</f>
        <v>1.1772544393718925E-2</v>
      </c>
      <c r="AT356" s="170">
        <f>AS356+(($AE356-1)*Workings_risks!$E$18)/(2050-2023)</f>
        <v>1.1934407389859875E-2</v>
      </c>
      <c r="AU356" s="170">
        <f>AT356+(($AE356-1)*Workings_risks!$E$18)/(2050-2023)</f>
        <v>1.2096270386000824E-2</v>
      </c>
      <c r="AV356" s="170">
        <f>AU356+(($AE356-1)*Workings_risks!$E$18)/(2050-2023)</f>
        <v>1.2258133382141774E-2</v>
      </c>
      <c r="AW356" s="170">
        <f>AV356+(($AE356-1)*Workings_risks!$E$18)/(2050-2023)</f>
        <v>1.2419996378282724E-2</v>
      </c>
      <c r="AX356" s="170">
        <f>AW356+(($AE356-1)*Workings_risks!$E$18)/(2050-2023)</f>
        <v>1.2581859374423673E-2</v>
      </c>
      <c r="AY356" s="170">
        <f>AX356+(($AE356-1)*Workings_risks!$E$18)/(2050-2023)</f>
        <v>1.2743722370564623E-2</v>
      </c>
      <c r="BA356" s="186">
        <f>AF356*Workings_risks!$E$24*Workings_risks!$E$26*Workings_risks!$E$27*Assumptions!$G$90</f>
        <v>3.9154694366062728E-4</v>
      </c>
      <c r="BB356" s="186">
        <f>AG356*Workings_risks!$E$24*Workings_risks!$E$26*Workings_risks!$E$27*Assumptions!$G$90</f>
        <v>3.9810205620814855E-4</v>
      </c>
      <c r="BC356" s="186">
        <f>AH356*Workings_risks!$E$24*Workings_risks!$E$26*Workings_risks!$E$27*Assumptions!$G$90</f>
        <v>4.0465716875567003E-4</v>
      </c>
      <c r="BD356" s="186">
        <f>AI356*Workings_risks!$E$24*Workings_risks!$E$26*Workings_risks!$E$27*Assumptions!$G$90</f>
        <v>4.1121228130319129E-4</v>
      </c>
      <c r="BE356" s="186">
        <f>AJ356*Workings_risks!$E$24*Workings_risks!$E$26*Workings_risks!$E$27*Assumptions!$G$90</f>
        <v>4.1776739385071266E-4</v>
      </c>
      <c r="BF356" s="186">
        <f>AK356*Workings_risks!$E$24*Workings_risks!$E$26*Workings_risks!$E$27*Assumptions!$G$90</f>
        <v>4.2432250639823398E-4</v>
      </c>
      <c r="BG356" s="186">
        <f>AL356*Workings_risks!$E$24*Workings_risks!$E$26*Workings_risks!$E$27*Assumptions!$G$90</f>
        <v>4.3087761894575535E-4</v>
      </c>
      <c r="BH356" s="186">
        <f>AM356*Workings_risks!$E$24*Workings_risks!$E$26*Workings_risks!$E$27*Assumptions!$G$90</f>
        <v>4.3743273149327673E-4</v>
      </c>
      <c r="BI356" s="186">
        <f>AN356*Workings_risks!$E$24*Workings_risks!$E$26*Workings_risks!$E$27*Assumptions!$G$90</f>
        <v>4.4398784404079805E-4</v>
      </c>
      <c r="BJ356" s="186">
        <f>AO356*Workings_risks!$E$24*Workings_risks!$E$26*Workings_risks!$E$27*Assumptions!$G$90</f>
        <v>4.5054295658831947E-4</v>
      </c>
      <c r="BK356" s="186">
        <f>AP356*Workings_risks!$E$24*Workings_risks!$E$26*Workings_risks!$E$27*Assumptions!$G$90</f>
        <v>4.5709806913584068E-4</v>
      </c>
      <c r="BL356" s="186">
        <f>AQ356*Workings_risks!$E$24*Workings_risks!$E$26*Workings_risks!$E$27*Assumptions!$G$90</f>
        <v>4.6365318168336205E-4</v>
      </c>
      <c r="BM356" s="186">
        <f>AR356*Workings_risks!$E$24*Workings_risks!$E$26*Workings_risks!$E$27*Assumptions!$G$90</f>
        <v>4.7020829423088337E-4</v>
      </c>
      <c r="BN356" s="186">
        <f>AS356*Workings_risks!$E$24*Workings_risks!$E$26*Workings_risks!$E$27*Assumptions!$G$90</f>
        <v>4.767634067784048E-4</v>
      </c>
      <c r="BO356" s="186">
        <f>AT356*Workings_risks!$E$24*Workings_risks!$E$26*Workings_risks!$E$27*Assumptions!$G$90</f>
        <v>4.8331851932592601E-4</v>
      </c>
      <c r="BP356" s="186">
        <f>AU356*Workings_risks!$E$24*Workings_risks!$E$26*Workings_risks!$E$27*Assumptions!$G$90</f>
        <v>4.8987363187344738E-4</v>
      </c>
      <c r="BQ356" s="186">
        <f>AV356*Workings_risks!$E$24*Workings_risks!$E$26*Workings_risks!$E$27*Assumptions!$G$90</f>
        <v>4.9642874442096881E-4</v>
      </c>
      <c r="BR356" s="186">
        <f>AW356*Workings_risks!$E$24*Workings_risks!$E$26*Workings_risks!$E$27*Assumptions!$G$90</f>
        <v>5.0298385696849013E-4</v>
      </c>
      <c r="BS356" s="186">
        <f>AX356*Workings_risks!$E$24*Workings_risks!$E$26*Workings_risks!$E$27*Assumptions!$G$90</f>
        <v>5.0953896951601144E-4</v>
      </c>
      <c r="BT356" s="186">
        <f>AY356*Workings_risks!$E$24*Workings_risks!$E$26*Workings_risks!$E$27*Assumptions!$G$90</f>
        <v>5.1609408206353276E-4</v>
      </c>
    </row>
    <row r="357" spans="2:72" x14ac:dyDescent="0.25">
      <c r="B357" s="42">
        <v>10378807</v>
      </c>
      <c r="C357" s="42" t="s">
        <v>597</v>
      </c>
      <c r="D357" s="42" t="s">
        <v>272</v>
      </c>
      <c r="E357" s="42">
        <v>16895528</v>
      </c>
      <c r="F357" s="42">
        <v>16895611</v>
      </c>
      <c r="G357" s="42">
        <v>1.4618325683506903</v>
      </c>
      <c r="H357" s="42">
        <v>142.388514059486</v>
      </c>
      <c r="I357" s="42">
        <v>-34.567504103547599</v>
      </c>
      <c r="J357" s="42">
        <v>106</v>
      </c>
      <c r="K357" s="42">
        <v>92.8</v>
      </c>
      <c r="L357" s="32">
        <v>6.3E-2</v>
      </c>
      <c r="M357" s="32">
        <v>8.7999999999999995E-2</v>
      </c>
      <c r="N357" s="181"/>
      <c r="O357" s="182">
        <f t="shared" si="76"/>
        <v>112.678</v>
      </c>
      <c r="P357" s="182">
        <f t="shared" si="77"/>
        <v>98.646399999999986</v>
      </c>
      <c r="Q357" s="191">
        <f t="shared" si="78"/>
        <v>0.01</v>
      </c>
      <c r="R357" s="191">
        <f t="shared" si="79"/>
        <v>0.02</v>
      </c>
      <c r="S357" s="184">
        <f t="shared" si="80"/>
        <v>-1403.160000000001</v>
      </c>
      <c r="T357" s="184">
        <f t="shared" si="81"/>
        <v>126.70959999999999</v>
      </c>
      <c r="U357" s="185">
        <f t="shared" si="82"/>
        <v>1.4759257675532355E-2</v>
      </c>
      <c r="V357" s="181"/>
      <c r="W357" s="182">
        <f t="shared" si="83"/>
        <v>113.738</v>
      </c>
      <c r="X357" s="182">
        <f t="shared" si="84"/>
        <v>100.96640000000001</v>
      </c>
      <c r="Y357" s="183">
        <f t="shared" si="85"/>
        <v>0.01</v>
      </c>
      <c r="Z357" s="183">
        <f t="shared" si="86"/>
        <v>0.02</v>
      </c>
      <c r="AA357" s="184">
        <f t="shared" si="87"/>
        <v>-1277.1599999999994</v>
      </c>
      <c r="AB357" s="184">
        <f t="shared" si="88"/>
        <v>126.50960000000001</v>
      </c>
      <c r="AC357" s="185">
        <f t="shared" si="89"/>
        <v>1.6058755363462695E-2</v>
      </c>
      <c r="AD357" s="181"/>
      <c r="AE357" s="178">
        <f t="shared" si="90"/>
        <v>1.4759257675532356</v>
      </c>
      <c r="AF357" s="170">
        <f>Workings_risks!$E$18+Workings_risks!$E$27*(($AE357-1)*Workings_risks!$E$18)/(2050-2023)</f>
        <v>9.6683254438865787E-3</v>
      </c>
      <c r="AG357" s="170">
        <f>AF357+(($AE357-1)*Workings_risks!$E$18)/(2050-2023)</f>
        <v>9.8301884400275284E-3</v>
      </c>
      <c r="AH357" s="170">
        <f>AG357+(($AE357-1)*Workings_risks!$E$18)/(2050-2023)</f>
        <v>9.9920514361684781E-3</v>
      </c>
      <c r="AI357" s="170">
        <f>AH357+(($AE357-1)*Workings_risks!$E$18)/(2050-2023)</f>
        <v>1.0153914432309428E-2</v>
      </c>
      <c r="AJ357" s="170">
        <f>AI357+(($AE357-1)*Workings_risks!$E$18)/(2050-2023)</f>
        <v>1.0315777428450378E-2</v>
      </c>
      <c r="AK357" s="170">
        <f>AJ357+(($AE357-1)*Workings_risks!$E$18)/(2050-2023)</f>
        <v>1.0477640424591327E-2</v>
      </c>
      <c r="AL357" s="170">
        <f>AK357+(($AE357-1)*Workings_risks!$E$18)/(2050-2023)</f>
        <v>1.0639503420732277E-2</v>
      </c>
      <c r="AM357" s="170">
        <f>AL357+(($AE357-1)*Workings_risks!$E$18)/(2050-2023)</f>
        <v>1.0801366416873227E-2</v>
      </c>
      <c r="AN357" s="170">
        <f>AM357+(($AE357-1)*Workings_risks!$E$18)/(2050-2023)</f>
        <v>1.0963229413014176E-2</v>
      </c>
      <c r="AO357" s="170">
        <f>AN357+(($AE357-1)*Workings_risks!$E$18)/(2050-2023)</f>
        <v>1.1125092409155126E-2</v>
      </c>
      <c r="AP357" s="170">
        <f>AO357+(($AE357-1)*Workings_risks!$E$18)/(2050-2023)</f>
        <v>1.1286955405296076E-2</v>
      </c>
      <c r="AQ357" s="170">
        <f>AP357+(($AE357-1)*Workings_risks!$E$18)/(2050-2023)</f>
        <v>1.1448818401437025E-2</v>
      </c>
      <c r="AR357" s="170">
        <f>AQ357+(($AE357-1)*Workings_risks!$E$18)/(2050-2023)</f>
        <v>1.1610681397577975E-2</v>
      </c>
      <c r="AS357" s="170">
        <f>AR357+(($AE357-1)*Workings_risks!$E$18)/(2050-2023)</f>
        <v>1.1772544393718925E-2</v>
      </c>
      <c r="AT357" s="170">
        <f>AS357+(($AE357-1)*Workings_risks!$E$18)/(2050-2023)</f>
        <v>1.1934407389859875E-2</v>
      </c>
      <c r="AU357" s="170">
        <f>AT357+(($AE357-1)*Workings_risks!$E$18)/(2050-2023)</f>
        <v>1.2096270386000824E-2</v>
      </c>
      <c r="AV357" s="170">
        <f>AU357+(($AE357-1)*Workings_risks!$E$18)/(2050-2023)</f>
        <v>1.2258133382141774E-2</v>
      </c>
      <c r="AW357" s="170">
        <f>AV357+(($AE357-1)*Workings_risks!$E$18)/(2050-2023)</f>
        <v>1.2419996378282724E-2</v>
      </c>
      <c r="AX357" s="170">
        <f>AW357+(($AE357-1)*Workings_risks!$E$18)/(2050-2023)</f>
        <v>1.2581859374423673E-2</v>
      </c>
      <c r="AY357" s="170">
        <f>AX357+(($AE357-1)*Workings_risks!$E$18)/(2050-2023)</f>
        <v>1.2743722370564623E-2</v>
      </c>
      <c r="BA357" s="186">
        <f>AF357*Workings_risks!$E$24*Workings_risks!$E$26*Workings_risks!$E$27*Assumptions!$G$90</f>
        <v>3.9154694366062728E-4</v>
      </c>
      <c r="BB357" s="186">
        <f>AG357*Workings_risks!$E$24*Workings_risks!$E$26*Workings_risks!$E$27*Assumptions!$G$90</f>
        <v>3.9810205620814855E-4</v>
      </c>
      <c r="BC357" s="186">
        <f>AH357*Workings_risks!$E$24*Workings_risks!$E$26*Workings_risks!$E$27*Assumptions!$G$90</f>
        <v>4.0465716875567003E-4</v>
      </c>
      <c r="BD357" s="186">
        <f>AI357*Workings_risks!$E$24*Workings_risks!$E$26*Workings_risks!$E$27*Assumptions!$G$90</f>
        <v>4.1121228130319129E-4</v>
      </c>
      <c r="BE357" s="186">
        <f>AJ357*Workings_risks!$E$24*Workings_risks!$E$26*Workings_risks!$E$27*Assumptions!$G$90</f>
        <v>4.1776739385071266E-4</v>
      </c>
      <c r="BF357" s="186">
        <f>AK357*Workings_risks!$E$24*Workings_risks!$E$26*Workings_risks!$E$27*Assumptions!$G$90</f>
        <v>4.2432250639823398E-4</v>
      </c>
      <c r="BG357" s="186">
        <f>AL357*Workings_risks!$E$24*Workings_risks!$E$26*Workings_risks!$E$27*Assumptions!$G$90</f>
        <v>4.3087761894575535E-4</v>
      </c>
      <c r="BH357" s="186">
        <f>AM357*Workings_risks!$E$24*Workings_risks!$E$26*Workings_risks!$E$27*Assumptions!$G$90</f>
        <v>4.3743273149327673E-4</v>
      </c>
      <c r="BI357" s="186">
        <f>AN357*Workings_risks!$E$24*Workings_risks!$E$26*Workings_risks!$E$27*Assumptions!$G$90</f>
        <v>4.4398784404079805E-4</v>
      </c>
      <c r="BJ357" s="186">
        <f>AO357*Workings_risks!$E$24*Workings_risks!$E$26*Workings_risks!$E$27*Assumptions!$G$90</f>
        <v>4.5054295658831947E-4</v>
      </c>
      <c r="BK357" s="186">
        <f>AP357*Workings_risks!$E$24*Workings_risks!$E$26*Workings_risks!$E$27*Assumptions!$G$90</f>
        <v>4.5709806913584068E-4</v>
      </c>
      <c r="BL357" s="186">
        <f>AQ357*Workings_risks!$E$24*Workings_risks!$E$26*Workings_risks!$E$27*Assumptions!$G$90</f>
        <v>4.6365318168336205E-4</v>
      </c>
      <c r="BM357" s="186">
        <f>AR357*Workings_risks!$E$24*Workings_risks!$E$26*Workings_risks!$E$27*Assumptions!$G$90</f>
        <v>4.7020829423088337E-4</v>
      </c>
      <c r="BN357" s="186">
        <f>AS357*Workings_risks!$E$24*Workings_risks!$E$26*Workings_risks!$E$27*Assumptions!$G$90</f>
        <v>4.767634067784048E-4</v>
      </c>
      <c r="BO357" s="186">
        <f>AT357*Workings_risks!$E$24*Workings_risks!$E$26*Workings_risks!$E$27*Assumptions!$G$90</f>
        <v>4.8331851932592601E-4</v>
      </c>
      <c r="BP357" s="186">
        <f>AU357*Workings_risks!$E$24*Workings_risks!$E$26*Workings_risks!$E$27*Assumptions!$G$90</f>
        <v>4.8987363187344738E-4</v>
      </c>
      <c r="BQ357" s="186">
        <f>AV357*Workings_risks!$E$24*Workings_risks!$E$26*Workings_risks!$E$27*Assumptions!$G$90</f>
        <v>4.9642874442096881E-4</v>
      </c>
      <c r="BR357" s="186">
        <f>AW357*Workings_risks!$E$24*Workings_risks!$E$26*Workings_risks!$E$27*Assumptions!$G$90</f>
        <v>5.0298385696849013E-4</v>
      </c>
      <c r="BS357" s="186">
        <f>AX357*Workings_risks!$E$24*Workings_risks!$E$26*Workings_risks!$E$27*Assumptions!$G$90</f>
        <v>5.0953896951601144E-4</v>
      </c>
      <c r="BT357" s="186">
        <f>AY357*Workings_risks!$E$24*Workings_risks!$E$26*Workings_risks!$E$27*Assumptions!$G$90</f>
        <v>5.1609408206353276E-4</v>
      </c>
    </row>
    <row r="358" spans="2:72" x14ac:dyDescent="0.25">
      <c r="B358" s="42">
        <v>10378828</v>
      </c>
      <c r="C358" s="42" t="s">
        <v>597</v>
      </c>
      <c r="D358" s="42" t="s">
        <v>272</v>
      </c>
      <c r="E358" s="42">
        <v>16895632</v>
      </c>
      <c r="F358" s="42">
        <v>16895636</v>
      </c>
      <c r="G358" s="42">
        <v>0.18983632577856024</v>
      </c>
      <c r="H358" s="42">
        <v>142.39724284516899</v>
      </c>
      <c r="I358" s="42">
        <v>-34.568959951948301</v>
      </c>
      <c r="J358" s="42">
        <v>106</v>
      </c>
      <c r="K358" s="42">
        <v>92.8</v>
      </c>
      <c r="L358" s="32">
        <v>6.3E-2</v>
      </c>
      <c r="M358" s="32">
        <v>8.7999999999999995E-2</v>
      </c>
      <c r="N358" s="181"/>
      <c r="O358" s="182">
        <f t="shared" si="76"/>
        <v>112.678</v>
      </c>
      <c r="P358" s="182">
        <f t="shared" si="77"/>
        <v>98.646399999999986</v>
      </c>
      <c r="Q358" s="191">
        <f t="shared" si="78"/>
        <v>0.01</v>
      </c>
      <c r="R358" s="191">
        <f t="shared" si="79"/>
        <v>0.02</v>
      </c>
      <c r="S358" s="184">
        <f t="shared" si="80"/>
        <v>-1403.160000000001</v>
      </c>
      <c r="T358" s="184">
        <f t="shared" si="81"/>
        <v>126.70959999999999</v>
      </c>
      <c r="U358" s="185">
        <f t="shared" si="82"/>
        <v>1.4759257675532355E-2</v>
      </c>
      <c r="V358" s="181"/>
      <c r="W358" s="182">
        <f t="shared" si="83"/>
        <v>113.738</v>
      </c>
      <c r="X358" s="182">
        <f t="shared" si="84"/>
        <v>100.96640000000001</v>
      </c>
      <c r="Y358" s="183">
        <f t="shared" si="85"/>
        <v>0.01</v>
      </c>
      <c r="Z358" s="183">
        <f t="shared" si="86"/>
        <v>0.02</v>
      </c>
      <c r="AA358" s="184">
        <f t="shared" si="87"/>
        <v>-1277.1599999999994</v>
      </c>
      <c r="AB358" s="184">
        <f t="shared" si="88"/>
        <v>126.50960000000001</v>
      </c>
      <c r="AC358" s="185">
        <f t="shared" si="89"/>
        <v>1.6058755363462695E-2</v>
      </c>
      <c r="AD358" s="181"/>
      <c r="AE358" s="178">
        <f t="shared" si="90"/>
        <v>1.4759257675532356</v>
      </c>
      <c r="AF358" s="170">
        <f>Workings_risks!$E$18+Workings_risks!$E$27*(($AE358-1)*Workings_risks!$E$18)/(2050-2023)</f>
        <v>9.6683254438865787E-3</v>
      </c>
      <c r="AG358" s="170">
        <f>AF358+(($AE358-1)*Workings_risks!$E$18)/(2050-2023)</f>
        <v>9.8301884400275284E-3</v>
      </c>
      <c r="AH358" s="170">
        <f>AG358+(($AE358-1)*Workings_risks!$E$18)/(2050-2023)</f>
        <v>9.9920514361684781E-3</v>
      </c>
      <c r="AI358" s="170">
        <f>AH358+(($AE358-1)*Workings_risks!$E$18)/(2050-2023)</f>
        <v>1.0153914432309428E-2</v>
      </c>
      <c r="AJ358" s="170">
        <f>AI358+(($AE358-1)*Workings_risks!$E$18)/(2050-2023)</f>
        <v>1.0315777428450378E-2</v>
      </c>
      <c r="AK358" s="170">
        <f>AJ358+(($AE358-1)*Workings_risks!$E$18)/(2050-2023)</f>
        <v>1.0477640424591327E-2</v>
      </c>
      <c r="AL358" s="170">
        <f>AK358+(($AE358-1)*Workings_risks!$E$18)/(2050-2023)</f>
        <v>1.0639503420732277E-2</v>
      </c>
      <c r="AM358" s="170">
        <f>AL358+(($AE358-1)*Workings_risks!$E$18)/(2050-2023)</f>
        <v>1.0801366416873227E-2</v>
      </c>
      <c r="AN358" s="170">
        <f>AM358+(($AE358-1)*Workings_risks!$E$18)/(2050-2023)</f>
        <v>1.0963229413014176E-2</v>
      </c>
      <c r="AO358" s="170">
        <f>AN358+(($AE358-1)*Workings_risks!$E$18)/(2050-2023)</f>
        <v>1.1125092409155126E-2</v>
      </c>
      <c r="AP358" s="170">
        <f>AO358+(($AE358-1)*Workings_risks!$E$18)/(2050-2023)</f>
        <v>1.1286955405296076E-2</v>
      </c>
      <c r="AQ358" s="170">
        <f>AP358+(($AE358-1)*Workings_risks!$E$18)/(2050-2023)</f>
        <v>1.1448818401437025E-2</v>
      </c>
      <c r="AR358" s="170">
        <f>AQ358+(($AE358-1)*Workings_risks!$E$18)/(2050-2023)</f>
        <v>1.1610681397577975E-2</v>
      </c>
      <c r="AS358" s="170">
        <f>AR358+(($AE358-1)*Workings_risks!$E$18)/(2050-2023)</f>
        <v>1.1772544393718925E-2</v>
      </c>
      <c r="AT358" s="170">
        <f>AS358+(($AE358-1)*Workings_risks!$E$18)/(2050-2023)</f>
        <v>1.1934407389859875E-2</v>
      </c>
      <c r="AU358" s="170">
        <f>AT358+(($AE358-1)*Workings_risks!$E$18)/(2050-2023)</f>
        <v>1.2096270386000824E-2</v>
      </c>
      <c r="AV358" s="170">
        <f>AU358+(($AE358-1)*Workings_risks!$E$18)/(2050-2023)</f>
        <v>1.2258133382141774E-2</v>
      </c>
      <c r="AW358" s="170">
        <f>AV358+(($AE358-1)*Workings_risks!$E$18)/(2050-2023)</f>
        <v>1.2419996378282724E-2</v>
      </c>
      <c r="AX358" s="170">
        <f>AW358+(($AE358-1)*Workings_risks!$E$18)/(2050-2023)</f>
        <v>1.2581859374423673E-2</v>
      </c>
      <c r="AY358" s="170">
        <f>AX358+(($AE358-1)*Workings_risks!$E$18)/(2050-2023)</f>
        <v>1.2743722370564623E-2</v>
      </c>
      <c r="BA358" s="186">
        <f>AF358*Workings_risks!$E$24*Workings_risks!$E$26*Workings_risks!$E$27*Assumptions!$G$90</f>
        <v>3.9154694366062728E-4</v>
      </c>
      <c r="BB358" s="186">
        <f>AG358*Workings_risks!$E$24*Workings_risks!$E$26*Workings_risks!$E$27*Assumptions!$G$90</f>
        <v>3.9810205620814855E-4</v>
      </c>
      <c r="BC358" s="186">
        <f>AH358*Workings_risks!$E$24*Workings_risks!$E$26*Workings_risks!$E$27*Assumptions!$G$90</f>
        <v>4.0465716875567003E-4</v>
      </c>
      <c r="BD358" s="186">
        <f>AI358*Workings_risks!$E$24*Workings_risks!$E$26*Workings_risks!$E$27*Assumptions!$G$90</f>
        <v>4.1121228130319129E-4</v>
      </c>
      <c r="BE358" s="186">
        <f>AJ358*Workings_risks!$E$24*Workings_risks!$E$26*Workings_risks!$E$27*Assumptions!$G$90</f>
        <v>4.1776739385071266E-4</v>
      </c>
      <c r="BF358" s="186">
        <f>AK358*Workings_risks!$E$24*Workings_risks!$E$26*Workings_risks!$E$27*Assumptions!$G$90</f>
        <v>4.2432250639823398E-4</v>
      </c>
      <c r="BG358" s="186">
        <f>AL358*Workings_risks!$E$24*Workings_risks!$E$26*Workings_risks!$E$27*Assumptions!$G$90</f>
        <v>4.3087761894575535E-4</v>
      </c>
      <c r="BH358" s="186">
        <f>AM358*Workings_risks!$E$24*Workings_risks!$E$26*Workings_risks!$E$27*Assumptions!$G$90</f>
        <v>4.3743273149327673E-4</v>
      </c>
      <c r="BI358" s="186">
        <f>AN358*Workings_risks!$E$24*Workings_risks!$E$26*Workings_risks!$E$27*Assumptions!$G$90</f>
        <v>4.4398784404079805E-4</v>
      </c>
      <c r="BJ358" s="186">
        <f>AO358*Workings_risks!$E$24*Workings_risks!$E$26*Workings_risks!$E$27*Assumptions!$G$90</f>
        <v>4.5054295658831947E-4</v>
      </c>
      <c r="BK358" s="186">
        <f>AP358*Workings_risks!$E$24*Workings_risks!$E$26*Workings_risks!$E$27*Assumptions!$G$90</f>
        <v>4.5709806913584068E-4</v>
      </c>
      <c r="BL358" s="186">
        <f>AQ358*Workings_risks!$E$24*Workings_risks!$E$26*Workings_risks!$E$27*Assumptions!$G$90</f>
        <v>4.6365318168336205E-4</v>
      </c>
      <c r="BM358" s="186">
        <f>AR358*Workings_risks!$E$24*Workings_risks!$E$26*Workings_risks!$E$27*Assumptions!$G$90</f>
        <v>4.7020829423088337E-4</v>
      </c>
      <c r="BN358" s="186">
        <f>AS358*Workings_risks!$E$24*Workings_risks!$E$26*Workings_risks!$E$27*Assumptions!$G$90</f>
        <v>4.767634067784048E-4</v>
      </c>
      <c r="BO358" s="186">
        <f>AT358*Workings_risks!$E$24*Workings_risks!$E$26*Workings_risks!$E$27*Assumptions!$G$90</f>
        <v>4.8331851932592601E-4</v>
      </c>
      <c r="BP358" s="186">
        <f>AU358*Workings_risks!$E$24*Workings_risks!$E$26*Workings_risks!$E$27*Assumptions!$G$90</f>
        <v>4.8987363187344738E-4</v>
      </c>
      <c r="BQ358" s="186">
        <f>AV358*Workings_risks!$E$24*Workings_risks!$E$26*Workings_risks!$E$27*Assumptions!$G$90</f>
        <v>4.9642874442096881E-4</v>
      </c>
      <c r="BR358" s="186">
        <f>AW358*Workings_risks!$E$24*Workings_risks!$E$26*Workings_risks!$E$27*Assumptions!$G$90</f>
        <v>5.0298385696849013E-4</v>
      </c>
      <c r="BS358" s="186">
        <f>AX358*Workings_risks!$E$24*Workings_risks!$E$26*Workings_risks!$E$27*Assumptions!$G$90</f>
        <v>5.0953896951601144E-4</v>
      </c>
      <c r="BT358" s="186">
        <f>AY358*Workings_risks!$E$24*Workings_risks!$E$26*Workings_risks!$E$27*Assumptions!$G$90</f>
        <v>5.1609408206353276E-4</v>
      </c>
    </row>
    <row r="359" spans="2:72" x14ac:dyDescent="0.25">
      <c r="B359" s="42">
        <v>10378830</v>
      </c>
      <c r="C359" s="42" t="s">
        <v>597</v>
      </c>
      <c r="D359" s="42" t="s">
        <v>272</v>
      </c>
      <c r="E359" s="42">
        <v>16895640</v>
      </c>
      <c r="F359" s="42">
        <v>100123866</v>
      </c>
      <c r="G359" s="42">
        <v>0.3686104916566002</v>
      </c>
      <c r="H359" s="42">
        <v>142.402234467548</v>
      </c>
      <c r="I359" s="42">
        <v>-34.568422537949303</v>
      </c>
      <c r="J359" s="42">
        <v>106</v>
      </c>
      <c r="K359" s="42">
        <v>92.1</v>
      </c>
      <c r="L359" s="32">
        <v>6.3E-2</v>
      </c>
      <c r="M359" s="32">
        <v>8.7999999999999995E-2</v>
      </c>
      <c r="N359" s="181"/>
      <c r="O359" s="182">
        <f t="shared" si="76"/>
        <v>112.678</v>
      </c>
      <c r="P359" s="182">
        <f t="shared" si="77"/>
        <v>97.902299999999983</v>
      </c>
      <c r="Q359" s="191">
        <f t="shared" si="78"/>
        <v>0.01</v>
      </c>
      <c r="R359" s="191">
        <f t="shared" si="79"/>
        <v>0.02</v>
      </c>
      <c r="S359" s="184">
        <f t="shared" si="80"/>
        <v>-1477.5700000000013</v>
      </c>
      <c r="T359" s="184">
        <f t="shared" si="81"/>
        <v>127.4537</v>
      </c>
      <c r="U359" s="185">
        <f t="shared" si="82"/>
        <v>1.45195828285631E-2</v>
      </c>
      <c r="V359" s="181"/>
      <c r="W359" s="182">
        <f t="shared" si="83"/>
        <v>113.738</v>
      </c>
      <c r="X359" s="182">
        <f t="shared" si="84"/>
        <v>100.20480000000001</v>
      </c>
      <c r="Y359" s="183">
        <f t="shared" si="85"/>
        <v>0.01</v>
      </c>
      <c r="Z359" s="183">
        <f t="shared" si="86"/>
        <v>0.02</v>
      </c>
      <c r="AA359" s="184">
        <f t="shared" si="87"/>
        <v>-1353.3199999999995</v>
      </c>
      <c r="AB359" s="184">
        <f t="shared" si="88"/>
        <v>127.27119999999999</v>
      </c>
      <c r="AC359" s="185">
        <f t="shared" si="89"/>
        <v>1.5717790323057371E-2</v>
      </c>
      <c r="AD359" s="181"/>
      <c r="AE359" s="178">
        <f t="shared" si="90"/>
        <v>1.45195828285631</v>
      </c>
      <c r="AF359" s="170">
        <f>Workings_risks!$E$18+Workings_risks!$E$27*(($AE359-1)*Workings_risks!$E$18)/(2050-2023)</f>
        <v>9.6438713221674421E-3</v>
      </c>
      <c r="AG359" s="170">
        <f>AF359+(($AE359-1)*Workings_risks!$E$18)/(2050-2023)</f>
        <v>9.797582944402014E-3</v>
      </c>
      <c r="AH359" s="170">
        <f>AG359+(($AE359-1)*Workings_risks!$E$18)/(2050-2023)</f>
        <v>9.951294566636586E-3</v>
      </c>
      <c r="AI359" s="170">
        <f>AH359+(($AE359-1)*Workings_risks!$E$18)/(2050-2023)</f>
        <v>1.0105006188871158E-2</v>
      </c>
      <c r="AJ359" s="170">
        <f>AI359+(($AE359-1)*Workings_risks!$E$18)/(2050-2023)</f>
        <v>1.025871781110573E-2</v>
      </c>
      <c r="AK359" s="170">
        <f>AJ359+(($AE359-1)*Workings_risks!$E$18)/(2050-2023)</f>
        <v>1.0412429433340302E-2</v>
      </c>
      <c r="AL359" s="170">
        <f>AK359+(($AE359-1)*Workings_risks!$E$18)/(2050-2023)</f>
        <v>1.0566141055574874E-2</v>
      </c>
      <c r="AM359" s="170">
        <f>AL359+(($AE359-1)*Workings_risks!$E$18)/(2050-2023)</f>
        <v>1.0719852677809446E-2</v>
      </c>
      <c r="AN359" s="170">
        <f>AM359+(($AE359-1)*Workings_risks!$E$18)/(2050-2023)</f>
        <v>1.0873564300044018E-2</v>
      </c>
      <c r="AO359" s="170">
        <f>AN359+(($AE359-1)*Workings_risks!$E$18)/(2050-2023)</f>
        <v>1.102727592227859E-2</v>
      </c>
      <c r="AP359" s="170">
        <f>AO359+(($AE359-1)*Workings_risks!$E$18)/(2050-2023)</f>
        <v>1.1180987544513162E-2</v>
      </c>
      <c r="AQ359" s="170">
        <f>AP359+(($AE359-1)*Workings_risks!$E$18)/(2050-2023)</f>
        <v>1.1334699166747734E-2</v>
      </c>
      <c r="AR359" s="170">
        <f>AQ359+(($AE359-1)*Workings_risks!$E$18)/(2050-2023)</f>
        <v>1.1488410788982306E-2</v>
      </c>
      <c r="AS359" s="170">
        <f>AR359+(($AE359-1)*Workings_risks!$E$18)/(2050-2023)</f>
        <v>1.1642122411216878E-2</v>
      </c>
      <c r="AT359" s="170">
        <f>AS359+(($AE359-1)*Workings_risks!$E$18)/(2050-2023)</f>
        <v>1.179583403345145E-2</v>
      </c>
      <c r="AU359" s="170">
        <f>AT359+(($AE359-1)*Workings_risks!$E$18)/(2050-2023)</f>
        <v>1.1949545655686022E-2</v>
      </c>
      <c r="AV359" s="170">
        <f>AU359+(($AE359-1)*Workings_risks!$E$18)/(2050-2023)</f>
        <v>1.2103257277920594E-2</v>
      </c>
      <c r="AW359" s="170">
        <f>AV359+(($AE359-1)*Workings_risks!$E$18)/(2050-2023)</f>
        <v>1.2256968900155166E-2</v>
      </c>
      <c r="AX359" s="170">
        <f>AW359+(($AE359-1)*Workings_risks!$E$18)/(2050-2023)</f>
        <v>1.2410680522389738E-2</v>
      </c>
      <c r="AY359" s="170">
        <f>AX359+(($AE359-1)*Workings_risks!$E$18)/(2050-2023)</f>
        <v>1.256439214462431E-2</v>
      </c>
      <c r="BA359" s="186">
        <f>AF359*Workings_risks!$E$24*Workings_risks!$E$26*Workings_risks!$E$27*Assumptions!$G$90</f>
        <v>3.905566029160377E-4</v>
      </c>
      <c r="BB359" s="186">
        <f>AG359*Workings_risks!$E$24*Workings_risks!$E$26*Workings_risks!$E$27*Assumptions!$G$90</f>
        <v>3.9678160188202921E-4</v>
      </c>
      <c r="BC359" s="186">
        <f>AH359*Workings_risks!$E$24*Workings_risks!$E$26*Workings_risks!$E$27*Assumptions!$G$90</f>
        <v>4.0300660084802083E-4</v>
      </c>
      <c r="BD359" s="186">
        <f>AI359*Workings_risks!$E$24*Workings_risks!$E$26*Workings_risks!$E$27*Assumptions!$G$90</f>
        <v>4.0923159981401223E-4</v>
      </c>
      <c r="BE359" s="186">
        <f>AJ359*Workings_risks!$E$24*Workings_risks!$E$26*Workings_risks!$E$27*Assumptions!$G$90</f>
        <v>4.1545659878000385E-4</v>
      </c>
      <c r="BF359" s="186">
        <f>AK359*Workings_risks!$E$24*Workings_risks!$E$26*Workings_risks!$E$27*Assumptions!$G$90</f>
        <v>4.2168159774599536E-4</v>
      </c>
      <c r="BG359" s="186">
        <f>AL359*Workings_risks!$E$24*Workings_risks!$E$26*Workings_risks!$E$27*Assumptions!$G$90</f>
        <v>4.2790659671198693E-4</v>
      </c>
      <c r="BH359" s="186">
        <f>AM359*Workings_risks!$E$24*Workings_risks!$E$26*Workings_risks!$E$27*Assumptions!$G$90</f>
        <v>4.3413159567797839E-4</v>
      </c>
      <c r="BI359" s="186">
        <f>AN359*Workings_risks!$E$24*Workings_risks!$E$26*Workings_risks!$E$27*Assumptions!$G$90</f>
        <v>4.4035659464397001E-4</v>
      </c>
      <c r="BJ359" s="186">
        <f>AO359*Workings_risks!$E$24*Workings_risks!$E$26*Workings_risks!$E$27*Assumptions!$G$90</f>
        <v>4.4658159360996157E-4</v>
      </c>
      <c r="BK359" s="186">
        <f>AP359*Workings_risks!$E$24*Workings_risks!$E$26*Workings_risks!$E$27*Assumptions!$G$90</f>
        <v>4.5280659257595303E-4</v>
      </c>
      <c r="BL359" s="186">
        <f>AQ359*Workings_risks!$E$24*Workings_risks!$E$26*Workings_risks!$E$27*Assumptions!$G$90</f>
        <v>4.590315915419446E-4</v>
      </c>
      <c r="BM359" s="186">
        <f>AR359*Workings_risks!$E$24*Workings_risks!$E$26*Workings_risks!$E$27*Assumptions!$G$90</f>
        <v>4.6525659050793611E-4</v>
      </c>
      <c r="BN359" s="186">
        <f>AS359*Workings_risks!$E$24*Workings_risks!$E$26*Workings_risks!$E$27*Assumptions!$G$90</f>
        <v>4.7148158947392762E-4</v>
      </c>
      <c r="BO359" s="186">
        <f>AT359*Workings_risks!$E$24*Workings_risks!$E$26*Workings_risks!$E$27*Assumptions!$G$90</f>
        <v>4.7770658843991913E-4</v>
      </c>
      <c r="BP359" s="186">
        <f>AU359*Workings_risks!$E$24*Workings_risks!$E$26*Workings_risks!$E$27*Assumptions!$G$90</f>
        <v>4.8393158740591075E-4</v>
      </c>
      <c r="BQ359" s="186">
        <f>AV359*Workings_risks!$E$24*Workings_risks!$E$26*Workings_risks!$E$27*Assumptions!$G$90</f>
        <v>4.9015658637190215E-4</v>
      </c>
      <c r="BR359" s="186">
        <f>AW359*Workings_risks!$E$24*Workings_risks!$E$26*Workings_risks!$E$27*Assumptions!$G$90</f>
        <v>4.9638158533789377E-4</v>
      </c>
      <c r="BS359" s="186">
        <f>AX359*Workings_risks!$E$24*Workings_risks!$E$26*Workings_risks!$E$27*Assumptions!$G$90</f>
        <v>5.0260658430388539E-4</v>
      </c>
      <c r="BT359" s="186">
        <f>AY359*Workings_risks!$E$24*Workings_risks!$E$26*Workings_risks!$E$27*Assumptions!$G$90</f>
        <v>5.088315832698768E-4</v>
      </c>
    </row>
    <row r="360" spans="2:72" x14ac:dyDescent="0.25">
      <c r="B360" s="42">
        <v>10378852</v>
      </c>
      <c r="C360" s="42" t="s">
        <v>597</v>
      </c>
      <c r="D360" s="42" t="s">
        <v>272</v>
      </c>
      <c r="E360" s="42">
        <v>16895725</v>
      </c>
      <c r="F360" s="42">
        <v>16895735</v>
      </c>
      <c r="G360" s="42">
        <v>0.89294909472805051</v>
      </c>
      <c r="H360" s="42">
        <v>142.39597485230601</v>
      </c>
      <c r="I360" s="42">
        <v>-34.562011001276304</v>
      </c>
      <c r="J360" s="42">
        <v>106</v>
      </c>
      <c r="K360" s="42">
        <v>92.8</v>
      </c>
      <c r="L360" s="32">
        <v>6.3E-2</v>
      </c>
      <c r="M360" s="32">
        <v>8.7999999999999995E-2</v>
      </c>
      <c r="N360" s="181"/>
      <c r="O360" s="182">
        <f t="shared" si="76"/>
        <v>112.678</v>
      </c>
      <c r="P360" s="182">
        <f t="shared" si="77"/>
        <v>98.646399999999986</v>
      </c>
      <c r="Q360" s="191">
        <f t="shared" si="78"/>
        <v>0.01</v>
      </c>
      <c r="R360" s="191">
        <f t="shared" si="79"/>
        <v>0.02</v>
      </c>
      <c r="S360" s="184">
        <f t="shared" si="80"/>
        <v>-1403.160000000001</v>
      </c>
      <c r="T360" s="184">
        <f t="shared" si="81"/>
        <v>126.70959999999999</v>
      </c>
      <c r="U360" s="185">
        <f t="shared" si="82"/>
        <v>1.4759257675532355E-2</v>
      </c>
      <c r="V360" s="181"/>
      <c r="W360" s="182">
        <f t="shared" si="83"/>
        <v>113.738</v>
      </c>
      <c r="X360" s="182">
        <f t="shared" si="84"/>
        <v>100.96640000000001</v>
      </c>
      <c r="Y360" s="183">
        <f t="shared" si="85"/>
        <v>0.01</v>
      </c>
      <c r="Z360" s="183">
        <f t="shared" si="86"/>
        <v>0.02</v>
      </c>
      <c r="AA360" s="184">
        <f t="shared" si="87"/>
        <v>-1277.1599999999994</v>
      </c>
      <c r="AB360" s="184">
        <f t="shared" si="88"/>
        <v>126.50960000000001</v>
      </c>
      <c r="AC360" s="185">
        <f t="shared" si="89"/>
        <v>1.6058755363462695E-2</v>
      </c>
      <c r="AD360" s="181"/>
      <c r="AE360" s="178">
        <f t="shared" si="90"/>
        <v>1.4759257675532356</v>
      </c>
      <c r="AF360" s="170">
        <f>Workings_risks!$E$18+Workings_risks!$E$27*(($AE360-1)*Workings_risks!$E$18)/(2050-2023)</f>
        <v>9.6683254438865787E-3</v>
      </c>
      <c r="AG360" s="170">
        <f>AF360+(($AE360-1)*Workings_risks!$E$18)/(2050-2023)</f>
        <v>9.8301884400275284E-3</v>
      </c>
      <c r="AH360" s="170">
        <f>AG360+(($AE360-1)*Workings_risks!$E$18)/(2050-2023)</f>
        <v>9.9920514361684781E-3</v>
      </c>
      <c r="AI360" s="170">
        <f>AH360+(($AE360-1)*Workings_risks!$E$18)/(2050-2023)</f>
        <v>1.0153914432309428E-2</v>
      </c>
      <c r="AJ360" s="170">
        <f>AI360+(($AE360-1)*Workings_risks!$E$18)/(2050-2023)</f>
        <v>1.0315777428450378E-2</v>
      </c>
      <c r="AK360" s="170">
        <f>AJ360+(($AE360-1)*Workings_risks!$E$18)/(2050-2023)</f>
        <v>1.0477640424591327E-2</v>
      </c>
      <c r="AL360" s="170">
        <f>AK360+(($AE360-1)*Workings_risks!$E$18)/(2050-2023)</f>
        <v>1.0639503420732277E-2</v>
      </c>
      <c r="AM360" s="170">
        <f>AL360+(($AE360-1)*Workings_risks!$E$18)/(2050-2023)</f>
        <v>1.0801366416873227E-2</v>
      </c>
      <c r="AN360" s="170">
        <f>AM360+(($AE360-1)*Workings_risks!$E$18)/(2050-2023)</f>
        <v>1.0963229413014176E-2</v>
      </c>
      <c r="AO360" s="170">
        <f>AN360+(($AE360-1)*Workings_risks!$E$18)/(2050-2023)</f>
        <v>1.1125092409155126E-2</v>
      </c>
      <c r="AP360" s="170">
        <f>AO360+(($AE360-1)*Workings_risks!$E$18)/(2050-2023)</f>
        <v>1.1286955405296076E-2</v>
      </c>
      <c r="AQ360" s="170">
        <f>AP360+(($AE360-1)*Workings_risks!$E$18)/(2050-2023)</f>
        <v>1.1448818401437025E-2</v>
      </c>
      <c r="AR360" s="170">
        <f>AQ360+(($AE360-1)*Workings_risks!$E$18)/(2050-2023)</f>
        <v>1.1610681397577975E-2</v>
      </c>
      <c r="AS360" s="170">
        <f>AR360+(($AE360-1)*Workings_risks!$E$18)/(2050-2023)</f>
        <v>1.1772544393718925E-2</v>
      </c>
      <c r="AT360" s="170">
        <f>AS360+(($AE360-1)*Workings_risks!$E$18)/(2050-2023)</f>
        <v>1.1934407389859875E-2</v>
      </c>
      <c r="AU360" s="170">
        <f>AT360+(($AE360-1)*Workings_risks!$E$18)/(2050-2023)</f>
        <v>1.2096270386000824E-2</v>
      </c>
      <c r="AV360" s="170">
        <f>AU360+(($AE360-1)*Workings_risks!$E$18)/(2050-2023)</f>
        <v>1.2258133382141774E-2</v>
      </c>
      <c r="AW360" s="170">
        <f>AV360+(($AE360-1)*Workings_risks!$E$18)/(2050-2023)</f>
        <v>1.2419996378282724E-2</v>
      </c>
      <c r="AX360" s="170">
        <f>AW360+(($AE360-1)*Workings_risks!$E$18)/(2050-2023)</f>
        <v>1.2581859374423673E-2</v>
      </c>
      <c r="AY360" s="170">
        <f>AX360+(($AE360-1)*Workings_risks!$E$18)/(2050-2023)</f>
        <v>1.2743722370564623E-2</v>
      </c>
      <c r="BA360" s="186">
        <f>AF360*Workings_risks!$E$24*Workings_risks!$E$26*Workings_risks!$E$27*Assumptions!$G$90</f>
        <v>3.9154694366062728E-4</v>
      </c>
      <c r="BB360" s="186">
        <f>AG360*Workings_risks!$E$24*Workings_risks!$E$26*Workings_risks!$E$27*Assumptions!$G$90</f>
        <v>3.9810205620814855E-4</v>
      </c>
      <c r="BC360" s="186">
        <f>AH360*Workings_risks!$E$24*Workings_risks!$E$26*Workings_risks!$E$27*Assumptions!$G$90</f>
        <v>4.0465716875567003E-4</v>
      </c>
      <c r="BD360" s="186">
        <f>AI360*Workings_risks!$E$24*Workings_risks!$E$26*Workings_risks!$E$27*Assumptions!$G$90</f>
        <v>4.1121228130319129E-4</v>
      </c>
      <c r="BE360" s="186">
        <f>AJ360*Workings_risks!$E$24*Workings_risks!$E$26*Workings_risks!$E$27*Assumptions!$G$90</f>
        <v>4.1776739385071266E-4</v>
      </c>
      <c r="BF360" s="186">
        <f>AK360*Workings_risks!$E$24*Workings_risks!$E$26*Workings_risks!$E$27*Assumptions!$G$90</f>
        <v>4.2432250639823398E-4</v>
      </c>
      <c r="BG360" s="186">
        <f>AL360*Workings_risks!$E$24*Workings_risks!$E$26*Workings_risks!$E$27*Assumptions!$G$90</f>
        <v>4.3087761894575535E-4</v>
      </c>
      <c r="BH360" s="186">
        <f>AM360*Workings_risks!$E$24*Workings_risks!$E$26*Workings_risks!$E$27*Assumptions!$G$90</f>
        <v>4.3743273149327673E-4</v>
      </c>
      <c r="BI360" s="186">
        <f>AN360*Workings_risks!$E$24*Workings_risks!$E$26*Workings_risks!$E$27*Assumptions!$G$90</f>
        <v>4.4398784404079805E-4</v>
      </c>
      <c r="BJ360" s="186">
        <f>AO360*Workings_risks!$E$24*Workings_risks!$E$26*Workings_risks!$E$27*Assumptions!$G$90</f>
        <v>4.5054295658831947E-4</v>
      </c>
      <c r="BK360" s="186">
        <f>AP360*Workings_risks!$E$24*Workings_risks!$E$26*Workings_risks!$E$27*Assumptions!$G$90</f>
        <v>4.5709806913584068E-4</v>
      </c>
      <c r="BL360" s="186">
        <f>AQ360*Workings_risks!$E$24*Workings_risks!$E$26*Workings_risks!$E$27*Assumptions!$G$90</f>
        <v>4.6365318168336205E-4</v>
      </c>
      <c r="BM360" s="186">
        <f>AR360*Workings_risks!$E$24*Workings_risks!$E$26*Workings_risks!$E$27*Assumptions!$G$90</f>
        <v>4.7020829423088337E-4</v>
      </c>
      <c r="BN360" s="186">
        <f>AS360*Workings_risks!$E$24*Workings_risks!$E$26*Workings_risks!$E$27*Assumptions!$G$90</f>
        <v>4.767634067784048E-4</v>
      </c>
      <c r="BO360" s="186">
        <f>AT360*Workings_risks!$E$24*Workings_risks!$E$26*Workings_risks!$E$27*Assumptions!$G$90</f>
        <v>4.8331851932592601E-4</v>
      </c>
      <c r="BP360" s="186">
        <f>AU360*Workings_risks!$E$24*Workings_risks!$E$26*Workings_risks!$E$27*Assumptions!$G$90</f>
        <v>4.8987363187344738E-4</v>
      </c>
      <c r="BQ360" s="186">
        <f>AV360*Workings_risks!$E$24*Workings_risks!$E$26*Workings_risks!$E$27*Assumptions!$G$90</f>
        <v>4.9642874442096881E-4</v>
      </c>
      <c r="BR360" s="186">
        <f>AW360*Workings_risks!$E$24*Workings_risks!$E$26*Workings_risks!$E$27*Assumptions!$G$90</f>
        <v>5.0298385696849013E-4</v>
      </c>
      <c r="BS360" s="186">
        <f>AX360*Workings_risks!$E$24*Workings_risks!$E$26*Workings_risks!$E$27*Assumptions!$G$90</f>
        <v>5.0953896951601144E-4</v>
      </c>
      <c r="BT360" s="186">
        <f>AY360*Workings_risks!$E$24*Workings_risks!$E$26*Workings_risks!$E$27*Assumptions!$G$90</f>
        <v>5.1609408206353276E-4</v>
      </c>
    </row>
    <row r="361" spans="2:72" x14ac:dyDescent="0.25">
      <c r="B361" s="42">
        <v>10378869</v>
      </c>
      <c r="C361" s="42" t="s">
        <v>597</v>
      </c>
      <c r="D361" s="42" t="s">
        <v>272</v>
      </c>
      <c r="E361" s="42">
        <v>16895808</v>
      </c>
      <c r="F361" s="42">
        <v>16895812</v>
      </c>
      <c r="G361" s="42">
        <v>1.0106296011116704</v>
      </c>
      <c r="H361" s="42">
        <v>142.410722579778</v>
      </c>
      <c r="I361" s="42">
        <v>-34.573275091522802</v>
      </c>
      <c r="J361" s="42">
        <v>106</v>
      </c>
      <c r="K361" s="42">
        <v>92.1</v>
      </c>
      <c r="L361" s="32">
        <v>6.3E-2</v>
      </c>
      <c r="M361" s="32">
        <v>8.7999999999999995E-2</v>
      </c>
      <c r="N361" s="181"/>
      <c r="O361" s="182">
        <f t="shared" si="76"/>
        <v>112.678</v>
      </c>
      <c r="P361" s="182">
        <f t="shared" si="77"/>
        <v>97.902299999999983</v>
      </c>
      <c r="Q361" s="191">
        <f t="shared" si="78"/>
        <v>0.01</v>
      </c>
      <c r="R361" s="191">
        <f t="shared" si="79"/>
        <v>0.02</v>
      </c>
      <c r="S361" s="184">
        <f t="shared" si="80"/>
        <v>-1477.5700000000013</v>
      </c>
      <c r="T361" s="184">
        <f t="shared" si="81"/>
        <v>127.4537</v>
      </c>
      <c r="U361" s="185">
        <f t="shared" si="82"/>
        <v>1.45195828285631E-2</v>
      </c>
      <c r="V361" s="181"/>
      <c r="W361" s="182">
        <f t="shared" si="83"/>
        <v>113.738</v>
      </c>
      <c r="X361" s="182">
        <f t="shared" si="84"/>
        <v>100.20480000000001</v>
      </c>
      <c r="Y361" s="183">
        <f t="shared" si="85"/>
        <v>0.01</v>
      </c>
      <c r="Z361" s="183">
        <f t="shared" si="86"/>
        <v>0.02</v>
      </c>
      <c r="AA361" s="184">
        <f t="shared" si="87"/>
        <v>-1353.3199999999995</v>
      </c>
      <c r="AB361" s="184">
        <f t="shared" si="88"/>
        <v>127.27119999999999</v>
      </c>
      <c r="AC361" s="185">
        <f t="shared" si="89"/>
        <v>1.5717790323057371E-2</v>
      </c>
      <c r="AD361" s="181"/>
      <c r="AE361" s="178">
        <f t="shared" si="90"/>
        <v>1.45195828285631</v>
      </c>
      <c r="AF361" s="170">
        <f>Workings_risks!$E$18+Workings_risks!$E$27*(($AE361-1)*Workings_risks!$E$18)/(2050-2023)</f>
        <v>9.6438713221674421E-3</v>
      </c>
      <c r="AG361" s="170">
        <f>AF361+(($AE361-1)*Workings_risks!$E$18)/(2050-2023)</f>
        <v>9.797582944402014E-3</v>
      </c>
      <c r="AH361" s="170">
        <f>AG361+(($AE361-1)*Workings_risks!$E$18)/(2050-2023)</f>
        <v>9.951294566636586E-3</v>
      </c>
      <c r="AI361" s="170">
        <f>AH361+(($AE361-1)*Workings_risks!$E$18)/(2050-2023)</f>
        <v>1.0105006188871158E-2</v>
      </c>
      <c r="AJ361" s="170">
        <f>AI361+(($AE361-1)*Workings_risks!$E$18)/(2050-2023)</f>
        <v>1.025871781110573E-2</v>
      </c>
      <c r="AK361" s="170">
        <f>AJ361+(($AE361-1)*Workings_risks!$E$18)/(2050-2023)</f>
        <v>1.0412429433340302E-2</v>
      </c>
      <c r="AL361" s="170">
        <f>AK361+(($AE361-1)*Workings_risks!$E$18)/(2050-2023)</f>
        <v>1.0566141055574874E-2</v>
      </c>
      <c r="AM361" s="170">
        <f>AL361+(($AE361-1)*Workings_risks!$E$18)/(2050-2023)</f>
        <v>1.0719852677809446E-2</v>
      </c>
      <c r="AN361" s="170">
        <f>AM361+(($AE361-1)*Workings_risks!$E$18)/(2050-2023)</f>
        <v>1.0873564300044018E-2</v>
      </c>
      <c r="AO361" s="170">
        <f>AN361+(($AE361-1)*Workings_risks!$E$18)/(2050-2023)</f>
        <v>1.102727592227859E-2</v>
      </c>
      <c r="AP361" s="170">
        <f>AO361+(($AE361-1)*Workings_risks!$E$18)/(2050-2023)</f>
        <v>1.1180987544513162E-2</v>
      </c>
      <c r="AQ361" s="170">
        <f>AP361+(($AE361-1)*Workings_risks!$E$18)/(2050-2023)</f>
        <v>1.1334699166747734E-2</v>
      </c>
      <c r="AR361" s="170">
        <f>AQ361+(($AE361-1)*Workings_risks!$E$18)/(2050-2023)</f>
        <v>1.1488410788982306E-2</v>
      </c>
      <c r="AS361" s="170">
        <f>AR361+(($AE361-1)*Workings_risks!$E$18)/(2050-2023)</f>
        <v>1.1642122411216878E-2</v>
      </c>
      <c r="AT361" s="170">
        <f>AS361+(($AE361-1)*Workings_risks!$E$18)/(2050-2023)</f>
        <v>1.179583403345145E-2</v>
      </c>
      <c r="AU361" s="170">
        <f>AT361+(($AE361-1)*Workings_risks!$E$18)/(2050-2023)</f>
        <v>1.1949545655686022E-2</v>
      </c>
      <c r="AV361" s="170">
        <f>AU361+(($AE361-1)*Workings_risks!$E$18)/(2050-2023)</f>
        <v>1.2103257277920594E-2</v>
      </c>
      <c r="AW361" s="170">
        <f>AV361+(($AE361-1)*Workings_risks!$E$18)/(2050-2023)</f>
        <v>1.2256968900155166E-2</v>
      </c>
      <c r="AX361" s="170">
        <f>AW361+(($AE361-1)*Workings_risks!$E$18)/(2050-2023)</f>
        <v>1.2410680522389738E-2</v>
      </c>
      <c r="AY361" s="170">
        <f>AX361+(($AE361-1)*Workings_risks!$E$18)/(2050-2023)</f>
        <v>1.256439214462431E-2</v>
      </c>
      <c r="BA361" s="186">
        <f>AF361*Workings_risks!$E$24*Workings_risks!$E$26*Workings_risks!$E$27*Assumptions!$G$90</f>
        <v>3.905566029160377E-4</v>
      </c>
      <c r="BB361" s="186">
        <f>AG361*Workings_risks!$E$24*Workings_risks!$E$26*Workings_risks!$E$27*Assumptions!$G$90</f>
        <v>3.9678160188202921E-4</v>
      </c>
      <c r="BC361" s="186">
        <f>AH361*Workings_risks!$E$24*Workings_risks!$E$26*Workings_risks!$E$27*Assumptions!$G$90</f>
        <v>4.0300660084802083E-4</v>
      </c>
      <c r="BD361" s="186">
        <f>AI361*Workings_risks!$E$24*Workings_risks!$E$26*Workings_risks!$E$27*Assumptions!$G$90</f>
        <v>4.0923159981401223E-4</v>
      </c>
      <c r="BE361" s="186">
        <f>AJ361*Workings_risks!$E$24*Workings_risks!$E$26*Workings_risks!$E$27*Assumptions!$G$90</f>
        <v>4.1545659878000385E-4</v>
      </c>
      <c r="BF361" s="186">
        <f>AK361*Workings_risks!$E$24*Workings_risks!$E$26*Workings_risks!$E$27*Assumptions!$G$90</f>
        <v>4.2168159774599536E-4</v>
      </c>
      <c r="BG361" s="186">
        <f>AL361*Workings_risks!$E$24*Workings_risks!$E$26*Workings_risks!$E$27*Assumptions!$G$90</f>
        <v>4.2790659671198693E-4</v>
      </c>
      <c r="BH361" s="186">
        <f>AM361*Workings_risks!$E$24*Workings_risks!$E$26*Workings_risks!$E$27*Assumptions!$G$90</f>
        <v>4.3413159567797839E-4</v>
      </c>
      <c r="BI361" s="186">
        <f>AN361*Workings_risks!$E$24*Workings_risks!$E$26*Workings_risks!$E$27*Assumptions!$G$90</f>
        <v>4.4035659464397001E-4</v>
      </c>
      <c r="BJ361" s="186">
        <f>AO361*Workings_risks!$E$24*Workings_risks!$E$26*Workings_risks!$E$27*Assumptions!$G$90</f>
        <v>4.4658159360996157E-4</v>
      </c>
      <c r="BK361" s="186">
        <f>AP361*Workings_risks!$E$24*Workings_risks!$E$26*Workings_risks!$E$27*Assumptions!$G$90</f>
        <v>4.5280659257595303E-4</v>
      </c>
      <c r="BL361" s="186">
        <f>AQ361*Workings_risks!$E$24*Workings_risks!$E$26*Workings_risks!$E$27*Assumptions!$G$90</f>
        <v>4.590315915419446E-4</v>
      </c>
      <c r="BM361" s="186">
        <f>AR361*Workings_risks!$E$24*Workings_risks!$E$26*Workings_risks!$E$27*Assumptions!$G$90</f>
        <v>4.6525659050793611E-4</v>
      </c>
      <c r="BN361" s="186">
        <f>AS361*Workings_risks!$E$24*Workings_risks!$E$26*Workings_risks!$E$27*Assumptions!$G$90</f>
        <v>4.7148158947392762E-4</v>
      </c>
      <c r="BO361" s="186">
        <f>AT361*Workings_risks!$E$24*Workings_risks!$E$26*Workings_risks!$E$27*Assumptions!$G$90</f>
        <v>4.7770658843991913E-4</v>
      </c>
      <c r="BP361" s="186">
        <f>AU361*Workings_risks!$E$24*Workings_risks!$E$26*Workings_risks!$E$27*Assumptions!$G$90</f>
        <v>4.8393158740591075E-4</v>
      </c>
      <c r="BQ361" s="186">
        <f>AV361*Workings_risks!$E$24*Workings_risks!$E$26*Workings_risks!$E$27*Assumptions!$G$90</f>
        <v>4.9015658637190215E-4</v>
      </c>
      <c r="BR361" s="186">
        <f>AW361*Workings_risks!$E$24*Workings_risks!$E$26*Workings_risks!$E$27*Assumptions!$G$90</f>
        <v>4.9638158533789377E-4</v>
      </c>
      <c r="BS361" s="186">
        <f>AX361*Workings_risks!$E$24*Workings_risks!$E$26*Workings_risks!$E$27*Assumptions!$G$90</f>
        <v>5.0260658430388539E-4</v>
      </c>
      <c r="BT361" s="186">
        <f>AY361*Workings_risks!$E$24*Workings_risks!$E$26*Workings_risks!$E$27*Assumptions!$G$90</f>
        <v>5.088315832698768E-4</v>
      </c>
    </row>
    <row r="362" spans="2:72" x14ac:dyDescent="0.25">
      <c r="B362" s="42">
        <v>10378872</v>
      </c>
      <c r="C362" s="42" t="s">
        <v>597</v>
      </c>
      <c r="D362" s="42" t="s">
        <v>272</v>
      </c>
      <c r="E362" s="42">
        <v>16895816</v>
      </c>
      <c r="F362" s="42">
        <v>16895820</v>
      </c>
      <c r="G362" s="42">
        <v>0.8807663300378703</v>
      </c>
      <c r="H362" s="42">
        <v>142.41337996268899</v>
      </c>
      <c r="I362" s="42">
        <v>-34.5778317636765</v>
      </c>
      <c r="J362" s="42">
        <v>105</v>
      </c>
      <c r="K362" s="42">
        <v>91.9</v>
      </c>
      <c r="L362" s="32">
        <v>6.3E-2</v>
      </c>
      <c r="M362" s="32">
        <v>8.7999999999999995E-2</v>
      </c>
      <c r="N362" s="181"/>
      <c r="O362" s="182">
        <f t="shared" si="76"/>
        <v>111.61499999999999</v>
      </c>
      <c r="P362" s="182">
        <f t="shared" si="77"/>
        <v>97.689700000000002</v>
      </c>
      <c r="Q362" s="191">
        <f t="shared" si="78"/>
        <v>0.01</v>
      </c>
      <c r="R362" s="191">
        <f t="shared" si="79"/>
        <v>0.02</v>
      </c>
      <c r="S362" s="184">
        <f t="shared" si="80"/>
        <v>-1392.5299999999993</v>
      </c>
      <c r="T362" s="184">
        <f t="shared" si="81"/>
        <v>125.54029999999999</v>
      </c>
      <c r="U362" s="185">
        <f t="shared" si="82"/>
        <v>1.4750346491637522E-2</v>
      </c>
      <c r="V362" s="181"/>
      <c r="W362" s="182">
        <f t="shared" si="83"/>
        <v>112.66499999999999</v>
      </c>
      <c r="X362" s="182">
        <f t="shared" si="84"/>
        <v>99.987200000000016</v>
      </c>
      <c r="Y362" s="183">
        <f t="shared" si="85"/>
        <v>0.01</v>
      </c>
      <c r="Z362" s="183">
        <f t="shared" si="86"/>
        <v>0.02</v>
      </c>
      <c r="AA362" s="184">
        <f t="shared" si="87"/>
        <v>-1267.7799999999977</v>
      </c>
      <c r="AB362" s="184">
        <f t="shared" si="88"/>
        <v>125.34279999999995</v>
      </c>
      <c r="AC362" s="185">
        <f t="shared" si="89"/>
        <v>1.6046001672214417E-2</v>
      </c>
      <c r="AD362" s="181"/>
      <c r="AE362" s="178">
        <f t="shared" si="90"/>
        <v>1.4750346491637523</v>
      </c>
      <c r="AF362" s="170">
        <f>Workings_risks!$E$18+Workings_risks!$E$27*(($AE362-1)*Workings_risks!$E$18)/(2050-2023)</f>
        <v>9.6674162321842179E-3</v>
      </c>
      <c r="AG362" s="170">
        <f>AF362+(($AE362-1)*Workings_risks!$E$18)/(2050-2023)</f>
        <v>9.8289761577577146E-3</v>
      </c>
      <c r="AH362" s="170">
        <f>AG362+(($AE362-1)*Workings_risks!$E$18)/(2050-2023)</f>
        <v>9.9905360833312112E-3</v>
      </c>
      <c r="AI362" s="170">
        <f>AH362+(($AE362-1)*Workings_risks!$E$18)/(2050-2023)</f>
        <v>1.0152096008904708E-2</v>
      </c>
      <c r="AJ362" s="170">
        <f>AI362+(($AE362-1)*Workings_risks!$E$18)/(2050-2023)</f>
        <v>1.0313655934478205E-2</v>
      </c>
      <c r="AK362" s="170">
        <f>AJ362+(($AE362-1)*Workings_risks!$E$18)/(2050-2023)</f>
        <v>1.0475215860051701E-2</v>
      </c>
      <c r="AL362" s="170">
        <f>AK362+(($AE362-1)*Workings_risks!$E$18)/(2050-2023)</f>
        <v>1.0636775785625198E-2</v>
      </c>
      <c r="AM362" s="170">
        <f>AL362+(($AE362-1)*Workings_risks!$E$18)/(2050-2023)</f>
        <v>1.0798335711198695E-2</v>
      </c>
      <c r="AN362" s="170">
        <f>AM362+(($AE362-1)*Workings_risks!$E$18)/(2050-2023)</f>
        <v>1.0959895636772191E-2</v>
      </c>
      <c r="AO362" s="170">
        <f>AN362+(($AE362-1)*Workings_risks!$E$18)/(2050-2023)</f>
        <v>1.1121455562345688E-2</v>
      </c>
      <c r="AP362" s="170">
        <f>AO362+(($AE362-1)*Workings_risks!$E$18)/(2050-2023)</f>
        <v>1.1283015487919185E-2</v>
      </c>
      <c r="AQ362" s="170">
        <f>AP362+(($AE362-1)*Workings_risks!$E$18)/(2050-2023)</f>
        <v>1.1444575413492681E-2</v>
      </c>
      <c r="AR362" s="170">
        <f>AQ362+(($AE362-1)*Workings_risks!$E$18)/(2050-2023)</f>
        <v>1.1606135339066178E-2</v>
      </c>
      <c r="AS362" s="170">
        <f>AR362+(($AE362-1)*Workings_risks!$E$18)/(2050-2023)</f>
        <v>1.1767695264639675E-2</v>
      </c>
      <c r="AT362" s="170">
        <f>AS362+(($AE362-1)*Workings_risks!$E$18)/(2050-2023)</f>
        <v>1.1929255190213171E-2</v>
      </c>
      <c r="AU362" s="170">
        <f>AT362+(($AE362-1)*Workings_risks!$E$18)/(2050-2023)</f>
        <v>1.2090815115786668E-2</v>
      </c>
      <c r="AV362" s="170">
        <f>AU362+(($AE362-1)*Workings_risks!$E$18)/(2050-2023)</f>
        <v>1.2252375041360165E-2</v>
      </c>
      <c r="AW362" s="170">
        <f>AV362+(($AE362-1)*Workings_risks!$E$18)/(2050-2023)</f>
        <v>1.2413934966933661E-2</v>
      </c>
      <c r="AX362" s="170">
        <f>AW362+(($AE362-1)*Workings_risks!$E$18)/(2050-2023)</f>
        <v>1.2575494892507158E-2</v>
      </c>
      <c r="AY362" s="170">
        <f>AX362+(($AE362-1)*Workings_risks!$E$18)/(2050-2023)</f>
        <v>1.2737054818080655E-2</v>
      </c>
      <c r="BA362" s="186">
        <f>AF362*Workings_risks!$E$24*Workings_risks!$E$26*Workings_risks!$E$27*Assumptions!$G$90</f>
        <v>3.9151012248975691E-4</v>
      </c>
      <c r="BB362" s="186">
        <f>AG362*Workings_risks!$E$24*Workings_risks!$E$26*Workings_risks!$E$27*Assumptions!$G$90</f>
        <v>3.9805296131365485E-4</v>
      </c>
      <c r="BC362" s="186">
        <f>AH362*Workings_risks!$E$24*Workings_risks!$E$26*Workings_risks!$E$27*Assumptions!$G$90</f>
        <v>4.0459580013755273E-4</v>
      </c>
      <c r="BD362" s="186">
        <f>AI362*Workings_risks!$E$24*Workings_risks!$E$26*Workings_risks!$E$27*Assumptions!$G$90</f>
        <v>4.1113863896145061E-4</v>
      </c>
      <c r="BE362" s="186">
        <f>AJ362*Workings_risks!$E$24*Workings_risks!$E$26*Workings_risks!$E$27*Assumptions!$G$90</f>
        <v>4.1768147778534854E-4</v>
      </c>
      <c r="BF362" s="186">
        <f>AK362*Workings_risks!$E$24*Workings_risks!$E$26*Workings_risks!$E$27*Assumptions!$G$90</f>
        <v>4.2422431660924643E-4</v>
      </c>
      <c r="BG362" s="186">
        <f>AL362*Workings_risks!$E$24*Workings_risks!$E$26*Workings_risks!$E$27*Assumptions!$G$90</f>
        <v>4.3076715543314436E-4</v>
      </c>
      <c r="BH362" s="186">
        <f>AM362*Workings_risks!$E$24*Workings_risks!$E$26*Workings_risks!$E$27*Assumptions!$G$90</f>
        <v>4.3730999425704229E-4</v>
      </c>
      <c r="BI362" s="186">
        <f>AN362*Workings_risks!$E$24*Workings_risks!$E$26*Workings_risks!$E$27*Assumptions!$G$90</f>
        <v>4.4385283308094018E-4</v>
      </c>
      <c r="BJ362" s="186">
        <f>AO362*Workings_risks!$E$24*Workings_risks!$E$26*Workings_risks!$E$27*Assumptions!$G$90</f>
        <v>4.5039567190483806E-4</v>
      </c>
      <c r="BK362" s="186">
        <f>AP362*Workings_risks!$E$24*Workings_risks!$E$26*Workings_risks!$E$27*Assumptions!$G$90</f>
        <v>4.5693851072873594E-4</v>
      </c>
      <c r="BL362" s="186">
        <f>AQ362*Workings_risks!$E$24*Workings_risks!$E$26*Workings_risks!$E$27*Assumptions!$G$90</f>
        <v>4.6348134955263382E-4</v>
      </c>
      <c r="BM362" s="186">
        <f>AR362*Workings_risks!$E$24*Workings_risks!$E$26*Workings_risks!$E$27*Assumptions!$G$90</f>
        <v>4.700241883765317E-4</v>
      </c>
      <c r="BN362" s="186">
        <f>AS362*Workings_risks!$E$24*Workings_risks!$E$26*Workings_risks!$E$27*Assumptions!$G$90</f>
        <v>4.7656702720042969E-4</v>
      </c>
      <c r="BO362" s="186">
        <f>AT362*Workings_risks!$E$24*Workings_risks!$E$26*Workings_risks!$E$27*Assumptions!$G$90</f>
        <v>4.8310986602432757E-4</v>
      </c>
      <c r="BP362" s="186">
        <f>AU362*Workings_risks!$E$24*Workings_risks!$E$26*Workings_risks!$E$27*Assumptions!$G$90</f>
        <v>4.896527048482255E-4</v>
      </c>
      <c r="BQ362" s="186">
        <f>AV362*Workings_risks!$E$24*Workings_risks!$E$26*Workings_risks!$E$27*Assumptions!$G$90</f>
        <v>4.9619554367212344E-4</v>
      </c>
      <c r="BR362" s="186">
        <f>AW362*Workings_risks!$E$24*Workings_risks!$E$26*Workings_risks!$E$27*Assumptions!$G$90</f>
        <v>5.0273838249602126E-4</v>
      </c>
      <c r="BS362" s="186">
        <f>AX362*Workings_risks!$E$24*Workings_risks!$E$26*Workings_risks!$E$27*Assumptions!$G$90</f>
        <v>5.092812213199192E-4</v>
      </c>
      <c r="BT362" s="186">
        <f>AY362*Workings_risks!$E$24*Workings_risks!$E$26*Workings_risks!$E$27*Assumptions!$G$90</f>
        <v>5.1582406014381702E-4</v>
      </c>
    </row>
    <row r="363" spans="2:72" x14ac:dyDescent="0.25">
      <c r="B363" s="42">
        <v>10378875</v>
      </c>
      <c r="C363" s="42" t="s">
        <v>597</v>
      </c>
      <c r="D363" s="42" t="s">
        <v>272</v>
      </c>
      <c r="E363" s="42">
        <v>16895824</v>
      </c>
      <c r="F363" s="42">
        <v>16895828</v>
      </c>
      <c r="G363" s="42">
        <v>0.50914555627618041</v>
      </c>
      <c r="H363" s="42">
        <v>142.417804633218</v>
      </c>
      <c r="I363" s="42">
        <v>-34.579389997345601</v>
      </c>
      <c r="J363" s="42">
        <v>105</v>
      </c>
      <c r="K363" s="42">
        <v>91.9</v>
      </c>
      <c r="L363" s="32">
        <v>6.3E-2</v>
      </c>
      <c r="M363" s="32">
        <v>8.7999999999999995E-2</v>
      </c>
      <c r="N363" s="181"/>
      <c r="O363" s="182">
        <f t="shared" si="76"/>
        <v>111.61499999999999</v>
      </c>
      <c r="P363" s="182">
        <f t="shared" si="77"/>
        <v>97.689700000000002</v>
      </c>
      <c r="Q363" s="191">
        <f t="shared" si="78"/>
        <v>0.01</v>
      </c>
      <c r="R363" s="191">
        <f t="shared" si="79"/>
        <v>0.02</v>
      </c>
      <c r="S363" s="184">
        <f t="shared" si="80"/>
        <v>-1392.5299999999993</v>
      </c>
      <c r="T363" s="184">
        <f t="shared" si="81"/>
        <v>125.54029999999999</v>
      </c>
      <c r="U363" s="185">
        <f t="shared" si="82"/>
        <v>1.4750346491637522E-2</v>
      </c>
      <c r="V363" s="181"/>
      <c r="W363" s="182">
        <f t="shared" si="83"/>
        <v>112.66499999999999</v>
      </c>
      <c r="X363" s="182">
        <f t="shared" si="84"/>
        <v>99.987200000000016</v>
      </c>
      <c r="Y363" s="183">
        <f t="shared" si="85"/>
        <v>0.01</v>
      </c>
      <c r="Z363" s="183">
        <f t="shared" si="86"/>
        <v>0.02</v>
      </c>
      <c r="AA363" s="184">
        <f t="shared" si="87"/>
        <v>-1267.7799999999977</v>
      </c>
      <c r="AB363" s="184">
        <f t="shared" si="88"/>
        <v>125.34279999999995</v>
      </c>
      <c r="AC363" s="185">
        <f t="shared" si="89"/>
        <v>1.6046001672214417E-2</v>
      </c>
      <c r="AD363" s="181"/>
      <c r="AE363" s="178">
        <f t="shared" si="90"/>
        <v>1.4750346491637523</v>
      </c>
      <c r="AF363" s="170">
        <f>Workings_risks!$E$18+Workings_risks!$E$27*(($AE363-1)*Workings_risks!$E$18)/(2050-2023)</f>
        <v>9.6674162321842179E-3</v>
      </c>
      <c r="AG363" s="170">
        <f>AF363+(($AE363-1)*Workings_risks!$E$18)/(2050-2023)</f>
        <v>9.8289761577577146E-3</v>
      </c>
      <c r="AH363" s="170">
        <f>AG363+(($AE363-1)*Workings_risks!$E$18)/(2050-2023)</f>
        <v>9.9905360833312112E-3</v>
      </c>
      <c r="AI363" s="170">
        <f>AH363+(($AE363-1)*Workings_risks!$E$18)/(2050-2023)</f>
        <v>1.0152096008904708E-2</v>
      </c>
      <c r="AJ363" s="170">
        <f>AI363+(($AE363-1)*Workings_risks!$E$18)/(2050-2023)</f>
        <v>1.0313655934478205E-2</v>
      </c>
      <c r="AK363" s="170">
        <f>AJ363+(($AE363-1)*Workings_risks!$E$18)/(2050-2023)</f>
        <v>1.0475215860051701E-2</v>
      </c>
      <c r="AL363" s="170">
        <f>AK363+(($AE363-1)*Workings_risks!$E$18)/(2050-2023)</f>
        <v>1.0636775785625198E-2</v>
      </c>
      <c r="AM363" s="170">
        <f>AL363+(($AE363-1)*Workings_risks!$E$18)/(2050-2023)</f>
        <v>1.0798335711198695E-2</v>
      </c>
      <c r="AN363" s="170">
        <f>AM363+(($AE363-1)*Workings_risks!$E$18)/(2050-2023)</f>
        <v>1.0959895636772191E-2</v>
      </c>
      <c r="AO363" s="170">
        <f>AN363+(($AE363-1)*Workings_risks!$E$18)/(2050-2023)</f>
        <v>1.1121455562345688E-2</v>
      </c>
      <c r="AP363" s="170">
        <f>AO363+(($AE363-1)*Workings_risks!$E$18)/(2050-2023)</f>
        <v>1.1283015487919185E-2</v>
      </c>
      <c r="AQ363" s="170">
        <f>AP363+(($AE363-1)*Workings_risks!$E$18)/(2050-2023)</f>
        <v>1.1444575413492681E-2</v>
      </c>
      <c r="AR363" s="170">
        <f>AQ363+(($AE363-1)*Workings_risks!$E$18)/(2050-2023)</f>
        <v>1.1606135339066178E-2</v>
      </c>
      <c r="AS363" s="170">
        <f>AR363+(($AE363-1)*Workings_risks!$E$18)/(2050-2023)</f>
        <v>1.1767695264639675E-2</v>
      </c>
      <c r="AT363" s="170">
        <f>AS363+(($AE363-1)*Workings_risks!$E$18)/(2050-2023)</f>
        <v>1.1929255190213171E-2</v>
      </c>
      <c r="AU363" s="170">
        <f>AT363+(($AE363-1)*Workings_risks!$E$18)/(2050-2023)</f>
        <v>1.2090815115786668E-2</v>
      </c>
      <c r="AV363" s="170">
        <f>AU363+(($AE363-1)*Workings_risks!$E$18)/(2050-2023)</f>
        <v>1.2252375041360165E-2</v>
      </c>
      <c r="AW363" s="170">
        <f>AV363+(($AE363-1)*Workings_risks!$E$18)/(2050-2023)</f>
        <v>1.2413934966933661E-2</v>
      </c>
      <c r="AX363" s="170">
        <f>AW363+(($AE363-1)*Workings_risks!$E$18)/(2050-2023)</f>
        <v>1.2575494892507158E-2</v>
      </c>
      <c r="AY363" s="170">
        <f>AX363+(($AE363-1)*Workings_risks!$E$18)/(2050-2023)</f>
        <v>1.2737054818080655E-2</v>
      </c>
      <c r="BA363" s="186">
        <f>AF363*Workings_risks!$E$24*Workings_risks!$E$26*Workings_risks!$E$27*Assumptions!$G$90</f>
        <v>3.9151012248975691E-4</v>
      </c>
      <c r="BB363" s="186">
        <f>AG363*Workings_risks!$E$24*Workings_risks!$E$26*Workings_risks!$E$27*Assumptions!$G$90</f>
        <v>3.9805296131365485E-4</v>
      </c>
      <c r="BC363" s="186">
        <f>AH363*Workings_risks!$E$24*Workings_risks!$E$26*Workings_risks!$E$27*Assumptions!$G$90</f>
        <v>4.0459580013755273E-4</v>
      </c>
      <c r="BD363" s="186">
        <f>AI363*Workings_risks!$E$24*Workings_risks!$E$26*Workings_risks!$E$27*Assumptions!$G$90</f>
        <v>4.1113863896145061E-4</v>
      </c>
      <c r="BE363" s="186">
        <f>AJ363*Workings_risks!$E$24*Workings_risks!$E$26*Workings_risks!$E$27*Assumptions!$G$90</f>
        <v>4.1768147778534854E-4</v>
      </c>
      <c r="BF363" s="186">
        <f>AK363*Workings_risks!$E$24*Workings_risks!$E$26*Workings_risks!$E$27*Assumptions!$G$90</f>
        <v>4.2422431660924643E-4</v>
      </c>
      <c r="BG363" s="186">
        <f>AL363*Workings_risks!$E$24*Workings_risks!$E$26*Workings_risks!$E$27*Assumptions!$G$90</f>
        <v>4.3076715543314436E-4</v>
      </c>
      <c r="BH363" s="186">
        <f>AM363*Workings_risks!$E$24*Workings_risks!$E$26*Workings_risks!$E$27*Assumptions!$G$90</f>
        <v>4.3730999425704229E-4</v>
      </c>
      <c r="BI363" s="186">
        <f>AN363*Workings_risks!$E$24*Workings_risks!$E$26*Workings_risks!$E$27*Assumptions!$G$90</f>
        <v>4.4385283308094018E-4</v>
      </c>
      <c r="BJ363" s="186">
        <f>AO363*Workings_risks!$E$24*Workings_risks!$E$26*Workings_risks!$E$27*Assumptions!$G$90</f>
        <v>4.5039567190483806E-4</v>
      </c>
      <c r="BK363" s="186">
        <f>AP363*Workings_risks!$E$24*Workings_risks!$E$26*Workings_risks!$E$27*Assumptions!$G$90</f>
        <v>4.5693851072873594E-4</v>
      </c>
      <c r="BL363" s="186">
        <f>AQ363*Workings_risks!$E$24*Workings_risks!$E$26*Workings_risks!$E$27*Assumptions!$G$90</f>
        <v>4.6348134955263382E-4</v>
      </c>
      <c r="BM363" s="186">
        <f>AR363*Workings_risks!$E$24*Workings_risks!$E$26*Workings_risks!$E$27*Assumptions!$G$90</f>
        <v>4.700241883765317E-4</v>
      </c>
      <c r="BN363" s="186">
        <f>AS363*Workings_risks!$E$24*Workings_risks!$E$26*Workings_risks!$E$27*Assumptions!$G$90</f>
        <v>4.7656702720042969E-4</v>
      </c>
      <c r="BO363" s="186">
        <f>AT363*Workings_risks!$E$24*Workings_risks!$E$26*Workings_risks!$E$27*Assumptions!$G$90</f>
        <v>4.8310986602432757E-4</v>
      </c>
      <c r="BP363" s="186">
        <f>AU363*Workings_risks!$E$24*Workings_risks!$E$26*Workings_risks!$E$27*Assumptions!$G$90</f>
        <v>4.896527048482255E-4</v>
      </c>
      <c r="BQ363" s="186">
        <f>AV363*Workings_risks!$E$24*Workings_risks!$E$26*Workings_risks!$E$27*Assumptions!$G$90</f>
        <v>4.9619554367212344E-4</v>
      </c>
      <c r="BR363" s="186">
        <f>AW363*Workings_risks!$E$24*Workings_risks!$E$26*Workings_risks!$E$27*Assumptions!$G$90</f>
        <v>5.0273838249602126E-4</v>
      </c>
      <c r="BS363" s="186">
        <f>AX363*Workings_risks!$E$24*Workings_risks!$E$26*Workings_risks!$E$27*Assumptions!$G$90</f>
        <v>5.092812213199192E-4</v>
      </c>
      <c r="BT363" s="186">
        <f>AY363*Workings_risks!$E$24*Workings_risks!$E$26*Workings_risks!$E$27*Assumptions!$G$90</f>
        <v>5.1582406014381702E-4</v>
      </c>
    </row>
    <row r="364" spans="2:72" x14ac:dyDescent="0.25">
      <c r="B364" s="42">
        <v>10378881</v>
      </c>
      <c r="C364" s="42" t="s">
        <v>597</v>
      </c>
      <c r="D364" s="42" t="s">
        <v>272</v>
      </c>
      <c r="E364" s="42">
        <v>16895844</v>
      </c>
      <c r="F364" s="42">
        <v>16895848</v>
      </c>
      <c r="G364" s="42">
        <v>2.3081412056575705</v>
      </c>
      <c r="H364" s="42">
        <v>142.42386986777001</v>
      </c>
      <c r="I364" s="42">
        <v>-34.584896404286397</v>
      </c>
      <c r="J364" s="42">
        <v>105</v>
      </c>
      <c r="K364" s="42">
        <v>91.9</v>
      </c>
      <c r="L364" s="32">
        <v>6.3E-2</v>
      </c>
      <c r="M364" s="32">
        <v>8.7999999999999995E-2</v>
      </c>
      <c r="N364" s="181"/>
      <c r="O364" s="182">
        <f t="shared" si="76"/>
        <v>111.61499999999999</v>
      </c>
      <c r="P364" s="182">
        <f t="shared" si="77"/>
        <v>97.689700000000002</v>
      </c>
      <c r="Q364" s="191">
        <f t="shared" si="78"/>
        <v>0.01</v>
      </c>
      <c r="R364" s="191">
        <f t="shared" si="79"/>
        <v>0.02</v>
      </c>
      <c r="S364" s="184">
        <f t="shared" si="80"/>
        <v>-1392.5299999999993</v>
      </c>
      <c r="T364" s="184">
        <f t="shared" si="81"/>
        <v>125.54029999999999</v>
      </c>
      <c r="U364" s="185">
        <f t="shared" si="82"/>
        <v>1.4750346491637522E-2</v>
      </c>
      <c r="V364" s="181"/>
      <c r="W364" s="182">
        <f t="shared" si="83"/>
        <v>112.66499999999999</v>
      </c>
      <c r="X364" s="182">
        <f t="shared" si="84"/>
        <v>99.987200000000016</v>
      </c>
      <c r="Y364" s="183">
        <f t="shared" si="85"/>
        <v>0.01</v>
      </c>
      <c r="Z364" s="183">
        <f t="shared" si="86"/>
        <v>0.02</v>
      </c>
      <c r="AA364" s="184">
        <f t="shared" si="87"/>
        <v>-1267.7799999999977</v>
      </c>
      <c r="AB364" s="184">
        <f t="shared" si="88"/>
        <v>125.34279999999995</v>
      </c>
      <c r="AC364" s="185">
        <f t="shared" si="89"/>
        <v>1.6046001672214417E-2</v>
      </c>
      <c r="AD364" s="181"/>
      <c r="AE364" s="178">
        <f t="shared" si="90"/>
        <v>1.4750346491637523</v>
      </c>
      <c r="AF364" s="170">
        <f>Workings_risks!$E$18+Workings_risks!$E$27*(($AE364-1)*Workings_risks!$E$18)/(2050-2023)</f>
        <v>9.6674162321842179E-3</v>
      </c>
      <c r="AG364" s="170">
        <f>AF364+(($AE364-1)*Workings_risks!$E$18)/(2050-2023)</f>
        <v>9.8289761577577146E-3</v>
      </c>
      <c r="AH364" s="170">
        <f>AG364+(($AE364-1)*Workings_risks!$E$18)/(2050-2023)</f>
        <v>9.9905360833312112E-3</v>
      </c>
      <c r="AI364" s="170">
        <f>AH364+(($AE364-1)*Workings_risks!$E$18)/(2050-2023)</f>
        <v>1.0152096008904708E-2</v>
      </c>
      <c r="AJ364" s="170">
        <f>AI364+(($AE364-1)*Workings_risks!$E$18)/(2050-2023)</f>
        <v>1.0313655934478205E-2</v>
      </c>
      <c r="AK364" s="170">
        <f>AJ364+(($AE364-1)*Workings_risks!$E$18)/(2050-2023)</f>
        <v>1.0475215860051701E-2</v>
      </c>
      <c r="AL364" s="170">
        <f>AK364+(($AE364-1)*Workings_risks!$E$18)/(2050-2023)</f>
        <v>1.0636775785625198E-2</v>
      </c>
      <c r="AM364" s="170">
        <f>AL364+(($AE364-1)*Workings_risks!$E$18)/(2050-2023)</f>
        <v>1.0798335711198695E-2</v>
      </c>
      <c r="AN364" s="170">
        <f>AM364+(($AE364-1)*Workings_risks!$E$18)/(2050-2023)</f>
        <v>1.0959895636772191E-2</v>
      </c>
      <c r="AO364" s="170">
        <f>AN364+(($AE364-1)*Workings_risks!$E$18)/(2050-2023)</f>
        <v>1.1121455562345688E-2</v>
      </c>
      <c r="AP364" s="170">
        <f>AO364+(($AE364-1)*Workings_risks!$E$18)/(2050-2023)</f>
        <v>1.1283015487919185E-2</v>
      </c>
      <c r="AQ364" s="170">
        <f>AP364+(($AE364-1)*Workings_risks!$E$18)/(2050-2023)</f>
        <v>1.1444575413492681E-2</v>
      </c>
      <c r="AR364" s="170">
        <f>AQ364+(($AE364-1)*Workings_risks!$E$18)/(2050-2023)</f>
        <v>1.1606135339066178E-2</v>
      </c>
      <c r="AS364" s="170">
        <f>AR364+(($AE364-1)*Workings_risks!$E$18)/(2050-2023)</f>
        <v>1.1767695264639675E-2</v>
      </c>
      <c r="AT364" s="170">
        <f>AS364+(($AE364-1)*Workings_risks!$E$18)/(2050-2023)</f>
        <v>1.1929255190213171E-2</v>
      </c>
      <c r="AU364" s="170">
        <f>AT364+(($AE364-1)*Workings_risks!$E$18)/(2050-2023)</f>
        <v>1.2090815115786668E-2</v>
      </c>
      <c r="AV364" s="170">
        <f>AU364+(($AE364-1)*Workings_risks!$E$18)/(2050-2023)</f>
        <v>1.2252375041360165E-2</v>
      </c>
      <c r="AW364" s="170">
        <f>AV364+(($AE364-1)*Workings_risks!$E$18)/(2050-2023)</f>
        <v>1.2413934966933661E-2</v>
      </c>
      <c r="AX364" s="170">
        <f>AW364+(($AE364-1)*Workings_risks!$E$18)/(2050-2023)</f>
        <v>1.2575494892507158E-2</v>
      </c>
      <c r="AY364" s="170">
        <f>AX364+(($AE364-1)*Workings_risks!$E$18)/(2050-2023)</f>
        <v>1.2737054818080655E-2</v>
      </c>
      <c r="BA364" s="186">
        <f>AF364*Workings_risks!$E$24*Workings_risks!$E$26*Workings_risks!$E$27*Assumptions!$G$90</f>
        <v>3.9151012248975691E-4</v>
      </c>
      <c r="BB364" s="186">
        <f>AG364*Workings_risks!$E$24*Workings_risks!$E$26*Workings_risks!$E$27*Assumptions!$G$90</f>
        <v>3.9805296131365485E-4</v>
      </c>
      <c r="BC364" s="186">
        <f>AH364*Workings_risks!$E$24*Workings_risks!$E$26*Workings_risks!$E$27*Assumptions!$G$90</f>
        <v>4.0459580013755273E-4</v>
      </c>
      <c r="BD364" s="186">
        <f>AI364*Workings_risks!$E$24*Workings_risks!$E$26*Workings_risks!$E$27*Assumptions!$G$90</f>
        <v>4.1113863896145061E-4</v>
      </c>
      <c r="BE364" s="186">
        <f>AJ364*Workings_risks!$E$24*Workings_risks!$E$26*Workings_risks!$E$27*Assumptions!$G$90</f>
        <v>4.1768147778534854E-4</v>
      </c>
      <c r="BF364" s="186">
        <f>AK364*Workings_risks!$E$24*Workings_risks!$E$26*Workings_risks!$E$27*Assumptions!$G$90</f>
        <v>4.2422431660924643E-4</v>
      </c>
      <c r="BG364" s="186">
        <f>AL364*Workings_risks!$E$24*Workings_risks!$E$26*Workings_risks!$E$27*Assumptions!$G$90</f>
        <v>4.3076715543314436E-4</v>
      </c>
      <c r="BH364" s="186">
        <f>AM364*Workings_risks!$E$24*Workings_risks!$E$26*Workings_risks!$E$27*Assumptions!$G$90</f>
        <v>4.3730999425704229E-4</v>
      </c>
      <c r="BI364" s="186">
        <f>AN364*Workings_risks!$E$24*Workings_risks!$E$26*Workings_risks!$E$27*Assumptions!$G$90</f>
        <v>4.4385283308094018E-4</v>
      </c>
      <c r="BJ364" s="186">
        <f>AO364*Workings_risks!$E$24*Workings_risks!$E$26*Workings_risks!$E$27*Assumptions!$G$90</f>
        <v>4.5039567190483806E-4</v>
      </c>
      <c r="BK364" s="186">
        <f>AP364*Workings_risks!$E$24*Workings_risks!$E$26*Workings_risks!$E$27*Assumptions!$G$90</f>
        <v>4.5693851072873594E-4</v>
      </c>
      <c r="BL364" s="186">
        <f>AQ364*Workings_risks!$E$24*Workings_risks!$E$26*Workings_risks!$E$27*Assumptions!$G$90</f>
        <v>4.6348134955263382E-4</v>
      </c>
      <c r="BM364" s="186">
        <f>AR364*Workings_risks!$E$24*Workings_risks!$E$26*Workings_risks!$E$27*Assumptions!$G$90</f>
        <v>4.700241883765317E-4</v>
      </c>
      <c r="BN364" s="186">
        <f>AS364*Workings_risks!$E$24*Workings_risks!$E$26*Workings_risks!$E$27*Assumptions!$G$90</f>
        <v>4.7656702720042969E-4</v>
      </c>
      <c r="BO364" s="186">
        <f>AT364*Workings_risks!$E$24*Workings_risks!$E$26*Workings_risks!$E$27*Assumptions!$G$90</f>
        <v>4.8310986602432757E-4</v>
      </c>
      <c r="BP364" s="186">
        <f>AU364*Workings_risks!$E$24*Workings_risks!$E$26*Workings_risks!$E$27*Assumptions!$G$90</f>
        <v>4.896527048482255E-4</v>
      </c>
      <c r="BQ364" s="186">
        <f>AV364*Workings_risks!$E$24*Workings_risks!$E$26*Workings_risks!$E$27*Assumptions!$G$90</f>
        <v>4.9619554367212344E-4</v>
      </c>
      <c r="BR364" s="186">
        <f>AW364*Workings_risks!$E$24*Workings_risks!$E$26*Workings_risks!$E$27*Assumptions!$G$90</f>
        <v>5.0273838249602126E-4</v>
      </c>
      <c r="BS364" s="186">
        <f>AX364*Workings_risks!$E$24*Workings_risks!$E$26*Workings_risks!$E$27*Assumptions!$G$90</f>
        <v>5.092812213199192E-4</v>
      </c>
      <c r="BT364" s="186">
        <f>AY364*Workings_risks!$E$24*Workings_risks!$E$26*Workings_risks!$E$27*Assumptions!$G$90</f>
        <v>5.1582406014381702E-4</v>
      </c>
    </row>
    <row r="365" spans="2:72" x14ac:dyDescent="0.25">
      <c r="B365" s="42">
        <v>10378887</v>
      </c>
      <c r="C365" s="42" t="s">
        <v>597</v>
      </c>
      <c r="D365" s="42" t="s">
        <v>272</v>
      </c>
      <c r="E365" s="42">
        <v>16895860</v>
      </c>
      <c r="F365" s="42">
        <v>16895864</v>
      </c>
      <c r="G365" s="42">
        <v>2.0754154404788503</v>
      </c>
      <c r="H365" s="42">
        <v>142.427423296917</v>
      </c>
      <c r="I365" s="42">
        <v>-34.593127993750301</v>
      </c>
      <c r="J365" s="42">
        <v>105</v>
      </c>
      <c r="K365" s="42">
        <v>91.7</v>
      </c>
      <c r="L365" s="32">
        <v>6.3E-2</v>
      </c>
      <c r="M365" s="32">
        <v>8.7999999999999995E-2</v>
      </c>
      <c r="N365" s="181"/>
      <c r="O365" s="182">
        <f t="shared" si="76"/>
        <v>111.61499999999999</v>
      </c>
      <c r="P365" s="182">
        <f t="shared" si="77"/>
        <v>97.477099999999993</v>
      </c>
      <c r="Q365" s="191">
        <f t="shared" si="78"/>
        <v>0.01</v>
      </c>
      <c r="R365" s="191">
        <f t="shared" si="79"/>
        <v>0.02</v>
      </c>
      <c r="S365" s="184">
        <f t="shared" si="80"/>
        <v>-1413.7900000000002</v>
      </c>
      <c r="T365" s="184">
        <f t="shared" si="81"/>
        <v>125.7529</v>
      </c>
      <c r="U365" s="185">
        <f t="shared" si="82"/>
        <v>1.4678912709808383E-2</v>
      </c>
      <c r="V365" s="181"/>
      <c r="W365" s="182">
        <f t="shared" si="83"/>
        <v>112.66499999999999</v>
      </c>
      <c r="X365" s="182">
        <f t="shared" si="84"/>
        <v>99.769600000000011</v>
      </c>
      <c r="Y365" s="183">
        <f t="shared" si="85"/>
        <v>0.01</v>
      </c>
      <c r="Z365" s="183">
        <f t="shared" si="86"/>
        <v>0.02</v>
      </c>
      <c r="AA365" s="184">
        <f t="shared" si="87"/>
        <v>-1289.5399999999979</v>
      </c>
      <c r="AB365" s="184">
        <f t="shared" si="88"/>
        <v>125.56039999999996</v>
      </c>
      <c r="AC365" s="185">
        <f t="shared" si="89"/>
        <v>1.5943980023884481E-2</v>
      </c>
      <c r="AD365" s="181"/>
      <c r="AE365" s="178">
        <f t="shared" si="90"/>
        <v>1.4678912709808383</v>
      </c>
      <c r="AF365" s="170">
        <f>Workings_risks!$E$18+Workings_risks!$E$27*(($AE365-1)*Workings_risks!$E$18)/(2050-2023)</f>
        <v>9.6601278144891733E-3</v>
      </c>
      <c r="AG365" s="170">
        <f>AF365+(($AE365-1)*Workings_risks!$E$18)/(2050-2023)</f>
        <v>9.8192582674976551E-3</v>
      </c>
      <c r="AH365" s="170">
        <f>AG365+(($AE365-1)*Workings_risks!$E$18)/(2050-2023)</f>
        <v>9.9783887205061369E-3</v>
      </c>
      <c r="AI365" s="170">
        <f>AH365+(($AE365-1)*Workings_risks!$E$18)/(2050-2023)</f>
        <v>1.0137519173514619E-2</v>
      </c>
      <c r="AJ365" s="170">
        <f>AI365+(($AE365-1)*Workings_risks!$E$18)/(2050-2023)</f>
        <v>1.02966496265231E-2</v>
      </c>
      <c r="AK365" s="170">
        <f>AJ365+(($AE365-1)*Workings_risks!$E$18)/(2050-2023)</f>
        <v>1.0455780079531582E-2</v>
      </c>
      <c r="AL365" s="170">
        <f>AK365+(($AE365-1)*Workings_risks!$E$18)/(2050-2023)</f>
        <v>1.0614910532540064E-2</v>
      </c>
      <c r="AM365" s="170">
        <f>AL365+(($AE365-1)*Workings_risks!$E$18)/(2050-2023)</f>
        <v>1.0774040985548546E-2</v>
      </c>
      <c r="AN365" s="170">
        <f>AM365+(($AE365-1)*Workings_risks!$E$18)/(2050-2023)</f>
        <v>1.0933171438557028E-2</v>
      </c>
      <c r="AO365" s="170">
        <f>AN365+(($AE365-1)*Workings_risks!$E$18)/(2050-2023)</f>
        <v>1.109230189156551E-2</v>
      </c>
      <c r="AP365" s="170">
        <f>AO365+(($AE365-1)*Workings_risks!$E$18)/(2050-2023)</f>
        <v>1.1251432344573991E-2</v>
      </c>
      <c r="AQ365" s="170">
        <f>AP365+(($AE365-1)*Workings_risks!$E$18)/(2050-2023)</f>
        <v>1.1410562797582473E-2</v>
      </c>
      <c r="AR365" s="170">
        <f>AQ365+(($AE365-1)*Workings_risks!$E$18)/(2050-2023)</f>
        <v>1.1569693250590955E-2</v>
      </c>
      <c r="AS365" s="170">
        <f>AR365+(($AE365-1)*Workings_risks!$E$18)/(2050-2023)</f>
        <v>1.1728823703599437E-2</v>
      </c>
      <c r="AT365" s="170">
        <f>AS365+(($AE365-1)*Workings_risks!$E$18)/(2050-2023)</f>
        <v>1.1887954156607919E-2</v>
      </c>
      <c r="AU365" s="170">
        <f>AT365+(($AE365-1)*Workings_risks!$E$18)/(2050-2023)</f>
        <v>1.20470846096164E-2</v>
      </c>
      <c r="AV365" s="170">
        <f>AU365+(($AE365-1)*Workings_risks!$E$18)/(2050-2023)</f>
        <v>1.2206215062624882E-2</v>
      </c>
      <c r="AW365" s="170">
        <f>AV365+(($AE365-1)*Workings_risks!$E$18)/(2050-2023)</f>
        <v>1.2365345515633364E-2</v>
      </c>
      <c r="AX365" s="170">
        <f>AW365+(($AE365-1)*Workings_risks!$E$18)/(2050-2023)</f>
        <v>1.2524475968641846E-2</v>
      </c>
      <c r="AY365" s="170">
        <f>AX365+(($AE365-1)*Workings_risks!$E$18)/(2050-2023)</f>
        <v>1.2683606421650328E-2</v>
      </c>
      <c r="BA365" s="186">
        <f>AF365*Workings_risks!$E$24*Workings_risks!$E$26*Workings_risks!$E$27*Assumptions!$G$90</f>
        <v>3.9121495682852849E-4</v>
      </c>
      <c r="BB365" s="186">
        <f>AG365*Workings_risks!$E$24*Workings_risks!$E$26*Workings_risks!$E$27*Assumptions!$G$90</f>
        <v>3.9765940709868351E-4</v>
      </c>
      <c r="BC365" s="186">
        <f>AH365*Workings_risks!$E$24*Workings_risks!$E$26*Workings_risks!$E$27*Assumptions!$G$90</f>
        <v>4.0410385736883858E-4</v>
      </c>
      <c r="BD365" s="186">
        <f>AI365*Workings_risks!$E$24*Workings_risks!$E$26*Workings_risks!$E$27*Assumptions!$G$90</f>
        <v>4.1054830763899371E-4</v>
      </c>
      <c r="BE365" s="186">
        <f>AJ365*Workings_risks!$E$24*Workings_risks!$E$26*Workings_risks!$E$27*Assumptions!$G$90</f>
        <v>4.1699275790914878E-4</v>
      </c>
      <c r="BF365" s="186">
        <f>AK365*Workings_risks!$E$24*Workings_risks!$E$26*Workings_risks!$E$27*Assumptions!$G$90</f>
        <v>4.2343720817930385E-4</v>
      </c>
      <c r="BG365" s="186">
        <f>AL365*Workings_risks!$E$24*Workings_risks!$E$26*Workings_risks!$E$27*Assumptions!$G$90</f>
        <v>4.2988165844945898E-4</v>
      </c>
      <c r="BH365" s="186">
        <f>AM365*Workings_risks!$E$24*Workings_risks!$E$26*Workings_risks!$E$27*Assumptions!$G$90</f>
        <v>4.3632610871961405E-4</v>
      </c>
      <c r="BI365" s="186">
        <f>AN365*Workings_risks!$E$24*Workings_risks!$E$26*Workings_risks!$E$27*Assumptions!$G$90</f>
        <v>4.4277055898976912E-4</v>
      </c>
      <c r="BJ365" s="186">
        <f>AO365*Workings_risks!$E$24*Workings_risks!$E$26*Workings_risks!$E$27*Assumptions!$G$90</f>
        <v>4.4921500925992425E-4</v>
      </c>
      <c r="BK365" s="186">
        <f>AP365*Workings_risks!$E$24*Workings_risks!$E$26*Workings_risks!$E$27*Assumptions!$G$90</f>
        <v>4.5565945953007932E-4</v>
      </c>
      <c r="BL365" s="186">
        <f>AQ365*Workings_risks!$E$24*Workings_risks!$E$26*Workings_risks!$E$27*Assumptions!$G$90</f>
        <v>4.6210390980023434E-4</v>
      </c>
      <c r="BM365" s="186">
        <f>AR365*Workings_risks!$E$24*Workings_risks!$E$26*Workings_risks!$E$27*Assumptions!$G$90</f>
        <v>4.6854836007038941E-4</v>
      </c>
      <c r="BN365" s="186">
        <f>AS365*Workings_risks!$E$24*Workings_risks!$E$26*Workings_risks!$E$27*Assumptions!$G$90</f>
        <v>4.7499281034054443E-4</v>
      </c>
      <c r="BO365" s="186">
        <f>AT365*Workings_risks!$E$24*Workings_risks!$E$26*Workings_risks!$E$27*Assumptions!$G$90</f>
        <v>4.8143726061069961E-4</v>
      </c>
      <c r="BP365" s="186">
        <f>AU365*Workings_risks!$E$24*Workings_risks!$E$26*Workings_risks!$E$27*Assumptions!$G$90</f>
        <v>4.8788171088085468E-4</v>
      </c>
      <c r="BQ365" s="186">
        <f>AV365*Workings_risks!$E$24*Workings_risks!$E$26*Workings_risks!$E$27*Assumptions!$G$90</f>
        <v>4.9432616115100976E-4</v>
      </c>
      <c r="BR365" s="186">
        <f>AW365*Workings_risks!$E$24*Workings_risks!$E$26*Workings_risks!$E$27*Assumptions!$G$90</f>
        <v>5.0077061142116477E-4</v>
      </c>
      <c r="BS365" s="186">
        <f>AX365*Workings_risks!$E$24*Workings_risks!$E$26*Workings_risks!$E$27*Assumptions!$G$90</f>
        <v>5.0721506169132001E-4</v>
      </c>
      <c r="BT365" s="186">
        <f>AY365*Workings_risks!$E$24*Workings_risks!$E$26*Workings_risks!$E$27*Assumptions!$G$90</f>
        <v>5.1365951196147503E-4</v>
      </c>
    </row>
    <row r="366" spans="2:72" x14ac:dyDescent="0.25">
      <c r="B366" s="42">
        <v>10378888</v>
      </c>
      <c r="C366" s="42" t="s">
        <v>597</v>
      </c>
      <c r="D366" s="42" t="s">
        <v>272</v>
      </c>
      <c r="E366" s="42">
        <v>16895864</v>
      </c>
      <c r="F366" s="42">
        <v>16895868</v>
      </c>
      <c r="G366" s="42">
        <v>1.9746476540769704</v>
      </c>
      <c r="H366" s="42">
        <v>142.42836101450499</v>
      </c>
      <c r="I366" s="42">
        <v>-34.5952743215189</v>
      </c>
      <c r="J366" s="42">
        <v>105</v>
      </c>
      <c r="K366" s="42">
        <v>91.7</v>
      </c>
      <c r="L366" s="32">
        <v>6.3E-2</v>
      </c>
      <c r="M366" s="32">
        <v>8.7999999999999995E-2</v>
      </c>
      <c r="N366" s="181"/>
      <c r="O366" s="182">
        <f t="shared" si="76"/>
        <v>111.61499999999999</v>
      </c>
      <c r="P366" s="182">
        <f t="shared" si="77"/>
        <v>97.477099999999993</v>
      </c>
      <c r="Q366" s="191">
        <f t="shared" si="78"/>
        <v>0.01</v>
      </c>
      <c r="R366" s="191">
        <f t="shared" si="79"/>
        <v>0.02</v>
      </c>
      <c r="S366" s="184">
        <f t="shared" si="80"/>
        <v>-1413.7900000000002</v>
      </c>
      <c r="T366" s="184">
        <f t="shared" si="81"/>
        <v>125.7529</v>
      </c>
      <c r="U366" s="185">
        <f t="shared" si="82"/>
        <v>1.4678912709808383E-2</v>
      </c>
      <c r="V366" s="181"/>
      <c r="W366" s="182">
        <f t="shared" si="83"/>
        <v>112.66499999999999</v>
      </c>
      <c r="X366" s="182">
        <f t="shared" si="84"/>
        <v>99.769600000000011</v>
      </c>
      <c r="Y366" s="183">
        <f t="shared" si="85"/>
        <v>0.01</v>
      </c>
      <c r="Z366" s="183">
        <f t="shared" si="86"/>
        <v>0.02</v>
      </c>
      <c r="AA366" s="184">
        <f t="shared" si="87"/>
        <v>-1289.5399999999979</v>
      </c>
      <c r="AB366" s="184">
        <f t="shared" si="88"/>
        <v>125.56039999999996</v>
      </c>
      <c r="AC366" s="185">
        <f t="shared" si="89"/>
        <v>1.5943980023884481E-2</v>
      </c>
      <c r="AD366" s="181"/>
      <c r="AE366" s="178">
        <f t="shared" si="90"/>
        <v>1.4678912709808383</v>
      </c>
      <c r="AF366" s="170">
        <f>Workings_risks!$E$18+Workings_risks!$E$27*(($AE366-1)*Workings_risks!$E$18)/(2050-2023)</f>
        <v>9.6601278144891733E-3</v>
      </c>
      <c r="AG366" s="170">
        <f>AF366+(($AE366-1)*Workings_risks!$E$18)/(2050-2023)</f>
        <v>9.8192582674976551E-3</v>
      </c>
      <c r="AH366" s="170">
        <f>AG366+(($AE366-1)*Workings_risks!$E$18)/(2050-2023)</f>
        <v>9.9783887205061369E-3</v>
      </c>
      <c r="AI366" s="170">
        <f>AH366+(($AE366-1)*Workings_risks!$E$18)/(2050-2023)</f>
        <v>1.0137519173514619E-2</v>
      </c>
      <c r="AJ366" s="170">
        <f>AI366+(($AE366-1)*Workings_risks!$E$18)/(2050-2023)</f>
        <v>1.02966496265231E-2</v>
      </c>
      <c r="AK366" s="170">
        <f>AJ366+(($AE366-1)*Workings_risks!$E$18)/(2050-2023)</f>
        <v>1.0455780079531582E-2</v>
      </c>
      <c r="AL366" s="170">
        <f>AK366+(($AE366-1)*Workings_risks!$E$18)/(2050-2023)</f>
        <v>1.0614910532540064E-2</v>
      </c>
      <c r="AM366" s="170">
        <f>AL366+(($AE366-1)*Workings_risks!$E$18)/(2050-2023)</f>
        <v>1.0774040985548546E-2</v>
      </c>
      <c r="AN366" s="170">
        <f>AM366+(($AE366-1)*Workings_risks!$E$18)/(2050-2023)</f>
        <v>1.0933171438557028E-2</v>
      </c>
      <c r="AO366" s="170">
        <f>AN366+(($AE366-1)*Workings_risks!$E$18)/(2050-2023)</f>
        <v>1.109230189156551E-2</v>
      </c>
      <c r="AP366" s="170">
        <f>AO366+(($AE366-1)*Workings_risks!$E$18)/(2050-2023)</f>
        <v>1.1251432344573991E-2</v>
      </c>
      <c r="AQ366" s="170">
        <f>AP366+(($AE366-1)*Workings_risks!$E$18)/(2050-2023)</f>
        <v>1.1410562797582473E-2</v>
      </c>
      <c r="AR366" s="170">
        <f>AQ366+(($AE366-1)*Workings_risks!$E$18)/(2050-2023)</f>
        <v>1.1569693250590955E-2</v>
      </c>
      <c r="AS366" s="170">
        <f>AR366+(($AE366-1)*Workings_risks!$E$18)/(2050-2023)</f>
        <v>1.1728823703599437E-2</v>
      </c>
      <c r="AT366" s="170">
        <f>AS366+(($AE366-1)*Workings_risks!$E$18)/(2050-2023)</f>
        <v>1.1887954156607919E-2</v>
      </c>
      <c r="AU366" s="170">
        <f>AT366+(($AE366-1)*Workings_risks!$E$18)/(2050-2023)</f>
        <v>1.20470846096164E-2</v>
      </c>
      <c r="AV366" s="170">
        <f>AU366+(($AE366-1)*Workings_risks!$E$18)/(2050-2023)</f>
        <v>1.2206215062624882E-2</v>
      </c>
      <c r="AW366" s="170">
        <f>AV366+(($AE366-1)*Workings_risks!$E$18)/(2050-2023)</f>
        <v>1.2365345515633364E-2</v>
      </c>
      <c r="AX366" s="170">
        <f>AW366+(($AE366-1)*Workings_risks!$E$18)/(2050-2023)</f>
        <v>1.2524475968641846E-2</v>
      </c>
      <c r="AY366" s="170">
        <f>AX366+(($AE366-1)*Workings_risks!$E$18)/(2050-2023)</f>
        <v>1.2683606421650328E-2</v>
      </c>
      <c r="BA366" s="186">
        <f>AF366*Workings_risks!$E$24*Workings_risks!$E$26*Workings_risks!$E$27*Assumptions!$G$90</f>
        <v>3.9121495682852849E-4</v>
      </c>
      <c r="BB366" s="186">
        <f>AG366*Workings_risks!$E$24*Workings_risks!$E$26*Workings_risks!$E$27*Assumptions!$G$90</f>
        <v>3.9765940709868351E-4</v>
      </c>
      <c r="BC366" s="186">
        <f>AH366*Workings_risks!$E$24*Workings_risks!$E$26*Workings_risks!$E$27*Assumptions!$G$90</f>
        <v>4.0410385736883858E-4</v>
      </c>
      <c r="BD366" s="186">
        <f>AI366*Workings_risks!$E$24*Workings_risks!$E$26*Workings_risks!$E$27*Assumptions!$G$90</f>
        <v>4.1054830763899371E-4</v>
      </c>
      <c r="BE366" s="186">
        <f>AJ366*Workings_risks!$E$24*Workings_risks!$E$26*Workings_risks!$E$27*Assumptions!$G$90</f>
        <v>4.1699275790914878E-4</v>
      </c>
      <c r="BF366" s="186">
        <f>AK366*Workings_risks!$E$24*Workings_risks!$E$26*Workings_risks!$E$27*Assumptions!$G$90</f>
        <v>4.2343720817930385E-4</v>
      </c>
      <c r="BG366" s="186">
        <f>AL366*Workings_risks!$E$24*Workings_risks!$E$26*Workings_risks!$E$27*Assumptions!$G$90</f>
        <v>4.2988165844945898E-4</v>
      </c>
      <c r="BH366" s="186">
        <f>AM366*Workings_risks!$E$24*Workings_risks!$E$26*Workings_risks!$E$27*Assumptions!$G$90</f>
        <v>4.3632610871961405E-4</v>
      </c>
      <c r="BI366" s="186">
        <f>AN366*Workings_risks!$E$24*Workings_risks!$E$26*Workings_risks!$E$27*Assumptions!$G$90</f>
        <v>4.4277055898976912E-4</v>
      </c>
      <c r="BJ366" s="186">
        <f>AO366*Workings_risks!$E$24*Workings_risks!$E$26*Workings_risks!$E$27*Assumptions!$G$90</f>
        <v>4.4921500925992425E-4</v>
      </c>
      <c r="BK366" s="186">
        <f>AP366*Workings_risks!$E$24*Workings_risks!$E$26*Workings_risks!$E$27*Assumptions!$G$90</f>
        <v>4.5565945953007932E-4</v>
      </c>
      <c r="BL366" s="186">
        <f>AQ366*Workings_risks!$E$24*Workings_risks!$E$26*Workings_risks!$E$27*Assumptions!$G$90</f>
        <v>4.6210390980023434E-4</v>
      </c>
      <c r="BM366" s="186">
        <f>AR366*Workings_risks!$E$24*Workings_risks!$E$26*Workings_risks!$E$27*Assumptions!$G$90</f>
        <v>4.6854836007038941E-4</v>
      </c>
      <c r="BN366" s="186">
        <f>AS366*Workings_risks!$E$24*Workings_risks!$E$26*Workings_risks!$E$27*Assumptions!$G$90</f>
        <v>4.7499281034054443E-4</v>
      </c>
      <c r="BO366" s="186">
        <f>AT366*Workings_risks!$E$24*Workings_risks!$E$26*Workings_risks!$E$27*Assumptions!$G$90</f>
        <v>4.8143726061069961E-4</v>
      </c>
      <c r="BP366" s="186">
        <f>AU366*Workings_risks!$E$24*Workings_risks!$E$26*Workings_risks!$E$27*Assumptions!$G$90</f>
        <v>4.8788171088085468E-4</v>
      </c>
      <c r="BQ366" s="186">
        <f>AV366*Workings_risks!$E$24*Workings_risks!$E$26*Workings_risks!$E$27*Assumptions!$G$90</f>
        <v>4.9432616115100976E-4</v>
      </c>
      <c r="BR366" s="186">
        <f>AW366*Workings_risks!$E$24*Workings_risks!$E$26*Workings_risks!$E$27*Assumptions!$G$90</f>
        <v>5.0077061142116477E-4</v>
      </c>
      <c r="BS366" s="186">
        <f>AX366*Workings_risks!$E$24*Workings_risks!$E$26*Workings_risks!$E$27*Assumptions!$G$90</f>
        <v>5.0721506169132001E-4</v>
      </c>
      <c r="BT366" s="186">
        <f>AY366*Workings_risks!$E$24*Workings_risks!$E$26*Workings_risks!$E$27*Assumptions!$G$90</f>
        <v>5.1365951196147503E-4</v>
      </c>
    </row>
    <row r="367" spans="2:72" x14ac:dyDescent="0.25">
      <c r="B367" s="42">
        <v>10378889</v>
      </c>
      <c r="C367" s="42" t="s">
        <v>597</v>
      </c>
      <c r="D367" s="42" t="s">
        <v>272</v>
      </c>
      <c r="E367" s="42">
        <v>16895868</v>
      </c>
      <c r="F367" s="42">
        <v>200455728</v>
      </c>
      <c r="G367" s="42">
        <v>1.1128406677333902</v>
      </c>
      <c r="H367" s="42">
        <v>142.429489048645</v>
      </c>
      <c r="I367" s="42">
        <v>-34.597091571502297</v>
      </c>
      <c r="J367" s="42">
        <v>105</v>
      </c>
      <c r="K367" s="42">
        <v>91.7</v>
      </c>
      <c r="L367" s="32">
        <v>6.3E-2</v>
      </c>
      <c r="M367" s="32">
        <v>8.7999999999999995E-2</v>
      </c>
      <c r="N367" s="181"/>
      <c r="O367" s="182">
        <f t="shared" si="76"/>
        <v>111.61499999999999</v>
      </c>
      <c r="P367" s="182">
        <f t="shared" si="77"/>
        <v>97.477099999999993</v>
      </c>
      <c r="Q367" s="191">
        <f t="shared" si="78"/>
        <v>0.01</v>
      </c>
      <c r="R367" s="191">
        <f t="shared" si="79"/>
        <v>0.02</v>
      </c>
      <c r="S367" s="184">
        <f t="shared" si="80"/>
        <v>-1413.7900000000002</v>
      </c>
      <c r="T367" s="184">
        <f t="shared" si="81"/>
        <v>125.7529</v>
      </c>
      <c r="U367" s="185">
        <f t="shared" si="82"/>
        <v>1.4678912709808383E-2</v>
      </c>
      <c r="V367" s="181"/>
      <c r="W367" s="182">
        <f t="shared" si="83"/>
        <v>112.66499999999999</v>
      </c>
      <c r="X367" s="182">
        <f t="shared" si="84"/>
        <v>99.769600000000011</v>
      </c>
      <c r="Y367" s="183">
        <f t="shared" si="85"/>
        <v>0.01</v>
      </c>
      <c r="Z367" s="183">
        <f t="shared" si="86"/>
        <v>0.02</v>
      </c>
      <c r="AA367" s="184">
        <f t="shared" si="87"/>
        <v>-1289.5399999999979</v>
      </c>
      <c r="AB367" s="184">
        <f t="shared" si="88"/>
        <v>125.56039999999996</v>
      </c>
      <c r="AC367" s="185">
        <f t="shared" si="89"/>
        <v>1.5943980023884481E-2</v>
      </c>
      <c r="AD367" s="181"/>
      <c r="AE367" s="178">
        <f t="shared" si="90"/>
        <v>1.4678912709808383</v>
      </c>
      <c r="AF367" s="170">
        <f>Workings_risks!$E$18+Workings_risks!$E$27*(($AE367-1)*Workings_risks!$E$18)/(2050-2023)</f>
        <v>9.6601278144891733E-3</v>
      </c>
      <c r="AG367" s="170">
        <f>AF367+(($AE367-1)*Workings_risks!$E$18)/(2050-2023)</f>
        <v>9.8192582674976551E-3</v>
      </c>
      <c r="AH367" s="170">
        <f>AG367+(($AE367-1)*Workings_risks!$E$18)/(2050-2023)</f>
        <v>9.9783887205061369E-3</v>
      </c>
      <c r="AI367" s="170">
        <f>AH367+(($AE367-1)*Workings_risks!$E$18)/(2050-2023)</f>
        <v>1.0137519173514619E-2</v>
      </c>
      <c r="AJ367" s="170">
        <f>AI367+(($AE367-1)*Workings_risks!$E$18)/(2050-2023)</f>
        <v>1.02966496265231E-2</v>
      </c>
      <c r="AK367" s="170">
        <f>AJ367+(($AE367-1)*Workings_risks!$E$18)/(2050-2023)</f>
        <v>1.0455780079531582E-2</v>
      </c>
      <c r="AL367" s="170">
        <f>AK367+(($AE367-1)*Workings_risks!$E$18)/(2050-2023)</f>
        <v>1.0614910532540064E-2</v>
      </c>
      <c r="AM367" s="170">
        <f>AL367+(($AE367-1)*Workings_risks!$E$18)/(2050-2023)</f>
        <v>1.0774040985548546E-2</v>
      </c>
      <c r="AN367" s="170">
        <f>AM367+(($AE367-1)*Workings_risks!$E$18)/(2050-2023)</f>
        <v>1.0933171438557028E-2</v>
      </c>
      <c r="AO367" s="170">
        <f>AN367+(($AE367-1)*Workings_risks!$E$18)/(2050-2023)</f>
        <v>1.109230189156551E-2</v>
      </c>
      <c r="AP367" s="170">
        <f>AO367+(($AE367-1)*Workings_risks!$E$18)/(2050-2023)</f>
        <v>1.1251432344573991E-2</v>
      </c>
      <c r="AQ367" s="170">
        <f>AP367+(($AE367-1)*Workings_risks!$E$18)/(2050-2023)</f>
        <v>1.1410562797582473E-2</v>
      </c>
      <c r="AR367" s="170">
        <f>AQ367+(($AE367-1)*Workings_risks!$E$18)/(2050-2023)</f>
        <v>1.1569693250590955E-2</v>
      </c>
      <c r="AS367" s="170">
        <f>AR367+(($AE367-1)*Workings_risks!$E$18)/(2050-2023)</f>
        <v>1.1728823703599437E-2</v>
      </c>
      <c r="AT367" s="170">
        <f>AS367+(($AE367-1)*Workings_risks!$E$18)/(2050-2023)</f>
        <v>1.1887954156607919E-2</v>
      </c>
      <c r="AU367" s="170">
        <f>AT367+(($AE367-1)*Workings_risks!$E$18)/(2050-2023)</f>
        <v>1.20470846096164E-2</v>
      </c>
      <c r="AV367" s="170">
        <f>AU367+(($AE367-1)*Workings_risks!$E$18)/(2050-2023)</f>
        <v>1.2206215062624882E-2</v>
      </c>
      <c r="AW367" s="170">
        <f>AV367+(($AE367-1)*Workings_risks!$E$18)/(2050-2023)</f>
        <v>1.2365345515633364E-2</v>
      </c>
      <c r="AX367" s="170">
        <f>AW367+(($AE367-1)*Workings_risks!$E$18)/(2050-2023)</f>
        <v>1.2524475968641846E-2</v>
      </c>
      <c r="AY367" s="170">
        <f>AX367+(($AE367-1)*Workings_risks!$E$18)/(2050-2023)</f>
        <v>1.2683606421650328E-2</v>
      </c>
      <c r="BA367" s="186">
        <f>AF367*Workings_risks!$E$24*Workings_risks!$E$26*Workings_risks!$E$27*Assumptions!$G$90</f>
        <v>3.9121495682852849E-4</v>
      </c>
      <c r="BB367" s="186">
        <f>AG367*Workings_risks!$E$24*Workings_risks!$E$26*Workings_risks!$E$27*Assumptions!$G$90</f>
        <v>3.9765940709868351E-4</v>
      </c>
      <c r="BC367" s="186">
        <f>AH367*Workings_risks!$E$24*Workings_risks!$E$26*Workings_risks!$E$27*Assumptions!$G$90</f>
        <v>4.0410385736883858E-4</v>
      </c>
      <c r="BD367" s="186">
        <f>AI367*Workings_risks!$E$24*Workings_risks!$E$26*Workings_risks!$E$27*Assumptions!$G$90</f>
        <v>4.1054830763899371E-4</v>
      </c>
      <c r="BE367" s="186">
        <f>AJ367*Workings_risks!$E$24*Workings_risks!$E$26*Workings_risks!$E$27*Assumptions!$G$90</f>
        <v>4.1699275790914878E-4</v>
      </c>
      <c r="BF367" s="186">
        <f>AK367*Workings_risks!$E$24*Workings_risks!$E$26*Workings_risks!$E$27*Assumptions!$G$90</f>
        <v>4.2343720817930385E-4</v>
      </c>
      <c r="BG367" s="186">
        <f>AL367*Workings_risks!$E$24*Workings_risks!$E$26*Workings_risks!$E$27*Assumptions!$G$90</f>
        <v>4.2988165844945898E-4</v>
      </c>
      <c r="BH367" s="186">
        <f>AM367*Workings_risks!$E$24*Workings_risks!$E$26*Workings_risks!$E$27*Assumptions!$G$90</f>
        <v>4.3632610871961405E-4</v>
      </c>
      <c r="BI367" s="186">
        <f>AN367*Workings_risks!$E$24*Workings_risks!$E$26*Workings_risks!$E$27*Assumptions!$G$90</f>
        <v>4.4277055898976912E-4</v>
      </c>
      <c r="BJ367" s="186">
        <f>AO367*Workings_risks!$E$24*Workings_risks!$E$26*Workings_risks!$E$27*Assumptions!$G$90</f>
        <v>4.4921500925992425E-4</v>
      </c>
      <c r="BK367" s="186">
        <f>AP367*Workings_risks!$E$24*Workings_risks!$E$26*Workings_risks!$E$27*Assumptions!$G$90</f>
        <v>4.5565945953007932E-4</v>
      </c>
      <c r="BL367" s="186">
        <f>AQ367*Workings_risks!$E$24*Workings_risks!$E$26*Workings_risks!$E$27*Assumptions!$G$90</f>
        <v>4.6210390980023434E-4</v>
      </c>
      <c r="BM367" s="186">
        <f>AR367*Workings_risks!$E$24*Workings_risks!$E$26*Workings_risks!$E$27*Assumptions!$G$90</f>
        <v>4.6854836007038941E-4</v>
      </c>
      <c r="BN367" s="186">
        <f>AS367*Workings_risks!$E$24*Workings_risks!$E$26*Workings_risks!$E$27*Assumptions!$G$90</f>
        <v>4.7499281034054443E-4</v>
      </c>
      <c r="BO367" s="186">
        <f>AT367*Workings_risks!$E$24*Workings_risks!$E$26*Workings_risks!$E$27*Assumptions!$G$90</f>
        <v>4.8143726061069961E-4</v>
      </c>
      <c r="BP367" s="186">
        <f>AU367*Workings_risks!$E$24*Workings_risks!$E$26*Workings_risks!$E$27*Assumptions!$G$90</f>
        <v>4.8788171088085468E-4</v>
      </c>
      <c r="BQ367" s="186">
        <f>AV367*Workings_risks!$E$24*Workings_risks!$E$26*Workings_risks!$E$27*Assumptions!$G$90</f>
        <v>4.9432616115100976E-4</v>
      </c>
      <c r="BR367" s="186">
        <f>AW367*Workings_risks!$E$24*Workings_risks!$E$26*Workings_risks!$E$27*Assumptions!$G$90</f>
        <v>5.0077061142116477E-4</v>
      </c>
      <c r="BS367" s="186">
        <f>AX367*Workings_risks!$E$24*Workings_risks!$E$26*Workings_risks!$E$27*Assumptions!$G$90</f>
        <v>5.0721506169132001E-4</v>
      </c>
      <c r="BT367" s="186">
        <f>AY367*Workings_risks!$E$24*Workings_risks!$E$26*Workings_risks!$E$27*Assumptions!$G$90</f>
        <v>5.1365951196147503E-4</v>
      </c>
    </row>
    <row r="368" spans="2:72" x14ac:dyDescent="0.25">
      <c r="B368" s="42">
        <v>10378892</v>
      </c>
      <c r="C368" s="42" t="s">
        <v>597</v>
      </c>
      <c r="D368" s="42" t="s">
        <v>272</v>
      </c>
      <c r="E368" s="42">
        <v>16895880</v>
      </c>
      <c r="F368" s="42">
        <v>200455761</v>
      </c>
      <c r="G368" s="42">
        <v>1.4701729417713403</v>
      </c>
      <c r="H368" s="42">
        <v>142.43306922144001</v>
      </c>
      <c r="I368" s="42">
        <v>-34.600392641054803</v>
      </c>
      <c r="J368" s="42">
        <v>105</v>
      </c>
      <c r="K368" s="42">
        <v>91.7</v>
      </c>
      <c r="L368" s="32">
        <v>6.3E-2</v>
      </c>
      <c r="M368" s="32">
        <v>8.7999999999999995E-2</v>
      </c>
      <c r="N368" s="181"/>
      <c r="O368" s="182">
        <f t="shared" si="76"/>
        <v>111.61499999999999</v>
      </c>
      <c r="P368" s="182">
        <f t="shared" si="77"/>
        <v>97.477099999999993</v>
      </c>
      <c r="Q368" s="191">
        <f t="shared" si="78"/>
        <v>0.01</v>
      </c>
      <c r="R368" s="191">
        <f t="shared" si="79"/>
        <v>0.02</v>
      </c>
      <c r="S368" s="184">
        <f t="shared" si="80"/>
        <v>-1413.7900000000002</v>
      </c>
      <c r="T368" s="184">
        <f t="shared" si="81"/>
        <v>125.7529</v>
      </c>
      <c r="U368" s="185">
        <f t="shared" si="82"/>
        <v>1.4678912709808383E-2</v>
      </c>
      <c r="V368" s="181"/>
      <c r="W368" s="182">
        <f t="shared" si="83"/>
        <v>112.66499999999999</v>
      </c>
      <c r="X368" s="182">
        <f t="shared" si="84"/>
        <v>99.769600000000011</v>
      </c>
      <c r="Y368" s="183">
        <f t="shared" si="85"/>
        <v>0.01</v>
      </c>
      <c r="Z368" s="183">
        <f t="shared" si="86"/>
        <v>0.02</v>
      </c>
      <c r="AA368" s="184">
        <f t="shared" si="87"/>
        <v>-1289.5399999999979</v>
      </c>
      <c r="AB368" s="184">
        <f t="shared" si="88"/>
        <v>125.56039999999996</v>
      </c>
      <c r="AC368" s="185">
        <f t="shared" si="89"/>
        <v>1.5943980023884481E-2</v>
      </c>
      <c r="AD368" s="181"/>
      <c r="AE368" s="178">
        <f t="shared" si="90"/>
        <v>1.4678912709808383</v>
      </c>
      <c r="AF368" s="170">
        <f>Workings_risks!$E$18+Workings_risks!$E$27*(($AE368-1)*Workings_risks!$E$18)/(2050-2023)</f>
        <v>9.6601278144891733E-3</v>
      </c>
      <c r="AG368" s="170">
        <f>AF368+(($AE368-1)*Workings_risks!$E$18)/(2050-2023)</f>
        <v>9.8192582674976551E-3</v>
      </c>
      <c r="AH368" s="170">
        <f>AG368+(($AE368-1)*Workings_risks!$E$18)/(2050-2023)</f>
        <v>9.9783887205061369E-3</v>
      </c>
      <c r="AI368" s="170">
        <f>AH368+(($AE368-1)*Workings_risks!$E$18)/(2050-2023)</f>
        <v>1.0137519173514619E-2</v>
      </c>
      <c r="AJ368" s="170">
        <f>AI368+(($AE368-1)*Workings_risks!$E$18)/(2050-2023)</f>
        <v>1.02966496265231E-2</v>
      </c>
      <c r="AK368" s="170">
        <f>AJ368+(($AE368-1)*Workings_risks!$E$18)/(2050-2023)</f>
        <v>1.0455780079531582E-2</v>
      </c>
      <c r="AL368" s="170">
        <f>AK368+(($AE368-1)*Workings_risks!$E$18)/(2050-2023)</f>
        <v>1.0614910532540064E-2</v>
      </c>
      <c r="AM368" s="170">
        <f>AL368+(($AE368-1)*Workings_risks!$E$18)/(2050-2023)</f>
        <v>1.0774040985548546E-2</v>
      </c>
      <c r="AN368" s="170">
        <f>AM368+(($AE368-1)*Workings_risks!$E$18)/(2050-2023)</f>
        <v>1.0933171438557028E-2</v>
      </c>
      <c r="AO368" s="170">
        <f>AN368+(($AE368-1)*Workings_risks!$E$18)/(2050-2023)</f>
        <v>1.109230189156551E-2</v>
      </c>
      <c r="AP368" s="170">
        <f>AO368+(($AE368-1)*Workings_risks!$E$18)/(2050-2023)</f>
        <v>1.1251432344573991E-2</v>
      </c>
      <c r="AQ368" s="170">
        <f>AP368+(($AE368-1)*Workings_risks!$E$18)/(2050-2023)</f>
        <v>1.1410562797582473E-2</v>
      </c>
      <c r="AR368" s="170">
        <f>AQ368+(($AE368-1)*Workings_risks!$E$18)/(2050-2023)</f>
        <v>1.1569693250590955E-2</v>
      </c>
      <c r="AS368" s="170">
        <f>AR368+(($AE368-1)*Workings_risks!$E$18)/(2050-2023)</f>
        <v>1.1728823703599437E-2</v>
      </c>
      <c r="AT368" s="170">
        <f>AS368+(($AE368-1)*Workings_risks!$E$18)/(2050-2023)</f>
        <v>1.1887954156607919E-2</v>
      </c>
      <c r="AU368" s="170">
        <f>AT368+(($AE368-1)*Workings_risks!$E$18)/(2050-2023)</f>
        <v>1.20470846096164E-2</v>
      </c>
      <c r="AV368" s="170">
        <f>AU368+(($AE368-1)*Workings_risks!$E$18)/(2050-2023)</f>
        <v>1.2206215062624882E-2</v>
      </c>
      <c r="AW368" s="170">
        <f>AV368+(($AE368-1)*Workings_risks!$E$18)/(2050-2023)</f>
        <v>1.2365345515633364E-2</v>
      </c>
      <c r="AX368" s="170">
        <f>AW368+(($AE368-1)*Workings_risks!$E$18)/(2050-2023)</f>
        <v>1.2524475968641846E-2</v>
      </c>
      <c r="AY368" s="170">
        <f>AX368+(($AE368-1)*Workings_risks!$E$18)/(2050-2023)</f>
        <v>1.2683606421650328E-2</v>
      </c>
      <c r="BA368" s="186">
        <f>AF368*Workings_risks!$E$24*Workings_risks!$E$26*Workings_risks!$E$27*Assumptions!$G$90</f>
        <v>3.9121495682852849E-4</v>
      </c>
      <c r="BB368" s="186">
        <f>AG368*Workings_risks!$E$24*Workings_risks!$E$26*Workings_risks!$E$27*Assumptions!$G$90</f>
        <v>3.9765940709868351E-4</v>
      </c>
      <c r="BC368" s="186">
        <f>AH368*Workings_risks!$E$24*Workings_risks!$E$26*Workings_risks!$E$27*Assumptions!$G$90</f>
        <v>4.0410385736883858E-4</v>
      </c>
      <c r="BD368" s="186">
        <f>AI368*Workings_risks!$E$24*Workings_risks!$E$26*Workings_risks!$E$27*Assumptions!$G$90</f>
        <v>4.1054830763899371E-4</v>
      </c>
      <c r="BE368" s="186">
        <f>AJ368*Workings_risks!$E$24*Workings_risks!$E$26*Workings_risks!$E$27*Assumptions!$G$90</f>
        <v>4.1699275790914878E-4</v>
      </c>
      <c r="BF368" s="186">
        <f>AK368*Workings_risks!$E$24*Workings_risks!$E$26*Workings_risks!$E$27*Assumptions!$G$90</f>
        <v>4.2343720817930385E-4</v>
      </c>
      <c r="BG368" s="186">
        <f>AL368*Workings_risks!$E$24*Workings_risks!$E$26*Workings_risks!$E$27*Assumptions!$G$90</f>
        <v>4.2988165844945898E-4</v>
      </c>
      <c r="BH368" s="186">
        <f>AM368*Workings_risks!$E$24*Workings_risks!$E$26*Workings_risks!$E$27*Assumptions!$G$90</f>
        <v>4.3632610871961405E-4</v>
      </c>
      <c r="BI368" s="186">
        <f>AN368*Workings_risks!$E$24*Workings_risks!$E$26*Workings_risks!$E$27*Assumptions!$G$90</f>
        <v>4.4277055898976912E-4</v>
      </c>
      <c r="BJ368" s="186">
        <f>AO368*Workings_risks!$E$24*Workings_risks!$E$26*Workings_risks!$E$27*Assumptions!$G$90</f>
        <v>4.4921500925992425E-4</v>
      </c>
      <c r="BK368" s="186">
        <f>AP368*Workings_risks!$E$24*Workings_risks!$E$26*Workings_risks!$E$27*Assumptions!$G$90</f>
        <v>4.5565945953007932E-4</v>
      </c>
      <c r="BL368" s="186">
        <f>AQ368*Workings_risks!$E$24*Workings_risks!$E$26*Workings_risks!$E$27*Assumptions!$G$90</f>
        <v>4.6210390980023434E-4</v>
      </c>
      <c r="BM368" s="186">
        <f>AR368*Workings_risks!$E$24*Workings_risks!$E$26*Workings_risks!$E$27*Assumptions!$G$90</f>
        <v>4.6854836007038941E-4</v>
      </c>
      <c r="BN368" s="186">
        <f>AS368*Workings_risks!$E$24*Workings_risks!$E$26*Workings_risks!$E$27*Assumptions!$G$90</f>
        <v>4.7499281034054443E-4</v>
      </c>
      <c r="BO368" s="186">
        <f>AT368*Workings_risks!$E$24*Workings_risks!$E$26*Workings_risks!$E$27*Assumptions!$G$90</f>
        <v>4.8143726061069961E-4</v>
      </c>
      <c r="BP368" s="186">
        <f>AU368*Workings_risks!$E$24*Workings_risks!$E$26*Workings_risks!$E$27*Assumptions!$G$90</f>
        <v>4.8788171088085468E-4</v>
      </c>
      <c r="BQ368" s="186">
        <f>AV368*Workings_risks!$E$24*Workings_risks!$E$26*Workings_risks!$E$27*Assumptions!$G$90</f>
        <v>4.9432616115100976E-4</v>
      </c>
      <c r="BR368" s="186">
        <f>AW368*Workings_risks!$E$24*Workings_risks!$E$26*Workings_risks!$E$27*Assumptions!$G$90</f>
        <v>5.0077061142116477E-4</v>
      </c>
      <c r="BS368" s="186">
        <f>AX368*Workings_risks!$E$24*Workings_risks!$E$26*Workings_risks!$E$27*Assumptions!$G$90</f>
        <v>5.0721506169132001E-4</v>
      </c>
      <c r="BT368" s="186">
        <f>AY368*Workings_risks!$E$24*Workings_risks!$E$26*Workings_risks!$E$27*Assumptions!$G$90</f>
        <v>5.1365951196147503E-4</v>
      </c>
    </row>
    <row r="369" spans="2:72" x14ac:dyDescent="0.25">
      <c r="B369" s="42">
        <v>10379177</v>
      </c>
      <c r="C369" s="42" t="s">
        <v>598</v>
      </c>
      <c r="D369" s="42" t="s">
        <v>272</v>
      </c>
      <c r="E369" s="42">
        <v>16897032</v>
      </c>
      <c r="F369" s="42">
        <v>66714729</v>
      </c>
      <c r="G369" s="42">
        <v>0.28831981208736046</v>
      </c>
      <c r="H369" s="42">
        <v>142.35360234274501</v>
      </c>
      <c r="I369" s="42">
        <v>-34.360135869853899</v>
      </c>
      <c r="J369" s="42">
        <v>110</v>
      </c>
      <c r="K369" s="42">
        <v>95.6</v>
      </c>
      <c r="L369" s="32">
        <v>6.3E-2</v>
      </c>
      <c r="M369" s="32">
        <v>8.7999999999999995E-2</v>
      </c>
      <c r="N369" s="181"/>
      <c r="O369" s="182">
        <f t="shared" si="76"/>
        <v>116.92999999999999</v>
      </c>
      <c r="P369" s="182">
        <f t="shared" si="77"/>
        <v>101.62279999999998</v>
      </c>
      <c r="Q369" s="191">
        <f t="shared" si="78"/>
        <v>0.01</v>
      </c>
      <c r="R369" s="191">
        <f t="shared" si="79"/>
        <v>0.02</v>
      </c>
      <c r="S369" s="184">
        <f t="shared" si="80"/>
        <v>-1530.7200000000009</v>
      </c>
      <c r="T369" s="184">
        <f t="shared" si="81"/>
        <v>132.2372</v>
      </c>
      <c r="U369" s="185">
        <f t="shared" si="82"/>
        <v>1.4527281279397923E-2</v>
      </c>
      <c r="V369" s="181"/>
      <c r="W369" s="182">
        <f t="shared" si="83"/>
        <v>118.03</v>
      </c>
      <c r="X369" s="182">
        <f t="shared" si="84"/>
        <v>104.0128</v>
      </c>
      <c r="Y369" s="183">
        <f t="shared" si="85"/>
        <v>0.01</v>
      </c>
      <c r="Z369" s="183">
        <f t="shared" si="86"/>
        <v>0.02</v>
      </c>
      <c r="AA369" s="184">
        <f t="shared" si="87"/>
        <v>-1401.72</v>
      </c>
      <c r="AB369" s="184">
        <f t="shared" si="88"/>
        <v>132.0472</v>
      </c>
      <c r="AC369" s="185">
        <f t="shared" si="89"/>
        <v>1.5728676197814116E-2</v>
      </c>
      <c r="AD369" s="181"/>
      <c r="AE369" s="178">
        <f t="shared" si="90"/>
        <v>1.4527281279397923</v>
      </c>
      <c r="AF369" s="170">
        <f>Workings_risks!$E$18+Workings_risks!$E$27*(($AE369-1)*Workings_risks!$E$18)/(2050-2023)</f>
        <v>9.6446567982244585E-3</v>
      </c>
      <c r="AG369" s="170">
        <f>AF369+(($AE369-1)*Workings_risks!$E$18)/(2050-2023)</f>
        <v>9.7986302458113687E-3</v>
      </c>
      <c r="AH369" s="170">
        <f>AG369+(($AE369-1)*Workings_risks!$E$18)/(2050-2023)</f>
        <v>9.9526036933982789E-3</v>
      </c>
      <c r="AI369" s="170">
        <f>AH369+(($AE369-1)*Workings_risks!$E$18)/(2050-2023)</f>
        <v>1.0106577140985189E-2</v>
      </c>
      <c r="AJ369" s="170">
        <f>AI369+(($AE369-1)*Workings_risks!$E$18)/(2050-2023)</f>
        <v>1.0260550588572099E-2</v>
      </c>
      <c r="AK369" s="170">
        <f>AJ369+(($AE369-1)*Workings_risks!$E$18)/(2050-2023)</f>
        <v>1.0414524036159009E-2</v>
      </c>
      <c r="AL369" s="170">
        <f>AK369+(($AE369-1)*Workings_risks!$E$18)/(2050-2023)</f>
        <v>1.056849748374592E-2</v>
      </c>
      <c r="AM369" s="170">
        <f>AL369+(($AE369-1)*Workings_risks!$E$18)/(2050-2023)</f>
        <v>1.072247093133283E-2</v>
      </c>
      <c r="AN369" s="170">
        <f>AM369+(($AE369-1)*Workings_risks!$E$18)/(2050-2023)</f>
        <v>1.087644437891974E-2</v>
      </c>
      <c r="AO369" s="170">
        <f>AN369+(($AE369-1)*Workings_risks!$E$18)/(2050-2023)</f>
        <v>1.103041782650665E-2</v>
      </c>
      <c r="AP369" s="170">
        <f>AO369+(($AE369-1)*Workings_risks!$E$18)/(2050-2023)</f>
        <v>1.118439127409356E-2</v>
      </c>
      <c r="AQ369" s="170">
        <f>AP369+(($AE369-1)*Workings_risks!$E$18)/(2050-2023)</f>
        <v>1.1338364721680471E-2</v>
      </c>
      <c r="AR369" s="170">
        <f>AQ369+(($AE369-1)*Workings_risks!$E$18)/(2050-2023)</f>
        <v>1.1492338169267381E-2</v>
      </c>
      <c r="AS369" s="170">
        <f>AR369+(($AE369-1)*Workings_risks!$E$18)/(2050-2023)</f>
        <v>1.1646311616854291E-2</v>
      </c>
      <c r="AT369" s="170">
        <f>AS369+(($AE369-1)*Workings_risks!$E$18)/(2050-2023)</f>
        <v>1.1800285064441201E-2</v>
      </c>
      <c r="AU369" s="170">
        <f>AT369+(($AE369-1)*Workings_risks!$E$18)/(2050-2023)</f>
        <v>1.1954258512028111E-2</v>
      </c>
      <c r="AV369" s="170">
        <f>AU369+(($AE369-1)*Workings_risks!$E$18)/(2050-2023)</f>
        <v>1.2108231959615022E-2</v>
      </c>
      <c r="AW369" s="170">
        <f>AV369+(($AE369-1)*Workings_risks!$E$18)/(2050-2023)</f>
        <v>1.2262205407201932E-2</v>
      </c>
      <c r="AX369" s="170">
        <f>AW369+(($AE369-1)*Workings_risks!$E$18)/(2050-2023)</f>
        <v>1.2416178854788842E-2</v>
      </c>
      <c r="AY369" s="170">
        <f>AX369+(($AE369-1)*Workings_risks!$E$18)/(2050-2023)</f>
        <v>1.2570152302375752E-2</v>
      </c>
      <c r="BA369" s="186">
        <f>AF369*Workings_risks!$E$24*Workings_risks!$E$26*Workings_risks!$E$27*Assumptions!$G$90</f>
        <v>3.9058841305226338E-4</v>
      </c>
      <c r="BB369" s="186">
        <f>AG369*Workings_risks!$E$24*Workings_risks!$E$26*Workings_risks!$E$27*Assumptions!$G$90</f>
        <v>3.9682401539699671E-4</v>
      </c>
      <c r="BC369" s="186">
        <f>AH369*Workings_risks!$E$24*Workings_risks!$E$26*Workings_risks!$E$27*Assumptions!$G$90</f>
        <v>4.030596177417301E-4</v>
      </c>
      <c r="BD369" s="186">
        <f>AI369*Workings_risks!$E$24*Workings_risks!$E$26*Workings_risks!$E$27*Assumptions!$G$90</f>
        <v>4.0929522008646349E-4</v>
      </c>
      <c r="BE369" s="186">
        <f>AJ369*Workings_risks!$E$24*Workings_risks!$E$26*Workings_risks!$E$27*Assumptions!$G$90</f>
        <v>4.1553082243119677E-4</v>
      </c>
      <c r="BF369" s="186">
        <f>AK369*Workings_risks!$E$24*Workings_risks!$E$26*Workings_risks!$E$27*Assumptions!$G$90</f>
        <v>4.2176642477593016E-4</v>
      </c>
      <c r="BG369" s="186">
        <f>AL369*Workings_risks!$E$24*Workings_risks!$E$26*Workings_risks!$E$27*Assumptions!$G$90</f>
        <v>4.2800202712066354E-4</v>
      </c>
      <c r="BH369" s="186">
        <f>AM369*Workings_risks!$E$24*Workings_risks!$E$26*Workings_risks!$E$27*Assumptions!$G$90</f>
        <v>4.3423762946539693E-4</v>
      </c>
      <c r="BI369" s="186">
        <f>AN369*Workings_risks!$E$24*Workings_risks!$E$26*Workings_risks!$E$27*Assumptions!$G$90</f>
        <v>4.4047323181013026E-4</v>
      </c>
      <c r="BJ369" s="186">
        <f>AO369*Workings_risks!$E$24*Workings_risks!$E$26*Workings_risks!$E$27*Assumptions!$G$90</f>
        <v>4.4670883415486365E-4</v>
      </c>
      <c r="BK369" s="186">
        <f>AP369*Workings_risks!$E$24*Workings_risks!$E$26*Workings_risks!$E$27*Assumptions!$G$90</f>
        <v>4.5294443649959704E-4</v>
      </c>
      <c r="BL369" s="186">
        <f>AQ369*Workings_risks!$E$24*Workings_risks!$E$26*Workings_risks!$E$27*Assumptions!$G$90</f>
        <v>4.5918003884433043E-4</v>
      </c>
      <c r="BM369" s="186">
        <f>AR369*Workings_risks!$E$24*Workings_risks!$E$26*Workings_risks!$E$27*Assumptions!$G$90</f>
        <v>4.6541564118906376E-4</v>
      </c>
      <c r="BN369" s="186">
        <f>AS369*Workings_risks!$E$24*Workings_risks!$E$26*Workings_risks!$E$27*Assumptions!$G$90</f>
        <v>4.716512435337972E-4</v>
      </c>
      <c r="BO369" s="186">
        <f>AT369*Workings_risks!$E$24*Workings_risks!$E$26*Workings_risks!$E$27*Assumptions!$G$90</f>
        <v>4.7788684587853053E-4</v>
      </c>
      <c r="BP369" s="186">
        <f>AU369*Workings_risks!$E$24*Workings_risks!$E$26*Workings_risks!$E$27*Assumptions!$G$90</f>
        <v>4.8412244822326387E-4</v>
      </c>
      <c r="BQ369" s="186">
        <f>AV369*Workings_risks!$E$24*Workings_risks!$E$26*Workings_risks!$E$27*Assumptions!$G$90</f>
        <v>4.9035805056799726E-4</v>
      </c>
      <c r="BR369" s="186">
        <f>AW369*Workings_risks!$E$24*Workings_risks!$E$26*Workings_risks!$E$27*Assumptions!$G$90</f>
        <v>4.9659365291273075E-4</v>
      </c>
      <c r="BS369" s="186">
        <f>AX369*Workings_risks!$E$24*Workings_risks!$E$26*Workings_risks!$E$27*Assumptions!$G$90</f>
        <v>5.0282925525746403E-4</v>
      </c>
      <c r="BT369" s="186">
        <f>AY369*Workings_risks!$E$24*Workings_risks!$E$26*Workings_risks!$E$27*Assumptions!$G$90</f>
        <v>5.0906485760219742E-4</v>
      </c>
    </row>
    <row r="370" spans="2:72" x14ac:dyDescent="0.25">
      <c r="B370" s="42">
        <v>10379178</v>
      </c>
      <c r="C370" s="42" t="s">
        <v>598</v>
      </c>
      <c r="D370" s="42" t="s">
        <v>272</v>
      </c>
      <c r="E370" s="42">
        <v>16897032</v>
      </c>
      <c r="F370" s="42">
        <v>16897054</v>
      </c>
      <c r="G370" s="42">
        <v>0.63688950761389052</v>
      </c>
      <c r="H370" s="42">
        <v>142.351457927051</v>
      </c>
      <c r="I370" s="42">
        <v>-34.361322820032903</v>
      </c>
      <c r="J370" s="42">
        <v>110</v>
      </c>
      <c r="K370" s="42">
        <v>95.6</v>
      </c>
      <c r="L370" s="32">
        <v>6.3E-2</v>
      </c>
      <c r="M370" s="32">
        <v>8.7999999999999995E-2</v>
      </c>
      <c r="N370" s="181"/>
      <c r="O370" s="182">
        <f t="shared" si="76"/>
        <v>116.92999999999999</v>
      </c>
      <c r="P370" s="182">
        <f t="shared" si="77"/>
        <v>101.62279999999998</v>
      </c>
      <c r="Q370" s="191">
        <f t="shared" si="78"/>
        <v>0.01</v>
      </c>
      <c r="R370" s="191">
        <f t="shared" si="79"/>
        <v>0.02</v>
      </c>
      <c r="S370" s="184">
        <f t="shared" si="80"/>
        <v>-1530.7200000000009</v>
      </c>
      <c r="T370" s="184">
        <f t="shared" si="81"/>
        <v>132.2372</v>
      </c>
      <c r="U370" s="185">
        <f t="shared" si="82"/>
        <v>1.4527281279397923E-2</v>
      </c>
      <c r="V370" s="181"/>
      <c r="W370" s="182">
        <f t="shared" si="83"/>
        <v>118.03</v>
      </c>
      <c r="X370" s="182">
        <f t="shared" si="84"/>
        <v>104.0128</v>
      </c>
      <c r="Y370" s="183">
        <f t="shared" si="85"/>
        <v>0.01</v>
      </c>
      <c r="Z370" s="183">
        <f t="shared" si="86"/>
        <v>0.02</v>
      </c>
      <c r="AA370" s="184">
        <f t="shared" si="87"/>
        <v>-1401.72</v>
      </c>
      <c r="AB370" s="184">
        <f t="shared" si="88"/>
        <v>132.0472</v>
      </c>
      <c r="AC370" s="185">
        <f t="shared" si="89"/>
        <v>1.5728676197814116E-2</v>
      </c>
      <c r="AD370" s="181"/>
      <c r="AE370" s="178">
        <f t="shared" si="90"/>
        <v>1.4527281279397923</v>
      </c>
      <c r="AF370" s="170">
        <f>Workings_risks!$E$18+Workings_risks!$E$27*(($AE370-1)*Workings_risks!$E$18)/(2050-2023)</f>
        <v>9.6446567982244585E-3</v>
      </c>
      <c r="AG370" s="170">
        <f>AF370+(($AE370-1)*Workings_risks!$E$18)/(2050-2023)</f>
        <v>9.7986302458113687E-3</v>
      </c>
      <c r="AH370" s="170">
        <f>AG370+(($AE370-1)*Workings_risks!$E$18)/(2050-2023)</f>
        <v>9.9526036933982789E-3</v>
      </c>
      <c r="AI370" s="170">
        <f>AH370+(($AE370-1)*Workings_risks!$E$18)/(2050-2023)</f>
        <v>1.0106577140985189E-2</v>
      </c>
      <c r="AJ370" s="170">
        <f>AI370+(($AE370-1)*Workings_risks!$E$18)/(2050-2023)</f>
        <v>1.0260550588572099E-2</v>
      </c>
      <c r="AK370" s="170">
        <f>AJ370+(($AE370-1)*Workings_risks!$E$18)/(2050-2023)</f>
        <v>1.0414524036159009E-2</v>
      </c>
      <c r="AL370" s="170">
        <f>AK370+(($AE370-1)*Workings_risks!$E$18)/(2050-2023)</f>
        <v>1.056849748374592E-2</v>
      </c>
      <c r="AM370" s="170">
        <f>AL370+(($AE370-1)*Workings_risks!$E$18)/(2050-2023)</f>
        <v>1.072247093133283E-2</v>
      </c>
      <c r="AN370" s="170">
        <f>AM370+(($AE370-1)*Workings_risks!$E$18)/(2050-2023)</f>
        <v>1.087644437891974E-2</v>
      </c>
      <c r="AO370" s="170">
        <f>AN370+(($AE370-1)*Workings_risks!$E$18)/(2050-2023)</f>
        <v>1.103041782650665E-2</v>
      </c>
      <c r="AP370" s="170">
        <f>AO370+(($AE370-1)*Workings_risks!$E$18)/(2050-2023)</f>
        <v>1.118439127409356E-2</v>
      </c>
      <c r="AQ370" s="170">
        <f>AP370+(($AE370-1)*Workings_risks!$E$18)/(2050-2023)</f>
        <v>1.1338364721680471E-2</v>
      </c>
      <c r="AR370" s="170">
        <f>AQ370+(($AE370-1)*Workings_risks!$E$18)/(2050-2023)</f>
        <v>1.1492338169267381E-2</v>
      </c>
      <c r="AS370" s="170">
        <f>AR370+(($AE370-1)*Workings_risks!$E$18)/(2050-2023)</f>
        <v>1.1646311616854291E-2</v>
      </c>
      <c r="AT370" s="170">
        <f>AS370+(($AE370-1)*Workings_risks!$E$18)/(2050-2023)</f>
        <v>1.1800285064441201E-2</v>
      </c>
      <c r="AU370" s="170">
        <f>AT370+(($AE370-1)*Workings_risks!$E$18)/(2050-2023)</f>
        <v>1.1954258512028111E-2</v>
      </c>
      <c r="AV370" s="170">
        <f>AU370+(($AE370-1)*Workings_risks!$E$18)/(2050-2023)</f>
        <v>1.2108231959615022E-2</v>
      </c>
      <c r="AW370" s="170">
        <f>AV370+(($AE370-1)*Workings_risks!$E$18)/(2050-2023)</f>
        <v>1.2262205407201932E-2</v>
      </c>
      <c r="AX370" s="170">
        <f>AW370+(($AE370-1)*Workings_risks!$E$18)/(2050-2023)</f>
        <v>1.2416178854788842E-2</v>
      </c>
      <c r="AY370" s="170">
        <f>AX370+(($AE370-1)*Workings_risks!$E$18)/(2050-2023)</f>
        <v>1.2570152302375752E-2</v>
      </c>
      <c r="BA370" s="186">
        <f>AF370*Workings_risks!$E$24*Workings_risks!$E$26*Workings_risks!$E$27*Assumptions!$G$90</f>
        <v>3.9058841305226338E-4</v>
      </c>
      <c r="BB370" s="186">
        <f>AG370*Workings_risks!$E$24*Workings_risks!$E$26*Workings_risks!$E$27*Assumptions!$G$90</f>
        <v>3.9682401539699671E-4</v>
      </c>
      <c r="BC370" s="186">
        <f>AH370*Workings_risks!$E$24*Workings_risks!$E$26*Workings_risks!$E$27*Assumptions!$G$90</f>
        <v>4.030596177417301E-4</v>
      </c>
      <c r="BD370" s="186">
        <f>AI370*Workings_risks!$E$24*Workings_risks!$E$26*Workings_risks!$E$27*Assumptions!$G$90</f>
        <v>4.0929522008646349E-4</v>
      </c>
      <c r="BE370" s="186">
        <f>AJ370*Workings_risks!$E$24*Workings_risks!$E$26*Workings_risks!$E$27*Assumptions!$G$90</f>
        <v>4.1553082243119677E-4</v>
      </c>
      <c r="BF370" s="186">
        <f>AK370*Workings_risks!$E$24*Workings_risks!$E$26*Workings_risks!$E$27*Assumptions!$G$90</f>
        <v>4.2176642477593016E-4</v>
      </c>
      <c r="BG370" s="186">
        <f>AL370*Workings_risks!$E$24*Workings_risks!$E$26*Workings_risks!$E$27*Assumptions!$G$90</f>
        <v>4.2800202712066354E-4</v>
      </c>
      <c r="BH370" s="186">
        <f>AM370*Workings_risks!$E$24*Workings_risks!$E$26*Workings_risks!$E$27*Assumptions!$G$90</f>
        <v>4.3423762946539693E-4</v>
      </c>
      <c r="BI370" s="186">
        <f>AN370*Workings_risks!$E$24*Workings_risks!$E$26*Workings_risks!$E$27*Assumptions!$G$90</f>
        <v>4.4047323181013026E-4</v>
      </c>
      <c r="BJ370" s="186">
        <f>AO370*Workings_risks!$E$24*Workings_risks!$E$26*Workings_risks!$E$27*Assumptions!$G$90</f>
        <v>4.4670883415486365E-4</v>
      </c>
      <c r="BK370" s="186">
        <f>AP370*Workings_risks!$E$24*Workings_risks!$E$26*Workings_risks!$E$27*Assumptions!$G$90</f>
        <v>4.5294443649959704E-4</v>
      </c>
      <c r="BL370" s="186">
        <f>AQ370*Workings_risks!$E$24*Workings_risks!$E$26*Workings_risks!$E$27*Assumptions!$G$90</f>
        <v>4.5918003884433043E-4</v>
      </c>
      <c r="BM370" s="186">
        <f>AR370*Workings_risks!$E$24*Workings_risks!$E$26*Workings_risks!$E$27*Assumptions!$G$90</f>
        <v>4.6541564118906376E-4</v>
      </c>
      <c r="BN370" s="186">
        <f>AS370*Workings_risks!$E$24*Workings_risks!$E$26*Workings_risks!$E$27*Assumptions!$G$90</f>
        <v>4.716512435337972E-4</v>
      </c>
      <c r="BO370" s="186">
        <f>AT370*Workings_risks!$E$24*Workings_risks!$E$26*Workings_risks!$E$27*Assumptions!$G$90</f>
        <v>4.7788684587853053E-4</v>
      </c>
      <c r="BP370" s="186">
        <f>AU370*Workings_risks!$E$24*Workings_risks!$E$26*Workings_risks!$E$27*Assumptions!$G$90</f>
        <v>4.8412244822326387E-4</v>
      </c>
      <c r="BQ370" s="186">
        <f>AV370*Workings_risks!$E$24*Workings_risks!$E$26*Workings_risks!$E$27*Assumptions!$G$90</f>
        <v>4.9035805056799726E-4</v>
      </c>
      <c r="BR370" s="186">
        <f>AW370*Workings_risks!$E$24*Workings_risks!$E$26*Workings_risks!$E$27*Assumptions!$G$90</f>
        <v>4.9659365291273075E-4</v>
      </c>
      <c r="BS370" s="186">
        <f>AX370*Workings_risks!$E$24*Workings_risks!$E$26*Workings_risks!$E$27*Assumptions!$G$90</f>
        <v>5.0282925525746403E-4</v>
      </c>
      <c r="BT370" s="186">
        <f>AY370*Workings_risks!$E$24*Workings_risks!$E$26*Workings_risks!$E$27*Assumptions!$G$90</f>
        <v>5.0906485760219742E-4</v>
      </c>
    </row>
    <row r="371" spans="2:72" x14ac:dyDescent="0.25">
      <c r="B371" s="42">
        <v>10379182</v>
      </c>
      <c r="C371" s="42" t="s">
        <v>598</v>
      </c>
      <c r="D371" s="42" t="s">
        <v>272</v>
      </c>
      <c r="E371" s="42">
        <v>16897054</v>
      </c>
      <c r="F371" s="42">
        <v>16897063</v>
      </c>
      <c r="G371" s="42">
        <v>0.44100217249433049</v>
      </c>
      <c r="H371" s="42">
        <v>142.35081807944999</v>
      </c>
      <c r="I371" s="42">
        <v>-34.363884086165797</v>
      </c>
      <c r="J371" s="42">
        <v>110</v>
      </c>
      <c r="K371" s="42">
        <v>95.6</v>
      </c>
      <c r="L371" s="32">
        <v>6.3E-2</v>
      </c>
      <c r="M371" s="32">
        <v>8.7999999999999995E-2</v>
      </c>
      <c r="N371" s="181"/>
      <c r="O371" s="182">
        <f t="shared" si="76"/>
        <v>116.92999999999999</v>
      </c>
      <c r="P371" s="182">
        <f t="shared" si="77"/>
        <v>101.62279999999998</v>
      </c>
      <c r="Q371" s="191">
        <f t="shared" si="78"/>
        <v>0.01</v>
      </c>
      <c r="R371" s="191">
        <f t="shared" si="79"/>
        <v>0.02</v>
      </c>
      <c r="S371" s="184">
        <f t="shared" si="80"/>
        <v>-1530.7200000000009</v>
      </c>
      <c r="T371" s="184">
        <f t="shared" si="81"/>
        <v>132.2372</v>
      </c>
      <c r="U371" s="185">
        <f t="shared" si="82"/>
        <v>1.4527281279397923E-2</v>
      </c>
      <c r="V371" s="181"/>
      <c r="W371" s="182">
        <f t="shared" si="83"/>
        <v>118.03</v>
      </c>
      <c r="X371" s="182">
        <f t="shared" si="84"/>
        <v>104.0128</v>
      </c>
      <c r="Y371" s="183">
        <f t="shared" si="85"/>
        <v>0.01</v>
      </c>
      <c r="Z371" s="183">
        <f t="shared" si="86"/>
        <v>0.02</v>
      </c>
      <c r="AA371" s="184">
        <f t="shared" si="87"/>
        <v>-1401.72</v>
      </c>
      <c r="AB371" s="184">
        <f t="shared" si="88"/>
        <v>132.0472</v>
      </c>
      <c r="AC371" s="185">
        <f t="shared" si="89"/>
        <v>1.5728676197814116E-2</v>
      </c>
      <c r="AD371" s="181"/>
      <c r="AE371" s="178">
        <f t="shared" si="90"/>
        <v>1.4527281279397923</v>
      </c>
      <c r="AF371" s="170">
        <f>Workings_risks!$E$18+Workings_risks!$E$27*(($AE371-1)*Workings_risks!$E$18)/(2050-2023)</f>
        <v>9.6446567982244585E-3</v>
      </c>
      <c r="AG371" s="170">
        <f>AF371+(($AE371-1)*Workings_risks!$E$18)/(2050-2023)</f>
        <v>9.7986302458113687E-3</v>
      </c>
      <c r="AH371" s="170">
        <f>AG371+(($AE371-1)*Workings_risks!$E$18)/(2050-2023)</f>
        <v>9.9526036933982789E-3</v>
      </c>
      <c r="AI371" s="170">
        <f>AH371+(($AE371-1)*Workings_risks!$E$18)/(2050-2023)</f>
        <v>1.0106577140985189E-2</v>
      </c>
      <c r="AJ371" s="170">
        <f>AI371+(($AE371-1)*Workings_risks!$E$18)/(2050-2023)</f>
        <v>1.0260550588572099E-2</v>
      </c>
      <c r="AK371" s="170">
        <f>AJ371+(($AE371-1)*Workings_risks!$E$18)/(2050-2023)</f>
        <v>1.0414524036159009E-2</v>
      </c>
      <c r="AL371" s="170">
        <f>AK371+(($AE371-1)*Workings_risks!$E$18)/(2050-2023)</f>
        <v>1.056849748374592E-2</v>
      </c>
      <c r="AM371" s="170">
        <f>AL371+(($AE371-1)*Workings_risks!$E$18)/(2050-2023)</f>
        <v>1.072247093133283E-2</v>
      </c>
      <c r="AN371" s="170">
        <f>AM371+(($AE371-1)*Workings_risks!$E$18)/(2050-2023)</f>
        <v>1.087644437891974E-2</v>
      </c>
      <c r="AO371" s="170">
        <f>AN371+(($AE371-1)*Workings_risks!$E$18)/(2050-2023)</f>
        <v>1.103041782650665E-2</v>
      </c>
      <c r="AP371" s="170">
        <f>AO371+(($AE371-1)*Workings_risks!$E$18)/(2050-2023)</f>
        <v>1.118439127409356E-2</v>
      </c>
      <c r="AQ371" s="170">
        <f>AP371+(($AE371-1)*Workings_risks!$E$18)/(2050-2023)</f>
        <v>1.1338364721680471E-2</v>
      </c>
      <c r="AR371" s="170">
        <f>AQ371+(($AE371-1)*Workings_risks!$E$18)/(2050-2023)</f>
        <v>1.1492338169267381E-2</v>
      </c>
      <c r="AS371" s="170">
        <f>AR371+(($AE371-1)*Workings_risks!$E$18)/(2050-2023)</f>
        <v>1.1646311616854291E-2</v>
      </c>
      <c r="AT371" s="170">
        <f>AS371+(($AE371-1)*Workings_risks!$E$18)/(2050-2023)</f>
        <v>1.1800285064441201E-2</v>
      </c>
      <c r="AU371" s="170">
        <f>AT371+(($AE371-1)*Workings_risks!$E$18)/(2050-2023)</f>
        <v>1.1954258512028111E-2</v>
      </c>
      <c r="AV371" s="170">
        <f>AU371+(($AE371-1)*Workings_risks!$E$18)/(2050-2023)</f>
        <v>1.2108231959615022E-2</v>
      </c>
      <c r="AW371" s="170">
        <f>AV371+(($AE371-1)*Workings_risks!$E$18)/(2050-2023)</f>
        <v>1.2262205407201932E-2</v>
      </c>
      <c r="AX371" s="170">
        <f>AW371+(($AE371-1)*Workings_risks!$E$18)/(2050-2023)</f>
        <v>1.2416178854788842E-2</v>
      </c>
      <c r="AY371" s="170">
        <f>AX371+(($AE371-1)*Workings_risks!$E$18)/(2050-2023)</f>
        <v>1.2570152302375752E-2</v>
      </c>
      <c r="BA371" s="186">
        <f>AF371*Workings_risks!$E$24*Workings_risks!$E$26*Workings_risks!$E$27*Assumptions!$G$90</f>
        <v>3.9058841305226338E-4</v>
      </c>
      <c r="BB371" s="186">
        <f>AG371*Workings_risks!$E$24*Workings_risks!$E$26*Workings_risks!$E$27*Assumptions!$G$90</f>
        <v>3.9682401539699671E-4</v>
      </c>
      <c r="BC371" s="186">
        <f>AH371*Workings_risks!$E$24*Workings_risks!$E$26*Workings_risks!$E$27*Assumptions!$G$90</f>
        <v>4.030596177417301E-4</v>
      </c>
      <c r="BD371" s="186">
        <f>AI371*Workings_risks!$E$24*Workings_risks!$E$26*Workings_risks!$E$27*Assumptions!$G$90</f>
        <v>4.0929522008646349E-4</v>
      </c>
      <c r="BE371" s="186">
        <f>AJ371*Workings_risks!$E$24*Workings_risks!$E$26*Workings_risks!$E$27*Assumptions!$G$90</f>
        <v>4.1553082243119677E-4</v>
      </c>
      <c r="BF371" s="186">
        <f>AK371*Workings_risks!$E$24*Workings_risks!$E$26*Workings_risks!$E$27*Assumptions!$G$90</f>
        <v>4.2176642477593016E-4</v>
      </c>
      <c r="BG371" s="186">
        <f>AL371*Workings_risks!$E$24*Workings_risks!$E$26*Workings_risks!$E$27*Assumptions!$G$90</f>
        <v>4.2800202712066354E-4</v>
      </c>
      <c r="BH371" s="186">
        <f>AM371*Workings_risks!$E$24*Workings_risks!$E$26*Workings_risks!$E$27*Assumptions!$G$90</f>
        <v>4.3423762946539693E-4</v>
      </c>
      <c r="BI371" s="186">
        <f>AN371*Workings_risks!$E$24*Workings_risks!$E$26*Workings_risks!$E$27*Assumptions!$G$90</f>
        <v>4.4047323181013026E-4</v>
      </c>
      <c r="BJ371" s="186">
        <f>AO371*Workings_risks!$E$24*Workings_risks!$E$26*Workings_risks!$E$27*Assumptions!$G$90</f>
        <v>4.4670883415486365E-4</v>
      </c>
      <c r="BK371" s="186">
        <f>AP371*Workings_risks!$E$24*Workings_risks!$E$26*Workings_risks!$E$27*Assumptions!$G$90</f>
        <v>4.5294443649959704E-4</v>
      </c>
      <c r="BL371" s="186">
        <f>AQ371*Workings_risks!$E$24*Workings_risks!$E$26*Workings_risks!$E$27*Assumptions!$G$90</f>
        <v>4.5918003884433043E-4</v>
      </c>
      <c r="BM371" s="186">
        <f>AR371*Workings_risks!$E$24*Workings_risks!$E$26*Workings_risks!$E$27*Assumptions!$G$90</f>
        <v>4.6541564118906376E-4</v>
      </c>
      <c r="BN371" s="186">
        <f>AS371*Workings_risks!$E$24*Workings_risks!$E$26*Workings_risks!$E$27*Assumptions!$G$90</f>
        <v>4.716512435337972E-4</v>
      </c>
      <c r="BO371" s="186">
        <f>AT371*Workings_risks!$E$24*Workings_risks!$E$26*Workings_risks!$E$27*Assumptions!$G$90</f>
        <v>4.7788684587853053E-4</v>
      </c>
      <c r="BP371" s="186">
        <f>AU371*Workings_risks!$E$24*Workings_risks!$E$26*Workings_risks!$E$27*Assumptions!$G$90</f>
        <v>4.8412244822326387E-4</v>
      </c>
      <c r="BQ371" s="186">
        <f>AV371*Workings_risks!$E$24*Workings_risks!$E$26*Workings_risks!$E$27*Assumptions!$G$90</f>
        <v>4.9035805056799726E-4</v>
      </c>
      <c r="BR371" s="186">
        <f>AW371*Workings_risks!$E$24*Workings_risks!$E$26*Workings_risks!$E$27*Assumptions!$G$90</f>
        <v>4.9659365291273075E-4</v>
      </c>
      <c r="BS371" s="186">
        <f>AX371*Workings_risks!$E$24*Workings_risks!$E$26*Workings_risks!$E$27*Assumptions!$G$90</f>
        <v>5.0282925525746403E-4</v>
      </c>
      <c r="BT371" s="186">
        <f>AY371*Workings_risks!$E$24*Workings_risks!$E$26*Workings_risks!$E$27*Assumptions!$G$90</f>
        <v>5.0906485760219742E-4</v>
      </c>
    </row>
    <row r="372" spans="2:72" x14ac:dyDescent="0.25">
      <c r="B372" s="42">
        <v>10382614</v>
      </c>
      <c r="C372" s="42" t="s">
        <v>1341</v>
      </c>
      <c r="D372" s="42" t="s">
        <v>277</v>
      </c>
      <c r="E372" s="42">
        <v>16915965</v>
      </c>
      <c r="F372" s="42">
        <v>16915913</v>
      </c>
      <c r="G372" s="42">
        <v>0.39915500099276002</v>
      </c>
      <c r="H372" s="42">
        <v>145.41510150174699</v>
      </c>
      <c r="I372" s="42">
        <v>-36.324156552107702</v>
      </c>
      <c r="J372" s="42">
        <v>113</v>
      </c>
      <c r="K372" s="42">
        <v>99.6</v>
      </c>
      <c r="L372" s="32">
        <v>6.3E-2</v>
      </c>
      <c r="M372" s="32">
        <v>8.7999999999999995E-2</v>
      </c>
      <c r="N372" s="181"/>
      <c r="O372" s="182">
        <f t="shared" si="76"/>
        <v>120.119</v>
      </c>
      <c r="P372" s="182">
        <f t="shared" si="77"/>
        <v>105.87479999999999</v>
      </c>
      <c r="Q372" s="191">
        <f t="shared" si="78"/>
        <v>0.01</v>
      </c>
      <c r="R372" s="191">
        <f t="shared" si="79"/>
        <v>0.02</v>
      </c>
      <c r="S372" s="184">
        <f t="shared" si="80"/>
        <v>-1424.4200000000005</v>
      </c>
      <c r="T372" s="184">
        <f t="shared" si="81"/>
        <v>134.36320000000001</v>
      </c>
      <c r="U372" s="185">
        <f t="shared" si="82"/>
        <v>1.4997823675601296E-2</v>
      </c>
      <c r="V372" s="181"/>
      <c r="W372" s="182">
        <f t="shared" si="83"/>
        <v>121.249</v>
      </c>
      <c r="X372" s="182">
        <f t="shared" si="84"/>
        <v>108.3648</v>
      </c>
      <c r="Y372" s="183">
        <f t="shared" si="85"/>
        <v>0.01</v>
      </c>
      <c r="Z372" s="183">
        <f t="shared" si="86"/>
        <v>0.02</v>
      </c>
      <c r="AA372" s="184">
        <f t="shared" si="87"/>
        <v>-1288.4199999999992</v>
      </c>
      <c r="AB372" s="184">
        <f t="shared" si="88"/>
        <v>134.13319999999999</v>
      </c>
      <c r="AC372" s="185">
        <f t="shared" si="89"/>
        <v>1.640241536145046E-2</v>
      </c>
      <c r="AD372" s="181"/>
      <c r="AE372" s="178">
        <f t="shared" si="90"/>
        <v>1.4997823675601296</v>
      </c>
      <c r="AF372" s="170">
        <f>Workings_risks!$E$18+Workings_risks!$E$27*(($AE372-1)*Workings_risks!$E$18)/(2050-2023)</f>
        <v>9.6926664295073246E-3</v>
      </c>
      <c r="AG372" s="170">
        <f>AF372+(($AE372-1)*Workings_risks!$E$18)/(2050-2023)</f>
        <v>9.8626430875218569E-3</v>
      </c>
      <c r="AH372" s="170">
        <f>AG372+(($AE372-1)*Workings_risks!$E$18)/(2050-2023)</f>
        <v>1.0032619745536389E-2</v>
      </c>
      <c r="AI372" s="170">
        <f>AH372+(($AE372-1)*Workings_risks!$E$18)/(2050-2023)</f>
        <v>1.0202596403550921E-2</v>
      </c>
      <c r="AJ372" s="170">
        <f>AI372+(($AE372-1)*Workings_risks!$E$18)/(2050-2023)</f>
        <v>1.0372573061565454E-2</v>
      </c>
      <c r="AK372" s="170">
        <f>AJ372+(($AE372-1)*Workings_risks!$E$18)/(2050-2023)</f>
        <v>1.0542549719579986E-2</v>
      </c>
      <c r="AL372" s="170">
        <f>AK372+(($AE372-1)*Workings_risks!$E$18)/(2050-2023)</f>
        <v>1.0712526377594518E-2</v>
      </c>
      <c r="AM372" s="170">
        <f>AL372+(($AE372-1)*Workings_risks!$E$18)/(2050-2023)</f>
        <v>1.088250303560905E-2</v>
      </c>
      <c r="AN372" s="170">
        <f>AM372+(($AE372-1)*Workings_risks!$E$18)/(2050-2023)</f>
        <v>1.1052479693623583E-2</v>
      </c>
      <c r="AO372" s="170">
        <f>AN372+(($AE372-1)*Workings_risks!$E$18)/(2050-2023)</f>
        <v>1.1222456351638115E-2</v>
      </c>
      <c r="AP372" s="170">
        <f>AO372+(($AE372-1)*Workings_risks!$E$18)/(2050-2023)</f>
        <v>1.1392433009652647E-2</v>
      </c>
      <c r="AQ372" s="170">
        <f>AP372+(($AE372-1)*Workings_risks!$E$18)/(2050-2023)</f>
        <v>1.1562409667667179E-2</v>
      </c>
      <c r="AR372" s="170">
        <f>AQ372+(($AE372-1)*Workings_risks!$E$18)/(2050-2023)</f>
        <v>1.1732386325681712E-2</v>
      </c>
      <c r="AS372" s="170">
        <f>AR372+(($AE372-1)*Workings_risks!$E$18)/(2050-2023)</f>
        <v>1.1902362983696244E-2</v>
      </c>
      <c r="AT372" s="170">
        <f>AS372+(($AE372-1)*Workings_risks!$E$18)/(2050-2023)</f>
        <v>1.2072339641710776E-2</v>
      </c>
      <c r="AU372" s="170">
        <f>AT372+(($AE372-1)*Workings_risks!$E$18)/(2050-2023)</f>
        <v>1.2242316299725308E-2</v>
      </c>
      <c r="AV372" s="170">
        <f>AU372+(($AE372-1)*Workings_risks!$E$18)/(2050-2023)</f>
        <v>1.2412292957739841E-2</v>
      </c>
      <c r="AW372" s="170">
        <f>AV372+(($AE372-1)*Workings_risks!$E$18)/(2050-2023)</f>
        <v>1.2582269615754373E-2</v>
      </c>
      <c r="AX372" s="170">
        <f>AW372+(($AE372-1)*Workings_risks!$E$18)/(2050-2023)</f>
        <v>1.2752246273768905E-2</v>
      </c>
      <c r="AY372" s="170">
        <f>AX372+(($AE372-1)*Workings_risks!$E$18)/(2050-2023)</f>
        <v>1.2922222931783437E-2</v>
      </c>
      <c r="BA372" s="186">
        <f>AF372*Workings_risks!$E$24*Workings_risks!$E$26*Workings_risks!$E$27*Assumptions!$G$90</f>
        <v>3.9253270263003777E-4</v>
      </c>
      <c r="BB372" s="186">
        <f>AG372*Workings_risks!$E$24*Workings_risks!$E$26*Workings_risks!$E$27*Assumptions!$G$90</f>
        <v>3.9941640150069585E-4</v>
      </c>
      <c r="BC372" s="186">
        <f>AH372*Workings_risks!$E$24*Workings_risks!$E$26*Workings_risks!$E$27*Assumptions!$G$90</f>
        <v>4.0630010037135414E-4</v>
      </c>
      <c r="BD372" s="186">
        <f>AI372*Workings_risks!$E$24*Workings_risks!$E$26*Workings_risks!$E$27*Assumptions!$G$90</f>
        <v>4.1318379924201222E-4</v>
      </c>
      <c r="BE372" s="186">
        <f>AJ372*Workings_risks!$E$24*Workings_risks!$E$26*Workings_risks!$E$27*Assumptions!$G$90</f>
        <v>4.2006749811267051E-4</v>
      </c>
      <c r="BF372" s="186">
        <f>AK372*Workings_risks!$E$24*Workings_risks!$E$26*Workings_risks!$E$27*Assumptions!$G$90</f>
        <v>4.2695119698332859E-4</v>
      </c>
      <c r="BG372" s="186">
        <f>AL372*Workings_risks!$E$24*Workings_risks!$E$26*Workings_risks!$E$27*Assumptions!$G$90</f>
        <v>4.3383489585398677E-4</v>
      </c>
      <c r="BH372" s="186">
        <f>AM372*Workings_risks!$E$24*Workings_risks!$E$26*Workings_risks!$E$27*Assumptions!$G$90</f>
        <v>4.4071859472464496E-4</v>
      </c>
      <c r="BI372" s="186">
        <f>AN372*Workings_risks!$E$24*Workings_risks!$E$26*Workings_risks!$E$27*Assumptions!$G$90</f>
        <v>4.4760229359530319E-4</v>
      </c>
      <c r="BJ372" s="186">
        <f>AO372*Workings_risks!$E$24*Workings_risks!$E$26*Workings_risks!$E$27*Assumptions!$G$90</f>
        <v>4.5448599246596133E-4</v>
      </c>
      <c r="BK372" s="186">
        <f>AP372*Workings_risks!$E$24*Workings_risks!$E$26*Workings_risks!$E$27*Assumptions!$G$90</f>
        <v>4.6136969133661951E-4</v>
      </c>
      <c r="BL372" s="186">
        <f>AQ372*Workings_risks!$E$24*Workings_risks!$E$26*Workings_risks!$E$27*Assumptions!$G$90</f>
        <v>4.6825339020727769E-4</v>
      </c>
      <c r="BM372" s="186">
        <f>AR372*Workings_risks!$E$24*Workings_risks!$E$26*Workings_risks!$E$27*Assumptions!$G$90</f>
        <v>4.7513708907793588E-4</v>
      </c>
      <c r="BN372" s="186">
        <f>AS372*Workings_risks!$E$24*Workings_risks!$E$26*Workings_risks!$E$27*Assumptions!$G$90</f>
        <v>4.8202078794859406E-4</v>
      </c>
      <c r="BO372" s="186">
        <f>AT372*Workings_risks!$E$24*Workings_risks!$E$26*Workings_risks!$E$27*Assumptions!$G$90</f>
        <v>4.8890448681925219E-4</v>
      </c>
      <c r="BP372" s="186">
        <f>AU372*Workings_risks!$E$24*Workings_risks!$E$26*Workings_risks!$E$27*Assumptions!$G$90</f>
        <v>4.9578818568991032E-4</v>
      </c>
      <c r="BQ372" s="186">
        <f>AV372*Workings_risks!$E$24*Workings_risks!$E$26*Workings_risks!$E$27*Assumptions!$G$90</f>
        <v>5.0267188456056856E-4</v>
      </c>
      <c r="BR372" s="186">
        <f>AW372*Workings_risks!$E$24*Workings_risks!$E$26*Workings_risks!$E$27*Assumptions!$G$90</f>
        <v>5.095555834312268E-4</v>
      </c>
      <c r="BS372" s="186">
        <f>AX372*Workings_risks!$E$24*Workings_risks!$E$26*Workings_risks!$E$27*Assumptions!$G$90</f>
        <v>5.1643928230188493E-4</v>
      </c>
      <c r="BT372" s="186">
        <f>AY372*Workings_risks!$E$24*Workings_risks!$E$26*Workings_risks!$E$27*Assumptions!$G$90</f>
        <v>5.2332298117254306E-4</v>
      </c>
    </row>
    <row r="373" spans="2:72" x14ac:dyDescent="0.25">
      <c r="B373" s="42">
        <v>10382624</v>
      </c>
      <c r="C373" s="42" t="s">
        <v>1341</v>
      </c>
      <c r="D373" s="42" t="s">
        <v>277</v>
      </c>
      <c r="E373" s="42">
        <v>16915960</v>
      </c>
      <c r="F373" s="42">
        <v>16915965</v>
      </c>
      <c r="G373" s="42">
        <v>0.4190551400044904</v>
      </c>
      <c r="H373" s="42">
        <v>145.41426640593801</v>
      </c>
      <c r="I373" s="42">
        <v>-36.324163484449898</v>
      </c>
      <c r="J373" s="42">
        <v>113</v>
      </c>
      <c r="K373" s="42">
        <v>99.6</v>
      </c>
      <c r="L373" s="32">
        <v>6.3E-2</v>
      </c>
      <c r="M373" s="32">
        <v>8.7999999999999995E-2</v>
      </c>
      <c r="N373" s="181"/>
      <c r="O373" s="182">
        <f t="shared" si="76"/>
        <v>120.119</v>
      </c>
      <c r="P373" s="182">
        <f t="shared" si="77"/>
        <v>105.87479999999999</v>
      </c>
      <c r="Q373" s="191">
        <f t="shared" si="78"/>
        <v>0.01</v>
      </c>
      <c r="R373" s="191">
        <f t="shared" si="79"/>
        <v>0.02</v>
      </c>
      <c r="S373" s="184">
        <f t="shared" si="80"/>
        <v>-1424.4200000000005</v>
      </c>
      <c r="T373" s="184">
        <f t="shared" si="81"/>
        <v>134.36320000000001</v>
      </c>
      <c r="U373" s="185">
        <f t="shared" si="82"/>
        <v>1.4997823675601296E-2</v>
      </c>
      <c r="V373" s="181"/>
      <c r="W373" s="182">
        <f t="shared" si="83"/>
        <v>121.249</v>
      </c>
      <c r="X373" s="182">
        <f t="shared" si="84"/>
        <v>108.3648</v>
      </c>
      <c r="Y373" s="183">
        <f t="shared" si="85"/>
        <v>0.01</v>
      </c>
      <c r="Z373" s="183">
        <f t="shared" si="86"/>
        <v>0.02</v>
      </c>
      <c r="AA373" s="184">
        <f t="shared" si="87"/>
        <v>-1288.4199999999992</v>
      </c>
      <c r="AB373" s="184">
        <f t="shared" si="88"/>
        <v>134.13319999999999</v>
      </c>
      <c r="AC373" s="185">
        <f t="shared" si="89"/>
        <v>1.640241536145046E-2</v>
      </c>
      <c r="AD373" s="181"/>
      <c r="AE373" s="178">
        <f t="shared" si="90"/>
        <v>1.4997823675601296</v>
      </c>
      <c r="AF373" s="170">
        <f>Workings_risks!$E$18+Workings_risks!$E$27*(($AE373-1)*Workings_risks!$E$18)/(2050-2023)</f>
        <v>9.6926664295073246E-3</v>
      </c>
      <c r="AG373" s="170">
        <f>AF373+(($AE373-1)*Workings_risks!$E$18)/(2050-2023)</f>
        <v>9.8626430875218569E-3</v>
      </c>
      <c r="AH373" s="170">
        <f>AG373+(($AE373-1)*Workings_risks!$E$18)/(2050-2023)</f>
        <v>1.0032619745536389E-2</v>
      </c>
      <c r="AI373" s="170">
        <f>AH373+(($AE373-1)*Workings_risks!$E$18)/(2050-2023)</f>
        <v>1.0202596403550921E-2</v>
      </c>
      <c r="AJ373" s="170">
        <f>AI373+(($AE373-1)*Workings_risks!$E$18)/(2050-2023)</f>
        <v>1.0372573061565454E-2</v>
      </c>
      <c r="AK373" s="170">
        <f>AJ373+(($AE373-1)*Workings_risks!$E$18)/(2050-2023)</f>
        <v>1.0542549719579986E-2</v>
      </c>
      <c r="AL373" s="170">
        <f>AK373+(($AE373-1)*Workings_risks!$E$18)/(2050-2023)</f>
        <v>1.0712526377594518E-2</v>
      </c>
      <c r="AM373" s="170">
        <f>AL373+(($AE373-1)*Workings_risks!$E$18)/(2050-2023)</f>
        <v>1.088250303560905E-2</v>
      </c>
      <c r="AN373" s="170">
        <f>AM373+(($AE373-1)*Workings_risks!$E$18)/(2050-2023)</f>
        <v>1.1052479693623583E-2</v>
      </c>
      <c r="AO373" s="170">
        <f>AN373+(($AE373-1)*Workings_risks!$E$18)/(2050-2023)</f>
        <v>1.1222456351638115E-2</v>
      </c>
      <c r="AP373" s="170">
        <f>AO373+(($AE373-1)*Workings_risks!$E$18)/(2050-2023)</f>
        <v>1.1392433009652647E-2</v>
      </c>
      <c r="AQ373" s="170">
        <f>AP373+(($AE373-1)*Workings_risks!$E$18)/(2050-2023)</f>
        <v>1.1562409667667179E-2</v>
      </c>
      <c r="AR373" s="170">
        <f>AQ373+(($AE373-1)*Workings_risks!$E$18)/(2050-2023)</f>
        <v>1.1732386325681712E-2</v>
      </c>
      <c r="AS373" s="170">
        <f>AR373+(($AE373-1)*Workings_risks!$E$18)/(2050-2023)</f>
        <v>1.1902362983696244E-2</v>
      </c>
      <c r="AT373" s="170">
        <f>AS373+(($AE373-1)*Workings_risks!$E$18)/(2050-2023)</f>
        <v>1.2072339641710776E-2</v>
      </c>
      <c r="AU373" s="170">
        <f>AT373+(($AE373-1)*Workings_risks!$E$18)/(2050-2023)</f>
        <v>1.2242316299725308E-2</v>
      </c>
      <c r="AV373" s="170">
        <f>AU373+(($AE373-1)*Workings_risks!$E$18)/(2050-2023)</f>
        <v>1.2412292957739841E-2</v>
      </c>
      <c r="AW373" s="170">
        <f>AV373+(($AE373-1)*Workings_risks!$E$18)/(2050-2023)</f>
        <v>1.2582269615754373E-2</v>
      </c>
      <c r="AX373" s="170">
        <f>AW373+(($AE373-1)*Workings_risks!$E$18)/(2050-2023)</f>
        <v>1.2752246273768905E-2</v>
      </c>
      <c r="AY373" s="170">
        <f>AX373+(($AE373-1)*Workings_risks!$E$18)/(2050-2023)</f>
        <v>1.2922222931783437E-2</v>
      </c>
      <c r="BA373" s="186">
        <f>AF373*Workings_risks!$E$24*Workings_risks!$E$26*Workings_risks!$E$27*Assumptions!$G$90</f>
        <v>3.9253270263003777E-4</v>
      </c>
      <c r="BB373" s="186">
        <f>AG373*Workings_risks!$E$24*Workings_risks!$E$26*Workings_risks!$E$27*Assumptions!$G$90</f>
        <v>3.9941640150069585E-4</v>
      </c>
      <c r="BC373" s="186">
        <f>AH373*Workings_risks!$E$24*Workings_risks!$E$26*Workings_risks!$E$27*Assumptions!$G$90</f>
        <v>4.0630010037135414E-4</v>
      </c>
      <c r="BD373" s="186">
        <f>AI373*Workings_risks!$E$24*Workings_risks!$E$26*Workings_risks!$E$27*Assumptions!$G$90</f>
        <v>4.1318379924201222E-4</v>
      </c>
      <c r="BE373" s="186">
        <f>AJ373*Workings_risks!$E$24*Workings_risks!$E$26*Workings_risks!$E$27*Assumptions!$G$90</f>
        <v>4.2006749811267051E-4</v>
      </c>
      <c r="BF373" s="186">
        <f>AK373*Workings_risks!$E$24*Workings_risks!$E$26*Workings_risks!$E$27*Assumptions!$G$90</f>
        <v>4.2695119698332859E-4</v>
      </c>
      <c r="BG373" s="186">
        <f>AL373*Workings_risks!$E$24*Workings_risks!$E$26*Workings_risks!$E$27*Assumptions!$G$90</f>
        <v>4.3383489585398677E-4</v>
      </c>
      <c r="BH373" s="186">
        <f>AM373*Workings_risks!$E$24*Workings_risks!$E$26*Workings_risks!$E$27*Assumptions!$G$90</f>
        <v>4.4071859472464496E-4</v>
      </c>
      <c r="BI373" s="186">
        <f>AN373*Workings_risks!$E$24*Workings_risks!$E$26*Workings_risks!$E$27*Assumptions!$G$90</f>
        <v>4.4760229359530319E-4</v>
      </c>
      <c r="BJ373" s="186">
        <f>AO373*Workings_risks!$E$24*Workings_risks!$E$26*Workings_risks!$E$27*Assumptions!$G$90</f>
        <v>4.5448599246596133E-4</v>
      </c>
      <c r="BK373" s="186">
        <f>AP373*Workings_risks!$E$24*Workings_risks!$E$26*Workings_risks!$E$27*Assumptions!$G$90</f>
        <v>4.6136969133661951E-4</v>
      </c>
      <c r="BL373" s="186">
        <f>AQ373*Workings_risks!$E$24*Workings_risks!$E$26*Workings_risks!$E$27*Assumptions!$G$90</f>
        <v>4.6825339020727769E-4</v>
      </c>
      <c r="BM373" s="186">
        <f>AR373*Workings_risks!$E$24*Workings_risks!$E$26*Workings_risks!$E$27*Assumptions!$G$90</f>
        <v>4.7513708907793588E-4</v>
      </c>
      <c r="BN373" s="186">
        <f>AS373*Workings_risks!$E$24*Workings_risks!$E$26*Workings_risks!$E$27*Assumptions!$G$90</f>
        <v>4.8202078794859406E-4</v>
      </c>
      <c r="BO373" s="186">
        <f>AT373*Workings_risks!$E$24*Workings_risks!$E$26*Workings_risks!$E$27*Assumptions!$G$90</f>
        <v>4.8890448681925219E-4</v>
      </c>
      <c r="BP373" s="186">
        <f>AU373*Workings_risks!$E$24*Workings_risks!$E$26*Workings_risks!$E$27*Assumptions!$G$90</f>
        <v>4.9578818568991032E-4</v>
      </c>
      <c r="BQ373" s="186">
        <f>AV373*Workings_risks!$E$24*Workings_risks!$E$26*Workings_risks!$E$27*Assumptions!$G$90</f>
        <v>5.0267188456056856E-4</v>
      </c>
      <c r="BR373" s="186">
        <f>AW373*Workings_risks!$E$24*Workings_risks!$E$26*Workings_risks!$E$27*Assumptions!$G$90</f>
        <v>5.095555834312268E-4</v>
      </c>
      <c r="BS373" s="186">
        <f>AX373*Workings_risks!$E$24*Workings_risks!$E$26*Workings_risks!$E$27*Assumptions!$G$90</f>
        <v>5.1643928230188493E-4</v>
      </c>
      <c r="BT373" s="186">
        <f>AY373*Workings_risks!$E$24*Workings_risks!$E$26*Workings_risks!$E$27*Assumptions!$G$90</f>
        <v>5.2332298117254306E-4</v>
      </c>
    </row>
    <row r="374" spans="2:72" x14ac:dyDescent="0.25">
      <c r="B374" s="42">
        <v>10382634</v>
      </c>
      <c r="C374" s="42" t="s">
        <v>1341</v>
      </c>
      <c r="D374" s="42" t="s">
        <v>277</v>
      </c>
      <c r="E374" s="42">
        <v>16916011</v>
      </c>
      <c r="F374" s="42">
        <v>16916015</v>
      </c>
      <c r="G374" s="42">
        <v>0.44715059568995041</v>
      </c>
      <c r="H374" s="42">
        <v>145.40400055247801</v>
      </c>
      <c r="I374" s="42">
        <v>-36.323341743055103</v>
      </c>
      <c r="J374" s="42">
        <v>113</v>
      </c>
      <c r="K374" s="42">
        <v>99.6</v>
      </c>
      <c r="L374" s="32">
        <v>6.3E-2</v>
      </c>
      <c r="M374" s="32">
        <v>8.7999999999999995E-2</v>
      </c>
      <c r="N374" s="181"/>
      <c r="O374" s="182">
        <f t="shared" si="76"/>
        <v>120.119</v>
      </c>
      <c r="P374" s="182">
        <f t="shared" si="77"/>
        <v>105.87479999999999</v>
      </c>
      <c r="Q374" s="191">
        <f t="shared" si="78"/>
        <v>0.01</v>
      </c>
      <c r="R374" s="191">
        <f t="shared" si="79"/>
        <v>0.02</v>
      </c>
      <c r="S374" s="184">
        <f t="shared" si="80"/>
        <v>-1424.4200000000005</v>
      </c>
      <c r="T374" s="184">
        <f t="shared" si="81"/>
        <v>134.36320000000001</v>
      </c>
      <c r="U374" s="185">
        <f t="shared" si="82"/>
        <v>1.4997823675601296E-2</v>
      </c>
      <c r="V374" s="181"/>
      <c r="W374" s="182">
        <f t="shared" si="83"/>
        <v>121.249</v>
      </c>
      <c r="X374" s="182">
        <f t="shared" si="84"/>
        <v>108.3648</v>
      </c>
      <c r="Y374" s="183">
        <f t="shared" si="85"/>
        <v>0.01</v>
      </c>
      <c r="Z374" s="183">
        <f t="shared" si="86"/>
        <v>0.02</v>
      </c>
      <c r="AA374" s="184">
        <f t="shared" si="87"/>
        <v>-1288.4199999999992</v>
      </c>
      <c r="AB374" s="184">
        <f t="shared" si="88"/>
        <v>134.13319999999999</v>
      </c>
      <c r="AC374" s="185">
        <f t="shared" si="89"/>
        <v>1.640241536145046E-2</v>
      </c>
      <c r="AD374" s="181"/>
      <c r="AE374" s="178">
        <f t="shared" si="90"/>
        <v>1.4997823675601296</v>
      </c>
      <c r="AF374" s="170">
        <f>Workings_risks!$E$18+Workings_risks!$E$27*(($AE374-1)*Workings_risks!$E$18)/(2050-2023)</f>
        <v>9.6926664295073246E-3</v>
      </c>
      <c r="AG374" s="170">
        <f>AF374+(($AE374-1)*Workings_risks!$E$18)/(2050-2023)</f>
        <v>9.8626430875218569E-3</v>
      </c>
      <c r="AH374" s="170">
        <f>AG374+(($AE374-1)*Workings_risks!$E$18)/(2050-2023)</f>
        <v>1.0032619745536389E-2</v>
      </c>
      <c r="AI374" s="170">
        <f>AH374+(($AE374-1)*Workings_risks!$E$18)/(2050-2023)</f>
        <v>1.0202596403550921E-2</v>
      </c>
      <c r="AJ374" s="170">
        <f>AI374+(($AE374-1)*Workings_risks!$E$18)/(2050-2023)</f>
        <v>1.0372573061565454E-2</v>
      </c>
      <c r="AK374" s="170">
        <f>AJ374+(($AE374-1)*Workings_risks!$E$18)/(2050-2023)</f>
        <v>1.0542549719579986E-2</v>
      </c>
      <c r="AL374" s="170">
        <f>AK374+(($AE374-1)*Workings_risks!$E$18)/(2050-2023)</f>
        <v>1.0712526377594518E-2</v>
      </c>
      <c r="AM374" s="170">
        <f>AL374+(($AE374-1)*Workings_risks!$E$18)/(2050-2023)</f>
        <v>1.088250303560905E-2</v>
      </c>
      <c r="AN374" s="170">
        <f>AM374+(($AE374-1)*Workings_risks!$E$18)/(2050-2023)</f>
        <v>1.1052479693623583E-2</v>
      </c>
      <c r="AO374" s="170">
        <f>AN374+(($AE374-1)*Workings_risks!$E$18)/(2050-2023)</f>
        <v>1.1222456351638115E-2</v>
      </c>
      <c r="AP374" s="170">
        <f>AO374+(($AE374-1)*Workings_risks!$E$18)/(2050-2023)</f>
        <v>1.1392433009652647E-2</v>
      </c>
      <c r="AQ374" s="170">
        <f>AP374+(($AE374-1)*Workings_risks!$E$18)/(2050-2023)</f>
        <v>1.1562409667667179E-2</v>
      </c>
      <c r="AR374" s="170">
        <f>AQ374+(($AE374-1)*Workings_risks!$E$18)/(2050-2023)</f>
        <v>1.1732386325681712E-2</v>
      </c>
      <c r="AS374" s="170">
        <f>AR374+(($AE374-1)*Workings_risks!$E$18)/(2050-2023)</f>
        <v>1.1902362983696244E-2</v>
      </c>
      <c r="AT374" s="170">
        <f>AS374+(($AE374-1)*Workings_risks!$E$18)/(2050-2023)</f>
        <v>1.2072339641710776E-2</v>
      </c>
      <c r="AU374" s="170">
        <f>AT374+(($AE374-1)*Workings_risks!$E$18)/(2050-2023)</f>
        <v>1.2242316299725308E-2</v>
      </c>
      <c r="AV374" s="170">
        <f>AU374+(($AE374-1)*Workings_risks!$E$18)/(2050-2023)</f>
        <v>1.2412292957739841E-2</v>
      </c>
      <c r="AW374" s="170">
        <f>AV374+(($AE374-1)*Workings_risks!$E$18)/(2050-2023)</f>
        <v>1.2582269615754373E-2</v>
      </c>
      <c r="AX374" s="170">
        <f>AW374+(($AE374-1)*Workings_risks!$E$18)/(2050-2023)</f>
        <v>1.2752246273768905E-2</v>
      </c>
      <c r="AY374" s="170">
        <f>AX374+(($AE374-1)*Workings_risks!$E$18)/(2050-2023)</f>
        <v>1.2922222931783437E-2</v>
      </c>
      <c r="BA374" s="186">
        <f>AF374*Workings_risks!$E$24*Workings_risks!$E$26*Workings_risks!$E$27*Assumptions!$G$90</f>
        <v>3.9253270263003777E-4</v>
      </c>
      <c r="BB374" s="186">
        <f>AG374*Workings_risks!$E$24*Workings_risks!$E$26*Workings_risks!$E$27*Assumptions!$G$90</f>
        <v>3.9941640150069585E-4</v>
      </c>
      <c r="BC374" s="186">
        <f>AH374*Workings_risks!$E$24*Workings_risks!$E$26*Workings_risks!$E$27*Assumptions!$G$90</f>
        <v>4.0630010037135414E-4</v>
      </c>
      <c r="BD374" s="186">
        <f>AI374*Workings_risks!$E$24*Workings_risks!$E$26*Workings_risks!$E$27*Assumptions!$G$90</f>
        <v>4.1318379924201222E-4</v>
      </c>
      <c r="BE374" s="186">
        <f>AJ374*Workings_risks!$E$24*Workings_risks!$E$26*Workings_risks!$E$27*Assumptions!$G$90</f>
        <v>4.2006749811267051E-4</v>
      </c>
      <c r="BF374" s="186">
        <f>AK374*Workings_risks!$E$24*Workings_risks!$E$26*Workings_risks!$E$27*Assumptions!$G$90</f>
        <v>4.2695119698332859E-4</v>
      </c>
      <c r="BG374" s="186">
        <f>AL374*Workings_risks!$E$24*Workings_risks!$E$26*Workings_risks!$E$27*Assumptions!$G$90</f>
        <v>4.3383489585398677E-4</v>
      </c>
      <c r="BH374" s="186">
        <f>AM374*Workings_risks!$E$24*Workings_risks!$E$26*Workings_risks!$E$27*Assumptions!$G$90</f>
        <v>4.4071859472464496E-4</v>
      </c>
      <c r="BI374" s="186">
        <f>AN374*Workings_risks!$E$24*Workings_risks!$E$26*Workings_risks!$E$27*Assumptions!$G$90</f>
        <v>4.4760229359530319E-4</v>
      </c>
      <c r="BJ374" s="186">
        <f>AO374*Workings_risks!$E$24*Workings_risks!$E$26*Workings_risks!$E$27*Assumptions!$G$90</f>
        <v>4.5448599246596133E-4</v>
      </c>
      <c r="BK374" s="186">
        <f>AP374*Workings_risks!$E$24*Workings_risks!$E$26*Workings_risks!$E$27*Assumptions!$G$90</f>
        <v>4.6136969133661951E-4</v>
      </c>
      <c r="BL374" s="186">
        <f>AQ374*Workings_risks!$E$24*Workings_risks!$E$26*Workings_risks!$E$27*Assumptions!$G$90</f>
        <v>4.6825339020727769E-4</v>
      </c>
      <c r="BM374" s="186">
        <f>AR374*Workings_risks!$E$24*Workings_risks!$E$26*Workings_risks!$E$27*Assumptions!$G$90</f>
        <v>4.7513708907793588E-4</v>
      </c>
      <c r="BN374" s="186">
        <f>AS374*Workings_risks!$E$24*Workings_risks!$E$26*Workings_risks!$E$27*Assumptions!$G$90</f>
        <v>4.8202078794859406E-4</v>
      </c>
      <c r="BO374" s="186">
        <f>AT374*Workings_risks!$E$24*Workings_risks!$E$26*Workings_risks!$E$27*Assumptions!$G$90</f>
        <v>4.8890448681925219E-4</v>
      </c>
      <c r="BP374" s="186">
        <f>AU374*Workings_risks!$E$24*Workings_risks!$E$26*Workings_risks!$E$27*Assumptions!$G$90</f>
        <v>4.9578818568991032E-4</v>
      </c>
      <c r="BQ374" s="186">
        <f>AV374*Workings_risks!$E$24*Workings_risks!$E$26*Workings_risks!$E$27*Assumptions!$G$90</f>
        <v>5.0267188456056856E-4</v>
      </c>
      <c r="BR374" s="186">
        <f>AW374*Workings_risks!$E$24*Workings_risks!$E$26*Workings_risks!$E$27*Assumptions!$G$90</f>
        <v>5.095555834312268E-4</v>
      </c>
      <c r="BS374" s="186">
        <f>AX374*Workings_risks!$E$24*Workings_risks!$E$26*Workings_risks!$E$27*Assumptions!$G$90</f>
        <v>5.1643928230188493E-4</v>
      </c>
      <c r="BT374" s="186">
        <f>AY374*Workings_risks!$E$24*Workings_risks!$E$26*Workings_risks!$E$27*Assumptions!$G$90</f>
        <v>5.2332298117254306E-4</v>
      </c>
    </row>
    <row r="375" spans="2:72" x14ac:dyDescent="0.25">
      <c r="B375" s="42">
        <v>10382635</v>
      </c>
      <c r="C375" s="42" t="s">
        <v>1341</v>
      </c>
      <c r="D375" s="42" t="s">
        <v>277</v>
      </c>
      <c r="E375" s="42">
        <v>16916015</v>
      </c>
      <c r="F375" s="42">
        <v>16916019</v>
      </c>
      <c r="G375" s="42">
        <v>0.41807170916104042</v>
      </c>
      <c r="H375" s="42">
        <v>145.40290158026099</v>
      </c>
      <c r="I375" s="42">
        <v>-36.323349587750002</v>
      </c>
      <c r="J375" s="42">
        <v>113</v>
      </c>
      <c r="K375" s="42">
        <v>99.6</v>
      </c>
      <c r="L375" s="32">
        <v>6.3E-2</v>
      </c>
      <c r="M375" s="32">
        <v>8.7999999999999995E-2</v>
      </c>
      <c r="N375" s="181"/>
      <c r="O375" s="182">
        <f t="shared" si="76"/>
        <v>120.119</v>
      </c>
      <c r="P375" s="182">
        <f t="shared" si="77"/>
        <v>105.87479999999999</v>
      </c>
      <c r="Q375" s="191">
        <f t="shared" si="78"/>
        <v>0.01</v>
      </c>
      <c r="R375" s="191">
        <f t="shared" si="79"/>
        <v>0.02</v>
      </c>
      <c r="S375" s="184">
        <f t="shared" si="80"/>
        <v>-1424.4200000000005</v>
      </c>
      <c r="T375" s="184">
        <f t="shared" si="81"/>
        <v>134.36320000000001</v>
      </c>
      <c r="U375" s="185">
        <f t="shared" si="82"/>
        <v>1.4997823675601296E-2</v>
      </c>
      <c r="V375" s="181"/>
      <c r="W375" s="182">
        <f t="shared" si="83"/>
        <v>121.249</v>
      </c>
      <c r="X375" s="182">
        <f t="shared" si="84"/>
        <v>108.3648</v>
      </c>
      <c r="Y375" s="183">
        <f t="shared" si="85"/>
        <v>0.01</v>
      </c>
      <c r="Z375" s="183">
        <f t="shared" si="86"/>
        <v>0.02</v>
      </c>
      <c r="AA375" s="184">
        <f t="shared" si="87"/>
        <v>-1288.4199999999992</v>
      </c>
      <c r="AB375" s="184">
        <f t="shared" si="88"/>
        <v>134.13319999999999</v>
      </c>
      <c r="AC375" s="185">
        <f t="shared" si="89"/>
        <v>1.640241536145046E-2</v>
      </c>
      <c r="AD375" s="181"/>
      <c r="AE375" s="178">
        <f t="shared" si="90"/>
        <v>1.4997823675601296</v>
      </c>
      <c r="AF375" s="170">
        <f>Workings_risks!$E$18+Workings_risks!$E$27*(($AE375-1)*Workings_risks!$E$18)/(2050-2023)</f>
        <v>9.6926664295073246E-3</v>
      </c>
      <c r="AG375" s="170">
        <f>AF375+(($AE375-1)*Workings_risks!$E$18)/(2050-2023)</f>
        <v>9.8626430875218569E-3</v>
      </c>
      <c r="AH375" s="170">
        <f>AG375+(($AE375-1)*Workings_risks!$E$18)/(2050-2023)</f>
        <v>1.0032619745536389E-2</v>
      </c>
      <c r="AI375" s="170">
        <f>AH375+(($AE375-1)*Workings_risks!$E$18)/(2050-2023)</f>
        <v>1.0202596403550921E-2</v>
      </c>
      <c r="AJ375" s="170">
        <f>AI375+(($AE375-1)*Workings_risks!$E$18)/(2050-2023)</f>
        <v>1.0372573061565454E-2</v>
      </c>
      <c r="AK375" s="170">
        <f>AJ375+(($AE375-1)*Workings_risks!$E$18)/(2050-2023)</f>
        <v>1.0542549719579986E-2</v>
      </c>
      <c r="AL375" s="170">
        <f>AK375+(($AE375-1)*Workings_risks!$E$18)/(2050-2023)</f>
        <v>1.0712526377594518E-2</v>
      </c>
      <c r="AM375" s="170">
        <f>AL375+(($AE375-1)*Workings_risks!$E$18)/(2050-2023)</f>
        <v>1.088250303560905E-2</v>
      </c>
      <c r="AN375" s="170">
        <f>AM375+(($AE375-1)*Workings_risks!$E$18)/(2050-2023)</f>
        <v>1.1052479693623583E-2</v>
      </c>
      <c r="AO375" s="170">
        <f>AN375+(($AE375-1)*Workings_risks!$E$18)/(2050-2023)</f>
        <v>1.1222456351638115E-2</v>
      </c>
      <c r="AP375" s="170">
        <f>AO375+(($AE375-1)*Workings_risks!$E$18)/(2050-2023)</f>
        <v>1.1392433009652647E-2</v>
      </c>
      <c r="AQ375" s="170">
        <f>AP375+(($AE375-1)*Workings_risks!$E$18)/(2050-2023)</f>
        <v>1.1562409667667179E-2</v>
      </c>
      <c r="AR375" s="170">
        <f>AQ375+(($AE375-1)*Workings_risks!$E$18)/(2050-2023)</f>
        <v>1.1732386325681712E-2</v>
      </c>
      <c r="AS375" s="170">
        <f>AR375+(($AE375-1)*Workings_risks!$E$18)/(2050-2023)</f>
        <v>1.1902362983696244E-2</v>
      </c>
      <c r="AT375" s="170">
        <f>AS375+(($AE375-1)*Workings_risks!$E$18)/(2050-2023)</f>
        <v>1.2072339641710776E-2</v>
      </c>
      <c r="AU375" s="170">
        <f>AT375+(($AE375-1)*Workings_risks!$E$18)/(2050-2023)</f>
        <v>1.2242316299725308E-2</v>
      </c>
      <c r="AV375" s="170">
        <f>AU375+(($AE375-1)*Workings_risks!$E$18)/(2050-2023)</f>
        <v>1.2412292957739841E-2</v>
      </c>
      <c r="AW375" s="170">
        <f>AV375+(($AE375-1)*Workings_risks!$E$18)/(2050-2023)</f>
        <v>1.2582269615754373E-2</v>
      </c>
      <c r="AX375" s="170">
        <f>AW375+(($AE375-1)*Workings_risks!$E$18)/(2050-2023)</f>
        <v>1.2752246273768905E-2</v>
      </c>
      <c r="AY375" s="170">
        <f>AX375+(($AE375-1)*Workings_risks!$E$18)/(2050-2023)</f>
        <v>1.2922222931783437E-2</v>
      </c>
      <c r="BA375" s="186">
        <f>AF375*Workings_risks!$E$24*Workings_risks!$E$26*Workings_risks!$E$27*Assumptions!$G$90</f>
        <v>3.9253270263003777E-4</v>
      </c>
      <c r="BB375" s="186">
        <f>AG375*Workings_risks!$E$24*Workings_risks!$E$26*Workings_risks!$E$27*Assumptions!$G$90</f>
        <v>3.9941640150069585E-4</v>
      </c>
      <c r="BC375" s="186">
        <f>AH375*Workings_risks!$E$24*Workings_risks!$E$26*Workings_risks!$E$27*Assumptions!$G$90</f>
        <v>4.0630010037135414E-4</v>
      </c>
      <c r="BD375" s="186">
        <f>AI375*Workings_risks!$E$24*Workings_risks!$E$26*Workings_risks!$E$27*Assumptions!$G$90</f>
        <v>4.1318379924201222E-4</v>
      </c>
      <c r="BE375" s="186">
        <f>AJ375*Workings_risks!$E$24*Workings_risks!$E$26*Workings_risks!$E$27*Assumptions!$G$90</f>
        <v>4.2006749811267051E-4</v>
      </c>
      <c r="BF375" s="186">
        <f>AK375*Workings_risks!$E$24*Workings_risks!$E$26*Workings_risks!$E$27*Assumptions!$G$90</f>
        <v>4.2695119698332859E-4</v>
      </c>
      <c r="BG375" s="186">
        <f>AL375*Workings_risks!$E$24*Workings_risks!$E$26*Workings_risks!$E$27*Assumptions!$G$90</f>
        <v>4.3383489585398677E-4</v>
      </c>
      <c r="BH375" s="186">
        <f>AM375*Workings_risks!$E$24*Workings_risks!$E$26*Workings_risks!$E$27*Assumptions!$G$90</f>
        <v>4.4071859472464496E-4</v>
      </c>
      <c r="BI375" s="186">
        <f>AN375*Workings_risks!$E$24*Workings_risks!$E$26*Workings_risks!$E$27*Assumptions!$G$90</f>
        <v>4.4760229359530319E-4</v>
      </c>
      <c r="BJ375" s="186">
        <f>AO375*Workings_risks!$E$24*Workings_risks!$E$26*Workings_risks!$E$27*Assumptions!$G$90</f>
        <v>4.5448599246596133E-4</v>
      </c>
      <c r="BK375" s="186">
        <f>AP375*Workings_risks!$E$24*Workings_risks!$E$26*Workings_risks!$E$27*Assumptions!$G$90</f>
        <v>4.6136969133661951E-4</v>
      </c>
      <c r="BL375" s="186">
        <f>AQ375*Workings_risks!$E$24*Workings_risks!$E$26*Workings_risks!$E$27*Assumptions!$G$90</f>
        <v>4.6825339020727769E-4</v>
      </c>
      <c r="BM375" s="186">
        <f>AR375*Workings_risks!$E$24*Workings_risks!$E$26*Workings_risks!$E$27*Assumptions!$G$90</f>
        <v>4.7513708907793588E-4</v>
      </c>
      <c r="BN375" s="186">
        <f>AS375*Workings_risks!$E$24*Workings_risks!$E$26*Workings_risks!$E$27*Assumptions!$G$90</f>
        <v>4.8202078794859406E-4</v>
      </c>
      <c r="BO375" s="186">
        <f>AT375*Workings_risks!$E$24*Workings_risks!$E$26*Workings_risks!$E$27*Assumptions!$G$90</f>
        <v>4.8890448681925219E-4</v>
      </c>
      <c r="BP375" s="186">
        <f>AU375*Workings_risks!$E$24*Workings_risks!$E$26*Workings_risks!$E$27*Assumptions!$G$90</f>
        <v>4.9578818568991032E-4</v>
      </c>
      <c r="BQ375" s="186">
        <f>AV375*Workings_risks!$E$24*Workings_risks!$E$26*Workings_risks!$E$27*Assumptions!$G$90</f>
        <v>5.0267188456056856E-4</v>
      </c>
      <c r="BR375" s="186">
        <f>AW375*Workings_risks!$E$24*Workings_risks!$E$26*Workings_risks!$E$27*Assumptions!$G$90</f>
        <v>5.095555834312268E-4</v>
      </c>
      <c r="BS375" s="186">
        <f>AX375*Workings_risks!$E$24*Workings_risks!$E$26*Workings_risks!$E$27*Assumptions!$G$90</f>
        <v>5.1643928230188493E-4</v>
      </c>
      <c r="BT375" s="186">
        <f>AY375*Workings_risks!$E$24*Workings_risks!$E$26*Workings_risks!$E$27*Assumptions!$G$90</f>
        <v>5.2332298117254306E-4</v>
      </c>
    </row>
    <row r="376" spans="2:72" x14ac:dyDescent="0.25">
      <c r="B376" s="42">
        <v>10382636</v>
      </c>
      <c r="C376" s="42" t="s">
        <v>1341</v>
      </c>
      <c r="D376" s="42" t="s">
        <v>277</v>
      </c>
      <c r="E376" s="42">
        <v>16916019</v>
      </c>
      <c r="F376" s="42">
        <v>16916023</v>
      </c>
      <c r="G376" s="42">
        <v>0.38137621161718016</v>
      </c>
      <c r="H376" s="42">
        <v>145.40180221131899</v>
      </c>
      <c r="I376" s="42">
        <v>-36.323350674250698</v>
      </c>
      <c r="J376" s="42">
        <v>113</v>
      </c>
      <c r="K376" s="42">
        <v>99.6</v>
      </c>
      <c r="L376" s="32">
        <v>6.3E-2</v>
      </c>
      <c r="M376" s="32">
        <v>8.7999999999999995E-2</v>
      </c>
      <c r="N376" s="181"/>
      <c r="O376" s="182">
        <f t="shared" si="76"/>
        <v>120.119</v>
      </c>
      <c r="P376" s="182">
        <f t="shared" si="77"/>
        <v>105.87479999999999</v>
      </c>
      <c r="Q376" s="191">
        <f t="shared" si="78"/>
        <v>0.01</v>
      </c>
      <c r="R376" s="191">
        <f t="shared" si="79"/>
        <v>0.02</v>
      </c>
      <c r="S376" s="184">
        <f t="shared" si="80"/>
        <v>-1424.4200000000005</v>
      </c>
      <c r="T376" s="184">
        <f t="shared" si="81"/>
        <v>134.36320000000001</v>
      </c>
      <c r="U376" s="185">
        <f t="shared" si="82"/>
        <v>1.4997823675601296E-2</v>
      </c>
      <c r="V376" s="181"/>
      <c r="W376" s="182">
        <f t="shared" si="83"/>
        <v>121.249</v>
      </c>
      <c r="X376" s="182">
        <f t="shared" si="84"/>
        <v>108.3648</v>
      </c>
      <c r="Y376" s="183">
        <f t="shared" si="85"/>
        <v>0.01</v>
      </c>
      <c r="Z376" s="183">
        <f t="shared" si="86"/>
        <v>0.02</v>
      </c>
      <c r="AA376" s="184">
        <f t="shared" si="87"/>
        <v>-1288.4199999999992</v>
      </c>
      <c r="AB376" s="184">
        <f t="shared" si="88"/>
        <v>134.13319999999999</v>
      </c>
      <c r="AC376" s="185">
        <f t="shared" si="89"/>
        <v>1.640241536145046E-2</v>
      </c>
      <c r="AD376" s="181"/>
      <c r="AE376" s="178">
        <f t="shared" si="90"/>
        <v>1.4997823675601296</v>
      </c>
      <c r="AF376" s="170">
        <f>Workings_risks!$E$18+Workings_risks!$E$27*(($AE376-1)*Workings_risks!$E$18)/(2050-2023)</f>
        <v>9.6926664295073246E-3</v>
      </c>
      <c r="AG376" s="170">
        <f>AF376+(($AE376-1)*Workings_risks!$E$18)/(2050-2023)</f>
        <v>9.8626430875218569E-3</v>
      </c>
      <c r="AH376" s="170">
        <f>AG376+(($AE376-1)*Workings_risks!$E$18)/(2050-2023)</f>
        <v>1.0032619745536389E-2</v>
      </c>
      <c r="AI376" s="170">
        <f>AH376+(($AE376-1)*Workings_risks!$E$18)/(2050-2023)</f>
        <v>1.0202596403550921E-2</v>
      </c>
      <c r="AJ376" s="170">
        <f>AI376+(($AE376-1)*Workings_risks!$E$18)/(2050-2023)</f>
        <v>1.0372573061565454E-2</v>
      </c>
      <c r="AK376" s="170">
        <f>AJ376+(($AE376-1)*Workings_risks!$E$18)/(2050-2023)</f>
        <v>1.0542549719579986E-2</v>
      </c>
      <c r="AL376" s="170">
        <f>AK376+(($AE376-1)*Workings_risks!$E$18)/(2050-2023)</f>
        <v>1.0712526377594518E-2</v>
      </c>
      <c r="AM376" s="170">
        <f>AL376+(($AE376-1)*Workings_risks!$E$18)/(2050-2023)</f>
        <v>1.088250303560905E-2</v>
      </c>
      <c r="AN376" s="170">
        <f>AM376+(($AE376-1)*Workings_risks!$E$18)/(2050-2023)</f>
        <v>1.1052479693623583E-2</v>
      </c>
      <c r="AO376" s="170">
        <f>AN376+(($AE376-1)*Workings_risks!$E$18)/(2050-2023)</f>
        <v>1.1222456351638115E-2</v>
      </c>
      <c r="AP376" s="170">
        <f>AO376+(($AE376-1)*Workings_risks!$E$18)/(2050-2023)</f>
        <v>1.1392433009652647E-2</v>
      </c>
      <c r="AQ376" s="170">
        <f>AP376+(($AE376-1)*Workings_risks!$E$18)/(2050-2023)</f>
        <v>1.1562409667667179E-2</v>
      </c>
      <c r="AR376" s="170">
        <f>AQ376+(($AE376-1)*Workings_risks!$E$18)/(2050-2023)</f>
        <v>1.1732386325681712E-2</v>
      </c>
      <c r="AS376" s="170">
        <f>AR376+(($AE376-1)*Workings_risks!$E$18)/(2050-2023)</f>
        <v>1.1902362983696244E-2</v>
      </c>
      <c r="AT376" s="170">
        <f>AS376+(($AE376-1)*Workings_risks!$E$18)/(2050-2023)</f>
        <v>1.2072339641710776E-2</v>
      </c>
      <c r="AU376" s="170">
        <f>AT376+(($AE376-1)*Workings_risks!$E$18)/(2050-2023)</f>
        <v>1.2242316299725308E-2</v>
      </c>
      <c r="AV376" s="170">
        <f>AU376+(($AE376-1)*Workings_risks!$E$18)/(2050-2023)</f>
        <v>1.2412292957739841E-2</v>
      </c>
      <c r="AW376" s="170">
        <f>AV376+(($AE376-1)*Workings_risks!$E$18)/(2050-2023)</f>
        <v>1.2582269615754373E-2</v>
      </c>
      <c r="AX376" s="170">
        <f>AW376+(($AE376-1)*Workings_risks!$E$18)/(2050-2023)</f>
        <v>1.2752246273768905E-2</v>
      </c>
      <c r="AY376" s="170">
        <f>AX376+(($AE376-1)*Workings_risks!$E$18)/(2050-2023)</f>
        <v>1.2922222931783437E-2</v>
      </c>
      <c r="BA376" s="186">
        <f>AF376*Workings_risks!$E$24*Workings_risks!$E$26*Workings_risks!$E$27*Assumptions!$G$90</f>
        <v>3.9253270263003777E-4</v>
      </c>
      <c r="BB376" s="186">
        <f>AG376*Workings_risks!$E$24*Workings_risks!$E$26*Workings_risks!$E$27*Assumptions!$G$90</f>
        <v>3.9941640150069585E-4</v>
      </c>
      <c r="BC376" s="186">
        <f>AH376*Workings_risks!$E$24*Workings_risks!$E$26*Workings_risks!$E$27*Assumptions!$G$90</f>
        <v>4.0630010037135414E-4</v>
      </c>
      <c r="BD376" s="186">
        <f>AI376*Workings_risks!$E$24*Workings_risks!$E$26*Workings_risks!$E$27*Assumptions!$G$90</f>
        <v>4.1318379924201222E-4</v>
      </c>
      <c r="BE376" s="186">
        <f>AJ376*Workings_risks!$E$24*Workings_risks!$E$26*Workings_risks!$E$27*Assumptions!$G$90</f>
        <v>4.2006749811267051E-4</v>
      </c>
      <c r="BF376" s="186">
        <f>AK376*Workings_risks!$E$24*Workings_risks!$E$26*Workings_risks!$E$27*Assumptions!$G$90</f>
        <v>4.2695119698332859E-4</v>
      </c>
      <c r="BG376" s="186">
        <f>AL376*Workings_risks!$E$24*Workings_risks!$E$26*Workings_risks!$E$27*Assumptions!$G$90</f>
        <v>4.3383489585398677E-4</v>
      </c>
      <c r="BH376" s="186">
        <f>AM376*Workings_risks!$E$24*Workings_risks!$E$26*Workings_risks!$E$27*Assumptions!$G$90</f>
        <v>4.4071859472464496E-4</v>
      </c>
      <c r="BI376" s="186">
        <f>AN376*Workings_risks!$E$24*Workings_risks!$E$26*Workings_risks!$E$27*Assumptions!$G$90</f>
        <v>4.4760229359530319E-4</v>
      </c>
      <c r="BJ376" s="186">
        <f>AO376*Workings_risks!$E$24*Workings_risks!$E$26*Workings_risks!$E$27*Assumptions!$G$90</f>
        <v>4.5448599246596133E-4</v>
      </c>
      <c r="BK376" s="186">
        <f>AP376*Workings_risks!$E$24*Workings_risks!$E$26*Workings_risks!$E$27*Assumptions!$G$90</f>
        <v>4.6136969133661951E-4</v>
      </c>
      <c r="BL376" s="186">
        <f>AQ376*Workings_risks!$E$24*Workings_risks!$E$26*Workings_risks!$E$27*Assumptions!$G$90</f>
        <v>4.6825339020727769E-4</v>
      </c>
      <c r="BM376" s="186">
        <f>AR376*Workings_risks!$E$24*Workings_risks!$E$26*Workings_risks!$E$27*Assumptions!$G$90</f>
        <v>4.7513708907793588E-4</v>
      </c>
      <c r="BN376" s="186">
        <f>AS376*Workings_risks!$E$24*Workings_risks!$E$26*Workings_risks!$E$27*Assumptions!$G$90</f>
        <v>4.8202078794859406E-4</v>
      </c>
      <c r="BO376" s="186">
        <f>AT376*Workings_risks!$E$24*Workings_risks!$E$26*Workings_risks!$E$27*Assumptions!$G$90</f>
        <v>4.8890448681925219E-4</v>
      </c>
      <c r="BP376" s="186">
        <f>AU376*Workings_risks!$E$24*Workings_risks!$E$26*Workings_risks!$E$27*Assumptions!$G$90</f>
        <v>4.9578818568991032E-4</v>
      </c>
      <c r="BQ376" s="186">
        <f>AV376*Workings_risks!$E$24*Workings_risks!$E$26*Workings_risks!$E$27*Assumptions!$G$90</f>
        <v>5.0267188456056856E-4</v>
      </c>
      <c r="BR376" s="186">
        <f>AW376*Workings_risks!$E$24*Workings_risks!$E$26*Workings_risks!$E$27*Assumptions!$G$90</f>
        <v>5.095555834312268E-4</v>
      </c>
      <c r="BS376" s="186">
        <f>AX376*Workings_risks!$E$24*Workings_risks!$E$26*Workings_risks!$E$27*Assumptions!$G$90</f>
        <v>5.1643928230188493E-4</v>
      </c>
      <c r="BT376" s="186">
        <f>AY376*Workings_risks!$E$24*Workings_risks!$E$26*Workings_risks!$E$27*Assumptions!$G$90</f>
        <v>5.2332298117254306E-4</v>
      </c>
    </row>
    <row r="377" spans="2:72" x14ac:dyDescent="0.25">
      <c r="B377" s="42">
        <v>10382650</v>
      </c>
      <c r="C377" s="42" t="s">
        <v>624</v>
      </c>
      <c r="D377" s="42" t="s">
        <v>284</v>
      </c>
      <c r="E377" s="42">
        <v>16916077</v>
      </c>
      <c r="F377" s="42">
        <v>182753570</v>
      </c>
      <c r="G377" s="42">
        <v>0.91734790917161035</v>
      </c>
      <c r="H377" s="42">
        <v>145.398232223126</v>
      </c>
      <c r="I377" s="42">
        <v>-36.324588500520299</v>
      </c>
      <c r="J377" s="42">
        <v>113</v>
      </c>
      <c r="K377" s="42">
        <v>99.5</v>
      </c>
      <c r="L377" s="32">
        <v>6.3E-2</v>
      </c>
      <c r="M377" s="32">
        <v>8.7999999999999995E-2</v>
      </c>
      <c r="N377" s="181"/>
      <c r="O377" s="182">
        <f t="shared" si="76"/>
        <v>120.119</v>
      </c>
      <c r="P377" s="182">
        <f t="shared" si="77"/>
        <v>105.76849999999999</v>
      </c>
      <c r="Q377" s="191">
        <f t="shared" si="78"/>
        <v>0.01</v>
      </c>
      <c r="R377" s="191">
        <f t="shared" si="79"/>
        <v>0.02</v>
      </c>
      <c r="S377" s="184">
        <f t="shared" si="80"/>
        <v>-1435.0500000000011</v>
      </c>
      <c r="T377" s="184">
        <f t="shared" si="81"/>
        <v>134.46950000000001</v>
      </c>
      <c r="U377" s="185">
        <f t="shared" si="82"/>
        <v>1.4960802759485728E-2</v>
      </c>
      <c r="V377" s="181"/>
      <c r="W377" s="182">
        <f t="shared" si="83"/>
        <v>121.249</v>
      </c>
      <c r="X377" s="182">
        <f t="shared" si="84"/>
        <v>108.25600000000001</v>
      </c>
      <c r="Y377" s="183">
        <f t="shared" si="85"/>
        <v>0.01</v>
      </c>
      <c r="Z377" s="183">
        <f t="shared" si="86"/>
        <v>0.02</v>
      </c>
      <c r="AA377" s="184">
        <f t="shared" si="87"/>
        <v>-1299.2999999999981</v>
      </c>
      <c r="AB377" s="184">
        <f t="shared" si="88"/>
        <v>134.24199999999996</v>
      </c>
      <c r="AC377" s="185">
        <f t="shared" si="89"/>
        <v>1.6348803201724001E-2</v>
      </c>
      <c r="AD377" s="181"/>
      <c r="AE377" s="178">
        <f t="shared" si="90"/>
        <v>1.4960802759485727</v>
      </c>
      <c r="AF377" s="170">
        <f>Workings_risks!$E$18+Workings_risks!$E$27*(($AE377-1)*Workings_risks!$E$18)/(2050-2023)</f>
        <v>9.6888891704403346E-3</v>
      </c>
      <c r="AG377" s="170">
        <f>AF377+(($AE377-1)*Workings_risks!$E$18)/(2050-2023)</f>
        <v>9.8576067420992029E-3</v>
      </c>
      <c r="AH377" s="170">
        <f>AG377+(($AE377-1)*Workings_risks!$E$18)/(2050-2023)</f>
        <v>1.0026324313758071E-2</v>
      </c>
      <c r="AI377" s="170">
        <f>AH377+(($AE377-1)*Workings_risks!$E$18)/(2050-2023)</f>
        <v>1.019504188541694E-2</v>
      </c>
      <c r="AJ377" s="170">
        <f>AI377+(($AE377-1)*Workings_risks!$E$18)/(2050-2023)</f>
        <v>1.0363759457075808E-2</v>
      </c>
      <c r="AK377" s="170">
        <f>AJ377+(($AE377-1)*Workings_risks!$E$18)/(2050-2023)</f>
        <v>1.0532477028734676E-2</v>
      </c>
      <c r="AL377" s="170">
        <f>AK377+(($AE377-1)*Workings_risks!$E$18)/(2050-2023)</f>
        <v>1.0701194600393545E-2</v>
      </c>
      <c r="AM377" s="170">
        <f>AL377+(($AE377-1)*Workings_risks!$E$18)/(2050-2023)</f>
        <v>1.0869912172052413E-2</v>
      </c>
      <c r="AN377" s="170">
        <f>AM377+(($AE377-1)*Workings_risks!$E$18)/(2050-2023)</f>
        <v>1.1038629743711281E-2</v>
      </c>
      <c r="AO377" s="170">
        <f>AN377+(($AE377-1)*Workings_risks!$E$18)/(2050-2023)</f>
        <v>1.120734731537015E-2</v>
      </c>
      <c r="AP377" s="170">
        <f>AO377+(($AE377-1)*Workings_risks!$E$18)/(2050-2023)</f>
        <v>1.1376064887029018E-2</v>
      </c>
      <c r="AQ377" s="170">
        <f>AP377+(($AE377-1)*Workings_risks!$E$18)/(2050-2023)</f>
        <v>1.1544782458687886E-2</v>
      </c>
      <c r="AR377" s="170">
        <f>AQ377+(($AE377-1)*Workings_risks!$E$18)/(2050-2023)</f>
        <v>1.1713500030346755E-2</v>
      </c>
      <c r="AS377" s="170">
        <f>AR377+(($AE377-1)*Workings_risks!$E$18)/(2050-2023)</f>
        <v>1.1882217602005623E-2</v>
      </c>
      <c r="AT377" s="170">
        <f>AS377+(($AE377-1)*Workings_risks!$E$18)/(2050-2023)</f>
        <v>1.2050935173664491E-2</v>
      </c>
      <c r="AU377" s="170">
        <f>AT377+(($AE377-1)*Workings_risks!$E$18)/(2050-2023)</f>
        <v>1.221965274532336E-2</v>
      </c>
      <c r="AV377" s="170">
        <f>AU377+(($AE377-1)*Workings_risks!$E$18)/(2050-2023)</f>
        <v>1.2388370316982228E-2</v>
      </c>
      <c r="AW377" s="170">
        <f>AV377+(($AE377-1)*Workings_risks!$E$18)/(2050-2023)</f>
        <v>1.2557087888641096E-2</v>
      </c>
      <c r="AX377" s="170">
        <f>AW377+(($AE377-1)*Workings_risks!$E$18)/(2050-2023)</f>
        <v>1.2725805460299965E-2</v>
      </c>
      <c r="AY377" s="170">
        <f>AX377+(($AE377-1)*Workings_risks!$E$18)/(2050-2023)</f>
        <v>1.2894523031958833E-2</v>
      </c>
      <c r="BA377" s="186">
        <f>AF377*Workings_risks!$E$24*Workings_risks!$E$26*Workings_risks!$E$27*Assumptions!$G$90</f>
        <v>3.923797315440231E-4</v>
      </c>
      <c r="BB377" s="186">
        <f>AG377*Workings_risks!$E$24*Workings_risks!$E$26*Workings_risks!$E$27*Assumptions!$G$90</f>
        <v>3.9921244005267629E-4</v>
      </c>
      <c r="BC377" s="186">
        <f>AH377*Workings_risks!$E$24*Workings_risks!$E$26*Workings_risks!$E$27*Assumptions!$G$90</f>
        <v>4.0604514856132959E-4</v>
      </c>
      <c r="BD377" s="186">
        <f>AI377*Workings_risks!$E$24*Workings_risks!$E$26*Workings_risks!$E$27*Assumptions!$G$90</f>
        <v>4.1287785706998288E-4</v>
      </c>
      <c r="BE377" s="186">
        <f>AJ377*Workings_risks!$E$24*Workings_risks!$E$26*Workings_risks!$E$27*Assumptions!$G$90</f>
        <v>4.1971056557863612E-4</v>
      </c>
      <c r="BF377" s="186">
        <f>AK377*Workings_risks!$E$24*Workings_risks!$E$26*Workings_risks!$E$27*Assumptions!$G$90</f>
        <v>4.2654327408728942E-4</v>
      </c>
      <c r="BG377" s="186">
        <f>AL377*Workings_risks!$E$24*Workings_risks!$E$26*Workings_risks!$E$27*Assumptions!$G$90</f>
        <v>4.3337598259594271E-4</v>
      </c>
      <c r="BH377" s="186">
        <f>AM377*Workings_risks!$E$24*Workings_risks!$E$26*Workings_risks!$E$27*Assumptions!$G$90</f>
        <v>4.402086911045959E-4</v>
      </c>
      <c r="BI377" s="186">
        <f>AN377*Workings_risks!$E$24*Workings_risks!$E$26*Workings_risks!$E$27*Assumptions!$G$90</f>
        <v>4.470413996132493E-4</v>
      </c>
      <c r="BJ377" s="186">
        <f>AO377*Workings_risks!$E$24*Workings_risks!$E$26*Workings_risks!$E$27*Assumptions!$G$90</f>
        <v>4.538741081219026E-4</v>
      </c>
      <c r="BK377" s="186">
        <f>AP377*Workings_risks!$E$24*Workings_risks!$E$26*Workings_risks!$E$27*Assumptions!$G$90</f>
        <v>4.6070681663055589E-4</v>
      </c>
      <c r="BL377" s="186">
        <f>AQ377*Workings_risks!$E$24*Workings_risks!$E$26*Workings_risks!$E$27*Assumptions!$G$90</f>
        <v>4.6753952513920908E-4</v>
      </c>
      <c r="BM377" s="186">
        <f>AR377*Workings_risks!$E$24*Workings_risks!$E$26*Workings_risks!$E$27*Assumptions!$G$90</f>
        <v>4.7437223364786237E-4</v>
      </c>
      <c r="BN377" s="186">
        <f>AS377*Workings_risks!$E$24*Workings_risks!$E$26*Workings_risks!$E$27*Assumptions!$G$90</f>
        <v>4.8120494215651567E-4</v>
      </c>
      <c r="BO377" s="186">
        <f>AT377*Workings_risks!$E$24*Workings_risks!$E$26*Workings_risks!$E$27*Assumptions!$G$90</f>
        <v>4.8803765066516891E-4</v>
      </c>
      <c r="BP377" s="186">
        <f>AU377*Workings_risks!$E$24*Workings_risks!$E$26*Workings_risks!$E$27*Assumptions!$G$90</f>
        <v>4.9487035917382221E-4</v>
      </c>
      <c r="BQ377" s="186">
        <f>AV377*Workings_risks!$E$24*Workings_risks!$E$26*Workings_risks!$E$27*Assumptions!$G$90</f>
        <v>5.0170306768247545E-4</v>
      </c>
      <c r="BR377" s="186">
        <f>AW377*Workings_risks!$E$24*Workings_risks!$E$26*Workings_risks!$E$27*Assumptions!$G$90</f>
        <v>5.085357761911288E-4</v>
      </c>
      <c r="BS377" s="186">
        <f>AX377*Workings_risks!$E$24*Workings_risks!$E$26*Workings_risks!$E$27*Assumptions!$G$90</f>
        <v>5.1536848469978204E-4</v>
      </c>
      <c r="BT377" s="186">
        <f>AY377*Workings_risks!$E$24*Workings_risks!$E$26*Workings_risks!$E$27*Assumptions!$G$90</f>
        <v>5.2220119320843528E-4</v>
      </c>
    </row>
    <row r="378" spans="2:72" x14ac:dyDescent="0.25">
      <c r="B378" s="42">
        <v>10382652</v>
      </c>
      <c r="C378" s="42" t="s">
        <v>624</v>
      </c>
      <c r="D378" s="42" t="s">
        <v>284</v>
      </c>
      <c r="E378" s="42">
        <v>16916086</v>
      </c>
      <c r="F378" s="42">
        <v>16916091</v>
      </c>
      <c r="G378" s="42">
        <v>1.4937028881497105</v>
      </c>
      <c r="H378" s="42">
        <v>145.39862323673401</v>
      </c>
      <c r="I378" s="42">
        <v>-36.322420207766299</v>
      </c>
      <c r="J378" s="42">
        <v>113</v>
      </c>
      <c r="K378" s="42">
        <v>99.5</v>
      </c>
      <c r="L378" s="32">
        <v>6.3E-2</v>
      </c>
      <c r="M378" s="32">
        <v>8.7999999999999995E-2</v>
      </c>
      <c r="N378" s="181"/>
      <c r="O378" s="182">
        <f t="shared" si="76"/>
        <v>120.119</v>
      </c>
      <c r="P378" s="182">
        <f t="shared" si="77"/>
        <v>105.76849999999999</v>
      </c>
      <c r="Q378" s="191">
        <f t="shared" si="78"/>
        <v>0.01</v>
      </c>
      <c r="R378" s="191">
        <f t="shared" si="79"/>
        <v>0.02</v>
      </c>
      <c r="S378" s="184">
        <f t="shared" si="80"/>
        <v>-1435.0500000000011</v>
      </c>
      <c r="T378" s="184">
        <f t="shared" si="81"/>
        <v>134.46950000000001</v>
      </c>
      <c r="U378" s="185">
        <f t="shared" si="82"/>
        <v>1.4960802759485728E-2</v>
      </c>
      <c r="V378" s="181"/>
      <c r="W378" s="182">
        <f t="shared" si="83"/>
        <v>121.249</v>
      </c>
      <c r="X378" s="182">
        <f t="shared" si="84"/>
        <v>108.25600000000001</v>
      </c>
      <c r="Y378" s="183">
        <f t="shared" si="85"/>
        <v>0.01</v>
      </c>
      <c r="Z378" s="183">
        <f t="shared" si="86"/>
        <v>0.02</v>
      </c>
      <c r="AA378" s="184">
        <f t="shared" si="87"/>
        <v>-1299.2999999999981</v>
      </c>
      <c r="AB378" s="184">
        <f t="shared" si="88"/>
        <v>134.24199999999996</v>
      </c>
      <c r="AC378" s="185">
        <f t="shared" si="89"/>
        <v>1.6348803201724001E-2</v>
      </c>
      <c r="AD378" s="181"/>
      <c r="AE378" s="178">
        <f t="shared" si="90"/>
        <v>1.4960802759485727</v>
      </c>
      <c r="AF378" s="170">
        <f>Workings_risks!$E$18+Workings_risks!$E$27*(($AE378-1)*Workings_risks!$E$18)/(2050-2023)</f>
        <v>9.6888891704403346E-3</v>
      </c>
      <c r="AG378" s="170">
        <f>AF378+(($AE378-1)*Workings_risks!$E$18)/(2050-2023)</f>
        <v>9.8576067420992029E-3</v>
      </c>
      <c r="AH378" s="170">
        <f>AG378+(($AE378-1)*Workings_risks!$E$18)/(2050-2023)</f>
        <v>1.0026324313758071E-2</v>
      </c>
      <c r="AI378" s="170">
        <f>AH378+(($AE378-1)*Workings_risks!$E$18)/(2050-2023)</f>
        <v>1.019504188541694E-2</v>
      </c>
      <c r="AJ378" s="170">
        <f>AI378+(($AE378-1)*Workings_risks!$E$18)/(2050-2023)</f>
        <v>1.0363759457075808E-2</v>
      </c>
      <c r="AK378" s="170">
        <f>AJ378+(($AE378-1)*Workings_risks!$E$18)/(2050-2023)</f>
        <v>1.0532477028734676E-2</v>
      </c>
      <c r="AL378" s="170">
        <f>AK378+(($AE378-1)*Workings_risks!$E$18)/(2050-2023)</f>
        <v>1.0701194600393545E-2</v>
      </c>
      <c r="AM378" s="170">
        <f>AL378+(($AE378-1)*Workings_risks!$E$18)/(2050-2023)</f>
        <v>1.0869912172052413E-2</v>
      </c>
      <c r="AN378" s="170">
        <f>AM378+(($AE378-1)*Workings_risks!$E$18)/(2050-2023)</f>
        <v>1.1038629743711281E-2</v>
      </c>
      <c r="AO378" s="170">
        <f>AN378+(($AE378-1)*Workings_risks!$E$18)/(2050-2023)</f>
        <v>1.120734731537015E-2</v>
      </c>
      <c r="AP378" s="170">
        <f>AO378+(($AE378-1)*Workings_risks!$E$18)/(2050-2023)</f>
        <v>1.1376064887029018E-2</v>
      </c>
      <c r="AQ378" s="170">
        <f>AP378+(($AE378-1)*Workings_risks!$E$18)/(2050-2023)</f>
        <v>1.1544782458687886E-2</v>
      </c>
      <c r="AR378" s="170">
        <f>AQ378+(($AE378-1)*Workings_risks!$E$18)/(2050-2023)</f>
        <v>1.1713500030346755E-2</v>
      </c>
      <c r="AS378" s="170">
        <f>AR378+(($AE378-1)*Workings_risks!$E$18)/(2050-2023)</f>
        <v>1.1882217602005623E-2</v>
      </c>
      <c r="AT378" s="170">
        <f>AS378+(($AE378-1)*Workings_risks!$E$18)/(2050-2023)</f>
        <v>1.2050935173664491E-2</v>
      </c>
      <c r="AU378" s="170">
        <f>AT378+(($AE378-1)*Workings_risks!$E$18)/(2050-2023)</f>
        <v>1.221965274532336E-2</v>
      </c>
      <c r="AV378" s="170">
        <f>AU378+(($AE378-1)*Workings_risks!$E$18)/(2050-2023)</f>
        <v>1.2388370316982228E-2</v>
      </c>
      <c r="AW378" s="170">
        <f>AV378+(($AE378-1)*Workings_risks!$E$18)/(2050-2023)</f>
        <v>1.2557087888641096E-2</v>
      </c>
      <c r="AX378" s="170">
        <f>AW378+(($AE378-1)*Workings_risks!$E$18)/(2050-2023)</f>
        <v>1.2725805460299965E-2</v>
      </c>
      <c r="AY378" s="170">
        <f>AX378+(($AE378-1)*Workings_risks!$E$18)/(2050-2023)</f>
        <v>1.2894523031958833E-2</v>
      </c>
      <c r="BA378" s="186">
        <f>AF378*Workings_risks!$E$24*Workings_risks!$E$26*Workings_risks!$E$27*Assumptions!$G$90</f>
        <v>3.923797315440231E-4</v>
      </c>
      <c r="BB378" s="186">
        <f>AG378*Workings_risks!$E$24*Workings_risks!$E$26*Workings_risks!$E$27*Assumptions!$G$90</f>
        <v>3.9921244005267629E-4</v>
      </c>
      <c r="BC378" s="186">
        <f>AH378*Workings_risks!$E$24*Workings_risks!$E$26*Workings_risks!$E$27*Assumptions!$G$90</f>
        <v>4.0604514856132959E-4</v>
      </c>
      <c r="BD378" s="186">
        <f>AI378*Workings_risks!$E$24*Workings_risks!$E$26*Workings_risks!$E$27*Assumptions!$G$90</f>
        <v>4.1287785706998288E-4</v>
      </c>
      <c r="BE378" s="186">
        <f>AJ378*Workings_risks!$E$24*Workings_risks!$E$26*Workings_risks!$E$27*Assumptions!$G$90</f>
        <v>4.1971056557863612E-4</v>
      </c>
      <c r="BF378" s="186">
        <f>AK378*Workings_risks!$E$24*Workings_risks!$E$26*Workings_risks!$E$27*Assumptions!$G$90</f>
        <v>4.2654327408728942E-4</v>
      </c>
      <c r="BG378" s="186">
        <f>AL378*Workings_risks!$E$24*Workings_risks!$E$26*Workings_risks!$E$27*Assumptions!$G$90</f>
        <v>4.3337598259594271E-4</v>
      </c>
      <c r="BH378" s="186">
        <f>AM378*Workings_risks!$E$24*Workings_risks!$E$26*Workings_risks!$E$27*Assumptions!$G$90</f>
        <v>4.402086911045959E-4</v>
      </c>
      <c r="BI378" s="186">
        <f>AN378*Workings_risks!$E$24*Workings_risks!$E$26*Workings_risks!$E$27*Assumptions!$G$90</f>
        <v>4.470413996132493E-4</v>
      </c>
      <c r="BJ378" s="186">
        <f>AO378*Workings_risks!$E$24*Workings_risks!$E$26*Workings_risks!$E$27*Assumptions!$G$90</f>
        <v>4.538741081219026E-4</v>
      </c>
      <c r="BK378" s="186">
        <f>AP378*Workings_risks!$E$24*Workings_risks!$E$26*Workings_risks!$E$27*Assumptions!$G$90</f>
        <v>4.6070681663055589E-4</v>
      </c>
      <c r="BL378" s="186">
        <f>AQ378*Workings_risks!$E$24*Workings_risks!$E$26*Workings_risks!$E$27*Assumptions!$G$90</f>
        <v>4.6753952513920908E-4</v>
      </c>
      <c r="BM378" s="186">
        <f>AR378*Workings_risks!$E$24*Workings_risks!$E$26*Workings_risks!$E$27*Assumptions!$G$90</f>
        <v>4.7437223364786237E-4</v>
      </c>
      <c r="BN378" s="186">
        <f>AS378*Workings_risks!$E$24*Workings_risks!$E$26*Workings_risks!$E$27*Assumptions!$G$90</f>
        <v>4.8120494215651567E-4</v>
      </c>
      <c r="BO378" s="186">
        <f>AT378*Workings_risks!$E$24*Workings_risks!$E$26*Workings_risks!$E$27*Assumptions!$G$90</f>
        <v>4.8803765066516891E-4</v>
      </c>
      <c r="BP378" s="186">
        <f>AU378*Workings_risks!$E$24*Workings_risks!$E$26*Workings_risks!$E$27*Assumptions!$G$90</f>
        <v>4.9487035917382221E-4</v>
      </c>
      <c r="BQ378" s="186">
        <f>AV378*Workings_risks!$E$24*Workings_risks!$E$26*Workings_risks!$E$27*Assumptions!$G$90</f>
        <v>5.0170306768247545E-4</v>
      </c>
      <c r="BR378" s="186">
        <f>AW378*Workings_risks!$E$24*Workings_risks!$E$26*Workings_risks!$E$27*Assumptions!$G$90</f>
        <v>5.085357761911288E-4</v>
      </c>
      <c r="BS378" s="186">
        <f>AX378*Workings_risks!$E$24*Workings_risks!$E$26*Workings_risks!$E$27*Assumptions!$G$90</f>
        <v>5.1536848469978204E-4</v>
      </c>
      <c r="BT378" s="186">
        <f>AY378*Workings_risks!$E$24*Workings_risks!$E$26*Workings_risks!$E$27*Assumptions!$G$90</f>
        <v>5.2220119320843528E-4</v>
      </c>
    </row>
    <row r="379" spans="2:72" x14ac:dyDescent="0.25">
      <c r="B379" s="42">
        <v>10382708</v>
      </c>
      <c r="C379" s="42" t="s">
        <v>624</v>
      </c>
      <c r="D379" s="42" t="s">
        <v>284</v>
      </c>
      <c r="E379" s="42">
        <v>16916314</v>
      </c>
      <c r="F379" s="42">
        <v>16916309</v>
      </c>
      <c r="G379" s="42">
        <v>0.2877113576413004</v>
      </c>
      <c r="H379" s="42">
        <v>145.395216719519</v>
      </c>
      <c r="I379" s="42">
        <v>-36.281640628361203</v>
      </c>
      <c r="J379" s="42">
        <v>113</v>
      </c>
      <c r="K379" s="42">
        <v>99.4</v>
      </c>
      <c r="L379" s="32">
        <v>6.3E-2</v>
      </c>
      <c r="M379" s="32">
        <v>8.7999999999999995E-2</v>
      </c>
      <c r="N379" s="181"/>
      <c r="O379" s="182">
        <f t="shared" si="76"/>
        <v>120.119</v>
      </c>
      <c r="P379" s="182">
        <f t="shared" si="77"/>
        <v>105.6622</v>
      </c>
      <c r="Q379" s="191">
        <f t="shared" si="78"/>
        <v>0.01</v>
      </c>
      <c r="R379" s="191">
        <f t="shared" si="79"/>
        <v>0.02</v>
      </c>
      <c r="S379" s="184">
        <f t="shared" si="80"/>
        <v>-1445.68</v>
      </c>
      <c r="T379" s="184">
        <f t="shared" si="81"/>
        <v>134.57580000000002</v>
      </c>
      <c r="U379" s="185">
        <f t="shared" si="82"/>
        <v>1.4924326268607171E-2</v>
      </c>
      <c r="V379" s="181"/>
      <c r="W379" s="182">
        <f t="shared" si="83"/>
        <v>121.249</v>
      </c>
      <c r="X379" s="182">
        <f t="shared" si="84"/>
        <v>108.14720000000001</v>
      </c>
      <c r="Y379" s="183">
        <f t="shared" si="85"/>
        <v>0.01</v>
      </c>
      <c r="Z379" s="183">
        <f t="shared" si="86"/>
        <v>0.02</v>
      </c>
      <c r="AA379" s="184">
        <f t="shared" si="87"/>
        <v>-1310.1799999999982</v>
      </c>
      <c r="AB379" s="184">
        <f t="shared" si="88"/>
        <v>134.35079999999999</v>
      </c>
      <c r="AC379" s="185">
        <f t="shared" si="89"/>
        <v>1.6296081454456657E-2</v>
      </c>
      <c r="AD379" s="181"/>
      <c r="AE379" s="178">
        <f t="shared" si="90"/>
        <v>1.4924326268607171</v>
      </c>
      <c r="AF379" s="170">
        <f>Workings_risks!$E$18+Workings_risks!$E$27*(($AE379-1)*Workings_risks!$E$18)/(2050-2023)</f>
        <v>9.685167459300802E-3</v>
      </c>
      <c r="AG379" s="170">
        <f>AF379+(($AE379-1)*Workings_risks!$E$18)/(2050-2023)</f>
        <v>9.8526444605798267E-3</v>
      </c>
      <c r="AH379" s="170">
        <f>AG379+(($AE379-1)*Workings_risks!$E$18)/(2050-2023)</f>
        <v>1.0020121461858851E-2</v>
      </c>
      <c r="AI379" s="170">
        <f>AH379+(($AE379-1)*Workings_risks!$E$18)/(2050-2023)</f>
        <v>1.0187598463137876E-2</v>
      </c>
      <c r="AJ379" s="170">
        <f>AI379+(($AE379-1)*Workings_risks!$E$18)/(2050-2023)</f>
        <v>1.0355075464416901E-2</v>
      </c>
      <c r="AK379" s="170">
        <f>AJ379+(($AE379-1)*Workings_risks!$E$18)/(2050-2023)</f>
        <v>1.0522552465695926E-2</v>
      </c>
      <c r="AL379" s="170">
        <f>AK379+(($AE379-1)*Workings_risks!$E$18)/(2050-2023)</f>
        <v>1.069002946697495E-2</v>
      </c>
      <c r="AM379" s="170">
        <f>AL379+(($AE379-1)*Workings_risks!$E$18)/(2050-2023)</f>
        <v>1.0857506468253975E-2</v>
      </c>
      <c r="AN379" s="170">
        <f>AM379+(($AE379-1)*Workings_risks!$E$18)/(2050-2023)</f>
        <v>1.1024983469533E-2</v>
      </c>
      <c r="AO379" s="170">
        <f>AN379+(($AE379-1)*Workings_risks!$E$18)/(2050-2023)</f>
        <v>1.1192460470812024E-2</v>
      </c>
      <c r="AP379" s="170">
        <f>AO379+(($AE379-1)*Workings_risks!$E$18)/(2050-2023)</f>
        <v>1.1359937472091049E-2</v>
      </c>
      <c r="AQ379" s="170">
        <f>AP379+(($AE379-1)*Workings_risks!$E$18)/(2050-2023)</f>
        <v>1.1527414473370074E-2</v>
      </c>
      <c r="AR379" s="170">
        <f>AQ379+(($AE379-1)*Workings_risks!$E$18)/(2050-2023)</f>
        <v>1.1694891474649098E-2</v>
      </c>
      <c r="AS379" s="170">
        <f>AR379+(($AE379-1)*Workings_risks!$E$18)/(2050-2023)</f>
        <v>1.1862368475928123E-2</v>
      </c>
      <c r="AT379" s="170">
        <f>AS379+(($AE379-1)*Workings_risks!$E$18)/(2050-2023)</f>
        <v>1.2029845477207148E-2</v>
      </c>
      <c r="AU379" s="170">
        <f>AT379+(($AE379-1)*Workings_risks!$E$18)/(2050-2023)</f>
        <v>1.2197322478486173E-2</v>
      </c>
      <c r="AV379" s="170">
        <f>AU379+(($AE379-1)*Workings_risks!$E$18)/(2050-2023)</f>
        <v>1.2364799479765197E-2</v>
      </c>
      <c r="AW379" s="170">
        <f>AV379+(($AE379-1)*Workings_risks!$E$18)/(2050-2023)</f>
        <v>1.2532276481044222E-2</v>
      </c>
      <c r="AX379" s="170">
        <f>AW379+(($AE379-1)*Workings_risks!$E$18)/(2050-2023)</f>
        <v>1.2699753482323247E-2</v>
      </c>
      <c r="AY379" s="170">
        <f>AX379+(($AE379-1)*Workings_risks!$E$18)/(2050-2023)</f>
        <v>1.2867230483602271E-2</v>
      </c>
      <c r="BA379" s="186">
        <f>AF379*Workings_risks!$E$24*Workings_risks!$E$26*Workings_risks!$E$27*Assumptions!$G$90</f>
        <v>3.9222901003280284E-4</v>
      </c>
      <c r="BB379" s="186">
        <f>AG379*Workings_risks!$E$24*Workings_risks!$E$26*Workings_risks!$E$27*Assumptions!$G$90</f>
        <v>3.9901147803771603E-4</v>
      </c>
      <c r="BC379" s="186">
        <f>AH379*Workings_risks!$E$24*Workings_risks!$E$26*Workings_risks!$E$27*Assumptions!$G$90</f>
        <v>4.0579394604262932E-4</v>
      </c>
      <c r="BD379" s="186">
        <f>AI379*Workings_risks!$E$24*Workings_risks!$E$26*Workings_risks!$E$27*Assumptions!$G$90</f>
        <v>4.1257641404754251E-4</v>
      </c>
      <c r="BE379" s="186">
        <f>AJ379*Workings_risks!$E$24*Workings_risks!$E$26*Workings_risks!$E$27*Assumptions!$G$90</f>
        <v>4.193588820524557E-4</v>
      </c>
      <c r="BF379" s="186">
        <f>AK379*Workings_risks!$E$24*Workings_risks!$E$26*Workings_risks!$E$27*Assumptions!$G$90</f>
        <v>4.2614135005736894E-4</v>
      </c>
      <c r="BG379" s="186">
        <f>AL379*Workings_risks!$E$24*Workings_risks!$E$26*Workings_risks!$E$27*Assumptions!$G$90</f>
        <v>4.3292381806228218E-4</v>
      </c>
      <c r="BH379" s="186">
        <f>AM379*Workings_risks!$E$24*Workings_risks!$E$26*Workings_risks!$E$27*Assumptions!$G$90</f>
        <v>4.3970628606719537E-4</v>
      </c>
      <c r="BI379" s="186">
        <f>AN379*Workings_risks!$E$24*Workings_risks!$E$26*Workings_risks!$E$27*Assumptions!$G$90</f>
        <v>4.4648875407210851E-4</v>
      </c>
      <c r="BJ379" s="186">
        <f>AO379*Workings_risks!$E$24*Workings_risks!$E$26*Workings_risks!$E$27*Assumptions!$G$90</f>
        <v>4.5327122207702175E-4</v>
      </c>
      <c r="BK379" s="186">
        <f>AP379*Workings_risks!$E$24*Workings_risks!$E$26*Workings_risks!$E$27*Assumptions!$G$90</f>
        <v>4.6005369008193499E-4</v>
      </c>
      <c r="BL379" s="186">
        <f>AQ379*Workings_risks!$E$24*Workings_risks!$E$26*Workings_risks!$E$27*Assumptions!$G$90</f>
        <v>4.6683615808684818E-4</v>
      </c>
      <c r="BM379" s="186">
        <f>AR379*Workings_risks!$E$24*Workings_risks!$E$26*Workings_risks!$E$27*Assumptions!$G$90</f>
        <v>4.7361862609176147E-4</v>
      </c>
      <c r="BN379" s="186">
        <f>AS379*Workings_risks!$E$24*Workings_risks!$E$26*Workings_risks!$E$27*Assumptions!$G$90</f>
        <v>4.8040109409667461E-4</v>
      </c>
      <c r="BO379" s="186">
        <f>AT379*Workings_risks!$E$24*Workings_risks!$E$26*Workings_risks!$E$27*Assumptions!$G$90</f>
        <v>4.8718356210158785E-4</v>
      </c>
      <c r="BP379" s="186">
        <f>AU379*Workings_risks!$E$24*Workings_risks!$E$26*Workings_risks!$E$27*Assumptions!$G$90</f>
        <v>4.9396603010650104E-4</v>
      </c>
      <c r="BQ379" s="186">
        <f>AV379*Workings_risks!$E$24*Workings_risks!$E$26*Workings_risks!$E$27*Assumptions!$G$90</f>
        <v>5.0074849811141428E-4</v>
      </c>
      <c r="BR379" s="186">
        <f>AW379*Workings_risks!$E$24*Workings_risks!$E$26*Workings_risks!$E$27*Assumptions!$G$90</f>
        <v>5.0753096611632752E-4</v>
      </c>
      <c r="BS379" s="186">
        <f>AX379*Workings_risks!$E$24*Workings_risks!$E$26*Workings_risks!$E$27*Assumptions!$G$90</f>
        <v>5.1431343412124077E-4</v>
      </c>
      <c r="BT379" s="186">
        <f>AY379*Workings_risks!$E$24*Workings_risks!$E$26*Workings_risks!$E$27*Assumptions!$G$90</f>
        <v>5.2109590212615401E-4</v>
      </c>
    </row>
    <row r="380" spans="2:72" x14ac:dyDescent="0.25">
      <c r="B380" s="42">
        <v>10383250</v>
      </c>
      <c r="C380" s="42" t="s">
        <v>545</v>
      </c>
      <c r="D380" s="42" t="s">
        <v>273</v>
      </c>
      <c r="E380" s="42">
        <v>16919055</v>
      </c>
      <c r="F380" s="42">
        <v>16919050</v>
      </c>
      <c r="G380" s="42">
        <v>1.2466696576330905</v>
      </c>
      <c r="H380" s="42">
        <v>142.10757105020099</v>
      </c>
      <c r="I380" s="42">
        <v>-34.2468489135235</v>
      </c>
      <c r="J380" s="42">
        <v>112</v>
      </c>
      <c r="K380" s="42">
        <v>97.5</v>
      </c>
      <c r="L380" s="32">
        <v>6.3E-2</v>
      </c>
      <c r="M380" s="32">
        <v>8.7999999999999995E-2</v>
      </c>
      <c r="N380" s="181"/>
      <c r="O380" s="182">
        <f t="shared" si="76"/>
        <v>119.056</v>
      </c>
      <c r="P380" s="182">
        <f t="shared" si="77"/>
        <v>103.6425</v>
      </c>
      <c r="Q380" s="191">
        <f t="shared" si="78"/>
        <v>0.01</v>
      </c>
      <c r="R380" s="191">
        <f t="shared" si="79"/>
        <v>0.02</v>
      </c>
      <c r="S380" s="184">
        <f t="shared" si="80"/>
        <v>-1541.35</v>
      </c>
      <c r="T380" s="184">
        <f t="shared" si="81"/>
        <v>134.46949999999998</v>
      </c>
      <c r="U380" s="185">
        <f t="shared" si="82"/>
        <v>1.4577805170791828E-2</v>
      </c>
      <c r="V380" s="181"/>
      <c r="W380" s="182">
        <f t="shared" si="83"/>
        <v>120.17599999999999</v>
      </c>
      <c r="X380" s="182">
        <f t="shared" si="84"/>
        <v>106.08000000000001</v>
      </c>
      <c r="Y380" s="183">
        <f t="shared" si="85"/>
        <v>0.01</v>
      </c>
      <c r="Z380" s="183">
        <f t="shared" si="86"/>
        <v>0.02</v>
      </c>
      <c r="AA380" s="184">
        <f t="shared" si="87"/>
        <v>-1409.5999999999974</v>
      </c>
      <c r="AB380" s="184">
        <f t="shared" si="88"/>
        <v>134.27199999999996</v>
      </c>
      <c r="AC380" s="185">
        <f t="shared" si="89"/>
        <v>1.580022701475596E-2</v>
      </c>
      <c r="AD380" s="181"/>
      <c r="AE380" s="178">
        <f t="shared" si="90"/>
        <v>1.4577805170791829</v>
      </c>
      <c r="AF380" s="170">
        <f>Workings_risks!$E$18+Workings_risks!$E$27*(($AE380-1)*Workings_risks!$E$18)/(2050-2023)</f>
        <v>9.649811771328622E-3</v>
      </c>
      <c r="AG380" s="170">
        <f>AF380+(($AE380-1)*Workings_risks!$E$18)/(2050-2023)</f>
        <v>9.8055035432835867E-3</v>
      </c>
      <c r="AH380" s="170">
        <f>AG380+(($AE380-1)*Workings_risks!$E$18)/(2050-2023)</f>
        <v>9.9611953152385514E-3</v>
      </c>
      <c r="AI380" s="170">
        <f>AH380+(($AE380-1)*Workings_risks!$E$18)/(2050-2023)</f>
        <v>1.0116887087193516E-2</v>
      </c>
      <c r="AJ380" s="170">
        <f>AI380+(($AE380-1)*Workings_risks!$E$18)/(2050-2023)</f>
        <v>1.0272578859148481E-2</v>
      </c>
      <c r="AK380" s="170">
        <f>AJ380+(($AE380-1)*Workings_risks!$E$18)/(2050-2023)</f>
        <v>1.0428270631103445E-2</v>
      </c>
      <c r="AL380" s="170">
        <f>AK380+(($AE380-1)*Workings_risks!$E$18)/(2050-2023)</f>
        <v>1.058396240305841E-2</v>
      </c>
      <c r="AM380" s="170">
        <f>AL380+(($AE380-1)*Workings_risks!$E$18)/(2050-2023)</f>
        <v>1.0739654175013375E-2</v>
      </c>
      <c r="AN380" s="170">
        <f>AM380+(($AE380-1)*Workings_risks!$E$18)/(2050-2023)</f>
        <v>1.089534594696834E-2</v>
      </c>
      <c r="AO380" s="170">
        <f>AN380+(($AE380-1)*Workings_risks!$E$18)/(2050-2023)</f>
        <v>1.1051037718923304E-2</v>
      </c>
      <c r="AP380" s="170">
        <f>AO380+(($AE380-1)*Workings_risks!$E$18)/(2050-2023)</f>
        <v>1.1206729490878269E-2</v>
      </c>
      <c r="AQ380" s="170">
        <f>AP380+(($AE380-1)*Workings_risks!$E$18)/(2050-2023)</f>
        <v>1.1362421262833234E-2</v>
      </c>
      <c r="AR380" s="170">
        <f>AQ380+(($AE380-1)*Workings_risks!$E$18)/(2050-2023)</f>
        <v>1.1518113034788198E-2</v>
      </c>
      <c r="AS380" s="170">
        <f>AR380+(($AE380-1)*Workings_risks!$E$18)/(2050-2023)</f>
        <v>1.1673804806743163E-2</v>
      </c>
      <c r="AT380" s="170">
        <f>AS380+(($AE380-1)*Workings_risks!$E$18)/(2050-2023)</f>
        <v>1.1829496578698128E-2</v>
      </c>
      <c r="AU380" s="170">
        <f>AT380+(($AE380-1)*Workings_risks!$E$18)/(2050-2023)</f>
        <v>1.1985188350653092E-2</v>
      </c>
      <c r="AV380" s="170">
        <f>AU380+(($AE380-1)*Workings_risks!$E$18)/(2050-2023)</f>
        <v>1.2140880122608057E-2</v>
      </c>
      <c r="AW380" s="170">
        <f>AV380+(($AE380-1)*Workings_risks!$E$18)/(2050-2023)</f>
        <v>1.2296571894563022E-2</v>
      </c>
      <c r="AX380" s="170">
        <f>AW380+(($AE380-1)*Workings_risks!$E$18)/(2050-2023)</f>
        <v>1.2452263666517987E-2</v>
      </c>
      <c r="AY380" s="170">
        <f>AX380+(($AE380-1)*Workings_risks!$E$18)/(2050-2023)</f>
        <v>1.2607955438472951E-2</v>
      </c>
      <c r="BA380" s="186">
        <f>AF380*Workings_risks!$E$24*Workings_risks!$E$26*Workings_risks!$E$27*Assumptions!$G$90</f>
        <v>3.9079717867308378E-4</v>
      </c>
      <c r="BB380" s="186">
        <f>AG380*Workings_risks!$E$24*Workings_risks!$E$26*Workings_risks!$E$27*Assumptions!$G$90</f>
        <v>3.9710236955809076E-4</v>
      </c>
      <c r="BC380" s="186">
        <f>AH380*Workings_risks!$E$24*Workings_risks!$E$26*Workings_risks!$E$27*Assumptions!$G$90</f>
        <v>4.0340756044309758E-4</v>
      </c>
      <c r="BD380" s="186">
        <f>AI380*Workings_risks!$E$24*Workings_risks!$E$26*Workings_risks!$E$27*Assumptions!$G$90</f>
        <v>4.097127513281045E-4</v>
      </c>
      <c r="BE380" s="186">
        <f>AJ380*Workings_risks!$E$24*Workings_risks!$E$26*Workings_risks!$E$27*Assumptions!$G$90</f>
        <v>4.1601794221311132E-4</v>
      </c>
      <c r="BF380" s="186">
        <f>AK380*Workings_risks!$E$24*Workings_risks!$E$26*Workings_risks!$E$27*Assumptions!$G$90</f>
        <v>4.2232313309811825E-4</v>
      </c>
      <c r="BG380" s="186">
        <f>AL380*Workings_risks!$E$24*Workings_risks!$E$26*Workings_risks!$E$27*Assumptions!$G$90</f>
        <v>4.2862832398312512E-4</v>
      </c>
      <c r="BH380" s="186">
        <f>AM380*Workings_risks!$E$24*Workings_risks!$E$26*Workings_risks!$E$27*Assumptions!$G$90</f>
        <v>4.3493351486813199E-4</v>
      </c>
      <c r="BI380" s="186">
        <f>AN380*Workings_risks!$E$24*Workings_risks!$E$26*Workings_risks!$E$27*Assumptions!$G$90</f>
        <v>4.4123870575313887E-4</v>
      </c>
      <c r="BJ380" s="186">
        <f>AO380*Workings_risks!$E$24*Workings_risks!$E$26*Workings_risks!$E$27*Assumptions!$G$90</f>
        <v>4.4754389663814574E-4</v>
      </c>
      <c r="BK380" s="186">
        <f>AP380*Workings_risks!$E$24*Workings_risks!$E$26*Workings_risks!$E$27*Assumptions!$G$90</f>
        <v>4.5384908752315266E-4</v>
      </c>
      <c r="BL380" s="186">
        <f>AQ380*Workings_risks!$E$24*Workings_risks!$E$26*Workings_risks!$E$27*Assumptions!$G$90</f>
        <v>4.6015427840815959E-4</v>
      </c>
      <c r="BM380" s="186">
        <f>AR380*Workings_risks!$E$24*Workings_risks!$E$26*Workings_risks!$E$27*Assumptions!$G$90</f>
        <v>4.6645946929316641E-4</v>
      </c>
      <c r="BN380" s="186">
        <f>AS380*Workings_risks!$E$24*Workings_risks!$E$26*Workings_risks!$E$27*Assumptions!$G$90</f>
        <v>4.7276466017817328E-4</v>
      </c>
      <c r="BO380" s="186">
        <f>AT380*Workings_risks!$E$24*Workings_risks!$E$26*Workings_risks!$E$27*Assumptions!$G$90</f>
        <v>4.7906985106318026E-4</v>
      </c>
      <c r="BP380" s="186">
        <f>AU380*Workings_risks!$E$24*Workings_risks!$E$26*Workings_risks!$E$27*Assumptions!$G$90</f>
        <v>4.8537504194818708E-4</v>
      </c>
      <c r="BQ380" s="186">
        <f>AV380*Workings_risks!$E$24*Workings_risks!$E$26*Workings_risks!$E$27*Assumptions!$G$90</f>
        <v>4.91680232833194E-4</v>
      </c>
      <c r="BR380" s="186">
        <f>AW380*Workings_risks!$E$24*Workings_risks!$E$26*Workings_risks!$E$27*Assumptions!$G$90</f>
        <v>4.9798542371820088E-4</v>
      </c>
      <c r="BS380" s="186">
        <f>AX380*Workings_risks!$E$24*Workings_risks!$E$26*Workings_risks!$E$27*Assumptions!$G$90</f>
        <v>5.0429061460320775E-4</v>
      </c>
      <c r="BT380" s="186">
        <f>AY380*Workings_risks!$E$24*Workings_risks!$E$26*Workings_risks!$E$27*Assumptions!$G$90</f>
        <v>5.1059580548821473E-4</v>
      </c>
    </row>
    <row r="381" spans="2:72" x14ac:dyDescent="0.25">
      <c r="B381" s="42">
        <v>10383467</v>
      </c>
      <c r="C381" s="42" t="s">
        <v>545</v>
      </c>
      <c r="D381" s="42" t="s">
        <v>273</v>
      </c>
      <c r="E381" s="42">
        <v>16919942</v>
      </c>
      <c r="F381" s="42">
        <v>16919951</v>
      </c>
      <c r="G381" s="42">
        <v>0.17236340571971009</v>
      </c>
      <c r="H381" s="42">
        <v>142.088877538091</v>
      </c>
      <c r="I381" s="42">
        <v>-34.245048065111398</v>
      </c>
      <c r="J381" s="42">
        <v>112</v>
      </c>
      <c r="K381" s="42">
        <v>97.2</v>
      </c>
      <c r="L381" s="32">
        <v>6.3E-2</v>
      </c>
      <c r="M381" s="32">
        <v>8.7999999999999995E-2</v>
      </c>
      <c r="N381" s="181"/>
      <c r="O381" s="182">
        <f t="shared" si="76"/>
        <v>119.056</v>
      </c>
      <c r="P381" s="182">
        <f t="shared" si="77"/>
        <v>103.3236</v>
      </c>
      <c r="Q381" s="191">
        <f t="shared" si="78"/>
        <v>0.01</v>
      </c>
      <c r="R381" s="191">
        <f t="shared" si="79"/>
        <v>0.02</v>
      </c>
      <c r="S381" s="184">
        <f t="shared" si="80"/>
        <v>-1573.2399999999998</v>
      </c>
      <c r="T381" s="184">
        <f t="shared" si="81"/>
        <v>134.7884</v>
      </c>
      <c r="U381" s="185">
        <f t="shared" si="82"/>
        <v>1.4485011822735247E-2</v>
      </c>
      <c r="V381" s="181"/>
      <c r="W381" s="182">
        <f t="shared" si="83"/>
        <v>120.17599999999999</v>
      </c>
      <c r="X381" s="182">
        <f t="shared" si="84"/>
        <v>105.75360000000001</v>
      </c>
      <c r="Y381" s="183">
        <f t="shared" si="85"/>
        <v>0.01</v>
      </c>
      <c r="Z381" s="183">
        <f t="shared" si="86"/>
        <v>0.02</v>
      </c>
      <c r="AA381" s="184">
        <f t="shared" si="87"/>
        <v>-1442.2399999999982</v>
      </c>
      <c r="AB381" s="184">
        <f t="shared" si="88"/>
        <v>134.59839999999997</v>
      </c>
      <c r="AC381" s="185">
        <f t="shared" si="89"/>
        <v>1.566895939649434E-2</v>
      </c>
      <c r="AD381" s="181"/>
      <c r="AE381" s="178">
        <f t="shared" si="90"/>
        <v>1.4485011822735248</v>
      </c>
      <c r="AF381" s="170">
        <f>Workings_risks!$E$18+Workings_risks!$E$27*(($AE381-1)*Workings_risks!$E$18)/(2050-2023)</f>
        <v>9.6403440284394699E-3</v>
      </c>
      <c r="AG381" s="170">
        <f>AF381+(($AE381-1)*Workings_risks!$E$18)/(2050-2023)</f>
        <v>9.79287988609805E-3</v>
      </c>
      <c r="AH381" s="170">
        <f>AG381+(($AE381-1)*Workings_risks!$E$18)/(2050-2023)</f>
        <v>9.9454157437566301E-3</v>
      </c>
      <c r="AI381" s="170">
        <f>AH381+(($AE381-1)*Workings_risks!$E$18)/(2050-2023)</f>
        <v>1.009795160141521E-2</v>
      </c>
      <c r="AJ381" s="170">
        <f>AI381+(($AE381-1)*Workings_risks!$E$18)/(2050-2023)</f>
        <v>1.025048745907379E-2</v>
      </c>
      <c r="AK381" s="170">
        <f>AJ381+(($AE381-1)*Workings_risks!$E$18)/(2050-2023)</f>
        <v>1.040302331673237E-2</v>
      </c>
      <c r="AL381" s="170">
        <f>AK381+(($AE381-1)*Workings_risks!$E$18)/(2050-2023)</f>
        <v>1.055555917439095E-2</v>
      </c>
      <c r="AM381" s="170">
        <f>AL381+(($AE381-1)*Workings_risks!$E$18)/(2050-2023)</f>
        <v>1.0708095032049531E-2</v>
      </c>
      <c r="AN381" s="170">
        <f>AM381+(($AE381-1)*Workings_risks!$E$18)/(2050-2023)</f>
        <v>1.0860630889708111E-2</v>
      </c>
      <c r="AO381" s="170">
        <f>AN381+(($AE381-1)*Workings_risks!$E$18)/(2050-2023)</f>
        <v>1.1013166747366691E-2</v>
      </c>
      <c r="AP381" s="170">
        <f>AO381+(($AE381-1)*Workings_risks!$E$18)/(2050-2023)</f>
        <v>1.1165702605025271E-2</v>
      </c>
      <c r="AQ381" s="170">
        <f>AP381+(($AE381-1)*Workings_risks!$E$18)/(2050-2023)</f>
        <v>1.1318238462683851E-2</v>
      </c>
      <c r="AR381" s="170">
        <f>AQ381+(($AE381-1)*Workings_risks!$E$18)/(2050-2023)</f>
        <v>1.1470774320342431E-2</v>
      </c>
      <c r="AS381" s="170">
        <f>AR381+(($AE381-1)*Workings_risks!$E$18)/(2050-2023)</f>
        <v>1.1623310178001011E-2</v>
      </c>
      <c r="AT381" s="170">
        <f>AS381+(($AE381-1)*Workings_risks!$E$18)/(2050-2023)</f>
        <v>1.1775846035659591E-2</v>
      </c>
      <c r="AU381" s="170">
        <f>AT381+(($AE381-1)*Workings_risks!$E$18)/(2050-2023)</f>
        <v>1.1928381893318171E-2</v>
      </c>
      <c r="AV381" s="170">
        <f>AU381+(($AE381-1)*Workings_risks!$E$18)/(2050-2023)</f>
        <v>1.2080917750976751E-2</v>
      </c>
      <c r="AW381" s="170">
        <f>AV381+(($AE381-1)*Workings_risks!$E$18)/(2050-2023)</f>
        <v>1.2233453608635331E-2</v>
      </c>
      <c r="AX381" s="170">
        <f>AW381+(($AE381-1)*Workings_risks!$E$18)/(2050-2023)</f>
        <v>1.2385989466293911E-2</v>
      </c>
      <c r="AY381" s="170">
        <f>AX381+(($AE381-1)*Workings_risks!$E$18)/(2050-2023)</f>
        <v>1.2538525323952492E-2</v>
      </c>
      <c r="BA381" s="186">
        <f>AF381*Workings_risks!$E$24*Workings_risks!$E$26*Workings_risks!$E$27*Assumptions!$G$90</f>
        <v>3.9041375490304973E-4</v>
      </c>
      <c r="BB381" s="186">
        <f>AG381*Workings_risks!$E$24*Workings_risks!$E$26*Workings_risks!$E$27*Assumptions!$G$90</f>
        <v>3.9659113786471179E-4</v>
      </c>
      <c r="BC381" s="186">
        <f>AH381*Workings_risks!$E$24*Workings_risks!$E$26*Workings_risks!$E$27*Assumptions!$G$90</f>
        <v>4.0276852082637402E-4</v>
      </c>
      <c r="BD381" s="186">
        <f>AI381*Workings_risks!$E$24*Workings_risks!$E$26*Workings_risks!$E$27*Assumptions!$G$90</f>
        <v>4.0894590378803608E-4</v>
      </c>
      <c r="BE381" s="186">
        <f>AJ381*Workings_risks!$E$24*Workings_risks!$E$26*Workings_risks!$E$27*Assumptions!$G$90</f>
        <v>4.1512328674969825E-4</v>
      </c>
      <c r="BF381" s="186">
        <f>AK381*Workings_risks!$E$24*Workings_risks!$E$26*Workings_risks!$E$27*Assumptions!$G$90</f>
        <v>4.2130066971136031E-4</v>
      </c>
      <c r="BG381" s="186">
        <f>AL381*Workings_risks!$E$24*Workings_risks!$E$26*Workings_risks!$E$27*Assumptions!$G$90</f>
        <v>4.2747805267302254E-4</v>
      </c>
      <c r="BH381" s="186">
        <f>AM381*Workings_risks!$E$24*Workings_risks!$E$26*Workings_risks!$E$27*Assumptions!$G$90</f>
        <v>4.3365543563468476E-4</v>
      </c>
      <c r="BI381" s="186">
        <f>AN381*Workings_risks!$E$24*Workings_risks!$E$26*Workings_risks!$E$27*Assumptions!$G$90</f>
        <v>4.3983281859634682E-4</v>
      </c>
      <c r="BJ381" s="186">
        <f>AO381*Workings_risks!$E$24*Workings_risks!$E$26*Workings_risks!$E$27*Assumptions!$G$90</f>
        <v>4.4601020155800905E-4</v>
      </c>
      <c r="BK381" s="186">
        <f>AP381*Workings_risks!$E$24*Workings_risks!$E$26*Workings_risks!$E$27*Assumptions!$G$90</f>
        <v>4.5218758451967111E-4</v>
      </c>
      <c r="BL381" s="186">
        <f>AQ381*Workings_risks!$E$24*Workings_risks!$E$26*Workings_risks!$E$27*Assumptions!$G$90</f>
        <v>4.5836496748133333E-4</v>
      </c>
      <c r="BM381" s="186">
        <f>AR381*Workings_risks!$E$24*Workings_risks!$E$26*Workings_risks!$E$27*Assumptions!$G$90</f>
        <v>4.6454235044299539E-4</v>
      </c>
      <c r="BN381" s="186">
        <f>AS381*Workings_risks!$E$24*Workings_risks!$E$26*Workings_risks!$E$27*Assumptions!$G$90</f>
        <v>4.7071973340465762E-4</v>
      </c>
      <c r="BO381" s="186">
        <f>AT381*Workings_risks!$E$24*Workings_risks!$E$26*Workings_risks!$E$27*Assumptions!$G$90</f>
        <v>4.7689711636631968E-4</v>
      </c>
      <c r="BP381" s="186">
        <f>AU381*Workings_risks!$E$24*Workings_risks!$E$26*Workings_risks!$E$27*Assumptions!$G$90</f>
        <v>4.8307449932798191E-4</v>
      </c>
      <c r="BQ381" s="186">
        <f>AV381*Workings_risks!$E$24*Workings_risks!$E$26*Workings_risks!$E$27*Assumptions!$G$90</f>
        <v>4.8925188228964391E-4</v>
      </c>
      <c r="BR381" s="186">
        <f>AW381*Workings_risks!$E$24*Workings_risks!$E$26*Workings_risks!$E$27*Assumptions!$G$90</f>
        <v>4.9542926525130608E-4</v>
      </c>
      <c r="BS381" s="186">
        <f>AX381*Workings_risks!$E$24*Workings_risks!$E$26*Workings_risks!$E$27*Assumptions!$G$90</f>
        <v>5.0160664821296825E-4</v>
      </c>
      <c r="BT381" s="186">
        <f>AY381*Workings_risks!$E$24*Workings_risks!$E$26*Workings_risks!$E$27*Assumptions!$G$90</f>
        <v>5.0778403117463032E-4</v>
      </c>
    </row>
    <row r="382" spans="2:72" x14ac:dyDescent="0.25">
      <c r="B382" s="42">
        <v>10383807</v>
      </c>
      <c r="C382" s="42" t="s">
        <v>505</v>
      </c>
      <c r="D382" s="42" t="s">
        <v>265</v>
      </c>
      <c r="E382" s="42">
        <v>16921430</v>
      </c>
      <c r="F382" s="42">
        <v>198357412</v>
      </c>
      <c r="G382" s="42">
        <v>0.28727380510541067</v>
      </c>
      <c r="H382" s="42">
        <v>141.03761109275001</v>
      </c>
      <c r="I382" s="42">
        <v>-37.533342581374299</v>
      </c>
      <c r="J382" s="42">
        <v>110</v>
      </c>
      <c r="K382" s="42">
        <v>94.5</v>
      </c>
      <c r="L382" s="32">
        <v>5.3999999999999999E-2</v>
      </c>
      <c r="M382" s="32">
        <v>7.2999999999999995E-2</v>
      </c>
      <c r="N382" s="181"/>
      <c r="O382" s="182">
        <f t="shared" si="76"/>
        <v>115.94000000000001</v>
      </c>
      <c r="P382" s="182">
        <f t="shared" si="77"/>
        <v>99.603000000000009</v>
      </c>
      <c r="Q382" s="191">
        <f t="shared" si="78"/>
        <v>0.01</v>
      </c>
      <c r="R382" s="191">
        <f t="shared" si="79"/>
        <v>0.02</v>
      </c>
      <c r="S382" s="184">
        <f t="shared" si="80"/>
        <v>-1633.7000000000003</v>
      </c>
      <c r="T382" s="184">
        <f t="shared" si="81"/>
        <v>132.27700000000002</v>
      </c>
      <c r="U382" s="185">
        <f t="shared" si="82"/>
        <v>1.3635918467282862E-2</v>
      </c>
      <c r="V382" s="181"/>
      <c r="W382" s="182">
        <f t="shared" si="83"/>
        <v>118.03</v>
      </c>
      <c r="X382" s="182">
        <f t="shared" si="84"/>
        <v>101.3985</v>
      </c>
      <c r="Y382" s="183">
        <f t="shared" si="85"/>
        <v>0.01</v>
      </c>
      <c r="Z382" s="183">
        <f t="shared" si="86"/>
        <v>0.02</v>
      </c>
      <c r="AA382" s="184">
        <f t="shared" si="87"/>
        <v>-1663.15</v>
      </c>
      <c r="AB382" s="184">
        <f t="shared" si="88"/>
        <v>134.66149999999999</v>
      </c>
      <c r="AC382" s="185">
        <f t="shared" si="89"/>
        <v>1.4828187475573453E-2</v>
      </c>
      <c r="AD382" s="181"/>
      <c r="AE382" s="178">
        <f t="shared" si="90"/>
        <v>1.3635918467282861</v>
      </c>
      <c r="AF382" s="170">
        <f>Workings_risks!$E$18+Workings_risks!$E$27*(($AE382-1)*Workings_risks!$E$18)/(2050-2023)</f>
        <v>9.5537106894483075E-3</v>
      </c>
      <c r="AG382" s="170">
        <f>AF382+(($AE382-1)*Workings_risks!$E$18)/(2050-2023)</f>
        <v>9.6773687674431667E-3</v>
      </c>
      <c r="AH382" s="170">
        <f>AG382+(($AE382-1)*Workings_risks!$E$18)/(2050-2023)</f>
        <v>9.801026845438026E-3</v>
      </c>
      <c r="AI382" s="170">
        <f>AH382+(($AE382-1)*Workings_risks!$E$18)/(2050-2023)</f>
        <v>9.9246849234328853E-3</v>
      </c>
      <c r="AJ382" s="170">
        <f>AI382+(($AE382-1)*Workings_risks!$E$18)/(2050-2023)</f>
        <v>1.0048343001427745E-2</v>
      </c>
      <c r="AK382" s="170">
        <f>AJ382+(($AE382-1)*Workings_risks!$E$18)/(2050-2023)</f>
        <v>1.0172001079422604E-2</v>
      </c>
      <c r="AL382" s="170">
        <f>AK382+(($AE382-1)*Workings_risks!$E$18)/(2050-2023)</f>
        <v>1.0295659157417463E-2</v>
      </c>
      <c r="AM382" s="170">
        <f>AL382+(($AE382-1)*Workings_risks!$E$18)/(2050-2023)</f>
        <v>1.0419317235412322E-2</v>
      </c>
      <c r="AN382" s="170">
        <f>AM382+(($AE382-1)*Workings_risks!$E$18)/(2050-2023)</f>
        <v>1.0542975313407182E-2</v>
      </c>
      <c r="AO382" s="170">
        <f>AN382+(($AE382-1)*Workings_risks!$E$18)/(2050-2023)</f>
        <v>1.0666633391402041E-2</v>
      </c>
      <c r="AP382" s="170">
        <f>AO382+(($AE382-1)*Workings_risks!$E$18)/(2050-2023)</f>
        <v>1.07902914693969E-2</v>
      </c>
      <c r="AQ382" s="170">
        <f>AP382+(($AE382-1)*Workings_risks!$E$18)/(2050-2023)</f>
        <v>1.091394954739176E-2</v>
      </c>
      <c r="AR382" s="170">
        <f>AQ382+(($AE382-1)*Workings_risks!$E$18)/(2050-2023)</f>
        <v>1.1037607625386619E-2</v>
      </c>
      <c r="AS382" s="170">
        <f>AR382+(($AE382-1)*Workings_risks!$E$18)/(2050-2023)</f>
        <v>1.1161265703381478E-2</v>
      </c>
      <c r="AT382" s="170">
        <f>AS382+(($AE382-1)*Workings_risks!$E$18)/(2050-2023)</f>
        <v>1.1284923781376337E-2</v>
      </c>
      <c r="AU382" s="170">
        <f>AT382+(($AE382-1)*Workings_risks!$E$18)/(2050-2023)</f>
        <v>1.1408581859371197E-2</v>
      </c>
      <c r="AV382" s="170">
        <f>AU382+(($AE382-1)*Workings_risks!$E$18)/(2050-2023)</f>
        <v>1.1532239937366056E-2</v>
      </c>
      <c r="AW382" s="170">
        <f>AV382+(($AE382-1)*Workings_risks!$E$18)/(2050-2023)</f>
        <v>1.1655898015360915E-2</v>
      </c>
      <c r="AX382" s="170">
        <f>AW382+(($AE382-1)*Workings_risks!$E$18)/(2050-2023)</f>
        <v>1.1779556093355775E-2</v>
      </c>
      <c r="AY382" s="170">
        <f>AX382+(($AE382-1)*Workings_risks!$E$18)/(2050-2023)</f>
        <v>1.1903214171350634E-2</v>
      </c>
      <c r="BA382" s="186">
        <f>AF382*Workings_risks!$E$24*Workings_risks!$E$26*Workings_risks!$E$27*Assumptions!$G$90</f>
        <v>3.869052860065509E-4</v>
      </c>
      <c r="BB382" s="186">
        <f>AG382*Workings_risks!$E$24*Workings_risks!$E$26*Workings_risks!$E$27*Assumptions!$G$90</f>
        <v>3.9191317933604669E-4</v>
      </c>
      <c r="BC382" s="186">
        <f>AH382*Workings_risks!$E$24*Workings_risks!$E$26*Workings_risks!$E$27*Assumptions!$G$90</f>
        <v>3.9692107266554253E-4</v>
      </c>
      <c r="BD382" s="186">
        <f>AI382*Workings_risks!$E$24*Workings_risks!$E$26*Workings_risks!$E$27*Assumptions!$G$90</f>
        <v>4.0192896599503843E-4</v>
      </c>
      <c r="BE382" s="186">
        <f>AJ382*Workings_risks!$E$24*Workings_risks!$E$26*Workings_risks!$E$27*Assumptions!$G$90</f>
        <v>4.0693685932453427E-4</v>
      </c>
      <c r="BF382" s="186">
        <f>AK382*Workings_risks!$E$24*Workings_risks!$E$26*Workings_risks!$E$27*Assumptions!$G$90</f>
        <v>4.1194475265403005E-4</v>
      </c>
      <c r="BG382" s="186">
        <f>AL382*Workings_risks!$E$24*Workings_risks!$E$26*Workings_risks!$E$27*Assumptions!$G$90</f>
        <v>4.169526459835259E-4</v>
      </c>
      <c r="BH382" s="186">
        <f>AM382*Workings_risks!$E$24*Workings_risks!$E$26*Workings_risks!$E$27*Assumptions!$G$90</f>
        <v>4.2196053931302179E-4</v>
      </c>
      <c r="BI382" s="186">
        <f>AN382*Workings_risks!$E$24*Workings_risks!$E$26*Workings_risks!$E$27*Assumptions!$G$90</f>
        <v>4.2696843264251763E-4</v>
      </c>
      <c r="BJ382" s="186">
        <f>AO382*Workings_risks!$E$24*Workings_risks!$E$26*Workings_risks!$E$27*Assumptions!$G$90</f>
        <v>4.3197632597201353E-4</v>
      </c>
      <c r="BK382" s="186">
        <f>AP382*Workings_risks!$E$24*Workings_risks!$E$26*Workings_risks!$E$27*Assumptions!$G$90</f>
        <v>4.3698421930150931E-4</v>
      </c>
      <c r="BL382" s="186">
        <f>AQ382*Workings_risks!$E$24*Workings_risks!$E$26*Workings_risks!$E$27*Assumptions!$G$90</f>
        <v>4.4199211263100526E-4</v>
      </c>
      <c r="BM382" s="186">
        <f>AR382*Workings_risks!$E$24*Workings_risks!$E$26*Workings_risks!$E$27*Assumptions!$G$90</f>
        <v>4.470000059605011E-4</v>
      </c>
      <c r="BN382" s="186">
        <f>AS382*Workings_risks!$E$24*Workings_risks!$E$26*Workings_risks!$E$27*Assumptions!$G$90</f>
        <v>4.5200789928999684E-4</v>
      </c>
      <c r="BO382" s="186">
        <f>AT382*Workings_risks!$E$24*Workings_risks!$E$26*Workings_risks!$E$27*Assumptions!$G$90</f>
        <v>4.5701579261949279E-4</v>
      </c>
      <c r="BP382" s="186">
        <f>AU382*Workings_risks!$E$24*Workings_risks!$E$26*Workings_risks!$E$27*Assumptions!$G$90</f>
        <v>4.6202368594898863E-4</v>
      </c>
      <c r="BQ382" s="186">
        <f>AV382*Workings_risks!$E$24*Workings_risks!$E$26*Workings_risks!$E$27*Assumptions!$G$90</f>
        <v>4.6703157927848441E-4</v>
      </c>
      <c r="BR382" s="186">
        <f>AW382*Workings_risks!$E$24*Workings_risks!$E$26*Workings_risks!$E$27*Assumptions!$G$90</f>
        <v>4.7203947260798026E-4</v>
      </c>
      <c r="BS382" s="186">
        <f>AX382*Workings_risks!$E$24*Workings_risks!$E$26*Workings_risks!$E$27*Assumptions!$G$90</f>
        <v>4.7704736593747615E-4</v>
      </c>
      <c r="BT382" s="186">
        <f>AY382*Workings_risks!$E$24*Workings_risks!$E$26*Workings_risks!$E$27*Assumptions!$G$90</f>
        <v>4.8205525926697199E-4</v>
      </c>
    </row>
    <row r="383" spans="2:72" x14ac:dyDescent="0.25">
      <c r="B383" s="42">
        <v>10383946</v>
      </c>
      <c r="C383" s="42" t="s">
        <v>421</v>
      </c>
      <c r="D383" s="42" t="s">
        <v>242</v>
      </c>
      <c r="E383" s="42">
        <v>16921998</v>
      </c>
      <c r="F383" s="42">
        <v>16921994</v>
      </c>
      <c r="G383" s="42">
        <v>0.71279910277701042</v>
      </c>
      <c r="H383" s="42">
        <v>143.31480556439001</v>
      </c>
      <c r="I383" s="42">
        <v>-36.467257869234601</v>
      </c>
      <c r="J383" s="42">
        <v>97.9</v>
      </c>
      <c r="K383" s="42">
        <v>88.3</v>
      </c>
      <c r="L383" s="32">
        <v>6.3E-2</v>
      </c>
      <c r="M383" s="32">
        <v>8.7999999999999995E-2</v>
      </c>
      <c r="N383" s="181"/>
      <c r="O383" s="182">
        <f t="shared" si="76"/>
        <v>104.0677</v>
      </c>
      <c r="P383" s="182">
        <f t="shared" si="77"/>
        <v>93.862899999999996</v>
      </c>
      <c r="Q383" s="191">
        <f t="shared" si="78"/>
        <v>0.01</v>
      </c>
      <c r="R383" s="191">
        <f t="shared" si="79"/>
        <v>0.02</v>
      </c>
      <c r="S383" s="184">
        <f t="shared" si="80"/>
        <v>-1020.4800000000005</v>
      </c>
      <c r="T383" s="184">
        <f t="shared" si="81"/>
        <v>114.27250000000001</v>
      </c>
      <c r="U383" s="185">
        <f t="shared" si="82"/>
        <v>1.6043920507996232E-2</v>
      </c>
      <c r="V383" s="181"/>
      <c r="W383" s="182">
        <f t="shared" si="83"/>
        <v>105.0467</v>
      </c>
      <c r="X383" s="182">
        <f t="shared" si="84"/>
        <v>96.070400000000006</v>
      </c>
      <c r="Y383" s="183">
        <f t="shared" si="85"/>
        <v>0.01</v>
      </c>
      <c r="Z383" s="183">
        <f t="shared" si="86"/>
        <v>0.02</v>
      </c>
      <c r="AA383" s="184">
        <f t="shared" si="87"/>
        <v>-897.62999999999954</v>
      </c>
      <c r="AB383" s="184">
        <f t="shared" si="88"/>
        <v>114.023</v>
      </c>
      <c r="AC383" s="185">
        <f t="shared" si="89"/>
        <v>1.7961743702861979E-2</v>
      </c>
      <c r="AD383" s="181"/>
      <c r="AE383" s="178">
        <f t="shared" si="90"/>
        <v>1.6043920507996232</v>
      </c>
      <c r="AF383" s="170">
        <f>Workings_risks!$E$18+Workings_risks!$E$27*(($AE383-1)*Workings_risks!$E$18)/(2050-2023)</f>
        <v>9.7994001130493041E-3</v>
      </c>
      <c r="AG383" s="170">
        <f>AF383+(($AE383-1)*Workings_risks!$E$18)/(2050-2023)</f>
        <v>1.0004954665577829E-2</v>
      </c>
      <c r="AH383" s="170">
        <f>AG383+(($AE383-1)*Workings_risks!$E$18)/(2050-2023)</f>
        <v>1.0210509218106354E-2</v>
      </c>
      <c r="AI383" s="170">
        <f>AH383+(($AE383-1)*Workings_risks!$E$18)/(2050-2023)</f>
        <v>1.0416063770634879E-2</v>
      </c>
      <c r="AJ383" s="170">
        <f>AI383+(($AE383-1)*Workings_risks!$E$18)/(2050-2023)</f>
        <v>1.0621618323163403E-2</v>
      </c>
      <c r="AK383" s="170">
        <f>AJ383+(($AE383-1)*Workings_risks!$E$18)/(2050-2023)</f>
        <v>1.0827172875691928E-2</v>
      </c>
      <c r="AL383" s="170">
        <f>AK383+(($AE383-1)*Workings_risks!$E$18)/(2050-2023)</f>
        <v>1.1032727428220453E-2</v>
      </c>
      <c r="AM383" s="170">
        <f>AL383+(($AE383-1)*Workings_risks!$E$18)/(2050-2023)</f>
        <v>1.1238281980748978E-2</v>
      </c>
      <c r="AN383" s="170">
        <f>AM383+(($AE383-1)*Workings_risks!$E$18)/(2050-2023)</f>
        <v>1.1443836533277503E-2</v>
      </c>
      <c r="AO383" s="170">
        <f>AN383+(($AE383-1)*Workings_risks!$E$18)/(2050-2023)</f>
        <v>1.1649391085806027E-2</v>
      </c>
      <c r="AP383" s="170">
        <f>AO383+(($AE383-1)*Workings_risks!$E$18)/(2050-2023)</f>
        <v>1.1854945638334552E-2</v>
      </c>
      <c r="AQ383" s="170">
        <f>AP383+(($AE383-1)*Workings_risks!$E$18)/(2050-2023)</f>
        <v>1.2060500190863077E-2</v>
      </c>
      <c r="AR383" s="170">
        <f>AQ383+(($AE383-1)*Workings_risks!$E$18)/(2050-2023)</f>
        <v>1.2266054743391602E-2</v>
      </c>
      <c r="AS383" s="170">
        <f>AR383+(($AE383-1)*Workings_risks!$E$18)/(2050-2023)</f>
        <v>1.2471609295920127E-2</v>
      </c>
      <c r="AT383" s="170">
        <f>AS383+(($AE383-1)*Workings_risks!$E$18)/(2050-2023)</f>
        <v>1.2677163848448652E-2</v>
      </c>
      <c r="AU383" s="170">
        <f>AT383+(($AE383-1)*Workings_risks!$E$18)/(2050-2023)</f>
        <v>1.2882718400977176E-2</v>
      </c>
      <c r="AV383" s="170">
        <f>AU383+(($AE383-1)*Workings_risks!$E$18)/(2050-2023)</f>
        <v>1.3088272953505701E-2</v>
      </c>
      <c r="AW383" s="170">
        <f>AV383+(($AE383-1)*Workings_risks!$E$18)/(2050-2023)</f>
        <v>1.3293827506034226E-2</v>
      </c>
      <c r="AX383" s="170">
        <f>AW383+(($AE383-1)*Workings_risks!$E$18)/(2050-2023)</f>
        <v>1.3499382058562751E-2</v>
      </c>
      <c r="AY383" s="170">
        <f>AX383+(($AE383-1)*Workings_risks!$E$18)/(2050-2023)</f>
        <v>1.3704936611091276E-2</v>
      </c>
      <c r="BA383" s="186">
        <f>AF383*Workings_risks!$E$24*Workings_risks!$E$26*Workings_risks!$E$27*Assumptions!$G$90</f>
        <v>3.968551934087204E-4</v>
      </c>
      <c r="BB383" s="186">
        <f>AG383*Workings_risks!$E$24*Workings_risks!$E$26*Workings_risks!$E$27*Assumptions!$G$90</f>
        <v>4.0517972253893936E-4</v>
      </c>
      <c r="BC383" s="186">
        <f>AH383*Workings_risks!$E$24*Workings_risks!$E$26*Workings_risks!$E$27*Assumptions!$G$90</f>
        <v>4.1350425166915842E-4</v>
      </c>
      <c r="BD383" s="186">
        <f>AI383*Workings_risks!$E$24*Workings_risks!$E$26*Workings_risks!$E$27*Assumptions!$G$90</f>
        <v>4.2182878079937748E-4</v>
      </c>
      <c r="BE383" s="186">
        <f>AJ383*Workings_risks!$E$24*Workings_risks!$E$26*Workings_risks!$E$27*Assumptions!$G$90</f>
        <v>4.3015330992959649E-4</v>
      </c>
      <c r="BF383" s="186">
        <f>AK383*Workings_risks!$E$24*Workings_risks!$E$26*Workings_risks!$E$27*Assumptions!$G$90</f>
        <v>4.3847783905981555E-4</v>
      </c>
      <c r="BG383" s="186">
        <f>AL383*Workings_risks!$E$24*Workings_risks!$E$26*Workings_risks!$E$27*Assumptions!$G$90</f>
        <v>4.4680236819003461E-4</v>
      </c>
      <c r="BH383" s="186">
        <f>AM383*Workings_risks!$E$24*Workings_risks!$E$26*Workings_risks!$E$27*Assumptions!$G$90</f>
        <v>4.5512689732025372E-4</v>
      </c>
      <c r="BI383" s="186">
        <f>AN383*Workings_risks!$E$24*Workings_risks!$E$26*Workings_risks!$E$27*Assumptions!$G$90</f>
        <v>4.6345142645047273E-4</v>
      </c>
      <c r="BJ383" s="186">
        <f>AO383*Workings_risks!$E$24*Workings_risks!$E$26*Workings_risks!$E$27*Assumptions!$G$90</f>
        <v>4.7177595558069179E-4</v>
      </c>
      <c r="BK383" s="186">
        <f>AP383*Workings_risks!$E$24*Workings_risks!$E$26*Workings_risks!$E$27*Assumptions!$G$90</f>
        <v>4.8010048471091085E-4</v>
      </c>
      <c r="BL383" s="186">
        <f>AQ383*Workings_risks!$E$24*Workings_risks!$E$26*Workings_risks!$E$27*Assumptions!$G$90</f>
        <v>4.8842501384112986E-4</v>
      </c>
      <c r="BM383" s="186">
        <f>AR383*Workings_risks!$E$24*Workings_risks!$E$26*Workings_risks!$E$27*Assumptions!$G$90</f>
        <v>4.9674954297134898E-4</v>
      </c>
      <c r="BN383" s="186">
        <f>AS383*Workings_risks!$E$24*Workings_risks!$E$26*Workings_risks!$E$27*Assumptions!$G$90</f>
        <v>5.0507407210156798E-4</v>
      </c>
      <c r="BO383" s="186">
        <f>AT383*Workings_risks!$E$24*Workings_risks!$E$26*Workings_risks!$E$27*Assumptions!$G$90</f>
        <v>5.133986012317871E-4</v>
      </c>
      <c r="BP383" s="186">
        <f>AU383*Workings_risks!$E$24*Workings_risks!$E$26*Workings_risks!$E$27*Assumptions!$G$90</f>
        <v>5.21723130362006E-4</v>
      </c>
      <c r="BQ383" s="186">
        <f>AV383*Workings_risks!$E$24*Workings_risks!$E$26*Workings_risks!$E$27*Assumptions!$G$90</f>
        <v>5.3004765949222511E-4</v>
      </c>
      <c r="BR383" s="186">
        <f>AW383*Workings_risks!$E$24*Workings_risks!$E$26*Workings_risks!$E$27*Assumptions!$G$90</f>
        <v>5.3837218862244412E-4</v>
      </c>
      <c r="BS383" s="186">
        <f>AX383*Workings_risks!$E$24*Workings_risks!$E$26*Workings_risks!$E$27*Assumptions!$G$90</f>
        <v>5.4669671775266313E-4</v>
      </c>
      <c r="BT383" s="186">
        <f>AY383*Workings_risks!$E$24*Workings_risks!$E$26*Workings_risks!$E$27*Assumptions!$G$90</f>
        <v>5.5502124688288214E-4</v>
      </c>
    </row>
    <row r="384" spans="2:72" x14ac:dyDescent="0.25">
      <c r="B384" s="42">
        <v>10383947</v>
      </c>
      <c r="C384" s="42" t="s">
        <v>421</v>
      </c>
      <c r="D384" s="42" t="s">
        <v>242</v>
      </c>
      <c r="E384" s="42">
        <v>191736049</v>
      </c>
      <c r="F384" s="42">
        <v>16921998</v>
      </c>
      <c r="G384" s="42">
        <v>0.20949184920488051</v>
      </c>
      <c r="H384" s="42">
        <v>143.31488630320899</v>
      </c>
      <c r="I384" s="42">
        <v>-36.4686600901574</v>
      </c>
      <c r="J384" s="42">
        <v>97.9</v>
      </c>
      <c r="K384" s="42">
        <v>88.3</v>
      </c>
      <c r="L384" s="32">
        <v>6.3E-2</v>
      </c>
      <c r="M384" s="32">
        <v>8.7999999999999995E-2</v>
      </c>
      <c r="N384" s="181"/>
      <c r="O384" s="182">
        <f t="shared" si="76"/>
        <v>104.0677</v>
      </c>
      <c r="P384" s="182">
        <f t="shared" si="77"/>
        <v>93.862899999999996</v>
      </c>
      <c r="Q384" s="191">
        <f t="shared" si="78"/>
        <v>0.01</v>
      </c>
      <c r="R384" s="191">
        <f t="shared" si="79"/>
        <v>0.02</v>
      </c>
      <c r="S384" s="184">
        <f t="shared" si="80"/>
        <v>-1020.4800000000005</v>
      </c>
      <c r="T384" s="184">
        <f t="shared" si="81"/>
        <v>114.27250000000001</v>
      </c>
      <c r="U384" s="185">
        <f t="shared" si="82"/>
        <v>1.6043920507996232E-2</v>
      </c>
      <c r="V384" s="181"/>
      <c r="W384" s="182">
        <f t="shared" si="83"/>
        <v>105.0467</v>
      </c>
      <c r="X384" s="182">
        <f t="shared" si="84"/>
        <v>96.070400000000006</v>
      </c>
      <c r="Y384" s="183">
        <f t="shared" si="85"/>
        <v>0.01</v>
      </c>
      <c r="Z384" s="183">
        <f t="shared" si="86"/>
        <v>0.02</v>
      </c>
      <c r="AA384" s="184">
        <f t="shared" si="87"/>
        <v>-897.62999999999954</v>
      </c>
      <c r="AB384" s="184">
        <f t="shared" si="88"/>
        <v>114.023</v>
      </c>
      <c r="AC384" s="185">
        <f t="shared" si="89"/>
        <v>1.7961743702861979E-2</v>
      </c>
      <c r="AD384" s="181"/>
      <c r="AE384" s="178">
        <f t="shared" si="90"/>
        <v>1.6043920507996232</v>
      </c>
      <c r="AF384" s="170">
        <f>Workings_risks!$E$18+Workings_risks!$E$27*(($AE384-1)*Workings_risks!$E$18)/(2050-2023)</f>
        <v>9.7994001130493041E-3</v>
      </c>
      <c r="AG384" s="170">
        <f>AF384+(($AE384-1)*Workings_risks!$E$18)/(2050-2023)</f>
        <v>1.0004954665577829E-2</v>
      </c>
      <c r="AH384" s="170">
        <f>AG384+(($AE384-1)*Workings_risks!$E$18)/(2050-2023)</f>
        <v>1.0210509218106354E-2</v>
      </c>
      <c r="AI384" s="170">
        <f>AH384+(($AE384-1)*Workings_risks!$E$18)/(2050-2023)</f>
        <v>1.0416063770634879E-2</v>
      </c>
      <c r="AJ384" s="170">
        <f>AI384+(($AE384-1)*Workings_risks!$E$18)/(2050-2023)</f>
        <v>1.0621618323163403E-2</v>
      </c>
      <c r="AK384" s="170">
        <f>AJ384+(($AE384-1)*Workings_risks!$E$18)/(2050-2023)</f>
        <v>1.0827172875691928E-2</v>
      </c>
      <c r="AL384" s="170">
        <f>AK384+(($AE384-1)*Workings_risks!$E$18)/(2050-2023)</f>
        <v>1.1032727428220453E-2</v>
      </c>
      <c r="AM384" s="170">
        <f>AL384+(($AE384-1)*Workings_risks!$E$18)/(2050-2023)</f>
        <v>1.1238281980748978E-2</v>
      </c>
      <c r="AN384" s="170">
        <f>AM384+(($AE384-1)*Workings_risks!$E$18)/(2050-2023)</f>
        <v>1.1443836533277503E-2</v>
      </c>
      <c r="AO384" s="170">
        <f>AN384+(($AE384-1)*Workings_risks!$E$18)/(2050-2023)</f>
        <v>1.1649391085806027E-2</v>
      </c>
      <c r="AP384" s="170">
        <f>AO384+(($AE384-1)*Workings_risks!$E$18)/(2050-2023)</f>
        <v>1.1854945638334552E-2</v>
      </c>
      <c r="AQ384" s="170">
        <f>AP384+(($AE384-1)*Workings_risks!$E$18)/(2050-2023)</f>
        <v>1.2060500190863077E-2</v>
      </c>
      <c r="AR384" s="170">
        <f>AQ384+(($AE384-1)*Workings_risks!$E$18)/(2050-2023)</f>
        <v>1.2266054743391602E-2</v>
      </c>
      <c r="AS384" s="170">
        <f>AR384+(($AE384-1)*Workings_risks!$E$18)/(2050-2023)</f>
        <v>1.2471609295920127E-2</v>
      </c>
      <c r="AT384" s="170">
        <f>AS384+(($AE384-1)*Workings_risks!$E$18)/(2050-2023)</f>
        <v>1.2677163848448652E-2</v>
      </c>
      <c r="AU384" s="170">
        <f>AT384+(($AE384-1)*Workings_risks!$E$18)/(2050-2023)</f>
        <v>1.2882718400977176E-2</v>
      </c>
      <c r="AV384" s="170">
        <f>AU384+(($AE384-1)*Workings_risks!$E$18)/(2050-2023)</f>
        <v>1.3088272953505701E-2</v>
      </c>
      <c r="AW384" s="170">
        <f>AV384+(($AE384-1)*Workings_risks!$E$18)/(2050-2023)</f>
        <v>1.3293827506034226E-2</v>
      </c>
      <c r="AX384" s="170">
        <f>AW384+(($AE384-1)*Workings_risks!$E$18)/(2050-2023)</f>
        <v>1.3499382058562751E-2</v>
      </c>
      <c r="AY384" s="170">
        <f>AX384+(($AE384-1)*Workings_risks!$E$18)/(2050-2023)</f>
        <v>1.3704936611091276E-2</v>
      </c>
      <c r="BA384" s="186">
        <f>AF384*Workings_risks!$E$24*Workings_risks!$E$26*Workings_risks!$E$27*Assumptions!$G$90</f>
        <v>3.968551934087204E-4</v>
      </c>
      <c r="BB384" s="186">
        <f>AG384*Workings_risks!$E$24*Workings_risks!$E$26*Workings_risks!$E$27*Assumptions!$G$90</f>
        <v>4.0517972253893936E-4</v>
      </c>
      <c r="BC384" s="186">
        <f>AH384*Workings_risks!$E$24*Workings_risks!$E$26*Workings_risks!$E$27*Assumptions!$G$90</f>
        <v>4.1350425166915842E-4</v>
      </c>
      <c r="BD384" s="186">
        <f>AI384*Workings_risks!$E$24*Workings_risks!$E$26*Workings_risks!$E$27*Assumptions!$G$90</f>
        <v>4.2182878079937748E-4</v>
      </c>
      <c r="BE384" s="186">
        <f>AJ384*Workings_risks!$E$24*Workings_risks!$E$26*Workings_risks!$E$27*Assumptions!$G$90</f>
        <v>4.3015330992959649E-4</v>
      </c>
      <c r="BF384" s="186">
        <f>AK384*Workings_risks!$E$24*Workings_risks!$E$26*Workings_risks!$E$27*Assumptions!$G$90</f>
        <v>4.3847783905981555E-4</v>
      </c>
      <c r="BG384" s="186">
        <f>AL384*Workings_risks!$E$24*Workings_risks!$E$26*Workings_risks!$E$27*Assumptions!$G$90</f>
        <v>4.4680236819003461E-4</v>
      </c>
      <c r="BH384" s="186">
        <f>AM384*Workings_risks!$E$24*Workings_risks!$E$26*Workings_risks!$E$27*Assumptions!$G$90</f>
        <v>4.5512689732025372E-4</v>
      </c>
      <c r="BI384" s="186">
        <f>AN384*Workings_risks!$E$24*Workings_risks!$E$26*Workings_risks!$E$27*Assumptions!$G$90</f>
        <v>4.6345142645047273E-4</v>
      </c>
      <c r="BJ384" s="186">
        <f>AO384*Workings_risks!$E$24*Workings_risks!$E$26*Workings_risks!$E$27*Assumptions!$G$90</f>
        <v>4.7177595558069179E-4</v>
      </c>
      <c r="BK384" s="186">
        <f>AP384*Workings_risks!$E$24*Workings_risks!$E$26*Workings_risks!$E$27*Assumptions!$G$90</f>
        <v>4.8010048471091085E-4</v>
      </c>
      <c r="BL384" s="186">
        <f>AQ384*Workings_risks!$E$24*Workings_risks!$E$26*Workings_risks!$E$27*Assumptions!$G$90</f>
        <v>4.8842501384112986E-4</v>
      </c>
      <c r="BM384" s="186">
        <f>AR384*Workings_risks!$E$24*Workings_risks!$E$26*Workings_risks!$E$27*Assumptions!$G$90</f>
        <v>4.9674954297134898E-4</v>
      </c>
      <c r="BN384" s="186">
        <f>AS384*Workings_risks!$E$24*Workings_risks!$E$26*Workings_risks!$E$27*Assumptions!$G$90</f>
        <v>5.0507407210156798E-4</v>
      </c>
      <c r="BO384" s="186">
        <f>AT384*Workings_risks!$E$24*Workings_risks!$E$26*Workings_risks!$E$27*Assumptions!$G$90</f>
        <v>5.133986012317871E-4</v>
      </c>
      <c r="BP384" s="186">
        <f>AU384*Workings_risks!$E$24*Workings_risks!$E$26*Workings_risks!$E$27*Assumptions!$G$90</f>
        <v>5.21723130362006E-4</v>
      </c>
      <c r="BQ384" s="186">
        <f>AV384*Workings_risks!$E$24*Workings_risks!$E$26*Workings_risks!$E$27*Assumptions!$G$90</f>
        <v>5.3004765949222511E-4</v>
      </c>
      <c r="BR384" s="186">
        <f>AW384*Workings_risks!$E$24*Workings_risks!$E$26*Workings_risks!$E$27*Assumptions!$G$90</f>
        <v>5.3837218862244412E-4</v>
      </c>
      <c r="BS384" s="186">
        <f>AX384*Workings_risks!$E$24*Workings_risks!$E$26*Workings_risks!$E$27*Assumptions!$G$90</f>
        <v>5.4669671775266313E-4</v>
      </c>
      <c r="BT384" s="186">
        <f>AY384*Workings_risks!$E$24*Workings_risks!$E$26*Workings_risks!$E$27*Assumptions!$G$90</f>
        <v>5.5502124688288214E-4</v>
      </c>
    </row>
    <row r="385" spans="2:72" x14ac:dyDescent="0.25">
      <c r="B385" s="42">
        <v>10385402</v>
      </c>
      <c r="C385" s="42" t="s">
        <v>419</v>
      </c>
      <c r="D385" s="42" t="s">
        <v>242</v>
      </c>
      <c r="E385" s="42">
        <v>16928027</v>
      </c>
      <c r="F385" s="42">
        <v>16928031</v>
      </c>
      <c r="G385" s="42">
        <v>0.56889768257383055</v>
      </c>
      <c r="H385" s="42">
        <v>143.41373695668</v>
      </c>
      <c r="I385" s="42">
        <v>-36.622363616309698</v>
      </c>
      <c r="J385" s="42">
        <v>105</v>
      </c>
      <c r="K385" s="42">
        <v>94.6</v>
      </c>
      <c r="L385" s="32">
        <v>6.3E-2</v>
      </c>
      <c r="M385" s="32">
        <v>8.7999999999999995E-2</v>
      </c>
      <c r="N385" s="181"/>
      <c r="O385" s="182">
        <f t="shared" si="76"/>
        <v>111.61499999999999</v>
      </c>
      <c r="P385" s="182">
        <f t="shared" si="77"/>
        <v>100.5598</v>
      </c>
      <c r="Q385" s="191">
        <f t="shared" si="78"/>
        <v>0.01</v>
      </c>
      <c r="R385" s="191">
        <f t="shared" si="79"/>
        <v>0.02</v>
      </c>
      <c r="S385" s="184">
        <f t="shared" si="80"/>
        <v>-1105.5199999999998</v>
      </c>
      <c r="T385" s="184">
        <f t="shared" si="81"/>
        <v>122.67019999999999</v>
      </c>
      <c r="U385" s="185">
        <f t="shared" si="82"/>
        <v>1.5983609523120342E-2</v>
      </c>
      <c r="V385" s="181"/>
      <c r="W385" s="182">
        <f t="shared" si="83"/>
        <v>112.66499999999999</v>
      </c>
      <c r="X385" s="182">
        <f t="shared" si="84"/>
        <v>102.9248</v>
      </c>
      <c r="Y385" s="183">
        <f t="shared" si="85"/>
        <v>0.01</v>
      </c>
      <c r="Z385" s="183">
        <f t="shared" si="86"/>
        <v>0.02</v>
      </c>
      <c r="AA385" s="184">
        <f t="shared" si="87"/>
        <v>-974.01999999999873</v>
      </c>
      <c r="AB385" s="184">
        <f t="shared" si="88"/>
        <v>122.40519999999998</v>
      </c>
      <c r="AC385" s="185">
        <f t="shared" si="89"/>
        <v>1.7869448265949366E-2</v>
      </c>
      <c r="AD385" s="181"/>
      <c r="AE385" s="178">
        <f t="shared" si="90"/>
        <v>1.5983609523120341</v>
      </c>
      <c r="AF385" s="170">
        <f>Workings_risks!$E$18+Workings_risks!$E$27*(($AE385-1)*Workings_risks!$E$18)/(2050-2023)</f>
        <v>9.7932465588328067E-3</v>
      </c>
      <c r="AG385" s="170">
        <f>AF385+(($AE385-1)*Workings_risks!$E$18)/(2050-2023)</f>
        <v>9.9967499266225002E-3</v>
      </c>
      <c r="AH385" s="170">
        <f>AG385+(($AE385-1)*Workings_risks!$E$18)/(2050-2023)</f>
        <v>1.0200253294412194E-2</v>
      </c>
      <c r="AI385" s="170">
        <f>AH385+(($AE385-1)*Workings_risks!$E$18)/(2050-2023)</f>
        <v>1.0403756662201887E-2</v>
      </c>
      <c r="AJ385" s="170">
        <f>AI385+(($AE385-1)*Workings_risks!$E$18)/(2050-2023)</f>
        <v>1.0607260029991581E-2</v>
      </c>
      <c r="AK385" s="170">
        <f>AJ385+(($AE385-1)*Workings_risks!$E$18)/(2050-2023)</f>
        <v>1.0810763397781274E-2</v>
      </c>
      <c r="AL385" s="170">
        <f>AK385+(($AE385-1)*Workings_risks!$E$18)/(2050-2023)</f>
        <v>1.1014266765570968E-2</v>
      </c>
      <c r="AM385" s="170">
        <f>AL385+(($AE385-1)*Workings_risks!$E$18)/(2050-2023)</f>
        <v>1.1217770133360661E-2</v>
      </c>
      <c r="AN385" s="170">
        <f>AM385+(($AE385-1)*Workings_risks!$E$18)/(2050-2023)</f>
        <v>1.1421273501150355E-2</v>
      </c>
      <c r="AO385" s="170">
        <f>AN385+(($AE385-1)*Workings_risks!$E$18)/(2050-2023)</f>
        <v>1.1624776868940048E-2</v>
      </c>
      <c r="AP385" s="170">
        <f>AO385+(($AE385-1)*Workings_risks!$E$18)/(2050-2023)</f>
        <v>1.1828280236729742E-2</v>
      </c>
      <c r="AQ385" s="170">
        <f>AP385+(($AE385-1)*Workings_risks!$E$18)/(2050-2023)</f>
        <v>1.2031783604519435E-2</v>
      </c>
      <c r="AR385" s="170">
        <f>AQ385+(($AE385-1)*Workings_risks!$E$18)/(2050-2023)</f>
        <v>1.2235286972309129E-2</v>
      </c>
      <c r="AS385" s="170">
        <f>AR385+(($AE385-1)*Workings_risks!$E$18)/(2050-2023)</f>
        <v>1.2438790340098822E-2</v>
      </c>
      <c r="AT385" s="170">
        <f>AS385+(($AE385-1)*Workings_risks!$E$18)/(2050-2023)</f>
        <v>1.2642293707888516E-2</v>
      </c>
      <c r="AU385" s="170">
        <f>AT385+(($AE385-1)*Workings_risks!$E$18)/(2050-2023)</f>
        <v>1.2845797075678209E-2</v>
      </c>
      <c r="AV385" s="170">
        <f>AU385+(($AE385-1)*Workings_risks!$E$18)/(2050-2023)</f>
        <v>1.3049300443467903E-2</v>
      </c>
      <c r="AW385" s="170">
        <f>AV385+(($AE385-1)*Workings_risks!$E$18)/(2050-2023)</f>
        <v>1.3252803811257596E-2</v>
      </c>
      <c r="AX385" s="170">
        <f>AW385+(($AE385-1)*Workings_risks!$E$18)/(2050-2023)</f>
        <v>1.345630717904729E-2</v>
      </c>
      <c r="AY385" s="170">
        <f>AX385+(($AE385-1)*Workings_risks!$E$18)/(2050-2023)</f>
        <v>1.3659810546836983E-2</v>
      </c>
      <c r="BA385" s="186">
        <f>AF385*Workings_risks!$E$24*Workings_risks!$E$26*Workings_risks!$E$27*Assumptions!$G$90</f>
        <v>3.9660598734298511E-4</v>
      </c>
      <c r="BB385" s="186">
        <f>AG385*Workings_risks!$E$24*Workings_risks!$E$26*Workings_risks!$E$27*Assumptions!$G$90</f>
        <v>4.0484744778462574E-4</v>
      </c>
      <c r="BC385" s="186">
        <f>AH385*Workings_risks!$E$24*Workings_risks!$E$26*Workings_risks!$E$27*Assumptions!$G$90</f>
        <v>4.1308890822626642E-4</v>
      </c>
      <c r="BD385" s="186">
        <f>AI385*Workings_risks!$E$24*Workings_risks!$E$26*Workings_risks!$E$27*Assumptions!$G$90</f>
        <v>4.2133036866790711E-4</v>
      </c>
      <c r="BE385" s="186">
        <f>AJ385*Workings_risks!$E$24*Workings_risks!$E$26*Workings_risks!$E$27*Assumptions!$G$90</f>
        <v>4.2957182910954768E-4</v>
      </c>
      <c r="BF385" s="186">
        <f>AK385*Workings_risks!$E$24*Workings_risks!$E$26*Workings_risks!$E$27*Assumptions!$G$90</f>
        <v>4.3781328955118837E-4</v>
      </c>
      <c r="BG385" s="186">
        <f>AL385*Workings_risks!$E$24*Workings_risks!$E$26*Workings_risks!$E$27*Assumptions!$G$90</f>
        <v>4.4605474999282905E-4</v>
      </c>
      <c r="BH385" s="186">
        <f>AM385*Workings_risks!$E$24*Workings_risks!$E$26*Workings_risks!$E$27*Assumptions!$G$90</f>
        <v>4.5429621043446958E-4</v>
      </c>
      <c r="BI385" s="186">
        <f>AN385*Workings_risks!$E$24*Workings_risks!$E$26*Workings_risks!$E$27*Assumptions!$G$90</f>
        <v>4.6253767087611026E-4</v>
      </c>
      <c r="BJ385" s="186">
        <f>AO385*Workings_risks!$E$24*Workings_risks!$E$26*Workings_risks!$E$27*Assumptions!$G$90</f>
        <v>4.7077913131775094E-4</v>
      </c>
      <c r="BK385" s="186">
        <f>AP385*Workings_risks!$E$24*Workings_risks!$E$26*Workings_risks!$E$27*Assumptions!$G$90</f>
        <v>4.7902059175939163E-4</v>
      </c>
      <c r="BL385" s="186">
        <f>AQ385*Workings_risks!$E$24*Workings_risks!$E$26*Workings_risks!$E$27*Assumptions!$G$90</f>
        <v>4.8726205220103226E-4</v>
      </c>
      <c r="BM385" s="186">
        <f>AR385*Workings_risks!$E$24*Workings_risks!$E$26*Workings_risks!$E$27*Assumptions!$G$90</f>
        <v>4.9550351264267289E-4</v>
      </c>
      <c r="BN385" s="186">
        <f>AS385*Workings_risks!$E$24*Workings_risks!$E$26*Workings_risks!$E$27*Assumptions!$G$90</f>
        <v>5.0374497308431363E-4</v>
      </c>
      <c r="BO385" s="186">
        <f>AT385*Workings_risks!$E$24*Workings_risks!$E$26*Workings_risks!$E$27*Assumptions!$G$90</f>
        <v>5.1198643352595426E-4</v>
      </c>
      <c r="BP385" s="186">
        <f>AU385*Workings_risks!$E$24*Workings_risks!$E$26*Workings_risks!$E$27*Assumptions!$G$90</f>
        <v>5.2022789396759489E-4</v>
      </c>
      <c r="BQ385" s="186">
        <f>AV385*Workings_risks!$E$24*Workings_risks!$E$26*Workings_risks!$E$27*Assumptions!$G$90</f>
        <v>5.2846935440923563E-4</v>
      </c>
      <c r="BR385" s="186">
        <f>AW385*Workings_risks!$E$24*Workings_risks!$E$26*Workings_risks!$E$27*Assumptions!$G$90</f>
        <v>5.3671081485087615E-4</v>
      </c>
      <c r="BS385" s="186">
        <f>AX385*Workings_risks!$E$24*Workings_risks!$E$26*Workings_risks!$E$27*Assumptions!$G$90</f>
        <v>5.4495227529251689E-4</v>
      </c>
      <c r="BT385" s="186">
        <f>AY385*Workings_risks!$E$24*Workings_risks!$E$26*Workings_risks!$E$27*Assumptions!$G$90</f>
        <v>5.5319373573415752E-4</v>
      </c>
    </row>
    <row r="386" spans="2:72" x14ac:dyDescent="0.25">
      <c r="B386" s="42">
        <v>10385403</v>
      </c>
      <c r="C386" s="42" t="s">
        <v>419</v>
      </c>
      <c r="D386" s="42" t="s">
        <v>242</v>
      </c>
      <c r="E386" s="42">
        <v>16928031</v>
      </c>
      <c r="F386" s="42">
        <v>162642465</v>
      </c>
      <c r="G386" s="42">
        <v>1.3262759242579105</v>
      </c>
      <c r="H386" s="42">
        <v>143.415484347838</v>
      </c>
      <c r="I386" s="42">
        <v>-36.619811390390197</v>
      </c>
      <c r="J386" s="42">
        <v>105</v>
      </c>
      <c r="K386" s="42">
        <v>94.6</v>
      </c>
      <c r="L386" s="32">
        <v>6.3E-2</v>
      </c>
      <c r="M386" s="32">
        <v>8.7999999999999995E-2</v>
      </c>
      <c r="N386" s="181"/>
      <c r="O386" s="182">
        <f t="shared" si="76"/>
        <v>111.61499999999999</v>
      </c>
      <c r="P386" s="182">
        <f t="shared" si="77"/>
        <v>100.5598</v>
      </c>
      <c r="Q386" s="191">
        <f t="shared" si="78"/>
        <v>0.01</v>
      </c>
      <c r="R386" s="191">
        <f t="shared" si="79"/>
        <v>0.02</v>
      </c>
      <c r="S386" s="184">
        <f t="shared" si="80"/>
        <v>-1105.5199999999998</v>
      </c>
      <c r="T386" s="184">
        <f t="shared" si="81"/>
        <v>122.67019999999999</v>
      </c>
      <c r="U386" s="185">
        <f t="shared" si="82"/>
        <v>1.5983609523120342E-2</v>
      </c>
      <c r="V386" s="181"/>
      <c r="W386" s="182">
        <f t="shared" si="83"/>
        <v>112.66499999999999</v>
      </c>
      <c r="X386" s="182">
        <f t="shared" si="84"/>
        <v>102.9248</v>
      </c>
      <c r="Y386" s="183">
        <f t="shared" si="85"/>
        <v>0.01</v>
      </c>
      <c r="Z386" s="183">
        <f t="shared" si="86"/>
        <v>0.02</v>
      </c>
      <c r="AA386" s="184">
        <f t="shared" si="87"/>
        <v>-974.01999999999873</v>
      </c>
      <c r="AB386" s="184">
        <f t="shared" si="88"/>
        <v>122.40519999999998</v>
      </c>
      <c r="AC386" s="185">
        <f t="shared" si="89"/>
        <v>1.7869448265949366E-2</v>
      </c>
      <c r="AD386" s="181"/>
      <c r="AE386" s="178">
        <f t="shared" si="90"/>
        <v>1.5983609523120341</v>
      </c>
      <c r="AF386" s="170">
        <f>Workings_risks!$E$18+Workings_risks!$E$27*(($AE386-1)*Workings_risks!$E$18)/(2050-2023)</f>
        <v>9.7932465588328067E-3</v>
      </c>
      <c r="AG386" s="170">
        <f>AF386+(($AE386-1)*Workings_risks!$E$18)/(2050-2023)</f>
        <v>9.9967499266225002E-3</v>
      </c>
      <c r="AH386" s="170">
        <f>AG386+(($AE386-1)*Workings_risks!$E$18)/(2050-2023)</f>
        <v>1.0200253294412194E-2</v>
      </c>
      <c r="AI386" s="170">
        <f>AH386+(($AE386-1)*Workings_risks!$E$18)/(2050-2023)</f>
        <v>1.0403756662201887E-2</v>
      </c>
      <c r="AJ386" s="170">
        <f>AI386+(($AE386-1)*Workings_risks!$E$18)/(2050-2023)</f>
        <v>1.0607260029991581E-2</v>
      </c>
      <c r="AK386" s="170">
        <f>AJ386+(($AE386-1)*Workings_risks!$E$18)/(2050-2023)</f>
        <v>1.0810763397781274E-2</v>
      </c>
      <c r="AL386" s="170">
        <f>AK386+(($AE386-1)*Workings_risks!$E$18)/(2050-2023)</f>
        <v>1.1014266765570968E-2</v>
      </c>
      <c r="AM386" s="170">
        <f>AL386+(($AE386-1)*Workings_risks!$E$18)/(2050-2023)</f>
        <v>1.1217770133360661E-2</v>
      </c>
      <c r="AN386" s="170">
        <f>AM386+(($AE386-1)*Workings_risks!$E$18)/(2050-2023)</f>
        <v>1.1421273501150355E-2</v>
      </c>
      <c r="AO386" s="170">
        <f>AN386+(($AE386-1)*Workings_risks!$E$18)/(2050-2023)</f>
        <v>1.1624776868940048E-2</v>
      </c>
      <c r="AP386" s="170">
        <f>AO386+(($AE386-1)*Workings_risks!$E$18)/(2050-2023)</f>
        <v>1.1828280236729742E-2</v>
      </c>
      <c r="AQ386" s="170">
        <f>AP386+(($AE386-1)*Workings_risks!$E$18)/(2050-2023)</f>
        <v>1.2031783604519435E-2</v>
      </c>
      <c r="AR386" s="170">
        <f>AQ386+(($AE386-1)*Workings_risks!$E$18)/(2050-2023)</f>
        <v>1.2235286972309129E-2</v>
      </c>
      <c r="AS386" s="170">
        <f>AR386+(($AE386-1)*Workings_risks!$E$18)/(2050-2023)</f>
        <v>1.2438790340098822E-2</v>
      </c>
      <c r="AT386" s="170">
        <f>AS386+(($AE386-1)*Workings_risks!$E$18)/(2050-2023)</f>
        <v>1.2642293707888516E-2</v>
      </c>
      <c r="AU386" s="170">
        <f>AT386+(($AE386-1)*Workings_risks!$E$18)/(2050-2023)</f>
        <v>1.2845797075678209E-2</v>
      </c>
      <c r="AV386" s="170">
        <f>AU386+(($AE386-1)*Workings_risks!$E$18)/(2050-2023)</f>
        <v>1.3049300443467903E-2</v>
      </c>
      <c r="AW386" s="170">
        <f>AV386+(($AE386-1)*Workings_risks!$E$18)/(2050-2023)</f>
        <v>1.3252803811257596E-2</v>
      </c>
      <c r="AX386" s="170">
        <f>AW386+(($AE386-1)*Workings_risks!$E$18)/(2050-2023)</f>
        <v>1.345630717904729E-2</v>
      </c>
      <c r="AY386" s="170">
        <f>AX386+(($AE386-1)*Workings_risks!$E$18)/(2050-2023)</f>
        <v>1.3659810546836983E-2</v>
      </c>
      <c r="BA386" s="186">
        <f>AF386*Workings_risks!$E$24*Workings_risks!$E$26*Workings_risks!$E$27*Assumptions!$G$90</f>
        <v>3.9660598734298511E-4</v>
      </c>
      <c r="BB386" s="186">
        <f>AG386*Workings_risks!$E$24*Workings_risks!$E$26*Workings_risks!$E$27*Assumptions!$G$90</f>
        <v>4.0484744778462574E-4</v>
      </c>
      <c r="BC386" s="186">
        <f>AH386*Workings_risks!$E$24*Workings_risks!$E$26*Workings_risks!$E$27*Assumptions!$G$90</f>
        <v>4.1308890822626642E-4</v>
      </c>
      <c r="BD386" s="186">
        <f>AI386*Workings_risks!$E$24*Workings_risks!$E$26*Workings_risks!$E$27*Assumptions!$G$90</f>
        <v>4.2133036866790711E-4</v>
      </c>
      <c r="BE386" s="186">
        <f>AJ386*Workings_risks!$E$24*Workings_risks!$E$26*Workings_risks!$E$27*Assumptions!$G$90</f>
        <v>4.2957182910954768E-4</v>
      </c>
      <c r="BF386" s="186">
        <f>AK386*Workings_risks!$E$24*Workings_risks!$E$26*Workings_risks!$E$27*Assumptions!$G$90</f>
        <v>4.3781328955118837E-4</v>
      </c>
      <c r="BG386" s="186">
        <f>AL386*Workings_risks!$E$24*Workings_risks!$E$26*Workings_risks!$E$27*Assumptions!$G$90</f>
        <v>4.4605474999282905E-4</v>
      </c>
      <c r="BH386" s="186">
        <f>AM386*Workings_risks!$E$24*Workings_risks!$E$26*Workings_risks!$E$27*Assumptions!$G$90</f>
        <v>4.5429621043446958E-4</v>
      </c>
      <c r="BI386" s="186">
        <f>AN386*Workings_risks!$E$24*Workings_risks!$E$26*Workings_risks!$E$27*Assumptions!$G$90</f>
        <v>4.6253767087611026E-4</v>
      </c>
      <c r="BJ386" s="186">
        <f>AO386*Workings_risks!$E$24*Workings_risks!$E$26*Workings_risks!$E$27*Assumptions!$G$90</f>
        <v>4.7077913131775094E-4</v>
      </c>
      <c r="BK386" s="186">
        <f>AP386*Workings_risks!$E$24*Workings_risks!$E$26*Workings_risks!$E$27*Assumptions!$G$90</f>
        <v>4.7902059175939163E-4</v>
      </c>
      <c r="BL386" s="186">
        <f>AQ386*Workings_risks!$E$24*Workings_risks!$E$26*Workings_risks!$E$27*Assumptions!$G$90</f>
        <v>4.8726205220103226E-4</v>
      </c>
      <c r="BM386" s="186">
        <f>AR386*Workings_risks!$E$24*Workings_risks!$E$26*Workings_risks!$E$27*Assumptions!$G$90</f>
        <v>4.9550351264267289E-4</v>
      </c>
      <c r="BN386" s="186">
        <f>AS386*Workings_risks!$E$24*Workings_risks!$E$26*Workings_risks!$E$27*Assumptions!$G$90</f>
        <v>5.0374497308431363E-4</v>
      </c>
      <c r="BO386" s="186">
        <f>AT386*Workings_risks!$E$24*Workings_risks!$E$26*Workings_risks!$E$27*Assumptions!$G$90</f>
        <v>5.1198643352595426E-4</v>
      </c>
      <c r="BP386" s="186">
        <f>AU386*Workings_risks!$E$24*Workings_risks!$E$26*Workings_risks!$E$27*Assumptions!$G$90</f>
        <v>5.2022789396759489E-4</v>
      </c>
      <c r="BQ386" s="186">
        <f>AV386*Workings_risks!$E$24*Workings_risks!$E$26*Workings_risks!$E$27*Assumptions!$G$90</f>
        <v>5.2846935440923563E-4</v>
      </c>
      <c r="BR386" s="186">
        <f>AW386*Workings_risks!$E$24*Workings_risks!$E$26*Workings_risks!$E$27*Assumptions!$G$90</f>
        <v>5.3671081485087615E-4</v>
      </c>
      <c r="BS386" s="186">
        <f>AX386*Workings_risks!$E$24*Workings_risks!$E$26*Workings_risks!$E$27*Assumptions!$G$90</f>
        <v>5.4495227529251689E-4</v>
      </c>
      <c r="BT386" s="186">
        <f>AY386*Workings_risks!$E$24*Workings_risks!$E$26*Workings_risks!$E$27*Assumptions!$G$90</f>
        <v>5.5319373573415752E-4</v>
      </c>
    </row>
    <row r="387" spans="2:72" x14ac:dyDescent="0.25">
      <c r="B387" s="42">
        <v>10386137</v>
      </c>
      <c r="C387" s="42" t="s">
        <v>417</v>
      </c>
      <c r="D387" s="42" t="s">
        <v>242</v>
      </c>
      <c r="E387" s="42">
        <v>16931047</v>
      </c>
      <c r="F387" s="42">
        <v>16931051</v>
      </c>
      <c r="G387" s="42">
        <v>0.68465467536190028</v>
      </c>
      <c r="H387" s="42">
        <v>143.857279479206</v>
      </c>
      <c r="I387" s="42">
        <v>-36.226280538424</v>
      </c>
      <c r="J387" s="42">
        <v>105</v>
      </c>
      <c r="K387" s="42">
        <v>93.6</v>
      </c>
      <c r="L387" s="32">
        <v>6.3E-2</v>
      </c>
      <c r="M387" s="32">
        <v>8.7999999999999995E-2</v>
      </c>
      <c r="N387" s="181"/>
      <c r="O387" s="182">
        <f t="shared" si="76"/>
        <v>111.61499999999999</v>
      </c>
      <c r="P387" s="182">
        <f t="shared" si="77"/>
        <v>99.496799999999993</v>
      </c>
      <c r="Q387" s="191">
        <f t="shared" si="78"/>
        <v>0.01</v>
      </c>
      <c r="R387" s="191">
        <f t="shared" si="79"/>
        <v>0.02</v>
      </c>
      <c r="S387" s="184">
        <f t="shared" si="80"/>
        <v>-1211.8200000000002</v>
      </c>
      <c r="T387" s="184">
        <f t="shared" si="81"/>
        <v>123.7332</v>
      </c>
      <c r="U387" s="185">
        <f t="shared" si="82"/>
        <v>1.5458731494776447E-2</v>
      </c>
      <c r="V387" s="181"/>
      <c r="W387" s="182">
        <f t="shared" si="83"/>
        <v>112.66499999999999</v>
      </c>
      <c r="X387" s="182">
        <f t="shared" si="84"/>
        <v>101.8368</v>
      </c>
      <c r="Y387" s="183">
        <f t="shared" si="85"/>
        <v>0.01</v>
      </c>
      <c r="Z387" s="183">
        <f t="shared" si="86"/>
        <v>0.02</v>
      </c>
      <c r="AA387" s="184">
        <f t="shared" si="87"/>
        <v>-1082.8199999999995</v>
      </c>
      <c r="AB387" s="184">
        <f t="shared" si="88"/>
        <v>123.4932</v>
      </c>
      <c r="AC387" s="185">
        <f t="shared" si="89"/>
        <v>1.7078738848562099E-2</v>
      </c>
      <c r="AD387" s="181"/>
      <c r="AE387" s="178">
        <f t="shared" si="90"/>
        <v>1.5458731494776448</v>
      </c>
      <c r="AF387" s="170">
        <f>Workings_risks!$E$18+Workings_risks!$E$27*(($AE387-1)*Workings_risks!$E$18)/(2050-2023)</f>
        <v>9.7396930409934142E-3</v>
      </c>
      <c r="AG387" s="170">
        <f>AF387+(($AE387-1)*Workings_risks!$E$18)/(2050-2023)</f>
        <v>9.9253452361699763E-3</v>
      </c>
      <c r="AH387" s="170">
        <f>AG387+(($AE387-1)*Workings_risks!$E$18)/(2050-2023)</f>
        <v>1.0110997431346538E-2</v>
      </c>
      <c r="AI387" s="170">
        <f>AH387+(($AE387-1)*Workings_risks!$E$18)/(2050-2023)</f>
        <v>1.02966496265231E-2</v>
      </c>
      <c r="AJ387" s="170">
        <f>AI387+(($AE387-1)*Workings_risks!$E$18)/(2050-2023)</f>
        <v>1.0482301821699663E-2</v>
      </c>
      <c r="AK387" s="170">
        <f>AJ387+(($AE387-1)*Workings_risks!$E$18)/(2050-2023)</f>
        <v>1.0667954016876225E-2</v>
      </c>
      <c r="AL387" s="170">
        <f>AK387+(($AE387-1)*Workings_risks!$E$18)/(2050-2023)</f>
        <v>1.0853606212052787E-2</v>
      </c>
      <c r="AM387" s="170">
        <f>AL387+(($AE387-1)*Workings_risks!$E$18)/(2050-2023)</f>
        <v>1.1039258407229349E-2</v>
      </c>
      <c r="AN387" s="170">
        <f>AM387+(($AE387-1)*Workings_risks!$E$18)/(2050-2023)</f>
        <v>1.1224910602405911E-2</v>
      </c>
      <c r="AO387" s="170">
        <f>AN387+(($AE387-1)*Workings_risks!$E$18)/(2050-2023)</f>
        <v>1.1410562797582473E-2</v>
      </c>
      <c r="AP387" s="170">
        <f>AO387+(($AE387-1)*Workings_risks!$E$18)/(2050-2023)</f>
        <v>1.1596214992759035E-2</v>
      </c>
      <c r="AQ387" s="170">
        <f>AP387+(($AE387-1)*Workings_risks!$E$18)/(2050-2023)</f>
        <v>1.1781867187935597E-2</v>
      </c>
      <c r="AR387" s="170">
        <f>AQ387+(($AE387-1)*Workings_risks!$E$18)/(2050-2023)</f>
        <v>1.1967519383112159E-2</v>
      </c>
      <c r="AS387" s="170">
        <f>AR387+(($AE387-1)*Workings_risks!$E$18)/(2050-2023)</f>
        <v>1.2153171578288722E-2</v>
      </c>
      <c r="AT387" s="170">
        <f>AS387+(($AE387-1)*Workings_risks!$E$18)/(2050-2023)</f>
        <v>1.2338823773465284E-2</v>
      </c>
      <c r="AU387" s="170">
        <f>AT387+(($AE387-1)*Workings_risks!$E$18)/(2050-2023)</f>
        <v>1.2524475968641846E-2</v>
      </c>
      <c r="AV387" s="170">
        <f>AU387+(($AE387-1)*Workings_risks!$E$18)/(2050-2023)</f>
        <v>1.2710128163818408E-2</v>
      </c>
      <c r="AW387" s="170">
        <f>AV387+(($AE387-1)*Workings_risks!$E$18)/(2050-2023)</f>
        <v>1.289578035899497E-2</v>
      </c>
      <c r="AX387" s="170">
        <f>AW387+(($AE387-1)*Workings_risks!$E$18)/(2050-2023)</f>
        <v>1.3081432554171532E-2</v>
      </c>
      <c r="AY387" s="170">
        <f>AX387+(($AE387-1)*Workings_risks!$E$18)/(2050-2023)</f>
        <v>1.3267084749348094E-2</v>
      </c>
      <c r="BA387" s="186">
        <f>AF387*Workings_risks!$E$24*Workings_risks!$E$26*Workings_risks!$E$27*Assumptions!$G$90</f>
        <v>3.94437181963606E-4</v>
      </c>
      <c r="BB387" s="186">
        <f>AG387*Workings_risks!$E$24*Workings_risks!$E$26*Workings_risks!$E$27*Assumptions!$G$90</f>
        <v>4.0195570727878693E-4</v>
      </c>
      <c r="BC387" s="186">
        <f>AH387*Workings_risks!$E$24*Workings_risks!$E$26*Workings_risks!$E$27*Assumptions!$G$90</f>
        <v>4.0947423259396785E-4</v>
      </c>
      <c r="BD387" s="186">
        <f>AI387*Workings_risks!$E$24*Workings_risks!$E$26*Workings_risks!$E$27*Assumptions!$G$90</f>
        <v>4.1699275790914878E-4</v>
      </c>
      <c r="BE387" s="186">
        <f>AJ387*Workings_risks!$E$24*Workings_risks!$E$26*Workings_risks!$E$27*Assumptions!$G$90</f>
        <v>4.2451128322432965E-4</v>
      </c>
      <c r="BF387" s="186">
        <f>AK387*Workings_risks!$E$24*Workings_risks!$E$26*Workings_risks!$E$27*Assumptions!$G$90</f>
        <v>4.3202980853951058E-4</v>
      </c>
      <c r="BG387" s="186">
        <f>AL387*Workings_risks!$E$24*Workings_risks!$E$26*Workings_risks!$E$27*Assumptions!$G$90</f>
        <v>4.3954833385469156E-4</v>
      </c>
      <c r="BH387" s="186">
        <f>AM387*Workings_risks!$E$24*Workings_risks!$E$26*Workings_risks!$E$27*Assumptions!$G$90</f>
        <v>4.4706685916987243E-4</v>
      </c>
      <c r="BI387" s="186">
        <f>AN387*Workings_risks!$E$24*Workings_risks!$E$26*Workings_risks!$E$27*Assumptions!$G$90</f>
        <v>4.5458538448505347E-4</v>
      </c>
      <c r="BJ387" s="186">
        <f>AO387*Workings_risks!$E$24*Workings_risks!$E$26*Workings_risks!$E$27*Assumptions!$G$90</f>
        <v>4.6210390980023434E-4</v>
      </c>
      <c r="BK387" s="186">
        <f>AP387*Workings_risks!$E$24*Workings_risks!$E$26*Workings_risks!$E$27*Assumptions!$G$90</f>
        <v>4.6962243511541527E-4</v>
      </c>
      <c r="BL387" s="186">
        <f>AQ387*Workings_risks!$E$24*Workings_risks!$E$26*Workings_risks!$E$27*Assumptions!$G$90</f>
        <v>4.7714096043059625E-4</v>
      </c>
      <c r="BM387" s="186">
        <f>AR387*Workings_risks!$E$24*Workings_risks!$E$26*Workings_risks!$E$27*Assumptions!$G$90</f>
        <v>4.8465948574577712E-4</v>
      </c>
      <c r="BN387" s="186">
        <f>AS387*Workings_risks!$E$24*Workings_risks!$E$26*Workings_risks!$E$27*Assumptions!$G$90</f>
        <v>4.9217801106095805E-4</v>
      </c>
      <c r="BO387" s="186">
        <f>AT387*Workings_risks!$E$24*Workings_risks!$E$26*Workings_risks!$E$27*Assumptions!$G$90</f>
        <v>4.9969653637613892E-4</v>
      </c>
      <c r="BP387" s="186">
        <f>AU387*Workings_risks!$E$24*Workings_risks!$E$26*Workings_risks!$E$27*Assumptions!$G$90</f>
        <v>5.0721506169132001E-4</v>
      </c>
      <c r="BQ387" s="186">
        <f>AV387*Workings_risks!$E$24*Workings_risks!$E$26*Workings_risks!$E$27*Assumptions!$G$90</f>
        <v>5.1473358700650088E-4</v>
      </c>
      <c r="BR387" s="186">
        <f>AW387*Workings_risks!$E$24*Workings_risks!$E$26*Workings_risks!$E$27*Assumptions!$G$90</f>
        <v>5.2225211232168186E-4</v>
      </c>
      <c r="BS387" s="186">
        <f>AX387*Workings_risks!$E$24*Workings_risks!$E$26*Workings_risks!$E$27*Assumptions!$G$90</f>
        <v>5.2977063763686274E-4</v>
      </c>
      <c r="BT387" s="186">
        <f>AY387*Workings_risks!$E$24*Workings_risks!$E$26*Workings_risks!$E$27*Assumptions!$G$90</f>
        <v>5.3728916295204361E-4</v>
      </c>
    </row>
    <row r="388" spans="2:72" x14ac:dyDescent="0.25">
      <c r="B388" s="42">
        <v>10386152</v>
      </c>
      <c r="C388" s="42" t="s">
        <v>417</v>
      </c>
      <c r="D388" s="42" t="s">
        <v>242</v>
      </c>
      <c r="E388" s="42">
        <v>16931105</v>
      </c>
      <c r="F388" s="42">
        <v>16987567</v>
      </c>
      <c r="G388" s="42">
        <v>0.6713803413670405</v>
      </c>
      <c r="H388" s="42">
        <v>143.86740007097401</v>
      </c>
      <c r="I388" s="42">
        <v>-36.221570406510899</v>
      </c>
      <c r="J388" s="42">
        <v>105</v>
      </c>
      <c r="K388" s="42">
        <v>94</v>
      </c>
      <c r="L388" s="32">
        <v>6.3E-2</v>
      </c>
      <c r="M388" s="32">
        <v>8.7999999999999995E-2</v>
      </c>
      <c r="N388" s="181"/>
      <c r="O388" s="182">
        <f t="shared" ref="O388:O451" si="91">(1+L388)*J388</f>
        <v>111.61499999999999</v>
      </c>
      <c r="P388" s="182">
        <f t="shared" ref="P388:P451" si="92">(1+L388)*K388</f>
        <v>99.921999999999997</v>
      </c>
      <c r="Q388" s="191">
        <f t="shared" ref="Q388:Q451" si="93">1/100</f>
        <v>0.01</v>
      </c>
      <c r="R388" s="191">
        <f t="shared" ref="R388:R451" si="94">2/100</f>
        <v>0.02</v>
      </c>
      <c r="S388" s="184">
        <f t="shared" ref="S388:S451" si="95">SLOPE(O388:P388,Q388:R388)</f>
        <v>-1169.2999999999997</v>
      </c>
      <c r="T388" s="184">
        <f t="shared" ref="T388:T451" si="96">INTERCEPT(O388:P388,Q388:R388)</f>
        <v>123.30799999999999</v>
      </c>
      <c r="U388" s="185">
        <f t="shared" ref="U388:U451" si="97">(J388-T388)/S388</f>
        <v>1.5657230821859231E-2</v>
      </c>
      <c r="V388" s="181"/>
      <c r="W388" s="182">
        <f t="shared" ref="W388:W451" si="98">(1+$M$9)*J388</f>
        <v>112.66499999999999</v>
      </c>
      <c r="X388" s="182">
        <f t="shared" ref="X388:X451" si="99">(1+M388)*K388</f>
        <v>102.27200000000001</v>
      </c>
      <c r="Y388" s="183">
        <f t="shared" ref="Y388:Y451" si="100">1/100</f>
        <v>0.01</v>
      </c>
      <c r="Z388" s="183">
        <f t="shared" ref="Z388:Z451" si="101">2/100</f>
        <v>0.02</v>
      </c>
      <c r="AA388" s="184">
        <f t="shared" ref="AA388:AA451" si="102">SLOPE(W388:X388,Y388:Z388)</f>
        <v>-1039.2999999999986</v>
      </c>
      <c r="AB388" s="184">
        <f t="shared" ref="AB388:AB451" si="103">INTERCEPT(W388:X388,Y388:Z388)</f>
        <v>123.05799999999998</v>
      </c>
      <c r="AC388" s="185">
        <f t="shared" ref="AC388:AC451" si="104">(J388-AB388)/AA388</f>
        <v>1.7375156355239105E-2</v>
      </c>
      <c r="AD388" s="181"/>
      <c r="AE388" s="178">
        <f t="shared" si="90"/>
        <v>1.5657230821859232</v>
      </c>
      <c r="AF388" s="170">
        <f>Workings_risks!$E$18+Workings_risks!$E$27*(($AE388-1)*Workings_risks!$E$18)/(2050-2023)</f>
        <v>9.7599460077399478E-3</v>
      </c>
      <c r="AG388" s="170">
        <f>AF388+(($AE388-1)*Workings_risks!$E$18)/(2050-2023)</f>
        <v>9.9523491918320217E-3</v>
      </c>
      <c r="AH388" s="170">
        <f>AG388+(($AE388-1)*Workings_risks!$E$18)/(2050-2023)</f>
        <v>1.0144752375924096E-2</v>
      </c>
      <c r="AI388" s="170">
        <f>AH388+(($AE388-1)*Workings_risks!$E$18)/(2050-2023)</f>
        <v>1.033715556001617E-2</v>
      </c>
      <c r="AJ388" s="170">
        <f>AI388+(($AE388-1)*Workings_risks!$E$18)/(2050-2023)</f>
        <v>1.0529558744108243E-2</v>
      </c>
      <c r="AK388" s="170">
        <f>AJ388+(($AE388-1)*Workings_risks!$E$18)/(2050-2023)</f>
        <v>1.0721961928200317E-2</v>
      </c>
      <c r="AL388" s="170">
        <f>AK388+(($AE388-1)*Workings_risks!$E$18)/(2050-2023)</f>
        <v>1.0914365112292391E-2</v>
      </c>
      <c r="AM388" s="170">
        <f>AL388+(($AE388-1)*Workings_risks!$E$18)/(2050-2023)</f>
        <v>1.1106768296384465E-2</v>
      </c>
      <c r="AN388" s="170">
        <f>AM388+(($AE388-1)*Workings_risks!$E$18)/(2050-2023)</f>
        <v>1.1299171480476539E-2</v>
      </c>
      <c r="AO388" s="170">
        <f>AN388+(($AE388-1)*Workings_risks!$E$18)/(2050-2023)</f>
        <v>1.1491574664568613E-2</v>
      </c>
      <c r="AP388" s="170">
        <f>AO388+(($AE388-1)*Workings_risks!$E$18)/(2050-2023)</f>
        <v>1.1683977848660687E-2</v>
      </c>
      <c r="AQ388" s="170">
        <f>AP388+(($AE388-1)*Workings_risks!$E$18)/(2050-2023)</f>
        <v>1.1876381032752761E-2</v>
      </c>
      <c r="AR388" s="170">
        <f>AQ388+(($AE388-1)*Workings_risks!$E$18)/(2050-2023)</f>
        <v>1.2068784216844835E-2</v>
      </c>
      <c r="AS388" s="170">
        <f>AR388+(($AE388-1)*Workings_risks!$E$18)/(2050-2023)</f>
        <v>1.2261187400936908E-2</v>
      </c>
      <c r="AT388" s="170">
        <f>AS388+(($AE388-1)*Workings_risks!$E$18)/(2050-2023)</f>
        <v>1.2453590585028982E-2</v>
      </c>
      <c r="AU388" s="170">
        <f>AT388+(($AE388-1)*Workings_risks!$E$18)/(2050-2023)</f>
        <v>1.2645993769121056E-2</v>
      </c>
      <c r="AV388" s="170">
        <f>AU388+(($AE388-1)*Workings_risks!$E$18)/(2050-2023)</f>
        <v>1.283839695321313E-2</v>
      </c>
      <c r="AW388" s="170">
        <f>AV388+(($AE388-1)*Workings_risks!$E$18)/(2050-2023)</f>
        <v>1.3030800137305204E-2</v>
      </c>
      <c r="AX388" s="170">
        <f>AW388+(($AE388-1)*Workings_risks!$E$18)/(2050-2023)</f>
        <v>1.3223203321397278E-2</v>
      </c>
      <c r="AY388" s="170">
        <f>AX388+(($AE388-1)*Workings_risks!$E$18)/(2050-2023)</f>
        <v>1.3415606505489352E-2</v>
      </c>
      <c r="BA388" s="186">
        <f>AF388*Workings_risks!$E$24*Workings_risks!$E$26*Workings_risks!$E$27*Assumptions!$G$90</f>
        <v>3.9525738472526211E-4</v>
      </c>
      <c r="BB388" s="186">
        <f>AG388*Workings_risks!$E$24*Workings_risks!$E$26*Workings_risks!$E$27*Assumptions!$G$90</f>
        <v>4.0304931096099507E-4</v>
      </c>
      <c r="BC388" s="186">
        <f>AH388*Workings_risks!$E$24*Workings_risks!$E$26*Workings_risks!$E$27*Assumptions!$G$90</f>
        <v>4.1084123719672803E-4</v>
      </c>
      <c r="BD388" s="186">
        <f>AI388*Workings_risks!$E$24*Workings_risks!$E$26*Workings_risks!$E$27*Assumptions!$G$90</f>
        <v>4.1863316343246099E-4</v>
      </c>
      <c r="BE388" s="186">
        <f>AJ388*Workings_risks!$E$24*Workings_risks!$E$26*Workings_risks!$E$27*Assumptions!$G$90</f>
        <v>4.2642508966819401E-4</v>
      </c>
      <c r="BF388" s="186">
        <f>AK388*Workings_risks!$E$24*Workings_risks!$E$26*Workings_risks!$E$27*Assumptions!$G$90</f>
        <v>4.3421701590392703E-4</v>
      </c>
      <c r="BG388" s="186">
        <f>AL388*Workings_risks!$E$24*Workings_risks!$E$26*Workings_risks!$E$27*Assumptions!$G$90</f>
        <v>4.4200894213965993E-4</v>
      </c>
      <c r="BH388" s="186">
        <f>AM388*Workings_risks!$E$24*Workings_risks!$E$26*Workings_risks!$E$27*Assumptions!$G$90</f>
        <v>4.4980086837539295E-4</v>
      </c>
      <c r="BI388" s="186">
        <f>AN388*Workings_risks!$E$24*Workings_risks!$E$26*Workings_risks!$E$27*Assumptions!$G$90</f>
        <v>4.5759279461112586E-4</v>
      </c>
      <c r="BJ388" s="186">
        <f>AO388*Workings_risks!$E$24*Workings_risks!$E$26*Workings_risks!$E$27*Assumptions!$G$90</f>
        <v>4.6538472084685898E-4</v>
      </c>
      <c r="BK388" s="186">
        <f>AP388*Workings_risks!$E$24*Workings_risks!$E$26*Workings_risks!$E$27*Assumptions!$G$90</f>
        <v>4.7317664708259195E-4</v>
      </c>
      <c r="BL388" s="186">
        <f>AQ388*Workings_risks!$E$24*Workings_risks!$E$26*Workings_risks!$E$27*Assumptions!$G$90</f>
        <v>4.8096857331832491E-4</v>
      </c>
      <c r="BM388" s="186">
        <f>AR388*Workings_risks!$E$24*Workings_risks!$E$26*Workings_risks!$E$27*Assumptions!$G$90</f>
        <v>4.8876049955405782E-4</v>
      </c>
      <c r="BN388" s="186">
        <f>AS388*Workings_risks!$E$24*Workings_risks!$E$26*Workings_risks!$E$27*Assumptions!$G$90</f>
        <v>4.9655242578979094E-4</v>
      </c>
      <c r="BO388" s="186">
        <f>AT388*Workings_risks!$E$24*Workings_risks!$E$26*Workings_risks!$E$27*Assumptions!$G$90</f>
        <v>5.0434435202552385E-4</v>
      </c>
      <c r="BP388" s="186">
        <f>AU388*Workings_risks!$E$24*Workings_risks!$E$26*Workings_risks!$E$27*Assumptions!$G$90</f>
        <v>5.1213627826125687E-4</v>
      </c>
      <c r="BQ388" s="186">
        <f>AV388*Workings_risks!$E$24*Workings_risks!$E$26*Workings_risks!$E$27*Assumptions!$G$90</f>
        <v>5.1992820449698978E-4</v>
      </c>
      <c r="BR388" s="186">
        <f>AW388*Workings_risks!$E$24*Workings_risks!$E$26*Workings_risks!$E$27*Assumptions!$G$90</f>
        <v>5.2772013073272279E-4</v>
      </c>
      <c r="BS388" s="186">
        <f>AX388*Workings_risks!$E$24*Workings_risks!$E$26*Workings_risks!$E$27*Assumptions!$G$90</f>
        <v>5.355120569684557E-4</v>
      </c>
      <c r="BT388" s="186">
        <f>AY388*Workings_risks!$E$24*Workings_risks!$E$26*Workings_risks!$E$27*Assumptions!$G$90</f>
        <v>5.4330398320418872E-4</v>
      </c>
    </row>
    <row r="389" spans="2:72" x14ac:dyDescent="0.25">
      <c r="B389" s="42">
        <v>10386978</v>
      </c>
      <c r="C389" s="42" t="s">
        <v>630</v>
      </c>
      <c r="D389" s="42" t="s">
        <v>284</v>
      </c>
      <c r="E389" s="42">
        <v>16934601</v>
      </c>
      <c r="F389" s="42">
        <v>16934606</v>
      </c>
      <c r="G389" s="42">
        <v>0.45794270529566017</v>
      </c>
      <c r="H389" s="42">
        <v>145.43400876176901</v>
      </c>
      <c r="I389" s="42">
        <v>-36.304456852753297</v>
      </c>
      <c r="J389" s="42">
        <v>114</v>
      </c>
      <c r="K389" s="42">
        <v>99.7</v>
      </c>
      <c r="L389" s="32">
        <v>6.3E-2</v>
      </c>
      <c r="M389" s="32">
        <v>8.7999999999999995E-2</v>
      </c>
      <c r="N389" s="181"/>
      <c r="O389" s="182">
        <f t="shared" si="91"/>
        <v>121.18199999999999</v>
      </c>
      <c r="P389" s="182">
        <f t="shared" si="92"/>
        <v>105.9811</v>
      </c>
      <c r="Q389" s="191">
        <f t="shared" si="93"/>
        <v>0.01</v>
      </c>
      <c r="R389" s="191">
        <f t="shared" si="94"/>
        <v>0.02</v>
      </c>
      <c r="S389" s="184">
        <f t="shared" si="95"/>
        <v>-1520.0899999999988</v>
      </c>
      <c r="T389" s="184">
        <f t="shared" si="96"/>
        <v>136.38289999999998</v>
      </c>
      <c r="U389" s="185">
        <f t="shared" si="97"/>
        <v>1.4724720246827487E-2</v>
      </c>
      <c r="V389" s="181"/>
      <c r="W389" s="182">
        <f t="shared" si="98"/>
        <v>122.32199999999999</v>
      </c>
      <c r="X389" s="182">
        <f t="shared" si="99"/>
        <v>108.4736</v>
      </c>
      <c r="Y389" s="183">
        <f t="shared" si="100"/>
        <v>0.01</v>
      </c>
      <c r="Z389" s="183">
        <f t="shared" si="101"/>
        <v>0.02</v>
      </c>
      <c r="AA389" s="184">
        <f t="shared" si="102"/>
        <v>-1384.8399999999983</v>
      </c>
      <c r="AB389" s="184">
        <f t="shared" si="103"/>
        <v>136.17039999999997</v>
      </c>
      <c r="AC389" s="185">
        <f t="shared" si="104"/>
        <v>1.6009358481846276E-2</v>
      </c>
      <c r="AD389" s="181"/>
      <c r="AE389" s="178">
        <f t="shared" si="90"/>
        <v>1.4724720246827487</v>
      </c>
      <c r="AF389" s="170">
        <f>Workings_risks!$E$18+Workings_risks!$E$27*(($AE389-1)*Workings_risks!$E$18)/(2050-2023)</f>
        <v>9.6648015760460657E-3</v>
      </c>
      <c r="AG389" s="170">
        <f>AF389+(($AE389-1)*Workings_risks!$E$18)/(2050-2023)</f>
        <v>9.8254899495735116E-3</v>
      </c>
      <c r="AH389" s="170">
        <f>AG389+(($AE389-1)*Workings_risks!$E$18)/(2050-2023)</f>
        <v>9.9861783231009575E-3</v>
      </c>
      <c r="AI389" s="170">
        <f>AH389+(($AE389-1)*Workings_risks!$E$18)/(2050-2023)</f>
        <v>1.0146866696628403E-2</v>
      </c>
      <c r="AJ389" s="170">
        <f>AI389+(($AE389-1)*Workings_risks!$E$18)/(2050-2023)</f>
        <v>1.0307555070155849E-2</v>
      </c>
      <c r="AK389" s="170">
        <f>AJ389+(($AE389-1)*Workings_risks!$E$18)/(2050-2023)</f>
        <v>1.0468243443683295E-2</v>
      </c>
      <c r="AL389" s="170">
        <f>AK389+(($AE389-1)*Workings_risks!$E$18)/(2050-2023)</f>
        <v>1.0628931817210741E-2</v>
      </c>
      <c r="AM389" s="170">
        <f>AL389+(($AE389-1)*Workings_risks!$E$18)/(2050-2023)</f>
        <v>1.0789620190738187E-2</v>
      </c>
      <c r="AN389" s="170">
        <f>AM389+(($AE389-1)*Workings_risks!$E$18)/(2050-2023)</f>
        <v>1.0950308564265633E-2</v>
      </c>
      <c r="AO389" s="170">
        <f>AN389+(($AE389-1)*Workings_risks!$E$18)/(2050-2023)</f>
        <v>1.1110996937793079E-2</v>
      </c>
      <c r="AP389" s="170">
        <f>AO389+(($AE389-1)*Workings_risks!$E$18)/(2050-2023)</f>
        <v>1.1271685311320525E-2</v>
      </c>
      <c r="AQ389" s="170">
        <f>AP389+(($AE389-1)*Workings_risks!$E$18)/(2050-2023)</f>
        <v>1.1432373684847971E-2</v>
      </c>
      <c r="AR389" s="170">
        <f>AQ389+(($AE389-1)*Workings_risks!$E$18)/(2050-2023)</f>
        <v>1.1593062058375417E-2</v>
      </c>
      <c r="AS389" s="170">
        <f>AR389+(($AE389-1)*Workings_risks!$E$18)/(2050-2023)</f>
        <v>1.1753750431902863E-2</v>
      </c>
      <c r="AT389" s="170">
        <f>AS389+(($AE389-1)*Workings_risks!$E$18)/(2050-2023)</f>
        <v>1.1914438805430309E-2</v>
      </c>
      <c r="AU389" s="170">
        <f>AT389+(($AE389-1)*Workings_risks!$E$18)/(2050-2023)</f>
        <v>1.2075127178957755E-2</v>
      </c>
      <c r="AV389" s="170">
        <f>AU389+(($AE389-1)*Workings_risks!$E$18)/(2050-2023)</f>
        <v>1.2235815552485201E-2</v>
      </c>
      <c r="AW389" s="170">
        <f>AV389+(($AE389-1)*Workings_risks!$E$18)/(2050-2023)</f>
        <v>1.2396503926012646E-2</v>
      </c>
      <c r="AX389" s="170">
        <f>AW389+(($AE389-1)*Workings_risks!$E$18)/(2050-2023)</f>
        <v>1.2557192299540092E-2</v>
      </c>
      <c r="AY389" s="170">
        <f>AX389+(($AE389-1)*Workings_risks!$E$18)/(2050-2023)</f>
        <v>1.2717880673067538E-2</v>
      </c>
      <c r="BA389" s="186">
        <f>AF389*Workings_risks!$E$24*Workings_risks!$E$26*Workings_risks!$E$27*Assumptions!$G$90</f>
        <v>3.9140423438891055E-4</v>
      </c>
      <c r="BB389" s="186">
        <f>AG389*Workings_risks!$E$24*Workings_risks!$E$26*Workings_risks!$E$27*Assumptions!$G$90</f>
        <v>3.979117771791931E-4</v>
      </c>
      <c r="BC389" s="186">
        <f>AH389*Workings_risks!$E$24*Workings_risks!$E$26*Workings_risks!$E$27*Assumptions!$G$90</f>
        <v>4.044193199694756E-4</v>
      </c>
      <c r="BD389" s="186">
        <f>AI389*Workings_risks!$E$24*Workings_risks!$E$26*Workings_risks!$E$27*Assumptions!$G$90</f>
        <v>4.1092686275975799E-4</v>
      </c>
      <c r="BE389" s="186">
        <f>AJ389*Workings_risks!$E$24*Workings_risks!$E$26*Workings_risks!$E$27*Assumptions!$G$90</f>
        <v>4.1743440555004044E-4</v>
      </c>
      <c r="BF389" s="186">
        <f>AK389*Workings_risks!$E$24*Workings_risks!$E$26*Workings_risks!$E$27*Assumptions!$G$90</f>
        <v>4.239419483403231E-4</v>
      </c>
      <c r="BG389" s="186">
        <f>AL389*Workings_risks!$E$24*Workings_risks!$E$26*Workings_risks!$E$27*Assumptions!$G$90</f>
        <v>4.3044949113060549E-4</v>
      </c>
      <c r="BH389" s="186">
        <f>AM389*Workings_risks!$E$24*Workings_risks!$E$26*Workings_risks!$E$27*Assumptions!$G$90</f>
        <v>4.3695703392088793E-4</v>
      </c>
      <c r="BI389" s="186">
        <f>AN389*Workings_risks!$E$24*Workings_risks!$E$26*Workings_risks!$E$27*Assumptions!$G$90</f>
        <v>4.4346457671117043E-4</v>
      </c>
      <c r="BJ389" s="186">
        <f>AO389*Workings_risks!$E$24*Workings_risks!$E$26*Workings_risks!$E$27*Assumptions!$G$90</f>
        <v>4.4997211950145282E-4</v>
      </c>
      <c r="BK389" s="186">
        <f>AP389*Workings_risks!$E$24*Workings_risks!$E$26*Workings_risks!$E$27*Assumptions!$G$90</f>
        <v>4.5647966229173532E-4</v>
      </c>
      <c r="BL389" s="186">
        <f>AQ389*Workings_risks!$E$24*Workings_risks!$E$26*Workings_risks!$E$27*Assumptions!$G$90</f>
        <v>4.6298720508201793E-4</v>
      </c>
      <c r="BM389" s="186">
        <f>AR389*Workings_risks!$E$24*Workings_risks!$E$26*Workings_risks!$E$27*Assumptions!$G$90</f>
        <v>4.6949474787230032E-4</v>
      </c>
      <c r="BN389" s="186">
        <f>AS389*Workings_risks!$E$24*Workings_risks!$E$26*Workings_risks!$E$27*Assumptions!$G$90</f>
        <v>4.7600229066258276E-4</v>
      </c>
      <c r="BO389" s="186">
        <f>AT389*Workings_risks!$E$24*Workings_risks!$E$26*Workings_risks!$E$27*Assumptions!$G$90</f>
        <v>4.8250983345286526E-4</v>
      </c>
      <c r="BP389" s="186">
        <f>AU389*Workings_risks!$E$24*Workings_risks!$E$26*Workings_risks!$E$27*Assumptions!$G$90</f>
        <v>4.8901737624314765E-4</v>
      </c>
      <c r="BQ389" s="186">
        <f>AV389*Workings_risks!$E$24*Workings_risks!$E$26*Workings_risks!$E$27*Assumptions!$G$90</f>
        <v>4.955249190334302E-4</v>
      </c>
      <c r="BR389" s="186">
        <f>AW389*Workings_risks!$E$24*Workings_risks!$E$26*Workings_risks!$E$27*Assumptions!$G$90</f>
        <v>5.0203246182371265E-4</v>
      </c>
      <c r="BS389" s="186">
        <f>AX389*Workings_risks!$E$24*Workings_risks!$E$26*Workings_risks!$E$27*Assumptions!$G$90</f>
        <v>5.085400046139952E-4</v>
      </c>
      <c r="BT389" s="186">
        <f>AY389*Workings_risks!$E$24*Workings_risks!$E$26*Workings_risks!$E$27*Assumptions!$G$90</f>
        <v>5.1504754740427764E-4</v>
      </c>
    </row>
    <row r="390" spans="2:72" x14ac:dyDescent="0.25">
      <c r="B390" s="42">
        <v>10386985</v>
      </c>
      <c r="C390" s="42" t="s">
        <v>630</v>
      </c>
      <c r="D390" s="42" t="s">
        <v>284</v>
      </c>
      <c r="E390" s="42">
        <v>202715724</v>
      </c>
      <c r="F390" s="42">
        <v>16934631</v>
      </c>
      <c r="G390" s="42">
        <v>0.18083579805672034</v>
      </c>
      <c r="H390" s="42">
        <v>145.43116617410101</v>
      </c>
      <c r="I390" s="42">
        <v>-36.308789391578102</v>
      </c>
      <c r="J390" s="42">
        <v>114</v>
      </c>
      <c r="K390" s="42">
        <v>99.7</v>
      </c>
      <c r="L390" s="32">
        <v>6.3E-2</v>
      </c>
      <c r="M390" s="32">
        <v>8.7999999999999995E-2</v>
      </c>
      <c r="N390" s="181"/>
      <c r="O390" s="182">
        <f t="shared" si="91"/>
        <v>121.18199999999999</v>
      </c>
      <c r="P390" s="182">
        <f t="shared" si="92"/>
        <v>105.9811</v>
      </c>
      <c r="Q390" s="191">
        <f t="shared" si="93"/>
        <v>0.01</v>
      </c>
      <c r="R390" s="191">
        <f t="shared" si="94"/>
        <v>0.02</v>
      </c>
      <c r="S390" s="184">
        <f t="shared" si="95"/>
        <v>-1520.0899999999988</v>
      </c>
      <c r="T390" s="184">
        <f t="shared" si="96"/>
        <v>136.38289999999998</v>
      </c>
      <c r="U390" s="185">
        <f t="shared" si="97"/>
        <v>1.4724720246827487E-2</v>
      </c>
      <c r="V390" s="181"/>
      <c r="W390" s="182">
        <f t="shared" si="98"/>
        <v>122.32199999999999</v>
      </c>
      <c r="X390" s="182">
        <f t="shared" si="99"/>
        <v>108.4736</v>
      </c>
      <c r="Y390" s="183">
        <f t="shared" si="100"/>
        <v>0.01</v>
      </c>
      <c r="Z390" s="183">
        <f t="shared" si="101"/>
        <v>0.02</v>
      </c>
      <c r="AA390" s="184">
        <f t="shared" si="102"/>
        <v>-1384.8399999999983</v>
      </c>
      <c r="AB390" s="184">
        <f t="shared" si="103"/>
        <v>136.17039999999997</v>
      </c>
      <c r="AC390" s="185">
        <f t="shared" si="104"/>
        <v>1.6009358481846276E-2</v>
      </c>
      <c r="AD390" s="181"/>
      <c r="AE390" s="178">
        <f t="shared" si="90"/>
        <v>1.4724720246827487</v>
      </c>
      <c r="AF390" s="170">
        <f>Workings_risks!$E$18+Workings_risks!$E$27*(($AE390-1)*Workings_risks!$E$18)/(2050-2023)</f>
        <v>9.6648015760460657E-3</v>
      </c>
      <c r="AG390" s="170">
        <f>AF390+(($AE390-1)*Workings_risks!$E$18)/(2050-2023)</f>
        <v>9.8254899495735116E-3</v>
      </c>
      <c r="AH390" s="170">
        <f>AG390+(($AE390-1)*Workings_risks!$E$18)/(2050-2023)</f>
        <v>9.9861783231009575E-3</v>
      </c>
      <c r="AI390" s="170">
        <f>AH390+(($AE390-1)*Workings_risks!$E$18)/(2050-2023)</f>
        <v>1.0146866696628403E-2</v>
      </c>
      <c r="AJ390" s="170">
        <f>AI390+(($AE390-1)*Workings_risks!$E$18)/(2050-2023)</f>
        <v>1.0307555070155849E-2</v>
      </c>
      <c r="AK390" s="170">
        <f>AJ390+(($AE390-1)*Workings_risks!$E$18)/(2050-2023)</f>
        <v>1.0468243443683295E-2</v>
      </c>
      <c r="AL390" s="170">
        <f>AK390+(($AE390-1)*Workings_risks!$E$18)/(2050-2023)</f>
        <v>1.0628931817210741E-2</v>
      </c>
      <c r="AM390" s="170">
        <f>AL390+(($AE390-1)*Workings_risks!$E$18)/(2050-2023)</f>
        <v>1.0789620190738187E-2</v>
      </c>
      <c r="AN390" s="170">
        <f>AM390+(($AE390-1)*Workings_risks!$E$18)/(2050-2023)</f>
        <v>1.0950308564265633E-2</v>
      </c>
      <c r="AO390" s="170">
        <f>AN390+(($AE390-1)*Workings_risks!$E$18)/(2050-2023)</f>
        <v>1.1110996937793079E-2</v>
      </c>
      <c r="AP390" s="170">
        <f>AO390+(($AE390-1)*Workings_risks!$E$18)/(2050-2023)</f>
        <v>1.1271685311320525E-2</v>
      </c>
      <c r="AQ390" s="170">
        <f>AP390+(($AE390-1)*Workings_risks!$E$18)/(2050-2023)</f>
        <v>1.1432373684847971E-2</v>
      </c>
      <c r="AR390" s="170">
        <f>AQ390+(($AE390-1)*Workings_risks!$E$18)/(2050-2023)</f>
        <v>1.1593062058375417E-2</v>
      </c>
      <c r="AS390" s="170">
        <f>AR390+(($AE390-1)*Workings_risks!$E$18)/(2050-2023)</f>
        <v>1.1753750431902863E-2</v>
      </c>
      <c r="AT390" s="170">
        <f>AS390+(($AE390-1)*Workings_risks!$E$18)/(2050-2023)</f>
        <v>1.1914438805430309E-2</v>
      </c>
      <c r="AU390" s="170">
        <f>AT390+(($AE390-1)*Workings_risks!$E$18)/(2050-2023)</f>
        <v>1.2075127178957755E-2</v>
      </c>
      <c r="AV390" s="170">
        <f>AU390+(($AE390-1)*Workings_risks!$E$18)/(2050-2023)</f>
        <v>1.2235815552485201E-2</v>
      </c>
      <c r="AW390" s="170">
        <f>AV390+(($AE390-1)*Workings_risks!$E$18)/(2050-2023)</f>
        <v>1.2396503926012646E-2</v>
      </c>
      <c r="AX390" s="170">
        <f>AW390+(($AE390-1)*Workings_risks!$E$18)/(2050-2023)</f>
        <v>1.2557192299540092E-2</v>
      </c>
      <c r="AY390" s="170">
        <f>AX390+(($AE390-1)*Workings_risks!$E$18)/(2050-2023)</f>
        <v>1.2717880673067538E-2</v>
      </c>
      <c r="BA390" s="186">
        <f>AF390*Workings_risks!$E$24*Workings_risks!$E$26*Workings_risks!$E$27*Assumptions!$G$90</f>
        <v>3.9140423438891055E-4</v>
      </c>
      <c r="BB390" s="186">
        <f>AG390*Workings_risks!$E$24*Workings_risks!$E$26*Workings_risks!$E$27*Assumptions!$G$90</f>
        <v>3.979117771791931E-4</v>
      </c>
      <c r="BC390" s="186">
        <f>AH390*Workings_risks!$E$24*Workings_risks!$E$26*Workings_risks!$E$27*Assumptions!$G$90</f>
        <v>4.044193199694756E-4</v>
      </c>
      <c r="BD390" s="186">
        <f>AI390*Workings_risks!$E$24*Workings_risks!$E$26*Workings_risks!$E$27*Assumptions!$G$90</f>
        <v>4.1092686275975799E-4</v>
      </c>
      <c r="BE390" s="186">
        <f>AJ390*Workings_risks!$E$24*Workings_risks!$E$26*Workings_risks!$E$27*Assumptions!$G$90</f>
        <v>4.1743440555004044E-4</v>
      </c>
      <c r="BF390" s="186">
        <f>AK390*Workings_risks!$E$24*Workings_risks!$E$26*Workings_risks!$E$27*Assumptions!$G$90</f>
        <v>4.239419483403231E-4</v>
      </c>
      <c r="BG390" s="186">
        <f>AL390*Workings_risks!$E$24*Workings_risks!$E$26*Workings_risks!$E$27*Assumptions!$G$90</f>
        <v>4.3044949113060549E-4</v>
      </c>
      <c r="BH390" s="186">
        <f>AM390*Workings_risks!$E$24*Workings_risks!$E$26*Workings_risks!$E$27*Assumptions!$G$90</f>
        <v>4.3695703392088793E-4</v>
      </c>
      <c r="BI390" s="186">
        <f>AN390*Workings_risks!$E$24*Workings_risks!$E$26*Workings_risks!$E$27*Assumptions!$G$90</f>
        <v>4.4346457671117043E-4</v>
      </c>
      <c r="BJ390" s="186">
        <f>AO390*Workings_risks!$E$24*Workings_risks!$E$26*Workings_risks!$E$27*Assumptions!$G$90</f>
        <v>4.4997211950145282E-4</v>
      </c>
      <c r="BK390" s="186">
        <f>AP390*Workings_risks!$E$24*Workings_risks!$E$26*Workings_risks!$E$27*Assumptions!$G$90</f>
        <v>4.5647966229173532E-4</v>
      </c>
      <c r="BL390" s="186">
        <f>AQ390*Workings_risks!$E$24*Workings_risks!$E$26*Workings_risks!$E$27*Assumptions!$G$90</f>
        <v>4.6298720508201793E-4</v>
      </c>
      <c r="BM390" s="186">
        <f>AR390*Workings_risks!$E$24*Workings_risks!$E$26*Workings_risks!$E$27*Assumptions!$G$90</f>
        <v>4.6949474787230032E-4</v>
      </c>
      <c r="BN390" s="186">
        <f>AS390*Workings_risks!$E$24*Workings_risks!$E$26*Workings_risks!$E$27*Assumptions!$G$90</f>
        <v>4.7600229066258276E-4</v>
      </c>
      <c r="BO390" s="186">
        <f>AT390*Workings_risks!$E$24*Workings_risks!$E$26*Workings_risks!$E$27*Assumptions!$G$90</f>
        <v>4.8250983345286526E-4</v>
      </c>
      <c r="BP390" s="186">
        <f>AU390*Workings_risks!$E$24*Workings_risks!$E$26*Workings_risks!$E$27*Assumptions!$G$90</f>
        <v>4.8901737624314765E-4</v>
      </c>
      <c r="BQ390" s="186">
        <f>AV390*Workings_risks!$E$24*Workings_risks!$E$26*Workings_risks!$E$27*Assumptions!$G$90</f>
        <v>4.955249190334302E-4</v>
      </c>
      <c r="BR390" s="186">
        <f>AW390*Workings_risks!$E$24*Workings_risks!$E$26*Workings_risks!$E$27*Assumptions!$G$90</f>
        <v>5.0203246182371265E-4</v>
      </c>
      <c r="BS390" s="186">
        <f>AX390*Workings_risks!$E$24*Workings_risks!$E$26*Workings_risks!$E$27*Assumptions!$G$90</f>
        <v>5.085400046139952E-4</v>
      </c>
      <c r="BT390" s="186">
        <f>AY390*Workings_risks!$E$24*Workings_risks!$E$26*Workings_risks!$E$27*Assumptions!$G$90</f>
        <v>5.1504754740427764E-4</v>
      </c>
    </row>
    <row r="391" spans="2:72" x14ac:dyDescent="0.25">
      <c r="B391" s="42">
        <v>10387051</v>
      </c>
      <c r="C391" s="42" t="s">
        <v>624</v>
      </c>
      <c r="D391" s="42" t="s">
        <v>284</v>
      </c>
      <c r="E391" s="42">
        <v>16934885</v>
      </c>
      <c r="F391" s="42">
        <v>16934889</v>
      </c>
      <c r="G391" s="42">
        <v>0.96426054524163041</v>
      </c>
      <c r="H391" s="42">
        <v>145.43707713315601</v>
      </c>
      <c r="I391" s="42">
        <v>-36.299155945087897</v>
      </c>
      <c r="J391" s="42">
        <v>113</v>
      </c>
      <c r="K391" s="42">
        <v>99.5</v>
      </c>
      <c r="L391" s="32">
        <v>6.3E-2</v>
      </c>
      <c r="M391" s="32">
        <v>8.7999999999999995E-2</v>
      </c>
      <c r="N391" s="181"/>
      <c r="O391" s="182">
        <f t="shared" si="91"/>
        <v>120.119</v>
      </c>
      <c r="P391" s="182">
        <f t="shared" si="92"/>
        <v>105.76849999999999</v>
      </c>
      <c r="Q391" s="191">
        <f t="shared" si="93"/>
        <v>0.01</v>
      </c>
      <c r="R391" s="191">
        <f t="shared" si="94"/>
        <v>0.02</v>
      </c>
      <c r="S391" s="184">
        <f t="shared" si="95"/>
        <v>-1435.0500000000011</v>
      </c>
      <c r="T391" s="184">
        <f t="shared" si="96"/>
        <v>134.46950000000001</v>
      </c>
      <c r="U391" s="185">
        <f t="shared" si="97"/>
        <v>1.4960802759485728E-2</v>
      </c>
      <c r="V391" s="181"/>
      <c r="W391" s="182">
        <f t="shared" si="98"/>
        <v>121.249</v>
      </c>
      <c r="X391" s="182">
        <f t="shared" si="99"/>
        <v>108.25600000000001</v>
      </c>
      <c r="Y391" s="183">
        <f t="shared" si="100"/>
        <v>0.01</v>
      </c>
      <c r="Z391" s="183">
        <f t="shared" si="101"/>
        <v>0.02</v>
      </c>
      <c r="AA391" s="184">
        <f t="shared" si="102"/>
        <v>-1299.2999999999981</v>
      </c>
      <c r="AB391" s="184">
        <f t="shared" si="103"/>
        <v>134.24199999999996</v>
      </c>
      <c r="AC391" s="185">
        <f t="shared" si="104"/>
        <v>1.6348803201724001E-2</v>
      </c>
      <c r="AD391" s="181"/>
      <c r="AE391" s="178">
        <f t="shared" si="90"/>
        <v>1.4960802759485727</v>
      </c>
      <c r="AF391" s="170">
        <f>Workings_risks!$E$18+Workings_risks!$E$27*(($AE391-1)*Workings_risks!$E$18)/(2050-2023)</f>
        <v>9.6888891704403346E-3</v>
      </c>
      <c r="AG391" s="170">
        <f>AF391+(($AE391-1)*Workings_risks!$E$18)/(2050-2023)</f>
        <v>9.8576067420992029E-3</v>
      </c>
      <c r="AH391" s="170">
        <f>AG391+(($AE391-1)*Workings_risks!$E$18)/(2050-2023)</f>
        <v>1.0026324313758071E-2</v>
      </c>
      <c r="AI391" s="170">
        <f>AH391+(($AE391-1)*Workings_risks!$E$18)/(2050-2023)</f>
        <v>1.019504188541694E-2</v>
      </c>
      <c r="AJ391" s="170">
        <f>AI391+(($AE391-1)*Workings_risks!$E$18)/(2050-2023)</f>
        <v>1.0363759457075808E-2</v>
      </c>
      <c r="AK391" s="170">
        <f>AJ391+(($AE391-1)*Workings_risks!$E$18)/(2050-2023)</f>
        <v>1.0532477028734676E-2</v>
      </c>
      <c r="AL391" s="170">
        <f>AK391+(($AE391-1)*Workings_risks!$E$18)/(2050-2023)</f>
        <v>1.0701194600393545E-2</v>
      </c>
      <c r="AM391" s="170">
        <f>AL391+(($AE391-1)*Workings_risks!$E$18)/(2050-2023)</f>
        <v>1.0869912172052413E-2</v>
      </c>
      <c r="AN391" s="170">
        <f>AM391+(($AE391-1)*Workings_risks!$E$18)/(2050-2023)</f>
        <v>1.1038629743711281E-2</v>
      </c>
      <c r="AO391" s="170">
        <f>AN391+(($AE391-1)*Workings_risks!$E$18)/(2050-2023)</f>
        <v>1.120734731537015E-2</v>
      </c>
      <c r="AP391" s="170">
        <f>AO391+(($AE391-1)*Workings_risks!$E$18)/(2050-2023)</f>
        <v>1.1376064887029018E-2</v>
      </c>
      <c r="AQ391" s="170">
        <f>AP391+(($AE391-1)*Workings_risks!$E$18)/(2050-2023)</f>
        <v>1.1544782458687886E-2</v>
      </c>
      <c r="AR391" s="170">
        <f>AQ391+(($AE391-1)*Workings_risks!$E$18)/(2050-2023)</f>
        <v>1.1713500030346755E-2</v>
      </c>
      <c r="AS391" s="170">
        <f>AR391+(($AE391-1)*Workings_risks!$E$18)/(2050-2023)</f>
        <v>1.1882217602005623E-2</v>
      </c>
      <c r="AT391" s="170">
        <f>AS391+(($AE391-1)*Workings_risks!$E$18)/(2050-2023)</f>
        <v>1.2050935173664491E-2</v>
      </c>
      <c r="AU391" s="170">
        <f>AT391+(($AE391-1)*Workings_risks!$E$18)/(2050-2023)</f>
        <v>1.221965274532336E-2</v>
      </c>
      <c r="AV391" s="170">
        <f>AU391+(($AE391-1)*Workings_risks!$E$18)/(2050-2023)</f>
        <v>1.2388370316982228E-2</v>
      </c>
      <c r="AW391" s="170">
        <f>AV391+(($AE391-1)*Workings_risks!$E$18)/(2050-2023)</f>
        <v>1.2557087888641096E-2</v>
      </c>
      <c r="AX391" s="170">
        <f>AW391+(($AE391-1)*Workings_risks!$E$18)/(2050-2023)</f>
        <v>1.2725805460299965E-2</v>
      </c>
      <c r="AY391" s="170">
        <f>AX391+(($AE391-1)*Workings_risks!$E$18)/(2050-2023)</f>
        <v>1.2894523031958833E-2</v>
      </c>
      <c r="BA391" s="186">
        <f>AF391*Workings_risks!$E$24*Workings_risks!$E$26*Workings_risks!$E$27*Assumptions!$G$90</f>
        <v>3.923797315440231E-4</v>
      </c>
      <c r="BB391" s="186">
        <f>AG391*Workings_risks!$E$24*Workings_risks!$E$26*Workings_risks!$E$27*Assumptions!$G$90</f>
        <v>3.9921244005267629E-4</v>
      </c>
      <c r="BC391" s="186">
        <f>AH391*Workings_risks!$E$24*Workings_risks!$E$26*Workings_risks!$E$27*Assumptions!$G$90</f>
        <v>4.0604514856132959E-4</v>
      </c>
      <c r="BD391" s="186">
        <f>AI391*Workings_risks!$E$24*Workings_risks!$E$26*Workings_risks!$E$27*Assumptions!$G$90</f>
        <v>4.1287785706998288E-4</v>
      </c>
      <c r="BE391" s="186">
        <f>AJ391*Workings_risks!$E$24*Workings_risks!$E$26*Workings_risks!$E$27*Assumptions!$G$90</f>
        <v>4.1971056557863612E-4</v>
      </c>
      <c r="BF391" s="186">
        <f>AK391*Workings_risks!$E$24*Workings_risks!$E$26*Workings_risks!$E$27*Assumptions!$G$90</f>
        <v>4.2654327408728942E-4</v>
      </c>
      <c r="BG391" s="186">
        <f>AL391*Workings_risks!$E$24*Workings_risks!$E$26*Workings_risks!$E$27*Assumptions!$G$90</f>
        <v>4.3337598259594271E-4</v>
      </c>
      <c r="BH391" s="186">
        <f>AM391*Workings_risks!$E$24*Workings_risks!$E$26*Workings_risks!$E$27*Assumptions!$G$90</f>
        <v>4.402086911045959E-4</v>
      </c>
      <c r="BI391" s="186">
        <f>AN391*Workings_risks!$E$24*Workings_risks!$E$26*Workings_risks!$E$27*Assumptions!$G$90</f>
        <v>4.470413996132493E-4</v>
      </c>
      <c r="BJ391" s="186">
        <f>AO391*Workings_risks!$E$24*Workings_risks!$E$26*Workings_risks!$E$27*Assumptions!$G$90</f>
        <v>4.538741081219026E-4</v>
      </c>
      <c r="BK391" s="186">
        <f>AP391*Workings_risks!$E$24*Workings_risks!$E$26*Workings_risks!$E$27*Assumptions!$G$90</f>
        <v>4.6070681663055589E-4</v>
      </c>
      <c r="BL391" s="186">
        <f>AQ391*Workings_risks!$E$24*Workings_risks!$E$26*Workings_risks!$E$27*Assumptions!$G$90</f>
        <v>4.6753952513920908E-4</v>
      </c>
      <c r="BM391" s="186">
        <f>AR391*Workings_risks!$E$24*Workings_risks!$E$26*Workings_risks!$E$27*Assumptions!$G$90</f>
        <v>4.7437223364786237E-4</v>
      </c>
      <c r="BN391" s="186">
        <f>AS391*Workings_risks!$E$24*Workings_risks!$E$26*Workings_risks!$E$27*Assumptions!$G$90</f>
        <v>4.8120494215651567E-4</v>
      </c>
      <c r="BO391" s="186">
        <f>AT391*Workings_risks!$E$24*Workings_risks!$E$26*Workings_risks!$E$27*Assumptions!$G$90</f>
        <v>4.8803765066516891E-4</v>
      </c>
      <c r="BP391" s="186">
        <f>AU391*Workings_risks!$E$24*Workings_risks!$E$26*Workings_risks!$E$27*Assumptions!$G$90</f>
        <v>4.9487035917382221E-4</v>
      </c>
      <c r="BQ391" s="186">
        <f>AV391*Workings_risks!$E$24*Workings_risks!$E$26*Workings_risks!$E$27*Assumptions!$G$90</f>
        <v>5.0170306768247545E-4</v>
      </c>
      <c r="BR391" s="186">
        <f>AW391*Workings_risks!$E$24*Workings_risks!$E$26*Workings_risks!$E$27*Assumptions!$G$90</f>
        <v>5.085357761911288E-4</v>
      </c>
      <c r="BS391" s="186">
        <f>AX391*Workings_risks!$E$24*Workings_risks!$E$26*Workings_risks!$E$27*Assumptions!$G$90</f>
        <v>5.1536848469978204E-4</v>
      </c>
      <c r="BT391" s="186">
        <f>AY391*Workings_risks!$E$24*Workings_risks!$E$26*Workings_risks!$E$27*Assumptions!$G$90</f>
        <v>5.2220119320843528E-4</v>
      </c>
    </row>
    <row r="392" spans="2:72" x14ac:dyDescent="0.25">
      <c r="B392" s="42">
        <v>10387092</v>
      </c>
      <c r="C392" s="42" t="s">
        <v>627</v>
      </c>
      <c r="D392" s="42" t="s">
        <v>284</v>
      </c>
      <c r="E392" s="42">
        <v>16935070</v>
      </c>
      <c r="F392" s="42">
        <v>16935066</v>
      </c>
      <c r="G392" s="42">
        <v>0.43027305422808038</v>
      </c>
      <c r="H392" s="42">
        <v>145.372215361781</v>
      </c>
      <c r="I392" s="42">
        <v>-36.3233661528729</v>
      </c>
      <c r="J392" s="42">
        <v>112</v>
      </c>
      <c r="K392" s="42">
        <v>98.9</v>
      </c>
      <c r="L392" s="32">
        <v>6.3E-2</v>
      </c>
      <c r="M392" s="32">
        <v>8.7999999999999995E-2</v>
      </c>
      <c r="N392" s="181"/>
      <c r="O392" s="182">
        <f t="shared" si="91"/>
        <v>119.056</v>
      </c>
      <c r="P392" s="182">
        <f t="shared" si="92"/>
        <v>105.1307</v>
      </c>
      <c r="Q392" s="191">
        <f t="shared" si="93"/>
        <v>0.01</v>
      </c>
      <c r="R392" s="191">
        <f t="shared" si="94"/>
        <v>0.02</v>
      </c>
      <c r="S392" s="184">
        <f t="shared" si="95"/>
        <v>-1392.5299999999993</v>
      </c>
      <c r="T392" s="184">
        <f t="shared" si="96"/>
        <v>132.98129999999998</v>
      </c>
      <c r="U392" s="185">
        <f t="shared" si="97"/>
        <v>1.5067036257746682E-2</v>
      </c>
      <c r="V392" s="181"/>
      <c r="W392" s="182">
        <f t="shared" si="98"/>
        <v>120.17599999999999</v>
      </c>
      <c r="X392" s="182">
        <f t="shared" si="99"/>
        <v>107.60320000000002</v>
      </c>
      <c r="Y392" s="183">
        <f t="shared" si="100"/>
        <v>0.01</v>
      </c>
      <c r="Z392" s="183">
        <f t="shared" si="101"/>
        <v>0.02</v>
      </c>
      <c r="AA392" s="184">
        <f t="shared" si="102"/>
        <v>-1257.2799999999972</v>
      </c>
      <c r="AB392" s="184">
        <f t="shared" si="103"/>
        <v>132.74879999999996</v>
      </c>
      <c r="AC392" s="185">
        <f t="shared" si="104"/>
        <v>1.6502926953423269E-2</v>
      </c>
      <c r="AD392" s="181"/>
      <c r="AE392" s="178">
        <f t="shared" si="90"/>
        <v>1.5067036257746682</v>
      </c>
      <c r="AF392" s="170">
        <f>Workings_risks!$E$18+Workings_risks!$E$27*(($AE392-1)*Workings_risks!$E$18)/(2050-2023)</f>
        <v>9.6997282172989162E-3</v>
      </c>
      <c r="AG392" s="170">
        <f>AF392+(($AE392-1)*Workings_risks!$E$18)/(2050-2023)</f>
        <v>9.8720588045773123E-3</v>
      </c>
      <c r="AH392" s="170">
        <f>AG392+(($AE392-1)*Workings_risks!$E$18)/(2050-2023)</f>
        <v>1.0044389391855708E-2</v>
      </c>
      <c r="AI392" s="170">
        <f>AH392+(($AE392-1)*Workings_risks!$E$18)/(2050-2023)</f>
        <v>1.0216719979134104E-2</v>
      </c>
      <c r="AJ392" s="170">
        <f>AI392+(($AE392-1)*Workings_risks!$E$18)/(2050-2023)</f>
        <v>1.0389050566412501E-2</v>
      </c>
      <c r="AK392" s="170">
        <f>AJ392+(($AE392-1)*Workings_risks!$E$18)/(2050-2023)</f>
        <v>1.0561381153690897E-2</v>
      </c>
      <c r="AL392" s="170">
        <f>AK392+(($AE392-1)*Workings_risks!$E$18)/(2050-2023)</f>
        <v>1.0733711740969293E-2</v>
      </c>
      <c r="AM392" s="170">
        <f>AL392+(($AE392-1)*Workings_risks!$E$18)/(2050-2023)</f>
        <v>1.0906042328247689E-2</v>
      </c>
      <c r="AN392" s="170">
        <f>AM392+(($AE392-1)*Workings_risks!$E$18)/(2050-2023)</f>
        <v>1.1078372915526085E-2</v>
      </c>
      <c r="AO392" s="170">
        <f>AN392+(($AE392-1)*Workings_risks!$E$18)/(2050-2023)</f>
        <v>1.1250703502804481E-2</v>
      </c>
      <c r="AP392" s="170">
        <f>AO392+(($AE392-1)*Workings_risks!$E$18)/(2050-2023)</f>
        <v>1.1423034090082877E-2</v>
      </c>
      <c r="AQ392" s="170">
        <f>AP392+(($AE392-1)*Workings_risks!$E$18)/(2050-2023)</f>
        <v>1.1595364677361273E-2</v>
      </c>
      <c r="AR392" s="170">
        <f>AQ392+(($AE392-1)*Workings_risks!$E$18)/(2050-2023)</f>
        <v>1.1767695264639669E-2</v>
      </c>
      <c r="AS392" s="170">
        <f>AR392+(($AE392-1)*Workings_risks!$E$18)/(2050-2023)</f>
        <v>1.1940025851918066E-2</v>
      </c>
      <c r="AT392" s="170">
        <f>AS392+(($AE392-1)*Workings_risks!$E$18)/(2050-2023)</f>
        <v>1.2112356439196462E-2</v>
      </c>
      <c r="AU392" s="170">
        <f>AT392+(($AE392-1)*Workings_risks!$E$18)/(2050-2023)</f>
        <v>1.2284687026474858E-2</v>
      </c>
      <c r="AV392" s="170">
        <f>AU392+(($AE392-1)*Workings_risks!$E$18)/(2050-2023)</f>
        <v>1.2457017613753254E-2</v>
      </c>
      <c r="AW392" s="170">
        <f>AV392+(($AE392-1)*Workings_risks!$E$18)/(2050-2023)</f>
        <v>1.262934820103165E-2</v>
      </c>
      <c r="AX392" s="170">
        <f>AW392+(($AE392-1)*Workings_risks!$E$18)/(2050-2023)</f>
        <v>1.2801678788310046E-2</v>
      </c>
      <c r="AY392" s="170">
        <f>AX392+(($AE392-1)*Workings_risks!$E$18)/(2050-2023)</f>
        <v>1.2974009375588442E-2</v>
      </c>
      <c r="BA392" s="186">
        <f>AF392*Workings_risks!$E$24*Workings_risks!$E$26*Workings_risks!$E$27*Assumptions!$G$90</f>
        <v>3.9281869025453644E-4</v>
      </c>
      <c r="BB392" s="186">
        <f>AG392*Workings_risks!$E$24*Workings_risks!$E$26*Workings_risks!$E$27*Assumptions!$G$90</f>
        <v>3.9979771833336086E-4</v>
      </c>
      <c r="BC392" s="186">
        <f>AH392*Workings_risks!$E$24*Workings_risks!$E$26*Workings_risks!$E$27*Assumptions!$G$90</f>
        <v>4.0677674641218534E-4</v>
      </c>
      <c r="BD392" s="186">
        <f>AI392*Workings_risks!$E$24*Workings_risks!$E$26*Workings_risks!$E$27*Assumptions!$G$90</f>
        <v>4.1375577449100971E-4</v>
      </c>
      <c r="BE392" s="186">
        <f>AJ392*Workings_risks!$E$24*Workings_risks!$E$26*Workings_risks!$E$27*Assumptions!$G$90</f>
        <v>4.2073480256983408E-4</v>
      </c>
      <c r="BF392" s="186">
        <f>AK392*Workings_risks!$E$24*Workings_risks!$E$26*Workings_risks!$E$27*Assumptions!$G$90</f>
        <v>4.2771383064865861E-4</v>
      </c>
      <c r="BG392" s="186">
        <f>AL392*Workings_risks!$E$24*Workings_risks!$E$26*Workings_risks!$E$27*Assumptions!$G$90</f>
        <v>4.3469285872748293E-4</v>
      </c>
      <c r="BH392" s="186">
        <f>AM392*Workings_risks!$E$24*Workings_risks!$E$26*Workings_risks!$E$27*Assumptions!$G$90</f>
        <v>4.4167188680630735E-4</v>
      </c>
      <c r="BI392" s="186">
        <f>AN392*Workings_risks!$E$24*Workings_risks!$E$26*Workings_risks!$E$27*Assumptions!$G$90</f>
        <v>4.4865091488513183E-4</v>
      </c>
      <c r="BJ392" s="186">
        <f>AO392*Workings_risks!$E$24*Workings_risks!$E$26*Workings_risks!$E$27*Assumptions!$G$90</f>
        <v>4.5562994296395609E-4</v>
      </c>
      <c r="BK392" s="186">
        <f>AP392*Workings_risks!$E$24*Workings_risks!$E$26*Workings_risks!$E$27*Assumptions!$G$90</f>
        <v>4.6260897104278062E-4</v>
      </c>
      <c r="BL392" s="186">
        <f>AQ392*Workings_risks!$E$24*Workings_risks!$E$26*Workings_risks!$E$27*Assumptions!$G$90</f>
        <v>4.6958799912160499E-4</v>
      </c>
      <c r="BM392" s="186">
        <f>AR392*Workings_risks!$E$24*Workings_risks!$E$26*Workings_risks!$E$27*Assumptions!$G$90</f>
        <v>4.7656702720042942E-4</v>
      </c>
      <c r="BN392" s="186">
        <f>AS392*Workings_risks!$E$24*Workings_risks!$E$26*Workings_risks!$E$27*Assumptions!$G$90</f>
        <v>4.8354605527925384E-4</v>
      </c>
      <c r="BO392" s="186">
        <f>AT392*Workings_risks!$E$24*Workings_risks!$E$26*Workings_risks!$E$27*Assumptions!$G$90</f>
        <v>4.9052508335807826E-4</v>
      </c>
      <c r="BP392" s="186">
        <f>AU392*Workings_risks!$E$24*Workings_risks!$E$26*Workings_risks!$E$27*Assumptions!$G$90</f>
        <v>4.9750411143690263E-4</v>
      </c>
      <c r="BQ392" s="186">
        <f>AV392*Workings_risks!$E$24*Workings_risks!$E$26*Workings_risks!$E$27*Assumptions!$G$90</f>
        <v>5.04483139515727E-4</v>
      </c>
      <c r="BR392" s="186">
        <f>AW392*Workings_risks!$E$24*Workings_risks!$E$26*Workings_risks!$E$27*Assumptions!$G$90</f>
        <v>5.1146216759455159E-4</v>
      </c>
      <c r="BS392" s="186">
        <f>AX392*Workings_risks!$E$24*Workings_risks!$E$26*Workings_risks!$E$27*Assumptions!$G$90</f>
        <v>5.1844119567337585E-4</v>
      </c>
      <c r="BT392" s="186">
        <f>AY392*Workings_risks!$E$24*Workings_risks!$E$26*Workings_risks!$E$27*Assumptions!$G$90</f>
        <v>5.2542022375220033E-4</v>
      </c>
    </row>
    <row r="393" spans="2:72" x14ac:dyDescent="0.25">
      <c r="B393" s="42">
        <v>10387109</v>
      </c>
      <c r="C393" s="42" t="s">
        <v>627</v>
      </c>
      <c r="D393" s="42" t="s">
        <v>284</v>
      </c>
      <c r="E393" s="42">
        <v>16935117</v>
      </c>
      <c r="F393" s="42">
        <v>16935121</v>
      </c>
      <c r="G393" s="42">
        <v>0.11030671552349069</v>
      </c>
      <c r="H393" s="42">
        <v>145.368681309544</v>
      </c>
      <c r="I393" s="42">
        <v>-36.3118674106003</v>
      </c>
      <c r="J393" s="42">
        <v>112</v>
      </c>
      <c r="K393" s="42">
        <v>98.9</v>
      </c>
      <c r="L393" s="32">
        <v>6.3E-2</v>
      </c>
      <c r="M393" s="32">
        <v>8.7999999999999995E-2</v>
      </c>
      <c r="N393" s="181"/>
      <c r="O393" s="182">
        <f t="shared" si="91"/>
        <v>119.056</v>
      </c>
      <c r="P393" s="182">
        <f t="shared" si="92"/>
        <v>105.1307</v>
      </c>
      <c r="Q393" s="191">
        <f t="shared" si="93"/>
        <v>0.01</v>
      </c>
      <c r="R393" s="191">
        <f t="shared" si="94"/>
        <v>0.02</v>
      </c>
      <c r="S393" s="184">
        <f t="shared" si="95"/>
        <v>-1392.5299999999993</v>
      </c>
      <c r="T393" s="184">
        <f t="shared" si="96"/>
        <v>132.98129999999998</v>
      </c>
      <c r="U393" s="185">
        <f t="shared" si="97"/>
        <v>1.5067036257746682E-2</v>
      </c>
      <c r="V393" s="181"/>
      <c r="W393" s="182">
        <f t="shared" si="98"/>
        <v>120.17599999999999</v>
      </c>
      <c r="X393" s="182">
        <f t="shared" si="99"/>
        <v>107.60320000000002</v>
      </c>
      <c r="Y393" s="183">
        <f t="shared" si="100"/>
        <v>0.01</v>
      </c>
      <c r="Z393" s="183">
        <f t="shared" si="101"/>
        <v>0.02</v>
      </c>
      <c r="AA393" s="184">
        <f t="shared" si="102"/>
        <v>-1257.2799999999972</v>
      </c>
      <c r="AB393" s="184">
        <f t="shared" si="103"/>
        <v>132.74879999999996</v>
      </c>
      <c r="AC393" s="185">
        <f t="shared" si="104"/>
        <v>1.6502926953423269E-2</v>
      </c>
      <c r="AD393" s="181"/>
      <c r="AE393" s="178">
        <f t="shared" si="90"/>
        <v>1.5067036257746682</v>
      </c>
      <c r="AF393" s="170">
        <f>Workings_risks!$E$18+Workings_risks!$E$27*(($AE393-1)*Workings_risks!$E$18)/(2050-2023)</f>
        <v>9.6997282172989162E-3</v>
      </c>
      <c r="AG393" s="170">
        <f>AF393+(($AE393-1)*Workings_risks!$E$18)/(2050-2023)</f>
        <v>9.8720588045773123E-3</v>
      </c>
      <c r="AH393" s="170">
        <f>AG393+(($AE393-1)*Workings_risks!$E$18)/(2050-2023)</f>
        <v>1.0044389391855708E-2</v>
      </c>
      <c r="AI393" s="170">
        <f>AH393+(($AE393-1)*Workings_risks!$E$18)/(2050-2023)</f>
        <v>1.0216719979134104E-2</v>
      </c>
      <c r="AJ393" s="170">
        <f>AI393+(($AE393-1)*Workings_risks!$E$18)/(2050-2023)</f>
        <v>1.0389050566412501E-2</v>
      </c>
      <c r="AK393" s="170">
        <f>AJ393+(($AE393-1)*Workings_risks!$E$18)/(2050-2023)</f>
        <v>1.0561381153690897E-2</v>
      </c>
      <c r="AL393" s="170">
        <f>AK393+(($AE393-1)*Workings_risks!$E$18)/(2050-2023)</f>
        <v>1.0733711740969293E-2</v>
      </c>
      <c r="AM393" s="170">
        <f>AL393+(($AE393-1)*Workings_risks!$E$18)/(2050-2023)</f>
        <v>1.0906042328247689E-2</v>
      </c>
      <c r="AN393" s="170">
        <f>AM393+(($AE393-1)*Workings_risks!$E$18)/(2050-2023)</f>
        <v>1.1078372915526085E-2</v>
      </c>
      <c r="AO393" s="170">
        <f>AN393+(($AE393-1)*Workings_risks!$E$18)/(2050-2023)</f>
        <v>1.1250703502804481E-2</v>
      </c>
      <c r="AP393" s="170">
        <f>AO393+(($AE393-1)*Workings_risks!$E$18)/(2050-2023)</f>
        <v>1.1423034090082877E-2</v>
      </c>
      <c r="AQ393" s="170">
        <f>AP393+(($AE393-1)*Workings_risks!$E$18)/(2050-2023)</f>
        <v>1.1595364677361273E-2</v>
      </c>
      <c r="AR393" s="170">
        <f>AQ393+(($AE393-1)*Workings_risks!$E$18)/(2050-2023)</f>
        <v>1.1767695264639669E-2</v>
      </c>
      <c r="AS393" s="170">
        <f>AR393+(($AE393-1)*Workings_risks!$E$18)/(2050-2023)</f>
        <v>1.1940025851918066E-2</v>
      </c>
      <c r="AT393" s="170">
        <f>AS393+(($AE393-1)*Workings_risks!$E$18)/(2050-2023)</f>
        <v>1.2112356439196462E-2</v>
      </c>
      <c r="AU393" s="170">
        <f>AT393+(($AE393-1)*Workings_risks!$E$18)/(2050-2023)</f>
        <v>1.2284687026474858E-2</v>
      </c>
      <c r="AV393" s="170">
        <f>AU393+(($AE393-1)*Workings_risks!$E$18)/(2050-2023)</f>
        <v>1.2457017613753254E-2</v>
      </c>
      <c r="AW393" s="170">
        <f>AV393+(($AE393-1)*Workings_risks!$E$18)/(2050-2023)</f>
        <v>1.262934820103165E-2</v>
      </c>
      <c r="AX393" s="170">
        <f>AW393+(($AE393-1)*Workings_risks!$E$18)/(2050-2023)</f>
        <v>1.2801678788310046E-2</v>
      </c>
      <c r="AY393" s="170">
        <f>AX393+(($AE393-1)*Workings_risks!$E$18)/(2050-2023)</f>
        <v>1.2974009375588442E-2</v>
      </c>
      <c r="BA393" s="186">
        <f>AF393*Workings_risks!$E$24*Workings_risks!$E$26*Workings_risks!$E$27*Assumptions!$G$90</f>
        <v>3.9281869025453644E-4</v>
      </c>
      <c r="BB393" s="186">
        <f>AG393*Workings_risks!$E$24*Workings_risks!$E$26*Workings_risks!$E$27*Assumptions!$G$90</f>
        <v>3.9979771833336086E-4</v>
      </c>
      <c r="BC393" s="186">
        <f>AH393*Workings_risks!$E$24*Workings_risks!$E$26*Workings_risks!$E$27*Assumptions!$G$90</f>
        <v>4.0677674641218534E-4</v>
      </c>
      <c r="BD393" s="186">
        <f>AI393*Workings_risks!$E$24*Workings_risks!$E$26*Workings_risks!$E$27*Assumptions!$G$90</f>
        <v>4.1375577449100971E-4</v>
      </c>
      <c r="BE393" s="186">
        <f>AJ393*Workings_risks!$E$24*Workings_risks!$E$26*Workings_risks!$E$27*Assumptions!$G$90</f>
        <v>4.2073480256983408E-4</v>
      </c>
      <c r="BF393" s="186">
        <f>AK393*Workings_risks!$E$24*Workings_risks!$E$26*Workings_risks!$E$27*Assumptions!$G$90</f>
        <v>4.2771383064865861E-4</v>
      </c>
      <c r="BG393" s="186">
        <f>AL393*Workings_risks!$E$24*Workings_risks!$E$26*Workings_risks!$E$27*Assumptions!$G$90</f>
        <v>4.3469285872748293E-4</v>
      </c>
      <c r="BH393" s="186">
        <f>AM393*Workings_risks!$E$24*Workings_risks!$E$26*Workings_risks!$E$27*Assumptions!$G$90</f>
        <v>4.4167188680630735E-4</v>
      </c>
      <c r="BI393" s="186">
        <f>AN393*Workings_risks!$E$24*Workings_risks!$E$26*Workings_risks!$E$27*Assumptions!$G$90</f>
        <v>4.4865091488513183E-4</v>
      </c>
      <c r="BJ393" s="186">
        <f>AO393*Workings_risks!$E$24*Workings_risks!$E$26*Workings_risks!$E$27*Assumptions!$G$90</f>
        <v>4.5562994296395609E-4</v>
      </c>
      <c r="BK393" s="186">
        <f>AP393*Workings_risks!$E$24*Workings_risks!$E$26*Workings_risks!$E$27*Assumptions!$G$90</f>
        <v>4.6260897104278062E-4</v>
      </c>
      <c r="BL393" s="186">
        <f>AQ393*Workings_risks!$E$24*Workings_risks!$E$26*Workings_risks!$E$27*Assumptions!$G$90</f>
        <v>4.6958799912160499E-4</v>
      </c>
      <c r="BM393" s="186">
        <f>AR393*Workings_risks!$E$24*Workings_risks!$E$26*Workings_risks!$E$27*Assumptions!$G$90</f>
        <v>4.7656702720042942E-4</v>
      </c>
      <c r="BN393" s="186">
        <f>AS393*Workings_risks!$E$24*Workings_risks!$E$26*Workings_risks!$E$27*Assumptions!$G$90</f>
        <v>4.8354605527925384E-4</v>
      </c>
      <c r="BO393" s="186">
        <f>AT393*Workings_risks!$E$24*Workings_risks!$E$26*Workings_risks!$E$27*Assumptions!$G$90</f>
        <v>4.9052508335807826E-4</v>
      </c>
      <c r="BP393" s="186">
        <f>AU393*Workings_risks!$E$24*Workings_risks!$E$26*Workings_risks!$E$27*Assumptions!$G$90</f>
        <v>4.9750411143690263E-4</v>
      </c>
      <c r="BQ393" s="186">
        <f>AV393*Workings_risks!$E$24*Workings_risks!$E$26*Workings_risks!$E$27*Assumptions!$G$90</f>
        <v>5.04483139515727E-4</v>
      </c>
      <c r="BR393" s="186">
        <f>AW393*Workings_risks!$E$24*Workings_risks!$E$26*Workings_risks!$E$27*Assumptions!$G$90</f>
        <v>5.1146216759455159E-4</v>
      </c>
      <c r="BS393" s="186">
        <f>AX393*Workings_risks!$E$24*Workings_risks!$E$26*Workings_risks!$E$27*Assumptions!$G$90</f>
        <v>5.1844119567337585E-4</v>
      </c>
      <c r="BT393" s="186">
        <f>AY393*Workings_risks!$E$24*Workings_risks!$E$26*Workings_risks!$E$27*Assumptions!$G$90</f>
        <v>5.2542022375220033E-4</v>
      </c>
    </row>
    <row r="394" spans="2:72" x14ac:dyDescent="0.25">
      <c r="B394" s="42">
        <v>10387129</v>
      </c>
      <c r="C394" s="42" t="s">
        <v>624</v>
      </c>
      <c r="D394" s="42" t="s">
        <v>284</v>
      </c>
      <c r="E394" s="42">
        <v>16935201</v>
      </c>
      <c r="F394" s="42">
        <v>16935205</v>
      </c>
      <c r="G394" s="42">
        <v>1.0380097152528704</v>
      </c>
      <c r="H394" s="42">
        <v>145.38973135055201</v>
      </c>
      <c r="I394" s="42">
        <v>-36.2992779484061</v>
      </c>
      <c r="J394" s="42">
        <v>113</v>
      </c>
      <c r="K394" s="42">
        <v>99.4</v>
      </c>
      <c r="L394" s="32">
        <v>6.3E-2</v>
      </c>
      <c r="M394" s="32">
        <v>8.7999999999999995E-2</v>
      </c>
      <c r="N394" s="181"/>
      <c r="O394" s="182">
        <f t="shared" si="91"/>
        <v>120.119</v>
      </c>
      <c r="P394" s="182">
        <f t="shared" si="92"/>
        <v>105.6622</v>
      </c>
      <c r="Q394" s="191">
        <f t="shared" si="93"/>
        <v>0.01</v>
      </c>
      <c r="R394" s="191">
        <f t="shared" si="94"/>
        <v>0.02</v>
      </c>
      <c r="S394" s="184">
        <f t="shared" si="95"/>
        <v>-1445.68</v>
      </c>
      <c r="T394" s="184">
        <f t="shared" si="96"/>
        <v>134.57580000000002</v>
      </c>
      <c r="U394" s="185">
        <f t="shared" si="97"/>
        <v>1.4924326268607171E-2</v>
      </c>
      <c r="V394" s="181"/>
      <c r="W394" s="182">
        <f t="shared" si="98"/>
        <v>121.249</v>
      </c>
      <c r="X394" s="182">
        <f t="shared" si="99"/>
        <v>108.14720000000001</v>
      </c>
      <c r="Y394" s="183">
        <f t="shared" si="100"/>
        <v>0.01</v>
      </c>
      <c r="Z394" s="183">
        <f t="shared" si="101"/>
        <v>0.02</v>
      </c>
      <c r="AA394" s="184">
        <f t="shared" si="102"/>
        <v>-1310.1799999999982</v>
      </c>
      <c r="AB394" s="184">
        <f t="shared" si="103"/>
        <v>134.35079999999999</v>
      </c>
      <c r="AC394" s="185">
        <f t="shared" si="104"/>
        <v>1.6296081454456657E-2</v>
      </c>
      <c r="AD394" s="181"/>
      <c r="AE394" s="178">
        <f t="shared" ref="AE394:AE457" si="105">U394*100</f>
        <v>1.4924326268607171</v>
      </c>
      <c r="AF394" s="170">
        <f>Workings_risks!$E$18+Workings_risks!$E$27*(($AE394-1)*Workings_risks!$E$18)/(2050-2023)</f>
        <v>9.685167459300802E-3</v>
      </c>
      <c r="AG394" s="170">
        <f>AF394+(($AE394-1)*Workings_risks!$E$18)/(2050-2023)</f>
        <v>9.8526444605798267E-3</v>
      </c>
      <c r="AH394" s="170">
        <f>AG394+(($AE394-1)*Workings_risks!$E$18)/(2050-2023)</f>
        <v>1.0020121461858851E-2</v>
      </c>
      <c r="AI394" s="170">
        <f>AH394+(($AE394-1)*Workings_risks!$E$18)/(2050-2023)</f>
        <v>1.0187598463137876E-2</v>
      </c>
      <c r="AJ394" s="170">
        <f>AI394+(($AE394-1)*Workings_risks!$E$18)/(2050-2023)</f>
        <v>1.0355075464416901E-2</v>
      </c>
      <c r="AK394" s="170">
        <f>AJ394+(($AE394-1)*Workings_risks!$E$18)/(2050-2023)</f>
        <v>1.0522552465695926E-2</v>
      </c>
      <c r="AL394" s="170">
        <f>AK394+(($AE394-1)*Workings_risks!$E$18)/(2050-2023)</f>
        <v>1.069002946697495E-2</v>
      </c>
      <c r="AM394" s="170">
        <f>AL394+(($AE394-1)*Workings_risks!$E$18)/(2050-2023)</f>
        <v>1.0857506468253975E-2</v>
      </c>
      <c r="AN394" s="170">
        <f>AM394+(($AE394-1)*Workings_risks!$E$18)/(2050-2023)</f>
        <v>1.1024983469533E-2</v>
      </c>
      <c r="AO394" s="170">
        <f>AN394+(($AE394-1)*Workings_risks!$E$18)/(2050-2023)</f>
        <v>1.1192460470812024E-2</v>
      </c>
      <c r="AP394" s="170">
        <f>AO394+(($AE394-1)*Workings_risks!$E$18)/(2050-2023)</f>
        <v>1.1359937472091049E-2</v>
      </c>
      <c r="AQ394" s="170">
        <f>AP394+(($AE394-1)*Workings_risks!$E$18)/(2050-2023)</f>
        <v>1.1527414473370074E-2</v>
      </c>
      <c r="AR394" s="170">
        <f>AQ394+(($AE394-1)*Workings_risks!$E$18)/(2050-2023)</f>
        <v>1.1694891474649098E-2</v>
      </c>
      <c r="AS394" s="170">
        <f>AR394+(($AE394-1)*Workings_risks!$E$18)/(2050-2023)</f>
        <v>1.1862368475928123E-2</v>
      </c>
      <c r="AT394" s="170">
        <f>AS394+(($AE394-1)*Workings_risks!$E$18)/(2050-2023)</f>
        <v>1.2029845477207148E-2</v>
      </c>
      <c r="AU394" s="170">
        <f>AT394+(($AE394-1)*Workings_risks!$E$18)/(2050-2023)</f>
        <v>1.2197322478486173E-2</v>
      </c>
      <c r="AV394" s="170">
        <f>AU394+(($AE394-1)*Workings_risks!$E$18)/(2050-2023)</f>
        <v>1.2364799479765197E-2</v>
      </c>
      <c r="AW394" s="170">
        <f>AV394+(($AE394-1)*Workings_risks!$E$18)/(2050-2023)</f>
        <v>1.2532276481044222E-2</v>
      </c>
      <c r="AX394" s="170">
        <f>AW394+(($AE394-1)*Workings_risks!$E$18)/(2050-2023)</f>
        <v>1.2699753482323247E-2</v>
      </c>
      <c r="AY394" s="170">
        <f>AX394+(($AE394-1)*Workings_risks!$E$18)/(2050-2023)</f>
        <v>1.2867230483602271E-2</v>
      </c>
      <c r="BA394" s="186">
        <f>AF394*Workings_risks!$E$24*Workings_risks!$E$26*Workings_risks!$E$27*Assumptions!$G$90</f>
        <v>3.9222901003280284E-4</v>
      </c>
      <c r="BB394" s="186">
        <f>AG394*Workings_risks!$E$24*Workings_risks!$E$26*Workings_risks!$E$27*Assumptions!$G$90</f>
        <v>3.9901147803771603E-4</v>
      </c>
      <c r="BC394" s="186">
        <f>AH394*Workings_risks!$E$24*Workings_risks!$E$26*Workings_risks!$E$27*Assumptions!$G$90</f>
        <v>4.0579394604262932E-4</v>
      </c>
      <c r="BD394" s="186">
        <f>AI394*Workings_risks!$E$24*Workings_risks!$E$26*Workings_risks!$E$27*Assumptions!$G$90</f>
        <v>4.1257641404754251E-4</v>
      </c>
      <c r="BE394" s="186">
        <f>AJ394*Workings_risks!$E$24*Workings_risks!$E$26*Workings_risks!$E$27*Assumptions!$G$90</f>
        <v>4.193588820524557E-4</v>
      </c>
      <c r="BF394" s="186">
        <f>AK394*Workings_risks!$E$24*Workings_risks!$E$26*Workings_risks!$E$27*Assumptions!$G$90</f>
        <v>4.2614135005736894E-4</v>
      </c>
      <c r="BG394" s="186">
        <f>AL394*Workings_risks!$E$24*Workings_risks!$E$26*Workings_risks!$E$27*Assumptions!$G$90</f>
        <v>4.3292381806228218E-4</v>
      </c>
      <c r="BH394" s="186">
        <f>AM394*Workings_risks!$E$24*Workings_risks!$E$26*Workings_risks!$E$27*Assumptions!$G$90</f>
        <v>4.3970628606719537E-4</v>
      </c>
      <c r="BI394" s="186">
        <f>AN394*Workings_risks!$E$24*Workings_risks!$E$26*Workings_risks!$E$27*Assumptions!$G$90</f>
        <v>4.4648875407210851E-4</v>
      </c>
      <c r="BJ394" s="186">
        <f>AO394*Workings_risks!$E$24*Workings_risks!$E$26*Workings_risks!$E$27*Assumptions!$G$90</f>
        <v>4.5327122207702175E-4</v>
      </c>
      <c r="BK394" s="186">
        <f>AP394*Workings_risks!$E$24*Workings_risks!$E$26*Workings_risks!$E$27*Assumptions!$G$90</f>
        <v>4.6005369008193499E-4</v>
      </c>
      <c r="BL394" s="186">
        <f>AQ394*Workings_risks!$E$24*Workings_risks!$E$26*Workings_risks!$E$27*Assumptions!$G$90</f>
        <v>4.6683615808684818E-4</v>
      </c>
      <c r="BM394" s="186">
        <f>AR394*Workings_risks!$E$24*Workings_risks!$E$26*Workings_risks!$E$27*Assumptions!$G$90</f>
        <v>4.7361862609176147E-4</v>
      </c>
      <c r="BN394" s="186">
        <f>AS394*Workings_risks!$E$24*Workings_risks!$E$26*Workings_risks!$E$27*Assumptions!$G$90</f>
        <v>4.8040109409667461E-4</v>
      </c>
      <c r="BO394" s="186">
        <f>AT394*Workings_risks!$E$24*Workings_risks!$E$26*Workings_risks!$E$27*Assumptions!$G$90</f>
        <v>4.8718356210158785E-4</v>
      </c>
      <c r="BP394" s="186">
        <f>AU394*Workings_risks!$E$24*Workings_risks!$E$26*Workings_risks!$E$27*Assumptions!$G$90</f>
        <v>4.9396603010650104E-4</v>
      </c>
      <c r="BQ394" s="186">
        <f>AV394*Workings_risks!$E$24*Workings_risks!$E$26*Workings_risks!$E$27*Assumptions!$G$90</f>
        <v>5.0074849811141428E-4</v>
      </c>
      <c r="BR394" s="186">
        <f>AW394*Workings_risks!$E$24*Workings_risks!$E$26*Workings_risks!$E$27*Assumptions!$G$90</f>
        <v>5.0753096611632752E-4</v>
      </c>
      <c r="BS394" s="186">
        <f>AX394*Workings_risks!$E$24*Workings_risks!$E$26*Workings_risks!$E$27*Assumptions!$G$90</f>
        <v>5.1431343412124077E-4</v>
      </c>
      <c r="BT394" s="186">
        <f>AY394*Workings_risks!$E$24*Workings_risks!$E$26*Workings_risks!$E$27*Assumptions!$G$90</f>
        <v>5.2109590212615401E-4</v>
      </c>
    </row>
    <row r="395" spans="2:72" x14ac:dyDescent="0.25">
      <c r="B395" s="42">
        <v>10387271</v>
      </c>
      <c r="C395" s="42" t="s">
        <v>624</v>
      </c>
      <c r="D395" s="42" t="s">
        <v>284</v>
      </c>
      <c r="E395" s="42">
        <v>16935750</v>
      </c>
      <c r="F395" s="42">
        <v>16935745</v>
      </c>
      <c r="G395" s="42">
        <v>0.54118412377441016</v>
      </c>
      <c r="H395" s="42">
        <v>145.42668239628699</v>
      </c>
      <c r="I395" s="42">
        <v>-36.299132279860501</v>
      </c>
      <c r="J395" s="42">
        <v>113</v>
      </c>
      <c r="K395" s="42">
        <v>99.5</v>
      </c>
      <c r="L395" s="32">
        <v>6.3E-2</v>
      </c>
      <c r="M395" s="32">
        <v>8.7999999999999995E-2</v>
      </c>
      <c r="N395" s="181"/>
      <c r="O395" s="182">
        <f t="shared" si="91"/>
        <v>120.119</v>
      </c>
      <c r="P395" s="182">
        <f t="shared" si="92"/>
        <v>105.76849999999999</v>
      </c>
      <c r="Q395" s="191">
        <f t="shared" si="93"/>
        <v>0.01</v>
      </c>
      <c r="R395" s="191">
        <f t="shared" si="94"/>
        <v>0.02</v>
      </c>
      <c r="S395" s="184">
        <f t="shared" si="95"/>
        <v>-1435.0500000000011</v>
      </c>
      <c r="T395" s="184">
        <f t="shared" si="96"/>
        <v>134.46950000000001</v>
      </c>
      <c r="U395" s="185">
        <f t="shared" si="97"/>
        <v>1.4960802759485728E-2</v>
      </c>
      <c r="V395" s="181"/>
      <c r="W395" s="182">
        <f t="shared" si="98"/>
        <v>121.249</v>
      </c>
      <c r="X395" s="182">
        <f t="shared" si="99"/>
        <v>108.25600000000001</v>
      </c>
      <c r="Y395" s="183">
        <f t="shared" si="100"/>
        <v>0.01</v>
      </c>
      <c r="Z395" s="183">
        <f t="shared" si="101"/>
        <v>0.02</v>
      </c>
      <c r="AA395" s="184">
        <f t="shared" si="102"/>
        <v>-1299.2999999999981</v>
      </c>
      <c r="AB395" s="184">
        <f t="shared" si="103"/>
        <v>134.24199999999996</v>
      </c>
      <c r="AC395" s="185">
        <f t="shared" si="104"/>
        <v>1.6348803201724001E-2</v>
      </c>
      <c r="AD395" s="181"/>
      <c r="AE395" s="178">
        <f t="shared" si="105"/>
        <v>1.4960802759485727</v>
      </c>
      <c r="AF395" s="170">
        <f>Workings_risks!$E$18+Workings_risks!$E$27*(($AE395-1)*Workings_risks!$E$18)/(2050-2023)</f>
        <v>9.6888891704403346E-3</v>
      </c>
      <c r="AG395" s="170">
        <f>AF395+(($AE395-1)*Workings_risks!$E$18)/(2050-2023)</f>
        <v>9.8576067420992029E-3</v>
      </c>
      <c r="AH395" s="170">
        <f>AG395+(($AE395-1)*Workings_risks!$E$18)/(2050-2023)</f>
        <v>1.0026324313758071E-2</v>
      </c>
      <c r="AI395" s="170">
        <f>AH395+(($AE395-1)*Workings_risks!$E$18)/(2050-2023)</f>
        <v>1.019504188541694E-2</v>
      </c>
      <c r="AJ395" s="170">
        <f>AI395+(($AE395-1)*Workings_risks!$E$18)/(2050-2023)</f>
        <v>1.0363759457075808E-2</v>
      </c>
      <c r="AK395" s="170">
        <f>AJ395+(($AE395-1)*Workings_risks!$E$18)/(2050-2023)</f>
        <v>1.0532477028734676E-2</v>
      </c>
      <c r="AL395" s="170">
        <f>AK395+(($AE395-1)*Workings_risks!$E$18)/(2050-2023)</f>
        <v>1.0701194600393545E-2</v>
      </c>
      <c r="AM395" s="170">
        <f>AL395+(($AE395-1)*Workings_risks!$E$18)/(2050-2023)</f>
        <v>1.0869912172052413E-2</v>
      </c>
      <c r="AN395" s="170">
        <f>AM395+(($AE395-1)*Workings_risks!$E$18)/(2050-2023)</f>
        <v>1.1038629743711281E-2</v>
      </c>
      <c r="AO395" s="170">
        <f>AN395+(($AE395-1)*Workings_risks!$E$18)/(2050-2023)</f>
        <v>1.120734731537015E-2</v>
      </c>
      <c r="AP395" s="170">
        <f>AO395+(($AE395-1)*Workings_risks!$E$18)/(2050-2023)</f>
        <v>1.1376064887029018E-2</v>
      </c>
      <c r="AQ395" s="170">
        <f>AP395+(($AE395-1)*Workings_risks!$E$18)/(2050-2023)</f>
        <v>1.1544782458687886E-2</v>
      </c>
      <c r="AR395" s="170">
        <f>AQ395+(($AE395-1)*Workings_risks!$E$18)/(2050-2023)</f>
        <v>1.1713500030346755E-2</v>
      </c>
      <c r="AS395" s="170">
        <f>AR395+(($AE395-1)*Workings_risks!$E$18)/(2050-2023)</f>
        <v>1.1882217602005623E-2</v>
      </c>
      <c r="AT395" s="170">
        <f>AS395+(($AE395-1)*Workings_risks!$E$18)/(2050-2023)</f>
        <v>1.2050935173664491E-2</v>
      </c>
      <c r="AU395" s="170">
        <f>AT395+(($AE395-1)*Workings_risks!$E$18)/(2050-2023)</f>
        <v>1.221965274532336E-2</v>
      </c>
      <c r="AV395" s="170">
        <f>AU395+(($AE395-1)*Workings_risks!$E$18)/(2050-2023)</f>
        <v>1.2388370316982228E-2</v>
      </c>
      <c r="AW395" s="170">
        <f>AV395+(($AE395-1)*Workings_risks!$E$18)/(2050-2023)</f>
        <v>1.2557087888641096E-2</v>
      </c>
      <c r="AX395" s="170">
        <f>AW395+(($AE395-1)*Workings_risks!$E$18)/(2050-2023)</f>
        <v>1.2725805460299965E-2</v>
      </c>
      <c r="AY395" s="170">
        <f>AX395+(($AE395-1)*Workings_risks!$E$18)/(2050-2023)</f>
        <v>1.2894523031958833E-2</v>
      </c>
      <c r="BA395" s="186">
        <f>AF395*Workings_risks!$E$24*Workings_risks!$E$26*Workings_risks!$E$27*Assumptions!$G$90</f>
        <v>3.923797315440231E-4</v>
      </c>
      <c r="BB395" s="186">
        <f>AG395*Workings_risks!$E$24*Workings_risks!$E$26*Workings_risks!$E$27*Assumptions!$G$90</f>
        <v>3.9921244005267629E-4</v>
      </c>
      <c r="BC395" s="186">
        <f>AH395*Workings_risks!$E$24*Workings_risks!$E$26*Workings_risks!$E$27*Assumptions!$G$90</f>
        <v>4.0604514856132959E-4</v>
      </c>
      <c r="BD395" s="186">
        <f>AI395*Workings_risks!$E$24*Workings_risks!$E$26*Workings_risks!$E$27*Assumptions!$G$90</f>
        <v>4.1287785706998288E-4</v>
      </c>
      <c r="BE395" s="186">
        <f>AJ395*Workings_risks!$E$24*Workings_risks!$E$26*Workings_risks!$E$27*Assumptions!$G$90</f>
        <v>4.1971056557863612E-4</v>
      </c>
      <c r="BF395" s="186">
        <f>AK395*Workings_risks!$E$24*Workings_risks!$E$26*Workings_risks!$E$27*Assumptions!$G$90</f>
        <v>4.2654327408728942E-4</v>
      </c>
      <c r="BG395" s="186">
        <f>AL395*Workings_risks!$E$24*Workings_risks!$E$26*Workings_risks!$E$27*Assumptions!$G$90</f>
        <v>4.3337598259594271E-4</v>
      </c>
      <c r="BH395" s="186">
        <f>AM395*Workings_risks!$E$24*Workings_risks!$E$26*Workings_risks!$E$27*Assumptions!$G$90</f>
        <v>4.402086911045959E-4</v>
      </c>
      <c r="BI395" s="186">
        <f>AN395*Workings_risks!$E$24*Workings_risks!$E$26*Workings_risks!$E$27*Assumptions!$G$90</f>
        <v>4.470413996132493E-4</v>
      </c>
      <c r="BJ395" s="186">
        <f>AO395*Workings_risks!$E$24*Workings_risks!$E$26*Workings_risks!$E$27*Assumptions!$G$90</f>
        <v>4.538741081219026E-4</v>
      </c>
      <c r="BK395" s="186">
        <f>AP395*Workings_risks!$E$24*Workings_risks!$E$26*Workings_risks!$E$27*Assumptions!$G$90</f>
        <v>4.6070681663055589E-4</v>
      </c>
      <c r="BL395" s="186">
        <f>AQ395*Workings_risks!$E$24*Workings_risks!$E$26*Workings_risks!$E$27*Assumptions!$G$90</f>
        <v>4.6753952513920908E-4</v>
      </c>
      <c r="BM395" s="186">
        <f>AR395*Workings_risks!$E$24*Workings_risks!$E$26*Workings_risks!$E$27*Assumptions!$G$90</f>
        <v>4.7437223364786237E-4</v>
      </c>
      <c r="BN395" s="186">
        <f>AS395*Workings_risks!$E$24*Workings_risks!$E$26*Workings_risks!$E$27*Assumptions!$G$90</f>
        <v>4.8120494215651567E-4</v>
      </c>
      <c r="BO395" s="186">
        <f>AT395*Workings_risks!$E$24*Workings_risks!$E$26*Workings_risks!$E$27*Assumptions!$G$90</f>
        <v>4.8803765066516891E-4</v>
      </c>
      <c r="BP395" s="186">
        <f>AU395*Workings_risks!$E$24*Workings_risks!$E$26*Workings_risks!$E$27*Assumptions!$G$90</f>
        <v>4.9487035917382221E-4</v>
      </c>
      <c r="BQ395" s="186">
        <f>AV395*Workings_risks!$E$24*Workings_risks!$E$26*Workings_risks!$E$27*Assumptions!$G$90</f>
        <v>5.0170306768247545E-4</v>
      </c>
      <c r="BR395" s="186">
        <f>AW395*Workings_risks!$E$24*Workings_risks!$E$26*Workings_risks!$E$27*Assumptions!$G$90</f>
        <v>5.085357761911288E-4</v>
      </c>
      <c r="BS395" s="186">
        <f>AX395*Workings_risks!$E$24*Workings_risks!$E$26*Workings_risks!$E$27*Assumptions!$G$90</f>
        <v>5.1536848469978204E-4</v>
      </c>
      <c r="BT395" s="186">
        <f>AY395*Workings_risks!$E$24*Workings_risks!$E$26*Workings_risks!$E$27*Assumptions!$G$90</f>
        <v>5.2220119320843528E-4</v>
      </c>
    </row>
    <row r="396" spans="2:72" x14ac:dyDescent="0.25">
      <c r="B396" s="42">
        <v>10388106</v>
      </c>
      <c r="C396" s="42" t="s">
        <v>565</v>
      </c>
      <c r="D396" s="42" t="s">
        <v>280</v>
      </c>
      <c r="E396" s="42">
        <v>17273722</v>
      </c>
      <c r="F396" s="42">
        <v>16939299</v>
      </c>
      <c r="G396" s="42">
        <v>0.20644670117167063</v>
      </c>
      <c r="H396" s="42">
        <v>145.32534481408399</v>
      </c>
      <c r="I396" s="42">
        <v>-36.424331195832202</v>
      </c>
      <c r="J396" s="42">
        <v>113</v>
      </c>
      <c r="K396" s="42">
        <v>99.4</v>
      </c>
      <c r="L396" s="32">
        <v>6.3E-2</v>
      </c>
      <c r="M396" s="32">
        <v>8.7999999999999995E-2</v>
      </c>
      <c r="N396" s="181"/>
      <c r="O396" s="182">
        <f t="shared" si="91"/>
        <v>120.119</v>
      </c>
      <c r="P396" s="182">
        <f t="shared" si="92"/>
        <v>105.6622</v>
      </c>
      <c r="Q396" s="191">
        <f t="shared" si="93"/>
        <v>0.01</v>
      </c>
      <c r="R396" s="191">
        <f t="shared" si="94"/>
        <v>0.02</v>
      </c>
      <c r="S396" s="184">
        <f t="shared" si="95"/>
        <v>-1445.68</v>
      </c>
      <c r="T396" s="184">
        <f t="shared" si="96"/>
        <v>134.57580000000002</v>
      </c>
      <c r="U396" s="185">
        <f t="shared" si="97"/>
        <v>1.4924326268607171E-2</v>
      </c>
      <c r="V396" s="181"/>
      <c r="W396" s="182">
        <f t="shared" si="98"/>
        <v>121.249</v>
      </c>
      <c r="X396" s="182">
        <f t="shared" si="99"/>
        <v>108.14720000000001</v>
      </c>
      <c r="Y396" s="183">
        <f t="shared" si="100"/>
        <v>0.01</v>
      </c>
      <c r="Z396" s="183">
        <f t="shared" si="101"/>
        <v>0.02</v>
      </c>
      <c r="AA396" s="184">
        <f t="shared" si="102"/>
        <v>-1310.1799999999982</v>
      </c>
      <c r="AB396" s="184">
        <f t="shared" si="103"/>
        <v>134.35079999999999</v>
      </c>
      <c r="AC396" s="185">
        <f t="shared" si="104"/>
        <v>1.6296081454456657E-2</v>
      </c>
      <c r="AD396" s="181"/>
      <c r="AE396" s="178">
        <f t="shared" si="105"/>
        <v>1.4924326268607171</v>
      </c>
      <c r="AF396" s="170">
        <f>Workings_risks!$E$18+Workings_risks!$E$27*(($AE396-1)*Workings_risks!$E$18)/(2050-2023)</f>
        <v>9.685167459300802E-3</v>
      </c>
      <c r="AG396" s="170">
        <f>AF396+(($AE396-1)*Workings_risks!$E$18)/(2050-2023)</f>
        <v>9.8526444605798267E-3</v>
      </c>
      <c r="AH396" s="170">
        <f>AG396+(($AE396-1)*Workings_risks!$E$18)/(2050-2023)</f>
        <v>1.0020121461858851E-2</v>
      </c>
      <c r="AI396" s="170">
        <f>AH396+(($AE396-1)*Workings_risks!$E$18)/(2050-2023)</f>
        <v>1.0187598463137876E-2</v>
      </c>
      <c r="AJ396" s="170">
        <f>AI396+(($AE396-1)*Workings_risks!$E$18)/(2050-2023)</f>
        <v>1.0355075464416901E-2</v>
      </c>
      <c r="AK396" s="170">
        <f>AJ396+(($AE396-1)*Workings_risks!$E$18)/(2050-2023)</f>
        <v>1.0522552465695926E-2</v>
      </c>
      <c r="AL396" s="170">
        <f>AK396+(($AE396-1)*Workings_risks!$E$18)/(2050-2023)</f>
        <v>1.069002946697495E-2</v>
      </c>
      <c r="AM396" s="170">
        <f>AL396+(($AE396-1)*Workings_risks!$E$18)/(2050-2023)</f>
        <v>1.0857506468253975E-2</v>
      </c>
      <c r="AN396" s="170">
        <f>AM396+(($AE396-1)*Workings_risks!$E$18)/(2050-2023)</f>
        <v>1.1024983469533E-2</v>
      </c>
      <c r="AO396" s="170">
        <f>AN396+(($AE396-1)*Workings_risks!$E$18)/(2050-2023)</f>
        <v>1.1192460470812024E-2</v>
      </c>
      <c r="AP396" s="170">
        <f>AO396+(($AE396-1)*Workings_risks!$E$18)/(2050-2023)</f>
        <v>1.1359937472091049E-2</v>
      </c>
      <c r="AQ396" s="170">
        <f>AP396+(($AE396-1)*Workings_risks!$E$18)/(2050-2023)</f>
        <v>1.1527414473370074E-2</v>
      </c>
      <c r="AR396" s="170">
        <f>AQ396+(($AE396-1)*Workings_risks!$E$18)/(2050-2023)</f>
        <v>1.1694891474649098E-2</v>
      </c>
      <c r="AS396" s="170">
        <f>AR396+(($AE396-1)*Workings_risks!$E$18)/(2050-2023)</f>
        <v>1.1862368475928123E-2</v>
      </c>
      <c r="AT396" s="170">
        <f>AS396+(($AE396-1)*Workings_risks!$E$18)/(2050-2023)</f>
        <v>1.2029845477207148E-2</v>
      </c>
      <c r="AU396" s="170">
        <f>AT396+(($AE396-1)*Workings_risks!$E$18)/(2050-2023)</f>
        <v>1.2197322478486173E-2</v>
      </c>
      <c r="AV396" s="170">
        <f>AU396+(($AE396-1)*Workings_risks!$E$18)/(2050-2023)</f>
        <v>1.2364799479765197E-2</v>
      </c>
      <c r="AW396" s="170">
        <f>AV396+(($AE396-1)*Workings_risks!$E$18)/(2050-2023)</f>
        <v>1.2532276481044222E-2</v>
      </c>
      <c r="AX396" s="170">
        <f>AW396+(($AE396-1)*Workings_risks!$E$18)/(2050-2023)</f>
        <v>1.2699753482323247E-2</v>
      </c>
      <c r="AY396" s="170">
        <f>AX396+(($AE396-1)*Workings_risks!$E$18)/(2050-2023)</f>
        <v>1.2867230483602271E-2</v>
      </c>
      <c r="BA396" s="186">
        <f>AF396*Workings_risks!$E$24*Workings_risks!$E$26*Workings_risks!$E$27*Assumptions!$G$90</f>
        <v>3.9222901003280284E-4</v>
      </c>
      <c r="BB396" s="186">
        <f>AG396*Workings_risks!$E$24*Workings_risks!$E$26*Workings_risks!$E$27*Assumptions!$G$90</f>
        <v>3.9901147803771603E-4</v>
      </c>
      <c r="BC396" s="186">
        <f>AH396*Workings_risks!$E$24*Workings_risks!$E$26*Workings_risks!$E$27*Assumptions!$G$90</f>
        <v>4.0579394604262932E-4</v>
      </c>
      <c r="BD396" s="186">
        <f>AI396*Workings_risks!$E$24*Workings_risks!$E$26*Workings_risks!$E$27*Assumptions!$G$90</f>
        <v>4.1257641404754251E-4</v>
      </c>
      <c r="BE396" s="186">
        <f>AJ396*Workings_risks!$E$24*Workings_risks!$E$26*Workings_risks!$E$27*Assumptions!$G$90</f>
        <v>4.193588820524557E-4</v>
      </c>
      <c r="BF396" s="186">
        <f>AK396*Workings_risks!$E$24*Workings_risks!$E$26*Workings_risks!$E$27*Assumptions!$G$90</f>
        <v>4.2614135005736894E-4</v>
      </c>
      <c r="BG396" s="186">
        <f>AL396*Workings_risks!$E$24*Workings_risks!$E$26*Workings_risks!$E$27*Assumptions!$G$90</f>
        <v>4.3292381806228218E-4</v>
      </c>
      <c r="BH396" s="186">
        <f>AM396*Workings_risks!$E$24*Workings_risks!$E$26*Workings_risks!$E$27*Assumptions!$G$90</f>
        <v>4.3970628606719537E-4</v>
      </c>
      <c r="BI396" s="186">
        <f>AN396*Workings_risks!$E$24*Workings_risks!$E$26*Workings_risks!$E$27*Assumptions!$G$90</f>
        <v>4.4648875407210851E-4</v>
      </c>
      <c r="BJ396" s="186">
        <f>AO396*Workings_risks!$E$24*Workings_risks!$E$26*Workings_risks!$E$27*Assumptions!$G$90</f>
        <v>4.5327122207702175E-4</v>
      </c>
      <c r="BK396" s="186">
        <f>AP396*Workings_risks!$E$24*Workings_risks!$E$26*Workings_risks!$E$27*Assumptions!$G$90</f>
        <v>4.6005369008193499E-4</v>
      </c>
      <c r="BL396" s="186">
        <f>AQ396*Workings_risks!$E$24*Workings_risks!$E$26*Workings_risks!$E$27*Assumptions!$G$90</f>
        <v>4.6683615808684818E-4</v>
      </c>
      <c r="BM396" s="186">
        <f>AR396*Workings_risks!$E$24*Workings_risks!$E$26*Workings_risks!$E$27*Assumptions!$G$90</f>
        <v>4.7361862609176147E-4</v>
      </c>
      <c r="BN396" s="186">
        <f>AS396*Workings_risks!$E$24*Workings_risks!$E$26*Workings_risks!$E$27*Assumptions!$G$90</f>
        <v>4.8040109409667461E-4</v>
      </c>
      <c r="BO396" s="186">
        <f>AT396*Workings_risks!$E$24*Workings_risks!$E$26*Workings_risks!$E$27*Assumptions!$G$90</f>
        <v>4.8718356210158785E-4</v>
      </c>
      <c r="BP396" s="186">
        <f>AU396*Workings_risks!$E$24*Workings_risks!$E$26*Workings_risks!$E$27*Assumptions!$G$90</f>
        <v>4.9396603010650104E-4</v>
      </c>
      <c r="BQ396" s="186">
        <f>AV396*Workings_risks!$E$24*Workings_risks!$E$26*Workings_risks!$E$27*Assumptions!$G$90</f>
        <v>5.0074849811141428E-4</v>
      </c>
      <c r="BR396" s="186">
        <f>AW396*Workings_risks!$E$24*Workings_risks!$E$26*Workings_risks!$E$27*Assumptions!$G$90</f>
        <v>5.0753096611632752E-4</v>
      </c>
      <c r="BS396" s="186">
        <f>AX396*Workings_risks!$E$24*Workings_risks!$E$26*Workings_risks!$E$27*Assumptions!$G$90</f>
        <v>5.1431343412124077E-4</v>
      </c>
      <c r="BT396" s="186">
        <f>AY396*Workings_risks!$E$24*Workings_risks!$E$26*Workings_risks!$E$27*Assumptions!$G$90</f>
        <v>5.2109590212615401E-4</v>
      </c>
    </row>
    <row r="397" spans="2:72" x14ac:dyDescent="0.25">
      <c r="B397" s="42">
        <v>10388760</v>
      </c>
      <c r="C397" s="42" t="s">
        <v>505</v>
      </c>
      <c r="D397" s="42" t="s">
        <v>265</v>
      </c>
      <c r="E397" s="42">
        <v>16942167</v>
      </c>
      <c r="F397" s="42">
        <v>16942171</v>
      </c>
      <c r="G397" s="42">
        <v>1.3141896324213702</v>
      </c>
      <c r="H397" s="42">
        <v>141.242648232558</v>
      </c>
      <c r="I397" s="42">
        <v>-37.677180807123896</v>
      </c>
      <c r="J397" s="42">
        <v>108</v>
      </c>
      <c r="K397" s="42">
        <v>92.5</v>
      </c>
      <c r="L397" s="32">
        <v>5.3999999999999999E-2</v>
      </c>
      <c r="M397" s="32">
        <v>7.2999999999999995E-2</v>
      </c>
      <c r="N397" s="181"/>
      <c r="O397" s="182">
        <f t="shared" si="91"/>
        <v>113.83200000000001</v>
      </c>
      <c r="P397" s="182">
        <f t="shared" si="92"/>
        <v>97.495000000000005</v>
      </c>
      <c r="Q397" s="191">
        <f t="shared" si="93"/>
        <v>0.01</v>
      </c>
      <c r="R397" s="191">
        <f t="shared" si="94"/>
        <v>0.02</v>
      </c>
      <c r="S397" s="184">
        <f t="shared" si="95"/>
        <v>-1633.7000000000003</v>
      </c>
      <c r="T397" s="184">
        <f t="shared" si="96"/>
        <v>130.16900000000001</v>
      </c>
      <c r="U397" s="185">
        <f t="shared" si="97"/>
        <v>1.3569810858786807E-2</v>
      </c>
      <c r="V397" s="181"/>
      <c r="W397" s="182">
        <f t="shared" si="98"/>
        <v>115.884</v>
      </c>
      <c r="X397" s="182">
        <f t="shared" si="99"/>
        <v>99.252499999999998</v>
      </c>
      <c r="Y397" s="183">
        <f t="shared" si="100"/>
        <v>0.01</v>
      </c>
      <c r="Z397" s="183">
        <f t="shared" si="101"/>
        <v>0.02</v>
      </c>
      <c r="AA397" s="184">
        <f t="shared" si="102"/>
        <v>-1663.1500000000003</v>
      </c>
      <c r="AB397" s="184">
        <f t="shared" si="103"/>
        <v>132.5155</v>
      </c>
      <c r="AC397" s="185">
        <f t="shared" si="104"/>
        <v>1.4740402248744851E-2</v>
      </c>
      <c r="AD397" s="181"/>
      <c r="AE397" s="178">
        <f t="shared" si="105"/>
        <v>1.3569810858786808</v>
      </c>
      <c r="AF397" s="170">
        <f>Workings_risks!$E$18+Workings_risks!$E$27*(($AE397-1)*Workings_risks!$E$18)/(2050-2023)</f>
        <v>9.5469657033758603E-3</v>
      </c>
      <c r="AG397" s="170">
        <f>AF397+(($AE397-1)*Workings_risks!$E$18)/(2050-2023)</f>
        <v>9.6683754526799039E-3</v>
      </c>
      <c r="AH397" s="170">
        <f>AG397+(($AE397-1)*Workings_risks!$E$18)/(2050-2023)</f>
        <v>9.7897852019839474E-3</v>
      </c>
      <c r="AI397" s="170">
        <f>AH397+(($AE397-1)*Workings_risks!$E$18)/(2050-2023)</f>
        <v>9.911194951287991E-3</v>
      </c>
      <c r="AJ397" s="170">
        <f>AI397+(($AE397-1)*Workings_risks!$E$18)/(2050-2023)</f>
        <v>1.0032604700592035E-2</v>
      </c>
      <c r="AK397" s="170">
        <f>AJ397+(($AE397-1)*Workings_risks!$E$18)/(2050-2023)</f>
        <v>1.0154014449896078E-2</v>
      </c>
      <c r="AL397" s="170">
        <f>AK397+(($AE397-1)*Workings_risks!$E$18)/(2050-2023)</f>
        <v>1.0275424199200122E-2</v>
      </c>
      <c r="AM397" s="170">
        <f>AL397+(($AE397-1)*Workings_risks!$E$18)/(2050-2023)</f>
        <v>1.0396833948504165E-2</v>
      </c>
      <c r="AN397" s="170">
        <f>AM397+(($AE397-1)*Workings_risks!$E$18)/(2050-2023)</f>
        <v>1.0518243697808209E-2</v>
      </c>
      <c r="AO397" s="170">
        <f>AN397+(($AE397-1)*Workings_risks!$E$18)/(2050-2023)</f>
        <v>1.0639653447112252E-2</v>
      </c>
      <c r="AP397" s="170">
        <f>AO397+(($AE397-1)*Workings_risks!$E$18)/(2050-2023)</f>
        <v>1.0761063196416296E-2</v>
      </c>
      <c r="AQ397" s="170">
        <f>AP397+(($AE397-1)*Workings_risks!$E$18)/(2050-2023)</f>
        <v>1.088247294572034E-2</v>
      </c>
      <c r="AR397" s="170">
        <f>AQ397+(($AE397-1)*Workings_risks!$E$18)/(2050-2023)</f>
        <v>1.1003882695024383E-2</v>
      </c>
      <c r="AS397" s="170">
        <f>AR397+(($AE397-1)*Workings_risks!$E$18)/(2050-2023)</f>
        <v>1.1125292444328427E-2</v>
      </c>
      <c r="AT397" s="170">
        <f>AS397+(($AE397-1)*Workings_risks!$E$18)/(2050-2023)</f>
        <v>1.124670219363247E-2</v>
      </c>
      <c r="AU397" s="170">
        <f>AT397+(($AE397-1)*Workings_risks!$E$18)/(2050-2023)</f>
        <v>1.1368111942936514E-2</v>
      </c>
      <c r="AV397" s="170">
        <f>AU397+(($AE397-1)*Workings_risks!$E$18)/(2050-2023)</f>
        <v>1.1489521692240557E-2</v>
      </c>
      <c r="AW397" s="170">
        <f>AV397+(($AE397-1)*Workings_risks!$E$18)/(2050-2023)</f>
        <v>1.1610931441544601E-2</v>
      </c>
      <c r="AX397" s="170">
        <f>AW397+(($AE397-1)*Workings_risks!$E$18)/(2050-2023)</f>
        <v>1.1732341190848644E-2</v>
      </c>
      <c r="AY397" s="170">
        <f>AX397+(($AE397-1)*Workings_risks!$E$18)/(2050-2023)</f>
        <v>1.1853750940152688E-2</v>
      </c>
      <c r="BA397" s="186">
        <f>AF397*Workings_risks!$E$24*Workings_risks!$E$26*Workings_risks!$E$27*Assumptions!$G$90</f>
        <v>3.8663212818857822E-4</v>
      </c>
      <c r="BB397" s="186">
        <f>AG397*Workings_risks!$E$24*Workings_risks!$E$26*Workings_risks!$E$27*Assumptions!$G$90</f>
        <v>3.9154896891208335E-4</v>
      </c>
      <c r="BC397" s="186">
        <f>AH397*Workings_risks!$E$24*Workings_risks!$E$26*Workings_risks!$E$27*Assumptions!$G$90</f>
        <v>3.9646580963558837E-4</v>
      </c>
      <c r="BD397" s="186">
        <f>AI397*Workings_risks!$E$24*Workings_risks!$E$26*Workings_risks!$E$27*Assumptions!$G$90</f>
        <v>4.0138265035909333E-4</v>
      </c>
      <c r="BE397" s="186">
        <f>AJ397*Workings_risks!$E$24*Workings_risks!$E$26*Workings_risks!$E$27*Assumptions!$G$90</f>
        <v>4.0629949108259835E-4</v>
      </c>
      <c r="BF397" s="186">
        <f>AK397*Workings_risks!$E$24*Workings_risks!$E$26*Workings_risks!$E$27*Assumptions!$G$90</f>
        <v>4.1121633180610343E-4</v>
      </c>
      <c r="BG397" s="186">
        <f>AL397*Workings_risks!$E$24*Workings_risks!$E$26*Workings_risks!$E$27*Assumptions!$G$90</f>
        <v>4.1613317252960839E-4</v>
      </c>
      <c r="BH397" s="186">
        <f>AM397*Workings_risks!$E$24*Workings_risks!$E$26*Workings_risks!$E$27*Assumptions!$G$90</f>
        <v>4.2105001325311341E-4</v>
      </c>
      <c r="BI397" s="186">
        <f>AN397*Workings_risks!$E$24*Workings_risks!$E$26*Workings_risks!$E$27*Assumptions!$G$90</f>
        <v>4.2596685397661843E-4</v>
      </c>
      <c r="BJ397" s="186">
        <f>AO397*Workings_risks!$E$24*Workings_risks!$E$26*Workings_risks!$E$27*Assumptions!$G$90</f>
        <v>4.308836947001234E-4</v>
      </c>
      <c r="BK397" s="186">
        <f>AP397*Workings_risks!$E$24*Workings_risks!$E$26*Workings_risks!$E$27*Assumptions!$G$90</f>
        <v>4.3580053542362852E-4</v>
      </c>
      <c r="BL397" s="186">
        <f>AQ397*Workings_risks!$E$24*Workings_risks!$E$26*Workings_risks!$E$27*Assumptions!$G$90</f>
        <v>4.4071737614713344E-4</v>
      </c>
      <c r="BM397" s="186">
        <f>AR397*Workings_risks!$E$24*Workings_risks!$E$26*Workings_risks!$E$27*Assumptions!$G$90</f>
        <v>4.4563421687063856E-4</v>
      </c>
      <c r="BN397" s="186">
        <f>AS397*Workings_risks!$E$24*Workings_risks!$E$26*Workings_risks!$E$27*Assumptions!$G$90</f>
        <v>4.5055105759414353E-4</v>
      </c>
      <c r="BO397" s="186">
        <f>AT397*Workings_risks!$E$24*Workings_risks!$E$26*Workings_risks!$E$27*Assumptions!$G$90</f>
        <v>4.5546789831764849E-4</v>
      </c>
      <c r="BP397" s="186">
        <f>AU397*Workings_risks!$E$24*Workings_risks!$E$26*Workings_risks!$E$27*Assumptions!$G$90</f>
        <v>4.6038473904115357E-4</v>
      </c>
      <c r="BQ397" s="186">
        <f>AV397*Workings_risks!$E$24*Workings_risks!$E$26*Workings_risks!$E$27*Assumptions!$G$90</f>
        <v>4.6530157976465853E-4</v>
      </c>
      <c r="BR397" s="186">
        <f>AW397*Workings_risks!$E$24*Workings_risks!$E$26*Workings_risks!$E$27*Assumptions!$G$90</f>
        <v>4.7021842048816355E-4</v>
      </c>
      <c r="BS397" s="186">
        <f>AX397*Workings_risks!$E$24*Workings_risks!$E$26*Workings_risks!$E$27*Assumptions!$G$90</f>
        <v>4.7513526121166857E-4</v>
      </c>
      <c r="BT397" s="186">
        <f>AY397*Workings_risks!$E$24*Workings_risks!$E$26*Workings_risks!$E$27*Assumptions!$G$90</f>
        <v>4.8005210193517354E-4</v>
      </c>
    </row>
    <row r="398" spans="2:72" x14ac:dyDescent="0.25">
      <c r="B398" s="42">
        <v>10389372</v>
      </c>
      <c r="C398" s="42" t="s">
        <v>469</v>
      </c>
      <c r="D398" s="42" t="s">
        <v>306</v>
      </c>
      <c r="E398" s="42">
        <v>16944725</v>
      </c>
      <c r="F398" s="42">
        <v>16944734</v>
      </c>
      <c r="G398" s="42">
        <v>1.2261421466932805</v>
      </c>
      <c r="H398" s="42">
        <v>144.26149914968099</v>
      </c>
      <c r="I398" s="42">
        <v>-38.042892916342701</v>
      </c>
      <c r="J398" s="42">
        <v>109</v>
      </c>
      <c r="K398" s="42">
        <v>95.7</v>
      </c>
      <c r="L398" s="32">
        <v>5.3999999999999999E-2</v>
      </c>
      <c r="M398" s="32">
        <v>7.2999999999999995E-2</v>
      </c>
      <c r="N398" s="181"/>
      <c r="O398" s="182">
        <f t="shared" si="91"/>
        <v>114.88600000000001</v>
      </c>
      <c r="P398" s="182">
        <f t="shared" si="92"/>
        <v>100.8678</v>
      </c>
      <c r="Q398" s="191">
        <f t="shared" si="93"/>
        <v>0.01</v>
      </c>
      <c r="R398" s="191">
        <f t="shared" si="94"/>
        <v>0.02</v>
      </c>
      <c r="S398" s="184">
        <f t="shared" si="95"/>
        <v>-1401.8200000000008</v>
      </c>
      <c r="T398" s="184">
        <f t="shared" si="96"/>
        <v>128.9042</v>
      </c>
      <c r="U398" s="185">
        <f t="shared" si="97"/>
        <v>1.419882723887517E-2</v>
      </c>
      <c r="V398" s="181"/>
      <c r="W398" s="182">
        <f t="shared" si="98"/>
        <v>116.95699999999999</v>
      </c>
      <c r="X398" s="182">
        <f t="shared" si="99"/>
        <v>102.6861</v>
      </c>
      <c r="Y398" s="183">
        <f t="shared" si="100"/>
        <v>0.01</v>
      </c>
      <c r="Z398" s="183">
        <f t="shared" si="101"/>
        <v>0.02</v>
      </c>
      <c r="AA398" s="184">
        <f t="shared" si="102"/>
        <v>-1427.0899999999997</v>
      </c>
      <c r="AB398" s="184">
        <f t="shared" si="103"/>
        <v>131.22790000000001</v>
      </c>
      <c r="AC398" s="185">
        <f t="shared" si="104"/>
        <v>1.5575681982215565E-2</v>
      </c>
      <c r="AD398" s="181"/>
      <c r="AE398" s="178">
        <f t="shared" si="105"/>
        <v>1.4198827238875171</v>
      </c>
      <c r="AF398" s="170">
        <f>Workings_risks!$E$18+Workings_risks!$E$27*(($AE398-1)*Workings_risks!$E$18)/(2050-2023)</f>
        <v>9.6111444994260962E-3</v>
      </c>
      <c r="AG398" s="170">
        <f>AF398+(($AE398-1)*Workings_risks!$E$18)/(2050-2023)</f>
        <v>9.7539471807468851E-3</v>
      </c>
      <c r="AH398" s="170">
        <f>AG398+(($AE398-1)*Workings_risks!$E$18)/(2050-2023)</f>
        <v>9.896749862067674E-3</v>
      </c>
      <c r="AI398" s="170">
        <f>AH398+(($AE398-1)*Workings_risks!$E$18)/(2050-2023)</f>
        <v>1.0039552543388463E-2</v>
      </c>
      <c r="AJ398" s="170">
        <f>AI398+(($AE398-1)*Workings_risks!$E$18)/(2050-2023)</f>
        <v>1.0182355224709252E-2</v>
      </c>
      <c r="AK398" s="170">
        <f>AJ398+(($AE398-1)*Workings_risks!$E$18)/(2050-2023)</f>
        <v>1.0325157906030041E-2</v>
      </c>
      <c r="AL398" s="170">
        <f>AK398+(($AE398-1)*Workings_risks!$E$18)/(2050-2023)</f>
        <v>1.046796058735083E-2</v>
      </c>
      <c r="AM398" s="170">
        <f>AL398+(($AE398-1)*Workings_risks!$E$18)/(2050-2023)</f>
        <v>1.0610763268671618E-2</v>
      </c>
      <c r="AN398" s="170">
        <f>AM398+(($AE398-1)*Workings_risks!$E$18)/(2050-2023)</f>
        <v>1.0753565949992407E-2</v>
      </c>
      <c r="AO398" s="170">
        <f>AN398+(($AE398-1)*Workings_risks!$E$18)/(2050-2023)</f>
        <v>1.0896368631313196E-2</v>
      </c>
      <c r="AP398" s="170">
        <f>AO398+(($AE398-1)*Workings_risks!$E$18)/(2050-2023)</f>
        <v>1.1039171312633985E-2</v>
      </c>
      <c r="AQ398" s="170">
        <f>AP398+(($AE398-1)*Workings_risks!$E$18)/(2050-2023)</f>
        <v>1.1181973993954774E-2</v>
      </c>
      <c r="AR398" s="170">
        <f>AQ398+(($AE398-1)*Workings_risks!$E$18)/(2050-2023)</f>
        <v>1.1324776675275563E-2</v>
      </c>
      <c r="AS398" s="170">
        <f>AR398+(($AE398-1)*Workings_risks!$E$18)/(2050-2023)</f>
        <v>1.1467579356596352E-2</v>
      </c>
      <c r="AT398" s="170">
        <f>AS398+(($AE398-1)*Workings_risks!$E$18)/(2050-2023)</f>
        <v>1.1610382037917141E-2</v>
      </c>
      <c r="AU398" s="170">
        <f>AT398+(($AE398-1)*Workings_risks!$E$18)/(2050-2023)</f>
        <v>1.1753184719237929E-2</v>
      </c>
      <c r="AV398" s="170">
        <f>AU398+(($AE398-1)*Workings_risks!$E$18)/(2050-2023)</f>
        <v>1.1895987400558718E-2</v>
      </c>
      <c r="AW398" s="170">
        <f>AV398+(($AE398-1)*Workings_risks!$E$18)/(2050-2023)</f>
        <v>1.2038790081879507E-2</v>
      </c>
      <c r="AX398" s="170">
        <f>AW398+(($AE398-1)*Workings_risks!$E$18)/(2050-2023)</f>
        <v>1.2181592763200296E-2</v>
      </c>
      <c r="AY398" s="170">
        <f>AX398+(($AE398-1)*Workings_risks!$E$18)/(2050-2023)</f>
        <v>1.2324395444521085E-2</v>
      </c>
      <c r="BA398" s="186">
        <f>AF398*Workings_risks!$E$24*Workings_risks!$E$26*Workings_risks!$E$27*Assumptions!$G$90</f>
        <v>3.8923123509567749E-4</v>
      </c>
      <c r="BB398" s="186">
        <f>AG398*Workings_risks!$E$24*Workings_risks!$E$26*Workings_risks!$E$27*Assumptions!$G$90</f>
        <v>3.950144447882156E-4</v>
      </c>
      <c r="BC398" s="186">
        <f>AH398*Workings_risks!$E$24*Workings_risks!$E$26*Workings_risks!$E$27*Assumptions!$G$90</f>
        <v>4.0079765448075371E-4</v>
      </c>
      <c r="BD398" s="186">
        <f>AI398*Workings_risks!$E$24*Workings_risks!$E$26*Workings_risks!$E$27*Assumptions!$G$90</f>
        <v>4.0658086417329171E-4</v>
      </c>
      <c r="BE398" s="186">
        <f>AJ398*Workings_risks!$E$24*Workings_risks!$E$26*Workings_risks!$E$27*Assumptions!$G$90</f>
        <v>4.1236407386582987E-4</v>
      </c>
      <c r="BF398" s="186">
        <f>AK398*Workings_risks!$E$24*Workings_risks!$E$26*Workings_risks!$E$27*Assumptions!$G$90</f>
        <v>4.1814728355836798E-4</v>
      </c>
      <c r="BG398" s="186">
        <f>AL398*Workings_risks!$E$24*Workings_risks!$E$26*Workings_risks!$E$27*Assumptions!$G$90</f>
        <v>4.2393049325090598E-4</v>
      </c>
      <c r="BH398" s="186">
        <f>AM398*Workings_risks!$E$24*Workings_risks!$E$26*Workings_risks!$E$27*Assumptions!$G$90</f>
        <v>4.2971370294344415E-4</v>
      </c>
      <c r="BI398" s="186">
        <f>AN398*Workings_risks!$E$24*Workings_risks!$E$26*Workings_risks!$E$27*Assumptions!$G$90</f>
        <v>4.354969126359822E-4</v>
      </c>
      <c r="BJ398" s="186">
        <f>AO398*Workings_risks!$E$24*Workings_risks!$E$26*Workings_risks!$E$27*Assumptions!$G$90</f>
        <v>4.4128012232852031E-4</v>
      </c>
      <c r="BK398" s="186">
        <f>AP398*Workings_risks!$E$24*Workings_risks!$E$26*Workings_risks!$E$27*Assumptions!$G$90</f>
        <v>4.4706333202105836E-4</v>
      </c>
      <c r="BL398" s="186">
        <f>AQ398*Workings_risks!$E$24*Workings_risks!$E$26*Workings_risks!$E$27*Assumptions!$G$90</f>
        <v>4.5284654171359642E-4</v>
      </c>
      <c r="BM398" s="186">
        <f>AR398*Workings_risks!$E$24*Workings_risks!$E$26*Workings_risks!$E$27*Assumptions!$G$90</f>
        <v>4.5862975140613447E-4</v>
      </c>
      <c r="BN398" s="186">
        <f>AS398*Workings_risks!$E$24*Workings_risks!$E$26*Workings_risks!$E$27*Assumptions!$G$90</f>
        <v>4.6441296109867258E-4</v>
      </c>
      <c r="BO398" s="186">
        <f>AT398*Workings_risks!$E$24*Workings_risks!$E$26*Workings_risks!$E$27*Assumptions!$G$90</f>
        <v>4.7019617079121069E-4</v>
      </c>
      <c r="BP398" s="186">
        <f>AU398*Workings_risks!$E$24*Workings_risks!$E$26*Workings_risks!$E$27*Assumptions!$G$90</f>
        <v>4.7597938048374869E-4</v>
      </c>
      <c r="BQ398" s="186">
        <f>AV398*Workings_risks!$E$24*Workings_risks!$E$26*Workings_risks!$E$27*Assumptions!$G$90</f>
        <v>4.8176259017628686E-4</v>
      </c>
      <c r="BR398" s="186">
        <f>AW398*Workings_risks!$E$24*Workings_risks!$E$26*Workings_risks!$E$27*Assumptions!$G$90</f>
        <v>4.8754579986882502E-4</v>
      </c>
      <c r="BS398" s="186">
        <f>AX398*Workings_risks!$E$24*Workings_risks!$E$26*Workings_risks!$E$27*Assumptions!$G$90</f>
        <v>4.9332900956136302E-4</v>
      </c>
      <c r="BT398" s="186">
        <f>AY398*Workings_risks!$E$24*Workings_risks!$E$26*Workings_risks!$E$27*Assumptions!$G$90</f>
        <v>4.9911221925390107E-4</v>
      </c>
    </row>
    <row r="399" spans="2:72" x14ac:dyDescent="0.25">
      <c r="B399" s="42">
        <v>10389980</v>
      </c>
      <c r="C399" s="42" t="s">
        <v>468</v>
      </c>
      <c r="D399" s="42" t="s">
        <v>306</v>
      </c>
      <c r="E399" s="42">
        <v>16947256</v>
      </c>
      <c r="F399" s="42">
        <v>17339656</v>
      </c>
      <c r="G399" s="42">
        <v>1.0461786598816403</v>
      </c>
      <c r="H399" s="42">
        <v>144.15058734152601</v>
      </c>
      <c r="I399" s="42">
        <v>-38.108837303818298</v>
      </c>
      <c r="J399" s="42">
        <v>104</v>
      </c>
      <c r="K399" s="42">
        <v>91.7</v>
      </c>
      <c r="L399" s="32">
        <v>5.3999999999999999E-2</v>
      </c>
      <c r="M399" s="32">
        <v>7.2999999999999995E-2</v>
      </c>
      <c r="N399" s="181"/>
      <c r="O399" s="182">
        <f t="shared" si="91"/>
        <v>109.616</v>
      </c>
      <c r="P399" s="182">
        <f t="shared" si="92"/>
        <v>96.651800000000009</v>
      </c>
      <c r="Q399" s="191">
        <f t="shared" si="93"/>
        <v>0.01</v>
      </c>
      <c r="R399" s="191">
        <f t="shared" si="94"/>
        <v>0.02</v>
      </c>
      <c r="S399" s="184">
        <f t="shared" si="95"/>
        <v>-1296.4199999999992</v>
      </c>
      <c r="T399" s="184">
        <f t="shared" si="96"/>
        <v>122.58019999999999</v>
      </c>
      <c r="U399" s="185">
        <f t="shared" si="97"/>
        <v>1.4331929467302265E-2</v>
      </c>
      <c r="V399" s="181"/>
      <c r="W399" s="182">
        <f t="shared" si="98"/>
        <v>111.592</v>
      </c>
      <c r="X399" s="182">
        <f t="shared" si="99"/>
        <v>98.394099999999995</v>
      </c>
      <c r="Y399" s="183">
        <f t="shared" si="100"/>
        <v>0.01</v>
      </c>
      <c r="Z399" s="183">
        <f t="shared" si="101"/>
        <v>0.02</v>
      </c>
      <c r="AA399" s="184">
        <f t="shared" si="102"/>
        <v>-1319.7900000000004</v>
      </c>
      <c r="AB399" s="184">
        <f t="shared" si="103"/>
        <v>124.7899</v>
      </c>
      <c r="AC399" s="185">
        <f t="shared" si="104"/>
        <v>1.575243031088279E-2</v>
      </c>
      <c r="AD399" s="181"/>
      <c r="AE399" s="178">
        <f t="shared" si="105"/>
        <v>1.4331929467302265</v>
      </c>
      <c r="AF399" s="170">
        <f>Workings_risks!$E$18+Workings_risks!$E$27*(($AE399-1)*Workings_risks!$E$18)/(2050-2023)</f>
        <v>9.6247249737069947E-3</v>
      </c>
      <c r="AG399" s="170">
        <f>AF399+(($AE399-1)*Workings_risks!$E$18)/(2050-2023)</f>
        <v>9.772054479788083E-3</v>
      </c>
      <c r="AH399" s="170">
        <f>AG399+(($AE399-1)*Workings_risks!$E$18)/(2050-2023)</f>
        <v>9.9193839858691714E-3</v>
      </c>
      <c r="AI399" s="170">
        <f>AH399+(($AE399-1)*Workings_risks!$E$18)/(2050-2023)</f>
        <v>1.006671349195026E-2</v>
      </c>
      <c r="AJ399" s="170">
        <f>AI399+(($AE399-1)*Workings_risks!$E$18)/(2050-2023)</f>
        <v>1.0214042998031348E-2</v>
      </c>
      <c r="AK399" s="170">
        <f>AJ399+(($AE399-1)*Workings_risks!$E$18)/(2050-2023)</f>
        <v>1.0361372504112436E-2</v>
      </c>
      <c r="AL399" s="170">
        <f>AK399+(($AE399-1)*Workings_risks!$E$18)/(2050-2023)</f>
        <v>1.0508702010193525E-2</v>
      </c>
      <c r="AM399" s="170">
        <f>AL399+(($AE399-1)*Workings_risks!$E$18)/(2050-2023)</f>
        <v>1.0656031516274613E-2</v>
      </c>
      <c r="AN399" s="170">
        <f>AM399+(($AE399-1)*Workings_risks!$E$18)/(2050-2023)</f>
        <v>1.0803361022355702E-2</v>
      </c>
      <c r="AO399" s="170">
        <f>AN399+(($AE399-1)*Workings_risks!$E$18)/(2050-2023)</f>
        <v>1.095069052843679E-2</v>
      </c>
      <c r="AP399" s="170">
        <f>AO399+(($AE399-1)*Workings_risks!$E$18)/(2050-2023)</f>
        <v>1.1098020034517878E-2</v>
      </c>
      <c r="AQ399" s="170">
        <f>AP399+(($AE399-1)*Workings_risks!$E$18)/(2050-2023)</f>
        <v>1.1245349540598967E-2</v>
      </c>
      <c r="AR399" s="170">
        <f>AQ399+(($AE399-1)*Workings_risks!$E$18)/(2050-2023)</f>
        <v>1.1392679046680055E-2</v>
      </c>
      <c r="AS399" s="170">
        <f>AR399+(($AE399-1)*Workings_risks!$E$18)/(2050-2023)</f>
        <v>1.1540008552761143E-2</v>
      </c>
      <c r="AT399" s="170">
        <f>AS399+(($AE399-1)*Workings_risks!$E$18)/(2050-2023)</f>
        <v>1.1687338058842232E-2</v>
      </c>
      <c r="AU399" s="170">
        <f>AT399+(($AE399-1)*Workings_risks!$E$18)/(2050-2023)</f>
        <v>1.183466756492332E-2</v>
      </c>
      <c r="AV399" s="170">
        <f>AU399+(($AE399-1)*Workings_risks!$E$18)/(2050-2023)</f>
        <v>1.1981997071004408E-2</v>
      </c>
      <c r="AW399" s="170">
        <f>AV399+(($AE399-1)*Workings_risks!$E$18)/(2050-2023)</f>
        <v>1.2129326577085497E-2</v>
      </c>
      <c r="AX399" s="170">
        <f>AW399+(($AE399-1)*Workings_risks!$E$18)/(2050-2023)</f>
        <v>1.2276656083166585E-2</v>
      </c>
      <c r="AY399" s="170">
        <f>AX399+(($AE399-1)*Workings_risks!$E$18)/(2050-2023)</f>
        <v>1.2423985589247673E-2</v>
      </c>
      <c r="BA399" s="186">
        <f>AF399*Workings_risks!$E$24*Workings_risks!$E$26*Workings_risks!$E$27*Assumptions!$G$90</f>
        <v>3.8978121587870035E-4</v>
      </c>
      <c r="BB399" s="186">
        <f>AG399*Workings_risks!$E$24*Workings_risks!$E$26*Workings_risks!$E$27*Assumptions!$G$90</f>
        <v>3.9574775249891258E-4</v>
      </c>
      <c r="BC399" s="186">
        <f>AH399*Workings_risks!$E$24*Workings_risks!$E$26*Workings_risks!$E$27*Assumptions!$G$90</f>
        <v>4.0171428911912486E-4</v>
      </c>
      <c r="BD399" s="186">
        <f>AI399*Workings_risks!$E$24*Workings_risks!$E$26*Workings_risks!$E$27*Assumptions!$G$90</f>
        <v>4.0768082573933726E-4</v>
      </c>
      <c r="BE399" s="186">
        <f>AJ399*Workings_risks!$E$24*Workings_risks!$E$26*Workings_risks!$E$27*Assumptions!$G$90</f>
        <v>4.136473623595496E-4</v>
      </c>
      <c r="BF399" s="186">
        <f>AK399*Workings_risks!$E$24*Workings_risks!$E$26*Workings_risks!$E$27*Assumptions!$G$90</f>
        <v>4.1961389897976183E-4</v>
      </c>
      <c r="BG399" s="186">
        <f>AL399*Workings_risks!$E$24*Workings_risks!$E$26*Workings_risks!$E$27*Assumptions!$G$90</f>
        <v>4.2558043559997433E-4</v>
      </c>
      <c r="BH399" s="186">
        <f>AM399*Workings_risks!$E$24*Workings_risks!$E$26*Workings_risks!$E$27*Assumptions!$G$90</f>
        <v>4.3154697222018656E-4</v>
      </c>
      <c r="BI399" s="186">
        <f>AN399*Workings_risks!$E$24*Workings_risks!$E$26*Workings_risks!$E$27*Assumptions!$G$90</f>
        <v>4.3751350884039896E-4</v>
      </c>
      <c r="BJ399" s="186">
        <f>AO399*Workings_risks!$E$24*Workings_risks!$E$26*Workings_risks!$E$27*Assumptions!$G$90</f>
        <v>4.4348004546061124E-4</v>
      </c>
      <c r="BK399" s="186">
        <f>AP399*Workings_risks!$E$24*Workings_risks!$E$26*Workings_risks!$E$27*Assumptions!$G$90</f>
        <v>4.4944658208082358E-4</v>
      </c>
      <c r="BL399" s="186">
        <f>AQ399*Workings_risks!$E$24*Workings_risks!$E$26*Workings_risks!$E$27*Assumptions!$G$90</f>
        <v>4.5541311870103592E-4</v>
      </c>
      <c r="BM399" s="186">
        <f>AR399*Workings_risks!$E$24*Workings_risks!$E$26*Workings_risks!$E$27*Assumptions!$G$90</f>
        <v>4.6137965532124832E-4</v>
      </c>
      <c r="BN399" s="186">
        <f>AS399*Workings_risks!$E$24*Workings_risks!$E$26*Workings_risks!$E$27*Assumptions!$G$90</f>
        <v>4.673461919414606E-4</v>
      </c>
      <c r="BO399" s="186">
        <f>AT399*Workings_risks!$E$24*Workings_risks!$E$26*Workings_risks!$E$27*Assumptions!$G$90</f>
        <v>4.73312728561673E-4</v>
      </c>
      <c r="BP399" s="186">
        <f>AU399*Workings_risks!$E$24*Workings_risks!$E$26*Workings_risks!$E$27*Assumptions!$G$90</f>
        <v>4.7927926518188534E-4</v>
      </c>
      <c r="BQ399" s="186">
        <f>AV399*Workings_risks!$E$24*Workings_risks!$E$26*Workings_risks!$E$27*Assumptions!$G$90</f>
        <v>4.8524580180209757E-4</v>
      </c>
      <c r="BR399" s="186">
        <f>AW399*Workings_risks!$E$24*Workings_risks!$E$26*Workings_risks!$E$27*Assumptions!$G$90</f>
        <v>4.9121233842231002E-4</v>
      </c>
      <c r="BS399" s="186">
        <f>AX399*Workings_risks!$E$24*Workings_risks!$E$26*Workings_risks!$E$27*Assumptions!$G$90</f>
        <v>4.971788750425223E-4</v>
      </c>
      <c r="BT399" s="186">
        <f>AY399*Workings_risks!$E$24*Workings_risks!$E$26*Workings_risks!$E$27*Assumptions!$G$90</f>
        <v>5.0314541166273459E-4</v>
      </c>
    </row>
    <row r="400" spans="2:72" x14ac:dyDescent="0.25">
      <c r="B400" s="42">
        <v>10390524</v>
      </c>
      <c r="C400" s="42" t="s">
        <v>372</v>
      </c>
      <c r="D400" s="42" t="s">
        <v>298</v>
      </c>
      <c r="E400" s="42">
        <v>16949674</v>
      </c>
      <c r="F400" s="42">
        <v>16949628</v>
      </c>
      <c r="G400" s="42">
        <v>1.6749622332219203</v>
      </c>
      <c r="H400" s="42">
        <v>144.27497852908101</v>
      </c>
      <c r="I400" s="42">
        <v>-37.703984785122202</v>
      </c>
      <c r="J400" s="42">
        <v>134</v>
      </c>
      <c r="K400" s="42">
        <v>118</v>
      </c>
      <c r="L400" s="32">
        <v>5.3999999999999999E-2</v>
      </c>
      <c r="M400" s="32">
        <v>7.2999999999999995E-2</v>
      </c>
      <c r="N400" s="181"/>
      <c r="O400" s="182">
        <f t="shared" si="91"/>
        <v>141.23600000000002</v>
      </c>
      <c r="P400" s="182">
        <f t="shared" si="92"/>
        <v>124.372</v>
      </c>
      <c r="Q400" s="191">
        <f t="shared" si="93"/>
        <v>0.01</v>
      </c>
      <c r="R400" s="191">
        <f t="shared" si="94"/>
        <v>0.02</v>
      </c>
      <c r="S400" s="184">
        <f t="shared" si="95"/>
        <v>-1686.4000000000017</v>
      </c>
      <c r="T400" s="184">
        <f t="shared" si="96"/>
        <v>158.10000000000002</v>
      </c>
      <c r="U400" s="185">
        <f t="shared" si="97"/>
        <v>1.4290796963946868E-2</v>
      </c>
      <c r="V400" s="181"/>
      <c r="W400" s="182">
        <f t="shared" si="98"/>
        <v>143.78199999999998</v>
      </c>
      <c r="X400" s="182">
        <f t="shared" si="99"/>
        <v>126.61399999999999</v>
      </c>
      <c r="Y400" s="183">
        <f t="shared" si="100"/>
        <v>0.01</v>
      </c>
      <c r="Z400" s="183">
        <f t="shared" si="101"/>
        <v>0.02</v>
      </c>
      <c r="AA400" s="184">
        <f t="shared" si="102"/>
        <v>-1716.799999999999</v>
      </c>
      <c r="AB400" s="184">
        <f t="shared" si="103"/>
        <v>160.94999999999996</v>
      </c>
      <c r="AC400" s="185">
        <f t="shared" si="104"/>
        <v>1.5697809878844348E-2</v>
      </c>
      <c r="AD400" s="181"/>
      <c r="AE400" s="178">
        <f t="shared" si="105"/>
        <v>1.4290796963946868</v>
      </c>
      <c r="AF400" s="170">
        <f>Workings_risks!$E$18+Workings_risks!$E$27*(($AE400-1)*Workings_risks!$E$18)/(2050-2023)</f>
        <v>9.6205282077284834E-3</v>
      </c>
      <c r="AG400" s="170">
        <f>AF400+(($AE400-1)*Workings_risks!$E$18)/(2050-2023)</f>
        <v>9.7664587918167359E-3</v>
      </c>
      <c r="AH400" s="170">
        <f>AG400+(($AE400-1)*Workings_risks!$E$18)/(2050-2023)</f>
        <v>9.9123893759049883E-3</v>
      </c>
      <c r="AI400" s="170">
        <f>AH400+(($AE400-1)*Workings_risks!$E$18)/(2050-2023)</f>
        <v>1.0058319959993241E-2</v>
      </c>
      <c r="AJ400" s="170">
        <f>AI400+(($AE400-1)*Workings_risks!$E$18)/(2050-2023)</f>
        <v>1.0204250544081493E-2</v>
      </c>
      <c r="AK400" s="170">
        <f>AJ400+(($AE400-1)*Workings_risks!$E$18)/(2050-2023)</f>
        <v>1.0350181128169746E-2</v>
      </c>
      <c r="AL400" s="170">
        <f>AK400+(($AE400-1)*Workings_risks!$E$18)/(2050-2023)</f>
        <v>1.0496111712257998E-2</v>
      </c>
      <c r="AM400" s="170">
        <f>AL400+(($AE400-1)*Workings_risks!$E$18)/(2050-2023)</f>
        <v>1.064204229634625E-2</v>
      </c>
      <c r="AN400" s="170">
        <f>AM400+(($AE400-1)*Workings_risks!$E$18)/(2050-2023)</f>
        <v>1.0787972880434503E-2</v>
      </c>
      <c r="AO400" s="170">
        <f>AN400+(($AE400-1)*Workings_risks!$E$18)/(2050-2023)</f>
        <v>1.0933903464522755E-2</v>
      </c>
      <c r="AP400" s="170">
        <f>AO400+(($AE400-1)*Workings_risks!$E$18)/(2050-2023)</f>
        <v>1.1079834048611008E-2</v>
      </c>
      <c r="AQ400" s="170">
        <f>AP400+(($AE400-1)*Workings_risks!$E$18)/(2050-2023)</f>
        <v>1.122576463269926E-2</v>
      </c>
      <c r="AR400" s="170">
        <f>AQ400+(($AE400-1)*Workings_risks!$E$18)/(2050-2023)</f>
        <v>1.1371695216787513E-2</v>
      </c>
      <c r="AS400" s="170">
        <f>AR400+(($AE400-1)*Workings_risks!$E$18)/(2050-2023)</f>
        <v>1.1517625800875765E-2</v>
      </c>
      <c r="AT400" s="170">
        <f>AS400+(($AE400-1)*Workings_risks!$E$18)/(2050-2023)</f>
        <v>1.1663556384964018E-2</v>
      </c>
      <c r="AU400" s="170">
        <f>AT400+(($AE400-1)*Workings_risks!$E$18)/(2050-2023)</f>
        <v>1.180948696905227E-2</v>
      </c>
      <c r="AV400" s="170">
        <f>AU400+(($AE400-1)*Workings_risks!$E$18)/(2050-2023)</f>
        <v>1.1955417553140522E-2</v>
      </c>
      <c r="AW400" s="170">
        <f>AV400+(($AE400-1)*Workings_risks!$E$18)/(2050-2023)</f>
        <v>1.2101348137228775E-2</v>
      </c>
      <c r="AX400" s="170">
        <f>AW400+(($AE400-1)*Workings_risks!$E$18)/(2050-2023)</f>
        <v>1.2247278721317027E-2</v>
      </c>
      <c r="AY400" s="170">
        <f>AX400+(($AE400-1)*Workings_risks!$E$18)/(2050-2023)</f>
        <v>1.239320930540528E-2</v>
      </c>
      <c r="BA400" s="186">
        <f>AF400*Workings_risks!$E$24*Workings_risks!$E$26*Workings_risks!$E$27*Assumptions!$G$90</f>
        <v>3.8961125564084085E-4</v>
      </c>
      <c r="BB400" s="186">
        <f>AG400*Workings_risks!$E$24*Workings_risks!$E$26*Workings_risks!$E$27*Assumptions!$G$90</f>
        <v>3.9552113884843337E-4</v>
      </c>
      <c r="BC400" s="186">
        <f>AH400*Workings_risks!$E$24*Workings_risks!$E$26*Workings_risks!$E$27*Assumptions!$G$90</f>
        <v>4.0143102205602606E-4</v>
      </c>
      <c r="BD400" s="186">
        <f>AI400*Workings_risks!$E$24*Workings_risks!$E$26*Workings_risks!$E$27*Assumptions!$G$90</f>
        <v>4.0734090526361858E-4</v>
      </c>
      <c r="BE400" s="186">
        <f>AJ400*Workings_risks!$E$24*Workings_risks!$E$26*Workings_risks!$E$27*Assumptions!$G$90</f>
        <v>4.1325078847121127E-4</v>
      </c>
      <c r="BF400" s="186">
        <f>AK400*Workings_risks!$E$24*Workings_risks!$E$26*Workings_risks!$E$27*Assumptions!$G$90</f>
        <v>4.191606716788038E-4</v>
      </c>
      <c r="BG400" s="186">
        <f>AL400*Workings_risks!$E$24*Workings_risks!$E$26*Workings_risks!$E$27*Assumptions!$G$90</f>
        <v>4.2507055488639637E-4</v>
      </c>
      <c r="BH400" s="186">
        <f>AM400*Workings_risks!$E$24*Workings_risks!$E$26*Workings_risks!$E$27*Assumptions!$G$90</f>
        <v>4.309804380939889E-4</v>
      </c>
      <c r="BI400" s="186">
        <f>AN400*Workings_risks!$E$24*Workings_risks!$E$26*Workings_risks!$E$27*Assumptions!$G$90</f>
        <v>4.3689032130158159E-4</v>
      </c>
      <c r="BJ400" s="186">
        <f>AO400*Workings_risks!$E$24*Workings_risks!$E$26*Workings_risks!$E$27*Assumptions!$G$90</f>
        <v>4.4280020450917411E-4</v>
      </c>
      <c r="BK400" s="186">
        <f>AP400*Workings_risks!$E$24*Workings_risks!$E$26*Workings_risks!$E$27*Assumptions!$G$90</f>
        <v>4.4871008771676669E-4</v>
      </c>
      <c r="BL400" s="186">
        <f>AQ400*Workings_risks!$E$24*Workings_risks!$E$26*Workings_risks!$E$27*Assumptions!$G$90</f>
        <v>4.5461997092435921E-4</v>
      </c>
      <c r="BM400" s="186">
        <f>AR400*Workings_risks!$E$24*Workings_risks!$E$26*Workings_risks!$E$27*Assumptions!$G$90</f>
        <v>4.605298541319519E-4</v>
      </c>
      <c r="BN400" s="186">
        <f>AS400*Workings_risks!$E$24*Workings_risks!$E$26*Workings_risks!$E$27*Assumptions!$G$90</f>
        <v>4.6643973733954443E-4</v>
      </c>
      <c r="BO400" s="186">
        <f>AT400*Workings_risks!$E$24*Workings_risks!$E$26*Workings_risks!$E$27*Assumptions!$G$90</f>
        <v>4.7234962054713706E-4</v>
      </c>
      <c r="BP400" s="186">
        <f>AU400*Workings_risks!$E$24*Workings_risks!$E$26*Workings_risks!$E$27*Assumptions!$G$90</f>
        <v>4.7825950375472958E-4</v>
      </c>
      <c r="BQ400" s="186">
        <f>AV400*Workings_risks!$E$24*Workings_risks!$E$26*Workings_risks!$E$27*Assumptions!$G$90</f>
        <v>4.8416938696232222E-4</v>
      </c>
      <c r="BR400" s="186">
        <f>AW400*Workings_risks!$E$24*Workings_risks!$E$26*Workings_risks!$E$27*Assumptions!$G$90</f>
        <v>4.9007927016991469E-4</v>
      </c>
      <c r="BS400" s="186">
        <f>AX400*Workings_risks!$E$24*Workings_risks!$E$26*Workings_risks!$E$27*Assumptions!$G$90</f>
        <v>4.9598915337750737E-4</v>
      </c>
      <c r="BT400" s="186">
        <f>AY400*Workings_risks!$E$24*Workings_risks!$E$26*Workings_risks!$E$27*Assumptions!$G$90</f>
        <v>5.0189903658509995E-4</v>
      </c>
    </row>
    <row r="401" spans="2:72" x14ac:dyDescent="0.25">
      <c r="B401" s="42">
        <v>10391055</v>
      </c>
      <c r="C401" s="42" t="s">
        <v>384</v>
      </c>
      <c r="D401" s="42" t="s">
        <v>259</v>
      </c>
      <c r="E401" s="42">
        <v>16951907</v>
      </c>
      <c r="F401" s="42">
        <v>153909862</v>
      </c>
      <c r="G401" s="42">
        <v>0.74887352778344018</v>
      </c>
      <c r="H401" s="42">
        <v>141.00270632726799</v>
      </c>
      <c r="I401" s="42">
        <v>-37.170325551671702</v>
      </c>
      <c r="J401" s="42">
        <v>111</v>
      </c>
      <c r="K401" s="42">
        <v>95.1</v>
      </c>
      <c r="L401" s="32">
        <v>6.3E-2</v>
      </c>
      <c r="M401" s="32">
        <v>8.7999999999999995E-2</v>
      </c>
      <c r="N401" s="181"/>
      <c r="O401" s="182">
        <f t="shared" si="91"/>
        <v>117.99299999999999</v>
      </c>
      <c r="P401" s="182">
        <f t="shared" si="92"/>
        <v>101.09129999999999</v>
      </c>
      <c r="Q401" s="191">
        <f t="shared" si="93"/>
        <v>0.01</v>
      </c>
      <c r="R401" s="191">
        <f t="shared" si="94"/>
        <v>0.02</v>
      </c>
      <c r="S401" s="184">
        <f t="shared" si="95"/>
        <v>-1690.1700000000005</v>
      </c>
      <c r="T401" s="184">
        <f t="shared" si="96"/>
        <v>134.8947</v>
      </c>
      <c r="U401" s="185">
        <f t="shared" si="97"/>
        <v>1.4137453628924896E-2</v>
      </c>
      <c r="V401" s="181"/>
      <c r="W401" s="182">
        <f t="shared" si="98"/>
        <v>119.10299999999999</v>
      </c>
      <c r="X401" s="182">
        <f t="shared" si="99"/>
        <v>103.4688</v>
      </c>
      <c r="Y401" s="183">
        <f t="shared" si="100"/>
        <v>0.01</v>
      </c>
      <c r="Z401" s="183">
        <f t="shared" si="101"/>
        <v>0.02</v>
      </c>
      <c r="AA401" s="184">
        <f t="shared" si="102"/>
        <v>-1563.4199999999992</v>
      </c>
      <c r="AB401" s="184">
        <f t="shared" si="103"/>
        <v>134.73719999999997</v>
      </c>
      <c r="AC401" s="185">
        <f t="shared" si="104"/>
        <v>1.5182868327128977E-2</v>
      </c>
      <c r="AD401" s="181"/>
      <c r="AE401" s="178">
        <f t="shared" si="105"/>
        <v>1.4137453628924896</v>
      </c>
      <c r="AF401" s="170">
        <f>Workings_risks!$E$18+Workings_risks!$E$27*(($AE401-1)*Workings_risks!$E$18)/(2050-2023)</f>
        <v>9.6048825251428323E-3</v>
      </c>
      <c r="AG401" s="170">
        <f>AF401+(($AE401-1)*Workings_risks!$E$18)/(2050-2023)</f>
        <v>9.7455978817025338E-3</v>
      </c>
      <c r="AH401" s="170">
        <f>AG401+(($AE401-1)*Workings_risks!$E$18)/(2050-2023)</f>
        <v>9.8863132382622353E-3</v>
      </c>
      <c r="AI401" s="170">
        <f>AH401+(($AE401-1)*Workings_risks!$E$18)/(2050-2023)</f>
        <v>1.0027028594821937E-2</v>
      </c>
      <c r="AJ401" s="170">
        <f>AI401+(($AE401-1)*Workings_risks!$E$18)/(2050-2023)</f>
        <v>1.0167743951381638E-2</v>
      </c>
      <c r="AK401" s="170">
        <f>AJ401+(($AE401-1)*Workings_risks!$E$18)/(2050-2023)</f>
        <v>1.030845930794134E-2</v>
      </c>
      <c r="AL401" s="170">
        <f>AK401+(($AE401-1)*Workings_risks!$E$18)/(2050-2023)</f>
        <v>1.0449174664501041E-2</v>
      </c>
      <c r="AM401" s="170">
        <f>AL401+(($AE401-1)*Workings_risks!$E$18)/(2050-2023)</f>
        <v>1.0589890021060743E-2</v>
      </c>
      <c r="AN401" s="170">
        <f>AM401+(($AE401-1)*Workings_risks!$E$18)/(2050-2023)</f>
        <v>1.0730605377620444E-2</v>
      </c>
      <c r="AO401" s="170">
        <f>AN401+(($AE401-1)*Workings_risks!$E$18)/(2050-2023)</f>
        <v>1.0871320734180146E-2</v>
      </c>
      <c r="AP401" s="170">
        <f>AO401+(($AE401-1)*Workings_risks!$E$18)/(2050-2023)</f>
        <v>1.1012036090739847E-2</v>
      </c>
      <c r="AQ401" s="170">
        <f>AP401+(($AE401-1)*Workings_risks!$E$18)/(2050-2023)</f>
        <v>1.1152751447299549E-2</v>
      </c>
      <c r="AR401" s="170">
        <f>AQ401+(($AE401-1)*Workings_risks!$E$18)/(2050-2023)</f>
        <v>1.129346680385925E-2</v>
      </c>
      <c r="AS401" s="170">
        <f>AR401+(($AE401-1)*Workings_risks!$E$18)/(2050-2023)</f>
        <v>1.1434182160418952E-2</v>
      </c>
      <c r="AT401" s="170">
        <f>AS401+(($AE401-1)*Workings_risks!$E$18)/(2050-2023)</f>
        <v>1.1574897516978653E-2</v>
      </c>
      <c r="AU401" s="170">
        <f>AT401+(($AE401-1)*Workings_risks!$E$18)/(2050-2023)</f>
        <v>1.1715612873538355E-2</v>
      </c>
      <c r="AV401" s="170">
        <f>AU401+(($AE401-1)*Workings_risks!$E$18)/(2050-2023)</f>
        <v>1.1856328230098056E-2</v>
      </c>
      <c r="AW401" s="170">
        <f>AV401+(($AE401-1)*Workings_risks!$E$18)/(2050-2023)</f>
        <v>1.1997043586657758E-2</v>
      </c>
      <c r="AX401" s="170">
        <f>AW401+(($AE401-1)*Workings_risks!$E$18)/(2050-2023)</f>
        <v>1.2137758943217459E-2</v>
      </c>
      <c r="AY401" s="170">
        <f>AX401+(($AE401-1)*Workings_risks!$E$18)/(2050-2023)</f>
        <v>1.2278474299777161E-2</v>
      </c>
      <c r="BA401" s="186">
        <f>AF401*Workings_risks!$E$24*Workings_risks!$E$26*Workings_risks!$E$27*Assumptions!$G$90</f>
        <v>3.8897763824417272E-4</v>
      </c>
      <c r="BB401" s="186">
        <f>AG401*Workings_risks!$E$24*Workings_risks!$E$26*Workings_risks!$E$27*Assumptions!$G$90</f>
        <v>3.9467631565287596E-4</v>
      </c>
      <c r="BC401" s="186">
        <f>AH401*Workings_risks!$E$24*Workings_risks!$E$26*Workings_risks!$E$27*Assumptions!$G$90</f>
        <v>4.0037499306157909E-4</v>
      </c>
      <c r="BD401" s="186">
        <f>AI401*Workings_risks!$E$24*Workings_risks!$E$26*Workings_risks!$E$27*Assumptions!$G$90</f>
        <v>4.0607367047028223E-4</v>
      </c>
      <c r="BE401" s="186">
        <f>AJ401*Workings_risks!$E$24*Workings_risks!$E$26*Workings_risks!$E$27*Assumptions!$G$90</f>
        <v>4.1177234787898541E-4</v>
      </c>
      <c r="BF401" s="186">
        <f>AK401*Workings_risks!$E$24*Workings_risks!$E$26*Workings_risks!$E$27*Assumptions!$G$90</f>
        <v>4.174710252876886E-4</v>
      </c>
      <c r="BG401" s="186">
        <f>AL401*Workings_risks!$E$24*Workings_risks!$E$26*Workings_risks!$E$27*Assumptions!$G$90</f>
        <v>4.2316970269639178E-4</v>
      </c>
      <c r="BH401" s="186">
        <f>AM401*Workings_risks!$E$24*Workings_risks!$E$26*Workings_risks!$E$27*Assumptions!$G$90</f>
        <v>4.2886838010509492E-4</v>
      </c>
      <c r="BI401" s="186">
        <f>AN401*Workings_risks!$E$24*Workings_risks!$E$26*Workings_risks!$E$27*Assumptions!$G$90</f>
        <v>4.345670575137981E-4</v>
      </c>
      <c r="BJ401" s="186">
        <f>AO401*Workings_risks!$E$24*Workings_risks!$E$26*Workings_risks!$E$27*Assumptions!$G$90</f>
        <v>4.4026573492250123E-4</v>
      </c>
      <c r="BK401" s="186">
        <f>AP401*Workings_risks!$E$24*Workings_risks!$E$26*Workings_risks!$E$27*Assumptions!$G$90</f>
        <v>4.4596441233120442E-4</v>
      </c>
      <c r="BL401" s="186">
        <f>AQ401*Workings_risks!$E$24*Workings_risks!$E$26*Workings_risks!$E$27*Assumptions!$G$90</f>
        <v>4.5166308973990761E-4</v>
      </c>
      <c r="BM401" s="186">
        <f>AR401*Workings_risks!$E$24*Workings_risks!$E$26*Workings_risks!$E$27*Assumptions!$G$90</f>
        <v>4.5736176714861074E-4</v>
      </c>
      <c r="BN401" s="186">
        <f>AS401*Workings_risks!$E$24*Workings_risks!$E$26*Workings_risks!$E$27*Assumptions!$G$90</f>
        <v>4.6306044455731398E-4</v>
      </c>
      <c r="BO401" s="186">
        <f>AT401*Workings_risks!$E$24*Workings_risks!$E$26*Workings_risks!$E$27*Assumptions!$G$90</f>
        <v>4.6875912196601716E-4</v>
      </c>
      <c r="BP401" s="186">
        <f>AU401*Workings_risks!$E$24*Workings_risks!$E$26*Workings_risks!$E$27*Assumptions!$G$90</f>
        <v>4.744577993747204E-4</v>
      </c>
      <c r="BQ401" s="186">
        <f>AV401*Workings_risks!$E$24*Workings_risks!$E$26*Workings_risks!$E$27*Assumptions!$G$90</f>
        <v>4.8015647678342348E-4</v>
      </c>
      <c r="BR401" s="186">
        <f>AW401*Workings_risks!$E$24*Workings_risks!$E$26*Workings_risks!$E$27*Assumptions!$G$90</f>
        <v>4.8585515419212667E-4</v>
      </c>
      <c r="BS401" s="186">
        <f>AX401*Workings_risks!$E$24*Workings_risks!$E$26*Workings_risks!$E$27*Assumptions!$G$90</f>
        <v>4.9155383160082991E-4</v>
      </c>
      <c r="BT401" s="186">
        <f>AY401*Workings_risks!$E$24*Workings_risks!$E$26*Workings_risks!$E$27*Assumptions!$G$90</f>
        <v>4.9725250900953309E-4</v>
      </c>
    </row>
    <row r="402" spans="2:72" x14ac:dyDescent="0.25">
      <c r="B402" s="42">
        <v>10391593</v>
      </c>
      <c r="C402" s="42" t="s">
        <v>384</v>
      </c>
      <c r="D402" s="42" t="s">
        <v>259</v>
      </c>
      <c r="E402" s="42">
        <v>16954636</v>
      </c>
      <c r="F402" s="42">
        <v>16954664</v>
      </c>
      <c r="G402" s="42">
        <v>0.10304136662680019</v>
      </c>
      <c r="H402" s="42">
        <v>141.37998744165</v>
      </c>
      <c r="I402" s="42">
        <v>-37.260150264341902</v>
      </c>
      <c r="J402" s="42">
        <v>117</v>
      </c>
      <c r="K402" s="42">
        <v>99.9</v>
      </c>
      <c r="L402" s="32">
        <v>5.3999999999999999E-2</v>
      </c>
      <c r="M402" s="32">
        <v>7.2999999999999995E-2</v>
      </c>
      <c r="N402" s="181"/>
      <c r="O402" s="182">
        <f t="shared" si="91"/>
        <v>123.31800000000001</v>
      </c>
      <c r="P402" s="182">
        <f t="shared" si="92"/>
        <v>105.29460000000002</v>
      </c>
      <c r="Q402" s="191">
        <f t="shared" si="93"/>
        <v>0.01</v>
      </c>
      <c r="R402" s="191">
        <f t="shared" si="94"/>
        <v>0.02</v>
      </c>
      <c r="S402" s="184">
        <f t="shared" si="95"/>
        <v>-1802.3399999999995</v>
      </c>
      <c r="T402" s="184">
        <f t="shared" si="96"/>
        <v>141.34140000000002</v>
      </c>
      <c r="U402" s="185">
        <f t="shared" si="97"/>
        <v>1.3505442924198557E-2</v>
      </c>
      <c r="V402" s="181"/>
      <c r="W402" s="182">
        <f t="shared" si="98"/>
        <v>125.541</v>
      </c>
      <c r="X402" s="182">
        <f t="shared" si="99"/>
        <v>107.1927</v>
      </c>
      <c r="Y402" s="183">
        <f t="shared" si="100"/>
        <v>0.01</v>
      </c>
      <c r="Z402" s="183">
        <f t="shared" si="101"/>
        <v>0.02</v>
      </c>
      <c r="AA402" s="184">
        <f t="shared" si="102"/>
        <v>-1834.8299999999995</v>
      </c>
      <c r="AB402" s="184">
        <f t="shared" si="103"/>
        <v>143.88929999999999</v>
      </c>
      <c r="AC402" s="185">
        <f t="shared" si="104"/>
        <v>1.4654927159464363E-2</v>
      </c>
      <c r="AD402" s="181"/>
      <c r="AE402" s="178">
        <f t="shared" si="105"/>
        <v>1.3505442924198556</v>
      </c>
      <c r="AF402" s="170">
        <f>Workings_risks!$E$18+Workings_risks!$E$27*(($AE402-1)*Workings_risks!$E$18)/(2050-2023)</f>
        <v>9.5403982169368993E-3</v>
      </c>
      <c r="AG402" s="170">
        <f>AF402+(($AE402-1)*Workings_risks!$E$18)/(2050-2023)</f>
        <v>9.6596188040946225E-3</v>
      </c>
      <c r="AH402" s="170">
        <f>AG402+(($AE402-1)*Workings_risks!$E$18)/(2050-2023)</f>
        <v>9.7788393912523457E-3</v>
      </c>
      <c r="AI402" s="170">
        <f>AH402+(($AE402-1)*Workings_risks!$E$18)/(2050-2023)</f>
        <v>9.898059978410069E-3</v>
      </c>
      <c r="AJ402" s="170">
        <f>AI402+(($AE402-1)*Workings_risks!$E$18)/(2050-2023)</f>
        <v>1.0017280565567792E-2</v>
      </c>
      <c r="AK402" s="170">
        <f>AJ402+(($AE402-1)*Workings_risks!$E$18)/(2050-2023)</f>
        <v>1.0136501152725515E-2</v>
      </c>
      <c r="AL402" s="170">
        <f>AK402+(($AE402-1)*Workings_risks!$E$18)/(2050-2023)</f>
        <v>1.0255721739883239E-2</v>
      </c>
      <c r="AM402" s="170">
        <f>AL402+(($AE402-1)*Workings_risks!$E$18)/(2050-2023)</f>
        <v>1.0374942327040962E-2</v>
      </c>
      <c r="AN402" s="170">
        <f>AM402+(($AE402-1)*Workings_risks!$E$18)/(2050-2023)</f>
        <v>1.0494162914198685E-2</v>
      </c>
      <c r="AO402" s="170">
        <f>AN402+(($AE402-1)*Workings_risks!$E$18)/(2050-2023)</f>
        <v>1.0613383501356408E-2</v>
      </c>
      <c r="AP402" s="170">
        <f>AO402+(($AE402-1)*Workings_risks!$E$18)/(2050-2023)</f>
        <v>1.0732604088514132E-2</v>
      </c>
      <c r="AQ402" s="170">
        <f>AP402+(($AE402-1)*Workings_risks!$E$18)/(2050-2023)</f>
        <v>1.0851824675671855E-2</v>
      </c>
      <c r="AR402" s="170">
        <f>AQ402+(($AE402-1)*Workings_risks!$E$18)/(2050-2023)</f>
        <v>1.0971045262829578E-2</v>
      </c>
      <c r="AS402" s="170">
        <f>AR402+(($AE402-1)*Workings_risks!$E$18)/(2050-2023)</f>
        <v>1.1090265849987301E-2</v>
      </c>
      <c r="AT402" s="170">
        <f>AS402+(($AE402-1)*Workings_risks!$E$18)/(2050-2023)</f>
        <v>1.1209486437145024E-2</v>
      </c>
      <c r="AU402" s="170">
        <f>AT402+(($AE402-1)*Workings_risks!$E$18)/(2050-2023)</f>
        <v>1.1328707024302748E-2</v>
      </c>
      <c r="AV402" s="170">
        <f>AU402+(($AE402-1)*Workings_risks!$E$18)/(2050-2023)</f>
        <v>1.1447927611460471E-2</v>
      </c>
      <c r="AW402" s="170">
        <f>AV402+(($AE402-1)*Workings_risks!$E$18)/(2050-2023)</f>
        <v>1.1567148198618194E-2</v>
      </c>
      <c r="AX402" s="170">
        <f>AW402+(($AE402-1)*Workings_risks!$E$18)/(2050-2023)</f>
        <v>1.1686368785775917E-2</v>
      </c>
      <c r="AY402" s="170">
        <f>AX402+(($AE402-1)*Workings_risks!$E$18)/(2050-2023)</f>
        <v>1.1805589372933641E-2</v>
      </c>
      <c r="BA402" s="186">
        <f>AF402*Workings_risks!$E$24*Workings_risks!$E$26*Workings_risks!$E$27*Assumptions!$G$90</f>
        <v>3.8636615873423671E-4</v>
      </c>
      <c r="BB402" s="186">
        <f>AG402*Workings_risks!$E$24*Workings_risks!$E$26*Workings_risks!$E$27*Assumptions!$G$90</f>
        <v>3.9119434297296116E-4</v>
      </c>
      <c r="BC402" s="186">
        <f>AH402*Workings_risks!$E$24*Workings_risks!$E$26*Workings_risks!$E$27*Assumptions!$G$90</f>
        <v>3.9602252721168566E-4</v>
      </c>
      <c r="BD402" s="186">
        <f>AI402*Workings_risks!$E$24*Workings_risks!$E$26*Workings_risks!$E$27*Assumptions!$G$90</f>
        <v>4.008507114504101E-4</v>
      </c>
      <c r="BE402" s="186">
        <f>AJ402*Workings_risks!$E$24*Workings_risks!$E$26*Workings_risks!$E$27*Assumptions!$G$90</f>
        <v>4.0567889568913454E-4</v>
      </c>
      <c r="BF402" s="186">
        <f>AK402*Workings_risks!$E$24*Workings_risks!$E$26*Workings_risks!$E$27*Assumptions!$G$90</f>
        <v>4.1050707992785904E-4</v>
      </c>
      <c r="BG402" s="186">
        <f>AL402*Workings_risks!$E$24*Workings_risks!$E$26*Workings_risks!$E$27*Assumptions!$G$90</f>
        <v>4.1533526416658359E-4</v>
      </c>
      <c r="BH402" s="186">
        <f>AM402*Workings_risks!$E$24*Workings_risks!$E$26*Workings_risks!$E$27*Assumptions!$G$90</f>
        <v>4.2016344840530804E-4</v>
      </c>
      <c r="BI402" s="186">
        <f>AN402*Workings_risks!$E$24*Workings_risks!$E$26*Workings_risks!$E$27*Assumptions!$G$90</f>
        <v>4.2499163264403237E-4</v>
      </c>
      <c r="BJ402" s="186">
        <f>AO402*Workings_risks!$E$24*Workings_risks!$E$26*Workings_risks!$E$27*Assumptions!$G$90</f>
        <v>4.2981981688275693E-4</v>
      </c>
      <c r="BK402" s="186">
        <f>AP402*Workings_risks!$E$24*Workings_risks!$E$26*Workings_risks!$E$27*Assumptions!$G$90</f>
        <v>4.3464800112148137E-4</v>
      </c>
      <c r="BL402" s="186">
        <f>AQ402*Workings_risks!$E$24*Workings_risks!$E$26*Workings_risks!$E$27*Assumptions!$G$90</f>
        <v>4.3947618536020587E-4</v>
      </c>
      <c r="BM402" s="186">
        <f>AR402*Workings_risks!$E$24*Workings_risks!$E$26*Workings_risks!$E$27*Assumptions!$G$90</f>
        <v>4.4430436959893031E-4</v>
      </c>
      <c r="BN402" s="186">
        <f>AS402*Workings_risks!$E$24*Workings_risks!$E$26*Workings_risks!$E$27*Assumptions!$G$90</f>
        <v>4.4913255383765481E-4</v>
      </c>
      <c r="BO402" s="186">
        <f>AT402*Workings_risks!$E$24*Workings_risks!$E$26*Workings_risks!$E$27*Assumptions!$G$90</f>
        <v>4.5396073807637925E-4</v>
      </c>
      <c r="BP402" s="186">
        <f>AU402*Workings_risks!$E$24*Workings_risks!$E$26*Workings_risks!$E$27*Assumptions!$G$90</f>
        <v>4.5878892231510381E-4</v>
      </c>
      <c r="BQ402" s="186">
        <f>AV402*Workings_risks!$E$24*Workings_risks!$E$26*Workings_risks!$E$27*Assumptions!$G$90</f>
        <v>4.6361710655382825E-4</v>
      </c>
      <c r="BR402" s="186">
        <f>AW402*Workings_risks!$E$24*Workings_risks!$E$26*Workings_risks!$E$27*Assumptions!$G$90</f>
        <v>4.6844529079255275E-4</v>
      </c>
      <c r="BS402" s="186">
        <f>AX402*Workings_risks!$E$24*Workings_risks!$E$26*Workings_risks!$E$27*Assumptions!$G$90</f>
        <v>4.7327347503127719E-4</v>
      </c>
      <c r="BT402" s="186">
        <f>AY402*Workings_risks!$E$24*Workings_risks!$E$26*Workings_risks!$E$27*Assumptions!$G$90</f>
        <v>4.7810165927000169E-4</v>
      </c>
    </row>
    <row r="403" spans="2:72" x14ac:dyDescent="0.25">
      <c r="B403" s="42">
        <v>10394458</v>
      </c>
      <c r="C403" s="42" t="s">
        <v>1339</v>
      </c>
      <c r="D403" s="42" t="s">
        <v>277</v>
      </c>
      <c r="E403" s="42">
        <v>183080865</v>
      </c>
      <c r="F403" s="42">
        <v>16967385</v>
      </c>
      <c r="G403" s="42">
        <v>1.1838955746121602</v>
      </c>
      <c r="H403" s="42">
        <v>145.38180384475899</v>
      </c>
      <c r="I403" s="42">
        <v>-36.347645741915898</v>
      </c>
      <c r="J403" s="42">
        <v>113</v>
      </c>
      <c r="K403" s="42">
        <v>99.7</v>
      </c>
      <c r="L403" s="32">
        <v>6.3E-2</v>
      </c>
      <c r="M403" s="32">
        <v>8.7999999999999995E-2</v>
      </c>
      <c r="N403" s="181"/>
      <c r="O403" s="182">
        <f t="shared" si="91"/>
        <v>120.119</v>
      </c>
      <c r="P403" s="182">
        <f t="shared" si="92"/>
        <v>105.9811</v>
      </c>
      <c r="Q403" s="191">
        <f t="shared" si="93"/>
        <v>0.01</v>
      </c>
      <c r="R403" s="191">
        <f t="shared" si="94"/>
        <v>0.02</v>
      </c>
      <c r="S403" s="184">
        <f t="shared" si="95"/>
        <v>-1413.7900000000002</v>
      </c>
      <c r="T403" s="184">
        <f t="shared" si="96"/>
        <v>134.2569</v>
      </c>
      <c r="U403" s="185">
        <f t="shared" si="97"/>
        <v>1.5035401297222358E-2</v>
      </c>
      <c r="V403" s="181"/>
      <c r="W403" s="182">
        <f t="shared" si="98"/>
        <v>121.249</v>
      </c>
      <c r="X403" s="182">
        <f t="shared" si="99"/>
        <v>108.4736</v>
      </c>
      <c r="Y403" s="183">
        <f t="shared" si="100"/>
        <v>0.01</v>
      </c>
      <c r="Z403" s="183">
        <f t="shared" si="101"/>
        <v>0.02</v>
      </c>
      <c r="AA403" s="184">
        <f t="shared" si="102"/>
        <v>-1277.5399999999993</v>
      </c>
      <c r="AB403" s="184">
        <f t="shared" si="103"/>
        <v>134.02439999999999</v>
      </c>
      <c r="AC403" s="185">
        <f t="shared" si="104"/>
        <v>1.6456940682874899E-2</v>
      </c>
      <c r="AD403" s="181"/>
      <c r="AE403" s="178">
        <f t="shared" si="105"/>
        <v>1.5035401297222357</v>
      </c>
      <c r="AF403" s="170">
        <f>Workings_risks!$E$18+Workings_risks!$E$27*(($AE403-1)*Workings_risks!$E$18)/(2050-2023)</f>
        <v>9.6965004894625402E-3</v>
      </c>
      <c r="AG403" s="170">
        <f>AF403+(($AE403-1)*Workings_risks!$E$18)/(2050-2023)</f>
        <v>9.8677551674621437E-3</v>
      </c>
      <c r="AH403" s="170">
        <f>AG403+(($AE403-1)*Workings_risks!$E$18)/(2050-2023)</f>
        <v>1.0039009845461747E-2</v>
      </c>
      <c r="AI403" s="170">
        <f>AH403+(($AE403-1)*Workings_risks!$E$18)/(2050-2023)</f>
        <v>1.0210264523461351E-2</v>
      </c>
      <c r="AJ403" s="170">
        <f>AI403+(($AE403-1)*Workings_risks!$E$18)/(2050-2023)</f>
        <v>1.0381519201460954E-2</v>
      </c>
      <c r="AK403" s="170">
        <f>AJ403+(($AE403-1)*Workings_risks!$E$18)/(2050-2023)</f>
        <v>1.0552773879460558E-2</v>
      </c>
      <c r="AL403" s="170">
        <f>AK403+(($AE403-1)*Workings_risks!$E$18)/(2050-2023)</f>
        <v>1.0724028557460161E-2</v>
      </c>
      <c r="AM403" s="170">
        <f>AL403+(($AE403-1)*Workings_risks!$E$18)/(2050-2023)</f>
        <v>1.0895283235459765E-2</v>
      </c>
      <c r="AN403" s="170">
        <f>AM403+(($AE403-1)*Workings_risks!$E$18)/(2050-2023)</f>
        <v>1.1066537913459368E-2</v>
      </c>
      <c r="AO403" s="170">
        <f>AN403+(($AE403-1)*Workings_risks!$E$18)/(2050-2023)</f>
        <v>1.1237792591458972E-2</v>
      </c>
      <c r="AP403" s="170">
        <f>AO403+(($AE403-1)*Workings_risks!$E$18)/(2050-2023)</f>
        <v>1.1409047269458576E-2</v>
      </c>
      <c r="AQ403" s="170">
        <f>AP403+(($AE403-1)*Workings_risks!$E$18)/(2050-2023)</f>
        <v>1.1580301947458179E-2</v>
      </c>
      <c r="AR403" s="170">
        <f>AQ403+(($AE403-1)*Workings_risks!$E$18)/(2050-2023)</f>
        <v>1.1751556625457783E-2</v>
      </c>
      <c r="AS403" s="170">
        <f>AR403+(($AE403-1)*Workings_risks!$E$18)/(2050-2023)</f>
        <v>1.1922811303457386E-2</v>
      </c>
      <c r="AT403" s="170">
        <f>AS403+(($AE403-1)*Workings_risks!$E$18)/(2050-2023)</f>
        <v>1.209406598145699E-2</v>
      </c>
      <c r="AU403" s="170">
        <f>AT403+(($AE403-1)*Workings_risks!$E$18)/(2050-2023)</f>
        <v>1.2265320659456593E-2</v>
      </c>
      <c r="AV403" s="170">
        <f>AU403+(($AE403-1)*Workings_risks!$E$18)/(2050-2023)</f>
        <v>1.2436575337456197E-2</v>
      </c>
      <c r="AW403" s="170">
        <f>AV403+(($AE403-1)*Workings_risks!$E$18)/(2050-2023)</f>
        <v>1.26078300154558E-2</v>
      </c>
      <c r="AX403" s="170">
        <f>AW403+(($AE403-1)*Workings_risks!$E$18)/(2050-2023)</f>
        <v>1.2779084693455404E-2</v>
      </c>
      <c r="AY403" s="170">
        <f>AX403+(($AE403-1)*Workings_risks!$E$18)/(2050-2023)</f>
        <v>1.2950339371455007E-2</v>
      </c>
      <c r="BA403" s="186">
        <f>AF403*Workings_risks!$E$24*Workings_risks!$E$26*Workings_risks!$E$27*Assumptions!$G$90</f>
        <v>3.9268797403313531E-4</v>
      </c>
      <c r="BB403" s="186">
        <f>AG403*Workings_risks!$E$24*Workings_risks!$E$26*Workings_risks!$E$27*Assumptions!$G$90</f>
        <v>3.9962343003815932E-4</v>
      </c>
      <c r="BC403" s="186">
        <f>AH403*Workings_risks!$E$24*Workings_risks!$E$26*Workings_risks!$E$27*Assumptions!$G$90</f>
        <v>4.0655888604318333E-4</v>
      </c>
      <c r="BD403" s="186">
        <f>AI403*Workings_risks!$E$24*Workings_risks!$E$26*Workings_risks!$E$27*Assumptions!$G$90</f>
        <v>4.1349434204820734E-4</v>
      </c>
      <c r="BE403" s="186">
        <f>AJ403*Workings_risks!$E$24*Workings_risks!$E$26*Workings_risks!$E$27*Assumptions!$G$90</f>
        <v>4.204297980532314E-4</v>
      </c>
      <c r="BF403" s="186">
        <f>AK403*Workings_risks!$E$24*Workings_risks!$E$26*Workings_risks!$E$27*Assumptions!$G$90</f>
        <v>4.2736525405825536E-4</v>
      </c>
      <c r="BG403" s="186">
        <f>AL403*Workings_risks!$E$24*Workings_risks!$E$26*Workings_risks!$E$27*Assumptions!$G$90</f>
        <v>4.3430071006327937E-4</v>
      </c>
      <c r="BH403" s="186">
        <f>AM403*Workings_risks!$E$24*Workings_risks!$E$26*Workings_risks!$E$27*Assumptions!$G$90</f>
        <v>4.4123616606830338E-4</v>
      </c>
      <c r="BI403" s="186">
        <f>AN403*Workings_risks!$E$24*Workings_risks!$E$26*Workings_risks!$E$27*Assumptions!$G$90</f>
        <v>4.481716220733274E-4</v>
      </c>
      <c r="BJ403" s="186">
        <f>AO403*Workings_risks!$E$24*Workings_risks!$E$26*Workings_risks!$E$27*Assumptions!$G$90</f>
        <v>4.5510707807835146E-4</v>
      </c>
      <c r="BK403" s="186">
        <f>AP403*Workings_risks!$E$24*Workings_risks!$E$26*Workings_risks!$E$27*Assumptions!$G$90</f>
        <v>4.6204253408337542E-4</v>
      </c>
      <c r="BL403" s="186">
        <f>AQ403*Workings_risks!$E$24*Workings_risks!$E$26*Workings_risks!$E$27*Assumptions!$G$90</f>
        <v>4.6897799008839948E-4</v>
      </c>
      <c r="BM403" s="186">
        <f>AR403*Workings_risks!$E$24*Workings_risks!$E$26*Workings_risks!$E$27*Assumptions!$G$90</f>
        <v>4.7591344609342349E-4</v>
      </c>
      <c r="BN403" s="186">
        <f>AS403*Workings_risks!$E$24*Workings_risks!$E$26*Workings_risks!$E$27*Assumptions!$G$90</f>
        <v>4.8284890209844751E-4</v>
      </c>
      <c r="BO403" s="186">
        <f>AT403*Workings_risks!$E$24*Workings_risks!$E$26*Workings_risks!$E$27*Assumptions!$G$90</f>
        <v>4.8978435810347152E-4</v>
      </c>
      <c r="BP403" s="186">
        <f>AU403*Workings_risks!$E$24*Workings_risks!$E$26*Workings_risks!$E$27*Assumptions!$G$90</f>
        <v>4.9671981410849553E-4</v>
      </c>
      <c r="BQ403" s="186">
        <f>AV403*Workings_risks!$E$24*Workings_risks!$E$26*Workings_risks!$E$27*Assumptions!$G$90</f>
        <v>5.0365527011351954E-4</v>
      </c>
      <c r="BR403" s="186">
        <f>AW403*Workings_risks!$E$24*Workings_risks!$E$26*Workings_risks!$E$27*Assumptions!$G$90</f>
        <v>5.1059072611854355E-4</v>
      </c>
      <c r="BS403" s="186">
        <f>AX403*Workings_risks!$E$24*Workings_risks!$E$26*Workings_risks!$E$27*Assumptions!$G$90</f>
        <v>5.1752618212356745E-4</v>
      </c>
      <c r="BT403" s="186">
        <f>AY403*Workings_risks!$E$24*Workings_risks!$E$26*Workings_risks!$E$27*Assumptions!$G$90</f>
        <v>5.2446163812859146E-4</v>
      </c>
    </row>
    <row r="404" spans="2:72" x14ac:dyDescent="0.25">
      <c r="B404" s="42">
        <v>10394464</v>
      </c>
      <c r="C404" s="42" t="s">
        <v>1339</v>
      </c>
      <c r="D404" s="42" t="s">
        <v>277</v>
      </c>
      <c r="E404" s="42">
        <v>16967385</v>
      </c>
      <c r="F404" s="42">
        <v>202105573</v>
      </c>
      <c r="G404" s="42">
        <v>1.2999399870067503</v>
      </c>
      <c r="H404" s="42">
        <v>145.38077477111301</v>
      </c>
      <c r="I404" s="42">
        <v>-36.347800826738599</v>
      </c>
      <c r="J404" s="42">
        <v>113</v>
      </c>
      <c r="K404" s="42">
        <v>99.7</v>
      </c>
      <c r="L404" s="32">
        <v>6.3E-2</v>
      </c>
      <c r="M404" s="32">
        <v>8.7999999999999995E-2</v>
      </c>
      <c r="N404" s="181"/>
      <c r="O404" s="182">
        <f t="shared" si="91"/>
        <v>120.119</v>
      </c>
      <c r="P404" s="182">
        <f t="shared" si="92"/>
        <v>105.9811</v>
      </c>
      <c r="Q404" s="191">
        <f t="shared" si="93"/>
        <v>0.01</v>
      </c>
      <c r="R404" s="191">
        <f t="shared" si="94"/>
        <v>0.02</v>
      </c>
      <c r="S404" s="184">
        <f t="shared" si="95"/>
        <v>-1413.7900000000002</v>
      </c>
      <c r="T404" s="184">
        <f t="shared" si="96"/>
        <v>134.2569</v>
      </c>
      <c r="U404" s="185">
        <f t="shared" si="97"/>
        <v>1.5035401297222358E-2</v>
      </c>
      <c r="V404" s="181"/>
      <c r="W404" s="182">
        <f t="shared" si="98"/>
        <v>121.249</v>
      </c>
      <c r="X404" s="182">
        <f t="shared" si="99"/>
        <v>108.4736</v>
      </c>
      <c r="Y404" s="183">
        <f t="shared" si="100"/>
        <v>0.01</v>
      </c>
      <c r="Z404" s="183">
        <f t="shared" si="101"/>
        <v>0.02</v>
      </c>
      <c r="AA404" s="184">
        <f t="shared" si="102"/>
        <v>-1277.5399999999993</v>
      </c>
      <c r="AB404" s="184">
        <f t="shared" si="103"/>
        <v>134.02439999999999</v>
      </c>
      <c r="AC404" s="185">
        <f t="shared" si="104"/>
        <v>1.6456940682874899E-2</v>
      </c>
      <c r="AD404" s="181"/>
      <c r="AE404" s="178">
        <f t="shared" si="105"/>
        <v>1.5035401297222357</v>
      </c>
      <c r="AF404" s="170">
        <f>Workings_risks!$E$18+Workings_risks!$E$27*(($AE404-1)*Workings_risks!$E$18)/(2050-2023)</f>
        <v>9.6965004894625402E-3</v>
      </c>
      <c r="AG404" s="170">
        <f>AF404+(($AE404-1)*Workings_risks!$E$18)/(2050-2023)</f>
        <v>9.8677551674621437E-3</v>
      </c>
      <c r="AH404" s="170">
        <f>AG404+(($AE404-1)*Workings_risks!$E$18)/(2050-2023)</f>
        <v>1.0039009845461747E-2</v>
      </c>
      <c r="AI404" s="170">
        <f>AH404+(($AE404-1)*Workings_risks!$E$18)/(2050-2023)</f>
        <v>1.0210264523461351E-2</v>
      </c>
      <c r="AJ404" s="170">
        <f>AI404+(($AE404-1)*Workings_risks!$E$18)/(2050-2023)</f>
        <v>1.0381519201460954E-2</v>
      </c>
      <c r="AK404" s="170">
        <f>AJ404+(($AE404-1)*Workings_risks!$E$18)/(2050-2023)</f>
        <v>1.0552773879460558E-2</v>
      </c>
      <c r="AL404" s="170">
        <f>AK404+(($AE404-1)*Workings_risks!$E$18)/(2050-2023)</f>
        <v>1.0724028557460161E-2</v>
      </c>
      <c r="AM404" s="170">
        <f>AL404+(($AE404-1)*Workings_risks!$E$18)/(2050-2023)</f>
        <v>1.0895283235459765E-2</v>
      </c>
      <c r="AN404" s="170">
        <f>AM404+(($AE404-1)*Workings_risks!$E$18)/(2050-2023)</f>
        <v>1.1066537913459368E-2</v>
      </c>
      <c r="AO404" s="170">
        <f>AN404+(($AE404-1)*Workings_risks!$E$18)/(2050-2023)</f>
        <v>1.1237792591458972E-2</v>
      </c>
      <c r="AP404" s="170">
        <f>AO404+(($AE404-1)*Workings_risks!$E$18)/(2050-2023)</f>
        <v>1.1409047269458576E-2</v>
      </c>
      <c r="AQ404" s="170">
        <f>AP404+(($AE404-1)*Workings_risks!$E$18)/(2050-2023)</f>
        <v>1.1580301947458179E-2</v>
      </c>
      <c r="AR404" s="170">
        <f>AQ404+(($AE404-1)*Workings_risks!$E$18)/(2050-2023)</f>
        <v>1.1751556625457783E-2</v>
      </c>
      <c r="AS404" s="170">
        <f>AR404+(($AE404-1)*Workings_risks!$E$18)/(2050-2023)</f>
        <v>1.1922811303457386E-2</v>
      </c>
      <c r="AT404" s="170">
        <f>AS404+(($AE404-1)*Workings_risks!$E$18)/(2050-2023)</f>
        <v>1.209406598145699E-2</v>
      </c>
      <c r="AU404" s="170">
        <f>AT404+(($AE404-1)*Workings_risks!$E$18)/(2050-2023)</f>
        <v>1.2265320659456593E-2</v>
      </c>
      <c r="AV404" s="170">
        <f>AU404+(($AE404-1)*Workings_risks!$E$18)/(2050-2023)</f>
        <v>1.2436575337456197E-2</v>
      </c>
      <c r="AW404" s="170">
        <f>AV404+(($AE404-1)*Workings_risks!$E$18)/(2050-2023)</f>
        <v>1.26078300154558E-2</v>
      </c>
      <c r="AX404" s="170">
        <f>AW404+(($AE404-1)*Workings_risks!$E$18)/(2050-2023)</f>
        <v>1.2779084693455404E-2</v>
      </c>
      <c r="AY404" s="170">
        <f>AX404+(($AE404-1)*Workings_risks!$E$18)/(2050-2023)</f>
        <v>1.2950339371455007E-2</v>
      </c>
      <c r="BA404" s="186">
        <f>AF404*Workings_risks!$E$24*Workings_risks!$E$26*Workings_risks!$E$27*Assumptions!$G$90</f>
        <v>3.9268797403313531E-4</v>
      </c>
      <c r="BB404" s="186">
        <f>AG404*Workings_risks!$E$24*Workings_risks!$E$26*Workings_risks!$E$27*Assumptions!$G$90</f>
        <v>3.9962343003815932E-4</v>
      </c>
      <c r="BC404" s="186">
        <f>AH404*Workings_risks!$E$24*Workings_risks!$E$26*Workings_risks!$E$27*Assumptions!$G$90</f>
        <v>4.0655888604318333E-4</v>
      </c>
      <c r="BD404" s="186">
        <f>AI404*Workings_risks!$E$24*Workings_risks!$E$26*Workings_risks!$E$27*Assumptions!$G$90</f>
        <v>4.1349434204820734E-4</v>
      </c>
      <c r="BE404" s="186">
        <f>AJ404*Workings_risks!$E$24*Workings_risks!$E$26*Workings_risks!$E$27*Assumptions!$G$90</f>
        <v>4.204297980532314E-4</v>
      </c>
      <c r="BF404" s="186">
        <f>AK404*Workings_risks!$E$24*Workings_risks!$E$26*Workings_risks!$E$27*Assumptions!$G$90</f>
        <v>4.2736525405825536E-4</v>
      </c>
      <c r="BG404" s="186">
        <f>AL404*Workings_risks!$E$24*Workings_risks!$E$26*Workings_risks!$E$27*Assumptions!$G$90</f>
        <v>4.3430071006327937E-4</v>
      </c>
      <c r="BH404" s="186">
        <f>AM404*Workings_risks!$E$24*Workings_risks!$E$26*Workings_risks!$E$27*Assumptions!$G$90</f>
        <v>4.4123616606830338E-4</v>
      </c>
      <c r="BI404" s="186">
        <f>AN404*Workings_risks!$E$24*Workings_risks!$E$26*Workings_risks!$E$27*Assumptions!$G$90</f>
        <v>4.481716220733274E-4</v>
      </c>
      <c r="BJ404" s="186">
        <f>AO404*Workings_risks!$E$24*Workings_risks!$E$26*Workings_risks!$E$27*Assumptions!$G$90</f>
        <v>4.5510707807835146E-4</v>
      </c>
      <c r="BK404" s="186">
        <f>AP404*Workings_risks!$E$24*Workings_risks!$E$26*Workings_risks!$E$27*Assumptions!$G$90</f>
        <v>4.6204253408337542E-4</v>
      </c>
      <c r="BL404" s="186">
        <f>AQ404*Workings_risks!$E$24*Workings_risks!$E$26*Workings_risks!$E$27*Assumptions!$G$90</f>
        <v>4.6897799008839948E-4</v>
      </c>
      <c r="BM404" s="186">
        <f>AR404*Workings_risks!$E$24*Workings_risks!$E$26*Workings_risks!$E$27*Assumptions!$G$90</f>
        <v>4.7591344609342349E-4</v>
      </c>
      <c r="BN404" s="186">
        <f>AS404*Workings_risks!$E$24*Workings_risks!$E$26*Workings_risks!$E$27*Assumptions!$G$90</f>
        <v>4.8284890209844751E-4</v>
      </c>
      <c r="BO404" s="186">
        <f>AT404*Workings_risks!$E$24*Workings_risks!$E$26*Workings_risks!$E$27*Assumptions!$G$90</f>
        <v>4.8978435810347152E-4</v>
      </c>
      <c r="BP404" s="186">
        <f>AU404*Workings_risks!$E$24*Workings_risks!$E$26*Workings_risks!$E$27*Assumptions!$G$90</f>
        <v>4.9671981410849553E-4</v>
      </c>
      <c r="BQ404" s="186">
        <f>AV404*Workings_risks!$E$24*Workings_risks!$E$26*Workings_risks!$E$27*Assumptions!$G$90</f>
        <v>5.0365527011351954E-4</v>
      </c>
      <c r="BR404" s="186">
        <f>AW404*Workings_risks!$E$24*Workings_risks!$E$26*Workings_risks!$E$27*Assumptions!$G$90</f>
        <v>5.1059072611854355E-4</v>
      </c>
      <c r="BS404" s="186">
        <f>AX404*Workings_risks!$E$24*Workings_risks!$E$26*Workings_risks!$E$27*Assumptions!$G$90</f>
        <v>5.1752618212356745E-4</v>
      </c>
      <c r="BT404" s="186">
        <f>AY404*Workings_risks!$E$24*Workings_risks!$E$26*Workings_risks!$E$27*Assumptions!$G$90</f>
        <v>5.2446163812859146E-4</v>
      </c>
    </row>
    <row r="405" spans="2:72" x14ac:dyDescent="0.25">
      <c r="B405" s="42">
        <v>10394473</v>
      </c>
      <c r="C405" s="42" t="s">
        <v>1340</v>
      </c>
      <c r="D405" s="42" t="s">
        <v>277</v>
      </c>
      <c r="E405" s="42">
        <v>16967418</v>
      </c>
      <c r="F405" s="42">
        <v>17551293</v>
      </c>
      <c r="G405" s="42">
        <v>0.48019643258549038</v>
      </c>
      <c r="H405" s="42">
        <v>145.37656281535999</v>
      </c>
      <c r="I405" s="42">
        <v>-36.347682828171799</v>
      </c>
      <c r="J405" s="42">
        <v>113</v>
      </c>
      <c r="K405" s="42">
        <v>99.7</v>
      </c>
      <c r="L405" s="32">
        <v>6.3E-2</v>
      </c>
      <c r="M405" s="32">
        <v>8.7999999999999995E-2</v>
      </c>
      <c r="N405" s="181"/>
      <c r="O405" s="182">
        <f t="shared" si="91"/>
        <v>120.119</v>
      </c>
      <c r="P405" s="182">
        <f t="shared" si="92"/>
        <v>105.9811</v>
      </c>
      <c r="Q405" s="191">
        <f t="shared" si="93"/>
        <v>0.01</v>
      </c>
      <c r="R405" s="191">
        <f t="shared" si="94"/>
        <v>0.02</v>
      </c>
      <c r="S405" s="184">
        <f t="shared" si="95"/>
        <v>-1413.7900000000002</v>
      </c>
      <c r="T405" s="184">
        <f t="shared" si="96"/>
        <v>134.2569</v>
      </c>
      <c r="U405" s="185">
        <f t="shared" si="97"/>
        <v>1.5035401297222358E-2</v>
      </c>
      <c r="V405" s="181"/>
      <c r="W405" s="182">
        <f t="shared" si="98"/>
        <v>121.249</v>
      </c>
      <c r="X405" s="182">
        <f t="shared" si="99"/>
        <v>108.4736</v>
      </c>
      <c r="Y405" s="183">
        <f t="shared" si="100"/>
        <v>0.01</v>
      </c>
      <c r="Z405" s="183">
        <f t="shared" si="101"/>
        <v>0.02</v>
      </c>
      <c r="AA405" s="184">
        <f t="shared" si="102"/>
        <v>-1277.5399999999993</v>
      </c>
      <c r="AB405" s="184">
        <f t="shared" si="103"/>
        <v>134.02439999999999</v>
      </c>
      <c r="AC405" s="185">
        <f t="shared" si="104"/>
        <v>1.6456940682874899E-2</v>
      </c>
      <c r="AD405" s="181"/>
      <c r="AE405" s="178">
        <f t="shared" si="105"/>
        <v>1.5035401297222357</v>
      </c>
      <c r="AF405" s="170">
        <f>Workings_risks!$E$18+Workings_risks!$E$27*(($AE405-1)*Workings_risks!$E$18)/(2050-2023)</f>
        <v>9.6965004894625402E-3</v>
      </c>
      <c r="AG405" s="170">
        <f>AF405+(($AE405-1)*Workings_risks!$E$18)/(2050-2023)</f>
        <v>9.8677551674621437E-3</v>
      </c>
      <c r="AH405" s="170">
        <f>AG405+(($AE405-1)*Workings_risks!$E$18)/(2050-2023)</f>
        <v>1.0039009845461747E-2</v>
      </c>
      <c r="AI405" s="170">
        <f>AH405+(($AE405-1)*Workings_risks!$E$18)/(2050-2023)</f>
        <v>1.0210264523461351E-2</v>
      </c>
      <c r="AJ405" s="170">
        <f>AI405+(($AE405-1)*Workings_risks!$E$18)/(2050-2023)</f>
        <v>1.0381519201460954E-2</v>
      </c>
      <c r="AK405" s="170">
        <f>AJ405+(($AE405-1)*Workings_risks!$E$18)/(2050-2023)</f>
        <v>1.0552773879460558E-2</v>
      </c>
      <c r="AL405" s="170">
        <f>AK405+(($AE405-1)*Workings_risks!$E$18)/(2050-2023)</f>
        <v>1.0724028557460161E-2</v>
      </c>
      <c r="AM405" s="170">
        <f>AL405+(($AE405-1)*Workings_risks!$E$18)/(2050-2023)</f>
        <v>1.0895283235459765E-2</v>
      </c>
      <c r="AN405" s="170">
        <f>AM405+(($AE405-1)*Workings_risks!$E$18)/(2050-2023)</f>
        <v>1.1066537913459368E-2</v>
      </c>
      <c r="AO405" s="170">
        <f>AN405+(($AE405-1)*Workings_risks!$E$18)/(2050-2023)</f>
        <v>1.1237792591458972E-2</v>
      </c>
      <c r="AP405" s="170">
        <f>AO405+(($AE405-1)*Workings_risks!$E$18)/(2050-2023)</f>
        <v>1.1409047269458576E-2</v>
      </c>
      <c r="AQ405" s="170">
        <f>AP405+(($AE405-1)*Workings_risks!$E$18)/(2050-2023)</f>
        <v>1.1580301947458179E-2</v>
      </c>
      <c r="AR405" s="170">
        <f>AQ405+(($AE405-1)*Workings_risks!$E$18)/(2050-2023)</f>
        <v>1.1751556625457783E-2</v>
      </c>
      <c r="AS405" s="170">
        <f>AR405+(($AE405-1)*Workings_risks!$E$18)/(2050-2023)</f>
        <v>1.1922811303457386E-2</v>
      </c>
      <c r="AT405" s="170">
        <f>AS405+(($AE405-1)*Workings_risks!$E$18)/(2050-2023)</f>
        <v>1.209406598145699E-2</v>
      </c>
      <c r="AU405" s="170">
        <f>AT405+(($AE405-1)*Workings_risks!$E$18)/(2050-2023)</f>
        <v>1.2265320659456593E-2</v>
      </c>
      <c r="AV405" s="170">
        <f>AU405+(($AE405-1)*Workings_risks!$E$18)/(2050-2023)</f>
        <v>1.2436575337456197E-2</v>
      </c>
      <c r="AW405" s="170">
        <f>AV405+(($AE405-1)*Workings_risks!$E$18)/(2050-2023)</f>
        <v>1.26078300154558E-2</v>
      </c>
      <c r="AX405" s="170">
        <f>AW405+(($AE405-1)*Workings_risks!$E$18)/(2050-2023)</f>
        <v>1.2779084693455404E-2</v>
      </c>
      <c r="AY405" s="170">
        <f>AX405+(($AE405-1)*Workings_risks!$E$18)/(2050-2023)</f>
        <v>1.2950339371455007E-2</v>
      </c>
      <c r="BA405" s="186">
        <f>AF405*Workings_risks!$E$24*Workings_risks!$E$26*Workings_risks!$E$27*Assumptions!$G$90</f>
        <v>3.9268797403313531E-4</v>
      </c>
      <c r="BB405" s="186">
        <f>AG405*Workings_risks!$E$24*Workings_risks!$E$26*Workings_risks!$E$27*Assumptions!$G$90</f>
        <v>3.9962343003815932E-4</v>
      </c>
      <c r="BC405" s="186">
        <f>AH405*Workings_risks!$E$24*Workings_risks!$E$26*Workings_risks!$E$27*Assumptions!$G$90</f>
        <v>4.0655888604318333E-4</v>
      </c>
      <c r="BD405" s="186">
        <f>AI405*Workings_risks!$E$24*Workings_risks!$E$26*Workings_risks!$E$27*Assumptions!$G$90</f>
        <v>4.1349434204820734E-4</v>
      </c>
      <c r="BE405" s="186">
        <f>AJ405*Workings_risks!$E$24*Workings_risks!$E$26*Workings_risks!$E$27*Assumptions!$G$90</f>
        <v>4.204297980532314E-4</v>
      </c>
      <c r="BF405" s="186">
        <f>AK405*Workings_risks!$E$24*Workings_risks!$E$26*Workings_risks!$E$27*Assumptions!$G$90</f>
        <v>4.2736525405825536E-4</v>
      </c>
      <c r="BG405" s="186">
        <f>AL405*Workings_risks!$E$24*Workings_risks!$E$26*Workings_risks!$E$27*Assumptions!$G$90</f>
        <v>4.3430071006327937E-4</v>
      </c>
      <c r="BH405" s="186">
        <f>AM405*Workings_risks!$E$24*Workings_risks!$E$26*Workings_risks!$E$27*Assumptions!$G$90</f>
        <v>4.4123616606830338E-4</v>
      </c>
      <c r="BI405" s="186">
        <f>AN405*Workings_risks!$E$24*Workings_risks!$E$26*Workings_risks!$E$27*Assumptions!$G$90</f>
        <v>4.481716220733274E-4</v>
      </c>
      <c r="BJ405" s="186">
        <f>AO405*Workings_risks!$E$24*Workings_risks!$E$26*Workings_risks!$E$27*Assumptions!$G$90</f>
        <v>4.5510707807835146E-4</v>
      </c>
      <c r="BK405" s="186">
        <f>AP405*Workings_risks!$E$24*Workings_risks!$E$26*Workings_risks!$E$27*Assumptions!$G$90</f>
        <v>4.6204253408337542E-4</v>
      </c>
      <c r="BL405" s="186">
        <f>AQ405*Workings_risks!$E$24*Workings_risks!$E$26*Workings_risks!$E$27*Assumptions!$G$90</f>
        <v>4.6897799008839948E-4</v>
      </c>
      <c r="BM405" s="186">
        <f>AR405*Workings_risks!$E$24*Workings_risks!$E$26*Workings_risks!$E$27*Assumptions!$G$90</f>
        <v>4.7591344609342349E-4</v>
      </c>
      <c r="BN405" s="186">
        <f>AS405*Workings_risks!$E$24*Workings_risks!$E$26*Workings_risks!$E$27*Assumptions!$G$90</f>
        <v>4.8284890209844751E-4</v>
      </c>
      <c r="BO405" s="186">
        <f>AT405*Workings_risks!$E$24*Workings_risks!$E$26*Workings_risks!$E$27*Assumptions!$G$90</f>
        <v>4.8978435810347152E-4</v>
      </c>
      <c r="BP405" s="186">
        <f>AU405*Workings_risks!$E$24*Workings_risks!$E$26*Workings_risks!$E$27*Assumptions!$G$90</f>
        <v>4.9671981410849553E-4</v>
      </c>
      <c r="BQ405" s="186">
        <f>AV405*Workings_risks!$E$24*Workings_risks!$E$26*Workings_risks!$E$27*Assumptions!$G$90</f>
        <v>5.0365527011351954E-4</v>
      </c>
      <c r="BR405" s="186">
        <f>AW405*Workings_risks!$E$24*Workings_risks!$E$26*Workings_risks!$E$27*Assumptions!$G$90</f>
        <v>5.1059072611854355E-4</v>
      </c>
      <c r="BS405" s="186">
        <f>AX405*Workings_risks!$E$24*Workings_risks!$E$26*Workings_risks!$E$27*Assumptions!$G$90</f>
        <v>5.1752618212356745E-4</v>
      </c>
      <c r="BT405" s="186">
        <f>AY405*Workings_risks!$E$24*Workings_risks!$E$26*Workings_risks!$E$27*Assumptions!$G$90</f>
        <v>5.2446163812859146E-4</v>
      </c>
    </row>
    <row r="406" spans="2:72" x14ac:dyDescent="0.25">
      <c r="B406" s="42">
        <v>10395561</v>
      </c>
      <c r="C406" s="42" t="s">
        <v>599</v>
      </c>
      <c r="D406" s="42" t="s">
        <v>272</v>
      </c>
      <c r="E406" s="42">
        <v>16973059</v>
      </c>
      <c r="F406" s="42">
        <v>16973063</v>
      </c>
      <c r="G406" s="42">
        <v>0.60705138679041015</v>
      </c>
      <c r="H406" s="42">
        <v>142.21905304883501</v>
      </c>
      <c r="I406" s="42">
        <v>-34.2478235952387</v>
      </c>
      <c r="J406" s="42">
        <v>112</v>
      </c>
      <c r="K406" s="42">
        <v>97.4</v>
      </c>
      <c r="L406" s="32">
        <v>6.3E-2</v>
      </c>
      <c r="M406" s="32">
        <v>8.7999999999999995E-2</v>
      </c>
      <c r="N406" s="181"/>
      <c r="O406" s="182">
        <f t="shared" si="91"/>
        <v>119.056</v>
      </c>
      <c r="P406" s="182">
        <f t="shared" si="92"/>
        <v>103.53619999999999</v>
      </c>
      <c r="Q406" s="191">
        <f t="shared" si="93"/>
        <v>0.01</v>
      </c>
      <c r="R406" s="191">
        <f t="shared" si="94"/>
        <v>0.02</v>
      </c>
      <c r="S406" s="184">
        <f t="shared" si="95"/>
        <v>-1551.9800000000002</v>
      </c>
      <c r="T406" s="184">
        <f t="shared" si="96"/>
        <v>134.57579999999999</v>
      </c>
      <c r="U406" s="185">
        <f t="shared" si="97"/>
        <v>1.4546450340854897E-2</v>
      </c>
      <c r="V406" s="181"/>
      <c r="W406" s="182">
        <f t="shared" si="98"/>
        <v>120.17599999999999</v>
      </c>
      <c r="X406" s="182">
        <f t="shared" si="99"/>
        <v>105.97120000000001</v>
      </c>
      <c r="Y406" s="183">
        <f t="shared" si="100"/>
        <v>0.01</v>
      </c>
      <c r="Z406" s="183">
        <f t="shared" si="101"/>
        <v>0.02</v>
      </c>
      <c r="AA406" s="184">
        <f t="shared" si="102"/>
        <v>-1420.4799999999977</v>
      </c>
      <c r="AB406" s="184">
        <f t="shared" si="103"/>
        <v>134.38079999999997</v>
      </c>
      <c r="AC406" s="185">
        <f t="shared" si="104"/>
        <v>1.5755800856048659E-2</v>
      </c>
      <c r="AD406" s="181"/>
      <c r="AE406" s="178">
        <f t="shared" si="105"/>
        <v>1.4546450340854897</v>
      </c>
      <c r="AF406" s="170">
        <f>Workings_risks!$E$18+Workings_risks!$E$27*(($AE406-1)*Workings_risks!$E$18)/(2050-2023)</f>
        <v>9.6466126253295474E-3</v>
      </c>
      <c r="AG406" s="170">
        <f>AF406+(($AE406-1)*Workings_risks!$E$18)/(2050-2023)</f>
        <v>9.8012380152848206E-3</v>
      </c>
      <c r="AH406" s="170">
        <f>AG406+(($AE406-1)*Workings_risks!$E$18)/(2050-2023)</f>
        <v>9.9558634052400938E-3</v>
      </c>
      <c r="AI406" s="170">
        <f>AH406+(($AE406-1)*Workings_risks!$E$18)/(2050-2023)</f>
        <v>1.0110488795195367E-2</v>
      </c>
      <c r="AJ406" s="170">
        <f>AI406+(($AE406-1)*Workings_risks!$E$18)/(2050-2023)</f>
        <v>1.026511418515064E-2</v>
      </c>
      <c r="AK406" s="170">
        <f>AJ406+(($AE406-1)*Workings_risks!$E$18)/(2050-2023)</f>
        <v>1.0419739575105913E-2</v>
      </c>
      <c r="AL406" s="170">
        <f>AK406+(($AE406-1)*Workings_risks!$E$18)/(2050-2023)</f>
        <v>1.0574364965061187E-2</v>
      </c>
      <c r="AM406" s="170">
        <f>AL406+(($AE406-1)*Workings_risks!$E$18)/(2050-2023)</f>
        <v>1.072899035501646E-2</v>
      </c>
      <c r="AN406" s="170">
        <f>AM406+(($AE406-1)*Workings_risks!$E$18)/(2050-2023)</f>
        <v>1.0883615744971733E-2</v>
      </c>
      <c r="AO406" s="170">
        <f>AN406+(($AE406-1)*Workings_risks!$E$18)/(2050-2023)</f>
        <v>1.1038241134927006E-2</v>
      </c>
      <c r="AP406" s="170">
        <f>AO406+(($AE406-1)*Workings_risks!$E$18)/(2050-2023)</f>
        <v>1.1192866524882279E-2</v>
      </c>
      <c r="AQ406" s="170">
        <f>AP406+(($AE406-1)*Workings_risks!$E$18)/(2050-2023)</f>
        <v>1.1347491914837552E-2</v>
      </c>
      <c r="AR406" s="170">
        <f>AQ406+(($AE406-1)*Workings_risks!$E$18)/(2050-2023)</f>
        <v>1.1502117304792826E-2</v>
      </c>
      <c r="AS406" s="170">
        <f>AR406+(($AE406-1)*Workings_risks!$E$18)/(2050-2023)</f>
        <v>1.1656742694748099E-2</v>
      </c>
      <c r="AT406" s="170">
        <f>AS406+(($AE406-1)*Workings_risks!$E$18)/(2050-2023)</f>
        <v>1.1811368084703372E-2</v>
      </c>
      <c r="AU406" s="170">
        <f>AT406+(($AE406-1)*Workings_risks!$E$18)/(2050-2023)</f>
        <v>1.1965993474658645E-2</v>
      </c>
      <c r="AV406" s="170">
        <f>AU406+(($AE406-1)*Workings_risks!$E$18)/(2050-2023)</f>
        <v>1.2120618864613918E-2</v>
      </c>
      <c r="AW406" s="170">
        <f>AV406+(($AE406-1)*Workings_risks!$E$18)/(2050-2023)</f>
        <v>1.2275244254569192E-2</v>
      </c>
      <c r="AX406" s="170">
        <f>AW406+(($AE406-1)*Workings_risks!$E$18)/(2050-2023)</f>
        <v>1.2429869644524465E-2</v>
      </c>
      <c r="AY406" s="170">
        <f>AX406+(($AE406-1)*Workings_risks!$E$18)/(2050-2023)</f>
        <v>1.2584495034479738E-2</v>
      </c>
      <c r="BA406" s="186">
        <f>AF406*Workings_risks!$E$24*Workings_risks!$E$26*Workings_risks!$E$27*Assumptions!$G$90</f>
        <v>3.9066761995626859E-4</v>
      </c>
      <c r="BB406" s="186">
        <f>AG406*Workings_risks!$E$24*Workings_risks!$E$26*Workings_risks!$E$27*Assumptions!$G$90</f>
        <v>3.969296246023371E-4</v>
      </c>
      <c r="BC406" s="186">
        <f>AH406*Workings_risks!$E$24*Workings_risks!$E$26*Workings_risks!$E$27*Assumptions!$G$90</f>
        <v>4.0319162924840562E-4</v>
      </c>
      <c r="BD406" s="186">
        <f>AI406*Workings_risks!$E$24*Workings_risks!$E$26*Workings_risks!$E$27*Assumptions!$G$90</f>
        <v>4.0945363389447407E-4</v>
      </c>
      <c r="BE406" s="186">
        <f>AJ406*Workings_risks!$E$24*Workings_risks!$E$26*Workings_risks!$E$27*Assumptions!$G$90</f>
        <v>4.1571563854054258E-4</v>
      </c>
      <c r="BF406" s="186">
        <f>AK406*Workings_risks!$E$24*Workings_risks!$E$26*Workings_risks!$E$27*Assumptions!$G$90</f>
        <v>4.2197764318661104E-4</v>
      </c>
      <c r="BG406" s="186">
        <f>AL406*Workings_risks!$E$24*Workings_risks!$E$26*Workings_risks!$E$27*Assumptions!$G$90</f>
        <v>4.282396478326795E-4</v>
      </c>
      <c r="BH406" s="186">
        <f>AM406*Workings_risks!$E$24*Workings_risks!$E$26*Workings_risks!$E$27*Assumptions!$G$90</f>
        <v>4.3450165247874801E-4</v>
      </c>
      <c r="BI406" s="186">
        <f>AN406*Workings_risks!$E$24*Workings_risks!$E$26*Workings_risks!$E$27*Assumptions!$G$90</f>
        <v>4.4076365712481647E-4</v>
      </c>
      <c r="BJ406" s="186">
        <f>AO406*Workings_risks!$E$24*Workings_risks!$E$26*Workings_risks!$E$27*Assumptions!$G$90</f>
        <v>4.4702566177088493E-4</v>
      </c>
      <c r="BK406" s="186">
        <f>AP406*Workings_risks!$E$24*Workings_risks!$E$26*Workings_risks!$E$27*Assumptions!$G$90</f>
        <v>4.5328766641695344E-4</v>
      </c>
      <c r="BL406" s="186">
        <f>AQ406*Workings_risks!$E$24*Workings_risks!$E$26*Workings_risks!$E$27*Assumptions!$G$90</f>
        <v>4.5954967106302195E-4</v>
      </c>
      <c r="BM406" s="186">
        <f>AR406*Workings_risks!$E$24*Workings_risks!$E$26*Workings_risks!$E$27*Assumptions!$G$90</f>
        <v>4.6581167570909041E-4</v>
      </c>
      <c r="BN406" s="186">
        <f>AS406*Workings_risks!$E$24*Workings_risks!$E$26*Workings_risks!$E$27*Assumptions!$G$90</f>
        <v>4.7207368035515898E-4</v>
      </c>
      <c r="BO406" s="186">
        <f>AT406*Workings_risks!$E$24*Workings_risks!$E$26*Workings_risks!$E$27*Assumptions!$G$90</f>
        <v>4.7833568500122738E-4</v>
      </c>
      <c r="BP406" s="186">
        <f>AU406*Workings_risks!$E$24*Workings_risks!$E$26*Workings_risks!$E$27*Assumptions!$G$90</f>
        <v>4.8459768964729584E-4</v>
      </c>
      <c r="BQ406" s="186">
        <f>AV406*Workings_risks!$E$24*Workings_risks!$E$26*Workings_risks!$E$27*Assumptions!$G$90</f>
        <v>4.908596942933644E-4</v>
      </c>
      <c r="BR406" s="186">
        <f>AW406*Workings_risks!$E$24*Workings_risks!$E$26*Workings_risks!$E$27*Assumptions!$G$90</f>
        <v>4.9712169893943281E-4</v>
      </c>
      <c r="BS406" s="186">
        <f>AX406*Workings_risks!$E$24*Workings_risks!$E$26*Workings_risks!$E$27*Assumptions!$G$90</f>
        <v>5.0338370358550121E-4</v>
      </c>
      <c r="BT406" s="186">
        <f>AY406*Workings_risks!$E$24*Workings_risks!$E$26*Workings_risks!$E$27*Assumptions!$G$90</f>
        <v>5.0964570823156994E-4</v>
      </c>
    </row>
    <row r="407" spans="2:72" x14ac:dyDescent="0.25">
      <c r="B407" s="42">
        <v>10395563</v>
      </c>
      <c r="C407" s="42" t="s">
        <v>599</v>
      </c>
      <c r="D407" s="42" t="s">
        <v>272</v>
      </c>
      <c r="E407" s="42">
        <v>17659083</v>
      </c>
      <c r="F407" s="42">
        <v>16973072</v>
      </c>
      <c r="G407" s="42">
        <v>0.68359905166424051</v>
      </c>
      <c r="H407" s="42">
        <v>142.21938473364099</v>
      </c>
      <c r="I407" s="42">
        <v>-34.2494998626156</v>
      </c>
      <c r="J407" s="42">
        <v>112</v>
      </c>
      <c r="K407" s="42">
        <v>97.4</v>
      </c>
      <c r="L407" s="32">
        <v>6.3E-2</v>
      </c>
      <c r="M407" s="32">
        <v>8.7999999999999995E-2</v>
      </c>
      <c r="N407" s="181"/>
      <c r="O407" s="182">
        <f t="shared" si="91"/>
        <v>119.056</v>
      </c>
      <c r="P407" s="182">
        <f t="shared" si="92"/>
        <v>103.53619999999999</v>
      </c>
      <c r="Q407" s="191">
        <f t="shared" si="93"/>
        <v>0.01</v>
      </c>
      <c r="R407" s="191">
        <f t="shared" si="94"/>
        <v>0.02</v>
      </c>
      <c r="S407" s="184">
        <f t="shared" si="95"/>
        <v>-1551.9800000000002</v>
      </c>
      <c r="T407" s="184">
        <f t="shared" si="96"/>
        <v>134.57579999999999</v>
      </c>
      <c r="U407" s="185">
        <f t="shared" si="97"/>
        <v>1.4546450340854897E-2</v>
      </c>
      <c r="V407" s="181"/>
      <c r="W407" s="182">
        <f t="shared" si="98"/>
        <v>120.17599999999999</v>
      </c>
      <c r="X407" s="182">
        <f t="shared" si="99"/>
        <v>105.97120000000001</v>
      </c>
      <c r="Y407" s="183">
        <f t="shared" si="100"/>
        <v>0.01</v>
      </c>
      <c r="Z407" s="183">
        <f t="shared" si="101"/>
        <v>0.02</v>
      </c>
      <c r="AA407" s="184">
        <f t="shared" si="102"/>
        <v>-1420.4799999999977</v>
      </c>
      <c r="AB407" s="184">
        <f t="shared" si="103"/>
        <v>134.38079999999997</v>
      </c>
      <c r="AC407" s="185">
        <f t="shared" si="104"/>
        <v>1.5755800856048659E-2</v>
      </c>
      <c r="AD407" s="181"/>
      <c r="AE407" s="178">
        <f t="shared" si="105"/>
        <v>1.4546450340854897</v>
      </c>
      <c r="AF407" s="170">
        <f>Workings_risks!$E$18+Workings_risks!$E$27*(($AE407-1)*Workings_risks!$E$18)/(2050-2023)</f>
        <v>9.6466126253295474E-3</v>
      </c>
      <c r="AG407" s="170">
        <f>AF407+(($AE407-1)*Workings_risks!$E$18)/(2050-2023)</f>
        <v>9.8012380152848206E-3</v>
      </c>
      <c r="AH407" s="170">
        <f>AG407+(($AE407-1)*Workings_risks!$E$18)/(2050-2023)</f>
        <v>9.9558634052400938E-3</v>
      </c>
      <c r="AI407" s="170">
        <f>AH407+(($AE407-1)*Workings_risks!$E$18)/(2050-2023)</f>
        <v>1.0110488795195367E-2</v>
      </c>
      <c r="AJ407" s="170">
        <f>AI407+(($AE407-1)*Workings_risks!$E$18)/(2050-2023)</f>
        <v>1.026511418515064E-2</v>
      </c>
      <c r="AK407" s="170">
        <f>AJ407+(($AE407-1)*Workings_risks!$E$18)/(2050-2023)</f>
        <v>1.0419739575105913E-2</v>
      </c>
      <c r="AL407" s="170">
        <f>AK407+(($AE407-1)*Workings_risks!$E$18)/(2050-2023)</f>
        <v>1.0574364965061187E-2</v>
      </c>
      <c r="AM407" s="170">
        <f>AL407+(($AE407-1)*Workings_risks!$E$18)/(2050-2023)</f>
        <v>1.072899035501646E-2</v>
      </c>
      <c r="AN407" s="170">
        <f>AM407+(($AE407-1)*Workings_risks!$E$18)/(2050-2023)</f>
        <v>1.0883615744971733E-2</v>
      </c>
      <c r="AO407" s="170">
        <f>AN407+(($AE407-1)*Workings_risks!$E$18)/(2050-2023)</f>
        <v>1.1038241134927006E-2</v>
      </c>
      <c r="AP407" s="170">
        <f>AO407+(($AE407-1)*Workings_risks!$E$18)/(2050-2023)</f>
        <v>1.1192866524882279E-2</v>
      </c>
      <c r="AQ407" s="170">
        <f>AP407+(($AE407-1)*Workings_risks!$E$18)/(2050-2023)</f>
        <v>1.1347491914837552E-2</v>
      </c>
      <c r="AR407" s="170">
        <f>AQ407+(($AE407-1)*Workings_risks!$E$18)/(2050-2023)</f>
        <v>1.1502117304792826E-2</v>
      </c>
      <c r="AS407" s="170">
        <f>AR407+(($AE407-1)*Workings_risks!$E$18)/(2050-2023)</f>
        <v>1.1656742694748099E-2</v>
      </c>
      <c r="AT407" s="170">
        <f>AS407+(($AE407-1)*Workings_risks!$E$18)/(2050-2023)</f>
        <v>1.1811368084703372E-2</v>
      </c>
      <c r="AU407" s="170">
        <f>AT407+(($AE407-1)*Workings_risks!$E$18)/(2050-2023)</f>
        <v>1.1965993474658645E-2</v>
      </c>
      <c r="AV407" s="170">
        <f>AU407+(($AE407-1)*Workings_risks!$E$18)/(2050-2023)</f>
        <v>1.2120618864613918E-2</v>
      </c>
      <c r="AW407" s="170">
        <f>AV407+(($AE407-1)*Workings_risks!$E$18)/(2050-2023)</f>
        <v>1.2275244254569192E-2</v>
      </c>
      <c r="AX407" s="170">
        <f>AW407+(($AE407-1)*Workings_risks!$E$18)/(2050-2023)</f>
        <v>1.2429869644524465E-2</v>
      </c>
      <c r="AY407" s="170">
        <f>AX407+(($AE407-1)*Workings_risks!$E$18)/(2050-2023)</f>
        <v>1.2584495034479738E-2</v>
      </c>
      <c r="BA407" s="186">
        <f>AF407*Workings_risks!$E$24*Workings_risks!$E$26*Workings_risks!$E$27*Assumptions!$G$90</f>
        <v>3.9066761995626859E-4</v>
      </c>
      <c r="BB407" s="186">
        <f>AG407*Workings_risks!$E$24*Workings_risks!$E$26*Workings_risks!$E$27*Assumptions!$G$90</f>
        <v>3.969296246023371E-4</v>
      </c>
      <c r="BC407" s="186">
        <f>AH407*Workings_risks!$E$24*Workings_risks!$E$26*Workings_risks!$E$27*Assumptions!$G$90</f>
        <v>4.0319162924840562E-4</v>
      </c>
      <c r="BD407" s="186">
        <f>AI407*Workings_risks!$E$24*Workings_risks!$E$26*Workings_risks!$E$27*Assumptions!$G$90</f>
        <v>4.0945363389447407E-4</v>
      </c>
      <c r="BE407" s="186">
        <f>AJ407*Workings_risks!$E$24*Workings_risks!$E$26*Workings_risks!$E$27*Assumptions!$G$90</f>
        <v>4.1571563854054258E-4</v>
      </c>
      <c r="BF407" s="186">
        <f>AK407*Workings_risks!$E$24*Workings_risks!$E$26*Workings_risks!$E$27*Assumptions!$G$90</f>
        <v>4.2197764318661104E-4</v>
      </c>
      <c r="BG407" s="186">
        <f>AL407*Workings_risks!$E$24*Workings_risks!$E$26*Workings_risks!$E$27*Assumptions!$G$90</f>
        <v>4.282396478326795E-4</v>
      </c>
      <c r="BH407" s="186">
        <f>AM407*Workings_risks!$E$24*Workings_risks!$E$26*Workings_risks!$E$27*Assumptions!$G$90</f>
        <v>4.3450165247874801E-4</v>
      </c>
      <c r="BI407" s="186">
        <f>AN407*Workings_risks!$E$24*Workings_risks!$E$26*Workings_risks!$E$27*Assumptions!$G$90</f>
        <v>4.4076365712481647E-4</v>
      </c>
      <c r="BJ407" s="186">
        <f>AO407*Workings_risks!$E$24*Workings_risks!$E$26*Workings_risks!$E$27*Assumptions!$G$90</f>
        <v>4.4702566177088493E-4</v>
      </c>
      <c r="BK407" s="186">
        <f>AP407*Workings_risks!$E$24*Workings_risks!$E$26*Workings_risks!$E$27*Assumptions!$G$90</f>
        <v>4.5328766641695344E-4</v>
      </c>
      <c r="BL407" s="186">
        <f>AQ407*Workings_risks!$E$24*Workings_risks!$E$26*Workings_risks!$E$27*Assumptions!$G$90</f>
        <v>4.5954967106302195E-4</v>
      </c>
      <c r="BM407" s="186">
        <f>AR407*Workings_risks!$E$24*Workings_risks!$E$26*Workings_risks!$E$27*Assumptions!$G$90</f>
        <v>4.6581167570909041E-4</v>
      </c>
      <c r="BN407" s="186">
        <f>AS407*Workings_risks!$E$24*Workings_risks!$E$26*Workings_risks!$E$27*Assumptions!$G$90</f>
        <v>4.7207368035515898E-4</v>
      </c>
      <c r="BO407" s="186">
        <f>AT407*Workings_risks!$E$24*Workings_risks!$E$26*Workings_risks!$E$27*Assumptions!$G$90</f>
        <v>4.7833568500122738E-4</v>
      </c>
      <c r="BP407" s="186">
        <f>AU407*Workings_risks!$E$24*Workings_risks!$E$26*Workings_risks!$E$27*Assumptions!$G$90</f>
        <v>4.8459768964729584E-4</v>
      </c>
      <c r="BQ407" s="186">
        <f>AV407*Workings_risks!$E$24*Workings_risks!$E$26*Workings_risks!$E$27*Assumptions!$G$90</f>
        <v>4.908596942933644E-4</v>
      </c>
      <c r="BR407" s="186">
        <f>AW407*Workings_risks!$E$24*Workings_risks!$E$26*Workings_risks!$E$27*Assumptions!$G$90</f>
        <v>4.9712169893943281E-4</v>
      </c>
      <c r="BS407" s="186">
        <f>AX407*Workings_risks!$E$24*Workings_risks!$E$26*Workings_risks!$E$27*Assumptions!$G$90</f>
        <v>5.0338370358550121E-4</v>
      </c>
      <c r="BT407" s="186">
        <f>AY407*Workings_risks!$E$24*Workings_risks!$E$26*Workings_risks!$E$27*Assumptions!$G$90</f>
        <v>5.0964570823156994E-4</v>
      </c>
    </row>
    <row r="408" spans="2:72" x14ac:dyDescent="0.25">
      <c r="B408" s="42">
        <v>10395566</v>
      </c>
      <c r="C408" s="42" t="s">
        <v>599</v>
      </c>
      <c r="D408" s="42" t="s">
        <v>272</v>
      </c>
      <c r="E408" s="42">
        <v>16973081</v>
      </c>
      <c r="F408" s="42">
        <v>16973085</v>
      </c>
      <c r="G408" s="42">
        <v>1.5986072482858602</v>
      </c>
      <c r="H408" s="42">
        <v>142.22410994194101</v>
      </c>
      <c r="I408" s="42">
        <v>-34.251578725153998</v>
      </c>
      <c r="J408" s="42">
        <v>112</v>
      </c>
      <c r="K408" s="42">
        <v>97.3</v>
      </c>
      <c r="L408" s="32">
        <v>6.3E-2</v>
      </c>
      <c r="M408" s="32">
        <v>8.7999999999999995E-2</v>
      </c>
      <c r="N408" s="181"/>
      <c r="O408" s="182">
        <f t="shared" si="91"/>
        <v>119.056</v>
      </c>
      <c r="P408" s="182">
        <f t="shared" si="92"/>
        <v>103.42989999999999</v>
      </c>
      <c r="Q408" s="191">
        <f t="shared" si="93"/>
        <v>0.01</v>
      </c>
      <c r="R408" s="191">
        <f t="shared" si="94"/>
        <v>0.02</v>
      </c>
      <c r="S408" s="184">
        <f t="shared" si="95"/>
        <v>-1562.6100000000008</v>
      </c>
      <c r="T408" s="184">
        <f t="shared" si="96"/>
        <v>134.68209999999999</v>
      </c>
      <c r="U408" s="185">
        <f t="shared" si="97"/>
        <v>1.4515522107243637E-2</v>
      </c>
      <c r="V408" s="181"/>
      <c r="W408" s="182">
        <f t="shared" si="98"/>
        <v>120.17599999999999</v>
      </c>
      <c r="X408" s="182">
        <f t="shared" si="99"/>
        <v>105.86240000000001</v>
      </c>
      <c r="Y408" s="183">
        <f t="shared" si="100"/>
        <v>0.01</v>
      </c>
      <c r="Z408" s="183">
        <f t="shared" si="101"/>
        <v>0.02</v>
      </c>
      <c r="AA408" s="184">
        <f t="shared" si="102"/>
        <v>-1431.3599999999979</v>
      </c>
      <c r="AB408" s="184">
        <f t="shared" si="103"/>
        <v>134.48959999999997</v>
      </c>
      <c r="AC408" s="185">
        <f t="shared" si="104"/>
        <v>1.5712050078247261E-2</v>
      </c>
      <c r="AD408" s="181"/>
      <c r="AE408" s="178">
        <f t="shared" si="105"/>
        <v>1.4515522107243637</v>
      </c>
      <c r="AF408" s="170">
        <f>Workings_risks!$E$18+Workings_risks!$E$27*(($AE408-1)*Workings_risks!$E$18)/(2050-2023)</f>
        <v>9.6434570051263779E-3</v>
      </c>
      <c r="AG408" s="170">
        <f>AF408+(($AE408-1)*Workings_risks!$E$18)/(2050-2023)</f>
        <v>9.7970305216805945E-3</v>
      </c>
      <c r="AH408" s="170">
        <f>AG408+(($AE408-1)*Workings_risks!$E$18)/(2050-2023)</f>
        <v>9.9506040382348112E-3</v>
      </c>
      <c r="AI408" s="170">
        <f>AH408+(($AE408-1)*Workings_risks!$E$18)/(2050-2023)</f>
        <v>1.0104177554789028E-2</v>
      </c>
      <c r="AJ408" s="170">
        <f>AI408+(($AE408-1)*Workings_risks!$E$18)/(2050-2023)</f>
        <v>1.0257751071343245E-2</v>
      </c>
      <c r="AK408" s="170">
        <f>AJ408+(($AE408-1)*Workings_risks!$E$18)/(2050-2023)</f>
        <v>1.0411324587897461E-2</v>
      </c>
      <c r="AL408" s="170">
        <f>AK408+(($AE408-1)*Workings_risks!$E$18)/(2050-2023)</f>
        <v>1.0564898104451678E-2</v>
      </c>
      <c r="AM408" s="170">
        <f>AL408+(($AE408-1)*Workings_risks!$E$18)/(2050-2023)</f>
        <v>1.0718471621005895E-2</v>
      </c>
      <c r="AN408" s="170">
        <f>AM408+(($AE408-1)*Workings_risks!$E$18)/(2050-2023)</f>
        <v>1.0872045137560111E-2</v>
      </c>
      <c r="AO408" s="170">
        <f>AN408+(($AE408-1)*Workings_risks!$E$18)/(2050-2023)</f>
        <v>1.1025618654114328E-2</v>
      </c>
      <c r="AP408" s="170">
        <f>AO408+(($AE408-1)*Workings_risks!$E$18)/(2050-2023)</f>
        <v>1.1179192170668545E-2</v>
      </c>
      <c r="AQ408" s="170">
        <f>AP408+(($AE408-1)*Workings_risks!$E$18)/(2050-2023)</f>
        <v>1.1332765687222761E-2</v>
      </c>
      <c r="AR408" s="170">
        <f>AQ408+(($AE408-1)*Workings_risks!$E$18)/(2050-2023)</f>
        <v>1.1486339203776978E-2</v>
      </c>
      <c r="AS408" s="170">
        <f>AR408+(($AE408-1)*Workings_risks!$E$18)/(2050-2023)</f>
        <v>1.1639912720331195E-2</v>
      </c>
      <c r="AT408" s="170">
        <f>AS408+(($AE408-1)*Workings_risks!$E$18)/(2050-2023)</f>
        <v>1.1793486236885411E-2</v>
      </c>
      <c r="AU408" s="170">
        <f>AT408+(($AE408-1)*Workings_risks!$E$18)/(2050-2023)</f>
        <v>1.1947059753439628E-2</v>
      </c>
      <c r="AV408" s="170">
        <f>AU408+(($AE408-1)*Workings_risks!$E$18)/(2050-2023)</f>
        <v>1.2100633269993845E-2</v>
      </c>
      <c r="AW408" s="170">
        <f>AV408+(($AE408-1)*Workings_risks!$E$18)/(2050-2023)</f>
        <v>1.2254206786548061E-2</v>
      </c>
      <c r="AX408" s="170">
        <f>AW408+(($AE408-1)*Workings_risks!$E$18)/(2050-2023)</f>
        <v>1.2407780303102278E-2</v>
      </c>
      <c r="AY408" s="170">
        <f>AX408+(($AE408-1)*Workings_risks!$E$18)/(2050-2023)</f>
        <v>1.2561353819656495E-2</v>
      </c>
      <c r="BA408" s="186">
        <f>AF408*Workings_risks!$E$24*Workings_risks!$E$26*Workings_risks!$E$27*Assumptions!$G$90</f>
        <v>3.9053982394308343E-4</v>
      </c>
      <c r="BB408" s="186">
        <f>AG408*Workings_risks!$E$24*Workings_risks!$E$26*Workings_risks!$E$27*Assumptions!$G$90</f>
        <v>3.9675922991809026E-4</v>
      </c>
      <c r="BC408" s="186">
        <f>AH408*Workings_risks!$E$24*Workings_risks!$E$26*Workings_risks!$E$27*Assumptions!$G$90</f>
        <v>4.0297863589309709E-4</v>
      </c>
      <c r="BD408" s="186">
        <f>AI408*Workings_risks!$E$24*Workings_risks!$E$26*Workings_risks!$E$27*Assumptions!$G$90</f>
        <v>4.0919804186810392E-4</v>
      </c>
      <c r="BE408" s="186">
        <f>AJ408*Workings_risks!$E$24*Workings_risks!$E$26*Workings_risks!$E$27*Assumptions!$G$90</f>
        <v>4.1541744784311064E-4</v>
      </c>
      <c r="BF408" s="186">
        <f>AK408*Workings_risks!$E$24*Workings_risks!$E$26*Workings_risks!$E$27*Assumptions!$G$90</f>
        <v>4.2163685381811742E-4</v>
      </c>
      <c r="BG408" s="186">
        <f>AL408*Workings_risks!$E$24*Workings_risks!$E$26*Workings_risks!$E$27*Assumptions!$G$90</f>
        <v>4.2785625979312425E-4</v>
      </c>
      <c r="BH408" s="186">
        <f>AM408*Workings_risks!$E$24*Workings_risks!$E$26*Workings_risks!$E$27*Assumptions!$G$90</f>
        <v>4.3407566576813108E-4</v>
      </c>
      <c r="BI408" s="186">
        <f>AN408*Workings_risks!$E$24*Workings_risks!$E$26*Workings_risks!$E$27*Assumptions!$G$90</f>
        <v>4.4029507174313774E-4</v>
      </c>
      <c r="BJ408" s="186">
        <f>AO408*Workings_risks!$E$24*Workings_risks!$E$26*Workings_risks!$E$27*Assumptions!$G$90</f>
        <v>4.4651447771814457E-4</v>
      </c>
      <c r="BK408" s="186">
        <f>AP408*Workings_risks!$E$24*Workings_risks!$E$26*Workings_risks!$E$27*Assumptions!$G$90</f>
        <v>4.5273388369315135E-4</v>
      </c>
      <c r="BL408" s="186">
        <f>AQ408*Workings_risks!$E$24*Workings_risks!$E$26*Workings_risks!$E$27*Assumptions!$G$90</f>
        <v>4.5895328966815818E-4</v>
      </c>
      <c r="BM408" s="186">
        <f>AR408*Workings_risks!$E$24*Workings_risks!$E$26*Workings_risks!$E$27*Assumptions!$G$90</f>
        <v>4.6517269564316495E-4</v>
      </c>
      <c r="BN408" s="186">
        <f>AS408*Workings_risks!$E$24*Workings_risks!$E$26*Workings_risks!$E$27*Assumptions!$G$90</f>
        <v>4.7139210161817167E-4</v>
      </c>
      <c r="BO408" s="186">
        <f>AT408*Workings_risks!$E$24*Workings_risks!$E$26*Workings_risks!$E$27*Assumptions!$G$90</f>
        <v>4.776115075931785E-4</v>
      </c>
      <c r="BP408" s="186">
        <f>AU408*Workings_risks!$E$24*Workings_risks!$E$26*Workings_risks!$E$27*Assumptions!$G$90</f>
        <v>4.8383091356818533E-4</v>
      </c>
      <c r="BQ408" s="186">
        <f>AV408*Workings_risks!$E$24*Workings_risks!$E$26*Workings_risks!$E$27*Assumptions!$G$90</f>
        <v>4.9005031954319205E-4</v>
      </c>
      <c r="BR408" s="186">
        <f>AW408*Workings_risks!$E$24*Workings_risks!$E$26*Workings_risks!$E$27*Assumptions!$G$90</f>
        <v>4.9626972551819882E-4</v>
      </c>
      <c r="BS408" s="186">
        <f>AX408*Workings_risks!$E$24*Workings_risks!$E$26*Workings_risks!$E$27*Assumptions!$G$90</f>
        <v>5.024891314932056E-4</v>
      </c>
      <c r="BT408" s="186">
        <f>AY408*Workings_risks!$E$24*Workings_risks!$E$26*Workings_risks!$E$27*Assumptions!$G$90</f>
        <v>5.0870853746821237E-4</v>
      </c>
    </row>
    <row r="409" spans="2:72" x14ac:dyDescent="0.25">
      <c r="B409" s="42">
        <v>10395712</v>
      </c>
      <c r="C409" s="42" t="s">
        <v>595</v>
      </c>
      <c r="D409" s="42" t="s">
        <v>272</v>
      </c>
      <c r="E409" s="42">
        <v>16973711</v>
      </c>
      <c r="F409" s="42">
        <v>16973715</v>
      </c>
      <c r="G409" s="42">
        <v>0.35515543283326068</v>
      </c>
      <c r="H409" s="42">
        <v>142.22008119530801</v>
      </c>
      <c r="I409" s="42">
        <v>-34.263199874826597</v>
      </c>
      <c r="J409" s="42">
        <v>112</v>
      </c>
      <c r="K409" s="42">
        <v>97.3</v>
      </c>
      <c r="L409" s="32">
        <v>6.3E-2</v>
      </c>
      <c r="M409" s="32">
        <v>8.7999999999999995E-2</v>
      </c>
      <c r="N409" s="181"/>
      <c r="O409" s="182">
        <f t="shared" si="91"/>
        <v>119.056</v>
      </c>
      <c r="P409" s="182">
        <f t="shared" si="92"/>
        <v>103.42989999999999</v>
      </c>
      <c r="Q409" s="191">
        <f t="shared" si="93"/>
        <v>0.01</v>
      </c>
      <c r="R409" s="191">
        <f t="shared" si="94"/>
        <v>0.02</v>
      </c>
      <c r="S409" s="184">
        <f t="shared" si="95"/>
        <v>-1562.6100000000008</v>
      </c>
      <c r="T409" s="184">
        <f t="shared" si="96"/>
        <v>134.68209999999999</v>
      </c>
      <c r="U409" s="185">
        <f t="shared" si="97"/>
        <v>1.4515522107243637E-2</v>
      </c>
      <c r="V409" s="181"/>
      <c r="W409" s="182">
        <f t="shared" si="98"/>
        <v>120.17599999999999</v>
      </c>
      <c r="X409" s="182">
        <f t="shared" si="99"/>
        <v>105.86240000000001</v>
      </c>
      <c r="Y409" s="183">
        <f t="shared" si="100"/>
        <v>0.01</v>
      </c>
      <c r="Z409" s="183">
        <f t="shared" si="101"/>
        <v>0.02</v>
      </c>
      <c r="AA409" s="184">
        <f t="shared" si="102"/>
        <v>-1431.3599999999979</v>
      </c>
      <c r="AB409" s="184">
        <f t="shared" si="103"/>
        <v>134.48959999999997</v>
      </c>
      <c r="AC409" s="185">
        <f t="shared" si="104"/>
        <v>1.5712050078247261E-2</v>
      </c>
      <c r="AD409" s="181"/>
      <c r="AE409" s="178">
        <f t="shared" si="105"/>
        <v>1.4515522107243637</v>
      </c>
      <c r="AF409" s="170">
        <f>Workings_risks!$E$18+Workings_risks!$E$27*(($AE409-1)*Workings_risks!$E$18)/(2050-2023)</f>
        <v>9.6434570051263779E-3</v>
      </c>
      <c r="AG409" s="170">
        <f>AF409+(($AE409-1)*Workings_risks!$E$18)/(2050-2023)</f>
        <v>9.7970305216805945E-3</v>
      </c>
      <c r="AH409" s="170">
        <f>AG409+(($AE409-1)*Workings_risks!$E$18)/(2050-2023)</f>
        <v>9.9506040382348112E-3</v>
      </c>
      <c r="AI409" s="170">
        <f>AH409+(($AE409-1)*Workings_risks!$E$18)/(2050-2023)</f>
        <v>1.0104177554789028E-2</v>
      </c>
      <c r="AJ409" s="170">
        <f>AI409+(($AE409-1)*Workings_risks!$E$18)/(2050-2023)</f>
        <v>1.0257751071343245E-2</v>
      </c>
      <c r="AK409" s="170">
        <f>AJ409+(($AE409-1)*Workings_risks!$E$18)/(2050-2023)</f>
        <v>1.0411324587897461E-2</v>
      </c>
      <c r="AL409" s="170">
        <f>AK409+(($AE409-1)*Workings_risks!$E$18)/(2050-2023)</f>
        <v>1.0564898104451678E-2</v>
      </c>
      <c r="AM409" s="170">
        <f>AL409+(($AE409-1)*Workings_risks!$E$18)/(2050-2023)</f>
        <v>1.0718471621005895E-2</v>
      </c>
      <c r="AN409" s="170">
        <f>AM409+(($AE409-1)*Workings_risks!$E$18)/(2050-2023)</f>
        <v>1.0872045137560111E-2</v>
      </c>
      <c r="AO409" s="170">
        <f>AN409+(($AE409-1)*Workings_risks!$E$18)/(2050-2023)</f>
        <v>1.1025618654114328E-2</v>
      </c>
      <c r="AP409" s="170">
        <f>AO409+(($AE409-1)*Workings_risks!$E$18)/(2050-2023)</f>
        <v>1.1179192170668545E-2</v>
      </c>
      <c r="AQ409" s="170">
        <f>AP409+(($AE409-1)*Workings_risks!$E$18)/(2050-2023)</f>
        <v>1.1332765687222761E-2</v>
      </c>
      <c r="AR409" s="170">
        <f>AQ409+(($AE409-1)*Workings_risks!$E$18)/(2050-2023)</f>
        <v>1.1486339203776978E-2</v>
      </c>
      <c r="AS409" s="170">
        <f>AR409+(($AE409-1)*Workings_risks!$E$18)/(2050-2023)</f>
        <v>1.1639912720331195E-2</v>
      </c>
      <c r="AT409" s="170">
        <f>AS409+(($AE409-1)*Workings_risks!$E$18)/(2050-2023)</f>
        <v>1.1793486236885411E-2</v>
      </c>
      <c r="AU409" s="170">
        <f>AT409+(($AE409-1)*Workings_risks!$E$18)/(2050-2023)</f>
        <v>1.1947059753439628E-2</v>
      </c>
      <c r="AV409" s="170">
        <f>AU409+(($AE409-1)*Workings_risks!$E$18)/(2050-2023)</f>
        <v>1.2100633269993845E-2</v>
      </c>
      <c r="AW409" s="170">
        <f>AV409+(($AE409-1)*Workings_risks!$E$18)/(2050-2023)</f>
        <v>1.2254206786548061E-2</v>
      </c>
      <c r="AX409" s="170">
        <f>AW409+(($AE409-1)*Workings_risks!$E$18)/(2050-2023)</f>
        <v>1.2407780303102278E-2</v>
      </c>
      <c r="AY409" s="170">
        <f>AX409+(($AE409-1)*Workings_risks!$E$18)/(2050-2023)</f>
        <v>1.2561353819656495E-2</v>
      </c>
      <c r="BA409" s="186">
        <f>AF409*Workings_risks!$E$24*Workings_risks!$E$26*Workings_risks!$E$27*Assumptions!$G$90</f>
        <v>3.9053982394308343E-4</v>
      </c>
      <c r="BB409" s="186">
        <f>AG409*Workings_risks!$E$24*Workings_risks!$E$26*Workings_risks!$E$27*Assumptions!$G$90</f>
        <v>3.9675922991809026E-4</v>
      </c>
      <c r="BC409" s="186">
        <f>AH409*Workings_risks!$E$24*Workings_risks!$E$26*Workings_risks!$E$27*Assumptions!$G$90</f>
        <v>4.0297863589309709E-4</v>
      </c>
      <c r="BD409" s="186">
        <f>AI409*Workings_risks!$E$24*Workings_risks!$E$26*Workings_risks!$E$27*Assumptions!$G$90</f>
        <v>4.0919804186810392E-4</v>
      </c>
      <c r="BE409" s="186">
        <f>AJ409*Workings_risks!$E$24*Workings_risks!$E$26*Workings_risks!$E$27*Assumptions!$G$90</f>
        <v>4.1541744784311064E-4</v>
      </c>
      <c r="BF409" s="186">
        <f>AK409*Workings_risks!$E$24*Workings_risks!$E$26*Workings_risks!$E$27*Assumptions!$G$90</f>
        <v>4.2163685381811742E-4</v>
      </c>
      <c r="BG409" s="186">
        <f>AL409*Workings_risks!$E$24*Workings_risks!$E$26*Workings_risks!$E$27*Assumptions!$G$90</f>
        <v>4.2785625979312425E-4</v>
      </c>
      <c r="BH409" s="186">
        <f>AM409*Workings_risks!$E$24*Workings_risks!$E$26*Workings_risks!$E$27*Assumptions!$G$90</f>
        <v>4.3407566576813108E-4</v>
      </c>
      <c r="BI409" s="186">
        <f>AN409*Workings_risks!$E$24*Workings_risks!$E$26*Workings_risks!$E$27*Assumptions!$G$90</f>
        <v>4.4029507174313774E-4</v>
      </c>
      <c r="BJ409" s="186">
        <f>AO409*Workings_risks!$E$24*Workings_risks!$E$26*Workings_risks!$E$27*Assumptions!$G$90</f>
        <v>4.4651447771814457E-4</v>
      </c>
      <c r="BK409" s="186">
        <f>AP409*Workings_risks!$E$24*Workings_risks!$E$26*Workings_risks!$E$27*Assumptions!$G$90</f>
        <v>4.5273388369315135E-4</v>
      </c>
      <c r="BL409" s="186">
        <f>AQ409*Workings_risks!$E$24*Workings_risks!$E$26*Workings_risks!$E$27*Assumptions!$G$90</f>
        <v>4.5895328966815818E-4</v>
      </c>
      <c r="BM409" s="186">
        <f>AR409*Workings_risks!$E$24*Workings_risks!$E$26*Workings_risks!$E$27*Assumptions!$G$90</f>
        <v>4.6517269564316495E-4</v>
      </c>
      <c r="BN409" s="186">
        <f>AS409*Workings_risks!$E$24*Workings_risks!$E$26*Workings_risks!$E$27*Assumptions!$G$90</f>
        <v>4.7139210161817167E-4</v>
      </c>
      <c r="BO409" s="186">
        <f>AT409*Workings_risks!$E$24*Workings_risks!$E$26*Workings_risks!$E$27*Assumptions!$G$90</f>
        <v>4.776115075931785E-4</v>
      </c>
      <c r="BP409" s="186">
        <f>AU409*Workings_risks!$E$24*Workings_risks!$E$26*Workings_risks!$E$27*Assumptions!$G$90</f>
        <v>4.8383091356818533E-4</v>
      </c>
      <c r="BQ409" s="186">
        <f>AV409*Workings_risks!$E$24*Workings_risks!$E$26*Workings_risks!$E$27*Assumptions!$G$90</f>
        <v>4.9005031954319205E-4</v>
      </c>
      <c r="BR409" s="186">
        <f>AW409*Workings_risks!$E$24*Workings_risks!$E$26*Workings_risks!$E$27*Assumptions!$G$90</f>
        <v>4.9626972551819882E-4</v>
      </c>
      <c r="BS409" s="186">
        <f>AX409*Workings_risks!$E$24*Workings_risks!$E$26*Workings_risks!$E$27*Assumptions!$G$90</f>
        <v>5.024891314932056E-4</v>
      </c>
      <c r="BT409" s="186">
        <f>AY409*Workings_risks!$E$24*Workings_risks!$E$26*Workings_risks!$E$27*Assumptions!$G$90</f>
        <v>5.0870853746821237E-4</v>
      </c>
    </row>
    <row r="410" spans="2:72" x14ac:dyDescent="0.25">
      <c r="B410" s="42">
        <v>10395713</v>
      </c>
      <c r="C410" s="42" t="s">
        <v>595</v>
      </c>
      <c r="D410" s="42" t="s">
        <v>272</v>
      </c>
      <c r="E410" s="42">
        <v>16973715</v>
      </c>
      <c r="F410" s="42">
        <v>95332489</v>
      </c>
      <c r="G410" s="42">
        <v>0.61433401883035055</v>
      </c>
      <c r="H410" s="42">
        <v>142.219870583838</v>
      </c>
      <c r="I410" s="42">
        <v>-34.2620612114452</v>
      </c>
      <c r="J410" s="42">
        <v>112</v>
      </c>
      <c r="K410" s="42">
        <v>97.3</v>
      </c>
      <c r="L410" s="32">
        <v>6.3E-2</v>
      </c>
      <c r="M410" s="32">
        <v>8.7999999999999995E-2</v>
      </c>
      <c r="N410" s="181"/>
      <c r="O410" s="182">
        <f t="shared" si="91"/>
        <v>119.056</v>
      </c>
      <c r="P410" s="182">
        <f t="shared" si="92"/>
        <v>103.42989999999999</v>
      </c>
      <c r="Q410" s="191">
        <f t="shared" si="93"/>
        <v>0.01</v>
      </c>
      <c r="R410" s="191">
        <f t="shared" si="94"/>
        <v>0.02</v>
      </c>
      <c r="S410" s="184">
        <f t="shared" si="95"/>
        <v>-1562.6100000000008</v>
      </c>
      <c r="T410" s="184">
        <f t="shared" si="96"/>
        <v>134.68209999999999</v>
      </c>
      <c r="U410" s="185">
        <f t="shared" si="97"/>
        <v>1.4515522107243637E-2</v>
      </c>
      <c r="V410" s="181"/>
      <c r="W410" s="182">
        <f t="shared" si="98"/>
        <v>120.17599999999999</v>
      </c>
      <c r="X410" s="182">
        <f t="shared" si="99"/>
        <v>105.86240000000001</v>
      </c>
      <c r="Y410" s="183">
        <f t="shared" si="100"/>
        <v>0.01</v>
      </c>
      <c r="Z410" s="183">
        <f t="shared" si="101"/>
        <v>0.02</v>
      </c>
      <c r="AA410" s="184">
        <f t="shared" si="102"/>
        <v>-1431.3599999999979</v>
      </c>
      <c r="AB410" s="184">
        <f t="shared" si="103"/>
        <v>134.48959999999997</v>
      </c>
      <c r="AC410" s="185">
        <f t="shared" si="104"/>
        <v>1.5712050078247261E-2</v>
      </c>
      <c r="AD410" s="181"/>
      <c r="AE410" s="178">
        <f t="shared" si="105"/>
        <v>1.4515522107243637</v>
      </c>
      <c r="AF410" s="170">
        <f>Workings_risks!$E$18+Workings_risks!$E$27*(($AE410-1)*Workings_risks!$E$18)/(2050-2023)</f>
        <v>9.6434570051263779E-3</v>
      </c>
      <c r="AG410" s="170">
        <f>AF410+(($AE410-1)*Workings_risks!$E$18)/(2050-2023)</f>
        <v>9.7970305216805945E-3</v>
      </c>
      <c r="AH410" s="170">
        <f>AG410+(($AE410-1)*Workings_risks!$E$18)/(2050-2023)</f>
        <v>9.9506040382348112E-3</v>
      </c>
      <c r="AI410" s="170">
        <f>AH410+(($AE410-1)*Workings_risks!$E$18)/(2050-2023)</f>
        <v>1.0104177554789028E-2</v>
      </c>
      <c r="AJ410" s="170">
        <f>AI410+(($AE410-1)*Workings_risks!$E$18)/(2050-2023)</f>
        <v>1.0257751071343245E-2</v>
      </c>
      <c r="AK410" s="170">
        <f>AJ410+(($AE410-1)*Workings_risks!$E$18)/(2050-2023)</f>
        <v>1.0411324587897461E-2</v>
      </c>
      <c r="AL410" s="170">
        <f>AK410+(($AE410-1)*Workings_risks!$E$18)/(2050-2023)</f>
        <v>1.0564898104451678E-2</v>
      </c>
      <c r="AM410" s="170">
        <f>AL410+(($AE410-1)*Workings_risks!$E$18)/(2050-2023)</f>
        <v>1.0718471621005895E-2</v>
      </c>
      <c r="AN410" s="170">
        <f>AM410+(($AE410-1)*Workings_risks!$E$18)/(2050-2023)</f>
        <v>1.0872045137560111E-2</v>
      </c>
      <c r="AO410" s="170">
        <f>AN410+(($AE410-1)*Workings_risks!$E$18)/(2050-2023)</f>
        <v>1.1025618654114328E-2</v>
      </c>
      <c r="AP410" s="170">
        <f>AO410+(($AE410-1)*Workings_risks!$E$18)/(2050-2023)</f>
        <v>1.1179192170668545E-2</v>
      </c>
      <c r="AQ410" s="170">
        <f>AP410+(($AE410-1)*Workings_risks!$E$18)/(2050-2023)</f>
        <v>1.1332765687222761E-2</v>
      </c>
      <c r="AR410" s="170">
        <f>AQ410+(($AE410-1)*Workings_risks!$E$18)/(2050-2023)</f>
        <v>1.1486339203776978E-2</v>
      </c>
      <c r="AS410" s="170">
        <f>AR410+(($AE410-1)*Workings_risks!$E$18)/(2050-2023)</f>
        <v>1.1639912720331195E-2</v>
      </c>
      <c r="AT410" s="170">
        <f>AS410+(($AE410-1)*Workings_risks!$E$18)/(2050-2023)</f>
        <v>1.1793486236885411E-2</v>
      </c>
      <c r="AU410" s="170">
        <f>AT410+(($AE410-1)*Workings_risks!$E$18)/(2050-2023)</f>
        <v>1.1947059753439628E-2</v>
      </c>
      <c r="AV410" s="170">
        <f>AU410+(($AE410-1)*Workings_risks!$E$18)/(2050-2023)</f>
        <v>1.2100633269993845E-2</v>
      </c>
      <c r="AW410" s="170">
        <f>AV410+(($AE410-1)*Workings_risks!$E$18)/(2050-2023)</f>
        <v>1.2254206786548061E-2</v>
      </c>
      <c r="AX410" s="170">
        <f>AW410+(($AE410-1)*Workings_risks!$E$18)/(2050-2023)</f>
        <v>1.2407780303102278E-2</v>
      </c>
      <c r="AY410" s="170">
        <f>AX410+(($AE410-1)*Workings_risks!$E$18)/(2050-2023)</f>
        <v>1.2561353819656495E-2</v>
      </c>
      <c r="BA410" s="186">
        <f>AF410*Workings_risks!$E$24*Workings_risks!$E$26*Workings_risks!$E$27*Assumptions!$G$90</f>
        <v>3.9053982394308343E-4</v>
      </c>
      <c r="BB410" s="186">
        <f>AG410*Workings_risks!$E$24*Workings_risks!$E$26*Workings_risks!$E$27*Assumptions!$G$90</f>
        <v>3.9675922991809026E-4</v>
      </c>
      <c r="BC410" s="186">
        <f>AH410*Workings_risks!$E$24*Workings_risks!$E$26*Workings_risks!$E$27*Assumptions!$G$90</f>
        <v>4.0297863589309709E-4</v>
      </c>
      <c r="BD410" s="186">
        <f>AI410*Workings_risks!$E$24*Workings_risks!$E$26*Workings_risks!$E$27*Assumptions!$G$90</f>
        <v>4.0919804186810392E-4</v>
      </c>
      <c r="BE410" s="186">
        <f>AJ410*Workings_risks!$E$24*Workings_risks!$E$26*Workings_risks!$E$27*Assumptions!$G$90</f>
        <v>4.1541744784311064E-4</v>
      </c>
      <c r="BF410" s="186">
        <f>AK410*Workings_risks!$E$24*Workings_risks!$E$26*Workings_risks!$E$27*Assumptions!$G$90</f>
        <v>4.2163685381811742E-4</v>
      </c>
      <c r="BG410" s="186">
        <f>AL410*Workings_risks!$E$24*Workings_risks!$E$26*Workings_risks!$E$27*Assumptions!$G$90</f>
        <v>4.2785625979312425E-4</v>
      </c>
      <c r="BH410" s="186">
        <f>AM410*Workings_risks!$E$24*Workings_risks!$E$26*Workings_risks!$E$27*Assumptions!$G$90</f>
        <v>4.3407566576813108E-4</v>
      </c>
      <c r="BI410" s="186">
        <f>AN410*Workings_risks!$E$24*Workings_risks!$E$26*Workings_risks!$E$27*Assumptions!$G$90</f>
        <v>4.4029507174313774E-4</v>
      </c>
      <c r="BJ410" s="186">
        <f>AO410*Workings_risks!$E$24*Workings_risks!$E$26*Workings_risks!$E$27*Assumptions!$G$90</f>
        <v>4.4651447771814457E-4</v>
      </c>
      <c r="BK410" s="186">
        <f>AP410*Workings_risks!$E$24*Workings_risks!$E$26*Workings_risks!$E$27*Assumptions!$G$90</f>
        <v>4.5273388369315135E-4</v>
      </c>
      <c r="BL410" s="186">
        <f>AQ410*Workings_risks!$E$24*Workings_risks!$E$26*Workings_risks!$E$27*Assumptions!$G$90</f>
        <v>4.5895328966815818E-4</v>
      </c>
      <c r="BM410" s="186">
        <f>AR410*Workings_risks!$E$24*Workings_risks!$E$26*Workings_risks!$E$27*Assumptions!$G$90</f>
        <v>4.6517269564316495E-4</v>
      </c>
      <c r="BN410" s="186">
        <f>AS410*Workings_risks!$E$24*Workings_risks!$E$26*Workings_risks!$E$27*Assumptions!$G$90</f>
        <v>4.7139210161817167E-4</v>
      </c>
      <c r="BO410" s="186">
        <f>AT410*Workings_risks!$E$24*Workings_risks!$E$26*Workings_risks!$E$27*Assumptions!$G$90</f>
        <v>4.776115075931785E-4</v>
      </c>
      <c r="BP410" s="186">
        <f>AU410*Workings_risks!$E$24*Workings_risks!$E$26*Workings_risks!$E$27*Assumptions!$G$90</f>
        <v>4.8383091356818533E-4</v>
      </c>
      <c r="BQ410" s="186">
        <f>AV410*Workings_risks!$E$24*Workings_risks!$E$26*Workings_risks!$E$27*Assumptions!$G$90</f>
        <v>4.9005031954319205E-4</v>
      </c>
      <c r="BR410" s="186">
        <f>AW410*Workings_risks!$E$24*Workings_risks!$E$26*Workings_risks!$E$27*Assumptions!$G$90</f>
        <v>4.9626972551819882E-4</v>
      </c>
      <c r="BS410" s="186">
        <f>AX410*Workings_risks!$E$24*Workings_risks!$E$26*Workings_risks!$E$27*Assumptions!$G$90</f>
        <v>5.024891314932056E-4</v>
      </c>
      <c r="BT410" s="186">
        <f>AY410*Workings_risks!$E$24*Workings_risks!$E$26*Workings_risks!$E$27*Assumptions!$G$90</f>
        <v>5.0870853746821237E-4</v>
      </c>
    </row>
    <row r="411" spans="2:72" x14ac:dyDescent="0.25">
      <c r="B411" s="42">
        <v>10395714</v>
      </c>
      <c r="C411" s="42" t="s">
        <v>595</v>
      </c>
      <c r="D411" s="42" t="s">
        <v>272</v>
      </c>
      <c r="E411" s="42">
        <v>17780241</v>
      </c>
      <c r="F411" s="42">
        <v>16973723</v>
      </c>
      <c r="G411" s="42">
        <v>0.24015908072295034</v>
      </c>
      <c r="H411" s="42">
        <v>142.219061438788</v>
      </c>
      <c r="I411" s="42">
        <v>-34.257643854489302</v>
      </c>
      <c r="J411" s="42">
        <v>112</v>
      </c>
      <c r="K411" s="42">
        <v>97.3</v>
      </c>
      <c r="L411" s="32">
        <v>6.3E-2</v>
      </c>
      <c r="M411" s="32">
        <v>8.7999999999999995E-2</v>
      </c>
      <c r="N411" s="181"/>
      <c r="O411" s="182">
        <f t="shared" si="91"/>
        <v>119.056</v>
      </c>
      <c r="P411" s="182">
        <f t="shared" si="92"/>
        <v>103.42989999999999</v>
      </c>
      <c r="Q411" s="191">
        <f t="shared" si="93"/>
        <v>0.01</v>
      </c>
      <c r="R411" s="191">
        <f t="shared" si="94"/>
        <v>0.02</v>
      </c>
      <c r="S411" s="184">
        <f t="shared" si="95"/>
        <v>-1562.6100000000008</v>
      </c>
      <c r="T411" s="184">
        <f t="shared" si="96"/>
        <v>134.68209999999999</v>
      </c>
      <c r="U411" s="185">
        <f t="shared" si="97"/>
        <v>1.4515522107243637E-2</v>
      </c>
      <c r="V411" s="181"/>
      <c r="W411" s="182">
        <f t="shared" si="98"/>
        <v>120.17599999999999</v>
      </c>
      <c r="X411" s="182">
        <f t="shared" si="99"/>
        <v>105.86240000000001</v>
      </c>
      <c r="Y411" s="183">
        <f t="shared" si="100"/>
        <v>0.01</v>
      </c>
      <c r="Z411" s="183">
        <f t="shared" si="101"/>
        <v>0.02</v>
      </c>
      <c r="AA411" s="184">
        <f t="shared" si="102"/>
        <v>-1431.3599999999979</v>
      </c>
      <c r="AB411" s="184">
        <f t="shared" si="103"/>
        <v>134.48959999999997</v>
      </c>
      <c r="AC411" s="185">
        <f t="shared" si="104"/>
        <v>1.5712050078247261E-2</v>
      </c>
      <c r="AD411" s="181"/>
      <c r="AE411" s="178">
        <f t="shared" si="105"/>
        <v>1.4515522107243637</v>
      </c>
      <c r="AF411" s="170">
        <f>Workings_risks!$E$18+Workings_risks!$E$27*(($AE411-1)*Workings_risks!$E$18)/(2050-2023)</f>
        <v>9.6434570051263779E-3</v>
      </c>
      <c r="AG411" s="170">
        <f>AF411+(($AE411-1)*Workings_risks!$E$18)/(2050-2023)</f>
        <v>9.7970305216805945E-3</v>
      </c>
      <c r="AH411" s="170">
        <f>AG411+(($AE411-1)*Workings_risks!$E$18)/(2050-2023)</f>
        <v>9.9506040382348112E-3</v>
      </c>
      <c r="AI411" s="170">
        <f>AH411+(($AE411-1)*Workings_risks!$E$18)/(2050-2023)</f>
        <v>1.0104177554789028E-2</v>
      </c>
      <c r="AJ411" s="170">
        <f>AI411+(($AE411-1)*Workings_risks!$E$18)/(2050-2023)</f>
        <v>1.0257751071343245E-2</v>
      </c>
      <c r="AK411" s="170">
        <f>AJ411+(($AE411-1)*Workings_risks!$E$18)/(2050-2023)</f>
        <v>1.0411324587897461E-2</v>
      </c>
      <c r="AL411" s="170">
        <f>AK411+(($AE411-1)*Workings_risks!$E$18)/(2050-2023)</f>
        <v>1.0564898104451678E-2</v>
      </c>
      <c r="AM411" s="170">
        <f>AL411+(($AE411-1)*Workings_risks!$E$18)/(2050-2023)</f>
        <v>1.0718471621005895E-2</v>
      </c>
      <c r="AN411" s="170">
        <f>AM411+(($AE411-1)*Workings_risks!$E$18)/(2050-2023)</f>
        <v>1.0872045137560111E-2</v>
      </c>
      <c r="AO411" s="170">
        <f>AN411+(($AE411-1)*Workings_risks!$E$18)/(2050-2023)</f>
        <v>1.1025618654114328E-2</v>
      </c>
      <c r="AP411" s="170">
        <f>AO411+(($AE411-1)*Workings_risks!$E$18)/(2050-2023)</f>
        <v>1.1179192170668545E-2</v>
      </c>
      <c r="AQ411" s="170">
        <f>AP411+(($AE411-1)*Workings_risks!$E$18)/(2050-2023)</f>
        <v>1.1332765687222761E-2</v>
      </c>
      <c r="AR411" s="170">
        <f>AQ411+(($AE411-1)*Workings_risks!$E$18)/(2050-2023)</f>
        <v>1.1486339203776978E-2</v>
      </c>
      <c r="AS411" s="170">
        <f>AR411+(($AE411-1)*Workings_risks!$E$18)/(2050-2023)</f>
        <v>1.1639912720331195E-2</v>
      </c>
      <c r="AT411" s="170">
        <f>AS411+(($AE411-1)*Workings_risks!$E$18)/(2050-2023)</f>
        <v>1.1793486236885411E-2</v>
      </c>
      <c r="AU411" s="170">
        <f>AT411+(($AE411-1)*Workings_risks!$E$18)/(2050-2023)</f>
        <v>1.1947059753439628E-2</v>
      </c>
      <c r="AV411" s="170">
        <f>AU411+(($AE411-1)*Workings_risks!$E$18)/(2050-2023)</f>
        <v>1.2100633269993845E-2</v>
      </c>
      <c r="AW411" s="170">
        <f>AV411+(($AE411-1)*Workings_risks!$E$18)/(2050-2023)</f>
        <v>1.2254206786548061E-2</v>
      </c>
      <c r="AX411" s="170">
        <f>AW411+(($AE411-1)*Workings_risks!$E$18)/(2050-2023)</f>
        <v>1.2407780303102278E-2</v>
      </c>
      <c r="AY411" s="170">
        <f>AX411+(($AE411-1)*Workings_risks!$E$18)/(2050-2023)</f>
        <v>1.2561353819656495E-2</v>
      </c>
      <c r="BA411" s="186">
        <f>AF411*Workings_risks!$E$24*Workings_risks!$E$26*Workings_risks!$E$27*Assumptions!$G$90</f>
        <v>3.9053982394308343E-4</v>
      </c>
      <c r="BB411" s="186">
        <f>AG411*Workings_risks!$E$24*Workings_risks!$E$26*Workings_risks!$E$27*Assumptions!$G$90</f>
        <v>3.9675922991809026E-4</v>
      </c>
      <c r="BC411" s="186">
        <f>AH411*Workings_risks!$E$24*Workings_risks!$E$26*Workings_risks!$E$27*Assumptions!$G$90</f>
        <v>4.0297863589309709E-4</v>
      </c>
      <c r="BD411" s="186">
        <f>AI411*Workings_risks!$E$24*Workings_risks!$E$26*Workings_risks!$E$27*Assumptions!$G$90</f>
        <v>4.0919804186810392E-4</v>
      </c>
      <c r="BE411" s="186">
        <f>AJ411*Workings_risks!$E$24*Workings_risks!$E$26*Workings_risks!$E$27*Assumptions!$G$90</f>
        <v>4.1541744784311064E-4</v>
      </c>
      <c r="BF411" s="186">
        <f>AK411*Workings_risks!$E$24*Workings_risks!$E$26*Workings_risks!$E$27*Assumptions!$G$90</f>
        <v>4.2163685381811742E-4</v>
      </c>
      <c r="BG411" s="186">
        <f>AL411*Workings_risks!$E$24*Workings_risks!$E$26*Workings_risks!$E$27*Assumptions!$G$90</f>
        <v>4.2785625979312425E-4</v>
      </c>
      <c r="BH411" s="186">
        <f>AM411*Workings_risks!$E$24*Workings_risks!$E$26*Workings_risks!$E$27*Assumptions!$G$90</f>
        <v>4.3407566576813108E-4</v>
      </c>
      <c r="BI411" s="186">
        <f>AN411*Workings_risks!$E$24*Workings_risks!$E$26*Workings_risks!$E$27*Assumptions!$G$90</f>
        <v>4.4029507174313774E-4</v>
      </c>
      <c r="BJ411" s="186">
        <f>AO411*Workings_risks!$E$24*Workings_risks!$E$26*Workings_risks!$E$27*Assumptions!$G$90</f>
        <v>4.4651447771814457E-4</v>
      </c>
      <c r="BK411" s="186">
        <f>AP411*Workings_risks!$E$24*Workings_risks!$E$26*Workings_risks!$E$27*Assumptions!$G$90</f>
        <v>4.5273388369315135E-4</v>
      </c>
      <c r="BL411" s="186">
        <f>AQ411*Workings_risks!$E$24*Workings_risks!$E$26*Workings_risks!$E$27*Assumptions!$G$90</f>
        <v>4.5895328966815818E-4</v>
      </c>
      <c r="BM411" s="186">
        <f>AR411*Workings_risks!$E$24*Workings_risks!$E$26*Workings_risks!$E$27*Assumptions!$G$90</f>
        <v>4.6517269564316495E-4</v>
      </c>
      <c r="BN411" s="186">
        <f>AS411*Workings_risks!$E$24*Workings_risks!$E$26*Workings_risks!$E$27*Assumptions!$G$90</f>
        <v>4.7139210161817167E-4</v>
      </c>
      <c r="BO411" s="186">
        <f>AT411*Workings_risks!$E$24*Workings_risks!$E$26*Workings_risks!$E$27*Assumptions!$G$90</f>
        <v>4.776115075931785E-4</v>
      </c>
      <c r="BP411" s="186">
        <f>AU411*Workings_risks!$E$24*Workings_risks!$E$26*Workings_risks!$E$27*Assumptions!$G$90</f>
        <v>4.8383091356818533E-4</v>
      </c>
      <c r="BQ411" s="186">
        <f>AV411*Workings_risks!$E$24*Workings_risks!$E$26*Workings_risks!$E$27*Assumptions!$G$90</f>
        <v>4.9005031954319205E-4</v>
      </c>
      <c r="BR411" s="186">
        <f>AW411*Workings_risks!$E$24*Workings_risks!$E$26*Workings_risks!$E$27*Assumptions!$G$90</f>
        <v>4.9626972551819882E-4</v>
      </c>
      <c r="BS411" s="186">
        <f>AX411*Workings_risks!$E$24*Workings_risks!$E$26*Workings_risks!$E$27*Assumptions!$G$90</f>
        <v>5.024891314932056E-4</v>
      </c>
      <c r="BT411" s="186">
        <f>AY411*Workings_risks!$E$24*Workings_risks!$E$26*Workings_risks!$E$27*Assumptions!$G$90</f>
        <v>5.0870853746821237E-4</v>
      </c>
    </row>
    <row r="412" spans="2:72" x14ac:dyDescent="0.25">
      <c r="B412" s="42">
        <v>10400226</v>
      </c>
      <c r="C412" s="42" t="s">
        <v>547</v>
      </c>
      <c r="D412" s="42" t="s">
        <v>276</v>
      </c>
      <c r="E412" s="42">
        <v>16994150</v>
      </c>
      <c r="F412" s="42">
        <v>41847294</v>
      </c>
      <c r="G412" s="42">
        <v>0.5361871252412902</v>
      </c>
      <c r="H412" s="42">
        <v>142.10450430669101</v>
      </c>
      <c r="I412" s="42">
        <v>-34.270619723529997</v>
      </c>
      <c r="J412" s="42">
        <v>112</v>
      </c>
      <c r="K412" s="42">
        <v>97.3</v>
      </c>
      <c r="L412" s="32">
        <v>6.3E-2</v>
      </c>
      <c r="M412" s="32">
        <v>8.7999999999999995E-2</v>
      </c>
      <c r="N412" s="181"/>
      <c r="O412" s="182">
        <f t="shared" si="91"/>
        <v>119.056</v>
      </c>
      <c r="P412" s="182">
        <f t="shared" si="92"/>
        <v>103.42989999999999</v>
      </c>
      <c r="Q412" s="191">
        <f t="shared" si="93"/>
        <v>0.01</v>
      </c>
      <c r="R412" s="191">
        <f t="shared" si="94"/>
        <v>0.02</v>
      </c>
      <c r="S412" s="184">
        <f t="shared" si="95"/>
        <v>-1562.6100000000008</v>
      </c>
      <c r="T412" s="184">
        <f t="shared" si="96"/>
        <v>134.68209999999999</v>
      </c>
      <c r="U412" s="185">
        <f t="shared" si="97"/>
        <v>1.4515522107243637E-2</v>
      </c>
      <c r="V412" s="181"/>
      <c r="W412" s="182">
        <f t="shared" si="98"/>
        <v>120.17599999999999</v>
      </c>
      <c r="X412" s="182">
        <f t="shared" si="99"/>
        <v>105.86240000000001</v>
      </c>
      <c r="Y412" s="183">
        <f t="shared" si="100"/>
        <v>0.01</v>
      </c>
      <c r="Z412" s="183">
        <f t="shared" si="101"/>
        <v>0.02</v>
      </c>
      <c r="AA412" s="184">
        <f t="shared" si="102"/>
        <v>-1431.3599999999979</v>
      </c>
      <c r="AB412" s="184">
        <f t="shared" si="103"/>
        <v>134.48959999999997</v>
      </c>
      <c r="AC412" s="185">
        <f t="shared" si="104"/>
        <v>1.5712050078247261E-2</v>
      </c>
      <c r="AD412" s="181"/>
      <c r="AE412" s="178">
        <f t="shared" si="105"/>
        <v>1.4515522107243637</v>
      </c>
      <c r="AF412" s="170">
        <f>Workings_risks!$E$18+Workings_risks!$E$27*(($AE412-1)*Workings_risks!$E$18)/(2050-2023)</f>
        <v>9.6434570051263779E-3</v>
      </c>
      <c r="AG412" s="170">
        <f>AF412+(($AE412-1)*Workings_risks!$E$18)/(2050-2023)</f>
        <v>9.7970305216805945E-3</v>
      </c>
      <c r="AH412" s="170">
        <f>AG412+(($AE412-1)*Workings_risks!$E$18)/(2050-2023)</f>
        <v>9.9506040382348112E-3</v>
      </c>
      <c r="AI412" s="170">
        <f>AH412+(($AE412-1)*Workings_risks!$E$18)/(2050-2023)</f>
        <v>1.0104177554789028E-2</v>
      </c>
      <c r="AJ412" s="170">
        <f>AI412+(($AE412-1)*Workings_risks!$E$18)/(2050-2023)</f>
        <v>1.0257751071343245E-2</v>
      </c>
      <c r="AK412" s="170">
        <f>AJ412+(($AE412-1)*Workings_risks!$E$18)/(2050-2023)</f>
        <v>1.0411324587897461E-2</v>
      </c>
      <c r="AL412" s="170">
        <f>AK412+(($AE412-1)*Workings_risks!$E$18)/(2050-2023)</f>
        <v>1.0564898104451678E-2</v>
      </c>
      <c r="AM412" s="170">
        <f>AL412+(($AE412-1)*Workings_risks!$E$18)/(2050-2023)</f>
        <v>1.0718471621005895E-2</v>
      </c>
      <c r="AN412" s="170">
        <f>AM412+(($AE412-1)*Workings_risks!$E$18)/(2050-2023)</f>
        <v>1.0872045137560111E-2</v>
      </c>
      <c r="AO412" s="170">
        <f>AN412+(($AE412-1)*Workings_risks!$E$18)/(2050-2023)</f>
        <v>1.1025618654114328E-2</v>
      </c>
      <c r="AP412" s="170">
        <f>AO412+(($AE412-1)*Workings_risks!$E$18)/(2050-2023)</f>
        <v>1.1179192170668545E-2</v>
      </c>
      <c r="AQ412" s="170">
        <f>AP412+(($AE412-1)*Workings_risks!$E$18)/(2050-2023)</f>
        <v>1.1332765687222761E-2</v>
      </c>
      <c r="AR412" s="170">
        <f>AQ412+(($AE412-1)*Workings_risks!$E$18)/(2050-2023)</f>
        <v>1.1486339203776978E-2</v>
      </c>
      <c r="AS412" s="170">
        <f>AR412+(($AE412-1)*Workings_risks!$E$18)/(2050-2023)</f>
        <v>1.1639912720331195E-2</v>
      </c>
      <c r="AT412" s="170">
        <f>AS412+(($AE412-1)*Workings_risks!$E$18)/(2050-2023)</f>
        <v>1.1793486236885411E-2</v>
      </c>
      <c r="AU412" s="170">
        <f>AT412+(($AE412-1)*Workings_risks!$E$18)/(2050-2023)</f>
        <v>1.1947059753439628E-2</v>
      </c>
      <c r="AV412" s="170">
        <f>AU412+(($AE412-1)*Workings_risks!$E$18)/(2050-2023)</f>
        <v>1.2100633269993845E-2</v>
      </c>
      <c r="AW412" s="170">
        <f>AV412+(($AE412-1)*Workings_risks!$E$18)/(2050-2023)</f>
        <v>1.2254206786548061E-2</v>
      </c>
      <c r="AX412" s="170">
        <f>AW412+(($AE412-1)*Workings_risks!$E$18)/(2050-2023)</f>
        <v>1.2407780303102278E-2</v>
      </c>
      <c r="AY412" s="170">
        <f>AX412+(($AE412-1)*Workings_risks!$E$18)/(2050-2023)</f>
        <v>1.2561353819656495E-2</v>
      </c>
      <c r="BA412" s="186">
        <f>AF412*Workings_risks!$E$24*Workings_risks!$E$26*Workings_risks!$E$27*Assumptions!$G$90</f>
        <v>3.9053982394308343E-4</v>
      </c>
      <c r="BB412" s="186">
        <f>AG412*Workings_risks!$E$24*Workings_risks!$E$26*Workings_risks!$E$27*Assumptions!$G$90</f>
        <v>3.9675922991809026E-4</v>
      </c>
      <c r="BC412" s="186">
        <f>AH412*Workings_risks!$E$24*Workings_risks!$E$26*Workings_risks!$E$27*Assumptions!$G$90</f>
        <v>4.0297863589309709E-4</v>
      </c>
      <c r="BD412" s="186">
        <f>AI412*Workings_risks!$E$24*Workings_risks!$E$26*Workings_risks!$E$27*Assumptions!$G$90</f>
        <v>4.0919804186810392E-4</v>
      </c>
      <c r="BE412" s="186">
        <f>AJ412*Workings_risks!$E$24*Workings_risks!$E$26*Workings_risks!$E$27*Assumptions!$G$90</f>
        <v>4.1541744784311064E-4</v>
      </c>
      <c r="BF412" s="186">
        <f>AK412*Workings_risks!$E$24*Workings_risks!$E$26*Workings_risks!$E$27*Assumptions!$G$90</f>
        <v>4.2163685381811742E-4</v>
      </c>
      <c r="BG412" s="186">
        <f>AL412*Workings_risks!$E$24*Workings_risks!$E$26*Workings_risks!$E$27*Assumptions!$G$90</f>
        <v>4.2785625979312425E-4</v>
      </c>
      <c r="BH412" s="186">
        <f>AM412*Workings_risks!$E$24*Workings_risks!$E$26*Workings_risks!$E$27*Assumptions!$G$90</f>
        <v>4.3407566576813108E-4</v>
      </c>
      <c r="BI412" s="186">
        <f>AN412*Workings_risks!$E$24*Workings_risks!$E$26*Workings_risks!$E$27*Assumptions!$G$90</f>
        <v>4.4029507174313774E-4</v>
      </c>
      <c r="BJ412" s="186">
        <f>AO412*Workings_risks!$E$24*Workings_risks!$E$26*Workings_risks!$E$27*Assumptions!$G$90</f>
        <v>4.4651447771814457E-4</v>
      </c>
      <c r="BK412" s="186">
        <f>AP412*Workings_risks!$E$24*Workings_risks!$E$26*Workings_risks!$E$27*Assumptions!$G$90</f>
        <v>4.5273388369315135E-4</v>
      </c>
      <c r="BL412" s="186">
        <f>AQ412*Workings_risks!$E$24*Workings_risks!$E$26*Workings_risks!$E$27*Assumptions!$G$90</f>
        <v>4.5895328966815818E-4</v>
      </c>
      <c r="BM412" s="186">
        <f>AR412*Workings_risks!$E$24*Workings_risks!$E$26*Workings_risks!$E$27*Assumptions!$G$90</f>
        <v>4.6517269564316495E-4</v>
      </c>
      <c r="BN412" s="186">
        <f>AS412*Workings_risks!$E$24*Workings_risks!$E$26*Workings_risks!$E$27*Assumptions!$G$90</f>
        <v>4.7139210161817167E-4</v>
      </c>
      <c r="BO412" s="186">
        <f>AT412*Workings_risks!$E$24*Workings_risks!$E$26*Workings_risks!$E$27*Assumptions!$G$90</f>
        <v>4.776115075931785E-4</v>
      </c>
      <c r="BP412" s="186">
        <f>AU412*Workings_risks!$E$24*Workings_risks!$E$26*Workings_risks!$E$27*Assumptions!$G$90</f>
        <v>4.8383091356818533E-4</v>
      </c>
      <c r="BQ412" s="186">
        <f>AV412*Workings_risks!$E$24*Workings_risks!$E$26*Workings_risks!$E$27*Assumptions!$G$90</f>
        <v>4.9005031954319205E-4</v>
      </c>
      <c r="BR412" s="186">
        <f>AW412*Workings_risks!$E$24*Workings_risks!$E$26*Workings_risks!$E$27*Assumptions!$G$90</f>
        <v>4.9626972551819882E-4</v>
      </c>
      <c r="BS412" s="186">
        <f>AX412*Workings_risks!$E$24*Workings_risks!$E$26*Workings_risks!$E$27*Assumptions!$G$90</f>
        <v>5.024891314932056E-4</v>
      </c>
      <c r="BT412" s="186">
        <f>AY412*Workings_risks!$E$24*Workings_risks!$E$26*Workings_risks!$E$27*Assumptions!$G$90</f>
        <v>5.0870853746821237E-4</v>
      </c>
    </row>
    <row r="413" spans="2:72" x14ac:dyDescent="0.25">
      <c r="B413" s="42">
        <v>10400310</v>
      </c>
      <c r="C413" s="42" t="s">
        <v>547</v>
      </c>
      <c r="D413" s="42" t="s">
        <v>276</v>
      </c>
      <c r="E413" s="42">
        <v>16994529</v>
      </c>
      <c r="F413" s="42">
        <v>16994534</v>
      </c>
      <c r="G413" s="42">
        <v>0.21708644490330009</v>
      </c>
      <c r="H413" s="42">
        <v>142.08999129109</v>
      </c>
      <c r="I413" s="42">
        <v>-34.269731767806903</v>
      </c>
      <c r="J413" s="42">
        <v>111</v>
      </c>
      <c r="K413" s="42">
        <v>96.5</v>
      </c>
      <c r="L413" s="32">
        <v>6.3E-2</v>
      </c>
      <c r="M413" s="32">
        <v>8.7999999999999995E-2</v>
      </c>
      <c r="N413" s="181"/>
      <c r="O413" s="182">
        <f t="shared" si="91"/>
        <v>117.99299999999999</v>
      </c>
      <c r="P413" s="182">
        <f t="shared" si="92"/>
        <v>102.5795</v>
      </c>
      <c r="Q413" s="191">
        <f t="shared" si="93"/>
        <v>0.01</v>
      </c>
      <c r="R413" s="191">
        <f t="shared" si="94"/>
        <v>0.02</v>
      </c>
      <c r="S413" s="184">
        <f t="shared" si="95"/>
        <v>-1541.35</v>
      </c>
      <c r="T413" s="184">
        <f t="shared" si="96"/>
        <v>133.40649999999999</v>
      </c>
      <c r="U413" s="185">
        <f t="shared" si="97"/>
        <v>1.4536931910338337E-2</v>
      </c>
      <c r="V413" s="181"/>
      <c r="W413" s="182">
        <f t="shared" si="98"/>
        <v>119.10299999999999</v>
      </c>
      <c r="X413" s="182">
        <f t="shared" si="99"/>
        <v>104.992</v>
      </c>
      <c r="Y413" s="183">
        <f t="shared" si="100"/>
        <v>0.01</v>
      </c>
      <c r="Z413" s="183">
        <f t="shared" si="101"/>
        <v>0.02</v>
      </c>
      <c r="AA413" s="184">
        <f t="shared" si="102"/>
        <v>-1411.099999999999</v>
      </c>
      <c r="AB413" s="184">
        <f t="shared" si="103"/>
        <v>133.214</v>
      </c>
      <c r="AC413" s="185">
        <f t="shared" si="104"/>
        <v>1.5742328679753396E-2</v>
      </c>
      <c r="AD413" s="181"/>
      <c r="AE413" s="178">
        <f t="shared" si="105"/>
        <v>1.4536931910338338</v>
      </c>
      <c r="AF413" s="170">
        <f>Workings_risks!$E$18+Workings_risks!$E$27*(($AE413-1)*Workings_risks!$E$18)/(2050-2023)</f>
        <v>9.6456414560084011E-3</v>
      </c>
      <c r="AG413" s="170">
        <f>AF413+(($AE413-1)*Workings_risks!$E$18)/(2050-2023)</f>
        <v>9.7999431228566261E-3</v>
      </c>
      <c r="AH413" s="170">
        <f>AG413+(($AE413-1)*Workings_risks!$E$18)/(2050-2023)</f>
        <v>9.9542447897048511E-3</v>
      </c>
      <c r="AI413" s="170">
        <f>AH413+(($AE413-1)*Workings_risks!$E$18)/(2050-2023)</f>
        <v>1.0108546456553076E-2</v>
      </c>
      <c r="AJ413" s="170">
        <f>AI413+(($AE413-1)*Workings_risks!$E$18)/(2050-2023)</f>
        <v>1.0262848123401301E-2</v>
      </c>
      <c r="AK413" s="170">
        <f>AJ413+(($AE413-1)*Workings_risks!$E$18)/(2050-2023)</f>
        <v>1.0417149790249526E-2</v>
      </c>
      <c r="AL413" s="170">
        <f>AK413+(($AE413-1)*Workings_risks!$E$18)/(2050-2023)</f>
        <v>1.0571451457097751E-2</v>
      </c>
      <c r="AM413" s="170">
        <f>AL413+(($AE413-1)*Workings_risks!$E$18)/(2050-2023)</f>
        <v>1.0725753123945976E-2</v>
      </c>
      <c r="AN413" s="170">
        <f>AM413+(($AE413-1)*Workings_risks!$E$18)/(2050-2023)</f>
        <v>1.0880054790794201E-2</v>
      </c>
      <c r="AO413" s="170">
        <f>AN413+(($AE413-1)*Workings_risks!$E$18)/(2050-2023)</f>
        <v>1.1034356457642426E-2</v>
      </c>
      <c r="AP413" s="170">
        <f>AO413+(($AE413-1)*Workings_risks!$E$18)/(2050-2023)</f>
        <v>1.1188658124490651E-2</v>
      </c>
      <c r="AQ413" s="170">
        <f>AP413+(($AE413-1)*Workings_risks!$E$18)/(2050-2023)</f>
        <v>1.1342959791338876E-2</v>
      </c>
      <c r="AR413" s="170">
        <f>AQ413+(($AE413-1)*Workings_risks!$E$18)/(2050-2023)</f>
        <v>1.1497261458187101E-2</v>
      </c>
      <c r="AS413" s="170">
        <f>AR413+(($AE413-1)*Workings_risks!$E$18)/(2050-2023)</f>
        <v>1.1651563125035326E-2</v>
      </c>
      <c r="AT413" s="170">
        <f>AS413+(($AE413-1)*Workings_risks!$E$18)/(2050-2023)</f>
        <v>1.1805864791883551E-2</v>
      </c>
      <c r="AU413" s="170">
        <f>AT413+(($AE413-1)*Workings_risks!$E$18)/(2050-2023)</f>
        <v>1.1960166458731776E-2</v>
      </c>
      <c r="AV413" s="170">
        <f>AU413+(($AE413-1)*Workings_risks!$E$18)/(2050-2023)</f>
        <v>1.2114468125580001E-2</v>
      </c>
      <c r="AW413" s="170">
        <f>AV413+(($AE413-1)*Workings_risks!$E$18)/(2050-2023)</f>
        <v>1.2268769792428226E-2</v>
      </c>
      <c r="AX413" s="170">
        <f>AW413+(($AE413-1)*Workings_risks!$E$18)/(2050-2023)</f>
        <v>1.2423071459276451E-2</v>
      </c>
      <c r="AY413" s="170">
        <f>AX413+(($AE413-1)*Workings_risks!$E$18)/(2050-2023)</f>
        <v>1.2577373126124676E-2</v>
      </c>
      <c r="BA413" s="186">
        <f>AF413*Workings_risks!$E$24*Workings_risks!$E$26*Workings_risks!$E$27*Assumptions!$G$90</f>
        <v>3.9062828963152126E-4</v>
      </c>
      <c r="BB413" s="186">
        <f>AG413*Workings_risks!$E$24*Workings_risks!$E$26*Workings_risks!$E$27*Assumptions!$G$90</f>
        <v>3.9687718416934065E-4</v>
      </c>
      <c r="BC413" s="186">
        <f>AH413*Workings_risks!$E$24*Workings_risks!$E$26*Workings_risks!$E$27*Assumptions!$G$90</f>
        <v>4.0312607870716E-4</v>
      </c>
      <c r="BD413" s="186">
        <f>AI413*Workings_risks!$E$24*Workings_risks!$E$26*Workings_risks!$E$27*Assumptions!$G$90</f>
        <v>4.0937497324497935E-4</v>
      </c>
      <c r="BE413" s="186">
        <f>AJ413*Workings_risks!$E$24*Workings_risks!$E$26*Workings_risks!$E$27*Assumptions!$G$90</f>
        <v>4.1562386778279869E-4</v>
      </c>
      <c r="BF413" s="186">
        <f>AK413*Workings_risks!$E$24*Workings_risks!$E$26*Workings_risks!$E$27*Assumptions!$G$90</f>
        <v>4.2187276232061804E-4</v>
      </c>
      <c r="BG413" s="186">
        <f>AL413*Workings_risks!$E$24*Workings_risks!$E$26*Workings_risks!$E$27*Assumptions!$G$90</f>
        <v>4.2812165685843744E-4</v>
      </c>
      <c r="BH413" s="186">
        <f>AM413*Workings_risks!$E$24*Workings_risks!$E$26*Workings_risks!$E$27*Assumptions!$G$90</f>
        <v>4.3437055139625678E-4</v>
      </c>
      <c r="BI413" s="186">
        <f>AN413*Workings_risks!$E$24*Workings_risks!$E$26*Workings_risks!$E$27*Assumptions!$G$90</f>
        <v>4.4061944593407613E-4</v>
      </c>
      <c r="BJ413" s="186">
        <f>AO413*Workings_risks!$E$24*Workings_risks!$E$26*Workings_risks!$E$27*Assumptions!$G$90</f>
        <v>4.4686834047189553E-4</v>
      </c>
      <c r="BK413" s="186">
        <f>AP413*Workings_risks!$E$24*Workings_risks!$E$26*Workings_risks!$E$27*Assumptions!$G$90</f>
        <v>4.5311723500971493E-4</v>
      </c>
      <c r="BL413" s="186">
        <f>AQ413*Workings_risks!$E$24*Workings_risks!$E$26*Workings_risks!$E$27*Assumptions!$G$90</f>
        <v>4.5936612954753427E-4</v>
      </c>
      <c r="BM413" s="186">
        <f>AR413*Workings_risks!$E$24*Workings_risks!$E$26*Workings_risks!$E$27*Assumptions!$G$90</f>
        <v>4.6561502408535351E-4</v>
      </c>
      <c r="BN413" s="186">
        <f>AS413*Workings_risks!$E$24*Workings_risks!$E$26*Workings_risks!$E$27*Assumptions!$G$90</f>
        <v>4.7186391862317296E-4</v>
      </c>
      <c r="BO413" s="186">
        <f>AT413*Workings_risks!$E$24*Workings_risks!$E$26*Workings_risks!$E$27*Assumptions!$G$90</f>
        <v>4.7811281316099231E-4</v>
      </c>
      <c r="BP413" s="186">
        <f>AU413*Workings_risks!$E$24*Workings_risks!$E$26*Workings_risks!$E$27*Assumptions!$G$90</f>
        <v>4.8436170769881171E-4</v>
      </c>
      <c r="BQ413" s="186">
        <f>AV413*Workings_risks!$E$24*Workings_risks!$E$26*Workings_risks!$E$27*Assumptions!$G$90</f>
        <v>4.9061060223663105E-4</v>
      </c>
      <c r="BR413" s="186">
        <f>AW413*Workings_risks!$E$24*Workings_risks!$E$26*Workings_risks!$E$27*Assumptions!$G$90</f>
        <v>4.9685949677445045E-4</v>
      </c>
      <c r="BS413" s="186">
        <f>AX413*Workings_risks!$E$24*Workings_risks!$E$26*Workings_risks!$E$27*Assumptions!$G$90</f>
        <v>5.0310839131226985E-4</v>
      </c>
      <c r="BT413" s="186">
        <f>AY413*Workings_risks!$E$24*Workings_risks!$E$26*Workings_risks!$E$27*Assumptions!$G$90</f>
        <v>5.0935728585008925E-4</v>
      </c>
    </row>
    <row r="414" spans="2:72" x14ac:dyDescent="0.25">
      <c r="B414" s="42">
        <v>10400311</v>
      </c>
      <c r="C414" s="42" t="s">
        <v>547</v>
      </c>
      <c r="D414" s="42" t="s">
        <v>276</v>
      </c>
      <c r="E414" s="42">
        <v>16994534</v>
      </c>
      <c r="F414" s="42">
        <v>16994548</v>
      </c>
      <c r="G414" s="42">
        <v>2.0356995553351704</v>
      </c>
      <c r="H414" s="42">
        <v>142.08896075113901</v>
      </c>
      <c r="I414" s="42">
        <v>-34.270575079215</v>
      </c>
      <c r="J414" s="42">
        <v>111</v>
      </c>
      <c r="K414" s="42">
        <v>96.5</v>
      </c>
      <c r="L414" s="32">
        <v>6.3E-2</v>
      </c>
      <c r="M414" s="32">
        <v>8.7999999999999995E-2</v>
      </c>
      <c r="N414" s="181"/>
      <c r="O414" s="182">
        <f t="shared" si="91"/>
        <v>117.99299999999999</v>
      </c>
      <c r="P414" s="182">
        <f t="shared" si="92"/>
        <v>102.5795</v>
      </c>
      <c r="Q414" s="191">
        <f t="shared" si="93"/>
        <v>0.01</v>
      </c>
      <c r="R414" s="191">
        <f t="shared" si="94"/>
        <v>0.02</v>
      </c>
      <c r="S414" s="184">
        <f t="shared" si="95"/>
        <v>-1541.35</v>
      </c>
      <c r="T414" s="184">
        <f t="shared" si="96"/>
        <v>133.40649999999999</v>
      </c>
      <c r="U414" s="185">
        <f t="shared" si="97"/>
        <v>1.4536931910338337E-2</v>
      </c>
      <c r="V414" s="181"/>
      <c r="W414" s="182">
        <f t="shared" si="98"/>
        <v>119.10299999999999</v>
      </c>
      <c r="X414" s="182">
        <f t="shared" si="99"/>
        <v>104.992</v>
      </c>
      <c r="Y414" s="183">
        <f t="shared" si="100"/>
        <v>0.01</v>
      </c>
      <c r="Z414" s="183">
        <f t="shared" si="101"/>
        <v>0.02</v>
      </c>
      <c r="AA414" s="184">
        <f t="shared" si="102"/>
        <v>-1411.099999999999</v>
      </c>
      <c r="AB414" s="184">
        <f t="shared" si="103"/>
        <v>133.214</v>
      </c>
      <c r="AC414" s="185">
        <f t="shared" si="104"/>
        <v>1.5742328679753396E-2</v>
      </c>
      <c r="AD414" s="181"/>
      <c r="AE414" s="178">
        <f t="shared" si="105"/>
        <v>1.4536931910338338</v>
      </c>
      <c r="AF414" s="170">
        <f>Workings_risks!$E$18+Workings_risks!$E$27*(($AE414-1)*Workings_risks!$E$18)/(2050-2023)</f>
        <v>9.6456414560084011E-3</v>
      </c>
      <c r="AG414" s="170">
        <f>AF414+(($AE414-1)*Workings_risks!$E$18)/(2050-2023)</f>
        <v>9.7999431228566261E-3</v>
      </c>
      <c r="AH414" s="170">
        <f>AG414+(($AE414-1)*Workings_risks!$E$18)/(2050-2023)</f>
        <v>9.9542447897048511E-3</v>
      </c>
      <c r="AI414" s="170">
        <f>AH414+(($AE414-1)*Workings_risks!$E$18)/(2050-2023)</f>
        <v>1.0108546456553076E-2</v>
      </c>
      <c r="AJ414" s="170">
        <f>AI414+(($AE414-1)*Workings_risks!$E$18)/(2050-2023)</f>
        <v>1.0262848123401301E-2</v>
      </c>
      <c r="AK414" s="170">
        <f>AJ414+(($AE414-1)*Workings_risks!$E$18)/(2050-2023)</f>
        <v>1.0417149790249526E-2</v>
      </c>
      <c r="AL414" s="170">
        <f>AK414+(($AE414-1)*Workings_risks!$E$18)/(2050-2023)</f>
        <v>1.0571451457097751E-2</v>
      </c>
      <c r="AM414" s="170">
        <f>AL414+(($AE414-1)*Workings_risks!$E$18)/(2050-2023)</f>
        <v>1.0725753123945976E-2</v>
      </c>
      <c r="AN414" s="170">
        <f>AM414+(($AE414-1)*Workings_risks!$E$18)/(2050-2023)</f>
        <v>1.0880054790794201E-2</v>
      </c>
      <c r="AO414" s="170">
        <f>AN414+(($AE414-1)*Workings_risks!$E$18)/(2050-2023)</f>
        <v>1.1034356457642426E-2</v>
      </c>
      <c r="AP414" s="170">
        <f>AO414+(($AE414-1)*Workings_risks!$E$18)/(2050-2023)</f>
        <v>1.1188658124490651E-2</v>
      </c>
      <c r="AQ414" s="170">
        <f>AP414+(($AE414-1)*Workings_risks!$E$18)/(2050-2023)</f>
        <v>1.1342959791338876E-2</v>
      </c>
      <c r="AR414" s="170">
        <f>AQ414+(($AE414-1)*Workings_risks!$E$18)/(2050-2023)</f>
        <v>1.1497261458187101E-2</v>
      </c>
      <c r="AS414" s="170">
        <f>AR414+(($AE414-1)*Workings_risks!$E$18)/(2050-2023)</f>
        <v>1.1651563125035326E-2</v>
      </c>
      <c r="AT414" s="170">
        <f>AS414+(($AE414-1)*Workings_risks!$E$18)/(2050-2023)</f>
        <v>1.1805864791883551E-2</v>
      </c>
      <c r="AU414" s="170">
        <f>AT414+(($AE414-1)*Workings_risks!$E$18)/(2050-2023)</f>
        <v>1.1960166458731776E-2</v>
      </c>
      <c r="AV414" s="170">
        <f>AU414+(($AE414-1)*Workings_risks!$E$18)/(2050-2023)</f>
        <v>1.2114468125580001E-2</v>
      </c>
      <c r="AW414" s="170">
        <f>AV414+(($AE414-1)*Workings_risks!$E$18)/(2050-2023)</f>
        <v>1.2268769792428226E-2</v>
      </c>
      <c r="AX414" s="170">
        <f>AW414+(($AE414-1)*Workings_risks!$E$18)/(2050-2023)</f>
        <v>1.2423071459276451E-2</v>
      </c>
      <c r="AY414" s="170">
        <f>AX414+(($AE414-1)*Workings_risks!$E$18)/(2050-2023)</f>
        <v>1.2577373126124676E-2</v>
      </c>
      <c r="BA414" s="186">
        <f>AF414*Workings_risks!$E$24*Workings_risks!$E$26*Workings_risks!$E$27*Assumptions!$G$90</f>
        <v>3.9062828963152126E-4</v>
      </c>
      <c r="BB414" s="186">
        <f>AG414*Workings_risks!$E$24*Workings_risks!$E$26*Workings_risks!$E$27*Assumptions!$G$90</f>
        <v>3.9687718416934065E-4</v>
      </c>
      <c r="BC414" s="186">
        <f>AH414*Workings_risks!$E$24*Workings_risks!$E$26*Workings_risks!$E$27*Assumptions!$G$90</f>
        <v>4.0312607870716E-4</v>
      </c>
      <c r="BD414" s="186">
        <f>AI414*Workings_risks!$E$24*Workings_risks!$E$26*Workings_risks!$E$27*Assumptions!$G$90</f>
        <v>4.0937497324497935E-4</v>
      </c>
      <c r="BE414" s="186">
        <f>AJ414*Workings_risks!$E$24*Workings_risks!$E$26*Workings_risks!$E$27*Assumptions!$G$90</f>
        <v>4.1562386778279869E-4</v>
      </c>
      <c r="BF414" s="186">
        <f>AK414*Workings_risks!$E$24*Workings_risks!$E$26*Workings_risks!$E$27*Assumptions!$G$90</f>
        <v>4.2187276232061804E-4</v>
      </c>
      <c r="BG414" s="186">
        <f>AL414*Workings_risks!$E$24*Workings_risks!$E$26*Workings_risks!$E$27*Assumptions!$G$90</f>
        <v>4.2812165685843744E-4</v>
      </c>
      <c r="BH414" s="186">
        <f>AM414*Workings_risks!$E$24*Workings_risks!$E$26*Workings_risks!$E$27*Assumptions!$G$90</f>
        <v>4.3437055139625678E-4</v>
      </c>
      <c r="BI414" s="186">
        <f>AN414*Workings_risks!$E$24*Workings_risks!$E$26*Workings_risks!$E$27*Assumptions!$G$90</f>
        <v>4.4061944593407613E-4</v>
      </c>
      <c r="BJ414" s="186">
        <f>AO414*Workings_risks!$E$24*Workings_risks!$E$26*Workings_risks!$E$27*Assumptions!$G$90</f>
        <v>4.4686834047189553E-4</v>
      </c>
      <c r="BK414" s="186">
        <f>AP414*Workings_risks!$E$24*Workings_risks!$E$26*Workings_risks!$E$27*Assumptions!$G$90</f>
        <v>4.5311723500971493E-4</v>
      </c>
      <c r="BL414" s="186">
        <f>AQ414*Workings_risks!$E$24*Workings_risks!$E$26*Workings_risks!$E$27*Assumptions!$G$90</f>
        <v>4.5936612954753427E-4</v>
      </c>
      <c r="BM414" s="186">
        <f>AR414*Workings_risks!$E$24*Workings_risks!$E$26*Workings_risks!$E$27*Assumptions!$G$90</f>
        <v>4.6561502408535351E-4</v>
      </c>
      <c r="BN414" s="186">
        <f>AS414*Workings_risks!$E$24*Workings_risks!$E$26*Workings_risks!$E$27*Assumptions!$G$90</f>
        <v>4.7186391862317296E-4</v>
      </c>
      <c r="BO414" s="186">
        <f>AT414*Workings_risks!$E$24*Workings_risks!$E$26*Workings_risks!$E$27*Assumptions!$G$90</f>
        <v>4.7811281316099231E-4</v>
      </c>
      <c r="BP414" s="186">
        <f>AU414*Workings_risks!$E$24*Workings_risks!$E$26*Workings_risks!$E$27*Assumptions!$G$90</f>
        <v>4.8436170769881171E-4</v>
      </c>
      <c r="BQ414" s="186">
        <f>AV414*Workings_risks!$E$24*Workings_risks!$E$26*Workings_risks!$E$27*Assumptions!$G$90</f>
        <v>4.9061060223663105E-4</v>
      </c>
      <c r="BR414" s="186">
        <f>AW414*Workings_risks!$E$24*Workings_risks!$E$26*Workings_risks!$E$27*Assumptions!$G$90</f>
        <v>4.9685949677445045E-4</v>
      </c>
      <c r="BS414" s="186">
        <f>AX414*Workings_risks!$E$24*Workings_risks!$E$26*Workings_risks!$E$27*Assumptions!$G$90</f>
        <v>5.0310839131226985E-4</v>
      </c>
      <c r="BT414" s="186">
        <f>AY414*Workings_risks!$E$24*Workings_risks!$E$26*Workings_risks!$E$27*Assumptions!$G$90</f>
        <v>5.0935728585008925E-4</v>
      </c>
    </row>
    <row r="415" spans="2:72" x14ac:dyDescent="0.25">
      <c r="B415" s="42">
        <v>10400312</v>
      </c>
      <c r="C415" s="42" t="s">
        <v>547</v>
      </c>
      <c r="D415" s="42" t="s">
        <v>276</v>
      </c>
      <c r="E415" s="42">
        <v>16994548</v>
      </c>
      <c r="F415" s="42">
        <v>16994539</v>
      </c>
      <c r="G415" s="42">
        <v>0.57829453433224032</v>
      </c>
      <c r="H415" s="42">
        <v>142.08822475513901</v>
      </c>
      <c r="I415" s="42">
        <v>-34.271174533673602</v>
      </c>
      <c r="J415" s="42">
        <v>111</v>
      </c>
      <c r="K415" s="42">
        <v>96.5</v>
      </c>
      <c r="L415" s="32">
        <v>6.3E-2</v>
      </c>
      <c r="M415" s="32">
        <v>8.7999999999999995E-2</v>
      </c>
      <c r="N415" s="181"/>
      <c r="O415" s="182">
        <f t="shared" si="91"/>
        <v>117.99299999999999</v>
      </c>
      <c r="P415" s="182">
        <f t="shared" si="92"/>
        <v>102.5795</v>
      </c>
      <c r="Q415" s="191">
        <f t="shared" si="93"/>
        <v>0.01</v>
      </c>
      <c r="R415" s="191">
        <f t="shared" si="94"/>
        <v>0.02</v>
      </c>
      <c r="S415" s="184">
        <f t="shared" si="95"/>
        <v>-1541.35</v>
      </c>
      <c r="T415" s="184">
        <f t="shared" si="96"/>
        <v>133.40649999999999</v>
      </c>
      <c r="U415" s="185">
        <f t="shared" si="97"/>
        <v>1.4536931910338337E-2</v>
      </c>
      <c r="V415" s="181"/>
      <c r="W415" s="182">
        <f t="shared" si="98"/>
        <v>119.10299999999999</v>
      </c>
      <c r="X415" s="182">
        <f t="shared" si="99"/>
        <v>104.992</v>
      </c>
      <c r="Y415" s="183">
        <f t="shared" si="100"/>
        <v>0.01</v>
      </c>
      <c r="Z415" s="183">
        <f t="shared" si="101"/>
        <v>0.02</v>
      </c>
      <c r="AA415" s="184">
        <f t="shared" si="102"/>
        <v>-1411.099999999999</v>
      </c>
      <c r="AB415" s="184">
        <f t="shared" si="103"/>
        <v>133.214</v>
      </c>
      <c r="AC415" s="185">
        <f t="shared" si="104"/>
        <v>1.5742328679753396E-2</v>
      </c>
      <c r="AD415" s="181"/>
      <c r="AE415" s="178">
        <f t="shared" si="105"/>
        <v>1.4536931910338338</v>
      </c>
      <c r="AF415" s="170">
        <f>Workings_risks!$E$18+Workings_risks!$E$27*(($AE415-1)*Workings_risks!$E$18)/(2050-2023)</f>
        <v>9.6456414560084011E-3</v>
      </c>
      <c r="AG415" s="170">
        <f>AF415+(($AE415-1)*Workings_risks!$E$18)/(2050-2023)</f>
        <v>9.7999431228566261E-3</v>
      </c>
      <c r="AH415" s="170">
        <f>AG415+(($AE415-1)*Workings_risks!$E$18)/(2050-2023)</f>
        <v>9.9542447897048511E-3</v>
      </c>
      <c r="AI415" s="170">
        <f>AH415+(($AE415-1)*Workings_risks!$E$18)/(2050-2023)</f>
        <v>1.0108546456553076E-2</v>
      </c>
      <c r="AJ415" s="170">
        <f>AI415+(($AE415-1)*Workings_risks!$E$18)/(2050-2023)</f>
        <v>1.0262848123401301E-2</v>
      </c>
      <c r="AK415" s="170">
        <f>AJ415+(($AE415-1)*Workings_risks!$E$18)/(2050-2023)</f>
        <v>1.0417149790249526E-2</v>
      </c>
      <c r="AL415" s="170">
        <f>AK415+(($AE415-1)*Workings_risks!$E$18)/(2050-2023)</f>
        <v>1.0571451457097751E-2</v>
      </c>
      <c r="AM415" s="170">
        <f>AL415+(($AE415-1)*Workings_risks!$E$18)/(2050-2023)</f>
        <v>1.0725753123945976E-2</v>
      </c>
      <c r="AN415" s="170">
        <f>AM415+(($AE415-1)*Workings_risks!$E$18)/(2050-2023)</f>
        <v>1.0880054790794201E-2</v>
      </c>
      <c r="AO415" s="170">
        <f>AN415+(($AE415-1)*Workings_risks!$E$18)/(2050-2023)</f>
        <v>1.1034356457642426E-2</v>
      </c>
      <c r="AP415" s="170">
        <f>AO415+(($AE415-1)*Workings_risks!$E$18)/(2050-2023)</f>
        <v>1.1188658124490651E-2</v>
      </c>
      <c r="AQ415" s="170">
        <f>AP415+(($AE415-1)*Workings_risks!$E$18)/(2050-2023)</f>
        <v>1.1342959791338876E-2</v>
      </c>
      <c r="AR415" s="170">
        <f>AQ415+(($AE415-1)*Workings_risks!$E$18)/(2050-2023)</f>
        <v>1.1497261458187101E-2</v>
      </c>
      <c r="AS415" s="170">
        <f>AR415+(($AE415-1)*Workings_risks!$E$18)/(2050-2023)</f>
        <v>1.1651563125035326E-2</v>
      </c>
      <c r="AT415" s="170">
        <f>AS415+(($AE415-1)*Workings_risks!$E$18)/(2050-2023)</f>
        <v>1.1805864791883551E-2</v>
      </c>
      <c r="AU415" s="170">
        <f>AT415+(($AE415-1)*Workings_risks!$E$18)/(2050-2023)</f>
        <v>1.1960166458731776E-2</v>
      </c>
      <c r="AV415" s="170">
        <f>AU415+(($AE415-1)*Workings_risks!$E$18)/(2050-2023)</f>
        <v>1.2114468125580001E-2</v>
      </c>
      <c r="AW415" s="170">
        <f>AV415+(($AE415-1)*Workings_risks!$E$18)/(2050-2023)</f>
        <v>1.2268769792428226E-2</v>
      </c>
      <c r="AX415" s="170">
        <f>AW415+(($AE415-1)*Workings_risks!$E$18)/(2050-2023)</f>
        <v>1.2423071459276451E-2</v>
      </c>
      <c r="AY415" s="170">
        <f>AX415+(($AE415-1)*Workings_risks!$E$18)/(2050-2023)</f>
        <v>1.2577373126124676E-2</v>
      </c>
      <c r="BA415" s="186">
        <f>AF415*Workings_risks!$E$24*Workings_risks!$E$26*Workings_risks!$E$27*Assumptions!$G$90</f>
        <v>3.9062828963152126E-4</v>
      </c>
      <c r="BB415" s="186">
        <f>AG415*Workings_risks!$E$24*Workings_risks!$E$26*Workings_risks!$E$27*Assumptions!$G$90</f>
        <v>3.9687718416934065E-4</v>
      </c>
      <c r="BC415" s="186">
        <f>AH415*Workings_risks!$E$24*Workings_risks!$E$26*Workings_risks!$E$27*Assumptions!$G$90</f>
        <v>4.0312607870716E-4</v>
      </c>
      <c r="BD415" s="186">
        <f>AI415*Workings_risks!$E$24*Workings_risks!$E$26*Workings_risks!$E$27*Assumptions!$G$90</f>
        <v>4.0937497324497935E-4</v>
      </c>
      <c r="BE415" s="186">
        <f>AJ415*Workings_risks!$E$24*Workings_risks!$E$26*Workings_risks!$E$27*Assumptions!$G$90</f>
        <v>4.1562386778279869E-4</v>
      </c>
      <c r="BF415" s="186">
        <f>AK415*Workings_risks!$E$24*Workings_risks!$E$26*Workings_risks!$E$27*Assumptions!$G$90</f>
        <v>4.2187276232061804E-4</v>
      </c>
      <c r="BG415" s="186">
        <f>AL415*Workings_risks!$E$24*Workings_risks!$E$26*Workings_risks!$E$27*Assumptions!$G$90</f>
        <v>4.2812165685843744E-4</v>
      </c>
      <c r="BH415" s="186">
        <f>AM415*Workings_risks!$E$24*Workings_risks!$E$26*Workings_risks!$E$27*Assumptions!$G$90</f>
        <v>4.3437055139625678E-4</v>
      </c>
      <c r="BI415" s="186">
        <f>AN415*Workings_risks!$E$24*Workings_risks!$E$26*Workings_risks!$E$27*Assumptions!$G$90</f>
        <v>4.4061944593407613E-4</v>
      </c>
      <c r="BJ415" s="186">
        <f>AO415*Workings_risks!$E$24*Workings_risks!$E$26*Workings_risks!$E$27*Assumptions!$G$90</f>
        <v>4.4686834047189553E-4</v>
      </c>
      <c r="BK415" s="186">
        <f>AP415*Workings_risks!$E$24*Workings_risks!$E$26*Workings_risks!$E$27*Assumptions!$G$90</f>
        <v>4.5311723500971493E-4</v>
      </c>
      <c r="BL415" s="186">
        <f>AQ415*Workings_risks!$E$24*Workings_risks!$E$26*Workings_risks!$E$27*Assumptions!$G$90</f>
        <v>4.5936612954753427E-4</v>
      </c>
      <c r="BM415" s="186">
        <f>AR415*Workings_risks!$E$24*Workings_risks!$E$26*Workings_risks!$E$27*Assumptions!$G$90</f>
        <v>4.6561502408535351E-4</v>
      </c>
      <c r="BN415" s="186">
        <f>AS415*Workings_risks!$E$24*Workings_risks!$E$26*Workings_risks!$E$27*Assumptions!$G$90</f>
        <v>4.7186391862317296E-4</v>
      </c>
      <c r="BO415" s="186">
        <f>AT415*Workings_risks!$E$24*Workings_risks!$E$26*Workings_risks!$E$27*Assumptions!$G$90</f>
        <v>4.7811281316099231E-4</v>
      </c>
      <c r="BP415" s="186">
        <f>AU415*Workings_risks!$E$24*Workings_risks!$E$26*Workings_risks!$E$27*Assumptions!$G$90</f>
        <v>4.8436170769881171E-4</v>
      </c>
      <c r="BQ415" s="186">
        <f>AV415*Workings_risks!$E$24*Workings_risks!$E$26*Workings_risks!$E$27*Assumptions!$G$90</f>
        <v>4.9061060223663105E-4</v>
      </c>
      <c r="BR415" s="186">
        <f>AW415*Workings_risks!$E$24*Workings_risks!$E$26*Workings_risks!$E$27*Assumptions!$G$90</f>
        <v>4.9685949677445045E-4</v>
      </c>
      <c r="BS415" s="186">
        <f>AX415*Workings_risks!$E$24*Workings_risks!$E$26*Workings_risks!$E$27*Assumptions!$G$90</f>
        <v>5.0310839131226985E-4</v>
      </c>
      <c r="BT415" s="186">
        <f>AY415*Workings_risks!$E$24*Workings_risks!$E$26*Workings_risks!$E$27*Assumptions!$G$90</f>
        <v>5.0935728585008925E-4</v>
      </c>
    </row>
    <row r="416" spans="2:72" x14ac:dyDescent="0.25">
      <c r="B416" s="42">
        <v>10402508</v>
      </c>
      <c r="C416" s="42" t="s">
        <v>595</v>
      </c>
      <c r="D416" s="42" t="s">
        <v>272</v>
      </c>
      <c r="E416" s="42">
        <v>41070651</v>
      </c>
      <c r="F416" s="42">
        <v>17003430</v>
      </c>
      <c r="G416" s="42">
        <v>0.50915806046710044</v>
      </c>
      <c r="H416" s="42">
        <v>142.22804050995501</v>
      </c>
      <c r="I416" s="42">
        <v>-34.280280989717298</v>
      </c>
      <c r="J416" s="42">
        <v>111</v>
      </c>
      <c r="K416" s="42">
        <v>96.6</v>
      </c>
      <c r="L416" s="32">
        <v>6.3E-2</v>
      </c>
      <c r="M416" s="32">
        <v>8.7999999999999995E-2</v>
      </c>
      <c r="N416" s="181"/>
      <c r="O416" s="182">
        <f t="shared" si="91"/>
        <v>117.99299999999999</v>
      </c>
      <c r="P416" s="182">
        <f t="shared" si="92"/>
        <v>102.68579999999999</v>
      </c>
      <c r="Q416" s="191">
        <f t="shared" si="93"/>
        <v>0.01</v>
      </c>
      <c r="R416" s="191">
        <f t="shared" si="94"/>
        <v>0.02</v>
      </c>
      <c r="S416" s="184">
        <f t="shared" si="95"/>
        <v>-1530.7200000000009</v>
      </c>
      <c r="T416" s="184">
        <f t="shared" si="96"/>
        <v>133.30019999999999</v>
      </c>
      <c r="U416" s="185">
        <f t="shared" si="97"/>
        <v>1.4568438381937896E-2</v>
      </c>
      <c r="V416" s="181"/>
      <c r="W416" s="182">
        <f t="shared" si="98"/>
        <v>119.10299999999999</v>
      </c>
      <c r="X416" s="182">
        <f t="shared" si="99"/>
        <v>105.10080000000001</v>
      </c>
      <c r="Y416" s="183">
        <f t="shared" si="100"/>
        <v>0.01</v>
      </c>
      <c r="Z416" s="183">
        <f t="shared" si="101"/>
        <v>0.02</v>
      </c>
      <c r="AA416" s="184">
        <f t="shared" si="102"/>
        <v>-1400.2199999999987</v>
      </c>
      <c r="AB416" s="184">
        <f t="shared" si="103"/>
        <v>133.10519999999997</v>
      </c>
      <c r="AC416" s="185">
        <f t="shared" si="104"/>
        <v>1.578694776535115E-2</v>
      </c>
      <c r="AD416" s="181"/>
      <c r="AE416" s="178">
        <f t="shared" si="105"/>
        <v>1.4568438381937896</v>
      </c>
      <c r="AF416" s="170">
        <f>Workings_risks!$E$18+Workings_risks!$E$27*(($AE416-1)*Workings_risks!$E$18)/(2050-2023)</f>
        <v>9.6488560740677371E-3</v>
      </c>
      <c r="AG416" s="170">
        <f>AF416+(($AE416-1)*Workings_risks!$E$18)/(2050-2023)</f>
        <v>9.8042292802690729E-3</v>
      </c>
      <c r="AH416" s="170">
        <f>AG416+(($AE416-1)*Workings_risks!$E$18)/(2050-2023)</f>
        <v>9.9596024864704088E-3</v>
      </c>
      <c r="AI416" s="170">
        <f>AH416+(($AE416-1)*Workings_risks!$E$18)/(2050-2023)</f>
        <v>1.0114975692671745E-2</v>
      </c>
      <c r="AJ416" s="170">
        <f>AI416+(($AE416-1)*Workings_risks!$E$18)/(2050-2023)</f>
        <v>1.027034889887308E-2</v>
      </c>
      <c r="AK416" s="170">
        <f>AJ416+(($AE416-1)*Workings_risks!$E$18)/(2050-2023)</f>
        <v>1.0425722105074416E-2</v>
      </c>
      <c r="AL416" s="170">
        <f>AK416+(($AE416-1)*Workings_risks!$E$18)/(2050-2023)</f>
        <v>1.0581095311275752E-2</v>
      </c>
      <c r="AM416" s="170">
        <f>AL416+(($AE416-1)*Workings_risks!$E$18)/(2050-2023)</f>
        <v>1.0736468517477088E-2</v>
      </c>
      <c r="AN416" s="170">
        <f>AM416+(($AE416-1)*Workings_risks!$E$18)/(2050-2023)</f>
        <v>1.0891841723678424E-2</v>
      </c>
      <c r="AO416" s="170">
        <f>AN416+(($AE416-1)*Workings_risks!$E$18)/(2050-2023)</f>
        <v>1.104721492987976E-2</v>
      </c>
      <c r="AP416" s="170">
        <f>AO416+(($AE416-1)*Workings_risks!$E$18)/(2050-2023)</f>
        <v>1.1202588136081095E-2</v>
      </c>
      <c r="AQ416" s="170">
        <f>AP416+(($AE416-1)*Workings_risks!$E$18)/(2050-2023)</f>
        <v>1.1357961342282431E-2</v>
      </c>
      <c r="AR416" s="170">
        <f>AQ416+(($AE416-1)*Workings_risks!$E$18)/(2050-2023)</f>
        <v>1.1513334548483767E-2</v>
      </c>
      <c r="AS416" s="170">
        <f>AR416+(($AE416-1)*Workings_risks!$E$18)/(2050-2023)</f>
        <v>1.1668707754685103E-2</v>
      </c>
      <c r="AT416" s="170">
        <f>AS416+(($AE416-1)*Workings_risks!$E$18)/(2050-2023)</f>
        <v>1.1824080960886439E-2</v>
      </c>
      <c r="AU416" s="170">
        <f>AT416+(($AE416-1)*Workings_risks!$E$18)/(2050-2023)</f>
        <v>1.1979454167087775E-2</v>
      </c>
      <c r="AV416" s="170">
        <f>AU416+(($AE416-1)*Workings_risks!$E$18)/(2050-2023)</f>
        <v>1.213482737328911E-2</v>
      </c>
      <c r="AW416" s="170">
        <f>AV416+(($AE416-1)*Workings_risks!$E$18)/(2050-2023)</f>
        <v>1.2290200579490446E-2</v>
      </c>
      <c r="AX416" s="170">
        <f>AW416+(($AE416-1)*Workings_risks!$E$18)/(2050-2023)</f>
        <v>1.2445573785691782E-2</v>
      </c>
      <c r="AY416" s="170">
        <f>AX416+(($AE416-1)*Workings_risks!$E$18)/(2050-2023)</f>
        <v>1.2600946991893118E-2</v>
      </c>
      <c r="BA416" s="186">
        <f>AF416*Workings_risks!$E$24*Workings_risks!$E$26*Workings_risks!$E$27*Assumptions!$G$90</f>
        <v>3.9075847493439233E-4</v>
      </c>
      <c r="BB416" s="186">
        <f>AG416*Workings_risks!$E$24*Workings_risks!$E$26*Workings_risks!$E$27*Assumptions!$G$90</f>
        <v>3.9705076457316869E-4</v>
      </c>
      <c r="BC416" s="186">
        <f>AH416*Workings_risks!$E$24*Workings_risks!$E$26*Workings_risks!$E$27*Assumptions!$G$90</f>
        <v>4.0334305421194506E-4</v>
      </c>
      <c r="BD416" s="186">
        <f>AI416*Workings_risks!$E$24*Workings_risks!$E$26*Workings_risks!$E$27*Assumptions!$G$90</f>
        <v>4.0963534385072154E-4</v>
      </c>
      <c r="BE416" s="186">
        <f>AJ416*Workings_risks!$E$24*Workings_risks!$E$26*Workings_risks!$E$27*Assumptions!$G$90</f>
        <v>4.1592763348949791E-4</v>
      </c>
      <c r="BF416" s="186">
        <f>AK416*Workings_risks!$E$24*Workings_risks!$E$26*Workings_risks!$E$27*Assumptions!$G$90</f>
        <v>4.2221992312827428E-4</v>
      </c>
      <c r="BG416" s="186">
        <f>AL416*Workings_risks!$E$24*Workings_risks!$E$26*Workings_risks!$E$27*Assumptions!$G$90</f>
        <v>4.2851221276705065E-4</v>
      </c>
      <c r="BH416" s="186">
        <f>AM416*Workings_risks!$E$24*Workings_risks!$E$26*Workings_risks!$E$27*Assumptions!$G$90</f>
        <v>4.3480450240582702E-4</v>
      </c>
      <c r="BI416" s="186">
        <f>AN416*Workings_risks!$E$24*Workings_risks!$E$26*Workings_risks!$E$27*Assumptions!$G$90</f>
        <v>4.4109679204460339E-4</v>
      </c>
      <c r="BJ416" s="186">
        <f>AO416*Workings_risks!$E$24*Workings_risks!$E$26*Workings_risks!$E$27*Assumptions!$G$90</f>
        <v>4.4738908168337975E-4</v>
      </c>
      <c r="BK416" s="186">
        <f>AP416*Workings_risks!$E$24*Workings_risks!$E$26*Workings_risks!$E$27*Assumptions!$G$90</f>
        <v>4.5368137132215602E-4</v>
      </c>
      <c r="BL416" s="186">
        <f>AQ416*Workings_risks!$E$24*Workings_risks!$E$26*Workings_risks!$E$27*Assumptions!$G$90</f>
        <v>4.5997366096093249E-4</v>
      </c>
      <c r="BM416" s="186">
        <f>AR416*Workings_risks!$E$24*Workings_risks!$E$26*Workings_risks!$E$27*Assumptions!$G$90</f>
        <v>4.6626595059970881E-4</v>
      </c>
      <c r="BN416" s="186">
        <f>AS416*Workings_risks!$E$24*Workings_risks!$E$26*Workings_risks!$E$27*Assumptions!$G$90</f>
        <v>4.7255824023848523E-4</v>
      </c>
      <c r="BO416" s="186">
        <f>AT416*Workings_risks!$E$24*Workings_risks!$E$26*Workings_risks!$E$27*Assumptions!$G$90</f>
        <v>4.788505298772616E-4</v>
      </c>
      <c r="BP416" s="186">
        <f>AU416*Workings_risks!$E$24*Workings_risks!$E$26*Workings_risks!$E$27*Assumptions!$G$90</f>
        <v>4.8514281951603791E-4</v>
      </c>
      <c r="BQ416" s="186">
        <f>AV416*Workings_risks!$E$24*Workings_risks!$E$26*Workings_risks!$E$27*Assumptions!$G$90</f>
        <v>4.9143510915481423E-4</v>
      </c>
      <c r="BR416" s="186">
        <f>AW416*Workings_risks!$E$24*Workings_risks!$E$26*Workings_risks!$E$27*Assumptions!$G$90</f>
        <v>4.977273987935906E-4</v>
      </c>
      <c r="BS416" s="186">
        <f>AX416*Workings_risks!$E$24*Workings_risks!$E$26*Workings_risks!$E$27*Assumptions!$G$90</f>
        <v>5.0401968843236697E-4</v>
      </c>
      <c r="BT416" s="186">
        <f>AY416*Workings_risks!$E$24*Workings_risks!$E$26*Workings_risks!$E$27*Assumptions!$G$90</f>
        <v>5.1031197807114344E-4</v>
      </c>
    </row>
    <row r="417" spans="2:72" x14ac:dyDescent="0.25">
      <c r="B417" s="42">
        <v>10402528</v>
      </c>
      <c r="C417" s="42" t="s">
        <v>595</v>
      </c>
      <c r="D417" s="42" t="s">
        <v>272</v>
      </c>
      <c r="E417" s="42">
        <v>17003510</v>
      </c>
      <c r="F417" s="42">
        <v>17780249</v>
      </c>
      <c r="G417" s="42">
        <v>0.39322773857952065</v>
      </c>
      <c r="H417" s="42">
        <v>142.223297782743</v>
      </c>
      <c r="I417" s="42">
        <v>-34.271017684240498</v>
      </c>
      <c r="J417" s="42">
        <v>112</v>
      </c>
      <c r="K417" s="42">
        <v>97.3</v>
      </c>
      <c r="L417" s="32">
        <v>6.3E-2</v>
      </c>
      <c r="M417" s="32">
        <v>8.7999999999999995E-2</v>
      </c>
      <c r="N417" s="181"/>
      <c r="O417" s="182">
        <f t="shared" si="91"/>
        <v>119.056</v>
      </c>
      <c r="P417" s="182">
        <f t="shared" si="92"/>
        <v>103.42989999999999</v>
      </c>
      <c r="Q417" s="191">
        <f t="shared" si="93"/>
        <v>0.01</v>
      </c>
      <c r="R417" s="191">
        <f t="shared" si="94"/>
        <v>0.02</v>
      </c>
      <c r="S417" s="184">
        <f t="shared" si="95"/>
        <v>-1562.6100000000008</v>
      </c>
      <c r="T417" s="184">
        <f t="shared" si="96"/>
        <v>134.68209999999999</v>
      </c>
      <c r="U417" s="185">
        <f t="shared" si="97"/>
        <v>1.4515522107243637E-2</v>
      </c>
      <c r="V417" s="181"/>
      <c r="W417" s="182">
        <f t="shared" si="98"/>
        <v>120.17599999999999</v>
      </c>
      <c r="X417" s="182">
        <f t="shared" si="99"/>
        <v>105.86240000000001</v>
      </c>
      <c r="Y417" s="183">
        <f t="shared" si="100"/>
        <v>0.01</v>
      </c>
      <c r="Z417" s="183">
        <f t="shared" si="101"/>
        <v>0.02</v>
      </c>
      <c r="AA417" s="184">
        <f t="shared" si="102"/>
        <v>-1431.3599999999979</v>
      </c>
      <c r="AB417" s="184">
        <f t="shared" si="103"/>
        <v>134.48959999999997</v>
      </c>
      <c r="AC417" s="185">
        <f t="shared" si="104"/>
        <v>1.5712050078247261E-2</v>
      </c>
      <c r="AD417" s="181"/>
      <c r="AE417" s="178">
        <f t="shared" si="105"/>
        <v>1.4515522107243637</v>
      </c>
      <c r="AF417" s="170">
        <f>Workings_risks!$E$18+Workings_risks!$E$27*(($AE417-1)*Workings_risks!$E$18)/(2050-2023)</f>
        <v>9.6434570051263779E-3</v>
      </c>
      <c r="AG417" s="170">
        <f>AF417+(($AE417-1)*Workings_risks!$E$18)/(2050-2023)</f>
        <v>9.7970305216805945E-3</v>
      </c>
      <c r="AH417" s="170">
        <f>AG417+(($AE417-1)*Workings_risks!$E$18)/(2050-2023)</f>
        <v>9.9506040382348112E-3</v>
      </c>
      <c r="AI417" s="170">
        <f>AH417+(($AE417-1)*Workings_risks!$E$18)/(2050-2023)</f>
        <v>1.0104177554789028E-2</v>
      </c>
      <c r="AJ417" s="170">
        <f>AI417+(($AE417-1)*Workings_risks!$E$18)/(2050-2023)</f>
        <v>1.0257751071343245E-2</v>
      </c>
      <c r="AK417" s="170">
        <f>AJ417+(($AE417-1)*Workings_risks!$E$18)/(2050-2023)</f>
        <v>1.0411324587897461E-2</v>
      </c>
      <c r="AL417" s="170">
        <f>AK417+(($AE417-1)*Workings_risks!$E$18)/(2050-2023)</f>
        <v>1.0564898104451678E-2</v>
      </c>
      <c r="AM417" s="170">
        <f>AL417+(($AE417-1)*Workings_risks!$E$18)/(2050-2023)</f>
        <v>1.0718471621005895E-2</v>
      </c>
      <c r="AN417" s="170">
        <f>AM417+(($AE417-1)*Workings_risks!$E$18)/(2050-2023)</f>
        <v>1.0872045137560111E-2</v>
      </c>
      <c r="AO417" s="170">
        <f>AN417+(($AE417-1)*Workings_risks!$E$18)/(2050-2023)</f>
        <v>1.1025618654114328E-2</v>
      </c>
      <c r="AP417" s="170">
        <f>AO417+(($AE417-1)*Workings_risks!$E$18)/(2050-2023)</f>
        <v>1.1179192170668545E-2</v>
      </c>
      <c r="AQ417" s="170">
        <f>AP417+(($AE417-1)*Workings_risks!$E$18)/(2050-2023)</f>
        <v>1.1332765687222761E-2</v>
      </c>
      <c r="AR417" s="170">
        <f>AQ417+(($AE417-1)*Workings_risks!$E$18)/(2050-2023)</f>
        <v>1.1486339203776978E-2</v>
      </c>
      <c r="AS417" s="170">
        <f>AR417+(($AE417-1)*Workings_risks!$E$18)/(2050-2023)</f>
        <v>1.1639912720331195E-2</v>
      </c>
      <c r="AT417" s="170">
        <f>AS417+(($AE417-1)*Workings_risks!$E$18)/(2050-2023)</f>
        <v>1.1793486236885411E-2</v>
      </c>
      <c r="AU417" s="170">
        <f>AT417+(($AE417-1)*Workings_risks!$E$18)/(2050-2023)</f>
        <v>1.1947059753439628E-2</v>
      </c>
      <c r="AV417" s="170">
        <f>AU417+(($AE417-1)*Workings_risks!$E$18)/(2050-2023)</f>
        <v>1.2100633269993845E-2</v>
      </c>
      <c r="AW417" s="170">
        <f>AV417+(($AE417-1)*Workings_risks!$E$18)/(2050-2023)</f>
        <v>1.2254206786548061E-2</v>
      </c>
      <c r="AX417" s="170">
        <f>AW417+(($AE417-1)*Workings_risks!$E$18)/(2050-2023)</f>
        <v>1.2407780303102278E-2</v>
      </c>
      <c r="AY417" s="170">
        <f>AX417+(($AE417-1)*Workings_risks!$E$18)/(2050-2023)</f>
        <v>1.2561353819656495E-2</v>
      </c>
      <c r="BA417" s="186">
        <f>AF417*Workings_risks!$E$24*Workings_risks!$E$26*Workings_risks!$E$27*Assumptions!$G$90</f>
        <v>3.9053982394308343E-4</v>
      </c>
      <c r="BB417" s="186">
        <f>AG417*Workings_risks!$E$24*Workings_risks!$E$26*Workings_risks!$E$27*Assumptions!$G$90</f>
        <v>3.9675922991809026E-4</v>
      </c>
      <c r="BC417" s="186">
        <f>AH417*Workings_risks!$E$24*Workings_risks!$E$26*Workings_risks!$E$27*Assumptions!$G$90</f>
        <v>4.0297863589309709E-4</v>
      </c>
      <c r="BD417" s="186">
        <f>AI417*Workings_risks!$E$24*Workings_risks!$E$26*Workings_risks!$E$27*Assumptions!$G$90</f>
        <v>4.0919804186810392E-4</v>
      </c>
      <c r="BE417" s="186">
        <f>AJ417*Workings_risks!$E$24*Workings_risks!$E$26*Workings_risks!$E$27*Assumptions!$G$90</f>
        <v>4.1541744784311064E-4</v>
      </c>
      <c r="BF417" s="186">
        <f>AK417*Workings_risks!$E$24*Workings_risks!$E$26*Workings_risks!$E$27*Assumptions!$G$90</f>
        <v>4.2163685381811742E-4</v>
      </c>
      <c r="BG417" s="186">
        <f>AL417*Workings_risks!$E$24*Workings_risks!$E$26*Workings_risks!$E$27*Assumptions!$G$90</f>
        <v>4.2785625979312425E-4</v>
      </c>
      <c r="BH417" s="186">
        <f>AM417*Workings_risks!$E$24*Workings_risks!$E$26*Workings_risks!$E$27*Assumptions!$G$90</f>
        <v>4.3407566576813108E-4</v>
      </c>
      <c r="BI417" s="186">
        <f>AN417*Workings_risks!$E$24*Workings_risks!$E$26*Workings_risks!$E$27*Assumptions!$G$90</f>
        <v>4.4029507174313774E-4</v>
      </c>
      <c r="BJ417" s="186">
        <f>AO417*Workings_risks!$E$24*Workings_risks!$E$26*Workings_risks!$E$27*Assumptions!$G$90</f>
        <v>4.4651447771814457E-4</v>
      </c>
      <c r="BK417" s="186">
        <f>AP417*Workings_risks!$E$24*Workings_risks!$E$26*Workings_risks!$E$27*Assumptions!$G$90</f>
        <v>4.5273388369315135E-4</v>
      </c>
      <c r="BL417" s="186">
        <f>AQ417*Workings_risks!$E$24*Workings_risks!$E$26*Workings_risks!$E$27*Assumptions!$G$90</f>
        <v>4.5895328966815818E-4</v>
      </c>
      <c r="BM417" s="186">
        <f>AR417*Workings_risks!$E$24*Workings_risks!$E$26*Workings_risks!$E$27*Assumptions!$G$90</f>
        <v>4.6517269564316495E-4</v>
      </c>
      <c r="BN417" s="186">
        <f>AS417*Workings_risks!$E$24*Workings_risks!$E$26*Workings_risks!$E$27*Assumptions!$G$90</f>
        <v>4.7139210161817167E-4</v>
      </c>
      <c r="BO417" s="186">
        <f>AT417*Workings_risks!$E$24*Workings_risks!$E$26*Workings_risks!$E$27*Assumptions!$G$90</f>
        <v>4.776115075931785E-4</v>
      </c>
      <c r="BP417" s="186">
        <f>AU417*Workings_risks!$E$24*Workings_risks!$E$26*Workings_risks!$E$27*Assumptions!$G$90</f>
        <v>4.8383091356818533E-4</v>
      </c>
      <c r="BQ417" s="186">
        <f>AV417*Workings_risks!$E$24*Workings_risks!$E$26*Workings_risks!$E$27*Assumptions!$G$90</f>
        <v>4.9005031954319205E-4</v>
      </c>
      <c r="BR417" s="186">
        <f>AW417*Workings_risks!$E$24*Workings_risks!$E$26*Workings_risks!$E$27*Assumptions!$G$90</f>
        <v>4.9626972551819882E-4</v>
      </c>
      <c r="BS417" s="186">
        <f>AX417*Workings_risks!$E$24*Workings_risks!$E$26*Workings_risks!$E$27*Assumptions!$G$90</f>
        <v>5.024891314932056E-4</v>
      </c>
      <c r="BT417" s="186">
        <f>AY417*Workings_risks!$E$24*Workings_risks!$E$26*Workings_risks!$E$27*Assumptions!$G$90</f>
        <v>5.0870853746821237E-4</v>
      </c>
    </row>
    <row r="418" spans="2:72" x14ac:dyDescent="0.25">
      <c r="B418" s="42">
        <v>10403961</v>
      </c>
      <c r="C418" s="42" t="s">
        <v>387</v>
      </c>
      <c r="D418" s="42" t="s">
        <v>287</v>
      </c>
      <c r="E418" s="42">
        <v>17009631</v>
      </c>
      <c r="F418" s="42">
        <v>17009626</v>
      </c>
      <c r="G418" s="42">
        <v>0.4935156682829005</v>
      </c>
      <c r="H418" s="42">
        <v>143.380694126912</v>
      </c>
      <c r="I418" s="42">
        <v>-38.555001584187998</v>
      </c>
      <c r="J418" s="42">
        <v>106</v>
      </c>
      <c r="K418" s="42">
        <v>92.3</v>
      </c>
      <c r="L418" s="32">
        <v>5.3999999999999999E-2</v>
      </c>
      <c r="M418" s="32">
        <v>7.2999999999999995E-2</v>
      </c>
      <c r="N418" s="181"/>
      <c r="O418" s="182">
        <f t="shared" si="91"/>
        <v>111.724</v>
      </c>
      <c r="P418" s="182">
        <f t="shared" si="92"/>
        <v>97.284199999999998</v>
      </c>
      <c r="Q418" s="191">
        <f t="shared" si="93"/>
        <v>0.01</v>
      </c>
      <c r="R418" s="191">
        <f t="shared" si="94"/>
        <v>0.02</v>
      </c>
      <c r="S418" s="184">
        <f t="shared" si="95"/>
        <v>-1443.9800000000005</v>
      </c>
      <c r="T418" s="184">
        <f t="shared" si="96"/>
        <v>126.16380000000001</v>
      </c>
      <c r="U418" s="185">
        <f t="shared" si="97"/>
        <v>1.3964043823321655E-2</v>
      </c>
      <c r="V418" s="181"/>
      <c r="W418" s="182">
        <f t="shared" si="98"/>
        <v>113.738</v>
      </c>
      <c r="X418" s="182">
        <f t="shared" si="99"/>
        <v>99.037899999999993</v>
      </c>
      <c r="Y418" s="183">
        <f t="shared" si="100"/>
        <v>0.01</v>
      </c>
      <c r="Z418" s="183">
        <f t="shared" si="101"/>
        <v>0.02</v>
      </c>
      <c r="AA418" s="184">
        <f t="shared" si="102"/>
        <v>-1470.0100000000004</v>
      </c>
      <c r="AB418" s="184">
        <f t="shared" si="103"/>
        <v>128.43809999999999</v>
      </c>
      <c r="AC418" s="185">
        <f t="shared" si="104"/>
        <v>1.5263909769321286E-2</v>
      </c>
      <c r="AD418" s="181"/>
      <c r="AE418" s="178">
        <f t="shared" si="105"/>
        <v>1.3964043823321655</v>
      </c>
      <c r="AF418" s="170">
        <f>Workings_risks!$E$18+Workings_risks!$E$27*(($AE418-1)*Workings_risks!$E$18)/(2050-2023)</f>
        <v>9.5871894524356335E-3</v>
      </c>
      <c r="AG418" s="170">
        <f>AF418+(($AE418-1)*Workings_risks!$E$18)/(2050-2023)</f>
        <v>9.722007118092936E-3</v>
      </c>
      <c r="AH418" s="170">
        <f>AG418+(($AE418-1)*Workings_risks!$E$18)/(2050-2023)</f>
        <v>9.8568247837502385E-3</v>
      </c>
      <c r="AI418" s="170">
        <f>AH418+(($AE418-1)*Workings_risks!$E$18)/(2050-2023)</f>
        <v>9.9916424494075409E-3</v>
      </c>
      <c r="AJ418" s="170">
        <f>AI418+(($AE418-1)*Workings_risks!$E$18)/(2050-2023)</f>
        <v>1.0126460115064843E-2</v>
      </c>
      <c r="AK418" s="170">
        <f>AJ418+(($AE418-1)*Workings_risks!$E$18)/(2050-2023)</f>
        <v>1.0261277780722146E-2</v>
      </c>
      <c r="AL418" s="170">
        <f>AK418+(($AE418-1)*Workings_risks!$E$18)/(2050-2023)</f>
        <v>1.0396095446379448E-2</v>
      </c>
      <c r="AM418" s="170">
        <f>AL418+(($AE418-1)*Workings_risks!$E$18)/(2050-2023)</f>
        <v>1.0530913112036751E-2</v>
      </c>
      <c r="AN418" s="170">
        <f>AM418+(($AE418-1)*Workings_risks!$E$18)/(2050-2023)</f>
        <v>1.0665730777694053E-2</v>
      </c>
      <c r="AO418" s="170">
        <f>AN418+(($AE418-1)*Workings_risks!$E$18)/(2050-2023)</f>
        <v>1.0800548443351356E-2</v>
      </c>
      <c r="AP418" s="170">
        <f>AO418+(($AE418-1)*Workings_risks!$E$18)/(2050-2023)</f>
        <v>1.0935366109008658E-2</v>
      </c>
      <c r="AQ418" s="170">
        <f>AP418+(($AE418-1)*Workings_risks!$E$18)/(2050-2023)</f>
        <v>1.1070183774665961E-2</v>
      </c>
      <c r="AR418" s="170">
        <f>AQ418+(($AE418-1)*Workings_risks!$E$18)/(2050-2023)</f>
        <v>1.1205001440323263E-2</v>
      </c>
      <c r="AS418" s="170">
        <f>AR418+(($AE418-1)*Workings_risks!$E$18)/(2050-2023)</f>
        <v>1.1339819105980566E-2</v>
      </c>
      <c r="AT418" s="170">
        <f>AS418+(($AE418-1)*Workings_risks!$E$18)/(2050-2023)</f>
        <v>1.1474636771637868E-2</v>
      </c>
      <c r="AU418" s="170">
        <f>AT418+(($AE418-1)*Workings_risks!$E$18)/(2050-2023)</f>
        <v>1.1609454437295171E-2</v>
      </c>
      <c r="AV418" s="170">
        <f>AU418+(($AE418-1)*Workings_risks!$E$18)/(2050-2023)</f>
        <v>1.1744272102952473E-2</v>
      </c>
      <c r="AW418" s="170">
        <f>AV418+(($AE418-1)*Workings_risks!$E$18)/(2050-2023)</f>
        <v>1.1879089768609775E-2</v>
      </c>
      <c r="AX418" s="170">
        <f>AW418+(($AE418-1)*Workings_risks!$E$18)/(2050-2023)</f>
        <v>1.2013907434267078E-2</v>
      </c>
      <c r="AY418" s="170">
        <f>AX418+(($AE418-1)*Workings_risks!$E$18)/(2050-2023)</f>
        <v>1.214872509992438E-2</v>
      </c>
      <c r="BA418" s="186">
        <f>AF418*Workings_risks!$E$24*Workings_risks!$E$26*Workings_risks!$E$27*Assumptions!$G$90</f>
        <v>3.8826110583298359E-4</v>
      </c>
      <c r="BB418" s="186">
        <f>AG418*Workings_risks!$E$24*Workings_risks!$E$26*Workings_risks!$E$27*Assumptions!$G$90</f>
        <v>3.9372093910462373E-4</v>
      </c>
      <c r="BC418" s="186">
        <f>AH418*Workings_risks!$E$24*Workings_risks!$E$26*Workings_risks!$E$27*Assumptions!$G$90</f>
        <v>3.9918077237626392E-4</v>
      </c>
      <c r="BD418" s="186">
        <f>AI418*Workings_risks!$E$24*Workings_risks!$E$26*Workings_risks!$E$27*Assumptions!$G$90</f>
        <v>4.0464060564790417E-4</v>
      </c>
      <c r="BE418" s="186">
        <f>AJ418*Workings_risks!$E$24*Workings_risks!$E$26*Workings_risks!$E$27*Assumptions!$G$90</f>
        <v>4.1010043891954431E-4</v>
      </c>
      <c r="BF418" s="186">
        <f>AK418*Workings_risks!$E$24*Workings_risks!$E$26*Workings_risks!$E$27*Assumptions!$G$90</f>
        <v>4.1556027219118451E-4</v>
      </c>
      <c r="BG418" s="186">
        <f>AL418*Workings_risks!$E$24*Workings_risks!$E$26*Workings_risks!$E$27*Assumptions!$G$90</f>
        <v>4.2102010546282465E-4</v>
      </c>
      <c r="BH418" s="186">
        <f>AM418*Workings_risks!$E$24*Workings_risks!$E$26*Workings_risks!$E$27*Assumptions!$G$90</f>
        <v>4.2647993873446484E-4</v>
      </c>
      <c r="BI418" s="186">
        <f>AN418*Workings_risks!$E$24*Workings_risks!$E$26*Workings_risks!$E$27*Assumptions!$G$90</f>
        <v>4.3193977200610488E-4</v>
      </c>
      <c r="BJ418" s="186">
        <f>AO418*Workings_risks!$E$24*Workings_risks!$E$26*Workings_risks!$E$27*Assumptions!$G$90</f>
        <v>4.3739960527774502E-4</v>
      </c>
      <c r="BK418" s="186">
        <f>AP418*Workings_risks!$E$24*Workings_risks!$E$26*Workings_risks!$E$27*Assumptions!$G$90</f>
        <v>4.4285943854938521E-4</v>
      </c>
      <c r="BL418" s="186">
        <f>AQ418*Workings_risks!$E$24*Workings_risks!$E$26*Workings_risks!$E$27*Assumptions!$G$90</f>
        <v>4.4831927182102535E-4</v>
      </c>
      <c r="BM418" s="186">
        <f>AR418*Workings_risks!$E$24*Workings_risks!$E$26*Workings_risks!$E$27*Assumptions!$G$90</f>
        <v>4.5377910509266555E-4</v>
      </c>
      <c r="BN418" s="186">
        <f>AS418*Workings_risks!$E$24*Workings_risks!$E$26*Workings_risks!$E$27*Assumptions!$G$90</f>
        <v>4.5923893836430574E-4</v>
      </c>
      <c r="BO418" s="186">
        <f>AT418*Workings_risks!$E$24*Workings_risks!$E$26*Workings_risks!$E$27*Assumptions!$G$90</f>
        <v>4.6469877163594594E-4</v>
      </c>
      <c r="BP418" s="186">
        <f>AU418*Workings_risks!$E$24*Workings_risks!$E$26*Workings_risks!$E$27*Assumptions!$G$90</f>
        <v>4.7015860490758613E-4</v>
      </c>
      <c r="BQ418" s="186">
        <f>AV418*Workings_risks!$E$24*Workings_risks!$E$26*Workings_risks!$E$27*Assumptions!$G$90</f>
        <v>4.7561843817922627E-4</v>
      </c>
      <c r="BR418" s="186">
        <f>AW418*Workings_risks!$E$24*Workings_risks!$E$26*Workings_risks!$E$27*Assumptions!$G$90</f>
        <v>4.8107827145086647E-4</v>
      </c>
      <c r="BS418" s="186">
        <f>AX418*Workings_risks!$E$24*Workings_risks!$E$26*Workings_risks!$E$27*Assumptions!$G$90</f>
        <v>4.8653810472250655E-4</v>
      </c>
      <c r="BT418" s="186">
        <f>AY418*Workings_risks!$E$24*Workings_risks!$E$26*Workings_risks!$E$27*Assumptions!$G$90</f>
        <v>4.9199793799414675E-4</v>
      </c>
    </row>
    <row r="419" spans="2:72" x14ac:dyDescent="0.25">
      <c r="B419" s="42">
        <v>10403963</v>
      </c>
      <c r="C419" s="42" t="s">
        <v>387</v>
      </c>
      <c r="D419" s="42" t="s">
        <v>287</v>
      </c>
      <c r="E419" s="42">
        <v>17563229</v>
      </c>
      <c r="F419" s="42">
        <v>17009626</v>
      </c>
      <c r="G419" s="42">
        <v>0.26821595928330044</v>
      </c>
      <c r="H419" s="42">
        <v>143.38092869323199</v>
      </c>
      <c r="I419" s="42">
        <v>-38.553926839799601</v>
      </c>
      <c r="J419" s="42">
        <v>106</v>
      </c>
      <c r="K419" s="42">
        <v>92.3</v>
      </c>
      <c r="L419" s="32">
        <v>5.3999999999999999E-2</v>
      </c>
      <c r="M419" s="32">
        <v>7.2999999999999995E-2</v>
      </c>
      <c r="N419" s="181"/>
      <c r="O419" s="182">
        <f t="shared" si="91"/>
        <v>111.724</v>
      </c>
      <c r="P419" s="182">
        <f t="shared" si="92"/>
        <v>97.284199999999998</v>
      </c>
      <c r="Q419" s="191">
        <f t="shared" si="93"/>
        <v>0.01</v>
      </c>
      <c r="R419" s="191">
        <f t="shared" si="94"/>
        <v>0.02</v>
      </c>
      <c r="S419" s="184">
        <f t="shared" si="95"/>
        <v>-1443.9800000000005</v>
      </c>
      <c r="T419" s="184">
        <f t="shared" si="96"/>
        <v>126.16380000000001</v>
      </c>
      <c r="U419" s="185">
        <f t="shared" si="97"/>
        <v>1.3964043823321655E-2</v>
      </c>
      <c r="V419" s="181"/>
      <c r="W419" s="182">
        <f t="shared" si="98"/>
        <v>113.738</v>
      </c>
      <c r="X419" s="182">
        <f t="shared" si="99"/>
        <v>99.037899999999993</v>
      </c>
      <c r="Y419" s="183">
        <f t="shared" si="100"/>
        <v>0.01</v>
      </c>
      <c r="Z419" s="183">
        <f t="shared" si="101"/>
        <v>0.02</v>
      </c>
      <c r="AA419" s="184">
        <f t="shared" si="102"/>
        <v>-1470.0100000000004</v>
      </c>
      <c r="AB419" s="184">
        <f t="shared" si="103"/>
        <v>128.43809999999999</v>
      </c>
      <c r="AC419" s="185">
        <f t="shared" si="104"/>
        <v>1.5263909769321286E-2</v>
      </c>
      <c r="AD419" s="181"/>
      <c r="AE419" s="178">
        <f t="shared" si="105"/>
        <v>1.3964043823321655</v>
      </c>
      <c r="AF419" s="170">
        <f>Workings_risks!$E$18+Workings_risks!$E$27*(($AE419-1)*Workings_risks!$E$18)/(2050-2023)</f>
        <v>9.5871894524356335E-3</v>
      </c>
      <c r="AG419" s="170">
        <f>AF419+(($AE419-1)*Workings_risks!$E$18)/(2050-2023)</f>
        <v>9.722007118092936E-3</v>
      </c>
      <c r="AH419" s="170">
        <f>AG419+(($AE419-1)*Workings_risks!$E$18)/(2050-2023)</f>
        <v>9.8568247837502385E-3</v>
      </c>
      <c r="AI419" s="170">
        <f>AH419+(($AE419-1)*Workings_risks!$E$18)/(2050-2023)</f>
        <v>9.9916424494075409E-3</v>
      </c>
      <c r="AJ419" s="170">
        <f>AI419+(($AE419-1)*Workings_risks!$E$18)/(2050-2023)</f>
        <v>1.0126460115064843E-2</v>
      </c>
      <c r="AK419" s="170">
        <f>AJ419+(($AE419-1)*Workings_risks!$E$18)/(2050-2023)</f>
        <v>1.0261277780722146E-2</v>
      </c>
      <c r="AL419" s="170">
        <f>AK419+(($AE419-1)*Workings_risks!$E$18)/(2050-2023)</f>
        <v>1.0396095446379448E-2</v>
      </c>
      <c r="AM419" s="170">
        <f>AL419+(($AE419-1)*Workings_risks!$E$18)/(2050-2023)</f>
        <v>1.0530913112036751E-2</v>
      </c>
      <c r="AN419" s="170">
        <f>AM419+(($AE419-1)*Workings_risks!$E$18)/(2050-2023)</f>
        <v>1.0665730777694053E-2</v>
      </c>
      <c r="AO419" s="170">
        <f>AN419+(($AE419-1)*Workings_risks!$E$18)/(2050-2023)</f>
        <v>1.0800548443351356E-2</v>
      </c>
      <c r="AP419" s="170">
        <f>AO419+(($AE419-1)*Workings_risks!$E$18)/(2050-2023)</f>
        <v>1.0935366109008658E-2</v>
      </c>
      <c r="AQ419" s="170">
        <f>AP419+(($AE419-1)*Workings_risks!$E$18)/(2050-2023)</f>
        <v>1.1070183774665961E-2</v>
      </c>
      <c r="AR419" s="170">
        <f>AQ419+(($AE419-1)*Workings_risks!$E$18)/(2050-2023)</f>
        <v>1.1205001440323263E-2</v>
      </c>
      <c r="AS419" s="170">
        <f>AR419+(($AE419-1)*Workings_risks!$E$18)/(2050-2023)</f>
        <v>1.1339819105980566E-2</v>
      </c>
      <c r="AT419" s="170">
        <f>AS419+(($AE419-1)*Workings_risks!$E$18)/(2050-2023)</f>
        <v>1.1474636771637868E-2</v>
      </c>
      <c r="AU419" s="170">
        <f>AT419+(($AE419-1)*Workings_risks!$E$18)/(2050-2023)</f>
        <v>1.1609454437295171E-2</v>
      </c>
      <c r="AV419" s="170">
        <f>AU419+(($AE419-1)*Workings_risks!$E$18)/(2050-2023)</f>
        <v>1.1744272102952473E-2</v>
      </c>
      <c r="AW419" s="170">
        <f>AV419+(($AE419-1)*Workings_risks!$E$18)/(2050-2023)</f>
        <v>1.1879089768609775E-2</v>
      </c>
      <c r="AX419" s="170">
        <f>AW419+(($AE419-1)*Workings_risks!$E$18)/(2050-2023)</f>
        <v>1.2013907434267078E-2</v>
      </c>
      <c r="AY419" s="170">
        <f>AX419+(($AE419-1)*Workings_risks!$E$18)/(2050-2023)</f>
        <v>1.214872509992438E-2</v>
      </c>
      <c r="BA419" s="186">
        <f>AF419*Workings_risks!$E$24*Workings_risks!$E$26*Workings_risks!$E$27*Assumptions!$G$90</f>
        <v>3.8826110583298359E-4</v>
      </c>
      <c r="BB419" s="186">
        <f>AG419*Workings_risks!$E$24*Workings_risks!$E$26*Workings_risks!$E$27*Assumptions!$G$90</f>
        <v>3.9372093910462373E-4</v>
      </c>
      <c r="BC419" s="186">
        <f>AH419*Workings_risks!$E$24*Workings_risks!$E$26*Workings_risks!$E$27*Assumptions!$G$90</f>
        <v>3.9918077237626392E-4</v>
      </c>
      <c r="BD419" s="186">
        <f>AI419*Workings_risks!$E$24*Workings_risks!$E$26*Workings_risks!$E$27*Assumptions!$G$90</f>
        <v>4.0464060564790417E-4</v>
      </c>
      <c r="BE419" s="186">
        <f>AJ419*Workings_risks!$E$24*Workings_risks!$E$26*Workings_risks!$E$27*Assumptions!$G$90</f>
        <v>4.1010043891954431E-4</v>
      </c>
      <c r="BF419" s="186">
        <f>AK419*Workings_risks!$E$24*Workings_risks!$E$26*Workings_risks!$E$27*Assumptions!$G$90</f>
        <v>4.1556027219118451E-4</v>
      </c>
      <c r="BG419" s="186">
        <f>AL419*Workings_risks!$E$24*Workings_risks!$E$26*Workings_risks!$E$27*Assumptions!$G$90</f>
        <v>4.2102010546282465E-4</v>
      </c>
      <c r="BH419" s="186">
        <f>AM419*Workings_risks!$E$24*Workings_risks!$E$26*Workings_risks!$E$27*Assumptions!$G$90</f>
        <v>4.2647993873446484E-4</v>
      </c>
      <c r="BI419" s="186">
        <f>AN419*Workings_risks!$E$24*Workings_risks!$E$26*Workings_risks!$E$27*Assumptions!$G$90</f>
        <v>4.3193977200610488E-4</v>
      </c>
      <c r="BJ419" s="186">
        <f>AO419*Workings_risks!$E$24*Workings_risks!$E$26*Workings_risks!$E$27*Assumptions!$G$90</f>
        <v>4.3739960527774502E-4</v>
      </c>
      <c r="BK419" s="186">
        <f>AP419*Workings_risks!$E$24*Workings_risks!$E$26*Workings_risks!$E$27*Assumptions!$G$90</f>
        <v>4.4285943854938521E-4</v>
      </c>
      <c r="BL419" s="186">
        <f>AQ419*Workings_risks!$E$24*Workings_risks!$E$26*Workings_risks!$E$27*Assumptions!$G$90</f>
        <v>4.4831927182102535E-4</v>
      </c>
      <c r="BM419" s="186">
        <f>AR419*Workings_risks!$E$24*Workings_risks!$E$26*Workings_risks!$E$27*Assumptions!$G$90</f>
        <v>4.5377910509266555E-4</v>
      </c>
      <c r="BN419" s="186">
        <f>AS419*Workings_risks!$E$24*Workings_risks!$E$26*Workings_risks!$E$27*Assumptions!$G$90</f>
        <v>4.5923893836430574E-4</v>
      </c>
      <c r="BO419" s="186">
        <f>AT419*Workings_risks!$E$24*Workings_risks!$E$26*Workings_risks!$E$27*Assumptions!$G$90</f>
        <v>4.6469877163594594E-4</v>
      </c>
      <c r="BP419" s="186">
        <f>AU419*Workings_risks!$E$24*Workings_risks!$E$26*Workings_risks!$E$27*Assumptions!$G$90</f>
        <v>4.7015860490758613E-4</v>
      </c>
      <c r="BQ419" s="186">
        <f>AV419*Workings_risks!$E$24*Workings_risks!$E$26*Workings_risks!$E$27*Assumptions!$G$90</f>
        <v>4.7561843817922627E-4</v>
      </c>
      <c r="BR419" s="186">
        <f>AW419*Workings_risks!$E$24*Workings_risks!$E$26*Workings_risks!$E$27*Assumptions!$G$90</f>
        <v>4.8107827145086647E-4</v>
      </c>
      <c r="BS419" s="186">
        <f>AX419*Workings_risks!$E$24*Workings_risks!$E$26*Workings_risks!$E$27*Assumptions!$G$90</f>
        <v>4.8653810472250655E-4</v>
      </c>
      <c r="BT419" s="186">
        <f>AY419*Workings_risks!$E$24*Workings_risks!$E$26*Workings_risks!$E$27*Assumptions!$G$90</f>
        <v>4.9199793799414675E-4</v>
      </c>
    </row>
    <row r="420" spans="2:72" x14ac:dyDescent="0.25">
      <c r="B420" s="42">
        <v>10403984</v>
      </c>
      <c r="C420" s="42" t="s">
        <v>387</v>
      </c>
      <c r="D420" s="42" t="s">
        <v>287</v>
      </c>
      <c r="E420" s="42">
        <v>17009705</v>
      </c>
      <c r="F420" s="42">
        <v>17009722</v>
      </c>
      <c r="G420" s="42">
        <v>1.3512785173006203</v>
      </c>
      <c r="H420" s="42">
        <v>143.39496203036299</v>
      </c>
      <c r="I420" s="42">
        <v>-38.556305092231497</v>
      </c>
      <c r="J420" s="42">
        <v>106</v>
      </c>
      <c r="K420" s="42">
        <v>92.3</v>
      </c>
      <c r="L420" s="32">
        <v>5.3999999999999999E-2</v>
      </c>
      <c r="M420" s="32">
        <v>7.2999999999999995E-2</v>
      </c>
      <c r="N420" s="181"/>
      <c r="O420" s="182">
        <f t="shared" si="91"/>
        <v>111.724</v>
      </c>
      <c r="P420" s="182">
        <f t="shared" si="92"/>
        <v>97.284199999999998</v>
      </c>
      <c r="Q420" s="191">
        <f t="shared" si="93"/>
        <v>0.01</v>
      </c>
      <c r="R420" s="191">
        <f t="shared" si="94"/>
        <v>0.02</v>
      </c>
      <c r="S420" s="184">
        <f t="shared" si="95"/>
        <v>-1443.9800000000005</v>
      </c>
      <c r="T420" s="184">
        <f t="shared" si="96"/>
        <v>126.16380000000001</v>
      </c>
      <c r="U420" s="185">
        <f t="shared" si="97"/>
        <v>1.3964043823321655E-2</v>
      </c>
      <c r="V420" s="181"/>
      <c r="W420" s="182">
        <f t="shared" si="98"/>
        <v>113.738</v>
      </c>
      <c r="X420" s="182">
        <f t="shared" si="99"/>
        <v>99.037899999999993</v>
      </c>
      <c r="Y420" s="183">
        <f t="shared" si="100"/>
        <v>0.01</v>
      </c>
      <c r="Z420" s="183">
        <f t="shared" si="101"/>
        <v>0.02</v>
      </c>
      <c r="AA420" s="184">
        <f t="shared" si="102"/>
        <v>-1470.0100000000004</v>
      </c>
      <c r="AB420" s="184">
        <f t="shared" si="103"/>
        <v>128.43809999999999</v>
      </c>
      <c r="AC420" s="185">
        <f t="shared" si="104"/>
        <v>1.5263909769321286E-2</v>
      </c>
      <c r="AD420" s="181"/>
      <c r="AE420" s="178">
        <f t="shared" si="105"/>
        <v>1.3964043823321655</v>
      </c>
      <c r="AF420" s="170">
        <f>Workings_risks!$E$18+Workings_risks!$E$27*(($AE420-1)*Workings_risks!$E$18)/(2050-2023)</f>
        <v>9.5871894524356335E-3</v>
      </c>
      <c r="AG420" s="170">
        <f>AF420+(($AE420-1)*Workings_risks!$E$18)/(2050-2023)</f>
        <v>9.722007118092936E-3</v>
      </c>
      <c r="AH420" s="170">
        <f>AG420+(($AE420-1)*Workings_risks!$E$18)/(2050-2023)</f>
        <v>9.8568247837502385E-3</v>
      </c>
      <c r="AI420" s="170">
        <f>AH420+(($AE420-1)*Workings_risks!$E$18)/(2050-2023)</f>
        <v>9.9916424494075409E-3</v>
      </c>
      <c r="AJ420" s="170">
        <f>AI420+(($AE420-1)*Workings_risks!$E$18)/(2050-2023)</f>
        <v>1.0126460115064843E-2</v>
      </c>
      <c r="AK420" s="170">
        <f>AJ420+(($AE420-1)*Workings_risks!$E$18)/(2050-2023)</f>
        <v>1.0261277780722146E-2</v>
      </c>
      <c r="AL420" s="170">
        <f>AK420+(($AE420-1)*Workings_risks!$E$18)/(2050-2023)</f>
        <v>1.0396095446379448E-2</v>
      </c>
      <c r="AM420" s="170">
        <f>AL420+(($AE420-1)*Workings_risks!$E$18)/(2050-2023)</f>
        <v>1.0530913112036751E-2</v>
      </c>
      <c r="AN420" s="170">
        <f>AM420+(($AE420-1)*Workings_risks!$E$18)/(2050-2023)</f>
        <v>1.0665730777694053E-2</v>
      </c>
      <c r="AO420" s="170">
        <f>AN420+(($AE420-1)*Workings_risks!$E$18)/(2050-2023)</f>
        <v>1.0800548443351356E-2</v>
      </c>
      <c r="AP420" s="170">
        <f>AO420+(($AE420-1)*Workings_risks!$E$18)/(2050-2023)</f>
        <v>1.0935366109008658E-2</v>
      </c>
      <c r="AQ420" s="170">
        <f>AP420+(($AE420-1)*Workings_risks!$E$18)/(2050-2023)</f>
        <v>1.1070183774665961E-2</v>
      </c>
      <c r="AR420" s="170">
        <f>AQ420+(($AE420-1)*Workings_risks!$E$18)/(2050-2023)</f>
        <v>1.1205001440323263E-2</v>
      </c>
      <c r="AS420" s="170">
        <f>AR420+(($AE420-1)*Workings_risks!$E$18)/(2050-2023)</f>
        <v>1.1339819105980566E-2</v>
      </c>
      <c r="AT420" s="170">
        <f>AS420+(($AE420-1)*Workings_risks!$E$18)/(2050-2023)</f>
        <v>1.1474636771637868E-2</v>
      </c>
      <c r="AU420" s="170">
        <f>AT420+(($AE420-1)*Workings_risks!$E$18)/(2050-2023)</f>
        <v>1.1609454437295171E-2</v>
      </c>
      <c r="AV420" s="170">
        <f>AU420+(($AE420-1)*Workings_risks!$E$18)/(2050-2023)</f>
        <v>1.1744272102952473E-2</v>
      </c>
      <c r="AW420" s="170">
        <f>AV420+(($AE420-1)*Workings_risks!$E$18)/(2050-2023)</f>
        <v>1.1879089768609775E-2</v>
      </c>
      <c r="AX420" s="170">
        <f>AW420+(($AE420-1)*Workings_risks!$E$18)/(2050-2023)</f>
        <v>1.2013907434267078E-2</v>
      </c>
      <c r="AY420" s="170">
        <f>AX420+(($AE420-1)*Workings_risks!$E$18)/(2050-2023)</f>
        <v>1.214872509992438E-2</v>
      </c>
      <c r="BA420" s="186">
        <f>AF420*Workings_risks!$E$24*Workings_risks!$E$26*Workings_risks!$E$27*Assumptions!$G$90</f>
        <v>3.8826110583298359E-4</v>
      </c>
      <c r="BB420" s="186">
        <f>AG420*Workings_risks!$E$24*Workings_risks!$E$26*Workings_risks!$E$27*Assumptions!$G$90</f>
        <v>3.9372093910462373E-4</v>
      </c>
      <c r="BC420" s="186">
        <f>AH420*Workings_risks!$E$24*Workings_risks!$E$26*Workings_risks!$E$27*Assumptions!$G$90</f>
        <v>3.9918077237626392E-4</v>
      </c>
      <c r="BD420" s="186">
        <f>AI420*Workings_risks!$E$24*Workings_risks!$E$26*Workings_risks!$E$27*Assumptions!$G$90</f>
        <v>4.0464060564790417E-4</v>
      </c>
      <c r="BE420" s="186">
        <f>AJ420*Workings_risks!$E$24*Workings_risks!$E$26*Workings_risks!$E$27*Assumptions!$G$90</f>
        <v>4.1010043891954431E-4</v>
      </c>
      <c r="BF420" s="186">
        <f>AK420*Workings_risks!$E$24*Workings_risks!$E$26*Workings_risks!$E$27*Assumptions!$G$90</f>
        <v>4.1556027219118451E-4</v>
      </c>
      <c r="BG420" s="186">
        <f>AL420*Workings_risks!$E$24*Workings_risks!$E$26*Workings_risks!$E$27*Assumptions!$G$90</f>
        <v>4.2102010546282465E-4</v>
      </c>
      <c r="BH420" s="186">
        <f>AM420*Workings_risks!$E$24*Workings_risks!$E$26*Workings_risks!$E$27*Assumptions!$G$90</f>
        <v>4.2647993873446484E-4</v>
      </c>
      <c r="BI420" s="186">
        <f>AN420*Workings_risks!$E$24*Workings_risks!$E$26*Workings_risks!$E$27*Assumptions!$G$90</f>
        <v>4.3193977200610488E-4</v>
      </c>
      <c r="BJ420" s="186">
        <f>AO420*Workings_risks!$E$24*Workings_risks!$E$26*Workings_risks!$E$27*Assumptions!$G$90</f>
        <v>4.3739960527774502E-4</v>
      </c>
      <c r="BK420" s="186">
        <f>AP420*Workings_risks!$E$24*Workings_risks!$E$26*Workings_risks!$E$27*Assumptions!$G$90</f>
        <v>4.4285943854938521E-4</v>
      </c>
      <c r="BL420" s="186">
        <f>AQ420*Workings_risks!$E$24*Workings_risks!$E$26*Workings_risks!$E$27*Assumptions!$G$90</f>
        <v>4.4831927182102535E-4</v>
      </c>
      <c r="BM420" s="186">
        <f>AR420*Workings_risks!$E$24*Workings_risks!$E$26*Workings_risks!$E$27*Assumptions!$G$90</f>
        <v>4.5377910509266555E-4</v>
      </c>
      <c r="BN420" s="186">
        <f>AS420*Workings_risks!$E$24*Workings_risks!$E$26*Workings_risks!$E$27*Assumptions!$G$90</f>
        <v>4.5923893836430574E-4</v>
      </c>
      <c r="BO420" s="186">
        <f>AT420*Workings_risks!$E$24*Workings_risks!$E$26*Workings_risks!$E$27*Assumptions!$G$90</f>
        <v>4.6469877163594594E-4</v>
      </c>
      <c r="BP420" s="186">
        <f>AU420*Workings_risks!$E$24*Workings_risks!$E$26*Workings_risks!$E$27*Assumptions!$G$90</f>
        <v>4.7015860490758613E-4</v>
      </c>
      <c r="BQ420" s="186">
        <f>AV420*Workings_risks!$E$24*Workings_risks!$E$26*Workings_risks!$E$27*Assumptions!$G$90</f>
        <v>4.7561843817922627E-4</v>
      </c>
      <c r="BR420" s="186">
        <f>AW420*Workings_risks!$E$24*Workings_risks!$E$26*Workings_risks!$E$27*Assumptions!$G$90</f>
        <v>4.8107827145086647E-4</v>
      </c>
      <c r="BS420" s="186">
        <f>AX420*Workings_risks!$E$24*Workings_risks!$E$26*Workings_risks!$E$27*Assumptions!$G$90</f>
        <v>4.8653810472250655E-4</v>
      </c>
      <c r="BT420" s="186">
        <f>AY420*Workings_risks!$E$24*Workings_risks!$E$26*Workings_risks!$E$27*Assumptions!$G$90</f>
        <v>4.9199793799414675E-4</v>
      </c>
    </row>
    <row r="421" spans="2:72" x14ac:dyDescent="0.25">
      <c r="B421" s="42">
        <v>10404053</v>
      </c>
      <c r="C421" s="42" t="s">
        <v>387</v>
      </c>
      <c r="D421" s="42" t="s">
        <v>287</v>
      </c>
      <c r="E421" s="42">
        <v>17010016</v>
      </c>
      <c r="F421" s="42">
        <v>17563233</v>
      </c>
      <c r="G421" s="42">
        <v>0.76168545699104051</v>
      </c>
      <c r="H421" s="42">
        <v>143.407787287075</v>
      </c>
      <c r="I421" s="42">
        <v>-38.5104606690468</v>
      </c>
      <c r="J421" s="42">
        <v>106</v>
      </c>
      <c r="K421" s="42">
        <v>92.5</v>
      </c>
      <c r="L421" s="32">
        <v>5.3999999999999999E-2</v>
      </c>
      <c r="M421" s="32">
        <v>7.2999999999999995E-2</v>
      </c>
      <c r="N421" s="181"/>
      <c r="O421" s="182">
        <f t="shared" si="91"/>
        <v>111.724</v>
      </c>
      <c r="P421" s="182">
        <f t="shared" si="92"/>
        <v>97.495000000000005</v>
      </c>
      <c r="Q421" s="191">
        <f t="shared" si="93"/>
        <v>0.01</v>
      </c>
      <c r="R421" s="191">
        <f t="shared" si="94"/>
        <v>0.02</v>
      </c>
      <c r="S421" s="184">
        <f t="shared" si="95"/>
        <v>-1422.8999999999999</v>
      </c>
      <c r="T421" s="184">
        <f t="shared" si="96"/>
        <v>125.953</v>
      </c>
      <c r="U421" s="185">
        <f t="shared" si="97"/>
        <v>1.4022770398481977E-2</v>
      </c>
      <c r="V421" s="181"/>
      <c r="W421" s="182">
        <f t="shared" si="98"/>
        <v>113.738</v>
      </c>
      <c r="X421" s="182">
        <f t="shared" si="99"/>
        <v>99.252499999999998</v>
      </c>
      <c r="Y421" s="183">
        <f t="shared" si="100"/>
        <v>0.01</v>
      </c>
      <c r="Z421" s="183">
        <f t="shared" si="101"/>
        <v>0.02</v>
      </c>
      <c r="AA421" s="184">
        <f t="shared" si="102"/>
        <v>-1448.55</v>
      </c>
      <c r="AB421" s="184">
        <f t="shared" si="103"/>
        <v>128.2235</v>
      </c>
      <c r="AC421" s="185">
        <f t="shared" si="104"/>
        <v>1.5341893617755687E-2</v>
      </c>
      <c r="AD421" s="181"/>
      <c r="AE421" s="178">
        <f t="shared" si="105"/>
        <v>1.4022770398481976</v>
      </c>
      <c r="AF421" s="170">
        <f>Workings_risks!$E$18+Workings_risks!$E$27*(($AE421-1)*Workings_risks!$E$18)/(2050-2023)</f>
        <v>9.5931813486870698E-3</v>
      </c>
      <c r="AG421" s="170">
        <f>AF421+(($AE421-1)*Workings_risks!$E$18)/(2050-2023)</f>
        <v>9.7299963130948498E-3</v>
      </c>
      <c r="AH421" s="170">
        <f>AG421+(($AE421-1)*Workings_risks!$E$18)/(2050-2023)</f>
        <v>9.8668112775026299E-3</v>
      </c>
      <c r="AI421" s="170">
        <f>AH421+(($AE421-1)*Workings_risks!$E$18)/(2050-2023)</f>
        <v>1.000362624191041E-2</v>
      </c>
      <c r="AJ421" s="170">
        <f>AI421+(($AE421-1)*Workings_risks!$E$18)/(2050-2023)</f>
        <v>1.014044120631819E-2</v>
      </c>
      <c r="AK421" s="170">
        <f>AJ421+(($AE421-1)*Workings_risks!$E$18)/(2050-2023)</f>
        <v>1.027725617072597E-2</v>
      </c>
      <c r="AL421" s="170">
        <f>AK421+(($AE421-1)*Workings_risks!$E$18)/(2050-2023)</f>
        <v>1.041407113513375E-2</v>
      </c>
      <c r="AM421" s="170">
        <f>AL421+(($AE421-1)*Workings_risks!$E$18)/(2050-2023)</f>
        <v>1.055088609954153E-2</v>
      </c>
      <c r="AN421" s="170">
        <f>AM421+(($AE421-1)*Workings_risks!$E$18)/(2050-2023)</f>
        <v>1.068770106394931E-2</v>
      </c>
      <c r="AO421" s="170">
        <f>AN421+(($AE421-1)*Workings_risks!$E$18)/(2050-2023)</f>
        <v>1.082451602835709E-2</v>
      </c>
      <c r="AP421" s="170">
        <f>AO421+(($AE421-1)*Workings_risks!$E$18)/(2050-2023)</f>
        <v>1.096133099276487E-2</v>
      </c>
      <c r="AQ421" s="170">
        <f>AP421+(($AE421-1)*Workings_risks!$E$18)/(2050-2023)</f>
        <v>1.109814595717265E-2</v>
      </c>
      <c r="AR421" s="170">
        <f>AQ421+(($AE421-1)*Workings_risks!$E$18)/(2050-2023)</f>
        <v>1.123496092158043E-2</v>
      </c>
      <c r="AS421" s="170">
        <f>AR421+(($AE421-1)*Workings_risks!$E$18)/(2050-2023)</f>
        <v>1.1371775885988211E-2</v>
      </c>
      <c r="AT421" s="170">
        <f>AS421+(($AE421-1)*Workings_risks!$E$18)/(2050-2023)</f>
        <v>1.1508590850395991E-2</v>
      </c>
      <c r="AU421" s="170">
        <f>AT421+(($AE421-1)*Workings_risks!$E$18)/(2050-2023)</f>
        <v>1.1645405814803771E-2</v>
      </c>
      <c r="AV421" s="170">
        <f>AU421+(($AE421-1)*Workings_risks!$E$18)/(2050-2023)</f>
        <v>1.1782220779211551E-2</v>
      </c>
      <c r="AW421" s="170">
        <f>AV421+(($AE421-1)*Workings_risks!$E$18)/(2050-2023)</f>
        <v>1.1919035743619331E-2</v>
      </c>
      <c r="AX421" s="170">
        <f>AW421+(($AE421-1)*Workings_risks!$E$18)/(2050-2023)</f>
        <v>1.2055850708027111E-2</v>
      </c>
      <c r="AY421" s="170">
        <f>AX421+(($AE421-1)*Workings_risks!$E$18)/(2050-2023)</f>
        <v>1.2192665672434891E-2</v>
      </c>
      <c r="BA421" s="186">
        <f>AF421*Workings_risks!$E$24*Workings_risks!$E$26*Workings_risks!$E$27*Assumptions!$G$90</f>
        <v>3.8850376508950093E-4</v>
      </c>
      <c r="BB421" s="186">
        <f>AG421*Workings_risks!$E$24*Workings_risks!$E$26*Workings_risks!$E$27*Assumptions!$G$90</f>
        <v>3.9404448477998018E-4</v>
      </c>
      <c r="BC421" s="186">
        <f>AH421*Workings_risks!$E$24*Workings_risks!$E$26*Workings_risks!$E$27*Assumptions!$G$90</f>
        <v>3.9958520447045943E-4</v>
      </c>
      <c r="BD421" s="186">
        <f>AI421*Workings_risks!$E$24*Workings_risks!$E$26*Workings_risks!$E$27*Assumptions!$G$90</f>
        <v>4.0512592416093869E-4</v>
      </c>
      <c r="BE421" s="186">
        <f>AJ421*Workings_risks!$E$24*Workings_risks!$E$26*Workings_risks!$E$27*Assumptions!$G$90</f>
        <v>4.1066664385141794E-4</v>
      </c>
      <c r="BF421" s="186">
        <f>AK421*Workings_risks!$E$24*Workings_risks!$E$26*Workings_risks!$E$27*Assumptions!$G$90</f>
        <v>4.1620736354189714E-4</v>
      </c>
      <c r="BG421" s="186">
        <f>AL421*Workings_risks!$E$24*Workings_risks!$E$26*Workings_risks!$E$27*Assumptions!$G$90</f>
        <v>4.2174808323237645E-4</v>
      </c>
      <c r="BH421" s="186">
        <f>AM421*Workings_risks!$E$24*Workings_risks!$E$26*Workings_risks!$E$27*Assumptions!$G$90</f>
        <v>4.2728880292285565E-4</v>
      </c>
      <c r="BI421" s="186">
        <f>AN421*Workings_risks!$E$24*Workings_risks!$E$26*Workings_risks!$E$27*Assumptions!$G$90</f>
        <v>4.328295226133348E-4</v>
      </c>
      <c r="BJ421" s="186">
        <f>AO421*Workings_risks!$E$24*Workings_risks!$E$26*Workings_risks!$E$27*Assumptions!$G$90</f>
        <v>4.3837024230381416E-4</v>
      </c>
      <c r="BK421" s="186">
        <f>AP421*Workings_risks!$E$24*Workings_risks!$E$26*Workings_risks!$E$27*Assumptions!$G$90</f>
        <v>4.4391096199429336E-4</v>
      </c>
      <c r="BL421" s="186">
        <f>AQ421*Workings_risks!$E$24*Workings_risks!$E$26*Workings_risks!$E$27*Assumptions!$G$90</f>
        <v>4.4945168168477261E-4</v>
      </c>
      <c r="BM421" s="186">
        <f>AR421*Workings_risks!$E$24*Workings_risks!$E$26*Workings_risks!$E$27*Assumptions!$G$90</f>
        <v>4.5499240137525187E-4</v>
      </c>
      <c r="BN421" s="186">
        <f>AS421*Workings_risks!$E$24*Workings_risks!$E$26*Workings_risks!$E$27*Assumptions!$G$90</f>
        <v>4.6053312106573112E-4</v>
      </c>
      <c r="BO421" s="186">
        <f>AT421*Workings_risks!$E$24*Workings_risks!$E$26*Workings_risks!$E$27*Assumptions!$G$90</f>
        <v>4.6607384075621037E-4</v>
      </c>
      <c r="BP421" s="186">
        <f>AU421*Workings_risks!$E$24*Workings_risks!$E$26*Workings_risks!$E$27*Assumptions!$G$90</f>
        <v>4.7161456044668952E-4</v>
      </c>
      <c r="BQ421" s="186">
        <f>AV421*Workings_risks!$E$24*Workings_risks!$E$26*Workings_risks!$E$27*Assumptions!$G$90</f>
        <v>4.7715528013716872E-4</v>
      </c>
      <c r="BR421" s="186">
        <f>AW421*Workings_risks!$E$24*Workings_risks!$E$26*Workings_risks!$E$27*Assumptions!$G$90</f>
        <v>4.8269599982764808E-4</v>
      </c>
      <c r="BS421" s="186">
        <f>AX421*Workings_risks!$E$24*Workings_risks!$E$26*Workings_risks!$E$27*Assumptions!$G$90</f>
        <v>4.8823671951812723E-4</v>
      </c>
      <c r="BT421" s="186">
        <f>AY421*Workings_risks!$E$24*Workings_risks!$E$26*Workings_risks!$E$27*Assumptions!$G$90</f>
        <v>4.9377743920860648E-4</v>
      </c>
    </row>
    <row r="422" spans="2:72" x14ac:dyDescent="0.25">
      <c r="B422" s="42">
        <v>10404054</v>
      </c>
      <c r="C422" s="42" t="s">
        <v>387</v>
      </c>
      <c r="D422" s="42" t="s">
        <v>287</v>
      </c>
      <c r="E422" s="42">
        <v>17010024</v>
      </c>
      <c r="F422" s="42">
        <v>17010028</v>
      </c>
      <c r="G422" s="42">
        <v>1.2291418780373102</v>
      </c>
      <c r="H422" s="42">
        <v>143.40322163166101</v>
      </c>
      <c r="I422" s="42">
        <v>-38.518760663825397</v>
      </c>
      <c r="J422" s="42">
        <v>106</v>
      </c>
      <c r="K422" s="42">
        <v>92.5</v>
      </c>
      <c r="L422" s="32">
        <v>5.3999999999999999E-2</v>
      </c>
      <c r="M422" s="32">
        <v>7.2999999999999995E-2</v>
      </c>
      <c r="N422" s="181"/>
      <c r="O422" s="182">
        <f t="shared" si="91"/>
        <v>111.724</v>
      </c>
      <c r="P422" s="182">
        <f t="shared" si="92"/>
        <v>97.495000000000005</v>
      </c>
      <c r="Q422" s="191">
        <f t="shared" si="93"/>
        <v>0.01</v>
      </c>
      <c r="R422" s="191">
        <f t="shared" si="94"/>
        <v>0.02</v>
      </c>
      <c r="S422" s="184">
        <f t="shared" si="95"/>
        <v>-1422.8999999999999</v>
      </c>
      <c r="T422" s="184">
        <f t="shared" si="96"/>
        <v>125.953</v>
      </c>
      <c r="U422" s="185">
        <f t="shared" si="97"/>
        <v>1.4022770398481977E-2</v>
      </c>
      <c r="V422" s="181"/>
      <c r="W422" s="182">
        <f t="shared" si="98"/>
        <v>113.738</v>
      </c>
      <c r="X422" s="182">
        <f t="shared" si="99"/>
        <v>99.252499999999998</v>
      </c>
      <c r="Y422" s="183">
        <f t="shared" si="100"/>
        <v>0.01</v>
      </c>
      <c r="Z422" s="183">
        <f t="shared" si="101"/>
        <v>0.02</v>
      </c>
      <c r="AA422" s="184">
        <f t="shared" si="102"/>
        <v>-1448.55</v>
      </c>
      <c r="AB422" s="184">
        <f t="shared" si="103"/>
        <v>128.2235</v>
      </c>
      <c r="AC422" s="185">
        <f t="shared" si="104"/>
        <v>1.5341893617755687E-2</v>
      </c>
      <c r="AD422" s="181"/>
      <c r="AE422" s="178">
        <f t="shared" si="105"/>
        <v>1.4022770398481976</v>
      </c>
      <c r="AF422" s="170">
        <f>Workings_risks!$E$18+Workings_risks!$E$27*(($AE422-1)*Workings_risks!$E$18)/(2050-2023)</f>
        <v>9.5931813486870698E-3</v>
      </c>
      <c r="AG422" s="170">
        <f>AF422+(($AE422-1)*Workings_risks!$E$18)/(2050-2023)</f>
        <v>9.7299963130948498E-3</v>
      </c>
      <c r="AH422" s="170">
        <f>AG422+(($AE422-1)*Workings_risks!$E$18)/(2050-2023)</f>
        <v>9.8668112775026299E-3</v>
      </c>
      <c r="AI422" s="170">
        <f>AH422+(($AE422-1)*Workings_risks!$E$18)/(2050-2023)</f>
        <v>1.000362624191041E-2</v>
      </c>
      <c r="AJ422" s="170">
        <f>AI422+(($AE422-1)*Workings_risks!$E$18)/(2050-2023)</f>
        <v>1.014044120631819E-2</v>
      </c>
      <c r="AK422" s="170">
        <f>AJ422+(($AE422-1)*Workings_risks!$E$18)/(2050-2023)</f>
        <v>1.027725617072597E-2</v>
      </c>
      <c r="AL422" s="170">
        <f>AK422+(($AE422-1)*Workings_risks!$E$18)/(2050-2023)</f>
        <v>1.041407113513375E-2</v>
      </c>
      <c r="AM422" s="170">
        <f>AL422+(($AE422-1)*Workings_risks!$E$18)/(2050-2023)</f>
        <v>1.055088609954153E-2</v>
      </c>
      <c r="AN422" s="170">
        <f>AM422+(($AE422-1)*Workings_risks!$E$18)/(2050-2023)</f>
        <v>1.068770106394931E-2</v>
      </c>
      <c r="AO422" s="170">
        <f>AN422+(($AE422-1)*Workings_risks!$E$18)/(2050-2023)</f>
        <v>1.082451602835709E-2</v>
      </c>
      <c r="AP422" s="170">
        <f>AO422+(($AE422-1)*Workings_risks!$E$18)/(2050-2023)</f>
        <v>1.096133099276487E-2</v>
      </c>
      <c r="AQ422" s="170">
        <f>AP422+(($AE422-1)*Workings_risks!$E$18)/(2050-2023)</f>
        <v>1.109814595717265E-2</v>
      </c>
      <c r="AR422" s="170">
        <f>AQ422+(($AE422-1)*Workings_risks!$E$18)/(2050-2023)</f>
        <v>1.123496092158043E-2</v>
      </c>
      <c r="AS422" s="170">
        <f>AR422+(($AE422-1)*Workings_risks!$E$18)/(2050-2023)</f>
        <v>1.1371775885988211E-2</v>
      </c>
      <c r="AT422" s="170">
        <f>AS422+(($AE422-1)*Workings_risks!$E$18)/(2050-2023)</f>
        <v>1.1508590850395991E-2</v>
      </c>
      <c r="AU422" s="170">
        <f>AT422+(($AE422-1)*Workings_risks!$E$18)/(2050-2023)</f>
        <v>1.1645405814803771E-2</v>
      </c>
      <c r="AV422" s="170">
        <f>AU422+(($AE422-1)*Workings_risks!$E$18)/(2050-2023)</f>
        <v>1.1782220779211551E-2</v>
      </c>
      <c r="AW422" s="170">
        <f>AV422+(($AE422-1)*Workings_risks!$E$18)/(2050-2023)</f>
        <v>1.1919035743619331E-2</v>
      </c>
      <c r="AX422" s="170">
        <f>AW422+(($AE422-1)*Workings_risks!$E$18)/(2050-2023)</f>
        <v>1.2055850708027111E-2</v>
      </c>
      <c r="AY422" s="170">
        <f>AX422+(($AE422-1)*Workings_risks!$E$18)/(2050-2023)</f>
        <v>1.2192665672434891E-2</v>
      </c>
      <c r="BA422" s="186">
        <f>AF422*Workings_risks!$E$24*Workings_risks!$E$26*Workings_risks!$E$27*Assumptions!$G$90</f>
        <v>3.8850376508950093E-4</v>
      </c>
      <c r="BB422" s="186">
        <f>AG422*Workings_risks!$E$24*Workings_risks!$E$26*Workings_risks!$E$27*Assumptions!$G$90</f>
        <v>3.9404448477998018E-4</v>
      </c>
      <c r="BC422" s="186">
        <f>AH422*Workings_risks!$E$24*Workings_risks!$E$26*Workings_risks!$E$27*Assumptions!$G$90</f>
        <v>3.9958520447045943E-4</v>
      </c>
      <c r="BD422" s="186">
        <f>AI422*Workings_risks!$E$24*Workings_risks!$E$26*Workings_risks!$E$27*Assumptions!$G$90</f>
        <v>4.0512592416093869E-4</v>
      </c>
      <c r="BE422" s="186">
        <f>AJ422*Workings_risks!$E$24*Workings_risks!$E$26*Workings_risks!$E$27*Assumptions!$G$90</f>
        <v>4.1066664385141794E-4</v>
      </c>
      <c r="BF422" s="186">
        <f>AK422*Workings_risks!$E$24*Workings_risks!$E$26*Workings_risks!$E$27*Assumptions!$G$90</f>
        <v>4.1620736354189714E-4</v>
      </c>
      <c r="BG422" s="186">
        <f>AL422*Workings_risks!$E$24*Workings_risks!$E$26*Workings_risks!$E$27*Assumptions!$G$90</f>
        <v>4.2174808323237645E-4</v>
      </c>
      <c r="BH422" s="186">
        <f>AM422*Workings_risks!$E$24*Workings_risks!$E$26*Workings_risks!$E$27*Assumptions!$G$90</f>
        <v>4.2728880292285565E-4</v>
      </c>
      <c r="BI422" s="186">
        <f>AN422*Workings_risks!$E$24*Workings_risks!$E$26*Workings_risks!$E$27*Assumptions!$G$90</f>
        <v>4.328295226133348E-4</v>
      </c>
      <c r="BJ422" s="186">
        <f>AO422*Workings_risks!$E$24*Workings_risks!$E$26*Workings_risks!$E$27*Assumptions!$G$90</f>
        <v>4.3837024230381416E-4</v>
      </c>
      <c r="BK422" s="186">
        <f>AP422*Workings_risks!$E$24*Workings_risks!$E$26*Workings_risks!$E$27*Assumptions!$G$90</f>
        <v>4.4391096199429336E-4</v>
      </c>
      <c r="BL422" s="186">
        <f>AQ422*Workings_risks!$E$24*Workings_risks!$E$26*Workings_risks!$E$27*Assumptions!$G$90</f>
        <v>4.4945168168477261E-4</v>
      </c>
      <c r="BM422" s="186">
        <f>AR422*Workings_risks!$E$24*Workings_risks!$E$26*Workings_risks!$E$27*Assumptions!$G$90</f>
        <v>4.5499240137525187E-4</v>
      </c>
      <c r="BN422" s="186">
        <f>AS422*Workings_risks!$E$24*Workings_risks!$E$26*Workings_risks!$E$27*Assumptions!$G$90</f>
        <v>4.6053312106573112E-4</v>
      </c>
      <c r="BO422" s="186">
        <f>AT422*Workings_risks!$E$24*Workings_risks!$E$26*Workings_risks!$E$27*Assumptions!$G$90</f>
        <v>4.6607384075621037E-4</v>
      </c>
      <c r="BP422" s="186">
        <f>AU422*Workings_risks!$E$24*Workings_risks!$E$26*Workings_risks!$E$27*Assumptions!$G$90</f>
        <v>4.7161456044668952E-4</v>
      </c>
      <c r="BQ422" s="186">
        <f>AV422*Workings_risks!$E$24*Workings_risks!$E$26*Workings_risks!$E$27*Assumptions!$G$90</f>
        <v>4.7715528013716872E-4</v>
      </c>
      <c r="BR422" s="186">
        <f>AW422*Workings_risks!$E$24*Workings_risks!$E$26*Workings_risks!$E$27*Assumptions!$G$90</f>
        <v>4.8269599982764808E-4</v>
      </c>
      <c r="BS422" s="186">
        <f>AX422*Workings_risks!$E$24*Workings_risks!$E$26*Workings_risks!$E$27*Assumptions!$G$90</f>
        <v>4.8823671951812723E-4</v>
      </c>
      <c r="BT422" s="186">
        <f>AY422*Workings_risks!$E$24*Workings_risks!$E$26*Workings_risks!$E$27*Assumptions!$G$90</f>
        <v>4.9377743920860648E-4</v>
      </c>
    </row>
    <row r="423" spans="2:72" x14ac:dyDescent="0.25">
      <c r="B423" s="42">
        <v>10404060</v>
      </c>
      <c r="C423" s="42" t="s">
        <v>387</v>
      </c>
      <c r="D423" s="42" t="s">
        <v>287</v>
      </c>
      <c r="E423" s="42">
        <v>17563233</v>
      </c>
      <c r="F423" s="42">
        <v>17010042</v>
      </c>
      <c r="G423" s="42">
        <v>0.39772270805121046</v>
      </c>
      <c r="H423" s="42">
        <v>143.40981668359399</v>
      </c>
      <c r="I423" s="42">
        <v>-38.509481824209203</v>
      </c>
      <c r="J423" s="42">
        <v>106</v>
      </c>
      <c r="K423" s="42">
        <v>92.5</v>
      </c>
      <c r="L423" s="32">
        <v>5.3999999999999999E-2</v>
      </c>
      <c r="M423" s="32">
        <v>7.2999999999999995E-2</v>
      </c>
      <c r="N423" s="181"/>
      <c r="O423" s="182">
        <f t="shared" si="91"/>
        <v>111.724</v>
      </c>
      <c r="P423" s="182">
        <f t="shared" si="92"/>
        <v>97.495000000000005</v>
      </c>
      <c r="Q423" s="191">
        <f t="shared" si="93"/>
        <v>0.01</v>
      </c>
      <c r="R423" s="191">
        <f t="shared" si="94"/>
        <v>0.02</v>
      </c>
      <c r="S423" s="184">
        <f t="shared" si="95"/>
        <v>-1422.8999999999999</v>
      </c>
      <c r="T423" s="184">
        <f t="shared" si="96"/>
        <v>125.953</v>
      </c>
      <c r="U423" s="185">
        <f t="shared" si="97"/>
        <v>1.4022770398481977E-2</v>
      </c>
      <c r="V423" s="181"/>
      <c r="W423" s="182">
        <f t="shared" si="98"/>
        <v>113.738</v>
      </c>
      <c r="X423" s="182">
        <f t="shared" si="99"/>
        <v>99.252499999999998</v>
      </c>
      <c r="Y423" s="183">
        <f t="shared" si="100"/>
        <v>0.01</v>
      </c>
      <c r="Z423" s="183">
        <f t="shared" si="101"/>
        <v>0.02</v>
      </c>
      <c r="AA423" s="184">
        <f t="shared" si="102"/>
        <v>-1448.55</v>
      </c>
      <c r="AB423" s="184">
        <f t="shared" si="103"/>
        <v>128.2235</v>
      </c>
      <c r="AC423" s="185">
        <f t="shared" si="104"/>
        <v>1.5341893617755687E-2</v>
      </c>
      <c r="AD423" s="181"/>
      <c r="AE423" s="178">
        <f t="shared" si="105"/>
        <v>1.4022770398481976</v>
      </c>
      <c r="AF423" s="170">
        <f>Workings_risks!$E$18+Workings_risks!$E$27*(($AE423-1)*Workings_risks!$E$18)/(2050-2023)</f>
        <v>9.5931813486870698E-3</v>
      </c>
      <c r="AG423" s="170">
        <f>AF423+(($AE423-1)*Workings_risks!$E$18)/(2050-2023)</f>
        <v>9.7299963130948498E-3</v>
      </c>
      <c r="AH423" s="170">
        <f>AG423+(($AE423-1)*Workings_risks!$E$18)/(2050-2023)</f>
        <v>9.8668112775026299E-3</v>
      </c>
      <c r="AI423" s="170">
        <f>AH423+(($AE423-1)*Workings_risks!$E$18)/(2050-2023)</f>
        <v>1.000362624191041E-2</v>
      </c>
      <c r="AJ423" s="170">
        <f>AI423+(($AE423-1)*Workings_risks!$E$18)/(2050-2023)</f>
        <v>1.014044120631819E-2</v>
      </c>
      <c r="AK423" s="170">
        <f>AJ423+(($AE423-1)*Workings_risks!$E$18)/(2050-2023)</f>
        <v>1.027725617072597E-2</v>
      </c>
      <c r="AL423" s="170">
        <f>AK423+(($AE423-1)*Workings_risks!$E$18)/(2050-2023)</f>
        <v>1.041407113513375E-2</v>
      </c>
      <c r="AM423" s="170">
        <f>AL423+(($AE423-1)*Workings_risks!$E$18)/(2050-2023)</f>
        <v>1.055088609954153E-2</v>
      </c>
      <c r="AN423" s="170">
        <f>AM423+(($AE423-1)*Workings_risks!$E$18)/(2050-2023)</f>
        <v>1.068770106394931E-2</v>
      </c>
      <c r="AO423" s="170">
        <f>AN423+(($AE423-1)*Workings_risks!$E$18)/(2050-2023)</f>
        <v>1.082451602835709E-2</v>
      </c>
      <c r="AP423" s="170">
        <f>AO423+(($AE423-1)*Workings_risks!$E$18)/(2050-2023)</f>
        <v>1.096133099276487E-2</v>
      </c>
      <c r="AQ423" s="170">
        <f>AP423+(($AE423-1)*Workings_risks!$E$18)/(2050-2023)</f>
        <v>1.109814595717265E-2</v>
      </c>
      <c r="AR423" s="170">
        <f>AQ423+(($AE423-1)*Workings_risks!$E$18)/(2050-2023)</f>
        <v>1.123496092158043E-2</v>
      </c>
      <c r="AS423" s="170">
        <f>AR423+(($AE423-1)*Workings_risks!$E$18)/(2050-2023)</f>
        <v>1.1371775885988211E-2</v>
      </c>
      <c r="AT423" s="170">
        <f>AS423+(($AE423-1)*Workings_risks!$E$18)/(2050-2023)</f>
        <v>1.1508590850395991E-2</v>
      </c>
      <c r="AU423" s="170">
        <f>AT423+(($AE423-1)*Workings_risks!$E$18)/(2050-2023)</f>
        <v>1.1645405814803771E-2</v>
      </c>
      <c r="AV423" s="170">
        <f>AU423+(($AE423-1)*Workings_risks!$E$18)/(2050-2023)</f>
        <v>1.1782220779211551E-2</v>
      </c>
      <c r="AW423" s="170">
        <f>AV423+(($AE423-1)*Workings_risks!$E$18)/(2050-2023)</f>
        <v>1.1919035743619331E-2</v>
      </c>
      <c r="AX423" s="170">
        <f>AW423+(($AE423-1)*Workings_risks!$E$18)/(2050-2023)</f>
        <v>1.2055850708027111E-2</v>
      </c>
      <c r="AY423" s="170">
        <f>AX423+(($AE423-1)*Workings_risks!$E$18)/(2050-2023)</f>
        <v>1.2192665672434891E-2</v>
      </c>
      <c r="BA423" s="186">
        <f>AF423*Workings_risks!$E$24*Workings_risks!$E$26*Workings_risks!$E$27*Assumptions!$G$90</f>
        <v>3.8850376508950093E-4</v>
      </c>
      <c r="BB423" s="186">
        <f>AG423*Workings_risks!$E$24*Workings_risks!$E$26*Workings_risks!$E$27*Assumptions!$G$90</f>
        <v>3.9404448477998018E-4</v>
      </c>
      <c r="BC423" s="186">
        <f>AH423*Workings_risks!$E$24*Workings_risks!$E$26*Workings_risks!$E$27*Assumptions!$G$90</f>
        <v>3.9958520447045943E-4</v>
      </c>
      <c r="BD423" s="186">
        <f>AI423*Workings_risks!$E$24*Workings_risks!$E$26*Workings_risks!$E$27*Assumptions!$G$90</f>
        <v>4.0512592416093869E-4</v>
      </c>
      <c r="BE423" s="186">
        <f>AJ423*Workings_risks!$E$24*Workings_risks!$E$26*Workings_risks!$E$27*Assumptions!$G$90</f>
        <v>4.1066664385141794E-4</v>
      </c>
      <c r="BF423" s="186">
        <f>AK423*Workings_risks!$E$24*Workings_risks!$E$26*Workings_risks!$E$27*Assumptions!$G$90</f>
        <v>4.1620736354189714E-4</v>
      </c>
      <c r="BG423" s="186">
        <f>AL423*Workings_risks!$E$24*Workings_risks!$E$26*Workings_risks!$E$27*Assumptions!$G$90</f>
        <v>4.2174808323237645E-4</v>
      </c>
      <c r="BH423" s="186">
        <f>AM423*Workings_risks!$E$24*Workings_risks!$E$26*Workings_risks!$E$27*Assumptions!$G$90</f>
        <v>4.2728880292285565E-4</v>
      </c>
      <c r="BI423" s="186">
        <f>AN423*Workings_risks!$E$24*Workings_risks!$E$26*Workings_risks!$E$27*Assumptions!$G$90</f>
        <v>4.328295226133348E-4</v>
      </c>
      <c r="BJ423" s="186">
        <f>AO423*Workings_risks!$E$24*Workings_risks!$E$26*Workings_risks!$E$27*Assumptions!$G$90</f>
        <v>4.3837024230381416E-4</v>
      </c>
      <c r="BK423" s="186">
        <f>AP423*Workings_risks!$E$24*Workings_risks!$E$26*Workings_risks!$E$27*Assumptions!$G$90</f>
        <v>4.4391096199429336E-4</v>
      </c>
      <c r="BL423" s="186">
        <f>AQ423*Workings_risks!$E$24*Workings_risks!$E$26*Workings_risks!$E$27*Assumptions!$G$90</f>
        <v>4.4945168168477261E-4</v>
      </c>
      <c r="BM423" s="186">
        <f>AR423*Workings_risks!$E$24*Workings_risks!$E$26*Workings_risks!$E$27*Assumptions!$G$90</f>
        <v>4.5499240137525187E-4</v>
      </c>
      <c r="BN423" s="186">
        <f>AS423*Workings_risks!$E$24*Workings_risks!$E$26*Workings_risks!$E$27*Assumptions!$G$90</f>
        <v>4.6053312106573112E-4</v>
      </c>
      <c r="BO423" s="186">
        <f>AT423*Workings_risks!$E$24*Workings_risks!$E$26*Workings_risks!$E$27*Assumptions!$G$90</f>
        <v>4.6607384075621037E-4</v>
      </c>
      <c r="BP423" s="186">
        <f>AU423*Workings_risks!$E$24*Workings_risks!$E$26*Workings_risks!$E$27*Assumptions!$G$90</f>
        <v>4.7161456044668952E-4</v>
      </c>
      <c r="BQ423" s="186">
        <f>AV423*Workings_risks!$E$24*Workings_risks!$E$26*Workings_risks!$E$27*Assumptions!$G$90</f>
        <v>4.7715528013716872E-4</v>
      </c>
      <c r="BR423" s="186">
        <f>AW423*Workings_risks!$E$24*Workings_risks!$E$26*Workings_risks!$E$27*Assumptions!$G$90</f>
        <v>4.8269599982764808E-4</v>
      </c>
      <c r="BS423" s="186">
        <f>AX423*Workings_risks!$E$24*Workings_risks!$E$26*Workings_risks!$E$27*Assumptions!$G$90</f>
        <v>4.8823671951812723E-4</v>
      </c>
      <c r="BT423" s="186">
        <f>AY423*Workings_risks!$E$24*Workings_risks!$E$26*Workings_risks!$E$27*Assumptions!$G$90</f>
        <v>4.9377743920860648E-4</v>
      </c>
    </row>
    <row r="424" spans="2:72" x14ac:dyDescent="0.25">
      <c r="B424" s="42">
        <v>10408207</v>
      </c>
      <c r="C424" s="42" t="s">
        <v>1339</v>
      </c>
      <c r="D424" s="42" t="s">
        <v>277</v>
      </c>
      <c r="E424" s="42">
        <v>17027777</v>
      </c>
      <c r="F424" s="42">
        <v>17027791</v>
      </c>
      <c r="G424" s="42">
        <v>0.93246083051846052</v>
      </c>
      <c r="H424" s="42">
        <v>145.38944975774601</v>
      </c>
      <c r="I424" s="42">
        <v>-36.347498866362997</v>
      </c>
      <c r="J424" s="42">
        <v>113</v>
      </c>
      <c r="K424" s="42">
        <v>99.7</v>
      </c>
      <c r="L424" s="32">
        <v>6.3E-2</v>
      </c>
      <c r="M424" s="32">
        <v>8.7999999999999995E-2</v>
      </c>
      <c r="N424" s="181"/>
      <c r="O424" s="182">
        <f t="shared" si="91"/>
        <v>120.119</v>
      </c>
      <c r="P424" s="182">
        <f t="shared" si="92"/>
        <v>105.9811</v>
      </c>
      <c r="Q424" s="191">
        <f t="shared" si="93"/>
        <v>0.01</v>
      </c>
      <c r="R424" s="191">
        <f t="shared" si="94"/>
        <v>0.02</v>
      </c>
      <c r="S424" s="184">
        <f t="shared" si="95"/>
        <v>-1413.7900000000002</v>
      </c>
      <c r="T424" s="184">
        <f t="shared" si="96"/>
        <v>134.2569</v>
      </c>
      <c r="U424" s="185">
        <f t="shared" si="97"/>
        <v>1.5035401297222358E-2</v>
      </c>
      <c r="V424" s="181"/>
      <c r="W424" s="182">
        <f t="shared" si="98"/>
        <v>121.249</v>
      </c>
      <c r="X424" s="182">
        <f t="shared" si="99"/>
        <v>108.4736</v>
      </c>
      <c r="Y424" s="183">
        <f t="shared" si="100"/>
        <v>0.01</v>
      </c>
      <c r="Z424" s="183">
        <f t="shared" si="101"/>
        <v>0.02</v>
      </c>
      <c r="AA424" s="184">
        <f t="shared" si="102"/>
        <v>-1277.5399999999993</v>
      </c>
      <c r="AB424" s="184">
        <f t="shared" si="103"/>
        <v>134.02439999999999</v>
      </c>
      <c r="AC424" s="185">
        <f t="shared" si="104"/>
        <v>1.6456940682874899E-2</v>
      </c>
      <c r="AD424" s="181"/>
      <c r="AE424" s="178">
        <f t="shared" si="105"/>
        <v>1.5035401297222357</v>
      </c>
      <c r="AF424" s="170">
        <f>Workings_risks!$E$18+Workings_risks!$E$27*(($AE424-1)*Workings_risks!$E$18)/(2050-2023)</f>
        <v>9.6965004894625402E-3</v>
      </c>
      <c r="AG424" s="170">
        <f>AF424+(($AE424-1)*Workings_risks!$E$18)/(2050-2023)</f>
        <v>9.8677551674621437E-3</v>
      </c>
      <c r="AH424" s="170">
        <f>AG424+(($AE424-1)*Workings_risks!$E$18)/(2050-2023)</f>
        <v>1.0039009845461747E-2</v>
      </c>
      <c r="AI424" s="170">
        <f>AH424+(($AE424-1)*Workings_risks!$E$18)/(2050-2023)</f>
        <v>1.0210264523461351E-2</v>
      </c>
      <c r="AJ424" s="170">
        <f>AI424+(($AE424-1)*Workings_risks!$E$18)/(2050-2023)</f>
        <v>1.0381519201460954E-2</v>
      </c>
      <c r="AK424" s="170">
        <f>AJ424+(($AE424-1)*Workings_risks!$E$18)/(2050-2023)</f>
        <v>1.0552773879460558E-2</v>
      </c>
      <c r="AL424" s="170">
        <f>AK424+(($AE424-1)*Workings_risks!$E$18)/(2050-2023)</f>
        <v>1.0724028557460161E-2</v>
      </c>
      <c r="AM424" s="170">
        <f>AL424+(($AE424-1)*Workings_risks!$E$18)/(2050-2023)</f>
        <v>1.0895283235459765E-2</v>
      </c>
      <c r="AN424" s="170">
        <f>AM424+(($AE424-1)*Workings_risks!$E$18)/(2050-2023)</f>
        <v>1.1066537913459368E-2</v>
      </c>
      <c r="AO424" s="170">
        <f>AN424+(($AE424-1)*Workings_risks!$E$18)/(2050-2023)</f>
        <v>1.1237792591458972E-2</v>
      </c>
      <c r="AP424" s="170">
        <f>AO424+(($AE424-1)*Workings_risks!$E$18)/(2050-2023)</f>
        <v>1.1409047269458576E-2</v>
      </c>
      <c r="AQ424" s="170">
        <f>AP424+(($AE424-1)*Workings_risks!$E$18)/(2050-2023)</f>
        <v>1.1580301947458179E-2</v>
      </c>
      <c r="AR424" s="170">
        <f>AQ424+(($AE424-1)*Workings_risks!$E$18)/(2050-2023)</f>
        <v>1.1751556625457783E-2</v>
      </c>
      <c r="AS424" s="170">
        <f>AR424+(($AE424-1)*Workings_risks!$E$18)/(2050-2023)</f>
        <v>1.1922811303457386E-2</v>
      </c>
      <c r="AT424" s="170">
        <f>AS424+(($AE424-1)*Workings_risks!$E$18)/(2050-2023)</f>
        <v>1.209406598145699E-2</v>
      </c>
      <c r="AU424" s="170">
        <f>AT424+(($AE424-1)*Workings_risks!$E$18)/(2050-2023)</f>
        <v>1.2265320659456593E-2</v>
      </c>
      <c r="AV424" s="170">
        <f>AU424+(($AE424-1)*Workings_risks!$E$18)/(2050-2023)</f>
        <v>1.2436575337456197E-2</v>
      </c>
      <c r="AW424" s="170">
        <f>AV424+(($AE424-1)*Workings_risks!$E$18)/(2050-2023)</f>
        <v>1.26078300154558E-2</v>
      </c>
      <c r="AX424" s="170">
        <f>AW424+(($AE424-1)*Workings_risks!$E$18)/(2050-2023)</f>
        <v>1.2779084693455404E-2</v>
      </c>
      <c r="AY424" s="170">
        <f>AX424+(($AE424-1)*Workings_risks!$E$18)/(2050-2023)</f>
        <v>1.2950339371455007E-2</v>
      </c>
      <c r="BA424" s="186">
        <f>AF424*Workings_risks!$E$24*Workings_risks!$E$26*Workings_risks!$E$27*Assumptions!$G$90</f>
        <v>3.9268797403313531E-4</v>
      </c>
      <c r="BB424" s="186">
        <f>AG424*Workings_risks!$E$24*Workings_risks!$E$26*Workings_risks!$E$27*Assumptions!$G$90</f>
        <v>3.9962343003815932E-4</v>
      </c>
      <c r="BC424" s="186">
        <f>AH424*Workings_risks!$E$24*Workings_risks!$E$26*Workings_risks!$E$27*Assumptions!$G$90</f>
        <v>4.0655888604318333E-4</v>
      </c>
      <c r="BD424" s="186">
        <f>AI424*Workings_risks!$E$24*Workings_risks!$E$26*Workings_risks!$E$27*Assumptions!$G$90</f>
        <v>4.1349434204820734E-4</v>
      </c>
      <c r="BE424" s="186">
        <f>AJ424*Workings_risks!$E$24*Workings_risks!$E$26*Workings_risks!$E$27*Assumptions!$G$90</f>
        <v>4.204297980532314E-4</v>
      </c>
      <c r="BF424" s="186">
        <f>AK424*Workings_risks!$E$24*Workings_risks!$E$26*Workings_risks!$E$27*Assumptions!$G$90</f>
        <v>4.2736525405825536E-4</v>
      </c>
      <c r="BG424" s="186">
        <f>AL424*Workings_risks!$E$24*Workings_risks!$E$26*Workings_risks!$E$27*Assumptions!$G$90</f>
        <v>4.3430071006327937E-4</v>
      </c>
      <c r="BH424" s="186">
        <f>AM424*Workings_risks!$E$24*Workings_risks!$E$26*Workings_risks!$E$27*Assumptions!$G$90</f>
        <v>4.4123616606830338E-4</v>
      </c>
      <c r="BI424" s="186">
        <f>AN424*Workings_risks!$E$24*Workings_risks!$E$26*Workings_risks!$E$27*Assumptions!$G$90</f>
        <v>4.481716220733274E-4</v>
      </c>
      <c r="BJ424" s="186">
        <f>AO424*Workings_risks!$E$24*Workings_risks!$E$26*Workings_risks!$E$27*Assumptions!$G$90</f>
        <v>4.5510707807835146E-4</v>
      </c>
      <c r="BK424" s="186">
        <f>AP424*Workings_risks!$E$24*Workings_risks!$E$26*Workings_risks!$E$27*Assumptions!$G$90</f>
        <v>4.6204253408337542E-4</v>
      </c>
      <c r="BL424" s="186">
        <f>AQ424*Workings_risks!$E$24*Workings_risks!$E$26*Workings_risks!$E$27*Assumptions!$G$90</f>
        <v>4.6897799008839948E-4</v>
      </c>
      <c r="BM424" s="186">
        <f>AR424*Workings_risks!$E$24*Workings_risks!$E$26*Workings_risks!$E$27*Assumptions!$G$90</f>
        <v>4.7591344609342349E-4</v>
      </c>
      <c r="BN424" s="186">
        <f>AS424*Workings_risks!$E$24*Workings_risks!$E$26*Workings_risks!$E$27*Assumptions!$G$90</f>
        <v>4.8284890209844751E-4</v>
      </c>
      <c r="BO424" s="186">
        <f>AT424*Workings_risks!$E$24*Workings_risks!$E$26*Workings_risks!$E$27*Assumptions!$G$90</f>
        <v>4.8978435810347152E-4</v>
      </c>
      <c r="BP424" s="186">
        <f>AU424*Workings_risks!$E$24*Workings_risks!$E$26*Workings_risks!$E$27*Assumptions!$G$90</f>
        <v>4.9671981410849553E-4</v>
      </c>
      <c r="BQ424" s="186">
        <f>AV424*Workings_risks!$E$24*Workings_risks!$E$26*Workings_risks!$E$27*Assumptions!$G$90</f>
        <v>5.0365527011351954E-4</v>
      </c>
      <c r="BR424" s="186">
        <f>AW424*Workings_risks!$E$24*Workings_risks!$E$26*Workings_risks!$E$27*Assumptions!$G$90</f>
        <v>5.1059072611854355E-4</v>
      </c>
      <c r="BS424" s="186">
        <f>AX424*Workings_risks!$E$24*Workings_risks!$E$26*Workings_risks!$E$27*Assumptions!$G$90</f>
        <v>5.1752618212356745E-4</v>
      </c>
      <c r="BT424" s="186">
        <f>AY424*Workings_risks!$E$24*Workings_risks!$E$26*Workings_risks!$E$27*Assumptions!$G$90</f>
        <v>5.2446163812859146E-4</v>
      </c>
    </row>
    <row r="425" spans="2:72" x14ac:dyDescent="0.25">
      <c r="B425" s="42">
        <v>10408211</v>
      </c>
      <c r="C425" s="42" t="s">
        <v>627</v>
      </c>
      <c r="D425" s="42" t="s">
        <v>284</v>
      </c>
      <c r="E425" s="42">
        <v>17027915</v>
      </c>
      <c r="F425" s="42">
        <v>17027786</v>
      </c>
      <c r="G425" s="42">
        <v>0.11946079030048029</v>
      </c>
      <c r="H425" s="42">
        <v>145.390220456588</v>
      </c>
      <c r="I425" s="42">
        <v>-36.350067066285199</v>
      </c>
      <c r="J425" s="42">
        <v>113</v>
      </c>
      <c r="K425" s="42">
        <v>99.6</v>
      </c>
      <c r="L425" s="32">
        <v>6.3E-2</v>
      </c>
      <c r="M425" s="32">
        <v>8.7999999999999995E-2</v>
      </c>
      <c r="N425" s="181"/>
      <c r="O425" s="182">
        <f t="shared" si="91"/>
        <v>120.119</v>
      </c>
      <c r="P425" s="182">
        <f t="shared" si="92"/>
        <v>105.87479999999999</v>
      </c>
      <c r="Q425" s="191">
        <f t="shared" si="93"/>
        <v>0.01</v>
      </c>
      <c r="R425" s="191">
        <f t="shared" si="94"/>
        <v>0.02</v>
      </c>
      <c r="S425" s="184">
        <f t="shared" si="95"/>
        <v>-1424.4200000000005</v>
      </c>
      <c r="T425" s="184">
        <f t="shared" si="96"/>
        <v>134.36320000000001</v>
      </c>
      <c r="U425" s="185">
        <f t="shared" si="97"/>
        <v>1.4997823675601296E-2</v>
      </c>
      <c r="V425" s="181"/>
      <c r="W425" s="182">
        <f t="shared" si="98"/>
        <v>121.249</v>
      </c>
      <c r="X425" s="182">
        <f t="shared" si="99"/>
        <v>108.3648</v>
      </c>
      <c r="Y425" s="183">
        <f t="shared" si="100"/>
        <v>0.01</v>
      </c>
      <c r="Z425" s="183">
        <f t="shared" si="101"/>
        <v>0.02</v>
      </c>
      <c r="AA425" s="184">
        <f t="shared" si="102"/>
        <v>-1288.4199999999992</v>
      </c>
      <c r="AB425" s="184">
        <f t="shared" si="103"/>
        <v>134.13319999999999</v>
      </c>
      <c r="AC425" s="185">
        <f t="shared" si="104"/>
        <v>1.640241536145046E-2</v>
      </c>
      <c r="AD425" s="181"/>
      <c r="AE425" s="178">
        <f t="shared" si="105"/>
        <v>1.4997823675601296</v>
      </c>
      <c r="AF425" s="170">
        <f>Workings_risks!$E$18+Workings_risks!$E$27*(($AE425-1)*Workings_risks!$E$18)/(2050-2023)</f>
        <v>9.6926664295073246E-3</v>
      </c>
      <c r="AG425" s="170">
        <f>AF425+(($AE425-1)*Workings_risks!$E$18)/(2050-2023)</f>
        <v>9.8626430875218569E-3</v>
      </c>
      <c r="AH425" s="170">
        <f>AG425+(($AE425-1)*Workings_risks!$E$18)/(2050-2023)</f>
        <v>1.0032619745536389E-2</v>
      </c>
      <c r="AI425" s="170">
        <f>AH425+(($AE425-1)*Workings_risks!$E$18)/(2050-2023)</f>
        <v>1.0202596403550921E-2</v>
      </c>
      <c r="AJ425" s="170">
        <f>AI425+(($AE425-1)*Workings_risks!$E$18)/(2050-2023)</f>
        <v>1.0372573061565454E-2</v>
      </c>
      <c r="AK425" s="170">
        <f>AJ425+(($AE425-1)*Workings_risks!$E$18)/(2050-2023)</f>
        <v>1.0542549719579986E-2</v>
      </c>
      <c r="AL425" s="170">
        <f>AK425+(($AE425-1)*Workings_risks!$E$18)/(2050-2023)</f>
        <v>1.0712526377594518E-2</v>
      </c>
      <c r="AM425" s="170">
        <f>AL425+(($AE425-1)*Workings_risks!$E$18)/(2050-2023)</f>
        <v>1.088250303560905E-2</v>
      </c>
      <c r="AN425" s="170">
        <f>AM425+(($AE425-1)*Workings_risks!$E$18)/(2050-2023)</f>
        <v>1.1052479693623583E-2</v>
      </c>
      <c r="AO425" s="170">
        <f>AN425+(($AE425-1)*Workings_risks!$E$18)/(2050-2023)</f>
        <v>1.1222456351638115E-2</v>
      </c>
      <c r="AP425" s="170">
        <f>AO425+(($AE425-1)*Workings_risks!$E$18)/(2050-2023)</f>
        <v>1.1392433009652647E-2</v>
      </c>
      <c r="AQ425" s="170">
        <f>AP425+(($AE425-1)*Workings_risks!$E$18)/(2050-2023)</f>
        <v>1.1562409667667179E-2</v>
      </c>
      <c r="AR425" s="170">
        <f>AQ425+(($AE425-1)*Workings_risks!$E$18)/(2050-2023)</f>
        <v>1.1732386325681712E-2</v>
      </c>
      <c r="AS425" s="170">
        <f>AR425+(($AE425-1)*Workings_risks!$E$18)/(2050-2023)</f>
        <v>1.1902362983696244E-2</v>
      </c>
      <c r="AT425" s="170">
        <f>AS425+(($AE425-1)*Workings_risks!$E$18)/(2050-2023)</f>
        <v>1.2072339641710776E-2</v>
      </c>
      <c r="AU425" s="170">
        <f>AT425+(($AE425-1)*Workings_risks!$E$18)/(2050-2023)</f>
        <v>1.2242316299725308E-2</v>
      </c>
      <c r="AV425" s="170">
        <f>AU425+(($AE425-1)*Workings_risks!$E$18)/(2050-2023)</f>
        <v>1.2412292957739841E-2</v>
      </c>
      <c r="AW425" s="170">
        <f>AV425+(($AE425-1)*Workings_risks!$E$18)/(2050-2023)</f>
        <v>1.2582269615754373E-2</v>
      </c>
      <c r="AX425" s="170">
        <f>AW425+(($AE425-1)*Workings_risks!$E$18)/(2050-2023)</f>
        <v>1.2752246273768905E-2</v>
      </c>
      <c r="AY425" s="170">
        <f>AX425+(($AE425-1)*Workings_risks!$E$18)/(2050-2023)</f>
        <v>1.2922222931783437E-2</v>
      </c>
      <c r="BA425" s="186">
        <f>AF425*Workings_risks!$E$24*Workings_risks!$E$26*Workings_risks!$E$27*Assumptions!$G$90</f>
        <v>3.9253270263003777E-4</v>
      </c>
      <c r="BB425" s="186">
        <f>AG425*Workings_risks!$E$24*Workings_risks!$E$26*Workings_risks!$E$27*Assumptions!$G$90</f>
        <v>3.9941640150069585E-4</v>
      </c>
      <c r="BC425" s="186">
        <f>AH425*Workings_risks!$E$24*Workings_risks!$E$26*Workings_risks!$E$27*Assumptions!$G$90</f>
        <v>4.0630010037135414E-4</v>
      </c>
      <c r="BD425" s="186">
        <f>AI425*Workings_risks!$E$24*Workings_risks!$E$26*Workings_risks!$E$27*Assumptions!$G$90</f>
        <v>4.1318379924201222E-4</v>
      </c>
      <c r="BE425" s="186">
        <f>AJ425*Workings_risks!$E$24*Workings_risks!$E$26*Workings_risks!$E$27*Assumptions!$G$90</f>
        <v>4.2006749811267051E-4</v>
      </c>
      <c r="BF425" s="186">
        <f>AK425*Workings_risks!$E$24*Workings_risks!$E$26*Workings_risks!$E$27*Assumptions!$G$90</f>
        <v>4.2695119698332859E-4</v>
      </c>
      <c r="BG425" s="186">
        <f>AL425*Workings_risks!$E$24*Workings_risks!$E$26*Workings_risks!$E$27*Assumptions!$G$90</f>
        <v>4.3383489585398677E-4</v>
      </c>
      <c r="BH425" s="186">
        <f>AM425*Workings_risks!$E$24*Workings_risks!$E$26*Workings_risks!$E$27*Assumptions!$G$90</f>
        <v>4.4071859472464496E-4</v>
      </c>
      <c r="BI425" s="186">
        <f>AN425*Workings_risks!$E$24*Workings_risks!$E$26*Workings_risks!$E$27*Assumptions!$G$90</f>
        <v>4.4760229359530319E-4</v>
      </c>
      <c r="BJ425" s="186">
        <f>AO425*Workings_risks!$E$24*Workings_risks!$E$26*Workings_risks!$E$27*Assumptions!$G$90</f>
        <v>4.5448599246596133E-4</v>
      </c>
      <c r="BK425" s="186">
        <f>AP425*Workings_risks!$E$24*Workings_risks!$E$26*Workings_risks!$E$27*Assumptions!$G$90</f>
        <v>4.6136969133661951E-4</v>
      </c>
      <c r="BL425" s="186">
        <f>AQ425*Workings_risks!$E$24*Workings_risks!$E$26*Workings_risks!$E$27*Assumptions!$G$90</f>
        <v>4.6825339020727769E-4</v>
      </c>
      <c r="BM425" s="186">
        <f>AR425*Workings_risks!$E$24*Workings_risks!$E$26*Workings_risks!$E$27*Assumptions!$G$90</f>
        <v>4.7513708907793588E-4</v>
      </c>
      <c r="BN425" s="186">
        <f>AS425*Workings_risks!$E$24*Workings_risks!$E$26*Workings_risks!$E$27*Assumptions!$G$90</f>
        <v>4.8202078794859406E-4</v>
      </c>
      <c r="BO425" s="186">
        <f>AT425*Workings_risks!$E$24*Workings_risks!$E$26*Workings_risks!$E$27*Assumptions!$G$90</f>
        <v>4.8890448681925219E-4</v>
      </c>
      <c r="BP425" s="186">
        <f>AU425*Workings_risks!$E$24*Workings_risks!$E$26*Workings_risks!$E$27*Assumptions!$G$90</f>
        <v>4.9578818568991032E-4</v>
      </c>
      <c r="BQ425" s="186">
        <f>AV425*Workings_risks!$E$24*Workings_risks!$E$26*Workings_risks!$E$27*Assumptions!$G$90</f>
        <v>5.0267188456056856E-4</v>
      </c>
      <c r="BR425" s="186">
        <f>AW425*Workings_risks!$E$24*Workings_risks!$E$26*Workings_risks!$E$27*Assumptions!$G$90</f>
        <v>5.095555834312268E-4</v>
      </c>
      <c r="BS425" s="186">
        <f>AX425*Workings_risks!$E$24*Workings_risks!$E$26*Workings_risks!$E$27*Assumptions!$G$90</f>
        <v>5.1643928230188493E-4</v>
      </c>
      <c r="BT425" s="186">
        <f>AY425*Workings_risks!$E$24*Workings_risks!$E$26*Workings_risks!$E$27*Assumptions!$G$90</f>
        <v>5.2332298117254306E-4</v>
      </c>
    </row>
    <row r="426" spans="2:72" x14ac:dyDescent="0.25">
      <c r="B426" s="42">
        <v>10408220</v>
      </c>
      <c r="C426" s="42" t="s">
        <v>627</v>
      </c>
      <c r="D426" s="42" t="s">
        <v>284</v>
      </c>
      <c r="E426" s="42">
        <v>17028667</v>
      </c>
      <c r="F426" s="42">
        <v>17027824</v>
      </c>
      <c r="G426" s="42">
        <v>0.83149036707559043</v>
      </c>
      <c r="H426" s="42">
        <v>145.39453956644999</v>
      </c>
      <c r="I426" s="42">
        <v>-36.350562364929999</v>
      </c>
      <c r="J426" s="42">
        <v>113</v>
      </c>
      <c r="K426" s="42">
        <v>99.6</v>
      </c>
      <c r="L426" s="32">
        <v>6.3E-2</v>
      </c>
      <c r="M426" s="32">
        <v>8.7999999999999995E-2</v>
      </c>
      <c r="N426" s="181"/>
      <c r="O426" s="182">
        <f t="shared" si="91"/>
        <v>120.119</v>
      </c>
      <c r="P426" s="182">
        <f t="shared" si="92"/>
        <v>105.87479999999999</v>
      </c>
      <c r="Q426" s="191">
        <f t="shared" si="93"/>
        <v>0.01</v>
      </c>
      <c r="R426" s="191">
        <f t="shared" si="94"/>
        <v>0.02</v>
      </c>
      <c r="S426" s="184">
        <f t="shared" si="95"/>
        <v>-1424.4200000000005</v>
      </c>
      <c r="T426" s="184">
        <f t="shared" si="96"/>
        <v>134.36320000000001</v>
      </c>
      <c r="U426" s="185">
        <f t="shared" si="97"/>
        <v>1.4997823675601296E-2</v>
      </c>
      <c r="V426" s="181"/>
      <c r="W426" s="182">
        <f t="shared" si="98"/>
        <v>121.249</v>
      </c>
      <c r="X426" s="182">
        <f t="shared" si="99"/>
        <v>108.3648</v>
      </c>
      <c r="Y426" s="183">
        <f t="shared" si="100"/>
        <v>0.01</v>
      </c>
      <c r="Z426" s="183">
        <f t="shared" si="101"/>
        <v>0.02</v>
      </c>
      <c r="AA426" s="184">
        <f t="shared" si="102"/>
        <v>-1288.4199999999992</v>
      </c>
      <c r="AB426" s="184">
        <f t="shared" si="103"/>
        <v>134.13319999999999</v>
      </c>
      <c r="AC426" s="185">
        <f t="shared" si="104"/>
        <v>1.640241536145046E-2</v>
      </c>
      <c r="AD426" s="181"/>
      <c r="AE426" s="178">
        <f t="shared" si="105"/>
        <v>1.4997823675601296</v>
      </c>
      <c r="AF426" s="170">
        <f>Workings_risks!$E$18+Workings_risks!$E$27*(($AE426-1)*Workings_risks!$E$18)/(2050-2023)</f>
        <v>9.6926664295073246E-3</v>
      </c>
      <c r="AG426" s="170">
        <f>AF426+(($AE426-1)*Workings_risks!$E$18)/(2050-2023)</f>
        <v>9.8626430875218569E-3</v>
      </c>
      <c r="AH426" s="170">
        <f>AG426+(($AE426-1)*Workings_risks!$E$18)/(2050-2023)</f>
        <v>1.0032619745536389E-2</v>
      </c>
      <c r="AI426" s="170">
        <f>AH426+(($AE426-1)*Workings_risks!$E$18)/(2050-2023)</f>
        <v>1.0202596403550921E-2</v>
      </c>
      <c r="AJ426" s="170">
        <f>AI426+(($AE426-1)*Workings_risks!$E$18)/(2050-2023)</f>
        <v>1.0372573061565454E-2</v>
      </c>
      <c r="AK426" s="170">
        <f>AJ426+(($AE426-1)*Workings_risks!$E$18)/(2050-2023)</f>
        <v>1.0542549719579986E-2</v>
      </c>
      <c r="AL426" s="170">
        <f>AK426+(($AE426-1)*Workings_risks!$E$18)/(2050-2023)</f>
        <v>1.0712526377594518E-2</v>
      </c>
      <c r="AM426" s="170">
        <f>AL426+(($AE426-1)*Workings_risks!$E$18)/(2050-2023)</f>
        <v>1.088250303560905E-2</v>
      </c>
      <c r="AN426" s="170">
        <f>AM426+(($AE426-1)*Workings_risks!$E$18)/(2050-2023)</f>
        <v>1.1052479693623583E-2</v>
      </c>
      <c r="AO426" s="170">
        <f>AN426+(($AE426-1)*Workings_risks!$E$18)/(2050-2023)</f>
        <v>1.1222456351638115E-2</v>
      </c>
      <c r="AP426" s="170">
        <f>AO426+(($AE426-1)*Workings_risks!$E$18)/(2050-2023)</f>
        <v>1.1392433009652647E-2</v>
      </c>
      <c r="AQ426" s="170">
        <f>AP426+(($AE426-1)*Workings_risks!$E$18)/(2050-2023)</f>
        <v>1.1562409667667179E-2</v>
      </c>
      <c r="AR426" s="170">
        <f>AQ426+(($AE426-1)*Workings_risks!$E$18)/(2050-2023)</f>
        <v>1.1732386325681712E-2</v>
      </c>
      <c r="AS426" s="170">
        <f>AR426+(($AE426-1)*Workings_risks!$E$18)/(2050-2023)</f>
        <v>1.1902362983696244E-2</v>
      </c>
      <c r="AT426" s="170">
        <f>AS426+(($AE426-1)*Workings_risks!$E$18)/(2050-2023)</f>
        <v>1.2072339641710776E-2</v>
      </c>
      <c r="AU426" s="170">
        <f>AT426+(($AE426-1)*Workings_risks!$E$18)/(2050-2023)</f>
        <v>1.2242316299725308E-2</v>
      </c>
      <c r="AV426" s="170">
        <f>AU426+(($AE426-1)*Workings_risks!$E$18)/(2050-2023)</f>
        <v>1.2412292957739841E-2</v>
      </c>
      <c r="AW426" s="170">
        <f>AV426+(($AE426-1)*Workings_risks!$E$18)/(2050-2023)</f>
        <v>1.2582269615754373E-2</v>
      </c>
      <c r="AX426" s="170">
        <f>AW426+(($AE426-1)*Workings_risks!$E$18)/(2050-2023)</f>
        <v>1.2752246273768905E-2</v>
      </c>
      <c r="AY426" s="170">
        <f>AX426+(($AE426-1)*Workings_risks!$E$18)/(2050-2023)</f>
        <v>1.2922222931783437E-2</v>
      </c>
      <c r="BA426" s="186">
        <f>AF426*Workings_risks!$E$24*Workings_risks!$E$26*Workings_risks!$E$27*Assumptions!$G$90</f>
        <v>3.9253270263003777E-4</v>
      </c>
      <c r="BB426" s="186">
        <f>AG426*Workings_risks!$E$24*Workings_risks!$E$26*Workings_risks!$E$27*Assumptions!$G$90</f>
        <v>3.9941640150069585E-4</v>
      </c>
      <c r="BC426" s="186">
        <f>AH426*Workings_risks!$E$24*Workings_risks!$E$26*Workings_risks!$E$27*Assumptions!$G$90</f>
        <v>4.0630010037135414E-4</v>
      </c>
      <c r="BD426" s="186">
        <f>AI426*Workings_risks!$E$24*Workings_risks!$E$26*Workings_risks!$E$27*Assumptions!$G$90</f>
        <v>4.1318379924201222E-4</v>
      </c>
      <c r="BE426" s="186">
        <f>AJ426*Workings_risks!$E$24*Workings_risks!$E$26*Workings_risks!$E$27*Assumptions!$G$90</f>
        <v>4.2006749811267051E-4</v>
      </c>
      <c r="BF426" s="186">
        <f>AK426*Workings_risks!$E$24*Workings_risks!$E$26*Workings_risks!$E$27*Assumptions!$G$90</f>
        <v>4.2695119698332859E-4</v>
      </c>
      <c r="BG426" s="186">
        <f>AL426*Workings_risks!$E$24*Workings_risks!$E$26*Workings_risks!$E$27*Assumptions!$G$90</f>
        <v>4.3383489585398677E-4</v>
      </c>
      <c r="BH426" s="186">
        <f>AM426*Workings_risks!$E$24*Workings_risks!$E$26*Workings_risks!$E$27*Assumptions!$G$90</f>
        <v>4.4071859472464496E-4</v>
      </c>
      <c r="BI426" s="186">
        <f>AN426*Workings_risks!$E$24*Workings_risks!$E$26*Workings_risks!$E$27*Assumptions!$G$90</f>
        <v>4.4760229359530319E-4</v>
      </c>
      <c r="BJ426" s="186">
        <f>AO426*Workings_risks!$E$24*Workings_risks!$E$26*Workings_risks!$E$27*Assumptions!$G$90</f>
        <v>4.5448599246596133E-4</v>
      </c>
      <c r="BK426" s="186">
        <f>AP426*Workings_risks!$E$24*Workings_risks!$E$26*Workings_risks!$E$27*Assumptions!$G$90</f>
        <v>4.6136969133661951E-4</v>
      </c>
      <c r="BL426" s="186">
        <f>AQ426*Workings_risks!$E$24*Workings_risks!$E$26*Workings_risks!$E$27*Assumptions!$G$90</f>
        <v>4.6825339020727769E-4</v>
      </c>
      <c r="BM426" s="186">
        <f>AR426*Workings_risks!$E$24*Workings_risks!$E$26*Workings_risks!$E$27*Assumptions!$G$90</f>
        <v>4.7513708907793588E-4</v>
      </c>
      <c r="BN426" s="186">
        <f>AS426*Workings_risks!$E$24*Workings_risks!$E$26*Workings_risks!$E$27*Assumptions!$G$90</f>
        <v>4.8202078794859406E-4</v>
      </c>
      <c r="BO426" s="186">
        <f>AT426*Workings_risks!$E$24*Workings_risks!$E$26*Workings_risks!$E$27*Assumptions!$G$90</f>
        <v>4.8890448681925219E-4</v>
      </c>
      <c r="BP426" s="186">
        <f>AU426*Workings_risks!$E$24*Workings_risks!$E$26*Workings_risks!$E$27*Assumptions!$G$90</f>
        <v>4.9578818568991032E-4</v>
      </c>
      <c r="BQ426" s="186">
        <f>AV426*Workings_risks!$E$24*Workings_risks!$E$26*Workings_risks!$E$27*Assumptions!$G$90</f>
        <v>5.0267188456056856E-4</v>
      </c>
      <c r="BR426" s="186">
        <f>AW426*Workings_risks!$E$24*Workings_risks!$E$26*Workings_risks!$E$27*Assumptions!$G$90</f>
        <v>5.095555834312268E-4</v>
      </c>
      <c r="BS426" s="186">
        <f>AX426*Workings_risks!$E$24*Workings_risks!$E$26*Workings_risks!$E$27*Assumptions!$G$90</f>
        <v>5.1643928230188493E-4</v>
      </c>
      <c r="BT426" s="186">
        <f>AY426*Workings_risks!$E$24*Workings_risks!$E$26*Workings_risks!$E$27*Assumptions!$G$90</f>
        <v>5.2332298117254306E-4</v>
      </c>
    </row>
    <row r="427" spans="2:72" x14ac:dyDescent="0.25">
      <c r="B427" s="42">
        <v>10408238</v>
      </c>
      <c r="C427" s="42" t="s">
        <v>627</v>
      </c>
      <c r="D427" s="42" t="s">
        <v>284</v>
      </c>
      <c r="E427" s="42">
        <v>17027911</v>
      </c>
      <c r="F427" s="42">
        <v>17027920</v>
      </c>
      <c r="G427" s="42">
        <v>0.31985879998305045</v>
      </c>
      <c r="H427" s="42">
        <v>145.38641322982099</v>
      </c>
      <c r="I427" s="42">
        <v>-36.350468702214698</v>
      </c>
      <c r="J427" s="42">
        <v>113</v>
      </c>
      <c r="K427" s="42">
        <v>99.6</v>
      </c>
      <c r="L427" s="32">
        <v>6.3E-2</v>
      </c>
      <c r="M427" s="32">
        <v>8.7999999999999995E-2</v>
      </c>
      <c r="N427" s="181"/>
      <c r="O427" s="182">
        <f t="shared" si="91"/>
        <v>120.119</v>
      </c>
      <c r="P427" s="182">
        <f t="shared" si="92"/>
        <v>105.87479999999999</v>
      </c>
      <c r="Q427" s="191">
        <f t="shared" si="93"/>
        <v>0.01</v>
      </c>
      <c r="R427" s="191">
        <f t="shared" si="94"/>
        <v>0.02</v>
      </c>
      <c r="S427" s="184">
        <f t="shared" si="95"/>
        <v>-1424.4200000000005</v>
      </c>
      <c r="T427" s="184">
        <f t="shared" si="96"/>
        <v>134.36320000000001</v>
      </c>
      <c r="U427" s="185">
        <f t="shared" si="97"/>
        <v>1.4997823675601296E-2</v>
      </c>
      <c r="V427" s="181"/>
      <c r="W427" s="182">
        <f t="shared" si="98"/>
        <v>121.249</v>
      </c>
      <c r="X427" s="182">
        <f t="shared" si="99"/>
        <v>108.3648</v>
      </c>
      <c r="Y427" s="183">
        <f t="shared" si="100"/>
        <v>0.01</v>
      </c>
      <c r="Z427" s="183">
        <f t="shared" si="101"/>
        <v>0.02</v>
      </c>
      <c r="AA427" s="184">
        <f t="shared" si="102"/>
        <v>-1288.4199999999992</v>
      </c>
      <c r="AB427" s="184">
        <f t="shared" si="103"/>
        <v>134.13319999999999</v>
      </c>
      <c r="AC427" s="185">
        <f t="shared" si="104"/>
        <v>1.640241536145046E-2</v>
      </c>
      <c r="AD427" s="181"/>
      <c r="AE427" s="178">
        <f t="shared" si="105"/>
        <v>1.4997823675601296</v>
      </c>
      <c r="AF427" s="170">
        <f>Workings_risks!$E$18+Workings_risks!$E$27*(($AE427-1)*Workings_risks!$E$18)/(2050-2023)</f>
        <v>9.6926664295073246E-3</v>
      </c>
      <c r="AG427" s="170">
        <f>AF427+(($AE427-1)*Workings_risks!$E$18)/(2050-2023)</f>
        <v>9.8626430875218569E-3</v>
      </c>
      <c r="AH427" s="170">
        <f>AG427+(($AE427-1)*Workings_risks!$E$18)/(2050-2023)</f>
        <v>1.0032619745536389E-2</v>
      </c>
      <c r="AI427" s="170">
        <f>AH427+(($AE427-1)*Workings_risks!$E$18)/(2050-2023)</f>
        <v>1.0202596403550921E-2</v>
      </c>
      <c r="AJ427" s="170">
        <f>AI427+(($AE427-1)*Workings_risks!$E$18)/(2050-2023)</f>
        <v>1.0372573061565454E-2</v>
      </c>
      <c r="AK427" s="170">
        <f>AJ427+(($AE427-1)*Workings_risks!$E$18)/(2050-2023)</f>
        <v>1.0542549719579986E-2</v>
      </c>
      <c r="AL427" s="170">
        <f>AK427+(($AE427-1)*Workings_risks!$E$18)/(2050-2023)</f>
        <v>1.0712526377594518E-2</v>
      </c>
      <c r="AM427" s="170">
        <f>AL427+(($AE427-1)*Workings_risks!$E$18)/(2050-2023)</f>
        <v>1.088250303560905E-2</v>
      </c>
      <c r="AN427" s="170">
        <f>AM427+(($AE427-1)*Workings_risks!$E$18)/(2050-2023)</f>
        <v>1.1052479693623583E-2</v>
      </c>
      <c r="AO427" s="170">
        <f>AN427+(($AE427-1)*Workings_risks!$E$18)/(2050-2023)</f>
        <v>1.1222456351638115E-2</v>
      </c>
      <c r="AP427" s="170">
        <f>AO427+(($AE427-1)*Workings_risks!$E$18)/(2050-2023)</f>
        <v>1.1392433009652647E-2</v>
      </c>
      <c r="AQ427" s="170">
        <f>AP427+(($AE427-1)*Workings_risks!$E$18)/(2050-2023)</f>
        <v>1.1562409667667179E-2</v>
      </c>
      <c r="AR427" s="170">
        <f>AQ427+(($AE427-1)*Workings_risks!$E$18)/(2050-2023)</f>
        <v>1.1732386325681712E-2</v>
      </c>
      <c r="AS427" s="170">
        <f>AR427+(($AE427-1)*Workings_risks!$E$18)/(2050-2023)</f>
        <v>1.1902362983696244E-2</v>
      </c>
      <c r="AT427" s="170">
        <f>AS427+(($AE427-1)*Workings_risks!$E$18)/(2050-2023)</f>
        <v>1.2072339641710776E-2</v>
      </c>
      <c r="AU427" s="170">
        <f>AT427+(($AE427-1)*Workings_risks!$E$18)/(2050-2023)</f>
        <v>1.2242316299725308E-2</v>
      </c>
      <c r="AV427" s="170">
        <f>AU427+(($AE427-1)*Workings_risks!$E$18)/(2050-2023)</f>
        <v>1.2412292957739841E-2</v>
      </c>
      <c r="AW427" s="170">
        <f>AV427+(($AE427-1)*Workings_risks!$E$18)/(2050-2023)</f>
        <v>1.2582269615754373E-2</v>
      </c>
      <c r="AX427" s="170">
        <f>AW427+(($AE427-1)*Workings_risks!$E$18)/(2050-2023)</f>
        <v>1.2752246273768905E-2</v>
      </c>
      <c r="AY427" s="170">
        <f>AX427+(($AE427-1)*Workings_risks!$E$18)/(2050-2023)</f>
        <v>1.2922222931783437E-2</v>
      </c>
      <c r="BA427" s="186">
        <f>AF427*Workings_risks!$E$24*Workings_risks!$E$26*Workings_risks!$E$27*Assumptions!$G$90</f>
        <v>3.9253270263003777E-4</v>
      </c>
      <c r="BB427" s="186">
        <f>AG427*Workings_risks!$E$24*Workings_risks!$E$26*Workings_risks!$E$27*Assumptions!$G$90</f>
        <v>3.9941640150069585E-4</v>
      </c>
      <c r="BC427" s="186">
        <f>AH427*Workings_risks!$E$24*Workings_risks!$E$26*Workings_risks!$E$27*Assumptions!$G$90</f>
        <v>4.0630010037135414E-4</v>
      </c>
      <c r="BD427" s="186">
        <f>AI427*Workings_risks!$E$24*Workings_risks!$E$26*Workings_risks!$E$27*Assumptions!$G$90</f>
        <v>4.1318379924201222E-4</v>
      </c>
      <c r="BE427" s="186">
        <f>AJ427*Workings_risks!$E$24*Workings_risks!$E$26*Workings_risks!$E$27*Assumptions!$G$90</f>
        <v>4.2006749811267051E-4</v>
      </c>
      <c r="BF427" s="186">
        <f>AK427*Workings_risks!$E$24*Workings_risks!$E$26*Workings_risks!$E$27*Assumptions!$G$90</f>
        <v>4.2695119698332859E-4</v>
      </c>
      <c r="BG427" s="186">
        <f>AL427*Workings_risks!$E$24*Workings_risks!$E$26*Workings_risks!$E$27*Assumptions!$G$90</f>
        <v>4.3383489585398677E-4</v>
      </c>
      <c r="BH427" s="186">
        <f>AM427*Workings_risks!$E$24*Workings_risks!$E$26*Workings_risks!$E$27*Assumptions!$G$90</f>
        <v>4.4071859472464496E-4</v>
      </c>
      <c r="BI427" s="186">
        <f>AN427*Workings_risks!$E$24*Workings_risks!$E$26*Workings_risks!$E$27*Assumptions!$G$90</f>
        <v>4.4760229359530319E-4</v>
      </c>
      <c r="BJ427" s="186">
        <f>AO427*Workings_risks!$E$24*Workings_risks!$E$26*Workings_risks!$E$27*Assumptions!$G$90</f>
        <v>4.5448599246596133E-4</v>
      </c>
      <c r="BK427" s="186">
        <f>AP427*Workings_risks!$E$24*Workings_risks!$E$26*Workings_risks!$E$27*Assumptions!$G$90</f>
        <v>4.6136969133661951E-4</v>
      </c>
      <c r="BL427" s="186">
        <f>AQ427*Workings_risks!$E$24*Workings_risks!$E$26*Workings_risks!$E$27*Assumptions!$G$90</f>
        <v>4.6825339020727769E-4</v>
      </c>
      <c r="BM427" s="186">
        <f>AR427*Workings_risks!$E$24*Workings_risks!$E$26*Workings_risks!$E$27*Assumptions!$G$90</f>
        <v>4.7513708907793588E-4</v>
      </c>
      <c r="BN427" s="186">
        <f>AS427*Workings_risks!$E$24*Workings_risks!$E$26*Workings_risks!$E$27*Assumptions!$G$90</f>
        <v>4.8202078794859406E-4</v>
      </c>
      <c r="BO427" s="186">
        <f>AT427*Workings_risks!$E$24*Workings_risks!$E$26*Workings_risks!$E$27*Assumptions!$G$90</f>
        <v>4.8890448681925219E-4</v>
      </c>
      <c r="BP427" s="186">
        <f>AU427*Workings_risks!$E$24*Workings_risks!$E$26*Workings_risks!$E$27*Assumptions!$G$90</f>
        <v>4.9578818568991032E-4</v>
      </c>
      <c r="BQ427" s="186">
        <f>AV427*Workings_risks!$E$24*Workings_risks!$E$26*Workings_risks!$E$27*Assumptions!$G$90</f>
        <v>5.0267188456056856E-4</v>
      </c>
      <c r="BR427" s="186">
        <f>AW427*Workings_risks!$E$24*Workings_risks!$E$26*Workings_risks!$E$27*Assumptions!$G$90</f>
        <v>5.095555834312268E-4</v>
      </c>
      <c r="BS427" s="186">
        <f>AX427*Workings_risks!$E$24*Workings_risks!$E$26*Workings_risks!$E$27*Assumptions!$G$90</f>
        <v>5.1643928230188493E-4</v>
      </c>
      <c r="BT427" s="186">
        <f>AY427*Workings_risks!$E$24*Workings_risks!$E$26*Workings_risks!$E$27*Assumptions!$G$90</f>
        <v>5.2332298117254306E-4</v>
      </c>
    </row>
    <row r="428" spans="2:72" x14ac:dyDescent="0.25">
      <c r="B428" s="42">
        <v>10408241</v>
      </c>
      <c r="C428" s="42" t="s">
        <v>627</v>
      </c>
      <c r="D428" s="42" t="s">
        <v>284</v>
      </c>
      <c r="E428" s="42">
        <v>17028667</v>
      </c>
      <c r="F428" s="42">
        <v>17027915</v>
      </c>
      <c r="G428" s="42">
        <v>0.27215464689412006</v>
      </c>
      <c r="H428" s="42">
        <v>145.39161664833401</v>
      </c>
      <c r="I428" s="42">
        <v>-36.350849837483302</v>
      </c>
      <c r="J428" s="42">
        <v>113</v>
      </c>
      <c r="K428" s="42">
        <v>99.6</v>
      </c>
      <c r="L428" s="32">
        <v>6.3E-2</v>
      </c>
      <c r="M428" s="32">
        <v>8.7999999999999995E-2</v>
      </c>
      <c r="N428" s="181"/>
      <c r="O428" s="182">
        <f t="shared" si="91"/>
        <v>120.119</v>
      </c>
      <c r="P428" s="182">
        <f t="shared" si="92"/>
        <v>105.87479999999999</v>
      </c>
      <c r="Q428" s="191">
        <f t="shared" si="93"/>
        <v>0.01</v>
      </c>
      <c r="R428" s="191">
        <f t="shared" si="94"/>
        <v>0.02</v>
      </c>
      <c r="S428" s="184">
        <f t="shared" si="95"/>
        <v>-1424.4200000000005</v>
      </c>
      <c r="T428" s="184">
        <f t="shared" si="96"/>
        <v>134.36320000000001</v>
      </c>
      <c r="U428" s="185">
        <f t="shared" si="97"/>
        <v>1.4997823675601296E-2</v>
      </c>
      <c r="V428" s="181"/>
      <c r="W428" s="182">
        <f t="shared" si="98"/>
        <v>121.249</v>
      </c>
      <c r="X428" s="182">
        <f t="shared" si="99"/>
        <v>108.3648</v>
      </c>
      <c r="Y428" s="183">
        <f t="shared" si="100"/>
        <v>0.01</v>
      </c>
      <c r="Z428" s="183">
        <f t="shared" si="101"/>
        <v>0.02</v>
      </c>
      <c r="AA428" s="184">
        <f t="shared" si="102"/>
        <v>-1288.4199999999992</v>
      </c>
      <c r="AB428" s="184">
        <f t="shared" si="103"/>
        <v>134.13319999999999</v>
      </c>
      <c r="AC428" s="185">
        <f t="shared" si="104"/>
        <v>1.640241536145046E-2</v>
      </c>
      <c r="AD428" s="181"/>
      <c r="AE428" s="178">
        <f t="shared" si="105"/>
        <v>1.4997823675601296</v>
      </c>
      <c r="AF428" s="170">
        <f>Workings_risks!$E$18+Workings_risks!$E$27*(($AE428-1)*Workings_risks!$E$18)/(2050-2023)</f>
        <v>9.6926664295073246E-3</v>
      </c>
      <c r="AG428" s="170">
        <f>AF428+(($AE428-1)*Workings_risks!$E$18)/(2050-2023)</f>
        <v>9.8626430875218569E-3</v>
      </c>
      <c r="AH428" s="170">
        <f>AG428+(($AE428-1)*Workings_risks!$E$18)/(2050-2023)</f>
        <v>1.0032619745536389E-2</v>
      </c>
      <c r="AI428" s="170">
        <f>AH428+(($AE428-1)*Workings_risks!$E$18)/(2050-2023)</f>
        <v>1.0202596403550921E-2</v>
      </c>
      <c r="AJ428" s="170">
        <f>AI428+(($AE428-1)*Workings_risks!$E$18)/(2050-2023)</f>
        <v>1.0372573061565454E-2</v>
      </c>
      <c r="AK428" s="170">
        <f>AJ428+(($AE428-1)*Workings_risks!$E$18)/(2050-2023)</f>
        <v>1.0542549719579986E-2</v>
      </c>
      <c r="AL428" s="170">
        <f>AK428+(($AE428-1)*Workings_risks!$E$18)/(2050-2023)</f>
        <v>1.0712526377594518E-2</v>
      </c>
      <c r="AM428" s="170">
        <f>AL428+(($AE428-1)*Workings_risks!$E$18)/(2050-2023)</f>
        <v>1.088250303560905E-2</v>
      </c>
      <c r="AN428" s="170">
        <f>AM428+(($AE428-1)*Workings_risks!$E$18)/(2050-2023)</f>
        <v>1.1052479693623583E-2</v>
      </c>
      <c r="AO428" s="170">
        <f>AN428+(($AE428-1)*Workings_risks!$E$18)/(2050-2023)</f>
        <v>1.1222456351638115E-2</v>
      </c>
      <c r="AP428" s="170">
        <f>AO428+(($AE428-1)*Workings_risks!$E$18)/(2050-2023)</f>
        <v>1.1392433009652647E-2</v>
      </c>
      <c r="AQ428" s="170">
        <f>AP428+(($AE428-1)*Workings_risks!$E$18)/(2050-2023)</f>
        <v>1.1562409667667179E-2</v>
      </c>
      <c r="AR428" s="170">
        <f>AQ428+(($AE428-1)*Workings_risks!$E$18)/(2050-2023)</f>
        <v>1.1732386325681712E-2</v>
      </c>
      <c r="AS428" s="170">
        <f>AR428+(($AE428-1)*Workings_risks!$E$18)/(2050-2023)</f>
        <v>1.1902362983696244E-2</v>
      </c>
      <c r="AT428" s="170">
        <f>AS428+(($AE428-1)*Workings_risks!$E$18)/(2050-2023)</f>
        <v>1.2072339641710776E-2</v>
      </c>
      <c r="AU428" s="170">
        <f>AT428+(($AE428-1)*Workings_risks!$E$18)/(2050-2023)</f>
        <v>1.2242316299725308E-2</v>
      </c>
      <c r="AV428" s="170">
        <f>AU428+(($AE428-1)*Workings_risks!$E$18)/(2050-2023)</f>
        <v>1.2412292957739841E-2</v>
      </c>
      <c r="AW428" s="170">
        <f>AV428+(($AE428-1)*Workings_risks!$E$18)/(2050-2023)</f>
        <v>1.2582269615754373E-2</v>
      </c>
      <c r="AX428" s="170">
        <f>AW428+(($AE428-1)*Workings_risks!$E$18)/(2050-2023)</f>
        <v>1.2752246273768905E-2</v>
      </c>
      <c r="AY428" s="170">
        <f>AX428+(($AE428-1)*Workings_risks!$E$18)/(2050-2023)</f>
        <v>1.2922222931783437E-2</v>
      </c>
      <c r="BA428" s="186">
        <f>AF428*Workings_risks!$E$24*Workings_risks!$E$26*Workings_risks!$E$27*Assumptions!$G$90</f>
        <v>3.9253270263003777E-4</v>
      </c>
      <c r="BB428" s="186">
        <f>AG428*Workings_risks!$E$24*Workings_risks!$E$26*Workings_risks!$E$27*Assumptions!$G$90</f>
        <v>3.9941640150069585E-4</v>
      </c>
      <c r="BC428" s="186">
        <f>AH428*Workings_risks!$E$24*Workings_risks!$E$26*Workings_risks!$E$27*Assumptions!$G$90</f>
        <v>4.0630010037135414E-4</v>
      </c>
      <c r="BD428" s="186">
        <f>AI428*Workings_risks!$E$24*Workings_risks!$E$26*Workings_risks!$E$27*Assumptions!$G$90</f>
        <v>4.1318379924201222E-4</v>
      </c>
      <c r="BE428" s="186">
        <f>AJ428*Workings_risks!$E$24*Workings_risks!$E$26*Workings_risks!$E$27*Assumptions!$G$90</f>
        <v>4.2006749811267051E-4</v>
      </c>
      <c r="BF428" s="186">
        <f>AK428*Workings_risks!$E$24*Workings_risks!$E$26*Workings_risks!$E$27*Assumptions!$G$90</f>
        <v>4.2695119698332859E-4</v>
      </c>
      <c r="BG428" s="186">
        <f>AL428*Workings_risks!$E$24*Workings_risks!$E$26*Workings_risks!$E$27*Assumptions!$G$90</f>
        <v>4.3383489585398677E-4</v>
      </c>
      <c r="BH428" s="186">
        <f>AM428*Workings_risks!$E$24*Workings_risks!$E$26*Workings_risks!$E$27*Assumptions!$G$90</f>
        <v>4.4071859472464496E-4</v>
      </c>
      <c r="BI428" s="186">
        <f>AN428*Workings_risks!$E$24*Workings_risks!$E$26*Workings_risks!$E$27*Assumptions!$G$90</f>
        <v>4.4760229359530319E-4</v>
      </c>
      <c r="BJ428" s="186">
        <f>AO428*Workings_risks!$E$24*Workings_risks!$E$26*Workings_risks!$E$27*Assumptions!$G$90</f>
        <v>4.5448599246596133E-4</v>
      </c>
      <c r="BK428" s="186">
        <f>AP428*Workings_risks!$E$24*Workings_risks!$E$26*Workings_risks!$E$27*Assumptions!$G$90</f>
        <v>4.6136969133661951E-4</v>
      </c>
      <c r="BL428" s="186">
        <f>AQ428*Workings_risks!$E$24*Workings_risks!$E$26*Workings_risks!$E$27*Assumptions!$G$90</f>
        <v>4.6825339020727769E-4</v>
      </c>
      <c r="BM428" s="186">
        <f>AR428*Workings_risks!$E$24*Workings_risks!$E$26*Workings_risks!$E$27*Assumptions!$G$90</f>
        <v>4.7513708907793588E-4</v>
      </c>
      <c r="BN428" s="186">
        <f>AS428*Workings_risks!$E$24*Workings_risks!$E$26*Workings_risks!$E$27*Assumptions!$G$90</f>
        <v>4.8202078794859406E-4</v>
      </c>
      <c r="BO428" s="186">
        <f>AT428*Workings_risks!$E$24*Workings_risks!$E$26*Workings_risks!$E$27*Assumptions!$G$90</f>
        <v>4.8890448681925219E-4</v>
      </c>
      <c r="BP428" s="186">
        <f>AU428*Workings_risks!$E$24*Workings_risks!$E$26*Workings_risks!$E$27*Assumptions!$G$90</f>
        <v>4.9578818568991032E-4</v>
      </c>
      <c r="BQ428" s="186">
        <f>AV428*Workings_risks!$E$24*Workings_risks!$E$26*Workings_risks!$E$27*Assumptions!$G$90</f>
        <v>5.0267188456056856E-4</v>
      </c>
      <c r="BR428" s="186">
        <f>AW428*Workings_risks!$E$24*Workings_risks!$E$26*Workings_risks!$E$27*Assumptions!$G$90</f>
        <v>5.095555834312268E-4</v>
      </c>
      <c r="BS428" s="186">
        <f>AX428*Workings_risks!$E$24*Workings_risks!$E$26*Workings_risks!$E$27*Assumptions!$G$90</f>
        <v>5.1643928230188493E-4</v>
      </c>
      <c r="BT428" s="186">
        <f>AY428*Workings_risks!$E$24*Workings_risks!$E$26*Workings_risks!$E$27*Assumptions!$G$90</f>
        <v>5.2332298117254306E-4</v>
      </c>
    </row>
    <row r="429" spans="2:72" x14ac:dyDescent="0.25">
      <c r="B429" s="42">
        <v>10408242</v>
      </c>
      <c r="C429" s="42" t="s">
        <v>627</v>
      </c>
      <c r="D429" s="42" t="s">
        <v>284</v>
      </c>
      <c r="E429" s="42">
        <v>17598251</v>
      </c>
      <c r="F429" s="42">
        <v>17027915</v>
      </c>
      <c r="G429" s="42">
        <v>0.11079951598236004</v>
      </c>
      <c r="H429" s="42">
        <v>145.38947268978899</v>
      </c>
      <c r="I429" s="42">
        <v>-36.350708734313798</v>
      </c>
      <c r="J429" s="42">
        <v>113</v>
      </c>
      <c r="K429" s="42">
        <v>99.6</v>
      </c>
      <c r="L429" s="32">
        <v>6.3E-2</v>
      </c>
      <c r="M429" s="32">
        <v>8.7999999999999995E-2</v>
      </c>
      <c r="N429" s="181"/>
      <c r="O429" s="182">
        <f t="shared" si="91"/>
        <v>120.119</v>
      </c>
      <c r="P429" s="182">
        <f t="shared" si="92"/>
        <v>105.87479999999999</v>
      </c>
      <c r="Q429" s="191">
        <f t="shared" si="93"/>
        <v>0.01</v>
      </c>
      <c r="R429" s="191">
        <f t="shared" si="94"/>
        <v>0.02</v>
      </c>
      <c r="S429" s="184">
        <f t="shared" si="95"/>
        <v>-1424.4200000000005</v>
      </c>
      <c r="T429" s="184">
        <f t="shared" si="96"/>
        <v>134.36320000000001</v>
      </c>
      <c r="U429" s="185">
        <f t="shared" si="97"/>
        <v>1.4997823675601296E-2</v>
      </c>
      <c r="V429" s="181"/>
      <c r="W429" s="182">
        <f t="shared" si="98"/>
        <v>121.249</v>
      </c>
      <c r="X429" s="182">
        <f t="shared" si="99"/>
        <v>108.3648</v>
      </c>
      <c r="Y429" s="183">
        <f t="shared" si="100"/>
        <v>0.01</v>
      </c>
      <c r="Z429" s="183">
        <f t="shared" si="101"/>
        <v>0.02</v>
      </c>
      <c r="AA429" s="184">
        <f t="shared" si="102"/>
        <v>-1288.4199999999992</v>
      </c>
      <c r="AB429" s="184">
        <f t="shared" si="103"/>
        <v>134.13319999999999</v>
      </c>
      <c r="AC429" s="185">
        <f t="shared" si="104"/>
        <v>1.640241536145046E-2</v>
      </c>
      <c r="AD429" s="181"/>
      <c r="AE429" s="178">
        <f t="shared" si="105"/>
        <v>1.4997823675601296</v>
      </c>
      <c r="AF429" s="170">
        <f>Workings_risks!$E$18+Workings_risks!$E$27*(($AE429-1)*Workings_risks!$E$18)/(2050-2023)</f>
        <v>9.6926664295073246E-3</v>
      </c>
      <c r="AG429" s="170">
        <f>AF429+(($AE429-1)*Workings_risks!$E$18)/(2050-2023)</f>
        <v>9.8626430875218569E-3</v>
      </c>
      <c r="AH429" s="170">
        <f>AG429+(($AE429-1)*Workings_risks!$E$18)/(2050-2023)</f>
        <v>1.0032619745536389E-2</v>
      </c>
      <c r="AI429" s="170">
        <f>AH429+(($AE429-1)*Workings_risks!$E$18)/(2050-2023)</f>
        <v>1.0202596403550921E-2</v>
      </c>
      <c r="AJ429" s="170">
        <f>AI429+(($AE429-1)*Workings_risks!$E$18)/(2050-2023)</f>
        <v>1.0372573061565454E-2</v>
      </c>
      <c r="AK429" s="170">
        <f>AJ429+(($AE429-1)*Workings_risks!$E$18)/(2050-2023)</f>
        <v>1.0542549719579986E-2</v>
      </c>
      <c r="AL429" s="170">
        <f>AK429+(($AE429-1)*Workings_risks!$E$18)/(2050-2023)</f>
        <v>1.0712526377594518E-2</v>
      </c>
      <c r="AM429" s="170">
        <f>AL429+(($AE429-1)*Workings_risks!$E$18)/(2050-2023)</f>
        <v>1.088250303560905E-2</v>
      </c>
      <c r="AN429" s="170">
        <f>AM429+(($AE429-1)*Workings_risks!$E$18)/(2050-2023)</f>
        <v>1.1052479693623583E-2</v>
      </c>
      <c r="AO429" s="170">
        <f>AN429+(($AE429-1)*Workings_risks!$E$18)/(2050-2023)</f>
        <v>1.1222456351638115E-2</v>
      </c>
      <c r="AP429" s="170">
        <f>AO429+(($AE429-1)*Workings_risks!$E$18)/(2050-2023)</f>
        <v>1.1392433009652647E-2</v>
      </c>
      <c r="AQ429" s="170">
        <f>AP429+(($AE429-1)*Workings_risks!$E$18)/(2050-2023)</f>
        <v>1.1562409667667179E-2</v>
      </c>
      <c r="AR429" s="170">
        <f>AQ429+(($AE429-1)*Workings_risks!$E$18)/(2050-2023)</f>
        <v>1.1732386325681712E-2</v>
      </c>
      <c r="AS429" s="170">
        <f>AR429+(($AE429-1)*Workings_risks!$E$18)/(2050-2023)</f>
        <v>1.1902362983696244E-2</v>
      </c>
      <c r="AT429" s="170">
        <f>AS429+(($AE429-1)*Workings_risks!$E$18)/(2050-2023)</f>
        <v>1.2072339641710776E-2</v>
      </c>
      <c r="AU429" s="170">
        <f>AT429+(($AE429-1)*Workings_risks!$E$18)/(2050-2023)</f>
        <v>1.2242316299725308E-2</v>
      </c>
      <c r="AV429" s="170">
        <f>AU429+(($AE429-1)*Workings_risks!$E$18)/(2050-2023)</f>
        <v>1.2412292957739841E-2</v>
      </c>
      <c r="AW429" s="170">
        <f>AV429+(($AE429-1)*Workings_risks!$E$18)/(2050-2023)</f>
        <v>1.2582269615754373E-2</v>
      </c>
      <c r="AX429" s="170">
        <f>AW429+(($AE429-1)*Workings_risks!$E$18)/(2050-2023)</f>
        <v>1.2752246273768905E-2</v>
      </c>
      <c r="AY429" s="170">
        <f>AX429+(($AE429-1)*Workings_risks!$E$18)/(2050-2023)</f>
        <v>1.2922222931783437E-2</v>
      </c>
      <c r="BA429" s="186">
        <f>AF429*Workings_risks!$E$24*Workings_risks!$E$26*Workings_risks!$E$27*Assumptions!$G$90</f>
        <v>3.9253270263003777E-4</v>
      </c>
      <c r="BB429" s="186">
        <f>AG429*Workings_risks!$E$24*Workings_risks!$E$26*Workings_risks!$E$27*Assumptions!$G$90</f>
        <v>3.9941640150069585E-4</v>
      </c>
      <c r="BC429" s="186">
        <f>AH429*Workings_risks!$E$24*Workings_risks!$E$26*Workings_risks!$E$27*Assumptions!$G$90</f>
        <v>4.0630010037135414E-4</v>
      </c>
      <c r="BD429" s="186">
        <f>AI429*Workings_risks!$E$24*Workings_risks!$E$26*Workings_risks!$E$27*Assumptions!$G$90</f>
        <v>4.1318379924201222E-4</v>
      </c>
      <c r="BE429" s="186">
        <f>AJ429*Workings_risks!$E$24*Workings_risks!$E$26*Workings_risks!$E$27*Assumptions!$G$90</f>
        <v>4.2006749811267051E-4</v>
      </c>
      <c r="BF429" s="186">
        <f>AK429*Workings_risks!$E$24*Workings_risks!$E$26*Workings_risks!$E$27*Assumptions!$G$90</f>
        <v>4.2695119698332859E-4</v>
      </c>
      <c r="BG429" s="186">
        <f>AL429*Workings_risks!$E$24*Workings_risks!$E$26*Workings_risks!$E$27*Assumptions!$G$90</f>
        <v>4.3383489585398677E-4</v>
      </c>
      <c r="BH429" s="186">
        <f>AM429*Workings_risks!$E$24*Workings_risks!$E$26*Workings_risks!$E$27*Assumptions!$G$90</f>
        <v>4.4071859472464496E-4</v>
      </c>
      <c r="BI429" s="186">
        <f>AN429*Workings_risks!$E$24*Workings_risks!$E$26*Workings_risks!$E$27*Assumptions!$G$90</f>
        <v>4.4760229359530319E-4</v>
      </c>
      <c r="BJ429" s="186">
        <f>AO429*Workings_risks!$E$24*Workings_risks!$E$26*Workings_risks!$E$27*Assumptions!$G$90</f>
        <v>4.5448599246596133E-4</v>
      </c>
      <c r="BK429" s="186">
        <f>AP429*Workings_risks!$E$24*Workings_risks!$E$26*Workings_risks!$E$27*Assumptions!$G$90</f>
        <v>4.6136969133661951E-4</v>
      </c>
      <c r="BL429" s="186">
        <f>AQ429*Workings_risks!$E$24*Workings_risks!$E$26*Workings_risks!$E$27*Assumptions!$G$90</f>
        <v>4.6825339020727769E-4</v>
      </c>
      <c r="BM429" s="186">
        <f>AR429*Workings_risks!$E$24*Workings_risks!$E$26*Workings_risks!$E$27*Assumptions!$G$90</f>
        <v>4.7513708907793588E-4</v>
      </c>
      <c r="BN429" s="186">
        <f>AS429*Workings_risks!$E$24*Workings_risks!$E$26*Workings_risks!$E$27*Assumptions!$G$90</f>
        <v>4.8202078794859406E-4</v>
      </c>
      <c r="BO429" s="186">
        <f>AT429*Workings_risks!$E$24*Workings_risks!$E$26*Workings_risks!$E$27*Assumptions!$G$90</f>
        <v>4.8890448681925219E-4</v>
      </c>
      <c r="BP429" s="186">
        <f>AU429*Workings_risks!$E$24*Workings_risks!$E$26*Workings_risks!$E$27*Assumptions!$G$90</f>
        <v>4.9578818568991032E-4</v>
      </c>
      <c r="BQ429" s="186">
        <f>AV429*Workings_risks!$E$24*Workings_risks!$E$26*Workings_risks!$E$27*Assumptions!$G$90</f>
        <v>5.0267188456056856E-4</v>
      </c>
      <c r="BR429" s="186">
        <f>AW429*Workings_risks!$E$24*Workings_risks!$E$26*Workings_risks!$E$27*Assumptions!$G$90</f>
        <v>5.095555834312268E-4</v>
      </c>
      <c r="BS429" s="186">
        <f>AX429*Workings_risks!$E$24*Workings_risks!$E$26*Workings_risks!$E$27*Assumptions!$G$90</f>
        <v>5.1643928230188493E-4</v>
      </c>
      <c r="BT429" s="186">
        <f>AY429*Workings_risks!$E$24*Workings_risks!$E$26*Workings_risks!$E$27*Assumptions!$G$90</f>
        <v>5.2332298117254306E-4</v>
      </c>
    </row>
    <row r="430" spans="2:72" x14ac:dyDescent="0.25">
      <c r="B430" s="42">
        <v>10408420</v>
      </c>
      <c r="C430" s="42" t="s">
        <v>627</v>
      </c>
      <c r="D430" s="42" t="s">
        <v>284</v>
      </c>
      <c r="E430" s="42">
        <v>17028917</v>
      </c>
      <c r="F430" s="42">
        <v>17028913</v>
      </c>
      <c r="G430" s="42">
        <v>1.1087458402304402</v>
      </c>
      <c r="H430" s="42">
        <v>145.390788463832</v>
      </c>
      <c r="I430" s="42">
        <v>-36.353238754365996</v>
      </c>
      <c r="J430" s="42">
        <v>113</v>
      </c>
      <c r="K430" s="42">
        <v>99.6</v>
      </c>
      <c r="L430" s="32">
        <v>6.3E-2</v>
      </c>
      <c r="M430" s="32">
        <v>8.7999999999999995E-2</v>
      </c>
      <c r="N430" s="181"/>
      <c r="O430" s="182">
        <f t="shared" si="91"/>
        <v>120.119</v>
      </c>
      <c r="P430" s="182">
        <f t="shared" si="92"/>
        <v>105.87479999999999</v>
      </c>
      <c r="Q430" s="191">
        <f t="shared" si="93"/>
        <v>0.01</v>
      </c>
      <c r="R430" s="191">
        <f t="shared" si="94"/>
        <v>0.02</v>
      </c>
      <c r="S430" s="184">
        <f t="shared" si="95"/>
        <v>-1424.4200000000005</v>
      </c>
      <c r="T430" s="184">
        <f t="shared" si="96"/>
        <v>134.36320000000001</v>
      </c>
      <c r="U430" s="185">
        <f t="shared" si="97"/>
        <v>1.4997823675601296E-2</v>
      </c>
      <c r="V430" s="181"/>
      <c r="W430" s="182">
        <f t="shared" si="98"/>
        <v>121.249</v>
      </c>
      <c r="X430" s="182">
        <f t="shared" si="99"/>
        <v>108.3648</v>
      </c>
      <c r="Y430" s="183">
        <f t="shared" si="100"/>
        <v>0.01</v>
      </c>
      <c r="Z430" s="183">
        <f t="shared" si="101"/>
        <v>0.02</v>
      </c>
      <c r="AA430" s="184">
        <f t="shared" si="102"/>
        <v>-1288.4199999999992</v>
      </c>
      <c r="AB430" s="184">
        <f t="shared" si="103"/>
        <v>134.13319999999999</v>
      </c>
      <c r="AC430" s="185">
        <f t="shared" si="104"/>
        <v>1.640241536145046E-2</v>
      </c>
      <c r="AD430" s="181"/>
      <c r="AE430" s="178">
        <f t="shared" si="105"/>
        <v>1.4997823675601296</v>
      </c>
      <c r="AF430" s="170">
        <f>Workings_risks!$E$18+Workings_risks!$E$27*(($AE430-1)*Workings_risks!$E$18)/(2050-2023)</f>
        <v>9.6926664295073246E-3</v>
      </c>
      <c r="AG430" s="170">
        <f>AF430+(($AE430-1)*Workings_risks!$E$18)/(2050-2023)</f>
        <v>9.8626430875218569E-3</v>
      </c>
      <c r="AH430" s="170">
        <f>AG430+(($AE430-1)*Workings_risks!$E$18)/(2050-2023)</f>
        <v>1.0032619745536389E-2</v>
      </c>
      <c r="AI430" s="170">
        <f>AH430+(($AE430-1)*Workings_risks!$E$18)/(2050-2023)</f>
        <v>1.0202596403550921E-2</v>
      </c>
      <c r="AJ430" s="170">
        <f>AI430+(($AE430-1)*Workings_risks!$E$18)/(2050-2023)</f>
        <v>1.0372573061565454E-2</v>
      </c>
      <c r="AK430" s="170">
        <f>AJ430+(($AE430-1)*Workings_risks!$E$18)/(2050-2023)</f>
        <v>1.0542549719579986E-2</v>
      </c>
      <c r="AL430" s="170">
        <f>AK430+(($AE430-1)*Workings_risks!$E$18)/(2050-2023)</f>
        <v>1.0712526377594518E-2</v>
      </c>
      <c r="AM430" s="170">
        <f>AL430+(($AE430-1)*Workings_risks!$E$18)/(2050-2023)</f>
        <v>1.088250303560905E-2</v>
      </c>
      <c r="AN430" s="170">
        <f>AM430+(($AE430-1)*Workings_risks!$E$18)/(2050-2023)</f>
        <v>1.1052479693623583E-2</v>
      </c>
      <c r="AO430" s="170">
        <f>AN430+(($AE430-1)*Workings_risks!$E$18)/(2050-2023)</f>
        <v>1.1222456351638115E-2</v>
      </c>
      <c r="AP430" s="170">
        <f>AO430+(($AE430-1)*Workings_risks!$E$18)/(2050-2023)</f>
        <v>1.1392433009652647E-2</v>
      </c>
      <c r="AQ430" s="170">
        <f>AP430+(($AE430-1)*Workings_risks!$E$18)/(2050-2023)</f>
        <v>1.1562409667667179E-2</v>
      </c>
      <c r="AR430" s="170">
        <f>AQ430+(($AE430-1)*Workings_risks!$E$18)/(2050-2023)</f>
        <v>1.1732386325681712E-2</v>
      </c>
      <c r="AS430" s="170">
        <f>AR430+(($AE430-1)*Workings_risks!$E$18)/(2050-2023)</f>
        <v>1.1902362983696244E-2</v>
      </c>
      <c r="AT430" s="170">
        <f>AS430+(($AE430-1)*Workings_risks!$E$18)/(2050-2023)</f>
        <v>1.2072339641710776E-2</v>
      </c>
      <c r="AU430" s="170">
        <f>AT430+(($AE430-1)*Workings_risks!$E$18)/(2050-2023)</f>
        <v>1.2242316299725308E-2</v>
      </c>
      <c r="AV430" s="170">
        <f>AU430+(($AE430-1)*Workings_risks!$E$18)/(2050-2023)</f>
        <v>1.2412292957739841E-2</v>
      </c>
      <c r="AW430" s="170">
        <f>AV430+(($AE430-1)*Workings_risks!$E$18)/(2050-2023)</f>
        <v>1.2582269615754373E-2</v>
      </c>
      <c r="AX430" s="170">
        <f>AW430+(($AE430-1)*Workings_risks!$E$18)/(2050-2023)</f>
        <v>1.2752246273768905E-2</v>
      </c>
      <c r="AY430" s="170">
        <f>AX430+(($AE430-1)*Workings_risks!$E$18)/(2050-2023)</f>
        <v>1.2922222931783437E-2</v>
      </c>
      <c r="BA430" s="186">
        <f>AF430*Workings_risks!$E$24*Workings_risks!$E$26*Workings_risks!$E$27*Assumptions!$G$90</f>
        <v>3.9253270263003777E-4</v>
      </c>
      <c r="BB430" s="186">
        <f>AG430*Workings_risks!$E$24*Workings_risks!$E$26*Workings_risks!$E$27*Assumptions!$G$90</f>
        <v>3.9941640150069585E-4</v>
      </c>
      <c r="BC430" s="186">
        <f>AH430*Workings_risks!$E$24*Workings_risks!$E$26*Workings_risks!$E$27*Assumptions!$G$90</f>
        <v>4.0630010037135414E-4</v>
      </c>
      <c r="BD430" s="186">
        <f>AI430*Workings_risks!$E$24*Workings_risks!$E$26*Workings_risks!$E$27*Assumptions!$G$90</f>
        <v>4.1318379924201222E-4</v>
      </c>
      <c r="BE430" s="186">
        <f>AJ430*Workings_risks!$E$24*Workings_risks!$E$26*Workings_risks!$E$27*Assumptions!$G$90</f>
        <v>4.2006749811267051E-4</v>
      </c>
      <c r="BF430" s="186">
        <f>AK430*Workings_risks!$E$24*Workings_risks!$E$26*Workings_risks!$E$27*Assumptions!$G$90</f>
        <v>4.2695119698332859E-4</v>
      </c>
      <c r="BG430" s="186">
        <f>AL430*Workings_risks!$E$24*Workings_risks!$E$26*Workings_risks!$E$27*Assumptions!$G$90</f>
        <v>4.3383489585398677E-4</v>
      </c>
      <c r="BH430" s="186">
        <f>AM430*Workings_risks!$E$24*Workings_risks!$E$26*Workings_risks!$E$27*Assumptions!$G$90</f>
        <v>4.4071859472464496E-4</v>
      </c>
      <c r="BI430" s="186">
        <f>AN430*Workings_risks!$E$24*Workings_risks!$E$26*Workings_risks!$E$27*Assumptions!$G$90</f>
        <v>4.4760229359530319E-4</v>
      </c>
      <c r="BJ430" s="186">
        <f>AO430*Workings_risks!$E$24*Workings_risks!$E$26*Workings_risks!$E$27*Assumptions!$G$90</f>
        <v>4.5448599246596133E-4</v>
      </c>
      <c r="BK430" s="186">
        <f>AP430*Workings_risks!$E$24*Workings_risks!$E$26*Workings_risks!$E$27*Assumptions!$G$90</f>
        <v>4.6136969133661951E-4</v>
      </c>
      <c r="BL430" s="186">
        <f>AQ430*Workings_risks!$E$24*Workings_risks!$E$26*Workings_risks!$E$27*Assumptions!$G$90</f>
        <v>4.6825339020727769E-4</v>
      </c>
      <c r="BM430" s="186">
        <f>AR430*Workings_risks!$E$24*Workings_risks!$E$26*Workings_risks!$E$27*Assumptions!$G$90</f>
        <v>4.7513708907793588E-4</v>
      </c>
      <c r="BN430" s="186">
        <f>AS430*Workings_risks!$E$24*Workings_risks!$E$26*Workings_risks!$E$27*Assumptions!$G$90</f>
        <v>4.8202078794859406E-4</v>
      </c>
      <c r="BO430" s="186">
        <f>AT430*Workings_risks!$E$24*Workings_risks!$E$26*Workings_risks!$E$27*Assumptions!$G$90</f>
        <v>4.8890448681925219E-4</v>
      </c>
      <c r="BP430" s="186">
        <f>AU430*Workings_risks!$E$24*Workings_risks!$E$26*Workings_risks!$E$27*Assumptions!$G$90</f>
        <v>4.9578818568991032E-4</v>
      </c>
      <c r="BQ430" s="186">
        <f>AV430*Workings_risks!$E$24*Workings_risks!$E$26*Workings_risks!$E$27*Assumptions!$G$90</f>
        <v>5.0267188456056856E-4</v>
      </c>
      <c r="BR430" s="186">
        <f>AW430*Workings_risks!$E$24*Workings_risks!$E$26*Workings_risks!$E$27*Assumptions!$G$90</f>
        <v>5.095555834312268E-4</v>
      </c>
      <c r="BS430" s="186">
        <f>AX430*Workings_risks!$E$24*Workings_risks!$E$26*Workings_risks!$E$27*Assumptions!$G$90</f>
        <v>5.1643928230188493E-4</v>
      </c>
      <c r="BT430" s="186">
        <f>AY430*Workings_risks!$E$24*Workings_risks!$E$26*Workings_risks!$E$27*Assumptions!$G$90</f>
        <v>5.2332298117254306E-4</v>
      </c>
    </row>
    <row r="431" spans="2:72" x14ac:dyDescent="0.25">
      <c r="B431" s="42">
        <v>10408427</v>
      </c>
      <c r="C431" s="42" t="s">
        <v>647</v>
      </c>
      <c r="D431" s="42" t="s">
        <v>281</v>
      </c>
      <c r="E431" s="42">
        <v>17028963</v>
      </c>
      <c r="F431" s="42">
        <v>17028967</v>
      </c>
      <c r="G431" s="42">
        <v>0.16580618566922034</v>
      </c>
      <c r="H431" s="42">
        <v>145.448057212435</v>
      </c>
      <c r="I431" s="42">
        <v>-36.414032406673797</v>
      </c>
      <c r="J431" s="42">
        <v>116</v>
      </c>
      <c r="K431" s="42">
        <v>102</v>
      </c>
      <c r="L431" s="32">
        <v>6.3E-2</v>
      </c>
      <c r="M431" s="32">
        <v>8.7999999999999995E-2</v>
      </c>
      <c r="N431" s="181"/>
      <c r="O431" s="182">
        <f t="shared" si="91"/>
        <v>123.30799999999999</v>
      </c>
      <c r="P431" s="182">
        <f t="shared" si="92"/>
        <v>108.42599999999999</v>
      </c>
      <c r="Q431" s="191">
        <f t="shared" si="93"/>
        <v>0.01</v>
      </c>
      <c r="R431" s="191">
        <f t="shared" si="94"/>
        <v>0.02</v>
      </c>
      <c r="S431" s="184">
        <f t="shared" si="95"/>
        <v>-1488.2000000000005</v>
      </c>
      <c r="T431" s="184">
        <f t="shared" si="96"/>
        <v>138.19</v>
      </c>
      <c r="U431" s="185">
        <f t="shared" si="97"/>
        <v>1.4910630291627463E-2</v>
      </c>
      <c r="V431" s="181"/>
      <c r="W431" s="182">
        <f t="shared" si="98"/>
        <v>124.46799999999999</v>
      </c>
      <c r="X431" s="182">
        <f t="shared" si="99"/>
        <v>110.97600000000001</v>
      </c>
      <c r="Y431" s="183">
        <f t="shared" si="100"/>
        <v>0.01</v>
      </c>
      <c r="Z431" s="183">
        <f t="shared" si="101"/>
        <v>0.02</v>
      </c>
      <c r="AA431" s="184">
        <f t="shared" si="102"/>
        <v>-1349.1999999999975</v>
      </c>
      <c r="AB431" s="184">
        <f t="shared" si="103"/>
        <v>137.95999999999998</v>
      </c>
      <c r="AC431" s="185">
        <f t="shared" si="104"/>
        <v>1.6276311888526549E-2</v>
      </c>
      <c r="AD431" s="181"/>
      <c r="AE431" s="178">
        <f t="shared" si="105"/>
        <v>1.4910630291627462</v>
      </c>
      <c r="AF431" s="170">
        <f>Workings_risks!$E$18+Workings_risks!$E$27*(($AE431-1)*Workings_risks!$E$18)/(2050-2023)</f>
        <v>9.6837700532218605E-3</v>
      </c>
      <c r="AG431" s="170">
        <f>AF431+(($AE431-1)*Workings_risks!$E$18)/(2050-2023)</f>
        <v>9.8507812524745719E-3</v>
      </c>
      <c r="AH431" s="170">
        <f>AG431+(($AE431-1)*Workings_risks!$E$18)/(2050-2023)</f>
        <v>1.0017792451727283E-2</v>
      </c>
      <c r="AI431" s="170">
        <f>AH431+(($AE431-1)*Workings_risks!$E$18)/(2050-2023)</f>
        <v>1.0184803650979995E-2</v>
      </c>
      <c r="AJ431" s="170">
        <f>AI431+(($AE431-1)*Workings_risks!$E$18)/(2050-2023)</f>
        <v>1.0351814850232706E-2</v>
      </c>
      <c r="AK431" s="170">
        <f>AJ431+(($AE431-1)*Workings_risks!$E$18)/(2050-2023)</f>
        <v>1.0518826049485418E-2</v>
      </c>
      <c r="AL431" s="170">
        <f>AK431+(($AE431-1)*Workings_risks!$E$18)/(2050-2023)</f>
        <v>1.0685837248738129E-2</v>
      </c>
      <c r="AM431" s="170">
        <f>AL431+(($AE431-1)*Workings_risks!$E$18)/(2050-2023)</f>
        <v>1.0852848447990841E-2</v>
      </c>
      <c r="AN431" s="170">
        <f>AM431+(($AE431-1)*Workings_risks!$E$18)/(2050-2023)</f>
        <v>1.1019859647243552E-2</v>
      </c>
      <c r="AO431" s="170">
        <f>AN431+(($AE431-1)*Workings_risks!$E$18)/(2050-2023)</f>
        <v>1.1186870846496264E-2</v>
      </c>
      <c r="AP431" s="170">
        <f>AO431+(($AE431-1)*Workings_risks!$E$18)/(2050-2023)</f>
        <v>1.1353882045748975E-2</v>
      </c>
      <c r="AQ431" s="170">
        <f>AP431+(($AE431-1)*Workings_risks!$E$18)/(2050-2023)</f>
        <v>1.1520893245001686E-2</v>
      </c>
      <c r="AR431" s="170">
        <f>AQ431+(($AE431-1)*Workings_risks!$E$18)/(2050-2023)</f>
        <v>1.1687904444254398E-2</v>
      </c>
      <c r="AS431" s="170">
        <f>AR431+(($AE431-1)*Workings_risks!$E$18)/(2050-2023)</f>
        <v>1.1854915643507109E-2</v>
      </c>
      <c r="AT431" s="170">
        <f>AS431+(($AE431-1)*Workings_risks!$E$18)/(2050-2023)</f>
        <v>1.2021926842759821E-2</v>
      </c>
      <c r="AU431" s="170">
        <f>AT431+(($AE431-1)*Workings_risks!$E$18)/(2050-2023)</f>
        <v>1.2188938042012532E-2</v>
      </c>
      <c r="AV431" s="170">
        <f>AU431+(($AE431-1)*Workings_risks!$E$18)/(2050-2023)</f>
        <v>1.2355949241265244E-2</v>
      </c>
      <c r="AW431" s="170">
        <f>AV431+(($AE431-1)*Workings_risks!$E$18)/(2050-2023)</f>
        <v>1.2522960440517955E-2</v>
      </c>
      <c r="AX431" s="170">
        <f>AW431+(($AE431-1)*Workings_risks!$E$18)/(2050-2023)</f>
        <v>1.2689971639770667E-2</v>
      </c>
      <c r="AY431" s="170">
        <f>AX431+(($AE431-1)*Workings_risks!$E$18)/(2050-2023)</f>
        <v>1.2856982839023378E-2</v>
      </c>
      <c r="BA431" s="186">
        <f>AF431*Workings_risks!$E$24*Workings_risks!$E$26*Workings_risks!$E$27*Assumptions!$G$90</f>
        <v>3.9217241801152284E-4</v>
      </c>
      <c r="BB431" s="186">
        <f>AG431*Workings_risks!$E$24*Workings_risks!$E$26*Workings_risks!$E$27*Assumptions!$G$90</f>
        <v>3.9893602200934272E-4</v>
      </c>
      <c r="BC431" s="186">
        <f>AH431*Workings_risks!$E$24*Workings_risks!$E$26*Workings_risks!$E$27*Assumptions!$G$90</f>
        <v>4.0569962600716259E-4</v>
      </c>
      <c r="BD431" s="186">
        <f>AI431*Workings_risks!$E$24*Workings_risks!$E$26*Workings_risks!$E$27*Assumptions!$G$90</f>
        <v>4.1246323000498252E-4</v>
      </c>
      <c r="BE431" s="186">
        <f>AJ431*Workings_risks!$E$24*Workings_risks!$E$26*Workings_risks!$E$27*Assumptions!$G$90</f>
        <v>4.1922683400280245E-4</v>
      </c>
      <c r="BF431" s="186">
        <f>AK431*Workings_risks!$E$24*Workings_risks!$E$26*Workings_risks!$E$27*Assumptions!$G$90</f>
        <v>4.2599043800062232E-4</v>
      </c>
      <c r="BG431" s="186">
        <f>AL431*Workings_risks!$E$24*Workings_risks!$E$26*Workings_risks!$E$27*Assumptions!$G$90</f>
        <v>4.3275404199844236E-4</v>
      </c>
      <c r="BH431" s="186">
        <f>AM431*Workings_risks!$E$24*Workings_risks!$E$26*Workings_risks!$E$27*Assumptions!$G$90</f>
        <v>4.3951764599626229E-4</v>
      </c>
      <c r="BI431" s="186">
        <f>AN431*Workings_risks!$E$24*Workings_risks!$E$26*Workings_risks!$E$27*Assumptions!$G$90</f>
        <v>4.4628124999408216E-4</v>
      </c>
      <c r="BJ431" s="186">
        <f>AO431*Workings_risks!$E$24*Workings_risks!$E$26*Workings_risks!$E$27*Assumptions!$G$90</f>
        <v>4.5304485399190204E-4</v>
      </c>
      <c r="BK431" s="186">
        <f>AP431*Workings_risks!$E$24*Workings_risks!$E$26*Workings_risks!$E$27*Assumptions!$G$90</f>
        <v>4.5980845798972202E-4</v>
      </c>
      <c r="BL431" s="186">
        <f>AQ431*Workings_risks!$E$24*Workings_risks!$E$26*Workings_risks!$E$27*Assumptions!$G$90</f>
        <v>4.6657206198754195E-4</v>
      </c>
      <c r="BM431" s="186">
        <f>AR431*Workings_risks!$E$24*Workings_risks!$E$26*Workings_risks!$E$27*Assumptions!$G$90</f>
        <v>4.7333566598536182E-4</v>
      </c>
      <c r="BN431" s="186">
        <f>AS431*Workings_risks!$E$24*Workings_risks!$E$26*Workings_risks!$E$27*Assumptions!$G$90</f>
        <v>4.800992699831817E-4</v>
      </c>
      <c r="BO431" s="186">
        <f>AT431*Workings_risks!$E$24*Workings_risks!$E$26*Workings_risks!$E$27*Assumptions!$G$90</f>
        <v>4.8686287398100163E-4</v>
      </c>
      <c r="BP431" s="186">
        <f>AU431*Workings_risks!$E$24*Workings_risks!$E$26*Workings_risks!$E$27*Assumptions!$G$90</f>
        <v>4.9362647797882161E-4</v>
      </c>
      <c r="BQ431" s="186">
        <f>AV431*Workings_risks!$E$24*Workings_risks!$E$26*Workings_risks!$E$27*Assumptions!$G$90</f>
        <v>5.0039008197664148E-4</v>
      </c>
      <c r="BR431" s="186">
        <f>AW431*Workings_risks!$E$24*Workings_risks!$E$26*Workings_risks!$E$27*Assumptions!$G$90</f>
        <v>5.0715368597446136E-4</v>
      </c>
      <c r="BS431" s="186">
        <f>AX431*Workings_risks!$E$24*Workings_risks!$E$26*Workings_risks!$E$27*Assumptions!$G$90</f>
        <v>5.1391728997228123E-4</v>
      </c>
      <c r="BT431" s="186">
        <f>AY431*Workings_risks!$E$24*Workings_risks!$E$26*Workings_risks!$E$27*Assumptions!$G$90</f>
        <v>5.2068089397010122E-4</v>
      </c>
    </row>
    <row r="432" spans="2:72" x14ac:dyDescent="0.25">
      <c r="B432" s="42">
        <v>10408436</v>
      </c>
      <c r="C432" s="42" t="s">
        <v>647</v>
      </c>
      <c r="D432" s="42" t="s">
        <v>281</v>
      </c>
      <c r="E432" s="42">
        <v>17029006</v>
      </c>
      <c r="F432" s="42">
        <v>17029011</v>
      </c>
      <c r="G432" s="42">
        <v>0.79917905141708045</v>
      </c>
      <c r="H432" s="42">
        <v>145.45434942117299</v>
      </c>
      <c r="I432" s="42">
        <v>-36.409192220193702</v>
      </c>
      <c r="J432" s="42">
        <v>117</v>
      </c>
      <c r="K432" s="42">
        <v>102</v>
      </c>
      <c r="L432" s="32">
        <v>6.3E-2</v>
      </c>
      <c r="M432" s="32">
        <v>8.7999999999999995E-2</v>
      </c>
      <c r="N432" s="181"/>
      <c r="O432" s="182">
        <f t="shared" si="91"/>
        <v>124.371</v>
      </c>
      <c r="P432" s="182">
        <f t="shared" si="92"/>
        <v>108.42599999999999</v>
      </c>
      <c r="Q432" s="191">
        <f t="shared" si="93"/>
        <v>0.01</v>
      </c>
      <c r="R432" s="191">
        <f t="shared" si="94"/>
        <v>0.02</v>
      </c>
      <c r="S432" s="184">
        <f t="shared" si="95"/>
        <v>-1594.5000000000009</v>
      </c>
      <c r="T432" s="184">
        <f t="shared" si="96"/>
        <v>140.316</v>
      </c>
      <c r="U432" s="185">
        <f t="shared" si="97"/>
        <v>1.4622765757290679E-2</v>
      </c>
      <c r="V432" s="181"/>
      <c r="W432" s="182">
        <f t="shared" si="98"/>
        <v>125.541</v>
      </c>
      <c r="X432" s="182">
        <f t="shared" si="99"/>
        <v>110.97600000000001</v>
      </c>
      <c r="Y432" s="183">
        <f t="shared" si="100"/>
        <v>0.01</v>
      </c>
      <c r="Z432" s="183">
        <f t="shared" si="101"/>
        <v>0.02</v>
      </c>
      <c r="AA432" s="184">
        <f t="shared" si="102"/>
        <v>-1456.4999999999982</v>
      </c>
      <c r="AB432" s="184">
        <f t="shared" si="103"/>
        <v>140.10599999999997</v>
      </c>
      <c r="AC432" s="185">
        <f t="shared" si="104"/>
        <v>1.5864057672502572E-2</v>
      </c>
      <c r="AD432" s="181"/>
      <c r="AE432" s="178">
        <f t="shared" si="105"/>
        <v>1.4622765757290679</v>
      </c>
      <c r="AF432" s="170">
        <f>Workings_risks!$E$18+Workings_risks!$E$27*(($AE432-1)*Workings_risks!$E$18)/(2050-2023)</f>
        <v>9.6543991181808671E-3</v>
      </c>
      <c r="AG432" s="170">
        <f>AF432+(($AE432-1)*Workings_risks!$E$18)/(2050-2023)</f>
        <v>9.8116200057532469E-3</v>
      </c>
      <c r="AH432" s="170">
        <f>AG432+(($AE432-1)*Workings_risks!$E$18)/(2050-2023)</f>
        <v>9.9688408933256267E-3</v>
      </c>
      <c r="AI432" s="170">
        <f>AH432+(($AE432-1)*Workings_risks!$E$18)/(2050-2023)</f>
        <v>1.0126061780898006E-2</v>
      </c>
      <c r="AJ432" s="170">
        <f>AI432+(($AE432-1)*Workings_risks!$E$18)/(2050-2023)</f>
        <v>1.0283282668470386E-2</v>
      </c>
      <c r="AK432" s="170">
        <f>AJ432+(($AE432-1)*Workings_risks!$E$18)/(2050-2023)</f>
        <v>1.0440503556042766E-2</v>
      </c>
      <c r="AL432" s="170">
        <f>AK432+(($AE432-1)*Workings_risks!$E$18)/(2050-2023)</f>
        <v>1.0597724443615146E-2</v>
      </c>
      <c r="AM432" s="170">
        <f>AL432+(($AE432-1)*Workings_risks!$E$18)/(2050-2023)</f>
        <v>1.0754945331187525E-2</v>
      </c>
      <c r="AN432" s="170">
        <f>AM432+(($AE432-1)*Workings_risks!$E$18)/(2050-2023)</f>
        <v>1.0912166218759905E-2</v>
      </c>
      <c r="AO432" s="170">
        <f>AN432+(($AE432-1)*Workings_risks!$E$18)/(2050-2023)</f>
        <v>1.1069387106332285E-2</v>
      </c>
      <c r="AP432" s="170">
        <f>AO432+(($AE432-1)*Workings_risks!$E$18)/(2050-2023)</f>
        <v>1.1226607993904665E-2</v>
      </c>
      <c r="AQ432" s="170">
        <f>AP432+(($AE432-1)*Workings_risks!$E$18)/(2050-2023)</f>
        <v>1.1383828881477044E-2</v>
      </c>
      <c r="AR432" s="170">
        <f>AQ432+(($AE432-1)*Workings_risks!$E$18)/(2050-2023)</f>
        <v>1.1541049769049424E-2</v>
      </c>
      <c r="AS432" s="170">
        <f>AR432+(($AE432-1)*Workings_risks!$E$18)/(2050-2023)</f>
        <v>1.1698270656621804E-2</v>
      </c>
      <c r="AT432" s="170">
        <f>AS432+(($AE432-1)*Workings_risks!$E$18)/(2050-2023)</f>
        <v>1.1855491544194184E-2</v>
      </c>
      <c r="AU432" s="170">
        <f>AT432+(($AE432-1)*Workings_risks!$E$18)/(2050-2023)</f>
        <v>1.2012712431766564E-2</v>
      </c>
      <c r="AV432" s="170">
        <f>AU432+(($AE432-1)*Workings_risks!$E$18)/(2050-2023)</f>
        <v>1.2169933319338943E-2</v>
      </c>
      <c r="AW432" s="170">
        <f>AV432+(($AE432-1)*Workings_risks!$E$18)/(2050-2023)</f>
        <v>1.2327154206911323E-2</v>
      </c>
      <c r="AX432" s="170">
        <f>AW432+(($AE432-1)*Workings_risks!$E$18)/(2050-2023)</f>
        <v>1.2484375094483703E-2</v>
      </c>
      <c r="AY432" s="170">
        <f>AX432+(($AE432-1)*Workings_risks!$E$18)/(2050-2023)</f>
        <v>1.2641595982056083E-2</v>
      </c>
      <c r="BA432" s="186">
        <f>AF432*Workings_risks!$E$24*Workings_risks!$E$26*Workings_risks!$E$27*Assumptions!$G$90</f>
        <v>3.9098295661880279E-4</v>
      </c>
      <c r="BB432" s="186">
        <f>AG432*Workings_risks!$E$24*Workings_risks!$E$26*Workings_risks!$E$27*Assumptions!$G$90</f>
        <v>3.9735007348571614E-4</v>
      </c>
      <c r="BC432" s="186">
        <f>AH432*Workings_risks!$E$24*Workings_risks!$E$26*Workings_risks!$E$27*Assumptions!$G$90</f>
        <v>4.0371719035262927E-4</v>
      </c>
      <c r="BD432" s="186">
        <f>AI432*Workings_risks!$E$24*Workings_risks!$E$26*Workings_risks!$E$27*Assumptions!$G$90</f>
        <v>4.1008430721954252E-4</v>
      </c>
      <c r="BE432" s="186">
        <f>AJ432*Workings_risks!$E$24*Workings_risks!$E$26*Workings_risks!$E$27*Assumptions!$G$90</f>
        <v>4.1645142408645571E-4</v>
      </c>
      <c r="BF432" s="186">
        <f>AK432*Workings_risks!$E$24*Workings_risks!$E$26*Workings_risks!$E$27*Assumptions!$G$90</f>
        <v>4.2281854095336884E-4</v>
      </c>
      <c r="BG432" s="186">
        <f>AL432*Workings_risks!$E$24*Workings_risks!$E$26*Workings_risks!$E$27*Assumptions!$G$90</f>
        <v>4.2918565782028214E-4</v>
      </c>
      <c r="BH432" s="186">
        <f>AM432*Workings_risks!$E$24*Workings_risks!$E$26*Workings_risks!$E$27*Assumptions!$G$90</f>
        <v>4.3555277468719533E-4</v>
      </c>
      <c r="BI432" s="186">
        <f>AN432*Workings_risks!$E$24*Workings_risks!$E$26*Workings_risks!$E$27*Assumptions!$G$90</f>
        <v>4.4191989155410846E-4</v>
      </c>
      <c r="BJ432" s="186">
        <f>AO432*Workings_risks!$E$24*Workings_risks!$E$26*Workings_risks!$E$27*Assumptions!$G$90</f>
        <v>4.4828700842102176E-4</v>
      </c>
      <c r="BK432" s="186">
        <f>AP432*Workings_risks!$E$24*Workings_risks!$E$26*Workings_risks!$E$27*Assumptions!$G$90</f>
        <v>4.5465412528793495E-4</v>
      </c>
      <c r="BL432" s="186">
        <f>AQ432*Workings_risks!$E$24*Workings_risks!$E$26*Workings_risks!$E$27*Assumptions!$G$90</f>
        <v>4.6102124215484808E-4</v>
      </c>
      <c r="BM432" s="186">
        <f>AR432*Workings_risks!$E$24*Workings_risks!$E$26*Workings_risks!$E$27*Assumptions!$G$90</f>
        <v>4.6738835902176138E-4</v>
      </c>
      <c r="BN432" s="186">
        <f>AS432*Workings_risks!$E$24*Workings_risks!$E$26*Workings_risks!$E$27*Assumptions!$G$90</f>
        <v>4.7375547588867457E-4</v>
      </c>
      <c r="BO432" s="186">
        <f>AT432*Workings_risks!$E$24*Workings_risks!$E$26*Workings_risks!$E$27*Assumptions!$G$90</f>
        <v>4.8012259275558776E-4</v>
      </c>
      <c r="BP432" s="186">
        <f>AU432*Workings_risks!$E$24*Workings_risks!$E$26*Workings_risks!$E$27*Assumptions!$G$90</f>
        <v>4.86489709622501E-4</v>
      </c>
      <c r="BQ432" s="186">
        <f>AV432*Workings_risks!$E$24*Workings_risks!$E$26*Workings_risks!$E$27*Assumptions!$G$90</f>
        <v>4.9285682648941419E-4</v>
      </c>
      <c r="BR432" s="186">
        <f>AW432*Workings_risks!$E$24*Workings_risks!$E$26*Workings_risks!$E$27*Assumptions!$G$90</f>
        <v>4.9922394335632733E-4</v>
      </c>
      <c r="BS432" s="186">
        <f>AX432*Workings_risks!$E$24*Workings_risks!$E$26*Workings_risks!$E$27*Assumptions!$G$90</f>
        <v>5.0559106022324057E-4</v>
      </c>
      <c r="BT432" s="186">
        <f>AY432*Workings_risks!$E$24*Workings_risks!$E$26*Workings_risks!$E$27*Assumptions!$G$90</f>
        <v>5.1195817709015381E-4</v>
      </c>
    </row>
    <row r="433" spans="2:72" x14ac:dyDescent="0.25">
      <c r="B433" s="42">
        <v>10409274</v>
      </c>
      <c r="C433" s="42" t="s">
        <v>654</v>
      </c>
      <c r="D433" s="42" t="s">
        <v>281</v>
      </c>
      <c r="E433" s="42">
        <v>203095893</v>
      </c>
      <c r="F433" s="42">
        <v>17032634</v>
      </c>
      <c r="G433" s="42">
        <v>0.13753399962654012</v>
      </c>
      <c r="H433" s="42">
        <v>145.52704800532601</v>
      </c>
      <c r="I433" s="42">
        <v>-36.368108559768999</v>
      </c>
      <c r="J433" s="42">
        <v>116</v>
      </c>
      <c r="K433" s="42">
        <v>101</v>
      </c>
      <c r="L433" s="32">
        <v>6.3E-2</v>
      </c>
      <c r="M433" s="32">
        <v>8.7999999999999995E-2</v>
      </c>
      <c r="N433" s="181"/>
      <c r="O433" s="182">
        <f t="shared" si="91"/>
        <v>123.30799999999999</v>
      </c>
      <c r="P433" s="182">
        <f t="shared" si="92"/>
        <v>107.363</v>
      </c>
      <c r="Q433" s="191">
        <f t="shared" si="93"/>
        <v>0.01</v>
      </c>
      <c r="R433" s="191">
        <f t="shared" si="94"/>
        <v>0.02</v>
      </c>
      <c r="S433" s="184">
        <f t="shared" si="95"/>
        <v>-1594.4999999999991</v>
      </c>
      <c r="T433" s="184">
        <f t="shared" si="96"/>
        <v>139.25299999999999</v>
      </c>
      <c r="U433" s="185">
        <f t="shared" si="97"/>
        <v>1.4583254938852304E-2</v>
      </c>
      <c r="V433" s="181"/>
      <c r="W433" s="182">
        <f t="shared" si="98"/>
        <v>124.46799999999999</v>
      </c>
      <c r="X433" s="182">
        <f t="shared" si="99"/>
        <v>109.88800000000001</v>
      </c>
      <c r="Y433" s="183">
        <f t="shared" si="100"/>
        <v>0.01</v>
      </c>
      <c r="Z433" s="183">
        <f t="shared" si="101"/>
        <v>0.02</v>
      </c>
      <c r="AA433" s="184">
        <f t="shared" si="102"/>
        <v>-1457.9999999999984</v>
      </c>
      <c r="AB433" s="184">
        <f t="shared" si="103"/>
        <v>139.04799999999997</v>
      </c>
      <c r="AC433" s="185">
        <f t="shared" si="104"/>
        <v>1.58079561042524E-2</v>
      </c>
      <c r="AD433" s="181"/>
      <c r="AE433" s="178">
        <f t="shared" si="105"/>
        <v>1.4583254938852304</v>
      </c>
      <c r="AF433" s="170">
        <f>Workings_risks!$E$18+Workings_risks!$E$27*(($AE433-1)*Workings_risks!$E$18)/(2050-2023)</f>
        <v>9.6503678133713199E-3</v>
      </c>
      <c r="AG433" s="170">
        <f>AF433+(($AE433-1)*Workings_risks!$E$18)/(2050-2023)</f>
        <v>9.80624493267385E-3</v>
      </c>
      <c r="AH433" s="170">
        <f>AG433+(($AE433-1)*Workings_risks!$E$18)/(2050-2023)</f>
        <v>9.9621220519763801E-3</v>
      </c>
      <c r="AI433" s="170">
        <f>AH433+(($AE433-1)*Workings_risks!$E$18)/(2050-2023)</f>
        <v>1.011799917127891E-2</v>
      </c>
      <c r="AJ433" s="170">
        <f>AI433+(($AE433-1)*Workings_risks!$E$18)/(2050-2023)</f>
        <v>1.027387629058144E-2</v>
      </c>
      <c r="AK433" s="170">
        <f>AJ433+(($AE433-1)*Workings_risks!$E$18)/(2050-2023)</f>
        <v>1.042975340988397E-2</v>
      </c>
      <c r="AL433" s="170">
        <f>AK433+(($AE433-1)*Workings_risks!$E$18)/(2050-2023)</f>
        <v>1.0585630529186501E-2</v>
      </c>
      <c r="AM433" s="170">
        <f>AL433+(($AE433-1)*Workings_risks!$E$18)/(2050-2023)</f>
        <v>1.0741507648489031E-2</v>
      </c>
      <c r="AN433" s="170">
        <f>AM433+(($AE433-1)*Workings_risks!$E$18)/(2050-2023)</f>
        <v>1.0897384767791561E-2</v>
      </c>
      <c r="AO433" s="170">
        <f>AN433+(($AE433-1)*Workings_risks!$E$18)/(2050-2023)</f>
        <v>1.1053261887094091E-2</v>
      </c>
      <c r="AP433" s="170">
        <f>AO433+(($AE433-1)*Workings_risks!$E$18)/(2050-2023)</f>
        <v>1.1209139006396621E-2</v>
      </c>
      <c r="AQ433" s="170">
        <f>AP433+(($AE433-1)*Workings_risks!$E$18)/(2050-2023)</f>
        <v>1.1365016125699151E-2</v>
      </c>
      <c r="AR433" s="170">
        <f>AQ433+(($AE433-1)*Workings_risks!$E$18)/(2050-2023)</f>
        <v>1.1520893245001681E-2</v>
      </c>
      <c r="AS433" s="170">
        <f>AR433+(($AE433-1)*Workings_risks!$E$18)/(2050-2023)</f>
        <v>1.1676770364304211E-2</v>
      </c>
      <c r="AT433" s="170">
        <f>AS433+(($AE433-1)*Workings_risks!$E$18)/(2050-2023)</f>
        <v>1.1832647483606741E-2</v>
      </c>
      <c r="AU433" s="170">
        <f>AT433+(($AE433-1)*Workings_risks!$E$18)/(2050-2023)</f>
        <v>1.1988524602909272E-2</v>
      </c>
      <c r="AV433" s="170">
        <f>AU433+(($AE433-1)*Workings_risks!$E$18)/(2050-2023)</f>
        <v>1.2144401722211802E-2</v>
      </c>
      <c r="AW433" s="170">
        <f>AV433+(($AE433-1)*Workings_risks!$E$18)/(2050-2023)</f>
        <v>1.2300278841514332E-2</v>
      </c>
      <c r="AX433" s="170">
        <f>AW433+(($AE433-1)*Workings_risks!$E$18)/(2050-2023)</f>
        <v>1.2456155960816862E-2</v>
      </c>
      <c r="AY433" s="170">
        <f>AX433+(($AE433-1)*Workings_risks!$E$18)/(2050-2023)</f>
        <v>1.2612033080119392E-2</v>
      </c>
      <c r="BA433" s="186">
        <f>AF433*Workings_risks!$E$24*Workings_risks!$E$26*Workings_risks!$E$27*Assumptions!$G$90</f>
        <v>3.90819697211959E-4</v>
      </c>
      <c r="BB433" s="186">
        <f>AG433*Workings_risks!$E$24*Workings_risks!$E$26*Workings_risks!$E$27*Assumptions!$G$90</f>
        <v>3.9713239427659083E-4</v>
      </c>
      <c r="BC433" s="186">
        <f>AH433*Workings_risks!$E$24*Workings_risks!$E$26*Workings_risks!$E$27*Assumptions!$G$90</f>
        <v>4.0344509134122272E-4</v>
      </c>
      <c r="BD433" s="186">
        <f>AI433*Workings_risks!$E$24*Workings_risks!$E$26*Workings_risks!$E$27*Assumptions!$G$90</f>
        <v>4.0975778840585467E-4</v>
      </c>
      <c r="BE433" s="186">
        <f>AJ433*Workings_risks!$E$24*Workings_risks!$E$26*Workings_risks!$E$27*Assumptions!$G$90</f>
        <v>4.1607048547048656E-4</v>
      </c>
      <c r="BF433" s="186">
        <f>AK433*Workings_risks!$E$24*Workings_risks!$E$26*Workings_risks!$E$27*Assumptions!$G$90</f>
        <v>4.2238318253511839E-4</v>
      </c>
      <c r="BG433" s="186">
        <f>AL433*Workings_risks!$E$24*Workings_risks!$E$26*Workings_risks!$E$27*Assumptions!$G$90</f>
        <v>4.2869587959975028E-4</v>
      </c>
      <c r="BH433" s="186">
        <f>AM433*Workings_risks!$E$24*Workings_risks!$E$26*Workings_risks!$E$27*Assumptions!$G$90</f>
        <v>4.3500857666438217E-4</v>
      </c>
      <c r="BI433" s="186">
        <f>AN433*Workings_risks!$E$24*Workings_risks!$E$26*Workings_risks!$E$27*Assumptions!$G$90</f>
        <v>4.4132127372901401E-4</v>
      </c>
      <c r="BJ433" s="186">
        <f>AO433*Workings_risks!$E$24*Workings_risks!$E$26*Workings_risks!$E$27*Assumptions!$G$90</f>
        <v>4.4763397079364606E-4</v>
      </c>
      <c r="BK433" s="186">
        <f>AP433*Workings_risks!$E$24*Workings_risks!$E$26*Workings_risks!$E$27*Assumptions!$G$90</f>
        <v>4.539466678582779E-4</v>
      </c>
      <c r="BL433" s="186">
        <f>AQ433*Workings_risks!$E$24*Workings_risks!$E$26*Workings_risks!$E$27*Assumptions!$G$90</f>
        <v>4.6025936492290979E-4</v>
      </c>
      <c r="BM433" s="186">
        <f>AR433*Workings_risks!$E$24*Workings_risks!$E$26*Workings_risks!$E$27*Assumptions!$G$90</f>
        <v>4.6657206198754168E-4</v>
      </c>
      <c r="BN433" s="186">
        <f>AS433*Workings_risks!$E$24*Workings_risks!$E$26*Workings_risks!$E$27*Assumptions!$G$90</f>
        <v>4.7288475905217351E-4</v>
      </c>
      <c r="BO433" s="186">
        <f>AT433*Workings_risks!$E$24*Workings_risks!$E$26*Workings_risks!$E$27*Assumptions!$G$90</f>
        <v>4.791974561168054E-4</v>
      </c>
      <c r="BP433" s="186">
        <f>AU433*Workings_risks!$E$24*Workings_risks!$E$26*Workings_risks!$E$27*Assumptions!$G$90</f>
        <v>4.8551015318143724E-4</v>
      </c>
      <c r="BQ433" s="186">
        <f>AV433*Workings_risks!$E$24*Workings_risks!$E$26*Workings_risks!$E$27*Assumptions!$G$90</f>
        <v>4.9182285024606913E-4</v>
      </c>
      <c r="BR433" s="186">
        <f>AW433*Workings_risks!$E$24*Workings_risks!$E$26*Workings_risks!$E$27*Assumptions!$G$90</f>
        <v>4.9813554731070113E-4</v>
      </c>
      <c r="BS433" s="186">
        <f>AX433*Workings_risks!$E$24*Workings_risks!$E$26*Workings_risks!$E$27*Assumptions!$G$90</f>
        <v>5.0444824437533291E-4</v>
      </c>
      <c r="BT433" s="186">
        <f>AY433*Workings_risks!$E$24*Workings_risks!$E$26*Workings_risks!$E$27*Assumptions!$G$90</f>
        <v>5.1076094143996491E-4</v>
      </c>
    </row>
    <row r="434" spans="2:72" x14ac:dyDescent="0.25">
      <c r="B434" s="42">
        <v>10411123</v>
      </c>
      <c r="C434" s="42" t="s">
        <v>509</v>
      </c>
      <c r="D434" s="42" t="s">
        <v>265</v>
      </c>
      <c r="E434" s="42">
        <v>17039557</v>
      </c>
      <c r="F434" s="42">
        <v>17039561</v>
      </c>
      <c r="G434" s="42">
        <v>2.0595691405572603</v>
      </c>
      <c r="H434" s="42">
        <v>143.88616190211499</v>
      </c>
      <c r="I434" s="42">
        <v>-35.687194199206203</v>
      </c>
      <c r="J434" s="42">
        <v>108</v>
      </c>
      <c r="K434" s="42">
        <v>95.3</v>
      </c>
      <c r="L434" s="32">
        <v>6.3E-2</v>
      </c>
      <c r="M434" s="32">
        <v>8.7999999999999995E-2</v>
      </c>
      <c r="N434" s="181"/>
      <c r="O434" s="182">
        <f t="shared" si="91"/>
        <v>114.80399999999999</v>
      </c>
      <c r="P434" s="182">
        <f t="shared" si="92"/>
        <v>101.3039</v>
      </c>
      <c r="Q434" s="191">
        <f t="shared" si="93"/>
        <v>0.01</v>
      </c>
      <c r="R434" s="191">
        <f t="shared" si="94"/>
        <v>0.02</v>
      </c>
      <c r="S434" s="184">
        <f t="shared" si="95"/>
        <v>-1350.0099999999989</v>
      </c>
      <c r="T434" s="184">
        <f t="shared" si="96"/>
        <v>128.30409999999998</v>
      </c>
      <c r="U434" s="185">
        <f t="shared" si="97"/>
        <v>1.5039962666943204E-2</v>
      </c>
      <c r="V434" s="181"/>
      <c r="W434" s="182">
        <f t="shared" si="98"/>
        <v>115.884</v>
      </c>
      <c r="X434" s="182">
        <f t="shared" si="99"/>
        <v>103.68640000000001</v>
      </c>
      <c r="Y434" s="183">
        <f t="shared" si="100"/>
        <v>0.01</v>
      </c>
      <c r="Z434" s="183">
        <f t="shared" si="101"/>
        <v>0.02</v>
      </c>
      <c r="AA434" s="184">
        <f t="shared" si="102"/>
        <v>-1219.7599999999993</v>
      </c>
      <c r="AB434" s="184">
        <f t="shared" si="103"/>
        <v>128.08159999999998</v>
      </c>
      <c r="AC434" s="185">
        <f t="shared" si="104"/>
        <v>1.646356660326621E-2</v>
      </c>
      <c r="AD434" s="181"/>
      <c r="AE434" s="178">
        <f t="shared" si="105"/>
        <v>1.5039962666943205</v>
      </c>
      <c r="AF434" s="170">
        <f>Workings_risks!$E$18+Workings_risks!$E$27*(($AE434-1)*Workings_risks!$E$18)/(2050-2023)</f>
        <v>9.6969658878627903E-3</v>
      </c>
      <c r="AG434" s="170">
        <f>AF434+(($AE434-1)*Workings_risks!$E$18)/(2050-2023)</f>
        <v>9.8683756986624772E-3</v>
      </c>
      <c r="AH434" s="170">
        <f>AG434+(($AE434-1)*Workings_risks!$E$18)/(2050-2023)</f>
        <v>1.0039785509462164E-2</v>
      </c>
      <c r="AI434" s="170">
        <f>AH434+(($AE434-1)*Workings_risks!$E$18)/(2050-2023)</f>
        <v>1.0211195320261851E-2</v>
      </c>
      <c r="AJ434" s="170">
        <f>AI434+(($AE434-1)*Workings_risks!$E$18)/(2050-2023)</f>
        <v>1.0382605131061538E-2</v>
      </c>
      <c r="AK434" s="170">
        <f>AJ434+(($AE434-1)*Workings_risks!$E$18)/(2050-2023)</f>
        <v>1.0554014941861225E-2</v>
      </c>
      <c r="AL434" s="170">
        <f>AK434+(($AE434-1)*Workings_risks!$E$18)/(2050-2023)</f>
        <v>1.0725424752660912E-2</v>
      </c>
      <c r="AM434" s="170">
        <f>AL434+(($AE434-1)*Workings_risks!$E$18)/(2050-2023)</f>
        <v>1.0896834563460599E-2</v>
      </c>
      <c r="AN434" s="170">
        <f>AM434+(($AE434-1)*Workings_risks!$E$18)/(2050-2023)</f>
        <v>1.1068244374260286E-2</v>
      </c>
      <c r="AO434" s="170">
        <f>AN434+(($AE434-1)*Workings_risks!$E$18)/(2050-2023)</f>
        <v>1.1239654185059973E-2</v>
      </c>
      <c r="AP434" s="170">
        <f>AO434+(($AE434-1)*Workings_risks!$E$18)/(2050-2023)</f>
        <v>1.1411063995859659E-2</v>
      </c>
      <c r="AQ434" s="170">
        <f>AP434+(($AE434-1)*Workings_risks!$E$18)/(2050-2023)</f>
        <v>1.1582473806659346E-2</v>
      </c>
      <c r="AR434" s="170">
        <f>AQ434+(($AE434-1)*Workings_risks!$E$18)/(2050-2023)</f>
        <v>1.1753883617459033E-2</v>
      </c>
      <c r="AS434" s="170">
        <f>AR434+(($AE434-1)*Workings_risks!$E$18)/(2050-2023)</f>
        <v>1.192529342825872E-2</v>
      </c>
      <c r="AT434" s="170">
        <f>AS434+(($AE434-1)*Workings_risks!$E$18)/(2050-2023)</f>
        <v>1.2096703239058407E-2</v>
      </c>
      <c r="AU434" s="170">
        <f>AT434+(($AE434-1)*Workings_risks!$E$18)/(2050-2023)</f>
        <v>1.2268113049858094E-2</v>
      </c>
      <c r="AV434" s="170">
        <f>AU434+(($AE434-1)*Workings_risks!$E$18)/(2050-2023)</f>
        <v>1.2439522860657781E-2</v>
      </c>
      <c r="AW434" s="170">
        <f>AV434+(($AE434-1)*Workings_risks!$E$18)/(2050-2023)</f>
        <v>1.2610932671457468E-2</v>
      </c>
      <c r="AX434" s="170">
        <f>AW434+(($AE434-1)*Workings_risks!$E$18)/(2050-2023)</f>
        <v>1.2782342482257155E-2</v>
      </c>
      <c r="AY434" s="170">
        <f>AX434+(($AE434-1)*Workings_risks!$E$18)/(2050-2023)</f>
        <v>1.2953752293056842E-2</v>
      </c>
      <c r="BA434" s="186">
        <f>AF434*Workings_risks!$E$24*Workings_risks!$E$26*Workings_risks!$E$27*Assumptions!$G$90</f>
        <v>3.9270682169421792E-4</v>
      </c>
      <c r="BB434" s="186">
        <f>AG434*Workings_risks!$E$24*Workings_risks!$E$26*Workings_risks!$E$27*Assumptions!$G$90</f>
        <v>3.9964856025293612E-4</v>
      </c>
      <c r="BC434" s="186">
        <f>AH434*Workings_risks!$E$24*Workings_risks!$E$26*Workings_risks!$E$27*Assumptions!$G$90</f>
        <v>4.0659029881165426E-4</v>
      </c>
      <c r="BD434" s="186">
        <f>AI434*Workings_risks!$E$24*Workings_risks!$E$26*Workings_risks!$E$27*Assumptions!$G$90</f>
        <v>4.1353203737037246E-4</v>
      </c>
      <c r="BE434" s="186">
        <f>AJ434*Workings_risks!$E$24*Workings_risks!$E$26*Workings_risks!$E$27*Assumptions!$G$90</f>
        <v>4.2047377592909071E-4</v>
      </c>
      <c r="BF434" s="186">
        <f>AK434*Workings_risks!$E$24*Workings_risks!$E$26*Workings_risks!$E$27*Assumptions!$G$90</f>
        <v>4.2741551448780891E-4</v>
      </c>
      <c r="BG434" s="186">
        <f>AL434*Workings_risks!$E$24*Workings_risks!$E$26*Workings_risks!$E$27*Assumptions!$G$90</f>
        <v>4.3435725304652711E-4</v>
      </c>
      <c r="BH434" s="186">
        <f>AM434*Workings_risks!$E$24*Workings_risks!$E$26*Workings_risks!$E$27*Assumptions!$G$90</f>
        <v>4.4129899160524536E-4</v>
      </c>
      <c r="BI434" s="186">
        <f>AN434*Workings_risks!$E$24*Workings_risks!$E$26*Workings_risks!$E$27*Assumptions!$G$90</f>
        <v>4.4824073016396356E-4</v>
      </c>
      <c r="BJ434" s="186">
        <f>AO434*Workings_risks!$E$24*Workings_risks!$E$26*Workings_risks!$E$27*Assumptions!$G$90</f>
        <v>4.5518246872268175E-4</v>
      </c>
      <c r="BK434" s="186">
        <f>AP434*Workings_risks!$E$24*Workings_risks!$E$26*Workings_risks!$E$27*Assumptions!$G$90</f>
        <v>4.6212420728139995E-4</v>
      </c>
      <c r="BL434" s="186">
        <f>AQ434*Workings_risks!$E$24*Workings_risks!$E$26*Workings_risks!$E$27*Assumptions!$G$90</f>
        <v>4.6906594584011815E-4</v>
      </c>
      <c r="BM434" s="186">
        <f>AR434*Workings_risks!$E$24*Workings_risks!$E$26*Workings_risks!$E$27*Assumptions!$G$90</f>
        <v>4.760076843988364E-4</v>
      </c>
      <c r="BN434" s="186">
        <f>AS434*Workings_risks!$E$24*Workings_risks!$E$26*Workings_risks!$E$27*Assumptions!$G$90</f>
        <v>4.8294942295755465E-4</v>
      </c>
      <c r="BO434" s="186">
        <f>AT434*Workings_risks!$E$24*Workings_risks!$E$26*Workings_risks!$E$27*Assumptions!$G$90</f>
        <v>4.898911615162728E-4</v>
      </c>
      <c r="BP434" s="186">
        <f>AU434*Workings_risks!$E$24*Workings_risks!$E$26*Workings_risks!$E$27*Assumptions!$G$90</f>
        <v>4.96832900074991E-4</v>
      </c>
      <c r="BQ434" s="186">
        <f>AV434*Workings_risks!$E$24*Workings_risks!$E$26*Workings_risks!$E$27*Assumptions!$G$90</f>
        <v>5.0377463863370919E-4</v>
      </c>
      <c r="BR434" s="186">
        <f>AW434*Workings_risks!$E$24*Workings_risks!$E$26*Workings_risks!$E$27*Assumptions!$G$90</f>
        <v>5.1071637719242739E-4</v>
      </c>
      <c r="BS434" s="186">
        <f>AX434*Workings_risks!$E$24*Workings_risks!$E$26*Workings_risks!$E$27*Assumptions!$G$90</f>
        <v>5.176581157511457E-4</v>
      </c>
      <c r="BT434" s="186">
        <f>AY434*Workings_risks!$E$24*Workings_risks!$E$26*Workings_risks!$E$27*Assumptions!$G$90</f>
        <v>5.245998543098639E-4</v>
      </c>
    </row>
    <row r="435" spans="2:72" x14ac:dyDescent="0.25">
      <c r="B435" s="42">
        <v>10411149</v>
      </c>
      <c r="C435" s="42" t="s">
        <v>509</v>
      </c>
      <c r="D435" s="42" t="s">
        <v>265</v>
      </c>
      <c r="E435" s="42">
        <v>17039678</v>
      </c>
      <c r="F435" s="42">
        <v>17039683</v>
      </c>
      <c r="G435" s="42">
        <v>0.70208855141257054</v>
      </c>
      <c r="H435" s="42">
        <v>143.88412993378699</v>
      </c>
      <c r="I435" s="42">
        <v>-35.724596216956598</v>
      </c>
      <c r="J435" s="42">
        <v>108</v>
      </c>
      <c r="K435" s="42">
        <v>95.4</v>
      </c>
      <c r="L435" s="32">
        <v>6.3E-2</v>
      </c>
      <c r="M435" s="32">
        <v>8.7999999999999995E-2</v>
      </c>
      <c r="N435" s="181"/>
      <c r="O435" s="182">
        <f t="shared" si="91"/>
        <v>114.80399999999999</v>
      </c>
      <c r="P435" s="182">
        <f t="shared" si="92"/>
        <v>101.4102</v>
      </c>
      <c r="Q435" s="191">
        <f t="shared" si="93"/>
        <v>0.01</v>
      </c>
      <c r="R435" s="191">
        <f t="shared" si="94"/>
        <v>0.02</v>
      </c>
      <c r="S435" s="184">
        <f t="shared" si="95"/>
        <v>-1339.3799999999983</v>
      </c>
      <c r="T435" s="184">
        <f t="shared" si="96"/>
        <v>128.19779999999997</v>
      </c>
      <c r="U435" s="185">
        <f t="shared" si="97"/>
        <v>1.5079962370649106E-2</v>
      </c>
      <c r="V435" s="181"/>
      <c r="W435" s="182">
        <f t="shared" si="98"/>
        <v>115.884</v>
      </c>
      <c r="X435" s="182">
        <f t="shared" si="99"/>
        <v>103.79520000000001</v>
      </c>
      <c r="Y435" s="183">
        <f t="shared" si="100"/>
        <v>0.01</v>
      </c>
      <c r="Z435" s="183">
        <f t="shared" si="101"/>
        <v>0.02</v>
      </c>
      <c r="AA435" s="184">
        <f t="shared" si="102"/>
        <v>-1208.879999999999</v>
      </c>
      <c r="AB435" s="184">
        <f t="shared" si="103"/>
        <v>127.97279999999999</v>
      </c>
      <c r="AC435" s="185">
        <f t="shared" si="104"/>
        <v>1.6521739130434792E-2</v>
      </c>
      <c r="AD435" s="181"/>
      <c r="AE435" s="178">
        <f t="shared" si="105"/>
        <v>1.5079962370649105</v>
      </c>
      <c r="AF435" s="170">
        <f>Workings_risks!$E$18+Workings_risks!$E$27*(($AE435-1)*Workings_risks!$E$18)/(2050-2023)</f>
        <v>9.7010470738342104E-3</v>
      </c>
      <c r="AG435" s="170">
        <f>AF435+(($AE435-1)*Workings_risks!$E$18)/(2050-2023)</f>
        <v>9.8738172799577046E-3</v>
      </c>
      <c r="AH435" s="170">
        <f>AG435+(($AE435-1)*Workings_risks!$E$18)/(2050-2023)</f>
        <v>1.0046587486081199E-2</v>
      </c>
      <c r="AI435" s="170">
        <f>AH435+(($AE435-1)*Workings_risks!$E$18)/(2050-2023)</f>
        <v>1.0219357692204693E-2</v>
      </c>
      <c r="AJ435" s="170">
        <f>AI435+(($AE435-1)*Workings_risks!$E$18)/(2050-2023)</f>
        <v>1.0392127898328187E-2</v>
      </c>
      <c r="AK435" s="170">
        <f>AJ435+(($AE435-1)*Workings_risks!$E$18)/(2050-2023)</f>
        <v>1.0564898104451681E-2</v>
      </c>
      <c r="AL435" s="170">
        <f>AK435+(($AE435-1)*Workings_risks!$E$18)/(2050-2023)</f>
        <v>1.0737668310575176E-2</v>
      </c>
      <c r="AM435" s="170">
        <f>AL435+(($AE435-1)*Workings_risks!$E$18)/(2050-2023)</f>
        <v>1.091043851669867E-2</v>
      </c>
      <c r="AN435" s="170">
        <f>AM435+(($AE435-1)*Workings_risks!$E$18)/(2050-2023)</f>
        <v>1.1083208722822164E-2</v>
      </c>
      <c r="AO435" s="170">
        <f>AN435+(($AE435-1)*Workings_risks!$E$18)/(2050-2023)</f>
        <v>1.1255978928945658E-2</v>
      </c>
      <c r="AP435" s="170">
        <f>AO435+(($AE435-1)*Workings_risks!$E$18)/(2050-2023)</f>
        <v>1.1428749135069152E-2</v>
      </c>
      <c r="AQ435" s="170">
        <f>AP435+(($AE435-1)*Workings_risks!$E$18)/(2050-2023)</f>
        <v>1.1601519341192646E-2</v>
      </c>
      <c r="AR435" s="170">
        <f>AQ435+(($AE435-1)*Workings_risks!$E$18)/(2050-2023)</f>
        <v>1.1774289547316141E-2</v>
      </c>
      <c r="AS435" s="170">
        <f>AR435+(($AE435-1)*Workings_risks!$E$18)/(2050-2023)</f>
        <v>1.1947059753439635E-2</v>
      </c>
      <c r="AT435" s="170">
        <f>AS435+(($AE435-1)*Workings_risks!$E$18)/(2050-2023)</f>
        <v>1.2119829959563129E-2</v>
      </c>
      <c r="AU435" s="170">
        <f>AT435+(($AE435-1)*Workings_risks!$E$18)/(2050-2023)</f>
        <v>1.2292600165686623E-2</v>
      </c>
      <c r="AV435" s="170">
        <f>AU435+(($AE435-1)*Workings_risks!$E$18)/(2050-2023)</f>
        <v>1.2465370371810117E-2</v>
      </c>
      <c r="AW435" s="170">
        <f>AV435+(($AE435-1)*Workings_risks!$E$18)/(2050-2023)</f>
        <v>1.2638140577933612E-2</v>
      </c>
      <c r="AX435" s="170">
        <f>AW435+(($AE435-1)*Workings_risks!$E$18)/(2050-2023)</f>
        <v>1.2810910784057106E-2</v>
      </c>
      <c r="AY435" s="170">
        <f>AX435+(($AE435-1)*Workings_risks!$E$18)/(2050-2023)</f>
        <v>1.29836809901806E-2</v>
      </c>
      <c r="BA435" s="186">
        <f>AF435*Workings_risks!$E$24*Workings_risks!$E$26*Workings_risks!$E$27*Assumptions!$G$90</f>
        <v>3.928721011837111E-4</v>
      </c>
      <c r="BB435" s="186">
        <f>AG435*Workings_risks!$E$24*Workings_risks!$E$26*Workings_risks!$E$27*Assumptions!$G$90</f>
        <v>3.9986893290559371E-4</v>
      </c>
      <c r="BC435" s="186">
        <f>AH435*Workings_risks!$E$24*Workings_risks!$E$26*Workings_risks!$E$27*Assumptions!$G$90</f>
        <v>4.0686576462747648E-4</v>
      </c>
      <c r="BD435" s="186">
        <f>AI435*Workings_risks!$E$24*Workings_risks!$E$26*Workings_risks!$E$27*Assumptions!$G$90</f>
        <v>4.1386259634935908E-4</v>
      </c>
      <c r="BE435" s="186">
        <f>AJ435*Workings_risks!$E$24*Workings_risks!$E$26*Workings_risks!$E$27*Assumptions!$G$90</f>
        <v>4.2085942807124175E-4</v>
      </c>
      <c r="BF435" s="186">
        <f>AK435*Workings_risks!$E$24*Workings_risks!$E$26*Workings_risks!$E$27*Assumptions!$G$90</f>
        <v>4.278562597931243E-4</v>
      </c>
      <c r="BG435" s="186">
        <f>AL435*Workings_risks!$E$24*Workings_risks!$E$26*Workings_risks!$E$27*Assumptions!$G$90</f>
        <v>4.3485309151500702E-4</v>
      </c>
      <c r="BH435" s="186">
        <f>AM435*Workings_risks!$E$24*Workings_risks!$E$26*Workings_risks!$E$27*Assumptions!$G$90</f>
        <v>4.4184992323688968E-4</v>
      </c>
      <c r="BI435" s="186">
        <f>AN435*Workings_risks!$E$24*Workings_risks!$E$26*Workings_risks!$E$27*Assumptions!$G$90</f>
        <v>4.4884675495877229E-4</v>
      </c>
      <c r="BJ435" s="186">
        <f>AO435*Workings_risks!$E$24*Workings_risks!$E$26*Workings_risks!$E$27*Assumptions!$G$90</f>
        <v>4.5584358668065495E-4</v>
      </c>
      <c r="BK435" s="186">
        <f>AP435*Workings_risks!$E$24*Workings_risks!$E$26*Workings_risks!$E$27*Assumptions!$G$90</f>
        <v>4.6284041840253767E-4</v>
      </c>
      <c r="BL435" s="186">
        <f>AQ435*Workings_risks!$E$24*Workings_risks!$E$26*Workings_risks!$E$27*Assumptions!$G$90</f>
        <v>4.6983725012442027E-4</v>
      </c>
      <c r="BM435" s="186">
        <f>AR435*Workings_risks!$E$24*Workings_risks!$E$26*Workings_risks!$E$27*Assumptions!$G$90</f>
        <v>4.7683408184630294E-4</v>
      </c>
      <c r="BN435" s="186">
        <f>AS435*Workings_risks!$E$24*Workings_risks!$E$26*Workings_risks!$E$27*Assumptions!$G$90</f>
        <v>4.8383091356818555E-4</v>
      </c>
      <c r="BO435" s="186">
        <f>AT435*Workings_risks!$E$24*Workings_risks!$E$26*Workings_risks!$E$27*Assumptions!$G$90</f>
        <v>4.9082774529006815E-4</v>
      </c>
      <c r="BP435" s="186">
        <f>AU435*Workings_risks!$E$24*Workings_risks!$E$26*Workings_risks!$E$27*Assumptions!$G$90</f>
        <v>4.9782457701195082E-4</v>
      </c>
      <c r="BQ435" s="186">
        <f>AV435*Workings_risks!$E$24*Workings_risks!$E$26*Workings_risks!$E$27*Assumptions!$G$90</f>
        <v>5.0482140873383348E-4</v>
      </c>
      <c r="BR435" s="186">
        <f>AW435*Workings_risks!$E$24*Workings_risks!$E$26*Workings_risks!$E$27*Assumptions!$G$90</f>
        <v>5.1181824045571603E-4</v>
      </c>
      <c r="BS435" s="186">
        <f>AX435*Workings_risks!$E$24*Workings_risks!$E$26*Workings_risks!$E$27*Assumptions!$G$90</f>
        <v>5.1881507217759869E-4</v>
      </c>
      <c r="BT435" s="186">
        <f>AY435*Workings_risks!$E$24*Workings_risks!$E$26*Workings_risks!$E$27*Assumptions!$G$90</f>
        <v>5.2581190389948147E-4</v>
      </c>
    </row>
    <row r="436" spans="2:72" x14ac:dyDescent="0.25">
      <c r="B436" s="42">
        <v>10411734</v>
      </c>
      <c r="C436" s="42" t="s">
        <v>469</v>
      </c>
      <c r="D436" s="42" t="s">
        <v>306</v>
      </c>
      <c r="E436" s="42">
        <v>17042081</v>
      </c>
      <c r="F436" s="42">
        <v>17042085</v>
      </c>
      <c r="G436" s="42">
        <v>0.81255779245714033</v>
      </c>
      <c r="H436" s="42">
        <v>144.267787850546</v>
      </c>
      <c r="I436" s="42">
        <v>-38.046578214697497</v>
      </c>
      <c r="J436" s="42">
        <v>109</v>
      </c>
      <c r="K436" s="42">
        <v>95.7</v>
      </c>
      <c r="L436" s="32">
        <v>5.3999999999999999E-2</v>
      </c>
      <c r="M436" s="32">
        <v>7.2999999999999995E-2</v>
      </c>
      <c r="N436" s="181"/>
      <c r="O436" s="182">
        <f t="shared" si="91"/>
        <v>114.88600000000001</v>
      </c>
      <c r="P436" s="182">
        <f t="shared" si="92"/>
        <v>100.8678</v>
      </c>
      <c r="Q436" s="191">
        <f t="shared" si="93"/>
        <v>0.01</v>
      </c>
      <c r="R436" s="191">
        <f t="shared" si="94"/>
        <v>0.02</v>
      </c>
      <c r="S436" s="184">
        <f t="shared" si="95"/>
        <v>-1401.8200000000008</v>
      </c>
      <c r="T436" s="184">
        <f t="shared" si="96"/>
        <v>128.9042</v>
      </c>
      <c r="U436" s="185">
        <f t="shared" si="97"/>
        <v>1.419882723887517E-2</v>
      </c>
      <c r="V436" s="181"/>
      <c r="W436" s="182">
        <f t="shared" si="98"/>
        <v>116.95699999999999</v>
      </c>
      <c r="X436" s="182">
        <f t="shared" si="99"/>
        <v>102.6861</v>
      </c>
      <c r="Y436" s="183">
        <f t="shared" si="100"/>
        <v>0.01</v>
      </c>
      <c r="Z436" s="183">
        <f t="shared" si="101"/>
        <v>0.02</v>
      </c>
      <c r="AA436" s="184">
        <f t="shared" si="102"/>
        <v>-1427.0899999999997</v>
      </c>
      <c r="AB436" s="184">
        <f t="shared" si="103"/>
        <v>131.22790000000001</v>
      </c>
      <c r="AC436" s="185">
        <f t="shared" si="104"/>
        <v>1.5575681982215565E-2</v>
      </c>
      <c r="AD436" s="181"/>
      <c r="AE436" s="178">
        <f t="shared" si="105"/>
        <v>1.4198827238875171</v>
      </c>
      <c r="AF436" s="170">
        <f>Workings_risks!$E$18+Workings_risks!$E$27*(($AE436-1)*Workings_risks!$E$18)/(2050-2023)</f>
        <v>9.6111444994260962E-3</v>
      </c>
      <c r="AG436" s="170">
        <f>AF436+(($AE436-1)*Workings_risks!$E$18)/(2050-2023)</f>
        <v>9.7539471807468851E-3</v>
      </c>
      <c r="AH436" s="170">
        <f>AG436+(($AE436-1)*Workings_risks!$E$18)/(2050-2023)</f>
        <v>9.896749862067674E-3</v>
      </c>
      <c r="AI436" s="170">
        <f>AH436+(($AE436-1)*Workings_risks!$E$18)/(2050-2023)</f>
        <v>1.0039552543388463E-2</v>
      </c>
      <c r="AJ436" s="170">
        <f>AI436+(($AE436-1)*Workings_risks!$E$18)/(2050-2023)</f>
        <v>1.0182355224709252E-2</v>
      </c>
      <c r="AK436" s="170">
        <f>AJ436+(($AE436-1)*Workings_risks!$E$18)/(2050-2023)</f>
        <v>1.0325157906030041E-2</v>
      </c>
      <c r="AL436" s="170">
        <f>AK436+(($AE436-1)*Workings_risks!$E$18)/(2050-2023)</f>
        <v>1.046796058735083E-2</v>
      </c>
      <c r="AM436" s="170">
        <f>AL436+(($AE436-1)*Workings_risks!$E$18)/(2050-2023)</f>
        <v>1.0610763268671618E-2</v>
      </c>
      <c r="AN436" s="170">
        <f>AM436+(($AE436-1)*Workings_risks!$E$18)/(2050-2023)</f>
        <v>1.0753565949992407E-2</v>
      </c>
      <c r="AO436" s="170">
        <f>AN436+(($AE436-1)*Workings_risks!$E$18)/(2050-2023)</f>
        <v>1.0896368631313196E-2</v>
      </c>
      <c r="AP436" s="170">
        <f>AO436+(($AE436-1)*Workings_risks!$E$18)/(2050-2023)</f>
        <v>1.1039171312633985E-2</v>
      </c>
      <c r="AQ436" s="170">
        <f>AP436+(($AE436-1)*Workings_risks!$E$18)/(2050-2023)</f>
        <v>1.1181973993954774E-2</v>
      </c>
      <c r="AR436" s="170">
        <f>AQ436+(($AE436-1)*Workings_risks!$E$18)/(2050-2023)</f>
        <v>1.1324776675275563E-2</v>
      </c>
      <c r="AS436" s="170">
        <f>AR436+(($AE436-1)*Workings_risks!$E$18)/(2050-2023)</f>
        <v>1.1467579356596352E-2</v>
      </c>
      <c r="AT436" s="170">
        <f>AS436+(($AE436-1)*Workings_risks!$E$18)/(2050-2023)</f>
        <v>1.1610382037917141E-2</v>
      </c>
      <c r="AU436" s="170">
        <f>AT436+(($AE436-1)*Workings_risks!$E$18)/(2050-2023)</f>
        <v>1.1753184719237929E-2</v>
      </c>
      <c r="AV436" s="170">
        <f>AU436+(($AE436-1)*Workings_risks!$E$18)/(2050-2023)</f>
        <v>1.1895987400558718E-2</v>
      </c>
      <c r="AW436" s="170">
        <f>AV436+(($AE436-1)*Workings_risks!$E$18)/(2050-2023)</f>
        <v>1.2038790081879507E-2</v>
      </c>
      <c r="AX436" s="170">
        <f>AW436+(($AE436-1)*Workings_risks!$E$18)/(2050-2023)</f>
        <v>1.2181592763200296E-2</v>
      </c>
      <c r="AY436" s="170">
        <f>AX436+(($AE436-1)*Workings_risks!$E$18)/(2050-2023)</f>
        <v>1.2324395444521085E-2</v>
      </c>
      <c r="BA436" s="186">
        <f>AF436*Workings_risks!$E$24*Workings_risks!$E$26*Workings_risks!$E$27*Assumptions!$G$90</f>
        <v>3.8923123509567749E-4</v>
      </c>
      <c r="BB436" s="186">
        <f>AG436*Workings_risks!$E$24*Workings_risks!$E$26*Workings_risks!$E$27*Assumptions!$G$90</f>
        <v>3.950144447882156E-4</v>
      </c>
      <c r="BC436" s="186">
        <f>AH436*Workings_risks!$E$24*Workings_risks!$E$26*Workings_risks!$E$27*Assumptions!$G$90</f>
        <v>4.0079765448075371E-4</v>
      </c>
      <c r="BD436" s="186">
        <f>AI436*Workings_risks!$E$24*Workings_risks!$E$26*Workings_risks!$E$27*Assumptions!$G$90</f>
        <v>4.0658086417329171E-4</v>
      </c>
      <c r="BE436" s="186">
        <f>AJ436*Workings_risks!$E$24*Workings_risks!$E$26*Workings_risks!$E$27*Assumptions!$G$90</f>
        <v>4.1236407386582987E-4</v>
      </c>
      <c r="BF436" s="186">
        <f>AK436*Workings_risks!$E$24*Workings_risks!$E$26*Workings_risks!$E$27*Assumptions!$G$90</f>
        <v>4.1814728355836798E-4</v>
      </c>
      <c r="BG436" s="186">
        <f>AL436*Workings_risks!$E$24*Workings_risks!$E$26*Workings_risks!$E$27*Assumptions!$G$90</f>
        <v>4.2393049325090598E-4</v>
      </c>
      <c r="BH436" s="186">
        <f>AM436*Workings_risks!$E$24*Workings_risks!$E$26*Workings_risks!$E$27*Assumptions!$G$90</f>
        <v>4.2971370294344415E-4</v>
      </c>
      <c r="BI436" s="186">
        <f>AN436*Workings_risks!$E$24*Workings_risks!$E$26*Workings_risks!$E$27*Assumptions!$G$90</f>
        <v>4.354969126359822E-4</v>
      </c>
      <c r="BJ436" s="186">
        <f>AO436*Workings_risks!$E$24*Workings_risks!$E$26*Workings_risks!$E$27*Assumptions!$G$90</f>
        <v>4.4128012232852031E-4</v>
      </c>
      <c r="BK436" s="186">
        <f>AP436*Workings_risks!$E$24*Workings_risks!$E$26*Workings_risks!$E$27*Assumptions!$G$90</f>
        <v>4.4706333202105836E-4</v>
      </c>
      <c r="BL436" s="186">
        <f>AQ436*Workings_risks!$E$24*Workings_risks!$E$26*Workings_risks!$E$27*Assumptions!$G$90</f>
        <v>4.5284654171359642E-4</v>
      </c>
      <c r="BM436" s="186">
        <f>AR436*Workings_risks!$E$24*Workings_risks!$E$26*Workings_risks!$E$27*Assumptions!$G$90</f>
        <v>4.5862975140613447E-4</v>
      </c>
      <c r="BN436" s="186">
        <f>AS436*Workings_risks!$E$24*Workings_risks!$E$26*Workings_risks!$E$27*Assumptions!$G$90</f>
        <v>4.6441296109867258E-4</v>
      </c>
      <c r="BO436" s="186">
        <f>AT436*Workings_risks!$E$24*Workings_risks!$E$26*Workings_risks!$E$27*Assumptions!$G$90</f>
        <v>4.7019617079121069E-4</v>
      </c>
      <c r="BP436" s="186">
        <f>AU436*Workings_risks!$E$24*Workings_risks!$E$26*Workings_risks!$E$27*Assumptions!$G$90</f>
        <v>4.7597938048374869E-4</v>
      </c>
      <c r="BQ436" s="186">
        <f>AV436*Workings_risks!$E$24*Workings_risks!$E$26*Workings_risks!$E$27*Assumptions!$G$90</f>
        <v>4.8176259017628686E-4</v>
      </c>
      <c r="BR436" s="186">
        <f>AW436*Workings_risks!$E$24*Workings_risks!$E$26*Workings_risks!$E$27*Assumptions!$G$90</f>
        <v>4.8754579986882502E-4</v>
      </c>
      <c r="BS436" s="186">
        <f>AX436*Workings_risks!$E$24*Workings_risks!$E$26*Workings_risks!$E$27*Assumptions!$G$90</f>
        <v>4.9332900956136302E-4</v>
      </c>
      <c r="BT436" s="186">
        <f>AY436*Workings_risks!$E$24*Workings_risks!$E$26*Workings_risks!$E$27*Assumptions!$G$90</f>
        <v>4.9911221925390107E-4</v>
      </c>
    </row>
    <row r="437" spans="2:72" x14ac:dyDescent="0.25">
      <c r="B437" s="42">
        <v>10414656</v>
      </c>
      <c r="C437" s="42" t="s">
        <v>448</v>
      </c>
      <c r="D437" s="42" t="s">
        <v>250</v>
      </c>
      <c r="E437" s="42">
        <v>17053568</v>
      </c>
      <c r="F437" s="42">
        <v>17053560</v>
      </c>
      <c r="G437" s="42">
        <v>0.78253245924746029</v>
      </c>
      <c r="H437" s="42">
        <v>144.360873955649</v>
      </c>
      <c r="I437" s="42">
        <v>-38.081547538273803</v>
      </c>
      <c r="J437" s="42">
        <v>107</v>
      </c>
      <c r="K437" s="42">
        <v>94.1</v>
      </c>
      <c r="L437" s="32">
        <v>5.3999999999999999E-2</v>
      </c>
      <c r="M437" s="32">
        <v>7.2999999999999995E-2</v>
      </c>
      <c r="N437" s="181"/>
      <c r="O437" s="182">
        <f t="shared" si="91"/>
        <v>112.77800000000001</v>
      </c>
      <c r="P437" s="182">
        <f t="shared" si="92"/>
        <v>99.181399999999996</v>
      </c>
      <c r="Q437" s="191">
        <f t="shared" si="93"/>
        <v>0.01</v>
      </c>
      <c r="R437" s="191">
        <f t="shared" si="94"/>
        <v>0.02</v>
      </c>
      <c r="S437" s="184">
        <f t="shared" si="95"/>
        <v>-1359.6600000000008</v>
      </c>
      <c r="T437" s="184">
        <f t="shared" si="96"/>
        <v>126.37460000000002</v>
      </c>
      <c r="U437" s="185">
        <f t="shared" si="97"/>
        <v>1.4249591809717138E-2</v>
      </c>
      <c r="V437" s="181"/>
      <c r="W437" s="182">
        <f t="shared" si="98"/>
        <v>114.81099999999999</v>
      </c>
      <c r="X437" s="182">
        <f t="shared" si="99"/>
        <v>100.96929999999999</v>
      </c>
      <c r="Y437" s="183">
        <f t="shared" si="100"/>
        <v>0.01</v>
      </c>
      <c r="Z437" s="183">
        <f t="shared" si="101"/>
        <v>0.02</v>
      </c>
      <c r="AA437" s="184">
        <f t="shared" si="102"/>
        <v>-1384.1700000000003</v>
      </c>
      <c r="AB437" s="184">
        <f t="shared" si="103"/>
        <v>128.65269999999998</v>
      </c>
      <c r="AC437" s="185">
        <f t="shared" si="104"/>
        <v>1.5643092972683976E-2</v>
      </c>
      <c r="AD437" s="181"/>
      <c r="AE437" s="178">
        <f t="shared" si="105"/>
        <v>1.4249591809717137</v>
      </c>
      <c r="AF437" s="170">
        <f>Workings_risks!$E$18+Workings_risks!$E$27*(($AE437-1)*Workings_risks!$E$18)/(2050-2023)</f>
        <v>9.6163240291518345E-3</v>
      </c>
      <c r="AG437" s="170">
        <f>AF437+(($AE437-1)*Workings_risks!$E$18)/(2050-2023)</f>
        <v>9.7608532203812028E-3</v>
      </c>
      <c r="AH437" s="170">
        <f>AG437+(($AE437-1)*Workings_risks!$E$18)/(2050-2023)</f>
        <v>9.9053824116105711E-3</v>
      </c>
      <c r="AI437" s="170">
        <f>AH437+(($AE437-1)*Workings_risks!$E$18)/(2050-2023)</f>
        <v>1.0049911602839939E-2</v>
      </c>
      <c r="AJ437" s="170">
        <f>AI437+(($AE437-1)*Workings_risks!$E$18)/(2050-2023)</f>
        <v>1.0194440794069308E-2</v>
      </c>
      <c r="AK437" s="170">
        <f>AJ437+(($AE437-1)*Workings_risks!$E$18)/(2050-2023)</f>
        <v>1.0338969985298676E-2</v>
      </c>
      <c r="AL437" s="170">
        <f>AK437+(($AE437-1)*Workings_risks!$E$18)/(2050-2023)</f>
        <v>1.0483499176528044E-2</v>
      </c>
      <c r="AM437" s="170">
        <f>AL437+(($AE437-1)*Workings_risks!$E$18)/(2050-2023)</f>
        <v>1.0628028367757412E-2</v>
      </c>
      <c r="AN437" s="170">
        <f>AM437+(($AE437-1)*Workings_risks!$E$18)/(2050-2023)</f>
        <v>1.0772557558986781E-2</v>
      </c>
      <c r="AO437" s="170">
        <f>AN437+(($AE437-1)*Workings_risks!$E$18)/(2050-2023)</f>
        <v>1.0917086750216149E-2</v>
      </c>
      <c r="AP437" s="170">
        <f>AO437+(($AE437-1)*Workings_risks!$E$18)/(2050-2023)</f>
        <v>1.1061615941445517E-2</v>
      </c>
      <c r="AQ437" s="170">
        <f>AP437+(($AE437-1)*Workings_risks!$E$18)/(2050-2023)</f>
        <v>1.1206145132674886E-2</v>
      </c>
      <c r="AR437" s="170">
        <f>AQ437+(($AE437-1)*Workings_risks!$E$18)/(2050-2023)</f>
        <v>1.1350674323904254E-2</v>
      </c>
      <c r="AS437" s="170">
        <f>AR437+(($AE437-1)*Workings_risks!$E$18)/(2050-2023)</f>
        <v>1.1495203515133622E-2</v>
      </c>
      <c r="AT437" s="170">
        <f>AS437+(($AE437-1)*Workings_risks!$E$18)/(2050-2023)</f>
        <v>1.1639732706362991E-2</v>
      </c>
      <c r="AU437" s="170">
        <f>AT437+(($AE437-1)*Workings_risks!$E$18)/(2050-2023)</f>
        <v>1.1784261897592359E-2</v>
      </c>
      <c r="AV437" s="170">
        <f>AU437+(($AE437-1)*Workings_risks!$E$18)/(2050-2023)</f>
        <v>1.1928791088821727E-2</v>
      </c>
      <c r="AW437" s="170">
        <f>AV437+(($AE437-1)*Workings_risks!$E$18)/(2050-2023)</f>
        <v>1.2073320280051095E-2</v>
      </c>
      <c r="AX437" s="170">
        <f>AW437+(($AE437-1)*Workings_risks!$E$18)/(2050-2023)</f>
        <v>1.2217849471280464E-2</v>
      </c>
      <c r="AY437" s="170">
        <f>AX437+(($AE437-1)*Workings_risks!$E$18)/(2050-2023)</f>
        <v>1.2362378662509832E-2</v>
      </c>
      <c r="BA437" s="186">
        <f>AF437*Workings_risks!$E$24*Workings_risks!$E$26*Workings_risks!$E$27*Assumptions!$G$90</f>
        <v>3.8944099520827225E-4</v>
      </c>
      <c r="BB437" s="186">
        <f>AG437*Workings_risks!$E$24*Workings_risks!$E$26*Workings_risks!$E$27*Assumptions!$G$90</f>
        <v>3.9529412493834193E-4</v>
      </c>
      <c r="BC437" s="186">
        <f>AH437*Workings_risks!$E$24*Workings_risks!$E$26*Workings_risks!$E$27*Assumptions!$G$90</f>
        <v>4.0114725466841149E-4</v>
      </c>
      <c r="BD437" s="186">
        <f>AI437*Workings_risks!$E$24*Workings_risks!$E$26*Workings_risks!$E$27*Assumptions!$G$90</f>
        <v>4.0700038439848123E-4</v>
      </c>
      <c r="BE437" s="186">
        <f>AJ437*Workings_risks!$E$24*Workings_risks!$E$26*Workings_risks!$E$27*Assumptions!$G$90</f>
        <v>4.128535141285509E-4</v>
      </c>
      <c r="BF437" s="186">
        <f>AK437*Workings_risks!$E$24*Workings_risks!$E$26*Workings_risks!$E$27*Assumptions!$G$90</f>
        <v>4.1870664385862058E-4</v>
      </c>
      <c r="BG437" s="186">
        <f>AL437*Workings_risks!$E$24*Workings_risks!$E$26*Workings_risks!$E$27*Assumptions!$G$90</f>
        <v>4.245597735886902E-4</v>
      </c>
      <c r="BH437" s="186">
        <f>AM437*Workings_risks!$E$24*Workings_risks!$E$26*Workings_risks!$E$27*Assumptions!$G$90</f>
        <v>4.3041290331875988E-4</v>
      </c>
      <c r="BI437" s="186">
        <f>AN437*Workings_risks!$E$24*Workings_risks!$E$26*Workings_risks!$E$27*Assumptions!$G$90</f>
        <v>4.3626603304882945E-4</v>
      </c>
      <c r="BJ437" s="186">
        <f>AO437*Workings_risks!$E$24*Workings_risks!$E$26*Workings_risks!$E$27*Assumptions!$G$90</f>
        <v>4.4211916277889918E-4</v>
      </c>
      <c r="BK437" s="186">
        <f>AP437*Workings_risks!$E$24*Workings_risks!$E$26*Workings_risks!$E$27*Assumptions!$G$90</f>
        <v>4.4797229250896891E-4</v>
      </c>
      <c r="BL437" s="186">
        <f>AQ437*Workings_risks!$E$24*Workings_risks!$E$26*Workings_risks!$E$27*Assumptions!$G$90</f>
        <v>4.5382542223903848E-4</v>
      </c>
      <c r="BM437" s="186">
        <f>AR437*Workings_risks!$E$24*Workings_risks!$E$26*Workings_risks!$E$27*Assumptions!$G$90</f>
        <v>4.5967855196910821E-4</v>
      </c>
      <c r="BN437" s="186">
        <f>AS437*Workings_risks!$E$24*Workings_risks!$E$26*Workings_risks!$E$27*Assumptions!$G$90</f>
        <v>4.6553168169917783E-4</v>
      </c>
      <c r="BO437" s="186">
        <f>AT437*Workings_risks!$E$24*Workings_risks!$E$26*Workings_risks!$E$27*Assumptions!$G$90</f>
        <v>4.7138481142924756E-4</v>
      </c>
      <c r="BP437" s="186">
        <f>AU437*Workings_risks!$E$24*Workings_risks!$E$26*Workings_risks!$E$27*Assumptions!$G$90</f>
        <v>4.7723794115931713E-4</v>
      </c>
      <c r="BQ437" s="186">
        <f>AV437*Workings_risks!$E$24*Workings_risks!$E$26*Workings_risks!$E$27*Assumptions!$G$90</f>
        <v>4.8309107088938686E-4</v>
      </c>
      <c r="BR437" s="186">
        <f>AW437*Workings_risks!$E$24*Workings_risks!$E$26*Workings_risks!$E$27*Assumptions!$G$90</f>
        <v>4.8894420061945654E-4</v>
      </c>
      <c r="BS437" s="186">
        <f>AX437*Workings_risks!$E$24*Workings_risks!$E$26*Workings_risks!$E$27*Assumptions!$G$90</f>
        <v>4.9479733034952611E-4</v>
      </c>
      <c r="BT437" s="186">
        <f>AY437*Workings_risks!$E$24*Workings_risks!$E$26*Workings_risks!$E$27*Assumptions!$G$90</f>
        <v>5.0065046007959579E-4</v>
      </c>
    </row>
    <row r="438" spans="2:72" x14ac:dyDescent="0.25">
      <c r="B438" s="42">
        <v>10419901</v>
      </c>
      <c r="C438" s="42" t="s">
        <v>387</v>
      </c>
      <c r="D438" s="42" t="s">
        <v>287</v>
      </c>
      <c r="E438" s="42">
        <v>17076706</v>
      </c>
      <c r="F438" s="42">
        <v>140237344</v>
      </c>
      <c r="G438" s="42">
        <v>0.80049148231499023</v>
      </c>
      <c r="H438" s="42">
        <v>143.45126633432301</v>
      </c>
      <c r="I438" s="42">
        <v>-38.775106974347601</v>
      </c>
      <c r="J438" s="42">
        <v>125</v>
      </c>
      <c r="K438" s="42">
        <v>108</v>
      </c>
      <c r="L438" s="32">
        <v>5.3999999999999999E-2</v>
      </c>
      <c r="M438" s="32">
        <v>7.2999999999999995E-2</v>
      </c>
      <c r="N438" s="181"/>
      <c r="O438" s="182">
        <f t="shared" si="91"/>
        <v>131.75</v>
      </c>
      <c r="P438" s="182">
        <f t="shared" si="92"/>
        <v>113.83200000000001</v>
      </c>
      <c r="Q438" s="191">
        <f t="shared" si="93"/>
        <v>0.01</v>
      </c>
      <c r="R438" s="191">
        <f t="shared" si="94"/>
        <v>0.02</v>
      </c>
      <c r="S438" s="184">
        <f t="shared" si="95"/>
        <v>-1791.799999999999</v>
      </c>
      <c r="T438" s="184">
        <f t="shared" si="96"/>
        <v>149.66799999999998</v>
      </c>
      <c r="U438" s="185">
        <f t="shared" si="97"/>
        <v>1.3767161513561776E-2</v>
      </c>
      <c r="V438" s="181"/>
      <c r="W438" s="182">
        <f t="shared" si="98"/>
        <v>134.125</v>
      </c>
      <c r="X438" s="182">
        <f t="shared" si="99"/>
        <v>115.884</v>
      </c>
      <c r="Y438" s="183">
        <f t="shared" si="100"/>
        <v>0.01</v>
      </c>
      <c r="Z438" s="183">
        <f t="shared" si="101"/>
        <v>0.02</v>
      </c>
      <c r="AA438" s="184">
        <f t="shared" si="102"/>
        <v>-1824.1000000000001</v>
      </c>
      <c r="AB438" s="184">
        <f t="shared" si="103"/>
        <v>152.36600000000001</v>
      </c>
      <c r="AC438" s="185">
        <f t="shared" si="104"/>
        <v>1.5002466970012616E-2</v>
      </c>
      <c r="AD438" s="181"/>
      <c r="AE438" s="178">
        <f t="shared" si="105"/>
        <v>1.3767161513561776</v>
      </c>
      <c r="AF438" s="170">
        <f>Workings_risks!$E$18+Workings_risks!$E$27*(($AE438-1)*Workings_risks!$E$18)/(2050-2023)</f>
        <v>9.5671014706215467E-3</v>
      </c>
      <c r="AG438" s="170">
        <f>AF438+(($AE438-1)*Workings_risks!$E$18)/(2050-2023)</f>
        <v>9.695223142340819E-3</v>
      </c>
      <c r="AH438" s="170">
        <f>AG438+(($AE438-1)*Workings_risks!$E$18)/(2050-2023)</f>
        <v>9.8233448140600914E-3</v>
      </c>
      <c r="AI438" s="170">
        <f>AH438+(($AE438-1)*Workings_risks!$E$18)/(2050-2023)</f>
        <v>9.9514664857793637E-3</v>
      </c>
      <c r="AJ438" s="170">
        <f>AI438+(($AE438-1)*Workings_risks!$E$18)/(2050-2023)</f>
        <v>1.0079588157498636E-2</v>
      </c>
      <c r="AK438" s="170">
        <f>AJ438+(($AE438-1)*Workings_risks!$E$18)/(2050-2023)</f>
        <v>1.0207709829217908E-2</v>
      </c>
      <c r="AL438" s="170">
        <f>AK438+(($AE438-1)*Workings_risks!$E$18)/(2050-2023)</f>
        <v>1.0335831500937181E-2</v>
      </c>
      <c r="AM438" s="170">
        <f>AL438+(($AE438-1)*Workings_risks!$E$18)/(2050-2023)</f>
        <v>1.0463953172656453E-2</v>
      </c>
      <c r="AN438" s="170">
        <f>AM438+(($AE438-1)*Workings_risks!$E$18)/(2050-2023)</f>
        <v>1.0592074844375726E-2</v>
      </c>
      <c r="AO438" s="170">
        <f>AN438+(($AE438-1)*Workings_risks!$E$18)/(2050-2023)</f>
        <v>1.0720196516094998E-2</v>
      </c>
      <c r="AP438" s="170">
        <f>AO438+(($AE438-1)*Workings_risks!$E$18)/(2050-2023)</f>
        <v>1.084831818781427E-2</v>
      </c>
      <c r="AQ438" s="170">
        <f>AP438+(($AE438-1)*Workings_risks!$E$18)/(2050-2023)</f>
        <v>1.0976439859533543E-2</v>
      </c>
      <c r="AR438" s="170">
        <f>AQ438+(($AE438-1)*Workings_risks!$E$18)/(2050-2023)</f>
        <v>1.1104561531252815E-2</v>
      </c>
      <c r="AS438" s="170">
        <f>AR438+(($AE438-1)*Workings_risks!$E$18)/(2050-2023)</f>
        <v>1.1232683202972087E-2</v>
      </c>
      <c r="AT438" s="170">
        <f>AS438+(($AE438-1)*Workings_risks!$E$18)/(2050-2023)</f>
        <v>1.136080487469136E-2</v>
      </c>
      <c r="AU438" s="170">
        <f>AT438+(($AE438-1)*Workings_risks!$E$18)/(2050-2023)</f>
        <v>1.1488926546410632E-2</v>
      </c>
      <c r="AV438" s="170">
        <f>AU438+(($AE438-1)*Workings_risks!$E$18)/(2050-2023)</f>
        <v>1.1617048218129904E-2</v>
      </c>
      <c r="AW438" s="170">
        <f>AV438+(($AE438-1)*Workings_risks!$E$18)/(2050-2023)</f>
        <v>1.1745169889849177E-2</v>
      </c>
      <c r="AX438" s="170">
        <f>AW438+(($AE438-1)*Workings_risks!$E$18)/(2050-2023)</f>
        <v>1.1873291561568449E-2</v>
      </c>
      <c r="AY438" s="170">
        <f>AX438+(($AE438-1)*Workings_risks!$E$18)/(2050-2023)</f>
        <v>1.2001413233287721E-2</v>
      </c>
      <c r="BA438" s="186">
        <f>AF438*Workings_risks!$E$24*Workings_risks!$E$26*Workings_risks!$E$27*Assumptions!$G$90</f>
        <v>3.8744758461576088E-4</v>
      </c>
      <c r="BB438" s="186">
        <f>AG438*Workings_risks!$E$24*Workings_risks!$E$26*Workings_risks!$E$27*Assumptions!$G$90</f>
        <v>3.926362441483268E-4</v>
      </c>
      <c r="BC438" s="186">
        <f>AH438*Workings_risks!$E$24*Workings_risks!$E$26*Workings_risks!$E$27*Assumptions!$G$90</f>
        <v>3.9782490368089267E-4</v>
      </c>
      <c r="BD438" s="186">
        <f>AI438*Workings_risks!$E$24*Workings_risks!$E$26*Workings_risks!$E$27*Assumptions!$G$90</f>
        <v>4.0301356321345848E-4</v>
      </c>
      <c r="BE438" s="186">
        <f>AJ438*Workings_risks!$E$24*Workings_risks!$E$26*Workings_risks!$E$27*Assumptions!$G$90</f>
        <v>4.0820222274602435E-4</v>
      </c>
      <c r="BF438" s="186">
        <f>AK438*Workings_risks!$E$24*Workings_risks!$E$26*Workings_risks!$E$27*Assumptions!$G$90</f>
        <v>4.1339088227859033E-4</v>
      </c>
      <c r="BG438" s="186">
        <f>AL438*Workings_risks!$E$24*Workings_risks!$E$26*Workings_risks!$E$27*Assumptions!$G$90</f>
        <v>4.1857954181115619E-4</v>
      </c>
      <c r="BH438" s="186">
        <f>AM438*Workings_risks!$E$24*Workings_risks!$E$26*Workings_risks!$E$27*Assumptions!$G$90</f>
        <v>4.2376820134372201E-4</v>
      </c>
      <c r="BI438" s="186">
        <f>AN438*Workings_risks!$E$24*Workings_risks!$E$26*Workings_risks!$E$27*Assumptions!$G$90</f>
        <v>4.2895686087628793E-4</v>
      </c>
      <c r="BJ438" s="186">
        <f>AO438*Workings_risks!$E$24*Workings_risks!$E$26*Workings_risks!$E$27*Assumptions!$G$90</f>
        <v>4.3414552040885374E-4</v>
      </c>
      <c r="BK438" s="186">
        <f>AP438*Workings_risks!$E$24*Workings_risks!$E$26*Workings_risks!$E$27*Assumptions!$G$90</f>
        <v>4.3933417994141967E-4</v>
      </c>
      <c r="BL438" s="186">
        <f>AQ438*Workings_risks!$E$24*Workings_risks!$E$26*Workings_risks!$E$27*Assumptions!$G$90</f>
        <v>4.4452283947398553E-4</v>
      </c>
      <c r="BM438" s="186">
        <f>AR438*Workings_risks!$E$24*Workings_risks!$E$26*Workings_risks!$E$27*Assumptions!$G$90</f>
        <v>4.4971149900655146E-4</v>
      </c>
      <c r="BN438" s="186">
        <f>AS438*Workings_risks!$E$24*Workings_risks!$E$26*Workings_risks!$E$27*Assumptions!$G$90</f>
        <v>4.5490015853911727E-4</v>
      </c>
      <c r="BO438" s="186">
        <f>AT438*Workings_risks!$E$24*Workings_risks!$E$26*Workings_risks!$E$27*Assumptions!$G$90</f>
        <v>4.6008881807168319E-4</v>
      </c>
      <c r="BP438" s="186">
        <f>AU438*Workings_risks!$E$24*Workings_risks!$E$26*Workings_risks!$E$27*Assumptions!$G$90</f>
        <v>4.6527747760424906E-4</v>
      </c>
      <c r="BQ438" s="186">
        <f>AV438*Workings_risks!$E$24*Workings_risks!$E$26*Workings_risks!$E$27*Assumptions!$G$90</f>
        <v>4.7046613713681488E-4</v>
      </c>
      <c r="BR438" s="186">
        <f>AW438*Workings_risks!$E$24*Workings_risks!$E$26*Workings_risks!$E$27*Assumptions!$G$90</f>
        <v>4.7565479666938091E-4</v>
      </c>
      <c r="BS438" s="186">
        <f>AX438*Workings_risks!$E$24*Workings_risks!$E$26*Workings_risks!$E$27*Assumptions!$G$90</f>
        <v>4.8084345620194672E-4</v>
      </c>
      <c r="BT438" s="186">
        <f>AY438*Workings_risks!$E$24*Workings_risks!$E$26*Workings_risks!$E$27*Assumptions!$G$90</f>
        <v>4.8603211573451259E-4</v>
      </c>
    </row>
    <row r="439" spans="2:72" x14ac:dyDescent="0.25">
      <c r="B439" s="42">
        <v>10419913</v>
      </c>
      <c r="C439" s="42" t="s">
        <v>387</v>
      </c>
      <c r="D439" s="42" t="s">
        <v>287</v>
      </c>
      <c r="E439" s="42">
        <v>17076767</v>
      </c>
      <c r="F439" s="42">
        <v>17076785</v>
      </c>
      <c r="G439" s="42">
        <v>0.31310991794355036</v>
      </c>
      <c r="H439" s="42">
        <v>143.481774042116</v>
      </c>
      <c r="I439" s="42">
        <v>-38.763666335644999</v>
      </c>
      <c r="J439" s="42">
        <v>130</v>
      </c>
      <c r="K439" s="42">
        <v>113</v>
      </c>
      <c r="L439" s="32">
        <v>5.3999999999999999E-2</v>
      </c>
      <c r="M439" s="32">
        <v>7.2999999999999995E-2</v>
      </c>
      <c r="N439" s="181"/>
      <c r="O439" s="182">
        <f t="shared" si="91"/>
        <v>137.02000000000001</v>
      </c>
      <c r="P439" s="182">
        <f t="shared" si="92"/>
        <v>119.102</v>
      </c>
      <c r="Q439" s="191">
        <f t="shared" si="93"/>
        <v>0.01</v>
      </c>
      <c r="R439" s="191">
        <f t="shared" si="94"/>
        <v>0.02</v>
      </c>
      <c r="S439" s="184">
        <f t="shared" si="95"/>
        <v>-1791.8000000000006</v>
      </c>
      <c r="T439" s="184">
        <f t="shared" si="96"/>
        <v>154.93800000000002</v>
      </c>
      <c r="U439" s="185">
        <f t="shared" si="97"/>
        <v>1.3917847974104258E-2</v>
      </c>
      <c r="V439" s="181"/>
      <c r="W439" s="182">
        <f t="shared" si="98"/>
        <v>139.48999999999998</v>
      </c>
      <c r="X439" s="182">
        <f t="shared" si="99"/>
        <v>121.249</v>
      </c>
      <c r="Y439" s="183">
        <f t="shared" si="100"/>
        <v>0.01</v>
      </c>
      <c r="Z439" s="183">
        <f t="shared" si="101"/>
        <v>0.02</v>
      </c>
      <c r="AA439" s="184">
        <f t="shared" si="102"/>
        <v>-1824.0999999999983</v>
      </c>
      <c r="AB439" s="184">
        <f t="shared" si="103"/>
        <v>157.73099999999997</v>
      </c>
      <c r="AC439" s="185">
        <f t="shared" si="104"/>
        <v>1.5202565648813109E-2</v>
      </c>
      <c r="AD439" s="181"/>
      <c r="AE439" s="178">
        <f t="shared" si="105"/>
        <v>1.3917847974104258</v>
      </c>
      <c r="AF439" s="170">
        <f>Workings_risks!$E$18+Workings_risks!$E$27*(($AE439-1)*Workings_risks!$E$18)/(2050-2023)</f>
        <v>9.5824760712278599E-3</v>
      </c>
      <c r="AG439" s="170">
        <f>AF439+(($AE439-1)*Workings_risks!$E$18)/(2050-2023)</f>
        <v>9.7157226098159039E-3</v>
      </c>
      <c r="AH439" s="170">
        <f>AG439+(($AE439-1)*Workings_risks!$E$18)/(2050-2023)</f>
        <v>9.8489691484039479E-3</v>
      </c>
      <c r="AI439" s="170">
        <f>AH439+(($AE439-1)*Workings_risks!$E$18)/(2050-2023)</f>
        <v>9.982215686991992E-3</v>
      </c>
      <c r="AJ439" s="170">
        <f>AI439+(($AE439-1)*Workings_risks!$E$18)/(2050-2023)</f>
        <v>1.0115462225580036E-2</v>
      </c>
      <c r="AK439" s="170">
        <f>AJ439+(($AE439-1)*Workings_risks!$E$18)/(2050-2023)</f>
        <v>1.024870876416808E-2</v>
      </c>
      <c r="AL439" s="170">
        <f>AK439+(($AE439-1)*Workings_risks!$E$18)/(2050-2023)</f>
        <v>1.0381955302756124E-2</v>
      </c>
      <c r="AM439" s="170">
        <f>AL439+(($AE439-1)*Workings_risks!$E$18)/(2050-2023)</f>
        <v>1.0515201841344168E-2</v>
      </c>
      <c r="AN439" s="170">
        <f>AM439+(($AE439-1)*Workings_risks!$E$18)/(2050-2023)</f>
        <v>1.0648448379932212E-2</v>
      </c>
      <c r="AO439" s="170">
        <f>AN439+(($AE439-1)*Workings_risks!$E$18)/(2050-2023)</f>
        <v>1.0781694918520256E-2</v>
      </c>
      <c r="AP439" s="170">
        <f>AO439+(($AE439-1)*Workings_risks!$E$18)/(2050-2023)</f>
        <v>1.09149414571083E-2</v>
      </c>
      <c r="AQ439" s="170">
        <f>AP439+(($AE439-1)*Workings_risks!$E$18)/(2050-2023)</f>
        <v>1.1048187995696344E-2</v>
      </c>
      <c r="AR439" s="170">
        <f>AQ439+(($AE439-1)*Workings_risks!$E$18)/(2050-2023)</f>
        <v>1.1181434534284388E-2</v>
      </c>
      <c r="AS439" s="170">
        <f>AR439+(($AE439-1)*Workings_risks!$E$18)/(2050-2023)</f>
        <v>1.1314681072872432E-2</v>
      </c>
      <c r="AT439" s="170">
        <f>AS439+(($AE439-1)*Workings_risks!$E$18)/(2050-2023)</f>
        <v>1.1447927611460476E-2</v>
      </c>
      <c r="AU439" s="170">
        <f>AT439+(($AE439-1)*Workings_risks!$E$18)/(2050-2023)</f>
        <v>1.158117415004852E-2</v>
      </c>
      <c r="AV439" s="170">
        <f>AU439+(($AE439-1)*Workings_risks!$E$18)/(2050-2023)</f>
        <v>1.1714420688636564E-2</v>
      </c>
      <c r="AW439" s="170">
        <f>AV439+(($AE439-1)*Workings_risks!$E$18)/(2050-2023)</f>
        <v>1.1847667227224608E-2</v>
      </c>
      <c r="AX439" s="170">
        <f>AW439+(($AE439-1)*Workings_risks!$E$18)/(2050-2023)</f>
        <v>1.1980913765812652E-2</v>
      </c>
      <c r="AY439" s="170">
        <f>AX439+(($AE439-1)*Workings_risks!$E$18)/(2050-2023)</f>
        <v>1.2114160304400696E-2</v>
      </c>
      <c r="BA439" s="186">
        <f>AF439*Workings_risks!$E$24*Workings_risks!$E$26*Workings_risks!$E$27*Assumptions!$G$90</f>
        <v>3.8807022375966874E-4</v>
      </c>
      <c r="BB439" s="186">
        <f>AG439*Workings_risks!$E$24*Workings_risks!$E$26*Workings_risks!$E$27*Assumptions!$G$90</f>
        <v>3.9346642967353739E-4</v>
      </c>
      <c r="BC439" s="186">
        <f>AH439*Workings_risks!$E$24*Workings_risks!$E$26*Workings_risks!$E$27*Assumptions!$G$90</f>
        <v>3.9886263558740583E-4</v>
      </c>
      <c r="BD439" s="186">
        <f>AI439*Workings_risks!$E$24*Workings_risks!$E$26*Workings_risks!$E$27*Assumptions!$G$90</f>
        <v>4.0425884150127448E-4</v>
      </c>
      <c r="BE439" s="186">
        <f>AJ439*Workings_risks!$E$24*Workings_risks!$E$26*Workings_risks!$E$27*Assumptions!$G$90</f>
        <v>4.0965504741514308E-4</v>
      </c>
      <c r="BF439" s="186">
        <f>AK439*Workings_risks!$E$24*Workings_risks!$E$26*Workings_risks!$E$27*Assumptions!$G$90</f>
        <v>4.1505125332901152E-4</v>
      </c>
      <c r="BG439" s="186">
        <f>AL439*Workings_risks!$E$24*Workings_risks!$E$26*Workings_risks!$E$27*Assumptions!$G$90</f>
        <v>4.2044745924288006E-4</v>
      </c>
      <c r="BH439" s="186">
        <f>AM439*Workings_risks!$E$24*Workings_risks!$E$26*Workings_risks!$E$27*Assumptions!$G$90</f>
        <v>4.258436651567486E-4</v>
      </c>
      <c r="BI439" s="186">
        <f>AN439*Workings_risks!$E$24*Workings_risks!$E$26*Workings_risks!$E$27*Assumptions!$G$90</f>
        <v>4.3123987107061715E-4</v>
      </c>
      <c r="BJ439" s="186">
        <f>AO439*Workings_risks!$E$24*Workings_risks!$E$26*Workings_risks!$E$27*Assumptions!$G$90</f>
        <v>4.3663607698448569E-4</v>
      </c>
      <c r="BK439" s="186">
        <f>AP439*Workings_risks!$E$24*Workings_risks!$E$26*Workings_risks!$E$27*Assumptions!$G$90</f>
        <v>4.4203228289835424E-4</v>
      </c>
      <c r="BL439" s="186">
        <f>AQ439*Workings_risks!$E$24*Workings_risks!$E$26*Workings_risks!$E$27*Assumptions!$G$90</f>
        <v>4.4742848881222284E-4</v>
      </c>
      <c r="BM439" s="186">
        <f>AR439*Workings_risks!$E$24*Workings_risks!$E$26*Workings_risks!$E$27*Assumptions!$G$90</f>
        <v>4.5282469472609127E-4</v>
      </c>
      <c r="BN439" s="186">
        <f>AS439*Workings_risks!$E$24*Workings_risks!$E$26*Workings_risks!$E$27*Assumptions!$G$90</f>
        <v>4.5822090063995992E-4</v>
      </c>
      <c r="BO439" s="186">
        <f>AT439*Workings_risks!$E$24*Workings_risks!$E$26*Workings_risks!$E$27*Assumptions!$G$90</f>
        <v>4.6361710655382847E-4</v>
      </c>
      <c r="BP439" s="186">
        <f>AU439*Workings_risks!$E$24*Workings_risks!$E$26*Workings_risks!$E$27*Assumptions!$G$90</f>
        <v>4.6901331246769696E-4</v>
      </c>
      <c r="BQ439" s="186">
        <f>AV439*Workings_risks!$E$24*Workings_risks!$E$26*Workings_risks!$E$27*Assumptions!$G$90</f>
        <v>4.7440951838156556E-4</v>
      </c>
      <c r="BR439" s="186">
        <f>AW439*Workings_risks!$E$24*Workings_risks!$E$26*Workings_risks!$E$27*Assumptions!$G$90</f>
        <v>4.7980572429543405E-4</v>
      </c>
      <c r="BS439" s="186">
        <f>AX439*Workings_risks!$E$24*Workings_risks!$E$26*Workings_risks!$E$27*Assumptions!$G$90</f>
        <v>4.8520193020930259E-4</v>
      </c>
      <c r="BT439" s="186">
        <f>AY439*Workings_risks!$E$24*Workings_risks!$E$26*Workings_risks!$E$27*Assumptions!$G$90</f>
        <v>4.9059813612317119E-4</v>
      </c>
    </row>
    <row r="440" spans="2:72" x14ac:dyDescent="0.25">
      <c r="B440" s="42">
        <v>10423140</v>
      </c>
      <c r="C440" s="42" t="s">
        <v>578</v>
      </c>
      <c r="D440" s="42" t="s">
        <v>282</v>
      </c>
      <c r="E440" s="42">
        <v>17090284</v>
      </c>
      <c r="F440" s="42">
        <v>17090288</v>
      </c>
      <c r="G440" s="42">
        <v>1.7140631241821604</v>
      </c>
      <c r="H440" s="42">
        <v>145.741102145631</v>
      </c>
      <c r="I440" s="42">
        <v>-36.1997532182897</v>
      </c>
      <c r="J440" s="42">
        <v>112</v>
      </c>
      <c r="K440" s="42">
        <v>99</v>
      </c>
      <c r="L440" s="32">
        <v>6.3E-2</v>
      </c>
      <c r="M440" s="32">
        <v>8.7999999999999995E-2</v>
      </c>
      <c r="N440" s="181"/>
      <c r="O440" s="182">
        <f t="shared" si="91"/>
        <v>119.056</v>
      </c>
      <c r="P440" s="182">
        <f t="shared" si="92"/>
        <v>105.23699999999999</v>
      </c>
      <c r="Q440" s="191">
        <f t="shared" si="93"/>
        <v>0.01</v>
      </c>
      <c r="R440" s="191">
        <f t="shared" si="94"/>
        <v>0.02</v>
      </c>
      <c r="S440" s="184">
        <f t="shared" si="95"/>
        <v>-1381.9000000000003</v>
      </c>
      <c r="T440" s="184">
        <f t="shared" si="96"/>
        <v>132.875</v>
      </c>
      <c r="U440" s="185">
        <f t="shared" si="97"/>
        <v>1.5106013459729355E-2</v>
      </c>
      <c r="V440" s="181"/>
      <c r="W440" s="182">
        <f t="shared" si="98"/>
        <v>120.17599999999999</v>
      </c>
      <c r="X440" s="182">
        <f t="shared" si="99"/>
        <v>107.712</v>
      </c>
      <c r="Y440" s="183">
        <f t="shared" si="100"/>
        <v>0.01</v>
      </c>
      <c r="Z440" s="183">
        <f t="shared" si="101"/>
        <v>0.02</v>
      </c>
      <c r="AA440" s="184">
        <f t="shared" si="102"/>
        <v>-1246.3999999999985</v>
      </c>
      <c r="AB440" s="184">
        <f t="shared" si="103"/>
        <v>132.63999999999996</v>
      </c>
      <c r="AC440" s="185">
        <f t="shared" si="104"/>
        <v>1.6559691912708587E-2</v>
      </c>
      <c r="AD440" s="181"/>
      <c r="AE440" s="178">
        <f t="shared" si="105"/>
        <v>1.5106013459729355</v>
      </c>
      <c r="AF440" s="170">
        <f>Workings_risks!$E$18+Workings_risks!$E$27*(($AE440-1)*Workings_risks!$E$18)/(2050-2023)</f>
        <v>9.7037050770053413E-3</v>
      </c>
      <c r="AG440" s="170">
        <f>AF440+(($AE440-1)*Workings_risks!$E$18)/(2050-2023)</f>
        <v>9.8773612841858791E-3</v>
      </c>
      <c r="AH440" s="170">
        <f>AG440+(($AE440-1)*Workings_risks!$E$18)/(2050-2023)</f>
        <v>1.0051017491366417E-2</v>
      </c>
      <c r="AI440" s="170">
        <f>AH440+(($AE440-1)*Workings_risks!$E$18)/(2050-2023)</f>
        <v>1.0224673698546955E-2</v>
      </c>
      <c r="AJ440" s="170">
        <f>AI440+(($AE440-1)*Workings_risks!$E$18)/(2050-2023)</f>
        <v>1.0398329905727493E-2</v>
      </c>
      <c r="AK440" s="170">
        <f>AJ440+(($AE440-1)*Workings_risks!$E$18)/(2050-2023)</f>
        <v>1.057198611290803E-2</v>
      </c>
      <c r="AL440" s="170">
        <f>AK440+(($AE440-1)*Workings_risks!$E$18)/(2050-2023)</f>
        <v>1.0745642320088568E-2</v>
      </c>
      <c r="AM440" s="170">
        <f>AL440+(($AE440-1)*Workings_risks!$E$18)/(2050-2023)</f>
        <v>1.0919298527269106E-2</v>
      </c>
      <c r="AN440" s="170">
        <f>AM440+(($AE440-1)*Workings_risks!$E$18)/(2050-2023)</f>
        <v>1.1092954734449644E-2</v>
      </c>
      <c r="AO440" s="170">
        <f>AN440+(($AE440-1)*Workings_risks!$E$18)/(2050-2023)</f>
        <v>1.1266610941630182E-2</v>
      </c>
      <c r="AP440" s="170">
        <f>AO440+(($AE440-1)*Workings_risks!$E$18)/(2050-2023)</f>
        <v>1.1440267148810719E-2</v>
      </c>
      <c r="AQ440" s="170">
        <f>AP440+(($AE440-1)*Workings_risks!$E$18)/(2050-2023)</f>
        <v>1.1613923355991257E-2</v>
      </c>
      <c r="AR440" s="170">
        <f>AQ440+(($AE440-1)*Workings_risks!$E$18)/(2050-2023)</f>
        <v>1.1787579563171795E-2</v>
      </c>
      <c r="AS440" s="170">
        <f>AR440+(($AE440-1)*Workings_risks!$E$18)/(2050-2023)</f>
        <v>1.1961235770352333E-2</v>
      </c>
      <c r="AT440" s="170">
        <f>AS440+(($AE440-1)*Workings_risks!$E$18)/(2050-2023)</f>
        <v>1.2134891977532871E-2</v>
      </c>
      <c r="AU440" s="170">
        <f>AT440+(($AE440-1)*Workings_risks!$E$18)/(2050-2023)</f>
        <v>1.2308548184713409E-2</v>
      </c>
      <c r="AV440" s="170">
        <f>AU440+(($AE440-1)*Workings_risks!$E$18)/(2050-2023)</f>
        <v>1.2482204391893946E-2</v>
      </c>
      <c r="AW440" s="170">
        <f>AV440+(($AE440-1)*Workings_risks!$E$18)/(2050-2023)</f>
        <v>1.2655860599074484E-2</v>
      </c>
      <c r="AX440" s="170">
        <f>AW440+(($AE440-1)*Workings_risks!$E$18)/(2050-2023)</f>
        <v>1.2829516806255022E-2</v>
      </c>
      <c r="AY440" s="170">
        <f>AX440+(($AE440-1)*Workings_risks!$E$18)/(2050-2023)</f>
        <v>1.300317301343556E-2</v>
      </c>
      <c r="BA440" s="186">
        <f>AF440*Workings_risks!$E$24*Workings_risks!$E$26*Workings_risks!$E$27*Assumptions!$G$90</f>
        <v>3.9297974474866319E-4</v>
      </c>
      <c r="BB440" s="186">
        <f>AG440*Workings_risks!$E$24*Workings_risks!$E$26*Workings_risks!$E$27*Assumptions!$G$90</f>
        <v>4.0001245765886311E-4</v>
      </c>
      <c r="BC440" s="186">
        <f>AH440*Workings_risks!$E$24*Workings_risks!$E$26*Workings_risks!$E$27*Assumptions!$G$90</f>
        <v>4.0704517056906314E-4</v>
      </c>
      <c r="BD440" s="186">
        <f>AI440*Workings_risks!$E$24*Workings_risks!$E$26*Workings_risks!$E$27*Assumptions!$G$90</f>
        <v>4.1407788347926311E-4</v>
      </c>
      <c r="BE440" s="186">
        <f>AJ440*Workings_risks!$E$24*Workings_risks!$E$26*Workings_risks!$E$27*Assumptions!$G$90</f>
        <v>4.2111059638946314E-4</v>
      </c>
      <c r="BF440" s="186">
        <f>AK440*Workings_risks!$E$24*Workings_risks!$E$26*Workings_risks!$E$27*Assumptions!$G$90</f>
        <v>4.2814330929966322E-4</v>
      </c>
      <c r="BG440" s="186">
        <f>AL440*Workings_risks!$E$24*Workings_risks!$E$26*Workings_risks!$E$27*Assumptions!$G$90</f>
        <v>4.3517602220986324E-4</v>
      </c>
      <c r="BH440" s="186">
        <f>AM440*Workings_risks!$E$24*Workings_risks!$E$26*Workings_risks!$E$27*Assumptions!$G$90</f>
        <v>4.4220873512006316E-4</v>
      </c>
      <c r="BI440" s="186">
        <f>AN440*Workings_risks!$E$24*Workings_risks!$E$26*Workings_risks!$E$27*Assumptions!$G$90</f>
        <v>4.4924144803026319E-4</v>
      </c>
      <c r="BJ440" s="186">
        <f>AO440*Workings_risks!$E$24*Workings_risks!$E$26*Workings_risks!$E$27*Assumptions!$G$90</f>
        <v>4.5627416094046316E-4</v>
      </c>
      <c r="BK440" s="186">
        <f>AP440*Workings_risks!$E$24*Workings_risks!$E$26*Workings_risks!$E$27*Assumptions!$G$90</f>
        <v>4.6330687385066319E-4</v>
      </c>
      <c r="BL440" s="186">
        <f>AQ440*Workings_risks!$E$24*Workings_risks!$E$26*Workings_risks!$E$27*Assumptions!$G$90</f>
        <v>4.7033958676086322E-4</v>
      </c>
      <c r="BM440" s="186">
        <f>AR440*Workings_risks!$E$24*Workings_risks!$E$26*Workings_risks!$E$27*Assumptions!$G$90</f>
        <v>4.7737229967106313E-4</v>
      </c>
      <c r="BN440" s="186">
        <f>AS440*Workings_risks!$E$24*Workings_risks!$E$26*Workings_risks!$E$27*Assumptions!$G$90</f>
        <v>4.8440501258126316E-4</v>
      </c>
      <c r="BO440" s="186">
        <f>AT440*Workings_risks!$E$24*Workings_risks!$E$26*Workings_risks!$E$27*Assumptions!$G$90</f>
        <v>4.9143772549146319E-4</v>
      </c>
      <c r="BP440" s="186">
        <f>AU440*Workings_risks!$E$24*Workings_risks!$E$26*Workings_risks!$E$27*Assumptions!$G$90</f>
        <v>4.9847043840166316E-4</v>
      </c>
      <c r="BQ440" s="186">
        <f>AV440*Workings_risks!$E$24*Workings_risks!$E$26*Workings_risks!$E$27*Assumptions!$G$90</f>
        <v>5.0550315131186324E-4</v>
      </c>
      <c r="BR440" s="186">
        <f>AW440*Workings_risks!$E$24*Workings_risks!$E$26*Workings_risks!$E$27*Assumptions!$G$90</f>
        <v>5.1253586422206321E-4</v>
      </c>
      <c r="BS440" s="186">
        <f>AX440*Workings_risks!$E$24*Workings_risks!$E$26*Workings_risks!$E$27*Assumptions!$G$90</f>
        <v>5.1956857713226308E-4</v>
      </c>
      <c r="BT440" s="186">
        <f>AY440*Workings_risks!$E$24*Workings_risks!$E$26*Workings_risks!$E$27*Assumptions!$G$90</f>
        <v>5.2660129004246316E-4</v>
      </c>
    </row>
    <row r="441" spans="2:72" x14ac:dyDescent="0.25">
      <c r="B441" s="42">
        <v>10423219</v>
      </c>
      <c r="C441" s="42" t="s">
        <v>578</v>
      </c>
      <c r="D441" s="42" t="s">
        <v>282</v>
      </c>
      <c r="E441" s="42">
        <v>17090689</v>
      </c>
      <c r="F441" s="42">
        <v>183316117</v>
      </c>
      <c r="G441" s="42">
        <v>0.76253026883711028</v>
      </c>
      <c r="H441" s="42">
        <v>145.745147475837</v>
      </c>
      <c r="I441" s="42">
        <v>-36.212851639890602</v>
      </c>
      <c r="J441" s="42">
        <v>112</v>
      </c>
      <c r="K441" s="42">
        <v>98.9</v>
      </c>
      <c r="L441" s="32">
        <v>6.3E-2</v>
      </c>
      <c r="M441" s="32">
        <v>8.7999999999999995E-2</v>
      </c>
      <c r="N441" s="181"/>
      <c r="O441" s="182">
        <f t="shared" si="91"/>
        <v>119.056</v>
      </c>
      <c r="P441" s="182">
        <f t="shared" si="92"/>
        <v>105.1307</v>
      </c>
      <c r="Q441" s="191">
        <f t="shared" si="93"/>
        <v>0.01</v>
      </c>
      <c r="R441" s="191">
        <f t="shared" si="94"/>
        <v>0.02</v>
      </c>
      <c r="S441" s="184">
        <f t="shared" si="95"/>
        <v>-1392.5299999999993</v>
      </c>
      <c r="T441" s="184">
        <f t="shared" si="96"/>
        <v>132.98129999999998</v>
      </c>
      <c r="U441" s="185">
        <f t="shared" si="97"/>
        <v>1.5067036257746682E-2</v>
      </c>
      <c r="V441" s="181"/>
      <c r="W441" s="182">
        <f t="shared" si="98"/>
        <v>120.17599999999999</v>
      </c>
      <c r="X441" s="182">
        <f t="shared" si="99"/>
        <v>107.60320000000002</v>
      </c>
      <c r="Y441" s="183">
        <f t="shared" si="100"/>
        <v>0.01</v>
      </c>
      <c r="Z441" s="183">
        <f t="shared" si="101"/>
        <v>0.02</v>
      </c>
      <c r="AA441" s="184">
        <f t="shared" si="102"/>
        <v>-1257.2799999999972</v>
      </c>
      <c r="AB441" s="184">
        <f t="shared" si="103"/>
        <v>132.74879999999996</v>
      </c>
      <c r="AC441" s="185">
        <f t="shared" si="104"/>
        <v>1.6502926953423269E-2</v>
      </c>
      <c r="AD441" s="181"/>
      <c r="AE441" s="178">
        <f t="shared" si="105"/>
        <v>1.5067036257746682</v>
      </c>
      <c r="AF441" s="170">
        <f>Workings_risks!$E$18+Workings_risks!$E$27*(($AE441-1)*Workings_risks!$E$18)/(2050-2023)</f>
        <v>9.6997282172989162E-3</v>
      </c>
      <c r="AG441" s="170">
        <f>AF441+(($AE441-1)*Workings_risks!$E$18)/(2050-2023)</f>
        <v>9.8720588045773123E-3</v>
      </c>
      <c r="AH441" s="170">
        <f>AG441+(($AE441-1)*Workings_risks!$E$18)/(2050-2023)</f>
        <v>1.0044389391855708E-2</v>
      </c>
      <c r="AI441" s="170">
        <f>AH441+(($AE441-1)*Workings_risks!$E$18)/(2050-2023)</f>
        <v>1.0216719979134104E-2</v>
      </c>
      <c r="AJ441" s="170">
        <f>AI441+(($AE441-1)*Workings_risks!$E$18)/(2050-2023)</f>
        <v>1.0389050566412501E-2</v>
      </c>
      <c r="AK441" s="170">
        <f>AJ441+(($AE441-1)*Workings_risks!$E$18)/(2050-2023)</f>
        <v>1.0561381153690897E-2</v>
      </c>
      <c r="AL441" s="170">
        <f>AK441+(($AE441-1)*Workings_risks!$E$18)/(2050-2023)</f>
        <v>1.0733711740969293E-2</v>
      </c>
      <c r="AM441" s="170">
        <f>AL441+(($AE441-1)*Workings_risks!$E$18)/(2050-2023)</f>
        <v>1.0906042328247689E-2</v>
      </c>
      <c r="AN441" s="170">
        <f>AM441+(($AE441-1)*Workings_risks!$E$18)/(2050-2023)</f>
        <v>1.1078372915526085E-2</v>
      </c>
      <c r="AO441" s="170">
        <f>AN441+(($AE441-1)*Workings_risks!$E$18)/(2050-2023)</f>
        <v>1.1250703502804481E-2</v>
      </c>
      <c r="AP441" s="170">
        <f>AO441+(($AE441-1)*Workings_risks!$E$18)/(2050-2023)</f>
        <v>1.1423034090082877E-2</v>
      </c>
      <c r="AQ441" s="170">
        <f>AP441+(($AE441-1)*Workings_risks!$E$18)/(2050-2023)</f>
        <v>1.1595364677361273E-2</v>
      </c>
      <c r="AR441" s="170">
        <f>AQ441+(($AE441-1)*Workings_risks!$E$18)/(2050-2023)</f>
        <v>1.1767695264639669E-2</v>
      </c>
      <c r="AS441" s="170">
        <f>AR441+(($AE441-1)*Workings_risks!$E$18)/(2050-2023)</f>
        <v>1.1940025851918066E-2</v>
      </c>
      <c r="AT441" s="170">
        <f>AS441+(($AE441-1)*Workings_risks!$E$18)/(2050-2023)</f>
        <v>1.2112356439196462E-2</v>
      </c>
      <c r="AU441" s="170">
        <f>AT441+(($AE441-1)*Workings_risks!$E$18)/(2050-2023)</f>
        <v>1.2284687026474858E-2</v>
      </c>
      <c r="AV441" s="170">
        <f>AU441+(($AE441-1)*Workings_risks!$E$18)/(2050-2023)</f>
        <v>1.2457017613753254E-2</v>
      </c>
      <c r="AW441" s="170">
        <f>AV441+(($AE441-1)*Workings_risks!$E$18)/(2050-2023)</f>
        <v>1.262934820103165E-2</v>
      </c>
      <c r="AX441" s="170">
        <f>AW441+(($AE441-1)*Workings_risks!$E$18)/(2050-2023)</f>
        <v>1.2801678788310046E-2</v>
      </c>
      <c r="AY441" s="170">
        <f>AX441+(($AE441-1)*Workings_risks!$E$18)/(2050-2023)</f>
        <v>1.2974009375588442E-2</v>
      </c>
      <c r="BA441" s="186">
        <f>AF441*Workings_risks!$E$24*Workings_risks!$E$26*Workings_risks!$E$27*Assumptions!$G$90</f>
        <v>3.9281869025453644E-4</v>
      </c>
      <c r="BB441" s="186">
        <f>AG441*Workings_risks!$E$24*Workings_risks!$E$26*Workings_risks!$E$27*Assumptions!$G$90</f>
        <v>3.9979771833336086E-4</v>
      </c>
      <c r="BC441" s="186">
        <f>AH441*Workings_risks!$E$24*Workings_risks!$E$26*Workings_risks!$E$27*Assumptions!$G$90</f>
        <v>4.0677674641218534E-4</v>
      </c>
      <c r="BD441" s="186">
        <f>AI441*Workings_risks!$E$24*Workings_risks!$E$26*Workings_risks!$E$27*Assumptions!$G$90</f>
        <v>4.1375577449100971E-4</v>
      </c>
      <c r="BE441" s="186">
        <f>AJ441*Workings_risks!$E$24*Workings_risks!$E$26*Workings_risks!$E$27*Assumptions!$G$90</f>
        <v>4.2073480256983408E-4</v>
      </c>
      <c r="BF441" s="186">
        <f>AK441*Workings_risks!$E$24*Workings_risks!$E$26*Workings_risks!$E$27*Assumptions!$G$90</f>
        <v>4.2771383064865861E-4</v>
      </c>
      <c r="BG441" s="186">
        <f>AL441*Workings_risks!$E$24*Workings_risks!$E$26*Workings_risks!$E$27*Assumptions!$G$90</f>
        <v>4.3469285872748293E-4</v>
      </c>
      <c r="BH441" s="186">
        <f>AM441*Workings_risks!$E$24*Workings_risks!$E$26*Workings_risks!$E$27*Assumptions!$G$90</f>
        <v>4.4167188680630735E-4</v>
      </c>
      <c r="BI441" s="186">
        <f>AN441*Workings_risks!$E$24*Workings_risks!$E$26*Workings_risks!$E$27*Assumptions!$G$90</f>
        <v>4.4865091488513183E-4</v>
      </c>
      <c r="BJ441" s="186">
        <f>AO441*Workings_risks!$E$24*Workings_risks!$E$26*Workings_risks!$E$27*Assumptions!$G$90</f>
        <v>4.5562994296395609E-4</v>
      </c>
      <c r="BK441" s="186">
        <f>AP441*Workings_risks!$E$24*Workings_risks!$E$26*Workings_risks!$E$27*Assumptions!$G$90</f>
        <v>4.6260897104278062E-4</v>
      </c>
      <c r="BL441" s="186">
        <f>AQ441*Workings_risks!$E$24*Workings_risks!$E$26*Workings_risks!$E$27*Assumptions!$G$90</f>
        <v>4.6958799912160499E-4</v>
      </c>
      <c r="BM441" s="186">
        <f>AR441*Workings_risks!$E$24*Workings_risks!$E$26*Workings_risks!$E$27*Assumptions!$G$90</f>
        <v>4.7656702720042942E-4</v>
      </c>
      <c r="BN441" s="186">
        <f>AS441*Workings_risks!$E$24*Workings_risks!$E$26*Workings_risks!$E$27*Assumptions!$G$90</f>
        <v>4.8354605527925384E-4</v>
      </c>
      <c r="BO441" s="186">
        <f>AT441*Workings_risks!$E$24*Workings_risks!$E$26*Workings_risks!$E$27*Assumptions!$G$90</f>
        <v>4.9052508335807826E-4</v>
      </c>
      <c r="BP441" s="186">
        <f>AU441*Workings_risks!$E$24*Workings_risks!$E$26*Workings_risks!$E$27*Assumptions!$G$90</f>
        <v>4.9750411143690263E-4</v>
      </c>
      <c r="BQ441" s="186">
        <f>AV441*Workings_risks!$E$24*Workings_risks!$E$26*Workings_risks!$E$27*Assumptions!$G$90</f>
        <v>5.04483139515727E-4</v>
      </c>
      <c r="BR441" s="186">
        <f>AW441*Workings_risks!$E$24*Workings_risks!$E$26*Workings_risks!$E$27*Assumptions!$G$90</f>
        <v>5.1146216759455159E-4</v>
      </c>
      <c r="BS441" s="186">
        <f>AX441*Workings_risks!$E$24*Workings_risks!$E$26*Workings_risks!$E$27*Assumptions!$G$90</f>
        <v>5.1844119567337585E-4</v>
      </c>
      <c r="BT441" s="186">
        <f>AY441*Workings_risks!$E$24*Workings_risks!$E$26*Workings_risks!$E$27*Assumptions!$G$90</f>
        <v>5.2542022375220033E-4</v>
      </c>
    </row>
    <row r="442" spans="2:72" x14ac:dyDescent="0.25">
      <c r="B442" s="42">
        <v>10423495</v>
      </c>
      <c r="C442" s="42" t="s">
        <v>578</v>
      </c>
      <c r="D442" s="42" t="s">
        <v>282</v>
      </c>
      <c r="E442" s="42">
        <v>17091731</v>
      </c>
      <c r="F442" s="42">
        <v>17091727</v>
      </c>
      <c r="G442" s="42">
        <v>0.15916048702218077</v>
      </c>
      <c r="H442" s="42">
        <v>145.78920419963501</v>
      </c>
      <c r="I442" s="42">
        <v>-36.237499464261901</v>
      </c>
      <c r="J442" s="42">
        <v>113</v>
      </c>
      <c r="K442" s="42">
        <v>99.2</v>
      </c>
      <c r="L442" s="32">
        <v>6.3E-2</v>
      </c>
      <c r="M442" s="32">
        <v>8.7999999999999995E-2</v>
      </c>
      <c r="N442" s="181"/>
      <c r="O442" s="182">
        <f t="shared" si="91"/>
        <v>120.119</v>
      </c>
      <c r="P442" s="182">
        <f t="shared" si="92"/>
        <v>105.4496</v>
      </c>
      <c r="Q442" s="191">
        <f t="shared" si="93"/>
        <v>0.01</v>
      </c>
      <c r="R442" s="191">
        <f t="shared" si="94"/>
        <v>0.02</v>
      </c>
      <c r="S442" s="184">
        <f t="shared" si="95"/>
        <v>-1466.9399999999996</v>
      </c>
      <c r="T442" s="184">
        <f t="shared" si="96"/>
        <v>134.7884</v>
      </c>
      <c r="U442" s="185">
        <f t="shared" si="97"/>
        <v>1.4852959221236044E-2</v>
      </c>
      <c r="V442" s="181"/>
      <c r="W442" s="182">
        <f t="shared" si="98"/>
        <v>121.249</v>
      </c>
      <c r="X442" s="182">
        <f t="shared" si="99"/>
        <v>107.92960000000001</v>
      </c>
      <c r="Y442" s="183">
        <f t="shared" si="100"/>
        <v>0.01</v>
      </c>
      <c r="Z442" s="183">
        <f t="shared" si="101"/>
        <v>0.02</v>
      </c>
      <c r="AA442" s="184">
        <f t="shared" si="102"/>
        <v>-1331.9399999999987</v>
      </c>
      <c r="AB442" s="184">
        <f t="shared" si="103"/>
        <v>134.5684</v>
      </c>
      <c r="AC442" s="185">
        <f t="shared" si="104"/>
        <v>1.6193221916903179E-2</v>
      </c>
      <c r="AD442" s="181"/>
      <c r="AE442" s="178">
        <f t="shared" si="105"/>
        <v>1.4852959221236044</v>
      </c>
      <c r="AF442" s="170">
        <f>Workings_risks!$E$18+Workings_risks!$E$27*(($AE442-1)*Workings_risks!$E$18)/(2050-2023)</f>
        <v>9.6778858505495394E-3</v>
      </c>
      <c r="AG442" s="170">
        <f>AF442+(($AE442-1)*Workings_risks!$E$18)/(2050-2023)</f>
        <v>9.8429356489114772E-3</v>
      </c>
      <c r="AH442" s="170">
        <f>AG442+(($AE442-1)*Workings_risks!$E$18)/(2050-2023)</f>
        <v>1.0007985447273415E-2</v>
      </c>
      <c r="AI442" s="170">
        <f>AH442+(($AE442-1)*Workings_risks!$E$18)/(2050-2023)</f>
        <v>1.0173035245635353E-2</v>
      </c>
      <c r="AJ442" s="170">
        <f>AI442+(($AE442-1)*Workings_risks!$E$18)/(2050-2023)</f>
        <v>1.0338085043997291E-2</v>
      </c>
      <c r="AK442" s="170">
        <f>AJ442+(($AE442-1)*Workings_risks!$E$18)/(2050-2023)</f>
        <v>1.0503134842359228E-2</v>
      </c>
      <c r="AL442" s="170">
        <f>AK442+(($AE442-1)*Workings_risks!$E$18)/(2050-2023)</f>
        <v>1.0668184640721166E-2</v>
      </c>
      <c r="AM442" s="170">
        <f>AL442+(($AE442-1)*Workings_risks!$E$18)/(2050-2023)</f>
        <v>1.0833234439083104E-2</v>
      </c>
      <c r="AN442" s="170">
        <f>AM442+(($AE442-1)*Workings_risks!$E$18)/(2050-2023)</f>
        <v>1.0998284237445042E-2</v>
      </c>
      <c r="AO442" s="170">
        <f>AN442+(($AE442-1)*Workings_risks!$E$18)/(2050-2023)</f>
        <v>1.1163334035806979E-2</v>
      </c>
      <c r="AP442" s="170">
        <f>AO442+(($AE442-1)*Workings_risks!$E$18)/(2050-2023)</f>
        <v>1.1328383834168917E-2</v>
      </c>
      <c r="AQ442" s="170">
        <f>AP442+(($AE442-1)*Workings_risks!$E$18)/(2050-2023)</f>
        <v>1.1493433632530855E-2</v>
      </c>
      <c r="AR442" s="170">
        <f>AQ442+(($AE442-1)*Workings_risks!$E$18)/(2050-2023)</f>
        <v>1.1658483430892793E-2</v>
      </c>
      <c r="AS442" s="170">
        <f>AR442+(($AE442-1)*Workings_risks!$E$18)/(2050-2023)</f>
        <v>1.182353322925473E-2</v>
      </c>
      <c r="AT442" s="170">
        <f>AS442+(($AE442-1)*Workings_risks!$E$18)/(2050-2023)</f>
        <v>1.1988583027616668E-2</v>
      </c>
      <c r="AU442" s="170">
        <f>AT442+(($AE442-1)*Workings_risks!$E$18)/(2050-2023)</f>
        <v>1.2153632825978606E-2</v>
      </c>
      <c r="AV442" s="170">
        <f>AU442+(($AE442-1)*Workings_risks!$E$18)/(2050-2023)</f>
        <v>1.2318682624340544E-2</v>
      </c>
      <c r="AW442" s="170">
        <f>AV442+(($AE442-1)*Workings_risks!$E$18)/(2050-2023)</f>
        <v>1.2483732422702482E-2</v>
      </c>
      <c r="AX442" s="170">
        <f>AW442+(($AE442-1)*Workings_risks!$E$18)/(2050-2023)</f>
        <v>1.2648782221064419E-2</v>
      </c>
      <c r="AY442" s="170">
        <f>AX442+(($AE442-1)*Workings_risks!$E$18)/(2050-2023)</f>
        <v>1.2813832019426357E-2</v>
      </c>
      <c r="BA442" s="186">
        <f>AF442*Workings_risks!$E$24*Workings_risks!$E$26*Workings_risks!$E$27*Assumptions!$G$90</f>
        <v>3.9193412011954574E-4</v>
      </c>
      <c r="BB442" s="186">
        <f>AG442*Workings_risks!$E$24*Workings_risks!$E$26*Workings_risks!$E$27*Assumptions!$G$90</f>
        <v>3.9861829148670657E-4</v>
      </c>
      <c r="BC442" s="186">
        <f>AH442*Workings_risks!$E$24*Workings_risks!$E$26*Workings_risks!$E$27*Assumptions!$G$90</f>
        <v>4.053024628538675E-4</v>
      </c>
      <c r="BD442" s="186">
        <f>AI442*Workings_risks!$E$24*Workings_risks!$E$26*Workings_risks!$E$27*Assumptions!$G$90</f>
        <v>4.1198663422102832E-4</v>
      </c>
      <c r="BE442" s="186">
        <f>AJ442*Workings_risks!$E$24*Workings_risks!$E$26*Workings_risks!$E$27*Assumptions!$G$90</f>
        <v>4.1867080558818926E-4</v>
      </c>
      <c r="BF442" s="186">
        <f>AK442*Workings_risks!$E$24*Workings_risks!$E$26*Workings_risks!$E$27*Assumptions!$G$90</f>
        <v>4.2535497695535003E-4</v>
      </c>
      <c r="BG442" s="186">
        <f>AL442*Workings_risks!$E$24*Workings_risks!$E$26*Workings_risks!$E$27*Assumptions!$G$90</f>
        <v>4.3203914832251085E-4</v>
      </c>
      <c r="BH442" s="186">
        <f>AM442*Workings_risks!$E$24*Workings_risks!$E$26*Workings_risks!$E$27*Assumptions!$G$90</f>
        <v>4.3872331968967178E-4</v>
      </c>
      <c r="BI442" s="186">
        <f>AN442*Workings_risks!$E$24*Workings_risks!$E$26*Workings_risks!$E$27*Assumptions!$G$90</f>
        <v>4.4540749105683261E-4</v>
      </c>
      <c r="BJ442" s="186">
        <f>AO442*Workings_risks!$E$24*Workings_risks!$E$26*Workings_risks!$E$27*Assumptions!$G$90</f>
        <v>4.5209166242399354E-4</v>
      </c>
      <c r="BK442" s="186">
        <f>AP442*Workings_risks!$E$24*Workings_risks!$E$26*Workings_risks!$E$27*Assumptions!$G$90</f>
        <v>4.5877583379115431E-4</v>
      </c>
      <c r="BL442" s="186">
        <f>AQ442*Workings_risks!$E$24*Workings_risks!$E$26*Workings_risks!$E$27*Assumptions!$G$90</f>
        <v>4.654600051583153E-4</v>
      </c>
      <c r="BM442" s="186">
        <f>AR442*Workings_risks!$E$24*Workings_risks!$E$26*Workings_risks!$E$27*Assumptions!$G$90</f>
        <v>4.7214417652547607E-4</v>
      </c>
      <c r="BN442" s="186">
        <f>AS442*Workings_risks!$E$24*Workings_risks!$E$26*Workings_risks!$E$27*Assumptions!$G$90</f>
        <v>4.78828347892637E-4</v>
      </c>
      <c r="BO442" s="186">
        <f>AT442*Workings_risks!$E$24*Workings_risks!$E$26*Workings_risks!$E$27*Assumptions!$G$90</f>
        <v>4.8551251925979782E-4</v>
      </c>
      <c r="BP442" s="186">
        <f>AU442*Workings_risks!$E$24*Workings_risks!$E$26*Workings_risks!$E$27*Assumptions!$G$90</f>
        <v>4.9219669062695881E-4</v>
      </c>
      <c r="BQ442" s="186">
        <f>AV442*Workings_risks!$E$24*Workings_risks!$E$26*Workings_risks!$E$27*Assumptions!$G$90</f>
        <v>4.9888086199411958E-4</v>
      </c>
      <c r="BR442" s="186">
        <f>AW442*Workings_risks!$E$24*Workings_risks!$E$26*Workings_risks!$E$27*Assumptions!$G$90</f>
        <v>5.0556503336128046E-4</v>
      </c>
      <c r="BS442" s="186">
        <f>AX442*Workings_risks!$E$24*Workings_risks!$E$26*Workings_risks!$E$27*Assumptions!$G$90</f>
        <v>5.1224920472844133E-4</v>
      </c>
      <c r="BT442" s="186">
        <f>AY442*Workings_risks!$E$24*Workings_risks!$E$26*Workings_risks!$E$27*Assumptions!$G$90</f>
        <v>5.1893337609560221E-4</v>
      </c>
    </row>
    <row r="443" spans="2:72" x14ac:dyDescent="0.25">
      <c r="B443" s="42">
        <v>10423534</v>
      </c>
      <c r="C443" s="42" t="s">
        <v>578</v>
      </c>
      <c r="D443" s="42" t="s">
        <v>282</v>
      </c>
      <c r="E443" s="42">
        <v>17091916</v>
      </c>
      <c r="F443" s="42">
        <v>17091920</v>
      </c>
      <c r="G443" s="42">
        <v>0.1452965530320105</v>
      </c>
      <c r="H443" s="42">
        <v>145.80031950194501</v>
      </c>
      <c r="I443" s="42">
        <v>-36.234582397052101</v>
      </c>
      <c r="J443" s="42">
        <v>113</v>
      </c>
      <c r="K443" s="42">
        <v>99</v>
      </c>
      <c r="L443" s="32">
        <v>6.3E-2</v>
      </c>
      <c r="M443" s="32">
        <v>8.7999999999999995E-2</v>
      </c>
      <c r="N443" s="181"/>
      <c r="O443" s="182">
        <f t="shared" si="91"/>
        <v>120.119</v>
      </c>
      <c r="P443" s="182">
        <f t="shared" si="92"/>
        <v>105.23699999999999</v>
      </c>
      <c r="Q443" s="191">
        <f t="shared" si="93"/>
        <v>0.01</v>
      </c>
      <c r="R443" s="191">
        <f t="shared" si="94"/>
        <v>0.02</v>
      </c>
      <c r="S443" s="184">
        <f t="shared" si="95"/>
        <v>-1488.2000000000005</v>
      </c>
      <c r="T443" s="184">
        <f t="shared" si="96"/>
        <v>135.001</v>
      </c>
      <c r="U443" s="185">
        <f t="shared" si="97"/>
        <v>1.478363123236124E-2</v>
      </c>
      <c r="V443" s="181"/>
      <c r="W443" s="182">
        <f t="shared" si="98"/>
        <v>121.249</v>
      </c>
      <c r="X443" s="182">
        <f t="shared" si="99"/>
        <v>107.712</v>
      </c>
      <c r="Y443" s="183">
        <f t="shared" si="100"/>
        <v>0.01</v>
      </c>
      <c r="Z443" s="183">
        <f t="shared" si="101"/>
        <v>0.02</v>
      </c>
      <c r="AA443" s="184">
        <f t="shared" si="102"/>
        <v>-1353.6999999999994</v>
      </c>
      <c r="AB443" s="184">
        <f t="shared" si="103"/>
        <v>134.786</v>
      </c>
      <c r="AC443" s="185">
        <f t="shared" si="104"/>
        <v>1.6093669202925324E-2</v>
      </c>
      <c r="AD443" s="181"/>
      <c r="AE443" s="178">
        <f t="shared" si="105"/>
        <v>1.4783631232361241</v>
      </c>
      <c r="AF443" s="170">
        <f>Workings_risks!$E$18+Workings_risks!$E$27*(($AE443-1)*Workings_risks!$E$18)/(2050-2023)</f>
        <v>9.6708122877625993E-3</v>
      </c>
      <c r="AG443" s="170">
        <f>AF443+(($AE443-1)*Workings_risks!$E$18)/(2050-2023)</f>
        <v>9.8335042318622237E-3</v>
      </c>
      <c r="AH443" s="170">
        <f>AG443+(($AE443-1)*Workings_risks!$E$18)/(2050-2023)</f>
        <v>9.9961961759618481E-3</v>
      </c>
      <c r="AI443" s="170">
        <f>AH443+(($AE443-1)*Workings_risks!$E$18)/(2050-2023)</f>
        <v>1.0158888120061473E-2</v>
      </c>
      <c r="AJ443" s="170">
        <f>AI443+(($AE443-1)*Workings_risks!$E$18)/(2050-2023)</f>
        <v>1.0321580064161097E-2</v>
      </c>
      <c r="AK443" s="170">
        <f>AJ443+(($AE443-1)*Workings_risks!$E$18)/(2050-2023)</f>
        <v>1.0484272008260721E-2</v>
      </c>
      <c r="AL443" s="170">
        <f>AK443+(($AE443-1)*Workings_risks!$E$18)/(2050-2023)</f>
        <v>1.0646963952360346E-2</v>
      </c>
      <c r="AM443" s="170">
        <f>AL443+(($AE443-1)*Workings_risks!$E$18)/(2050-2023)</f>
        <v>1.080965589645997E-2</v>
      </c>
      <c r="AN443" s="170">
        <f>AM443+(($AE443-1)*Workings_risks!$E$18)/(2050-2023)</f>
        <v>1.0972347840559595E-2</v>
      </c>
      <c r="AO443" s="170">
        <f>AN443+(($AE443-1)*Workings_risks!$E$18)/(2050-2023)</f>
        <v>1.1135039784659219E-2</v>
      </c>
      <c r="AP443" s="170">
        <f>AO443+(($AE443-1)*Workings_risks!$E$18)/(2050-2023)</f>
        <v>1.1297731728758843E-2</v>
      </c>
      <c r="AQ443" s="170">
        <f>AP443+(($AE443-1)*Workings_risks!$E$18)/(2050-2023)</f>
        <v>1.1460423672858468E-2</v>
      </c>
      <c r="AR443" s="170">
        <f>AQ443+(($AE443-1)*Workings_risks!$E$18)/(2050-2023)</f>
        <v>1.1623115616958092E-2</v>
      </c>
      <c r="AS443" s="170">
        <f>AR443+(($AE443-1)*Workings_risks!$E$18)/(2050-2023)</f>
        <v>1.1785807561057716E-2</v>
      </c>
      <c r="AT443" s="170">
        <f>AS443+(($AE443-1)*Workings_risks!$E$18)/(2050-2023)</f>
        <v>1.1948499505157341E-2</v>
      </c>
      <c r="AU443" s="170">
        <f>AT443+(($AE443-1)*Workings_risks!$E$18)/(2050-2023)</f>
        <v>1.2111191449256965E-2</v>
      </c>
      <c r="AV443" s="170">
        <f>AU443+(($AE443-1)*Workings_risks!$E$18)/(2050-2023)</f>
        <v>1.227388339335659E-2</v>
      </c>
      <c r="AW443" s="170">
        <f>AV443+(($AE443-1)*Workings_risks!$E$18)/(2050-2023)</f>
        <v>1.2436575337456214E-2</v>
      </c>
      <c r="AX443" s="170">
        <f>AW443+(($AE443-1)*Workings_risks!$E$18)/(2050-2023)</f>
        <v>1.2599267281555838E-2</v>
      </c>
      <c r="AY443" s="170">
        <f>AX443+(($AE443-1)*Workings_risks!$E$18)/(2050-2023)</f>
        <v>1.2761959225655463E-2</v>
      </c>
      <c r="BA443" s="186">
        <f>AF443*Workings_risks!$E$24*Workings_risks!$E$26*Workings_risks!$E$27*Assumptions!$G$90</f>
        <v>3.9164765563238168E-4</v>
      </c>
      <c r="BB443" s="186">
        <f>AG443*Workings_risks!$E$24*Workings_risks!$E$26*Workings_risks!$E$27*Assumptions!$G$90</f>
        <v>3.9823633883715457E-4</v>
      </c>
      <c r="BC443" s="186">
        <f>AH443*Workings_risks!$E$24*Workings_risks!$E$26*Workings_risks!$E$27*Assumptions!$G$90</f>
        <v>4.0482502204192741E-4</v>
      </c>
      <c r="BD443" s="186">
        <f>AI443*Workings_risks!$E$24*Workings_risks!$E$26*Workings_risks!$E$27*Assumptions!$G$90</f>
        <v>4.114137052467003E-4</v>
      </c>
      <c r="BE443" s="186">
        <f>AJ443*Workings_risks!$E$24*Workings_risks!$E$26*Workings_risks!$E$27*Assumptions!$G$90</f>
        <v>4.1800238845147303E-4</v>
      </c>
      <c r="BF443" s="186">
        <f>AK443*Workings_risks!$E$24*Workings_risks!$E$26*Workings_risks!$E$27*Assumptions!$G$90</f>
        <v>4.2459107165624592E-4</v>
      </c>
      <c r="BG443" s="186">
        <f>AL443*Workings_risks!$E$24*Workings_risks!$E$26*Workings_risks!$E$27*Assumptions!$G$90</f>
        <v>4.3117975486101881E-4</v>
      </c>
      <c r="BH443" s="186">
        <f>AM443*Workings_risks!$E$24*Workings_risks!$E$26*Workings_risks!$E$27*Assumptions!$G$90</f>
        <v>4.377684380657917E-4</v>
      </c>
      <c r="BI443" s="186">
        <f>AN443*Workings_risks!$E$24*Workings_risks!$E$26*Workings_risks!$E$27*Assumptions!$G$90</f>
        <v>4.4435712127056454E-4</v>
      </c>
      <c r="BJ443" s="186">
        <f>AO443*Workings_risks!$E$24*Workings_risks!$E$26*Workings_risks!$E$27*Assumptions!$G$90</f>
        <v>4.5094580447533743E-4</v>
      </c>
      <c r="BK443" s="186">
        <f>AP443*Workings_risks!$E$24*Workings_risks!$E$26*Workings_risks!$E$27*Assumptions!$G$90</f>
        <v>4.5753448768011022E-4</v>
      </c>
      <c r="BL443" s="186">
        <f>AQ443*Workings_risks!$E$24*Workings_risks!$E$26*Workings_risks!$E$27*Assumptions!$G$90</f>
        <v>4.6412317088488305E-4</v>
      </c>
      <c r="BM443" s="186">
        <f>AR443*Workings_risks!$E$24*Workings_risks!$E$26*Workings_risks!$E$27*Assumptions!$G$90</f>
        <v>4.7071185408965589E-4</v>
      </c>
      <c r="BN443" s="186">
        <f>AS443*Workings_risks!$E$24*Workings_risks!$E$26*Workings_risks!$E$27*Assumptions!$G$90</f>
        <v>4.7730053729442884E-4</v>
      </c>
      <c r="BO443" s="186">
        <f>AT443*Workings_risks!$E$24*Workings_risks!$E$26*Workings_risks!$E$27*Assumptions!$G$90</f>
        <v>4.8388922049920168E-4</v>
      </c>
      <c r="BP443" s="186">
        <f>AU443*Workings_risks!$E$24*Workings_risks!$E$26*Workings_risks!$E$27*Assumptions!$G$90</f>
        <v>4.9047790370397462E-4</v>
      </c>
      <c r="BQ443" s="186">
        <f>AV443*Workings_risks!$E$24*Workings_risks!$E$26*Workings_risks!$E$27*Assumptions!$G$90</f>
        <v>4.970665869087473E-4</v>
      </c>
      <c r="BR443" s="186">
        <f>AW443*Workings_risks!$E$24*Workings_risks!$E$26*Workings_risks!$E$27*Assumptions!$G$90</f>
        <v>5.0365527011352019E-4</v>
      </c>
      <c r="BS443" s="186">
        <f>AX443*Workings_risks!$E$24*Workings_risks!$E$26*Workings_risks!$E$27*Assumptions!$G$90</f>
        <v>5.1024395331829308E-4</v>
      </c>
      <c r="BT443" s="186">
        <f>AY443*Workings_risks!$E$24*Workings_risks!$E$26*Workings_risks!$E$27*Assumptions!$G$90</f>
        <v>5.1683263652306586E-4</v>
      </c>
    </row>
    <row r="444" spans="2:72" x14ac:dyDescent="0.25">
      <c r="B444" s="42">
        <v>10423865</v>
      </c>
      <c r="C444" s="42" t="s">
        <v>571</v>
      </c>
      <c r="D444" s="42" t="s">
        <v>241</v>
      </c>
      <c r="E444" s="42">
        <v>17093341</v>
      </c>
      <c r="F444" s="42">
        <v>17093333</v>
      </c>
      <c r="G444" s="42">
        <v>1.2064336042379602</v>
      </c>
      <c r="H444" s="42">
        <v>143.52948399241001</v>
      </c>
      <c r="I444" s="42">
        <v>-37.044792574693197</v>
      </c>
      <c r="J444" s="42">
        <v>115</v>
      </c>
      <c r="K444" s="42">
        <v>102</v>
      </c>
      <c r="L444" s="32">
        <v>6.3E-2</v>
      </c>
      <c r="M444" s="32">
        <v>8.7999999999999995E-2</v>
      </c>
      <c r="N444" s="181"/>
      <c r="O444" s="182">
        <f t="shared" si="91"/>
        <v>122.24499999999999</v>
      </c>
      <c r="P444" s="182">
        <f t="shared" si="92"/>
        <v>108.42599999999999</v>
      </c>
      <c r="Q444" s="191">
        <f t="shared" si="93"/>
        <v>0.01</v>
      </c>
      <c r="R444" s="191">
        <f t="shared" si="94"/>
        <v>0.02</v>
      </c>
      <c r="S444" s="184">
        <f t="shared" si="95"/>
        <v>-1381.9000000000003</v>
      </c>
      <c r="T444" s="184">
        <f t="shared" si="96"/>
        <v>136.06399999999999</v>
      </c>
      <c r="U444" s="185">
        <f t="shared" si="97"/>
        <v>1.5242781677400672E-2</v>
      </c>
      <c r="V444" s="181"/>
      <c r="W444" s="182">
        <f t="shared" si="98"/>
        <v>123.395</v>
      </c>
      <c r="X444" s="182">
        <f t="shared" si="99"/>
        <v>110.97600000000001</v>
      </c>
      <c r="Y444" s="183">
        <f t="shared" si="100"/>
        <v>0.01</v>
      </c>
      <c r="Z444" s="183">
        <f t="shared" si="101"/>
        <v>0.02</v>
      </c>
      <c r="AA444" s="184">
        <f t="shared" si="102"/>
        <v>-1241.8999999999983</v>
      </c>
      <c r="AB444" s="184">
        <f t="shared" si="103"/>
        <v>135.81399999999996</v>
      </c>
      <c r="AC444" s="185">
        <f t="shared" si="104"/>
        <v>1.6759803526854009E-2</v>
      </c>
      <c r="AD444" s="181"/>
      <c r="AE444" s="178">
        <f t="shared" si="105"/>
        <v>1.5242781677400672</v>
      </c>
      <c r="AF444" s="170">
        <f>Workings_risks!$E$18+Workings_risks!$E$27*(($AE444-1)*Workings_risks!$E$18)/(2050-2023)</f>
        <v>9.7176595936537772E-3</v>
      </c>
      <c r="AG444" s="170">
        <f>AF444+(($AE444-1)*Workings_risks!$E$18)/(2050-2023)</f>
        <v>9.8959673063837936E-3</v>
      </c>
      <c r="AH444" s="170">
        <f>AG444+(($AE444-1)*Workings_risks!$E$18)/(2050-2023)</f>
        <v>1.007427501911381E-2</v>
      </c>
      <c r="AI444" s="170">
        <f>AH444+(($AE444-1)*Workings_risks!$E$18)/(2050-2023)</f>
        <v>1.0252582731843827E-2</v>
      </c>
      <c r="AJ444" s="170">
        <f>AI444+(($AE444-1)*Workings_risks!$E$18)/(2050-2023)</f>
        <v>1.0430890444573843E-2</v>
      </c>
      <c r="AK444" s="170">
        <f>AJ444+(($AE444-1)*Workings_risks!$E$18)/(2050-2023)</f>
        <v>1.0609198157303859E-2</v>
      </c>
      <c r="AL444" s="170">
        <f>AK444+(($AE444-1)*Workings_risks!$E$18)/(2050-2023)</f>
        <v>1.0787505870033876E-2</v>
      </c>
      <c r="AM444" s="170">
        <f>AL444+(($AE444-1)*Workings_risks!$E$18)/(2050-2023)</f>
        <v>1.0965813582763892E-2</v>
      </c>
      <c r="AN444" s="170">
        <f>AM444+(($AE444-1)*Workings_risks!$E$18)/(2050-2023)</f>
        <v>1.1144121295493909E-2</v>
      </c>
      <c r="AO444" s="170">
        <f>AN444+(($AE444-1)*Workings_risks!$E$18)/(2050-2023)</f>
        <v>1.1322429008223925E-2</v>
      </c>
      <c r="AP444" s="170">
        <f>AO444+(($AE444-1)*Workings_risks!$E$18)/(2050-2023)</f>
        <v>1.1500736720953942E-2</v>
      </c>
      <c r="AQ444" s="170">
        <f>AP444+(($AE444-1)*Workings_risks!$E$18)/(2050-2023)</f>
        <v>1.1679044433683958E-2</v>
      </c>
      <c r="AR444" s="170">
        <f>AQ444+(($AE444-1)*Workings_risks!$E$18)/(2050-2023)</f>
        <v>1.1857352146413975E-2</v>
      </c>
      <c r="AS444" s="170">
        <f>AR444+(($AE444-1)*Workings_risks!$E$18)/(2050-2023)</f>
        <v>1.2035659859143991E-2</v>
      </c>
      <c r="AT444" s="170">
        <f>AS444+(($AE444-1)*Workings_risks!$E$18)/(2050-2023)</f>
        <v>1.2213967571874007E-2</v>
      </c>
      <c r="AU444" s="170">
        <f>AT444+(($AE444-1)*Workings_risks!$E$18)/(2050-2023)</f>
        <v>1.2392275284604024E-2</v>
      </c>
      <c r="AV444" s="170">
        <f>AU444+(($AE444-1)*Workings_risks!$E$18)/(2050-2023)</f>
        <v>1.257058299733404E-2</v>
      </c>
      <c r="AW444" s="170">
        <f>AV444+(($AE444-1)*Workings_risks!$E$18)/(2050-2023)</f>
        <v>1.2748890710064057E-2</v>
      </c>
      <c r="AX444" s="170">
        <f>AW444+(($AE444-1)*Workings_risks!$E$18)/(2050-2023)</f>
        <v>1.2927198422794073E-2</v>
      </c>
      <c r="AY444" s="170">
        <f>AX444+(($AE444-1)*Workings_risks!$E$18)/(2050-2023)</f>
        <v>1.310550613552409E-2</v>
      </c>
      <c r="BA444" s="186">
        <f>AF444*Workings_risks!$E$24*Workings_risks!$E$26*Workings_risks!$E$27*Assumptions!$G$90</f>
        <v>3.9354487346466145E-4</v>
      </c>
      <c r="BB444" s="186">
        <f>AG444*Workings_risks!$E$24*Workings_risks!$E$26*Workings_risks!$E$27*Assumptions!$G$90</f>
        <v>4.0076596261352744E-4</v>
      </c>
      <c r="BC444" s="186">
        <f>AH444*Workings_risks!$E$24*Workings_risks!$E$26*Workings_risks!$E$27*Assumptions!$G$90</f>
        <v>4.0798705176239353E-4</v>
      </c>
      <c r="BD444" s="186">
        <f>AI444*Workings_risks!$E$24*Workings_risks!$E$26*Workings_risks!$E$27*Assumptions!$G$90</f>
        <v>4.1520814091125963E-4</v>
      </c>
      <c r="BE444" s="186">
        <f>AJ444*Workings_risks!$E$24*Workings_risks!$E$26*Workings_risks!$E$27*Assumptions!$G$90</f>
        <v>4.2242923006012567E-4</v>
      </c>
      <c r="BF444" s="186">
        <f>AK444*Workings_risks!$E$24*Workings_risks!$E$26*Workings_risks!$E$27*Assumptions!$G$90</f>
        <v>4.2965031920899171E-4</v>
      </c>
      <c r="BG444" s="186">
        <f>AL444*Workings_risks!$E$24*Workings_risks!$E$26*Workings_risks!$E$27*Assumptions!$G$90</f>
        <v>4.3687140835785781E-4</v>
      </c>
      <c r="BH444" s="186">
        <f>AM444*Workings_risks!$E$24*Workings_risks!$E$26*Workings_risks!$E$27*Assumptions!$G$90</f>
        <v>4.440924975067239E-4</v>
      </c>
      <c r="BI444" s="186">
        <f>AN444*Workings_risks!$E$24*Workings_risks!$E$26*Workings_risks!$E$27*Assumptions!$G$90</f>
        <v>4.5131358665558984E-4</v>
      </c>
      <c r="BJ444" s="186">
        <f>AO444*Workings_risks!$E$24*Workings_risks!$E$26*Workings_risks!$E$27*Assumptions!$G$90</f>
        <v>4.5853467580445599E-4</v>
      </c>
      <c r="BK444" s="186">
        <f>AP444*Workings_risks!$E$24*Workings_risks!$E$26*Workings_risks!$E$27*Assumptions!$G$90</f>
        <v>4.6575576495332208E-4</v>
      </c>
      <c r="BL444" s="186">
        <f>AQ444*Workings_risks!$E$24*Workings_risks!$E$26*Workings_risks!$E$27*Assumptions!$G$90</f>
        <v>4.7297685410218812E-4</v>
      </c>
      <c r="BM444" s="186">
        <f>AR444*Workings_risks!$E$24*Workings_risks!$E$26*Workings_risks!$E$27*Assumptions!$G$90</f>
        <v>4.8019794325105411E-4</v>
      </c>
      <c r="BN444" s="186">
        <f>AS444*Workings_risks!$E$24*Workings_risks!$E$26*Workings_risks!$E$27*Assumptions!$G$90</f>
        <v>4.8741903239992026E-4</v>
      </c>
      <c r="BO444" s="186">
        <f>AT444*Workings_risks!$E$24*Workings_risks!$E$26*Workings_risks!$E$27*Assumptions!$G$90</f>
        <v>4.946401215487863E-4</v>
      </c>
      <c r="BP444" s="186">
        <f>AU444*Workings_risks!$E$24*Workings_risks!$E$26*Workings_risks!$E$27*Assumptions!$G$90</f>
        <v>5.0186121069765229E-4</v>
      </c>
      <c r="BQ444" s="186">
        <f>AV444*Workings_risks!$E$24*Workings_risks!$E$26*Workings_risks!$E$27*Assumptions!$G$90</f>
        <v>5.0908229984651839E-4</v>
      </c>
      <c r="BR444" s="186">
        <f>AW444*Workings_risks!$E$24*Workings_risks!$E$26*Workings_risks!$E$27*Assumptions!$G$90</f>
        <v>5.1630338899538448E-4</v>
      </c>
      <c r="BS444" s="186">
        <f>AX444*Workings_risks!$E$24*Workings_risks!$E$26*Workings_risks!$E$27*Assumptions!$G$90</f>
        <v>5.2352447814425047E-4</v>
      </c>
      <c r="BT444" s="186">
        <f>AY444*Workings_risks!$E$24*Workings_risks!$E$26*Workings_risks!$E$27*Assumptions!$G$90</f>
        <v>5.3074556729311656E-4</v>
      </c>
    </row>
    <row r="445" spans="2:72" x14ac:dyDescent="0.25">
      <c r="B445" s="42">
        <v>10423867</v>
      </c>
      <c r="C445" s="42" t="s">
        <v>571</v>
      </c>
      <c r="D445" s="42" t="s">
        <v>241</v>
      </c>
      <c r="E445" s="42">
        <v>17093337</v>
      </c>
      <c r="F445" s="42">
        <v>17093341</v>
      </c>
      <c r="G445" s="42">
        <v>0.55401603878502037</v>
      </c>
      <c r="H445" s="42">
        <v>143.52773759271301</v>
      </c>
      <c r="I445" s="42">
        <v>-37.042189292324899</v>
      </c>
      <c r="J445" s="42">
        <v>115</v>
      </c>
      <c r="K445" s="42">
        <v>102</v>
      </c>
      <c r="L445" s="32">
        <v>6.3E-2</v>
      </c>
      <c r="M445" s="32">
        <v>8.7999999999999995E-2</v>
      </c>
      <c r="N445" s="181"/>
      <c r="O445" s="182">
        <f t="shared" si="91"/>
        <v>122.24499999999999</v>
      </c>
      <c r="P445" s="182">
        <f t="shared" si="92"/>
        <v>108.42599999999999</v>
      </c>
      <c r="Q445" s="191">
        <f t="shared" si="93"/>
        <v>0.01</v>
      </c>
      <c r="R445" s="191">
        <f t="shared" si="94"/>
        <v>0.02</v>
      </c>
      <c r="S445" s="184">
        <f t="shared" si="95"/>
        <v>-1381.9000000000003</v>
      </c>
      <c r="T445" s="184">
        <f t="shared" si="96"/>
        <v>136.06399999999999</v>
      </c>
      <c r="U445" s="185">
        <f t="shared" si="97"/>
        <v>1.5242781677400672E-2</v>
      </c>
      <c r="V445" s="181"/>
      <c r="W445" s="182">
        <f t="shared" si="98"/>
        <v>123.395</v>
      </c>
      <c r="X445" s="182">
        <f t="shared" si="99"/>
        <v>110.97600000000001</v>
      </c>
      <c r="Y445" s="183">
        <f t="shared" si="100"/>
        <v>0.01</v>
      </c>
      <c r="Z445" s="183">
        <f t="shared" si="101"/>
        <v>0.02</v>
      </c>
      <c r="AA445" s="184">
        <f t="shared" si="102"/>
        <v>-1241.8999999999983</v>
      </c>
      <c r="AB445" s="184">
        <f t="shared" si="103"/>
        <v>135.81399999999996</v>
      </c>
      <c r="AC445" s="185">
        <f t="shared" si="104"/>
        <v>1.6759803526854009E-2</v>
      </c>
      <c r="AD445" s="181"/>
      <c r="AE445" s="178">
        <f t="shared" si="105"/>
        <v>1.5242781677400672</v>
      </c>
      <c r="AF445" s="170">
        <f>Workings_risks!$E$18+Workings_risks!$E$27*(($AE445-1)*Workings_risks!$E$18)/(2050-2023)</f>
        <v>9.7176595936537772E-3</v>
      </c>
      <c r="AG445" s="170">
        <f>AF445+(($AE445-1)*Workings_risks!$E$18)/(2050-2023)</f>
        <v>9.8959673063837936E-3</v>
      </c>
      <c r="AH445" s="170">
        <f>AG445+(($AE445-1)*Workings_risks!$E$18)/(2050-2023)</f>
        <v>1.007427501911381E-2</v>
      </c>
      <c r="AI445" s="170">
        <f>AH445+(($AE445-1)*Workings_risks!$E$18)/(2050-2023)</f>
        <v>1.0252582731843827E-2</v>
      </c>
      <c r="AJ445" s="170">
        <f>AI445+(($AE445-1)*Workings_risks!$E$18)/(2050-2023)</f>
        <v>1.0430890444573843E-2</v>
      </c>
      <c r="AK445" s="170">
        <f>AJ445+(($AE445-1)*Workings_risks!$E$18)/(2050-2023)</f>
        <v>1.0609198157303859E-2</v>
      </c>
      <c r="AL445" s="170">
        <f>AK445+(($AE445-1)*Workings_risks!$E$18)/(2050-2023)</f>
        <v>1.0787505870033876E-2</v>
      </c>
      <c r="AM445" s="170">
        <f>AL445+(($AE445-1)*Workings_risks!$E$18)/(2050-2023)</f>
        <v>1.0965813582763892E-2</v>
      </c>
      <c r="AN445" s="170">
        <f>AM445+(($AE445-1)*Workings_risks!$E$18)/(2050-2023)</f>
        <v>1.1144121295493909E-2</v>
      </c>
      <c r="AO445" s="170">
        <f>AN445+(($AE445-1)*Workings_risks!$E$18)/(2050-2023)</f>
        <v>1.1322429008223925E-2</v>
      </c>
      <c r="AP445" s="170">
        <f>AO445+(($AE445-1)*Workings_risks!$E$18)/(2050-2023)</f>
        <v>1.1500736720953942E-2</v>
      </c>
      <c r="AQ445" s="170">
        <f>AP445+(($AE445-1)*Workings_risks!$E$18)/(2050-2023)</f>
        <v>1.1679044433683958E-2</v>
      </c>
      <c r="AR445" s="170">
        <f>AQ445+(($AE445-1)*Workings_risks!$E$18)/(2050-2023)</f>
        <v>1.1857352146413975E-2</v>
      </c>
      <c r="AS445" s="170">
        <f>AR445+(($AE445-1)*Workings_risks!$E$18)/(2050-2023)</f>
        <v>1.2035659859143991E-2</v>
      </c>
      <c r="AT445" s="170">
        <f>AS445+(($AE445-1)*Workings_risks!$E$18)/(2050-2023)</f>
        <v>1.2213967571874007E-2</v>
      </c>
      <c r="AU445" s="170">
        <f>AT445+(($AE445-1)*Workings_risks!$E$18)/(2050-2023)</f>
        <v>1.2392275284604024E-2</v>
      </c>
      <c r="AV445" s="170">
        <f>AU445+(($AE445-1)*Workings_risks!$E$18)/(2050-2023)</f>
        <v>1.257058299733404E-2</v>
      </c>
      <c r="AW445" s="170">
        <f>AV445+(($AE445-1)*Workings_risks!$E$18)/(2050-2023)</f>
        <v>1.2748890710064057E-2</v>
      </c>
      <c r="AX445" s="170">
        <f>AW445+(($AE445-1)*Workings_risks!$E$18)/(2050-2023)</f>
        <v>1.2927198422794073E-2</v>
      </c>
      <c r="AY445" s="170">
        <f>AX445+(($AE445-1)*Workings_risks!$E$18)/(2050-2023)</f>
        <v>1.310550613552409E-2</v>
      </c>
      <c r="BA445" s="186">
        <f>AF445*Workings_risks!$E$24*Workings_risks!$E$26*Workings_risks!$E$27*Assumptions!$G$90</f>
        <v>3.9354487346466145E-4</v>
      </c>
      <c r="BB445" s="186">
        <f>AG445*Workings_risks!$E$24*Workings_risks!$E$26*Workings_risks!$E$27*Assumptions!$G$90</f>
        <v>4.0076596261352744E-4</v>
      </c>
      <c r="BC445" s="186">
        <f>AH445*Workings_risks!$E$24*Workings_risks!$E$26*Workings_risks!$E$27*Assumptions!$G$90</f>
        <v>4.0798705176239353E-4</v>
      </c>
      <c r="BD445" s="186">
        <f>AI445*Workings_risks!$E$24*Workings_risks!$E$26*Workings_risks!$E$27*Assumptions!$G$90</f>
        <v>4.1520814091125963E-4</v>
      </c>
      <c r="BE445" s="186">
        <f>AJ445*Workings_risks!$E$24*Workings_risks!$E$26*Workings_risks!$E$27*Assumptions!$G$90</f>
        <v>4.2242923006012567E-4</v>
      </c>
      <c r="BF445" s="186">
        <f>AK445*Workings_risks!$E$24*Workings_risks!$E$26*Workings_risks!$E$27*Assumptions!$G$90</f>
        <v>4.2965031920899171E-4</v>
      </c>
      <c r="BG445" s="186">
        <f>AL445*Workings_risks!$E$24*Workings_risks!$E$26*Workings_risks!$E$27*Assumptions!$G$90</f>
        <v>4.3687140835785781E-4</v>
      </c>
      <c r="BH445" s="186">
        <f>AM445*Workings_risks!$E$24*Workings_risks!$E$26*Workings_risks!$E$27*Assumptions!$G$90</f>
        <v>4.440924975067239E-4</v>
      </c>
      <c r="BI445" s="186">
        <f>AN445*Workings_risks!$E$24*Workings_risks!$E$26*Workings_risks!$E$27*Assumptions!$G$90</f>
        <v>4.5131358665558984E-4</v>
      </c>
      <c r="BJ445" s="186">
        <f>AO445*Workings_risks!$E$24*Workings_risks!$E$26*Workings_risks!$E$27*Assumptions!$G$90</f>
        <v>4.5853467580445599E-4</v>
      </c>
      <c r="BK445" s="186">
        <f>AP445*Workings_risks!$E$24*Workings_risks!$E$26*Workings_risks!$E$27*Assumptions!$G$90</f>
        <v>4.6575576495332208E-4</v>
      </c>
      <c r="BL445" s="186">
        <f>AQ445*Workings_risks!$E$24*Workings_risks!$E$26*Workings_risks!$E$27*Assumptions!$G$90</f>
        <v>4.7297685410218812E-4</v>
      </c>
      <c r="BM445" s="186">
        <f>AR445*Workings_risks!$E$24*Workings_risks!$E$26*Workings_risks!$E$27*Assumptions!$G$90</f>
        <v>4.8019794325105411E-4</v>
      </c>
      <c r="BN445" s="186">
        <f>AS445*Workings_risks!$E$24*Workings_risks!$E$26*Workings_risks!$E$27*Assumptions!$G$90</f>
        <v>4.8741903239992026E-4</v>
      </c>
      <c r="BO445" s="186">
        <f>AT445*Workings_risks!$E$24*Workings_risks!$E$26*Workings_risks!$E$27*Assumptions!$G$90</f>
        <v>4.946401215487863E-4</v>
      </c>
      <c r="BP445" s="186">
        <f>AU445*Workings_risks!$E$24*Workings_risks!$E$26*Workings_risks!$E$27*Assumptions!$G$90</f>
        <v>5.0186121069765229E-4</v>
      </c>
      <c r="BQ445" s="186">
        <f>AV445*Workings_risks!$E$24*Workings_risks!$E$26*Workings_risks!$E$27*Assumptions!$G$90</f>
        <v>5.0908229984651839E-4</v>
      </c>
      <c r="BR445" s="186">
        <f>AW445*Workings_risks!$E$24*Workings_risks!$E$26*Workings_risks!$E$27*Assumptions!$G$90</f>
        <v>5.1630338899538448E-4</v>
      </c>
      <c r="BS445" s="186">
        <f>AX445*Workings_risks!$E$24*Workings_risks!$E$26*Workings_risks!$E$27*Assumptions!$G$90</f>
        <v>5.2352447814425047E-4</v>
      </c>
      <c r="BT445" s="186">
        <f>AY445*Workings_risks!$E$24*Workings_risks!$E$26*Workings_risks!$E$27*Assumptions!$G$90</f>
        <v>5.3074556729311656E-4</v>
      </c>
    </row>
    <row r="446" spans="2:72" x14ac:dyDescent="0.25">
      <c r="B446" s="42">
        <v>10423890</v>
      </c>
      <c r="C446" s="42" t="s">
        <v>574</v>
      </c>
      <c r="D446" s="42" t="s">
        <v>241</v>
      </c>
      <c r="E446" s="42">
        <v>17093448</v>
      </c>
      <c r="F446" s="42">
        <v>17093444</v>
      </c>
      <c r="G446" s="42">
        <v>0.68373228860136015</v>
      </c>
      <c r="H446" s="42">
        <v>143.67761308736499</v>
      </c>
      <c r="I446" s="42">
        <v>-37.088299727900399</v>
      </c>
      <c r="J446" s="42">
        <v>113</v>
      </c>
      <c r="K446" s="42">
        <v>100</v>
      </c>
      <c r="L446" s="32">
        <v>6.3E-2</v>
      </c>
      <c r="M446" s="32">
        <v>8.7999999999999995E-2</v>
      </c>
      <c r="N446" s="181"/>
      <c r="O446" s="182">
        <f t="shared" si="91"/>
        <v>120.119</v>
      </c>
      <c r="P446" s="182">
        <f t="shared" si="92"/>
        <v>106.3</v>
      </c>
      <c r="Q446" s="191">
        <f t="shared" si="93"/>
        <v>0.01</v>
      </c>
      <c r="R446" s="191">
        <f t="shared" si="94"/>
        <v>0.02</v>
      </c>
      <c r="S446" s="184">
        <f t="shared" si="95"/>
        <v>-1381.9000000000003</v>
      </c>
      <c r="T446" s="184">
        <f t="shared" si="96"/>
        <v>133.93799999999999</v>
      </c>
      <c r="U446" s="185">
        <f t="shared" si="97"/>
        <v>1.5151602865619786E-2</v>
      </c>
      <c r="V446" s="181"/>
      <c r="W446" s="182">
        <f t="shared" si="98"/>
        <v>121.249</v>
      </c>
      <c r="X446" s="182">
        <f t="shared" si="99"/>
        <v>108.80000000000001</v>
      </c>
      <c r="Y446" s="183">
        <f t="shared" si="100"/>
        <v>0.01</v>
      </c>
      <c r="Z446" s="183">
        <f t="shared" si="101"/>
        <v>0.02</v>
      </c>
      <c r="AA446" s="184">
        <f t="shared" si="102"/>
        <v>-1244.8999999999985</v>
      </c>
      <c r="AB446" s="184">
        <f t="shared" si="103"/>
        <v>133.69799999999998</v>
      </c>
      <c r="AC446" s="185">
        <f t="shared" si="104"/>
        <v>1.6626235038958957E-2</v>
      </c>
      <c r="AD446" s="181"/>
      <c r="AE446" s="178">
        <f t="shared" si="105"/>
        <v>1.5151602865619787</v>
      </c>
      <c r="AF446" s="170">
        <f>Workings_risks!$E$18+Workings_risks!$E$27*(($AE446-1)*Workings_risks!$E$18)/(2050-2023)</f>
        <v>9.7083565825548199E-3</v>
      </c>
      <c r="AG446" s="170">
        <f>AF446+(($AE446-1)*Workings_risks!$E$18)/(2050-2023)</f>
        <v>9.8835632915851845E-3</v>
      </c>
      <c r="AH446" s="170">
        <f>AG446+(($AE446-1)*Workings_risks!$E$18)/(2050-2023)</f>
        <v>1.0058770000615549E-2</v>
      </c>
      <c r="AI446" s="170">
        <f>AH446+(($AE446-1)*Workings_risks!$E$18)/(2050-2023)</f>
        <v>1.0233976709645914E-2</v>
      </c>
      <c r="AJ446" s="170">
        <f>AI446+(($AE446-1)*Workings_risks!$E$18)/(2050-2023)</f>
        <v>1.0409183418676278E-2</v>
      </c>
      <c r="AK446" s="170">
        <f>AJ446+(($AE446-1)*Workings_risks!$E$18)/(2050-2023)</f>
        <v>1.0584390127706643E-2</v>
      </c>
      <c r="AL446" s="170">
        <f>AK446+(($AE446-1)*Workings_risks!$E$18)/(2050-2023)</f>
        <v>1.0759596836737008E-2</v>
      </c>
      <c r="AM446" s="170">
        <f>AL446+(($AE446-1)*Workings_risks!$E$18)/(2050-2023)</f>
        <v>1.0934803545767372E-2</v>
      </c>
      <c r="AN446" s="170">
        <f>AM446+(($AE446-1)*Workings_risks!$E$18)/(2050-2023)</f>
        <v>1.1110010254797737E-2</v>
      </c>
      <c r="AO446" s="170">
        <f>AN446+(($AE446-1)*Workings_risks!$E$18)/(2050-2023)</f>
        <v>1.1285216963828101E-2</v>
      </c>
      <c r="AP446" s="170">
        <f>AO446+(($AE446-1)*Workings_risks!$E$18)/(2050-2023)</f>
        <v>1.1460423672858466E-2</v>
      </c>
      <c r="AQ446" s="170">
        <f>AP446+(($AE446-1)*Workings_risks!$E$18)/(2050-2023)</f>
        <v>1.1635630381888831E-2</v>
      </c>
      <c r="AR446" s="170">
        <f>AQ446+(($AE446-1)*Workings_risks!$E$18)/(2050-2023)</f>
        <v>1.1810837090919195E-2</v>
      </c>
      <c r="AS446" s="170">
        <f>AR446+(($AE446-1)*Workings_risks!$E$18)/(2050-2023)</f>
        <v>1.198604379994956E-2</v>
      </c>
      <c r="AT446" s="170">
        <f>AS446+(($AE446-1)*Workings_risks!$E$18)/(2050-2023)</f>
        <v>1.2161250508979924E-2</v>
      </c>
      <c r="AU446" s="170">
        <f>AT446+(($AE446-1)*Workings_risks!$E$18)/(2050-2023)</f>
        <v>1.2336457218010289E-2</v>
      </c>
      <c r="AV446" s="170">
        <f>AU446+(($AE446-1)*Workings_risks!$E$18)/(2050-2023)</f>
        <v>1.2511663927040654E-2</v>
      </c>
      <c r="AW446" s="170">
        <f>AV446+(($AE446-1)*Workings_risks!$E$18)/(2050-2023)</f>
        <v>1.2686870636071018E-2</v>
      </c>
      <c r="AX446" s="170">
        <f>AW446+(($AE446-1)*Workings_risks!$E$18)/(2050-2023)</f>
        <v>1.2862077345101383E-2</v>
      </c>
      <c r="AY446" s="170">
        <f>AX446+(($AE446-1)*Workings_risks!$E$18)/(2050-2023)</f>
        <v>1.3037284054131747E-2</v>
      </c>
      <c r="BA446" s="186">
        <f>AF446*Workings_risks!$E$24*Workings_risks!$E$26*Workings_risks!$E$27*Assumptions!$G$90</f>
        <v>3.9316812098732926E-4</v>
      </c>
      <c r="BB446" s="186">
        <f>AG446*Workings_risks!$E$24*Workings_risks!$E$26*Workings_risks!$E$27*Assumptions!$G$90</f>
        <v>4.0026362597708455E-4</v>
      </c>
      <c r="BC446" s="186">
        <f>AH446*Workings_risks!$E$24*Workings_risks!$E$26*Workings_risks!$E$27*Assumptions!$G$90</f>
        <v>4.0735913096684006E-4</v>
      </c>
      <c r="BD446" s="186">
        <f>AI446*Workings_risks!$E$24*Workings_risks!$E$26*Workings_risks!$E$27*Assumptions!$G$90</f>
        <v>4.1445463595659541E-4</v>
      </c>
      <c r="BE446" s="186">
        <f>AJ446*Workings_risks!$E$24*Workings_risks!$E$26*Workings_risks!$E$27*Assumptions!$G$90</f>
        <v>4.2155014094635076E-4</v>
      </c>
      <c r="BF446" s="186">
        <f>AK446*Workings_risks!$E$24*Workings_risks!$E$26*Workings_risks!$E$27*Assumptions!$G$90</f>
        <v>4.286456459361061E-4</v>
      </c>
      <c r="BG446" s="186">
        <f>AL446*Workings_risks!$E$24*Workings_risks!$E$26*Workings_risks!$E$27*Assumptions!$G$90</f>
        <v>4.357411509258615E-4</v>
      </c>
      <c r="BH446" s="186">
        <f>AM446*Workings_risks!$E$24*Workings_risks!$E$26*Workings_risks!$E$27*Assumptions!$G$90</f>
        <v>4.4283665591561696E-4</v>
      </c>
      <c r="BI446" s="186">
        <f>AN446*Workings_risks!$E$24*Workings_risks!$E$26*Workings_risks!$E$27*Assumptions!$G$90</f>
        <v>4.499321609053722E-4</v>
      </c>
      <c r="BJ446" s="186">
        <f>AO446*Workings_risks!$E$24*Workings_risks!$E$26*Workings_risks!$E$27*Assumptions!$G$90</f>
        <v>4.5702766589512765E-4</v>
      </c>
      <c r="BK446" s="186">
        <f>AP446*Workings_risks!$E$24*Workings_risks!$E$26*Workings_risks!$E$27*Assumptions!$G$90</f>
        <v>4.64123170884883E-4</v>
      </c>
      <c r="BL446" s="186">
        <f>AQ446*Workings_risks!$E$24*Workings_risks!$E$26*Workings_risks!$E$27*Assumptions!$G$90</f>
        <v>4.712186758746384E-4</v>
      </c>
      <c r="BM446" s="186">
        <f>AR446*Workings_risks!$E$24*Workings_risks!$E$26*Workings_risks!$E$27*Assumptions!$G$90</f>
        <v>4.7831418086439386E-4</v>
      </c>
      <c r="BN446" s="186">
        <f>AS446*Workings_risks!$E$24*Workings_risks!$E$26*Workings_risks!$E$27*Assumptions!$G$90</f>
        <v>4.854096858541492E-4</v>
      </c>
      <c r="BO446" s="186">
        <f>AT446*Workings_risks!$E$24*Workings_risks!$E$26*Workings_risks!$E$27*Assumptions!$G$90</f>
        <v>4.9250519084390444E-4</v>
      </c>
      <c r="BP446" s="186">
        <f>AU446*Workings_risks!$E$24*Workings_risks!$E$26*Workings_risks!$E$27*Assumptions!$G$90</f>
        <v>4.996006958336599E-4</v>
      </c>
      <c r="BQ446" s="186">
        <f>AV446*Workings_risks!$E$24*Workings_risks!$E$26*Workings_risks!$E$27*Assumptions!$G$90</f>
        <v>5.0669620082341535E-4</v>
      </c>
      <c r="BR446" s="186">
        <f>AW446*Workings_risks!$E$24*Workings_risks!$E$26*Workings_risks!$E$27*Assumptions!$G$90</f>
        <v>5.1379170581317059E-4</v>
      </c>
      <c r="BS446" s="186">
        <f>AX446*Workings_risks!$E$24*Workings_risks!$E$26*Workings_risks!$E$27*Assumptions!$G$90</f>
        <v>5.2088721080292605E-4</v>
      </c>
      <c r="BT446" s="186">
        <f>AY446*Workings_risks!$E$24*Workings_risks!$E$26*Workings_risks!$E$27*Assumptions!$G$90</f>
        <v>5.2798271579268139E-4</v>
      </c>
    </row>
    <row r="447" spans="2:72" x14ac:dyDescent="0.25">
      <c r="B447" s="42">
        <v>10423949</v>
      </c>
      <c r="C447" s="42" t="s">
        <v>574</v>
      </c>
      <c r="D447" s="42" t="s">
        <v>241</v>
      </c>
      <c r="E447" s="42">
        <v>140831952</v>
      </c>
      <c r="F447" s="42">
        <v>17093700</v>
      </c>
      <c r="G447" s="42">
        <v>0.89608134782855053</v>
      </c>
      <c r="H447" s="42">
        <v>143.60084995753499</v>
      </c>
      <c r="I447" s="42">
        <v>-37.057505472779098</v>
      </c>
      <c r="J447" s="42">
        <v>113</v>
      </c>
      <c r="K447" s="42">
        <v>101</v>
      </c>
      <c r="L447" s="32">
        <v>6.3E-2</v>
      </c>
      <c r="M447" s="32">
        <v>8.7999999999999995E-2</v>
      </c>
      <c r="N447" s="181"/>
      <c r="O447" s="182">
        <f t="shared" si="91"/>
        <v>120.119</v>
      </c>
      <c r="P447" s="182">
        <f t="shared" si="92"/>
        <v>107.363</v>
      </c>
      <c r="Q447" s="191">
        <f t="shared" si="93"/>
        <v>0.01</v>
      </c>
      <c r="R447" s="191">
        <f t="shared" si="94"/>
        <v>0.02</v>
      </c>
      <c r="S447" s="184">
        <f t="shared" si="95"/>
        <v>-1275.5999999999999</v>
      </c>
      <c r="T447" s="184">
        <f t="shared" si="96"/>
        <v>132.875</v>
      </c>
      <c r="U447" s="185">
        <f t="shared" si="97"/>
        <v>1.5580903104421449E-2</v>
      </c>
      <c r="V447" s="181"/>
      <c r="W447" s="182">
        <f t="shared" si="98"/>
        <v>121.249</v>
      </c>
      <c r="X447" s="182">
        <f t="shared" si="99"/>
        <v>109.88800000000001</v>
      </c>
      <c r="Y447" s="183">
        <f t="shared" si="100"/>
        <v>0.01</v>
      </c>
      <c r="Z447" s="183">
        <f t="shared" si="101"/>
        <v>0.02</v>
      </c>
      <c r="AA447" s="184">
        <f t="shared" si="102"/>
        <v>-1136.099999999999</v>
      </c>
      <c r="AB447" s="184">
        <f t="shared" si="103"/>
        <v>132.60999999999999</v>
      </c>
      <c r="AC447" s="185">
        <f t="shared" si="104"/>
        <v>1.7260804506645543E-2</v>
      </c>
      <c r="AD447" s="181"/>
      <c r="AE447" s="178">
        <f t="shared" si="105"/>
        <v>1.5580903104421449</v>
      </c>
      <c r="AF447" s="170">
        <f>Workings_risks!$E$18+Workings_risks!$E$27*(($AE447-1)*Workings_risks!$E$18)/(2050-2023)</f>
        <v>9.7521582598124115E-3</v>
      </c>
      <c r="AG447" s="170">
        <f>AF447+(($AE447-1)*Workings_risks!$E$18)/(2050-2023)</f>
        <v>9.9419655279286388E-3</v>
      </c>
      <c r="AH447" s="170">
        <f>AG447+(($AE447-1)*Workings_risks!$E$18)/(2050-2023)</f>
        <v>1.0131772796044866E-2</v>
      </c>
      <c r="AI447" s="170">
        <f>AH447+(($AE447-1)*Workings_risks!$E$18)/(2050-2023)</f>
        <v>1.0321580064161093E-2</v>
      </c>
      <c r="AJ447" s="170">
        <f>AI447+(($AE447-1)*Workings_risks!$E$18)/(2050-2023)</f>
        <v>1.0511387332277321E-2</v>
      </c>
      <c r="AK447" s="170">
        <f>AJ447+(($AE447-1)*Workings_risks!$E$18)/(2050-2023)</f>
        <v>1.0701194600393548E-2</v>
      </c>
      <c r="AL447" s="170">
        <f>AK447+(($AE447-1)*Workings_risks!$E$18)/(2050-2023)</f>
        <v>1.0891001868509775E-2</v>
      </c>
      <c r="AM447" s="170">
        <f>AL447+(($AE447-1)*Workings_risks!$E$18)/(2050-2023)</f>
        <v>1.1080809136626003E-2</v>
      </c>
      <c r="AN447" s="170">
        <f>AM447+(($AE447-1)*Workings_risks!$E$18)/(2050-2023)</f>
        <v>1.127061640474223E-2</v>
      </c>
      <c r="AO447" s="170">
        <f>AN447+(($AE447-1)*Workings_risks!$E$18)/(2050-2023)</f>
        <v>1.1460423672858457E-2</v>
      </c>
      <c r="AP447" s="170">
        <f>AO447+(($AE447-1)*Workings_risks!$E$18)/(2050-2023)</f>
        <v>1.1650230940974685E-2</v>
      </c>
      <c r="AQ447" s="170">
        <f>AP447+(($AE447-1)*Workings_risks!$E$18)/(2050-2023)</f>
        <v>1.1840038209090912E-2</v>
      </c>
      <c r="AR447" s="170">
        <f>AQ447+(($AE447-1)*Workings_risks!$E$18)/(2050-2023)</f>
        <v>1.2029845477207139E-2</v>
      </c>
      <c r="AS447" s="170">
        <f>AR447+(($AE447-1)*Workings_risks!$E$18)/(2050-2023)</f>
        <v>1.2219652745323367E-2</v>
      </c>
      <c r="AT447" s="170">
        <f>AS447+(($AE447-1)*Workings_risks!$E$18)/(2050-2023)</f>
        <v>1.2409460013439594E-2</v>
      </c>
      <c r="AU447" s="170">
        <f>AT447+(($AE447-1)*Workings_risks!$E$18)/(2050-2023)</f>
        <v>1.2599267281555821E-2</v>
      </c>
      <c r="AV447" s="170">
        <f>AU447+(($AE447-1)*Workings_risks!$E$18)/(2050-2023)</f>
        <v>1.2789074549672048E-2</v>
      </c>
      <c r="AW447" s="170">
        <f>AV447+(($AE447-1)*Workings_risks!$E$18)/(2050-2023)</f>
        <v>1.2978881817788276E-2</v>
      </c>
      <c r="AX447" s="170">
        <f>AW447+(($AE447-1)*Workings_risks!$E$18)/(2050-2023)</f>
        <v>1.3168689085904503E-2</v>
      </c>
      <c r="AY447" s="170">
        <f>AX447+(($AE447-1)*Workings_risks!$E$18)/(2050-2023)</f>
        <v>1.335849635402073E-2</v>
      </c>
      <c r="BA447" s="186">
        <f>AF447*Workings_risks!$E$24*Workings_risks!$E$26*Workings_risks!$E$27*Assumptions!$G$90</f>
        <v>3.9494199723476807E-4</v>
      </c>
      <c r="BB447" s="186">
        <f>AG447*Workings_risks!$E$24*Workings_risks!$E$26*Workings_risks!$E$27*Assumptions!$G$90</f>
        <v>4.0262879430700307E-4</v>
      </c>
      <c r="BC447" s="186">
        <f>AH447*Workings_risks!$E$24*Workings_risks!$E$26*Workings_risks!$E$27*Assumptions!$G$90</f>
        <v>4.1031559137923802E-4</v>
      </c>
      <c r="BD447" s="186">
        <f>AI447*Workings_risks!$E$24*Workings_risks!$E$26*Workings_risks!$E$27*Assumptions!$G$90</f>
        <v>4.1800238845147303E-4</v>
      </c>
      <c r="BE447" s="186">
        <f>AJ447*Workings_risks!$E$24*Workings_risks!$E$26*Workings_risks!$E$27*Assumptions!$G$90</f>
        <v>4.2568918552370787E-4</v>
      </c>
      <c r="BF447" s="186">
        <f>AK447*Workings_risks!$E$24*Workings_risks!$E$26*Workings_risks!$E$27*Assumptions!$G$90</f>
        <v>4.3337598259594282E-4</v>
      </c>
      <c r="BG447" s="186">
        <f>AL447*Workings_risks!$E$24*Workings_risks!$E$26*Workings_risks!$E$27*Assumptions!$G$90</f>
        <v>4.4106277966817782E-4</v>
      </c>
      <c r="BH447" s="186">
        <f>AM447*Workings_risks!$E$24*Workings_risks!$E$26*Workings_risks!$E$27*Assumptions!$G$90</f>
        <v>4.4874957674041283E-4</v>
      </c>
      <c r="BI447" s="186">
        <f>AN447*Workings_risks!$E$24*Workings_risks!$E$26*Workings_risks!$E$27*Assumptions!$G$90</f>
        <v>4.5643637381264772E-4</v>
      </c>
      <c r="BJ447" s="186">
        <f>AO447*Workings_risks!$E$24*Workings_risks!$E$26*Workings_risks!$E$27*Assumptions!$G$90</f>
        <v>4.6412317088488268E-4</v>
      </c>
      <c r="BK447" s="186">
        <f>AP447*Workings_risks!$E$24*Workings_risks!$E$26*Workings_risks!$E$27*Assumptions!$G$90</f>
        <v>4.7180996795711768E-4</v>
      </c>
      <c r="BL447" s="186">
        <f>AQ447*Workings_risks!$E$24*Workings_risks!$E$26*Workings_risks!$E$27*Assumptions!$G$90</f>
        <v>4.7949676502935258E-4</v>
      </c>
      <c r="BM447" s="186">
        <f>AR447*Workings_risks!$E$24*Workings_risks!$E$26*Workings_risks!$E$27*Assumptions!$G$90</f>
        <v>4.8718356210158747E-4</v>
      </c>
      <c r="BN447" s="186">
        <f>AS447*Workings_risks!$E$24*Workings_risks!$E$26*Workings_risks!$E$27*Assumptions!$G$90</f>
        <v>4.9487035917382242E-4</v>
      </c>
      <c r="BO447" s="186">
        <f>AT447*Workings_risks!$E$24*Workings_risks!$E$26*Workings_risks!$E$27*Assumptions!$G$90</f>
        <v>5.0255715624605737E-4</v>
      </c>
      <c r="BP447" s="186">
        <f>AU447*Workings_risks!$E$24*Workings_risks!$E$26*Workings_risks!$E$27*Assumptions!$G$90</f>
        <v>5.1024395331829232E-4</v>
      </c>
      <c r="BQ447" s="186">
        <f>AV447*Workings_risks!$E$24*Workings_risks!$E$26*Workings_risks!$E$27*Assumptions!$G$90</f>
        <v>5.1793075039052727E-4</v>
      </c>
      <c r="BR447" s="186">
        <f>AW447*Workings_risks!$E$24*Workings_risks!$E$26*Workings_risks!$E$27*Assumptions!$G$90</f>
        <v>5.2561754746276222E-4</v>
      </c>
      <c r="BS447" s="186">
        <f>AX447*Workings_risks!$E$24*Workings_risks!$E$26*Workings_risks!$E$27*Assumptions!$G$90</f>
        <v>5.3330434453499728E-4</v>
      </c>
      <c r="BT447" s="186">
        <f>AY447*Workings_risks!$E$24*Workings_risks!$E$26*Workings_risks!$E$27*Assumptions!$G$90</f>
        <v>5.4099114160723223E-4</v>
      </c>
    </row>
    <row r="448" spans="2:72" x14ac:dyDescent="0.25">
      <c r="B448" s="42">
        <v>10424032</v>
      </c>
      <c r="C448" s="42" t="s">
        <v>574</v>
      </c>
      <c r="D448" s="42" t="s">
        <v>241</v>
      </c>
      <c r="E448" s="42">
        <v>17094039</v>
      </c>
      <c r="F448" s="42">
        <v>17094043</v>
      </c>
      <c r="G448" s="42">
        <v>0.93749369527825044</v>
      </c>
      <c r="H448" s="42">
        <v>143.623360531852</v>
      </c>
      <c r="I448" s="42">
        <v>-37.0988985668262</v>
      </c>
      <c r="J448" s="42">
        <v>114</v>
      </c>
      <c r="K448" s="42">
        <v>102</v>
      </c>
      <c r="L448" s="32">
        <v>6.3E-2</v>
      </c>
      <c r="M448" s="32">
        <v>8.7999999999999995E-2</v>
      </c>
      <c r="N448" s="181"/>
      <c r="O448" s="182">
        <f t="shared" si="91"/>
        <v>121.18199999999999</v>
      </c>
      <c r="P448" s="182">
        <f t="shared" si="92"/>
        <v>108.42599999999999</v>
      </c>
      <c r="Q448" s="191">
        <f t="shared" si="93"/>
        <v>0.01</v>
      </c>
      <c r="R448" s="191">
        <f t="shared" si="94"/>
        <v>0.02</v>
      </c>
      <c r="S448" s="184">
        <f t="shared" si="95"/>
        <v>-1275.5999999999999</v>
      </c>
      <c r="T448" s="184">
        <f t="shared" si="96"/>
        <v>133.93799999999999</v>
      </c>
      <c r="U448" s="185">
        <f t="shared" si="97"/>
        <v>1.5630291627469418E-2</v>
      </c>
      <c r="V448" s="181"/>
      <c r="W448" s="182">
        <f t="shared" si="98"/>
        <v>122.32199999999999</v>
      </c>
      <c r="X448" s="182">
        <f t="shared" si="99"/>
        <v>110.97600000000001</v>
      </c>
      <c r="Y448" s="183">
        <f t="shared" si="100"/>
        <v>0.01</v>
      </c>
      <c r="Z448" s="183">
        <f t="shared" si="101"/>
        <v>0.02</v>
      </c>
      <c r="AA448" s="184">
        <f t="shared" si="102"/>
        <v>-1134.5999999999974</v>
      </c>
      <c r="AB448" s="184">
        <f t="shared" si="103"/>
        <v>133.66799999999995</v>
      </c>
      <c r="AC448" s="185">
        <f t="shared" si="104"/>
        <v>1.7334743521946056E-2</v>
      </c>
      <c r="AD448" s="181"/>
      <c r="AE448" s="178">
        <f t="shared" si="105"/>
        <v>1.5630291627469417</v>
      </c>
      <c r="AF448" s="170">
        <f>Workings_risks!$E$18+Workings_risks!$E$27*(($AE448-1)*Workings_risks!$E$18)/(2050-2023)</f>
        <v>9.7571973908243455E-3</v>
      </c>
      <c r="AG448" s="170">
        <f>AF448+(($AE448-1)*Workings_risks!$E$18)/(2050-2023)</f>
        <v>9.9486843692778854E-3</v>
      </c>
      <c r="AH448" s="170">
        <f>AG448+(($AE448-1)*Workings_risks!$E$18)/(2050-2023)</f>
        <v>1.0140171347731425E-2</v>
      </c>
      <c r="AI448" s="170">
        <f>AH448+(($AE448-1)*Workings_risks!$E$18)/(2050-2023)</f>
        <v>1.0331658326184965E-2</v>
      </c>
      <c r="AJ448" s="170">
        <f>AI448+(($AE448-1)*Workings_risks!$E$18)/(2050-2023)</f>
        <v>1.0523145304638505E-2</v>
      </c>
      <c r="AK448" s="170">
        <f>AJ448+(($AE448-1)*Workings_risks!$E$18)/(2050-2023)</f>
        <v>1.0714632283092045E-2</v>
      </c>
      <c r="AL448" s="170">
        <f>AK448+(($AE448-1)*Workings_risks!$E$18)/(2050-2023)</f>
        <v>1.0906119261545584E-2</v>
      </c>
      <c r="AM448" s="170">
        <f>AL448+(($AE448-1)*Workings_risks!$E$18)/(2050-2023)</f>
        <v>1.1097606239999124E-2</v>
      </c>
      <c r="AN448" s="170">
        <f>AM448+(($AE448-1)*Workings_risks!$E$18)/(2050-2023)</f>
        <v>1.1289093218452664E-2</v>
      </c>
      <c r="AO448" s="170">
        <f>AN448+(($AE448-1)*Workings_risks!$E$18)/(2050-2023)</f>
        <v>1.1480580196906204E-2</v>
      </c>
      <c r="AP448" s="170">
        <f>AO448+(($AE448-1)*Workings_risks!$E$18)/(2050-2023)</f>
        <v>1.1672067175359744E-2</v>
      </c>
      <c r="AQ448" s="170">
        <f>AP448+(($AE448-1)*Workings_risks!$E$18)/(2050-2023)</f>
        <v>1.1863554153813283E-2</v>
      </c>
      <c r="AR448" s="170">
        <f>AQ448+(($AE448-1)*Workings_risks!$E$18)/(2050-2023)</f>
        <v>1.2055041132266823E-2</v>
      </c>
      <c r="AS448" s="170">
        <f>AR448+(($AE448-1)*Workings_risks!$E$18)/(2050-2023)</f>
        <v>1.2246528110720363E-2</v>
      </c>
      <c r="AT448" s="170">
        <f>AS448+(($AE448-1)*Workings_risks!$E$18)/(2050-2023)</f>
        <v>1.2438015089173903E-2</v>
      </c>
      <c r="AU448" s="170">
        <f>AT448+(($AE448-1)*Workings_risks!$E$18)/(2050-2023)</f>
        <v>1.2629502067627443E-2</v>
      </c>
      <c r="AV448" s="170">
        <f>AU448+(($AE448-1)*Workings_risks!$E$18)/(2050-2023)</f>
        <v>1.2820989046080982E-2</v>
      </c>
      <c r="AW448" s="170">
        <f>AV448+(($AE448-1)*Workings_risks!$E$18)/(2050-2023)</f>
        <v>1.3012476024534522E-2</v>
      </c>
      <c r="AX448" s="170">
        <f>AW448+(($AE448-1)*Workings_risks!$E$18)/(2050-2023)</f>
        <v>1.3203963002988062E-2</v>
      </c>
      <c r="AY448" s="170">
        <f>AX448+(($AE448-1)*Workings_risks!$E$18)/(2050-2023)</f>
        <v>1.3395449981441602E-2</v>
      </c>
      <c r="BA448" s="186">
        <f>AF448*Workings_risks!$E$24*Workings_risks!$E$26*Workings_risks!$E$27*Assumptions!$G$90</f>
        <v>3.9514607149332295E-4</v>
      </c>
      <c r="BB448" s="186">
        <f>AG448*Workings_risks!$E$24*Workings_risks!$E$26*Workings_risks!$E$27*Assumptions!$G$90</f>
        <v>4.0290089331840957E-4</v>
      </c>
      <c r="BC448" s="186">
        <f>AH448*Workings_risks!$E$24*Workings_risks!$E$26*Workings_risks!$E$27*Assumptions!$G$90</f>
        <v>4.1065571514349624E-4</v>
      </c>
      <c r="BD448" s="186">
        <f>AI448*Workings_risks!$E$24*Workings_risks!$E$26*Workings_risks!$E$27*Assumptions!$G$90</f>
        <v>4.184105369685828E-4</v>
      </c>
      <c r="BE448" s="186">
        <f>AJ448*Workings_risks!$E$24*Workings_risks!$E$26*Workings_risks!$E$27*Assumptions!$G$90</f>
        <v>4.2616535879366947E-4</v>
      </c>
      <c r="BF448" s="186">
        <f>AK448*Workings_risks!$E$24*Workings_risks!$E$26*Workings_risks!$E$27*Assumptions!$G$90</f>
        <v>4.3392018061875614E-4</v>
      </c>
      <c r="BG448" s="186">
        <f>AL448*Workings_risks!$E$24*Workings_risks!$E$26*Workings_risks!$E$27*Assumptions!$G$90</f>
        <v>4.416750024438427E-4</v>
      </c>
      <c r="BH448" s="186">
        <f>AM448*Workings_risks!$E$24*Workings_risks!$E$26*Workings_risks!$E$27*Assumptions!$G$90</f>
        <v>4.4942982426892926E-4</v>
      </c>
      <c r="BI448" s="186">
        <f>AN448*Workings_risks!$E$24*Workings_risks!$E$26*Workings_risks!$E$27*Assumptions!$G$90</f>
        <v>4.5718464609401587E-4</v>
      </c>
      <c r="BJ448" s="186">
        <f>AO448*Workings_risks!$E$24*Workings_risks!$E$26*Workings_risks!$E$27*Assumptions!$G$90</f>
        <v>4.6493946791910254E-4</v>
      </c>
      <c r="BK448" s="186">
        <f>AP448*Workings_risks!$E$24*Workings_risks!$E$26*Workings_risks!$E$27*Assumptions!$G$90</f>
        <v>4.7269428974418916E-4</v>
      </c>
      <c r="BL448" s="186">
        <f>AQ448*Workings_risks!$E$24*Workings_risks!$E$26*Workings_risks!$E$27*Assumptions!$G$90</f>
        <v>4.8044911156927577E-4</v>
      </c>
      <c r="BM448" s="186">
        <f>AR448*Workings_risks!$E$24*Workings_risks!$E$26*Workings_risks!$E$27*Assumptions!$G$90</f>
        <v>4.8820393339436239E-4</v>
      </c>
      <c r="BN448" s="186">
        <f>AS448*Workings_risks!$E$24*Workings_risks!$E$26*Workings_risks!$E$27*Assumptions!$G$90</f>
        <v>4.9595875521944905E-4</v>
      </c>
      <c r="BO448" s="186">
        <f>AT448*Workings_risks!$E$24*Workings_risks!$E$26*Workings_risks!$E$27*Assumptions!$G$90</f>
        <v>5.0371357704453556E-4</v>
      </c>
      <c r="BP448" s="186">
        <f>AU448*Workings_risks!$E$24*Workings_risks!$E$26*Workings_risks!$E$27*Assumptions!$G$90</f>
        <v>5.1146839886962228E-4</v>
      </c>
      <c r="BQ448" s="186">
        <f>AV448*Workings_risks!$E$24*Workings_risks!$E$26*Workings_risks!$E$27*Assumptions!$G$90</f>
        <v>5.192232206947089E-4</v>
      </c>
      <c r="BR448" s="186">
        <f>AW448*Workings_risks!$E$24*Workings_risks!$E$26*Workings_risks!$E$27*Assumptions!$G$90</f>
        <v>5.2697804251979551E-4</v>
      </c>
      <c r="BS448" s="186">
        <f>AX448*Workings_risks!$E$24*Workings_risks!$E$26*Workings_risks!$E$27*Assumptions!$G$90</f>
        <v>5.3473286434488202E-4</v>
      </c>
      <c r="BT448" s="186">
        <f>AY448*Workings_risks!$E$24*Workings_risks!$E$26*Workings_risks!$E$27*Assumptions!$G$90</f>
        <v>5.4248768616996874E-4</v>
      </c>
    </row>
    <row r="449" spans="2:72" x14ac:dyDescent="0.25">
      <c r="B449" s="42">
        <v>10424065</v>
      </c>
      <c r="C449" s="42" t="s">
        <v>574</v>
      </c>
      <c r="D449" s="42" t="s">
        <v>241</v>
      </c>
      <c r="E449" s="42">
        <v>17094194</v>
      </c>
      <c r="F449" s="42">
        <v>17094198</v>
      </c>
      <c r="G449" s="42">
        <v>2.6577875551243704</v>
      </c>
      <c r="H449" s="42">
        <v>143.687926240922</v>
      </c>
      <c r="I449" s="42">
        <v>-37.046637785646404</v>
      </c>
      <c r="J449" s="42">
        <v>109</v>
      </c>
      <c r="K449" s="42">
        <v>97.6</v>
      </c>
      <c r="L449" s="32">
        <v>6.3E-2</v>
      </c>
      <c r="M449" s="32">
        <v>8.7999999999999995E-2</v>
      </c>
      <c r="N449" s="181"/>
      <c r="O449" s="182">
        <f t="shared" si="91"/>
        <v>115.86699999999999</v>
      </c>
      <c r="P449" s="182">
        <f t="shared" si="92"/>
        <v>103.74879999999999</v>
      </c>
      <c r="Q449" s="191">
        <f t="shared" si="93"/>
        <v>0.01</v>
      </c>
      <c r="R449" s="191">
        <f t="shared" si="94"/>
        <v>0.02</v>
      </c>
      <c r="S449" s="184">
        <f t="shared" si="95"/>
        <v>-1211.8200000000002</v>
      </c>
      <c r="T449" s="184">
        <f t="shared" si="96"/>
        <v>127.98519999999999</v>
      </c>
      <c r="U449" s="185">
        <f t="shared" si="97"/>
        <v>1.5666683170767928E-2</v>
      </c>
      <c r="V449" s="181"/>
      <c r="W449" s="182">
        <f t="shared" si="98"/>
        <v>116.95699999999999</v>
      </c>
      <c r="X449" s="182">
        <f t="shared" si="99"/>
        <v>106.1888</v>
      </c>
      <c r="Y449" s="183">
        <f t="shared" si="100"/>
        <v>0.01</v>
      </c>
      <c r="Z449" s="183">
        <f t="shared" si="101"/>
        <v>0.02</v>
      </c>
      <c r="AA449" s="184">
        <f t="shared" si="102"/>
        <v>-1076.8199999999995</v>
      </c>
      <c r="AB449" s="184">
        <f t="shared" si="103"/>
        <v>127.7252</v>
      </c>
      <c r="AC449" s="185">
        <f t="shared" si="104"/>
        <v>1.7389350123511831E-2</v>
      </c>
      <c r="AD449" s="181"/>
      <c r="AE449" s="178">
        <f t="shared" si="105"/>
        <v>1.5666683170767928</v>
      </c>
      <c r="AF449" s="170">
        <f>Workings_risks!$E$18+Workings_risks!$E$27*(($AE449-1)*Workings_risks!$E$18)/(2050-2023)</f>
        <v>9.7609104347278763E-3</v>
      </c>
      <c r="AG449" s="170">
        <f>AF449+(($AE449-1)*Workings_risks!$E$18)/(2050-2023)</f>
        <v>9.9536350944825925E-3</v>
      </c>
      <c r="AH449" s="170">
        <f>AG449+(($AE449-1)*Workings_risks!$E$18)/(2050-2023)</f>
        <v>1.0146359754237309E-2</v>
      </c>
      <c r="AI449" s="170">
        <f>AH449+(($AE449-1)*Workings_risks!$E$18)/(2050-2023)</f>
        <v>1.0339084413992025E-2</v>
      </c>
      <c r="AJ449" s="170">
        <f>AI449+(($AE449-1)*Workings_risks!$E$18)/(2050-2023)</f>
        <v>1.0531809073746741E-2</v>
      </c>
      <c r="AK449" s="170">
        <f>AJ449+(($AE449-1)*Workings_risks!$E$18)/(2050-2023)</f>
        <v>1.0724533733501457E-2</v>
      </c>
      <c r="AL449" s="170">
        <f>AK449+(($AE449-1)*Workings_risks!$E$18)/(2050-2023)</f>
        <v>1.0917258393256173E-2</v>
      </c>
      <c r="AM449" s="170">
        <f>AL449+(($AE449-1)*Workings_risks!$E$18)/(2050-2023)</f>
        <v>1.1109983053010889E-2</v>
      </c>
      <c r="AN449" s="170">
        <f>AM449+(($AE449-1)*Workings_risks!$E$18)/(2050-2023)</f>
        <v>1.1302707712765606E-2</v>
      </c>
      <c r="AO449" s="170">
        <f>AN449+(($AE449-1)*Workings_risks!$E$18)/(2050-2023)</f>
        <v>1.1495432372520322E-2</v>
      </c>
      <c r="AP449" s="170">
        <f>AO449+(($AE449-1)*Workings_risks!$E$18)/(2050-2023)</f>
        <v>1.1688157032275038E-2</v>
      </c>
      <c r="AQ449" s="170">
        <f>AP449+(($AE449-1)*Workings_risks!$E$18)/(2050-2023)</f>
        <v>1.1880881692029754E-2</v>
      </c>
      <c r="AR449" s="170">
        <f>AQ449+(($AE449-1)*Workings_risks!$E$18)/(2050-2023)</f>
        <v>1.207360635178447E-2</v>
      </c>
      <c r="AS449" s="170">
        <f>AR449+(($AE449-1)*Workings_risks!$E$18)/(2050-2023)</f>
        <v>1.2266331011539186E-2</v>
      </c>
      <c r="AT449" s="170">
        <f>AS449+(($AE449-1)*Workings_risks!$E$18)/(2050-2023)</f>
        <v>1.2459055671293903E-2</v>
      </c>
      <c r="AU449" s="170">
        <f>AT449+(($AE449-1)*Workings_risks!$E$18)/(2050-2023)</f>
        <v>1.2651780331048619E-2</v>
      </c>
      <c r="AV449" s="170">
        <f>AU449+(($AE449-1)*Workings_risks!$E$18)/(2050-2023)</f>
        <v>1.2844504990803335E-2</v>
      </c>
      <c r="AW449" s="170">
        <f>AV449+(($AE449-1)*Workings_risks!$E$18)/(2050-2023)</f>
        <v>1.3037229650558051E-2</v>
      </c>
      <c r="AX449" s="170">
        <f>AW449+(($AE449-1)*Workings_risks!$E$18)/(2050-2023)</f>
        <v>1.3229954310312767E-2</v>
      </c>
      <c r="AY449" s="170">
        <f>AX449+(($AE449-1)*Workings_risks!$E$18)/(2050-2023)</f>
        <v>1.3422678970067483E-2</v>
      </c>
      <c r="BA449" s="186">
        <f>AF449*Workings_risks!$E$24*Workings_risks!$E$26*Workings_risks!$E$27*Assumptions!$G$90</f>
        <v>3.9529644199962652E-4</v>
      </c>
      <c r="BB449" s="186">
        <f>AG449*Workings_risks!$E$24*Workings_risks!$E$26*Workings_risks!$E$27*Assumptions!$G$90</f>
        <v>4.031013873268144E-4</v>
      </c>
      <c r="BC449" s="186">
        <f>AH449*Workings_risks!$E$24*Workings_risks!$E$26*Workings_risks!$E$27*Assumptions!$G$90</f>
        <v>4.1090633265400216E-4</v>
      </c>
      <c r="BD449" s="186">
        <f>AI449*Workings_risks!$E$24*Workings_risks!$E$26*Workings_risks!$E$27*Assumptions!$G$90</f>
        <v>4.1871127798118993E-4</v>
      </c>
      <c r="BE449" s="186">
        <f>AJ449*Workings_risks!$E$24*Workings_risks!$E$26*Workings_risks!$E$27*Assumptions!$G$90</f>
        <v>4.2651622330837775E-4</v>
      </c>
      <c r="BF449" s="186">
        <f>AK449*Workings_risks!$E$24*Workings_risks!$E$26*Workings_risks!$E$27*Assumptions!$G$90</f>
        <v>4.3432116863556557E-4</v>
      </c>
      <c r="BG449" s="186">
        <f>AL449*Workings_risks!$E$24*Workings_risks!$E$26*Workings_risks!$E$27*Assumptions!$G$90</f>
        <v>4.4212611396275328E-4</v>
      </c>
      <c r="BH449" s="186">
        <f>AM449*Workings_risks!$E$24*Workings_risks!$E$26*Workings_risks!$E$27*Assumptions!$G$90</f>
        <v>4.4993105928994116E-4</v>
      </c>
      <c r="BI449" s="186">
        <f>AN449*Workings_risks!$E$24*Workings_risks!$E$26*Workings_risks!$E$27*Assumptions!$G$90</f>
        <v>4.5773600461712893E-4</v>
      </c>
      <c r="BJ449" s="186">
        <f>AO449*Workings_risks!$E$24*Workings_risks!$E$26*Workings_risks!$E$27*Assumptions!$G$90</f>
        <v>4.6554094994431669E-4</v>
      </c>
      <c r="BK449" s="186">
        <f>AP449*Workings_risks!$E$24*Workings_risks!$E$26*Workings_risks!$E$27*Assumptions!$G$90</f>
        <v>4.7334589527150452E-4</v>
      </c>
      <c r="BL449" s="186">
        <f>AQ449*Workings_risks!$E$24*Workings_risks!$E$26*Workings_risks!$E$27*Assumptions!$G$90</f>
        <v>4.8115084059869234E-4</v>
      </c>
      <c r="BM449" s="186">
        <f>AR449*Workings_risks!$E$24*Workings_risks!$E$26*Workings_risks!$E$27*Assumptions!$G$90</f>
        <v>4.8895578592588005E-4</v>
      </c>
      <c r="BN449" s="186">
        <f>AS449*Workings_risks!$E$24*Workings_risks!$E$26*Workings_risks!$E$27*Assumptions!$G$90</f>
        <v>4.9676073125306803E-4</v>
      </c>
      <c r="BO449" s="186">
        <f>AT449*Workings_risks!$E$24*Workings_risks!$E$26*Workings_risks!$E$27*Assumptions!$G$90</f>
        <v>5.0456567658025569E-4</v>
      </c>
      <c r="BP449" s="186">
        <f>AU449*Workings_risks!$E$24*Workings_risks!$E$26*Workings_risks!$E$27*Assumptions!$G$90</f>
        <v>5.1237062190744346E-4</v>
      </c>
      <c r="BQ449" s="186">
        <f>AV449*Workings_risks!$E$24*Workings_risks!$E$26*Workings_risks!$E$27*Assumptions!$G$90</f>
        <v>5.2017556723463134E-4</v>
      </c>
      <c r="BR449" s="186">
        <f>AW449*Workings_risks!$E$24*Workings_risks!$E$26*Workings_risks!$E$27*Assumptions!$G$90</f>
        <v>5.279805125618191E-4</v>
      </c>
      <c r="BS449" s="186">
        <f>AX449*Workings_risks!$E$24*Workings_risks!$E$26*Workings_risks!$E$27*Assumptions!$G$90</f>
        <v>5.3578545788900676E-4</v>
      </c>
      <c r="BT449" s="186">
        <f>AY449*Workings_risks!$E$24*Workings_risks!$E$26*Workings_risks!$E$27*Assumptions!$G$90</f>
        <v>5.4359040321619475E-4</v>
      </c>
    </row>
    <row r="450" spans="2:72" x14ac:dyDescent="0.25">
      <c r="B450" s="42">
        <v>10424522</v>
      </c>
      <c r="C450" s="42" t="s">
        <v>571</v>
      </c>
      <c r="D450" s="42" t="s">
        <v>241</v>
      </c>
      <c r="E450" s="42">
        <v>17096284</v>
      </c>
      <c r="F450" s="42">
        <v>17096280</v>
      </c>
      <c r="G450" s="42">
        <v>1.5678773320567005</v>
      </c>
      <c r="H450" s="42">
        <v>143.678435627959</v>
      </c>
      <c r="I450" s="42">
        <v>-36.803630497906397</v>
      </c>
      <c r="J450" s="42">
        <v>107</v>
      </c>
      <c r="K450" s="42">
        <v>96.4</v>
      </c>
      <c r="L450" s="32">
        <v>6.3E-2</v>
      </c>
      <c r="M450" s="32">
        <v>8.7999999999999995E-2</v>
      </c>
      <c r="N450" s="181"/>
      <c r="O450" s="182">
        <f t="shared" si="91"/>
        <v>113.741</v>
      </c>
      <c r="P450" s="182">
        <f t="shared" si="92"/>
        <v>102.47320000000001</v>
      </c>
      <c r="Q450" s="191">
        <f t="shared" si="93"/>
        <v>0.01</v>
      </c>
      <c r="R450" s="191">
        <f t="shared" si="94"/>
        <v>0.02</v>
      </c>
      <c r="S450" s="184">
        <f t="shared" si="95"/>
        <v>-1126.7799999999993</v>
      </c>
      <c r="T450" s="184">
        <f t="shared" si="96"/>
        <v>125.00879999999999</v>
      </c>
      <c r="U450" s="185">
        <f t="shared" si="97"/>
        <v>1.5982534301283307E-2</v>
      </c>
      <c r="V450" s="181"/>
      <c r="W450" s="182">
        <f t="shared" si="98"/>
        <v>114.81099999999999</v>
      </c>
      <c r="X450" s="182">
        <f t="shared" si="99"/>
        <v>104.88320000000002</v>
      </c>
      <c r="Y450" s="183">
        <f t="shared" si="100"/>
        <v>0.01</v>
      </c>
      <c r="Z450" s="183">
        <f t="shared" si="101"/>
        <v>0.02</v>
      </c>
      <c r="AA450" s="184">
        <f t="shared" si="102"/>
        <v>-992.77999999999747</v>
      </c>
      <c r="AB450" s="184">
        <f t="shared" si="103"/>
        <v>124.73879999999997</v>
      </c>
      <c r="AC450" s="185">
        <f t="shared" si="104"/>
        <v>1.7867805556115165E-2</v>
      </c>
      <c r="AD450" s="181"/>
      <c r="AE450" s="178">
        <f t="shared" si="105"/>
        <v>1.5982534301283307</v>
      </c>
      <c r="AF450" s="170">
        <f>Workings_risks!$E$18+Workings_risks!$E$27*(($AE450-1)*Workings_risks!$E$18)/(2050-2023)</f>
        <v>9.7931368535132436E-3</v>
      </c>
      <c r="AG450" s="170">
        <f>AF450+(($AE450-1)*Workings_risks!$E$18)/(2050-2023)</f>
        <v>9.9966036528630828E-3</v>
      </c>
      <c r="AH450" s="170">
        <f>AG450+(($AE450-1)*Workings_risks!$E$18)/(2050-2023)</f>
        <v>1.0200070452212922E-2</v>
      </c>
      <c r="AI450" s="170">
        <f>AH450+(($AE450-1)*Workings_risks!$E$18)/(2050-2023)</f>
        <v>1.0403537251562761E-2</v>
      </c>
      <c r="AJ450" s="170">
        <f>AI450+(($AE450-1)*Workings_risks!$E$18)/(2050-2023)</f>
        <v>1.06070040509126E-2</v>
      </c>
      <c r="AK450" s="170">
        <f>AJ450+(($AE450-1)*Workings_risks!$E$18)/(2050-2023)</f>
        <v>1.0810470850262439E-2</v>
      </c>
      <c r="AL450" s="170">
        <f>AK450+(($AE450-1)*Workings_risks!$E$18)/(2050-2023)</f>
        <v>1.1013937649612279E-2</v>
      </c>
      <c r="AM450" s="170">
        <f>AL450+(($AE450-1)*Workings_risks!$E$18)/(2050-2023)</f>
        <v>1.1217404448962118E-2</v>
      </c>
      <c r="AN450" s="170">
        <f>AM450+(($AE450-1)*Workings_risks!$E$18)/(2050-2023)</f>
        <v>1.1420871248311957E-2</v>
      </c>
      <c r="AO450" s="170">
        <f>AN450+(($AE450-1)*Workings_risks!$E$18)/(2050-2023)</f>
        <v>1.1624338047661796E-2</v>
      </c>
      <c r="AP450" s="170">
        <f>AO450+(($AE450-1)*Workings_risks!$E$18)/(2050-2023)</f>
        <v>1.1827804847011635E-2</v>
      </c>
      <c r="AQ450" s="170">
        <f>AP450+(($AE450-1)*Workings_risks!$E$18)/(2050-2023)</f>
        <v>1.2031271646361474E-2</v>
      </c>
      <c r="AR450" s="170">
        <f>AQ450+(($AE450-1)*Workings_risks!$E$18)/(2050-2023)</f>
        <v>1.2234738445711314E-2</v>
      </c>
      <c r="AS450" s="170">
        <f>AR450+(($AE450-1)*Workings_risks!$E$18)/(2050-2023)</f>
        <v>1.2438205245061153E-2</v>
      </c>
      <c r="AT450" s="170">
        <f>AS450+(($AE450-1)*Workings_risks!$E$18)/(2050-2023)</f>
        <v>1.2641672044410992E-2</v>
      </c>
      <c r="AU450" s="170">
        <f>AT450+(($AE450-1)*Workings_risks!$E$18)/(2050-2023)</f>
        <v>1.2845138843760831E-2</v>
      </c>
      <c r="AV450" s="170">
        <f>AU450+(($AE450-1)*Workings_risks!$E$18)/(2050-2023)</f>
        <v>1.304860564311067E-2</v>
      </c>
      <c r="AW450" s="170">
        <f>AV450+(($AE450-1)*Workings_risks!$E$18)/(2050-2023)</f>
        <v>1.3252072442460509E-2</v>
      </c>
      <c r="AX450" s="170">
        <f>AW450+(($AE450-1)*Workings_risks!$E$18)/(2050-2023)</f>
        <v>1.3455539241810349E-2</v>
      </c>
      <c r="AY450" s="170">
        <f>AX450+(($AE450-1)*Workings_risks!$E$18)/(2050-2023)</f>
        <v>1.3659006041160188E-2</v>
      </c>
      <c r="BA450" s="186">
        <f>AF450*Workings_risks!$E$24*Workings_risks!$E$26*Workings_risks!$E$27*Assumptions!$G$90</f>
        <v>3.966015445071675E-4</v>
      </c>
      <c r="BB450" s="186">
        <f>AG450*Workings_risks!$E$24*Workings_risks!$E$26*Workings_risks!$E$27*Assumptions!$G$90</f>
        <v>4.0484152400353563E-4</v>
      </c>
      <c r="BC450" s="186">
        <f>AH450*Workings_risks!$E$24*Workings_risks!$E$26*Workings_risks!$E$27*Assumptions!$G$90</f>
        <v>4.130815034999037E-4</v>
      </c>
      <c r="BD450" s="186">
        <f>AI450*Workings_risks!$E$24*Workings_risks!$E$26*Workings_risks!$E$27*Assumptions!$G$90</f>
        <v>4.2132148299627183E-4</v>
      </c>
      <c r="BE450" s="186">
        <f>AJ450*Workings_risks!$E$24*Workings_risks!$E$26*Workings_risks!$E$27*Assumptions!$G$90</f>
        <v>4.2956146249264001E-4</v>
      </c>
      <c r="BF450" s="186">
        <f>AK450*Workings_risks!$E$24*Workings_risks!$E$26*Workings_risks!$E$27*Assumptions!$G$90</f>
        <v>4.3780144198900803E-4</v>
      </c>
      <c r="BG450" s="186">
        <f>AL450*Workings_risks!$E$24*Workings_risks!$E$26*Workings_risks!$E$27*Assumptions!$G$90</f>
        <v>4.4604142148537616E-4</v>
      </c>
      <c r="BH450" s="186">
        <f>AM450*Workings_risks!$E$24*Workings_risks!$E$26*Workings_risks!$E$27*Assumptions!$G$90</f>
        <v>4.5428140098174435E-4</v>
      </c>
      <c r="BI450" s="186">
        <f>AN450*Workings_risks!$E$24*Workings_risks!$E$26*Workings_risks!$E$27*Assumptions!$G$90</f>
        <v>4.6252138047811242E-4</v>
      </c>
      <c r="BJ450" s="186">
        <f>AO450*Workings_risks!$E$24*Workings_risks!$E$26*Workings_risks!$E$27*Assumptions!$G$90</f>
        <v>4.707613599744806E-4</v>
      </c>
      <c r="BK450" s="186">
        <f>AP450*Workings_risks!$E$24*Workings_risks!$E$26*Workings_risks!$E$27*Assumptions!$G$90</f>
        <v>4.7900133947084868E-4</v>
      </c>
      <c r="BL450" s="186">
        <f>AQ450*Workings_risks!$E$24*Workings_risks!$E$26*Workings_risks!$E$27*Assumptions!$G$90</f>
        <v>4.8724131896721686E-4</v>
      </c>
      <c r="BM450" s="186">
        <f>AR450*Workings_risks!$E$24*Workings_risks!$E$26*Workings_risks!$E$27*Assumptions!$G$90</f>
        <v>4.9548129846358499E-4</v>
      </c>
      <c r="BN450" s="186">
        <f>AS450*Workings_risks!$E$24*Workings_risks!$E$26*Workings_risks!$E$27*Assumptions!$G$90</f>
        <v>5.0372127795995307E-4</v>
      </c>
      <c r="BO450" s="186">
        <f>AT450*Workings_risks!$E$24*Workings_risks!$E$26*Workings_risks!$E$27*Assumptions!$G$90</f>
        <v>5.1196125745632114E-4</v>
      </c>
      <c r="BP450" s="186">
        <f>AU450*Workings_risks!$E$24*Workings_risks!$E$26*Workings_risks!$E$27*Assumptions!$G$90</f>
        <v>5.2020123695268922E-4</v>
      </c>
      <c r="BQ450" s="186">
        <f>AV450*Workings_risks!$E$24*Workings_risks!$E$26*Workings_risks!$E$27*Assumptions!$G$90</f>
        <v>5.2844121644905751E-4</v>
      </c>
      <c r="BR450" s="186">
        <f>AW450*Workings_risks!$E$24*Workings_risks!$E$26*Workings_risks!$E$27*Assumptions!$G$90</f>
        <v>5.3668119594542547E-4</v>
      </c>
      <c r="BS450" s="186">
        <f>AX450*Workings_risks!$E$24*Workings_risks!$E$26*Workings_risks!$E$27*Assumptions!$G$90</f>
        <v>5.4492117544179366E-4</v>
      </c>
      <c r="BT450" s="186">
        <f>AY450*Workings_risks!$E$24*Workings_risks!$E$26*Workings_risks!$E$27*Assumptions!$G$90</f>
        <v>5.5316115493816184E-4</v>
      </c>
    </row>
    <row r="451" spans="2:72" x14ac:dyDescent="0.25">
      <c r="B451" s="42">
        <v>10424523</v>
      </c>
      <c r="C451" s="42" t="s">
        <v>571</v>
      </c>
      <c r="D451" s="42" t="s">
        <v>241</v>
      </c>
      <c r="E451" s="42">
        <v>17096288</v>
      </c>
      <c r="F451" s="42">
        <v>17096284</v>
      </c>
      <c r="G451" s="42">
        <v>1.7149702025247104</v>
      </c>
      <c r="H451" s="42">
        <v>143.67780065940099</v>
      </c>
      <c r="I451" s="42">
        <v>-36.805992412440297</v>
      </c>
      <c r="J451" s="42">
        <v>107</v>
      </c>
      <c r="K451" s="42">
        <v>96.4</v>
      </c>
      <c r="L451" s="32">
        <v>6.3E-2</v>
      </c>
      <c r="M451" s="32">
        <v>8.7999999999999995E-2</v>
      </c>
      <c r="N451" s="181"/>
      <c r="O451" s="182">
        <f t="shared" si="91"/>
        <v>113.741</v>
      </c>
      <c r="P451" s="182">
        <f t="shared" si="92"/>
        <v>102.47320000000001</v>
      </c>
      <c r="Q451" s="191">
        <f t="shared" si="93"/>
        <v>0.01</v>
      </c>
      <c r="R451" s="191">
        <f t="shared" si="94"/>
        <v>0.02</v>
      </c>
      <c r="S451" s="184">
        <f t="shared" si="95"/>
        <v>-1126.7799999999993</v>
      </c>
      <c r="T451" s="184">
        <f t="shared" si="96"/>
        <v>125.00879999999999</v>
      </c>
      <c r="U451" s="185">
        <f t="shared" si="97"/>
        <v>1.5982534301283307E-2</v>
      </c>
      <c r="V451" s="181"/>
      <c r="W451" s="182">
        <f t="shared" si="98"/>
        <v>114.81099999999999</v>
      </c>
      <c r="X451" s="182">
        <f t="shared" si="99"/>
        <v>104.88320000000002</v>
      </c>
      <c r="Y451" s="183">
        <f t="shared" si="100"/>
        <v>0.01</v>
      </c>
      <c r="Z451" s="183">
        <f t="shared" si="101"/>
        <v>0.02</v>
      </c>
      <c r="AA451" s="184">
        <f t="shared" si="102"/>
        <v>-992.77999999999747</v>
      </c>
      <c r="AB451" s="184">
        <f t="shared" si="103"/>
        <v>124.73879999999997</v>
      </c>
      <c r="AC451" s="185">
        <f t="shared" si="104"/>
        <v>1.7867805556115165E-2</v>
      </c>
      <c r="AD451" s="181"/>
      <c r="AE451" s="178">
        <f t="shared" si="105"/>
        <v>1.5982534301283307</v>
      </c>
      <c r="AF451" s="170">
        <f>Workings_risks!$E$18+Workings_risks!$E$27*(($AE451-1)*Workings_risks!$E$18)/(2050-2023)</f>
        <v>9.7931368535132436E-3</v>
      </c>
      <c r="AG451" s="170">
        <f>AF451+(($AE451-1)*Workings_risks!$E$18)/(2050-2023)</f>
        <v>9.9966036528630828E-3</v>
      </c>
      <c r="AH451" s="170">
        <f>AG451+(($AE451-1)*Workings_risks!$E$18)/(2050-2023)</f>
        <v>1.0200070452212922E-2</v>
      </c>
      <c r="AI451" s="170">
        <f>AH451+(($AE451-1)*Workings_risks!$E$18)/(2050-2023)</f>
        <v>1.0403537251562761E-2</v>
      </c>
      <c r="AJ451" s="170">
        <f>AI451+(($AE451-1)*Workings_risks!$E$18)/(2050-2023)</f>
        <v>1.06070040509126E-2</v>
      </c>
      <c r="AK451" s="170">
        <f>AJ451+(($AE451-1)*Workings_risks!$E$18)/(2050-2023)</f>
        <v>1.0810470850262439E-2</v>
      </c>
      <c r="AL451" s="170">
        <f>AK451+(($AE451-1)*Workings_risks!$E$18)/(2050-2023)</f>
        <v>1.1013937649612279E-2</v>
      </c>
      <c r="AM451" s="170">
        <f>AL451+(($AE451-1)*Workings_risks!$E$18)/(2050-2023)</f>
        <v>1.1217404448962118E-2</v>
      </c>
      <c r="AN451" s="170">
        <f>AM451+(($AE451-1)*Workings_risks!$E$18)/(2050-2023)</f>
        <v>1.1420871248311957E-2</v>
      </c>
      <c r="AO451" s="170">
        <f>AN451+(($AE451-1)*Workings_risks!$E$18)/(2050-2023)</f>
        <v>1.1624338047661796E-2</v>
      </c>
      <c r="AP451" s="170">
        <f>AO451+(($AE451-1)*Workings_risks!$E$18)/(2050-2023)</f>
        <v>1.1827804847011635E-2</v>
      </c>
      <c r="AQ451" s="170">
        <f>AP451+(($AE451-1)*Workings_risks!$E$18)/(2050-2023)</f>
        <v>1.2031271646361474E-2</v>
      </c>
      <c r="AR451" s="170">
        <f>AQ451+(($AE451-1)*Workings_risks!$E$18)/(2050-2023)</f>
        <v>1.2234738445711314E-2</v>
      </c>
      <c r="AS451" s="170">
        <f>AR451+(($AE451-1)*Workings_risks!$E$18)/(2050-2023)</f>
        <v>1.2438205245061153E-2</v>
      </c>
      <c r="AT451" s="170">
        <f>AS451+(($AE451-1)*Workings_risks!$E$18)/(2050-2023)</f>
        <v>1.2641672044410992E-2</v>
      </c>
      <c r="AU451" s="170">
        <f>AT451+(($AE451-1)*Workings_risks!$E$18)/(2050-2023)</f>
        <v>1.2845138843760831E-2</v>
      </c>
      <c r="AV451" s="170">
        <f>AU451+(($AE451-1)*Workings_risks!$E$18)/(2050-2023)</f>
        <v>1.304860564311067E-2</v>
      </c>
      <c r="AW451" s="170">
        <f>AV451+(($AE451-1)*Workings_risks!$E$18)/(2050-2023)</f>
        <v>1.3252072442460509E-2</v>
      </c>
      <c r="AX451" s="170">
        <f>AW451+(($AE451-1)*Workings_risks!$E$18)/(2050-2023)</f>
        <v>1.3455539241810349E-2</v>
      </c>
      <c r="AY451" s="170">
        <f>AX451+(($AE451-1)*Workings_risks!$E$18)/(2050-2023)</f>
        <v>1.3659006041160188E-2</v>
      </c>
      <c r="BA451" s="186">
        <f>AF451*Workings_risks!$E$24*Workings_risks!$E$26*Workings_risks!$E$27*Assumptions!$G$90</f>
        <v>3.966015445071675E-4</v>
      </c>
      <c r="BB451" s="186">
        <f>AG451*Workings_risks!$E$24*Workings_risks!$E$26*Workings_risks!$E$27*Assumptions!$G$90</f>
        <v>4.0484152400353563E-4</v>
      </c>
      <c r="BC451" s="186">
        <f>AH451*Workings_risks!$E$24*Workings_risks!$E$26*Workings_risks!$E$27*Assumptions!$G$90</f>
        <v>4.130815034999037E-4</v>
      </c>
      <c r="BD451" s="186">
        <f>AI451*Workings_risks!$E$24*Workings_risks!$E$26*Workings_risks!$E$27*Assumptions!$G$90</f>
        <v>4.2132148299627183E-4</v>
      </c>
      <c r="BE451" s="186">
        <f>AJ451*Workings_risks!$E$24*Workings_risks!$E$26*Workings_risks!$E$27*Assumptions!$G$90</f>
        <v>4.2956146249264001E-4</v>
      </c>
      <c r="BF451" s="186">
        <f>AK451*Workings_risks!$E$24*Workings_risks!$E$26*Workings_risks!$E$27*Assumptions!$G$90</f>
        <v>4.3780144198900803E-4</v>
      </c>
      <c r="BG451" s="186">
        <f>AL451*Workings_risks!$E$24*Workings_risks!$E$26*Workings_risks!$E$27*Assumptions!$G$90</f>
        <v>4.4604142148537616E-4</v>
      </c>
      <c r="BH451" s="186">
        <f>AM451*Workings_risks!$E$24*Workings_risks!$E$26*Workings_risks!$E$27*Assumptions!$G$90</f>
        <v>4.5428140098174435E-4</v>
      </c>
      <c r="BI451" s="186">
        <f>AN451*Workings_risks!$E$24*Workings_risks!$E$26*Workings_risks!$E$27*Assumptions!$G$90</f>
        <v>4.6252138047811242E-4</v>
      </c>
      <c r="BJ451" s="186">
        <f>AO451*Workings_risks!$E$24*Workings_risks!$E$26*Workings_risks!$E$27*Assumptions!$G$90</f>
        <v>4.707613599744806E-4</v>
      </c>
      <c r="BK451" s="186">
        <f>AP451*Workings_risks!$E$24*Workings_risks!$E$26*Workings_risks!$E$27*Assumptions!$G$90</f>
        <v>4.7900133947084868E-4</v>
      </c>
      <c r="BL451" s="186">
        <f>AQ451*Workings_risks!$E$24*Workings_risks!$E$26*Workings_risks!$E$27*Assumptions!$G$90</f>
        <v>4.8724131896721686E-4</v>
      </c>
      <c r="BM451" s="186">
        <f>AR451*Workings_risks!$E$24*Workings_risks!$E$26*Workings_risks!$E$27*Assumptions!$G$90</f>
        <v>4.9548129846358499E-4</v>
      </c>
      <c r="BN451" s="186">
        <f>AS451*Workings_risks!$E$24*Workings_risks!$E$26*Workings_risks!$E$27*Assumptions!$G$90</f>
        <v>5.0372127795995307E-4</v>
      </c>
      <c r="BO451" s="186">
        <f>AT451*Workings_risks!$E$24*Workings_risks!$E$26*Workings_risks!$E$27*Assumptions!$G$90</f>
        <v>5.1196125745632114E-4</v>
      </c>
      <c r="BP451" s="186">
        <f>AU451*Workings_risks!$E$24*Workings_risks!$E$26*Workings_risks!$E$27*Assumptions!$G$90</f>
        <v>5.2020123695268922E-4</v>
      </c>
      <c r="BQ451" s="186">
        <f>AV451*Workings_risks!$E$24*Workings_risks!$E$26*Workings_risks!$E$27*Assumptions!$G$90</f>
        <v>5.2844121644905751E-4</v>
      </c>
      <c r="BR451" s="186">
        <f>AW451*Workings_risks!$E$24*Workings_risks!$E$26*Workings_risks!$E$27*Assumptions!$G$90</f>
        <v>5.3668119594542547E-4</v>
      </c>
      <c r="BS451" s="186">
        <f>AX451*Workings_risks!$E$24*Workings_risks!$E$26*Workings_risks!$E$27*Assumptions!$G$90</f>
        <v>5.4492117544179366E-4</v>
      </c>
      <c r="BT451" s="186">
        <f>AY451*Workings_risks!$E$24*Workings_risks!$E$26*Workings_risks!$E$27*Assumptions!$G$90</f>
        <v>5.5316115493816184E-4</v>
      </c>
    </row>
    <row r="452" spans="2:72" x14ac:dyDescent="0.25">
      <c r="B452" s="42">
        <v>10424698</v>
      </c>
      <c r="C452" s="42" t="s">
        <v>571</v>
      </c>
      <c r="D452" s="42" t="s">
        <v>241</v>
      </c>
      <c r="E452" s="42">
        <v>17096999</v>
      </c>
      <c r="F452" s="42">
        <v>17097004</v>
      </c>
      <c r="G452" s="42">
        <v>0.96738012816823016</v>
      </c>
      <c r="H452" s="42">
        <v>143.51969068882201</v>
      </c>
      <c r="I452" s="42">
        <v>-36.865070152971398</v>
      </c>
      <c r="J452" s="42">
        <v>109</v>
      </c>
      <c r="K452" s="42">
        <v>97.7</v>
      </c>
      <c r="L452" s="32">
        <v>6.3E-2</v>
      </c>
      <c r="M452" s="32">
        <v>8.7999999999999995E-2</v>
      </c>
      <c r="N452" s="181"/>
      <c r="O452" s="182">
        <f t="shared" ref="O452:O515" si="106">(1+L452)*J452</f>
        <v>115.86699999999999</v>
      </c>
      <c r="P452" s="182">
        <f t="shared" ref="P452:P515" si="107">(1+L452)*K452</f>
        <v>103.85509999999999</v>
      </c>
      <c r="Q452" s="191">
        <f t="shared" ref="Q452:Q515" si="108">1/100</f>
        <v>0.01</v>
      </c>
      <c r="R452" s="191">
        <f t="shared" ref="R452:R515" si="109">2/100</f>
        <v>0.02</v>
      </c>
      <c r="S452" s="184">
        <f t="shared" ref="S452:S515" si="110">SLOPE(O452:P452,Q452:R452)</f>
        <v>-1201.1899999999996</v>
      </c>
      <c r="T452" s="184">
        <f t="shared" ref="T452:T515" si="111">INTERCEPT(O452:P452,Q452:R452)</f>
        <v>127.87889999999999</v>
      </c>
      <c r="U452" s="185">
        <f t="shared" ref="U452:U515" si="112">(J452-T452)/S452</f>
        <v>1.5716830809447292E-2</v>
      </c>
      <c r="V452" s="181"/>
      <c r="W452" s="182">
        <f t="shared" ref="W452:W515" si="113">(1+$M$9)*J452</f>
        <v>116.95699999999999</v>
      </c>
      <c r="X452" s="182">
        <f t="shared" ref="X452:X515" si="114">(1+M452)*K452</f>
        <v>106.29760000000002</v>
      </c>
      <c r="Y452" s="183">
        <f t="shared" ref="Y452:Y515" si="115">1/100</f>
        <v>0.01</v>
      </c>
      <c r="Z452" s="183">
        <f t="shared" ref="Z452:Z515" si="116">2/100</f>
        <v>0.02</v>
      </c>
      <c r="AA452" s="184">
        <f t="shared" ref="AA452:AA515" si="117">SLOPE(W452:X452,Y452:Z452)</f>
        <v>-1065.9399999999978</v>
      </c>
      <c r="AB452" s="184">
        <f t="shared" ref="AB452:AB515" si="118">INTERCEPT(W452:X452,Y452:Z452)</f>
        <v>127.61639999999997</v>
      </c>
      <c r="AC452" s="185">
        <f t="shared" ref="AC452:AC515" si="119">(J452-AB452)/AA452</f>
        <v>1.746477287652214E-2</v>
      </c>
      <c r="AD452" s="181"/>
      <c r="AE452" s="178">
        <f t="shared" si="105"/>
        <v>1.5716830809447291</v>
      </c>
      <c r="AF452" s="170">
        <f>Workings_risks!$E$18+Workings_risks!$E$27*(($AE452-1)*Workings_risks!$E$18)/(2050-2023)</f>
        <v>9.7660270186151702E-3</v>
      </c>
      <c r="AG452" s="170">
        <f>AF452+(($AE452-1)*Workings_risks!$E$18)/(2050-2023)</f>
        <v>9.9604572063323182E-3</v>
      </c>
      <c r="AH452" s="170">
        <f>AG452+(($AE452-1)*Workings_risks!$E$18)/(2050-2023)</f>
        <v>1.0154887394049466E-2</v>
      </c>
      <c r="AI452" s="170">
        <f>AH452+(($AE452-1)*Workings_risks!$E$18)/(2050-2023)</f>
        <v>1.0349317581766614E-2</v>
      </c>
      <c r="AJ452" s="170">
        <f>AI452+(($AE452-1)*Workings_risks!$E$18)/(2050-2023)</f>
        <v>1.0543747769483762E-2</v>
      </c>
      <c r="AK452" s="170">
        <f>AJ452+(($AE452-1)*Workings_risks!$E$18)/(2050-2023)</f>
        <v>1.073817795720091E-2</v>
      </c>
      <c r="AL452" s="170">
        <f>AK452+(($AE452-1)*Workings_risks!$E$18)/(2050-2023)</f>
        <v>1.0932608144918058E-2</v>
      </c>
      <c r="AM452" s="170">
        <f>AL452+(($AE452-1)*Workings_risks!$E$18)/(2050-2023)</f>
        <v>1.1127038332635206E-2</v>
      </c>
      <c r="AN452" s="170">
        <f>AM452+(($AE452-1)*Workings_risks!$E$18)/(2050-2023)</f>
        <v>1.1321468520352354E-2</v>
      </c>
      <c r="AO452" s="170">
        <f>AN452+(($AE452-1)*Workings_risks!$E$18)/(2050-2023)</f>
        <v>1.1515898708069502E-2</v>
      </c>
      <c r="AP452" s="170">
        <f>AO452+(($AE452-1)*Workings_risks!$E$18)/(2050-2023)</f>
        <v>1.171032889578665E-2</v>
      </c>
      <c r="AQ452" s="170">
        <f>AP452+(($AE452-1)*Workings_risks!$E$18)/(2050-2023)</f>
        <v>1.1904759083503798E-2</v>
      </c>
      <c r="AR452" s="170">
        <f>AQ452+(($AE452-1)*Workings_risks!$E$18)/(2050-2023)</f>
        <v>1.2099189271220947E-2</v>
      </c>
      <c r="AS452" s="170">
        <f>AR452+(($AE452-1)*Workings_risks!$E$18)/(2050-2023)</f>
        <v>1.2293619458938095E-2</v>
      </c>
      <c r="AT452" s="170">
        <f>AS452+(($AE452-1)*Workings_risks!$E$18)/(2050-2023)</f>
        <v>1.2488049646655243E-2</v>
      </c>
      <c r="AU452" s="170">
        <f>AT452+(($AE452-1)*Workings_risks!$E$18)/(2050-2023)</f>
        <v>1.2682479834372391E-2</v>
      </c>
      <c r="AV452" s="170">
        <f>AU452+(($AE452-1)*Workings_risks!$E$18)/(2050-2023)</f>
        <v>1.2876910022089539E-2</v>
      </c>
      <c r="AW452" s="170">
        <f>AV452+(($AE452-1)*Workings_risks!$E$18)/(2050-2023)</f>
        <v>1.3071340209806687E-2</v>
      </c>
      <c r="AX452" s="170">
        <f>AW452+(($AE452-1)*Workings_risks!$E$18)/(2050-2023)</f>
        <v>1.3265770397523835E-2</v>
      </c>
      <c r="AY452" s="170">
        <f>AX452+(($AE452-1)*Workings_risks!$E$18)/(2050-2023)</f>
        <v>1.3460200585240983E-2</v>
      </c>
      <c r="BA452" s="186">
        <f>AF452*Workings_risks!$E$24*Workings_risks!$E$26*Workings_risks!$E$27*Assumptions!$G$90</f>
        <v>3.9550365293751651E-4</v>
      </c>
      <c r="BB452" s="186">
        <f>AG452*Workings_risks!$E$24*Workings_risks!$E$26*Workings_risks!$E$27*Assumptions!$G$90</f>
        <v>4.0337766857733435E-4</v>
      </c>
      <c r="BC452" s="186">
        <f>AH452*Workings_risks!$E$24*Workings_risks!$E$26*Workings_risks!$E$27*Assumptions!$G$90</f>
        <v>4.1125168421715218E-4</v>
      </c>
      <c r="BD452" s="186">
        <f>AI452*Workings_risks!$E$24*Workings_risks!$E$26*Workings_risks!$E$27*Assumptions!$G$90</f>
        <v>4.1912569985696986E-4</v>
      </c>
      <c r="BE452" s="186">
        <f>AJ452*Workings_risks!$E$24*Workings_risks!$E$26*Workings_risks!$E$27*Assumptions!$G$90</f>
        <v>4.269997154967878E-4</v>
      </c>
      <c r="BF452" s="186">
        <f>AK452*Workings_risks!$E$24*Workings_risks!$E$26*Workings_risks!$E$27*Assumptions!$G$90</f>
        <v>4.3487373113660559E-4</v>
      </c>
      <c r="BG452" s="186">
        <f>AL452*Workings_risks!$E$24*Workings_risks!$E$26*Workings_risks!$E$27*Assumptions!$G$90</f>
        <v>4.4274774677642331E-4</v>
      </c>
      <c r="BH452" s="186">
        <f>AM452*Workings_risks!$E$24*Workings_risks!$E$26*Workings_risks!$E$27*Assumptions!$G$90</f>
        <v>4.5062176241624115E-4</v>
      </c>
      <c r="BI452" s="186">
        <f>AN452*Workings_risks!$E$24*Workings_risks!$E$26*Workings_risks!$E$27*Assumptions!$G$90</f>
        <v>4.5849577805605899E-4</v>
      </c>
      <c r="BJ452" s="186">
        <f>AO452*Workings_risks!$E$24*Workings_risks!$E$26*Workings_risks!$E$27*Assumptions!$G$90</f>
        <v>4.6636979369587677E-4</v>
      </c>
      <c r="BK452" s="186">
        <f>AP452*Workings_risks!$E$24*Workings_risks!$E$26*Workings_risks!$E$27*Assumptions!$G$90</f>
        <v>4.7424380933569461E-4</v>
      </c>
      <c r="BL452" s="186">
        <f>AQ452*Workings_risks!$E$24*Workings_risks!$E$26*Workings_risks!$E$27*Assumptions!$G$90</f>
        <v>4.8211782497551233E-4</v>
      </c>
      <c r="BM452" s="186">
        <f>AR452*Workings_risks!$E$24*Workings_risks!$E$26*Workings_risks!$E$27*Assumptions!$G$90</f>
        <v>4.8999184061533012E-4</v>
      </c>
      <c r="BN452" s="186">
        <f>AS452*Workings_risks!$E$24*Workings_risks!$E$26*Workings_risks!$E$27*Assumptions!$G$90</f>
        <v>4.9786585625514795E-4</v>
      </c>
      <c r="BO452" s="186">
        <f>AT452*Workings_risks!$E$24*Workings_risks!$E$26*Workings_risks!$E$27*Assumptions!$G$90</f>
        <v>5.0573987189496579E-4</v>
      </c>
      <c r="BP452" s="186">
        <f>AU452*Workings_risks!$E$24*Workings_risks!$E$26*Workings_risks!$E$27*Assumptions!$G$90</f>
        <v>5.1361388753478363E-4</v>
      </c>
      <c r="BQ452" s="186">
        <f>AV452*Workings_risks!$E$24*Workings_risks!$E$26*Workings_risks!$E$27*Assumptions!$G$90</f>
        <v>5.2148790317460146E-4</v>
      </c>
      <c r="BR452" s="186">
        <f>AW452*Workings_risks!$E$24*Workings_risks!$E$26*Workings_risks!$E$27*Assumptions!$G$90</f>
        <v>5.2936191881441919E-4</v>
      </c>
      <c r="BS452" s="186">
        <f>AX452*Workings_risks!$E$24*Workings_risks!$E$26*Workings_risks!$E$27*Assumptions!$G$90</f>
        <v>5.3723593445423703E-4</v>
      </c>
      <c r="BT452" s="186">
        <f>AY452*Workings_risks!$E$24*Workings_risks!$E$26*Workings_risks!$E$27*Assumptions!$G$90</f>
        <v>5.4510995009405476E-4</v>
      </c>
    </row>
    <row r="453" spans="2:72" x14ac:dyDescent="0.25">
      <c r="B453" s="42">
        <v>10424827</v>
      </c>
      <c r="C453" s="42" t="s">
        <v>571</v>
      </c>
      <c r="D453" s="42" t="s">
        <v>241</v>
      </c>
      <c r="E453" s="42">
        <v>17248058</v>
      </c>
      <c r="F453" s="42">
        <v>17097550</v>
      </c>
      <c r="G453" s="42">
        <v>1.1310473596611001</v>
      </c>
      <c r="H453" s="42">
        <v>143.695169306027</v>
      </c>
      <c r="I453" s="42">
        <v>-36.917067696750998</v>
      </c>
      <c r="J453" s="42">
        <v>107</v>
      </c>
      <c r="K453" s="42">
        <v>95.7</v>
      </c>
      <c r="L453" s="32">
        <v>6.3E-2</v>
      </c>
      <c r="M453" s="32">
        <v>8.7999999999999995E-2</v>
      </c>
      <c r="N453" s="181"/>
      <c r="O453" s="182">
        <f t="shared" si="106"/>
        <v>113.741</v>
      </c>
      <c r="P453" s="182">
        <f t="shared" si="107"/>
        <v>101.7291</v>
      </c>
      <c r="Q453" s="191">
        <f t="shared" si="108"/>
        <v>0.01</v>
      </c>
      <c r="R453" s="191">
        <f t="shared" si="109"/>
        <v>0.02</v>
      </c>
      <c r="S453" s="184">
        <f t="shared" si="110"/>
        <v>-1201.1899999999996</v>
      </c>
      <c r="T453" s="184">
        <f t="shared" si="111"/>
        <v>125.7529</v>
      </c>
      <c r="U453" s="185">
        <f t="shared" si="112"/>
        <v>1.5611934831292305E-2</v>
      </c>
      <c r="V453" s="181"/>
      <c r="W453" s="182">
        <f t="shared" si="113"/>
        <v>114.81099999999999</v>
      </c>
      <c r="X453" s="182">
        <f t="shared" si="114"/>
        <v>104.12160000000002</v>
      </c>
      <c r="Y453" s="183">
        <f t="shared" si="115"/>
        <v>0.01</v>
      </c>
      <c r="Z453" s="183">
        <f t="shared" si="116"/>
        <v>0.02</v>
      </c>
      <c r="AA453" s="184">
        <f t="shared" si="117"/>
        <v>-1068.9399999999978</v>
      </c>
      <c r="AB453" s="184">
        <f t="shared" si="118"/>
        <v>125.50039999999997</v>
      </c>
      <c r="AC453" s="185">
        <f t="shared" si="119"/>
        <v>1.7307238946994229E-2</v>
      </c>
      <c r="AD453" s="181"/>
      <c r="AE453" s="178">
        <f t="shared" si="105"/>
        <v>1.5611934831292305</v>
      </c>
      <c r="AF453" s="170">
        <f>Workings_risks!$E$18+Workings_risks!$E$27*(($AE453-1)*Workings_risks!$E$18)/(2050-2023)</f>
        <v>9.7553244394747787E-3</v>
      </c>
      <c r="AG453" s="170">
        <f>AF453+(($AE453-1)*Workings_risks!$E$18)/(2050-2023)</f>
        <v>9.9461871008117951E-3</v>
      </c>
      <c r="AH453" s="170">
        <f>AG453+(($AE453-1)*Workings_risks!$E$18)/(2050-2023)</f>
        <v>1.0137049762148811E-2</v>
      </c>
      <c r="AI453" s="170">
        <f>AH453+(($AE453-1)*Workings_risks!$E$18)/(2050-2023)</f>
        <v>1.0327912423485828E-2</v>
      </c>
      <c r="AJ453" s="170">
        <f>AI453+(($AE453-1)*Workings_risks!$E$18)/(2050-2023)</f>
        <v>1.0518775084822844E-2</v>
      </c>
      <c r="AK453" s="170">
        <f>AJ453+(($AE453-1)*Workings_risks!$E$18)/(2050-2023)</f>
        <v>1.0709637746159861E-2</v>
      </c>
      <c r="AL453" s="170">
        <f>AK453+(($AE453-1)*Workings_risks!$E$18)/(2050-2023)</f>
        <v>1.0900500407496877E-2</v>
      </c>
      <c r="AM453" s="170">
        <f>AL453+(($AE453-1)*Workings_risks!$E$18)/(2050-2023)</f>
        <v>1.1091363068833893E-2</v>
      </c>
      <c r="AN453" s="170">
        <f>AM453+(($AE453-1)*Workings_risks!$E$18)/(2050-2023)</f>
        <v>1.128222573017091E-2</v>
      </c>
      <c r="AO453" s="170">
        <f>AN453+(($AE453-1)*Workings_risks!$E$18)/(2050-2023)</f>
        <v>1.1473088391507926E-2</v>
      </c>
      <c r="AP453" s="170">
        <f>AO453+(($AE453-1)*Workings_risks!$E$18)/(2050-2023)</f>
        <v>1.1663951052844942E-2</v>
      </c>
      <c r="AQ453" s="170">
        <f>AP453+(($AE453-1)*Workings_risks!$E$18)/(2050-2023)</f>
        <v>1.1854813714181959E-2</v>
      </c>
      <c r="AR453" s="170">
        <f>AQ453+(($AE453-1)*Workings_risks!$E$18)/(2050-2023)</f>
        <v>1.2045676375518975E-2</v>
      </c>
      <c r="AS453" s="170">
        <f>AR453+(($AE453-1)*Workings_risks!$E$18)/(2050-2023)</f>
        <v>1.2236539036855992E-2</v>
      </c>
      <c r="AT453" s="170">
        <f>AS453+(($AE453-1)*Workings_risks!$E$18)/(2050-2023)</f>
        <v>1.2427401698193008E-2</v>
      </c>
      <c r="AU453" s="170">
        <f>AT453+(($AE453-1)*Workings_risks!$E$18)/(2050-2023)</f>
        <v>1.2618264359530024E-2</v>
      </c>
      <c r="AV453" s="170">
        <f>AU453+(($AE453-1)*Workings_risks!$E$18)/(2050-2023)</f>
        <v>1.2809127020867041E-2</v>
      </c>
      <c r="AW453" s="170">
        <f>AV453+(($AE453-1)*Workings_risks!$E$18)/(2050-2023)</f>
        <v>1.2999989682204057E-2</v>
      </c>
      <c r="AX453" s="170">
        <f>AW453+(($AE453-1)*Workings_risks!$E$18)/(2050-2023)</f>
        <v>1.3190852343541073E-2</v>
      </c>
      <c r="AY453" s="170">
        <f>AX453+(($AE453-1)*Workings_risks!$E$18)/(2050-2023)</f>
        <v>1.338171500487809E-2</v>
      </c>
      <c r="BA453" s="186">
        <f>AF453*Workings_risks!$E$24*Workings_risks!$E$26*Workings_risks!$E$27*Assumptions!$G$90</f>
        <v>3.9507022088394874E-4</v>
      </c>
      <c r="BB453" s="186">
        <f>AG453*Workings_risks!$E$24*Workings_risks!$E$26*Workings_risks!$E$27*Assumptions!$G$90</f>
        <v>4.0279975917257714E-4</v>
      </c>
      <c r="BC453" s="186">
        <f>AH453*Workings_risks!$E$24*Workings_risks!$E$26*Workings_risks!$E$27*Assumptions!$G$90</f>
        <v>4.105292974612056E-4</v>
      </c>
      <c r="BD453" s="186">
        <f>AI453*Workings_risks!$E$24*Workings_risks!$E$26*Workings_risks!$E$27*Assumptions!$G$90</f>
        <v>4.1825883574983405E-4</v>
      </c>
      <c r="BE453" s="186">
        <f>AJ453*Workings_risks!$E$24*Workings_risks!$E$26*Workings_risks!$E$27*Assumptions!$G$90</f>
        <v>4.2598837403846256E-4</v>
      </c>
      <c r="BF453" s="186">
        <f>AK453*Workings_risks!$E$24*Workings_risks!$E$26*Workings_risks!$E$27*Assumptions!$G$90</f>
        <v>4.3371791232709101E-4</v>
      </c>
      <c r="BG453" s="186">
        <f>AL453*Workings_risks!$E$24*Workings_risks!$E$26*Workings_risks!$E$27*Assumptions!$G$90</f>
        <v>4.4144745061571941E-4</v>
      </c>
      <c r="BH453" s="186">
        <f>AM453*Workings_risks!$E$24*Workings_risks!$E$26*Workings_risks!$E$27*Assumptions!$G$90</f>
        <v>4.4917698890434797E-4</v>
      </c>
      <c r="BI453" s="186">
        <f>AN453*Workings_risks!$E$24*Workings_risks!$E$26*Workings_risks!$E$27*Assumptions!$G$90</f>
        <v>4.5690652719297643E-4</v>
      </c>
      <c r="BJ453" s="186">
        <f>AO453*Workings_risks!$E$24*Workings_risks!$E$26*Workings_risks!$E$27*Assumptions!$G$90</f>
        <v>4.6463606548160494E-4</v>
      </c>
      <c r="BK453" s="186">
        <f>AP453*Workings_risks!$E$24*Workings_risks!$E$26*Workings_risks!$E$27*Assumptions!$G$90</f>
        <v>4.7236560377023333E-4</v>
      </c>
      <c r="BL453" s="186">
        <f>AQ453*Workings_risks!$E$24*Workings_risks!$E$26*Workings_risks!$E$27*Assumptions!$G$90</f>
        <v>4.8009514205886179E-4</v>
      </c>
      <c r="BM453" s="186">
        <f>AR453*Workings_risks!$E$24*Workings_risks!$E$26*Workings_risks!$E$27*Assumptions!$G$90</f>
        <v>4.878246803474903E-4</v>
      </c>
      <c r="BN453" s="186">
        <f>AS453*Workings_risks!$E$24*Workings_risks!$E$26*Workings_risks!$E$27*Assumptions!$G$90</f>
        <v>4.955542186361187E-4</v>
      </c>
      <c r="BO453" s="186">
        <f>AT453*Workings_risks!$E$24*Workings_risks!$E$26*Workings_risks!$E$27*Assumptions!$G$90</f>
        <v>5.0328375692474726E-4</v>
      </c>
      <c r="BP453" s="186">
        <f>AU453*Workings_risks!$E$24*Workings_risks!$E$26*Workings_risks!$E$27*Assumptions!$G$90</f>
        <v>5.110132952133756E-4</v>
      </c>
      <c r="BQ453" s="186">
        <f>AV453*Workings_risks!$E$24*Workings_risks!$E$26*Workings_risks!$E$27*Assumptions!$G$90</f>
        <v>5.1874283350200417E-4</v>
      </c>
      <c r="BR453" s="186">
        <f>AW453*Workings_risks!$E$24*Workings_risks!$E$26*Workings_risks!$E$27*Assumptions!$G$90</f>
        <v>5.2647237179063273E-4</v>
      </c>
      <c r="BS453" s="186">
        <f>AX453*Workings_risks!$E$24*Workings_risks!$E$26*Workings_risks!$E$27*Assumptions!$G$90</f>
        <v>5.3420191007926097E-4</v>
      </c>
      <c r="BT453" s="186">
        <f>AY453*Workings_risks!$E$24*Workings_risks!$E$26*Workings_risks!$E$27*Assumptions!$G$90</f>
        <v>5.4193144836788953E-4</v>
      </c>
    </row>
    <row r="454" spans="2:72" x14ac:dyDescent="0.25">
      <c r="B454" s="42">
        <v>10424852</v>
      </c>
      <c r="C454" s="42" t="s">
        <v>574</v>
      </c>
      <c r="D454" s="42" t="s">
        <v>241</v>
      </c>
      <c r="E454" s="42">
        <v>17097656</v>
      </c>
      <c r="F454" s="42">
        <v>17097660</v>
      </c>
      <c r="G454" s="42">
        <v>2.0473587661400305</v>
      </c>
      <c r="H454" s="42">
        <v>143.48387185076299</v>
      </c>
      <c r="I454" s="42">
        <v>-36.998920810784398</v>
      </c>
      <c r="J454" s="42">
        <v>113</v>
      </c>
      <c r="K454" s="42">
        <v>100</v>
      </c>
      <c r="L454" s="32">
        <v>6.3E-2</v>
      </c>
      <c r="M454" s="32">
        <v>8.7999999999999995E-2</v>
      </c>
      <c r="N454" s="181"/>
      <c r="O454" s="182">
        <f t="shared" si="106"/>
        <v>120.119</v>
      </c>
      <c r="P454" s="182">
        <f t="shared" si="107"/>
        <v>106.3</v>
      </c>
      <c r="Q454" s="191">
        <f t="shared" si="108"/>
        <v>0.01</v>
      </c>
      <c r="R454" s="191">
        <f t="shared" si="109"/>
        <v>0.02</v>
      </c>
      <c r="S454" s="184">
        <f t="shared" si="110"/>
        <v>-1381.9000000000003</v>
      </c>
      <c r="T454" s="184">
        <f t="shared" si="111"/>
        <v>133.93799999999999</v>
      </c>
      <c r="U454" s="185">
        <f t="shared" si="112"/>
        <v>1.5151602865619786E-2</v>
      </c>
      <c r="V454" s="181"/>
      <c r="W454" s="182">
        <f t="shared" si="113"/>
        <v>121.249</v>
      </c>
      <c r="X454" s="182">
        <f t="shared" si="114"/>
        <v>108.80000000000001</v>
      </c>
      <c r="Y454" s="183">
        <f t="shared" si="115"/>
        <v>0.01</v>
      </c>
      <c r="Z454" s="183">
        <f t="shared" si="116"/>
        <v>0.02</v>
      </c>
      <c r="AA454" s="184">
        <f t="shared" si="117"/>
        <v>-1244.8999999999985</v>
      </c>
      <c r="AB454" s="184">
        <f t="shared" si="118"/>
        <v>133.69799999999998</v>
      </c>
      <c r="AC454" s="185">
        <f t="shared" si="119"/>
        <v>1.6626235038958957E-2</v>
      </c>
      <c r="AD454" s="181"/>
      <c r="AE454" s="178">
        <f t="shared" si="105"/>
        <v>1.5151602865619787</v>
      </c>
      <c r="AF454" s="170">
        <f>Workings_risks!$E$18+Workings_risks!$E$27*(($AE454-1)*Workings_risks!$E$18)/(2050-2023)</f>
        <v>9.7083565825548199E-3</v>
      </c>
      <c r="AG454" s="170">
        <f>AF454+(($AE454-1)*Workings_risks!$E$18)/(2050-2023)</f>
        <v>9.8835632915851845E-3</v>
      </c>
      <c r="AH454" s="170">
        <f>AG454+(($AE454-1)*Workings_risks!$E$18)/(2050-2023)</f>
        <v>1.0058770000615549E-2</v>
      </c>
      <c r="AI454" s="170">
        <f>AH454+(($AE454-1)*Workings_risks!$E$18)/(2050-2023)</f>
        <v>1.0233976709645914E-2</v>
      </c>
      <c r="AJ454" s="170">
        <f>AI454+(($AE454-1)*Workings_risks!$E$18)/(2050-2023)</f>
        <v>1.0409183418676278E-2</v>
      </c>
      <c r="AK454" s="170">
        <f>AJ454+(($AE454-1)*Workings_risks!$E$18)/(2050-2023)</f>
        <v>1.0584390127706643E-2</v>
      </c>
      <c r="AL454" s="170">
        <f>AK454+(($AE454-1)*Workings_risks!$E$18)/(2050-2023)</f>
        <v>1.0759596836737008E-2</v>
      </c>
      <c r="AM454" s="170">
        <f>AL454+(($AE454-1)*Workings_risks!$E$18)/(2050-2023)</f>
        <v>1.0934803545767372E-2</v>
      </c>
      <c r="AN454" s="170">
        <f>AM454+(($AE454-1)*Workings_risks!$E$18)/(2050-2023)</f>
        <v>1.1110010254797737E-2</v>
      </c>
      <c r="AO454" s="170">
        <f>AN454+(($AE454-1)*Workings_risks!$E$18)/(2050-2023)</f>
        <v>1.1285216963828101E-2</v>
      </c>
      <c r="AP454" s="170">
        <f>AO454+(($AE454-1)*Workings_risks!$E$18)/(2050-2023)</f>
        <v>1.1460423672858466E-2</v>
      </c>
      <c r="AQ454" s="170">
        <f>AP454+(($AE454-1)*Workings_risks!$E$18)/(2050-2023)</f>
        <v>1.1635630381888831E-2</v>
      </c>
      <c r="AR454" s="170">
        <f>AQ454+(($AE454-1)*Workings_risks!$E$18)/(2050-2023)</f>
        <v>1.1810837090919195E-2</v>
      </c>
      <c r="AS454" s="170">
        <f>AR454+(($AE454-1)*Workings_risks!$E$18)/(2050-2023)</f>
        <v>1.198604379994956E-2</v>
      </c>
      <c r="AT454" s="170">
        <f>AS454+(($AE454-1)*Workings_risks!$E$18)/(2050-2023)</f>
        <v>1.2161250508979924E-2</v>
      </c>
      <c r="AU454" s="170">
        <f>AT454+(($AE454-1)*Workings_risks!$E$18)/(2050-2023)</f>
        <v>1.2336457218010289E-2</v>
      </c>
      <c r="AV454" s="170">
        <f>AU454+(($AE454-1)*Workings_risks!$E$18)/(2050-2023)</f>
        <v>1.2511663927040654E-2</v>
      </c>
      <c r="AW454" s="170">
        <f>AV454+(($AE454-1)*Workings_risks!$E$18)/(2050-2023)</f>
        <v>1.2686870636071018E-2</v>
      </c>
      <c r="AX454" s="170">
        <f>AW454+(($AE454-1)*Workings_risks!$E$18)/(2050-2023)</f>
        <v>1.2862077345101383E-2</v>
      </c>
      <c r="AY454" s="170">
        <f>AX454+(($AE454-1)*Workings_risks!$E$18)/(2050-2023)</f>
        <v>1.3037284054131747E-2</v>
      </c>
      <c r="BA454" s="186">
        <f>AF454*Workings_risks!$E$24*Workings_risks!$E$26*Workings_risks!$E$27*Assumptions!$G$90</f>
        <v>3.9316812098732926E-4</v>
      </c>
      <c r="BB454" s="186">
        <f>AG454*Workings_risks!$E$24*Workings_risks!$E$26*Workings_risks!$E$27*Assumptions!$G$90</f>
        <v>4.0026362597708455E-4</v>
      </c>
      <c r="BC454" s="186">
        <f>AH454*Workings_risks!$E$24*Workings_risks!$E$26*Workings_risks!$E$27*Assumptions!$G$90</f>
        <v>4.0735913096684006E-4</v>
      </c>
      <c r="BD454" s="186">
        <f>AI454*Workings_risks!$E$24*Workings_risks!$E$26*Workings_risks!$E$27*Assumptions!$G$90</f>
        <v>4.1445463595659541E-4</v>
      </c>
      <c r="BE454" s="186">
        <f>AJ454*Workings_risks!$E$24*Workings_risks!$E$26*Workings_risks!$E$27*Assumptions!$G$90</f>
        <v>4.2155014094635076E-4</v>
      </c>
      <c r="BF454" s="186">
        <f>AK454*Workings_risks!$E$24*Workings_risks!$E$26*Workings_risks!$E$27*Assumptions!$G$90</f>
        <v>4.286456459361061E-4</v>
      </c>
      <c r="BG454" s="186">
        <f>AL454*Workings_risks!$E$24*Workings_risks!$E$26*Workings_risks!$E$27*Assumptions!$G$90</f>
        <v>4.357411509258615E-4</v>
      </c>
      <c r="BH454" s="186">
        <f>AM454*Workings_risks!$E$24*Workings_risks!$E$26*Workings_risks!$E$27*Assumptions!$G$90</f>
        <v>4.4283665591561696E-4</v>
      </c>
      <c r="BI454" s="186">
        <f>AN454*Workings_risks!$E$24*Workings_risks!$E$26*Workings_risks!$E$27*Assumptions!$G$90</f>
        <v>4.499321609053722E-4</v>
      </c>
      <c r="BJ454" s="186">
        <f>AO454*Workings_risks!$E$24*Workings_risks!$E$26*Workings_risks!$E$27*Assumptions!$G$90</f>
        <v>4.5702766589512765E-4</v>
      </c>
      <c r="BK454" s="186">
        <f>AP454*Workings_risks!$E$24*Workings_risks!$E$26*Workings_risks!$E$27*Assumptions!$G$90</f>
        <v>4.64123170884883E-4</v>
      </c>
      <c r="BL454" s="186">
        <f>AQ454*Workings_risks!$E$24*Workings_risks!$E$26*Workings_risks!$E$27*Assumptions!$G$90</f>
        <v>4.712186758746384E-4</v>
      </c>
      <c r="BM454" s="186">
        <f>AR454*Workings_risks!$E$24*Workings_risks!$E$26*Workings_risks!$E$27*Assumptions!$G$90</f>
        <v>4.7831418086439386E-4</v>
      </c>
      <c r="BN454" s="186">
        <f>AS454*Workings_risks!$E$24*Workings_risks!$E$26*Workings_risks!$E$27*Assumptions!$G$90</f>
        <v>4.854096858541492E-4</v>
      </c>
      <c r="BO454" s="186">
        <f>AT454*Workings_risks!$E$24*Workings_risks!$E$26*Workings_risks!$E$27*Assumptions!$G$90</f>
        <v>4.9250519084390444E-4</v>
      </c>
      <c r="BP454" s="186">
        <f>AU454*Workings_risks!$E$24*Workings_risks!$E$26*Workings_risks!$E$27*Assumptions!$G$90</f>
        <v>4.996006958336599E-4</v>
      </c>
      <c r="BQ454" s="186">
        <f>AV454*Workings_risks!$E$24*Workings_risks!$E$26*Workings_risks!$E$27*Assumptions!$G$90</f>
        <v>5.0669620082341535E-4</v>
      </c>
      <c r="BR454" s="186">
        <f>AW454*Workings_risks!$E$24*Workings_risks!$E$26*Workings_risks!$E$27*Assumptions!$G$90</f>
        <v>5.1379170581317059E-4</v>
      </c>
      <c r="BS454" s="186">
        <f>AX454*Workings_risks!$E$24*Workings_risks!$E$26*Workings_risks!$E$27*Assumptions!$G$90</f>
        <v>5.2088721080292605E-4</v>
      </c>
      <c r="BT454" s="186">
        <f>AY454*Workings_risks!$E$24*Workings_risks!$E$26*Workings_risks!$E$27*Assumptions!$G$90</f>
        <v>5.2798271579268139E-4</v>
      </c>
    </row>
    <row r="455" spans="2:72" x14ac:dyDescent="0.25">
      <c r="B455" s="42">
        <v>10424853</v>
      </c>
      <c r="C455" s="42" t="s">
        <v>574</v>
      </c>
      <c r="D455" s="42" t="s">
        <v>241</v>
      </c>
      <c r="E455" s="42">
        <v>17097660</v>
      </c>
      <c r="F455" s="42">
        <v>17097665</v>
      </c>
      <c r="G455" s="42">
        <v>1.9379301961101003</v>
      </c>
      <c r="H455" s="42">
        <v>143.48067231210999</v>
      </c>
      <c r="I455" s="42">
        <v>-36.998550660592002</v>
      </c>
      <c r="J455" s="42">
        <v>113</v>
      </c>
      <c r="K455" s="42">
        <v>100</v>
      </c>
      <c r="L455" s="32">
        <v>6.3E-2</v>
      </c>
      <c r="M455" s="32">
        <v>8.7999999999999995E-2</v>
      </c>
      <c r="N455" s="181"/>
      <c r="O455" s="182">
        <f t="shared" si="106"/>
        <v>120.119</v>
      </c>
      <c r="P455" s="182">
        <f t="shared" si="107"/>
        <v>106.3</v>
      </c>
      <c r="Q455" s="191">
        <f t="shared" si="108"/>
        <v>0.01</v>
      </c>
      <c r="R455" s="191">
        <f t="shared" si="109"/>
        <v>0.02</v>
      </c>
      <c r="S455" s="184">
        <f t="shared" si="110"/>
        <v>-1381.9000000000003</v>
      </c>
      <c r="T455" s="184">
        <f t="shared" si="111"/>
        <v>133.93799999999999</v>
      </c>
      <c r="U455" s="185">
        <f t="shared" si="112"/>
        <v>1.5151602865619786E-2</v>
      </c>
      <c r="V455" s="181"/>
      <c r="W455" s="182">
        <f t="shared" si="113"/>
        <v>121.249</v>
      </c>
      <c r="X455" s="182">
        <f t="shared" si="114"/>
        <v>108.80000000000001</v>
      </c>
      <c r="Y455" s="183">
        <f t="shared" si="115"/>
        <v>0.01</v>
      </c>
      <c r="Z455" s="183">
        <f t="shared" si="116"/>
        <v>0.02</v>
      </c>
      <c r="AA455" s="184">
        <f t="shared" si="117"/>
        <v>-1244.8999999999985</v>
      </c>
      <c r="AB455" s="184">
        <f t="shared" si="118"/>
        <v>133.69799999999998</v>
      </c>
      <c r="AC455" s="185">
        <f t="shared" si="119"/>
        <v>1.6626235038958957E-2</v>
      </c>
      <c r="AD455" s="181"/>
      <c r="AE455" s="178">
        <f t="shared" si="105"/>
        <v>1.5151602865619787</v>
      </c>
      <c r="AF455" s="170">
        <f>Workings_risks!$E$18+Workings_risks!$E$27*(($AE455-1)*Workings_risks!$E$18)/(2050-2023)</f>
        <v>9.7083565825548199E-3</v>
      </c>
      <c r="AG455" s="170">
        <f>AF455+(($AE455-1)*Workings_risks!$E$18)/(2050-2023)</f>
        <v>9.8835632915851845E-3</v>
      </c>
      <c r="AH455" s="170">
        <f>AG455+(($AE455-1)*Workings_risks!$E$18)/(2050-2023)</f>
        <v>1.0058770000615549E-2</v>
      </c>
      <c r="AI455" s="170">
        <f>AH455+(($AE455-1)*Workings_risks!$E$18)/(2050-2023)</f>
        <v>1.0233976709645914E-2</v>
      </c>
      <c r="AJ455" s="170">
        <f>AI455+(($AE455-1)*Workings_risks!$E$18)/(2050-2023)</f>
        <v>1.0409183418676278E-2</v>
      </c>
      <c r="AK455" s="170">
        <f>AJ455+(($AE455-1)*Workings_risks!$E$18)/(2050-2023)</f>
        <v>1.0584390127706643E-2</v>
      </c>
      <c r="AL455" s="170">
        <f>AK455+(($AE455-1)*Workings_risks!$E$18)/(2050-2023)</f>
        <v>1.0759596836737008E-2</v>
      </c>
      <c r="AM455" s="170">
        <f>AL455+(($AE455-1)*Workings_risks!$E$18)/(2050-2023)</f>
        <v>1.0934803545767372E-2</v>
      </c>
      <c r="AN455" s="170">
        <f>AM455+(($AE455-1)*Workings_risks!$E$18)/(2050-2023)</f>
        <v>1.1110010254797737E-2</v>
      </c>
      <c r="AO455" s="170">
        <f>AN455+(($AE455-1)*Workings_risks!$E$18)/(2050-2023)</f>
        <v>1.1285216963828101E-2</v>
      </c>
      <c r="AP455" s="170">
        <f>AO455+(($AE455-1)*Workings_risks!$E$18)/(2050-2023)</f>
        <v>1.1460423672858466E-2</v>
      </c>
      <c r="AQ455" s="170">
        <f>AP455+(($AE455-1)*Workings_risks!$E$18)/(2050-2023)</f>
        <v>1.1635630381888831E-2</v>
      </c>
      <c r="AR455" s="170">
        <f>AQ455+(($AE455-1)*Workings_risks!$E$18)/(2050-2023)</f>
        <v>1.1810837090919195E-2</v>
      </c>
      <c r="AS455" s="170">
        <f>AR455+(($AE455-1)*Workings_risks!$E$18)/(2050-2023)</f>
        <v>1.198604379994956E-2</v>
      </c>
      <c r="AT455" s="170">
        <f>AS455+(($AE455-1)*Workings_risks!$E$18)/(2050-2023)</f>
        <v>1.2161250508979924E-2</v>
      </c>
      <c r="AU455" s="170">
        <f>AT455+(($AE455-1)*Workings_risks!$E$18)/(2050-2023)</f>
        <v>1.2336457218010289E-2</v>
      </c>
      <c r="AV455" s="170">
        <f>AU455+(($AE455-1)*Workings_risks!$E$18)/(2050-2023)</f>
        <v>1.2511663927040654E-2</v>
      </c>
      <c r="AW455" s="170">
        <f>AV455+(($AE455-1)*Workings_risks!$E$18)/(2050-2023)</f>
        <v>1.2686870636071018E-2</v>
      </c>
      <c r="AX455" s="170">
        <f>AW455+(($AE455-1)*Workings_risks!$E$18)/(2050-2023)</f>
        <v>1.2862077345101383E-2</v>
      </c>
      <c r="AY455" s="170">
        <f>AX455+(($AE455-1)*Workings_risks!$E$18)/(2050-2023)</f>
        <v>1.3037284054131747E-2</v>
      </c>
      <c r="BA455" s="186">
        <f>AF455*Workings_risks!$E$24*Workings_risks!$E$26*Workings_risks!$E$27*Assumptions!$G$90</f>
        <v>3.9316812098732926E-4</v>
      </c>
      <c r="BB455" s="186">
        <f>AG455*Workings_risks!$E$24*Workings_risks!$E$26*Workings_risks!$E$27*Assumptions!$G$90</f>
        <v>4.0026362597708455E-4</v>
      </c>
      <c r="BC455" s="186">
        <f>AH455*Workings_risks!$E$24*Workings_risks!$E$26*Workings_risks!$E$27*Assumptions!$G$90</f>
        <v>4.0735913096684006E-4</v>
      </c>
      <c r="BD455" s="186">
        <f>AI455*Workings_risks!$E$24*Workings_risks!$E$26*Workings_risks!$E$27*Assumptions!$G$90</f>
        <v>4.1445463595659541E-4</v>
      </c>
      <c r="BE455" s="186">
        <f>AJ455*Workings_risks!$E$24*Workings_risks!$E$26*Workings_risks!$E$27*Assumptions!$G$90</f>
        <v>4.2155014094635076E-4</v>
      </c>
      <c r="BF455" s="186">
        <f>AK455*Workings_risks!$E$24*Workings_risks!$E$26*Workings_risks!$E$27*Assumptions!$G$90</f>
        <v>4.286456459361061E-4</v>
      </c>
      <c r="BG455" s="186">
        <f>AL455*Workings_risks!$E$24*Workings_risks!$E$26*Workings_risks!$E$27*Assumptions!$G$90</f>
        <v>4.357411509258615E-4</v>
      </c>
      <c r="BH455" s="186">
        <f>AM455*Workings_risks!$E$24*Workings_risks!$E$26*Workings_risks!$E$27*Assumptions!$G$90</f>
        <v>4.4283665591561696E-4</v>
      </c>
      <c r="BI455" s="186">
        <f>AN455*Workings_risks!$E$24*Workings_risks!$E$26*Workings_risks!$E$27*Assumptions!$G$90</f>
        <v>4.499321609053722E-4</v>
      </c>
      <c r="BJ455" s="186">
        <f>AO455*Workings_risks!$E$24*Workings_risks!$E$26*Workings_risks!$E$27*Assumptions!$G$90</f>
        <v>4.5702766589512765E-4</v>
      </c>
      <c r="BK455" s="186">
        <f>AP455*Workings_risks!$E$24*Workings_risks!$E$26*Workings_risks!$E$27*Assumptions!$G$90</f>
        <v>4.64123170884883E-4</v>
      </c>
      <c r="BL455" s="186">
        <f>AQ455*Workings_risks!$E$24*Workings_risks!$E$26*Workings_risks!$E$27*Assumptions!$G$90</f>
        <v>4.712186758746384E-4</v>
      </c>
      <c r="BM455" s="186">
        <f>AR455*Workings_risks!$E$24*Workings_risks!$E$26*Workings_risks!$E$27*Assumptions!$G$90</f>
        <v>4.7831418086439386E-4</v>
      </c>
      <c r="BN455" s="186">
        <f>AS455*Workings_risks!$E$24*Workings_risks!$E$26*Workings_risks!$E$27*Assumptions!$G$90</f>
        <v>4.854096858541492E-4</v>
      </c>
      <c r="BO455" s="186">
        <f>AT455*Workings_risks!$E$24*Workings_risks!$E$26*Workings_risks!$E$27*Assumptions!$G$90</f>
        <v>4.9250519084390444E-4</v>
      </c>
      <c r="BP455" s="186">
        <f>AU455*Workings_risks!$E$24*Workings_risks!$E$26*Workings_risks!$E$27*Assumptions!$G$90</f>
        <v>4.996006958336599E-4</v>
      </c>
      <c r="BQ455" s="186">
        <f>AV455*Workings_risks!$E$24*Workings_risks!$E$26*Workings_risks!$E$27*Assumptions!$G$90</f>
        <v>5.0669620082341535E-4</v>
      </c>
      <c r="BR455" s="186">
        <f>AW455*Workings_risks!$E$24*Workings_risks!$E$26*Workings_risks!$E$27*Assumptions!$G$90</f>
        <v>5.1379170581317059E-4</v>
      </c>
      <c r="BS455" s="186">
        <f>AX455*Workings_risks!$E$24*Workings_risks!$E$26*Workings_risks!$E$27*Assumptions!$G$90</f>
        <v>5.2088721080292605E-4</v>
      </c>
      <c r="BT455" s="186">
        <f>AY455*Workings_risks!$E$24*Workings_risks!$E$26*Workings_risks!$E$27*Assumptions!$G$90</f>
        <v>5.2798271579268139E-4</v>
      </c>
    </row>
    <row r="456" spans="2:72" x14ac:dyDescent="0.25">
      <c r="B456" s="42">
        <v>10424854</v>
      </c>
      <c r="C456" s="42" t="s">
        <v>574</v>
      </c>
      <c r="D456" s="42" t="s">
        <v>241</v>
      </c>
      <c r="E456" s="42">
        <v>17097665</v>
      </c>
      <c r="F456" s="42">
        <v>17097669</v>
      </c>
      <c r="G456" s="42">
        <v>1.7144716564560003</v>
      </c>
      <c r="H456" s="42">
        <v>143.47745554368899</v>
      </c>
      <c r="I456" s="42">
        <v>-36.998178542998197</v>
      </c>
      <c r="J456" s="42">
        <v>113</v>
      </c>
      <c r="K456" s="42">
        <v>100</v>
      </c>
      <c r="L456" s="32">
        <v>6.3E-2</v>
      </c>
      <c r="M456" s="32">
        <v>8.7999999999999995E-2</v>
      </c>
      <c r="N456" s="181"/>
      <c r="O456" s="182">
        <f t="shared" si="106"/>
        <v>120.119</v>
      </c>
      <c r="P456" s="182">
        <f t="shared" si="107"/>
        <v>106.3</v>
      </c>
      <c r="Q456" s="191">
        <f t="shared" si="108"/>
        <v>0.01</v>
      </c>
      <c r="R456" s="191">
        <f t="shared" si="109"/>
        <v>0.02</v>
      </c>
      <c r="S456" s="184">
        <f t="shared" si="110"/>
        <v>-1381.9000000000003</v>
      </c>
      <c r="T456" s="184">
        <f t="shared" si="111"/>
        <v>133.93799999999999</v>
      </c>
      <c r="U456" s="185">
        <f t="shared" si="112"/>
        <v>1.5151602865619786E-2</v>
      </c>
      <c r="V456" s="181"/>
      <c r="W456" s="182">
        <f t="shared" si="113"/>
        <v>121.249</v>
      </c>
      <c r="X456" s="182">
        <f t="shared" si="114"/>
        <v>108.80000000000001</v>
      </c>
      <c r="Y456" s="183">
        <f t="shared" si="115"/>
        <v>0.01</v>
      </c>
      <c r="Z456" s="183">
        <f t="shared" si="116"/>
        <v>0.02</v>
      </c>
      <c r="AA456" s="184">
        <f t="shared" si="117"/>
        <v>-1244.8999999999985</v>
      </c>
      <c r="AB456" s="184">
        <f t="shared" si="118"/>
        <v>133.69799999999998</v>
      </c>
      <c r="AC456" s="185">
        <f t="shared" si="119"/>
        <v>1.6626235038958957E-2</v>
      </c>
      <c r="AD456" s="181"/>
      <c r="AE456" s="178">
        <f t="shared" si="105"/>
        <v>1.5151602865619787</v>
      </c>
      <c r="AF456" s="170">
        <f>Workings_risks!$E$18+Workings_risks!$E$27*(($AE456-1)*Workings_risks!$E$18)/(2050-2023)</f>
        <v>9.7083565825548199E-3</v>
      </c>
      <c r="AG456" s="170">
        <f>AF456+(($AE456-1)*Workings_risks!$E$18)/(2050-2023)</f>
        <v>9.8835632915851845E-3</v>
      </c>
      <c r="AH456" s="170">
        <f>AG456+(($AE456-1)*Workings_risks!$E$18)/(2050-2023)</f>
        <v>1.0058770000615549E-2</v>
      </c>
      <c r="AI456" s="170">
        <f>AH456+(($AE456-1)*Workings_risks!$E$18)/(2050-2023)</f>
        <v>1.0233976709645914E-2</v>
      </c>
      <c r="AJ456" s="170">
        <f>AI456+(($AE456-1)*Workings_risks!$E$18)/(2050-2023)</f>
        <v>1.0409183418676278E-2</v>
      </c>
      <c r="AK456" s="170">
        <f>AJ456+(($AE456-1)*Workings_risks!$E$18)/(2050-2023)</f>
        <v>1.0584390127706643E-2</v>
      </c>
      <c r="AL456" s="170">
        <f>AK456+(($AE456-1)*Workings_risks!$E$18)/(2050-2023)</f>
        <v>1.0759596836737008E-2</v>
      </c>
      <c r="AM456" s="170">
        <f>AL456+(($AE456-1)*Workings_risks!$E$18)/(2050-2023)</f>
        <v>1.0934803545767372E-2</v>
      </c>
      <c r="AN456" s="170">
        <f>AM456+(($AE456-1)*Workings_risks!$E$18)/(2050-2023)</f>
        <v>1.1110010254797737E-2</v>
      </c>
      <c r="AO456" s="170">
        <f>AN456+(($AE456-1)*Workings_risks!$E$18)/(2050-2023)</f>
        <v>1.1285216963828101E-2</v>
      </c>
      <c r="AP456" s="170">
        <f>AO456+(($AE456-1)*Workings_risks!$E$18)/(2050-2023)</f>
        <v>1.1460423672858466E-2</v>
      </c>
      <c r="AQ456" s="170">
        <f>AP456+(($AE456-1)*Workings_risks!$E$18)/(2050-2023)</f>
        <v>1.1635630381888831E-2</v>
      </c>
      <c r="AR456" s="170">
        <f>AQ456+(($AE456-1)*Workings_risks!$E$18)/(2050-2023)</f>
        <v>1.1810837090919195E-2</v>
      </c>
      <c r="AS456" s="170">
        <f>AR456+(($AE456-1)*Workings_risks!$E$18)/(2050-2023)</f>
        <v>1.198604379994956E-2</v>
      </c>
      <c r="AT456" s="170">
        <f>AS456+(($AE456-1)*Workings_risks!$E$18)/(2050-2023)</f>
        <v>1.2161250508979924E-2</v>
      </c>
      <c r="AU456" s="170">
        <f>AT456+(($AE456-1)*Workings_risks!$E$18)/(2050-2023)</f>
        <v>1.2336457218010289E-2</v>
      </c>
      <c r="AV456" s="170">
        <f>AU456+(($AE456-1)*Workings_risks!$E$18)/(2050-2023)</f>
        <v>1.2511663927040654E-2</v>
      </c>
      <c r="AW456" s="170">
        <f>AV456+(($AE456-1)*Workings_risks!$E$18)/(2050-2023)</f>
        <v>1.2686870636071018E-2</v>
      </c>
      <c r="AX456" s="170">
        <f>AW456+(($AE456-1)*Workings_risks!$E$18)/(2050-2023)</f>
        <v>1.2862077345101383E-2</v>
      </c>
      <c r="AY456" s="170">
        <f>AX456+(($AE456-1)*Workings_risks!$E$18)/(2050-2023)</f>
        <v>1.3037284054131747E-2</v>
      </c>
      <c r="BA456" s="186">
        <f>AF456*Workings_risks!$E$24*Workings_risks!$E$26*Workings_risks!$E$27*Assumptions!$G$90</f>
        <v>3.9316812098732926E-4</v>
      </c>
      <c r="BB456" s="186">
        <f>AG456*Workings_risks!$E$24*Workings_risks!$E$26*Workings_risks!$E$27*Assumptions!$G$90</f>
        <v>4.0026362597708455E-4</v>
      </c>
      <c r="BC456" s="186">
        <f>AH456*Workings_risks!$E$24*Workings_risks!$E$26*Workings_risks!$E$27*Assumptions!$G$90</f>
        <v>4.0735913096684006E-4</v>
      </c>
      <c r="BD456" s="186">
        <f>AI456*Workings_risks!$E$24*Workings_risks!$E$26*Workings_risks!$E$27*Assumptions!$G$90</f>
        <v>4.1445463595659541E-4</v>
      </c>
      <c r="BE456" s="186">
        <f>AJ456*Workings_risks!$E$24*Workings_risks!$E$26*Workings_risks!$E$27*Assumptions!$G$90</f>
        <v>4.2155014094635076E-4</v>
      </c>
      <c r="BF456" s="186">
        <f>AK456*Workings_risks!$E$24*Workings_risks!$E$26*Workings_risks!$E$27*Assumptions!$G$90</f>
        <v>4.286456459361061E-4</v>
      </c>
      <c r="BG456" s="186">
        <f>AL456*Workings_risks!$E$24*Workings_risks!$E$26*Workings_risks!$E$27*Assumptions!$G$90</f>
        <v>4.357411509258615E-4</v>
      </c>
      <c r="BH456" s="186">
        <f>AM456*Workings_risks!$E$24*Workings_risks!$E$26*Workings_risks!$E$27*Assumptions!$G$90</f>
        <v>4.4283665591561696E-4</v>
      </c>
      <c r="BI456" s="186">
        <f>AN456*Workings_risks!$E$24*Workings_risks!$E$26*Workings_risks!$E$27*Assumptions!$G$90</f>
        <v>4.499321609053722E-4</v>
      </c>
      <c r="BJ456" s="186">
        <f>AO456*Workings_risks!$E$24*Workings_risks!$E$26*Workings_risks!$E$27*Assumptions!$G$90</f>
        <v>4.5702766589512765E-4</v>
      </c>
      <c r="BK456" s="186">
        <f>AP456*Workings_risks!$E$24*Workings_risks!$E$26*Workings_risks!$E$27*Assumptions!$G$90</f>
        <v>4.64123170884883E-4</v>
      </c>
      <c r="BL456" s="186">
        <f>AQ456*Workings_risks!$E$24*Workings_risks!$E$26*Workings_risks!$E$27*Assumptions!$G$90</f>
        <v>4.712186758746384E-4</v>
      </c>
      <c r="BM456" s="186">
        <f>AR456*Workings_risks!$E$24*Workings_risks!$E$26*Workings_risks!$E$27*Assumptions!$G$90</f>
        <v>4.7831418086439386E-4</v>
      </c>
      <c r="BN456" s="186">
        <f>AS456*Workings_risks!$E$24*Workings_risks!$E$26*Workings_risks!$E$27*Assumptions!$G$90</f>
        <v>4.854096858541492E-4</v>
      </c>
      <c r="BO456" s="186">
        <f>AT456*Workings_risks!$E$24*Workings_risks!$E$26*Workings_risks!$E$27*Assumptions!$G$90</f>
        <v>4.9250519084390444E-4</v>
      </c>
      <c r="BP456" s="186">
        <f>AU456*Workings_risks!$E$24*Workings_risks!$E$26*Workings_risks!$E$27*Assumptions!$G$90</f>
        <v>4.996006958336599E-4</v>
      </c>
      <c r="BQ456" s="186">
        <f>AV456*Workings_risks!$E$24*Workings_risks!$E$26*Workings_risks!$E$27*Assumptions!$G$90</f>
        <v>5.0669620082341535E-4</v>
      </c>
      <c r="BR456" s="186">
        <f>AW456*Workings_risks!$E$24*Workings_risks!$E$26*Workings_risks!$E$27*Assumptions!$G$90</f>
        <v>5.1379170581317059E-4</v>
      </c>
      <c r="BS456" s="186">
        <f>AX456*Workings_risks!$E$24*Workings_risks!$E$26*Workings_risks!$E$27*Assumptions!$G$90</f>
        <v>5.2088721080292605E-4</v>
      </c>
      <c r="BT456" s="186">
        <f>AY456*Workings_risks!$E$24*Workings_risks!$E$26*Workings_risks!$E$27*Assumptions!$G$90</f>
        <v>5.2798271579268139E-4</v>
      </c>
    </row>
    <row r="457" spans="2:72" x14ac:dyDescent="0.25">
      <c r="B457" s="42">
        <v>10424855</v>
      </c>
      <c r="C457" s="42" t="s">
        <v>574</v>
      </c>
      <c r="D457" s="42" t="s">
        <v>241</v>
      </c>
      <c r="E457" s="42">
        <v>17097669</v>
      </c>
      <c r="F457" s="42">
        <v>17335631</v>
      </c>
      <c r="G457" s="42">
        <v>1.2805822195088306</v>
      </c>
      <c r="H457" s="42">
        <v>143.47433204826399</v>
      </c>
      <c r="I457" s="42">
        <v>-36.997802147960499</v>
      </c>
      <c r="J457" s="42">
        <v>115</v>
      </c>
      <c r="K457" s="42">
        <v>102</v>
      </c>
      <c r="L457" s="32">
        <v>6.3E-2</v>
      </c>
      <c r="M457" s="32">
        <v>8.7999999999999995E-2</v>
      </c>
      <c r="N457" s="181"/>
      <c r="O457" s="182">
        <f t="shared" si="106"/>
        <v>122.24499999999999</v>
      </c>
      <c r="P457" s="182">
        <f t="shared" si="107"/>
        <v>108.42599999999999</v>
      </c>
      <c r="Q457" s="191">
        <f t="shared" si="108"/>
        <v>0.01</v>
      </c>
      <c r="R457" s="191">
        <f t="shared" si="109"/>
        <v>0.02</v>
      </c>
      <c r="S457" s="184">
        <f t="shared" si="110"/>
        <v>-1381.9000000000003</v>
      </c>
      <c r="T457" s="184">
        <f t="shared" si="111"/>
        <v>136.06399999999999</v>
      </c>
      <c r="U457" s="185">
        <f t="shared" si="112"/>
        <v>1.5242781677400672E-2</v>
      </c>
      <c r="V457" s="181"/>
      <c r="W457" s="182">
        <f t="shared" si="113"/>
        <v>123.395</v>
      </c>
      <c r="X457" s="182">
        <f t="shared" si="114"/>
        <v>110.97600000000001</v>
      </c>
      <c r="Y457" s="183">
        <f t="shared" si="115"/>
        <v>0.01</v>
      </c>
      <c r="Z457" s="183">
        <f t="shared" si="116"/>
        <v>0.02</v>
      </c>
      <c r="AA457" s="184">
        <f t="shared" si="117"/>
        <v>-1241.8999999999983</v>
      </c>
      <c r="AB457" s="184">
        <f t="shared" si="118"/>
        <v>135.81399999999996</v>
      </c>
      <c r="AC457" s="185">
        <f t="shared" si="119"/>
        <v>1.6759803526854009E-2</v>
      </c>
      <c r="AD457" s="181"/>
      <c r="AE457" s="178">
        <f t="shared" si="105"/>
        <v>1.5242781677400672</v>
      </c>
      <c r="AF457" s="170">
        <f>Workings_risks!$E$18+Workings_risks!$E$27*(($AE457-1)*Workings_risks!$E$18)/(2050-2023)</f>
        <v>9.7176595936537772E-3</v>
      </c>
      <c r="AG457" s="170">
        <f>AF457+(($AE457-1)*Workings_risks!$E$18)/(2050-2023)</f>
        <v>9.8959673063837936E-3</v>
      </c>
      <c r="AH457" s="170">
        <f>AG457+(($AE457-1)*Workings_risks!$E$18)/(2050-2023)</f>
        <v>1.007427501911381E-2</v>
      </c>
      <c r="AI457" s="170">
        <f>AH457+(($AE457-1)*Workings_risks!$E$18)/(2050-2023)</f>
        <v>1.0252582731843827E-2</v>
      </c>
      <c r="AJ457" s="170">
        <f>AI457+(($AE457-1)*Workings_risks!$E$18)/(2050-2023)</f>
        <v>1.0430890444573843E-2</v>
      </c>
      <c r="AK457" s="170">
        <f>AJ457+(($AE457-1)*Workings_risks!$E$18)/(2050-2023)</f>
        <v>1.0609198157303859E-2</v>
      </c>
      <c r="AL457" s="170">
        <f>AK457+(($AE457-1)*Workings_risks!$E$18)/(2050-2023)</f>
        <v>1.0787505870033876E-2</v>
      </c>
      <c r="AM457" s="170">
        <f>AL457+(($AE457-1)*Workings_risks!$E$18)/(2050-2023)</f>
        <v>1.0965813582763892E-2</v>
      </c>
      <c r="AN457" s="170">
        <f>AM457+(($AE457-1)*Workings_risks!$E$18)/(2050-2023)</f>
        <v>1.1144121295493909E-2</v>
      </c>
      <c r="AO457" s="170">
        <f>AN457+(($AE457-1)*Workings_risks!$E$18)/(2050-2023)</f>
        <v>1.1322429008223925E-2</v>
      </c>
      <c r="AP457" s="170">
        <f>AO457+(($AE457-1)*Workings_risks!$E$18)/(2050-2023)</f>
        <v>1.1500736720953942E-2</v>
      </c>
      <c r="AQ457" s="170">
        <f>AP457+(($AE457-1)*Workings_risks!$E$18)/(2050-2023)</f>
        <v>1.1679044433683958E-2</v>
      </c>
      <c r="AR457" s="170">
        <f>AQ457+(($AE457-1)*Workings_risks!$E$18)/(2050-2023)</f>
        <v>1.1857352146413975E-2</v>
      </c>
      <c r="AS457" s="170">
        <f>AR457+(($AE457-1)*Workings_risks!$E$18)/(2050-2023)</f>
        <v>1.2035659859143991E-2</v>
      </c>
      <c r="AT457" s="170">
        <f>AS457+(($AE457-1)*Workings_risks!$E$18)/(2050-2023)</f>
        <v>1.2213967571874007E-2</v>
      </c>
      <c r="AU457" s="170">
        <f>AT457+(($AE457-1)*Workings_risks!$E$18)/(2050-2023)</f>
        <v>1.2392275284604024E-2</v>
      </c>
      <c r="AV457" s="170">
        <f>AU457+(($AE457-1)*Workings_risks!$E$18)/(2050-2023)</f>
        <v>1.257058299733404E-2</v>
      </c>
      <c r="AW457" s="170">
        <f>AV457+(($AE457-1)*Workings_risks!$E$18)/(2050-2023)</f>
        <v>1.2748890710064057E-2</v>
      </c>
      <c r="AX457" s="170">
        <f>AW457+(($AE457-1)*Workings_risks!$E$18)/(2050-2023)</f>
        <v>1.2927198422794073E-2</v>
      </c>
      <c r="AY457" s="170">
        <f>AX457+(($AE457-1)*Workings_risks!$E$18)/(2050-2023)</f>
        <v>1.310550613552409E-2</v>
      </c>
      <c r="BA457" s="186">
        <f>AF457*Workings_risks!$E$24*Workings_risks!$E$26*Workings_risks!$E$27*Assumptions!$G$90</f>
        <v>3.9354487346466145E-4</v>
      </c>
      <c r="BB457" s="186">
        <f>AG457*Workings_risks!$E$24*Workings_risks!$E$26*Workings_risks!$E$27*Assumptions!$G$90</f>
        <v>4.0076596261352744E-4</v>
      </c>
      <c r="BC457" s="186">
        <f>AH457*Workings_risks!$E$24*Workings_risks!$E$26*Workings_risks!$E$27*Assumptions!$G$90</f>
        <v>4.0798705176239353E-4</v>
      </c>
      <c r="BD457" s="186">
        <f>AI457*Workings_risks!$E$24*Workings_risks!$E$26*Workings_risks!$E$27*Assumptions!$G$90</f>
        <v>4.1520814091125963E-4</v>
      </c>
      <c r="BE457" s="186">
        <f>AJ457*Workings_risks!$E$24*Workings_risks!$E$26*Workings_risks!$E$27*Assumptions!$G$90</f>
        <v>4.2242923006012567E-4</v>
      </c>
      <c r="BF457" s="186">
        <f>AK457*Workings_risks!$E$24*Workings_risks!$E$26*Workings_risks!$E$27*Assumptions!$G$90</f>
        <v>4.2965031920899171E-4</v>
      </c>
      <c r="BG457" s="186">
        <f>AL457*Workings_risks!$E$24*Workings_risks!$E$26*Workings_risks!$E$27*Assumptions!$G$90</f>
        <v>4.3687140835785781E-4</v>
      </c>
      <c r="BH457" s="186">
        <f>AM457*Workings_risks!$E$24*Workings_risks!$E$26*Workings_risks!$E$27*Assumptions!$G$90</f>
        <v>4.440924975067239E-4</v>
      </c>
      <c r="BI457" s="186">
        <f>AN457*Workings_risks!$E$24*Workings_risks!$E$26*Workings_risks!$E$27*Assumptions!$G$90</f>
        <v>4.5131358665558984E-4</v>
      </c>
      <c r="BJ457" s="186">
        <f>AO457*Workings_risks!$E$24*Workings_risks!$E$26*Workings_risks!$E$27*Assumptions!$G$90</f>
        <v>4.5853467580445599E-4</v>
      </c>
      <c r="BK457" s="186">
        <f>AP457*Workings_risks!$E$24*Workings_risks!$E$26*Workings_risks!$E$27*Assumptions!$G$90</f>
        <v>4.6575576495332208E-4</v>
      </c>
      <c r="BL457" s="186">
        <f>AQ457*Workings_risks!$E$24*Workings_risks!$E$26*Workings_risks!$E$27*Assumptions!$G$90</f>
        <v>4.7297685410218812E-4</v>
      </c>
      <c r="BM457" s="186">
        <f>AR457*Workings_risks!$E$24*Workings_risks!$E$26*Workings_risks!$E$27*Assumptions!$G$90</f>
        <v>4.8019794325105411E-4</v>
      </c>
      <c r="BN457" s="186">
        <f>AS457*Workings_risks!$E$24*Workings_risks!$E$26*Workings_risks!$E$27*Assumptions!$G$90</f>
        <v>4.8741903239992026E-4</v>
      </c>
      <c r="BO457" s="186">
        <f>AT457*Workings_risks!$E$24*Workings_risks!$E$26*Workings_risks!$E$27*Assumptions!$G$90</f>
        <v>4.946401215487863E-4</v>
      </c>
      <c r="BP457" s="186">
        <f>AU457*Workings_risks!$E$24*Workings_risks!$E$26*Workings_risks!$E$27*Assumptions!$G$90</f>
        <v>5.0186121069765229E-4</v>
      </c>
      <c r="BQ457" s="186">
        <f>AV457*Workings_risks!$E$24*Workings_risks!$E$26*Workings_risks!$E$27*Assumptions!$G$90</f>
        <v>5.0908229984651839E-4</v>
      </c>
      <c r="BR457" s="186">
        <f>AW457*Workings_risks!$E$24*Workings_risks!$E$26*Workings_risks!$E$27*Assumptions!$G$90</f>
        <v>5.1630338899538448E-4</v>
      </c>
      <c r="BS457" s="186">
        <f>AX457*Workings_risks!$E$24*Workings_risks!$E$26*Workings_risks!$E$27*Assumptions!$G$90</f>
        <v>5.2352447814425047E-4</v>
      </c>
      <c r="BT457" s="186">
        <f>AY457*Workings_risks!$E$24*Workings_risks!$E$26*Workings_risks!$E$27*Assumptions!$G$90</f>
        <v>5.3074556729311656E-4</v>
      </c>
    </row>
    <row r="458" spans="2:72" x14ac:dyDescent="0.25">
      <c r="B458" s="42">
        <v>10424858</v>
      </c>
      <c r="C458" s="42" t="s">
        <v>574</v>
      </c>
      <c r="D458" s="42" t="s">
        <v>241</v>
      </c>
      <c r="E458" s="42">
        <v>17097677</v>
      </c>
      <c r="F458" s="42">
        <v>17097682</v>
      </c>
      <c r="G458" s="42">
        <v>2.7167805689154001</v>
      </c>
      <c r="H458" s="42">
        <v>143.48651058034</v>
      </c>
      <c r="I458" s="42">
        <v>-37.003436909972798</v>
      </c>
      <c r="J458" s="42">
        <v>114</v>
      </c>
      <c r="K458" s="42">
        <v>101</v>
      </c>
      <c r="L458" s="32">
        <v>6.3E-2</v>
      </c>
      <c r="M458" s="32">
        <v>8.7999999999999995E-2</v>
      </c>
      <c r="N458" s="181"/>
      <c r="O458" s="182">
        <f t="shared" si="106"/>
        <v>121.18199999999999</v>
      </c>
      <c r="P458" s="182">
        <f t="shared" si="107"/>
        <v>107.363</v>
      </c>
      <c r="Q458" s="191">
        <f t="shared" si="108"/>
        <v>0.01</v>
      </c>
      <c r="R458" s="191">
        <f t="shared" si="109"/>
        <v>0.02</v>
      </c>
      <c r="S458" s="184">
        <f t="shared" si="110"/>
        <v>-1381.899999999999</v>
      </c>
      <c r="T458" s="184">
        <f t="shared" si="111"/>
        <v>135.00099999999998</v>
      </c>
      <c r="U458" s="185">
        <f t="shared" si="112"/>
        <v>1.5197192271510234E-2</v>
      </c>
      <c r="V458" s="181"/>
      <c r="W458" s="182">
        <f t="shared" si="113"/>
        <v>122.32199999999999</v>
      </c>
      <c r="X458" s="182">
        <f t="shared" si="114"/>
        <v>109.88800000000001</v>
      </c>
      <c r="Y458" s="183">
        <f t="shared" si="115"/>
        <v>0.01</v>
      </c>
      <c r="Z458" s="183">
        <f t="shared" si="116"/>
        <v>0.02</v>
      </c>
      <c r="AA458" s="184">
        <f t="shared" si="117"/>
        <v>-1243.3999999999983</v>
      </c>
      <c r="AB458" s="184">
        <f t="shared" si="118"/>
        <v>134.75599999999997</v>
      </c>
      <c r="AC458" s="185">
        <f t="shared" si="119"/>
        <v>1.6692938716422714E-2</v>
      </c>
      <c r="AD458" s="181"/>
      <c r="AE458" s="178">
        <f t="shared" ref="AE458:AE521" si="120">U458*100</f>
        <v>1.5197192271510234</v>
      </c>
      <c r="AF458" s="170">
        <f>Workings_risks!$E$18+Workings_risks!$E$27*(($AE458-1)*Workings_risks!$E$18)/(2050-2023)</f>
        <v>9.7130080881042986E-3</v>
      </c>
      <c r="AG458" s="170">
        <f>AF458+(($AE458-1)*Workings_risks!$E$18)/(2050-2023)</f>
        <v>9.8897652989844882E-3</v>
      </c>
      <c r="AH458" s="170">
        <f>AG458+(($AE458-1)*Workings_risks!$E$18)/(2050-2023)</f>
        <v>1.0066522509864678E-2</v>
      </c>
      <c r="AI458" s="170">
        <f>AH458+(($AE458-1)*Workings_risks!$E$18)/(2050-2023)</f>
        <v>1.0243279720744868E-2</v>
      </c>
      <c r="AJ458" s="170">
        <f>AI458+(($AE458-1)*Workings_risks!$E$18)/(2050-2023)</f>
        <v>1.0420036931625057E-2</v>
      </c>
      <c r="AK458" s="170">
        <f>AJ458+(($AE458-1)*Workings_risks!$E$18)/(2050-2023)</f>
        <v>1.0596794142505247E-2</v>
      </c>
      <c r="AL458" s="170">
        <f>AK458+(($AE458-1)*Workings_risks!$E$18)/(2050-2023)</f>
        <v>1.0773551353385436E-2</v>
      </c>
      <c r="AM458" s="170">
        <f>AL458+(($AE458-1)*Workings_risks!$E$18)/(2050-2023)</f>
        <v>1.0950308564265626E-2</v>
      </c>
      <c r="AN458" s="170">
        <f>AM458+(($AE458-1)*Workings_risks!$E$18)/(2050-2023)</f>
        <v>1.1127065775145816E-2</v>
      </c>
      <c r="AO458" s="170">
        <f>AN458+(($AE458-1)*Workings_risks!$E$18)/(2050-2023)</f>
        <v>1.1303822986026005E-2</v>
      </c>
      <c r="AP458" s="170">
        <f>AO458+(($AE458-1)*Workings_risks!$E$18)/(2050-2023)</f>
        <v>1.1480580196906195E-2</v>
      </c>
      <c r="AQ458" s="170">
        <f>AP458+(($AE458-1)*Workings_risks!$E$18)/(2050-2023)</f>
        <v>1.1657337407786385E-2</v>
      </c>
      <c r="AR458" s="170">
        <f>AQ458+(($AE458-1)*Workings_risks!$E$18)/(2050-2023)</f>
        <v>1.1834094618666574E-2</v>
      </c>
      <c r="AS458" s="170">
        <f>AR458+(($AE458-1)*Workings_risks!$E$18)/(2050-2023)</f>
        <v>1.2010851829546764E-2</v>
      </c>
      <c r="AT458" s="170">
        <f>AS458+(($AE458-1)*Workings_risks!$E$18)/(2050-2023)</f>
        <v>1.2187609040426954E-2</v>
      </c>
      <c r="AU458" s="170">
        <f>AT458+(($AE458-1)*Workings_risks!$E$18)/(2050-2023)</f>
        <v>1.2364366251307143E-2</v>
      </c>
      <c r="AV458" s="170">
        <f>AU458+(($AE458-1)*Workings_risks!$E$18)/(2050-2023)</f>
        <v>1.2541123462187333E-2</v>
      </c>
      <c r="AW458" s="170">
        <f>AV458+(($AE458-1)*Workings_risks!$E$18)/(2050-2023)</f>
        <v>1.2717880673067523E-2</v>
      </c>
      <c r="AX458" s="170">
        <f>AW458+(($AE458-1)*Workings_risks!$E$18)/(2050-2023)</f>
        <v>1.2894637883947712E-2</v>
      </c>
      <c r="AY458" s="170">
        <f>AX458+(($AE458-1)*Workings_risks!$E$18)/(2050-2023)</f>
        <v>1.3071395094827902E-2</v>
      </c>
      <c r="BA458" s="186">
        <f>AF458*Workings_risks!$E$24*Workings_risks!$E$26*Workings_risks!$E$27*Assumptions!$G$90</f>
        <v>3.9335649722599527E-4</v>
      </c>
      <c r="BB458" s="186">
        <f>AG458*Workings_risks!$E$24*Workings_risks!$E$26*Workings_risks!$E$27*Assumptions!$G$90</f>
        <v>4.00514794295306E-4</v>
      </c>
      <c r="BC458" s="186">
        <f>AH458*Workings_risks!$E$24*Workings_risks!$E$26*Workings_risks!$E$27*Assumptions!$G$90</f>
        <v>4.0767309136461666E-4</v>
      </c>
      <c r="BD458" s="186">
        <f>AI458*Workings_risks!$E$24*Workings_risks!$E$26*Workings_risks!$E$27*Assumptions!$G$90</f>
        <v>4.1483138843392728E-4</v>
      </c>
      <c r="BE458" s="186">
        <f>AJ458*Workings_risks!$E$24*Workings_risks!$E$26*Workings_risks!$E$27*Assumptions!$G$90</f>
        <v>4.2198968550323805E-4</v>
      </c>
      <c r="BF458" s="186">
        <f>AK458*Workings_risks!$E$24*Workings_risks!$E$26*Workings_risks!$E$27*Assumptions!$G$90</f>
        <v>4.2914798257254877E-4</v>
      </c>
      <c r="BG458" s="186">
        <f>AL458*Workings_risks!$E$24*Workings_risks!$E$26*Workings_risks!$E$27*Assumptions!$G$90</f>
        <v>4.3630627964185944E-4</v>
      </c>
      <c r="BH458" s="186">
        <f>AM458*Workings_risks!$E$24*Workings_risks!$E$26*Workings_risks!$E$27*Assumptions!$G$90</f>
        <v>4.4346457671117005E-4</v>
      </c>
      <c r="BI458" s="186">
        <f>AN458*Workings_risks!$E$24*Workings_risks!$E$26*Workings_risks!$E$27*Assumptions!$G$90</f>
        <v>4.5062287378048083E-4</v>
      </c>
      <c r="BJ458" s="186">
        <f>AO458*Workings_risks!$E$24*Workings_risks!$E$26*Workings_risks!$E$27*Assumptions!$G$90</f>
        <v>4.5778117084979144E-4</v>
      </c>
      <c r="BK458" s="186">
        <f>AP458*Workings_risks!$E$24*Workings_risks!$E$26*Workings_risks!$E$27*Assumptions!$G$90</f>
        <v>4.6493946791910222E-4</v>
      </c>
      <c r="BL458" s="186">
        <f>AQ458*Workings_risks!$E$24*Workings_risks!$E$26*Workings_risks!$E$27*Assumptions!$G$90</f>
        <v>4.7209776498841299E-4</v>
      </c>
      <c r="BM458" s="186">
        <f>AR458*Workings_risks!$E$24*Workings_risks!$E$26*Workings_risks!$E$27*Assumptions!$G$90</f>
        <v>4.792560620577236E-4</v>
      </c>
      <c r="BN458" s="186">
        <f>AS458*Workings_risks!$E$24*Workings_risks!$E$26*Workings_risks!$E$27*Assumptions!$G$90</f>
        <v>4.8641435912703427E-4</v>
      </c>
      <c r="BO458" s="186">
        <f>AT458*Workings_risks!$E$24*Workings_risks!$E$26*Workings_risks!$E$27*Assumptions!$G$90</f>
        <v>4.9357265619634494E-4</v>
      </c>
      <c r="BP458" s="186">
        <f>AU458*Workings_risks!$E$24*Workings_risks!$E$26*Workings_risks!$E$27*Assumptions!$G$90</f>
        <v>5.0073095326565555E-4</v>
      </c>
      <c r="BQ458" s="186">
        <f>AV458*Workings_risks!$E$24*Workings_risks!$E$26*Workings_risks!$E$27*Assumptions!$G$90</f>
        <v>5.0788925033496616E-4</v>
      </c>
      <c r="BR458" s="186">
        <f>AW458*Workings_risks!$E$24*Workings_risks!$E$26*Workings_risks!$E$27*Assumptions!$G$90</f>
        <v>5.1504754740427699E-4</v>
      </c>
      <c r="BS458" s="186">
        <f>AX458*Workings_risks!$E$24*Workings_risks!$E$26*Workings_risks!$E$27*Assumptions!$G$90</f>
        <v>5.2220584447358772E-4</v>
      </c>
      <c r="BT458" s="186">
        <f>AY458*Workings_risks!$E$24*Workings_risks!$E$26*Workings_risks!$E$27*Assumptions!$G$90</f>
        <v>5.2936414154289844E-4</v>
      </c>
    </row>
    <row r="459" spans="2:72" x14ac:dyDescent="0.25">
      <c r="B459" s="42">
        <v>10424860</v>
      </c>
      <c r="C459" s="42" t="s">
        <v>574</v>
      </c>
      <c r="D459" s="42" t="s">
        <v>241</v>
      </c>
      <c r="E459" s="42">
        <v>17097690</v>
      </c>
      <c r="F459" s="42">
        <v>191199022</v>
      </c>
      <c r="G459" s="42">
        <v>0.31873158414780001</v>
      </c>
      <c r="H459" s="42">
        <v>143.48408865193801</v>
      </c>
      <c r="I459" s="42">
        <v>-37.006691453338</v>
      </c>
      <c r="J459" s="42">
        <v>114</v>
      </c>
      <c r="K459" s="42">
        <v>101</v>
      </c>
      <c r="L459" s="32">
        <v>6.3E-2</v>
      </c>
      <c r="M459" s="32">
        <v>8.7999999999999995E-2</v>
      </c>
      <c r="N459" s="181"/>
      <c r="O459" s="182">
        <f t="shared" si="106"/>
        <v>121.18199999999999</v>
      </c>
      <c r="P459" s="182">
        <f t="shared" si="107"/>
        <v>107.363</v>
      </c>
      <c r="Q459" s="191">
        <f t="shared" si="108"/>
        <v>0.01</v>
      </c>
      <c r="R459" s="191">
        <f t="shared" si="109"/>
        <v>0.02</v>
      </c>
      <c r="S459" s="184">
        <f t="shared" si="110"/>
        <v>-1381.899999999999</v>
      </c>
      <c r="T459" s="184">
        <f t="shared" si="111"/>
        <v>135.00099999999998</v>
      </c>
      <c r="U459" s="185">
        <f t="shared" si="112"/>
        <v>1.5197192271510234E-2</v>
      </c>
      <c r="V459" s="181"/>
      <c r="W459" s="182">
        <f t="shared" si="113"/>
        <v>122.32199999999999</v>
      </c>
      <c r="X459" s="182">
        <f t="shared" si="114"/>
        <v>109.88800000000001</v>
      </c>
      <c r="Y459" s="183">
        <f t="shared" si="115"/>
        <v>0.01</v>
      </c>
      <c r="Z459" s="183">
        <f t="shared" si="116"/>
        <v>0.02</v>
      </c>
      <c r="AA459" s="184">
        <f t="shared" si="117"/>
        <v>-1243.3999999999983</v>
      </c>
      <c r="AB459" s="184">
        <f t="shared" si="118"/>
        <v>134.75599999999997</v>
      </c>
      <c r="AC459" s="185">
        <f t="shared" si="119"/>
        <v>1.6692938716422714E-2</v>
      </c>
      <c r="AD459" s="181"/>
      <c r="AE459" s="178">
        <f t="shared" si="120"/>
        <v>1.5197192271510234</v>
      </c>
      <c r="AF459" s="170">
        <f>Workings_risks!$E$18+Workings_risks!$E$27*(($AE459-1)*Workings_risks!$E$18)/(2050-2023)</f>
        <v>9.7130080881042986E-3</v>
      </c>
      <c r="AG459" s="170">
        <f>AF459+(($AE459-1)*Workings_risks!$E$18)/(2050-2023)</f>
        <v>9.8897652989844882E-3</v>
      </c>
      <c r="AH459" s="170">
        <f>AG459+(($AE459-1)*Workings_risks!$E$18)/(2050-2023)</f>
        <v>1.0066522509864678E-2</v>
      </c>
      <c r="AI459" s="170">
        <f>AH459+(($AE459-1)*Workings_risks!$E$18)/(2050-2023)</f>
        <v>1.0243279720744868E-2</v>
      </c>
      <c r="AJ459" s="170">
        <f>AI459+(($AE459-1)*Workings_risks!$E$18)/(2050-2023)</f>
        <v>1.0420036931625057E-2</v>
      </c>
      <c r="AK459" s="170">
        <f>AJ459+(($AE459-1)*Workings_risks!$E$18)/(2050-2023)</f>
        <v>1.0596794142505247E-2</v>
      </c>
      <c r="AL459" s="170">
        <f>AK459+(($AE459-1)*Workings_risks!$E$18)/(2050-2023)</f>
        <v>1.0773551353385436E-2</v>
      </c>
      <c r="AM459" s="170">
        <f>AL459+(($AE459-1)*Workings_risks!$E$18)/(2050-2023)</f>
        <v>1.0950308564265626E-2</v>
      </c>
      <c r="AN459" s="170">
        <f>AM459+(($AE459-1)*Workings_risks!$E$18)/(2050-2023)</f>
        <v>1.1127065775145816E-2</v>
      </c>
      <c r="AO459" s="170">
        <f>AN459+(($AE459-1)*Workings_risks!$E$18)/(2050-2023)</f>
        <v>1.1303822986026005E-2</v>
      </c>
      <c r="AP459" s="170">
        <f>AO459+(($AE459-1)*Workings_risks!$E$18)/(2050-2023)</f>
        <v>1.1480580196906195E-2</v>
      </c>
      <c r="AQ459" s="170">
        <f>AP459+(($AE459-1)*Workings_risks!$E$18)/(2050-2023)</f>
        <v>1.1657337407786385E-2</v>
      </c>
      <c r="AR459" s="170">
        <f>AQ459+(($AE459-1)*Workings_risks!$E$18)/(2050-2023)</f>
        <v>1.1834094618666574E-2</v>
      </c>
      <c r="AS459" s="170">
        <f>AR459+(($AE459-1)*Workings_risks!$E$18)/(2050-2023)</f>
        <v>1.2010851829546764E-2</v>
      </c>
      <c r="AT459" s="170">
        <f>AS459+(($AE459-1)*Workings_risks!$E$18)/(2050-2023)</f>
        <v>1.2187609040426954E-2</v>
      </c>
      <c r="AU459" s="170">
        <f>AT459+(($AE459-1)*Workings_risks!$E$18)/(2050-2023)</f>
        <v>1.2364366251307143E-2</v>
      </c>
      <c r="AV459" s="170">
        <f>AU459+(($AE459-1)*Workings_risks!$E$18)/(2050-2023)</f>
        <v>1.2541123462187333E-2</v>
      </c>
      <c r="AW459" s="170">
        <f>AV459+(($AE459-1)*Workings_risks!$E$18)/(2050-2023)</f>
        <v>1.2717880673067523E-2</v>
      </c>
      <c r="AX459" s="170">
        <f>AW459+(($AE459-1)*Workings_risks!$E$18)/(2050-2023)</f>
        <v>1.2894637883947712E-2</v>
      </c>
      <c r="AY459" s="170">
        <f>AX459+(($AE459-1)*Workings_risks!$E$18)/(2050-2023)</f>
        <v>1.3071395094827902E-2</v>
      </c>
      <c r="BA459" s="186">
        <f>AF459*Workings_risks!$E$24*Workings_risks!$E$26*Workings_risks!$E$27*Assumptions!$G$90</f>
        <v>3.9335649722599527E-4</v>
      </c>
      <c r="BB459" s="186">
        <f>AG459*Workings_risks!$E$24*Workings_risks!$E$26*Workings_risks!$E$27*Assumptions!$G$90</f>
        <v>4.00514794295306E-4</v>
      </c>
      <c r="BC459" s="186">
        <f>AH459*Workings_risks!$E$24*Workings_risks!$E$26*Workings_risks!$E$27*Assumptions!$G$90</f>
        <v>4.0767309136461666E-4</v>
      </c>
      <c r="BD459" s="186">
        <f>AI459*Workings_risks!$E$24*Workings_risks!$E$26*Workings_risks!$E$27*Assumptions!$G$90</f>
        <v>4.1483138843392728E-4</v>
      </c>
      <c r="BE459" s="186">
        <f>AJ459*Workings_risks!$E$24*Workings_risks!$E$26*Workings_risks!$E$27*Assumptions!$G$90</f>
        <v>4.2198968550323805E-4</v>
      </c>
      <c r="BF459" s="186">
        <f>AK459*Workings_risks!$E$24*Workings_risks!$E$26*Workings_risks!$E$27*Assumptions!$G$90</f>
        <v>4.2914798257254877E-4</v>
      </c>
      <c r="BG459" s="186">
        <f>AL459*Workings_risks!$E$24*Workings_risks!$E$26*Workings_risks!$E$27*Assumptions!$G$90</f>
        <v>4.3630627964185944E-4</v>
      </c>
      <c r="BH459" s="186">
        <f>AM459*Workings_risks!$E$24*Workings_risks!$E$26*Workings_risks!$E$27*Assumptions!$G$90</f>
        <v>4.4346457671117005E-4</v>
      </c>
      <c r="BI459" s="186">
        <f>AN459*Workings_risks!$E$24*Workings_risks!$E$26*Workings_risks!$E$27*Assumptions!$G$90</f>
        <v>4.5062287378048083E-4</v>
      </c>
      <c r="BJ459" s="186">
        <f>AO459*Workings_risks!$E$24*Workings_risks!$E$26*Workings_risks!$E$27*Assumptions!$G$90</f>
        <v>4.5778117084979144E-4</v>
      </c>
      <c r="BK459" s="186">
        <f>AP459*Workings_risks!$E$24*Workings_risks!$E$26*Workings_risks!$E$27*Assumptions!$G$90</f>
        <v>4.6493946791910222E-4</v>
      </c>
      <c r="BL459" s="186">
        <f>AQ459*Workings_risks!$E$24*Workings_risks!$E$26*Workings_risks!$E$27*Assumptions!$G$90</f>
        <v>4.7209776498841299E-4</v>
      </c>
      <c r="BM459" s="186">
        <f>AR459*Workings_risks!$E$24*Workings_risks!$E$26*Workings_risks!$E$27*Assumptions!$G$90</f>
        <v>4.792560620577236E-4</v>
      </c>
      <c r="BN459" s="186">
        <f>AS459*Workings_risks!$E$24*Workings_risks!$E$26*Workings_risks!$E$27*Assumptions!$G$90</f>
        <v>4.8641435912703427E-4</v>
      </c>
      <c r="BO459" s="186">
        <f>AT459*Workings_risks!$E$24*Workings_risks!$E$26*Workings_risks!$E$27*Assumptions!$G$90</f>
        <v>4.9357265619634494E-4</v>
      </c>
      <c r="BP459" s="186">
        <f>AU459*Workings_risks!$E$24*Workings_risks!$E$26*Workings_risks!$E$27*Assumptions!$G$90</f>
        <v>5.0073095326565555E-4</v>
      </c>
      <c r="BQ459" s="186">
        <f>AV459*Workings_risks!$E$24*Workings_risks!$E$26*Workings_risks!$E$27*Assumptions!$G$90</f>
        <v>5.0788925033496616E-4</v>
      </c>
      <c r="BR459" s="186">
        <f>AW459*Workings_risks!$E$24*Workings_risks!$E$26*Workings_risks!$E$27*Assumptions!$G$90</f>
        <v>5.1504754740427699E-4</v>
      </c>
      <c r="BS459" s="186">
        <f>AX459*Workings_risks!$E$24*Workings_risks!$E$26*Workings_risks!$E$27*Assumptions!$G$90</f>
        <v>5.2220584447358772E-4</v>
      </c>
      <c r="BT459" s="186">
        <f>AY459*Workings_risks!$E$24*Workings_risks!$E$26*Workings_risks!$E$27*Assumptions!$G$90</f>
        <v>5.2936414154289844E-4</v>
      </c>
    </row>
    <row r="460" spans="2:72" x14ac:dyDescent="0.25">
      <c r="B460" s="42">
        <v>10424875</v>
      </c>
      <c r="C460" s="42" t="s">
        <v>574</v>
      </c>
      <c r="D460" s="42" t="s">
        <v>241</v>
      </c>
      <c r="E460" s="42">
        <v>17097754</v>
      </c>
      <c r="F460" s="42">
        <v>17097750</v>
      </c>
      <c r="G460" s="42">
        <v>2.4872793695634203</v>
      </c>
      <c r="H460" s="42">
        <v>143.47897650610801</v>
      </c>
      <c r="I460" s="42">
        <v>-37.033895528309998</v>
      </c>
      <c r="J460" s="42">
        <v>115</v>
      </c>
      <c r="K460" s="42">
        <v>103</v>
      </c>
      <c r="L460" s="32">
        <v>6.3E-2</v>
      </c>
      <c r="M460" s="32">
        <v>8.7999999999999995E-2</v>
      </c>
      <c r="N460" s="181"/>
      <c r="O460" s="182">
        <f t="shared" si="106"/>
        <v>122.24499999999999</v>
      </c>
      <c r="P460" s="182">
        <f t="shared" si="107"/>
        <v>109.48899999999999</v>
      </c>
      <c r="Q460" s="191">
        <f t="shared" si="108"/>
        <v>0.01</v>
      </c>
      <c r="R460" s="191">
        <f t="shared" si="109"/>
        <v>0.02</v>
      </c>
      <c r="S460" s="184">
        <f t="shared" si="110"/>
        <v>-1275.5999999999999</v>
      </c>
      <c r="T460" s="184">
        <f t="shared" si="111"/>
        <v>135.00099999999998</v>
      </c>
      <c r="U460" s="185">
        <f t="shared" si="112"/>
        <v>1.5679680150517385E-2</v>
      </c>
      <c r="V460" s="181"/>
      <c r="W460" s="182">
        <f t="shared" si="113"/>
        <v>123.395</v>
      </c>
      <c r="X460" s="182">
        <f t="shared" si="114"/>
        <v>112.06400000000001</v>
      </c>
      <c r="Y460" s="183">
        <f t="shared" si="115"/>
        <v>0.01</v>
      </c>
      <c r="Z460" s="183">
        <f t="shared" si="116"/>
        <v>0.02</v>
      </c>
      <c r="AA460" s="184">
        <f t="shared" si="117"/>
        <v>-1133.0999999999988</v>
      </c>
      <c r="AB460" s="184">
        <f t="shared" si="118"/>
        <v>134.72599999999997</v>
      </c>
      <c r="AC460" s="185">
        <f t="shared" si="119"/>
        <v>1.7408878298473207E-2</v>
      </c>
      <c r="AD460" s="181"/>
      <c r="AE460" s="178">
        <f t="shared" si="120"/>
        <v>1.5679680150517386</v>
      </c>
      <c r="AF460" s="170">
        <f>Workings_risks!$E$18+Workings_risks!$E$27*(($AE460-1)*Workings_risks!$E$18)/(2050-2023)</f>
        <v>9.7622365218362796E-3</v>
      </c>
      <c r="AG460" s="170">
        <f>AF460+(($AE460-1)*Workings_risks!$E$18)/(2050-2023)</f>
        <v>9.9554032106271301E-3</v>
      </c>
      <c r="AH460" s="170">
        <f>AG460+(($AE460-1)*Workings_risks!$E$18)/(2050-2023)</f>
        <v>1.0148569899417981E-2</v>
      </c>
      <c r="AI460" s="170">
        <f>AH460+(($AE460-1)*Workings_risks!$E$18)/(2050-2023)</f>
        <v>1.0341736588208831E-2</v>
      </c>
      <c r="AJ460" s="170">
        <f>AI460+(($AE460-1)*Workings_risks!$E$18)/(2050-2023)</f>
        <v>1.0534903276999682E-2</v>
      </c>
      <c r="AK460" s="170">
        <f>AJ460+(($AE460-1)*Workings_risks!$E$18)/(2050-2023)</f>
        <v>1.0728069965790532E-2</v>
      </c>
      <c r="AL460" s="170">
        <f>AK460+(($AE460-1)*Workings_risks!$E$18)/(2050-2023)</f>
        <v>1.0921236654581383E-2</v>
      </c>
      <c r="AM460" s="170">
        <f>AL460+(($AE460-1)*Workings_risks!$E$18)/(2050-2023)</f>
        <v>1.1114403343372234E-2</v>
      </c>
      <c r="AN460" s="170">
        <f>AM460+(($AE460-1)*Workings_risks!$E$18)/(2050-2023)</f>
        <v>1.1307570032163084E-2</v>
      </c>
      <c r="AO460" s="170">
        <f>AN460+(($AE460-1)*Workings_risks!$E$18)/(2050-2023)</f>
        <v>1.1500736720953935E-2</v>
      </c>
      <c r="AP460" s="170">
        <f>AO460+(($AE460-1)*Workings_risks!$E$18)/(2050-2023)</f>
        <v>1.1693903409744785E-2</v>
      </c>
      <c r="AQ460" s="170">
        <f>AP460+(($AE460-1)*Workings_risks!$E$18)/(2050-2023)</f>
        <v>1.1887070098535636E-2</v>
      </c>
      <c r="AR460" s="170">
        <f>AQ460+(($AE460-1)*Workings_risks!$E$18)/(2050-2023)</f>
        <v>1.2080236787326486E-2</v>
      </c>
      <c r="AS460" s="170">
        <f>AR460+(($AE460-1)*Workings_risks!$E$18)/(2050-2023)</f>
        <v>1.2273403476117337E-2</v>
      </c>
      <c r="AT460" s="170">
        <f>AS460+(($AE460-1)*Workings_risks!$E$18)/(2050-2023)</f>
        <v>1.2466570164908188E-2</v>
      </c>
      <c r="AU460" s="170">
        <f>AT460+(($AE460-1)*Workings_risks!$E$18)/(2050-2023)</f>
        <v>1.2659736853699038E-2</v>
      </c>
      <c r="AV460" s="170">
        <f>AU460+(($AE460-1)*Workings_risks!$E$18)/(2050-2023)</f>
        <v>1.2852903542489889E-2</v>
      </c>
      <c r="AW460" s="170">
        <f>AV460+(($AE460-1)*Workings_risks!$E$18)/(2050-2023)</f>
        <v>1.3046070231280739E-2</v>
      </c>
      <c r="AX460" s="170">
        <f>AW460+(($AE460-1)*Workings_risks!$E$18)/(2050-2023)</f>
        <v>1.323923692007159E-2</v>
      </c>
      <c r="AY460" s="170">
        <f>AX460+(($AE460-1)*Workings_risks!$E$18)/(2050-2023)</f>
        <v>1.343240360886244E-2</v>
      </c>
      <c r="BA460" s="186">
        <f>AF460*Workings_risks!$E$24*Workings_risks!$E$26*Workings_risks!$E$27*Assumptions!$G$90</f>
        <v>3.9535014575187789E-4</v>
      </c>
      <c r="BB460" s="186">
        <f>AG460*Workings_risks!$E$24*Workings_risks!$E$26*Workings_risks!$E$27*Assumptions!$G$90</f>
        <v>4.0317299232981606E-4</v>
      </c>
      <c r="BC460" s="186">
        <f>AH460*Workings_risks!$E$24*Workings_risks!$E$26*Workings_risks!$E$27*Assumptions!$G$90</f>
        <v>4.1099583890775429E-4</v>
      </c>
      <c r="BD460" s="186">
        <f>AI460*Workings_risks!$E$24*Workings_risks!$E$26*Workings_risks!$E$27*Assumptions!$G$90</f>
        <v>4.1881868548569246E-4</v>
      </c>
      <c r="BE460" s="186">
        <f>AJ460*Workings_risks!$E$24*Workings_risks!$E$26*Workings_risks!$E$27*Assumptions!$G$90</f>
        <v>4.2664153206363069E-4</v>
      </c>
      <c r="BF460" s="186">
        <f>AK460*Workings_risks!$E$24*Workings_risks!$E$26*Workings_risks!$E$27*Assumptions!$G$90</f>
        <v>4.3446437864156886E-4</v>
      </c>
      <c r="BG460" s="186">
        <f>AL460*Workings_risks!$E$24*Workings_risks!$E$26*Workings_risks!$E$27*Assumptions!$G$90</f>
        <v>4.4228722521950714E-4</v>
      </c>
      <c r="BH460" s="186">
        <f>AM460*Workings_risks!$E$24*Workings_risks!$E$26*Workings_risks!$E$27*Assumptions!$G$90</f>
        <v>4.5011007179744536E-4</v>
      </c>
      <c r="BI460" s="186">
        <f>AN460*Workings_risks!$E$24*Workings_risks!$E$26*Workings_risks!$E$27*Assumptions!$G$90</f>
        <v>4.5793291837538359E-4</v>
      </c>
      <c r="BJ460" s="186">
        <f>AO460*Workings_risks!$E$24*Workings_risks!$E$26*Workings_risks!$E$27*Assumptions!$G$90</f>
        <v>4.6575576495332176E-4</v>
      </c>
      <c r="BK460" s="186">
        <f>AP460*Workings_risks!$E$24*Workings_risks!$E$26*Workings_risks!$E$27*Assumptions!$G$90</f>
        <v>4.7357861153125993E-4</v>
      </c>
      <c r="BL460" s="186">
        <f>AQ460*Workings_risks!$E$24*Workings_risks!$E$26*Workings_risks!$E$27*Assumptions!$G$90</f>
        <v>4.8140145810919821E-4</v>
      </c>
      <c r="BM460" s="186">
        <f>AR460*Workings_risks!$E$24*Workings_risks!$E$26*Workings_risks!$E$27*Assumptions!$G$90</f>
        <v>4.8922430468713643E-4</v>
      </c>
      <c r="BN460" s="186">
        <f>AS460*Workings_risks!$E$24*Workings_risks!$E$26*Workings_risks!$E$27*Assumptions!$G$90</f>
        <v>4.970471512650746E-4</v>
      </c>
      <c r="BO460" s="186">
        <f>AT460*Workings_risks!$E$24*Workings_risks!$E$26*Workings_risks!$E$27*Assumptions!$G$90</f>
        <v>5.0486999784301277E-4</v>
      </c>
      <c r="BP460" s="186">
        <f>AU460*Workings_risks!$E$24*Workings_risks!$E$26*Workings_risks!$E$27*Assumptions!$G$90</f>
        <v>5.1269284442095105E-4</v>
      </c>
      <c r="BQ460" s="186">
        <f>AV460*Workings_risks!$E$24*Workings_risks!$E$26*Workings_risks!$E$27*Assumptions!$G$90</f>
        <v>5.2051569099888922E-4</v>
      </c>
      <c r="BR460" s="186">
        <f>AW460*Workings_risks!$E$24*Workings_risks!$E$26*Workings_risks!$E$27*Assumptions!$G$90</f>
        <v>5.2833853757682761E-4</v>
      </c>
      <c r="BS460" s="186">
        <f>AX460*Workings_risks!$E$24*Workings_risks!$E$26*Workings_risks!$E$27*Assumptions!$G$90</f>
        <v>5.3616138415476557E-4</v>
      </c>
      <c r="BT460" s="186">
        <f>AY460*Workings_risks!$E$24*Workings_risks!$E$26*Workings_risks!$E$27*Assumptions!$G$90</f>
        <v>5.4398423073270395E-4</v>
      </c>
    </row>
    <row r="461" spans="2:72" x14ac:dyDescent="0.25">
      <c r="B461" s="42">
        <v>10424888</v>
      </c>
      <c r="C461" s="42" t="s">
        <v>574</v>
      </c>
      <c r="D461" s="42" t="s">
        <v>241</v>
      </c>
      <c r="E461" s="42">
        <v>17097805</v>
      </c>
      <c r="F461" s="42">
        <v>17097809</v>
      </c>
      <c r="G461" s="42">
        <v>0.13020415282952058</v>
      </c>
      <c r="H461" s="42">
        <v>143.501468395925</v>
      </c>
      <c r="I461" s="42">
        <v>-37.005319203328199</v>
      </c>
      <c r="J461" s="42">
        <v>114</v>
      </c>
      <c r="K461" s="42">
        <v>101</v>
      </c>
      <c r="L461" s="32">
        <v>6.3E-2</v>
      </c>
      <c r="M461" s="32">
        <v>8.7999999999999995E-2</v>
      </c>
      <c r="N461" s="181"/>
      <c r="O461" s="182">
        <f t="shared" si="106"/>
        <v>121.18199999999999</v>
      </c>
      <c r="P461" s="182">
        <f t="shared" si="107"/>
        <v>107.363</v>
      </c>
      <c r="Q461" s="191">
        <f t="shared" si="108"/>
        <v>0.01</v>
      </c>
      <c r="R461" s="191">
        <f t="shared" si="109"/>
        <v>0.02</v>
      </c>
      <c r="S461" s="184">
        <f t="shared" si="110"/>
        <v>-1381.899999999999</v>
      </c>
      <c r="T461" s="184">
        <f t="shared" si="111"/>
        <v>135.00099999999998</v>
      </c>
      <c r="U461" s="185">
        <f t="shared" si="112"/>
        <v>1.5197192271510234E-2</v>
      </c>
      <c r="V461" s="181"/>
      <c r="W461" s="182">
        <f t="shared" si="113"/>
        <v>122.32199999999999</v>
      </c>
      <c r="X461" s="182">
        <f t="shared" si="114"/>
        <v>109.88800000000001</v>
      </c>
      <c r="Y461" s="183">
        <f t="shared" si="115"/>
        <v>0.01</v>
      </c>
      <c r="Z461" s="183">
        <f t="shared" si="116"/>
        <v>0.02</v>
      </c>
      <c r="AA461" s="184">
        <f t="shared" si="117"/>
        <v>-1243.3999999999983</v>
      </c>
      <c r="AB461" s="184">
        <f t="shared" si="118"/>
        <v>134.75599999999997</v>
      </c>
      <c r="AC461" s="185">
        <f t="shared" si="119"/>
        <v>1.6692938716422714E-2</v>
      </c>
      <c r="AD461" s="181"/>
      <c r="AE461" s="178">
        <f t="shared" si="120"/>
        <v>1.5197192271510234</v>
      </c>
      <c r="AF461" s="170">
        <f>Workings_risks!$E$18+Workings_risks!$E$27*(($AE461-1)*Workings_risks!$E$18)/(2050-2023)</f>
        <v>9.7130080881042986E-3</v>
      </c>
      <c r="AG461" s="170">
        <f>AF461+(($AE461-1)*Workings_risks!$E$18)/(2050-2023)</f>
        <v>9.8897652989844882E-3</v>
      </c>
      <c r="AH461" s="170">
        <f>AG461+(($AE461-1)*Workings_risks!$E$18)/(2050-2023)</f>
        <v>1.0066522509864678E-2</v>
      </c>
      <c r="AI461" s="170">
        <f>AH461+(($AE461-1)*Workings_risks!$E$18)/(2050-2023)</f>
        <v>1.0243279720744868E-2</v>
      </c>
      <c r="AJ461" s="170">
        <f>AI461+(($AE461-1)*Workings_risks!$E$18)/(2050-2023)</f>
        <v>1.0420036931625057E-2</v>
      </c>
      <c r="AK461" s="170">
        <f>AJ461+(($AE461-1)*Workings_risks!$E$18)/(2050-2023)</f>
        <v>1.0596794142505247E-2</v>
      </c>
      <c r="AL461" s="170">
        <f>AK461+(($AE461-1)*Workings_risks!$E$18)/(2050-2023)</f>
        <v>1.0773551353385436E-2</v>
      </c>
      <c r="AM461" s="170">
        <f>AL461+(($AE461-1)*Workings_risks!$E$18)/(2050-2023)</f>
        <v>1.0950308564265626E-2</v>
      </c>
      <c r="AN461" s="170">
        <f>AM461+(($AE461-1)*Workings_risks!$E$18)/(2050-2023)</f>
        <v>1.1127065775145816E-2</v>
      </c>
      <c r="AO461" s="170">
        <f>AN461+(($AE461-1)*Workings_risks!$E$18)/(2050-2023)</f>
        <v>1.1303822986026005E-2</v>
      </c>
      <c r="AP461" s="170">
        <f>AO461+(($AE461-1)*Workings_risks!$E$18)/(2050-2023)</f>
        <v>1.1480580196906195E-2</v>
      </c>
      <c r="AQ461" s="170">
        <f>AP461+(($AE461-1)*Workings_risks!$E$18)/(2050-2023)</f>
        <v>1.1657337407786385E-2</v>
      </c>
      <c r="AR461" s="170">
        <f>AQ461+(($AE461-1)*Workings_risks!$E$18)/(2050-2023)</f>
        <v>1.1834094618666574E-2</v>
      </c>
      <c r="AS461" s="170">
        <f>AR461+(($AE461-1)*Workings_risks!$E$18)/(2050-2023)</f>
        <v>1.2010851829546764E-2</v>
      </c>
      <c r="AT461" s="170">
        <f>AS461+(($AE461-1)*Workings_risks!$E$18)/(2050-2023)</f>
        <v>1.2187609040426954E-2</v>
      </c>
      <c r="AU461" s="170">
        <f>AT461+(($AE461-1)*Workings_risks!$E$18)/(2050-2023)</f>
        <v>1.2364366251307143E-2</v>
      </c>
      <c r="AV461" s="170">
        <f>AU461+(($AE461-1)*Workings_risks!$E$18)/(2050-2023)</f>
        <v>1.2541123462187333E-2</v>
      </c>
      <c r="AW461" s="170">
        <f>AV461+(($AE461-1)*Workings_risks!$E$18)/(2050-2023)</f>
        <v>1.2717880673067523E-2</v>
      </c>
      <c r="AX461" s="170">
        <f>AW461+(($AE461-1)*Workings_risks!$E$18)/(2050-2023)</f>
        <v>1.2894637883947712E-2</v>
      </c>
      <c r="AY461" s="170">
        <f>AX461+(($AE461-1)*Workings_risks!$E$18)/(2050-2023)</f>
        <v>1.3071395094827902E-2</v>
      </c>
      <c r="BA461" s="186">
        <f>AF461*Workings_risks!$E$24*Workings_risks!$E$26*Workings_risks!$E$27*Assumptions!$G$90</f>
        <v>3.9335649722599527E-4</v>
      </c>
      <c r="BB461" s="186">
        <f>AG461*Workings_risks!$E$24*Workings_risks!$E$26*Workings_risks!$E$27*Assumptions!$G$90</f>
        <v>4.00514794295306E-4</v>
      </c>
      <c r="BC461" s="186">
        <f>AH461*Workings_risks!$E$24*Workings_risks!$E$26*Workings_risks!$E$27*Assumptions!$G$90</f>
        <v>4.0767309136461666E-4</v>
      </c>
      <c r="BD461" s="186">
        <f>AI461*Workings_risks!$E$24*Workings_risks!$E$26*Workings_risks!$E$27*Assumptions!$G$90</f>
        <v>4.1483138843392728E-4</v>
      </c>
      <c r="BE461" s="186">
        <f>AJ461*Workings_risks!$E$24*Workings_risks!$E$26*Workings_risks!$E$27*Assumptions!$G$90</f>
        <v>4.2198968550323805E-4</v>
      </c>
      <c r="BF461" s="186">
        <f>AK461*Workings_risks!$E$24*Workings_risks!$E$26*Workings_risks!$E$27*Assumptions!$G$90</f>
        <v>4.2914798257254877E-4</v>
      </c>
      <c r="BG461" s="186">
        <f>AL461*Workings_risks!$E$24*Workings_risks!$E$26*Workings_risks!$E$27*Assumptions!$G$90</f>
        <v>4.3630627964185944E-4</v>
      </c>
      <c r="BH461" s="186">
        <f>AM461*Workings_risks!$E$24*Workings_risks!$E$26*Workings_risks!$E$27*Assumptions!$G$90</f>
        <v>4.4346457671117005E-4</v>
      </c>
      <c r="BI461" s="186">
        <f>AN461*Workings_risks!$E$24*Workings_risks!$E$26*Workings_risks!$E$27*Assumptions!$G$90</f>
        <v>4.5062287378048083E-4</v>
      </c>
      <c r="BJ461" s="186">
        <f>AO461*Workings_risks!$E$24*Workings_risks!$E$26*Workings_risks!$E$27*Assumptions!$G$90</f>
        <v>4.5778117084979144E-4</v>
      </c>
      <c r="BK461" s="186">
        <f>AP461*Workings_risks!$E$24*Workings_risks!$E$26*Workings_risks!$E$27*Assumptions!$G$90</f>
        <v>4.6493946791910222E-4</v>
      </c>
      <c r="BL461" s="186">
        <f>AQ461*Workings_risks!$E$24*Workings_risks!$E$26*Workings_risks!$E$27*Assumptions!$G$90</f>
        <v>4.7209776498841299E-4</v>
      </c>
      <c r="BM461" s="186">
        <f>AR461*Workings_risks!$E$24*Workings_risks!$E$26*Workings_risks!$E$27*Assumptions!$G$90</f>
        <v>4.792560620577236E-4</v>
      </c>
      <c r="BN461" s="186">
        <f>AS461*Workings_risks!$E$24*Workings_risks!$E$26*Workings_risks!$E$27*Assumptions!$G$90</f>
        <v>4.8641435912703427E-4</v>
      </c>
      <c r="BO461" s="186">
        <f>AT461*Workings_risks!$E$24*Workings_risks!$E$26*Workings_risks!$E$27*Assumptions!$G$90</f>
        <v>4.9357265619634494E-4</v>
      </c>
      <c r="BP461" s="186">
        <f>AU461*Workings_risks!$E$24*Workings_risks!$E$26*Workings_risks!$E$27*Assumptions!$G$90</f>
        <v>5.0073095326565555E-4</v>
      </c>
      <c r="BQ461" s="186">
        <f>AV461*Workings_risks!$E$24*Workings_risks!$E$26*Workings_risks!$E$27*Assumptions!$G$90</f>
        <v>5.0788925033496616E-4</v>
      </c>
      <c r="BR461" s="186">
        <f>AW461*Workings_risks!$E$24*Workings_risks!$E$26*Workings_risks!$E$27*Assumptions!$G$90</f>
        <v>5.1504754740427699E-4</v>
      </c>
      <c r="BS461" s="186">
        <f>AX461*Workings_risks!$E$24*Workings_risks!$E$26*Workings_risks!$E$27*Assumptions!$G$90</f>
        <v>5.2220584447358772E-4</v>
      </c>
      <c r="BT461" s="186">
        <f>AY461*Workings_risks!$E$24*Workings_risks!$E$26*Workings_risks!$E$27*Assumptions!$G$90</f>
        <v>5.2936414154289844E-4</v>
      </c>
    </row>
    <row r="462" spans="2:72" x14ac:dyDescent="0.25">
      <c r="B462" s="42">
        <v>10424889</v>
      </c>
      <c r="C462" s="42" t="s">
        <v>574</v>
      </c>
      <c r="D462" s="42" t="s">
        <v>241</v>
      </c>
      <c r="E462" s="42">
        <v>17097809</v>
      </c>
      <c r="F462" s="42">
        <v>17097813</v>
      </c>
      <c r="G462" s="42">
        <v>0.81184154665217045</v>
      </c>
      <c r="H462" s="42">
        <v>143.50451691914901</v>
      </c>
      <c r="I462" s="42">
        <v>-37.005667200214099</v>
      </c>
      <c r="J462" s="42">
        <v>114</v>
      </c>
      <c r="K462" s="42">
        <v>101</v>
      </c>
      <c r="L462" s="32">
        <v>6.3E-2</v>
      </c>
      <c r="M462" s="32">
        <v>8.7999999999999995E-2</v>
      </c>
      <c r="N462" s="181"/>
      <c r="O462" s="182">
        <f t="shared" si="106"/>
        <v>121.18199999999999</v>
      </c>
      <c r="P462" s="182">
        <f t="shared" si="107"/>
        <v>107.363</v>
      </c>
      <c r="Q462" s="191">
        <f t="shared" si="108"/>
        <v>0.01</v>
      </c>
      <c r="R462" s="191">
        <f t="shared" si="109"/>
        <v>0.02</v>
      </c>
      <c r="S462" s="184">
        <f t="shared" si="110"/>
        <v>-1381.899999999999</v>
      </c>
      <c r="T462" s="184">
        <f t="shared" si="111"/>
        <v>135.00099999999998</v>
      </c>
      <c r="U462" s="185">
        <f t="shared" si="112"/>
        <v>1.5197192271510234E-2</v>
      </c>
      <c r="V462" s="181"/>
      <c r="W462" s="182">
        <f t="shared" si="113"/>
        <v>122.32199999999999</v>
      </c>
      <c r="X462" s="182">
        <f t="shared" si="114"/>
        <v>109.88800000000001</v>
      </c>
      <c r="Y462" s="183">
        <f t="shared" si="115"/>
        <v>0.01</v>
      </c>
      <c r="Z462" s="183">
        <f t="shared" si="116"/>
        <v>0.02</v>
      </c>
      <c r="AA462" s="184">
        <f t="shared" si="117"/>
        <v>-1243.3999999999983</v>
      </c>
      <c r="AB462" s="184">
        <f t="shared" si="118"/>
        <v>134.75599999999997</v>
      </c>
      <c r="AC462" s="185">
        <f t="shared" si="119"/>
        <v>1.6692938716422714E-2</v>
      </c>
      <c r="AD462" s="181"/>
      <c r="AE462" s="178">
        <f t="shared" si="120"/>
        <v>1.5197192271510234</v>
      </c>
      <c r="AF462" s="170">
        <f>Workings_risks!$E$18+Workings_risks!$E$27*(($AE462-1)*Workings_risks!$E$18)/(2050-2023)</f>
        <v>9.7130080881042986E-3</v>
      </c>
      <c r="AG462" s="170">
        <f>AF462+(($AE462-1)*Workings_risks!$E$18)/(2050-2023)</f>
        <v>9.8897652989844882E-3</v>
      </c>
      <c r="AH462" s="170">
        <f>AG462+(($AE462-1)*Workings_risks!$E$18)/(2050-2023)</f>
        <v>1.0066522509864678E-2</v>
      </c>
      <c r="AI462" s="170">
        <f>AH462+(($AE462-1)*Workings_risks!$E$18)/(2050-2023)</f>
        <v>1.0243279720744868E-2</v>
      </c>
      <c r="AJ462" s="170">
        <f>AI462+(($AE462-1)*Workings_risks!$E$18)/(2050-2023)</f>
        <v>1.0420036931625057E-2</v>
      </c>
      <c r="AK462" s="170">
        <f>AJ462+(($AE462-1)*Workings_risks!$E$18)/(2050-2023)</f>
        <v>1.0596794142505247E-2</v>
      </c>
      <c r="AL462" s="170">
        <f>AK462+(($AE462-1)*Workings_risks!$E$18)/(2050-2023)</f>
        <v>1.0773551353385436E-2</v>
      </c>
      <c r="AM462" s="170">
        <f>AL462+(($AE462-1)*Workings_risks!$E$18)/(2050-2023)</f>
        <v>1.0950308564265626E-2</v>
      </c>
      <c r="AN462" s="170">
        <f>AM462+(($AE462-1)*Workings_risks!$E$18)/(2050-2023)</f>
        <v>1.1127065775145816E-2</v>
      </c>
      <c r="AO462" s="170">
        <f>AN462+(($AE462-1)*Workings_risks!$E$18)/(2050-2023)</f>
        <v>1.1303822986026005E-2</v>
      </c>
      <c r="AP462" s="170">
        <f>AO462+(($AE462-1)*Workings_risks!$E$18)/(2050-2023)</f>
        <v>1.1480580196906195E-2</v>
      </c>
      <c r="AQ462" s="170">
        <f>AP462+(($AE462-1)*Workings_risks!$E$18)/(2050-2023)</f>
        <v>1.1657337407786385E-2</v>
      </c>
      <c r="AR462" s="170">
        <f>AQ462+(($AE462-1)*Workings_risks!$E$18)/(2050-2023)</f>
        <v>1.1834094618666574E-2</v>
      </c>
      <c r="AS462" s="170">
        <f>AR462+(($AE462-1)*Workings_risks!$E$18)/(2050-2023)</f>
        <v>1.2010851829546764E-2</v>
      </c>
      <c r="AT462" s="170">
        <f>AS462+(($AE462-1)*Workings_risks!$E$18)/(2050-2023)</f>
        <v>1.2187609040426954E-2</v>
      </c>
      <c r="AU462" s="170">
        <f>AT462+(($AE462-1)*Workings_risks!$E$18)/(2050-2023)</f>
        <v>1.2364366251307143E-2</v>
      </c>
      <c r="AV462" s="170">
        <f>AU462+(($AE462-1)*Workings_risks!$E$18)/(2050-2023)</f>
        <v>1.2541123462187333E-2</v>
      </c>
      <c r="AW462" s="170">
        <f>AV462+(($AE462-1)*Workings_risks!$E$18)/(2050-2023)</f>
        <v>1.2717880673067523E-2</v>
      </c>
      <c r="AX462" s="170">
        <f>AW462+(($AE462-1)*Workings_risks!$E$18)/(2050-2023)</f>
        <v>1.2894637883947712E-2</v>
      </c>
      <c r="AY462" s="170">
        <f>AX462+(($AE462-1)*Workings_risks!$E$18)/(2050-2023)</f>
        <v>1.3071395094827902E-2</v>
      </c>
      <c r="BA462" s="186">
        <f>AF462*Workings_risks!$E$24*Workings_risks!$E$26*Workings_risks!$E$27*Assumptions!$G$90</f>
        <v>3.9335649722599527E-4</v>
      </c>
      <c r="BB462" s="186">
        <f>AG462*Workings_risks!$E$24*Workings_risks!$E$26*Workings_risks!$E$27*Assumptions!$G$90</f>
        <v>4.00514794295306E-4</v>
      </c>
      <c r="BC462" s="186">
        <f>AH462*Workings_risks!$E$24*Workings_risks!$E$26*Workings_risks!$E$27*Assumptions!$G$90</f>
        <v>4.0767309136461666E-4</v>
      </c>
      <c r="BD462" s="186">
        <f>AI462*Workings_risks!$E$24*Workings_risks!$E$26*Workings_risks!$E$27*Assumptions!$G$90</f>
        <v>4.1483138843392728E-4</v>
      </c>
      <c r="BE462" s="186">
        <f>AJ462*Workings_risks!$E$24*Workings_risks!$E$26*Workings_risks!$E$27*Assumptions!$G$90</f>
        <v>4.2198968550323805E-4</v>
      </c>
      <c r="BF462" s="186">
        <f>AK462*Workings_risks!$E$24*Workings_risks!$E$26*Workings_risks!$E$27*Assumptions!$G$90</f>
        <v>4.2914798257254877E-4</v>
      </c>
      <c r="BG462" s="186">
        <f>AL462*Workings_risks!$E$24*Workings_risks!$E$26*Workings_risks!$E$27*Assumptions!$G$90</f>
        <v>4.3630627964185944E-4</v>
      </c>
      <c r="BH462" s="186">
        <f>AM462*Workings_risks!$E$24*Workings_risks!$E$26*Workings_risks!$E$27*Assumptions!$G$90</f>
        <v>4.4346457671117005E-4</v>
      </c>
      <c r="BI462" s="186">
        <f>AN462*Workings_risks!$E$24*Workings_risks!$E$26*Workings_risks!$E$27*Assumptions!$G$90</f>
        <v>4.5062287378048083E-4</v>
      </c>
      <c r="BJ462" s="186">
        <f>AO462*Workings_risks!$E$24*Workings_risks!$E$26*Workings_risks!$E$27*Assumptions!$G$90</f>
        <v>4.5778117084979144E-4</v>
      </c>
      <c r="BK462" s="186">
        <f>AP462*Workings_risks!$E$24*Workings_risks!$E$26*Workings_risks!$E$27*Assumptions!$G$90</f>
        <v>4.6493946791910222E-4</v>
      </c>
      <c r="BL462" s="186">
        <f>AQ462*Workings_risks!$E$24*Workings_risks!$E$26*Workings_risks!$E$27*Assumptions!$G$90</f>
        <v>4.7209776498841299E-4</v>
      </c>
      <c r="BM462" s="186">
        <f>AR462*Workings_risks!$E$24*Workings_risks!$E$26*Workings_risks!$E$27*Assumptions!$G$90</f>
        <v>4.792560620577236E-4</v>
      </c>
      <c r="BN462" s="186">
        <f>AS462*Workings_risks!$E$24*Workings_risks!$E$26*Workings_risks!$E$27*Assumptions!$G$90</f>
        <v>4.8641435912703427E-4</v>
      </c>
      <c r="BO462" s="186">
        <f>AT462*Workings_risks!$E$24*Workings_risks!$E$26*Workings_risks!$E$27*Assumptions!$G$90</f>
        <v>4.9357265619634494E-4</v>
      </c>
      <c r="BP462" s="186">
        <f>AU462*Workings_risks!$E$24*Workings_risks!$E$26*Workings_risks!$E$27*Assumptions!$G$90</f>
        <v>5.0073095326565555E-4</v>
      </c>
      <c r="BQ462" s="186">
        <f>AV462*Workings_risks!$E$24*Workings_risks!$E$26*Workings_risks!$E$27*Assumptions!$G$90</f>
        <v>5.0788925033496616E-4</v>
      </c>
      <c r="BR462" s="186">
        <f>AW462*Workings_risks!$E$24*Workings_risks!$E$26*Workings_risks!$E$27*Assumptions!$G$90</f>
        <v>5.1504754740427699E-4</v>
      </c>
      <c r="BS462" s="186">
        <f>AX462*Workings_risks!$E$24*Workings_risks!$E$26*Workings_risks!$E$27*Assumptions!$G$90</f>
        <v>5.2220584447358772E-4</v>
      </c>
      <c r="BT462" s="186">
        <f>AY462*Workings_risks!$E$24*Workings_risks!$E$26*Workings_risks!$E$27*Assumptions!$G$90</f>
        <v>5.2936414154289844E-4</v>
      </c>
    </row>
    <row r="463" spans="2:72" x14ac:dyDescent="0.25">
      <c r="B463" s="42">
        <v>10424893</v>
      </c>
      <c r="C463" s="42" t="s">
        <v>571</v>
      </c>
      <c r="D463" s="42" t="s">
        <v>241</v>
      </c>
      <c r="E463" s="42">
        <v>17097860</v>
      </c>
      <c r="F463" s="42">
        <v>17097828</v>
      </c>
      <c r="G463" s="42">
        <v>0.15799007544501009</v>
      </c>
      <c r="H463" s="42">
        <v>143.52767265136899</v>
      </c>
      <c r="I463" s="42">
        <v>-37.0273028654969</v>
      </c>
      <c r="J463" s="42">
        <v>115</v>
      </c>
      <c r="K463" s="42">
        <v>102</v>
      </c>
      <c r="L463" s="32">
        <v>6.3E-2</v>
      </c>
      <c r="M463" s="32">
        <v>8.7999999999999995E-2</v>
      </c>
      <c r="N463" s="181"/>
      <c r="O463" s="182">
        <f t="shared" si="106"/>
        <v>122.24499999999999</v>
      </c>
      <c r="P463" s="182">
        <f t="shared" si="107"/>
        <v>108.42599999999999</v>
      </c>
      <c r="Q463" s="191">
        <f t="shared" si="108"/>
        <v>0.01</v>
      </c>
      <c r="R463" s="191">
        <f t="shared" si="109"/>
        <v>0.02</v>
      </c>
      <c r="S463" s="184">
        <f t="shared" si="110"/>
        <v>-1381.9000000000003</v>
      </c>
      <c r="T463" s="184">
        <f t="shared" si="111"/>
        <v>136.06399999999999</v>
      </c>
      <c r="U463" s="185">
        <f t="shared" si="112"/>
        <v>1.5242781677400672E-2</v>
      </c>
      <c r="V463" s="181"/>
      <c r="W463" s="182">
        <f t="shared" si="113"/>
        <v>123.395</v>
      </c>
      <c r="X463" s="182">
        <f t="shared" si="114"/>
        <v>110.97600000000001</v>
      </c>
      <c r="Y463" s="183">
        <f t="shared" si="115"/>
        <v>0.01</v>
      </c>
      <c r="Z463" s="183">
        <f t="shared" si="116"/>
        <v>0.02</v>
      </c>
      <c r="AA463" s="184">
        <f t="shared" si="117"/>
        <v>-1241.8999999999983</v>
      </c>
      <c r="AB463" s="184">
        <f t="shared" si="118"/>
        <v>135.81399999999996</v>
      </c>
      <c r="AC463" s="185">
        <f t="shared" si="119"/>
        <v>1.6759803526854009E-2</v>
      </c>
      <c r="AD463" s="181"/>
      <c r="AE463" s="178">
        <f t="shared" si="120"/>
        <v>1.5242781677400672</v>
      </c>
      <c r="AF463" s="170">
        <f>Workings_risks!$E$18+Workings_risks!$E$27*(($AE463-1)*Workings_risks!$E$18)/(2050-2023)</f>
        <v>9.7176595936537772E-3</v>
      </c>
      <c r="AG463" s="170">
        <f>AF463+(($AE463-1)*Workings_risks!$E$18)/(2050-2023)</f>
        <v>9.8959673063837936E-3</v>
      </c>
      <c r="AH463" s="170">
        <f>AG463+(($AE463-1)*Workings_risks!$E$18)/(2050-2023)</f>
        <v>1.007427501911381E-2</v>
      </c>
      <c r="AI463" s="170">
        <f>AH463+(($AE463-1)*Workings_risks!$E$18)/(2050-2023)</f>
        <v>1.0252582731843827E-2</v>
      </c>
      <c r="AJ463" s="170">
        <f>AI463+(($AE463-1)*Workings_risks!$E$18)/(2050-2023)</f>
        <v>1.0430890444573843E-2</v>
      </c>
      <c r="AK463" s="170">
        <f>AJ463+(($AE463-1)*Workings_risks!$E$18)/(2050-2023)</f>
        <v>1.0609198157303859E-2</v>
      </c>
      <c r="AL463" s="170">
        <f>AK463+(($AE463-1)*Workings_risks!$E$18)/(2050-2023)</f>
        <v>1.0787505870033876E-2</v>
      </c>
      <c r="AM463" s="170">
        <f>AL463+(($AE463-1)*Workings_risks!$E$18)/(2050-2023)</f>
        <v>1.0965813582763892E-2</v>
      </c>
      <c r="AN463" s="170">
        <f>AM463+(($AE463-1)*Workings_risks!$E$18)/(2050-2023)</f>
        <v>1.1144121295493909E-2</v>
      </c>
      <c r="AO463" s="170">
        <f>AN463+(($AE463-1)*Workings_risks!$E$18)/(2050-2023)</f>
        <v>1.1322429008223925E-2</v>
      </c>
      <c r="AP463" s="170">
        <f>AO463+(($AE463-1)*Workings_risks!$E$18)/(2050-2023)</f>
        <v>1.1500736720953942E-2</v>
      </c>
      <c r="AQ463" s="170">
        <f>AP463+(($AE463-1)*Workings_risks!$E$18)/(2050-2023)</f>
        <v>1.1679044433683958E-2</v>
      </c>
      <c r="AR463" s="170">
        <f>AQ463+(($AE463-1)*Workings_risks!$E$18)/(2050-2023)</f>
        <v>1.1857352146413975E-2</v>
      </c>
      <c r="AS463" s="170">
        <f>AR463+(($AE463-1)*Workings_risks!$E$18)/(2050-2023)</f>
        <v>1.2035659859143991E-2</v>
      </c>
      <c r="AT463" s="170">
        <f>AS463+(($AE463-1)*Workings_risks!$E$18)/(2050-2023)</f>
        <v>1.2213967571874007E-2</v>
      </c>
      <c r="AU463" s="170">
        <f>AT463+(($AE463-1)*Workings_risks!$E$18)/(2050-2023)</f>
        <v>1.2392275284604024E-2</v>
      </c>
      <c r="AV463" s="170">
        <f>AU463+(($AE463-1)*Workings_risks!$E$18)/(2050-2023)</f>
        <v>1.257058299733404E-2</v>
      </c>
      <c r="AW463" s="170">
        <f>AV463+(($AE463-1)*Workings_risks!$E$18)/(2050-2023)</f>
        <v>1.2748890710064057E-2</v>
      </c>
      <c r="AX463" s="170">
        <f>AW463+(($AE463-1)*Workings_risks!$E$18)/(2050-2023)</f>
        <v>1.2927198422794073E-2</v>
      </c>
      <c r="AY463" s="170">
        <f>AX463+(($AE463-1)*Workings_risks!$E$18)/(2050-2023)</f>
        <v>1.310550613552409E-2</v>
      </c>
      <c r="BA463" s="186">
        <f>AF463*Workings_risks!$E$24*Workings_risks!$E$26*Workings_risks!$E$27*Assumptions!$G$90</f>
        <v>3.9354487346466145E-4</v>
      </c>
      <c r="BB463" s="186">
        <f>AG463*Workings_risks!$E$24*Workings_risks!$E$26*Workings_risks!$E$27*Assumptions!$G$90</f>
        <v>4.0076596261352744E-4</v>
      </c>
      <c r="BC463" s="186">
        <f>AH463*Workings_risks!$E$24*Workings_risks!$E$26*Workings_risks!$E$27*Assumptions!$G$90</f>
        <v>4.0798705176239353E-4</v>
      </c>
      <c r="BD463" s="186">
        <f>AI463*Workings_risks!$E$24*Workings_risks!$E$26*Workings_risks!$E$27*Assumptions!$G$90</f>
        <v>4.1520814091125963E-4</v>
      </c>
      <c r="BE463" s="186">
        <f>AJ463*Workings_risks!$E$24*Workings_risks!$E$26*Workings_risks!$E$27*Assumptions!$G$90</f>
        <v>4.2242923006012567E-4</v>
      </c>
      <c r="BF463" s="186">
        <f>AK463*Workings_risks!$E$24*Workings_risks!$E$26*Workings_risks!$E$27*Assumptions!$G$90</f>
        <v>4.2965031920899171E-4</v>
      </c>
      <c r="BG463" s="186">
        <f>AL463*Workings_risks!$E$24*Workings_risks!$E$26*Workings_risks!$E$27*Assumptions!$G$90</f>
        <v>4.3687140835785781E-4</v>
      </c>
      <c r="BH463" s="186">
        <f>AM463*Workings_risks!$E$24*Workings_risks!$E$26*Workings_risks!$E$27*Assumptions!$G$90</f>
        <v>4.440924975067239E-4</v>
      </c>
      <c r="BI463" s="186">
        <f>AN463*Workings_risks!$E$24*Workings_risks!$E$26*Workings_risks!$E$27*Assumptions!$G$90</f>
        <v>4.5131358665558984E-4</v>
      </c>
      <c r="BJ463" s="186">
        <f>AO463*Workings_risks!$E$24*Workings_risks!$E$26*Workings_risks!$E$27*Assumptions!$G$90</f>
        <v>4.5853467580445599E-4</v>
      </c>
      <c r="BK463" s="186">
        <f>AP463*Workings_risks!$E$24*Workings_risks!$E$26*Workings_risks!$E$27*Assumptions!$G$90</f>
        <v>4.6575576495332208E-4</v>
      </c>
      <c r="BL463" s="186">
        <f>AQ463*Workings_risks!$E$24*Workings_risks!$E$26*Workings_risks!$E$27*Assumptions!$G$90</f>
        <v>4.7297685410218812E-4</v>
      </c>
      <c r="BM463" s="186">
        <f>AR463*Workings_risks!$E$24*Workings_risks!$E$26*Workings_risks!$E$27*Assumptions!$G$90</f>
        <v>4.8019794325105411E-4</v>
      </c>
      <c r="BN463" s="186">
        <f>AS463*Workings_risks!$E$24*Workings_risks!$E$26*Workings_risks!$E$27*Assumptions!$G$90</f>
        <v>4.8741903239992026E-4</v>
      </c>
      <c r="BO463" s="186">
        <f>AT463*Workings_risks!$E$24*Workings_risks!$E$26*Workings_risks!$E$27*Assumptions!$G$90</f>
        <v>4.946401215487863E-4</v>
      </c>
      <c r="BP463" s="186">
        <f>AU463*Workings_risks!$E$24*Workings_risks!$E$26*Workings_risks!$E$27*Assumptions!$G$90</f>
        <v>5.0186121069765229E-4</v>
      </c>
      <c r="BQ463" s="186">
        <f>AV463*Workings_risks!$E$24*Workings_risks!$E$26*Workings_risks!$E$27*Assumptions!$G$90</f>
        <v>5.0908229984651839E-4</v>
      </c>
      <c r="BR463" s="186">
        <f>AW463*Workings_risks!$E$24*Workings_risks!$E$26*Workings_risks!$E$27*Assumptions!$G$90</f>
        <v>5.1630338899538448E-4</v>
      </c>
      <c r="BS463" s="186">
        <f>AX463*Workings_risks!$E$24*Workings_risks!$E$26*Workings_risks!$E$27*Assumptions!$G$90</f>
        <v>5.2352447814425047E-4</v>
      </c>
      <c r="BT463" s="186">
        <f>AY463*Workings_risks!$E$24*Workings_risks!$E$26*Workings_risks!$E$27*Assumptions!$G$90</f>
        <v>5.3074556729311656E-4</v>
      </c>
    </row>
    <row r="464" spans="2:72" x14ac:dyDescent="0.25">
      <c r="B464" s="42">
        <v>10424936</v>
      </c>
      <c r="C464" s="42" t="s">
        <v>571</v>
      </c>
      <c r="D464" s="42" t="s">
        <v>241</v>
      </c>
      <c r="E464" s="42">
        <v>17098002</v>
      </c>
      <c r="F464" s="42">
        <v>17097998</v>
      </c>
      <c r="G464" s="42">
        <v>0.76581848770425021</v>
      </c>
      <c r="H464" s="42">
        <v>143.521942308966</v>
      </c>
      <c r="I464" s="42">
        <v>-36.969750198144098</v>
      </c>
      <c r="J464" s="42">
        <v>112</v>
      </c>
      <c r="K464" s="42">
        <v>99.5</v>
      </c>
      <c r="L464" s="32">
        <v>6.3E-2</v>
      </c>
      <c r="M464" s="32">
        <v>8.7999999999999995E-2</v>
      </c>
      <c r="N464" s="181"/>
      <c r="O464" s="182">
        <f t="shared" si="106"/>
        <v>119.056</v>
      </c>
      <c r="P464" s="182">
        <f t="shared" si="107"/>
        <v>105.76849999999999</v>
      </c>
      <c r="Q464" s="191">
        <f t="shared" si="108"/>
        <v>0.01</v>
      </c>
      <c r="R464" s="191">
        <f t="shared" si="109"/>
        <v>0.02</v>
      </c>
      <c r="S464" s="184">
        <f t="shared" si="110"/>
        <v>-1328.7500000000007</v>
      </c>
      <c r="T464" s="184">
        <f t="shared" si="111"/>
        <v>132.34350000000001</v>
      </c>
      <c r="U464" s="185">
        <f t="shared" si="112"/>
        <v>1.531025399811853E-2</v>
      </c>
      <c r="V464" s="181"/>
      <c r="W464" s="182">
        <f t="shared" si="113"/>
        <v>120.17599999999999</v>
      </c>
      <c r="X464" s="182">
        <f t="shared" si="114"/>
        <v>108.25600000000001</v>
      </c>
      <c r="Y464" s="183">
        <f t="shared" si="115"/>
        <v>0.01</v>
      </c>
      <c r="Z464" s="183">
        <f t="shared" si="116"/>
        <v>0.02</v>
      </c>
      <c r="AA464" s="184">
        <f t="shared" si="117"/>
        <v>-1191.9999999999973</v>
      </c>
      <c r="AB464" s="184">
        <f t="shared" si="118"/>
        <v>132.09599999999998</v>
      </c>
      <c r="AC464" s="185">
        <f t="shared" si="119"/>
        <v>1.6859060402684582E-2</v>
      </c>
      <c r="AD464" s="181"/>
      <c r="AE464" s="178">
        <f t="shared" si="120"/>
        <v>1.531025399811853</v>
      </c>
      <c r="AF464" s="170">
        <f>Workings_risks!$E$18+Workings_risks!$E$27*(($AE464-1)*Workings_risks!$E$18)/(2050-2023)</f>
        <v>9.7245438218670054E-3</v>
      </c>
      <c r="AG464" s="170">
        <f>AF464+(($AE464-1)*Workings_risks!$E$18)/(2050-2023)</f>
        <v>9.9051462773347646E-3</v>
      </c>
      <c r="AH464" s="170">
        <f>AG464+(($AE464-1)*Workings_risks!$E$18)/(2050-2023)</f>
        <v>1.0085748732802524E-2</v>
      </c>
      <c r="AI464" s="170">
        <f>AH464+(($AE464-1)*Workings_risks!$E$18)/(2050-2023)</f>
        <v>1.0266351188270283E-2</v>
      </c>
      <c r="AJ464" s="170">
        <f>AI464+(($AE464-1)*Workings_risks!$E$18)/(2050-2023)</f>
        <v>1.0446953643738042E-2</v>
      </c>
      <c r="AK464" s="170">
        <f>AJ464+(($AE464-1)*Workings_risks!$E$18)/(2050-2023)</f>
        <v>1.0627556099205801E-2</v>
      </c>
      <c r="AL464" s="170">
        <f>AK464+(($AE464-1)*Workings_risks!$E$18)/(2050-2023)</f>
        <v>1.0808158554673561E-2</v>
      </c>
      <c r="AM464" s="170">
        <f>AL464+(($AE464-1)*Workings_risks!$E$18)/(2050-2023)</f>
        <v>1.098876101014132E-2</v>
      </c>
      <c r="AN464" s="170">
        <f>AM464+(($AE464-1)*Workings_risks!$E$18)/(2050-2023)</f>
        <v>1.1169363465609079E-2</v>
      </c>
      <c r="AO464" s="170">
        <f>AN464+(($AE464-1)*Workings_risks!$E$18)/(2050-2023)</f>
        <v>1.1349965921076838E-2</v>
      </c>
      <c r="AP464" s="170">
        <f>AO464+(($AE464-1)*Workings_risks!$E$18)/(2050-2023)</f>
        <v>1.1530568376544597E-2</v>
      </c>
      <c r="AQ464" s="170">
        <f>AP464+(($AE464-1)*Workings_risks!$E$18)/(2050-2023)</f>
        <v>1.1711170832012356E-2</v>
      </c>
      <c r="AR464" s="170">
        <f>AQ464+(($AE464-1)*Workings_risks!$E$18)/(2050-2023)</f>
        <v>1.1891773287480116E-2</v>
      </c>
      <c r="AS464" s="170">
        <f>AR464+(($AE464-1)*Workings_risks!$E$18)/(2050-2023)</f>
        <v>1.2072375742947875E-2</v>
      </c>
      <c r="AT464" s="170">
        <f>AS464+(($AE464-1)*Workings_risks!$E$18)/(2050-2023)</f>
        <v>1.2252978198415634E-2</v>
      </c>
      <c r="AU464" s="170">
        <f>AT464+(($AE464-1)*Workings_risks!$E$18)/(2050-2023)</f>
        <v>1.2433580653883393E-2</v>
      </c>
      <c r="AV464" s="170">
        <f>AU464+(($AE464-1)*Workings_risks!$E$18)/(2050-2023)</f>
        <v>1.2614183109351152E-2</v>
      </c>
      <c r="AW464" s="170">
        <f>AV464+(($AE464-1)*Workings_risks!$E$18)/(2050-2023)</f>
        <v>1.2794785564818912E-2</v>
      </c>
      <c r="AX464" s="170">
        <f>AW464+(($AE464-1)*Workings_risks!$E$18)/(2050-2023)</f>
        <v>1.2975388020286671E-2</v>
      </c>
      <c r="AY464" s="170">
        <f>AX464+(($AE464-1)*Workings_risks!$E$18)/(2050-2023)</f>
        <v>1.315599047575443E-2</v>
      </c>
      <c r="BA464" s="186">
        <f>AF464*Workings_risks!$E$24*Workings_risks!$E$26*Workings_risks!$E$27*Assumptions!$G$90</f>
        <v>3.9382367029788709E-4</v>
      </c>
      <c r="BB464" s="186">
        <f>AG464*Workings_risks!$E$24*Workings_risks!$E$26*Workings_risks!$E$27*Assumptions!$G$90</f>
        <v>4.0113769172449515E-4</v>
      </c>
      <c r="BC464" s="186">
        <f>AH464*Workings_risks!$E$24*Workings_risks!$E$26*Workings_risks!$E$27*Assumptions!$G$90</f>
        <v>4.0845171315110322E-4</v>
      </c>
      <c r="BD464" s="186">
        <f>AI464*Workings_risks!$E$24*Workings_risks!$E$26*Workings_risks!$E$27*Assumptions!$G$90</f>
        <v>4.1576573457771112E-4</v>
      </c>
      <c r="BE464" s="186">
        <f>AJ464*Workings_risks!$E$24*Workings_risks!$E$26*Workings_risks!$E$27*Assumptions!$G$90</f>
        <v>4.2307975600431918E-4</v>
      </c>
      <c r="BF464" s="186">
        <f>AK464*Workings_risks!$E$24*Workings_risks!$E$26*Workings_risks!$E$27*Assumptions!$G$90</f>
        <v>4.3039377743092709E-4</v>
      </c>
      <c r="BG464" s="186">
        <f>AL464*Workings_risks!$E$24*Workings_risks!$E$26*Workings_risks!$E$27*Assumptions!$G$90</f>
        <v>4.3770779885753504E-4</v>
      </c>
      <c r="BH464" s="186">
        <f>AM464*Workings_risks!$E$24*Workings_risks!$E$26*Workings_risks!$E$27*Assumptions!$G$90</f>
        <v>4.4502182028414316E-4</v>
      </c>
      <c r="BI464" s="186">
        <f>AN464*Workings_risks!$E$24*Workings_risks!$E$26*Workings_risks!$E$27*Assumptions!$G$90</f>
        <v>4.5233584171075112E-4</v>
      </c>
      <c r="BJ464" s="186">
        <f>AO464*Workings_risks!$E$24*Workings_risks!$E$26*Workings_risks!$E$27*Assumptions!$G$90</f>
        <v>4.5964986313735907E-4</v>
      </c>
      <c r="BK464" s="186">
        <f>AP464*Workings_risks!$E$24*Workings_risks!$E$26*Workings_risks!$E$27*Assumptions!$G$90</f>
        <v>4.6696388456396714E-4</v>
      </c>
      <c r="BL464" s="186">
        <f>AQ464*Workings_risks!$E$24*Workings_risks!$E$26*Workings_risks!$E$27*Assumptions!$G$90</f>
        <v>4.742779059905751E-4</v>
      </c>
      <c r="BM464" s="186">
        <f>AR464*Workings_risks!$E$24*Workings_risks!$E$26*Workings_risks!$E$27*Assumptions!$G$90</f>
        <v>4.8159192741718311E-4</v>
      </c>
      <c r="BN464" s="186">
        <f>AS464*Workings_risks!$E$24*Workings_risks!$E$26*Workings_risks!$E$27*Assumptions!$G$90</f>
        <v>4.8890594884379106E-4</v>
      </c>
      <c r="BO464" s="186">
        <f>AT464*Workings_risks!$E$24*Workings_risks!$E$26*Workings_risks!$E$27*Assumptions!$G$90</f>
        <v>4.9621997027039897E-4</v>
      </c>
      <c r="BP464" s="186">
        <f>AU464*Workings_risks!$E$24*Workings_risks!$E$26*Workings_risks!$E$27*Assumptions!$G$90</f>
        <v>5.0353399169700708E-4</v>
      </c>
      <c r="BQ464" s="186">
        <f>AV464*Workings_risks!$E$24*Workings_risks!$E$26*Workings_risks!$E$27*Assumptions!$G$90</f>
        <v>5.1084801312361509E-4</v>
      </c>
      <c r="BR464" s="186">
        <f>AW464*Workings_risks!$E$24*Workings_risks!$E$26*Workings_risks!$E$27*Assumptions!$G$90</f>
        <v>5.18162034550223E-4</v>
      </c>
      <c r="BS464" s="186">
        <f>AX464*Workings_risks!$E$24*Workings_risks!$E$26*Workings_risks!$E$27*Assumptions!$G$90</f>
        <v>5.2547605597683101E-4</v>
      </c>
      <c r="BT464" s="186">
        <f>AY464*Workings_risks!$E$24*Workings_risks!$E$26*Workings_risks!$E$27*Assumptions!$G$90</f>
        <v>5.3279007740343902E-4</v>
      </c>
    </row>
    <row r="465" spans="2:72" x14ac:dyDescent="0.25">
      <c r="B465" s="42">
        <v>10424937</v>
      </c>
      <c r="C465" s="42" t="s">
        <v>571</v>
      </c>
      <c r="D465" s="42" t="s">
        <v>241</v>
      </c>
      <c r="E465" s="42">
        <v>17098006</v>
      </c>
      <c r="F465" s="42">
        <v>17098002</v>
      </c>
      <c r="G465" s="42">
        <v>0.61873337890532021</v>
      </c>
      <c r="H465" s="42">
        <v>143.52319343177399</v>
      </c>
      <c r="I465" s="42">
        <v>-36.9701606953805</v>
      </c>
      <c r="J465" s="42">
        <v>112</v>
      </c>
      <c r="K465" s="42">
        <v>99.5</v>
      </c>
      <c r="L465" s="32">
        <v>6.3E-2</v>
      </c>
      <c r="M465" s="32">
        <v>8.7999999999999995E-2</v>
      </c>
      <c r="N465" s="181"/>
      <c r="O465" s="182">
        <f t="shared" si="106"/>
        <v>119.056</v>
      </c>
      <c r="P465" s="182">
        <f t="shared" si="107"/>
        <v>105.76849999999999</v>
      </c>
      <c r="Q465" s="191">
        <f t="shared" si="108"/>
        <v>0.01</v>
      </c>
      <c r="R465" s="191">
        <f t="shared" si="109"/>
        <v>0.02</v>
      </c>
      <c r="S465" s="184">
        <f t="shared" si="110"/>
        <v>-1328.7500000000007</v>
      </c>
      <c r="T465" s="184">
        <f t="shared" si="111"/>
        <v>132.34350000000001</v>
      </c>
      <c r="U465" s="185">
        <f t="shared" si="112"/>
        <v>1.531025399811853E-2</v>
      </c>
      <c r="V465" s="181"/>
      <c r="W465" s="182">
        <f t="shared" si="113"/>
        <v>120.17599999999999</v>
      </c>
      <c r="X465" s="182">
        <f t="shared" si="114"/>
        <v>108.25600000000001</v>
      </c>
      <c r="Y465" s="183">
        <f t="shared" si="115"/>
        <v>0.01</v>
      </c>
      <c r="Z465" s="183">
        <f t="shared" si="116"/>
        <v>0.02</v>
      </c>
      <c r="AA465" s="184">
        <f t="shared" si="117"/>
        <v>-1191.9999999999973</v>
      </c>
      <c r="AB465" s="184">
        <f t="shared" si="118"/>
        <v>132.09599999999998</v>
      </c>
      <c r="AC465" s="185">
        <f t="shared" si="119"/>
        <v>1.6859060402684582E-2</v>
      </c>
      <c r="AD465" s="181"/>
      <c r="AE465" s="178">
        <f t="shared" si="120"/>
        <v>1.531025399811853</v>
      </c>
      <c r="AF465" s="170">
        <f>Workings_risks!$E$18+Workings_risks!$E$27*(($AE465-1)*Workings_risks!$E$18)/(2050-2023)</f>
        <v>9.7245438218670054E-3</v>
      </c>
      <c r="AG465" s="170">
        <f>AF465+(($AE465-1)*Workings_risks!$E$18)/(2050-2023)</f>
        <v>9.9051462773347646E-3</v>
      </c>
      <c r="AH465" s="170">
        <f>AG465+(($AE465-1)*Workings_risks!$E$18)/(2050-2023)</f>
        <v>1.0085748732802524E-2</v>
      </c>
      <c r="AI465" s="170">
        <f>AH465+(($AE465-1)*Workings_risks!$E$18)/(2050-2023)</f>
        <v>1.0266351188270283E-2</v>
      </c>
      <c r="AJ465" s="170">
        <f>AI465+(($AE465-1)*Workings_risks!$E$18)/(2050-2023)</f>
        <v>1.0446953643738042E-2</v>
      </c>
      <c r="AK465" s="170">
        <f>AJ465+(($AE465-1)*Workings_risks!$E$18)/(2050-2023)</f>
        <v>1.0627556099205801E-2</v>
      </c>
      <c r="AL465" s="170">
        <f>AK465+(($AE465-1)*Workings_risks!$E$18)/(2050-2023)</f>
        <v>1.0808158554673561E-2</v>
      </c>
      <c r="AM465" s="170">
        <f>AL465+(($AE465-1)*Workings_risks!$E$18)/(2050-2023)</f>
        <v>1.098876101014132E-2</v>
      </c>
      <c r="AN465" s="170">
        <f>AM465+(($AE465-1)*Workings_risks!$E$18)/(2050-2023)</f>
        <v>1.1169363465609079E-2</v>
      </c>
      <c r="AO465" s="170">
        <f>AN465+(($AE465-1)*Workings_risks!$E$18)/(2050-2023)</f>
        <v>1.1349965921076838E-2</v>
      </c>
      <c r="AP465" s="170">
        <f>AO465+(($AE465-1)*Workings_risks!$E$18)/(2050-2023)</f>
        <v>1.1530568376544597E-2</v>
      </c>
      <c r="AQ465" s="170">
        <f>AP465+(($AE465-1)*Workings_risks!$E$18)/(2050-2023)</f>
        <v>1.1711170832012356E-2</v>
      </c>
      <c r="AR465" s="170">
        <f>AQ465+(($AE465-1)*Workings_risks!$E$18)/(2050-2023)</f>
        <v>1.1891773287480116E-2</v>
      </c>
      <c r="AS465" s="170">
        <f>AR465+(($AE465-1)*Workings_risks!$E$18)/(2050-2023)</f>
        <v>1.2072375742947875E-2</v>
      </c>
      <c r="AT465" s="170">
        <f>AS465+(($AE465-1)*Workings_risks!$E$18)/(2050-2023)</f>
        <v>1.2252978198415634E-2</v>
      </c>
      <c r="AU465" s="170">
        <f>AT465+(($AE465-1)*Workings_risks!$E$18)/(2050-2023)</f>
        <v>1.2433580653883393E-2</v>
      </c>
      <c r="AV465" s="170">
        <f>AU465+(($AE465-1)*Workings_risks!$E$18)/(2050-2023)</f>
        <v>1.2614183109351152E-2</v>
      </c>
      <c r="AW465" s="170">
        <f>AV465+(($AE465-1)*Workings_risks!$E$18)/(2050-2023)</f>
        <v>1.2794785564818912E-2</v>
      </c>
      <c r="AX465" s="170">
        <f>AW465+(($AE465-1)*Workings_risks!$E$18)/(2050-2023)</f>
        <v>1.2975388020286671E-2</v>
      </c>
      <c r="AY465" s="170">
        <f>AX465+(($AE465-1)*Workings_risks!$E$18)/(2050-2023)</f>
        <v>1.315599047575443E-2</v>
      </c>
      <c r="BA465" s="186">
        <f>AF465*Workings_risks!$E$24*Workings_risks!$E$26*Workings_risks!$E$27*Assumptions!$G$90</f>
        <v>3.9382367029788709E-4</v>
      </c>
      <c r="BB465" s="186">
        <f>AG465*Workings_risks!$E$24*Workings_risks!$E$26*Workings_risks!$E$27*Assumptions!$G$90</f>
        <v>4.0113769172449515E-4</v>
      </c>
      <c r="BC465" s="186">
        <f>AH465*Workings_risks!$E$24*Workings_risks!$E$26*Workings_risks!$E$27*Assumptions!$G$90</f>
        <v>4.0845171315110322E-4</v>
      </c>
      <c r="BD465" s="186">
        <f>AI465*Workings_risks!$E$24*Workings_risks!$E$26*Workings_risks!$E$27*Assumptions!$G$90</f>
        <v>4.1576573457771112E-4</v>
      </c>
      <c r="BE465" s="186">
        <f>AJ465*Workings_risks!$E$24*Workings_risks!$E$26*Workings_risks!$E$27*Assumptions!$G$90</f>
        <v>4.2307975600431918E-4</v>
      </c>
      <c r="BF465" s="186">
        <f>AK465*Workings_risks!$E$24*Workings_risks!$E$26*Workings_risks!$E$27*Assumptions!$G$90</f>
        <v>4.3039377743092709E-4</v>
      </c>
      <c r="BG465" s="186">
        <f>AL465*Workings_risks!$E$24*Workings_risks!$E$26*Workings_risks!$E$27*Assumptions!$G$90</f>
        <v>4.3770779885753504E-4</v>
      </c>
      <c r="BH465" s="186">
        <f>AM465*Workings_risks!$E$24*Workings_risks!$E$26*Workings_risks!$E$27*Assumptions!$G$90</f>
        <v>4.4502182028414316E-4</v>
      </c>
      <c r="BI465" s="186">
        <f>AN465*Workings_risks!$E$24*Workings_risks!$E$26*Workings_risks!$E$27*Assumptions!$G$90</f>
        <v>4.5233584171075112E-4</v>
      </c>
      <c r="BJ465" s="186">
        <f>AO465*Workings_risks!$E$24*Workings_risks!$E$26*Workings_risks!$E$27*Assumptions!$G$90</f>
        <v>4.5964986313735907E-4</v>
      </c>
      <c r="BK465" s="186">
        <f>AP465*Workings_risks!$E$24*Workings_risks!$E$26*Workings_risks!$E$27*Assumptions!$G$90</f>
        <v>4.6696388456396714E-4</v>
      </c>
      <c r="BL465" s="186">
        <f>AQ465*Workings_risks!$E$24*Workings_risks!$E$26*Workings_risks!$E$27*Assumptions!$G$90</f>
        <v>4.742779059905751E-4</v>
      </c>
      <c r="BM465" s="186">
        <f>AR465*Workings_risks!$E$24*Workings_risks!$E$26*Workings_risks!$E$27*Assumptions!$G$90</f>
        <v>4.8159192741718311E-4</v>
      </c>
      <c r="BN465" s="186">
        <f>AS465*Workings_risks!$E$24*Workings_risks!$E$26*Workings_risks!$E$27*Assumptions!$G$90</f>
        <v>4.8890594884379106E-4</v>
      </c>
      <c r="BO465" s="186">
        <f>AT465*Workings_risks!$E$24*Workings_risks!$E$26*Workings_risks!$E$27*Assumptions!$G$90</f>
        <v>4.9621997027039897E-4</v>
      </c>
      <c r="BP465" s="186">
        <f>AU465*Workings_risks!$E$24*Workings_risks!$E$26*Workings_risks!$E$27*Assumptions!$G$90</f>
        <v>5.0353399169700708E-4</v>
      </c>
      <c r="BQ465" s="186">
        <f>AV465*Workings_risks!$E$24*Workings_risks!$E$26*Workings_risks!$E$27*Assumptions!$G$90</f>
        <v>5.1084801312361509E-4</v>
      </c>
      <c r="BR465" s="186">
        <f>AW465*Workings_risks!$E$24*Workings_risks!$E$26*Workings_risks!$E$27*Assumptions!$G$90</f>
        <v>5.18162034550223E-4</v>
      </c>
      <c r="BS465" s="186">
        <f>AX465*Workings_risks!$E$24*Workings_risks!$E$26*Workings_risks!$E$27*Assumptions!$G$90</f>
        <v>5.2547605597683101E-4</v>
      </c>
      <c r="BT465" s="186">
        <f>AY465*Workings_risks!$E$24*Workings_risks!$E$26*Workings_risks!$E$27*Assumptions!$G$90</f>
        <v>5.3279007740343902E-4</v>
      </c>
    </row>
    <row r="466" spans="2:72" x14ac:dyDescent="0.25">
      <c r="B466" s="42">
        <v>10424938</v>
      </c>
      <c r="C466" s="42" t="s">
        <v>571</v>
      </c>
      <c r="D466" s="42" t="s">
        <v>241</v>
      </c>
      <c r="E466" s="42">
        <v>17098010</v>
      </c>
      <c r="F466" s="42">
        <v>17098006</v>
      </c>
      <c r="G466" s="42">
        <v>0.49669814336650031</v>
      </c>
      <c r="H466" s="42">
        <v>143.524409057572</v>
      </c>
      <c r="I466" s="42">
        <v>-36.970495330485903</v>
      </c>
      <c r="J466" s="42">
        <v>112</v>
      </c>
      <c r="K466" s="42">
        <v>99.5</v>
      </c>
      <c r="L466" s="32">
        <v>6.3E-2</v>
      </c>
      <c r="M466" s="32">
        <v>8.7999999999999995E-2</v>
      </c>
      <c r="N466" s="181"/>
      <c r="O466" s="182">
        <f t="shared" si="106"/>
        <v>119.056</v>
      </c>
      <c r="P466" s="182">
        <f t="shared" si="107"/>
        <v>105.76849999999999</v>
      </c>
      <c r="Q466" s="191">
        <f t="shared" si="108"/>
        <v>0.01</v>
      </c>
      <c r="R466" s="191">
        <f t="shared" si="109"/>
        <v>0.02</v>
      </c>
      <c r="S466" s="184">
        <f t="shared" si="110"/>
        <v>-1328.7500000000007</v>
      </c>
      <c r="T466" s="184">
        <f t="shared" si="111"/>
        <v>132.34350000000001</v>
      </c>
      <c r="U466" s="185">
        <f t="shared" si="112"/>
        <v>1.531025399811853E-2</v>
      </c>
      <c r="V466" s="181"/>
      <c r="W466" s="182">
        <f t="shared" si="113"/>
        <v>120.17599999999999</v>
      </c>
      <c r="X466" s="182">
        <f t="shared" si="114"/>
        <v>108.25600000000001</v>
      </c>
      <c r="Y466" s="183">
        <f t="shared" si="115"/>
        <v>0.01</v>
      </c>
      <c r="Z466" s="183">
        <f t="shared" si="116"/>
        <v>0.02</v>
      </c>
      <c r="AA466" s="184">
        <f t="shared" si="117"/>
        <v>-1191.9999999999973</v>
      </c>
      <c r="AB466" s="184">
        <f t="shared" si="118"/>
        <v>132.09599999999998</v>
      </c>
      <c r="AC466" s="185">
        <f t="shared" si="119"/>
        <v>1.6859060402684582E-2</v>
      </c>
      <c r="AD466" s="181"/>
      <c r="AE466" s="178">
        <f t="shared" si="120"/>
        <v>1.531025399811853</v>
      </c>
      <c r="AF466" s="170">
        <f>Workings_risks!$E$18+Workings_risks!$E$27*(($AE466-1)*Workings_risks!$E$18)/(2050-2023)</f>
        <v>9.7245438218670054E-3</v>
      </c>
      <c r="AG466" s="170">
        <f>AF466+(($AE466-1)*Workings_risks!$E$18)/(2050-2023)</f>
        <v>9.9051462773347646E-3</v>
      </c>
      <c r="AH466" s="170">
        <f>AG466+(($AE466-1)*Workings_risks!$E$18)/(2050-2023)</f>
        <v>1.0085748732802524E-2</v>
      </c>
      <c r="AI466" s="170">
        <f>AH466+(($AE466-1)*Workings_risks!$E$18)/(2050-2023)</f>
        <v>1.0266351188270283E-2</v>
      </c>
      <c r="AJ466" s="170">
        <f>AI466+(($AE466-1)*Workings_risks!$E$18)/(2050-2023)</f>
        <v>1.0446953643738042E-2</v>
      </c>
      <c r="AK466" s="170">
        <f>AJ466+(($AE466-1)*Workings_risks!$E$18)/(2050-2023)</f>
        <v>1.0627556099205801E-2</v>
      </c>
      <c r="AL466" s="170">
        <f>AK466+(($AE466-1)*Workings_risks!$E$18)/(2050-2023)</f>
        <v>1.0808158554673561E-2</v>
      </c>
      <c r="AM466" s="170">
        <f>AL466+(($AE466-1)*Workings_risks!$E$18)/(2050-2023)</f>
        <v>1.098876101014132E-2</v>
      </c>
      <c r="AN466" s="170">
        <f>AM466+(($AE466-1)*Workings_risks!$E$18)/(2050-2023)</f>
        <v>1.1169363465609079E-2</v>
      </c>
      <c r="AO466" s="170">
        <f>AN466+(($AE466-1)*Workings_risks!$E$18)/(2050-2023)</f>
        <v>1.1349965921076838E-2</v>
      </c>
      <c r="AP466" s="170">
        <f>AO466+(($AE466-1)*Workings_risks!$E$18)/(2050-2023)</f>
        <v>1.1530568376544597E-2</v>
      </c>
      <c r="AQ466" s="170">
        <f>AP466+(($AE466-1)*Workings_risks!$E$18)/(2050-2023)</f>
        <v>1.1711170832012356E-2</v>
      </c>
      <c r="AR466" s="170">
        <f>AQ466+(($AE466-1)*Workings_risks!$E$18)/(2050-2023)</f>
        <v>1.1891773287480116E-2</v>
      </c>
      <c r="AS466" s="170">
        <f>AR466+(($AE466-1)*Workings_risks!$E$18)/(2050-2023)</f>
        <v>1.2072375742947875E-2</v>
      </c>
      <c r="AT466" s="170">
        <f>AS466+(($AE466-1)*Workings_risks!$E$18)/(2050-2023)</f>
        <v>1.2252978198415634E-2</v>
      </c>
      <c r="AU466" s="170">
        <f>AT466+(($AE466-1)*Workings_risks!$E$18)/(2050-2023)</f>
        <v>1.2433580653883393E-2</v>
      </c>
      <c r="AV466" s="170">
        <f>AU466+(($AE466-1)*Workings_risks!$E$18)/(2050-2023)</f>
        <v>1.2614183109351152E-2</v>
      </c>
      <c r="AW466" s="170">
        <f>AV466+(($AE466-1)*Workings_risks!$E$18)/(2050-2023)</f>
        <v>1.2794785564818912E-2</v>
      </c>
      <c r="AX466" s="170">
        <f>AW466+(($AE466-1)*Workings_risks!$E$18)/(2050-2023)</f>
        <v>1.2975388020286671E-2</v>
      </c>
      <c r="AY466" s="170">
        <f>AX466+(($AE466-1)*Workings_risks!$E$18)/(2050-2023)</f>
        <v>1.315599047575443E-2</v>
      </c>
      <c r="BA466" s="186">
        <f>AF466*Workings_risks!$E$24*Workings_risks!$E$26*Workings_risks!$E$27*Assumptions!$G$90</f>
        <v>3.9382367029788709E-4</v>
      </c>
      <c r="BB466" s="186">
        <f>AG466*Workings_risks!$E$24*Workings_risks!$E$26*Workings_risks!$E$27*Assumptions!$G$90</f>
        <v>4.0113769172449515E-4</v>
      </c>
      <c r="BC466" s="186">
        <f>AH466*Workings_risks!$E$24*Workings_risks!$E$26*Workings_risks!$E$27*Assumptions!$G$90</f>
        <v>4.0845171315110322E-4</v>
      </c>
      <c r="BD466" s="186">
        <f>AI466*Workings_risks!$E$24*Workings_risks!$E$26*Workings_risks!$E$27*Assumptions!$G$90</f>
        <v>4.1576573457771112E-4</v>
      </c>
      <c r="BE466" s="186">
        <f>AJ466*Workings_risks!$E$24*Workings_risks!$E$26*Workings_risks!$E$27*Assumptions!$G$90</f>
        <v>4.2307975600431918E-4</v>
      </c>
      <c r="BF466" s="186">
        <f>AK466*Workings_risks!$E$24*Workings_risks!$E$26*Workings_risks!$E$27*Assumptions!$G$90</f>
        <v>4.3039377743092709E-4</v>
      </c>
      <c r="BG466" s="186">
        <f>AL466*Workings_risks!$E$24*Workings_risks!$E$26*Workings_risks!$E$27*Assumptions!$G$90</f>
        <v>4.3770779885753504E-4</v>
      </c>
      <c r="BH466" s="186">
        <f>AM466*Workings_risks!$E$24*Workings_risks!$E$26*Workings_risks!$E$27*Assumptions!$G$90</f>
        <v>4.4502182028414316E-4</v>
      </c>
      <c r="BI466" s="186">
        <f>AN466*Workings_risks!$E$24*Workings_risks!$E$26*Workings_risks!$E$27*Assumptions!$G$90</f>
        <v>4.5233584171075112E-4</v>
      </c>
      <c r="BJ466" s="186">
        <f>AO466*Workings_risks!$E$24*Workings_risks!$E$26*Workings_risks!$E$27*Assumptions!$G$90</f>
        <v>4.5964986313735907E-4</v>
      </c>
      <c r="BK466" s="186">
        <f>AP466*Workings_risks!$E$24*Workings_risks!$E$26*Workings_risks!$E$27*Assumptions!$G$90</f>
        <v>4.6696388456396714E-4</v>
      </c>
      <c r="BL466" s="186">
        <f>AQ466*Workings_risks!$E$24*Workings_risks!$E$26*Workings_risks!$E$27*Assumptions!$G$90</f>
        <v>4.742779059905751E-4</v>
      </c>
      <c r="BM466" s="186">
        <f>AR466*Workings_risks!$E$24*Workings_risks!$E$26*Workings_risks!$E$27*Assumptions!$G$90</f>
        <v>4.8159192741718311E-4</v>
      </c>
      <c r="BN466" s="186">
        <f>AS466*Workings_risks!$E$24*Workings_risks!$E$26*Workings_risks!$E$27*Assumptions!$G$90</f>
        <v>4.8890594884379106E-4</v>
      </c>
      <c r="BO466" s="186">
        <f>AT466*Workings_risks!$E$24*Workings_risks!$E$26*Workings_risks!$E$27*Assumptions!$G$90</f>
        <v>4.9621997027039897E-4</v>
      </c>
      <c r="BP466" s="186">
        <f>AU466*Workings_risks!$E$24*Workings_risks!$E$26*Workings_risks!$E$27*Assumptions!$G$90</f>
        <v>5.0353399169700708E-4</v>
      </c>
      <c r="BQ466" s="186">
        <f>AV466*Workings_risks!$E$24*Workings_risks!$E$26*Workings_risks!$E$27*Assumptions!$G$90</f>
        <v>5.1084801312361509E-4</v>
      </c>
      <c r="BR466" s="186">
        <f>AW466*Workings_risks!$E$24*Workings_risks!$E$26*Workings_risks!$E$27*Assumptions!$G$90</f>
        <v>5.18162034550223E-4</v>
      </c>
      <c r="BS466" s="186">
        <f>AX466*Workings_risks!$E$24*Workings_risks!$E$26*Workings_risks!$E$27*Assumptions!$G$90</f>
        <v>5.2547605597683101E-4</v>
      </c>
      <c r="BT466" s="186">
        <f>AY466*Workings_risks!$E$24*Workings_risks!$E$26*Workings_risks!$E$27*Assumptions!$G$90</f>
        <v>5.3279007740343902E-4</v>
      </c>
    </row>
    <row r="467" spans="2:72" x14ac:dyDescent="0.25">
      <c r="B467" s="42">
        <v>10424939</v>
      </c>
      <c r="C467" s="42" t="s">
        <v>571</v>
      </c>
      <c r="D467" s="42" t="s">
        <v>241</v>
      </c>
      <c r="E467" s="42">
        <v>17098015</v>
      </c>
      <c r="F467" s="42">
        <v>17098010</v>
      </c>
      <c r="G467" s="42">
        <v>0.47335729529971049</v>
      </c>
      <c r="H467" s="42">
        <v>143.52571766540399</v>
      </c>
      <c r="I467" s="42">
        <v>-36.9708707801638</v>
      </c>
      <c r="J467" s="42">
        <v>114</v>
      </c>
      <c r="K467" s="42">
        <v>102</v>
      </c>
      <c r="L467" s="32">
        <v>6.3E-2</v>
      </c>
      <c r="M467" s="32">
        <v>8.7999999999999995E-2</v>
      </c>
      <c r="N467" s="181"/>
      <c r="O467" s="182">
        <f t="shared" si="106"/>
        <v>121.18199999999999</v>
      </c>
      <c r="P467" s="182">
        <f t="shared" si="107"/>
        <v>108.42599999999999</v>
      </c>
      <c r="Q467" s="191">
        <f t="shared" si="108"/>
        <v>0.01</v>
      </c>
      <c r="R467" s="191">
        <f t="shared" si="109"/>
        <v>0.02</v>
      </c>
      <c r="S467" s="184">
        <f t="shared" si="110"/>
        <v>-1275.5999999999999</v>
      </c>
      <c r="T467" s="184">
        <f t="shared" si="111"/>
        <v>133.93799999999999</v>
      </c>
      <c r="U467" s="185">
        <f t="shared" si="112"/>
        <v>1.5630291627469418E-2</v>
      </c>
      <c r="V467" s="181"/>
      <c r="W467" s="182">
        <f t="shared" si="113"/>
        <v>122.32199999999999</v>
      </c>
      <c r="X467" s="182">
        <f t="shared" si="114"/>
        <v>110.97600000000001</v>
      </c>
      <c r="Y467" s="183">
        <f t="shared" si="115"/>
        <v>0.01</v>
      </c>
      <c r="Z467" s="183">
        <f t="shared" si="116"/>
        <v>0.02</v>
      </c>
      <c r="AA467" s="184">
        <f t="shared" si="117"/>
        <v>-1134.5999999999974</v>
      </c>
      <c r="AB467" s="184">
        <f t="shared" si="118"/>
        <v>133.66799999999995</v>
      </c>
      <c r="AC467" s="185">
        <f t="shared" si="119"/>
        <v>1.7334743521946056E-2</v>
      </c>
      <c r="AD467" s="181"/>
      <c r="AE467" s="178">
        <f t="shared" si="120"/>
        <v>1.5630291627469417</v>
      </c>
      <c r="AF467" s="170">
        <f>Workings_risks!$E$18+Workings_risks!$E$27*(($AE467-1)*Workings_risks!$E$18)/(2050-2023)</f>
        <v>9.7571973908243455E-3</v>
      </c>
      <c r="AG467" s="170">
        <f>AF467+(($AE467-1)*Workings_risks!$E$18)/(2050-2023)</f>
        <v>9.9486843692778854E-3</v>
      </c>
      <c r="AH467" s="170">
        <f>AG467+(($AE467-1)*Workings_risks!$E$18)/(2050-2023)</f>
        <v>1.0140171347731425E-2</v>
      </c>
      <c r="AI467" s="170">
        <f>AH467+(($AE467-1)*Workings_risks!$E$18)/(2050-2023)</f>
        <v>1.0331658326184965E-2</v>
      </c>
      <c r="AJ467" s="170">
        <f>AI467+(($AE467-1)*Workings_risks!$E$18)/(2050-2023)</f>
        <v>1.0523145304638505E-2</v>
      </c>
      <c r="AK467" s="170">
        <f>AJ467+(($AE467-1)*Workings_risks!$E$18)/(2050-2023)</f>
        <v>1.0714632283092045E-2</v>
      </c>
      <c r="AL467" s="170">
        <f>AK467+(($AE467-1)*Workings_risks!$E$18)/(2050-2023)</f>
        <v>1.0906119261545584E-2</v>
      </c>
      <c r="AM467" s="170">
        <f>AL467+(($AE467-1)*Workings_risks!$E$18)/(2050-2023)</f>
        <v>1.1097606239999124E-2</v>
      </c>
      <c r="AN467" s="170">
        <f>AM467+(($AE467-1)*Workings_risks!$E$18)/(2050-2023)</f>
        <v>1.1289093218452664E-2</v>
      </c>
      <c r="AO467" s="170">
        <f>AN467+(($AE467-1)*Workings_risks!$E$18)/(2050-2023)</f>
        <v>1.1480580196906204E-2</v>
      </c>
      <c r="AP467" s="170">
        <f>AO467+(($AE467-1)*Workings_risks!$E$18)/(2050-2023)</f>
        <v>1.1672067175359744E-2</v>
      </c>
      <c r="AQ467" s="170">
        <f>AP467+(($AE467-1)*Workings_risks!$E$18)/(2050-2023)</f>
        <v>1.1863554153813283E-2</v>
      </c>
      <c r="AR467" s="170">
        <f>AQ467+(($AE467-1)*Workings_risks!$E$18)/(2050-2023)</f>
        <v>1.2055041132266823E-2</v>
      </c>
      <c r="AS467" s="170">
        <f>AR467+(($AE467-1)*Workings_risks!$E$18)/(2050-2023)</f>
        <v>1.2246528110720363E-2</v>
      </c>
      <c r="AT467" s="170">
        <f>AS467+(($AE467-1)*Workings_risks!$E$18)/(2050-2023)</f>
        <v>1.2438015089173903E-2</v>
      </c>
      <c r="AU467" s="170">
        <f>AT467+(($AE467-1)*Workings_risks!$E$18)/(2050-2023)</f>
        <v>1.2629502067627443E-2</v>
      </c>
      <c r="AV467" s="170">
        <f>AU467+(($AE467-1)*Workings_risks!$E$18)/(2050-2023)</f>
        <v>1.2820989046080982E-2</v>
      </c>
      <c r="AW467" s="170">
        <f>AV467+(($AE467-1)*Workings_risks!$E$18)/(2050-2023)</f>
        <v>1.3012476024534522E-2</v>
      </c>
      <c r="AX467" s="170">
        <f>AW467+(($AE467-1)*Workings_risks!$E$18)/(2050-2023)</f>
        <v>1.3203963002988062E-2</v>
      </c>
      <c r="AY467" s="170">
        <f>AX467+(($AE467-1)*Workings_risks!$E$18)/(2050-2023)</f>
        <v>1.3395449981441602E-2</v>
      </c>
      <c r="BA467" s="186">
        <f>AF467*Workings_risks!$E$24*Workings_risks!$E$26*Workings_risks!$E$27*Assumptions!$G$90</f>
        <v>3.9514607149332295E-4</v>
      </c>
      <c r="BB467" s="186">
        <f>AG467*Workings_risks!$E$24*Workings_risks!$E$26*Workings_risks!$E$27*Assumptions!$G$90</f>
        <v>4.0290089331840957E-4</v>
      </c>
      <c r="BC467" s="186">
        <f>AH467*Workings_risks!$E$24*Workings_risks!$E$26*Workings_risks!$E$27*Assumptions!$G$90</f>
        <v>4.1065571514349624E-4</v>
      </c>
      <c r="BD467" s="186">
        <f>AI467*Workings_risks!$E$24*Workings_risks!$E$26*Workings_risks!$E$27*Assumptions!$G$90</f>
        <v>4.184105369685828E-4</v>
      </c>
      <c r="BE467" s="186">
        <f>AJ467*Workings_risks!$E$24*Workings_risks!$E$26*Workings_risks!$E$27*Assumptions!$G$90</f>
        <v>4.2616535879366947E-4</v>
      </c>
      <c r="BF467" s="186">
        <f>AK467*Workings_risks!$E$24*Workings_risks!$E$26*Workings_risks!$E$27*Assumptions!$G$90</f>
        <v>4.3392018061875614E-4</v>
      </c>
      <c r="BG467" s="186">
        <f>AL467*Workings_risks!$E$24*Workings_risks!$E$26*Workings_risks!$E$27*Assumptions!$G$90</f>
        <v>4.416750024438427E-4</v>
      </c>
      <c r="BH467" s="186">
        <f>AM467*Workings_risks!$E$24*Workings_risks!$E$26*Workings_risks!$E$27*Assumptions!$G$90</f>
        <v>4.4942982426892926E-4</v>
      </c>
      <c r="BI467" s="186">
        <f>AN467*Workings_risks!$E$24*Workings_risks!$E$26*Workings_risks!$E$27*Assumptions!$G$90</f>
        <v>4.5718464609401587E-4</v>
      </c>
      <c r="BJ467" s="186">
        <f>AO467*Workings_risks!$E$24*Workings_risks!$E$26*Workings_risks!$E$27*Assumptions!$G$90</f>
        <v>4.6493946791910254E-4</v>
      </c>
      <c r="BK467" s="186">
        <f>AP467*Workings_risks!$E$24*Workings_risks!$E$26*Workings_risks!$E$27*Assumptions!$G$90</f>
        <v>4.7269428974418916E-4</v>
      </c>
      <c r="BL467" s="186">
        <f>AQ467*Workings_risks!$E$24*Workings_risks!$E$26*Workings_risks!$E$27*Assumptions!$G$90</f>
        <v>4.8044911156927577E-4</v>
      </c>
      <c r="BM467" s="186">
        <f>AR467*Workings_risks!$E$24*Workings_risks!$E$26*Workings_risks!$E$27*Assumptions!$G$90</f>
        <v>4.8820393339436239E-4</v>
      </c>
      <c r="BN467" s="186">
        <f>AS467*Workings_risks!$E$24*Workings_risks!$E$26*Workings_risks!$E$27*Assumptions!$G$90</f>
        <v>4.9595875521944905E-4</v>
      </c>
      <c r="BO467" s="186">
        <f>AT467*Workings_risks!$E$24*Workings_risks!$E$26*Workings_risks!$E$27*Assumptions!$G$90</f>
        <v>5.0371357704453556E-4</v>
      </c>
      <c r="BP467" s="186">
        <f>AU467*Workings_risks!$E$24*Workings_risks!$E$26*Workings_risks!$E$27*Assumptions!$G$90</f>
        <v>5.1146839886962228E-4</v>
      </c>
      <c r="BQ467" s="186">
        <f>AV467*Workings_risks!$E$24*Workings_risks!$E$26*Workings_risks!$E$27*Assumptions!$G$90</f>
        <v>5.192232206947089E-4</v>
      </c>
      <c r="BR467" s="186">
        <f>AW467*Workings_risks!$E$24*Workings_risks!$E$26*Workings_risks!$E$27*Assumptions!$G$90</f>
        <v>5.2697804251979551E-4</v>
      </c>
      <c r="BS467" s="186">
        <f>AX467*Workings_risks!$E$24*Workings_risks!$E$26*Workings_risks!$E$27*Assumptions!$G$90</f>
        <v>5.3473286434488202E-4</v>
      </c>
      <c r="BT467" s="186">
        <f>AY467*Workings_risks!$E$24*Workings_risks!$E$26*Workings_risks!$E$27*Assumptions!$G$90</f>
        <v>5.4248768616996874E-4</v>
      </c>
    </row>
    <row r="468" spans="2:72" x14ac:dyDescent="0.25">
      <c r="B468" s="42">
        <v>10424955</v>
      </c>
      <c r="C468" s="42" t="s">
        <v>571</v>
      </c>
      <c r="D468" s="42" t="s">
        <v>241</v>
      </c>
      <c r="E468" s="42">
        <v>163160733</v>
      </c>
      <c r="F468" s="42">
        <v>203618533</v>
      </c>
      <c r="G468" s="42">
        <v>2.2540399720047004</v>
      </c>
      <c r="H468" s="42">
        <v>143.52965126288001</v>
      </c>
      <c r="I468" s="42">
        <v>-36.969516323292801</v>
      </c>
      <c r="J468" s="42">
        <v>114</v>
      </c>
      <c r="K468" s="42">
        <v>102</v>
      </c>
      <c r="L468" s="32">
        <v>6.3E-2</v>
      </c>
      <c r="M468" s="32">
        <v>8.7999999999999995E-2</v>
      </c>
      <c r="N468" s="181"/>
      <c r="O468" s="182">
        <f t="shared" si="106"/>
        <v>121.18199999999999</v>
      </c>
      <c r="P468" s="182">
        <f t="shared" si="107"/>
        <v>108.42599999999999</v>
      </c>
      <c r="Q468" s="191">
        <f t="shared" si="108"/>
        <v>0.01</v>
      </c>
      <c r="R468" s="191">
        <f t="shared" si="109"/>
        <v>0.02</v>
      </c>
      <c r="S468" s="184">
        <f t="shared" si="110"/>
        <v>-1275.5999999999999</v>
      </c>
      <c r="T468" s="184">
        <f t="shared" si="111"/>
        <v>133.93799999999999</v>
      </c>
      <c r="U468" s="185">
        <f t="shared" si="112"/>
        <v>1.5630291627469418E-2</v>
      </c>
      <c r="V468" s="181"/>
      <c r="W468" s="182">
        <f t="shared" si="113"/>
        <v>122.32199999999999</v>
      </c>
      <c r="X468" s="182">
        <f t="shared" si="114"/>
        <v>110.97600000000001</v>
      </c>
      <c r="Y468" s="183">
        <f t="shared" si="115"/>
        <v>0.01</v>
      </c>
      <c r="Z468" s="183">
        <f t="shared" si="116"/>
        <v>0.02</v>
      </c>
      <c r="AA468" s="184">
        <f t="shared" si="117"/>
        <v>-1134.5999999999974</v>
      </c>
      <c r="AB468" s="184">
        <f t="shared" si="118"/>
        <v>133.66799999999995</v>
      </c>
      <c r="AC468" s="185">
        <f t="shared" si="119"/>
        <v>1.7334743521946056E-2</v>
      </c>
      <c r="AD468" s="181"/>
      <c r="AE468" s="178">
        <f t="shared" si="120"/>
        <v>1.5630291627469417</v>
      </c>
      <c r="AF468" s="170">
        <f>Workings_risks!$E$18+Workings_risks!$E$27*(($AE468-1)*Workings_risks!$E$18)/(2050-2023)</f>
        <v>9.7571973908243455E-3</v>
      </c>
      <c r="AG468" s="170">
        <f>AF468+(($AE468-1)*Workings_risks!$E$18)/(2050-2023)</f>
        <v>9.9486843692778854E-3</v>
      </c>
      <c r="AH468" s="170">
        <f>AG468+(($AE468-1)*Workings_risks!$E$18)/(2050-2023)</f>
        <v>1.0140171347731425E-2</v>
      </c>
      <c r="AI468" s="170">
        <f>AH468+(($AE468-1)*Workings_risks!$E$18)/(2050-2023)</f>
        <v>1.0331658326184965E-2</v>
      </c>
      <c r="AJ468" s="170">
        <f>AI468+(($AE468-1)*Workings_risks!$E$18)/(2050-2023)</f>
        <v>1.0523145304638505E-2</v>
      </c>
      <c r="AK468" s="170">
        <f>AJ468+(($AE468-1)*Workings_risks!$E$18)/(2050-2023)</f>
        <v>1.0714632283092045E-2</v>
      </c>
      <c r="AL468" s="170">
        <f>AK468+(($AE468-1)*Workings_risks!$E$18)/(2050-2023)</f>
        <v>1.0906119261545584E-2</v>
      </c>
      <c r="AM468" s="170">
        <f>AL468+(($AE468-1)*Workings_risks!$E$18)/(2050-2023)</f>
        <v>1.1097606239999124E-2</v>
      </c>
      <c r="AN468" s="170">
        <f>AM468+(($AE468-1)*Workings_risks!$E$18)/(2050-2023)</f>
        <v>1.1289093218452664E-2</v>
      </c>
      <c r="AO468" s="170">
        <f>AN468+(($AE468-1)*Workings_risks!$E$18)/(2050-2023)</f>
        <v>1.1480580196906204E-2</v>
      </c>
      <c r="AP468" s="170">
        <f>AO468+(($AE468-1)*Workings_risks!$E$18)/(2050-2023)</f>
        <v>1.1672067175359744E-2</v>
      </c>
      <c r="AQ468" s="170">
        <f>AP468+(($AE468-1)*Workings_risks!$E$18)/(2050-2023)</f>
        <v>1.1863554153813283E-2</v>
      </c>
      <c r="AR468" s="170">
        <f>AQ468+(($AE468-1)*Workings_risks!$E$18)/(2050-2023)</f>
        <v>1.2055041132266823E-2</v>
      </c>
      <c r="AS468" s="170">
        <f>AR468+(($AE468-1)*Workings_risks!$E$18)/(2050-2023)</f>
        <v>1.2246528110720363E-2</v>
      </c>
      <c r="AT468" s="170">
        <f>AS468+(($AE468-1)*Workings_risks!$E$18)/(2050-2023)</f>
        <v>1.2438015089173903E-2</v>
      </c>
      <c r="AU468" s="170">
        <f>AT468+(($AE468-1)*Workings_risks!$E$18)/(2050-2023)</f>
        <v>1.2629502067627443E-2</v>
      </c>
      <c r="AV468" s="170">
        <f>AU468+(($AE468-1)*Workings_risks!$E$18)/(2050-2023)</f>
        <v>1.2820989046080982E-2</v>
      </c>
      <c r="AW468" s="170">
        <f>AV468+(($AE468-1)*Workings_risks!$E$18)/(2050-2023)</f>
        <v>1.3012476024534522E-2</v>
      </c>
      <c r="AX468" s="170">
        <f>AW468+(($AE468-1)*Workings_risks!$E$18)/(2050-2023)</f>
        <v>1.3203963002988062E-2</v>
      </c>
      <c r="AY468" s="170">
        <f>AX468+(($AE468-1)*Workings_risks!$E$18)/(2050-2023)</f>
        <v>1.3395449981441602E-2</v>
      </c>
      <c r="BA468" s="186">
        <f>AF468*Workings_risks!$E$24*Workings_risks!$E$26*Workings_risks!$E$27*Assumptions!$G$90</f>
        <v>3.9514607149332295E-4</v>
      </c>
      <c r="BB468" s="186">
        <f>AG468*Workings_risks!$E$24*Workings_risks!$E$26*Workings_risks!$E$27*Assumptions!$G$90</f>
        <v>4.0290089331840957E-4</v>
      </c>
      <c r="BC468" s="186">
        <f>AH468*Workings_risks!$E$24*Workings_risks!$E$26*Workings_risks!$E$27*Assumptions!$G$90</f>
        <v>4.1065571514349624E-4</v>
      </c>
      <c r="BD468" s="186">
        <f>AI468*Workings_risks!$E$24*Workings_risks!$E$26*Workings_risks!$E$27*Assumptions!$G$90</f>
        <v>4.184105369685828E-4</v>
      </c>
      <c r="BE468" s="186">
        <f>AJ468*Workings_risks!$E$24*Workings_risks!$E$26*Workings_risks!$E$27*Assumptions!$G$90</f>
        <v>4.2616535879366947E-4</v>
      </c>
      <c r="BF468" s="186">
        <f>AK468*Workings_risks!$E$24*Workings_risks!$E$26*Workings_risks!$E$27*Assumptions!$G$90</f>
        <v>4.3392018061875614E-4</v>
      </c>
      <c r="BG468" s="186">
        <f>AL468*Workings_risks!$E$24*Workings_risks!$E$26*Workings_risks!$E$27*Assumptions!$G$90</f>
        <v>4.416750024438427E-4</v>
      </c>
      <c r="BH468" s="186">
        <f>AM468*Workings_risks!$E$24*Workings_risks!$E$26*Workings_risks!$E$27*Assumptions!$G$90</f>
        <v>4.4942982426892926E-4</v>
      </c>
      <c r="BI468" s="186">
        <f>AN468*Workings_risks!$E$24*Workings_risks!$E$26*Workings_risks!$E$27*Assumptions!$G$90</f>
        <v>4.5718464609401587E-4</v>
      </c>
      <c r="BJ468" s="186">
        <f>AO468*Workings_risks!$E$24*Workings_risks!$E$26*Workings_risks!$E$27*Assumptions!$G$90</f>
        <v>4.6493946791910254E-4</v>
      </c>
      <c r="BK468" s="186">
        <f>AP468*Workings_risks!$E$24*Workings_risks!$E$26*Workings_risks!$E$27*Assumptions!$G$90</f>
        <v>4.7269428974418916E-4</v>
      </c>
      <c r="BL468" s="186">
        <f>AQ468*Workings_risks!$E$24*Workings_risks!$E$26*Workings_risks!$E$27*Assumptions!$G$90</f>
        <v>4.8044911156927577E-4</v>
      </c>
      <c r="BM468" s="186">
        <f>AR468*Workings_risks!$E$24*Workings_risks!$E$26*Workings_risks!$E$27*Assumptions!$G$90</f>
        <v>4.8820393339436239E-4</v>
      </c>
      <c r="BN468" s="186">
        <f>AS468*Workings_risks!$E$24*Workings_risks!$E$26*Workings_risks!$E$27*Assumptions!$G$90</f>
        <v>4.9595875521944905E-4</v>
      </c>
      <c r="BO468" s="186">
        <f>AT468*Workings_risks!$E$24*Workings_risks!$E$26*Workings_risks!$E$27*Assumptions!$G$90</f>
        <v>5.0371357704453556E-4</v>
      </c>
      <c r="BP468" s="186">
        <f>AU468*Workings_risks!$E$24*Workings_risks!$E$26*Workings_risks!$E$27*Assumptions!$G$90</f>
        <v>5.1146839886962228E-4</v>
      </c>
      <c r="BQ468" s="186">
        <f>AV468*Workings_risks!$E$24*Workings_risks!$E$26*Workings_risks!$E$27*Assumptions!$G$90</f>
        <v>5.192232206947089E-4</v>
      </c>
      <c r="BR468" s="186">
        <f>AW468*Workings_risks!$E$24*Workings_risks!$E$26*Workings_risks!$E$27*Assumptions!$G$90</f>
        <v>5.2697804251979551E-4</v>
      </c>
      <c r="BS468" s="186">
        <f>AX468*Workings_risks!$E$24*Workings_risks!$E$26*Workings_risks!$E$27*Assumptions!$G$90</f>
        <v>5.3473286434488202E-4</v>
      </c>
      <c r="BT468" s="186">
        <f>AY468*Workings_risks!$E$24*Workings_risks!$E$26*Workings_risks!$E$27*Assumptions!$G$90</f>
        <v>5.4248768616996874E-4</v>
      </c>
    </row>
    <row r="469" spans="2:72" x14ac:dyDescent="0.25">
      <c r="B469" s="42">
        <v>10424956</v>
      </c>
      <c r="C469" s="42" t="s">
        <v>571</v>
      </c>
      <c r="D469" s="42" t="s">
        <v>241</v>
      </c>
      <c r="E469" s="42">
        <v>203618533</v>
      </c>
      <c r="F469" s="42">
        <v>129134824</v>
      </c>
      <c r="G469" s="42">
        <v>0.22287426761693041</v>
      </c>
      <c r="H469" s="42">
        <v>143.53043160503199</v>
      </c>
      <c r="I469" s="42">
        <v>-36.967070947076301</v>
      </c>
      <c r="J469" s="42">
        <v>114</v>
      </c>
      <c r="K469" s="42">
        <v>102</v>
      </c>
      <c r="L469" s="32">
        <v>6.3E-2</v>
      </c>
      <c r="M469" s="32">
        <v>8.7999999999999995E-2</v>
      </c>
      <c r="N469" s="181"/>
      <c r="O469" s="182">
        <f t="shared" si="106"/>
        <v>121.18199999999999</v>
      </c>
      <c r="P469" s="182">
        <f t="shared" si="107"/>
        <v>108.42599999999999</v>
      </c>
      <c r="Q469" s="191">
        <f t="shared" si="108"/>
        <v>0.01</v>
      </c>
      <c r="R469" s="191">
        <f t="shared" si="109"/>
        <v>0.02</v>
      </c>
      <c r="S469" s="184">
        <f t="shared" si="110"/>
        <v>-1275.5999999999999</v>
      </c>
      <c r="T469" s="184">
        <f t="shared" si="111"/>
        <v>133.93799999999999</v>
      </c>
      <c r="U469" s="185">
        <f t="shared" si="112"/>
        <v>1.5630291627469418E-2</v>
      </c>
      <c r="V469" s="181"/>
      <c r="W469" s="182">
        <f t="shared" si="113"/>
        <v>122.32199999999999</v>
      </c>
      <c r="X469" s="182">
        <f t="shared" si="114"/>
        <v>110.97600000000001</v>
      </c>
      <c r="Y469" s="183">
        <f t="shared" si="115"/>
        <v>0.01</v>
      </c>
      <c r="Z469" s="183">
        <f t="shared" si="116"/>
        <v>0.02</v>
      </c>
      <c r="AA469" s="184">
        <f t="shared" si="117"/>
        <v>-1134.5999999999974</v>
      </c>
      <c r="AB469" s="184">
        <f t="shared" si="118"/>
        <v>133.66799999999995</v>
      </c>
      <c r="AC469" s="185">
        <f t="shared" si="119"/>
        <v>1.7334743521946056E-2</v>
      </c>
      <c r="AD469" s="181"/>
      <c r="AE469" s="178">
        <f t="shared" si="120"/>
        <v>1.5630291627469417</v>
      </c>
      <c r="AF469" s="170">
        <f>Workings_risks!$E$18+Workings_risks!$E$27*(($AE469-1)*Workings_risks!$E$18)/(2050-2023)</f>
        <v>9.7571973908243455E-3</v>
      </c>
      <c r="AG469" s="170">
        <f>AF469+(($AE469-1)*Workings_risks!$E$18)/(2050-2023)</f>
        <v>9.9486843692778854E-3</v>
      </c>
      <c r="AH469" s="170">
        <f>AG469+(($AE469-1)*Workings_risks!$E$18)/(2050-2023)</f>
        <v>1.0140171347731425E-2</v>
      </c>
      <c r="AI469" s="170">
        <f>AH469+(($AE469-1)*Workings_risks!$E$18)/(2050-2023)</f>
        <v>1.0331658326184965E-2</v>
      </c>
      <c r="AJ469" s="170">
        <f>AI469+(($AE469-1)*Workings_risks!$E$18)/(2050-2023)</f>
        <v>1.0523145304638505E-2</v>
      </c>
      <c r="AK469" s="170">
        <f>AJ469+(($AE469-1)*Workings_risks!$E$18)/(2050-2023)</f>
        <v>1.0714632283092045E-2</v>
      </c>
      <c r="AL469" s="170">
        <f>AK469+(($AE469-1)*Workings_risks!$E$18)/(2050-2023)</f>
        <v>1.0906119261545584E-2</v>
      </c>
      <c r="AM469" s="170">
        <f>AL469+(($AE469-1)*Workings_risks!$E$18)/(2050-2023)</f>
        <v>1.1097606239999124E-2</v>
      </c>
      <c r="AN469" s="170">
        <f>AM469+(($AE469-1)*Workings_risks!$E$18)/(2050-2023)</f>
        <v>1.1289093218452664E-2</v>
      </c>
      <c r="AO469" s="170">
        <f>AN469+(($AE469-1)*Workings_risks!$E$18)/(2050-2023)</f>
        <v>1.1480580196906204E-2</v>
      </c>
      <c r="AP469" s="170">
        <f>AO469+(($AE469-1)*Workings_risks!$E$18)/(2050-2023)</f>
        <v>1.1672067175359744E-2</v>
      </c>
      <c r="AQ469" s="170">
        <f>AP469+(($AE469-1)*Workings_risks!$E$18)/(2050-2023)</f>
        <v>1.1863554153813283E-2</v>
      </c>
      <c r="AR469" s="170">
        <f>AQ469+(($AE469-1)*Workings_risks!$E$18)/(2050-2023)</f>
        <v>1.2055041132266823E-2</v>
      </c>
      <c r="AS469" s="170">
        <f>AR469+(($AE469-1)*Workings_risks!$E$18)/(2050-2023)</f>
        <v>1.2246528110720363E-2</v>
      </c>
      <c r="AT469" s="170">
        <f>AS469+(($AE469-1)*Workings_risks!$E$18)/(2050-2023)</f>
        <v>1.2438015089173903E-2</v>
      </c>
      <c r="AU469" s="170">
        <f>AT469+(($AE469-1)*Workings_risks!$E$18)/(2050-2023)</f>
        <v>1.2629502067627443E-2</v>
      </c>
      <c r="AV469" s="170">
        <f>AU469+(($AE469-1)*Workings_risks!$E$18)/(2050-2023)</f>
        <v>1.2820989046080982E-2</v>
      </c>
      <c r="AW469" s="170">
        <f>AV469+(($AE469-1)*Workings_risks!$E$18)/(2050-2023)</f>
        <v>1.3012476024534522E-2</v>
      </c>
      <c r="AX469" s="170">
        <f>AW469+(($AE469-1)*Workings_risks!$E$18)/(2050-2023)</f>
        <v>1.3203963002988062E-2</v>
      </c>
      <c r="AY469" s="170">
        <f>AX469+(($AE469-1)*Workings_risks!$E$18)/(2050-2023)</f>
        <v>1.3395449981441602E-2</v>
      </c>
      <c r="BA469" s="186">
        <f>AF469*Workings_risks!$E$24*Workings_risks!$E$26*Workings_risks!$E$27*Assumptions!$G$90</f>
        <v>3.9514607149332295E-4</v>
      </c>
      <c r="BB469" s="186">
        <f>AG469*Workings_risks!$E$24*Workings_risks!$E$26*Workings_risks!$E$27*Assumptions!$G$90</f>
        <v>4.0290089331840957E-4</v>
      </c>
      <c r="BC469" s="186">
        <f>AH469*Workings_risks!$E$24*Workings_risks!$E$26*Workings_risks!$E$27*Assumptions!$G$90</f>
        <v>4.1065571514349624E-4</v>
      </c>
      <c r="BD469" s="186">
        <f>AI469*Workings_risks!$E$24*Workings_risks!$E$26*Workings_risks!$E$27*Assumptions!$G$90</f>
        <v>4.184105369685828E-4</v>
      </c>
      <c r="BE469" s="186">
        <f>AJ469*Workings_risks!$E$24*Workings_risks!$E$26*Workings_risks!$E$27*Assumptions!$G$90</f>
        <v>4.2616535879366947E-4</v>
      </c>
      <c r="BF469" s="186">
        <f>AK469*Workings_risks!$E$24*Workings_risks!$E$26*Workings_risks!$E$27*Assumptions!$G$90</f>
        <v>4.3392018061875614E-4</v>
      </c>
      <c r="BG469" s="186">
        <f>AL469*Workings_risks!$E$24*Workings_risks!$E$26*Workings_risks!$E$27*Assumptions!$G$90</f>
        <v>4.416750024438427E-4</v>
      </c>
      <c r="BH469" s="186">
        <f>AM469*Workings_risks!$E$24*Workings_risks!$E$26*Workings_risks!$E$27*Assumptions!$G$90</f>
        <v>4.4942982426892926E-4</v>
      </c>
      <c r="BI469" s="186">
        <f>AN469*Workings_risks!$E$24*Workings_risks!$E$26*Workings_risks!$E$27*Assumptions!$G$90</f>
        <v>4.5718464609401587E-4</v>
      </c>
      <c r="BJ469" s="186">
        <f>AO469*Workings_risks!$E$24*Workings_risks!$E$26*Workings_risks!$E$27*Assumptions!$G$90</f>
        <v>4.6493946791910254E-4</v>
      </c>
      <c r="BK469" s="186">
        <f>AP469*Workings_risks!$E$24*Workings_risks!$E$26*Workings_risks!$E$27*Assumptions!$G$90</f>
        <v>4.7269428974418916E-4</v>
      </c>
      <c r="BL469" s="186">
        <f>AQ469*Workings_risks!$E$24*Workings_risks!$E$26*Workings_risks!$E$27*Assumptions!$G$90</f>
        <v>4.8044911156927577E-4</v>
      </c>
      <c r="BM469" s="186">
        <f>AR469*Workings_risks!$E$24*Workings_risks!$E$26*Workings_risks!$E$27*Assumptions!$G$90</f>
        <v>4.8820393339436239E-4</v>
      </c>
      <c r="BN469" s="186">
        <f>AS469*Workings_risks!$E$24*Workings_risks!$E$26*Workings_risks!$E$27*Assumptions!$G$90</f>
        <v>4.9595875521944905E-4</v>
      </c>
      <c r="BO469" s="186">
        <f>AT469*Workings_risks!$E$24*Workings_risks!$E$26*Workings_risks!$E$27*Assumptions!$G$90</f>
        <v>5.0371357704453556E-4</v>
      </c>
      <c r="BP469" s="186">
        <f>AU469*Workings_risks!$E$24*Workings_risks!$E$26*Workings_risks!$E$27*Assumptions!$G$90</f>
        <v>5.1146839886962228E-4</v>
      </c>
      <c r="BQ469" s="186">
        <f>AV469*Workings_risks!$E$24*Workings_risks!$E$26*Workings_risks!$E$27*Assumptions!$G$90</f>
        <v>5.192232206947089E-4</v>
      </c>
      <c r="BR469" s="186">
        <f>AW469*Workings_risks!$E$24*Workings_risks!$E$26*Workings_risks!$E$27*Assumptions!$G$90</f>
        <v>5.2697804251979551E-4</v>
      </c>
      <c r="BS469" s="186">
        <f>AX469*Workings_risks!$E$24*Workings_risks!$E$26*Workings_risks!$E$27*Assumptions!$G$90</f>
        <v>5.3473286434488202E-4</v>
      </c>
      <c r="BT469" s="186">
        <f>AY469*Workings_risks!$E$24*Workings_risks!$E$26*Workings_risks!$E$27*Assumptions!$G$90</f>
        <v>5.4248768616996874E-4</v>
      </c>
    </row>
    <row r="470" spans="2:72" x14ac:dyDescent="0.25">
      <c r="B470" s="42">
        <v>10425007</v>
      </c>
      <c r="C470" s="42" t="s">
        <v>571</v>
      </c>
      <c r="D470" s="42" t="s">
        <v>241</v>
      </c>
      <c r="E470" s="42">
        <v>17098347</v>
      </c>
      <c r="F470" s="42">
        <v>17098303</v>
      </c>
      <c r="G470" s="42">
        <v>0.30756178513675003</v>
      </c>
      <c r="H470" s="42">
        <v>143.566324723582</v>
      </c>
      <c r="I470" s="42">
        <v>-37.0201420489227</v>
      </c>
      <c r="J470" s="42">
        <v>113</v>
      </c>
      <c r="K470" s="42">
        <v>100</v>
      </c>
      <c r="L470" s="32">
        <v>6.3E-2</v>
      </c>
      <c r="M470" s="32">
        <v>8.7999999999999995E-2</v>
      </c>
      <c r="N470" s="181"/>
      <c r="O470" s="182">
        <f t="shared" si="106"/>
        <v>120.119</v>
      </c>
      <c r="P470" s="182">
        <f t="shared" si="107"/>
        <v>106.3</v>
      </c>
      <c r="Q470" s="191">
        <f t="shared" si="108"/>
        <v>0.01</v>
      </c>
      <c r="R470" s="191">
        <f t="shared" si="109"/>
        <v>0.02</v>
      </c>
      <c r="S470" s="184">
        <f t="shared" si="110"/>
        <v>-1381.9000000000003</v>
      </c>
      <c r="T470" s="184">
        <f t="shared" si="111"/>
        <v>133.93799999999999</v>
      </c>
      <c r="U470" s="185">
        <f t="shared" si="112"/>
        <v>1.5151602865619786E-2</v>
      </c>
      <c r="V470" s="181"/>
      <c r="W470" s="182">
        <f t="shared" si="113"/>
        <v>121.249</v>
      </c>
      <c r="X470" s="182">
        <f t="shared" si="114"/>
        <v>108.80000000000001</v>
      </c>
      <c r="Y470" s="183">
        <f t="shared" si="115"/>
        <v>0.01</v>
      </c>
      <c r="Z470" s="183">
        <f t="shared" si="116"/>
        <v>0.02</v>
      </c>
      <c r="AA470" s="184">
        <f t="shared" si="117"/>
        <v>-1244.8999999999985</v>
      </c>
      <c r="AB470" s="184">
        <f t="shared" si="118"/>
        <v>133.69799999999998</v>
      </c>
      <c r="AC470" s="185">
        <f t="shared" si="119"/>
        <v>1.6626235038958957E-2</v>
      </c>
      <c r="AD470" s="181"/>
      <c r="AE470" s="178">
        <f t="shared" si="120"/>
        <v>1.5151602865619787</v>
      </c>
      <c r="AF470" s="170">
        <f>Workings_risks!$E$18+Workings_risks!$E$27*(($AE470-1)*Workings_risks!$E$18)/(2050-2023)</f>
        <v>9.7083565825548199E-3</v>
      </c>
      <c r="AG470" s="170">
        <f>AF470+(($AE470-1)*Workings_risks!$E$18)/(2050-2023)</f>
        <v>9.8835632915851845E-3</v>
      </c>
      <c r="AH470" s="170">
        <f>AG470+(($AE470-1)*Workings_risks!$E$18)/(2050-2023)</f>
        <v>1.0058770000615549E-2</v>
      </c>
      <c r="AI470" s="170">
        <f>AH470+(($AE470-1)*Workings_risks!$E$18)/(2050-2023)</f>
        <v>1.0233976709645914E-2</v>
      </c>
      <c r="AJ470" s="170">
        <f>AI470+(($AE470-1)*Workings_risks!$E$18)/(2050-2023)</f>
        <v>1.0409183418676278E-2</v>
      </c>
      <c r="AK470" s="170">
        <f>AJ470+(($AE470-1)*Workings_risks!$E$18)/(2050-2023)</f>
        <v>1.0584390127706643E-2</v>
      </c>
      <c r="AL470" s="170">
        <f>AK470+(($AE470-1)*Workings_risks!$E$18)/(2050-2023)</f>
        <v>1.0759596836737008E-2</v>
      </c>
      <c r="AM470" s="170">
        <f>AL470+(($AE470-1)*Workings_risks!$E$18)/(2050-2023)</f>
        <v>1.0934803545767372E-2</v>
      </c>
      <c r="AN470" s="170">
        <f>AM470+(($AE470-1)*Workings_risks!$E$18)/(2050-2023)</f>
        <v>1.1110010254797737E-2</v>
      </c>
      <c r="AO470" s="170">
        <f>AN470+(($AE470-1)*Workings_risks!$E$18)/(2050-2023)</f>
        <v>1.1285216963828101E-2</v>
      </c>
      <c r="AP470" s="170">
        <f>AO470+(($AE470-1)*Workings_risks!$E$18)/(2050-2023)</f>
        <v>1.1460423672858466E-2</v>
      </c>
      <c r="AQ470" s="170">
        <f>AP470+(($AE470-1)*Workings_risks!$E$18)/(2050-2023)</f>
        <v>1.1635630381888831E-2</v>
      </c>
      <c r="AR470" s="170">
        <f>AQ470+(($AE470-1)*Workings_risks!$E$18)/(2050-2023)</f>
        <v>1.1810837090919195E-2</v>
      </c>
      <c r="AS470" s="170">
        <f>AR470+(($AE470-1)*Workings_risks!$E$18)/(2050-2023)</f>
        <v>1.198604379994956E-2</v>
      </c>
      <c r="AT470" s="170">
        <f>AS470+(($AE470-1)*Workings_risks!$E$18)/(2050-2023)</f>
        <v>1.2161250508979924E-2</v>
      </c>
      <c r="AU470" s="170">
        <f>AT470+(($AE470-1)*Workings_risks!$E$18)/(2050-2023)</f>
        <v>1.2336457218010289E-2</v>
      </c>
      <c r="AV470" s="170">
        <f>AU470+(($AE470-1)*Workings_risks!$E$18)/(2050-2023)</f>
        <v>1.2511663927040654E-2</v>
      </c>
      <c r="AW470" s="170">
        <f>AV470+(($AE470-1)*Workings_risks!$E$18)/(2050-2023)</f>
        <v>1.2686870636071018E-2</v>
      </c>
      <c r="AX470" s="170">
        <f>AW470+(($AE470-1)*Workings_risks!$E$18)/(2050-2023)</f>
        <v>1.2862077345101383E-2</v>
      </c>
      <c r="AY470" s="170">
        <f>AX470+(($AE470-1)*Workings_risks!$E$18)/(2050-2023)</f>
        <v>1.3037284054131747E-2</v>
      </c>
      <c r="BA470" s="186">
        <f>AF470*Workings_risks!$E$24*Workings_risks!$E$26*Workings_risks!$E$27*Assumptions!$G$90</f>
        <v>3.9316812098732926E-4</v>
      </c>
      <c r="BB470" s="186">
        <f>AG470*Workings_risks!$E$24*Workings_risks!$E$26*Workings_risks!$E$27*Assumptions!$G$90</f>
        <v>4.0026362597708455E-4</v>
      </c>
      <c r="BC470" s="186">
        <f>AH470*Workings_risks!$E$24*Workings_risks!$E$26*Workings_risks!$E$27*Assumptions!$G$90</f>
        <v>4.0735913096684006E-4</v>
      </c>
      <c r="BD470" s="186">
        <f>AI470*Workings_risks!$E$24*Workings_risks!$E$26*Workings_risks!$E$27*Assumptions!$G$90</f>
        <v>4.1445463595659541E-4</v>
      </c>
      <c r="BE470" s="186">
        <f>AJ470*Workings_risks!$E$24*Workings_risks!$E$26*Workings_risks!$E$27*Assumptions!$G$90</f>
        <v>4.2155014094635076E-4</v>
      </c>
      <c r="BF470" s="186">
        <f>AK470*Workings_risks!$E$24*Workings_risks!$E$26*Workings_risks!$E$27*Assumptions!$G$90</f>
        <v>4.286456459361061E-4</v>
      </c>
      <c r="BG470" s="186">
        <f>AL470*Workings_risks!$E$24*Workings_risks!$E$26*Workings_risks!$E$27*Assumptions!$G$90</f>
        <v>4.357411509258615E-4</v>
      </c>
      <c r="BH470" s="186">
        <f>AM470*Workings_risks!$E$24*Workings_risks!$E$26*Workings_risks!$E$27*Assumptions!$G$90</f>
        <v>4.4283665591561696E-4</v>
      </c>
      <c r="BI470" s="186">
        <f>AN470*Workings_risks!$E$24*Workings_risks!$E$26*Workings_risks!$E$27*Assumptions!$G$90</f>
        <v>4.499321609053722E-4</v>
      </c>
      <c r="BJ470" s="186">
        <f>AO470*Workings_risks!$E$24*Workings_risks!$E$26*Workings_risks!$E$27*Assumptions!$G$90</f>
        <v>4.5702766589512765E-4</v>
      </c>
      <c r="BK470" s="186">
        <f>AP470*Workings_risks!$E$24*Workings_risks!$E$26*Workings_risks!$E$27*Assumptions!$G$90</f>
        <v>4.64123170884883E-4</v>
      </c>
      <c r="BL470" s="186">
        <f>AQ470*Workings_risks!$E$24*Workings_risks!$E$26*Workings_risks!$E$27*Assumptions!$G$90</f>
        <v>4.712186758746384E-4</v>
      </c>
      <c r="BM470" s="186">
        <f>AR470*Workings_risks!$E$24*Workings_risks!$E$26*Workings_risks!$E$27*Assumptions!$G$90</f>
        <v>4.7831418086439386E-4</v>
      </c>
      <c r="BN470" s="186">
        <f>AS470*Workings_risks!$E$24*Workings_risks!$E$26*Workings_risks!$E$27*Assumptions!$G$90</f>
        <v>4.854096858541492E-4</v>
      </c>
      <c r="BO470" s="186">
        <f>AT470*Workings_risks!$E$24*Workings_risks!$E$26*Workings_risks!$E$27*Assumptions!$G$90</f>
        <v>4.9250519084390444E-4</v>
      </c>
      <c r="BP470" s="186">
        <f>AU470*Workings_risks!$E$24*Workings_risks!$E$26*Workings_risks!$E$27*Assumptions!$G$90</f>
        <v>4.996006958336599E-4</v>
      </c>
      <c r="BQ470" s="186">
        <f>AV470*Workings_risks!$E$24*Workings_risks!$E$26*Workings_risks!$E$27*Assumptions!$G$90</f>
        <v>5.0669620082341535E-4</v>
      </c>
      <c r="BR470" s="186">
        <f>AW470*Workings_risks!$E$24*Workings_risks!$E$26*Workings_risks!$E$27*Assumptions!$G$90</f>
        <v>5.1379170581317059E-4</v>
      </c>
      <c r="BS470" s="186">
        <f>AX470*Workings_risks!$E$24*Workings_risks!$E$26*Workings_risks!$E$27*Assumptions!$G$90</f>
        <v>5.2088721080292605E-4</v>
      </c>
      <c r="BT470" s="186">
        <f>AY470*Workings_risks!$E$24*Workings_risks!$E$26*Workings_risks!$E$27*Assumptions!$G$90</f>
        <v>5.2798271579268139E-4</v>
      </c>
    </row>
    <row r="471" spans="2:72" x14ac:dyDescent="0.25">
      <c r="B471" s="42">
        <v>10425014</v>
      </c>
      <c r="C471" s="42" t="s">
        <v>571</v>
      </c>
      <c r="D471" s="42" t="s">
        <v>241</v>
      </c>
      <c r="E471" s="42">
        <v>17098347</v>
      </c>
      <c r="F471" s="42">
        <v>17098327</v>
      </c>
      <c r="G471" s="42">
        <v>0.30752823229852044</v>
      </c>
      <c r="H471" s="42">
        <v>143.56954086117699</v>
      </c>
      <c r="I471" s="42">
        <v>-37.019883180374499</v>
      </c>
      <c r="J471" s="42">
        <v>113</v>
      </c>
      <c r="K471" s="42">
        <v>100</v>
      </c>
      <c r="L471" s="32">
        <v>6.3E-2</v>
      </c>
      <c r="M471" s="32">
        <v>8.7999999999999995E-2</v>
      </c>
      <c r="N471" s="181"/>
      <c r="O471" s="182">
        <f t="shared" si="106"/>
        <v>120.119</v>
      </c>
      <c r="P471" s="182">
        <f t="shared" si="107"/>
        <v>106.3</v>
      </c>
      <c r="Q471" s="191">
        <f t="shared" si="108"/>
        <v>0.01</v>
      </c>
      <c r="R471" s="191">
        <f t="shared" si="109"/>
        <v>0.02</v>
      </c>
      <c r="S471" s="184">
        <f t="shared" si="110"/>
        <v>-1381.9000000000003</v>
      </c>
      <c r="T471" s="184">
        <f t="shared" si="111"/>
        <v>133.93799999999999</v>
      </c>
      <c r="U471" s="185">
        <f t="shared" si="112"/>
        <v>1.5151602865619786E-2</v>
      </c>
      <c r="V471" s="181"/>
      <c r="W471" s="182">
        <f t="shared" si="113"/>
        <v>121.249</v>
      </c>
      <c r="X471" s="182">
        <f t="shared" si="114"/>
        <v>108.80000000000001</v>
      </c>
      <c r="Y471" s="183">
        <f t="shared" si="115"/>
        <v>0.01</v>
      </c>
      <c r="Z471" s="183">
        <f t="shared" si="116"/>
        <v>0.02</v>
      </c>
      <c r="AA471" s="184">
        <f t="shared" si="117"/>
        <v>-1244.8999999999985</v>
      </c>
      <c r="AB471" s="184">
        <f t="shared" si="118"/>
        <v>133.69799999999998</v>
      </c>
      <c r="AC471" s="185">
        <f t="shared" si="119"/>
        <v>1.6626235038958957E-2</v>
      </c>
      <c r="AD471" s="181"/>
      <c r="AE471" s="178">
        <f t="shared" si="120"/>
        <v>1.5151602865619787</v>
      </c>
      <c r="AF471" s="170">
        <f>Workings_risks!$E$18+Workings_risks!$E$27*(($AE471-1)*Workings_risks!$E$18)/(2050-2023)</f>
        <v>9.7083565825548199E-3</v>
      </c>
      <c r="AG471" s="170">
        <f>AF471+(($AE471-1)*Workings_risks!$E$18)/(2050-2023)</f>
        <v>9.8835632915851845E-3</v>
      </c>
      <c r="AH471" s="170">
        <f>AG471+(($AE471-1)*Workings_risks!$E$18)/(2050-2023)</f>
        <v>1.0058770000615549E-2</v>
      </c>
      <c r="AI471" s="170">
        <f>AH471+(($AE471-1)*Workings_risks!$E$18)/(2050-2023)</f>
        <v>1.0233976709645914E-2</v>
      </c>
      <c r="AJ471" s="170">
        <f>AI471+(($AE471-1)*Workings_risks!$E$18)/(2050-2023)</f>
        <v>1.0409183418676278E-2</v>
      </c>
      <c r="AK471" s="170">
        <f>AJ471+(($AE471-1)*Workings_risks!$E$18)/(2050-2023)</f>
        <v>1.0584390127706643E-2</v>
      </c>
      <c r="AL471" s="170">
        <f>AK471+(($AE471-1)*Workings_risks!$E$18)/(2050-2023)</f>
        <v>1.0759596836737008E-2</v>
      </c>
      <c r="AM471" s="170">
        <f>AL471+(($AE471-1)*Workings_risks!$E$18)/(2050-2023)</f>
        <v>1.0934803545767372E-2</v>
      </c>
      <c r="AN471" s="170">
        <f>AM471+(($AE471-1)*Workings_risks!$E$18)/(2050-2023)</f>
        <v>1.1110010254797737E-2</v>
      </c>
      <c r="AO471" s="170">
        <f>AN471+(($AE471-1)*Workings_risks!$E$18)/(2050-2023)</f>
        <v>1.1285216963828101E-2</v>
      </c>
      <c r="AP471" s="170">
        <f>AO471+(($AE471-1)*Workings_risks!$E$18)/(2050-2023)</f>
        <v>1.1460423672858466E-2</v>
      </c>
      <c r="AQ471" s="170">
        <f>AP471+(($AE471-1)*Workings_risks!$E$18)/(2050-2023)</f>
        <v>1.1635630381888831E-2</v>
      </c>
      <c r="AR471" s="170">
        <f>AQ471+(($AE471-1)*Workings_risks!$E$18)/(2050-2023)</f>
        <v>1.1810837090919195E-2</v>
      </c>
      <c r="AS471" s="170">
        <f>AR471+(($AE471-1)*Workings_risks!$E$18)/(2050-2023)</f>
        <v>1.198604379994956E-2</v>
      </c>
      <c r="AT471" s="170">
        <f>AS471+(($AE471-1)*Workings_risks!$E$18)/(2050-2023)</f>
        <v>1.2161250508979924E-2</v>
      </c>
      <c r="AU471" s="170">
        <f>AT471+(($AE471-1)*Workings_risks!$E$18)/(2050-2023)</f>
        <v>1.2336457218010289E-2</v>
      </c>
      <c r="AV471" s="170">
        <f>AU471+(($AE471-1)*Workings_risks!$E$18)/(2050-2023)</f>
        <v>1.2511663927040654E-2</v>
      </c>
      <c r="AW471" s="170">
        <f>AV471+(($AE471-1)*Workings_risks!$E$18)/(2050-2023)</f>
        <v>1.2686870636071018E-2</v>
      </c>
      <c r="AX471" s="170">
        <f>AW471+(($AE471-1)*Workings_risks!$E$18)/(2050-2023)</f>
        <v>1.2862077345101383E-2</v>
      </c>
      <c r="AY471" s="170">
        <f>AX471+(($AE471-1)*Workings_risks!$E$18)/(2050-2023)</f>
        <v>1.3037284054131747E-2</v>
      </c>
      <c r="BA471" s="186">
        <f>AF471*Workings_risks!$E$24*Workings_risks!$E$26*Workings_risks!$E$27*Assumptions!$G$90</f>
        <v>3.9316812098732926E-4</v>
      </c>
      <c r="BB471" s="186">
        <f>AG471*Workings_risks!$E$24*Workings_risks!$E$26*Workings_risks!$E$27*Assumptions!$G$90</f>
        <v>4.0026362597708455E-4</v>
      </c>
      <c r="BC471" s="186">
        <f>AH471*Workings_risks!$E$24*Workings_risks!$E$26*Workings_risks!$E$27*Assumptions!$G$90</f>
        <v>4.0735913096684006E-4</v>
      </c>
      <c r="BD471" s="186">
        <f>AI471*Workings_risks!$E$24*Workings_risks!$E$26*Workings_risks!$E$27*Assumptions!$G$90</f>
        <v>4.1445463595659541E-4</v>
      </c>
      <c r="BE471" s="186">
        <f>AJ471*Workings_risks!$E$24*Workings_risks!$E$26*Workings_risks!$E$27*Assumptions!$G$90</f>
        <v>4.2155014094635076E-4</v>
      </c>
      <c r="BF471" s="186">
        <f>AK471*Workings_risks!$E$24*Workings_risks!$E$26*Workings_risks!$E$27*Assumptions!$G$90</f>
        <v>4.286456459361061E-4</v>
      </c>
      <c r="BG471" s="186">
        <f>AL471*Workings_risks!$E$24*Workings_risks!$E$26*Workings_risks!$E$27*Assumptions!$G$90</f>
        <v>4.357411509258615E-4</v>
      </c>
      <c r="BH471" s="186">
        <f>AM471*Workings_risks!$E$24*Workings_risks!$E$26*Workings_risks!$E$27*Assumptions!$G$90</f>
        <v>4.4283665591561696E-4</v>
      </c>
      <c r="BI471" s="186">
        <f>AN471*Workings_risks!$E$24*Workings_risks!$E$26*Workings_risks!$E$27*Assumptions!$G$90</f>
        <v>4.499321609053722E-4</v>
      </c>
      <c r="BJ471" s="186">
        <f>AO471*Workings_risks!$E$24*Workings_risks!$E$26*Workings_risks!$E$27*Assumptions!$G$90</f>
        <v>4.5702766589512765E-4</v>
      </c>
      <c r="BK471" s="186">
        <f>AP471*Workings_risks!$E$24*Workings_risks!$E$26*Workings_risks!$E$27*Assumptions!$G$90</f>
        <v>4.64123170884883E-4</v>
      </c>
      <c r="BL471" s="186">
        <f>AQ471*Workings_risks!$E$24*Workings_risks!$E$26*Workings_risks!$E$27*Assumptions!$G$90</f>
        <v>4.712186758746384E-4</v>
      </c>
      <c r="BM471" s="186">
        <f>AR471*Workings_risks!$E$24*Workings_risks!$E$26*Workings_risks!$E$27*Assumptions!$G$90</f>
        <v>4.7831418086439386E-4</v>
      </c>
      <c r="BN471" s="186">
        <f>AS471*Workings_risks!$E$24*Workings_risks!$E$26*Workings_risks!$E$27*Assumptions!$G$90</f>
        <v>4.854096858541492E-4</v>
      </c>
      <c r="BO471" s="186">
        <f>AT471*Workings_risks!$E$24*Workings_risks!$E$26*Workings_risks!$E$27*Assumptions!$G$90</f>
        <v>4.9250519084390444E-4</v>
      </c>
      <c r="BP471" s="186">
        <f>AU471*Workings_risks!$E$24*Workings_risks!$E$26*Workings_risks!$E$27*Assumptions!$G$90</f>
        <v>4.996006958336599E-4</v>
      </c>
      <c r="BQ471" s="186">
        <f>AV471*Workings_risks!$E$24*Workings_risks!$E$26*Workings_risks!$E$27*Assumptions!$G$90</f>
        <v>5.0669620082341535E-4</v>
      </c>
      <c r="BR471" s="186">
        <f>AW471*Workings_risks!$E$24*Workings_risks!$E$26*Workings_risks!$E$27*Assumptions!$G$90</f>
        <v>5.1379170581317059E-4</v>
      </c>
      <c r="BS471" s="186">
        <f>AX471*Workings_risks!$E$24*Workings_risks!$E$26*Workings_risks!$E$27*Assumptions!$G$90</f>
        <v>5.2088721080292605E-4</v>
      </c>
      <c r="BT471" s="186">
        <f>AY471*Workings_risks!$E$24*Workings_risks!$E$26*Workings_risks!$E$27*Assumptions!$G$90</f>
        <v>5.2798271579268139E-4</v>
      </c>
    </row>
    <row r="472" spans="2:72" x14ac:dyDescent="0.25">
      <c r="B472" s="42">
        <v>10425042</v>
      </c>
      <c r="C472" s="42" t="s">
        <v>571</v>
      </c>
      <c r="D472" s="42" t="s">
        <v>241</v>
      </c>
      <c r="E472" s="42">
        <v>17098434</v>
      </c>
      <c r="F472" s="42">
        <v>17098438</v>
      </c>
      <c r="G472" s="42">
        <v>0.70664640805924028</v>
      </c>
      <c r="H472" s="42">
        <v>143.61634960696799</v>
      </c>
      <c r="I472" s="42">
        <v>-36.991950781229903</v>
      </c>
      <c r="J472" s="42">
        <v>111</v>
      </c>
      <c r="K472" s="42">
        <v>99.5</v>
      </c>
      <c r="L472" s="32">
        <v>6.3E-2</v>
      </c>
      <c r="M472" s="32">
        <v>8.7999999999999995E-2</v>
      </c>
      <c r="N472" s="181"/>
      <c r="O472" s="182">
        <f t="shared" si="106"/>
        <v>117.99299999999999</v>
      </c>
      <c r="P472" s="182">
        <f t="shared" si="107"/>
        <v>105.76849999999999</v>
      </c>
      <c r="Q472" s="191">
        <f t="shared" si="108"/>
        <v>0.01</v>
      </c>
      <c r="R472" s="191">
        <f t="shared" si="109"/>
        <v>0.02</v>
      </c>
      <c r="S472" s="184">
        <f t="shared" si="110"/>
        <v>-1222.4500000000007</v>
      </c>
      <c r="T472" s="184">
        <f t="shared" si="111"/>
        <v>130.2175</v>
      </c>
      <c r="U472" s="185">
        <f t="shared" si="112"/>
        <v>1.5720479365209202E-2</v>
      </c>
      <c r="V472" s="181"/>
      <c r="W472" s="182">
        <f t="shared" si="113"/>
        <v>119.10299999999999</v>
      </c>
      <c r="X472" s="182">
        <f t="shared" si="114"/>
        <v>108.25600000000001</v>
      </c>
      <c r="Y472" s="183">
        <f t="shared" si="115"/>
        <v>0.01</v>
      </c>
      <c r="Z472" s="183">
        <f t="shared" si="116"/>
        <v>0.02</v>
      </c>
      <c r="AA472" s="184">
        <f t="shared" si="117"/>
        <v>-1084.699999999998</v>
      </c>
      <c r="AB472" s="184">
        <f t="shared" si="118"/>
        <v>129.94999999999999</v>
      </c>
      <c r="AC472" s="185">
        <f t="shared" si="119"/>
        <v>1.7470268276942955E-2</v>
      </c>
      <c r="AD472" s="181"/>
      <c r="AE472" s="178">
        <f t="shared" si="120"/>
        <v>1.5720479365209201</v>
      </c>
      <c r="AF472" s="170">
        <f>Workings_risks!$E$18+Workings_risks!$E$27*(($AE472-1)*Workings_risks!$E$18)/(2050-2023)</f>
        <v>9.7663992822374455E-3</v>
      </c>
      <c r="AG472" s="170">
        <f>AF472+(($AE472-1)*Workings_risks!$E$18)/(2050-2023)</f>
        <v>9.9609535578286841E-3</v>
      </c>
      <c r="AH472" s="170">
        <f>AG472+(($AE472-1)*Workings_risks!$E$18)/(2050-2023)</f>
        <v>1.0155507833419923E-2</v>
      </c>
      <c r="AI472" s="170">
        <f>AH472+(($AE472-1)*Workings_risks!$E$18)/(2050-2023)</f>
        <v>1.0350062109011161E-2</v>
      </c>
      <c r="AJ472" s="170">
        <f>AI472+(($AE472-1)*Workings_risks!$E$18)/(2050-2023)</f>
        <v>1.05446163846024E-2</v>
      </c>
      <c r="AK472" s="170">
        <f>AJ472+(($AE472-1)*Workings_risks!$E$18)/(2050-2023)</f>
        <v>1.0739170660193639E-2</v>
      </c>
      <c r="AL472" s="170">
        <f>AK472+(($AE472-1)*Workings_risks!$E$18)/(2050-2023)</f>
        <v>1.0933724935784877E-2</v>
      </c>
      <c r="AM472" s="170">
        <f>AL472+(($AE472-1)*Workings_risks!$E$18)/(2050-2023)</f>
        <v>1.1128279211376116E-2</v>
      </c>
      <c r="AN472" s="170">
        <f>AM472+(($AE472-1)*Workings_risks!$E$18)/(2050-2023)</f>
        <v>1.1322833486967354E-2</v>
      </c>
      <c r="AO472" s="170">
        <f>AN472+(($AE472-1)*Workings_risks!$E$18)/(2050-2023)</f>
        <v>1.1517387762558593E-2</v>
      </c>
      <c r="AP472" s="170">
        <f>AO472+(($AE472-1)*Workings_risks!$E$18)/(2050-2023)</f>
        <v>1.1711942038149832E-2</v>
      </c>
      <c r="AQ472" s="170">
        <f>AP472+(($AE472-1)*Workings_risks!$E$18)/(2050-2023)</f>
        <v>1.190649631374107E-2</v>
      </c>
      <c r="AR472" s="170">
        <f>AQ472+(($AE472-1)*Workings_risks!$E$18)/(2050-2023)</f>
        <v>1.2101050589332309E-2</v>
      </c>
      <c r="AS472" s="170">
        <f>AR472+(($AE472-1)*Workings_risks!$E$18)/(2050-2023)</f>
        <v>1.2295604864923548E-2</v>
      </c>
      <c r="AT472" s="170">
        <f>AS472+(($AE472-1)*Workings_risks!$E$18)/(2050-2023)</f>
        <v>1.2490159140514786E-2</v>
      </c>
      <c r="AU472" s="170">
        <f>AT472+(($AE472-1)*Workings_risks!$E$18)/(2050-2023)</f>
        <v>1.2684713416106025E-2</v>
      </c>
      <c r="AV472" s="170">
        <f>AU472+(($AE472-1)*Workings_risks!$E$18)/(2050-2023)</f>
        <v>1.2879267691697264E-2</v>
      </c>
      <c r="AW472" s="170">
        <f>AV472+(($AE472-1)*Workings_risks!$E$18)/(2050-2023)</f>
        <v>1.3073821967288502E-2</v>
      </c>
      <c r="AX472" s="170">
        <f>AW472+(($AE472-1)*Workings_risks!$E$18)/(2050-2023)</f>
        <v>1.3268376242879741E-2</v>
      </c>
      <c r="AY472" s="170">
        <f>AX472+(($AE472-1)*Workings_risks!$E$18)/(2050-2023)</f>
        <v>1.3462930518470979E-2</v>
      </c>
      <c r="BA472" s="186">
        <f>AF472*Workings_risks!$E$24*Workings_risks!$E$26*Workings_risks!$E$27*Assumptions!$G$90</f>
        <v>3.9551872883503202E-4</v>
      </c>
      <c r="BB472" s="186">
        <f>AG472*Workings_risks!$E$24*Workings_risks!$E$26*Workings_risks!$E$27*Assumptions!$G$90</f>
        <v>4.0339776977402154E-4</v>
      </c>
      <c r="BC472" s="186">
        <f>AH472*Workings_risks!$E$24*Workings_risks!$E$26*Workings_risks!$E$27*Assumptions!$G$90</f>
        <v>4.1127681071301107E-4</v>
      </c>
      <c r="BD472" s="186">
        <f>AI472*Workings_risks!$E$24*Workings_risks!$E$26*Workings_risks!$E$27*Assumptions!$G$90</f>
        <v>4.1915585165200071E-4</v>
      </c>
      <c r="BE472" s="186">
        <f>AJ472*Workings_risks!$E$24*Workings_risks!$E$26*Workings_risks!$E$27*Assumptions!$G$90</f>
        <v>4.2703489259099023E-4</v>
      </c>
      <c r="BF472" s="186">
        <f>AK472*Workings_risks!$E$24*Workings_risks!$E$26*Workings_risks!$E$27*Assumptions!$G$90</f>
        <v>4.3491393352997987E-4</v>
      </c>
      <c r="BG472" s="186">
        <f>AL472*Workings_risks!$E$24*Workings_risks!$E$26*Workings_risks!$E$27*Assumptions!$G$90</f>
        <v>4.4279297446896934E-4</v>
      </c>
      <c r="BH472" s="186">
        <f>AM472*Workings_risks!$E$24*Workings_risks!$E$26*Workings_risks!$E$27*Assumptions!$G$90</f>
        <v>4.5067201540795898E-4</v>
      </c>
      <c r="BI472" s="186">
        <f>AN472*Workings_risks!$E$24*Workings_risks!$E$26*Workings_risks!$E$27*Assumptions!$G$90</f>
        <v>4.5855105634694856E-4</v>
      </c>
      <c r="BJ472" s="186">
        <f>AO472*Workings_risks!$E$24*Workings_risks!$E$26*Workings_risks!$E$27*Assumptions!$G$90</f>
        <v>4.6643009728593814E-4</v>
      </c>
      <c r="BK472" s="186">
        <f>AP472*Workings_risks!$E$24*Workings_risks!$E$26*Workings_risks!$E$27*Assumptions!$G$90</f>
        <v>4.7430913822492767E-4</v>
      </c>
      <c r="BL472" s="186">
        <f>AQ472*Workings_risks!$E$24*Workings_risks!$E$26*Workings_risks!$E$27*Assumptions!$G$90</f>
        <v>4.8218817916391719E-4</v>
      </c>
      <c r="BM472" s="186">
        <f>AR472*Workings_risks!$E$24*Workings_risks!$E$26*Workings_risks!$E$27*Assumptions!$G$90</f>
        <v>4.9006722010290678E-4</v>
      </c>
      <c r="BN472" s="186">
        <f>AS472*Workings_risks!$E$24*Workings_risks!$E$26*Workings_risks!$E$27*Assumptions!$G$90</f>
        <v>4.9794626104189641E-4</v>
      </c>
      <c r="BO472" s="186">
        <f>AT472*Workings_risks!$E$24*Workings_risks!$E$26*Workings_risks!$E$27*Assumptions!$G$90</f>
        <v>5.0582530198088594E-4</v>
      </c>
      <c r="BP472" s="186">
        <f>AU472*Workings_risks!$E$24*Workings_risks!$E$26*Workings_risks!$E$27*Assumptions!$G$90</f>
        <v>5.1370434291987547E-4</v>
      </c>
      <c r="BQ472" s="186">
        <f>AV472*Workings_risks!$E$24*Workings_risks!$E$26*Workings_risks!$E$27*Assumptions!$G$90</f>
        <v>5.215833838588651E-4</v>
      </c>
      <c r="BR472" s="186">
        <f>AW472*Workings_risks!$E$24*Workings_risks!$E$26*Workings_risks!$E$27*Assumptions!$G$90</f>
        <v>5.2946242479785463E-4</v>
      </c>
      <c r="BS472" s="186">
        <f>AX472*Workings_risks!$E$24*Workings_risks!$E$26*Workings_risks!$E$27*Assumptions!$G$90</f>
        <v>5.3734146573684426E-4</v>
      </c>
      <c r="BT472" s="186">
        <f>AY472*Workings_risks!$E$24*Workings_risks!$E$26*Workings_risks!$E$27*Assumptions!$G$90</f>
        <v>5.4522050667583379E-4</v>
      </c>
    </row>
    <row r="473" spans="2:72" x14ac:dyDescent="0.25">
      <c r="B473" s="42">
        <v>10425088</v>
      </c>
      <c r="C473" s="42" t="s">
        <v>571</v>
      </c>
      <c r="D473" s="42" t="s">
        <v>241</v>
      </c>
      <c r="E473" s="42">
        <v>17098647</v>
      </c>
      <c r="F473" s="42">
        <v>17098643</v>
      </c>
      <c r="G473" s="42">
        <v>1.3488379401998403</v>
      </c>
      <c r="H473" s="42">
        <v>143.611098872181</v>
      </c>
      <c r="I473" s="42">
        <v>-37.011750506404702</v>
      </c>
      <c r="J473" s="42">
        <v>111</v>
      </c>
      <c r="K473" s="42">
        <v>98.7</v>
      </c>
      <c r="L473" s="32">
        <v>6.3E-2</v>
      </c>
      <c r="M473" s="32">
        <v>8.7999999999999995E-2</v>
      </c>
      <c r="N473" s="181"/>
      <c r="O473" s="182">
        <f t="shared" si="106"/>
        <v>117.99299999999999</v>
      </c>
      <c r="P473" s="182">
        <f t="shared" si="107"/>
        <v>104.9181</v>
      </c>
      <c r="Q473" s="191">
        <f t="shared" si="108"/>
        <v>0.01</v>
      </c>
      <c r="R473" s="191">
        <f t="shared" si="109"/>
        <v>0.02</v>
      </c>
      <c r="S473" s="184">
        <f t="shared" si="110"/>
        <v>-1307.49</v>
      </c>
      <c r="T473" s="184">
        <f t="shared" si="111"/>
        <v>131.06789999999998</v>
      </c>
      <c r="U473" s="185">
        <f t="shared" si="112"/>
        <v>1.5348415666659003E-2</v>
      </c>
      <c r="V473" s="181"/>
      <c r="W473" s="182">
        <f t="shared" si="113"/>
        <v>119.10299999999999</v>
      </c>
      <c r="X473" s="182">
        <f t="shared" si="114"/>
        <v>107.38560000000001</v>
      </c>
      <c r="Y473" s="183">
        <f t="shared" si="115"/>
        <v>0.01</v>
      </c>
      <c r="Z473" s="183">
        <f t="shared" si="116"/>
        <v>0.02</v>
      </c>
      <c r="AA473" s="184">
        <f t="shared" si="117"/>
        <v>-1171.7399999999982</v>
      </c>
      <c r="AB473" s="184">
        <f t="shared" si="118"/>
        <v>130.82039999999998</v>
      </c>
      <c r="AC473" s="185">
        <f t="shared" si="119"/>
        <v>1.6915356649085982E-2</v>
      </c>
      <c r="AD473" s="181"/>
      <c r="AE473" s="178">
        <f t="shared" si="120"/>
        <v>1.5348415666659003</v>
      </c>
      <c r="AF473" s="170">
        <f>Workings_risks!$E$18+Workings_risks!$E$27*(($AE473-1)*Workings_risks!$E$18)/(2050-2023)</f>
        <v>9.7284374723659826E-3</v>
      </c>
      <c r="AG473" s="170">
        <f>AF473+(($AE473-1)*Workings_risks!$E$18)/(2050-2023)</f>
        <v>9.9103378113334015E-3</v>
      </c>
      <c r="AH473" s="170">
        <f>AG473+(($AE473-1)*Workings_risks!$E$18)/(2050-2023)</f>
        <v>1.009223815030082E-2</v>
      </c>
      <c r="AI473" s="170">
        <f>AH473+(($AE473-1)*Workings_risks!$E$18)/(2050-2023)</f>
        <v>1.0274138489268239E-2</v>
      </c>
      <c r="AJ473" s="170">
        <f>AI473+(($AE473-1)*Workings_risks!$E$18)/(2050-2023)</f>
        <v>1.0456038828235658E-2</v>
      </c>
      <c r="AK473" s="170">
        <f>AJ473+(($AE473-1)*Workings_risks!$E$18)/(2050-2023)</f>
        <v>1.0637939167203077E-2</v>
      </c>
      <c r="AL473" s="170">
        <f>AK473+(($AE473-1)*Workings_risks!$E$18)/(2050-2023)</f>
        <v>1.0819839506170496E-2</v>
      </c>
      <c r="AM473" s="170">
        <f>AL473+(($AE473-1)*Workings_risks!$E$18)/(2050-2023)</f>
        <v>1.1001739845137914E-2</v>
      </c>
      <c r="AN473" s="170">
        <f>AM473+(($AE473-1)*Workings_risks!$E$18)/(2050-2023)</f>
        <v>1.1183640184105333E-2</v>
      </c>
      <c r="AO473" s="170">
        <f>AN473+(($AE473-1)*Workings_risks!$E$18)/(2050-2023)</f>
        <v>1.1365540523072752E-2</v>
      </c>
      <c r="AP473" s="170">
        <f>AO473+(($AE473-1)*Workings_risks!$E$18)/(2050-2023)</f>
        <v>1.1547440862040171E-2</v>
      </c>
      <c r="AQ473" s="170">
        <f>AP473+(($AE473-1)*Workings_risks!$E$18)/(2050-2023)</f>
        <v>1.172934120100759E-2</v>
      </c>
      <c r="AR473" s="170">
        <f>AQ473+(($AE473-1)*Workings_risks!$E$18)/(2050-2023)</f>
        <v>1.1911241539975009E-2</v>
      </c>
      <c r="AS473" s="170">
        <f>AR473+(($AE473-1)*Workings_risks!$E$18)/(2050-2023)</f>
        <v>1.2093141878942427E-2</v>
      </c>
      <c r="AT473" s="170">
        <f>AS473+(($AE473-1)*Workings_risks!$E$18)/(2050-2023)</f>
        <v>1.2275042217909846E-2</v>
      </c>
      <c r="AU473" s="170">
        <f>AT473+(($AE473-1)*Workings_risks!$E$18)/(2050-2023)</f>
        <v>1.2456942556877265E-2</v>
      </c>
      <c r="AV473" s="170">
        <f>AU473+(($AE473-1)*Workings_risks!$E$18)/(2050-2023)</f>
        <v>1.2638842895844684E-2</v>
      </c>
      <c r="AW473" s="170">
        <f>AV473+(($AE473-1)*Workings_risks!$E$18)/(2050-2023)</f>
        <v>1.2820743234812103E-2</v>
      </c>
      <c r="AX473" s="170">
        <f>AW473+(($AE473-1)*Workings_risks!$E$18)/(2050-2023)</f>
        <v>1.3002643573779522E-2</v>
      </c>
      <c r="AY473" s="170">
        <f>AX473+(($AE473-1)*Workings_risks!$E$18)/(2050-2023)</f>
        <v>1.318454391274694E-2</v>
      </c>
      <c r="BA473" s="186">
        <f>AF473*Workings_risks!$E$24*Workings_risks!$E$26*Workings_risks!$E$27*Assumptions!$G$90</f>
        <v>3.9398135499327784E-4</v>
      </c>
      <c r="BB473" s="186">
        <f>AG473*Workings_risks!$E$24*Workings_risks!$E$26*Workings_risks!$E$27*Assumptions!$G$90</f>
        <v>4.0134793798501608E-4</v>
      </c>
      <c r="BC473" s="186">
        <f>AH473*Workings_risks!$E$24*Workings_risks!$E$26*Workings_risks!$E$27*Assumptions!$G$90</f>
        <v>4.0871452097675432E-4</v>
      </c>
      <c r="BD473" s="186">
        <f>AI473*Workings_risks!$E$24*Workings_risks!$E$26*Workings_risks!$E$27*Assumptions!$G$90</f>
        <v>4.1608110396849256E-4</v>
      </c>
      <c r="BE473" s="186">
        <f>AJ473*Workings_risks!$E$24*Workings_risks!$E$26*Workings_risks!$E$27*Assumptions!$G$90</f>
        <v>4.2344768696023081E-4</v>
      </c>
      <c r="BF473" s="186">
        <f>AK473*Workings_risks!$E$24*Workings_risks!$E$26*Workings_risks!$E$27*Assumptions!$G$90</f>
        <v>4.3081426995196905E-4</v>
      </c>
      <c r="BG473" s="186">
        <f>AL473*Workings_risks!$E$24*Workings_risks!$E$26*Workings_risks!$E$27*Assumptions!$G$90</f>
        <v>4.3818085294370729E-4</v>
      </c>
      <c r="BH473" s="186">
        <f>AM473*Workings_risks!$E$24*Workings_risks!$E$26*Workings_risks!$E$27*Assumptions!$G$90</f>
        <v>4.4554743593544553E-4</v>
      </c>
      <c r="BI473" s="186">
        <f>AN473*Workings_risks!$E$24*Workings_risks!$E$26*Workings_risks!$E$27*Assumptions!$G$90</f>
        <v>4.5291401892718383E-4</v>
      </c>
      <c r="BJ473" s="186">
        <f>AO473*Workings_risks!$E$24*Workings_risks!$E$26*Workings_risks!$E$27*Assumptions!$G$90</f>
        <v>4.6028060191892196E-4</v>
      </c>
      <c r="BK473" s="186">
        <f>AP473*Workings_risks!$E$24*Workings_risks!$E$26*Workings_risks!$E$27*Assumptions!$G$90</f>
        <v>4.6764718491066021E-4</v>
      </c>
      <c r="BL473" s="186">
        <f>AQ473*Workings_risks!$E$24*Workings_risks!$E$26*Workings_risks!$E$27*Assumptions!$G$90</f>
        <v>4.750137679023985E-4</v>
      </c>
      <c r="BM473" s="186">
        <f>AR473*Workings_risks!$E$24*Workings_risks!$E$26*Workings_risks!$E$27*Assumptions!$G$90</f>
        <v>4.8238035089413669E-4</v>
      </c>
      <c r="BN473" s="186">
        <f>AS473*Workings_risks!$E$24*Workings_risks!$E$26*Workings_risks!$E$27*Assumptions!$G$90</f>
        <v>4.8974693388587499E-4</v>
      </c>
      <c r="BO473" s="186">
        <f>AT473*Workings_risks!$E$24*Workings_risks!$E$26*Workings_risks!$E$27*Assumptions!$G$90</f>
        <v>4.9711351687761328E-4</v>
      </c>
      <c r="BP473" s="186">
        <f>AU473*Workings_risks!$E$24*Workings_risks!$E$26*Workings_risks!$E$27*Assumptions!$G$90</f>
        <v>5.0448009986935136E-4</v>
      </c>
      <c r="BQ473" s="186">
        <f>AV473*Workings_risks!$E$24*Workings_risks!$E$26*Workings_risks!$E$27*Assumptions!$G$90</f>
        <v>5.1184668286108966E-4</v>
      </c>
      <c r="BR473" s="186">
        <f>AW473*Workings_risks!$E$24*Workings_risks!$E$26*Workings_risks!$E$27*Assumptions!$G$90</f>
        <v>5.1921326585282785E-4</v>
      </c>
      <c r="BS473" s="186">
        <f>AX473*Workings_risks!$E$24*Workings_risks!$E$26*Workings_risks!$E$27*Assumptions!$G$90</f>
        <v>5.2657984884456614E-4</v>
      </c>
      <c r="BT473" s="186">
        <f>AY473*Workings_risks!$E$24*Workings_risks!$E$26*Workings_risks!$E$27*Assumptions!$G$90</f>
        <v>5.3394643183630444E-4</v>
      </c>
    </row>
    <row r="474" spans="2:72" x14ac:dyDescent="0.25">
      <c r="B474" s="42">
        <v>10425089</v>
      </c>
      <c r="C474" s="42" t="s">
        <v>571</v>
      </c>
      <c r="D474" s="42" t="s">
        <v>241</v>
      </c>
      <c r="E474" s="42">
        <v>17098647</v>
      </c>
      <c r="F474" s="42">
        <v>17098672</v>
      </c>
      <c r="G474" s="42">
        <v>0.68547611960147048</v>
      </c>
      <c r="H474" s="42">
        <v>143.609975081409</v>
      </c>
      <c r="I474" s="42">
        <v>-37.012406084074797</v>
      </c>
      <c r="J474" s="42">
        <v>111</v>
      </c>
      <c r="K474" s="42">
        <v>98.7</v>
      </c>
      <c r="L474" s="32">
        <v>6.3E-2</v>
      </c>
      <c r="M474" s="32">
        <v>8.7999999999999995E-2</v>
      </c>
      <c r="N474" s="181"/>
      <c r="O474" s="182">
        <f t="shared" si="106"/>
        <v>117.99299999999999</v>
      </c>
      <c r="P474" s="182">
        <f t="shared" si="107"/>
        <v>104.9181</v>
      </c>
      <c r="Q474" s="191">
        <f t="shared" si="108"/>
        <v>0.01</v>
      </c>
      <c r="R474" s="191">
        <f t="shared" si="109"/>
        <v>0.02</v>
      </c>
      <c r="S474" s="184">
        <f t="shared" si="110"/>
        <v>-1307.49</v>
      </c>
      <c r="T474" s="184">
        <f t="shared" si="111"/>
        <v>131.06789999999998</v>
      </c>
      <c r="U474" s="185">
        <f t="shared" si="112"/>
        <v>1.5348415666659003E-2</v>
      </c>
      <c r="V474" s="181"/>
      <c r="W474" s="182">
        <f t="shared" si="113"/>
        <v>119.10299999999999</v>
      </c>
      <c r="X474" s="182">
        <f t="shared" si="114"/>
        <v>107.38560000000001</v>
      </c>
      <c r="Y474" s="183">
        <f t="shared" si="115"/>
        <v>0.01</v>
      </c>
      <c r="Z474" s="183">
        <f t="shared" si="116"/>
        <v>0.02</v>
      </c>
      <c r="AA474" s="184">
        <f t="shared" si="117"/>
        <v>-1171.7399999999982</v>
      </c>
      <c r="AB474" s="184">
        <f t="shared" si="118"/>
        <v>130.82039999999998</v>
      </c>
      <c r="AC474" s="185">
        <f t="shared" si="119"/>
        <v>1.6915356649085982E-2</v>
      </c>
      <c r="AD474" s="181"/>
      <c r="AE474" s="178">
        <f t="shared" si="120"/>
        <v>1.5348415666659003</v>
      </c>
      <c r="AF474" s="170">
        <f>Workings_risks!$E$18+Workings_risks!$E$27*(($AE474-1)*Workings_risks!$E$18)/(2050-2023)</f>
        <v>9.7284374723659826E-3</v>
      </c>
      <c r="AG474" s="170">
        <f>AF474+(($AE474-1)*Workings_risks!$E$18)/(2050-2023)</f>
        <v>9.9103378113334015E-3</v>
      </c>
      <c r="AH474" s="170">
        <f>AG474+(($AE474-1)*Workings_risks!$E$18)/(2050-2023)</f>
        <v>1.009223815030082E-2</v>
      </c>
      <c r="AI474" s="170">
        <f>AH474+(($AE474-1)*Workings_risks!$E$18)/(2050-2023)</f>
        <v>1.0274138489268239E-2</v>
      </c>
      <c r="AJ474" s="170">
        <f>AI474+(($AE474-1)*Workings_risks!$E$18)/(2050-2023)</f>
        <v>1.0456038828235658E-2</v>
      </c>
      <c r="AK474" s="170">
        <f>AJ474+(($AE474-1)*Workings_risks!$E$18)/(2050-2023)</f>
        <v>1.0637939167203077E-2</v>
      </c>
      <c r="AL474" s="170">
        <f>AK474+(($AE474-1)*Workings_risks!$E$18)/(2050-2023)</f>
        <v>1.0819839506170496E-2</v>
      </c>
      <c r="AM474" s="170">
        <f>AL474+(($AE474-1)*Workings_risks!$E$18)/(2050-2023)</f>
        <v>1.1001739845137914E-2</v>
      </c>
      <c r="AN474" s="170">
        <f>AM474+(($AE474-1)*Workings_risks!$E$18)/(2050-2023)</f>
        <v>1.1183640184105333E-2</v>
      </c>
      <c r="AO474" s="170">
        <f>AN474+(($AE474-1)*Workings_risks!$E$18)/(2050-2023)</f>
        <v>1.1365540523072752E-2</v>
      </c>
      <c r="AP474" s="170">
        <f>AO474+(($AE474-1)*Workings_risks!$E$18)/(2050-2023)</f>
        <v>1.1547440862040171E-2</v>
      </c>
      <c r="AQ474" s="170">
        <f>AP474+(($AE474-1)*Workings_risks!$E$18)/(2050-2023)</f>
        <v>1.172934120100759E-2</v>
      </c>
      <c r="AR474" s="170">
        <f>AQ474+(($AE474-1)*Workings_risks!$E$18)/(2050-2023)</f>
        <v>1.1911241539975009E-2</v>
      </c>
      <c r="AS474" s="170">
        <f>AR474+(($AE474-1)*Workings_risks!$E$18)/(2050-2023)</f>
        <v>1.2093141878942427E-2</v>
      </c>
      <c r="AT474" s="170">
        <f>AS474+(($AE474-1)*Workings_risks!$E$18)/(2050-2023)</f>
        <v>1.2275042217909846E-2</v>
      </c>
      <c r="AU474" s="170">
        <f>AT474+(($AE474-1)*Workings_risks!$E$18)/(2050-2023)</f>
        <v>1.2456942556877265E-2</v>
      </c>
      <c r="AV474" s="170">
        <f>AU474+(($AE474-1)*Workings_risks!$E$18)/(2050-2023)</f>
        <v>1.2638842895844684E-2</v>
      </c>
      <c r="AW474" s="170">
        <f>AV474+(($AE474-1)*Workings_risks!$E$18)/(2050-2023)</f>
        <v>1.2820743234812103E-2</v>
      </c>
      <c r="AX474" s="170">
        <f>AW474+(($AE474-1)*Workings_risks!$E$18)/(2050-2023)</f>
        <v>1.3002643573779522E-2</v>
      </c>
      <c r="AY474" s="170">
        <f>AX474+(($AE474-1)*Workings_risks!$E$18)/(2050-2023)</f>
        <v>1.318454391274694E-2</v>
      </c>
      <c r="BA474" s="186">
        <f>AF474*Workings_risks!$E$24*Workings_risks!$E$26*Workings_risks!$E$27*Assumptions!$G$90</f>
        <v>3.9398135499327784E-4</v>
      </c>
      <c r="BB474" s="186">
        <f>AG474*Workings_risks!$E$24*Workings_risks!$E$26*Workings_risks!$E$27*Assumptions!$G$90</f>
        <v>4.0134793798501608E-4</v>
      </c>
      <c r="BC474" s="186">
        <f>AH474*Workings_risks!$E$24*Workings_risks!$E$26*Workings_risks!$E$27*Assumptions!$G$90</f>
        <v>4.0871452097675432E-4</v>
      </c>
      <c r="BD474" s="186">
        <f>AI474*Workings_risks!$E$24*Workings_risks!$E$26*Workings_risks!$E$27*Assumptions!$G$90</f>
        <v>4.1608110396849256E-4</v>
      </c>
      <c r="BE474" s="186">
        <f>AJ474*Workings_risks!$E$24*Workings_risks!$E$26*Workings_risks!$E$27*Assumptions!$G$90</f>
        <v>4.2344768696023081E-4</v>
      </c>
      <c r="BF474" s="186">
        <f>AK474*Workings_risks!$E$24*Workings_risks!$E$26*Workings_risks!$E$27*Assumptions!$G$90</f>
        <v>4.3081426995196905E-4</v>
      </c>
      <c r="BG474" s="186">
        <f>AL474*Workings_risks!$E$24*Workings_risks!$E$26*Workings_risks!$E$27*Assumptions!$G$90</f>
        <v>4.3818085294370729E-4</v>
      </c>
      <c r="BH474" s="186">
        <f>AM474*Workings_risks!$E$24*Workings_risks!$E$26*Workings_risks!$E$27*Assumptions!$G$90</f>
        <v>4.4554743593544553E-4</v>
      </c>
      <c r="BI474" s="186">
        <f>AN474*Workings_risks!$E$24*Workings_risks!$E$26*Workings_risks!$E$27*Assumptions!$G$90</f>
        <v>4.5291401892718383E-4</v>
      </c>
      <c r="BJ474" s="186">
        <f>AO474*Workings_risks!$E$24*Workings_risks!$E$26*Workings_risks!$E$27*Assumptions!$G$90</f>
        <v>4.6028060191892196E-4</v>
      </c>
      <c r="BK474" s="186">
        <f>AP474*Workings_risks!$E$24*Workings_risks!$E$26*Workings_risks!$E$27*Assumptions!$G$90</f>
        <v>4.6764718491066021E-4</v>
      </c>
      <c r="BL474" s="186">
        <f>AQ474*Workings_risks!$E$24*Workings_risks!$E$26*Workings_risks!$E$27*Assumptions!$G$90</f>
        <v>4.750137679023985E-4</v>
      </c>
      <c r="BM474" s="186">
        <f>AR474*Workings_risks!$E$24*Workings_risks!$E$26*Workings_risks!$E$27*Assumptions!$G$90</f>
        <v>4.8238035089413669E-4</v>
      </c>
      <c r="BN474" s="186">
        <f>AS474*Workings_risks!$E$24*Workings_risks!$E$26*Workings_risks!$E$27*Assumptions!$G$90</f>
        <v>4.8974693388587499E-4</v>
      </c>
      <c r="BO474" s="186">
        <f>AT474*Workings_risks!$E$24*Workings_risks!$E$26*Workings_risks!$E$27*Assumptions!$G$90</f>
        <v>4.9711351687761328E-4</v>
      </c>
      <c r="BP474" s="186">
        <f>AU474*Workings_risks!$E$24*Workings_risks!$E$26*Workings_risks!$E$27*Assumptions!$G$90</f>
        <v>5.0448009986935136E-4</v>
      </c>
      <c r="BQ474" s="186">
        <f>AV474*Workings_risks!$E$24*Workings_risks!$E$26*Workings_risks!$E$27*Assumptions!$G$90</f>
        <v>5.1184668286108966E-4</v>
      </c>
      <c r="BR474" s="186">
        <f>AW474*Workings_risks!$E$24*Workings_risks!$E$26*Workings_risks!$E$27*Assumptions!$G$90</f>
        <v>5.1921326585282785E-4</v>
      </c>
      <c r="BS474" s="186">
        <f>AX474*Workings_risks!$E$24*Workings_risks!$E$26*Workings_risks!$E$27*Assumptions!$G$90</f>
        <v>5.2657984884456614E-4</v>
      </c>
      <c r="BT474" s="186">
        <f>AY474*Workings_risks!$E$24*Workings_risks!$E$26*Workings_risks!$E$27*Assumptions!$G$90</f>
        <v>5.3394643183630444E-4</v>
      </c>
    </row>
    <row r="475" spans="2:72" x14ac:dyDescent="0.25">
      <c r="B475" s="42">
        <v>10425120</v>
      </c>
      <c r="C475" s="42" t="s">
        <v>571</v>
      </c>
      <c r="D475" s="42" t="s">
        <v>241</v>
      </c>
      <c r="E475" s="42">
        <v>17098801</v>
      </c>
      <c r="F475" s="42">
        <v>17098788</v>
      </c>
      <c r="G475" s="42">
        <v>2.3274282460650704</v>
      </c>
      <c r="H475" s="42">
        <v>143.63178705241299</v>
      </c>
      <c r="I475" s="42">
        <v>-36.967227930424897</v>
      </c>
      <c r="J475" s="42">
        <v>108</v>
      </c>
      <c r="K475" s="42">
        <v>96.7</v>
      </c>
      <c r="L475" s="32">
        <v>6.3E-2</v>
      </c>
      <c r="M475" s="32">
        <v>8.7999999999999995E-2</v>
      </c>
      <c r="N475" s="181"/>
      <c r="O475" s="182">
        <f t="shared" si="106"/>
        <v>114.80399999999999</v>
      </c>
      <c r="P475" s="182">
        <f t="shared" si="107"/>
        <v>102.79209999999999</v>
      </c>
      <c r="Q475" s="191">
        <f t="shared" si="108"/>
        <v>0.01</v>
      </c>
      <c r="R475" s="191">
        <f t="shared" si="109"/>
        <v>0.02</v>
      </c>
      <c r="S475" s="184">
        <f t="shared" si="110"/>
        <v>-1201.1899999999996</v>
      </c>
      <c r="T475" s="184">
        <f t="shared" si="111"/>
        <v>126.81589999999998</v>
      </c>
      <c r="U475" s="185">
        <f t="shared" si="112"/>
        <v>1.5664382820369794E-2</v>
      </c>
      <c r="V475" s="181"/>
      <c r="W475" s="182">
        <f t="shared" si="113"/>
        <v>115.884</v>
      </c>
      <c r="X475" s="182">
        <f t="shared" si="114"/>
        <v>105.20960000000001</v>
      </c>
      <c r="Y475" s="183">
        <f t="shared" si="115"/>
        <v>0.01</v>
      </c>
      <c r="Z475" s="183">
        <f t="shared" si="116"/>
        <v>0.02</v>
      </c>
      <c r="AA475" s="184">
        <f t="shared" si="117"/>
        <v>-1067.4399999999991</v>
      </c>
      <c r="AB475" s="184">
        <f t="shared" si="118"/>
        <v>126.55839999999999</v>
      </c>
      <c r="AC475" s="185">
        <f t="shared" si="119"/>
        <v>1.7385895225961186E-2</v>
      </c>
      <c r="AD475" s="181"/>
      <c r="AE475" s="178">
        <f t="shared" si="120"/>
        <v>1.5664382820369793</v>
      </c>
      <c r="AF475" s="170">
        <f>Workings_risks!$E$18+Workings_risks!$E$27*(($AE475-1)*Workings_risks!$E$18)/(2050-2023)</f>
        <v>9.7606757290449736E-3</v>
      </c>
      <c r="AG475" s="170">
        <f>AF475+(($AE475-1)*Workings_risks!$E$18)/(2050-2023)</f>
        <v>9.9533221535720549E-3</v>
      </c>
      <c r="AH475" s="170">
        <f>AG475+(($AE475-1)*Workings_risks!$E$18)/(2050-2023)</f>
        <v>1.0145968578099136E-2</v>
      </c>
      <c r="AI475" s="170">
        <f>AH475+(($AE475-1)*Workings_risks!$E$18)/(2050-2023)</f>
        <v>1.0338615002626218E-2</v>
      </c>
      <c r="AJ475" s="170">
        <f>AI475+(($AE475-1)*Workings_risks!$E$18)/(2050-2023)</f>
        <v>1.0531261427153299E-2</v>
      </c>
      <c r="AK475" s="170">
        <f>AJ475+(($AE475-1)*Workings_risks!$E$18)/(2050-2023)</f>
        <v>1.072390785168038E-2</v>
      </c>
      <c r="AL475" s="170">
        <f>AK475+(($AE475-1)*Workings_risks!$E$18)/(2050-2023)</f>
        <v>1.0916554276207462E-2</v>
      </c>
      <c r="AM475" s="170">
        <f>AL475+(($AE475-1)*Workings_risks!$E$18)/(2050-2023)</f>
        <v>1.1109200700734543E-2</v>
      </c>
      <c r="AN475" s="170">
        <f>AM475+(($AE475-1)*Workings_risks!$E$18)/(2050-2023)</f>
        <v>1.1301847125261624E-2</v>
      </c>
      <c r="AO475" s="170">
        <f>AN475+(($AE475-1)*Workings_risks!$E$18)/(2050-2023)</f>
        <v>1.1494493549788706E-2</v>
      </c>
      <c r="AP475" s="170">
        <f>AO475+(($AE475-1)*Workings_risks!$E$18)/(2050-2023)</f>
        <v>1.1687139974315787E-2</v>
      </c>
      <c r="AQ475" s="170">
        <f>AP475+(($AE475-1)*Workings_risks!$E$18)/(2050-2023)</f>
        <v>1.1879786398842868E-2</v>
      </c>
      <c r="AR475" s="170">
        <f>AQ475+(($AE475-1)*Workings_risks!$E$18)/(2050-2023)</f>
        <v>1.207243282336995E-2</v>
      </c>
      <c r="AS475" s="170">
        <f>AR475+(($AE475-1)*Workings_risks!$E$18)/(2050-2023)</f>
        <v>1.2265079247897031E-2</v>
      </c>
      <c r="AT475" s="170">
        <f>AS475+(($AE475-1)*Workings_risks!$E$18)/(2050-2023)</f>
        <v>1.2457725672424112E-2</v>
      </c>
      <c r="AU475" s="170">
        <f>AT475+(($AE475-1)*Workings_risks!$E$18)/(2050-2023)</f>
        <v>1.2650372096951194E-2</v>
      </c>
      <c r="AV475" s="170">
        <f>AU475+(($AE475-1)*Workings_risks!$E$18)/(2050-2023)</f>
        <v>1.2843018521478275E-2</v>
      </c>
      <c r="AW475" s="170">
        <f>AV475+(($AE475-1)*Workings_risks!$E$18)/(2050-2023)</f>
        <v>1.3035664946005356E-2</v>
      </c>
      <c r="AX475" s="170">
        <f>AW475+(($AE475-1)*Workings_risks!$E$18)/(2050-2023)</f>
        <v>1.3228311370532438E-2</v>
      </c>
      <c r="AY475" s="170">
        <f>AX475+(($AE475-1)*Workings_risks!$E$18)/(2050-2023)</f>
        <v>1.3420957795059519E-2</v>
      </c>
      <c r="BA475" s="186">
        <f>AF475*Workings_risks!$E$24*Workings_risks!$E$26*Workings_risks!$E$27*Assumptions!$G$90</f>
        <v>3.9528693691073255E-4</v>
      </c>
      <c r="BB475" s="186">
        <f>AG475*Workings_risks!$E$24*Workings_risks!$E$26*Workings_risks!$E$27*Assumptions!$G$90</f>
        <v>4.0308871387495564E-4</v>
      </c>
      <c r="BC475" s="186">
        <f>AH475*Workings_risks!$E$24*Workings_risks!$E$26*Workings_risks!$E$27*Assumptions!$G$90</f>
        <v>4.1089049083917878E-4</v>
      </c>
      <c r="BD475" s="186">
        <f>AI475*Workings_risks!$E$24*Workings_risks!$E$26*Workings_risks!$E$27*Assumptions!$G$90</f>
        <v>4.1869226780340187E-4</v>
      </c>
      <c r="BE475" s="186">
        <f>AJ475*Workings_risks!$E$24*Workings_risks!$E$26*Workings_risks!$E$27*Assumptions!$G$90</f>
        <v>4.2649404476762496E-4</v>
      </c>
      <c r="BF475" s="186">
        <f>AK475*Workings_risks!$E$24*Workings_risks!$E$26*Workings_risks!$E$27*Assumptions!$G$90</f>
        <v>4.3429582173184805E-4</v>
      </c>
      <c r="BG475" s="186">
        <f>AL475*Workings_risks!$E$24*Workings_risks!$E$26*Workings_risks!$E$27*Assumptions!$G$90</f>
        <v>4.420975986960712E-4</v>
      </c>
      <c r="BH475" s="186">
        <f>AM475*Workings_risks!$E$24*Workings_risks!$E$26*Workings_risks!$E$27*Assumptions!$G$90</f>
        <v>4.4989937566029429E-4</v>
      </c>
      <c r="BI475" s="186">
        <f>AN475*Workings_risks!$E$24*Workings_risks!$E$26*Workings_risks!$E$27*Assumptions!$G$90</f>
        <v>4.5770115262451738E-4</v>
      </c>
      <c r="BJ475" s="186">
        <f>AO475*Workings_risks!$E$24*Workings_risks!$E$26*Workings_risks!$E$27*Assumptions!$G$90</f>
        <v>4.6550292958874042E-4</v>
      </c>
      <c r="BK475" s="186">
        <f>AP475*Workings_risks!$E$24*Workings_risks!$E$26*Workings_risks!$E$27*Assumptions!$G$90</f>
        <v>4.7330470655296356E-4</v>
      </c>
      <c r="BL475" s="186">
        <f>AQ475*Workings_risks!$E$24*Workings_risks!$E$26*Workings_risks!$E$27*Assumptions!$G$90</f>
        <v>4.8110648351718665E-4</v>
      </c>
      <c r="BM475" s="186">
        <f>AR475*Workings_risks!$E$24*Workings_risks!$E$26*Workings_risks!$E$27*Assumptions!$G$90</f>
        <v>4.889082604814098E-4</v>
      </c>
      <c r="BN475" s="186">
        <f>AS475*Workings_risks!$E$24*Workings_risks!$E$26*Workings_risks!$E$27*Assumptions!$G$90</f>
        <v>4.9671003744563289E-4</v>
      </c>
      <c r="BO475" s="186">
        <f>AT475*Workings_risks!$E$24*Workings_risks!$E$26*Workings_risks!$E$27*Assumptions!$G$90</f>
        <v>5.0451181440985609E-4</v>
      </c>
      <c r="BP475" s="186">
        <f>AU475*Workings_risks!$E$24*Workings_risks!$E$26*Workings_risks!$E$27*Assumptions!$G$90</f>
        <v>5.1231359137407907E-4</v>
      </c>
      <c r="BQ475" s="186">
        <f>AV475*Workings_risks!$E$24*Workings_risks!$E$26*Workings_risks!$E$27*Assumptions!$G$90</f>
        <v>5.2011536833830227E-4</v>
      </c>
      <c r="BR475" s="186">
        <f>AW475*Workings_risks!$E$24*Workings_risks!$E$26*Workings_risks!$E$27*Assumptions!$G$90</f>
        <v>5.2791714530252525E-4</v>
      </c>
      <c r="BS475" s="186">
        <f>AX475*Workings_risks!$E$24*Workings_risks!$E$26*Workings_risks!$E$27*Assumptions!$G$90</f>
        <v>5.3571892226674845E-4</v>
      </c>
      <c r="BT475" s="186">
        <f>AY475*Workings_risks!$E$24*Workings_risks!$E$26*Workings_risks!$E$27*Assumptions!$G$90</f>
        <v>5.4352069923097155E-4</v>
      </c>
    </row>
    <row r="476" spans="2:72" x14ac:dyDescent="0.25">
      <c r="B476" s="42">
        <v>10425132</v>
      </c>
      <c r="C476" s="42" t="s">
        <v>571</v>
      </c>
      <c r="D476" s="42" t="s">
        <v>241</v>
      </c>
      <c r="E476" s="42">
        <v>17098831</v>
      </c>
      <c r="F476" s="42">
        <v>17098843</v>
      </c>
      <c r="G476" s="42">
        <v>0.90292157285066033</v>
      </c>
      <c r="H476" s="42">
        <v>143.62522198147701</v>
      </c>
      <c r="I476" s="42">
        <v>-36.949453222693201</v>
      </c>
      <c r="J476" s="42">
        <v>108</v>
      </c>
      <c r="K476" s="42">
        <v>97</v>
      </c>
      <c r="L476" s="32">
        <v>6.3E-2</v>
      </c>
      <c r="M476" s="32">
        <v>8.7999999999999995E-2</v>
      </c>
      <c r="N476" s="181"/>
      <c r="O476" s="182">
        <f t="shared" si="106"/>
        <v>114.80399999999999</v>
      </c>
      <c r="P476" s="182">
        <f t="shared" si="107"/>
        <v>103.11099999999999</v>
      </c>
      <c r="Q476" s="191">
        <f t="shared" si="108"/>
        <v>0.01</v>
      </c>
      <c r="R476" s="191">
        <f t="shared" si="109"/>
        <v>0.02</v>
      </c>
      <c r="S476" s="184">
        <f t="shared" si="110"/>
        <v>-1169.2999999999997</v>
      </c>
      <c r="T476" s="184">
        <f t="shared" si="111"/>
        <v>126.49699999999999</v>
      </c>
      <c r="U476" s="185">
        <f t="shared" si="112"/>
        <v>1.581886598819806E-2</v>
      </c>
      <c r="V476" s="181"/>
      <c r="W476" s="182">
        <f t="shared" si="113"/>
        <v>115.884</v>
      </c>
      <c r="X476" s="182">
        <f t="shared" si="114"/>
        <v>105.536</v>
      </c>
      <c r="Y476" s="183">
        <f t="shared" si="115"/>
        <v>0.01</v>
      </c>
      <c r="Z476" s="183">
        <f t="shared" si="116"/>
        <v>0.02</v>
      </c>
      <c r="AA476" s="184">
        <f t="shared" si="117"/>
        <v>-1034.7999999999997</v>
      </c>
      <c r="AB476" s="184">
        <f t="shared" si="118"/>
        <v>126.232</v>
      </c>
      <c r="AC476" s="185">
        <f t="shared" si="119"/>
        <v>1.7618863548511794E-2</v>
      </c>
      <c r="AD476" s="181"/>
      <c r="AE476" s="178">
        <f t="shared" si="120"/>
        <v>1.5818865988198059</v>
      </c>
      <c r="AF476" s="170">
        <f>Workings_risks!$E$18+Workings_risks!$E$27*(($AE476-1)*Workings_risks!$E$18)/(2050-2023)</f>
        <v>9.7764377092335528E-3</v>
      </c>
      <c r="AG476" s="170">
        <f>AF476+(($AE476-1)*Workings_risks!$E$18)/(2050-2023)</f>
        <v>9.9743381271568277E-3</v>
      </c>
      <c r="AH476" s="170">
        <f>AG476+(($AE476-1)*Workings_risks!$E$18)/(2050-2023)</f>
        <v>1.0172238545080103E-2</v>
      </c>
      <c r="AI476" s="170">
        <f>AH476+(($AE476-1)*Workings_risks!$E$18)/(2050-2023)</f>
        <v>1.0370138963003378E-2</v>
      </c>
      <c r="AJ476" s="170">
        <f>AI476+(($AE476-1)*Workings_risks!$E$18)/(2050-2023)</f>
        <v>1.0568039380926653E-2</v>
      </c>
      <c r="AK476" s="170">
        <f>AJ476+(($AE476-1)*Workings_risks!$E$18)/(2050-2023)</f>
        <v>1.0765939798849928E-2</v>
      </c>
      <c r="AL476" s="170">
        <f>AK476+(($AE476-1)*Workings_risks!$E$18)/(2050-2023)</f>
        <v>1.0963840216773203E-2</v>
      </c>
      <c r="AM476" s="170">
        <f>AL476+(($AE476-1)*Workings_risks!$E$18)/(2050-2023)</f>
        <v>1.1161740634696478E-2</v>
      </c>
      <c r="AN476" s="170">
        <f>AM476+(($AE476-1)*Workings_risks!$E$18)/(2050-2023)</f>
        <v>1.1359641052619752E-2</v>
      </c>
      <c r="AO476" s="170">
        <f>AN476+(($AE476-1)*Workings_risks!$E$18)/(2050-2023)</f>
        <v>1.1557541470543027E-2</v>
      </c>
      <c r="AP476" s="170">
        <f>AO476+(($AE476-1)*Workings_risks!$E$18)/(2050-2023)</f>
        <v>1.1755441888466302E-2</v>
      </c>
      <c r="AQ476" s="170">
        <f>AP476+(($AE476-1)*Workings_risks!$E$18)/(2050-2023)</f>
        <v>1.1953342306389577E-2</v>
      </c>
      <c r="AR476" s="170">
        <f>AQ476+(($AE476-1)*Workings_risks!$E$18)/(2050-2023)</f>
        <v>1.2151242724312852E-2</v>
      </c>
      <c r="AS476" s="170">
        <f>AR476+(($AE476-1)*Workings_risks!$E$18)/(2050-2023)</f>
        <v>1.2349143142236127E-2</v>
      </c>
      <c r="AT476" s="170">
        <f>AS476+(($AE476-1)*Workings_risks!$E$18)/(2050-2023)</f>
        <v>1.2547043560159402E-2</v>
      </c>
      <c r="AU476" s="170">
        <f>AT476+(($AE476-1)*Workings_risks!$E$18)/(2050-2023)</f>
        <v>1.2744943978082677E-2</v>
      </c>
      <c r="AV476" s="170">
        <f>AU476+(($AE476-1)*Workings_risks!$E$18)/(2050-2023)</f>
        <v>1.2942844396005952E-2</v>
      </c>
      <c r="AW476" s="170">
        <f>AV476+(($AE476-1)*Workings_risks!$E$18)/(2050-2023)</f>
        <v>1.3140744813929227E-2</v>
      </c>
      <c r="AX476" s="170">
        <f>AW476+(($AE476-1)*Workings_risks!$E$18)/(2050-2023)</f>
        <v>1.3338645231852502E-2</v>
      </c>
      <c r="AY476" s="170">
        <f>AX476+(($AE476-1)*Workings_risks!$E$18)/(2050-2023)</f>
        <v>1.3536545649775777E-2</v>
      </c>
      <c r="BA476" s="186">
        <f>AF476*Workings_risks!$E$24*Workings_risks!$E$26*Workings_risks!$E$27*Assumptions!$G$90</f>
        <v>3.9592526411689626E-4</v>
      </c>
      <c r="BB476" s="186">
        <f>AG476*Workings_risks!$E$24*Workings_risks!$E$26*Workings_risks!$E$27*Assumptions!$G$90</f>
        <v>4.0393981681650725E-4</v>
      </c>
      <c r="BC476" s="186">
        <f>AH476*Workings_risks!$E$24*Workings_risks!$E$26*Workings_risks!$E$27*Assumptions!$G$90</f>
        <v>4.119543695161183E-4</v>
      </c>
      <c r="BD476" s="186">
        <f>AI476*Workings_risks!$E$24*Workings_risks!$E$26*Workings_risks!$E$27*Assumptions!$G$90</f>
        <v>4.1996892221572935E-4</v>
      </c>
      <c r="BE476" s="186">
        <f>AJ476*Workings_risks!$E$24*Workings_risks!$E$26*Workings_risks!$E$27*Assumptions!$G$90</f>
        <v>4.2798347491534034E-4</v>
      </c>
      <c r="BF476" s="186">
        <f>AK476*Workings_risks!$E$24*Workings_risks!$E$26*Workings_risks!$E$27*Assumptions!$G$90</f>
        <v>4.3599802761495128E-4</v>
      </c>
      <c r="BG476" s="186">
        <f>AL476*Workings_risks!$E$24*Workings_risks!$E$26*Workings_risks!$E$27*Assumptions!$G$90</f>
        <v>4.4401258031456239E-4</v>
      </c>
      <c r="BH476" s="186">
        <f>AM476*Workings_risks!$E$24*Workings_risks!$E$26*Workings_risks!$E$27*Assumptions!$G$90</f>
        <v>4.5202713301417343E-4</v>
      </c>
      <c r="BI476" s="186">
        <f>AN476*Workings_risks!$E$24*Workings_risks!$E$26*Workings_risks!$E$27*Assumptions!$G$90</f>
        <v>4.6004168571378443E-4</v>
      </c>
      <c r="BJ476" s="186">
        <f>AO476*Workings_risks!$E$24*Workings_risks!$E$26*Workings_risks!$E$27*Assumptions!$G$90</f>
        <v>4.6805623841339537E-4</v>
      </c>
      <c r="BK476" s="186">
        <f>AP476*Workings_risks!$E$24*Workings_risks!$E$26*Workings_risks!$E$27*Assumptions!$G$90</f>
        <v>4.7607079111300647E-4</v>
      </c>
      <c r="BL476" s="186">
        <f>AQ476*Workings_risks!$E$24*Workings_risks!$E$26*Workings_risks!$E$27*Assumptions!$G$90</f>
        <v>4.8408534381261752E-4</v>
      </c>
      <c r="BM476" s="186">
        <f>AR476*Workings_risks!$E$24*Workings_risks!$E$26*Workings_risks!$E$27*Assumptions!$G$90</f>
        <v>4.9209989651222857E-4</v>
      </c>
      <c r="BN476" s="186">
        <f>AS476*Workings_risks!$E$24*Workings_risks!$E$26*Workings_risks!$E$27*Assumptions!$G$90</f>
        <v>5.0011444921183945E-4</v>
      </c>
      <c r="BO476" s="186">
        <f>AT476*Workings_risks!$E$24*Workings_risks!$E$26*Workings_risks!$E$27*Assumptions!$G$90</f>
        <v>5.0812900191145067E-4</v>
      </c>
      <c r="BP476" s="186">
        <f>AU476*Workings_risks!$E$24*Workings_risks!$E$26*Workings_risks!$E$27*Assumptions!$G$90</f>
        <v>5.1614355461106166E-4</v>
      </c>
      <c r="BQ476" s="186">
        <f>AV476*Workings_risks!$E$24*Workings_risks!$E$26*Workings_risks!$E$27*Assumptions!$G$90</f>
        <v>5.2415810731067265E-4</v>
      </c>
      <c r="BR476" s="186">
        <f>AW476*Workings_risks!$E$24*Workings_risks!$E$26*Workings_risks!$E$27*Assumptions!$G$90</f>
        <v>5.3217266001028365E-4</v>
      </c>
      <c r="BS476" s="186">
        <f>AX476*Workings_risks!$E$24*Workings_risks!$E$26*Workings_risks!$E$27*Assumptions!$G$90</f>
        <v>5.4018721270989475E-4</v>
      </c>
      <c r="BT476" s="186">
        <f>AY476*Workings_risks!$E$24*Workings_risks!$E$26*Workings_risks!$E$27*Assumptions!$G$90</f>
        <v>5.4820176540950575E-4</v>
      </c>
    </row>
    <row r="477" spans="2:72" x14ac:dyDescent="0.25">
      <c r="B477" s="42">
        <v>10425165</v>
      </c>
      <c r="C477" s="42" t="s">
        <v>571</v>
      </c>
      <c r="D477" s="42" t="s">
        <v>241</v>
      </c>
      <c r="E477" s="42">
        <v>17099092</v>
      </c>
      <c r="F477" s="42">
        <v>17098977</v>
      </c>
      <c r="G477" s="42">
        <v>1.9711669480207106</v>
      </c>
      <c r="H477" s="42">
        <v>143.65233852596199</v>
      </c>
      <c r="I477" s="42">
        <v>-37.001645949403603</v>
      </c>
      <c r="J477" s="42">
        <v>109</v>
      </c>
      <c r="K477" s="42">
        <v>97.6</v>
      </c>
      <c r="L477" s="32">
        <v>6.3E-2</v>
      </c>
      <c r="M477" s="32">
        <v>8.7999999999999995E-2</v>
      </c>
      <c r="N477" s="181"/>
      <c r="O477" s="182">
        <f t="shared" si="106"/>
        <v>115.86699999999999</v>
      </c>
      <c r="P477" s="182">
        <f t="shared" si="107"/>
        <v>103.74879999999999</v>
      </c>
      <c r="Q477" s="191">
        <f t="shared" si="108"/>
        <v>0.01</v>
      </c>
      <c r="R477" s="191">
        <f t="shared" si="109"/>
        <v>0.02</v>
      </c>
      <c r="S477" s="184">
        <f t="shared" si="110"/>
        <v>-1211.8200000000002</v>
      </c>
      <c r="T477" s="184">
        <f t="shared" si="111"/>
        <v>127.98519999999999</v>
      </c>
      <c r="U477" s="185">
        <f t="shared" si="112"/>
        <v>1.5666683170767928E-2</v>
      </c>
      <c r="V477" s="181"/>
      <c r="W477" s="182">
        <f t="shared" si="113"/>
        <v>116.95699999999999</v>
      </c>
      <c r="X477" s="182">
        <f t="shared" si="114"/>
        <v>106.1888</v>
      </c>
      <c r="Y477" s="183">
        <f t="shared" si="115"/>
        <v>0.01</v>
      </c>
      <c r="Z477" s="183">
        <f t="shared" si="116"/>
        <v>0.02</v>
      </c>
      <c r="AA477" s="184">
        <f t="shared" si="117"/>
        <v>-1076.8199999999995</v>
      </c>
      <c r="AB477" s="184">
        <f t="shared" si="118"/>
        <v>127.7252</v>
      </c>
      <c r="AC477" s="185">
        <f t="shared" si="119"/>
        <v>1.7389350123511831E-2</v>
      </c>
      <c r="AD477" s="181"/>
      <c r="AE477" s="178">
        <f t="shared" si="120"/>
        <v>1.5666683170767928</v>
      </c>
      <c r="AF477" s="170">
        <f>Workings_risks!$E$18+Workings_risks!$E$27*(($AE477-1)*Workings_risks!$E$18)/(2050-2023)</f>
        <v>9.7609104347278763E-3</v>
      </c>
      <c r="AG477" s="170">
        <f>AF477+(($AE477-1)*Workings_risks!$E$18)/(2050-2023)</f>
        <v>9.9536350944825925E-3</v>
      </c>
      <c r="AH477" s="170">
        <f>AG477+(($AE477-1)*Workings_risks!$E$18)/(2050-2023)</f>
        <v>1.0146359754237309E-2</v>
      </c>
      <c r="AI477" s="170">
        <f>AH477+(($AE477-1)*Workings_risks!$E$18)/(2050-2023)</f>
        <v>1.0339084413992025E-2</v>
      </c>
      <c r="AJ477" s="170">
        <f>AI477+(($AE477-1)*Workings_risks!$E$18)/(2050-2023)</f>
        <v>1.0531809073746741E-2</v>
      </c>
      <c r="AK477" s="170">
        <f>AJ477+(($AE477-1)*Workings_risks!$E$18)/(2050-2023)</f>
        <v>1.0724533733501457E-2</v>
      </c>
      <c r="AL477" s="170">
        <f>AK477+(($AE477-1)*Workings_risks!$E$18)/(2050-2023)</f>
        <v>1.0917258393256173E-2</v>
      </c>
      <c r="AM477" s="170">
        <f>AL477+(($AE477-1)*Workings_risks!$E$18)/(2050-2023)</f>
        <v>1.1109983053010889E-2</v>
      </c>
      <c r="AN477" s="170">
        <f>AM477+(($AE477-1)*Workings_risks!$E$18)/(2050-2023)</f>
        <v>1.1302707712765606E-2</v>
      </c>
      <c r="AO477" s="170">
        <f>AN477+(($AE477-1)*Workings_risks!$E$18)/(2050-2023)</f>
        <v>1.1495432372520322E-2</v>
      </c>
      <c r="AP477" s="170">
        <f>AO477+(($AE477-1)*Workings_risks!$E$18)/(2050-2023)</f>
        <v>1.1688157032275038E-2</v>
      </c>
      <c r="AQ477" s="170">
        <f>AP477+(($AE477-1)*Workings_risks!$E$18)/(2050-2023)</f>
        <v>1.1880881692029754E-2</v>
      </c>
      <c r="AR477" s="170">
        <f>AQ477+(($AE477-1)*Workings_risks!$E$18)/(2050-2023)</f>
        <v>1.207360635178447E-2</v>
      </c>
      <c r="AS477" s="170">
        <f>AR477+(($AE477-1)*Workings_risks!$E$18)/(2050-2023)</f>
        <v>1.2266331011539186E-2</v>
      </c>
      <c r="AT477" s="170">
        <f>AS477+(($AE477-1)*Workings_risks!$E$18)/(2050-2023)</f>
        <v>1.2459055671293903E-2</v>
      </c>
      <c r="AU477" s="170">
        <f>AT477+(($AE477-1)*Workings_risks!$E$18)/(2050-2023)</f>
        <v>1.2651780331048619E-2</v>
      </c>
      <c r="AV477" s="170">
        <f>AU477+(($AE477-1)*Workings_risks!$E$18)/(2050-2023)</f>
        <v>1.2844504990803335E-2</v>
      </c>
      <c r="AW477" s="170">
        <f>AV477+(($AE477-1)*Workings_risks!$E$18)/(2050-2023)</f>
        <v>1.3037229650558051E-2</v>
      </c>
      <c r="AX477" s="170">
        <f>AW477+(($AE477-1)*Workings_risks!$E$18)/(2050-2023)</f>
        <v>1.3229954310312767E-2</v>
      </c>
      <c r="AY477" s="170">
        <f>AX477+(($AE477-1)*Workings_risks!$E$18)/(2050-2023)</f>
        <v>1.3422678970067483E-2</v>
      </c>
      <c r="BA477" s="186">
        <f>AF477*Workings_risks!$E$24*Workings_risks!$E$26*Workings_risks!$E$27*Assumptions!$G$90</f>
        <v>3.9529644199962652E-4</v>
      </c>
      <c r="BB477" s="186">
        <f>AG477*Workings_risks!$E$24*Workings_risks!$E$26*Workings_risks!$E$27*Assumptions!$G$90</f>
        <v>4.031013873268144E-4</v>
      </c>
      <c r="BC477" s="186">
        <f>AH477*Workings_risks!$E$24*Workings_risks!$E$26*Workings_risks!$E$27*Assumptions!$G$90</f>
        <v>4.1090633265400216E-4</v>
      </c>
      <c r="BD477" s="186">
        <f>AI477*Workings_risks!$E$24*Workings_risks!$E$26*Workings_risks!$E$27*Assumptions!$G$90</f>
        <v>4.1871127798118993E-4</v>
      </c>
      <c r="BE477" s="186">
        <f>AJ477*Workings_risks!$E$24*Workings_risks!$E$26*Workings_risks!$E$27*Assumptions!$G$90</f>
        <v>4.2651622330837775E-4</v>
      </c>
      <c r="BF477" s="186">
        <f>AK477*Workings_risks!$E$24*Workings_risks!$E$26*Workings_risks!$E$27*Assumptions!$G$90</f>
        <v>4.3432116863556557E-4</v>
      </c>
      <c r="BG477" s="186">
        <f>AL477*Workings_risks!$E$24*Workings_risks!$E$26*Workings_risks!$E$27*Assumptions!$G$90</f>
        <v>4.4212611396275328E-4</v>
      </c>
      <c r="BH477" s="186">
        <f>AM477*Workings_risks!$E$24*Workings_risks!$E$26*Workings_risks!$E$27*Assumptions!$G$90</f>
        <v>4.4993105928994116E-4</v>
      </c>
      <c r="BI477" s="186">
        <f>AN477*Workings_risks!$E$24*Workings_risks!$E$26*Workings_risks!$E$27*Assumptions!$G$90</f>
        <v>4.5773600461712893E-4</v>
      </c>
      <c r="BJ477" s="186">
        <f>AO477*Workings_risks!$E$24*Workings_risks!$E$26*Workings_risks!$E$27*Assumptions!$G$90</f>
        <v>4.6554094994431669E-4</v>
      </c>
      <c r="BK477" s="186">
        <f>AP477*Workings_risks!$E$24*Workings_risks!$E$26*Workings_risks!$E$27*Assumptions!$G$90</f>
        <v>4.7334589527150452E-4</v>
      </c>
      <c r="BL477" s="186">
        <f>AQ477*Workings_risks!$E$24*Workings_risks!$E$26*Workings_risks!$E$27*Assumptions!$G$90</f>
        <v>4.8115084059869234E-4</v>
      </c>
      <c r="BM477" s="186">
        <f>AR477*Workings_risks!$E$24*Workings_risks!$E$26*Workings_risks!$E$27*Assumptions!$G$90</f>
        <v>4.8895578592588005E-4</v>
      </c>
      <c r="BN477" s="186">
        <f>AS477*Workings_risks!$E$24*Workings_risks!$E$26*Workings_risks!$E$27*Assumptions!$G$90</f>
        <v>4.9676073125306803E-4</v>
      </c>
      <c r="BO477" s="186">
        <f>AT477*Workings_risks!$E$24*Workings_risks!$E$26*Workings_risks!$E$27*Assumptions!$G$90</f>
        <v>5.0456567658025569E-4</v>
      </c>
      <c r="BP477" s="186">
        <f>AU477*Workings_risks!$E$24*Workings_risks!$E$26*Workings_risks!$E$27*Assumptions!$G$90</f>
        <v>5.1237062190744346E-4</v>
      </c>
      <c r="BQ477" s="186">
        <f>AV477*Workings_risks!$E$24*Workings_risks!$E$26*Workings_risks!$E$27*Assumptions!$G$90</f>
        <v>5.2017556723463134E-4</v>
      </c>
      <c r="BR477" s="186">
        <f>AW477*Workings_risks!$E$24*Workings_risks!$E$26*Workings_risks!$E$27*Assumptions!$G$90</f>
        <v>5.279805125618191E-4</v>
      </c>
      <c r="BS477" s="186">
        <f>AX477*Workings_risks!$E$24*Workings_risks!$E$26*Workings_risks!$E$27*Assumptions!$G$90</f>
        <v>5.3578545788900676E-4</v>
      </c>
      <c r="BT477" s="186">
        <f>AY477*Workings_risks!$E$24*Workings_risks!$E$26*Workings_risks!$E$27*Assumptions!$G$90</f>
        <v>5.4359040321619475E-4</v>
      </c>
    </row>
    <row r="478" spans="2:72" x14ac:dyDescent="0.25">
      <c r="B478" s="42">
        <v>10425193</v>
      </c>
      <c r="C478" s="42" t="s">
        <v>571</v>
      </c>
      <c r="D478" s="42" t="s">
        <v>241</v>
      </c>
      <c r="E478" s="42">
        <v>17099084</v>
      </c>
      <c r="F478" s="42">
        <v>17099092</v>
      </c>
      <c r="G478" s="42">
        <v>0.24851135502499044</v>
      </c>
      <c r="H478" s="42">
        <v>143.65342821648699</v>
      </c>
      <c r="I478" s="42">
        <v>-37.002196076141502</v>
      </c>
      <c r="J478" s="42">
        <v>109</v>
      </c>
      <c r="K478" s="42">
        <v>97.6</v>
      </c>
      <c r="L478" s="32">
        <v>6.3E-2</v>
      </c>
      <c r="M478" s="32">
        <v>8.7999999999999995E-2</v>
      </c>
      <c r="N478" s="181"/>
      <c r="O478" s="182">
        <f t="shared" si="106"/>
        <v>115.86699999999999</v>
      </c>
      <c r="P478" s="182">
        <f t="shared" si="107"/>
        <v>103.74879999999999</v>
      </c>
      <c r="Q478" s="191">
        <f t="shared" si="108"/>
        <v>0.01</v>
      </c>
      <c r="R478" s="191">
        <f t="shared" si="109"/>
        <v>0.02</v>
      </c>
      <c r="S478" s="184">
        <f t="shared" si="110"/>
        <v>-1211.8200000000002</v>
      </c>
      <c r="T478" s="184">
        <f t="shared" si="111"/>
        <v>127.98519999999999</v>
      </c>
      <c r="U478" s="185">
        <f t="shared" si="112"/>
        <v>1.5666683170767928E-2</v>
      </c>
      <c r="V478" s="181"/>
      <c r="W478" s="182">
        <f t="shared" si="113"/>
        <v>116.95699999999999</v>
      </c>
      <c r="X478" s="182">
        <f t="shared" si="114"/>
        <v>106.1888</v>
      </c>
      <c r="Y478" s="183">
        <f t="shared" si="115"/>
        <v>0.01</v>
      </c>
      <c r="Z478" s="183">
        <f t="shared" si="116"/>
        <v>0.02</v>
      </c>
      <c r="AA478" s="184">
        <f t="shared" si="117"/>
        <v>-1076.8199999999995</v>
      </c>
      <c r="AB478" s="184">
        <f t="shared" si="118"/>
        <v>127.7252</v>
      </c>
      <c r="AC478" s="185">
        <f t="shared" si="119"/>
        <v>1.7389350123511831E-2</v>
      </c>
      <c r="AD478" s="181"/>
      <c r="AE478" s="178">
        <f t="shared" si="120"/>
        <v>1.5666683170767928</v>
      </c>
      <c r="AF478" s="170">
        <f>Workings_risks!$E$18+Workings_risks!$E$27*(($AE478-1)*Workings_risks!$E$18)/(2050-2023)</f>
        <v>9.7609104347278763E-3</v>
      </c>
      <c r="AG478" s="170">
        <f>AF478+(($AE478-1)*Workings_risks!$E$18)/(2050-2023)</f>
        <v>9.9536350944825925E-3</v>
      </c>
      <c r="AH478" s="170">
        <f>AG478+(($AE478-1)*Workings_risks!$E$18)/(2050-2023)</f>
        <v>1.0146359754237309E-2</v>
      </c>
      <c r="AI478" s="170">
        <f>AH478+(($AE478-1)*Workings_risks!$E$18)/(2050-2023)</f>
        <v>1.0339084413992025E-2</v>
      </c>
      <c r="AJ478" s="170">
        <f>AI478+(($AE478-1)*Workings_risks!$E$18)/(2050-2023)</f>
        <v>1.0531809073746741E-2</v>
      </c>
      <c r="AK478" s="170">
        <f>AJ478+(($AE478-1)*Workings_risks!$E$18)/(2050-2023)</f>
        <v>1.0724533733501457E-2</v>
      </c>
      <c r="AL478" s="170">
        <f>AK478+(($AE478-1)*Workings_risks!$E$18)/(2050-2023)</f>
        <v>1.0917258393256173E-2</v>
      </c>
      <c r="AM478" s="170">
        <f>AL478+(($AE478-1)*Workings_risks!$E$18)/(2050-2023)</f>
        <v>1.1109983053010889E-2</v>
      </c>
      <c r="AN478" s="170">
        <f>AM478+(($AE478-1)*Workings_risks!$E$18)/(2050-2023)</f>
        <v>1.1302707712765606E-2</v>
      </c>
      <c r="AO478" s="170">
        <f>AN478+(($AE478-1)*Workings_risks!$E$18)/(2050-2023)</f>
        <v>1.1495432372520322E-2</v>
      </c>
      <c r="AP478" s="170">
        <f>AO478+(($AE478-1)*Workings_risks!$E$18)/(2050-2023)</f>
        <v>1.1688157032275038E-2</v>
      </c>
      <c r="AQ478" s="170">
        <f>AP478+(($AE478-1)*Workings_risks!$E$18)/(2050-2023)</f>
        <v>1.1880881692029754E-2</v>
      </c>
      <c r="AR478" s="170">
        <f>AQ478+(($AE478-1)*Workings_risks!$E$18)/(2050-2023)</f>
        <v>1.207360635178447E-2</v>
      </c>
      <c r="AS478" s="170">
        <f>AR478+(($AE478-1)*Workings_risks!$E$18)/(2050-2023)</f>
        <v>1.2266331011539186E-2</v>
      </c>
      <c r="AT478" s="170">
        <f>AS478+(($AE478-1)*Workings_risks!$E$18)/(2050-2023)</f>
        <v>1.2459055671293903E-2</v>
      </c>
      <c r="AU478" s="170">
        <f>AT478+(($AE478-1)*Workings_risks!$E$18)/(2050-2023)</f>
        <v>1.2651780331048619E-2</v>
      </c>
      <c r="AV478" s="170">
        <f>AU478+(($AE478-1)*Workings_risks!$E$18)/(2050-2023)</f>
        <v>1.2844504990803335E-2</v>
      </c>
      <c r="AW478" s="170">
        <f>AV478+(($AE478-1)*Workings_risks!$E$18)/(2050-2023)</f>
        <v>1.3037229650558051E-2</v>
      </c>
      <c r="AX478" s="170">
        <f>AW478+(($AE478-1)*Workings_risks!$E$18)/(2050-2023)</f>
        <v>1.3229954310312767E-2</v>
      </c>
      <c r="AY478" s="170">
        <f>AX478+(($AE478-1)*Workings_risks!$E$18)/(2050-2023)</f>
        <v>1.3422678970067483E-2</v>
      </c>
      <c r="BA478" s="186">
        <f>AF478*Workings_risks!$E$24*Workings_risks!$E$26*Workings_risks!$E$27*Assumptions!$G$90</f>
        <v>3.9529644199962652E-4</v>
      </c>
      <c r="BB478" s="186">
        <f>AG478*Workings_risks!$E$24*Workings_risks!$E$26*Workings_risks!$E$27*Assumptions!$G$90</f>
        <v>4.031013873268144E-4</v>
      </c>
      <c r="BC478" s="186">
        <f>AH478*Workings_risks!$E$24*Workings_risks!$E$26*Workings_risks!$E$27*Assumptions!$G$90</f>
        <v>4.1090633265400216E-4</v>
      </c>
      <c r="BD478" s="186">
        <f>AI478*Workings_risks!$E$24*Workings_risks!$E$26*Workings_risks!$E$27*Assumptions!$G$90</f>
        <v>4.1871127798118993E-4</v>
      </c>
      <c r="BE478" s="186">
        <f>AJ478*Workings_risks!$E$24*Workings_risks!$E$26*Workings_risks!$E$27*Assumptions!$G$90</f>
        <v>4.2651622330837775E-4</v>
      </c>
      <c r="BF478" s="186">
        <f>AK478*Workings_risks!$E$24*Workings_risks!$E$26*Workings_risks!$E$27*Assumptions!$G$90</f>
        <v>4.3432116863556557E-4</v>
      </c>
      <c r="BG478" s="186">
        <f>AL478*Workings_risks!$E$24*Workings_risks!$E$26*Workings_risks!$E$27*Assumptions!$G$90</f>
        <v>4.4212611396275328E-4</v>
      </c>
      <c r="BH478" s="186">
        <f>AM478*Workings_risks!$E$24*Workings_risks!$E$26*Workings_risks!$E$27*Assumptions!$G$90</f>
        <v>4.4993105928994116E-4</v>
      </c>
      <c r="BI478" s="186">
        <f>AN478*Workings_risks!$E$24*Workings_risks!$E$26*Workings_risks!$E$27*Assumptions!$G$90</f>
        <v>4.5773600461712893E-4</v>
      </c>
      <c r="BJ478" s="186">
        <f>AO478*Workings_risks!$E$24*Workings_risks!$E$26*Workings_risks!$E$27*Assumptions!$G$90</f>
        <v>4.6554094994431669E-4</v>
      </c>
      <c r="BK478" s="186">
        <f>AP478*Workings_risks!$E$24*Workings_risks!$E$26*Workings_risks!$E$27*Assumptions!$G$90</f>
        <v>4.7334589527150452E-4</v>
      </c>
      <c r="BL478" s="186">
        <f>AQ478*Workings_risks!$E$24*Workings_risks!$E$26*Workings_risks!$E$27*Assumptions!$G$90</f>
        <v>4.8115084059869234E-4</v>
      </c>
      <c r="BM478" s="186">
        <f>AR478*Workings_risks!$E$24*Workings_risks!$E$26*Workings_risks!$E$27*Assumptions!$G$90</f>
        <v>4.8895578592588005E-4</v>
      </c>
      <c r="BN478" s="186">
        <f>AS478*Workings_risks!$E$24*Workings_risks!$E$26*Workings_risks!$E$27*Assumptions!$G$90</f>
        <v>4.9676073125306803E-4</v>
      </c>
      <c r="BO478" s="186">
        <f>AT478*Workings_risks!$E$24*Workings_risks!$E$26*Workings_risks!$E$27*Assumptions!$G$90</f>
        <v>5.0456567658025569E-4</v>
      </c>
      <c r="BP478" s="186">
        <f>AU478*Workings_risks!$E$24*Workings_risks!$E$26*Workings_risks!$E$27*Assumptions!$G$90</f>
        <v>5.1237062190744346E-4</v>
      </c>
      <c r="BQ478" s="186">
        <f>AV478*Workings_risks!$E$24*Workings_risks!$E$26*Workings_risks!$E$27*Assumptions!$G$90</f>
        <v>5.2017556723463134E-4</v>
      </c>
      <c r="BR478" s="186">
        <f>AW478*Workings_risks!$E$24*Workings_risks!$E$26*Workings_risks!$E$27*Assumptions!$G$90</f>
        <v>5.279805125618191E-4</v>
      </c>
      <c r="BS478" s="186">
        <f>AX478*Workings_risks!$E$24*Workings_risks!$E$26*Workings_risks!$E$27*Assumptions!$G$90</f>
        <v>5.3578545788900676E-4</v>
      </c>
      <c r="BT478" s="186">
        <f>AY478*Workings_risks!$E$24*Workings_risks!$E$26*Workings_risks!$E$27*Assumptions!$G$90</f>
        <v>5.4359040321619475E-4</v>
      </c>
    </row>
    <row r="479" spans="2:72" x14ac:dyDescent="0.25">
      <c r="B479" s="42">
        <v>10425308</v>
      </c>
      <c r="C479" s="42" t="s">
        <v>468</v>
      </c>
      <c r="D479" s="42" t="s">
        <v>306</v>
      </c>
      <c r="E479" s="42">
        <v>17099661</v>
      </c>
      <c r="F479" s="42">
        <v>17099657</v>
      </c>
      <c r="G479" s="42">
        <v>1.5774829194245203</v>
      </c>
      <c r="H479" s="42">
        <v>144.31303370203599</v>
      </c>
      <c r="I479" s="42">
        <v>-38.142092644370102</v>
      </c>
      <c r="J479" s="42">
        <v>109</v>
      </c>
      <c r="K479" s="42">
        <v>95.6</v>
      </c>
      <c r="L479" s="32">
        <v>5.3999999999999999E-2</v>
      </c>
      <c r="M479" s="32">
        <v>7.2999999999999995E-2</v>
      </c>
      <c r="N479" s="181"/>
      <c r="O479" s="182">
        <f t="shared" si="106"/>
        <v>114.88600000000001</v>
      </c>
      <c r="P479" s="182">
        <f t="shared" si="107"/>
        <v>100.7624</v>
      </c>
      <c r="Q479" s="191">
        <f t="shared" si="108"/>
        <v>0.01</v>
      </c>
      <c r="R479" s="191">
        <f t="shared" si="109"/>
        <v>0.02</v>
      </c>
      <c r="S479" s="184">
        <f t="shared" si="110"/>
        <v>-1412.360000000001</v>
      </c>
      <c r="T479" s="184">
        <f t="shared" si="111"/>
        <v>129.00960000000003</v>
      </c>
      <c r="U479" s="185">
        <f t="shared" si="112"/>
        <v>1.4167492707241793E-2</v>
      </c>
      <c r="V479" s="181"/>
      <c r="W479" s="182">
        <f t="shared" si="113"/>
        <v>116.95699999999999</v>
      </c>
      <c r="X479" s="182">
        <f t="shared" si="114"/>
        <v>102.57879999999999</v>
      </c>
      <c r="Y479" s="183">
        <f t="shared" si="115"/>
        <v>0.01</v>
      </c>
      <c r="Z479" s="183">
        <f t="shared" si="116"/>
        <v>0.02</v>
      </c>
      <c r="AA479" s="184">
        <f t="shared" si="117"/>
        <v>-1437.8200000000006</v>
      </c>
      <c r="AB479" s="184">
        <f t="shared" si="118"/>
        <v>131.33520000000001</v>
      </c>
      <c r="AC479" s="185">
        <f t="shared" si="119"/>
        <v>1.5534072415184102E-2</v>
      </c>
      <c r="AD479" s="181"/>
      <c r="AE479" s="178">
        <f t="shared" si="120"/>
        <v>1.4167492707241793</v>
      </c>
      <c r="AF479" s="170">
        <f>Workings_risks!$E$18+Workings_risks!$E$27*(($AE479-1)*Workings_risks!$E$18)/(2050-2023)</f>
        <v>9.6079474244711548E-3</v>
      </c>
      <c r="AG479" s="170">
        <f>AF479+(($AE479-1)*Workings_risks!$E$18)/(2050-2023)</f>
        <v>9.7496844141402965E-3</v>
      </c>
      <c r="AH479" s="170">
        <f>AG479+(($AE479-1)*Workings_risks!$E$18)/(2050-2023)</f>
        <v>9.8914214038094382E-3</v>
      </c>
      <c r="AI479" s="170">
        <f>AH479+(($AE479-1)*Workings_risks!$E$18)/(2050-2023)</f>
        <v>1.003315839347858E-2</v>
      </c>
      <c r="AJ479" s="170">
        <f>AI479+(($AE479-1)*Workings_risks!$E$18)/(2050-2023)</f>
        <v>1.0174895383147722E-2</v>
      </c>
      <c r="AK479" s="170">
        <f>AJ479+(($AE479-1)*Workings_risks!$E$18)/(2050-2023)</f>
        <v>1.0316632372816863E-2</v>
      </c>
      <c r="AL479" s="170">
        <f>AK479+(($AE479-1)*Workings_risks!$E$18)/(2050-2023)</f>
        <v>1.0458369362486005E-2</v>
      </c>
      <c r="AM479" s="170">
        <f>AL479+(($AE479-1)*Workings_risks!$E$18)/(2050-2023)</f>
        <v>1.0600106352155147E-2</v>
      </c>
      <c r="AN479" s="170">
        <f>AM479+(($AE479-1)*Workings_risks!$E$18)/(2050-2023)</f>
        <v>1.0741843341824289E-2</v>
      </c>
      <c r="AO479" s="170">
        <f>AN479+(($AE479-1)*Workings_risks!$E$18)/(2050-2023)</f>
        <v>1.088358033149343E-2</v>
      </c>
      <c r="AP479" s="170">
        <f>AO479+(($AE479-1)*Workings_risks!$E$18)/(2050-2023)</f>
        <v>1.1025317321162572E-2</v>
      </c>
      <c r="AQ479" s="170">
        <f>AP479+(($AE479-1)*Workings_risks!$E$18)/(2050-2023)</f>
        <v>1.1167054310831714E-2</v>
      </c>
      <c r="AR479" s="170">
        <f>AQ479+(($AE479-1)*Workings_risks!$E$18)/(2050-2023)</f>
        <v>1.1308791300500855E-2</v>
      </c>
      <c r="AS479" s="170">
        <f>AR479+(($AE479-1)*Workings_risks!$E$18)/(2050-2023)</f>
        <v>1.1450528290169997E-2</v>
      </c>
      <c r="AT479" s="170">
        <f>AS479+(($AE479-1)*Workings_risks!$E$18)/(2050-2023)</f>
        <v>1.1592265279839139E-2</v>
      </c>
      <c r="AU479" s="170">
        <f>AT479+(($AE479-1)*Workings_risks!$E$18)/(2050-2023)</f>
        <v>1.1734002269508281E-2</v>
      </c>
      <c r="AV479" s="170">
        <f>AU479+(($AE479-1)*Workings_risks!$E$18)/(2050-2023)</f>
        <v>1.1875739259177422E-2</v>
      </c>
      <c r="AW479" s="170">
        <f>AV479+(($AE479-1)*Workings_risks!$E$18)/(2050-2023)</f>
        <v>1.2017476248846564E-2</v>
      </c>
      <c r="AX479" s="170">
        <f>AW479+(($AE479-1)*Workings_risks!$E$18)/(2050-2023)</f>
        <v>1.2159213238515706E-2</v>
      </c>
      <c r="AY479" s="170">
        <f>AX479+(($AE479-1)*Workings_risks!$E$18)/(2050-2023)</f>
        <v>1.2300950228184847E-2</v>
      </c>
      <c r="BA479" s="186">
        <f>AF479*Workings_risks!$E$24*Workings_risks!$E$26*Workings_risks!$E$27*Assumptions!$G$90</f>
        <v>3.8910176025181478E-4</v>
      </c>
      <c r="BB479" s="186">
        <f>AG479*Workings_risks!$E$24*Workings_risks!$E$26*Workings_risks!$E$27*Assumptions!$G$90</f>
        <v>3.9484181166306531E-4</v>
      </c>
      <c r="BC479" s="186">
        <f>AH479*Workings_risks!$E$24*Workings_risks!$E$26*Workings_risks!$E$27*Assumptions!$G$90</f>
        <v>4.005818630743158E-4</v>
      </c>
      <c r="BD479" s="186">
        <f>AI479*Workings_risks!$E$24*Workings_risks!$E$26*Workings_risks!$E$27*Assumptions!$G$90</f>
        <v>4.0632191448556628E-4</v>
      </c>
      <c r="BE479" s="186">
        <f>AJ479*Workings_risks!$E$24*Workings_risks!$E$26*Workings_risks!$E$27*Assumptions!$G$90</f>
        <v>4.1206196589681687E-4</v>
      </c>
      <c r="BF479" s="186">
        <f>AK479*Workings_risks!$E$24*Workings_risks!$E$26*Workings_risks!$E$27*Assumptions!$G$90</f>
        <v>4.178020173080673E-4</v>
      </c>
      <c r="BG479" s="186">
        <f>AL479*Workings_risks!$E$24*Workings_risks!$E$26*Workings_risks!$E$27*Assumptions!$G$90</f>
        <v>4.2354206871931789E-4</v>
      </c>
      <c r="BH479" s="186">
        <f>AM479*Workings_risks!$E$24*Workings_risks!$E$26*Workings_risks!$E$27*Assumptions!$G$90</f>
        <v>4.2928212013056838E-4</v>
      </c>
      <c r="BI479" s="186">
        <f>AN479*Workings_risks!$E$24*Workings_risks!$E$26*Workings_risks!$E$27*Assumptions!$G$90</f>
        <v>4.3502217154181886E-4</v>
      </c>
      <c r="BJ479" s="186">
        <f>AO479*Workings_risks!$E$24*Workings_risks!$E$26*Workings_risks!$E$27*Assumptions!$G$90</f>
        <v>4.4076222295306934E-4</v>
      </c>
      <c r="BK479" s="186">
        <f>AP479*Workings_risks!$E$24*Workings_risks!$E$26*Workings_risks!$E$27*Assumptions!$G$90</f>
        <v>4.4650227436431983E-4</v>
      </c>
      <c r="BL479" s="186">
        <f>AQ479*Workings_risks!$E$24*Workings_risks!$E$26*Workings_risks!$E$27*Assumptions!$G$90</f>
        <v>4.5224232577557036E-4</v>
      </c>
      <c r="BM479" s="186">
        <f>AR479*Workings_risks!$E$24*Workings_risks!$E$26*Workings_risks!$E$27*Assumptions!$G$90</f>
        <v>4.5798237718682079E-4</v>
      </c>
      <c r="BN479" s="186">
        <f>AS479*Workings_risks!$E$24*Workings_risks!$E$26*Workings_risks!$E$27*Assumptions!$G$90</f>
        <v>4.6372242859807133E-4</v>
      </c>
      <c r="BO479" s="186">
        <f>AT479*Workings_risks!$E$24*Workings_risks!$E$26*Workings_risks!$E$27*Assumptions!$G$90</f>
        <v>4.6946248000932187E-4</v>
      </c>
      <c r="BP479" s="186">
        <f>AU479*Workings_risks!$E$24*Workings_risks!$E$26*Workings_risks!$E$27*Assumptions!$G$90</f>
        <v>4.752025314205724E-4</v>
      </c>
      <c r="BQ479" s="186">
        <f>AV479*Workings_risks!$E$24*Workings_risks!$E$26*Workings_risks!$E$27*Assumptions!$G$90</f>
        <v>4.8094258283182289E-4</v>
      </c>
      <c r="BR479" s="186">
        <f>AW479*Workings_risks!$E$24*Workings_risks!$E$26*Workings_risks!$E$27*Assumptions!$G$90</f>
        <v>4.8668263424307343E-4</v>
      </c>
      <c r="BS479" s="186">
        <f>AX479*Workings_risks!$E$24*Workings_risks!$E$26*Workings_risks!$E$27*Assumptions!$G$90</f>
        <v>4.9242268565432385E-4</v>
      </c>
      <c r="BT479" s="186">
        <f>AY479*Workings_risks!$E$24*Workings_risks!$E$26*Workings_risks!$E$27*Assumptions!$G$90</f>
        <v>4.9816273706557439E-4</v>
      </c>
    </row>
    <row r="480" spans="2:72" x14ac:dyDescent="0.25">
      <c r="B480" s="42">
        <v>10425309</v>
      </c>
      <c r="C480" s="42" t="s">
        <v>468</v>
      </c>
      <c r="D480" s="42" t="s">
        <v>306</v>
      </c>
      <c r="E480" s="42">
        <v>17099735</v>
      </c>
      <c r="F480" s="42">
        <v>17099661</v>
      </c>
      <c r="G480" s="42">
        <v>0.30488557266266003</v>
      </c>
      <c r="H480" s="42">
        <v>144.31403581881</v>
      </c>
      <c r="I480" s="42">
        <v>-38.142796300047699</v>
      </c>
      <c r="J480" s="42">
        <v>109</v>
      </c>
      <c r="K480" s="42">
        <v>95.6</v>
      </c>
      <c r="L480" s="32">
        <v>5.3999999999999999E-2</v>
      </c>
      <c r="M480" s="32">
        <v>7.2999999999999995E-2</v>
      </c>
      <c r="N480" s="181"/>
      <c r="O480" s="182">
        <f t="shared" si="106"/>
        <v>114.88600000000001</v>
      </c>
      <c r="P480" s="182">
        <f t="shared" si="107"/>
        <v>100.7624</v>
      </c>
      <c r="Q480" s="191">
        <f t="shared" si="108"/>
        <v>0.01</v>
      </c>
      <c r="R480" s="191">
        <f t="shared" si="109"/>
        <v>0.02</v>
      </c>
      <c r="S480" s="184">
        <f t="shared" si="110"/>
        <v>-1412.360000000001</v>
      </c>
      <c r="T480" s="184">
        <f t="shared" si="111"/>
        <v>129.00960000000003</v>
      </c>
      <c r="U480" s="185">
        <f t="shared" si="112"/>
        <v>1.4167492707241793E-2</v>
      </c>
      <c r="V480" s="181"/>
      <c r="W480" s="182">
        <f t="shared" si="113"/>
        <v>116.95699999999999</v>
      </c>
      <c r="X480" s="182">
        <f t="shared" si="114"/>
        <v>102.57879999999999</v>
      </c>
      <c r="Y480" s="183">
        <f t="shared" si="115"/>
        <v>0.01</v>
      </c>
      <c r="Z480" s="183">
        <f t="shared" si="116"/>
        <v>0.02</v>
      </c>
      <c r="AA480" s="184">
        <f t="shared" si="117"/>
        <v>-1437.8200000000006</v>
      </c>
      <c r="AB480" s="184">
        <f t="shared" si="118"/>
        <v>131.33520000000001</v>
      </c>
      <c r="AC480" s="185">
        <f t="shared" si="119"/>
        <v>1.5534072415184102E-2</v>
      </c>
      <c r="AD480" s="181"/>
      <c r="AE480" s="178">
        <f t="shared" si="120"/>
        <v>1.4167492707241793</v>
      </c>
      <c r="AF480" s="170">
        <f>Workings_risks!$E$18+Workings_risks!$E$27*(($AE480-1)*Workings_risks!$E$18)/(2050-2023)</f>
        <v>9.6079474244711548E-3</v>
      </c>
      <c r="AG480" s="170">
        <f>AF480+(($AE480-1)*Workings_risks!$E$18)/(2050-2023)</f>
        <v>9.7496844141402965E-3</v>
      </c>
      <c r="AH480" s="170">
        <f>AG480+(($AE480-1)*Workings_risks!$E$18)/(2050-2023)</f>
        <v>9.8914214038094382E-3</v>
      </c>
      <c r="AI480" s="170">
        <f>AH480+(($AE480-1)*Workings_risks!$E$18)/(2050-2023)</f>
        <v>1.003315839347858E-2</v>
      </c>
      <c r="AJ480" s="170">
        <f>AI480+(($AE480-1)*Workings_risks!$E$18)/(2050-2023)</f>
        <v>1.0174895383147722E-2</v>
      </c>
      <c r="AK480" s="170">
        <f>AJ480+(($AE480-1)*Workings_risks!$E$18)/(2050-2023)</f>
        <v>1.0316632372816863E-2</v>
      </c>
      <c r="AL480" s="170">
        <f>AK480+(($AE480-1)*Workings_risks!$E$18)/(2050-2023)</f>
        <v>1.0458369362486005E-2</v>
      </c>
      <c r="AM480" s="170">
        <f>AL480+(($AE480-1)*Workings_risks!$E$18)/(2050-2023)</f>
        <v>1.0600106352155147E-2</v>
      </c>
      <c r="AN480" s="170">
        <f>AM480+(($AE480-1)*Workings_risks!$E$18)/(2050-2023)</f>
        <v>1.0741843341824289E-2</v>
      </c>
      <c r="AO480" s="170">
        <f>AN480+(($AE480-1)*Workings_risks!$E$18)/(2050-2023)</f>
        <v>1.088358033149343E-2</v>
      </c>
      <c r="AP480" s="170">
        <f>AO480+(($AE480-1)*Workings_risks!$E$18)/(2050-2023)</f>
        <v>1.1025317321162572E-2</v>
      </c>
      <c r="AQ480" s="170">
        <f>AP480+(($AE480-1)*Workings_risks!$E$18)/(2050-2023)</f>
        <v>1.1167054310831714E-2</v>
      </c>
      <c r="AR480" s="170">
        <f>AQ480+(($AE480-1)*Workings_risks!$E$18)/(2050-2023)</f>
        <v>1.1308791300500855E-2</v>
      </c>
      <c r="AS480" s="170">
        <f>AR480+(($AE480-1)*Workings_risks!$E$18)/(2050-2023)</f>
        <v>1.1450528290169997E-2</v>
      </c>
      <c r="AT480" s="170">
        <f>AS480+(($AE480-1)*Workings_risks!$E$18)/(2050-2023)</f>
        <v>1.1592265279839139E-2</v>
      </c>
      <c r="AU480" s="170">
        <f>AT480+(($AE480-1)*Workings_risks!$E$18)/(2050-2023)</f>
        <v>1.1734002269508281E-2</v>
      </c>
      <c r="AV480" s="170">
        <f>AU480+(($AE480-1)*Workings_risks!$E$18)/(2050-2023)</f>
        <v>1.1875739259177422E-2</v>
      </c>
      <c r="AW480" s="170">
        <f>AV480+(($AE480-1)*Workings_risks!$E$18)/(2050-2023)</f>
        <v>1.2017476248846564E-2</v>
      </c>
      <c r="AX480" s="170">
        <f>AW480+(($AE480-1)*Workings_risks!$E$18)/(2050-2023)</f>
        <v>1.2159213238515706E-2</v>
      </c>
      <c r="AY480" s="170">
        <f>AX480+(($AE480-1)*Workings_risks!$E$18)/(2050-2023)</f>
        <v>1.2300950228184847E-2</v>
      </c>
      <c r="BA480" s="186">
        <f>AF480*Workings_risks!$E$24*Workings_risks!$E$26*Workings_risks!$E$27*Assumptions!$G$90</f>
        <v>3.8910176025181478E-4</v>
      </c>
      <c r="BB480" s="186">
        <f>AG480*Workings_risks!$E$24*Workings_risks!$E$26*Workings_risks!$E$27*Assumptions!$G$90</f>
        <v>3.9484181166306531E-4</v>
      </c>
      <c r="BC480" s="186">
        <f>AH480*Workings_risks!$E$24*Workings_risks!$E$26*Workings_risks!$E$27*Assumptions!$G$90</f>
        <v>4.005818630743158E-4</v>
      </c>
      <c r="BD480" s="186">
        <f>AI480*Workings_risks!$E$24*Workings_risks!$E$26*Workings_risks!$E$27*Assumptions!$G$90</f>
        <v>4.0632191448556628E-4</v>
      </c>
      <c r="BE480" s="186">
        <f>AJ480*Workings_risks!$E$24*Workings_risks!$E$26*Workings_risks!$E$27*Assumptions!$G$90</f>
        <v>4.1206196589681687E-4</v>
      </c>
      <c r="BF480" s="186">
        <f>AK480*Workings_risks!$E$24*Workings_risks!$E$26*Workings_risks!$E$27*Assumptions!$G$90</f>
        <v>4.178020173080673E-4</v>
      </c>
      <c r="BG480" s="186">
        <f>AL480*Workings_risks!$E$24*Workings_risks!$E$26*Workings_risks!$E$27*Assumptions!$G$90</f>
        <v>4.2354206871931789E-4</v>
      </c>
      <c r="BH480" s="186">
        <f>AM480*Workings_risks!$E$24*Workings_risks!$E$26*Workings_risks!$E$27*Assumptions!$G$90</f>
        <v>4.2928212013056838E-4</v>
      </c>
      <c r="BI480" s="186">
        <f>AN480*Workings_risks!$E$24*Workings_risks!$E$26*Workings_risks!$E$27*Assumptions!$G$90</f>
        <v>4.3502217154181886E-4</v>
      </c>
      <c r="BJ480" s="186">
        <f>AO480*Workings_risks!$E$24*Workings_risks!$E$26*Workings_risks!$E$27*Assumptions!$G$90</f>
        <v>4.4076222295306934E-4</v>
      </c>
      <c r="BK480" s="186">
        <f>AP480*Workings_risks!$E$24*Workings_risks!$E$26*Workings_risks!$E$27*Assumptions!$G$90</f>
        <v>4.4650227436431983E-4</v>
      </c>
      <c r="BL480" s="186">
        <f>AQ480*Workings_risks!$E$24*Workings_risks!$E$26*Workings_risks!$E$27*Assumptions!$G$90</f>
        <v>4.5224232577557036E-4</v>
      </c>
      <c r="BM480" s="186">
        <f>AR480*Workings_risks!$E$24*Workings_risks!$E$26*Workings_risks!$E$27*Assumptions!$G$90</f>
        <v>4.5798237718682079E-4</v>
      </c>
      <c r="BN480" s="186">
        <f>AS480*Workings_risks!$E$24*Workings_risks!$E$26*Workings_risks!$E$27*Assumptions!$G$90</f>
        <v>4.6372242859807133E-4</v>
      </c>
      <c r="BO480" s="186">
        <f>AT480*Workings_risks!$E$24*Workings_risks!$E$26*Workings_risks!$E$27*Assumptions!$G$90</f>
        <v>4.6946248000932187E-4</v>
      </c>
      <c r="BP480" s="186">
        <f>AU480*Workings_risks!$E$24*Workings_risks!$E$26*Workings_risks!$E$27*Assumptions!$G$90</f>
        <v>4.752025314205724E-4</v>
      </c>
      <c r="BQ480" s="186">
        <f>AV480*Workings_risks!$E$24*Workings_risks!$E$26*Workings_risks!$E$27*Assumptions!$G$90</f>
        <v>4.8094258283182289E-4</v>
      </c>
      <c r="BR480" s="186">
        <f>AW480*Workings_risks!$E$24*Workings_risks!$E$26*Workings_risks!$E$27*Assumptions!$G$90</f>
        <v>4.8668263424307343E-4</v>
      </c>
      <c r="BS480" s="186">
        <f>AX480*Workings_risks!$E$24*Workings_risks!$E$26*Workings_risks!$E$27*Assumptions!$G$90</f>
        <v>4.9242268565432385E-4</v>
      </c>
      <c r="BT480" s="186">
        <f>AY480*Workings_risks!$E$24*Workings_risks!$E$26*Workings_risks!$E$27*Assumptions!$G$90</f>
        <v>4.9816273706557439E-4</v>
      </c>
    </row>
    <row r="481" spans="2:72" x14ac:dyDescent="0.25">
      <c r="B481" s="42">
        <v>10427665</v>
      </c>
      <c r="C481" s="42" t="s">
        <v>654</v>
      </c>
      <c r="D481" s="42" t="s">
        <v>281</v>
      </c>
      <c r="E481" s="42">
        <v>187875867</v>
      </c>
      <c r="F481" s="42">
        <v>17110034</v>
      </c>
      <c r="G481" s="42">
        <v>0.75783442575032023</v>
      </c>
      <c r="H481" s="42">
        <v>145.59556865465299</v>
      </c>
      <c r="I481" s="42">
        <v>-36.355115854985698</v>
      </c>
      <c r="J481" s="42">
        <v>115</v>
      </c>
      <c r="K481" s="42">
        <v>101</v>
      </c>
      <c r="L481" s="32">
        <v>6.3E-2</v>
      </c>
      <c r="M481" s="32">
        <v>8.7999999999999995E-2</v>
      </c>
      <c r="N481" s="181"/>
      <c r="O481" s="182">
        <f t="shared" si="106"/>
        <v>122.24499999999999</v>
      </c>
      <c r="P481" s="182">
        <f t="shared" si="107"/>
        <v>107.363</v>
      </c>
      <c r="Q481" s="191">
        <f t="shared" si="108"/>
        <v>0.01</v>
      </c>
      <c r="R481" s="191">
        <f t="shared" si="109"/>
        <v>0.02</v>
      </c>
      <c r="S481" s="184">
        <f t="shared" si="110"/>
        <v>-1488.1999999999989</v>
      </c>
      <c r="T481" s="184">
        <f t="shared" si="111"/>
        <v>137.12699999999998</v>
      </c>
      <c r="U481" s="185">
        <f t="shared" si="112"/>
        <v>1.4868297271872059E-2</v>
      </c>
      <c r="V481" s="181"/>
      <c r="W481" s="182">
        <f t="shared" si="113"/>
        <v>123.395</v>
      </c>
      <c r="X481" s="182">
        <f t="shared" si="114"/>
        <v>109.88800000000001</v>
      </c>
      <c r="Y481" s="183">
        <f t="shared" si="115"/>
        <v>0.01</v>
      </c>
      <c r="Z481" s="183">
        <f t="shared" si="116"/>
        <v>0.02</v>
      </c>
      <c r="AA481" s="184">
        <f t="shared" si="117"/>
        <v>-1350.6999999999991</v>
      </c>
      <c r="AB481" s="184">
        <f t="shared" si="118"/>
        <v>136.90199999999999</v>
      </c>
      <c r="AC481" s="185">
        <f t="shared" si="119"/>
        <v>1.6215295772562376E-2</v>
      </c>
      <c r="AD481" s="181"/>
      <c r="AE481" s="178">
        <f t="shared" si="120"/>
        <v>1.486829727187206</v>
      </c>
      <c r="AF481" s="170">
        <f>Workings_risks!$E$18+Workings_risks!$E$27*(($AE481-1)*Workings_risks!$E$18)/(2050-2023)</f>
        <v>9.6794507980687734E-3</v>
      </c>
      <c r="AG481" s="170">
        <f>AF481+(($AE481-1)*Workings_risks!$E$18)/(2050-2023)</f>
        <v>9.8450222456037892E-3</v>
      </c>
      <c r="AH481" s="170">
        <f>AG481+(($AE481-1)*Workings_risks!$E$18)/(2050-2023)</f>
        <v>1.0010593693138805E-2</v>
      </c>
      <c r="AI481" s="170">
        <f>AH481+(($AE481-1)*Workings_risks!$E$18)/(2050-2023)</f>
        <v>1.0176165140673821E-2</v>
      </c>
      <c r="AJ481" s="170">
        <f>AI481+(($AE481-1)*Workings_risks!$E$18)/(2050-2023)</f>
        <v>1.0341736588208836E-2</v>
      </c>
      <c r="AK481" s="170">
        <f>AJ481+(($AE481-1)*Workings_risks!$E$18)/(2050-2023)</f>
        <v>1.0507308035743852E-2</v>
      </c>
      <c r="AL481" s="170">
        <f>AK481+(($AE481-1)*Workings_risks!$E$18)/(2050-2023)</f>
        <v>1.0672879483278868E-2</v>
      </c>
      <c r="AM481" s="170">
        <f>AL481+(($AE481-1)*Workings_risks!$E$18)/(2050-2023)</f>
        <v>1.0838450930813884E-2</v>
      </c>
      <c r="AN481" s="170">
        <f>AM481+(($AE481-1)*Workings_risks!$E$18)/(2050-2023)</f>
        <v>1.10040223783489E-2</v>
      </c>
      <c r="AO481" s="170">
        <f>AN481+(($AE481-1)*Workings_risks!$E$18)/(2050-2023)</f>
        <v>1.1169593825883915E-2</v>
      </c>
      <c r="AP481" s="170">
        <f>AO481+(($AE481-1)*Workings_risks!$E$18)/(2050-2023)</f>
        <v>1.1335165273418931E-2</v>
      </c>
      <c r="AQ481" s="170">
        <f>AP481+(($AE481-1)*Workings_risks!$E$18)/(2050-2023)</f>
        <v>1.1500736720953947E-2</v>
      </c>
      <c r="AR481" s="170">
        <f>AQ481+(($AE481-1)*Workings_risks!$E$18)/(2050-2023)</f>
        <v>1.1666308168488963E-2</v>
      </c>
      <c r="AS481" s="170">
        <f>AR481+(($AE481-1)*Workings_risks!$E$18)/(2050-2023)</f>
        <v>1.1831879616023978E-2</v>
      </c>
      <c r="AT481" s="170">
        <f>AS481+(($AE481-1)*Workings_risks!$E$18)/(2050-2023)</f>
        <v>1.1997451063558994E-2</v>
      </c>
      <c r="AU481" s="170">
        <f>AT481+(($AE481-1)*Workings_risks!$E$18)/(2050-2023)</f>
        <v>1.216302251109401E-2</v>
      </c>
      <c r="AV481" s="170">
        <f>AU481+(($AE481-1)*Workings_risks!$E$18)/(2050-2023)</f>
        <v>1.2328593958629026E-2</v>
      </c>
      <c r="AW481" s="170">
        <f>AV481+(($AE481-1)*Workings_risks!$E$18)/(2050-2023)</f>
        <v>1.2494165406164041E-2</v>
      </c>
      <c r="AX481" s="170">
        <f>AW481+(($AE481-1)*Workings_risks!$E$18)/(2050-2023)</f>
        <v>1.2659736853699057E-2</v>
      </c>
      <c r="AY481" s="170">
        <f>AX481+(($AE481-1)*Workings_risks!$E$18)/(2050-2023)</f>
        <v>1.2825308301234073E-2</v>
      </c>
      <c r="BA481" s="186">
        <f>AF481*Workings_risks!$E$24*Workings_risks!$E$26*Workings_risks!$E$27*Assumptions!$G$90</f>
        <v>3.919974972184757E-4</v>
      </c>
      <c r="BB481" s="186">
        <f>AG481*Workings_risks!$E$24*Workings_risks!$E$26*Workings_risks!$E$27*Assumptions!$G$90</f>
        <v>3.9870279428528004E-4</v>
      </c>
      <c r="BC481" s="186">
        <f>AH481*Workings_risks!$E$24*Workings_risks!$E$26*Workings_risks!$E$27*Assumptions!$G$90</f>
        <v>4.0540809135208421E-4</v>
      </c>
      <c r="BD481" s="186">
        <f>AI481*Workings_risks!$E$24*Workings_risks!$E$26*Workings_risks!$E$27*Assumptions!$G$90</f>
        <v>4.121133884188885E-4</v>
      </c>
      <c r="BE481" s="186">
        <f>AJ481*Workings_risks!$E$24*Workings_risks!$E$26*Workings_risks!$E$27*Assumptions!$G$90</f>
        <v>4.1881868548569262E-4</v>
      </c>
      <c r="BF481" s="186">
        <f>AK481*Workings_risks!$E$24*Workings_risks!$E$26*Workings_risks!$E$27*Assumptions!$G$90</f>
        <v>4.2552398255249696E-4</v>
      </c>
      <c r="BG481" s="186">
        <f>AL481*Workings_risks!$E$24*Workings_risks!$E$26*Workings_risks!$E$27*Assumptions!$G$90</f>
        <v>4.3222927961930114E-4</v>
      </c>
      <c r="BH481" s="186">
        <f>AM481*Workings_risks!$E$24*Workings_risks!$E$26*Workings_risks!$E$27*Assumptions!$G$90</f>
        <v>4.3893457668610532E-4</v>
      </c>
      <c r="BI481" s="186">
        <f>AN481*Workings_risks!$E$24*Workings_risks!$E$26*Workings_risks!$E$27*Assumptions!$G$90</f>
        <v>4.456398737529096E-4</v>
      </c>
      <c r="BJ481" s="186">
        <f>AO481*Workings_risks!$E$24*Workings_risks!$E$26*Workings_risks!$E$27*Assumptions!$G$90</f>
        <v>4.5234517081971384E-4</v>
      </c>
      <c r="BK481" s="186">
        <f>AP481*Workings_risks!$E$24*Workings_risks!$E$26*Workings_risks!$E$27*Assumptions!$G$90</f>
        <v>4.5905046788651801E-4</v>
      </c>
      <c r="BL481" s="186">
        <f>AQ481*Workings_risks!$E$24*Workings_risks!$E$26*Workings_risks!$E$27*Assumptions!$G$90</f>
        <v>4.6575576495332219E-4</v>
      </c>
      <c r="BM481" s="186">
        <f>AR481*Workings_risks!$E$24*Workings_risks!$E$26*Workings_risks!$E$27*Assumptions!$G$90</f>
        <v>4.7246106202012648E-4</v>
      </c>
      <c r="BN481" s="186">
        <f>AS481*Workings_risks!$E$24*Workings_risks!$E$26*Workings_risks!$E$27*Assumptions!$G$90</f>
        <v>4.7916635908693076E-4</v>
      </c>
      <c r="BO481" s="186">
        <f>AT481*Workings_risks!$E$24*Workings_risks!$E$26*Workings_risks!$E$27*Assumptions!$G$90</f>
        <v>4.8587165615373494E-4</v>
      </c>
      <c r="BP481" s="186">
        <f>AU481*Workings_risks!$E$24*Workings_risks!$E$26*Workings_risks!$E$27*Assumptions!$G$90</f>
        <v>4.9257695322053928E-4</v>
      </c>
      <c r="BQ481" s="186">
        <f>AV481*Workings_risks!$E$24*Workings_risks!$E$26*Workings_risks!$E$27*Assumptions!$G$90</f>
        <v>4.9928225028734335E-4</v>
      </c>
      <c r="BR481" s="186">
        <f>AW481*Workings_risks!$E$24*Workings_risks!$E$26*Workings_risks!$E$27*Assumptions!$G$90</f>
        <v>5.0598754735414753E-4</v>
      </c>
      <c r="BS481" s="186">
        <f>AX481*Workings_risks!$E$24*Workings_risks!$E$26*Workings_risks!$E$27*Assumptions!$G$90</f>
        <v>5.1269284442095181E-4</v>
      </c>
      <c r="BT481" s="186">
        <f>AY481*Workings_risks!$E$24*Workings_risks!$E$26*Workings_risks!$E$27*Assumptions!$G$90</f>
        <v>5.1939814148775621E-4</v>
      </c>
    </row>
    <row r="482" spans="2:72" x14ac:dyDescent="0.25">
      <c r="B482" s="42">
        <v>10427689</v>
      </c>
      <c r="C482" s="42" t="s">
        <v>654</v>
      </c>
      <c r="D482" s="42" t="s">
        <v>281</v>
      </c>
      <c r="E482" s="42">
        <v>17110122</v>
      </c>
      <c r="F482" s="42">
        <v>17110127</v>
      </c>
      <c r="G482" s="42">
        <v>0.93582331046214051</v>
      </c>
      <c r="H482" s="42">
        <v>145.613316257126</v>
      </c>
      <c r="I482" s="42">
        <v>-36.3661917517082</v>
      </c>
      <c r="J482" s="42">
        <v>116</v>
      </c>
      <c r="K482" s="42">
        <v>101</v>
      </c>
      <c r="L482" s="32">
        <v>6.3E-2</v>
      </c>
      <c r="M482" s="32">
        <v>8.7999999999999995E-2</v>
      </c>
      <c r="N482" s="181"/>
      <c r="O482" s="182">
        <f t="shared" si="106"/>
        <v>123.30799999999999</v>
      </c>
      <c r="P482" s="182">
        <f t="shared" si="107"/>
        <v>107.363</v>
      </c>
      <c r="Q482" s="191">
        <f t="shared" si="108"/>
        <v>0.01</v>
      </c>
      <c r="R482" s="191">
        <f t="shared" si="109"/>
        <v>0.02</v>
      </c>
      <c r="S482" s="184">
        <f t="shared" si="110"/>
        <v>-1594.4999999999991</v>
      </c>
      <c r="T482" s="184">
        <f t="shared" si="111"/>
        <v>139.25299999999999</v>
      </c>
      <c r="U482" s="185">
        <f t="shared" si="112"/>
        <v>1.4583254938852304E-2</v>
      </c>
      <c r="V482" s="181"/>
      <c r="W482" s="182">
        <f t="shared" si="113"/>
        <v>124.46799999999999</v>
      </c>
      <c r="X482" s="182">
        <f t="shared" si="114"/>
        <v>109.88800000000001</v>
      </c>
      <c r="Y482" s="183">
        <f t="shared" si="115"/>
        <v>0.01</v>
      </c>
      <c r="Z482" s="183">
        <f t="shared" si="116"/>
        <v>0.02</v>
      </c>
      <c r="AA482" s="184">
        <f t="shared" si="117"/>
        <v>-1457.9999999999984</v>
      </c>
      <c r="AB482" s="184">
        <f t="shared" si="118"/>
        <v>139.04799999999997</v>
      </c>
      <c r="AC482" s="185">
        <f t="shared" si="119"/>
        <v>1.58079561042524E-2</v>
      </c>
      <c r="AD482" s="181"/>
      <c r="AE482" s="178">
        <f t="shared" si="120"/>
        <v>1.4583254938852304</v>
      </c>
      <c r="AF482" s="170">
        <f>Workings_risks!$E$18+Workings_risks!$E$27*(($AE482-1)*Workings_risks!$E$18)/(2050-2023)</f>
        <v>9.6503678133713199E-3</v>
      </c>
      <c r="AG482" s="170">
        <f>AF482+(($AE482-1)*Workings_risks!$E$18)/(2050-2023)</f>
        <v>9.80624493267385E-3</v>
      </c>
      <c r="AH482" s="170">
        <f>AG482+(($AE482-1)*Workings_risks!$E$18)/(2050-2023)</f>
        <v>9.9621220519763801E-3</v>
      </c>
      <c r="AI482" s="170">
        <f>AH482+(($AE482-1)*Workings_risks!$E$18)/(2050-2023)</f>
        <v>1.011799917127891E-2</v>
      </c>
      <c r="AJ482" s="170">
        <f>AI482+(($AE482-1)*Workings_risks!$E$18)/(2050-2023)</f>
        <v>1.027387629058144E-2</v>
      </c>
      <c r="AK482" s="170">
        <f>AJ482+(($AE482-1)*Workings_risks!$E$18)/(2050-2023)</f>
        <v>1.042975340988397E-2</v>
      </c>
      <c r="AL482" s="170">
        <f>AK482+(($AE482-1)*Workings_risks!$E$18)/(2050-2023)</f>
        <v>1.0585630529186501E-2</v>
      </c>
      <c r="AM482" s="170">
        <f>AL482+(($AE482-1)*Workings_risks!$E$18)/(2050-2023)</f>
        <v>1.0741507648489031E-2</v>
      </c>
      <c r="AN482" s="170">
        <f>AM482+(($AE482-1)*Workings_risks!$E$18)/(2050-2023)</f>
        <v>1.0897384767791561E-2</v>
      </c>
      <c r="AO482" s="170">
        <f>AN482+(($AE482-1)*Workings_risks!$E$18)/(2050-2023)</f>
        <v>1.1053261887094091E-2</v>
      </c>
      <c r="AP482" s="170">
        <f>AO482+(($AE482-1)*Workings_risks!$E$18)/(2050-2023)</f>
        <v>1.1209139006396621E-2</v>
      </c>
      <c r="AQ482" s="170">
        <f>AP482+(($AE482-1)*Workings_risks!$E$18)/(2050-2023)</f>
        <v>1.1365016125699151E-2</v>
      </c>
      <c r="AR482" s="170">
        <f>AQ482+(($AE482-1)*Workings_risks!$E$18)/(2050-2023)</f>
        <v>1.1520893245001681E-2</v>
      </c>
      <c r="AS482" s="170">
        <f>AR482+(($AE482-1)*Workings_risks!$E$18)/(2050-2023)</f>
        <v>1.1676770364304211E-2</v>
      </c>
      <c r="AT482" s="170">
        <f>AS482+(($AE482-1)*Workings_risks!$E$18)/(2050-2023)</f>
        <v>1.1832647483606741E-2</v>
      </c>
      <c r="AU482" s="170">
        <f>AT482+(($AE482-1)*Workings_risks!$E$18)/(2050-2023)</f>
        <v>1.1988524602909272E-2</v>
      </c>
      <c r="AV482" s="170">
        <f>AU482+(($AE482-1)*Workings_risks!$E$18)/(2050-2023)</f>
        <v>1.2144401722211802E-2</v>
      </c>
      <c r="AW482" s="170">
        <f>AV482+(($AE482-1)*Workings_risks!$E$18)/(2050-2023)</f>
        <v>1.2300278841514332E-2</v>
      </c>
      <c r="AX482" s="170">
        <f>AW482+(($AE482-1)*Workings_risks!$E$18)/(2050-2023)</f>
        <v>1.2456155960816862E-2</v>
      </c>
      <c r="AY482" s="170">
        <f>AX482+(($AE482-1)*Workings_risks!$E$18)/(2050-2023)</f>
        <v>1.2612033080119392E-2</v>
      </c>
      <c r="BA482" s="186">
        <f>AF482*Workings_risks!$E$24*Workings_risks!$E$26*Workings_risks!$E$27*Assumptions!$G$90</f>
        <v>3.90819697211959E-4</v>
      </c>
      <c r="BB482" s="186">
        <f>AG482*Workings_risks!$E$24*Workings_risks!$E$26*Workings_risks!$E$27*Assumptions!$G$90</f>
        <v>3.9713239427659083E-4</v>
      </c>
      <c r="BC482" s="186">
        <f>AH482*Workings_risks!$E$24*Workings_risks!$E$26*Workings_risks!$E$27*Assumptions!$G$90</f>
        <v>4.0344509134122272E-4</v>
      </c>
      <c r="BD482" s="186">
        <f>AI482*Workings_risks!$E$24*Workings_risks!$E$26*Workings_risks!$E$27*Assumptions!$G$90</f>
        <v>4.0975778840585467E-4</v>
      </c>
      <c r="BE482" s="186">
        <f>AJ482*Workings_risks!$E$24*Workings_risks!$E$26*Workings_risks!$E$27*Assumptions!$G$90</f>
        <v>4.1607048547048656E-4</v>
      </c>
      <c r="BF482" s="186">
        <f>AK482*Workings_risks!$E$24*Workings_risks!$E$26*Workings_risks!$E$27*Assumptions!$G$90</f>
        <v>4.2238318253511839E-4</v>
      </c>
      <c r="BG482" s="186">
        <f>AL482*Workings_risks!$E$24*Workings_risks!$E$26*Workings_risks!$E$27*Assumptions!$G$90</f>
        <v>4.2869587959975028E-4</v>
      </c>
      <c r="BH482" s="186">
        <f>AM482*Workings_risks!$E$24*Workings_risks!$E$26*Workings_risks!$E$27*Assumptions!$G$90</f>
        <v>4.3500857666438217E-4</v>
      </c>
      <c r="BI482" s="186">
        <f>AN482*Workings_risks!$E$24*Workings_risks!$E$26*Workings_risks!$E$27*Assumptions!$G$90</f>
        <v>4.4132127372901401E-4</v>
      </c>
      <c r="BJ482" s="186">
        <f>AO482*Workings_risks!$E$24*Workings_risks!$E$26*Workings_risks!$E$27*Assumptions!$G$90</f>
        <v>4.4763397079364606E-4</v>
      </c>
      <c r="BK482" s="186">
        <f>AP482*Workings_risks!$E$24*Workings_risks!$E$26*Workings_risks!$E$27*Assumptions!$G$90</f>
        <v>4.539466678582779E-4</v>
      </c>
      <c r="BL482" s="186">
        <f>AQ482*Workings_risks!$E$24*Workings_risks!$E$26*Workings_risks!$E$27*Assumptions!$G$90</f>
        <v>4.6025936492290979E-4</v>
      </c>
      <c r="BM482" s="186">
        <f>AR482*Workings_risks!$E$24*Workings_risks!$E$26*Workings_risks!$E$27*Assumptions!$G$90</f>
        <v>4.6657206198754168E-4</v>
      </c>
      <c r="BN482" s="186">
        <f>AS482*Workings_risks!$E$24*Workings_risks!$E$26*Workings_risks!$E$27*Assumptions!$G$90</f>
        <v>4.7288475905217351E-4</v>
      </c>
      <c r="BO482" s="186">
        <f>AT482*Workings_risks!$E$24*Workings_risks!$E$26*Workings_risks!$E$27*Assumptions!$G$90</f>
        <v>4.791974561168054E-4</v>
      </c>
      <c r="BP482" s="186">
        <f>AU482*Workings_risks!$E$24*Workings_risks!$E$26*Workings_risks!$E$27*Assumptions!$G$90</f>
        <v>4.8551015318143724E-4</v>
      </c>
      <c r="BQ482" s="186">
        <f>AV482*Workings_risks!$E$24*Workings_risks!$E$26*Workings_risks!$E$27*Assumptions!$G$90</f>
        <v>4.9182285024606913E-4</v>
      </c>
      <c r="BR482" s="186">
        <f>AW482*Workings_risks!$E$24*Workings_risks!$E$26*Workings_risks!$E$27*Assumptions!$G$90</f>
        <v>4.9813554731070113E-4</v>
      </c>
      <c r="BS482" s="186">
        <f>AX482*Workings_risks!$E$24*Workings_risks!$E$26*Workings_risks!$E$27*Assumptions!$G$90</f>
        <v>5.0444824437533291E-4</v>
      </c>
      <c r="BT482" s="186">
        <f>AY482*Workings_risks!$E$24*Workings_risks!$E$26*Workings_risks!$E$27*Assumptions!$G$90</f>
        <v>5.1076094143996491E-4</v>
      </c>
    </row>
    <row r="483" spans="2:72" x14ac:dyDescent="0.25">
      <c r="B483" s="42">
        <v>10427723</v>
      </c>
      <c r="C483" s="42" t="s">
        <v>654</v>
      </c>
      <c r="D483" s="42" t="s">
        <v>281</v>
      </c>
      <c r="E483" s="42">
        <v>17110273</v>
      </c>
      <c r="F483" s="42">
        <v>17110278</v>
      </c>
      <c r="G483" s="42">
        <v>0.36281479566051011</v>
      </c>
      <c r="H483" s="42">
        <v>145.58828789069901</v>
      </c>
      <c r="I483" s="42">
        <v>-36.368163345669203</v>
      </c>
      <c r="J483" s="42">
        <v>115</v>
      </c>
      <c r="K483" s="42">
        <v>101</v>
      </c>
      <c r="L483" s="32">
        <v>6.3E-2</v>
      </c>
      <c r="M483" s="32">
        <v>8.7999999999999995E-2</v>
      </c>
      <c r="N483" s="181"/>
      <c r="O483" s="182">
        <f t="shared" si="106"/>
        <v>122.24499999999999</v>
      </c>
      <c r="P483" s="182">
        <f t="shared" si="107"/>
        <v>107.363</v>
      </c>
      <c r="Q483" s="191">
        <f t="shared" si="108"/>
        <v>0.01</v>
      </c>
      <c r="R483" s="191">
        <f t="shared" si="109"/>
        <v>0.02</v>
      </c>
      <c r="S483" s="184">
        <f t="shared" si="110"/>
        <v>-1488.1999999999989</v>
      </c>
      <c r="T483" s="184">
        <f t="shared" si="111"/>
        <v>137.12699999999998</v>
      </c>
      <c r="U483" s="185">
        <f t="shared" si="112"/>
        <v>1.4868297271872059E-2</v>
      </c>
      <c r="V483" s="181"/>
      <c r="W483" s="182">
        <f t="shared" si="113"/>
        <v>123.395</v>
      </c>
      <c r="X483" s="182">
        <f t="shared" si="114"/>
        <v>109.88800000000001</v>
      </c>
      <c r="Y483" s="183">
        <f t="shared" si="115"/>
        <v>0.01</v>
      </c>
      <c r="Z483" s="183">
        <f t="shared" si="116"/>
        <v>0.02</v>
      </c>
      <c r="AA483" s="184">
        <f t="shared" si="117"/>
        <v>-1350.6999999999991</v>
      </c>
      <c r="AB483" s="184">
        <f t="shared" si="118"/>
        <v>136.90199999999999</v>
      </c>
      <c r="AC483" s="185">
        <f t="shared" si="119"/>
        <v>1.6215295772562376E-2</v>
      </c>
      <c r="AD483" s="181"/>
      <c r="AE483" s="178">
        <f t="shared" si="120"/>
        <v>1.486829727187206</v>
      </c>
      <c r="AF483" s="170">
        <f>Workings_risks!$E$18+Workings_risks!$E$27*(($AE483-1)*Workings_risks!$E$18)/(2050-2023)</f>
        <v>9.6794507980687734E-3</v>
      </c>
      <c r="AG483" s="170">
        <f>AF483+(($AE483-1)*Workings_risks!$E$18)/(2050-2023)</f>
        <v>9.8450222456037892E-3</v>
      </c>
      <c r="AH483" s="170">
        <f>AG483+(($AE483-1)*Workings_risks!$E$18)/(2050-2023)</f>
        <v>1.0010593693138805E-2</v>
      </c>
      <c r="AI483" s="170">
        <f>AH483+(($AE483-1)*Workings_risks!$E$18)/(2050-2023)</f>
        <v>1.0176165140673821E-2</v>
      </c>
      <c r="AJ483" s="170">
        <f>AI483+(($AE483-1)*Workings_risks!$E$18)/(2050-2023)</f>
        <v>1.0341736588208836E-2</v>
      </c>
      <c r="AK483" s="170">
        <f>AJ483+(($AE483-1)*Workings_risks!$E$18)/(2050-2023)</f>
        <v>1.0507308035743852E-2</v>
      </c>
      <c r="AL483" s="170">
        <f>AK483+(($AE483-1)*Workings_risks!$E$18)/(2050-2023)</f>
        <v>1.0672879483278868E-2</v>
      </c>
      <c r="AM483" s="170">
        <f>AL483+(($AE483-1)*Workings_risks!$E$18)/(2050-2023)</f>
        <v>1.0838450930813884E-2</v>
      </c>
      <c r="AN483" s="170">
        <f>AM483+(($AE483-1)*Workings_risks!$E$18)/(2050-2023)</f>
        <v>1.10040223783489E-2</v>
      </c>
      <c r="AO483" s="170">
        <f>AN483+(($AE483-1)*Workings_risks!$E$18)/(2050-2023)</f>
        <v>1.1169593825883915E-2</v>
      </c>
      <c r="AP483" s="170">
        <f>AO483+(($AE483-1)*Workings_risks!$E$18)/(2050-2023)</f>
        <v>1.1335165273418931E-2</v>
      </c>
      <c r="AQ483" s="170">
        <f>AP483+(($AE483-1)*Workings_risks!$E$18)/(2050-2023)</f>
        <v>1.1500736720953947E-2</v>
      </c>
      <c r="AR483" s="170">
        <f>AQ483+(($AE483-1)*Workings_risks!$E$18)/(2050-2023)</f>
        <v>1.1666308168488963E-2</v>
      </c>
      <c r="AS483" s="170">
        <f>AR483+(($AE483-1)*Workings_risks!$E$18)/(2050-2023)</f>
        <v>1.1831879616023978E-2</v>
      </c>
      <c r="AT483" s="170">
        <f>AS483+(($AE483-1)*Workings_risks!$E$18)/(2050-2023)</f>
        <v>1.1997451063558994E-2</v>
      </c>
      <c r="AU483" s="170">
        <f>AT483+(($AE483-1)*Workings_risks!$E$18)/(2050-2023)</f>
        <v>1.216302251109401E-2</v>
      </c>
      <c r="AV483" s="170">
        <f>AU483+(($AE483-1)*Workings_risks!$E$18)/(2050-2023)</f>
        <v>1.2328593958629026E-2</v>
      </c>
      <c r="AW483" s="170">
        <f>AV483+(($AE483-1)*Workings_risks!$E$18)/(2050-2023)</f>
        <v>1.2494165406164041E-2</v>
      </c>
      <c r="AX483" s="170">
        <f>AW483+(($AE483-1)*Workings_risks!$E$18)/(2050-2023)</f>
        <v>1.2659736853699057E-2</v>
      </c>
      <c r="AY483" s="170">
        <f>AX483+(($AE483-1)*Workings_risks!$E$18)/(2050-2023)</f>
        <v>1.2825308301234073E-2</v>
      </c>
      <c r="BA483" s="186">
        <f>AF483*Workings_risks!$E$24*Workings_risks!$E$26*Workings_risks!$E$27*Assumptions!$G$90</f>
        <v>3.919974972184757E-4</v>
      </c>
      <c r="BB483" s="186">
        <f>AG483*Workings_risks!$E$24*Workings_risks!$E$26*Workings_risks!$E$27*Assumptions!$G$90</f>
        <v>3.9870279428528004E-4</v>
      </c>
      <c r="BC483" s="186">
        <f>AH483*Workings_risks!$E$24*Workings_risks!$E$26*Workings_risks!$E$27*Assumptions!$G$90</f>
        <v>4.0540809135208421E-4</v>
      </c>
      <c r="BD483" s="186">
        <f>AI483*Workings_risks!$E$24*Workings_risks!$E$26*Workings_risks!$E$27*Assumptions!$G$90</f>
        <v>4.121133884188885E-4</v>
      </c>
      <c r="BE483" s="186">
        <f>AJ483*Workings_risks!$E$24*Workings_risks!$E$26*Workings_risks!$E$27*Assumptions!$G$90</f>
        <v>4.1881868548569262E-4</v>
      </c>
      <c r="BF483" s="186">
        <f>AK483*Workings_risks!$E$24*Workings_risks!$E$26*Workings_risks!$E$27*Assumptions!$G$90</f>
        <v>4.2552398255249696E-4</v>
      </c>
      <c r="BG483" s="186">
        <f>AL483*Workings_risks!$E$24*Workings_risks!$E$26*Workings_risks!$E$27*Assumptions!$G$90</f>
        <v>4.3222927961930114E-4</v>
      </c>
      <c r="BH483" s="186">
        <f>AM483*Workings_risks!$E$24*Workings_risks!$E$26*Workings_risks!$E$27*Assumptions!$G$90</f>
        <v>4.3893457668610532E-4</v>
      </c>
      <c r="BI483" s="186">
        <f>AN483*Workings_risks!$E$24*Workings_risks!$E$26*Workings_risks!$E$27*Assumptions!$G$90</f>
        <v>4.456398737529096E-4</v>
      </c>
      <c r="BJ483" s="186">
        <f>AO483*Workings_risks!$E$24*Workings_risks!$E$26*Workings_risks!$E$27*Assumptions!$G$90</f>
        <v>4.5234517081971384E-4</v>
      </c>
      <c r="BK483" s="186">
        <f>AP483*Workings_risks!$E$24*Workings_risks!$E$26*Workings_risks!$E$27*Assumptions!$G$90</f>
        <v>4.5905046788651801E-4</v>
      </c>
      <c r="BL483" s="186">
        <f>AQ483*Workings_risks!$E$24*Workings_risks!$E$26*Workings_risks!$E$27*Assumptions!$G$90</f>
        <v>4.6575576495332219E-4</v>
      </c>
      <c r="BM483" s="186">
        <f>AR483*Workings_risks!$E$24*Workings_risks!$E$26*Workings_risks!$E$27*Assumptions!$G$90</f>
        <v>4.7246106202012648E-4</v>
      </c>
      <c r="BN483" s="186">
        <f>AS483*Workings_risks!$E$24*Workings_risks!$E$26*Workings_risks!$E$27*Assumptions!$G$90</f>
        <v>4.7916635908693076E-4</v>
      </c>
      <c r="BO483" s="186">
        <f>AT483*Workings_risks!$E$24*Workings_risks!$E$26*Workings_risks!$E$27*Assumptions!$G$90</f>
        <v>4.8587165615373494E-4</v>
      </c>
      <c r="BP483" s="186">
        <f>AU483*Workings_risks!$E$24*Workings_risks!$E$26*Workings_risks!$E$27*Assumptions!$G$90</f>
        <v>4.9257695322053928E-4</v>
      </c>
      <c r="BQ483" s="186">
        <f>AV483*Workings_risks!$E$24*Workings_risks!$E$26*Workings_risks!$E$27*Assumptions!$G$90</f>
        <v>4.9928225028734335E-4</v>
      </c>
      <c r="BR483" s="186">
        <f>AW483*Workings_risks!$E$24*Workings_risks!$E$26*Workings_risks!$E$27*Assumptions!$G$90</f>
        <v>5.0598754735414753E-4</v>
      </c>
      <c r="BS483" s="186">
        <f>AX483*Workings_risks!$E$24*Workings_risks!$E$26*Workings_risks!$E$27*Assumptions!$G$90</f>
        <v>5.1269284442095181E-4</v>
      </c>
      <c r="BT483" s="186">
        <f>AY483*Workings_risks!$E$24*Workings_risks!$E$26*Workings_risks!$E$27*Assumptions!$G$90</f>
        <v>5.1939814148775621E-4</v>
      </c>
    </row>
    <row r="484" spans="2:72" x14ac:dyDescent="0.25">
      <c r="B484" s="42">
        <v>10427805</v>
      </c>
      <c r="C484" s="42" t="s">
        <v>654</v>
      </c>
      <c r="D484" s="42" t="s">
        <v>281</v>
      </c>
      <c r="E484" s="42">
        <v>17110622</v>
      </c>
      <c r="F484" s="42">
        <v>17110626</v>
      </c>
      <c r="G484" s="42">
        <v>1.1411281402691005</v>
      </c>
      <c r="H484" s="42">
        <v>145.637048663244</v>
      </c>
      <c r="I484" s="42">
        <v>-36.364461578778297</v>
      </c>
      <c r="J484" s="42">
        <v>118</v>
      </c>
      <c r="K484" s="42">
        <v>103</v>
      </c>
      <c r="L484" s="32">
        <v>6.3E-2</v>
      </c>
      <c r="M484" s="32">
        <v>8.7999999999999995E-2</v>
      </c>
      <c r="N484" s="181"/>
      <c r="O484" s="182">
        <f t="shared" si="106"/>
        <v>125.434</v>
      </c>
      <c r="P484" s="182">
        <f t="shared" si="107"/>
        <v>109.48899999999999</v>
      </c>
      <c r="Q484" s="191">
        <f t="shared" si="108"/>
        <v>0.01</v>
      </c>
      <c r="R484" s="191">
        <f t="shared" si="109"/>
        <v>0.02</v>
      </c>
      <c r="S484" s="184">
        <f t="shared" si="110"/>
        <v>-1594.5000000000009</v>
      </c>
      <c r="T484" s="184">
        <f t="shared" si="111"/>
        <v>141.37900000000002</v>
      </c>
      <c r="U484" s="185">
        <f t="shared" si="112"/>
        <v>1.4662276575729072E-2</v>
      </c>
      <c r="V484" s="181"/>
      <c r="W484" s="182">
        <f t="shared" si="113"/>
        <v>126.61399999999999</v>
      </c>
      <c r="X484" s="182">
        <f t="shared" si="114"/>
        <v>112.06400000000001</v>
      </c>
      <c r="Y484" s="183">
        <f t="shared" si="115"/>
        <v>0.01</v>
      </c>
      <c r="Z484" s="183">
        <f t="shared" si="116"/>
        <v>0.02</v>
      </c>
      <c r="AA484" s="184">
        <f t="shared" si="117"/>
        <v>-1454.9999999999982</v>
      </c>
      <c r="AB484" s="184">
        <f t="shared" si="118"/>
        <v>141.16399999999996</v>
      </c>
      <c r="AC484" s="185">
        <f t="shared" si="119"/>
        <v>1.5920274914089337E-2</v>
      </c>
      <c r="AD484" s="181"/>
      <c r="AE484" s="178">
        <f t="shared" si="120"/>
        <v>1.4662276575729072</v>
      </c>
      <c r="AF484" s="170">
        <f>Workings_risks!$E$18+Workings_risks!$E$27*(($AE484-1)*Workings_risks!$E$18)/(2050-2023)</f>
        <v>9.6584304229904161E-3</v>
      </c>
      <c r="AG484" s="170">
        <f>AF484+(($AE484-1)*Workings_risks!$E$18)/(2050-2023)</f>
        <v>9.8169950788326455E-3</v>
      </c>
      <c r="AH484" s="170">
        <f>AG484+(($AE484-1)*Workings_risks!$E$18)/(2050-2023)</f>
        <v>9.9755597346748749E-3</v>
      </c>
      <c r="AI484" s="170">
        <f>AH484+(($AE484-1)*Workings_risks!$E$18)/(2050-2023)</f>
        <v>1.0134124390517104E-2</v>
      </c>
      <c r="AJ484" s="170">
        <f>AI484+(($AE484-1)*Workings_risks!$E$18)/(2050-2023)</f>
        <v>1.0292689046359334E-2</v>
      </c>
      <c r="AK484" s="170">
        <f>AJ484+(($AE484-1)*Workings_risks!$E$18)/(2050-2023)</f>
        <v>1.0451253702201563E-2</v>
      </c>
      <c r="AL484" s="170">
        <f>AK484+(($AE484-1)*Workings_risks!$E$18)/(2050-2023)</f>
        <v>1.0609818358043793E-2</v>
      </c>
      <c r="AM484" s="170">
        <f>AL484+(($AE484-1)*Workings_risks!$E$18)/(2050-2023)</f>
        <v>1.0768383013886022E-2</v>
      </c>
      <c r="AN484" s="170">
        <f>AM484+(($AE484-1)*Workings_risks!$E$18)/(2050-2023)</f>
        <v>1.0926947669728251E-2</v>
      </c>
      <c r="AO484" s="170">
        <f>AN484+(($AE484-1)*Workings_risks!$E$18)/(2050-2023)</f>
        <v>1.1085512325570481E-2</v>
      </c>
      <c r="AP484" s="170">
        <f>AO484+(($AE484-1)*Workings_risks!$E$18)/(2050-2023)</f>
        <v>1.124407698141271E-2</v>
      </c>
      <c r="AQ484" s="170">
        <f>AP484+(($AE484-1)*Workings_risks!$E$18)/(2050-2023)</f>
        <v>1.140264163725494E-2</v>
      </c>
      <c r="AR484" s="170">
        <f>AQ484+(($AE484-1)*Workings_risks!$E$18)/(2050-2023)</f>
        <v>1.1561206293097169E-2</v>
      </c>
      <c r="AS484" s="170">
        <f>AR484+(($AE484-1)*Workings_risks!$E$18)/(2050-2023)</f>
        <v>1.1719770948939398E-2</v>
      </c>
      <c r="AT484" s="170">
        <f>AS484+(($AE484-1)*Workings_risks!$E$18)/(2050-2023)</f>
        <v>1.1878335604781628E-2</v>
      </c>
      <c r="AU484" s="170">
        <f>AT484+(($AE484-1)*Workings_risks!$E$18)/(2050-2023)</f>
        <v>1.2036900260623857E-2</v>
      </c>
      <c r="AV484" s="170">
        <f>AU484+(($AE484-1)*Workings_risks!$E$18)/(2050-2023)</f>
        <v>1.2195464916466087E-2</v>
      </c>
      <c r="AW484" s="170">
        <f>AV484+(($AE484-1)*Workings_risks!$E$18)/(2050-2023)</f>
        <v>1.2354029572308316E-2</v>
      </c>
      <c r="AX484" s="170">
        <f>AW484+(($AE484-1)*Workings_risks!$E$18)/(2050-2023)</f>
        <v>1.2512594228150545E-2</v>
      </c>
      <c r="AY484" s="170">
        <f>AX484+(($AE484-1)*Workings_risks!$E$18)/(2050-2023)</f>
        <v>1.2671158883992775E-2</v>
      </c>
      <c r="BA484" s="186">
        <f>AF484*Workings_risks!$E$24*Workings_risks!$E$26*Workings_risks!$E$27*Assumptions!$G$90</f>
        <v>3.9114621602564679E-4</v>
      </c>
      <c r="BB484" s="186">
        <f>AG484*Workings_risks!$E$24*Workings_risks!$E$26*Workings_risks!$E$27*Assumptions!$G$90</f>
        <v>3.9756775269484128E-4</v>
      </c>
      <c r="BC484" s="186">
        <f>AH484*Workings_risks!$E$24*Workings_risks!$E$26*Workings_risks!$E$27*Assumptions!$G$90</f>
        <v>4.0398928936403582E-4</v>
      </c>
      <c r="BD484" s="186">
        <f>AI484*Workings_risks!$E$24*Workings_risks!$E$26*Workings_risks!$E$27*Assumptions!$G$90</f>
        <v>4.1041082603323036E-4</v>
      </c>
      <c r="BE484" s="186">
        <f>AJ484*Workings_risks!$E$24*Workings_risks!$E$26*Workings_risks!$E$27*Assumptions!$G$90</f>
        <v>4.1683236270242491E-4</v>
      </c>
      <c r="BF484" s="186">
        <f>AK484*Workings_risks!$E$24*Workings_risks!$E$26*Workings_risks!$E$27*Assumptions!$G$90</f>
        <v>4.2325389937161945E-4</v>
      </c>
      <c r="BG484" s="186">
        <f>AL484*Workings_risks!$E$24*Workings_risks!$E$26*Workings_risks!$E$27*Assumptions!$G$90</f>
        <v>4.2967543604081399E-4</v>
      </c>
      <c r="BH484" s="186">
        <f>AM484*Workings_risks!$E$24*Workings_risks!$E$26*Workings_risks!$E$27*Assumptions!$G$90</f>
        <v>4.3609697271000848E-4</v>
      </c>
      <c r="BI484" s="186">
        <f>AN484*Workings_risks!$E$24*Workings_risks!$E$26*Workings_risks!$E$27*Assumptions!$G$90</f>
        <v>4.4251850937920308E-4</v>
      </c>
      <c r="BJ484" s="186">
        <f>AO484*Workings_risks!$E$24*Workings_risks!$E$26*Workings_risks!$E$27*Assumptions!$G$90</f>
        <v>4.4894004604839762E-4</v>
      </c>
      <c r="BK484" s="186">
        <f>AP484*Workings_risks!$E$24*Workings_risks!$E$26*Workings_risks!$E$27*Assumptions!$G$90</f>
        <v>4.55361582717592E-4</v>
      </c>
      <c r="BL484" s="186">
        <f>AQ484*Workings_risks!$E$24*Workings_risks!$E$26*Workings_risks!$E$27*Assumptions!$G$90</f>
        <v>4.6178311938678665E-4</v>
      </c>
      <c r="BM484" s="186">
        <f>AR484*Workings_risks!$E$24*Workings_risks!$E$26*Workings_risks!$E$27*Assumptions!$G$90</f>
        <v>4.6820465605598119E-4</v>
      </c>
      <c r="BN484" s="186">
        <f>AS484*Workings_risks!$E$24*Workings_risks!$E$26*Workings_risks!$E$27*Assumptions!$G$90</f>
        <v>4.7462619272517563E-4</v>
      </c>
      <c r="BO484" s="186">
        <f>AT484*Workings_risks!$E$24*Workings_risks!$E$26*Workings_risks!$E$27*Assumptions!$G$90</f>
        <v>4.8104772939437022E-4</v>
      </c>
      <c r="BP484" s="186">
        <f>AU484*Workings_risks!$E$24*Workings_risks!$E$26*Workings_risks!$E$27*Assumptions!$G$90</f>
        <v>4.8746926606356471E-4</v>
      </c>
      <c r="BQ484" s="186">
        <f>AV484*Workings_risks!$E$24*Workings_risks!$E$26*Workings_risks!$E$27*Assumptions!$G$90</f>
        <v>4.9389080273275925E-4</v>
      </c>
      <c r="BR484" s="186">
        <f>AW484*Workings_risks!$E$24*Workings_risks!$E$26*Workings_risks!$E$27*Assumptions!$G$90</f>
        <v>5.0031233940195385E-4</v>
      </c>
      <c r="BS484" s="186">
        <f>AX484*Workings_risks!$E$24*Workings_risks!$E$26*Workings_risks!$E$27*Assumptions!$G$90</f>
        <v>5.0673387607114834E-4</v>
      </c>
      <c r="BT484" s="186">
        <f>AY484*Workings_risks!$E$24*Workings_risks!$E$26*Workings_risks!$E$27*Assumptions!$G$90</f>
        <v>5.1315541274034283E-4</v>
      </c>
    </row>
    <row r="485" spans="2:72" x14ac:dyDescent="0.25">
      <c r="B485" s="42">
        <v>10427869</v>
      </c>
      <c r="C485" s="42" t="s">
        <v>647</v>
      </c>
      <c r="D485" s="42" t="s">
        <v>281</v>
      </c>
      <c r="E485" s="42">
        <v>17110950</v>
      </c>
      <c r="F485" s="42">
        <v>17110912</v>
      </c>
      <c r="G485" s="42">
        <v>0.16648802371657023</v>
      </c>
      <c r="H485" s="42">
        <v>145.630699275284</v>
      </c>
      <c r="I485" s="42">
        <v>-36.400641141404201</v>
      </c>
      <c r="J485" s="42">
        <v>118</v>
      </c>
      <c r="K485" s="42">
        <v>103</v>
      </c>
      <c r="L485" s="32">
        <v>6.3E-2</v>
      </c>
      <c r="M485" s="32">
        <v>8.7999999999999995E-2</v>
      </c>
      <c r="N485" s="181"/>
      <c r="O485" s="182">
        <f t="shared" si="106"/>
        <v>125.434</v>
      </c>
      <c r="P485" s="182">
        <f t="shared" si="107"/>
        <v>109.48899999999999</v>
      </c>
      <c r="Q485" s="191">
        <f t="shared" si="108"/>
        <v>0.01</v>
      </c>
      <c r="R485" s="191">
        <f t="shared" si="109"/>
        <v>0.02</v>
      </c>
      <c r="S485" s="184">
        <f t="shared" si="110"/>
        <v>-1594.5000000000009</v>
      </c>
      <c r="T485" s="184">
        <f t="shared" si="111"/>
        <v>141.37900000000002</v>
      </c>
      <c r="U485" s="185">
        <f t="shared" si="112"/>
        <v>1.4662276575729072E-2</v>
      </c>
      <c r="V485" s="181"/>
      <c r="W485" s="182">
        <f t="shared" si="113"/>
        <v>126.61399999999999</v>
      </c>
      <c r="X485" s="182">
        <f t="shared" si="114"/>
        <v>112.06400000000001</v>
      </c>
      <c r="Y485" s="183">
        <f t="shared" si="115"/>
        <v>0.01</v>
      </c>
      <c r="Z485" s="183">
        <f t="shared" si="116"/>
        <v>0.02</v>
      </c>
      <c r="AA485" s="184">
        <f t="shared" si="117"/>
        <v>-1454.9999999999982</v>
      </c>
      <c r="AB485" s="184">
        <f t="shared" si="118"/>
        <v>141.16399999999996</v>
      </c>
      <c r="AC485" s="185">
        <f t="shared" si="119"/>
        <v>1.5920274914089337E-2</v>
      </c>
      <c r="AD485" s="181"/>
      <c r="AE485" s="178">
        <f t="shared" si="120"/>
        <v>1.4662276575729072</v>
      </c>
      <c r="AF485" s="170">
        <f>Workings_risks!$E$18+Workings_risks!$E$27*(($AE485-1)*Workings_risks!$E$18)/(2050-2023)</f>
        <v>9.6584304229904161E-3</v>
      </c>
      <c r="AG485" s="170">
        <f>AF485+(($AE485-1)*Workings_risks!$E$18)/(2050-2023)</f>
        <v>9.8169950788326455E-3</v>
      </c>
      <c r="AH485" s="170">
        <f>AG485+(($AE485-1)*Workings_risks!$E$18)/(2050-2023)</f>
        <v>9.9755597346748749E-3</v>
      </c>
      <c r="AI485" s="170">
        <f>AH485+(($AE485-1)*Workings_risks!$E$18)/(2050-2023)</f>
        <v>1.0134124390517104E-2</v>
      </c>
      <c r="AJ485" s="170">
        <f>AI485+(($AE485-1)*Workings_risks!$E$18)/(2050-2023)</f>
        <v>1.0292689046359334E-2</v>
      </c>
      <c r="AK485" s="170">
        <f>AJ485+(($AE485-1)*Workings_risks!$E$18)/(2050-2023)</f>
        <v>1.0451253702201563E-2</v>
      </c>
      <c r="AL485" s="170">
        <f>AK485+(($AE485-1)*Workings_risks!$E$18)/(2050-2023)</f>
        <v>1.0609818358043793E-2</v>
      </c>
      <c r="AM485" s="170">
        <f>AL485+(($AE485-1)*Workings_risks!$E$18)/(2050-2023)</f>
        <v>1.0768383013886022E-2</v>
      </c>
      <c r="AN485" s="170">
        <f>AM485+(($AE485-1)*Workings_risks!$E$18)/(2050-2023)</f>
        <v>1.0926947669728251E-2</v>
      </c>
      <c r="AO485" s="170">
        <f>AN485+(($AE485-1)*Workings_risks!$E$18)/(2050-2023)</f>
        <v>1.1085512325570481E-2</v>
      </c>
      <c r="AP485" s="170">
        <f>AO485+(($AE485-1)*Workings_risks!$E$18)/(2050-2023)</f>
        <v>1.124407698141271E-2</v>
      </c>
      <c r="AQ485" s="170">
        <f>AP485+(($AE485-1)*Workings_risks!$E$18)/(2050-2023)</f>
        <v>1.140264163725494E-2</v>
      </c>
      <c r="AR485" s="170">
        <f>AQ485+(($AE485-1)*Workings_risks!$E$18)/(2050-2023)</f>
        <v>1.1561206293097169E-2</v>
      </c>
      <c r="AS485" s="170">
        <f>AR485+(($AE485-1)*Workings_risks!$E$18)/(2050-2023)</f>
        <v>1.1719770948939398E-2</v>
      </c>
      <c r="AT485" s="170">
        <f>AS485+(($AE485-1)*Workings_risks!$E$18)/(2050-2023)</f>
        <v>1.1878335604781628E-2</v>
      </c>
      <c r="AU485" s="170">
        <f>AT485+(($AE485-1)*Workings_risks!$E$18)/(2050-2023)</f>
        <v>1.2036900260623857E-2</v>
      </c>
      <c r="AV485" s="170">
        <f>AU485+(($AE485-1)*Workings_risks!$E$18)/(2050-2023)</f>
        <v>1.2195464916466087E-2</v>
      </c>
      <c r="AW485" s="170">
        <f>AV485+(($AE485-1)*Workings_risks!$E$18)/(2050-2023)</f>
        <v>1.2354029572308316E-2</v>
      </c>
      <c r="AX485" s="170">
        <f>AW485+(($AE485-1)*Workings_risks!$E$18)/(2050-2023)</f>
        <v>1.2512594228150545E-2</v>
      </c>
      <c r="AY485" s="170">
        <f>AX485+(($AE485-1)*Workings_risks!$E$18)/(2050-2023)</f>
        <v>1.2671158883992775E-2</v>
      </c>
      <c r="BA485" s="186">
        <f>AF485*Workings_risks!$E$24*Workings_risks!$E$26*Workings_risks!$E$27*Assumptions!$G$90</f>
        <v>3.9114621602564679E-4</v>
      </c>
      <c r="BB485" s="186">
        <f>AG485*Workings_risks!$E$24*Workings_risks!$E$26*Workings_risks!$E$27*Assumptions!$G$90</f>
        <v>3.9756775269484128E-4</v>
      </c>
      <c r="BC485" s="186">
        <f>AH485*Workings_risks!$E$24*Workings_risks!$E$26*Workings_risks!$E$27*Assumptions!$G$90</f>
        <v>4.0398928936403582E-4</v>
      </c>
      <c r="BD485" s="186">
        <f>AI485*Workings_risks!$E$24*Workings_risks!$E$26*Workings_risks!$E$27*Assumptions!$G$90</f>
        <v>4.1041082603323036E-4</v>
      </c>
      <c r="BE485" s="186">
        <f>AJ485*Workings_risks!$E$24*Workings_risks!$E$26*Workings_risks!$E$27*Assumptions!$G$90</f>
        <v>4.1683236270242491E-4</v>
      </c>
      <c r="BF485" s="186">
        <f>AK485*Workings_risks!$E$24*Workings_risks!$E$26*Workings_risks!$E$27*Assumptions!$G$90</f>
        <v>4.2325389937161945E-4</v>
      </c>
      <c r="BG485" s="186">
        <f>AL485*Workings_risks!$E$24*Workings_risks!$E$26*Workings_risks!$E$27*Assumptions!$G$90</f>
        <v>4.2967543604081399E-4</v>
      </c>
      <c r="BH485" s="186">
        <f>AM485*Workings_risks!$E$24*Workings_risks!$E$26*Workings_risks!$E$27*Assumptions!$G$90</f>
        <v>4.3609697271000848E-4</v>
      </c>
      <c r="BI485" s="186">
        <f>AN485*Workings_risks!$E$24*Workings_risks!$E$26*Workings_risks!$E$27*Assumptions!$G$90</f>
        <v>4.4251850937920308E-4</v>
      </c>
      <c r="BJ485" s="186">
        <f>AO485*Workings_risks!$E$24*Workings_risks!$E$26*Workings_risks!$E$27*Assumptions!$G$90</f>
        <v>4.4894004604839762E-4</v>
      </c>
      <c r="BK485" s="186">
        <f>AP485*Workings_risks!$E$24*Workings_risks!$E$26*Workings_risks!$E$27*Assumptions!$G$90</f>
        <v>4.55361582717592E-4</v>
      </c>
      <c r="BL485" s="186">
        <f>AQ485*Workings_risks!$E$24*Workings_risks!$E$26*Workings_risks!$E$27*Assumptions!$G$90</f>
        <v>4.6178311938678665E-4</v>
      </c>
      <c r="BM485" s="186">
        <f>AR485*Workings_risks!$E$24*Workings_risks!$E$26*Workings_risks!$E$27*Assumptions!$G$90</f>
        <v>4.6820465605598119E-4</v>
      </c>
      <c r="BN485" s="186">
        <f>AS485*Workings_risks!$E$24*Workings_risks!$E$26*Workings_risks!$E$27*Assumptions!$G$90</f>
        <v>4.7462619272517563E-4</v>
      </c>
      <c r="BO485" s="186">
        <f>AT485*Workings_risks!$E$24*Workings_risks!$E$26*Workings_risks!$E$27*Assumptions!$G$90</f>
        <v>4.8104772939437022E-4</v>
      </c>
      <c r="BP485" s="186">
        <f>AU485*Workings_risks!$E$24*Workings_risks!$E$26*Workings_risks!$E$27*Assumptions!$G$90</f>
        <v>4.8746926606356471E-4</v>
      </c>
      <c r="BQ485" s="186">
        <f>AV485*Workings_risks!$E$24*Workings_risks!$E$26*Workings_risks!$E$27*Assumptions!$G$90</f>
        <v>4.9389080273275925E-4</v>
      </c>
      <c r="BR485" s="186">
        <f>AW485*Workings_risks!$E$24*Workings_risks!$E$26*Workings_risks!$E$27*Assumptions!$G$90</f>
        <v>5.0031233940195385E-4</v>
      </c>
      <c r="BS485" s="186">
        <f>AX485*Workings_risks!$E$24*Workings_risks!$E$26*Workings_risks!$E$27*Assumptions!$G$90</f>
        <v>5.0673387607114834E-4</v>
      </c>
      <c r="BT485" s="186">
        <f>AY485*Workings_risks!$E$24*Workings_risks!$E$26*Workings_risks!$E$27*Assumptions!$G$90</f>
        <v>5.1315541274034283E-4</v>
      </c>
    </row>
    <row r="486" spans="2:72" x14ac:dyDescent="0.25">
      <c r="B486" s="42">
        <v>10427995</v>
      </c>
      <c r="C486" s="42" t="s">
        <v>647</v>
      </c>
      <c r="D486" s="42" t="s">
        <v>281</v>
      </c>
      <c r="E486" s="42">
        <v>17111475</v>
      </c>
      <c r="F486" s="42">
        <v>17111467</v>
      </c>
      <c r="G486" s="42">
        <v>0.19889511264461035</v>
      </c>
      <c r="H486" s="42">
        <v>145.633908759104</v>
      </c>
      <c r="I486" s="42">
        <v>-36.443913952780399</v>
      </c>
      <c r="J486" s="42">
        <v>119</v>
      </c>
      <c r="K486" s="42">
        <v>104</v>
      </c>
      <c r="L486" s="32">
        <v>6.3E-2</v>
      </c>
      <c r="M486" s="32">
        <v>8.7999999999999995E-2</v>
      </c>
      <c r="N486" s="181"/>
      <c r="O486" s="182">
        <f t="shared" si="106"/>
        <v>126.497</v>
      </c>
      <c r="P486" s="182">
        <f t="shared" si="107"/>
        <v>110.55199999999999</v>
      </c>
      <c r="Q486" s="191">
        <f t="shared" si="108"/>
        <v>0.01</v>
      </c>
      <c r="R486" s="191">
        <f t="shared" si="109"/>
        <v>0.02</v>
      </c>
      <c r="S486" s="184">
        <f t="shared" si="110"/>
        <v>-1594.5000000000009</v>
      </c>
      <c r="T486" s="184">
        <f t="shared" si="111"/>
        <v>142.44200000000001</v>
      </c>
      <c r="U486" s="185">
        <f t="shared" si="112"/>
        <v>1.4701787394167446E-2</v>
      </c>
      <c r="V486" s="181"/>
      <c r="W486" s="182">
        <f t="shared" si="113"/>
        <v>127.687</v>
      </c>
      <c r="X486" s="182">
        <f t="shared" si="114"/>
        <v>113.15200000000002</v>
      </c>
      <c r="Y486" s="183">
        <f t="shared" si="115"/>
        <v>0.01</v>
      </c>
      <c r="Z486" s="183">
        <f t="shared" si="116"/>
        <v>0.02</v>
      </c>
      <c r="AA486" s="184">
        <f t="shared" si="117"/>
        <v>-1453.499999999998</v>
      </c>
      <c r="AB486" s="184">
        <f t="shared" si="118"/>
        <v>142.22199999999998</v>
      </c>
      <c r="AC486" s="185">
        <f t="shared" si="119"/>
        <v>1.5976608187134513E-2</v>
      </c>
      <c r="AD486" s="181"/>
      <c r="AE486" s="178">
        <f t="shared" si="120"/>
        <v>1.4701787394167447</v>
      </c>
      <c r="AF486" s="170">
        <f>Workings_risks!$E$18+Workings_risks!$E$27*(($AE486-1)*Workings_risks!$E$18)/(2050-2023)</f>
        <v>9.6624617277999633E-3</v>
      </c>
      <c r="AG486" s="170">
        <f>AF486+(($AE486-1)*Workings_risks!$E$18)/(2050-2023)</f>
        <v>9.8223701519120424E-3</v>
      </c>
      <c r="AH486" s="170">
        <f>AG486+(($AE486-1)*Workings_risks!$E$18)/(2050-2023)</f>
        <v>9.9822785760241214E-3</v>
      </c>
      <c r="AI486" s="170">
        <f>AH486+(($AE486-1)*Workings_risks!$E$18)/(2050-2023)</f>
        <v>1.0142187000136201E-2</v>
      </c>
      <c r="AJ486" s="170">
        <f>AI486+(($AE486-1)*Workings_risks!$E$18)/(2050-2023)</f>
        <v>1.030209542424828E-2</v>
      </c>
      <c r="AK486" s="170">
        <f>AJ486+(($AE486-1)*Workings_risks!$E$18)/(2050-2023)</f>
        <v>1.0462003848360359E-2</v>
      </c>
      <c r="AL486" s="170">
        <f>AK486+(($AE486-1)*Workings_risks!$E$18)/(2050-2023)</f>
        <v>1.0621912272472438E-2</v>
      </c>
      <c r="AM486" s="170">
        <f>AL486+(($AE486-1)*Workings_risks!$E$18)/(2050-2023)</f>
        <v>1.0781820696584517E-2</v>
      </c>
      <c r="AN486" s="170">
        <f>AM486+(($AE486-1)*Workings_risks!$E$18)/(2050-2023)</f>
        <v>1.0941729120696596E-2</v>
      </c>
      <c r="AO486" s="170">
        <f>AN486+(($AE486-1)*Workings_risks!$E$18)/(2050-2023)</f>
        <v>1.1101637544808675E-2</v>
      </c>
      <c r="AP486" s="170">
        <f>AO486+(($AE486-1)*Workings_risks!$E$18)/(2050-2023)</f>
        <v>1.1261545968920754E-2</v>
      </c>
      <c r="AQ486" s="170">
        <f>AP486+(($AE486-1)*Workings_risks!$E$18)/(2050-2023)</f>
        <v>1.1421454393032833E-2</v>
      </c>
      <c r="AR486" s="170">
        <f>AQ486+(($AE486-1)*Workings_risks!$E$18)/(2050-2023)</f>
        <v>1.1581362817144912E-2</v>
      </c>
      <c r="AS486" s="170">
        <f>AR486+(($AE486-1)*Workings_risks!$E$18)/(2050-2023)</f>
        <v>1.1741271241256991E-2</v>
      </c>
      <c r="AT486" s="170">
        <f>AS486+(($AE486-1)*Workings_risks!$E$18)/(2050-2023)</f>
        <v>1.190117966536907E-2</v>
      </c>
      <c r="AU486" s="170">
        <f>AT486+(($AE486-1)*Workings_risks!$E$18)/(2050-2023)</f>
        <v>1.2061088089481149E-2</v>
      </c>
      <c r="AV486" s="170">
        <f>AU486+(($AE486-1)*Workings_risks!$E$18)/(2050-2023)</f>
        <v>1.2220996513593228E-2</v>
      </c>
      <c r="AW486" s="170">
        <f>AV486+(($AE486-1)*Workings_risks!$E$18)/(2050-2023)</f>
        <v>1.2380904937705307E-2</v>
      </c>
      <c r="AX486" s="170">
        <f>AW486+(($AE486-1)*Workings_risks!$E$18)/(2050-2023)</f>
        <v>1.2540813361817386E-2</v>
      </c>
      <c r="AY486" s="170">
        <f>AX486+(($AE486-1)*Workings_risks!$E$18)/(2050-2023)</f>
        <v>1.2700721785929465E-2</v>
      </c>
      <c r="BA486" s="186">
        <f>AF486*Workings_risks!$E$24*Workings_risks!$E$26*Workings_risks!$E$27*Assumptions!$G$90</f>
        <v>3.9130947543249069E-4</v>
      </c>
      <c r="BB486" s="186">
        <f>AG486*Workings_risks!$E$24*Workings_risks!$E$26*Workings_risks!$E$27*Assumptions!$G$90</f>
        <v>3.9778543190396648E-4</v>
      </c>
      <c r="BC486" s="186">
        <f>AH486*Workings_risks!$E$24*Workings_risks!$E$26*Workings_risks!$E$27*Assumptions!$G$90</f>
        <v>4.0426138837544237E-4</v>
      </c>
      <c r="BD486" s="186">
        <f>AI486*Workings_risks!$E$24*Workings_risks!$E$26*Workings_risks!$E$27*Assumptions!$G$90</f>
        <v>4.1073734484691827E-4</v>
      </c>
      <c r="BE486" s="186">
        <f>AJ486*Workings_risks!$E$24*Workings_risks!$E$26*Workings_risks!$E$27*Assumptions!$G$90</f>
        <v>4.1721330131839411E-4</v>
      </c>
      <c r="BF486" s="186">
        <f>AK486*Workings_risks!$E$24*Workings_risks!$E$26*Workings_risks!$E$27*Assumptions!$G$90</f>
        <v>4.2368925778986984E-4</v>
      </c>
      <c r="BG486" s="186">
        <f>AL486*Workings_risks!$E$24*Workings_risks!$E$26*Workings_risks!$E$27*Assumptions!$G$90</f>
        <v>4.3016521426134579E-4</v>
      </c>
      <c r="BH486" s="186">
        <f>AM486*Workings_risks!$E$24*Workings_risks!$E$26*Workings_risks!$E$27*Assumptions!$G$90</f>
        <v>4.3664117073282158E-4</v>
      </c>
      <c r="BI486" s="186">
        <f>AN486*Workings_risks!$E$24*Workings_risks!$E$26*Workings_risks!$E$27*Assumptions!$G$90</f>
        <v>4.4311712720429748E-4</v>
      </c>
      <c r="BJ486" s="186">
        <f>AO486*Workings_risks!$E$24*Workings_risks!$E$26*Workings_risks!$E$27*Assumptions!$G$90</f>
        <v>4.4959308367577332E-4</v>
      </c>
      <c r="BK486" s="186">
        <f>AP486*Workings_risks!$E$24*Workings_risks!$E$26*Workings_risks!$E$27*Assumptions!$G$90</f>
        <v>4.5606904014724921E-4</v>
      </c>
      <c r="BL486" s="186">
        <f>AQ486*Workings_risks!$E$24*Workings_risks!$E$26*Workings_risks!$E$27*Assumptions!$G$90</f>
        <v>4.6254499661872511E-4</v>
      </c>
      <c r="BM486" s="186">
        <f>AR486*Workings_risks!$E$24*Workings_risks!$E$26*Workings_risks!$E$27*Assumptions!$G$90</f>
        <v>4.6902095309020084E-4</v>
      </c>
      <c r="BN486" s="186">
        <f>AS486*Workings_risks!$E$24*Workings_risks!$E$26*Workings_risks!$E$27*Assumptions!$G$90</f>
        <v>4.7549690956167668E-4</v>
      </c>
      <c r="BO486" s="186">
        <f>AT486*Workings_risks!$E$24*Workings_risks!$E$26*Workings_risks!$E$27*Assumptions!$G$90</f>
        <v>4.8197286603315258E-4</v>
      </c>
      <c r="BP486" s="186">
        <f>AU486*Workings_risks!$E$24*Workings_risks!$E$26*Workings_risks!$E$27*Assumptions!$G$90</f>
        <v>4.8844882250462848E-4</v>
      </c>
      <c r="BQ486" s="186">
        <f>AV486*Workings_risks!$E$24*Workings_risks!$E$26*Workings_risks!$E$27*Assumptions!$G$90</f>
        <v>4.9492477897610432E-4</v>
      </c>
      <c r="BR486" s="186">
        <f>AW486*Workings_risks!$E$24*Workings_risks!$E$26*Workings_risks!$E$27*Assumptions!$G$90</f>
        <v>5.0140073544758016E-4</v>
      </c>
      <c r="BS486" s="186">
        <f>AX486*Workings_risks!$E$24*Workings_risks!$E$26*Workings_risks!$E$27*Assumptions!$G$90</f>
        <v>5.07876691919056E-4</v>
      </c>
      <c r="BT486" s="186">
        <f>AY486*Workings_risks!$E$24*Workings_risks!$E$26*Workings_risks!$E$27*Assumptions!$G$90</f>
        <v>5.1435264839053184E-4</v>
      </c>
    </row>
    <row r="487" spans="2:72" x14ac:dyDescent="0.25">
      <c r="B487" s="42">
        <v>10428001</v>
      </c>
      <c r="C487" s="42" t="s">
        <v>647</v>
      </c>
      <c r="D487" s="42" t="s">
        <v>281</v>
      </c>
      <c r="E487" s="42">
        <v>17111557</v>
      </c>
      <c r="F487" s="42">
        <v>17111488</v>
      </c>
      <c r="G487" s="42">
        <v>0.76026487110855046</v>
      </c>
      <c r="H487" s="42">
        <v>145.627362735285</v>
      </c>
      <c r="I487" s="42">
        <v>-36.441650560906602</v>
      </c>
      <c r="J487" s="42">
        <v>119</v>
      </c>
      <c r="K487" s="42">
        <v>104</v>
      </c>
      <c r="L487" s="32">
        <v>6.3E-2</v>
      </c>
      <c r="M487" s="32">
        <v>8.7999999999999995E-2</v>
      </c>
      <c r="N487" s="181"/>
      <c r="O487" s="182">
        <f t="shared" si="106"/>
        <v>126.497</v>
      </c>
      <c r="P487" s="182">
        <f t="shared" si="107"/>
        <v>110.55199999999999</v>
      </c>
      <c r="Q487" s="191">
        <f t="shared" si="108"/>
        <v>0.01</v>
      </c>
      <c r="R487" s="191">
        <f t="shared" si="109"/>
        <v>0.02</v>
      </c>
      <c r="S487" s="184">
        <f t="shared" si="110"/>
        <v>-1594.5000000000009</v>
      </c>
      <c r="T487" s="184">
        <f t="shared" si="111"/>
        <v>142.44200000000001</v>
      </c>
      <c r="U487" s="185">
        <f t="shared" si="112"/>
        <v>1.4701787394167446E-2</v>
      </c>
      <c r="V487" s="181"/>
      <c r="W487" s="182">
        <f t="shared" si="113"/>
        <v>127.687</v>
      </c>
      <c r="X487" s="182">
        <f t="shared" si="114"/>
        <v>113.15200000000002</v>
      </c>
      <c r="Y487" s="183">
        <f t="shared" si="115"/>
        <v>0.01</v>
      </c>
      <c r="Z487" s="183">
        <f t="shared" si="116"/>
        <v>0.02</v>
      </c>
      <c r="AA487" s="184">
        <f t="shared" si="117"/>
        <v>-1453.499999999998</v>
      </c>
      <c r="AB487" s="184">
        <f t="shared" si="118"/>
        <v>142.22199999999998</v>
      </c>
      <c r="AC487" s="185">
        <f t="shared" si="119"/>
        <v>1.5976608187134513E-2</v>
      </c>
      <c r="AD487" s="181"/>
      <c r="AE487" s="178">
        <f t="shared" si="120"/>
        <v>1.4701787394167447</v>
      </c>
      <c r="AF487" s="170">
        <f>Workings_risks!$E$18+Workings_risks!$E$27*(($AE487-1)*Workings_risks!$E$18)/(2050-2023)</f>
        <v>9.6624617277999633E-3</v>
      </c>
      <c r="AG487" s="170">
        <f>AF487+(($AE487-1)*Workings_risks!$E$18)/(2050-2023)</f>
        <v>9.8223701519120424E-3</v>
      </c>
      <c r="AH487" s="170">
        <f>AG487+(($AE487-1)*Workings_risks!$E$18)/(2050-2023)</f>
        <v>9.9822785760241214E-3</v>
      </c>
      <c r="AI487" s="170">
        <f>AH487+(($AE487-1)*Workings_risks!$E$18)/(2050-2023)</f>
        <v>1.0142187000136201E-2</v>
      </c>
      <c r="AJ487" s="170">
        <f>AI487+(($AE487-1)*Workings_risks!$E$18)/(2050-2023)</f>
        <v>1.030209542424828E-2</v>
      </c>
      <c r="AK487" s="170">
        <f>AJ487+(($AE487-1)*Workings_risks!$E$18)/(2050-2023)</f>
        <v>1.0462003848360359E-2</v>
      </c>
      <c r="AL487" s="170">
        <f>AK487+(($AE487-1)*Workings_risks!$E$18)/(2050-2023)</f>
        <v>1.0621912272472438E-2</v>
      </c>
      <c r="AM487" s="170">
        <f>AL487+(($AE487-1)*Workings_risks!$E$18)/(2050-2023)</f>
        <v>1.0781820696584517E-2</v>
      </c>
      <c r="AN487" s="170">
        <f>AM487+(($AE487-1)*Workings_risks!$E$18)/(2050-2023)</f>
        <v>1.0941729120696596E-2</v>
      </c>
      <c r="AO487" s="170">
        <f>AN487+(($AE487-1)*Workings_risks!$E$18)/(2050-2023)</f>
        <v>1.1101637544808675E-2</v>
      </c>
      <c r="AP487" s="170">
        <f>AO487+(($AE487-1)*Workings_risks!$E$18)/(2050-2023)</f>
        <v>1.1261545968920754E-2</v>
      </c>
      <c r="AQ487" s="170">
        <f>AP487+(($AE487-1)*Workings_risks!$E$18)/(2050-2023)</f>
        <v>1.1421454393032833E-2</v>
      </c>
      <c r="AR487" s="170">
        <f>AQ487+(($AE487-1)*Workings_risks!$E$18)/(2050-2023)</f>
        <v>1.1581362817144912E-2</v>
      </c>
      <c r="AS487" s="170">
        <f>AR487+(($AE487-1)*Workings_risks!$E$18)/(2050-2023)</f>
        <v>1.1741271241256991E-2</v>
      </c>
      <c r="AT487" s="170">
        <f>AS487+(($AE487-1)*Workings_risks!$E$18)/(2050-2023)</f>
        <v>1.190117966536907E-2</v>
      </c>
      <c r="AU487" s="170">
        <f>AT487+(($AE487-1)*Workings_risks!$E$18)/(2050-2023)</f>
        <v>1.2061088089481149E-2</v>
      </c>
      <c r="AV487" s="170">
        <f>AU487+(($AE487-1)*Workings_risks!$E$18)/(2050-2023)</f>
        <v>1.2220996513593228E-2</v>
      </c>
      <c r="AW487" s="170">
        <f>AV487+(($AE487-1)*Workings_risks!$E$18)/(2050-2023)</f>
        <v>1.2380904937705307E-2</v>
      </c>
      <c r="AX487" s="170">
        <f>AW487+(($AE487-1)*Workings_risks!$E$18)/(2050-2023)</f>
        <v>1.2540813361817386E-2</v>
      </c>
      <c r="AY487" s="170">
        <f>AX487+(($AE487-1)*Workings_risks!$E$18)/(2050-2023)</f>
        <v>1.2700721785929465E-2</v>
      </c>
      <c r="BA487" s="186">
        <f>AF487*Workings_risks!$E$24*Workings_risks!$E$26*Workings_risks!$E$27*Assumptions!$G$90</f>
        <v>3.9130947543249069E-4</v>
      </c>
      <c r="BB487" s="186">
        <f>AG487*Workings_risks!$E$24*Workings_risks!$E$26*Workings_risks!$E$27*Assumptions!$G$90</f>
        <v>3.9778543190396648E-4</v>
      </c>
      <c r="BC487" s="186">
        <f>AH487*Workings_risks!$E$24*Workings_risks!$E$26*Workings_risks!$E$27*Assumptions!$G$90</f>
        <v>4.0426138837544237E-4</v>
      </c>
      <c r="BD487" s="186">
        <f>AI487*Workings_risks!$E$24*Workings_risks!$E$26*Workings_risks!$E$27*Assumptions!$G$90</f>
        <v>4.1073734484691827E-4</v>
      </c>
      <c r="BE487" s="186">
        <f>AJ487*Workings_risks!$E$24*Workings_risks!$E$26*Workings_risks!$E$27*Assumptions!$G$90</f>
        <v>4.1721330131839411E-4</v>
      </c>
      <c r="BF487" s="186">
        <f>AK487*Workings_risks!$E$24*Workings_risks!$E$26*Workings_risks!$E$27*Assumptions!$G$90</f>
        <v>4.2368925778986984E-4</v>
      </c>
      <c r="BG487" s="186">
        <f>AL487*Workings_risks!$E$24*Workings_risks!$E$26*Workings_risks!$E$27*Assumptions!$G$90</f>
        <v>4.3016521426134579E-4</v>
      </c>
      <c r="BH487" s="186">
        <f>AM487*Workings_risks!$E$24*Workings_risks!$E$26*Workings_risks!$E$27*Assumptions!$G$90</f>
        <v>4.3664117073282158E-4</v>
      </c>
      <c r="BI487" s="186">
        <f>AN487*Workings_risks!$E$24*Workings_risks!$E$26*Workings_risks!$E$27*Assumptions!$G$90</f>
        <v>4.4311712720429748E-4</v>
      </c>
      <c r="BJ487" s="186">
        <f>AO487*Workings_risks!$E$24*Workings_risks!$E$26*Workings_risks!$E$27*Assumptions!$G$90</f>
        <v>4.4959308367577332E-4</v>
      </c>
      <c r="BK487" s="186">
        <f>AP487*Workings_risks!$E$24*Workings_risks!$E$26*Workings_risks!$E$27*Assumptions!$G$90</f>
        <v>4.5606904014724921E-4</v>
      </c>
      <c r="BL487" s="186">
        <f>AQ487*Workings_risks!$E$24*Workings_risks!$E$26*Workings_risks!$E$27*Assumptions!$G$90</f>
        <v>4.6254499661872511E-4</v>
      </c>
      <c r="BM487" s="186">
        <f>AR487*Workings_risks!$E$24*Workings_risks!$E$26*Workings_risks!$E$27*Assumptions!$G$90</f>
        <v>4.6902095309020084E-4</v>
      </c>
      <c r="BN487" s="186">
        <f>AS487*Workings_risks!$E$24*Workings_risks!$E$26*Workings_risks!$E$27*Assumptions!$G$90</f>
        <v>4.7549690956167668E-4</v>
      </c>
      <c r="BO487" s="186">
        <f>AT487*Workings_risks!$E$24*Workings_risks!$E$26*Workings_risks!$E$27*Assumptions!$G$90</f>
        <v>4.8197286603315258E-4</v>
      </c>
      <c r="BP487" s="186">
        <f>AU487*Workings_risks!$E$24*Workings_risks!$E$26*Workings_risks!$E$27*Assumptions!$G$90</f>
        <v>4.8844882250462848E-4</v>
      </c>
      <c r="BQ487" s="186">
        <f>AV487*Workings_risks!$E$24*Workings_risks!$E$26*Workings_risks!$E$27*Assumptions!$G$90</f>
        <v>4.9492477897610432E-4</v>
      </c>
      <c r="BR487" s="186">
        <f>AW487*Workings_risks!$E$24*Workings_risks!$E$26*Workings_risks!$E$27*Assumptions!$G$90</f>
        <v>5.0140073544758016E-4</v>
      </c>
      <c r="BS487" s="186">
        <f>AX487*Workings_risks!$E$24*Workings_risks!$E$26*Workings_risks!$E$27*Assumptions!$G$90</f>
        <v>5.07876691919056E-4</v>
      </c>
      <c r="BT487" s="186">
        <f>AY487*Workings_risks!$E$24*Workings_risks!$E$26*Workings_risks!$E$27*Assumptions!$G$90</f>
        <v>5.1435264839053184E-4</v>
      </c>
    </row>
    <row r="488" spans="2:72" x14ac:dyDescent="0.25">
      <c r="B488" s="42">
        <v>10428002</v>
      </c>
      <c r="C488" s="42" t="s">
        <v>647</v>
      </c>
      <c r="D488" s="42" t="s">
        <v>281</v>
      </c>
      <c r="E488" s="42">
        <v>17111488</v>
      </c>
      <c r="F488" s="42">
        <v>17111553</v>
      </c>
      <c r="G488" s="42">
        <v>1.4490081314799603</v>
      </c>
      <c r="H488" s="42">
        <v>145.62457422780801</v>
      </c>
      <c r="I488" s="42">
        <v>-36.439912446702301</v>
      </c>
      <c r="J488" s="42">
        <v>119</v>
      </c>
      <c r="K488" s="42">
        <v>104</v>
      </c>
      <c r="L488" s="32">
        <v>6.3E-2</v>
      </c>
      <c r="M488" s="32">
        <v>8.7999999999999995E-2</v>
      </c>
      <c r="N488" s="181"/>
      <c r="O488" s="182">
        <f t="shared" si="106"/>
        <v>126.497</v>
      </c>
      <c r="P488" s="182">
        <f t="shared" si="107"/>
        <v>110.55199999999999</v>
      </c>
      <c r="Q488" s="191">
        <f t="shared" si="108"/>
        <v>0.01</v>
      </c>
      <c r="R488" s="191">
        <f t="shared" si="109"/>
        <v>0.02</v>
      </c>
      <c r="S488" s="184">
        <f t="shared" si="110"/>
        <v>-1594.5000000000009</v>
      </c>
      <c r="T488" s="184">
        <f t="shared" si="111"/>
        <v>142.44200000000001</v>
      </c>
      <c r="U488" s="185">
        <f t="shared" si="112"/>
        <v>1.4701787394167446E-2</v>
      </c>
      <c r="V488" s="181"/>
      <c r="W488" s="182">
        <f t="shared" si="113"/>
        <v>127.687</v>
      </c>
      <c r="X488" s="182">
        <f t="shared" si="114"/>
        <v>113.15200000000002</v>
      </c>
      <c r="Y488" s="183">
        <f t="shared" si="115"/>
        <v>0.01</v>
      </c>
      <c r="Z488" s="183">
        <f t="shared" si="116"/>
        <v>0.02</v>
      </c>
      <c r="AA488" s="184">
        <f t="shared" si="117"/>
        <v>-1453.499999999998</v>
      </c>
      <c r="AB488" s="184">
        <f t="shared" si="118"/>
        <v>142.22199999999998</v>
      </c>
      <c r="AC488" s="185">
        <f t="shared" si="119"/>
        <v>1.5976608187134513E-2</v>
      </c>
      <c r="AD488" s="181"/>
      <c r="AE488" s="178">
        <f t="shared" si="120"/>
        <v>1.4701787394167447</v>
      </c>
      <c r="AF488" s="170">
        <f>Workings_risks!$E$18+Workings_risks!$E$27*(($AE488-1)*Workings_risks!$E$18)/(2050-2023)</f>
        <v>9.6624617277999633E-3</v>
      </c>
      <c r="AG488" s="170">
        <f>AF488+(($AE488-1)*Workings_risks!$E$18)/(2050-2023)</f>
        <v>9.8223701519120424E-3</v>
      </c>
      <c r="AH488" s="170">
        <f>AG488+(($AE488-1)*Workings_risks!$E$18)/(2050-2023)</f>
        <v>9.9822785760241214E-3</v>
      </c>
      <c r="AI488" s="170">
        <f>AH488+(($AE488-1)*Workings_risks!$E$18)/(2050-2023)</f>
        <v>1.0142187000136201E-2</v>
      </c>
      <c r="AJ488" s="170">
        <f>AI488+(($AE488-1)*Workings_risks!$E$18)/(2050-2023)</f>
        <v>1.030209542424828E-2</v>
      </c>
      <c r="AK488" s="170">
        <f>AJ488+(($AE488-1)*Workings_risks!$E$18)/(2050-2023)</f>
        <v>1.0462003848360359E-2</v>
      </c>
      <c r="AL488" s="170">
        <f>AK488+(($AE488-1)*Workings_risks!$E$18)/(2050-2023)</f>
        <v>1.0621912272472438E-2</v>
      </c>
      <c r="AM488" s="170">
        <f>AL488+(($AE488-1)*Workings_risks!$E$18)/(2050-2023)</f>
        <v>1.0781820696584517E-2</v>
      </c>
      <c r="AN488" s="170">
        <f>AM488+(($AE488-1)*Workings_risks!$E$18)/(2050-2023)</f>
        <v>1.0941729120696596E-2</v>
      </c>
      <c r="AO488" s="170">
        <f>AN488+(($AE488-1)*Workings_risks!$E$18)/(2050-2023)</f>
        <v>1.1101637544808675E-2</v>
      </c>
      <c r="AP488" s="170">
        <f>AO488+(($AE488-1)*Workings_risks!$E$18)/(2050-2023)</f>
        <v>1.1261545968920754E-2</v>
      </c>
      <c r="AQ488" s="170">
        <f>AP488+(($AE488-1)*Workings_risks!$E$18)/(2050-2023)</f>
        <v>1.1421454393032833E-2</v>
      </c>
      <c r="AR488" s="170">
        <f>AQ488+(($AE488-1)*Workings_risks!$E$18)/(2050-2023)</f>
        <v>1.1581362817144912E-2</v>
      </c>
      <c r="AS488" s="170">
        <f>AR488+(($AE488-1)*Workings_risks!$E$18)/(2050-2023)</f>
        <v>1.1741271241256991E-2</v>
      </c>
      <c r="AT488" s="170">
        <f>AS488+(($AE488-1)*Workings_risks!$E$18)/(2050-2023)</f>
        <v>1.190117966536907E-2</v>
      </c>
      <c r="AU488" s="170">
        <f>AT488+(($AE488-1)*Workings_risks!$E$18)/(2050-2023)</f>
        <v>1.2061088089481149E-2</v>
      </c>
      <c r="AV488" s="170">
        <f>AU488+(($AE488-1)*Workings_risks!$E$18)/(2050-2023)</f>
        <v>1.2220996513593228E-2</v>
      </c>
      <c r="AW488" s="170">
        <f>AV488+(($AE488-1)*Workings_risks!$E$18)/(2050-2023)</f>
        <v>1.2380904937705307E-2</v>
      </c>
      <c r="AX488" s="170">
        <f>AW488+(($AE488-1)*Workings_risks!$E$18)/(2050-2023)</f>
        <v>1.2540813361817386E-2</v>
      </c>
      <c r="AY488" s="170">
        <f>AX488+(($AE488-1)*Workings_risks!$E$18)/(2050-2023)</f>
        <v>1.2700721785929465E-2</v>
      </c>
      <c r="BA488" s="186">
        <f>AF488*Workings_risks!$E$24*Workings_risks!$E$26*Workings_risks!$E$27*Assumptions!$G$90</f>
        <v>3.9130947543249069E-4</v>
      </c>
      <c r="BB488" s="186">
        <f>AG488*Workings_risks!$E$24*Workings_risks!$E$26*Workings_risks!$E$27*Assumptions!$G$90</f>
        <v>3.9778543190396648E-4</v>
      </c>
      <c r="BC488" s="186">
        <f>AH488*Workings_risks!$E$24*Workings_risks!$E$26*Workings_risks!$E$27*Assumptions!$G$90</f>
        <v>4.0426138837544237E-4</v>
      </c>
      <c r="BD488" s="186">
        <f>AI488*Workings_risks!$E$24*Workings_risks!$E$26*Workings_risks!$E$27*Assumptions!$G$90</f>
        <v>4.1073734484691827E-4</v>
      </c>
      <c r="BE488" s="186">
        <f>AJ488*Workings_risks!$E$24*Workings_risks!$E$26*Workings_risks!$E$27*Assumptions!$G$90</f>
        <v>4.1721330131839411E-4</v>
      </c>
      <c r="BF488" s="186">
        <f>AK488*Workings_risks!$E$24*Workings_risks!$E$26*Workings_risks!$E$27*Assumptions!$G$90</f>
        <v>4.2368925778986984E-4</v>
      </c>
      <c r="BG488" s="186">
        <f>AL488*Workings_risks!$E$24*Workings_risks!$E$26*Workings_risks!$E$27*Assumptions!$G$90</f>
        <v>4.3016521426134579E-4</v>
      </c>
      <c r="BH488" s="186">
        <f>AM488*Workings_risks!$E$24*Workings_risks!$E$26*Workings_risks!$E$27*Assumptions!$G$90</f>
        <v>4.3664117073282158E-4</v>
      </c>
      <c r="BI488" s="186">
        <f>AN488*Workings_risks!$E$24*Workings_risks!$E$26*Workings_risks!$E$27*Assumptions!$G$90</f>
        <v>4.4311712720429748E-4</v>
      </c>
      <c r="BJ488" s="186">
        <f>AO488*Workings_risks!$E$24*Workings_risks!$E$26*Workings_risks!$E$27*Assumptions!$G$90</f>
        <v>4.4959308367577332E-4</v>
      </c>
      <c r="BK488" s="186">
        <f>AP488*Workings_risks!$E$24*Workings_risks!$E$26*Workings_risks!$E$27*Assumptions!$G$90</f>
        <v>4.5606904014724921E-4</v>
      </c>
      <c r="BL488" s="186">
        <f>AQ488*Workings_risks!$E$24*Workings_risks!$E$26*Workings_risks!$E$27*Assumptions!$G$90</f>
        <v>4.6254499661872511E-4</v>
      </c>
      <c r="BM488" s="186">
        <f>AR488*Workings_risks!$E$24*Workings_risks!$E$26*Workings_risks!$E$27*Assumptions!$G$90</f>
        <v>4.6902095309020084E-4</v>
      </c>
      <c r="BN488" s="186">
        <f>AS488*Workings_risks!$E$24*Workings_risks!$E$26*Workings_risks!$E$27*Assumptions!$G$90</f>
        <v>4.7549690956167668E-4</v>
      </c>
      <c r="BO488" s="186">
        <f>AT488*Workings_risks!$E$24*Workings_risks!$E$26*Workings_risks!$E$27*Assumptions!$G$90</f>
        <v>4.8197286603315258E-4</v>
      </c>
      <c r="BP488" s="186">
        <f>AU488*Workings_risks!$E$24*Workings_risks!$E$26*Workings_risks!$E$27*Assumptions!$G$90</f>
        <v>4.8844882250462848E-4</v>
      </c>
      <c r="BQ488" s="186">
        <f>AV488*Workings_risks!$E$24*Workings_risks!$E$26*Workings_risks!$E$27*Assumptions!$G$90</f>
        <v>4.9492477897610432E-4</v>
      </c>
      <c r="BR488" s="186">
        <f>AW488*Workings_risks!$E$24*Workings_risks!$E$26*Workings_risks!$E$27*Assumptions!$G$90</f>
        <v>5.0140073544758016E-4</v>
      </c>
      <c r="BS488" s="186">
        <f>AX488*Workings_risks!$E$24*Workings_risks!$E$26*Workings_risks!$E$27*Assumptions!$G$90</f>
        <v>5.07876691919056E-4</v>
      </c>
      <c r="BT488" s="186">
        <f>AY488*Workings_risks!$E$24*Workings_risks!$E$26*Workings_risks!$E$27*Assumptions!$G$90</f>
        <v>5.1435264839053184E-4</v>
      </c>
    </row>
    <row r="489" spans="2:72" x14ac:dyDescent="0.25">
      <c r="B489" s="42">
        <v>10428050</v>
      </c>
      <c r="C489" s="42" t="s">
        <v>647</v>
      </c>
      <c r="D489" s="42" t="s">
        <v>281</v>
      </c>
      <c r="E489" s="42">
        <v>17111697</v>
      </c>
      <c r="F489" s="42">
        <v>17696775</v>
      </c>
      <c r="G489" s="42">
        <v>0.64453486782787017</v>
      </c>
      <c r="H489" s="42">
        <v>145.65084246643801</v>
      </c>
      <c r="I489" s="42">
        <v>-36.435593435432502</v>
      </c>
      <c r="J489" s="42">
        <v>119</v>
      </c>
      <c r="K489" s="42">
        <v>104</v>
      </c>
      <c r="L489" s="32">
        <v>6.3E-2</v>
      </c>
      <c r="M489" s="32">
        <v>8.7999999999999995E-2</v>
      </c>
      <c r="N489" s="181"/>
      <c r="O489" s="182">
        <f t="shared" si="106"/>
        <v>126.497</v>
      </c>
      <c r="P489" s="182">
        <f t="shared" si="107"/>
        <v>110.55199999999999</v>
      </c>
      <c r="Q489" s="191">
        <f t="shared" si="108"/>
        <v>0.01</v>
      </c>
      <c r="R489" s="191">
        <f t="shared" si="109"/>
        <v>0.02</v>
      </c>
      <c r="S489" s="184">
        <f t="shared" si="110"/>
        <v>-1594.5000000000009</v>
      </c>
      <c r="T489" s="184">
        <f t="shared" si="111"/>
        <v>142.44200000000001</v>
      </c>
      <c r="U489" s="185">
        <f t="shared" si="112"/>
        <v>1.4701787394167446E-2</v>
      </c>
      <c r="V489" s="181"/>
      <c r="W489" s="182">
        <f t="shared" si="113"/>
        <v>127.687</v>
      </c>
      <c r="X489" s="182">
        <f t="shared" si="114"/>
        <v>113.15200000000002</v>
      </c>
      <c r="Y489" s="183">
        <f t="shared" si="115"/>
        <v>0.01</v>
      </c>
      <c r="Z489" s="183">
        <f t="shared" si="116"/>
        <v>0.02</v>
      </c>
      <c r="AA489" s="184">
        <f t="shared" si="117"/>
        <v>-1453.499999999998</v>
      </c>
      <c r="AB489" s="184">
        <f t="shared" si="118"/>
        <v>142.22199999999998</v>
      </c>
      <c r="AC489" s="185">
        <f t="shared" si="119"/>
        <v>1.5976608187134513E-2</v>
      </c>
      <c r="AD489" s="181"/>
      <c r="AE489" s="178">
        <f t="shared" si="120"/>
        <v>1.4701787394167447</v>
      </c>
      <c r="AF489" s="170">
        <f>Workings_risks!$E$18+Workings_risks!$E$27*(($AE489-1)*Workings_risks!$E$18)/(2050-2023)</f>
        <v>9.6624617277999633E-3</v>
      </c>
      <c r="AG489" s="170">
        <f>AF489+(($AE489-1)*Workings_risks!$E$18)/(2050-2023)</f>
        <v>9.8223701519120424E-3</v>
      </c>
      <c r="AH489" s="170">
        <f>AG489+(($AE489-1)*Workings_risks!$E$18)/(2050-2023)</f>
        <v>9.9822785760241214E-3</v>
      </c>
      <c r="AI489" s="170">
        <f>AH489+(($AE489-1)*Workings_risks!$E$18)/(2050-2023)</f>
        <v>1.0142187000136201E-2</v>
      </c>
      <c r="AJ489" s="170">
        <f>AI489+(($AE489-1)*Workings_risks!$E$18)/(2050-2023)</f>
        <v>1.030209542424828E-2</v>
      </c>
      <c r="AK489" s="170">
        <f>AJ489+(($AE489-1)*Workings_risks!$E$18)/(2050-2023)</f>
        <v>1.0462003848360359E-2</v>
      </c>
      <c r="AL489" s="170">
        <f>AK489+(($AE489-1)*Workings_risks!$E$18)/(2050-2023)</f>
        <v>1.0621912272472438E-2</v>
      </c>
      <c r="AM489" s="170">
        <f>AL489+(($AE489-1)*Workings_risks!$E$18)/(2050-2023)</f>
        <v>1.0781820696584517E-2</v>
      </c>
      <c r="AN489" s="170">
        <f>AM489+(($AE489-1)*Workings_risks!$E$18)/(2050-2023)</f>
        <v>1.0941729120696596E-2</v>
      </c>
      <c r="AO489" s="170">
        <f>AN489+(($AE489-1)*Workings_risks!$E$18)/(2050-2023)</f>
        <v>1.1101637544808675E-2</v>
      </c>
      <c r="AP489" s="170">
        <f>AO489+(($AE489-1)*Workings_risks!$E$18)/(2050-2023)</f>
        <v>1.1261545968920754E-2</v>
      </c>
      <c r="AQ489" s="170">
        <f>AP489+(($AE489-1)*Workings_risks!$E$18)/(2050-2023)</f>
        <v>1.1421454393032833E-2</v>
      </c>
      <c r="AR489" s="170">
        <f>AQ489+(($AE489-1)*Workings_risks!$E$18)/(2050-2023)</f>
        <v>1.1581362817144912E-2</v>
      </c>
      <c r="AS489" s="170">
        <f>AR489+(($AE489-1)*Workings_risks!$E$18)/(2050-2023)</f>
        <v>1.1741271241256991E-2</v>
      </c>
      <c r="AT489" s="170">
        <f>AS489+(($AE489-1)*Workings_risks!$E$18)/(2050-2023)</f>
        <v>1.190117966536907E-2</v>
      </c>
      <c r="AU489" s="170">
        <f>AT489+(($AE489-1)*Workings_risks!$E$18)/(2050-2023)</f>
        <v>1.2061088089481149E-2</v>
      </c>
      <c r="AV489" s="170">
        <f>AU489+(($AE489-1)*Workings_risks!$E$18)/(2050-2023)</f>
        <v>1.2220996513593228E-2</v>
      </c>
      <c r="AW489" s="170">
        <f>AV489+(($AE489-1)*Workings_risks!$E$18)/(2050-2023)</f>
        <v>1.2380904937705307E-2</v>
      </c>
      <c r="AX489" s="170">
        <f>AW489+(($AE489-1)*Workings_risks!$E$18)/(2050-2023)</f>
        <v>1.2540813361817386E-2</v>
      </c>
      <c r="AY489" s="170">
        <f>AX489+(($AE489-1)*Workings_risks!$E$18)/(2050-2023)</f>
        <v>1.2700721785929465E-2</v>
      </c>
      <c r="BA489" s="186">
        <f>AF489*Workings_risks!$E$24*Workings_risks!$E$26*Workings_risks!$E$27*Assumptions!$G$90</f>
        <v>3.9130947543249069E-4</v>
      </c>
      <c r="BB489" s="186">
        <f>AG489*Workings_risks!$E$24*Workings_risks!$E$26*Workings_risks!$E$27*Assumptions!$G$90</f>
        <v>3.9778543190396648E-4</v>
      </c>
      <c r="BC489" s="186">
        <f>AH489*Workings_risks!$E$24*Workings_risks!$E$26*Workings_risks!$E$27*Assumptions!$G$90</f>
        <v>4.0426138837544237E-4</v>
      </c>
      <c r="BD489" s="186">
        <f>AI489*Workings_risks!$E$24*Workings_risks!$E$26*Workings_risks!$E$27*Assumptions!$G$90</f>
        <v>4.1073734484691827E-4</v>
      </c>
      <c r="BE489" s="186">
        <f>AJ489*Workings_risks!$E$24*Workings_risks!$E$26*Workings_risks!$E$27*Assumptions!$G$90</f>
        <v>4.1721330131839411E-4</v>
      </c>
      <c r="BF489" s="186">
        <f>AK489*Workings_risks!$E$24*Workings_risks!$E$26*Workings_risks!$E$27*Assumptions!$G$90</f>
        <v>4.2368925778986984E-4</v>
      </c>
      <c r="BG489" s="186">
        <f>AL489*Workings_risks!$E$24*Workings_risks!$E$26*Workings_risks!$E$27*Assumptions!$G$90</f>
        <v>4.3016521426134579E-4</v>
      </c>
      <c r="BH489" s="186">
        <f>AM489*Workings_risks!$E$24*Workings_risks!$E$26*Workings_risks!$E$27*Assumptions!$G$90</f>
        <v>4.3664117073282158E-4</v>
      </c>
      <c r="BI489" s="186">
        <f>AN489*Workings_risks!$E$24*Workings_risks!$E$26*Workings_risks!$E$27*Assumptions!$G$90</f>
        <v>4.4311712720429748E-4</v>
      </c>
      <c r="BJ489" s="186">
        <f>AO489*Workings_risks!$E$24*Workings_risks!$E$26*Workings_risks!$E$27*Assumptions!$G$90</f>
        <v>4.4959308367577332E-4</v>
      </c>
      <c r="BK489" s="186">
        <f>AP489*Workings_risks!$E$24*Workings_risks!$E$26*Workings_risks!$E$27*Assumptions!$G$90</f>
        <v>4.5606904014724921E-4</v>
      </c>
      <c r="BL489" s="186">
        <f>AQ489*Workings_risks!$E$24*Workings_risks!$E$26*Workings_risks!$E$27*Assumptions!$G$90</f>
        <v>4.6254499661872511E-4</v>
      </c>
      <c r="BM489" s="186">
        <f>AR489*Workings_risks!$E$24*Workings_risks!$E$26*Workings_risks!$E$27*Assumptions!$G$90</f>
        <v>4.6902095309020084E-4</v>
      </c>
      <c r="BN489" s="186">
        <f>AS489*Workings_risks!$E$24*Workings_risks!$E$26*Workings_risks!$E$27*Assumptions!$G$90</f>
        <v>4.7549690956167668E-4</v>
      </c>
      <c r="BO489" s="186">
        <f>AT489*Workings_risks!$E$24*Workings_risks!$E$26*Workings_risks!$E$27*Assumptions!$G$90</f>
        <v>4.8197286603315258E-4</v>
      </c>
      <c r="BP489" s="186">
        <f>AU489*Workings_risks!$E$24*Workings_risks!$E$26*Workings_risks!$E$27*Assumptions!$G$90</f>
        <v>4.8844882250462848E-4</v>
      </c>
      <c r="BQ489" s="186">
        <f>AV489*Workings_risks!$E$24*Workings_risks!$E$26*Workings_risks!$E$27*Assumptions!$G$90</f>
        <v>4.9492477897610432E-4</v>
      </c>
      <c r="BR489" s="186">
        <f>AW489*Workings_risks!$E$24*Workings_risks!$E$26*Workings_risks!$E$27*Assumptions!$G$90</f>
        <v>5.0140073544758016E-4</v>
      </c>
      <c r="BS489" s="186">
        <f>AX489*Workings_risks!$E$24*Workings_risks!$E$26*Workings_risks!$E$27*Assumptions!$G$90</f>
        <v>5.07876691919056E-4</v>
      </c>
      <c r="BT489" s="186">
        <f>AY489*Workings_risks!$E$24*Workings_risks!$E$26*Workings_risks!$E$27*Assumptions!$G$90</f>
        <v>5.1435264839053184E-4</v>
      </c>
    </row>
    <row r="490" spans="2:72" x14ac:dyDescent="0.25">
      <c r="B490" s="42">
        <v>10428821</v>
      </c>
      <c r="C490" s="42" t="s">
        <v>507</v>
      </c>
      <c r="D490" s="42" t="s">
        <v>265</v>
      </c>
      <c r="E490" s="42">
        <v>17115016</v>
      </c>
      <c r="F490" s="42">
        <v>17115007</v>
      </c>
      <c r="G490" s="42">
        <v>0.99785012086788027</v>
      </c>
      <c r="H490" s="42">
        <v>143.94517996046301</v>
      </c>
      <c r="I490" s="42">
        <v>-35.663288989247299</v>
      </c>
      <c r="J490" s="42">
        <v>108</v>
      </c>
      <c r="K490" s="42">
        <v>95.3</v>
      </c>
      <c r="L490" s="32">
        <v>6.3E-2</v>
      </c>
      <c r="M490" s="32">
        <v>8.7999999999999995E-2</v>
      </c>
      <c r="N490" s="181"/>
      <c r="O490" s="182">
        <f t="shared" si="106"/>
        <v>114.80399999999999</v>
      </c>
      <c r="P490" s="182">
        <f t="shared" si="107"/>
        <v>101.3039</v>
      </c>
      <c r="Q490" s="191">
        <f t="shared" si="108"/>
        <v>0.01</v>
      </c>
      <c r="R490" s="191">
        <f t="shared" si="109"/>
        <v>0.02</v>
      </c>
      <c r="S490" s="184">
        <f t="shared" si="110"/>
        <v>-1350.0099999999989</v>
      </c>
      <c r="T490" s="184">
        <f t="shared" si="111"/>
        <v>128.30409999999998</v>
      </c>
      <c r="U490" s="185">
        <f t="shared" si="112"/>
        <v>1.5039962666943204E-2</v>
      </c>
      <c r="V490" s="181"/>
      <c r="W490" s="182">
        <f t="shared" si="113"/>
        <v>115.884</v>
      </c>
      <c r="X490" s="182">
        <f t="shared" si="114"/>
        <v>103.68640000000001</v>
      </c>
      <c r="Y490" s="183">
        <f t="shared" si="115"/>
        <v>0.01</v>
      </c>
      <c r="Z490" s="183">
        <f t="shared" si="116"/>
        <v>0.02</v>
      </c>
      <c r="AA490" s="184">
        <f t="shared" si="117"/>
        <v>-1219.7599999999993</v>
      </c>
      <c r="AB490" s="184">
        <f t="shared" si="118"/>
        <v>128.08159999999998</v>
      </c>
      <c r="AC490" s="185">
        <f t="shared" si="119"/>
        <v>1.646356660326621E-2</v>
      </c>
      <c r="AD490" s="181"/>
      <c r="AE490" s="178">
        <f t="shared" si="120"/>
        <v>1.5039962666943205</v>
      </c>
      <c r="AF490" s="170">
        <f>Workings_risks!$E$18+Workings_risks!$E$27*(($AE490-1)*Workings_risks!$E$18)/(2050-2023)</f>
        <v>9.6969658878627903E-3</v>
      </c>
      <c r="AG490" s="170">
        <f>AF490+(($AE490-1)*Workings_risks!$E$18)/(2050-2023)</f>
        <v>9.8683756986624772E-3</v>
      </c>
      <c r="AH490" s="170">
        <f>AG490+(($AE490-1)*Workings_risks!$E$18)/(2050-2023)</f>
        <v>1.0039785509462164E-2</v>
      </c>
      <c r="AI490" s="170">
        <f>AH490+(($AE490-1)*Workings_risks!$E$18)/(2050-2023)</f>
        <v>1.0211195320261851E-2</v>
      </c>
      <c r="AJ490" s="170">
        <f>AI490+(($AE490-1)*Workings_risks!$E$18)/(2050-2023)</f>
        <v>1.0382605131061538E-2</v>
      </c>
      <c r="AK490" s="170">
        <f>AJ490+(($AE490-1)*Workings_risks!$E$18)/(2050-2023)</f>
        <v>1.0554014941861225E-2</v>
      </c>
      <c r="AL490" s="170">
        <f>AK490+(($AE490-1)*Workings_risks!$E$18)/(2050-2023)</f>
        <v>1.0725424752660912E-2</v>
      </c>
      <c r="AM490" s="170">
        <f>AL490+(($AE490-1)*Workings_risks!$E$18)/(2050-2023)</f>
        <v>1.0896834563460599E-2</v>
      </c>
      <c r="AN490" s="170">
        <f>AM490+(($AE490-1)*Workings_risks!$E$18)/(2050-2023)</f>
        <v>1.1068244374260286E-2</v>
      </c>
      <c r="AO490" s="170">
        <f>AN490+(($AE490-1)*Workings_risks!$E$18)/(2050-2023)</f>
        <v>1.1239654185059973E-2</v>
      </c>
      <c r="AP490" s="170">
        <f>AO490+(($AE490-1)*Workings_risks!$E$18)/(2050-2023)</f>
        <v>1.1411063995859659E-2</v>
      </c>
      <c r="AQ490" s="170">
        <f>AP490+(($AE490-1)*Workings_risks!$E$18)/(2050-2023)</f>
        <v>1.1582473806659346E-2</v>
      </c>
      <c r="AR490" s="170">
        <f>AQ490+(($AE490-1)*Workings_risks!$E$18)/(2050-2023)</f>
        <v>1.1753883617459033E-2</v>
      </c>
      <c r="AS490" s="170">
        <f>AR490+(($AE490-1)*Workings_risks!$E$18)/(2050-2023)</f>
        <v>1.192529342825872E-2</v>
      </c>
      <c r="AT490" s="170">
        <f>AS490+(($AE490-1)*Workings_risks!$E$18)/(2050-2023)</f>
        <v>1.2096703239058407E-2</v>
      </c>
      <c r="AU490" s="170">
        <f>AT490+(($AE490-1)*Workings_risks!$E$18)/(2050-2023)</f>
        <v>1.2268113049858094E-2</v>
      </c>
      <c r="AV490" s="170">
        <f>AU490+(($AE490-1)*Workings_risks!$E$18)/(2050-2023)</f>
        <v>1.2439522860657781E-2</v>
      </c>
      <c r="AW490" s="170">
        <f>AV490+(($AE490-1)*Workings_risks!$E$18)/(2050-2023)</f>
        <v>1.2610932671457468E-2</v>
      </c>
      <c r="AX490" s="170">
        <f>AW490+(($AE490-1)*Workings_risks!$E$18)/(2050-2023)</f>
        <v>1.2782342482257155E-2</v>
      </c>
      <c r="AY490" s="170">
        <f>AX490+(($AE490-1)*Workings_risks!$E$18)/(2050-2023)</f>
        <v>1.2953752293056842E-2</v>
      </c>
      <c r="BA490" s="186">
        <f>AF490*Workings_risks!$E$24*Workings_risks!$E$26*Workings_risks!$E$27*Assumptions!$G$90</f>
        <v>3.9270682169421792E-4</v>
      </c>
      <c r="BB490" s="186">
        <f>AG490*Workings_risks!$E$24*Workings_risks!$E$26*Workings_risks!$E$27*Assumptions!$G$90</f>
        <v>3.9964856025293612E-4</v>
      </c>
      <c r="BC490" s="186">
        <f>AH490*Workings_risks!$E$24*Workings_risks!$E$26*Workings_risks!$E$27*Assumptions!$G$90</f>
        <v>4.0659029881165426E-4</v>
      </c>
      <c r="BD490" s="186">
        <f>AI490*Workings_risks!$E$24*Workings_risks!$E$26*Workings_risks!$E$27*Assumptions!$G$90</f>
        <v>4.1353203737037246E-4</v>
      </c>
      <c r="BE490" s="186">
        <f>AJ490*Workings_risks!$E$24*Workings_risks!$E$26*Workings_risks!$E$27*Assumptions!$G$90</f>
        <v>4.2047377592909071E-4</v>
      </c>
      <c r="BF490" s="186">
        <f>AK490*Workings_risks!$E$24*Workings_risks!$E$26*Workings_risks!$E$27*Assumptions!$G$90</f>
        <v>4.2741551448780891E-4</v>
      </c>
      <c r="BG490" s="186">
        <f>AL490*Workings_risks!$E$24*Workings_risks!$E$26*Workings_risks!$E$27*Assumptions!$G$90</f>
        <v>4.3435725304652711E-4</v>
      </c>
      <c r="BH490" s="186">
        <f>AM490*Workings_risks!$E$24*Workings_risks!$E$26*Workings_risks!$E$27*Assumptions!$G$90</f>
        <v>4.4129899160524536E-4</v>
      </c>
      <c r="BI490" s="186">
        <f>AN490*Workings_risks!$E$24*Workings_risks!$E$26*Workings_risks!$E$27*Assumptions!$G$90</f>
        <v>4.4824073016396356E-4</v>
      </c>
      <c r="BJ490" s="186">
        <f>AO490*Workings_risks!$E$24*Workings_risks!$E$26*Workings_risks!$E$27*Assumptions!$G$90</f>
        <v>4.5518246872268175E-4</v>
      </c>
      <c r="BK490" s="186">
        <f>AP490*Workings_risks!$E$24*Workings_risks!$E$26*Workings_risks!$E$27*Assumptions!$G$90</f>
        <v>4.6212420728139995E-4</v>
      </c>
      <c r="BL490" s="186">
        <f>AQ490*Workings_risks!$E$24*Workings_risks!$E$26*Workings_risks!$E$27*Assumptions!$G$90</f>
        <v>4.6906594584011815E-4</v>
      </c>
      <c r="BM490" s="186">
        <f>AR490*Workings_risks!$E$24*Workings_risks!$E$26*Workings_risks!$E$27*Assumptions!$G$90</f>
        <v>4.760076843988364E-4</v>
      </c>
      <c r="BN490" s="186">
        <f>AS490*Workings_risks!$E$24*Workings_risks!$E$26*Workings_risks!$E$27*Assumptions!$G$90</f>
        <v>4.8294942295755465E-4</v>
      </c>
      <c r="BO490" s="186">
        <f>AT490*Workings_risks!$E$24*Workings_risks!$E$26*Workings_risks!$E$27*Assumptions!$G$90</f>
        <v>4.898911615162728E-4</v>
      </c>
      <c r="BP490" s="186">
        <f>AU490*Workings_risks!$E$24*Workings_risks!$E$26*Workings_risks!$E$27*Assumptions!$G$90</f>
        <v>4.96832900074991E-4</v>
      </c>
      <c r="BQ490" s="186">
        <f>AV490*Workings_risks!$E$24*Workings_risks!$E$26*Workings_risks!$E$27*Assumptions!$G$90</f>
        <v>5.0377463863370919E-4</v>
      </c>
      <c r="BR490" s="186">
        <f>AW490*Workings_risks!$E$24*Workings_risks!$E$26*Workings_risks!$E$27*Assumptions!$G$90</f>
        <v>5.1071637719242739E-4</v>
      </c>
      <c r="BS490" s="186">
        <f>AX490*Workings_risks!$E$24*Workings_risks!$E$26*Workings_risks!$E$27*Assumptions!$G$90</f>
        <v>5.176581157511457E-4</v>
      </c>
      <c r="BT490" s="186">
        <f>AY490*Workings_risks!$E$24*Workings_risks!$E$26*Workings_risks!$E$27*Assumptions!$G$90</f>
        <v>5.245998543098639E-4</v>
      </c>
    </row>
    <row r="491" spans="2:72" x14ac:dyDescent="0.25">
      <c r="B491" s="42">
        <v>10429014</v>
      </c>
      <c r="C491" s="42" t="s">
        <v>394</v>
      </c>
      <c r="D491" s="42" t="s">
        <v>283</v>
      </c>
      <c r="E491" s="42">
        <v>17137416</v>
      </c>
      <c r="F491" s="42">
        <v>17115789</v>
      </c>
      <c r="G491" s="42">
        <v>0.23816018671930994</v>
      </c>
      <c r="H491" s="42">
        <v>146.06653894124</v>
      </c>
      <c r="I491" s="42">
        <v>-36.064300956844797</v>
      </c>
      <c r="J491" s="42">
        <v>120</v>
      </c>
      <c r="K491" s="42">
        <v>106</v>
      </c>
      <c r="L491" s="32">
        <v>6.3E-2</v>
      </c>
      <c r="M491" s="32">
        <v>8.7999999999999995E-2</v>
      </c>
      <c r="N491" s="181"/>
      <c r="O491" s="182">
        <f t="shared" si="106"/>
        <v>127.55999999999999</v>
      </c>
      <c r="P491" s="182">
        <f t="shared" si="107"/>
        <v>112.678</v>
      </c>
      <c r="Q491" s="191">
        <f t="shared" si="108"/>
        <v>0.01</v>
      </c>
      <c r="R491" s="191">
        <f t="shared" si="109"/>
        <v>0.02</v>
      </c>
      <c r="S491" s="184">
        <f t="shared" si="110"/>
        <v>-1488.1999999999989</v>
      </c>
      <c r="T491" s="184">
        <f t="shared" si="111"/>
        <v>142.44199999999998</v>
      </c>
      <c r="U491" s="185">
        <f t="shared" si="112"/>
        <v>1.5079962370649104E-2</v>
      </c>
      <c r="V491" s="181"/>
      <c r="W491" s="182">
        <f t="shared" si="113"/>
        <v>128.76</v>
      </c>
      <c r="X491" s="182">
        <f t="shared" si="114"/>
        <v>115.328</v>
      </c>
      <c r="Y491" s="183">
        <f t="shared" si="115"/>
        <v>0.01</v>
      </c>
      <c r="Z491" s="183">
        <f t="shared" si="116"/>
        <v>0.02</v>
      </c>
      <c r="AA491" s="184">
        <f t="shared" si="117"/>
        <v>-1343.1999999999987</v>
      </c>
      <c r="AB491" s="184">
        <f t="shared" si="118"/>
        <v>142.19199999999998</v>
      </c>
      <c r="AC491" s="185">
        <f t="shared" si="119"/>
        <v>1.6521739130434782E-2</v>
      </c>
      <c r="AD491" s="181"/>
      <c r="AE491" s="178">
        <f t="shared" si="120"/>
        <v>1.5079962370649105</v>
      </c>
      <c r="AF491" s="170">
        <f>Workings_risks!$E$18+Workings_risks!$E$27*(($AE491-1)*Workings_risks!$E$18)/(2050-2023)</f>
        <v>9.7010470738342104E-3</v>
      </c>
      <c r="AG491" s="170">
        <f>AF491+(($AE491-1)*Workings_risks!$E$18)/(2050-2023)</f>
        <v>9.8738172799577046E-3</v>
      </c>
      <c r="AH491" s="170">
        <f>AG491+(($AE491-1)*Workings_risks!$E$18)/(2050-2023)</f>
        <v>1.0046587486081199E-2</v>
      </c>
      <c r="AI491" s="170">
        <f>AH491+(($AE491-1)*Workings_risks!$E$18)/(2050-2023)</f>
        <v>1.0219357692204693E-2</v>
      </c>
      <c r="AJ491" s="170">
        <f>AI491+(($AE491-1)*Workings_risks!$E$18)/(2050-2023)</f>
        <v>1.0392127898328187E-2</v>
      </c>
      <c r="AK491" s="170">
        <f>AJ491+(($AE491-1)*Workings_risks!$E$18)/(2050-2023)</f>
        <v>1.0564898104451681E-2</v>
      </c>
      <c r="AL491" s="170">
        <f>AK491+(($AE491-1)*Workings_risks!$E$18)/(2050-2023)</f>
        <v>1.0737668310575176E-2</v>
      </c>
      <c r="AM491" s="170">
        <f>AL491+(($AE491-1)*Workings_risks!$E$18)/(2050-2023)</f>
        <v>1.091043851669867E-2</v>
      </c>
      <c r="AN491" s="170">
        <f>AM491+(($AE491-1)*Workings_risks!$E$18)/(2050-2023)</f>
        <v>1.1083208722822164E-2</v>
      </c>
      <c r="AO491" s="170">
        <f>AN491+(($AE491-1)*Workings_risks!$E$18)/(2050-2023)</f>
        <v>1.1255978928945658E-2</v>
      </c>
      <c r="AP491" s="170">
        <f>AO491+(($AE491-1)*Workings_risks!$E$18)/(2050-2023)</f>
        <v>1.1428749135069152E-2</v>
      </c>
      <c r="AQ491" s="170">
        <f>AP491+(($AE491-1)*Workings_risks!$E$18)/(2050-2023)</f>
        <v>1.1601519341192646E-2</v>
      </c>
      <c r="AR491" s="170">
        <f>AQ491+(($AE491-1)*Workings_risks!$E$18)/(2050-2023)</f>
        <v>1.1774289547316141E-2</v>
      </c>
      <c r="AS491" s="170">
        <f>AR491+(($AE491-1)*Workings_risks!$E$18)/(2050-2023)</f>
        <v>1.1947059753439635E-2</v>
      </c>
      <c r="AT491" s="170">
        <f>AS491+(($AE491-1)*Workings_risks!$E$18)/(2050-2023)</f>
        <v>1.2119829959563129E-2</v>
      </c>
      <c r="AU491" s="170">
        <f>AT491+(($AE491-1)*Workings_risks!$E$18)/(2050-2023)</f>
        <v>1.2292600165686623E-2</v>
      </c>
      <c r="AV491" s="170">
        <f>AU491+(($AE491-1)*Workings_risks!$E$18)/(2050-2023)</f>
        <v>1.2465370371810117E-2</v>
      </c>
      <c r="AW491" s="170">
        <f>AV491+(($AE491-1)*Workings_risks!$E$18)/(2050-2023)</f>
        <v>1.2638140577933612E-2</v>
      </c>
      <c r="AX491" s="170">
        <f>AW491+(($AE491-1)*Workings_risks!$E$18)/(2050-2023)</f>
        <v>1.2810910784057106E-2</v>
      </c>
      <c r="AY491" s="170">
        <f>AX491+(($AE491-1)*Workings_risks!$E$18)/(2050-2023)</f>
        <v>1.29836809901806E-2</v>
      </c>
      <c r="BA491" s="186">
        <f>AF491*Workings_risks!$E$24*Workings_risks!$E$26*Workings_risks!$E$27*Assumptions!$G$90</f>
        <v>3.928721011837111E-4</v>
      </c>
      <c r="BB491" s="186">
        <f>AG491*Workings_risks!$E$24*Workings_risks!$E$26*Workings_risks!$E$27*Assumptions!$G$90</f>
        <v>3.9986893290559371E-4</v>
      </c>
      <c r="BC491" s="186">
        <f>AH491*Workings_risks!$E$24*Workings_risks!$E$26*Workings_risks!$E$27*Assumptions!$G$90</f>
        <v>4.0686576462747648E-4</v>
      </c>
      <c r="BD491" s="186">
        <f>AI491*Workings_risks!$E$24*Workings_risks!$E$26*Workings_risks!$E$27*Assumptions!$G$90</f>
        <v>4.1386259634935908E-4</v>
      </c>
      <c r="BE491" s="186">
        <f>AJ491*Workings_risks!$E$24*Workings_risks!$E$26*Workings_risks!$E$27*Assumptions!$G$90</f>
        <v>4.2085942807124175E-4</v>
      </c>
      <c r="BF491" s="186">
        <f>AK491*Workings_risks!$E$24*Workings_risks!$E$26*Workings_risks!$E$27*Assumptions!$G$90</f>
        <v>4.278562597931243E-4</v>
      </c>
      <c r="BG491" s="186">
        <f>AL491*Workings_risks!$E$24*Workings_risks!$E$26*Workings_risks!$E$27*Assumptions!$G$90</f>
        <v>4.3485309151500702E-4</v>
      </c>
      <c r="BH491" s="186">
        <f>AM491*Workings_risks!$E$24*Workings_risks!$E$26*Workings_risks!$E$27*Assumptions!$G$90</f>
        <v>4.4184992323688968E-4</v>
      </c>
      <c r="BI491" s="186">
        <f>AN491*Workings_risks!$E$24*Workings_risks!$E$26*Workings_risks!$E$27*Assumptions!$G$90</f>
        <v>4.4884675495877229E-4</v>
      </c>
      <c r="BJ491" s="186">
        <f>AO491*Workings_risks!$E$24*Workings_risks!$E$26*Workings_risks!$E$27*Assumptions!$G$90</f>
        <v>4.5584358668065495E-4</v>
      </c>
      <c r="BK491" s="186">
        <f>AP491*Workings_risks!$E$24*Workings_risks!$E$26*Workings_risks!$E$27*Assumptions!$G$90</f>
        <v>4.6284041840253767E-4</v>
      </c>
      <c r="BL491" s="186">
        <f>AQ491*Workings_risks!$E$24*Workings_risks!$E$26*Workings_risks!$E$27*Assumptions!$G$90</f>
        <v>4.6983725012442027E-4</v>
      </c>
      <c r="BM491" s="186">
        <f>AR491*Workings_risks!$E$24*Workings_risks!$E$26*Workings_risks!$E$27*Assumptions!$G$90</f>
        <v>4.7683408184630294E-4</v>
      </c>
      <c r="BN491" s="186">
        <f>AS491*Workings_risks!$E$24*Workings_risks!$E$26*Workings_risks!$E$27*Assumptions!$G$90</f>
        <v>4.8383091356818555E-4</v>
      </c>
      <c r="BO491" s="186">
        <f>AT491*Workings_risks!$E$24*Workings_risks!$E$26*Workings_risks!$E$27*Assumptions!$G$90</f>
        <v>4.9082774529006815E-4</v>
      </c>
      <c r="BP491" s="186">
        <f>AU491*Workings_risks!$E$24*Workings_risks!$E$26*Workings_risks!$E$27*Assumptions!$G$90</f>
        <v>4.9782457701195082E-4</v>
      </c>
      <c r="BQ491" s="186">
        <f>AV491*Workings_risks!$E$24*Workings_risks!$E$26*Workings_risks!$E$27*Assumptions!$G$90</f>
        <v>5.0482140873383348E-4</v>
      </c>
      <c r="BR491" s="186">
        <f>AW491*Workings_risks!$E$24*Workings_risks!$E$26*Workings_risks!$E$27*Assumptions!$G$90</f>
        <v>5.1181824045571603E-4</v>
      </c>
      <c r="BS491" s="186">
        <f>AX491*Workings_risks!$E$24*Workings_risks!$E$26*Workings_risks!$E$27*Assumptions!$G$90</f>
        <v>5.1881507217759869E-4</v>
      </c>
      <c r="BT491" s="186">
        <f>AY491*Workings_risks!$E$24*Workings_risks!$E$26*Workings_risks!$E$27*Assumptions!$G$90</f>
        <v>5.2581190389948147E-4</v>
      </c>
    </row>
    <row r="492" spans="2:72" x14ac:dyDescent="0.25">
      <c r="B492" s="42">
        <v>10431269</v>
      </c>
      <c r="C492" s="42" t="s">
        <v>582</v>
      </c>
      <c r="D492" s="42" t="s">
        <v>272</v>
      </c>
      <c r="E492" s="42">
        <v>17125683</v>
      </c>
      <c r="F492" s="42">
        <v>186965822</v>
      </c>
      <c r="G492" s="42">
        <v>1.3898531612042704</v>
      </c>
      <c r="H492" s="42">
        <v>145.56127811555299</v>
      </c>
      <c r="I492" s="42">
        <v>-35.8498688239453</v>
      </c>
      <c r="J492" s="42">
        <v>117</v>
      </c>
      <c r="K492" s="42">
        <v>104</v>
      </c>
      <c r="L492" s="32">
        <v>6.3E-2</v>
      </c>
      <c r="M492" s="32">
        <v>8.7999999999999995E-2</v>
      </c>
      <c r="N492" s="181"/>
      <c r="O492" s="182">
        <f t="shared" si="106"/>
        <v>124.371</v>
      </c>
      <c r="P492" s="182">
        <f t="shared" si="107"/>
        <v>110.55199999999999</v>
      </c>
      <c r="Q492" s="191">
        <f t="shared" si="108"/>
        <v>0.01</v>
      </c>
      <c r="R492" s="191">
        <f t="shared" si="109"/>
        <v>0.02</v>
      </c>
      <c r="S492" s="184">
        <f t="shared" si="110"/>
        <v>-1381.9000000000003</v>
      </c>
      <c r="T492" s="184">
        <f t="shared" si="111"/>
        <v>138.19</v>
      </c>
      <c r="U492" s="185">
        <f t="shared" si="112"/>
        <v>1.5333960489181557E-2</v>
      </c>
      <c r="V492" s="181"/>
      <c r="W492" s="182">
        <f t="shared" si="113"/>
        <v>125.541</v>
      </c>
      <c r="X492" s="182">
        <f t="shared" si="114"/>
        <v>113.15200000000002</v>
      </c>
      <c r="Y492" s="183">
        <f t="shared" si="115"/>
        <v>0.01</v>
      </c>
      <c r="Z492" s="183">
        <f t="shared" si="116"/>
        <v>0.02</v>
      </c>
      <c r="AA492" s="184">
        <f t="shared" si="117"/>
        <v>-1238.899999999998</v>
      </c>
      <c r="AB492" s="184">
        <f t="shared" si="118"/>
        <v>137.92999999999998</v>
      </c>
      <c r="AC492" s="185">
        <f t="shared" si="119"/>
        <v>1.6894018887722989E-2</v>
      </c>
      <c r="AD492" s="181"/>
      <c r="AE492" s="178">
        <f t="shared" si="120"/>
        <v>1.5333960489181557</v>
      </c>
      <c r="AF492" s="170">
        <f>Workings_risks!$E$18+Workings_risks!$E$27*(($AE492-1)*Workings_risks!$E$18)/(2050-2023)</f>
        <v>9.7269626047527345E-3</v>
      </c>
      <c r="AG492" s="170">
        <f>AF492+(($AE492-1)*Workings_risks!$E$18)/(2050-2023)</f>
        <v>9.9083713211824027E-3</v>
      </c>
      <c r="AH492" s="170">
        <f>AG492+(($AE492-1)*Workings_risks!$E$18)/(2050-2023)</f>
        <v>1.0089780037612071E-2</v>
      </c>
      <c r="AI492" s="170">
        <f>AH492+(($AE492-1)*Workings_risks!$E$18)/(2050-2023)</f>
        <v>1.0271188754041739E-2</v>
      </c>
      <c r="AJ492" s="170">
        <f>AI492+(($AE492-1)*Workings_risks!$E$18)/(2050-2023)</f>
        <v>1.0452597470471408E-2</v>
      </c>
      <c r="AK492" s="170">
        <f>AJ492+(($AE492-1)*Workings_risks!$E$18)/(2050-2023)</f>
        <v>1.0634006186901076E-2</v>
      </c>
      <c r="AL492" s="170">
        <f>AK492+(($AE492-1)*Workings_risks!$E$18)/(2050-2023)</f>
        <v>1.0815414903330744E-2</v>
      </c>
      <c r="AM492" s="170">
        <f>AL492+(($AE492-1)*Workings_risks!$E$18)/(2050-2023)</f>
        <v>1.0996823619760412E-2</v>
      </c>
      <c r="AN492" s="170">
        <f>AM492+(($AE492-1)*Workings_risks!$E$18)/(2050-2023)</f>
        <v>1.1178232336190081E-2</v>
      </c>
      <c r="AO492" s="170">
        <f>AN492+(($AE492-1)*Workings_risks!$E$18)/(2050-2023)</f>
        <v>1.1359641052619749E-2</v>
      </c>
      <c r="AP492" s="170">
        <f>AO492+(($AE492-1)*Workings_risks!$E$18)/(2050-2023)</f>
        <v>1.1541049769049417E-2</v>
      </c>
      <c r="AQ492" s="170">
        <f>AP492+(($AE492-1)*Workings_risks!$E$18)/(2050-2023)</f>
        <v>1.1722458485479086E-2</v>
      </c>
      <c r="AR492" s="170">
        <f>AQ492+(($AE492-1)*Workings_risks!$E$18)/(2050-2023)</f>
        <v>1.1903867201908754E-2</v>
      </c>
      <c r="AS492" s="170">
        <f>AR492+(($AE492-1)*Workings_risks!$E$18)/(2050-2023)</f>
        <v>1.2085275918338422E-2</v>
      </c>
      <c r="AT492" s="170">
        <f>AS492+(($AE492-1)*Workings_risks!$E$18)/(2050-2023)</f>
        <v>1.226668463476809E-2</v>
      </c>
      <c r="AU492" s="170">
        <f>AT492+(($AE492-1)*Workings_risks!$E$18)/(2050-2023)</f>
        <v>1.2448093351197759E-2</v>
      </c>
      <c r="AV492" s="170">
        <f>AU492+(($AE492-1)*Workings_risks!$E$18)/(2050-2023)</f>
        <v>1.2629502067627427E-2</v>
      </c>
      <c r="AW492" s="170">
        <f>AV492+(($AE492-1)*Workings_risks!$E$18)/(2050-2023)</f>
        <v>1.2810910784057095E-2</v>
      </c>
      <c r="AX492" s="170">
        <f>AW492+(($AE492-1)*Workings_risks!$E$18)/(2050-2023)</f>
        <v>1.2992319500486764E-2</v>
      </c>
      <c r="AY492" s="170">
        <f>AX492+(($AE492-1)*Workings_risks!$E$18)/(2050-2023)</f>
        <v>1.3173728216916432E-2</v>
      </c>
      <c r="BA492" s="186">
        <f>AF492*Workings_risks!$E$24*Workings_risks!$E$26*Workings_risks!$E$27*Assumptions!$G$90</f>
        <v>3.9392162594199348E-4</v>
      </c>
      <c r="BB492" s="186">
        <f>AG492*Workings_risks!$E$24*Workings_risks!$E$26*Workings_risks!$E$27*Assumptions!$G$90</f>
        <v>4.0126829924997027E-4</v>
      </c>
      <c r="BC492" s="186">
        <f>AH492*Workings_risks!$E$24*Workings_risks!$E$26*Workings_risks!$E$27*Assumptions!$G$90</f>
        <v>4.0861497255794701E-4</v>
      </c>
      <c r="BD492" s="186">
        <f>AI492*Workings_risks!$E$24*Workings_risks!$E$26*Workings_risks!$E$27*Assumptions!$G$90</f>
        <v>4.1596164586592385E-4</v>
      </c>
      <c r="BE492" s="186">
        <f>AJ492*Workings_risks!$E$24*Workings_risks!$E$26*Workings_risks!$E$27*Assumptions!$G$90</f>
        <v>4.2330831917390053E-4</v>
      </c>
      <c r="BF492" s="186">
        <f>AK492*Workings_risks!$E$24*Workings_risks!$E$26*Workings_risks!$E$27*Assumptions!$G$90</f>
        <v>4.3065499248187732E-4</v>
      </c>
      <c r="BG492" s="186">
        <f>AL492*Workings_risks!$E$24*Workings_risks!$E$26*Workings_risks!$E$27*Assumptions!$G$90</f>
        <v>4.3800166578985406E-4</v>
      </c>
      <c r="BH492" s="186">
        <f>AM492*Workings_risks!$E$24*Workings_risks!$E$26*Workings_risks!$E$27*Assumptions!$G$90</f>
        <v>4.4534833909783079E-4</v>
      </c>
      <c r="BI492" s="186">
        <f>AN492*Workings_risks!$E$24*Workings_risks!$E$26*Workings_risks!$E$27*Assumptions!$G$90</f>
        <v>4.5269501240580758E-4</v>
      </c>
      <c r="BJ492" s="186">
        <f>AO492*Workings_risks!$E$24*Workings_risks!$E$26*Workings_risks!$E$27*Assumptions!$G$90</f>
        <v>4.6004168571378437E-4</v>
      </c>
      <c r="BK492" s="186">
        <f>AP492*Workings_risks!$E$24*Workings_risks!$E$26*Workings_risks!$E$27*Assumptions!$G$90</f>
        <v>4.6738835902176111E-4</v>
      </c>
      <c r="BL492" s="186">
        <f>AQ492*Workings_risks!$E$24*Workings_risks!$E$26*Workings_risks!$E$27*Assumptions!$G$90</f>
        <v>4.7473503232973779E-4</v>
      </c>
      <c r="BM492" s="186">
        <f>AR492*Workings_risks!$E$24*Workings_risks!$E$26*Workings_risks!$E$27*Assumptions!$G$90</f>
        <v>4.8208170563771458E-4</v>
      </c>
      <c r="BN492" s="186">
        <f>AS492*Workings_risks!$E$24*Workings_risks!$E$26*Workings_risks!$E$27*Assumptions!$G$90</f>
        <v>4.8942837894569143E-4</v>
      </c>
      <c r="BO492" s="186">
        <f>AT492*Workings_risks!$E$24*Workings_risks!$E$26*Workings_risks!$E$27*Assumptions!$G$90</f>
        <v>4.9677505225366805E-4</v>
      </c>
      <c r="BP492" s="186">
        <f>AU492*Workings_risks!$E$24*Workings_risks!$E$26*Workings_risks!$E$27*Assumptions!$G$90</f>
        <v>5.0412172556164479E-4</v>
      </c>
      <c r="BQ492" s="186">
        <f>AV492*Workings_risks!$E$24*Workings_risks!$E$26*Workings_risks!$E$27*Assumptions!$G$90</f>
        <v>5.1146839886962153E-4</v>
      </c>
      <c r="BR492" s="186">
        <f>AW492*Workings_risks!$E$24*Workings_risks!$E$26*Workings_risks!$E$27*Assumptions!$G$90</f>
        <v>5.1881507217759848E-4</v>
      </c>
      <c r="BS492" s="186">
        <f>AX492*Workings_risks!$E$24*Workings_risks!$E$26*Workings_risks!$E$27*Assumptions!$G$90</f>
        <v>5.2616174548557521E-4</v>
      </c>
      <c r="BT492" s="186">
        <f>AY492*Workings_risks!$E$24*Workings_risks!$E$26*Workings_risks!$E$27*Assumptions!$G$90</f>
        <v>5.3350841879355184E-4</v>
      </c>
    </row>
    <row r="493" spans="2:72" x14ac:dyDescent="0.25">
      <c r="B493" s="42">
        <v>10431301</v>
      </c>
      <c r="C493" s="42" t="s">
        <v>582</v>
      </c>
      <c r="D493" s="42" t="s">
        <v>272</v>
      </c>
      <c r="E493" s="42">
        <v>17125538</v>
      </c>
      <c r="F493" s="42">
        <v>17125543</v>
      </c>
      <c r="G493" s="42">
        <v>1.7106582025467203</v>
      </c>
      <c r="H493" s="42">
        <v>145.569594840718</v>
      </c>
      <c r="I493" s="42">
        <v>-35.875030887012699</v>
      </c>
      <c r="J493" s="42">
        <v>116</v>
      </c>
      <c r="K493" s="42">
        <v>103</v>
      </c>
      <c r="L493" s="32">
        <v>6.3E-2</v>
      </c>
      <c r="M493" s="32">
        <v>8.7999999999999995E-2</v>
      </c>
      <c r="N493" s="181"/>
      <c r="O493" s="182">
        <f t="shared" si="106"/>
        <v>123.30799999999999</v>
      </c>
      <c r="P493" s="182">
        <f t="shared" si="107"/>
        <v>109.48899999999999</v>
      </c>
      <c r="Q493" s="191">
        <f t="shared" si="108"/>
        <v>0.01</v>
      </c>
      <c r="R493" s="191">
        <f t="shared" si="109"/>
        <v>0.02</v>
      </c>
      <c r="S493" s="184">
        <f t="shared" si="110"/>
        <v>-1381.9000000000003</v>
      </c>
      <c r="T493" s="184">
        <f t="shared" si="111"/>
        <v>137.12699999999998</v>
      </c>
      <c r="U493" s="185">
        <f t="shared" si="112"/>
        <v>1.5288371083291103E-2</v>
      </c>
      <c r="V493" s="181"/>
      <c r="W493" s="182">
        <f t="shared" si="113"/>
        <v>124.46799999999999</v>
      </c>
      <c r="X493" s="182">
        <f t="shared" si="114"/>
        <v>112.06400000000001</v>
      </c>
      <c r="Y493" s="183">
        <f t="shared" si="115"/>
        <v>0.01</v>
      </c>
      <c r="Z493" s="183">
        <f t="shared" si="116"/>
        <v>0.02</v>
      </c>
      <c r="AA493" s="184">
        <f t="shared" si="117"/>
        <v>-1240.399999999998</v>
      </c>
      <c r="AB493" s="184">
        <f t="shared" si="118"/>
        <v>136.87199999999996</v>
      </c>
      <c r="AC493" s="185">
        <f t="shared" si="119"/>
        <v>1.6826830054821017E-2</v>
      </c>
      <c r="AD493" s="181"/>
      <c r="AE493" s="178">
        <f t="shared" si="120"/>
        <v>1.5288371083291104</v>
      </c>
      <c r="AF493" s="170">
        <f>Workings_risks!$E$18+Workings_risks!$E$27*(($AE493-1)*Workings_risks!$E$18)/(2050-2023)</f>
        <v>9.7223110992032541E-3</v>
      </c>
      <c r="AG493" s="170">
        <f>AF493+(($AE493-1)*Workings_risks!$E$18)/(2050-2023)</f>
        <v>9.9021693137830956E-3</v>
      </c>
      <c r="AH493" s="170">
        <f>AG493+(($AE493-1)*Workings_risks!$E$18)/(2050-2023)</f>
        <v>1.0082027528362937E-2</v>
      </c>
      <c r="AI493" s="170">
        <f>AH493+(($AE493-1)*Workings_risks!$E$18)/(2050-2023)</f>
        <v>1.0261885742942779E-2</v>
      </c>
      <c r="AJ493" s="170">
        <f>AI493+(($AE493-1)*Workings_risks!$E$18)/(2050-2023)</f>
        <v>1.044174395752262E-2</v>
      </c>
      <c r="AK493" s="170">
        <f>AJ493+(($AE493-1)*Workings_risks!$E$18)/(2050-2023)</f>
        <v>1.0621602172102462E-2</v>
      </c>
      <c r="AL493" s="170">
        <f>AK493+(($AE493-1)*Workings_risks!$E$18)/(2050-2023)</f>
        <v>1.0801460386682303E-2</v>
      </c>
      <c r="AM493" s="170">
        <f>AL493+(($AE493-1)*Workings_risks!$E$18)/(2050-2023)</f>
        <v>1.0981318601262145E-2</v>
      </c>
      <c r="AN493" s="170">
        <f>AM493+(($AE493-1)*Workings_risks!$E$18)/(2050-2023)</f>
        <v>1.1161176815841986E-2</v>
      </c>
      <c r="AO493" s="170">
        <f>AN493+(($AE493-1)*Workings_risks!$E$18)/(2050-2023)</f>
        <v>1.1341035030421828E-2</v>
      </c>
      <c r="AP493" s="170">
        <f>AO493+(($AE493-1)*Workings_risks!$E$18)/(2050-2023)</f>
        <v>1.1520893245001669E-2</v>
      </c>
      <c r="AQ493" s="170">
        <f>AP493+(($AE493-1)*Workings_risks!$E$18)/(2050-2023)</f>
        <v>1.1700751459581511E-2</v>
      </c>
      <c r="AR493" s="170">
        <f>AQ493+(($AE493-1)*Workings_risks!$E$18)/(2050-2023)</f>
        <v>1.1880609674161352E-2</v>
      </c>
      <c r="AS493" s="170">
        <f>AR493+(($AE493-1)*Workings_risks!$E$18)/(2050-2023)</f>
        <v>1.2060467888741194E-2</v>
      </c>
      <c r="AT493" s="170">
        <f>AS493+(($AE493-1)*Workings_risks!$E$18)/(2050-2023)</f>
        <v>1.2240326103321035E-2</v>
      </c>
      <c r="AU493" s="170">
        <f>AT493+(($AE493-1)*Workings_risks!$E$18)/(2050-2023)</f>
        <v>1.2420184317900877E-2</v>
      </c>
      <c r="AV493" s="170">
        <f>AU493+(($AE493-1)*Workings_risks!$E$18)/(2050-2023)</f>
        <v>1.2600042532480718E-2</v>
      </c>
      <c r="AW493" s="170">
        <f>AV493+(($AE493-1)*Workings_risks!$E$18)/(2050-2023)</f>
        <v>1.277990074706056E-2</v>
      </c>
      <c r="AX493" s="170">
        <f>AW493+(($AE493-1)*Workings_risks!$E$18)/(2050-2023)</f>
        <v>1.2959758961640401E-2</v>
      </c>
      <c r="AY493" s="170">
        <f>AX493+(($AE493-1)*Workings_risks!$E$18)/(2050-2023)</f>
        <v>1.3139617176220243E-2</v>
      </c>
      <c r="BA493" s="186">
        <f>AF493*Workings_risks!$E$24*Workings_risks!$E$26*Workings_risks!$E$27*Assumptions!$G$90</f>
        <v>3.9373324970332736E-4</v>
      </c>
      <c r="BB493" s="186">
        <f>AG493*Workings_risks!$E$24*Workings_risks!$E$26*Workings_risks!$E$27*Assumptions!$G$90</f>
        <v>4.0101713093174872E-4</v>
      </c>
      <c r="BC493" s="186">
        <f>AH493*Workings_risks!$E$24*Workings_risks!$E$26*Workings_risks!$E$27*Assumptions!$G$90</f>
        <v>4.0830101216017008E-4</v>
      </c>
      <c r="BD493" s="186">
        <f>AI493*Workings_risks!$E$24*Workings_risks!$E$26*Workings_risks!$E$27*Assumptions!$G$90</f>
        <v>4.1558489338859144E-4</v>
      </c>
      <c r="BE493" s="186">
        <f>AJ493*Workings_risks!$E$24*Workings_risks!$E$26*Workings_risks!$E$27*Assumptions!$G$90</f>
        <v>4.2286877461701286E-4</v>
      </c>
      <c r="BF493" s="186">
        <f>AK493*Workings_risks!$E$24*Workings_risks!$E$26*Workings_risks!$E$27*Assumptions!$G$90</f>
        <v>4.3015265584543422E-4</v>
      </c>
      <c r="BG493" s="186">
        <f>AL493*Workings_risks!$E$24*Workings_risks!$E$26*Workings_risks!$E$27*Assumptions!$G$90</f>
        <v>4.3743653707385558E-4</v>
      </c>
      <c r="BH493" s="186">
        <f>AM493*Workings_risks!$E$24*Workings_risks!$E$26*Workings_risks!$E$27*Assumptions!$G$90</f>
        <v>4.4472041830227694E-4</v>
      </c>
      <c r="BI493" s="186">
        <f>AN493*Workings_risks!$E$24*Workings_risks!$E$26*Workings_risks!$E$27*Assumptions!$G$90</f>
        <v>4.520042995306983E-4</v>
      </c>
      <c r="BJ493" s="186">
        <f>AO493*Workings_risks!$E$24*Workings_risks!$E$26*Workings_risks!$E$27*Assumptions!$G$90</f>
        <v>4.5928818075911972E-4</v>
      </c>
      <c r="BK493" s="186">
        <f>AP493*Workings_risks!$E$24*Workings_risks!$E$26*Workings_risks!$E$27*Assumptions!$G$90</f>
        <v>4.6657206198754108E-4</v>
      </c>
      <c r="BL493" s="186">
        <f>AQ493*Workings_risks!$E$24*Workings_risks!$E$26*Workings_risks!$E$27*Assumptions!$G$90</f>
        <v>4.7385594321596244E-4</v>
      </c>
      <c r="BM493" s="186">
        <f>AR493*Workings_risks!$E$24*Workings_risks!$E$26*Workings_risks!$E$27*Assumptions!$G$90</f>
        <v>4.811398244443838E-4</v>
      </c>
      <c r="BN493" s="186">
        <f>AS493*Workings_risks!$E$24*Workings_risks!$E$26*Workings_risks!$E$27*Assumptions!$G$90</f>
        <v>4.8842370567280533E-4</v>
      </c>
      <c r="BO493" s="186">
        <f>AT493*Workings_risks!$E$24*Workings_risks!$E$26*Workings_risks!$E$27*Assumptions!$G$90</f>
        <v>4.9570758690122669E-4</v>
      </c>
      <c r="BP493" s="186">
        <f>AU493*Workings_risks!$E$24*Workings_risks!$E$26*Workings_risks!$E$27*Assumptions!$G$90</f>
        <v>5.0299146812964805E-4</v>
      </c>
      <c r="BQ493" s="186">
        <f>AV493*Workings_risks!$E$24*Workings_risks!$E$26*Workings_risks!$E$27*Assumptions!$G$90</f>
        <v>5.1027534935806941E-4</v>
      </c>
      <c r="BR493" s="186">
        <f>AW493*Workings_risks!$E$24*Workings_risks!$E$26*Workings_risks!$E$27*Assumptions!$G$90</f>
        <v>5.1755923058649077E-4</v>
      </c>
      <c r="BS493" s="186">
        <f>AX493*Workings_risks!$E$24*Workings_risks!$E$26*Workings_risks!$E$27*Assumptions!$G$90</f>
        <v>5.2484311181491214E-4</v>
      </c>
      <c r="BT493" s="186">
        <f>AY493*Workings_risks!$E$24*Workings_risks!$E$26*Workings_risks!$E$27*Assumptions!$G$90</f>
        <v>5.321269930433335E-4</v>
      </c>
    </row>
    <row r="494" spans="2:72" x14ac:dyDescent="0.25">
      <c r="B494" s="42">
        <v>10431302</v>
      </c>
      <c r="C494" s="42" t="s">
        <v>582</v>
      </c>
      <c r="D494" s="42" t="s">
        <v>272</v>
      </c>
      <c r="E494" s="42">
        <v>17125543</v>
      </c>
      <c r="F494" s="42">
        <v>17125547</v>
      </c>
      <c r="G494" s="42">
        <v>0.3240375829362101</v>
      </c>
      <c r="H494" s="42">
        <v>145.56892706020801</v>
      </c>
      <c r="I494" s="42">
        <v>-35.873735987872699</v>
      </c>
      <c r="J494" s="42">
        <v>117</v>
      </c>
      <c r="K494" s="42">
        <v>103</v>
      </c>
      <c r="L494" s="32">
        <v>6.3E-2</v>
      </c>
      <c r="M494" s="32">
        <v>8.7999999999999995E-2</v>
      </c>
      <c r="N494" s="181"/>
      <c r="O494" s="182">
        <f t="shared" si="106"/>
        <v>124.371</v>
      </c>
      <c r="P494" s="182">
        <f t="shared" si="107"/>
        <v>109.48899999999999</v>
      </c>
      <c r="Q494" s="191">
        <f t="shared" si="108"/>
        <v>0.01</v>
      </c>
      <c r="R494" s="191">
        <f t="shared" si="109"/>
        <v>0.02</v>
      </c>
      <c r="S494" s="184">
        <f t="shared" si="110"/>
        <v>-1488.2000000000005</v>
      </c>
      <c r="T494" s="184">
        <f t="shared" si="111"/>
        <v>139.25299999999999</v>
      </c>
      <c r="U494" s="185">
        <f t="shared" si="112"/>
        <v>1.4952963311382864E-2</v>
      </c>
      <c r="V494" s="181"/>
      <c r="W494" s="182">
        <f t="shared" si="113"/>
        <v>125.541</v>
      </c>
      <c r="X494" s="182">
        <f t="shared" si="114"/>
        <v>112.06400000000001</v>
      </c>
      <c r="Y494" s="183">
        <f t="shared" si="115"/>
        <v>0.01</v>
      </c>
      <c r="Z494" s="183">
        <f t="shared" si="116"/>
        <v>0.02</v>
      </c>
      <c r="AA494" s="184">
        <f t="shared" si="117"/>
        <v>-1347.6999999999989</v>
      </c>
      <c r="AB494" s="184">
        <f t="shared" si="118"/>
        <v>139.018</v>
      </c>
      <c r="AC494" s="185">
        <f t="shared" si="119"/>
        <v>1.6337463827261273E-2</v>
      </c>
      <c r="AD494" s="181"/>
      <c r="AE494" s="178">
        <f t="shared" si="120"/>
        <v>1.4952963311382863</v>
      </c>
      <c r="AF494" s="170">
        <f>Workings_risks!$E$18+Workings_risks!$E$27*(($AE494-1)*Workings_risks!$E$18)/(2050-2023)</f>
        <v>9.6880893083749475E-3</v>
      </c>
      <c r="AG494" s="170">
        <f>AF494+(($AE494-1)*Workings_risks!$E$18)/(2050-2023)</f>
        <v>9.8565402593453547E-3</v>
      </c>
      <c r="AH494" s="170">
        <f>AG494+(($AE494-1)*Workings_risks!$E$18)/(2050-2023)</f>
        <v>1.0024991210315762E-2</v>
      </c>
      <c r="AI494" s="170">
        <f>AH494+(($AE494-1)*Workings_risks!$E$18)/(2050-2023)</f>
        <v>1.0193442161286169E-2</v>
      </c>
      <c r="AJ494" s="170">
        <f>AI494+(($AE494-1)*Workings_risks!$E$18)/(2050-2023)</f>
        <v>1.0361893112256576E-2</v>
      </c>
      <c r="AK494" s="170">
        <f>AJ494+(($AE494-1)*Workings_risks!$E$18)/(2050-2023)</f>
        <v>1.0530344063226983E-2</v>
      </c>
      <c r="AL494" s="170">
        <f>AK494+(($AE494-1)*Workings_risks!$E$18)/(2050-2023)</f>
        <v>1.069879501419739E-2</v>
      </c>
      <c r="AM494" s="170">
        <f>AL494+(($AE494-1)*Workings_risks!$E$18)/(2050-2023)</f>
        <v>1.0867245965167797E-2</v>
      </c>
      <c r="AN494" s="170">
        <f>AM494+(($AE494-1)*Workings_risks!$E$18)/(2050-2023)</f>
        <v>1.1035696916138205E-2</v>
      </c>
      <c r="AO494" s="170">
        <f>AN494+(($AE494-1)*Workings_risks!$E$18)/(2050-2023)</f>
        <v>1.1204147867108612E-2</v>
      </c>
      <c r="AP494" s="170">
        <f>AO494+(($AE494-1)*Workings_risks!$E$18)/(2050-2023)</f>
        <v>1.1372598818079019E-2</v>
      </c>
      <c r="AQ494" s="170">
        <f>AP494+(($AE494-1)*Workings_risks!$E$18)/(2050-2023)</f>
        <v>1.1541049769049426E-2</v>
      </c>
      <c r="AR494" s="170">
        <f>AQ494+(($AE494-1)*Workings_risks!$E$18)/(2050-2023)</f>
        <v>1.1709500720019833E-2</v>
      </c>
      <c r="AS494" s="170">
        <f>AR494+(($AE494-1)*Workings_risks!$E$18)/(2050-2023)</f>
        <v>1.187795167099024E-2</v>
      </c>
      <c r="AT494" s="170">
        <f>AS494+(($AE494-1)*Workings_risks!$E$18)/(2050-2023)</f>
        <v>1.2046402621960647E-2</v>
      </c>
      <c r="AU494" s="170">
        <f>AT494+(($AE494-1)*Workings_risks!$E$18)/(2050-2023)</f>
        <v>1.2214853572931055E-2</v>
      </c>
      <c r="AV494" s="170">
        <f>AU494+(($AE494-1)*Workings_risks!$E$18)/(2050-2023)</f>
        <v>1.2383304523901462E-2</v>
      </c>
      <c r="AW494" s="170">
        <f>AV494+(($AE494-1)*Workings_risks!$E$18)/(2050-2023)</f>
        <v>1.2551755474871869E-2</v>
      </c>
      <c r="AX494" s="170">
        <f>AW494+(($AE494-1)*Workings_risks!$E$18)/(2050-2023)</f>
        <v>1.2720206425842276E-2</v>
      </c>
      <c r="AY494" s="170">
        <f>AX494+(($AE494-1)*Workings_risks!$E$18)/(2050-2023)</f>
        <v>1.2888657376812683E-2</v>
      </c>
      <c r="BA494" s="186">
        <f>AF494*Workings_risks!$E$24*Workings_risks!$E$26*Workings_risks!$E$27*Assumptions!$G$90</f>
        <v>3.9234733880456988E-4</v>
      </c>
      <c r="BB494" s="186">
        <f>AG494*Workings_risks!$E$24*Workings_risks!$E$26*Workings_risks!$E$27*Assumptions!$G$90</f>
        <v>3.9916924973340545E-4</v>
      </c>
      <c r="BC494" s="186">
        <f>AH494*Workings_risks!$E$24*Workings_risks!$E$26*Workings_risks!$E$27*Assumptions!$G$90</f>
        <v>4.0599116066224108E-4</v>
      </c>
      <c r="BD494" s="186">
        <f>AI494*Workings_risks!$E$24*Workings_risks!$E$26*Workings_risks!$E$27*Assumptions!$G$90</f>
        <v>4.128130715910767E-4</v>
      </c>
      <c r="BE494" s="186">
        <f>AJ494*Workings_risks!$E$24*Workings_risks!$E$26*Workings_risks!$E$27*Assumptions!$G$90</f>
        <v>4.1963498251991233E-4</v>
      </c>
      <c r="BF494" s="186">
        <f>AK494*Workings_risks!$E$24*Workings_risks!$E$26*Workings_risks!$E$27*Assumptions!$G$90</f>
        <v>4.264568934487479E-4</v>
      </c>
      <c r="BG494" s="186">
        <f>AL494*Workings_risks!$E$24*Workings_risks!$E$26*Workings_risks!$E$27*Assumptions!$G$90</f>
        <v>4.3327880437758347E-4</v>
      </c>
      <c r="BH494" s="186">
        <f>AM494*Workings_risks!$E$24*Workings_risks!$E$26*Workings_risks!$E$27*Assumptions!$G$90</f>
        <v>4.401007153064191E-4</v>
      </c>
      <c r="BI494" s="186">
        <f>AN494*Workings_risks!$E$24*Workings_risks!$E$26*Workings_risks!$E$27*Assumptions!$G$90</f>
        <v>4.4692262623525456E-4</v>
      </c>
      <c r="BJ494" s="186">
        <f>AO494*Workings_risks!$E$24*Workings_risks!$E$26*Workings_risks!$E$27*Assumptions!$G$90</f>
        <v>4.5374453716409024E-4</v>
      </c>
      <c r="BK494" s="186">
        <f>AP494*Workings_risks!$E$24*Workings_risks!$E$26*Workings_risks!$E$27*Assumptions!$G$90</f>
        <v>4.6056644809292581E-4</v>
      </c>
      <c r="BL494" s="186">
        <f>AQ494*Workings_risks!$E$24*Workings_risks!$E$26*Workings_risks!$E$27*Assumptions!$G$90</f>
        <v>4.6738835902176154E-4</v>
      </c>
      <c r="BM494" s="186">
        <f>AR494*Workings_risks!$E$24*Workings_risks!$E$26*Workings_risks!$E$27*Assumptions!$G$90</f>
        <v>4.7421026995059701E-4</v>
      </c>
      <c r="BN494" s="186">
        <f>AS494*Workings_risks!$E$24*Workings_risks!$E$26*Workings_risks!$E$27*Assumptions!$G$90</f>
        <v>4.8103218087943263E-4</v>
      </c>
      <c r="BO494" s="186">
        <f>AT494*Workings_risks!$E$24*Workings_risks!$E$26*Workings_risks!$E$27*Assumptions!$G$90</f>
        <v>4.878540918082682E-4</v>
      </c>
      <c r="BP494" s="186">
        <f>AU494*Workings_risks!$E$24*Workings_risks!$E$26*Workings_risks!$E$27*Assumptions!$G$90</f>
        <v>4.9467600273710394E-4</v>
      </c>
      <c r="BQ494" s="186">
        <f>AV494*Workings_risks!$E$24*Workings_risks!$E$26*Workings_risks!$E$27*Assumptions!$G$90</f>
        <v>5.0149791366593929E-4</v>
      </c>
      <c r="BR494" s="186">
        <f>AW494*Workings_risks!$E$24*Workings_risks!$E$26*Workings_risks!$E$27*Assumptions!$G$90</f>
        <v>5.0831982459477497E-4</v>
      </c>
      <c r="BS494" s="186">
        <f>AX494*Workings_risks!$E$24*Workings_risks!$E$26*Workings_risks!$E$27*Assumptions!$G$90</f>
        <v>5.1514173552361065E-4</v>
      </c>
      <c r="BT494" s="186">
        <f>AY494*Workings_risks!$E$24*Workings_risks!$E$26*Workings_risks!$E$27*Assumptions!$G$90</f>
        <v>5.2196364645244612E-4</v>
      </c>
    </row>
    <row r="495" spans="2:72" x14ac:dyDescent="0.25">
      <c r="B495" s="42">
        <v>10431333</v>
      </c>
      <c r="C495" s="42" t="s">
        <v>582</v>
      </c>
      <c r="D495" s="42" t="s">
        <v>272</v>
      </c>
      <c r="E495" s="42">
        <v>17125665</v>
      </c>
      <c r="F495" s="42">
        <v>17125669</v>
      </c>
      <c r="G495" s="42">
        <v>0.69971608960895049</v>
      </c>
      <c r="H495" s="42">
        <v>145.586370461738</v>
      </c>
      <c r="I495" s="42">
        <v>-35.862445678072802</v>
      </c>
      <c r="J495" s="42">
        <v>117</v>
      </c>
      <c r="K495" s="42">
        <v>103</v>
      </c>
      <c r="L495" s="32">
        <v>6.3E-2</v>
      </c>
      <c r="M495" s="32">
        <v>8.7999999999999995E-2</v>
      </c>
      <c r="N495" s="181"/>
      <c r="O495" s="182">
        <f t="shared" si="106"/>
        <v>124.371</v>
      </c>
      <c r="P495" s="182">
        <f t="shared" si="107"/>
        <v>109.48899999999999</v>
      </c>
      <c r="Q495" s="191">
        <f t="shared" si="108"/>
        <v>0.01</v>
      </c>
      <c r="R495" s="191">
        <f t="shared" si="109"/>
        <v>0.02</v>
      </c>
      <c r="S495" s="184">
        <f t="shared" si="110"/>
        <v>-1488.2000000000005</v>
      </c>
      <c r="T495" s="184">
        <f t="shared" si="111"/>
        <v>139.25299999999999</v>
      </c>
      <c r="U495" s="185">
        <f t="shared" si="112"/>
        <v>1.4952963311382864E-2</v>
      </c>
      <c r="V495" s="181"/>
      <c r="W495" s="182">
        <f t="shared" si="113"/>
        <v>125.541</v>
      </c>
      <c r="X495" s="182">
        <f t="shared" si="114"/>
        <v>112.06400000000001</v>
      </c>
      <c r="Y495" s="183">
        <f t="shared" si="115"/>
        <v>0.01</v>
      </c>
      <c r="Z495" s="183">
        <f t="shared" si="116"/>
        <v>0.02</v>
      </c>
      <c r="AA495" s="184">
        <f t="shared" si="117"/>
        <v>-1347.6999999999989</v>
      </c>
      <c r="AB495" s="184">
        <f t="shared" si="118"/>
        <v>139.018</v>
      </c>
      <c r="AC495" s="185">
        <f t="shared" si="119"/>
        <v>1.6337463827261273E-2</v>
      </c>
      <c r="AD495" s="181"/>
      <c r="AE495" s="178">
        <f t="shared" si="120"/>
        <v>1.4952963311382863</v>
      </c>
      <c r="AF495" s="170">
        <f>Workings_risks!$E$18+Workings_risks!$E$27*(($AE495-1)*Workings_risks!$E$18)/(2050-2023)</f>
        <v>9.6880893083749475E-3</v>
      </c>
      <c r="AG495" s="170">
        <f>AF495+(($AE495-1)*Workings_risks!$E$18)/(2050-2023)</f>
        <v>9.8565402593453547E-3</v>
      </c>
      <c r="AH495" s="170">
        <f>AG495+(($AE495-1)*Workings_risks!$E$18)/(2050-2023)</f>
        <v>1.0024991210315762E-2</v>
      </c>
      <c r="AI495" s="170">
        <f>AH495+(($AE495-1)*Workings_risks!$E$18)/(2050-2023)</f>
        <v>1.0193442161286169E-2</v>
      </c>
      <c r="AJ495" s="170">
        <f>AI495+(($AE495-1)*Workings_risks!$E$18)/(2050-2023)</f>
        <v>1.0361893112256576E-2</v>
      </c>
      <c r="AK495" s="170">
        <f>AJ495+(($AE495-1)*Workings_risks!$E$18)/(2050-2023)</f>
        <v>1.0530344063226983E-2</v>
      </c>
      <c r="AL495" s="170">
        <f>AK495+(($AE495-1)*Workings_risks!$E$18)/(2050-2023)</f>
        <v>1.069879501419739E-2</v>
      </c>
      <c r="AM495" s="170">
        <f>AL495+(($AE495-1)*Workings_risks!$E$18)/(2050-2023)</f>
        <v>1.0867245965167797E-2</v>
      </c>
      <c r="AN495" s="170">
        <f>AM495+(($AE495-1)*Workings_risks!$E$18)/(2050-2023)</f>
        <v>1.1035696916138205E-2</v>
      </c>
      <c r="AO495" s="170">
        <f>AN495+(($AE495-1)*Workings_risks!$E$18)/(2050-2023)</f>
        <v>1.1204147867108612E-2</v>
      </c>
      <c r="AP495" s="170">
        <f>AO495+(($AE495-1)*Workings_risks!$E$18)/(2050-2023)</f>
        <v>1.1372598818079019E-2</v>
      </c>
      <c r="AQ495" s="170">
        <f>AP495+(($AE495-1)*Workings_risks!$E$18)/(2050-2023)</f>
        <v>1.1541049769049426E-2</v>
      </c>
      <c r="AR495" s="170">
        <f>AQ495+(($AE495-1)*Workings_risks!$E$18)/(2050-2023)</f>
        <v>1.1709500720019833E-2</v>
      </c>
      <c r="AS495" s="170">
        <f>AR495+(($AE495-1)*Workings_risks!$E$18)/(2050-2023)</f>
        <v>1.187795167099024E-2</v>
      </c>
      <c r="AT495" s="170">
        <f>AS495+(($AE495-1)*Workings_risks!$E$18)/(2050-2023)</f>
        <v>1.2046402621960647E-2</v>
      </c>
      <c r="AU495" s="170">
        <f>AT495+(($AE495-1)*Workings_risks!$E$18)/(2050-2023)</f>
        <v>1.2214853572931055E-2</v>
      </c>
      <c r="AV495" s="170">
        <f>AU495+(($AE495-1)*Workings_risks!$E$18)/(2050-2023)</f>
        <v>1.2383304523901462E-2</v>
      </c>
      <c r="AW495" s="170">
        <f>AV495+(($AE495-1)*Workings_risks!$E$18)/(2050-2023)</f>
        <v>1.2551755474871869E-2</v>
      </c>
      <c r="AX495" s="170">
        <f>AW495+(($AE495-1)*Workings_risks!$E$18)/(2050-2023)</f>
        <v>1.2720206425842276E-2</v>
      </c>
      <c r="AY495" s="170">
        <f>AX495+(($AE495-1)*Workings_risks!$E$18)/(2050-2023)</f>
        <v>1.2888657376812683E-2</v>
      </c>
      <c r="BA495" s="186">
        <f>AF495*Workings_risks!$E$24*Workings_risks!$E$26*Workings_risks!$E$27*Assumptions!$G$90</f>
        <v>3.9234733880456988E-4</v>
      </c>
      <c r="BB495" s="186">
        <f>AG495*Workings_risks!$E$24*Workings_risks!$E$26*Workings_risks!$E$27*Assumptions!$G$90</f>
        <v>3.9916924973340545E-4</v>
      </c>
      <c r="BC495" s="186">
        <f>AH495*Workings_risks!$E$24*Workings_risks!$E$26*Workings_risks!$E$27*Assumptions!$G$90</f>
        <v>4.0599116066224108E-4</v>
      </c>
      <c r="BD495" s="186">
        <f>AI495*Workings_risks!$E$24*Workings_risks!$E$26*Workings_risks!$E$27*Assumptions!$G$90</f>
        <v>4.128130715910767E-4</v>
      </c>
      <c r="BE495" s="186">
        <f>AJ495*Workings_risks!$E$24*Workings_risks!$E$26*Workings_risks!$E$27*Assumptions!$G$90</f>
        <v>4.1963498251991233E-4</v>
      </c>
      <c r="BF495" s="186">
        <f>AK495*Workings_risks!$E$24*Workings_risks!$E$26*Workings_risks!$E$27*Assumptions!$G$90</f>
        <v>4.264568934487479E-4</v>
      </c>
      <c r="BG495" s="186">
        <f>AL495*Workings_risks!$E$24*Workings_risks!$E$26*Workings_risks!$E$27*Assumptions!$G$90</f>
        <v>4.3327880437758347E-4</v>
      </c>
      <c r="BH495" s="186">
        <f>AM495*Workings_risks!$E$24*Workings_risks!$E$26*Workings_risks!$E$27*Assumptions!$G$90</f>
        <v>4.401007153064191E-4</v>
      </c>
      <c r="BI495" s="186">
        <f>AN495*Workings_risks!$E$24*Workings_risks!$E$26*Workings_risks!$E$27*Assumptions!$G$90</f>
        <v>4.4692262623525456E-4</v>
      </c>
      <c r="BJ495" s="186">
        <f>AO495*Workings_risks!$E$24*Workings_risks!$E$26*Workings_risks!$E$27*Assumptions!$G$90</f>
        <v>4.5374453716409024E-4</v>
      </c>
      <c r="BK495" s="186">
        <f>AP495*Workings_risks!$E$24*Workings_risks!$E$26*Workings_risks!$E$27*Assumptions!$G$90</f>
        <v>4.6056644809292581E-4</v>
      </c>
      <c r="BL495" s="186">
        <f>AQ495*Workings_risks!$E$24*Workings_risks!$E$26*Workings_risks!$E$27*Assumptions!$G$90</f>
        <v>4.6738835902176154E-4</v>
      </c>
      <c r="BM495" s="186">
        <f>AR495*Workings_risks!$E$24*Workings_risks!$E$26*Workings_risks!$E$27*Assumptions!$G$90</f>
        <v>4.7421026995059701E-4</v>
      </c>
      <c r="BN495" s="186">
        <f>AS495*Workings_risks!$E$24*Workings_risks!$E$26*Workings_risks!$E$27*Assumptions!$G$90</f>
        <v>4.8103218087943263E-4</v>
      </c>
      <c r="BO495" s="186">
        <f>AT495*Workings_risks!$E$24*Workings_risks!$E$26*Workings_risks!$E$27*Assumptions!$G$90</f>
        <v>4.878540918082682E-4</v>
      </c>
      <c r="BP495" s="186">
        <f>AU495*Workings_risks!$E$24*Workings_risks!$E$26*Workings_risks!$E$27*Assumptions!$G$90</f>
        <v>4.9467600273710394E-4</v>
      </c>
      <c r="BQ495" s="186">
        <f>AV495*Workings_risks!$E$24*Workings_risks!$E$26*Workings_risks!$E$27*Assumptions!$G$90</f>
        <v>5.0149791366593929E-4</v>
      </c>
      <c r="BR495" s="186">
        <f>AW495*Workings_risks!$E$24*Workings_risks!$E$26*Workings_risks!$E$27*Assumptions!$G$90</f>
        <v>5.0831982459477497E-4</v>
      </c>
      <c r="BS495" s="186">
        <f>AX495*Workings_risks!$E$24*Workings_risks!$E$26*Workings_risks!$E$27*Assumptions!$G$90</f>
        <v>5.1514173552361065E-4</v>
      </c>
      <c r="BT495" s="186">
        <f>AY495*Workings_risks!$E$24*Workings_risks!$E$26*Workings_risks!$E$27*Assumptions!$G$90</f>
        <v>5.2196364645244612E-4</v>
      </c>
    </row>
    <row r="496" spans="2:72" x14ac:dyDescent="0.25">
      <c r="B496" s="42">
        <v>10431335</v>
      </c>
      <c r="C496" s="42" t="s">
        <v>582</v>
      </c>
      <c r="D496" s="42" t="s">
        <v>272</v>
      </c>
      <c r="E496" s="42">
        <v>17125688</v>
      </c>
      <c r="F496" s="42">
        <v>17125683</v>
      </c>
      <c r="G496" s="42">
        <v>0.9622891267569802</v>
      </c>
      <c r="H496" s="42">
        <v>145.564456957971</v>
      </c>
      <c r="I496" s="42">
        <v>-35.850179535225401</v>
      </c>
      <c r="J496" s="42">
        <v>117</v>
      </c>
      <c r="K496" s="42">
        <v>103</v>
      </c>
      <c r="L496" s="32">
        <v>6.3E-2</v>
      </c>
      <c r="M496" s="32">
        <v>8.7999999999999995E-2</v>
      </c>
      <c r="N496" s="181"/>
      <c r="O496" s="182">
        <f t="shared" si="106"/>
        <v>124.371</v>
      </c>
      <c r="P496" s="182">
        <f t="shared" si="107"/>
        <v>109.48899999999999</v>
      </c>
      <c r="Q496" s="191">
        <f t="shared" si="108"/>
        <v>0.01</v>
      </c>
      <c r="R496" s="191">
        <f t="shared" si="109"/>
        <v>0.02</v>
      </c>
      <c r="S496" s="184">
        <f t="shared" si="110"/>
        <v>-1488.2000000000005</v>
      </c>
      <c r="T496" s="184">
        <f t="shared" si="111"/>
        <v>139.25299999999999</v>
      </c>
      <c r="U496" s="185">
        <f t="shared" si="112"/>
        <v>1.4952963311382864E-2</v>
      </c>
      <c r="V496" s="181"/>
      <c r="W496" s="182">
        <f t="shared" si="113"/>
        <v>125.541</v>
      </c>
      <c r="X496" s="182">
        <f t="shared" si="114"/>
        <v>112.06400000000001</v>
      </c>
      <c r="Y496" s="183">
        <f t="shared" si="115"/>
        <v>0.01</v>
      </c>
      <c r="Z496" s="183">
        <f t="shared" si="116"/>
        <v>0.02</v>
      </c>
      <c r="AA496" s="184">
        <f t="shared" si="117"/>
        <v>-1347.6999999999989</v>
      </c>
      <c r="AB496" s="184">
        <f t="shared" si="118"/>
        <v>139.018</v>
      </c>
      <c r="AC496" s="185">
        <f t="shared" si="119"/>
        <v>1.6337463827261273E-2</v>
      </c>
      <c r="AD496" s="181"/>
      <c r="AE496" s="178">
        <f t="shared" si="120"/>
        <v>1.4952963311382863</v>
      </c>
      <c r="AF496" s="170">
        <f>Workings_risks!$E$18+Workings_risks!$E$27*(($AE496-1)*Workings_risks!$E$18)/(2050-2023)</f>
        <v>9.6880893083749475E-3</v>
      </c>
      <c r="AG496" s="170">
        <f>AF496+(($AE496-1)*Workings_risks!$E$18)/(2050-2023)</f>
        <v>9.8565402593453547E-3</v>
      </c>
      <c r="AH496" s="170">
        <f>AG496+(($AE496-1)*Workings_risks!$E$18)/(2050-2023)</f>
        <v>1.0024991210315762E-2</v>
      </c>
      <c r="AI496" s="170">
        <f>AH496+(($AE496-1)*Workings_risks!$E$18)/(2050-2023)</f>
        <v>1.0193442161286169E-2</v>
      </c>
      <c r="AJ496" s="170">
        <f>AI496+(($AE496-1)*Workings_risks!$E$18)/(2050-2023)</f>
        <v>1.0361893112256576E-2</v>
      </c>
      <c r="AK496" s="170">
        <f>AJ496+(($AE496-1)*Workings_risks!$E$18)/(2050-2023)</f>
        <v>1.0530344063226983E-2</v>
      </c>
      <c r="AL496" s="170">
        <f>AK496+(($AE496-1)*Workings_risks!$E$18)/(2050-2023)</f>
        <v>1.069879501419739E-2</v>
      </c>
      <c r="AM496" s="170">
        <f>AL496+(($AE496-1)*Workings_risks!$E$18)/(2050-2023)</f>
        <v>1.0867245965167797E-2</v>
      </c>
      <c r="AN496" s="170">
        <f>AM496+(($AE496-1)*Workings_risks!$E$18)/(2050-2023)</f>
        <v>1.1035696916138205E-2</v>
      </c>
      <c r="AO496" s="170">
        <f>AN496+(($AE496-1)*Workings_risks!$E$18)/(2050-2023)</f>
        <v>1.1204147867108612E-2</v>
      </c>
      <c r="AP496" s="170">
        <f>AO496+(($AE496-1)*Workings_risks!$E$18)/(2050-2023)</f>
        <v>1.1372598818079019E-2</v>
      </c>
      <c r="AQ496" s="170">
        <f>AP496+(($AE496-1)*Workings_risks!$E$18)/(2050-2023)</f>
        <v>1.1541049769049426E-2</v>
      </c>
      <c r="AR496" s="170">
        <f>AQ496+(($AE496-1)*Workings_risks!$E$18)/(2050-2023)</f>
        <v>1.1709500720019833E-2</v>
      </c>
      <c r="AS496" s="170">
        <f>AR496+(($AE496-1)*Workings_risks!$E$18)/(2050-2023)</f>
        <v>1.187795167099024E-2</v>
      </c>
      <c r="AT496" s="170">
        <f>AS496+(($AE496-1)*Workings_risks!$E$18)/(2050-2023)</f>
        <v>1.2046402621960647E-2</v>
      </c>
      <c r="AU496" s="170">
        <f>AT496+(($AE496-1)*Workings_risks!$E$18)/(2050-2023)</f>
        <v>1.2214853572931055E-2</v>
      </c>
      <c r="AV496" s="170">
        <f>AU496+(($AE496-1)*Workings_risks!$E$18)/(2050-2023)</f>
        <v>1.2383304523901462E-2</v>
      </c>
      <c r="AW496" s="170">
        <f>AV496+(($AE496-1)*Workings_risks!$E$18)/(2050-2023)</f>
        <v>1.2551755474871869E-2</v>
      </c>
      <c r="AX496" s="170">
        <f>AW496+(($AE496-1)*Workings_risks!$E$18)/(2050-2023)</f>
        <v>1.2720206425842276E-2</v>
      </c>
      <c r="AY496" s="170">
        <f>AX496+(($AE496-1)*Workings_risks!$E$18)/(2050-2023)</f>
        <v>1.2888657376812683E-2</v>
      </c>
      <c r="BA496" s="186">
        <f>AF496*Workings_risks!$E$24*Workings_risks!$E$26*Workings_risks!$E$27*Assumptions!$G$90</f>
        <v>3.9234733880456988E-4</v>
      </c>
      <c r="BB496" s="186">
        <f>AG496*Workings_risks!$E$24*Workings_risks!$E$26*Workings_risks!$E$27*Assumptions!$G$90</f>
        <v>3.9916924973340545E-4</v>
      </c>
      <c r="BC496" s="186">
        <f>AH496*Workings_risks!$E$24*Workings_risks!$E$26*Workings_risks!$E$27*Assumptions!$G$90</f>
        <v>4.0599116066224108E-4</v>
      </c>
      <c r="BD496" s="186">
        <f>AI496*Workings_risks!$E$24*Workings_risks!$E$26*Workings_risks!$E$27*Assumptions!$G$90</f>
        <v>4.128130715910767E-4</v>
      </c>
      <c r="BE496" s="186">
        <f>AJ496*Workings_risks!$E$24*Workings_risks!$E$26*Workings_risks!$E$27*Assumptions!$G$90</f>
        <v>4.1963498251991233E-4</v>
      </c>
      <c r="BF496" s="186">
        <f>AK496*Workings_risks!$E$24*Workings_risks!$E$26*Workings_risks!$E$27*Assumptions!$G$90</f>
        <v>4.264568934487479E-4</v>
      </c>
      <c r="BG496" s="186">
        <f>AL496*Workings_risks!$E$24*Workings_risks!$E$26*Workings_risks!$E$27*Assumptions!$G$90</f>
        <v>4.3327880437758347E-4</v>
      </c>
      <c r="BH496" s="186">
        <f>AM496*Workings_risks!$E$24*Workings_risks!$E$26*Workings_risks!$E$27*Assumptions!$G$90</f>
        <v>4.401007153064191E-4</v>
      </c>
      <c r="BI496" s="186">
        <f>AN496*Workings_risks!$E$24*Workings_risks!$E$26*Workings_risks!$E$27*Assumptions!$G$90</f>
        <v>4.4692262623525456E-4</v>
      </c>
      <c r="BJ496" s="186">
        <f>AO496*Workings_risks!$E$24*Workings_risks!$E$26*Workings_risks!$E$27*Assumptions!$G$90</f>
        <v>4.5374453716409024E-4</v>
      </c>
      <c r="BK496" s="186">
        <f>AP496*Workings_risks!$E$24*Workings_risks!$E$26*Workings_risks!$E$27*Assumptions!$G$90</f>
        <v>4.6056644809292581E-4</v>
      </c>
      <c r="BL496" s="186">
        <f>AQ496*Workings_risks!$E$24*Workings_risks!$E$26*Workings_risks!$E$27*Assumptions!$G$90</f>
        <v>4.6738835902176154E-4</v>
      </c>
      <c r="BM496" s="186">
        <f>AR496*Workings_risks!$E$24*Workings_risks!$E$26*Workings_risks!$E$27*Assumptions!$G$90</f>
        <v>4.7421026995059701E-4</v>
      </c>
      <c r="BN496" s="186">
        <f>AS496*Workings_risks!$E$24*Workings_risks!$E$26*Workings_risks!$E$27*Assumptions!$G$90</f>
        <v>4.8103218087943263E-4</v>
      </c>
      <c r="BO496" s="186">
        <f>AT496*Workings_risks!$E$24*Workings_risks!$E$26*Workings_risks!$E$27*Assumptions!$G$90</f>
        <v>4.878540918082682E-4</v>
      </c>
      <c r="BP496" s="186">
        <f>AU496*Workings_risks!$E$24*Workings_risks!$E$26*Workings_risks!$E$27*Assumptions!$G$90</f>
        <v>4.9467600273710394E-4</v>
      </c>
      <c r="BQ496" s="186">
        <f>AV496*Workings_risks!$E$24*Workings_risks!$E$26*Workings_risks!$E$27*Assumptions!$G$90</f>
        <v>5.0149791366593929E-4</v>
      </c>
      <c r="BR496" s="186">
        <f>AW496*Workings_risks!$E$24*Workings_risks!$E$26*Workings_risks!$E$27*Assumptions!$G$90</f>
        <v>5.0831982459477497E-4</v>
      </c>
      <c r="BS496" s="186">
        <f>AX496*Workings_risks!$E$24*Workings_risks!$E$26*Workings_risks!$E$27*Assumptions!$G$90</f>
        <v>5.1514173552361065E-4</v>
      </c>
      <c r="BT496" s="186">
        <f>AY496*Workings_risks!$E$24*Workings_risks!$E$26*Workings_risks!$E$27*Assumptions!$G$90</f>
        <v>5.2196364645244612E-4</v>
      </c>
    </row>
    <row r="497" spans="2:72" x14ac:dyDescent="0.25">
      <c r="B497" s="42">
        <v>10431408</v>
      </c>
      <c r="C497" s="42" t="s">
        <v>582</v>
      </c>
      <c r="D497" s="42" t="s">
        <v>272</v>
      </c>
      <c r="E497" s="42">
        <v>17343746</v>
      </c>
      <c r="F497" s="42">
        <v>17125996</v>
      </c>
      <c r="G497" s="42">
        <v>1.7351975457624005</v>
      </c>
      <c r="H497" s="42">
        <v>145.576792888971</v>
      </c>
      <c r="I497" s="42">
        <v>-35.887521572895601</v>
      </c>
      <c r="J497" s="42">
        <v>116</v>
      </c>
      <c r="K497" s="42">
        <v>103</v>
      </c>
      <c r="L497" s="32">
        <v>6.3E-2</v>
      </c>
      <c r="M497" s="32">
        <v>8.7999999999999995E-2</v>
      </c>
      <c r="N497" s="181"/>
      <c r="O497" s="182">
        <f t="shared" si="106"/>
        <v>123.30799999999999</v>
      </c>
      <c r="P497" s="182">
        <f t="shared" si="107"/>
        <v>109.48899999999999</v>
      </c>
      <c r="Q497" s="191">
        <f t="shared" si="108"/>
        <v>0.01</v>
      </c>
      <c r="R497" s="191">
        <f t="shared" si="109"/>
        <v>0.02</v>
      </c>
      <c r="S497" s="184">
        <f t="shared" si="110"/>
        <v>-1381.9000000000003</v>
      </c>
      <c r="T497" s="184">
        <f t="shared" si="111"/>
        <v>137.12699999999998</v>
      </c>
      <c r="U497" s="185">
        <f t="shared" si="112"/>
        <v>1.5288371083291103E-2</v>
      </c>
      <c r="V497" s="181"/>
      <c r="W497" s="182">
        <f t="shared" si="113"/>
        <v>124.46799999999999</v>
      </c>
      <c r="X497" s="182">
        <f t="shared" si="114"/>
        <v>112.06400000000001</v>
      </c>
      <c r="Y497" s="183">
        <f t="shared" si="115"/>
        <v>0.01</v>
      </c>
      <c r="Z497" s="183">
        <f t="shared" si="116"/>
        <v>0.02</v>
      </c>
      <c r="AA497" s="184">
        <f t="shared" si="117"/>
        <v>-1240.399999999998</v>
      </c>
      <c r="AB497" s="184">
        <f t="shared" si="118"/>
        <v>136.87199999999996</v>
      </c>
      <c r="AC497" s="185">
        <f t="shared" si="119"/>
        <v>1.6826830054821017E-2</v>
      </c>
      <c r="AD497" s="181"/>
      <c r="AE497" s="178">
        <f t="shared" si="120"/>
        <v>1.5288371083291104</v>
      </c>
      <c r="AF497" s="170">
        <f>Workings_risks!$E$18+Workings_risks!$E$27*(($AE497-1)*Workings_risks!$E$18)/(2050-2023)</f>
        <v>9.7223110992032541E-3</v>
      </c>
      <c r="AG497" s="170">
        <f>AF497+(($AE497-1)*Workings_risks!$E$18)/(2050-2023)</f>
        <v>9.9021693137830956E-3</v>
      </c>
      <c r="AH497" s="170">
        <f>AG497+(($AE497-1)*Workings_risks!$E$18)/(2050-2023)</f>
        <v>1.0082027528362937E-2</v>
      </c>
      <c r="AI497" s="170">
        <f>AH497+(($AE497-1)*Workings_risks!$E$18)/(2050-2023)</f>
        <v>1.0261885742942779E-2</v>
      </c>
      <c r="AJ497" s="170">
        <f>AI497+(($AE497-1)*Workings_risks!$E$18)/(2050-2023)</f>
        <v>1.044174395752262E-2</v>
      </c>
      <c r="AK497" s="170">
        <f>AJ497+(($AE497-1)*Workings_risks!$E$18)/(2050-2023)</f>
        <v>1.0621602172102462E-2</v>
      </c>
      <c r="AL497" s="170">
        <f>AK497+(($AE497-1)*Workings_risks!$E$18)/(2050-2023)</f>
        <v>1.0801460386682303E-2</v>
      </c>
      <c r="AM497" s="170">
        <f>AL497+(($AE497-1)*Workings_risks!$E$18)/(2050-2023)</f>
        <v>1.0981318601262145E-2</v>
      </c>
      <c r="AN497" s="170">
        <f>AM497+(($AE497-1)*Workings_risks!$E$18)/(2050-2023)</f>
        <v>1.1161176815841986E-2</v>
      </c>
      <c r="AO497" s="170">
        <f>AN497+(($AE497-1)*Workings_risks!$E$18)/(2050-2023)</f>
        <v>1.1341035030421828E-2</v>
      </c>
      <c r="AP497" s="170">
        <f>AO497+(($AE497-1)*Workings_risks!$E$18)/(2050-2023)</f>
        <v>1.1520893245001669E-2</v>
      </c>
      <c r="AQ497" s="170">
        <f>AP497+(($AE497-1)*Workings_risks!$E$18)/(2050-2023)</f>
        <v>1.1700751459581511E-2</v>
      </c>
      <c r="AR497" s="170">
        <f>AQ497+(($AE497-1)*Workings_risks!$E$18)/(2050-2023)</f>
        <v>1.1880609674161352E-2</v>
      </c>
      <c r="AS497" s="170">
        <f>AR497+(($AE497-1)*Workings_risks!$E$18)/(2050-2023)</f>
        <v>1.2060467888741194E-2</v>
      </c>
      <c r="AT497" s="170">
        <f>AS497+(($AE497-1)*Workings_risks!$E$18)/(2050-2023)</f>
        <v>1.2240326103321035E-2</v>
      </c>
      <c r="AU497" s="170">
        <f>AT497+(($AE497-1)*Workings_risks!$E$18)/(2050-2023)</f>
        <v>1.2420184317900877E-2</v>
      </c>
      <c r="AV497" s="170">
        <f>AU497+(($AE497-1)*Workings_risks!$E$18)/(2050-2023)</f>
        <v>1.2600042532480718E-2</v>
      </c>
      <c r="AW497" s="170">
        <f>AV497+(($AE497-1)*Workings_risks!$E$18)/(2050-2023)</f>
        <v>1.277990074706056E-2</v>
      </c>
      <c r="AX497" s="170">
        <f>AW497+(($AE497-1)*Workings_risks!$E$18)/(2050-2023)</f>
        <v>1.2959758961640401E-2</v>
      </c>
      <c r="AY497" s="170">
        <f>AX497+(($AE497-1)*Workings_risks!$E$18)/(2050-2023)</f>
        <v>1.3139617176220243E-2</v>
      </c>
      <c r="BA497" s="186">
        <f>AF497*Workings_risks!$E$24*Workings_risks!$E$26*Workings_risks!$E$27*Assumptions!$G$90</f>
        <v>3.9373324970332736E-4</v>
      </c>
      <c r="BB497" s="186">
        <f>AG497*Workings_risks!$E$24*Workings_risks!$E$26*Workings_risks!$E$27*Assumptions!$G$90</f>
        <v>4.0101713093174872E-4</v>
      </c>
      <c r="BC497" s="186">
        <f>AH497*Workings_risks!$E$24*Workings_risks!$E$26*Workings_risks!$E$27*Assumptions!$G$90</f>
        <v>4.0830101216017008E-4</v>
      </c>
      <c r="BD497" s="186">
        <f>AI497*Workings_risks!$E$24*Workings_risks!$E$26*Workings_risks!$E$27*Assumptions!$G$90</f>
        <v>4.1558489338859144E-4</v>
      </c>
      <c r="BE497" s="186">
        <f>AJ497*Workings_risks!$E$24*Workings_risks!$E$26*Workings_risks!$E$27*Assumptions!$G$90</f>
        <v>4.2286877461701286E-4</v>
      </c>
      <c r="BF497" s="186">
        <f>AK497*Workings_risks!$E$24*Workings_risks!$E$26*Workings_risks!$E$27*Assumptions!$G$90</f>
        <v>4.3015265584543422E-4</v>
      </c>
      <c r="BG497" s="186">
        <f>AL497*Workings_risks!$E$24*Workings_risks!$E$26*Workings_risks!$E$27*Assumptions!$G$90</f>
        <v>4.3743653707385558E-4</v>
      </c>
      <c r="BH497" s="186">
        <f>AM497*Workings_risks!$E$24*Workings_risks!$E$26*Workings_risks!$E$27*Assumptions!$G$90</f>
        <v>4.4472041830227694E-4</v>
      </c>
      <c r="BI497" s="186">
        <f>AN497*Workings_risks!$E$24*Workings_risks!$E$26*Workings_risks!$E$27*Assumptions!$G$90</f>
        <v>4.520042995306983E-4</v>
      </c>
      <c r="BJ497" s="186">
        <f>AO497*Workings_risks!$E$24*Workings_risks!$E$26*Workings_risks!$E$27*Assumptions!$G$90</f>
        <v>4.5928818075911972E-4</v>
      </c>
      <c r="BK497" s="186">
        <f>AP497*Workings_risks!$E$24*Workings_risks!$E$26*Workings_risks!$E$27*Assumptions!$G$90</f>
        <v>4.6657206198754108E-4</v>
      </c>
      <c r="BL497" s="186">
        <f>AQ497*Workings_risks!$E$24*Workings_risks!$E$26*Workings_risks!$E$27*Assumptions!$G$90</f>
        <v>4.7385594321596244E-4</v>
      </c>
      <c r="BM497" s="186">
        <f>AR497*Workings_risks!$E$24*Workings_risks!$E$26*Workings_risks!$E$27*Assumptions!$G$90</f>
        <v>4.811398244443838E-4</v>
      </c>
      <c r="BN497" s="186">
        <f>AS497*Workings_risks!$E$24*Workings_risks!$E$26*Workings_risks!$E$27*Assumptions!$G$90</f>
        <v>4.8842370567280533E-4</v>
      </c>
      <c r="BO497" s="186">
        <f>AT497*Workings_risks!$E$24*Workings_risks!$E$26*Workings_risks!$E$27*Assumptions!$G$90</f>
        <v>4.9570758690122669E-4</v>
      </c>
      <c r="BP497" s="186">
        <f>AU497*Workings_risks!$E$24*Workings_risks!$E$26*Workings_risks!$E$27*Assumptions!$G$90</f>
        <v>5.0299146812964805E-4</v>
      </c>
      <c r="BQ497" s="186">
        <f>AV497*Workings_risks!$E$24*Workings_risks!$E$26*Workings_risks!$E$27*Assumptions!$G$90</f>
        <v>5.1027534935806941E-4</v>
      </c>
      <c r="BR497" s="186">
        <f>AW497*Workings_risks!$E$24*Workings_risks!$E$26*Workings_risks!$E$27*Assumptions!$G$90</f>
        <v>5.1755923058649077E-4</v>
      </c>
      <c r="BS497" s="186">
        <f>AX497*Workings_risks!$E$24*Workings_risks!$E$26*Workings_risks!$E$27*Assumptions!$G$90</f>
        <v>5.2484311181491214E-4</v>
      </c>
      <c r="BT497" s="186">
        <f>AY497*Workings_risks!$E$24*Workings_risks!$E$26*Workings_risks!$E$27*Assumptions!$G$90</f>
        <v>5.321269930433335E-4</v>
      </c>
    </row>
    <row r="498" spans="2:72" x14ac:dyDescent="0.25">
      <c r="B498" s="42">
        <v>10434063</v>
      </c>
      <c r="C498" s="42" t="s">
        <v>394</v>
      </c>
      <c r="D498" s="42" t="s">
        <v>283</v>
      </c>
      <c r="E498" s="42">
        <v>17137391</v>
      </c>
      <c r="F498" s="42">
        <v>17137400</v>
      </c>
      <c r="G498" s="42">
        <v>1.1796856775414701</v>
      </c>
      <c r="H498" s="42">
        <v>146.053623431262</v>
      </c>
      <c r="I498" s="42">
        <v>-36.059643944724797</v>
      </c>
      <c r="J498" s="42">
        <v>120</v>
      </c>
      <c r="K498" s="42">
        <v>106</v>
      </c>
      <c r="L498" s="32">
        <v>6.3E-2</v>
      </c>
      <c r="M498" s="32">
        <v>8.7999999999999995E-2</v>
      </c>
      <c r="N498" s="181"/>
      <c r="O498" s="182">
        <f t="shared" si="106"/>
        <v>127.55999999999999</v>
      </c>
      <c r="P498" s="182">
        <f t="shared" si="107"/>
        <v>112.678</v>
      </c>
      <c r="Q498" s="191">
        <f t="shared" si="108"/>
        <v>0.01</v>
      </c>
      <c r="R498" s="191">
        <f t="shared" si="109"/>
        <v>0.02</v>
      </c>
      <c r="S498" s="184">
        <f t="shared" si="110"/>
        <v>-1488.1999999999989</v>
      </c>
      <c r="T498" s="184">
        <f t="shared" si="111"/>
        <v>142.44199999999998</v>
      </c>
      <c r="U498" s="185">
        <f t="shared" si="112"/>
        <v>1.5079962370649104E-2</v>
      </c>
      <c r="V498" s="181"/>
      <c r="W498" s="182">
        <f t="shared" si="113"/>
        <v>128.76</v>
      </c>
      <c r="X498" s="182">
        <f t="shared" si="114"/>
        <v>115.328</v>
      </c>
      <c r="Y498" s="183">
        <f t="shared" si="115"/>
        <v>0.01</v>
      </c>
      <c r="Z498" s="183">
        <f t="shared" si="116"/>
        <v>0.02</v>
      </c>
      <c r="AA498" s="184">
        <f t="shared" si="117"/>
        <v>-1343.1999999999987</v>
      </c>
      <c r="AB498" s="184">
        <f t="shared" si="118"/>
        <v>142.19199999999998</v>
      </c>
      <c r="AC498" s="185">
        <f t="shared" si="119"/>
        <v>1.6521739130434782E-2</v>
      </c>
      <c r="AD498" s="181"/>
      <c r="AE498" s="178">
        <f t="shared" si="120"/>
        <v>1.5079962370649105</v>
      </c>
      <c r="AF498" s="170">
        <f>Workings_risks!$E$18+Workings_risks!$E$27*(($AE498-1)*Workings_risks!$E$18)/(2050-2023)</f>
        <v>9.7010470738342104E-3</v>
      </c>
      <c r="AG498" s="170">
        <f>AF498+(($AE498-1)*Workings_risks!$E$18)/(2050-2023)</f>
        <v>9.8738172799577046E-3</v>
      </c>
      <c r="AH498" s="170">
        <f>AG498+(($AE498-1)*Workings_risks!$E$18)/(2050-2023)</f>
        <v>1.0046587486081199E-2</v>
      </c>
      <c r="AI498" s="170">
        <f>AH498+(($AE498-1)*Workings_risks!$E$18)/(2050-2023)</f>
        <v>1.0219357692204693E-2</v>
      </c>
      <c r="AJ498" s="170">
        <f>AI498+(($AE498-1)*Workings_risks!$E$18)/(2050-2023)</f>
        <v>1.0392127898328187E-2</v>
      </c>
      <c r="AK498" s="170">
        <f>AJ498+(($AE498-1)*Workings_risks!$E$18)/(2050-2023)</f>
        <v>1.0564898104451681E-2</v>
      </c>
      <c r="AL498" s="170">
        <f>AK498+(($AE498-1)*Workings_risks!$E$18)/(2050-2023)</f>
        <v>1.0737668310575176E-2</v>
      </c>
      <c r="AM498" s="170">
        <f>AL498+(($AE498-1)*Workings_risks!$E$18)/(2050-2023)</f>
        <v>1.091043851669867E-2</v>
      </c>
      <c r="AN498" s="170">
        <f>AM498+(($AE498-1)*Workings_risks!$E$18)/(2050-2023)</f>
        <v>1.1083208722822164E-2</v>
      </c>
      <c r="AO498" s="170">
        <f>AN498+(($AE498-1)*Workings_risks!$E$18)/(2050-2023)</f>
        <v>1.1255978928945658E-2</v>
      </c>
      <c r="AP498" s="170">
        <f>AO498+(($AE498-1)*Workings_risks!$E$18)/(2050-2023)</f>
        <v>1.1428749135069152E-2</v>
      </c>
      <c r="AQ498" s="170">
        <f>AP498+(($AE498-1)*Workings_risks!$E$18)/(2050-2023)</f>
        <v>1.1601519341192646E-2</v>
      </c>
      <c r="AR498" s="170">
        <f>AQ498+(($AE498-1)*Workings_risks!$E$18)/(2050-2023)</f>
        <v>1.1774289547316141E-2</v>
      </c>
      <c r="AS498" s="170">
        <f>AR498+(($AE498-1)*Workings_risks!$E$18)/(2050-2023)</f>
        <v>1.1947059753439635E-2</v>
      </c>
      <c r="AT498" s="170">
        <f>AS498+(($AE498-1)*Workings_risks!$E$18)/(2050-2023)</f>
        <v>1.2119829959563129E-2</v>
      </c>
      <c r="AU498" s="170">
        <f>AT498+(($AE498-1)*Workings_risks!$E$18)/(2050-2023)</f>
        <v>1.2292600165686623E-2</v>
      </c>
      <c r="AV498" s="170">
        <f>AU498+(($AE498-1)*Workings_risks!$E$18)/(2050-2023)</f>
        <v>1.2465370371810117E-2</v>
      </c>
      <c r="AW498" s="170">
        <f>AV498+(($AE498-1)*Workings_risks!$E$18)/(2050-2023)</f>
        <v>1.2638140577933612E-2</v>
      </c>
      <c r="AX498" s="170">
        <f>AW498+(($AE498-1)*Workings_risks!$E$18)/(2050-2023)</f>
        <v>1.2810910784057106E-2</v>
      </c>
      <c r="AY498" s="170">
        <f>AX498+(($AE498-1)*Workings_risks!$E$18)/(2050-2023)</f>
        <v>1.29836809901806E-2</v>
      </c>
      <c r="BA498" s="186">
        <f>AF498*Workings_risks!$E$24*Workings_risks!$E$26*Workings_risks!$E$27*Assumptions!$G$90</f>
        <v>3.928721011837111E-4</v>
      </c>
      <c r="BB498" s="186">
        <f>AG498*Workings_risks!$E$24*Workings_risks!$E$26*Workings_risks!$E$27*Assumptions!$G$90</f>
        <v>3.9986893290559371E-4</v>
      </c>
      <c r="BC498" s="186">
        <f>AH498*Workings_risks!$E$24*Workings_risks!$E$26*Workings_risks!$E$27*Assumptions!$G$90</f>
        <v>4.0686576462747648E-4</v>
      </c>
      <c r="BD498" s="186">
        <f>AI498*Workings_risks!$E$24*Workings_risks!$E$26*Workings_risks!$E$27*Assumptions!$G$90</f>
        <v>4.1386259634935908E-4</v>
      </c>
      <c r="BE498" s="186">
        <f>AJ498*Workings_risks!$E$24*Workings_risks!$E$26*Workings_risks!$E$27*Assumptions!$G$90</f>
        <v>4.2085942807124175E-4</v>
      </c>
      <c r="BF498" s="186">
        <f>AK498*Workings_risks!$E$24*Workings_risks!$E$26*Workings_risks!$E$27*Assumptions!$G$90</f>
        <v>4.278562597931243E-4</v>
      </c>
      <c r="BG498" s="186">
        <f>AL498*Workings_risks!$E$24*Workings_risks!$E$26*Workings_risks!$E$27*Assumptions!$G$90</f>
        <v>4.3485309151500702E-4</v>
      </c>
      <c r="BH498" s="186">
        <f>AM498*Workings_risks!$E$24*Workings_risks!$E$26*Workings_risks!$E$27*Assumptions!$G$90</f>
        <v>4.4184992323688968E-4</v>
      </c>
      <c r="BI498" s="186">
        <f>AN498*Workings_risks!$E$24*Workings_risks!$E$26*Workings_risks!$E$27*Assumptions!$G$90</f>
        <v>4.4884675495877229E-4</v>
      </c>
      <c r="BJ498" s="186">
        <f>AO498*Workings_risks!$E$24*Workings_risks!$E$26*Workings_risks!$E$27*Assumptions!$G$90</f>
        <v>4.5584358668065495E-4</v>
      </c>
      <c r="BK498" s="186">
        <f>AP498*Workings_risks!$E$24*Workings_risks!$E$26*Workings_risks!$E$27*Assumptions!$G$90</f>
        <v>4.6284041840253767E-4</v>
      </c>
      <c r="BL498" s="186">
        <f>AQ498*Workings_risks!$E$24*Workings_risks!$E$26*Workings_risks!$E$27*Assumptions!$G$90</f>
        <v>4.6983725012442027E-4</v>
      </c>
      <c r="BM498" s="186">
        <f>AR498*Workings_risks!$E$24*Workings_risks!$E$26*Workings_risks!$E$27*Assumptions!$G$90</f>
        <v>4.7683408184630294E-4</v>
      </c>
      <c r="BN498" s="186">
        <f>AS498*Workings_risks!$E$24*Workings_risks!$E$26*Workings_risks!$E$27*Assumptions!$G$90</f>
        <v>4.8383091356818555E-4</v>
      </c>
      <c r="BO498" s="186">
        <f>AT498*Workings_risks!$E$24*Workings_risks!$E$26*Workings_risks!$E$27*Assumptions!$G$90</f>
        <v>4.9082774529006815E-4</v>
      </c>
      <c r="BP498" s="186">
        <f>AU498*Workings_risks!$E$24*Workings_risks!$E$26*Workings_risks!$E$27*Assumptions!$G$90</f>
        <v>4.9782457701195082E-4</v>
      </c>
      <c r="BQ498" s="186">
        <f>AV498*Workings_risks!$E$24*Workings_risks!$E$26*Workings_risks!$E$27*Assumptions!$G$90</f>
        <v>5.0482140873383348E-4</v>
      </c>
      <c r="BR498" s="186">
        <f>AW498*Workings_risks!$E$24*Workings_risks!$E$26*Workings_risks!$E$27*Assumptions!$G$90</f>
        <v>5.1181824045571603E-4</v>
      </c>
      <c r="BS498" s="186">
        <f>AX498*Workings_risks!$E$24*Workings_risks!$E$26*Workings_risks!$E$27*Assumptions!$G$90</f>
        <v>5.1881507217759869E-4</v>
      </c>
      <c r="BT498" s="186">
        <f>AY498*Workings_risks!$E$24*Workings_risks!$E$26*Workings_risks!$E$27*Assumptions!$G$90</f>
        <v>5.2581190389948147E-4</v>
      </c>
    </row>
    <row r="499" spans="2:72" x14ac:dyDescent="0.25">
      <c r="B499" s="42">
        <v>10434065</v>
      </c>
      <c r="C499" s="42" t="s">
        <v>394</v>
      </c>
      <c r="D499" s="42" t="s">
        <v>283</v>
      </c>
      <c r="E499" s="42">
        <v>17137400</v>
      </c>
      <c r="F499" s="42">
        <v>17137404</v>
      </c>
      <c r="G499" s="42">
        <v>1.3272980091507502</v>
      </c>
      <c r="H499" s="42">
        <v>146.05640734101701</v>
      </c>
      <c r="I499" s="42">
        <v>-36.060648560417803</v>
      </c>
      <c r="J499" s="42">
        <v>120</v>
      </c>
      <c r="K499" s="42">
        <v>106</v>
      </c>
      <c r="L499" s="32">
        <v>6.3E-2</v>
      </c>
      <c r="M499" s="32">
        <v>8.7999999999999995E-2</v>
      </c>
      <c r="N499" s="181"/>
      <c r="O499" s="182">
        <f t="shared" si="106"/>
        <v>127.55999999999999</v>
      </c>
      <c r="P499" s="182">
        <f t="shared" si="107"/>
        <v>112.678</v>
      </c>
      <c r="Q499" s="191">
        <f t="shared" si="108"/>
        <v>0.01</v>
      </c>
      <c r="R499" s="191">
        <f t="shared" si="109"/>
        <v>0.02</v>
      </c>
      <c r="S499" s="184">
        <f t="shared" si="110"/>
        <v>-1488.1999999999989</v>
      </c>
      <c r="T499" s="184">
        <f t="shared" si="111"/>
        <v>142.44199999999998</v>
      </c>
      <c r="U499" s="185">
        <f t="shared" si="112"/>
        <v>1.5079962370649104E-2</v>
      </c>
      <c r="V499" s="181"/>
      <c r="W499" s="182">
        <f t="shared" si="113"/>
        <v>128.76</v>
      </c>
      <c r="X499" s="182">
        <f t="shared" si="114"/>
        <v>115.328</v>
      </c>
      <c r="Y499" s="183">
        <f t="shared" si="115"/>
        <v>0.01</v>
      </c>
      <c r="Z499" s="183">
        <f t="shared" si="116"/>
        <v>0.02</v>
      </c>
      <c r="AA499" s="184">
        <f t="shared" si="117"/>
        <v>-1343.1999999999987</v>
      </c>
      <c r="AB499" s="184">
        <f t="shared" si="118"/>
        <v>142.19199999999998</v>
      </c>
      <c r="AC499" s="185">
        <f t="shared" si="119"/>
        <v>1.6521739130434782E-2</v>
      </c>
      <c r="AD499" s="181"/>
      <c r="AE499" s="178">
        <f t="shared" si="120"/>
        <v>1.5079962370649105</v>
      </c>
      <c r="AF499" s="170">
        <f>Workings_risks!$E$18+Workings_risks!$E$27*(($AE499-1)*Workings_risks!$E$18)/(2050-2023)</f>
        <v>9.7010470738342104E-3</v>
      </c>
      <c r="AG499" s="170">
        <f>AF499+(($AE499-1)*Workings_risks!$E$18)/(2050-2023)</f>
        <v>9.8738172799577046E-3</v>
      </c>
      <c r="AH499" s="170">
        <f>AG499+(($AE499-1)*Workings_risks!$E$18)/(2050-2023)</f>
        <v>1.0046587486081199E-2</v>
      </c>
      <c r="AI499" s="170">
        <f>AH499+(($AE499-1)*Workings_risks!$E$18)/(2050-2023)</f>
        <v>1.0219357692204693E-2</v>
      </c>
      <c r="AJ499" s="170">
        <f>AI499+(($AE499-1)*Workings_risks!$E$18)/(2050-2023)</f>
        <v>1.0392127898328187E-2</v>
      </c>
      <c r="AK499" s="170">
        <f>AJ499+(($AE499-1)*Workings_risks!$E$18)/(2050-2023)</f>
        <v>1.0564898104451681E-2</v>
      </c>
      <c r="AL499" s="170">
        <f>AK499+(($AE499-1)*Workings_risks!$E$18)/(2050-2023)</f>
        <v>1.0737668310575176E-2</v>
      </c>
      <c r="AM499" s="170">
        <f>AL499+(($AE499-1)*Workings_risks!$E$18)/(2050-2023)</f>
        <v>1.091043851669867E-2</v>
      </c>
      <c r="AN499" s="170">
        <f>AM499+(($AE499-1)*Workings_risks!$E$18)/(2050-2023)</f>
        <v>1.1083208722822164E-2</v>
      </c>
      <c r="AO499" s="170">
        <f>AN499+(($AE499-1)*Workings_risks!$E$18)/(2050-2023)</f>
        <v>1.1255978928945658E-2</v>
      </c>
      <c r="AP499" s="170">
        <f>AO499+(($AE499-1)*Workings_risks!$E$18)/(2050-2023)</f>
        <v>1.1428749135069152E-2</v>
      </c>
      <c r="AQ499" s="170">
        <f>AP499+(($AE499-1)*Workings_risks!$E$18)/(2050-2023)</f>
        <v>1.1601519341192646E-2</v>
      </c>
      <c r="AR499" s="170">
        <f>AQ499+(($AE499-1)*Workings_risks!$E$18)/(2050-2023)</f>
        <v>1.1774289547316141E-2</v>
      </c>
      <c r="AS499" s="170">
        <f>AR499+(($AE499-1)*Workings_risks!$E$18)/(2050-2023)</f>
        <v>1.1947059753439635E-2</v>
      </c>
      <c r="AT499" s="170">
        <f>AS499+(($AE499-1)*Workings_risks!$E$18)/(2050-2023)</f>
        <v>1.2119829959563129E-2</v>
      </c>
      <c r="AU499" s="170">
        <f>AT499+(($AE499-1)*Workings_risks!$E$18)/(2050-2023)</f>
        <v>1.2292600165686623E-2</v>
      </c>
      <c r="AV499" s="170">
        <f>AU499+(($AE499-1)*Workings_risks!$E$18)/(2050-2023)</f>
        <v>1.2465370371810117E-2</v>
      </c>
      <c r="AW499" s="170">
        <f>AV499+(($AE499-1)*Workings_risks!$E$18)/(2050-2023)</f>
        <v>1.2638140577933612E-2</v>
      </c>
      <c r="AX499" s="170">
        <f>AW499+(($AE499-1)*Workings_risks!$E$18)/(2050-2023)</f>
        <v>1.2810910784057106E-2</v>
      </c>
      <c r="AY499" s="170">
        <f>AX499+(($AE499-1)*Workings_risks!$E$18)/(2050-2023)</f>
        <v>1.29836809901806E-2</v>
      </c>
      <c r="BA499" s="186">
        <f>AF499*Workings_risks!$E$24*Workings_risks!$E$26*Workings_risks!$E$27*Assumptions!$G$90</f>
        <v>3.928721011837111E-4</v>
      </c>
      <c r="BB499" s="186">
        <f>AG499*Workings_risks!$E$24*Workings_risks!$E$26*Workings_risks!$E$27*Assumptions!$G$90</f>
        <v>3.9986893290559371E-4</v>
      </c>
      <c r="BC499" s="186">
        <f>AH499*Workings_risks!$E$24*Workings_risks!$E$26*Workings_risks!$E$27*Assumptions!$G$90</f>
        <v>4.0686576462747648E-4</v>
      </c>
      <c r="BD499" s="186">
        <f>AI499*Workings_risks!$E$24*Workings_risks!$E$26*Workings_risks!$E$27*Assumptions!$G$90</f>
        <v>4.1386259634935908E-4</v>
      </c>
      <c r="BE499" s="186">
        <f>AJ499*Workings_risks!$E$24*Workings_risks!$E$26*Workings_risks!$E$27*Assumptions!$G$90</f>
        <v>4.2085942807124175E-4</v>
      </c>
      <c r="BF499" s="186">
        <f>AK499*Workings_risks!$E$24*Workings_risks!$E$26*Workings_risks!$E$27*Assumptions!$G$90</f>
        <v>4.278562597931243E-4</v>
      </c>
      <c r="BG499" s="186">
        <f>AL499*Workings_risks!$E$24*Workings_risks!$E$26*Workings_risks!$E$27*Assumptions!$G$90</f>
        <v>4.3485309151500702E-4</v>
      </c>
      <c r="BH499" s="186">
        <f>AM499*Workings_risks!$E$24*Workings_risks!$E$26*Workings_risks!$E$27*Assumptions!$G$90</f>
        <v>4.4184992323688968E-4</v>
      </c>
      <c r="BI499" s="186">
        <f>AN499*Workings_risks!$E$24*Workings_risks!$E$26*Workings_risks!$E$27*Assumptions!$G$90</f>
        <v>4.4884675495877229E-4</v>
      </c>
      <c r="BJ499" s="186">
        <f>AO499*Workings_risks!$E$24*Workings_risks!$E$26*Workings_risks!$E$27*Assumptions!$G$90</f>
        <v>4.5584358668065495E-4</v>
      </c>
      <c r="BK499" s="186">
        <f>AP499*Workings_risks!$E$24*Workings_risks!$E$26*Workings_risks!$E$27*Assumptions!$G$90</f>
        <v>4.6284041840253767E-4</v>
      </c>
      <c r="BL499" s="186">
        <f>AQ499*Workings_risks!$E$24*Workings_risks!$E$26*Workings_risks!$E$27*Assumptions!$G$90</f>
        <v>4.6983725012442027E-4</v>
      </c>
      <c r="BM499" s="186">
        <f>AR499*Workings_risks!$E$24*Workings_risks!$E$26*Workings_risks!$E$27*Assumptions!$G$90</f>
        <v>4.7683408184630294E-4</v>
      </c>
      <c r="BN499" s="186">
        <f>AS499*Workings_risks!$E$24*Workings_risks!$E$26*Workings_risks!$E$27*Assumptions!$G$90</f>
        <v>4.8383091356818555E-4</v>
      </c>
      <c r="BO499" s="186">
        <f>AT499*Workings_risks!$E$24*Workings_risks!$E$26*Workings_risks!$E$27*Assumptions!$G$90</f>
        <v>4.9082774529006815E-4</v>
      </c>
      <c r="BP499" s="186">
        <f>AU499*Workings_risks!$E$24*Workings_risks!$E$26*Workings_risks!$E$27*Assumptions!$G$90</f>
        <v>4.9782457701195082E-4</v>
      </c>
      <c r="BQ499" s="186">
        <f>AV499*Workings_risks!$E$24*Workings_risks!$E$26*Workings_risks!$E$27*Assumptions!$G$90</f>
        <v>5.0482140873383348E-4</v>
      </c>
      <c r="BR499" s="186">
        <f>AW499*Workings_risks!$E$24*Workings_risks!$E$26*Workings_risks!$E$27*Assumptions!$G$90</f>
        <v>5.1181824045571603E-4</v>
      </c>
      <c r="BS499" s="186">
        <f>AX499*Workings_risks!$E$24*Workings_risks!$E$26*Workings_risks!$E$27*Assumptions!$G$90</f>
        <v>5.1881507217759869E-4</v>
      </c>
      <c r="BT499" s="186">
        <f>AY499*Workings_risks!$E$24*Workings_risks!$E$26*Workings_risks!$E$27*Assumptions!$G$90</f>
        <v>5.2581190389948147E-4</v>
      </c>
    </row>
    <row r="500" spans="2:72" x14ac:dyDescent="0.25">
      <c r="B500" s="42">
        <v>10434066</v>
      </c>
      <c r="C500" s="42" t="s">
        <v>394</v>
      </c>
      <c r="D500" s="42" t="s">
        <v>283</v>
      </c>
      <c r="E500" s="42">
        <v>17137404</v>
      </c>
      <c r="F500" s="42">
        <v>17137408</v>
      </c>
      <c r="G500" s="42">
        <v>1.9279596488507003</v>
      </c>
      <c r="H500" s="42">
        <v>146.059196572161</v>
      </c>
      <c r="I500" s="42">
        <v>-36.061648663831598</v>
      </c>
      <c r="J500" s="42">
        <v>120</v>
      </c>
      <c r="K500" s="42">
        <v>106</v>
      </c>
      <c r="L500" s="32">
        <v>6.3E-2</v>
      </c>
      <c r="M500" s="32">
        <v>8.7999999999999995E-2</v>
      </c>
      <c r="N500" s="181"/>
      <c r="O500" s="182">
        <f t="shared" si="106"/>
        <v>127.55999999999999</v>
      </c>
      <c r="P500" s="182">
        <f t="shared" si="107"/>
        <v>112.678</v>
      </c>
      <c r="Q500" s="191">
        <f t="shared" si="108"/>
        <v>0.01</v>
      </c>
      <c r="R500" s="191">
        <f t="shared" si="109"/>
        <v>0.02</v>
      </c>
      <c r="S500" s="184">
        <f t="shared" si="110"/>
        <v>-1488.1999999999989</v>
      </c>
      <c r="T500" s="184">
        <f t="shared" si="111"/>
        <v>142.44199999999998</v>
      </c>
      <c r="U500" s="185">
        <f t="shared" si="112"/>
        <v>1.5079962370649104E-2</v>
      </c>
      <c r="V500" s="181"/>
      <c r="W500" s="182">
        <f t="shared" si="113"/>
        <v>128.76</v>
      </c>
      <c r="X500" s="182">
        <f t="shared" si="114"/>
        <v>115.328</v>
      </c>
      <c r="Y500" s="183">
        <f t="shared" si="115"/>
        <v>0.01</v>
      </c>
      <c r="Z500" s="183">
        <f t="shared" si="116"/>
        <v>0.02</v>
      </c>
      <c r="AA500" s="184">
        <f t="shared" si="117"/>
        <v>-1343.1999999999987</v>
      </c>
      <c r="AB500" s="184">
        <f t="shared" si="118"/>
        <v>142.19199999999998</v>
      </c>
      <c r="AC500" s="185">
        <f t="shared" si="119"/>
        <v>1.6521739130434782E-2</v>
      </c>
      <c r="AD500" s="181"/>
      <c r="AE500" s="178">
        <f t="shared" si="120"/>
        <v>1.5079962370649105</v>
      </c>
      <c r="AF500" s="170">
        <f>Workings_risks!$E$18+Workings_risks!$E$27*(($AE500-1)*Workings_risks!$E$18)/(2050-2023)</f>
        <v>9.7010470738342104E-3</v>
      </c>
      <c r="AG500" s="170">
        <f>AF500+(($AE500-1)*Workings_risks!$E$18)/(2050-2023)</f>
        <v>9.8738172799577046E-3</v>
      </c>
      <c r="AH500" s="170">
        <f>AG500+(($AE500-1)*Workings_risks!$E$18)/(2050-2023)</f>
        <v>1.0046587486081199E-2</v>
      </c>
      <c r="AI500" s="170">
        <f>AH500+(($AE500-1)*Workings_risks!$E$18)/(2050-2023)</f>
        <v>1.0219357692204693E-2</v>
      </c>
      <c r="AJ500" s="170">
        <f>AI500+(($AE500-1)*Workings_risks!$E$18)/(2050-2023)</f>
        <v>1.0392127898328187E-2</v>
      </c>
      <c r="AK500" s="170">
        <f>AJ500+(($AE500-1)*Workings_risks!$E$18)/(2050-2023)</f>
        <v>1.0564898104451681E-2</v>
      </c>
      <c r="AL500" s="170">
        <f>AK500+(($AE500-1)*Workings_risks!$E$18)/(2050-2023)</f>
        <v>1.0737668310575176E-2</v>
      </c>
      <c r="AM500" s="170">
        <f>AL500+(($AE500-1)*Workings_risks!$E$18)/(2050-2023)</f>
        <v>1.091043851669867E-2</v>
      </c>
      <c r="AN500" s="170">
        <f>AM500+(($AE500-1)*Workings_risks!$E$18)/(2050-2023)</f>
        <v>1.1083208722822164E-2</v>
      </c>
      <c r="AO500" s="170">
        <f>AN500+(($AE500-1)*Workings_risks!$E$18)/(2050-2023)</f>
        <v>1.1255978928945658E-2</v>
      </c>
      <c r="AP500" s="170">
        <f>AO500+(($AE500-1)*Workings_risks!$E$18)/(2050-2023)</f>
        <v>1.1428749135069152E-2</v>
      </c>
      <c r="AQ500" s="170">
        <f>AP500+(($AE500-1)*Workings_risks!$E$18)/(2050-2023)</f>
        <v>1.1601519341192646E-2</v>
      </c>
      <c r="AR500" s="170">
        <f>AQ500+(($AE500-1)*Workings_risks!$E$18)/(2050-2023)</f>
        <v>1.1774289547316141E-2</v>
      </c>
      <c r="AS500" s="170">
        <f>AR500+(($AE500-1)*Workings_risks!$E$18)/(2050-2023)</f>
        <v>1.1947059753439635E-2</v>
      </c>
      <c r="AT500" s="170">
        <f>AS500+(($AE500-1)*Workings_risks!$E$18)/(2050-2023)</f>
        <v>1.2119829959563129E-2</v>
      </c>
      <c r="AU500" s="170">
        <f>AT500+(($AE500-1)*Workings_risks!$E$18)/(2050-2023)</f>
        <v>1.2292600165686623E-2</v>
      </c>
      <c r="AV500" s="170">
        <f>AU500+(($AE500-1)*Workings_risks!$E$18)/(2050-2023)</f>
        <v>1.2465370371810117E-2</v>
      </c>
      <c r="AW500" s="170">
        <f>AV500+(($AE500-1)*Workings_risks!$E$18)/(2050-2023)</f>
        <v>1.2638140577933612E-2</v>
      </c>
      <c r="AX500" s="170">
        <f>AW500+(($AE500-1)*Workings_risks!$E$18)/(2050-2023)</f>
        <v>1.2810910784057106E-2</v>
      </c>
      <c r="AY500" s="170">
        <f>AX500+(($AE500-1)*Workings_risks!$E$18)/(2050-2023)</f>
        <v>1.29836809901806E-2</v>
      </c>
      <c r="BA500" s="186">
        <f>AF500*Workings_risks!$E$24*Workings_risks!$E$26*Workings_risks!$E$27*Assumptions!$G$90</f>
        <v>3.928721011837111E-4</v>
      </c>
      <c r="BB500" s="186">
        <f>AG500*Workings_risks!$E$24*Workings_risks!$E$26*Workings_risks!$E$27*Assumptions!$G$90</f>
        <v>3.9986893290559371E-4</v>
      </c>
      <c r="BC500" s="186">
        <f>AH500*Workings_risks!$E$24*Workings_risks!$E$26*Workings_risks!$E$27*Assumptions!$G$90</f>
        <v>4.0686576462747648E-4</v>
      </c>
      <c r="BD500" s="186">
        <f>AI500*Workings_risks!$E$24*Workings_risks!$E$26*Workings_risks!$E$27*Assumptions!$G$90</f>
        <v>4.1386259634935908E-4</v>
      </c>
      <c r="BE500" s="186">
        <f>AJ500*Workings_risks!$E$24*Workings_risks!$E$26*Workings_risks!$E$27*Assumptions!$G$90</f>
        <v>4.2085942807124175E-4</v>
      </c>
      <c r="BF500" s="186">
        <f>AK500*Workings_risks!$E$24*Workings_risks!$E$26*Workings_risks!$E$27*Assumptions!$G$90</f>
        <v>4.278562597931243E-4</v>
      </c>
      <c r="BG500" s="186">
        <f>AL500*Workings_risks!$E$24*Workings_risks!$E$26*Workings_risks!$E$27*Assumptions!$G$90</f>
        <v>4.3485309151500702E-4</v>
      </c>
      <c r="BH500" s="186">
        <f>AM500*Workings_risks!$E$24*Workings_risks!$E$26*Workings_risks!$E$27*Assumptions!$G$90</f>
        <v>4.4184992323688968E-4</v>
      </c>
      <c r="BI500" s="186">
        <f>AN500*Workings_risks!$E$24*Workings_risks!$E$26*Workings_risks!$E$27*Assumptions!$G$90</f>
        <v>4.4884675495877229E-4</v>
      </c>
      <c r="BJ500" s="186">
        <f>AO500*Workings_risks!$E$24*Workings_risks!$E$26*Workings_risks!$E$27*Assumptions!$G$90</f>
        <v>4.5584358668065495E-4</v>
      </c>
      <c r="BK500" s="186">
        <f>AP500*Workings_risks!$E$24*Workings_risks!$E$26*Workings_risks!$E$27*Assumptions!$G$90</f>
        <v>4.6284041840253767E-4</v>
      </c>
      <c r="BL500" s="186">
        <f>AQ500*Workings_risks!$E$24*Workings_risks!$E$26*Workings_risks!$E$27*Assumptions!$G$90</f>
        <v>4.6983725012442027E-4</v>
      </c>
      <c r="BM500" s="186">
        <f>AR500*Workings_risks!$E$24*Workings_risks!$E$26*Workings_risks!$E$27*Assumptions!$G$90</f>
        <v>4.7683408184630294E-4</v>
      </c>
      <c r="BN500" s="186">
        <f>AS500*Workings_risks!$E$24*Workings_risks!$E$26*Workings_risks!$E$27*Assumptions!$G$90</f>
        <v>4.8383091356818555E-4</v>
      </c>
      <c r="BO500" s="186">
        <f>AT500*Workings_risks!$E$24*Workings_risks!$E$26*Workings_risks!$E$27*Assumptions!$G$90</f>
        <v>4.9082774529006815E-4</v>
      </c>
      <c r="BP500" s="186">
        <f>AU500*Workings_risks!$E$24*Workings_risks!$E$26*Workings_risks!$E$27*Assumptions!$G$90</f>
        <v>4.9782457701195082E-4</v>
      </c>
      <c r="BQ500" s="186">
        <f>AV500*Workings_risks!$E$24*Workings_risks!$E$26*Workings_risks!$E$27*Assumptions!$G$90</f>
        <v>5.0482140873383348E-4</v>
      </c>
      <c r="BR500" s="186">
        <f>AW500*Workings_risks!$E$24*Workings_risks!$E$26*Workings_risks!$E$27*Assumptions!$G$90</f>
        <v>5.1181824045571603E-4</v>
      </c>
      <c r="BS500" s="186">
        <f>AX500*Workings_risks!$E$24*Workings_risks!$E$26*Workings_risks!$E$27*Assumptions!$G$90</f>
        <v>5.1881507217759869E-4</v>
      </c>
      <c r="BT500" s="186">
        <f>AY500*Workings_risks!$E$24*Workings_risks!$E$26*Workings_risks!$E$27*Assumptions!$G$90</f>
        <v>5.2581190389948147E-4</v>
      </c>
    </row>
    <row r="501" spans="2:72" x14ac:dyDescent="0.25">
      <c r="B501" s="42">
        <v>10434067</v>
      </c>
      <c r="C501" s="42" t="s">
        <v>394</v>
      </c>
      <c r="D501" s="42" t="s">
        <v>283</v>
      </c>
      <c r="E501" s="42">
        <v>17137408</v>
      </c>
      <c r="F501" s="42">
        <v>17137412</v>
      </c>
      <c r="G501" s="42">
        <v>2.4231570478500801</v>
      </c>
      <c r="H501" s="42">
        <v>146.06197857142999</v>
      </c>
      <c r="I501" s="42">
        <v>-36.0626531628157</v>
      </c>
      <c r="J501" s="42">
        <v>120</v>
      </c>
      <c r="K501" s="42">
        <v>106</v>
      </c>
      <c r="L501" s="32">
        <v>6.3E-2</v>
      </c>
      <c r="M501" s="32">
        <v>8.7999999999999995E-2</v>
      </c>
      <c r="N501" s="181"/>
      <c r="O501" s="182">
        <f t="shared" si="106"/>
        <v>127.55999999999999</v>
      </c>
      <c r="P501" s="182">
        <f t="shared" si="107"/>
        <v>112.678</v>
      </c>
      <c r="Q501" s="191">
        <f t="shared" si="108"/>
        <v>0.01</v>
      </c>
      <c r="R501" s="191">
        <f t="shared" si="109"/>
        <v>0.02</v>
      </c>
      <c r="S501" s="184">
        <f t="shared" si="110"/>
        <v>-1488.1999999999989</v>
      </c>
      <c r="T501" s="184">
        <f t="shared" si="111"/>
        <v>142.44199999999998</v>
      </c>
      <c r="U501" s="185">
        <f t="shared" si="112"/>
        <v>1.5079962370649104E-2</v>
      </c>
      <c r="V501" s="181"/>
      <c r="W501" s="182">
        <f t="shared" si="113"/>
        <v>128.76</v>
      </c>
      <c r="X501" s="182">
        <f t="shared" si="114"/>
        <v>115.328</v>
      </c>
      <c r="Y501" s="183">
        <f t="shared" si="115"/>
        <v>0.01</v>
      </c>
      <c r="Z501" s="183">
        <f t="shared" si="116"/>
        <v>0.02</v>
      </c>
      <c r="AA501" s="184">
        <f t="shared" si="117"/>
        <v>-1343.1999999999987</v>
      </c>
      <c r="AB501" s="184">
        <f t="shared" si="118"/>
        <v>142.19199999999998</v>
      </c>
      <c r="AC501" s="185">
        <f t="shared" si="119"/>
        <v>1.6521739130434782E-2</v>
      </c>
      <c r="AD501" s="181"/>
      <c r="AE501" s="178">
        <f t="shared" si="120"/>
        <v>1.5079962370649105</v>
      </c>
      <c r="AF501" s="170">
        <f>Workings_risks!$E$18+Workings_risks!$E$27*(($AE501-1)*Workings_risks!$E$18)/(2050-2023)</f>
        <v>9.7010470738342104E-3</v>
      </c>
      <c r="AG501" s="170">
        <f>AF501+(($AE501-1)*Workings_risks!$E$18)/(2050-2023)</f>
        <v>9.8738172799577046E-3</v>
      </c>
      <c r="AH501" s="170">
        <f>AG501+(($AE501-1)*Workings_risks!$E$18)/(2050-2023)</f>
        <v>1.0046587486081199E-2</v>
      </c>
      <c r="AI501" s="170">
        <f>AH501+(($AE501-1)*Workings_risks!$E$18)/(2050-2023)</f>
        <v>1.0219357692204693E-2</v>
      </c>
      <c r="AJ501" s="170">
        <f>AI501+(($AE501-1)*Workings_risks!$E$18)/(2050-2023)</f>
        <v>1.0392127898328187E-2</v>
      </c>
      <c r="AK501" s="170">
        <f>AJ501+(($AE501-1)*Workings_risks!$E$18)/(2050-2023)</f>
        <v>1.0564898104451681E-2</v>
      </c>
      <c r="AL501" s="170">
        <f>AK501+(($AE501-1)*Workings_risks!$E$18)/(2050-2023)</f>
        <v>1.0737668310575176E-2</v>
      </c>
      <c r="AM501" s="170">
        <f>AL501+(($AE501-1)*Workings_risks!$E$18)/(2050-2023)</f>
        <v>1.091043851669867E-2</v>
      </c>
      <c r="AN501" s="170">
        <f>AM501+(($AE501-1)*Workings_risks!$E$18)/(2050-2023)</f>
        <v>1.1083208722822164E-2</v>
      </c>
      <c r="AO501" s="170">
        <f>AN501+(($AE501-1)*Workings_risks!$E$18)/(2050-2023)</f>
        <v>1.1255978928945658E-2</v>
      </c>
      <c r="AP501" s="170">
        <f>AO501+(($AE501-1)*Workings_risks!$E$18)/(2050-2023)</f>
        <v>1.1428749135069152E-2</v>
      </c>
      <c r="AQ501" s="170">
        <f>AP501+(($AE501-1)*Workings_risks!$E$18)/(2050-2023)</f>
        <v>1.1601519341192646E-2</v>
      </c>
      <c r="AR501" s="170">
        <f>AQ501+(($AE501-1)*Workings_risks!$E$18)/(2050-2023)</f>
        <v>1.1774289547316141E-2</v>
      </c>
      <c r="AS501" s="170">
        <f>AR501+(($AE501-1)*Workings_risks!$E$18)/(2050-2023)</f>
        <v>1.1947059753439635E-2</v>
      </c>
      <c r="AT501" s="170">
        <f>AS501+(($AE501-1)*Workings_risks!$E$18)/(2050-2023)</f>
        <v>1.2119829959563129E-2</v>
      </c>
      <c r="AU501" s="170">
        <f>AT501+(($AE501-1)*Workings_risks!$E$18)/(2050-2023)</f>
        <v>1.2292600165686623E-2</v>
      </c>
      <c r="AV501" s="170">
        <f>AU501+(($AE501-1)*Workings_risks!$E$18)/(2050-2023)</f>
        <v>1.2465370371810117E-2</v>
      </c>
      <c r="AW501" s="170">
        <f>AV501+(($AE501-1)*Workings_risks!$E$18)/(2050-2023)</f>
        <v>1.2638140577933612E-2</v>
      </c>
      <c r="AX501" s="170">
        <f>AW501+(($AE501-1)*Workings_risks!$E$18)/(2050-2023)</f>
        <v>1.2810910784057106E-2</v>
      </c>
      <c r="AY501" s="170">
        <f>AX501+(($AE501-1)*Workings_risks!$E$18)/(2050-2023)</f>
        <v>1.29836809901806E-2</v>
      </c>
      <c r="BA501" s="186">
        <f>AF501*Workings_risks!$E$24*Workings_risks!$E$26*Workings_risks!$E$27*Assumptions!$G$90</f>
        <v>3.928721011837111E-4</v>
      </c>
      <c r="BB501" s="186">
        <f>AG501*Workings_risks!$E$24*Workings_risks!$E$26*Workings_risks!$E$27*Assumptions!$G$90</f>
        <v>3.9986893290559371E-4</v>
      </c>
      <c r="BC501" s="186">
        <f>AH501*Workings_risks!$E$24*Workings_risks!$E$26*Workings_risks!$E$27*Assumptions!$G$90</f>
        <v>4.0686576462747648E-4</v>
      </c>
      <c r="BD501" s="186">
        <f>AI501*Workings_risks!$E$24*Workings_risks!$E$26*Workings_risks!$E$27*Assumptions!$G$90</f>
        <v>4.1386259634935908E-4</v>
      </c>
      <c r="BE501" s="186">
        <f>AJ501*Workings_risks!$E$24*Workings_risks!$E$26*Workings_risks!$E$27*Assumptions!$G$90</f>
        <v>4.2085942807124175E-4</v>
      </c>
      <c r="BF501" s="186">
        <f>AK501*Workings_risks!$E$24*Workings_risks!$E$26*Workings_risks!$E$27*Assumptions!$G$90</f>
        <v>4.278562597931243E-4</v>
      </c>
      <c r="BG501" s="186">
        <f>AL501*Workings_risks!$E$24*Workings_risks!$E$26*Workings_risks!$E$27*Assumptions!$G$90</f>
        <v>4.3485309151500702E-4</v>
      </c>
      <c r="BH501" s="186">
        <f>AM501*Workings_risks!$E$24*Workings_risks!$E$26*Workings_risks!$E$27*Assumptions!$G$90</f>
        <v>4.4184992323688968E-4</v>
      </c>
      <c r="BI501" s="186">
        <f>AN501*Workings_risks!$E$24*Workings_risks!$E$26*Workings_risks!$E$27*Assumptions!$G$90</f>
        <v>4.4884675495877229E-4</v>
      </c>
      <c r="BJ501" s="186">
        <f>AO501*Workings_risks!$E$24*Workings_risks!$E$26*Workings_risks!$E$27*Assumptions!$G$90</f>
        <v>4.5584358668065495E-4</v>
      </c>
      <c r="BK501" s="186">
        <f>AP501*Workings_risks!$E$24*Workings_risks!$E$26*Workings_risks!$E$27*Assumptions!$G$90</f>
        <v>4.6284041840253767E-4</v>
      </c>
      <c r="BL501" s="186">
        <f>AQ501*Workings_risks!$E$24*Workings_risks!$E$26*Workings_risks!$E$27*Assumptions!$G$90</f>
        <v>4.6983725012442027E-4</v>
      </c>
      <c r="BM501" s="186">
        <f>AR501*Workings_risks!$E$24*Workings_risks!$E$26*Workings_risks!$E$27*Assumptions!$G$90</f>
        <v>4.7683408184630294E-4</v>
      </c>
      <c r="BN501" s="186">
        <f>AS501*Workings_risks!$E$24*Workings_risks!$E$26*Workings_risks!$E$27*Assumptions!$G$90</f>
        <v>4.8383091356818555E-4</v>
      </c>
      <c r="BO501" s="186">
        <f>AT501*Workings_risks!$E$24*Workings_risks!$E$26*Workings_risks!$E$27*Assumptions!$G$90</f>
        <v>4.9082774529006815E-4</v>
      </c>
      <c r="BP501" s="186">
        <f>AU501*Workings_risks!$E$24*Workings_risks!$E$26*Workings_risks!$E$27*Assumptions!$G$90</f>
        <v>4.9782457701195082E-4</v>
      </c>
      <c r="BQ501" s="186">
        <f>AV501*Workings_risks!$E$24*Workings_risks!$E$26*Workings_risks!$E$27*Assumptions!$G$90</f>
        <v>5.0482140873383348E-4</v>
      </c>
      <c r="BR501" s="186">
        <f>AW501*Workings_risks!$E$24*Workings_risks!$E$26*Workings_risks!$E$27*Assumptions!$G$90</f>
        <v>5.1181824045571603E-4</v>
      </c>
      <c r="BS501" s="186">
        <f>AX501*Workings_risks!$E$24*Workings_risks!$E$26*Workings_risks!$E$27*Assumptions!$G$90</f>
        <v>5.1881507217759869E-4</v>
      </c>
      <c r="BT501" s="186">
        <f>AY501*Workings_risks!$E$24*Workings_risks!$E$26*Workings_risks!$E$27*Assumptions!$G$90</f>
        <v>5.2581190389948147E-4</v>
      </c>
    </row>
    <row r="502" spans="2:72" x14ac:dyDescent="0.25">
      <c r="B502" s="42">
        <v>10434068</v>
      </c>
      <c r="C502" s="42" t="s">
        <v>394</v>
      </c>
      <c r="D502" s="42" t="s">
        <v>283</v>
      </c>
      <c r="E502" s="42">
        <v>17137412</v>
      </c>
      <c r="F502" s="42">
        <v>17137416</v>
      </c>
      <c r="G502" s="42">
        <v>1.9686974699942805</v>
      </c>
      <c r="H502" s="42">
        <v>146.06475817362301</v>
      </c>
      <c r="I502" s="42">
        <v>-36.063659805663697</v>
      </c>
      <c r="J502" s="42">
        <v>120</v>
      </c>
      <c r="K502" s="42">
        <v>106</v>
      </c>
      <c r="L502" s="32">
        <v>6.3E-2</v>
      </c>
      <c r="M502" s="32">
        <v>8.7999999999999995E-2</v>
      </c>
      <c r="N502" s="181"/>
      <c r="O502" s="182">
        <f t="shared" si="106"/>
        <v>127.55999999999999</v>
      </c>
      <c r="P502" s="182">
        <f t="shared" si="107"/>
        <v>112.678</v>
      </c>
      <c r="Q502" s="191">
        <f t="shared" si="108"/>
        <v>0.01</v>
      </c>
      <c r="R502" s="191">
        <f t="shared" si="109"/>
        <v>0.02</v>
      </c>
      <c r="S502" s="184">
        <f t="shared" si="110"/>
        <v>-1488.1999999999989</v>
      </c>
      <c r="T502" s="184">
        <f t="shared" si="111"/>
        <v>142.44199999999998</v>
      </c>
      <c r="U502" s="185">
        <f t="shared" si="112"/>
        <v>1.5079962370649104E-2</v>
      </c>
      <c r="V502" s="181"/>
      <c r="W502" s="182">
        <f t="shared" si="113"/>
        <v>128.76</v>
      </c>
      <c r="X502" s="182">
        <f t="shared" si="114"/>
        <v>115.328</v>
      </c>
      <c r="Y502" s="183">
        <f t="shared" si="115"/>
        <v>0.01</v>
      </c>
      <c r="Z502" s="183">
        <f t="shared" si="116"/>
        <v>0.02</v>
      </c>
      <c r="AA502" s="184">
        <f t="shared" si="117"/>
        <v>-1343.1999999999987</v>
      </c>
      <c r="AB502" s="184">
        <f t="shared" si="118"/>
        <v>142.19199999999998</v>
      </c>
      <c r="AC502" s="185">
        <f t="shared" si="119"/>
        <v>1.6521739130434782E-2</v>
      </c>
      <c r="AD502" s="181"/>
      <c r="AE502" s="178">
        <f t="shared" si="120"/>
        <v>1.5079962370649105</v>
      </c>
      <c r="AF502" s="170">
        <f>Workings_risks!$E$18+Workings_risks!$E$27*(($AE502-1)*Workings_risks!$E$18)/(2050-2023)</f>
        <v>9.7010470738342104E-3</v>
      </c>
      <c r="AG502" s="170">
        <f>AF502+(($AE502-1)*Workings_risks!$E$18)/(2050-2023)</f>
        <v>9.8738172799577046E-3</v>
      </c>
      <c r="AH502" s="170">
        <f>AG502+(($AE502-1)*Workings_risks!$E$18)/(2050-2023)</f>
        <v>1.0046587486081199E-2</v>
      </c>
      <c r="AI502" s="170">
        <f>AH502+(($AE502-1)*Workings_risks!$E$18)/(2050-2023)</f>
        <v>1.0219357692204693E-2</v>
      </c>
      <c r="AJ502" s="170">
        <f>AI502+(($AE502-1)*Workings_risks!$E$18)/(2050-2023)</f>
        <v>1.0392127898328187E-2</v>
      </c>
      <c r="AK502" s="170">
        <f>AJ502+(($AE502-1)*Workings_risks!$E$18)/(2050-2023)</f>
        <v>1.0564898104451681E-2</v>
      </c>
      <c r="AL502" s="170">
        <f>AK502+(($AE502-1)*Workings_risks!$E$18)/(2050-2023)</f>
        <v>1.0737668310575176E-2</v>
      </c>
      <c r="AM502" s="170">
        <f>AL502+(($AE502-1)*Workings_risks!$E$18)/(2050-2023)</f>
        <v>1.091043851669867E-2</v>
      </c>
      <c r="AN502" s="170">
        <f>AM502+(($AE502-1)*Workings_risks!$E$18)/(2050-2023)</f>
        <v>1.1083208722822164E-2</v>
      </c>
      <c r="AO502" s="170">
        <f>AN502+(($AE502-1)*Workings_risks!$E$18)/(2050-2023)</f>
        <v>1.1255978928945658E-2</v>
      </c>
      <c r="AP502" s="170">
        <f>AO502+(($AE502-1)*Workings_risks!$E$18)/(2050-2023)</f>
        <v>1.1428749135069152E-2</v>
      </c>
      <c r="AQ502" s="170">
        <f>AP502+(($AE502-1)*Workings_risks!$E$18)/(2050-2023)</f>
        <v>1.1601519341192646E-2</v>
      </c>
      <c r="AR502" s="170">
        <f>AQ502+(($AE502-1)*Workings_risks!$E$18)/(2050-2023)</f>
        <v>1.1774289547316141E-2</v>
      </c>
      <c r="AS502" s="170">
        <f>AR502+(($AE502-1)*Workings_risks!$E$18)/(2050-2023)</f>
        <v>1.1947059753439635E-2</v>
      </c>
      <c r="AT502" s="170">
        <f>AS502+(($AE502-1)*Workings_risks!$E$18)/(2050-2023)</f>
        <v>1.2119829959563129E-2</v>
      </c>
      <c r="AU502" s="170">
        <f>AT502+(($AE502-1)*Workings_risks!$E$18)/(2050-2023)</f>
        <v>1.2292600165686623E-2</v>
      </c>
      <c r="AV502" s="170">
        <f>AU502+(($AE502-1)*Workings_risks!$E$18)/(2050-2023)</f>
        <v>1.2465370371810117E-2</v>
      </c>
      <c r="AW502" s="170">
        <f>AV502+(($AE502-1)*Workings_risks!$E$18)/(2050-2023)</f>
        <v>1.2638140577933612E-2</v>
      </c>
      <c r="AX502" s="170">
        <f>AW502+(($AE502-1)*Workings_risks!$E$18)/(2050-2023)</f>
        <v>1.2810910784057106E-2</v>
      </c>
      <c r="AY502" s="170">
        <f>AX502+(($AE502-1)*Workings_risks!$E$18)/(2050-2023)</f>
        <v>1.29836809901806E-2</v>
      </c>
      <c r="BA502" s="186">
        <f>AF502*Workings_risks!$E$24*Workings_risks!$E$26*Workings_risks!$E$27*Assumptions!$G$90</f>
        <v>3.928721011837111E-4</v>
      </c>
      <c r="BB502" s="186">
        <f>AG502*Workings_risks!$E$24*Workings_risks!$E$26*Workings_risks!$E$27*Assumptions!$G$90</f>
        <v>3.9986893290559371E-4</v>
      </c>
      <c r="BC502" s="186">
        <f>AH502*Workings_risks!$E$24*Workings_risks!$E$26*Workings_risks!$E$27*Assumptions!$G$90</f>
        <v>4.0686576462747648E-4</v>
      </c>
      <c r="BD502" s="186">
        <f>AI502*Workings_risks!$E$24*Workings_risks!$E$26*Workings_risks!$E$27*Assumptions!$G$90</f>
        <v>4.1386259634935908E-4</v>
      </c>
      <c r="BE502" s="186">
        <f>AJ502*Workings_risks!$E$24*Workings_risks!$E$26*Workings_risks!$E$27*Assumptions!$G$90</f>
        <v>4.2085942807124175E-4</v>
      </c>
      <c r="BF502" s="186">
        <f>AK502*Workings_risks!$E$24*Workings_risks!$E$26*Workings_risks!$E$27*Assumptions!$G$90</f>
        <v>4.278562597931243E-4</v>
      </c>
      <c r="BG502" s="186">
        <f>AL502*Workings_risks!$E$24*Workings_risks!$E$26*Workings_risks!$E$27*Assumptions!$G$90</f>
        <v>4.3485309151500702E-4</v>
      </c>
      <c r="BH502" s="186">
        <f>AM502*Workings_risks!$E$24*Workings_risks!$E$26*Workings_risks!$E$27*Assumptions!$G$90</f>
        <v>4.4184992323688968E-4</v>
      </c>
      <c r="BI502" s="186">
        <f>AN502*Workings_risks!$E$24*Workings_risks!$E$26*Workings_risks!$E$27*Assumptions!$G$90</f>
        <v>4.4884675495877229E-4</v>
      </c>
      <c r="BJ502" s="186">
        <f>AO502*Workings_risks!$E$24*Workings_risks!$E$26*Workings_risks!$E$27*Assumptions!$G$90</f>
        <v>4.5584358668065495E-4</v>
      </c>
      <c r="BK502" s="186">
        <f>AP502*Workings_risks!$E$24*Workings_risks!$E$26*Workings_risks!$E$27*Assumptions!$G$90</f>
        <v>4.6284041840253767E-4</v>
      </c>
      <c r="BL502" s="186">
        <f>AQ502*Workings_risks!$E$24*Workings_risks!$E$26*Workings_risks!$E$27*Assumptions!$G$90</f>
        <v>4.6983725012442027E-4</v>
      </c>
      <c r="BM502" s="186">
        <f>AR502*Workings_risks!$E$24*Workings_risks!$E$26*Workings_risks!$E$27*Assumptions!$G$90</f>
        <v>4.7683408184630294E-4</v>
      </c>
      <c r="BN502" s="186">
        <f>AS502*Workings_risks!$E$24*Workings_risks!$E$26*Workings_risks!$E$27*Assumptions!$G$90</f>
        <v>4.8383091356818555E-4</v>
      </c>
      <c r="BO502" s="186">
        <f>AT502*Workings_risks!$E$24*Workings_risks!$E$26*Workings_risks!$E$27*Assumptions!$G$90</f>
        <v>4.9082774529006815E-4</v>
      </c>
      <c r="BP502" s="186">
        <f>AU502*Workings_risks!$E$24*Workings_risks!$E$26*Workings_risks!$E$27*Assumptions!$G$90</f>
        <v>4.9782457701195082E-4</v>
      </c>
      <c r="BQ502" s="186">
        <f>AV502*Workings_risks!$E$24*Workings_risks!$E$26*Workings_risks!$E$27*Assumptions!$G$90</f>
        <v>5.0482140873383348E-4</v>
      </c>
      <c r="BR502" s="186">
        <f>AW502*Workings_risks!$E$24*Workings_risks!$E$26*Workings_risks!$E$27*Assumptions!$G$90</f>
        <v>5.1181824045571603E-4</v>
      </c>
      <c r="BS502" s="186">
        <f>AX502*Workings_risks!$E$24*Workings_risks!$E$26*Workings_risks!$E$27*Assumptions!$G$90</f>
        <v>5.1881507217759869E-4</v>
      </c>
      <c r="BT502" s="186">
        <f>AY502*Workings_risks!$E$24*Workings_risks!$E$26*Workings_risks!$E$27*Assumptions!$G$90</f>
        <v>5.2581190389948147E-4</v>
      </c>
    </row>
    <row r="503" spans="2:72" x14ac:dyDescent="0.25">
      <c r="B503" s="42">
        <v>10434345</v>
      </c>
      <c r="C503" s="42" t="s">
        <v>394</v>
      </c>
      <c r="D503" s="42" t="s">
        <v>283</v>
      </c>
      <c r="E503" s="42">
        <v>17138621</v>
      </c>
      <c r="F503" s="42">
        <v>17138625</v>
      </c>
      <c r="G503" s="42">
        <v>0.60372917262600057</v>
      </c>
      <c r="H503" s="42">
        <v>145.932705879113</v>
      </c>
      <c r="I503" s="42">
        <v>-36.096909169660698</v>
      </c>
      <c r="J503" s="42">
        <v>115</v>
      </c>
      <c r="K503" s="42">
        <v>102</v>
      </c>
      <c r="L503" s="32">
        <v>6.3E-2</v>
      </c>
      <c r="M503" s="32">
        <v>8.7999999999999995E-2</v>
      </c>
      <c r="N503" s="181"/>
      <c r="O503" s="182">
        <f t="shared" si="106"/>
        <v>122.24499999999999</v>
      </c>
      <c r="P503" s="182">
        <f t="shared" si="107"/>
        <v>108.42599999999999</v>
      </c>
      <c r="Q503" s="191">
        <f t="shared" si="108"/>
        <v>0.01</v>
      </c>
      <c r="R503" s="191">
        <f t="shared" si="109"/>
        <v>0.02</v>
      </c>
      <c r="S503" s="184">
        <f t="shared" si="110"/>
        <v>-1381.9000000000003</v>
      </c>
      <c r="T503" s="184">
        <f t="shared" si="111"/>
        <v>136.06399999999999</v>
      </c>
      <c r="U503" s="185">
        <f t="shared" si="112"/>
        <v>1.5242781677400672E-2</v>
      </c>
      <c r="V503" s="181"/>
      <c r="W503" s="182">
        <f t="shared" si="113"/>
        <v>123.395</v>
      </c>
      <c r="X503" s="182">
        <f t="shared" si="114"/>
        <v>110.97600000000001</v>
      </c>
      <c r="Y503" s="183">
        <f t="shared" si="115"/>
        <v>0.01</v>
      </c>
      <c r="Z503" s="183">
        <f t="shared" si="116"/>
        <v>0.02</v>
      </c>
      <c r="AA503" s="184">
        <f t="shared" si="117"/>
        <v>-1241.8999999999983</v>
      </c>
      <c r="AB503" s="184">
        <f t="shared" si="118"/>
        <v>135.81399999999996</v>
      </c>
      <c r="AC503" s="185">
        <f t="shared" si="119"/>
        <v>1.6759803526854009E-2</v>
      </c>
      <c r="AD503" s="181"/>
      <c r="AE503" s="178">
        <f t="shared" si="120"/>
        <v>1.5242781677400672</v>
      </c>
      <c r="AF503" s="170">
        <f>Workings_risks!$E$18+Workings_risks!$E$27*(($AE503-1)*Workings_risks!$E$18)/(2050-2023)</f>
        <v>9.7176595936537772E-3</v>
      </c>
      <c r="AG503" s="170">
        <f>AF503+(($AE503-1)*Workings_risks!$E$18)/(2050-2023)</f>
        <v>9.8959673063837936E-3</v>
      </c>
      <c r="AH503" s="170">
        <f>AG503+(($AE503-1)*Workings_risks!$E$18)/(2050-2023)</f>
        <v>1.007427501911381E-2</v>
      </c>
      <c r="AI503" s="170">
        <f>AH503+(($AE503-1)*Workings_risks!$E$18)/(2050-2023)</f>
        <v>1.0252582731843827E-2</v>
      </c>
      <c r="AJ503" s="170">
        <f>AI503+(($AE503-1)*Workings_risks!$E$18)/(2050-2023)</f>
        <v>1.0430890444573843E-2</v>
      </c>
      <c r="AK503" s="170">
        <f>AJ503+(($AE503-1)*Workings_risks!$E$18)/(2050-2023)</f>
        <v>1.0609198157303859E-2</v>
      </c>
      <c r="AL503" s="170">
        <f>AK503+(($AE503-1)*Workings_risks!$E$18)/(2050-2023)</f>
        <v>1.0787505870033876E-2</v>
      </c>
      <c r="AM503" s="170">
        <f>AL503+(($AE503-1)*Workings_risks!$E$18)/(2050-2023)</f>
        <v>1.0965813582763892E-2</v>
      </c>
      <c r="AN503" s="170">
        <f>AM503+(($AE503-1)*Workings_risks!$E$18)/(2050-2023)</f>
        <v>1.1144121295493909E-2</v>
      </c>
      <c r="AO503" s="170">
        <f>AN503+(($AE503-1)*Workings_risks!$E$18)/(2050-2023)</f>
        <v>1.1322429008223925E-2</v>
      </c>
      <c r="AP503" s="170">
        <f>AO503+(($AE503-1)*Workings_risks!$E$18)/(2050-2023)</f>
        <v>1.1500736720953942E-2</v>
      </c>
      <c r="AQ503" s="170">
        <f>AP503+(($AE503-1)*Workings_risks!$E$18)/(2050-2023)</f>
        <v>1.1679044433683958E-2</v>
      </c>
      <c r="AR503" s="170">
        <f>AQ503+(($AE503-1)*Workings_risks!$E$18)/(2050-2023)</f>
        <v>1.1857352146413975E-2</v>
      </c>
      <c r="AS503" s="170">
        <f>AR503+(($AE503-1)*Workings_risks!$E$18)/(2050-2023)</f>
        <v>1.2035659859143991E-2</v>
      </c>
      <c r="AT503" s="170">
        <f>AS503+(($AE503-1)*Workings_risks!$E$18)/(2050-2023)</f>
        <v>1.2213967571874007E-2</v>
      </c>
      <c r="AU503" s="170">
        <f>AT503+(($AE503-1)*Workings_risks!$E$18)/(2050-2023)</f>
        <v>1.2392275284604024E-2</v>
      </c>
      <c r="AV503" s="170">
        <f>AU503+(($AE503-1)*Workings_risks!$E$18)/(2050-2023)</f>
        <v>1.257058299733404E-2</v>
      </c>
      <c r="AW503" s="170">
        <f>AV503+(($AE503-1)*Workings_risks!$E$18)/(2050-2023)</f>
        <v>1.2748890710064057E-2</v>
      </c>
      <c r="AX503" s="170">
        <f>AW503+(($AE503-1)*Workings_risks!$E$18)/(2050-2023)</f>
        <v>1.2927198422794073E-2</v>
      </c>
      <c r="AY503" s="170">
        <f>AX503+(($AE503-1)*Workings_risks!$E$18)/(2050-2023)</f>
        <v>1.310550613552409E-2</v>
      </c>
      <c r="BA503" s="186">
        <f>AF503*Workings_risks!$E$24*Workings_risks!$E$26*Workings_risks!$E$27*Assumptions!$G$90</f>
        <v>3.9354487346466145E-4</v>
      </c>
      <c r="BB503" s="186">
        <f>AG503*Workings_risks!$E$24*Workings_risks!$E$26*Workings_risks!$E$27*Assumptions!$G$90</f>
        <v>4.0076596261352744E-4</v>
      </c>
      <c r="BC503" s="186">
        <f>AH503*Workings_risks!$E$24*Workings_risks!$E$26*Workings_risks!$E$27*Assumptions!$G$90</f>
        <v>4.0798705176239353E-4</v>
      </c>
      <c r="BD503" s="186">
        <f>AI503*Workings_risks!$E$24*Workings_risks!$E$26*Workings_risks!$E$27*Assumptions!$G$90</f>
        <v>4.1520814091125963E-4</v>
      </c>
      <c r="BE503" s="186">
        <f>AJ503*Workings_risks!$E$24*Workings_risks!$E$26*Workings_risks!$E$27*Assumptions!$G$90</f>
        <v>4.2242923006012567E-4</v>
      </c>
      <c r="BF503" s="186">
        <f>AK503*Workings_risks!$E$24*Workings_risks!$E$26*Workings_risks!$E$27*Assumptions!$G$90</f>
        <v>4.2965031920899171E-4</v>
      </c>
      <c r="BG503" s="186">
        <f>AL503*Workings_risks!$E$24*Workings_risks!$E$26*Workings_risks!$E$27*Assumptions!$G$90</f>
        <v>4.3687140835785781E-4</v>
      </c>
      <c r="BH503" s="186">
        <f>AM503*Workings_risks!$E$24*Workings_risks!$E$26*Workings_risks!$E$27*Assumptions!$G$90</f>
        <v>4.440924975067239E-4</v>
      </c>
      <c r="BI503" s="186">
        <f>AN503*Workings_risks!$E$24*Workings_risks!$E$26*Workings_risks!$E$27*Assumptions!$G$90</f>
        <v>4.5131358665558984E-4</v>
      </c>
      <c r="BJ503" s="186">
        <f>AO503*Workings_risks!$E$24*Workings_risks!$E$26*Workings_risks!$E$27*Assumptions!$G$90</f>
        <v>4.5853467580445599E-4</v>
      </c>
      <c r="BK503" s="186">
        <f>AP503*Workings_risks!$E$24*Workings_risks!$E$26*Workings_risks!$E$27*Assumptions!$G$90</f>
        <v>4.6575576495332208E-4</v>
      </c>
      <c r="BL503" s="186">
        <f>AQ503*Workings_risks!$E$24*Workings_risks!$E$26*Workings_risks!$E$27*Assumptions!$G$90</f>
        <v>4.7297685410218812E-4</v>
      </c>
      <c r="BM503" s="186">
        <f>AR503*Workings_risks!$E$24*Workings_risks!$E$26*Workings_risks!$E$27*Assumptions!$G$90</f>
        <v>4.8019794325105411E-4</v>
      </c>
      <c r="BN503" s="186">
        <f>AS503*Workings_risks!$E$24*Workings_risks!$E$26*Workings_risks!$E$27*Assumptions!$G$90</f>
        <v>4.8741903239992026E-4</v>
      </c>
      <c r="BO503" s="186">
        <f>AT503*Workings_risks!$E$24*Workings_risks!$E$26*Workings_risks!$E$27*Assumptions!$G$90</f>
        <v>4.946401215487863E-4</v>
      </c>
      <c r="BP503" s="186">
        <f>AU503*Workings_risks!$E$24*Workings_risks!$E$26*Workings_risks!$E$27*Assumptions!$G$90</f>
        <v>5.0186121069765229E-4</v>
      </c>
      <c r="BQ503" s="186">
        <f>AV503*Workings_risks!$E$24*Workings_risks!$E$26*Workings_risks!$E$27*Assumptions!$G$90</f>
        <v>5.0908229984651839E-4</v>
      </c>
      <c r="BR503" s="186">
        <f>AW503*Workings_risks!$E$24*Workings_risks!$E$26*Workings_risks!$E$27*Assumptions!$G$90</f>
        <v>5.1630338899538448E-4</v>
      </c>
      <c r="BS503" s="186">
        <f>AX503*Workings_risks!$E$24*Workings_risks!$E$26*Workings_risks!$E$27*Assumptions!$G$90</f>
        <v>5.2352447814425047E-4</v>
      </c>
      <c r="BT503" s="186">
        <f>AY503*Workings_risks!$E$24*Workings_risks!$E$26*Workings_risks!$E$27*Assumptions!$G$90</f>
        <v>5.3074556729311656E-4</v>
      </c>
    </row>
    <row r="504" spans="2:72" x14ac:dyDescent="0.25">
      <c r="B504" s="42">
        <v>10434431</v>
      </c>
      <c r="C504" s="42" t="s">
        <v>394</v>
      </c>
      <c r="D504" s="42" t="s">
        <v>283</v>
      </c>
      <c r="E504" s="42">
        <v>17138939</v>
      </c>
      <c r="F504" s="42">
        <v>17138935</v>
      </c>
      <c r="G504" s="42">
        <v>0.37534904626435051</v>
      </c>
      <c r="H504" s="42">
        <v>145.962575908952</v>
      </c>
      <c r="I504" s="42">
        <v>-36.147046543824999</v>
      </c>
      <c r="J504" s="42">
        <v>115</v>
      </c>
      <c r="K504" s="42">
        <v>102</v>
      </c>
      <c r="L504" s="32">
        <v>6.3E-2</v>
      </c>
      <c r="M504" s="32">
        <v>8.7999999999999995E-2</v>
      </c>
      <c r="N504" s="181"/>
      <c r="O504" s="182">
        <f t="shared" si="106"/>
        <v>122.24499999999999</v>
      </c>
      <c r="P504" s="182">
        <f t="shared" si="107"/>
        <v>108.42599999999999</v>
      </c>
      <c r="Q504" s="191">
        <f t="shared" si="108"/>
        <v>0.01</v>
      </c>
      <c r="R504" s="191">
        <f t="shared" si="109"/>
        <v>0.02</v>
      </c>
      <c r="S504" s="184">
        <f t="shared" si="110"/>
        <v>-1381.9000000000003</v>
      </c>
      <c r="T504" s="184">
        <f t="shared" si="111"/>
        <v>136.06399999999999</v>
      </c>
      <c r="U504" s="185">
        <f t="shared" si="112"/>
        <v>1.5242781677400672E-2</v>
      </c>
      <c r="V504" s="181"/>
      <c r="W504" s="182">
        <f t="shared" si="113"/>
        <v>123.395</v>
      </c>
      <c r="X504" s="182">
        <f t="shared" si="114"/>
        <v>110.97600000000001</v>
      </c>
      <c r="Y504" s="183">
        <f t="shared" si="115"/>
        <v>0.01</v>
      </c>
      <c r="Z504" s="183">
        <f t="shared" si="116"/>
        <v>0.02</v>
      </c>
      <c r="AA504" s="184">
        <f t="shared" si="117"/>
        <v>-1241.8999999999983</v>
      </c>
      <c r="AB504" s="184">
        <f t="shared" si="118"/>
        <v>135.81399999999996</v>
      </c>
      <c r="AC504" s="185">
        <f t="shared" si="119"/>
        <v>1.6759803526854009E-2</v>
      </c>
      <c r="AD504" s="181"/>
      <c r="AE504" s="178">
        <f t="shared" si="120"/>
        <v>1.5242781677400672</v>
      </c>
      <c r="AF504" s="170">
        <f>Workings_risks!$E$18+Workings_risks!$E$27*(($AE504-1)*Workings_risks!$E$18)/(2050-2023)</f>
        <v>9.7176595936537772E-3</v>
      </c>
      <c r="AG504" s="170">
        <f>AF504+(($AE504-1)*Workings_risks!$E$18)/(2050-2023)</f>
        <v>9.8959673063837936E-3</v>
      </c>
      <c r="AH504" s="170">
        <f>AG504+(($AE504-1)*Workings_risks!$E$18)/(2050-2023)</f>
        <v>1.007427501911381E-2</v>
      </c>
      <c r="AI504" s="170">
        <f>AH504+(($AE504-1)*Workings_risks!$E$18)/(2050-2023)</f>
        <v>1.0252582731843827E-2</v>
      </c>
      <c r="AJ504" s="170">
        <f>AI504+(($AE504-1)*Workings_risks!$E$18)/(2050-2023)</f>
        <v>1.0430890444573843E-2</v>
      </c>
      <c r="AK504" s="170">
        <f>AJ504+(($AE504-1)*Workings_risks!$E$18)/(2050-2023)</f>
        <v>1.0609198157303859E-2</v>
      </c>
      <c r="AL504" s="170">
        <f>AK504+(($AE504-1)*Workings_risks!$E$18)/(2050-2023)</f>
        <v>1.0787505870033876E-2</v>
      </c>
      <c r="AM504" s="170">
        <f>AL504+(($AE504-1)*Workings_risks!$E$18)/(2050-2023)</f>
        <v>1.0965813582763892E-2</v>
      </c>
      <c r="AN504" s="170">
        <f>AM504+(($AE504-1)*Workings_risks!$E$18)/(2050-2023)</f>
        <v>1.1144121295493909E-2</v>
      </c>
      <c r="AO504" s="170">
        <f>AN504+(($AE504-1)*Workings_risks!$E$18)/(2050-2023)</f>
        <v>1.1322429008223925E-2</v>
      </c>
      <c r="AP504" s="170">
        <f>AO504+(($AE504-1)*Workings_risks!$E$18)/(2050-2023)</f>
        <v>1.1500736720953942E-2</v>
      </c>
      <c r="AQ504" s="170">
        <f>AP504+(($AE504-1)*Workings_risks!$E$18)/(2050-2023)</f>
        <v>1.1679044433683958E-2</v>
      </c>
      <c r="AR504" s="170">
        <f>AQ504+(($AE504-1)*Workings_risks!$E$18)/(2050-2023)</f>
        <v>1.1857352146413975E-2</v>
      </c>
      <c r="AS504" s="170">
        <f>AR504+(($AE504-1)*Workings_risks!$E$18)/(2050-2023)</f>
        <v>1.2035659859143991E-2</v>
      </c>
      <c r="AT504" s="170">
        <f>AS504+(($AE504-1)*Workings_risks!$E$18)/(2050-2023)</f>
        <v>1.2213967571874007E-2</v>
      </c>
      <c r="AU504" s="170">
        <f>AT504+(($AE504-1)*Workings_risks!$E$18)/(2050-2023)</f>
        <v>1.2392275284604024E-2</v>
      </c>
      <c r="AV504" s="170">
        <f>AU504+(($AE504-1)*Workings_risks!$E$18)/(2050-2023)</f>
        <v>1.257058299733404E-2</v>
      </c>
      <c r="AW504" s="170">
        <f>AV504+(($AE504-1)*Workings_risks!$E$18)/(2050-2023)</f>
        <v>1.2748890710064057E-2</v>
      </c>
      <c r="AX504" s="170">
        <f>AW504+(($AE504-1)*Workings_risks!$E$18)/(2050-2023)</f>
        <v>1.2927198422794073E-2</v>
      </c>
      <c r="AY504" s="170">
        <f>AX504+(($AE504-1)*Workings_risks!$E$18)/(2050-2023)</f>
        <v>1.310550613552409E-2</v>
      </c>
      <c r="BA504" s="186">
        <f>AF504*Workings_risks!$E$24*Workings_risks!$E$26*Workings_risks!$E$27*Assumptions!$G$90</f>
        <v>3.9354487346466145E-4</v>
      </c>
      <c r="BB504" s="186">
        <f>AG504*Workings_risks!$E$24*Workings_risks!$E$26*Workings_risks!$E$27*Assumptions!$G$90</f>
        <v>4.0076596261352744E-4</v>
      </c>
      <c r="BC504" s="186">
        <f>AH504*Workings_risks!$E$24*Workings_risks!$E$26*Workings_risks!$E$27*Assumptions!$G$90</f>
        <v>4.0798705176239353E-4</v>
      </c>
      <c r="BD504" s="186">
        <f>AI504*Workings_risks!$E$24*Workings_risks!$E$26*Workings_risks!$E$27*Assumptions!$G$90</f>
        <v>4.1520814091125963E-4</v>
      </c>
      <c r="BE504" s="186">
        <f>AJ504*Workings_risks!$E$24*Workings_risks!$E$26*Workings_risks!$E$27*Assumptions!$G$90</f>
        <v>4.2242923006012567E-4</v>
      </c>
      <c r="BF504" s="186">
        <f>AK504*Workings_risks!$E$24*Workings_risks!$E$26*Workings_risks!$E$27*Assumptions!$G$90</f>
        <v>4.2965031920899171E-4</v>
      </c>
      <c r="BG504" s="186">
        <f>AL504*Workings_risks!$E$24*Workings_risks!$E$26*Workings_risks!$E$27*Assumptions!$G$90</f>
        <v>4.3687140835785781E-4</v>
      </c>
      <c r="BH504" s="186">
        <f>AM504*Workings_risks!$E$24*Workings_risks!$E$26*Workings_risks!$E$27*Assumptions!$G$90</f>
        <v>4.440924975067239E-4</v>
      </c>
      <c r="BI504" s="186">
        <f>AN504*Workings_risks!$E$24*Workings_risks!$E$26*Workings_risks!$E$27*Assumptions!$G$90</f>
        <v>4.5131358665558984E-4</v>
      </c>
      <c r="BJ504" s="186">
        <f>AO504*Workings_risks!$E$24*Workings_risks!$E$26*Workings_risks!$E$27*Assumptions!$G$90</f>
        <v>4.5853467580445599E-4</v>
      </c>
      <c r="BK504" s="186">
        <f>AP504*Workings_risks!$E$24*Workings_risks!$E$26*Workings_risks!$E$27*Assumptions!$G$90</f>
        <v>4.6575576495332208E-4</v>
      </c>
      <c r="BL504" s="186">
        <f>AQ504*Workings_risks!$E$24*Workings_risks!$E$26*Workings_risks!$E$27*Assumptions!$G$90</f>
        <v>4.7297685410218812E-4</v>
      </c>
      <c r="BM504" s="186">
        <f>AR504*Workings_risks!$E$24*Workings_risks!$E$26*Workings_risks!$E$27*Assumptions!$G$90</f>
        <v>4.8019794325105411E-4</v>
      </c>
      <c r="BN504" s="186">
        <f>AS504*Workings_risks!$E$24*Workings_risks!$E$26*Workings_risks!$E$27*Assumptions!$G$90</f>
        <v>4.8741903239992026E-4</v>
      </c>
      <c r="BO504" s="186">
        <f>AT504*Workings_risks!$E$24*Workings_risks!$E$26*Workings_risks!$E$27*Assumptions!$G$90</f>
        <v>4.946401215487863E-4</v>
      </c>
      <c r="BP504" s="186">
        <f>AU504*Workings_risks!$E$24*Workings_risks!$E$26*Workings_risks!$E$27*Assumptions!$G$90</f>
        <v>5.0186121069765229E-4</v>
      </c>
      <c r="BQ504" s="186">
        <f>AV504*Workings_risks!$E$24*Workings_risks!$E$26*Workings_risks!$E$27*Assumptions!$G$90</f>
        <v>5.0908229984651839E-4</v>
      </c>
      <c r="BR504" s="186">
        <f>AW504*Workings_risks!$E$24*Workings_risks!$E$26*Workings_risks!$E$27*Assumptions!$G$90</f>
        <v>5.1630338899538448E-4</v>
      </c>
      <c r="BS504" s="186">
        <f>AX504*Workings_risks!$E$24*Workings_risks!$E$26*Workings_risks!$E$27*Assumptions!$G$90</f>
        <v>5.2352447814425047E-4</v>
      </c>
      <c r="BT504" s="186">
        <f>AY504*Workings_risks!$E$24*Workings_risks!$E$26*Workings_risks!$E$27*Assumptions!$G$90</f>
        <v>5.3074556729311656E-4</v>
      </c>
    </row>
    <row r="505" spans="2:72" x14ac:dyDescent="0.25">
      <c r="B505" s="42">
        <v>10434583</v>
      </c>
      <c r="C505" s="42" t="s">
        <v>394</v>
      </c>
      <c r="D505" s="42" t="s">
        <v>283</v>
      </c>
      <c r="E505" s="42">
        <v>17139689</v>
      </c>
      <c r="F505" s="42">
        <v>17139693</v>
      </c>
      <c r="G505" s="42">
        <v>0.2478219670979005</v>
      </c>
      <c r="H505" s="42">
        <v>146.142231919984</v>
      </c>
      <c r="I505" s="42">
        <v>-36.077924528199503</v>
      </c>
      <c r="J505" s="42">
        <v>122</v>
      </c>
      <c r="K505" s="42">
        <v>107</v>
      </c>
      <c r="L505" s="32">
        <v>6.3E-2</v>
      </c>
      <c r="M505" s="32">
        <v>8.7999999999999995E-2</v>
      </c>
      <c r="N505" s="181"/>
      <c r="O505" s="182">
        <f t="shared" si="106"/>
        <v>129.68600000000001</v>
      </c>
      <c r="P505" s="182">
        <f t="shared" si="107"/>
        <v>113.741</v>
      </c>
      <c r="Q505" s="191">
        <f t="shared" si="108"/>
        <v>0.01</v>
      </c>
      <c r="R505" s="191">
        <f t="shared" si="109"/>
        <v>0.02</v>
      </c>
      <c r="S505" s="184">
        <f t="shared" si="110"/>
        <v>-1594.5000000000009</v>
      </c>
      <c r="T505" s="184">
        <f t="shared" si="111"/>
        <v>145.63100000000003</v>
      </c>
      <c r="U505" s="185">
        <f t="shared" si="112"/>
        <v>1.4820319849482606E-2</v>
      </c>
      <c r="V505" s="181"/>
      <c r="W505" s="182">
        <f t="shared" si="113"/>
        <v>130.90600000000001</v>
      </c>
      <c r="X505" s="182">
        <f t="shared" si="114"/>
        <v>116.41600000000001</v>
      </c>
      <c r="Y505" s="183">
        <f t="shared" si="115"/>
        <v>0.01</v>
      </c>
      <c r="Z505" s="183">
        <f t="shared" si="116"/>
        <v>0.02</v>
      </c>
      <c r="AA505" s="184">
        <f t="shared" si="117"/>
        <v>-1448.9999999999993</v>
      </c>
      <c r="AB505" s="184">
        <f t="shared" si="118"/>
        <v>145.39599999999999</v>
      </c>
      <c r="AC505" s="185">
        <f t="shared" si="119"/>
        <v>1.614630779848171E-2</v>
      </c>
      <c r="AD505" s="181"/>
      <c r="AE505" s="178">
        <f t="shared" si="120"/>
        <v>1.4820319849482606</v>
      </c>
      <c r="AF505" s="170">
        <f>Workings_risks!$E$18+Workings_risks!$E$27*(($AE505-1)*Workings_risks!$E$18)/(2050-2023)</f>
        <v>9.6745556422286102E-3</v>
      </c>
      <c r="AG505" s="170">
        <f>AF505+(($AE505-1)*Workings_risks!$E$18)/(2050-2023)</f>
        <v>9.8384953711502382E-3</v>
      </c>
      <c r="AH505" s="170">
        <f>AG505+(($AE505-1)*Workings_risks!$E$18)/(2050-2023)</f>
        <v>1.0002435100071866E-2</v>
      </c>
      <c r="AI505" s="170">
        <f>AH505+(($AE505-1)*Workings_risks!$E$18)/(2050-2023)</f>
        <v>1.0166374828993494E-2</v>
      </c>
      <c r="AJ505" s="170">
        <f>AI505+(($AE505-1)*Workings_risks!$E$18)/(2050-2023)</f>
        <v>1.0330314557915122E-2</v>
      </c>
      <c r="AK505" s="170">
        <f>AJ505+(($AE505-1)*Workings_risks!$E$18)/(2050-2023)</f>
        <v>1.049425428683675E-2</v>
      </c>
      <c r="AL505" s="170">
        <f>AK505+(($AE505-1)*Workings_risks!$E$18)/(2050-2023)</f>
        <v>1.0658194015758378E-2</v>
      </c>
      <c r="AM505" s="170">
        <f>AL505+(($AE505-1)*Workings_risks!$E$18)/(2050-2023)</f>
        <v>1.0822133744680006E-2</v>
      </c>
      <c r="AN505" s="170">
        <f>AM505+(($AE505-1)*Workings_risks!$E$18)/(2050-2023)</f>
        <v>1.0986073473601634E-2</v>
      </c>
      <c r="AO505" s="170">
        <f>AN505+(($AE505-1)*Workings_risks!$E$18)/(2050-2023)</f>
        <v>1.1150013202523262E-2</v>
      </c>
      <c r="AP505" s="170">
        <f>AO505+(($AE505-1)*Workings_risks!$E$18)/(2050-2023)</f>
        <v>1.131395293144489E-2</v>
      </c>
      <c r="AQ505" s="170">
        <f>AP505+(($AE505-1)*Workings_risks!$E$18)/(2050-2023)</f>
        <v>1.1477892660366518E-2</v>
      </c>
      <c r="AR505" s="170">
        <f>AQ505+(($AE505-1)*Workings_risks!$E$18)/(2050-2023)</f>
        <v>1.1641832389288146E-2</v>
      </c>
      <c r="AS505" s="170">
        <f>AR505+(($AE505-1)*Workings_risks!$E$18)/(2050-2023)</f>
        <v>1.1805772118209774E-2</v>
      </c>
      <c r="AT505" s="170">
        <f>AS505+(($AE505-1)*Workings_risks!$E$18)/(2050-2023)</f>
        <v>1.1969711847131402E-2</v>
      </c>
      <c r="AU505" s="170">
        <f>AT505+(($AE505-1)*Workings_risks!$E$18)/(2050-2023)</f>
        <v>1.213365157605303E-2</v>
      </c>
      <c r="AV505" s="170">
        <f>AU505+(($AE505-1)*Workings_risks!$E$18)/(2050-2023)</f>
        <v>1.2297591304974658E-2</v>
      </c>
      <c r="AW505" s="170">
        <f>AV505+(($AE505-1)*Workings_risks!$E$18)/(2050-2023)</f>
        <v>1.2461531033896286E-2</v>
      </c>
      <c r="AX505" s="170">
        <f>AW505+(($AE505-1)*Workings_risks!$E$18)/(2050-2023)</f>
        <v>1.2625470762817914E-2</v>
      </c>
      <c r="AY505" s="170">
        <f>AX505+(($AE505-1)*Workings_risks!$E$18)/(2050-2023)</f>
        <v>1.2789410491739543E-2</v>
      </c>
      <c r="BA505" s="186">
        <f>AF505*Workings_risks!$E$24*Workings_risks!$E$26*Workings_risks!$E$27*Assumptions!$G$90</f>
        <v>3.9179925365302254E-4</v>
      </c>
      <c r="BB505" s="186">
        <f>AG505*Workings_risks!$E$24*Workings_risks!$E$26*Workings_risks!$E$27*Assumptions!$G$90</f>
        <v>3.9843846953134234E-4</v>
      </c>
      <c r="BC505" s="186">
        <f>AH505*Workings_risks!$E$24*Workings_risks!$E$26*Workings_risks!$E$27*Assumptions!$G$90</f>
        <v>4.0507768540966224E-4</v>
      </c>
      <c r="BD505" s="186">
        <f>AI505*Workings_risks!$E$24*Workings_risks!$E$26*Workings_risks!$E$27*Assumptions!$G$90</f>
        <v>4.1171690128798198E-4</v>
      </c>
      <c r="BE505" s="186">
        <f>AJ505*Workings_risks!$E$24*Workings_risks!$E$26*Workings_risks!$E$27*Assumptions!$G$90</f>
        <v>4.1835611716630177E-4</v>
      </c>
      <c r="BF505" s="186">
        <f>AK505*Workings_risks!$E$24*Workings_risks!$E$26*Workings_risks!$E$27*Assumptions!$G$90</f>
        <v>4.2499533304462156E-4</v>
      </c>
      <c r="BG505" s="186">
        <f>AL505*Workings_risks!$E$24*Workings_risks!$E$26*Workings_risks!$E$27*Assumptions!$G$90</f>
        <v>4.3163454892294147E-4</v>
      </c>
      <c r="BH505" s="186">
        <f>AM505*Workings_risks!$E$24*Workings_risks!$E$26*Workings_risks!$E$27*Assumptions!$G$90</f>
        <v>4.3827376480126126E-4</v>
      </c>
      <c r="BI505" s="186">
        <f>AN505*Workings_risks!$E$24*Workings_risks!$E$26*Workings_risks!$E$27*Assumptions!$G$90</f>
        <v>4.44912980679581E-4</v>
      </c>
      <c r="BJ505" s="186">
        <f>AO505*Workings_risks!$E$24*Workings_risks!$E$26*Workings_risks!$E$27*Assumptions!$G$90</f>
        <v>4.5155219655790079E-4</v>
      </c>
      <c r="BK505" s="186">
        <f>AP505*Workings_risks!$E$24*Workings_risks!$E$26*Workings_risks!$E$27*Assumptions!$G$90</f>
        <v>4.5819141243622069E-4</v>
      </c>
      <c r="BL505" s="186">
        <f>AQ505*Workings_risks!$E$24*Workings_risks!$E$26*Workings_risks!$E$27*Assumptions!$G$90</f>
        <v>4.6483062831454049E-4</v>
      </c>
      <c r="BM505" s="186">
        <f>AR505*Workings_risks!$E$24*Workings_risks!$E$26*Workings_risks!$E$27*Assumptions!$G$90</f>
        <v>4.7146984419286028E-4</v>
      </c>
      <c r="BN505" s="186">
        <f>AS505*Workings_risks!$E$24*Workings_risks!$E$26*Workings_risks!$E$27*Assumptions!$G$90</f>
        <v>4.7810906007118018E-4</v>
      </c>
      <c r="BO505" s="186">
        <f>AT505*Workings_risks!$E$24*Workings_risks!$E$26*Workings_risks!$E$27*Assumptions!$G$90</f>
        <v>4.8474827594949986E-4</v>
      </c>
      <c r="BP505" s="186">
        <f>AU505*Workings_risks!$E$24*Workings_risks!$E$26*Workings_risks!$E$27*Assumptions!$G$90</f>
        <v>4.9138749182781982E-4</v>
      </c>
      <c r="BQ505" s="186">
        <f>AV505*Workings_risks!$E$24*Workings_risks!$E$26*Workings_risks!$E$27*Assumptions!$G$90</f>
        <v>4.9802670770613951E-4</v>
      </c>
      <c r="BR505" s="186">
        <f>AW505*Workings_risks!$E$24*Workings_risks!$E$26*Workings_risks!$E$27*Assumptions!$G$90</f>
        <v>5.0466592358445941E-4</v>
      </c>
      <c r="BS505" s="186">
        <f>AX505*Workings_risks!$E$24*Workings_risks!$E$26*Workings_risks!$E$27*Assumptions!$G$90</f>
        <v>5.113051394627792E-4</v>
      </c>
      <c r="BT505" s="186">
        <f>AY505*Workings_risks!$E$24*Workings_risks!$E$26*Workings_risks!$E$27*Assumptions!$G$90</f>
        <v>5.1794435534109888E-4</v>
      </c>
    </row>
    <row r="506" spans="2:72" x14ac:dyDescent="0.25">
      <c r="B506" s="42">
        <v>10438628</v>
      </c>
      <c r="C506" s="42" t="s">
        <v>458</v>
      </c>
      <c r="D506" s="42" t="s">
        <v>253</v>
      </c>
      <c r="E506" s="42">
        <v>17157079</v>
      </c>
      <c r="F506" s="42">
        <v>17158082</v>
      </c>
      <c r="G506" s="42">
        <v>0.38730584264504042</v>
      </c>
      <c r="H506" s="42">
        <v>144.35005318300401</v>
      </c>
      <c r="I506" s="42">
        <v>-38.171446640767101</v>
      </c>
      <c r="J506" s="42">
        <v>108</v>
      </c>
      <c r="K506" s="42">
        <v>95.2</v>
      </c>
      <c r="L506" s="32">
        <v>5.3999999999999999E-2</v>
      </c>
      <c r="M506" s="32">
        <v>7.2999999999999995E-2</v>
      </c>
      <c r="N506" s="181"/>
      <c r="O506" s="182">
        <f t="shared" si="106"/>
        <v>113.83200000000001</v>
      </c>
      <c r="P506" s="182">
        <f t="shared" si="107"/>
        <v>100.3408</v>
      </c>
      <c r="Q506" s="191">
        <f t="shared" si="108"/>
        <v>0.01</v>
      </c>
      <c r="R506" s="191">
        <f t="shared" si="109"/>
        <v>0.02</v>
      </c>
      <c r="S506" s="184">
        <f t="shared" si="110"/>
        <v>-1349.1200000000006</v>
      </c>
      <c r="T506" s="184">
        <f t="shared" si="111"/>
        <v>127.32320000000001</v>
      </c>
      <c r="U506" s="185">
        <f t="shared" si="112"/>
        <v>1.4322817836812149E-2</v>
      </c>
      <c r="V506" s="181"/>
      <c r="W506" s="182">
        <f t="shared" si="113"/>
        <v>115.884</v>
      </c>
      <c r="X506" s="182">
        <f t="shared" si="114"/>
        <v>102.14959999999999</v>
      </c>
      <c r="Y506" s="183">
        <f t="shared" si="115"/>
        <v>0.01</v>
      </c>
      <c r="Z506" s="183">
        <f t="shared" si="116"/>
        <v>0.02</v>
      </c>
      <c r="AA506" s="184">
        <f t="shared" si="117"/>
        <v>-1373.4400000000007</v>
      </c>
      <c r="AB506" s="184">
        <f t="shared" si="118"/>
        <v>129.61840000000001</v>
      </c>
      <c r="AC506" s="185">
        <f t="shared" si="119"/>
        <v>1.5740330848089467E-2</v>
      </c>
      <c r="AD506" s="181"/>
      <c r="AE506" s="178">
        <f t="shared" si="120"/>
        <v>1.4322817836812149</v>
      </c>
      <c r="AF506" s="170">
        <f>Workings_risks!$E$18+Workings_risks!$E$27*(($AE506-1)*Workings_risks!$E$18)/(2050-2023)</f>
        <v>9.6237953103573259E-3</v>
      </c>
      <c r="AG506" s="170">
        <f>AF506+(($AE506-1)*Workings_risks!$E$18)/(2050-2023)</f>
        <v>9.7708149286551919E-3</v>
      </c>
      <c r="AH506" s="170">
        <f>AG506+(($AE506-1)*Workings_risks!$E$18)/(2050-2023)</f>
        <v>9.9178345469530579E-3</v>
      </c>
      <c r="AI506" s="170">
        <f>AH506+(($AE506-1)*Workings_risks!$E$18)/(2050-2023)</f>
        <v>1.0064854165250924E-2</v>
      </c>
      <c r="AJ506" s="170">
        <f>AI506+(($AE506-1)*Workings_risks!$E$18)/(2050-2023)</f>
        <v>1.021187378354879E-2</v>
      </c>
      <c r="AK506" s="170">
        <f>AJ506+(($AE506-1)*Workings_risks!$E$18)/(2050-2023)</f>
        <v>1.0358893401846656E-2</v>
      </c>
      <c r="AL506" s="170">
        <f>AK506+(($AE506-1)*Workings_risks!$E$18)/(2050-2023)</f>
        <v>1.0505913020144522E-2</v>
      </c>
      <c r="AM506" s="170">
        <f>AL506+(($AE506-1)*Workings_risks!$E$18)/(2050-2023)</f>
        <v>1.0652932638442388E-2</v>
      </c>
      <c r="AN506" s="170">
        <f>AM506+(($AE506-1)*Workings_risks!$E$18)/(2050-2023)</f>
        <v>1.0799952256740254E-2</v>
      </c>
      <c r="AO506" s="170">
        <f>AN506+(($AE506-1)*Workings_risks!$E$18)/(2050-2023)</f>
        <v>1.094697187503812E-2</v>
      </c>
      <c r="AP506" s="170">
        <f>AO506+(($AE506-1)*Workings_risks!$E$18)/(2050-2023)</f>
        <v>1.1093991493335986E-2</v>
      </c>
      <c r="AQ506" s="170">
        <f>AP506+(($AE506-1)*Workings_risks!$E$18)/(2050-2023)</f>
        <v>1.1241011111633852E-2</v>
      </c>
      <c r="AR506" s="170">
        <f>AQ506+(($AE506-1)*Workings_risks!$E$18)/(2050-2023)</f>
        <v>1.1388030729931718E-2</v>
      </c>
      <c r="AS506" s="170">
        <f>AR506+(($AE506-1)*Workings_risks!$E$18)/(2050-2023)</f>
        <v>1.1535050348229584E-2</v>
      </c>
      <c r="AT506" s="170">
        <f>AS506+(($AE506-1)*Workings_risks!$E$18)/(2050-2023)</f>
        <v>1.168206996652745E-2</v>
      </c>
      <c r="AU506" s="170">
        <f>AT506+(($AE506-1)*Workings_risks!$E$18)/(2050-2023)</f>
        <v>1.1829089584825316E-2</v>
      </c>
      <c r="AV506" s="170">
        <f>AU506+(($AE506-1)*Workings_risks!$E$18)/(2050-2023)</f>
        <v>1.1976109203123182E-2</v>
      </c>
      <c r="AW506" s="170">
        <f>AV506+(($AE506-1)*Workings_risks!$E$18)/(2050-2023)</f>
        <v>1.2123128821421048E-2</v>
      </c>
      <c r="AX506" s="170">
        <f>AW506+(($AE506-1)*Workings_risks!$E$18)/(2050-2023)</f>
        <v>1.2270148439718914E-2</v>
      </c>
      <c r="AY506" s="170">
        <f>AX506+(($AE506-1)*Workings_risks!$E$18)/(2050-2023)</f>
        <v>1.241716805801678E-2</v>
      </c>
      <c r="BA506" s="186">
        <f>AF506*Workings_risks!$E$24*Workings_risks!$E$26*Workings_risks!$E$27*Assumptions!$G$90</f>
        <v>3.8974356645892139E-4</v>
      </c>
      <c r="BB506" s="186">
        <f>AG506*Workings_risks!$E$24*Workings_risks!$E$26*Workings_risks!$E$27*Assumptions!$G$90</f>
        <v>3.9569755327254071E-4</v>
      </c>
      <c r="BC506" s="186">
        <f>AH506*Workings_risks!$E$24*Workings_risks!$E$26*Workings_risks!$E$27*Assumptions!$G$90</f>
        <v>4.0165154008616009E-4</v>
      </c>
      <c r="BD506" s="186">
        <f>AI506*Workings_risks!$E$24*Workings_risks!$E$26*Workings_risks!$E$27*Assumptions!$G$90</f>
        <v>4.0760552689977952E-4</v>
      </c>
      <c r="BE506" s="186">
        <f>AJ506*Workings_risks!$E$24*Workings_risks!$E$26*Workings_risks!$E$27*Assumptions!$G$90</f>
        <v>4.1355951371339889E-4</v>
      </c>
      <c r="BF506" s="186">
        <f>AK506*Workings_risks!$E$24*Workings_risks!$E$26*Workings_risks!$E$27*Assumptions!$G$90</f>
        <v>4.1951350052701821E-4</v>
      </c>
      <c r="BG506" s="186">
        <f>AL506*Workings_risks!$E$24*Workings_risks!$E$26*Workings_risks!$E$27*Assumptions!$G$90</f>
        <v>4.2546748734063764E-4</v>
      </c>
      <c r="BH506" s="186">
        <f>AM506*Workings_risks!$E$24*Workings_risks!$E$26*Workings_risks!$E$27*Assumptions!$G$90</f>
        <v>4.3142147415425706E-4</v>
      </c>
      <c r="BI506" s="186">
        <f>AN506*Workings_risks!$E$24*Workings_risks!$E$26*Workings_risks!$E$27*Assumptions!$G$90</f>
        <v>4.3737546096787644E-4</v>
      </c>
      <c r="BJ506" s="186">
        <f>AO506*Workings_risks!$E$24*Workings_risks!$E$26*Workings_risks!$E$27*Assumptions!$G$90</f>
        <v>4.4332944778149576E-4</v>
      </c>
      <c r="BK506" s="186">
        <f>AP506*Workings_risks!$E$24*Workings_risks!$E$26*Workings_risks!$E$27*Assumptions!$G$90</f>
        <v>4.4928343459511519E-4</v>
      </c>
      <c r="BL506" s="186">
        <f>AQ506*Workings_risks!$E$24*Workings_risks!$E$26*Workings_risks!$E$27*Assumptions!$G$90</f>
        <v>4.5523742140873461E-4</v>
      </c>
      <c r="BM506" s="186">
        <f>AR506*Workings_risks!$E$24*Workings_risks!$E$26*Workings_risks!$E$27*Assumptions!$G$90</f>
        <v>4.6119140822235388E-4</v>
      </c>
      <c r="BN506" s="186">
        <f>AS506*Workings_risks!$E$24*Workings_risks!$E$26*Workings_risks!$E$27*Assumptions!$G$90</f>
        <v>4.6714539503597331E-4</v>
      </c>
      <c r="BO506" s="186">
        <f>AT506*Workings_risks!$E$24*Workings_risks!$E$26*Workings_risks!$E$27*Assumptions!$G$90</f>
        <v>4.7309938184959268E-4</v>
      </c>
      <c r="BP506" s="186">
        <f>AU506*Workings_risks!$E$24*Workings_risks!$E$26*Workings_risks!$E$27*Assumptions!$G$90</f>
        <v>4.7905336866321216E-4</v>
      </c>
      <c r="BQ506" s="186">
        <f>AV506*Workings_risks!$E$24*Workings_risks!$E$26*Workings_risks!$E$27*Assumptions!$G$90</f>
        <v>4.8500735547683143E-4</v>
      </c>
      <c r="BR506" s="186">
        <f>AW506*Workings_risks!$E$24*Workings_risks!$E$26*Workings_risks!$E$27*Assumptions!$G$90</f>
        <v>4.9096134229045091E-4</v>
      </c>
      <c r="BS506" s="186">
        <f>AX506*Workings_risks!$E$24*Workings_risks!$E$26*Workings_risks!$E$27*Assumptions!$G$90</f>
        <v>4.9691532910407028E-4</v>
      </c>
      <c r="BT506" s="186">
        <f>AY506*Workings_risks!$E$24*Workings_risks!$E$26*Workings_risks!$E$27*Assumptions!$G$90</f>
        <v>5.0286931591768977E-4</v>
      </c>
    </row>
    <row r="507" spans="2:72" x14ac:dyDescent="0.25">
      <c r="B507" s="42">
        <v>10438867</v>
      </c>
      <c r="C507" s="42" t="s">
        <v>458</v>
      </c>
      <c r="D507" s="42" t="s">
        <v>253</v>
      </c>
      <c r="E507" s="42">
        <v>17158082</v>
      </c>
      <c r="F507" s="42">
        <v>17577205</v>
      </c>
      <c r="G507" s="42">
        <v>0.42675002305417031</v>
      </c>
      <c r="H507" s="42">
        <v>144.350235180308</v>
      </c>
      <c r="I507" s="42">
        <v>-38.171020515574</v>
      </c>
      <c r="J507" s="42">
        <v>108</v>
      </c>
      <c r="K507" s="42">
        <v>95.2</v>
      </c>
      <c r="L507" s="32">
        <v>5.3999999999999999E-2</v>
      </c>
      <c r="M507" s="32">
        <v>7.2999999999999995E-2</v>
      </c>
      <c r="N507" s="181"/>
      <c r="O507" s="182">
        <f t="shared" si="106"/>
        <v>113.83200000000001</v>
      </c>
      <c r="P507" s="182">
        <f t="shared" si="107"/>
        <v>100.3408</v>
      </c>
      <c r="Q507" s="191">
        <f t="shared" si="108"/>
        <v>0.01</v>
      </c>
      <c r="R507" s="191">
        <f t="shared" si="109"/>
        <v>0.02</v>
      </c>
      <c r="S507" s="184">
        <f t="shared" si="110"/>
        <v>-1349.1200000000006</v>
      </c>
      <c r="T507" s="184">
        <f t="shared" si="111"/>
        <v>127.32320000000001</v>
      </c>
      <c r="U507" s="185">
        <f t="shared" si="112"/>
        <v>1.4322817836812149E-2</v>
      </c>
      <c r="V507" s="181"/>
      <c r="W507" s="182">
        <f t="shared" si="113"/>
        <v>115.884</v>
      </c>
      <c r="X507" s="182">
        <f t="shared" si="114"/>
        <v>102.14959999999999</v>
      </c>
      <c r="Y507" s="183">
        <f t="shared" si="115"/>
        <v>0.01</v>
      </c>
      <c r="Z507" s="183">
        <f t="shared" si="116"/>
        <v>0.02</v>
      </c>
      <c r="AA507" s="184">
        <f t="shared" si="117"/>
        <v>-1373.4400000000007</v>
      </c>
      <c r="AB507" s="184">
        <f t="shared" si="118"/>
        <v>129.61840000000001</v>
      </c>
      <c r="AC507" s="185">
        <f t="shared" si="119"/>
        <v>1.5740330848089467E-2</v>
      </c>
      <c r="AD507" s="181"/>
      <c r="AE507" s="178">
        <f t="shared" si="120"/>
        <v>1.4322817836812149</v>
      </c>
      <c r="AF507" s="170">
        <f>Workings_risks!$E$18+Workings_risks!$E$27*(($AE507-1)*Workings_risks!$E$18)/(2050-2023)</f>
        <v>9.6237953103573259E-3</v>
      </c>
      <c r="AG507" s="170">
        <f>AF507+(($AE507-1)*Workings_risks!$E$18)/(2050-2023)</f>
        <v>9.7708149286551919E-3</v>
      </c>
      <c r="AH507" s="170">
        <f>AG507+(($AE507-1)*Workings_risks!$E$18)/(2050-2023)</f>
        <v>9.9178345469530579E-3</v>
      </c>
      <c r="AI507" s="170">
        <f>AH507+(($AE507-1)*Workings_risks!$E$18)/(2050-2023)</f>
        <v>1.0064854165250924E-2</v>
      </c>
      <c r="AJ507" s="170">
        <f>AI507+(($AE507-1)*Workings_risks!$E$18)/(2050-2023)</f>
        <v>1.021187378354879E-2</v>
      </c>
      <c r="AK507" s="170">
        <f>AJ507+(($AE507-1)*Workings_risks!$E$18)/(2050-2023)</f>
        <v>1.0358893401846656E-2</v>
      </c>
      <c r="AL507" s="170">
        <f>AK507+(($AE507-1)*Workings_risks!$E$18)/(2050-2023)</f>
        <v>1.0505913020144522E-2</v>
      </c>
      <c r="AM507" s="170">
        <f>AL507+(($AE507-1)*Workings_risks!$E$18)/(2050-2023)</f>
        <v>1.0652932638442388E-2</v>
      </c>
      <c r="AN507" s="170">
        <f>AM507+(($AE507-1)*Workings_risks!$E$18)/(2050-2023)</f>
        <v>1.0799952256740254E-2</v>
      </c>
      <c r="AO507" s="170">
        <f>AN507+(($AE507-1)*Workings_risks!$E$18)/(2050-2023)</f>
        <v>1.094697187503812E-2</v>
      </c>
      <c r="AP507" s="170">
        <f>AO507+(($AE507-1)*Workings_risks!$E$18)/(2050-2023)</f>
        <v>1.1093991493335986E-2</v>
      </c>
      <c r="AQ507" s="170">
        <f>AP507+(($AE507-1)*Workings_risks!$E$18)/(2050-2023)</f>
        <v>1.1241011111633852E-2</v>
      </c>
      <c r="AR507" s="170">
        <f>AQ507+(($AE507-1)*Workings_risks!$E$18)/(2050-2023)</f>
        <v>1.1388030729931718E-2</v>
      </c>
      <c r="AS507" s="170">
        <f>AR507+(($AE507-1)*Workings_risks!$E$18)/(2050-2023)</f>
        <v>1.1535050348229584E-2</v>
      </c>
      <c r="AT507" s="170">
        <f>AS507+(($AE507-1)*Workings_risks!$E$18)/(2050-2023)</f>
        <v>1.168206996652745E-2</v>
      </c>
      <c r="AU507" s="170">
        <f>AT507+(($AE507-1)*Workings_risks!$E$18)/(2050-2023)</f>
        <v>1.1829089584825316E-2</v>
      </c>
      <c r="AV507" s="170">
        <f>AU507+(($AE507-1)*Workings_risks!$E$18)/(2050-2023)</f>
        <v>1.1976109203123182E-2</v>
      </c>
      <c r="AW507" s="170">
        <f>AV507+(($AE507-1)*Workings_risks!$E$18)/(2050-2023)</f>
        <v>1.2123128821421048E-2</v>
      </c>
      <c r="AX507" s="170">
        <f>AW507+(($AE507-1)*Workings_risks!$E$18)/(2050-2023)</f>
        <v>1.2270148439718914E-2</v>
      </c>
      <c r="AY507" s="170">
        <f>AX507+(($AE507-1)*Workings_risks!$E$18)/(2050-2023)</f>
        <v>1.241716805801678E-2</v>
      </c>
      <c r="BA507" s="186">
        <f>AF507*Workings_risks!$E$24*Workings_risks!$E$26*Workings_risks!$E$27*Assumptions!$G$90</f>
        <v>3.8974356645892139E-4</v>
      </c>
      <c r="BB507" s="186">
        <f>AG507*Workings_risks!$E$24*Workings_risks!$E$26*Workings_risks!$E$27*Assumptions!$G$90</f>
        <v>3.9569755327254071E-4</v>
      </c>
      <c r="BC507" s="186">
        <f>AH507*Workings_risks!$E$24*Workings_risks!$E$26*Workings_risks!$E$27*Assumptions!$G$90</f>
        <v>4.0165154008616009E-4</v>
      </c>
      <c r="BD507" s="186">
        <f>AI507*Workings_risks!$E$24*Workings_risks!$E$26*Workings_risks!$E$27*Assumptions!$G$90</f>
        <v>4.0760552689977952E-4</v>
      </c>
      <c r="BE507" s="186">
        <f>AJ507*Workings_risks!$E$24*Workings_risks!$E$26*Workings_risks!$E$27*Assumptions!$G$90</f>
        <v>4.1355951371339889E-4</v>
      </c>
      <c r="BF507" s="186">
        <f>AK507*Workings_risks!$E$24*Workings_risks!$E$26*Workings_risks!$E$27*Assumptions!$G$90</f>
        <v>4.1951350052701821E-4</v>
      </c>
      <c r="BG507" s="186">
        <f>AL507*Workings_risks!$E$24*Workings_risks!$E$26*Workings_risks!$E$27*Assumptions!$G$90</f>
        <v>4.2546748734063764E-4</v>
      </c>
      <c r="BH507" s="186">
        <f>AM507*Workings_risks!$E$24*Workings_risks!$E$26*Workings_risks!$E$27*Assumptions!$G$90</f>
        <v>4.3142147415425706E-4</v>
      </c>
      <c r="BI507" s="186">
        <f>AN507*Workings_risks!$E$24*Workings_risks!$E$26*Workings_risks!$E$27*Assumptions!$G$90</f>
        <v>4.3737546096787644E-4</v>
      </c>
      <c r="BJ507" s="186">
        <f>AO507*Workings_risks!$E$24*Workings_risks!$E$26*Workings_risks!$E$27*Assumptions!$G$90</f>
        <v>4.4332944778149576E-4</v>
      </c>
      <c r="BK507" s="186">
        <f>AP507*Workings_risks!$E$24*Workings_risks!$E$26*Workings_risks!$E$27*Assumptions!$G$90</f>
        <v>4.4928343459511519E-4</v>
      </c>
      <c r="BL507" s="186">
        <f>AQ507*Workings_risks!$E$24*Workings_risks!$E$26*Workings_risks!$E$27*Assumptions!$G$90</f>
        <v>4.5523742140873461E-4</v>
      </c>
      <c r="BM507" s="186">
        <f>AR507*Workings_risks!$E$24*Workings_risks!$E$26*Workings_risks!$E$27*Assumptions!$G$90</f>
        <v>4.6119140822235388E-4</v>
      </c>
      <c r="BN507" s="186">
        <f>AS507*Workings_risks!$E$24*Workings_risks!$E$26*Workings_risks!$E$27*Assumptions!$G$90</f>
        <v>4.6714539503597331E-4</v>
      </c>
      <c r="BO507" s="186">
        <f>AT507*Workings_risks!$E$24*Workings_risks!$E$26*Workings_risks!$E$27*Assumptions!$G$90</f>
        <v>4.7309938184959268E-4</v>
      </c>
      <c r="BP507" s="186">
        <f>AU507*Workings_risks!$E$24*Workings_risks!$E$26*Workings_risks!$E$27*Assumptions!$G$90</f>
        <v>4.7905336866321216E-4</v>
      </c>
      <c r="BQ507" s="186">
        <f>AV507*Workings_risks!$E$24*Workings_risks!$E$26*Workings_risks!$E$27*Assumptions!$G$90</f>
        <v>4.8500735547683143E-4</v>
      </c>
      <c r="BR507" s="186">
        <f>AW507*Workings_risks!$E$24*Workings_risks!$E$26*Workings_risks!$E$27*Assumptions!$G$90</f>
        <v>4.9096134229045091E-4</v>
      </c>
      <c r="BS507" s="186">
        <f>AX507*Workings_risks!$E$24*Workings_risks!$E$26*Workings_risks!$E$27*Assumptions!$G$90</f>
        <v>4.9691532910407028E-4</v>
      </c>
      <c r="BT507" s="186">
        <f>AY507*Workings_risks!$E$24*Workings_risks!$E$26*Workings_risks!$E$27*Assumptions!$G$90</f>
        <v>5.0286931591768977E-4</v>
      </c>
    </row>
    <row r="508" spans="2:72" x14ac:dyDescent="0.25">
      <c r="B508" s="42">
        <v>10439185</v>
      </c>
      <c r="C508" s="42" t="s">
        <v>461</v>
      </c>
      <c r="D508" s="42" t="s">
        <v>253</v>
      </c>
      <c r="E508" s="42">
        <v>17159307</v>
      </c>
      <c r="F508" s="42">
        <v>17159303</v>
      </c>
      <c r="G508" s="42">
        <v>1.8196700878095204</v>
      </c>
      <c r="H508" s="42">
        <v>144.33174214711701</v>
      </c>
      <c r="I508" s="42">
        <v>-38.164690611078498</v>
      </c>
      <c r="J508" s="42">
        <v>108</v>
      </c>
      <c r="K508" s="42">
        <v>94.9</v>
      </c>
      <c r="L508" s="32">
        <v>5.3999999999999999E-2</v>
      </c>
      <c r="M508" s="32">
        <v>7.2999999999999995E-2</v>
      </c>
      <c r="N508" s="181"/>
      <c r="O508" s="182">
        <f t="shared" si="106"/>
        <v>113.83200000000001</v>
      </c>
      <c r="P508" s="182">
        <f t="shared" si="107"/>
        <v>100.02460000000001</v>
      </c>
      <c r="Q508" s="191">
        <f t="shared" si="108"/>
        <v>0.01</v>
      </c>
      <c r="R508" s="191">
        <f t="shared" si="109"/>
        <v>0.02</v>
      </c>
      <c r="S508" s="184">
        <f t="shared" si="110"/>
        <v>-1380.7400000000002</v>
      </c>
      <c r="T508" s="184">
        <f t="shared" si="111"/>
        <v>127.63940000000001</v>
      </c>
      <c r="U508" s="185">
        <f t="shared" si="112"/>
        <v>1.4223822008488205E-2</v>
      </c>
      <c r="V508" s="181"/>
      <c r="W508" s="182">
        <f t="shared" si="113"/>
        <v>115.884</v>
      </c>
      <c r="X508" s="182">
        <f t="shared" si="114"/>
        <v>101.82770000000001</v>
      </c>
      <c r="Y508" s="183">
        <f t="shared" si="115"/>
        <v>0.01</v>
      </c>
      <c r="Z508" s="183">
        <f t="shared" si="116"/>
        <v>0.02</v>
      </c>
      <c r="AA508" s="184">
        <f t="shared" si="117"/>
        <v>-1405.6299999999992</v>
      </c>
      <c r="AB508" s="184">
        <f t="shared" si="118"/>
        <v>129.94029999999998</v>
      </c>
      <c r="AC508" s="185">
        <f t="shared" si="119"/>
        <v>1.5608872889736268E-2</v>
      </c>
      <c r="AD508" s="181"/>
      <c r="AE508" s="178">
        <f t="shared" si="120"/>
        <v>1.4223822008488205</v>
      </c>
      <c r="AF508" s="170">
        <f>Workings_risks!$E$18+Workings_risks!$E$27*(($AE508-1)*Workings_risks!$E$18)/(2050-2023)</f>
        <v>9.6136947258941129E-3</v>
      </c>
      <c r="AG508" s="170">
        <f>AF508+(($AE508-1)*Workings_risks!$E$18)/(2050-2023)</f>
        <v>9.7573474827042407E-3</v>
      </c>
      <c r="AH508" s="170">
        <f>AG508+(($AE508-1)*Workings_risks!$E$18)/(2050-2023)</f>
        <v>9.9010002395143685E-3</v>
      </c>
      <c r="AI508" s="170">
        <f>AH508+(($AE508-1)*Workings_risks!$E$18)/(2050-2023)</f>
        <v>1.0044652996324496E-2</v>
      </c>
      <c r="AJ508" s="170">
        <f>AI508+(($AE508-1)*Workings_risks!$E$18)/(2050-2023)</f>
        <v>1.0188305753134624E-2</v>
      </c>
      <c r="AK508" s="170">
        <f>AJ508+(($AE508-1)*Workings_risks!$E$18)/(2050-2023)</f>
        <v>1.0331958509944752E-2</v>
      </c>
      <c r="AL508" s="170">
        <f>AK508+(($AE508-1)*Workings_risks!$E$18)/(2050-2023)</f>
        <v>1.047561126675488E-2</v>
      </c>
      <c r="AM508" s="170">
        <f>AL508+(($AE508-1)*Workings_risks!$E$18)/(2050-2023)</f>
        <v>1.0619264023565007E-2</v>
      </c>
      <c r="AN508" s="170">
        <f>AM508+(($AE508-1)*Workings_risks!$E$18)/(2050-2023)</f>
        <v>1.0762916780375135E-2</v>
      </c>
      <c r="AO508" s="170">
        <f>AN508+(($AE508-1)*Workings_risks!$E$18)/(2050-2023)</f>
        <v>1.0906569537185263E-2</v>
      </c>
      <c r="AP508" s="170">
        <f>AO508+(($AE508-1)*Workings_risks!$E$18)/(2050-2023)</f>
        <v>1.1050222293995391E-2</v>
      </c>
      <c r="AQ508" s="170">
        <f>AP508+(($AE508-1)*Workings_risks!$E$18)/(2050-2023)</f>
        <v>1.1193875050805518E-2</v>
      </c>
      <c r="AR508" s="170">
        <f>AQ508+(($AE508-1)*Workings_risks!$E$18)/(2050-2023)</f>
        <v>1.1337527807615646E-2</v>
      </c>
      <c r="AS508" s="170">
        <f>AR508+(($AE508-1)*Workings_risks!$E$18)/(2050-2023)</f>
        <v>1.1481180564425774E-2</v>
      </c>
      <c r="AT508" s="170">
        <f>AS508+(($AE508-1)*Workings_risks!$E$18)/(2050-2023)</f>
        <v>1.1624833321235902E-2</v>
      </c>
      <c r="AU508" s="170">
        <f>AT508+(($AE508-1)*Workings_risks!$E$18)/(2050-2023)</f>
        <v>1.176848607804603E-2</v>
      </c>
      <c r="AV508" s="170">
        <f>AU508+(($AE508-1)*Workings_risks!$E$18)/(2050-2023)</f>
        <v>1.1912138834856157E-2</v>
      </c>
      <c r="AW508" s="170">
        <f>AV508+(($AE508-1)*Workings_risks!$E$18)/(2050-2023)</f>
        <v>1.2055791591666285E-2</v>
      </c>
      <c r="AX508" s="170">
        <f>AW508+(($AE508-1)*Workings_risks!$E$18)/(2050-2023)</f>
        <v>1.2199444348476413E-2</v>
      </c>
      <c r="AY508" s="170">
        <f>AX508+(($AE508-1)*Workings_risks!$E$18)/(2050-2023)</f>
        <v>1.2343097105286541E-2</v>
      </c>
      <c r="BA508" s="186">
        <f>AF508*Workings_risks!$E$24*Workings_risks!$E$26*Workings_risks!$E$27*Assumptions!$G$90</f>
        <v>3.893345139297414E-4</v>
      </c>
      <c r="BB508" s="186">
        <f>AG508*Workings_risks!$E$24*Workings_risks!$E$26*Workings_risks!$E$27*Assumptions!$G$90</f>
        <v>3.9515214990030068E-4</v>
      </c>
      <c r="BC508" s="186">
        <f>AH508*Workings_risks!$E$24*Workings_risks!$E$26*Workings_risks!$E$27*Assumptions!$G$90</f>
        <v>4.0096978587086008E-4</v>
      </c>
      <c r="BD508" s="186">
        <f>AI508*Workings_risks!$E$24*Workings_risks!$E$26*Workings_risks!$E$27*Assumptions!$G$90</f>
        <v>4.0678742184141947E-4</v>
      </c>
      <c r="BE508" s="186">
        <f>AJ508*Workings_risks!$E$24*Workings_risks!$E$26*Workings_risks!$E$27*Assumptions!$G$90</f>
        <v>4.1260505781197881E-4</v>
      </c>
      <c r="BF508" s="186">
        <f>AK508*Workings_risks!$E$24*Workings_risks!$E$26*Workings_risks!$E$27*Assumptions!$G$90</f>
        <v>4.1842269378253825E-4</v>
      </c>
      <c r="BG508" s="186">
        <f>AL508*Workings_risks!$E$24*Workings_risks!$E$26*Workings_risks!$E$27*Assumptions!$G$90</f>
        <v>4.2424032975309749E-4</v>
      </c>
      <c r="BH508" s="186">
        <f>AM508*Workings_risks!$E$24*Workings_risks!$E$26*Workings_risks!$E$27*Assumptions!$G$90</f>
        <v>4.3005796572365688E-4</v>
      </c>
      <c r="BI508" s="186">
        <f>AN508*Workings_risks!$E$24*Workings_risks!$E$26*Workings_risks!$E$27*Assumptions!$G$90</f>
        <v>4.3587560169421627E-4</v>
      </c>
      <c r="BJ508" s="186">
        <f>AO508*Workings_risks!$E$24*Workings_risks!$E$26*Workings_risks!$E$27*Assumptions!$G$90</f>
        <v>4.4169323766477566E-4</v>
      </c>
      <c r="BK508" s="186">
        <f>AP508*Workings_risks!$E$24*Workings_risks!$E$26*Workings_risks!$E$27*Assumptions!$G$90</f>
        <v>4.4751087363533506E-4</v>
      </c>
      <c r="BL508" s="186">
        <f>AQ508*Workings_risks!$E$24*Workings_risks!$E$26*Workings_risks!$E$27*Assumptions!$G$90</f>
        <v>4.5332850960589429E-4</v>
      </c>
      <c r="BM508" s="186">
        <f>AR508*Workings_risks!$E$24*Workings_risks!$E$26*Workings_risks!$E$27*Assumptions!$G$90</f>
        <v>4.5914614557645368E-4</v>
      </c>
      <c r="BN508" s="186">
        <f>AS508*Workings_risks!$E$24*Workings_risks!$E$26*Workings_risks!$E$27*Assumptions!$G$90</f>
        <v>4.6496378154701307E-4</v>
      </c>
      <c r="BO508" s="186">
        <f>AT508*Workings_risks!$E$24*Workings_risks!$E$26*Workings_risks!$E$27*Assumptions!$G$90</f>
        <v>4.7078141751757247E-4</v>
      </c>
      <c r="BP508" s="186">
        <f>AU508*Workings_risks!$E$24*Workings_risks!$E$26*Workings_risks!$E$27*Assumptions!$G$90</f>
        <v>4.7659905348813186E-4</v>
      </c>
      <c r="BQ508" s="186">
        <f>AV508*Workings_risks!$E$24*Workings_risks!$E$26*Workings_risks!$E$27*Assumptions!$G$90</f>
        <v>4.8241668945869125E-4</v>
      </c>
      <c r="BR508" s="186">
        <f>AW508*Workings_risks!$E$24*Workings_risks!$E$26*Workings_risks!$E$27*Assumptions!$G$90</f>
        <v>4.8823432542925054E-4</v>
      </c>
      <c r="BS508" s="186">
        <f>AX508*Workings_risks!$E$24*Workings_risks!$E$26*Workings_risks!$E$27*Assumptions!$G$90</f>
        <v>4.9405196139980982E-4</v>
      </c>
      <c r="BT508" s="186">
        <f>AY508*Workings_risks!$E$24*Workings_risks!$E$26*Workings_risks!$E$27*Assumptions!$G$90</f>
        <v>4.9986959737036922E-4</v>
      </c>
    </row>
    <row r="509" spans="2:72" x14ac:dyDescent="0.25">
      <c r="B509" s="42">
        <v>10439186</v>
      </c>
      <c r="C509" s="42" t="s">
        <v>461</v>
      </c>
      <c r="D509" s="42" t="s">
        <v>253</v>
      </c>
      <c r="E509" s="42">
        <v>17159312</v>
      </c>
      <c r="F509" s="42">
        <v>17159307</v>
      </c>
      <c r="G509" s="42">
        <v>2.5552992748452805</v>
      </c>
      <c r="H509" s="42">
        <v>144.33184192851499</v>
      </c>
      <c r="I509" s="42">
        <v>-38.1641792825992</v>
      </c>
      <c r="J509" s="42">
        <v>108</v>
      </c>
      <c r="K509" s="42">
        <v>94.9</v>
      </c>
      <c r="L509" s="32">
        <v>5.3999999999999999E-2</v>
      </c>
      <c r="M509" s="32">
        <v>7.2999999999999995E-2</v>
      </c>
      <c r="N509" s="181"/>
      <c r="O509" s="182">
        <f t="shared" si="106"/>
        <v>113.83200000000001</v>
      </c>
      <c r="P509" s="182">
        <f t="shared" si="107"/>
        <v>100.02460000000001</v>
      </c>
      <c r="Q509" s="191">
        <f t="shared" si="108"/>
        <v>0.01</v>
      </c>
      <c r="R509" s="191">
        <f t="shared" si="109"/>
        <v>0.02</v>
      </c>
      <c r="S509" s="184">
        <f t="shared" si="110"/>
        <v>-1380.7400000000002</v>
      </c>
      <c r="T509" s="184">
        <f t="shared" si="111"/>
        <v>127.63940000000001</v>
      </c>
      <c r="U509" s="185">
        <f t="shared" si="112"/>
        <v>1.4223822008488205E-2</v>
      </c>
      <c r="V509" s="181"/>
      <c r="W509" s="182">
        <f t="shared" si="113"/>
        <v>115.884</v>
      </c>
      <c r="X509" s="182">
        <f t="shared" si="114"/>
        <v>101.82770000000001</v>
      </c>
      <c r="Y509" s="183">
        <f t="shared" si="115"/>
        <v>0.01</v>
      </c>
      <c r="Z509" s="183">
        <f t="shared" si="116"/>
        <v>0.02</v>
      </c>
      <c r="AA509" s="184">
        <f t="shared" si="117"/>
        <v>-1405.6299999999992</v>
      </c>
      <c r="AB509" s="184">
        <f t="shared" si="118"/>
        <v>129.94029999999998</v>
      </c>
      <c r="AC509" s="185">
        <f t="shared" si="119"/>
        <v>1.5608872889736268E-2</v>
      </c>
      <c r="AD509" s="181"/>
      <c r="AE509" s="178">
        <f t="shared" si="120"/>
        <v>1.4223822008488205</v>
      </c>
      <c r="AF509" s="170">
        <f>Workings_risks!$E$18+Workings_risks!$E$27*(($AE509-1)*Workings_risks!$E$18)/(2050-2023)</f>
        <v>9.6136947258941129E-3</v>
      </c>
      <c r="AG509" s="170">
        <f>AF509+(($AE509-1)*Workings_risks!$E$18)/(2050-2023)</f>
        <v>9.7573474827042407E-3</v>
      </c>
      <c r="AH509" s="170">
        <f>AG509+(($AE509-1)*Workings_risks!$E$18)/(2050-2023)</f>
        <v>9.9010002395143685E-3</v>
      </c>
      <c r="AI509" s="170">
        <f>AH509+(($AE509-1)*Workings_risks!$E$18)/(2050-2023)</f>
        <v>1.0044652996324496E-2</v>
      </c>
      <c r="AJ509" s="170">
        <f>AI509+(($AE509-1)*Workings_risks!$E$18)/(2050-2023)</f>
        <v>1.0188305753134624E-2</v>
      </c>
      <c r="AK509" s="170">
        <f>AJ509+(($AE509-1)*Workings_risks!$E$18)/(2050-2023)</f>
        <v>1.0331958509944752E-2</v>
      </c>
      <c r="AL509" s="170">
        <f>AK509+(($AE509-1)*Workings_risks!$E$18)/(2050-2023)</f>
        <v>1.047561126675488E-2</v>
      </c>
      <c r="AM509" s="170">
        <f>AL509+(($AE509-1)*Workings_risks!$E$18)/(2050-2023)</f>
        <v>1.0619264023565007E-2</v>
      </c>
      <c r="AN509" s="170">
        <f>AM509+(($AE509-1)*Workings_risks!$E$18)/(2050-2023)</f>
        <v>1.0762916780375135E-2</v>
      </c>
      <c r="AO509" s="170">
        <f>AN509+(($AE509-1)*Workings_risks!$E$18)/(2050-2023)</f>
        <v>1.0906569537185263E-2</v>
      </c>
      <c r="AP509" s="170">
        <f>AO509+(($AE509-1)*Workings_risks!$E$18)/(2050-2023)</f>
        <v>1.1050222293995391E-2</v>
      </c>
      <c r="AQ509" s="170">
        <f>AP509+(($AE509-1)*Workings_risks!$E$18)/(2050-2023)</f>
        <v>1.1193875050805518E-2</v>
      </c>
      <c r="AR509" s="170">
        <f>AQ509+(($AE509-1)*Workings_risks!$E$18)/(2050-2023)</f>
        <v>1.1337527807615646E-2</v>
      </c>
      <c r="AS509" s="170">
        <f>AR509+(($AE509-1)*Workings_risks!$E$18)/(2050-2023)</f>
        <v>1.1481180564425774E-2</v>
      </c>
      <c r="AT509" s="170">
        <f>AS509+(($AE509-1)*Workings_risks!$E$18)/(2050-2023)</f>
        <v>1.1624833321235902E-2</v>
      </c>
      <c r="AU509" s="170">
        <f>AT509+(($AE509-1)*Workings_risks!$E$18)/(2050-2023)</f>
        <v>1.176848607804603E-2</v>
      </c>
      <c r="AV509" s="170">
        <f>AU509+(($AE509-1)*Workings_risks!$E$18)/(2050-2023)</f>
        <v>1.1912138834856157E-2</v>
      </c>
      <c r="AW509" s="170">
        <f>AV509+(($AE509-1)*Workings_risks!$E$18)/(2050-2023)</f>
        <v>1.2055791591666285E-2</v>
      </c>
      <c r="AX509" s="170">
        <f>AW509+(($AE509-1)*Workings_risks!$E$18)/(2050-2023)</f>
        <v>1.2199444348476413E-2</v>
      </c>
      <c r="AY509" s="170">
        <f>AX509+(($AE509-1)*Workings_risks!$E$18)/(2050-2023)</f>
        <v>1.2343097105286541E-2</v>
      </c>
      <c r="BA509" s="186">
        <f>AF509*Workings_risks!$E$24*Workings_risks!$E$26*Workings_risks!$E$27*Assumptions!$G$90</f>
        <v>3.893345139297414E-4</v>
      </c>
      <c r="BB509" s="186">
        <f>AG509*Workings_risks!$E$24*Workings_risks!$E$26*Workings_risks!$E$27*Assumptions!$G$90</f>
        <v>3.9515214990030068E-4</v>
      </c>
      <c r="BC509" s="186">
        <f>AH509*Workings_risks!$E$24*Workings_risks!$E$26*Workings_risks!$E$27*Assumptions!$G$90</f>
        <v>4.0096978587086008E-4</v>
      </c>
      <c r="BD509" s="186">
        <f>AI509*Workings_risks!$E$24*Workings_risks!$E$26*Workings_risks!$E$27*Assumptions!$G$90</f>
        <v>4.0678742184141947E-4</v>
      </c>
      <c r="BE509" s="186">
        <f>AJ509*Workings_risks!$E$24*Workings_risks!$E$26*Workings_risks!$E$27*Assumptions!$G$90</f>
        <v>4.1260505781197881E-4</v>
      </c>
      <c r="BF509" s="186">
        <f>AK509*Workings_risks!$E$24*Workings_risks!$E$26*Workings_risks!$E$27*Assumptions!$G$90</f>
        <v>4.1842269378253825E-4</v>
      </c>
      <c r="BG509" s="186">
        <f>AL509*Workings_risks!$E$24*Workings_risks!$E$26*Workings_risks!$E$27*Assumptions!$G$90</f>
        <v>4.2424032975309749E-4</v>
      </c>
      <c r="BH509" s="186">
        <f>AM509*Workings_risks!$E$24*Workings_risks!$E$26*Workings_risks!$E$27*Assumptions!$G$90</f>
        <v>4.3005796572365688E-4</v>
      </c>
      <c r="BI509" s="186">
        <f>AN509*Workings_risks!$E$24*Workings_risks!$E$26*Workings_risks!$E$27*Assumptions!$G$90</f>
        <v>4.3587560169421627E-4</v>
      </c>
      <c r="BJ509" s="186">
        <f>AO509*Workings_risks!$E$24*Workings_risks!$E$26*Workings_risks!$E$27*Assumptions!$G$90</f>
        <v>4.4169323766477566E-4</v>
      </c>
      <c r="BK509" s="186">
        <f>AP509*Workings_risks!$E$24*Workings_risks!$E$26*Workings_risks!$E$27*Assumptions!$G$90</f>
        <v>4.4751087363533506E-4</v>
      </c>
      <c r="BL509" s="186">
        <f>AQ509*Workings_risks!$E$24*Workings_risks!$E$26*Workings_risks!$E$27*Assumptions!$G$90</f>
        <v>4.5332850960589429E-4</v>
      </c>
      <c r="BM509" s="186">
        <f>AR509*Workings_risks!$E$24*Workings_risks!$E$26*Workings_risks!$E$27*Assumptions!$G$90</f>
        <v>4.5914614557645368E-4</v>
      </c>
      <c r="BN509" s="186">
        <f>AS509*Workings_risks!$E$24*Workings_risks!$E$26*Workings_risks!$E$27*Assumptions!$G$90</f>
        <v>4.6496378154701307E-4</v>
      </c>
      <c r="BO509" s="186">
        <f>AT509*Workings_risks!$E$24*Workings_risks!$E$26*Workings_risks!$E$27*Assumptions!$G$90</f>
        <v>4.7078141751757247E-4</v>
      </c>
      <c r="BP509" s="186">
        <f>AU509*Workings_risks!$E$24*Workings_risks!$E$26*Workings_risks!$E$27*Assumptions!$G$90</f>
        <v>4.7659905348813186E-4</v>
      </c>
      <c r="BQ509" s="186">
        <f>AV509*Workings_risks!$E$24*Workings_risks!$E$26*Workings_risks!$E$27*Assumptions!$G$90</f>
        <v>4.8241668945869125E-4</v>
      </c>
      <c r="BR509" s="186">
        <f>AW509*Workings_risks!$E$24*Workings_risks!$E$26*Workings_risks!$E$27*Assumptions!$G$90</f>
        <v>4.8823432542925054E-4</v>
      </c>
      <c r="BS509" s="186">
        <f>AX509*Workings_risks!$E$24*Workings_risks!$E$26*Workings_risks!$E$27*Assumptions!$G$90</f>
        <v>4.9405196139980982E-4</v>
      </c>
      <c r="BT509" s="186">
        <f>AY509*Workings_risks!$E$24*Workings_risks!$E$26*Workings_risks!$E$27*Assumptions!$G$90</f>
        <v>4.9986959737036922E-4</v>
      </c>
    </row>
    <row r="510" spans="2:72" x14ac:dyDescent="0.25">
      <c r="B510" s="42">
        <v>10439593</v>
      </c>
      <c r="C510" s="42" t="s">
        <v>458</v>
      </c>
      <c r="D510" s="42" t="s">
        <v>253</v>
      </c>
      <c r="E510" s="42">
        <v>17161208</v>
      </c>
      <c r="F510" s="42">
        <v>17809505</v>
      </c>
      <c r="G510" s="42">
        <v>1.1600117717065102</v>
      </c>
      <c r="H510" s="42">
        <v>144.35406374857499</v>
      </c>
      <c r="I510" s="42">
        <v>-38.175121216209099</v>
      </c>
      <c r="J510" s="42">
        <v>107</v>
      </c>
      <c r="K510" s="42">
        <v>94.4</v>
      </c>
      <c r="L510" s="32">
        <v>5.3999999999999999E-2</v>
      </c>
      <c r="M510" s="32">
        <v>7.2999999999999995E-2</v>
      </c>
      <c r="N510" s="181"/>
      <c r="O510" s="182">
        <f t="shared" si="106"/>
        <v>112.77800000000001</v>
      </c>
      <c r="P510" s="182">
        <f t="shared" si="107"/>
        <v>99.497600000000006</v>
      </c>
      <c r="Q510" s="191">
        <f t="shared" si="108"/>
        <v>0.01</v>
      </c>
      <c r="R510" s="191">
        <f t="shared" si="109"/>
        <v>0.02</v>
      </c>
      <c r="S510" s="184">
        <f t="shared" si="110"/>
        <v>-1328.04</v>
      </c>
      <c r="T510" s="184">
        <f t="shared" si="111"/>
        <v>126.05840000000001</v>
      </c>
      <c r="U510" s="185">
        <f t="shared" si="112"/>
        <v>1.4350772567091358E-2</v>
      </c>
      <c r="V510" s="181"/>
      <c r="W510" s="182">
        <f t="shared" si="113"/>
        <v>114.81099999999999</v>
      </c>
      <c r="X510" s="182">
        <f t="shared" si="114"/>
        <v>101.2912</v>
      </c>
      <c r="Y510" s="183">
        <f t="shared" si="115"/>
        <v>0.01</v>
      </c>
      <c r="Z510" s="183">
        <f t="shared" si="116"/>
        <v>0.02</v>
      </c>
      <c r="AA510" s="184">
        <f t="shared" si="117"/>
        <v>-1351.9799999999989</v>
      </c>
      <c r="AB510" s="184">
        <f t="shared" si="118"/>
        <v>128.33079999999998</v>
      </c>
      <c r="AC510" s="185">
        <f t="shared" si="119"/>
        <v>1.5777452329176468E-2</v>
      </c>
      <c r="AD510" s="181"/>
      <c r="AE510" s="178">
        <f t="shared" si="120"/>
        <v>1.4350772567091359</v>
      </c>
      <c r="AF510" s="170">
        <f>Workings_risks!$E$18+Workings_risks!$E$27*(($AE510-1)*Workings_risks!$E$18)/(2050-2023)</f>
        <v>9.6266475428110759E-3</v>
      </c>
      <c r="AG510" s="170">
        <f>AF510+(($AE510-1)*Workings_risks!$E$18)/(2050-2023)</f>
        <v>9.7746179052601925E-3</v>
      </c>
      <c r="AH510" s="170">
        <f>AG510+(($AE510-1)*Workings_risks!$E$18)/(2050-2023)</f>
        <v>9.9225882677093091E-3</v>
      </c>
      <c r="AI510" s="170">
        <f>AH510+(($AE510-1)*Workings_risks!$E$18)/(2050-2023)</f>
        <v>1.0070558630158426E-2</v>
      </c>
      <c r="AJ510" s="170">
        <f>AI510+(($AE510-1)*Workings_risks!$E$18)/(2050-2023)</f>
        <v>1.0218528992607542E-2</v>
      </c>
      <c r="AK510" s="170">
        <f>AJ510+(($AE510-1)*Workings_risks!$E$18)/(2050-2023)</f>
        <v>1.0366499355056659E-2</v>
      </c>
      <c r="AL510" s="170">
        <f>AK510+(($AE510-1)*Workings_risks!$E$18)/(2050-2023)</f>
        <v>1.0514469717505776E-2</v>
      </c>
      <c r="AM510" s="170">
        <f>AL510+(($AE510-1)*Workings_risks!$E$18)/(2050-2023)</f>
        <v>1.0662440079954892E-2</v>
      </c>
      <c r="AN510" s="170">
        <f>AM510+(($AE510-1)*Workings_risks!$E$18)/(2050-2023)</f>
        <v>1.0810410442404009E-2</v>
      </c>
      <c r="AO510" s="170">
        <f>AN510+(($AE510-1)*Workings_risks!$E$18)/(2050-2023)</f>
        <v>1.0958380804853125E-2</v>
      </c>
      <c r="AP510" s="170">
        <f>AO510+(($AE510-1)*Workings_risks!$E$18)/(2050-2023)</f>
        <v>1.1106351167302242E-2</v>
      </c>
      <c r="AQ510" s="170">
        <f>AP510+(($AE510-1)*Workings_risks!$E$18)/(2050-2023)</f>
        <v>1.1254321529751359E-2</v>
      </c>
      <c r="AR510" s="170">
        <f>AQ510+(($AE510-1)*Workings_risks!$E$18)/(2050-2023)</f>
        <v>1.1402291892200475E-2</v>
      </c>
      <c r="AS510" s="170">
        <f>AR510+(($AE510-1)*Workings_risks!$E$18)/(2050-2023)</f>
        <v>1.1550262254649592E-2</v>
      </c>
      <c r="AT510" s="170">
        <f>AS510+(($AE510-1)*Workings_risks!$E$18)/(2050-2023)</f>
        <v>1.1698232617098708E-2</v>
      </c>
      <c r="AU510" s="170">
        <f>AT510+(($AE510-1)*Workings_risks!$E$18)/(2050-2023)</f>
        <v>1.1846202979547825E-2</v>
      </c>
      <c r="AV510" s="170">
        <f>AU510+(($AE510-1)*Workings_risks!$E$18)/(2050-2023)</f>
        <v>1.1994173341996942E-2</v>
      </c>
      <c r="AW510" s="170">
        <f>AV510+(($AE510-1)*Workings_risks!$E$18)/(2050-2023)</f>
        <v>1.2142143704446058E-2</v>
      </c>
      <c r="AX510" s="170">
        <f>AW510+(($AE510-1)*Workings_risks!$E$18)/(2050-2023)</f>
        <v>1.2290114066895175E-2</v>
      </c>
      <c r="AY510" s="170">
        <f>AX510+(($AE510-1)*Workings_risks!$E$18)/(2050-2023)</f>
        <v>1.2438084429344291E-2</v>
      </c>
      <c r="BA510" s="186">
        <f>AF510*Workings_risks!$E$24*Workings_risks!$E$26*Workings_risks!$E$27*Assumptions!$G$90</f>
        <v>3.8985907590327726E-4</v>
      </c>
      <c r="BB510" s="186">
        <f>AG510*Workings_risks!$E$24*Workings_risks!$E$26*Workings_risks!$E$27*Assumptions!$G$90</f>
        <v>3.9585156586501529E-4</v>
      </c>
      <c r="BC510" s="186">
        <f>AH510*Workings_risks!$E$24*Workings_risks!$E$26*Workings_risks!$E$27*Assumptions!$G$90</f>
        <v>4.0184405582675343E-4</v>
      </c>
      <c r="BD510" s="186">
        <f>AI510*Workings_risks!$E$24*Workings_risks!$E$26*Workings_risks!$E$27*Assumptions!$G$90</f>
        <v>4.078365457884914E-4</v>
      </c>
      <c r="BE510" s="186">
        <f>AJ510*Workings_risks!$E$24*Workings_risks!$E$26*Workings_risks!$E$27*Assumptions!$G$90</f>
        <v>4.1382903575022944E-4</v>
      </c>
      <c r="BF510" s="186">
        <f>AK510*Workings_risks!$E$24*Workings_risks!$E$26*Workings_risks!$E$27*Assumptions!$G$90</f>
        <v>4.1982152571196741E-4</v>
      </c>
      <c r="BG510" s="186">
        <f>AL510*Workings_risks!$E$24*Workings_risks!$E$26*Workings_risks!$E$27*Assumptions!$G$90</f>
        <v>4.2581401567370555E-4</v>
      </c>
      <c r="BH510" s="186">
        <f>AM510*Workings_risks!$E$24*Workings_risks!$E$26*Workings_risks!$E$27*Assumptions!$G$90</f>
        <v>4.3180650563544364E-4</v>
      </c>
      <c r="BI510" s="186">
        <f>AN510*Workings_risks!$E$24*Workings_risks!$E$26*Workings_risks!$E$27*Assumptions!$G$90</f>
        <v>4.3779899559718161E-4</v>
      </c>
      <c r="BJ510" s="186">
        <f>AO510*Workings_risks!$E$24*Workings_risks!$E$26*Workings_risks!$E$27*Assumptions!$G$90</f>
        <v>4.4379148555891964E-4</v>
      </c>
      <c r="BK510" s="186">
        <f>AP510*Workings_risks!$E$24*Workings_risks!$E$26*Workings_risks!$E$27*Assumptions!$G$90</f>
        <v>4.4978397552065778E-4</v>
      </c>
      <c r="BL510" s="186">
        <f>AQ510*Workings_risks!$E$24*Workings_risks!$E$26*Workings_risks!$E$27*Assumptions!$G$90</f>
        <v>4.5577646548239576E-4</v>
      </c>
      <c r="BM510" s="186">
        <f>AR510*Workings_risks!$E$24*Workings_risks!$E$26*Workings_risks!$E$27*Assumptions!$G$90</f>
        <v>4.6176895544413379E-4</v>
      </c>
      <c r="BN510" s="186">
        <f>AS510*Workings_risks!$E$24*Workings_risks!$E$26*Workings_risks!$E$27*Assumptions!$G$90</f>
        <v>4.6776144540587188E-4</v>
      </c>
      <c r="BO510" s="186">
        <f>AT510*Workings_risks!$E$24*Workings_risks!$E$26*Workings_risks!$E$27*Assumptions!$G$90</f>
        <v>4.7375393536760985E-4</v>
      </c>
      <c r="BP510" s="186">
        <f>AU510*Workings_risks!$E$24*Workings_risks!$E$26*Workings_risks!$E$27*Assumptions!$G$90</f>
        <v>4.7974642532934799E-4</v>
      </c>
      <c r="BQ510" s="186">
        <f>AV510*Workings_risks!$E$24*Workings_risks!$E$26*Workings_risks!$E$27*Assumptions!$G$90</f>
        <v>4.8573891529108597E-4</v>
      </c>
      <c r="BR510" s="186">
        <f>AW510*Workings_risks!$E$24*Workings_risks!$E$26*Workings_risks!$E$27*Assumptions!$G$90</f>
        <v>4.9173140525282405E-4</v>
      </c>
      <c r="BS510" s="186">
        <f>AX510*Workings_risks!$E$24*Workings_risks!$E$26*Workings_risks!$E$27*Assumptions!$G$90</f>
        <v>4.9772389521456203E-4</v>
      </c>
      <c r="BT510" s="186">
        <f>AY510*Workings_risks!$E$24*Workings_risks!$E$26*Workings_risks!$E$27*Assumptions!$G$90</f>
        <v>5.0371638517630022E-4</v>
      </c>
    </row>
    <row r="511" spans="2:72" x14ac:dyDescent="0.25">
      <c r="B511" s="42">
        <v>10441147</v>
      </c>
      <c r="C511" s="42" t="s">
        <v>461</v>
      </c>
      <c r="D511" s="42" t="s">
        <v>253</v>
      </c>
      <c r="E511" s="42">
        <v>17167460</v>
      </c>
      <c r="F511" s="42">
        <v>17167455</v>
      </c>
      <c r="G511" s="42">
        <v>0.59400029041616031</v>
      </c>
      <c r="H511" s="42">
        <v>144.332187564566</v>
      </c>
      <c r="I511" s="42">
        <v>-38.163196023170997</v>
      </c>
      <c r="J511" s="42">
        <v>108</v>
      </c>
      <c r="K511" s="42">
        <v>94.9</v>
      </c>
      <c r="L511" s="32">
        <v>5.3999999999999999E-2</v>
      </c>
      <c r="M511" s="32">
        <v>7.2999999999999995E-2</v>
      </c>
      <c r="N511" s="181"/>
      <c r="O511" s="182">
        <f t="shared" si="106"/>
        <v>113.83200000000001</v>
      </c>
      <c r="P511" s="182">
        <f t="shared" si="107"/>
        <v>100.02460000000001</v>
      </c>
      <c r="Q511" s="191">
        <f t="shared" si="108"/>
        <v>0.01</v>
      </c>
      <c r="R511" s="191">
        <f t="shared" si="109"/>
        <v>0.02</v>
      </c>
      <c r="S511" s="184">
        <f t="shared" si="110"/>
        <v>-1380.7400000000002</v>
      </c>
      <c r="T511" s="184">
        <f t="shared" si="111"/>
        <v>127.63940000000001</v>
      </c>
      <c r="U511" s="185">
        <f t="shared" si="112"/>
        <v>1.4223822008488205E-2</v>
      </c>
      <c r="V511" s="181"/>
      <c r="W511" s="182">
        <f t="shared" si="113"/>
        <v>115.884</v>
      </c>
      <c r="X511" s="182">
        <f t="shared" si="114"/>
        <v>101.82770000000001</v>
      </c>
      <c r="Y511" s="183">
        <f t="shared" si="115"/>
        <v>0.01</v>
      </c>
      <c r="Z511" s="183">
        <f t="shared" si="116"/>
        <v>0.02</v>
      </c>
      <c r="AA511" s="184">
        <f t="shared" si="117"/>
        <v>-1405.6299999999992</v>
      </c>
      <c r="AB511" s="184">
        <f t="shared" si="118"/>
        <v>129.94029999999998</v>
      </c>
      <c r="AC511" s="185">
        <f t="shared" si="119"/>
        <v>1.5608872889736268E-2</v>
      </c>
      <c r="AD511" s="181"/>
      <c r="AE511" s="178">
        <f t="shared" si="120"/>
        <v>1.4223822008488205</v>
      </c>
      <c r="AF511" s="170">
        <f>Workings_risks!$E$18+Workings_risks!$E$27*(($AE511-1)*Workings_risks!$E$18)/(2050-2023)</f>
        <v>9.6136947258941129E-3</v>
      </c>
      <c r="AG511" s="170">
        <f>AF511+(($AE511-1)*Workings_risks!$E$18)/(2050-2023)</f>
        <v>9.7573474827042407E-3</v>
      </c>
      <c r="AH511" s="170">
        <f>AG511+(($AE511-1)*Workings_risks!$E$18)/(2050-2023)</f>
        <v>9.9010002395143685E-3</v>
      </c>
      <c r="AI511" s="170">
        <f>AH511+(($AE511-1)*Workings_risks!$E$18)/(2050-2023)</f>
        <v>1.0044652996324496E-2</v>
      </c>
      <c r="AJ511" s="170">
        <f>AI511+(($AE511-1)*Workings_risks!$E$18)/(2050-2023)</f>
        <v>1.0188305753134624E-2</v>
      </c>
      <c r="AK511" s="170">
        <f>AJ511+(($AE511-1)*Workings_risks!$E$18)/(2050-2023)</f>
        <v>1.0331958509944752E-2</v>
      </c>
      <c r="AL511" s="170">
        <f>AK511+(($AE511-1)*Workings_risks!$E$18)/(2050-2023)</f>
        <v>1.047561126675488E-2</v>
      </c>
      <c r="AM511" s="170">
        <f>AL511+(($AE511-1)*Workings_risks!$E$18)/(2050-2023)</f>
        <v>1.0619264023565007E-2</v>
      </c>
      <c r="AN511" s="170">
        <f>AM511+(($AE511-1)*Workings_risks!$E$18)/(2050-2023)</f>
        <v>1.0762916780375135E-2</v>
      </c>
      <c r="AO511" s="170">
        <f>AN511+(($AE511-1)*Workings_risks!$E$18)/(2050-2023)</f>
        <v>1.0906569537185263E-2</v>
      </c>
      <c r="AP511" s="170">
        <f>AO511+(($AE511-1)*Workings_risks!$E$18)/(2050-2023)</f>
        <v>1.1050222293995391E-2</v>
      </c>
      <c r="AQ511" s="170">
        <f>AP511+(($AE511-1)*Workings_risks!$E$18)/(2050-2023)</f>
        <v>1.1193875050805518E-2</v>
      </c>
      <c r="AR511" s="170">
        <f>AQ511+(($AE511-1)*Workings_risks!$E$18)/(2050-2023)</f>
        <v>1.1337527807615646E-2</v>
      </c>
      <c r="AS511" s="170">
        <f>AR511+(($AE511-1)*Workings_risks!$E$18)/(2050-2023)</f>
        <v>1.1481180564425774E-2</v>
      </c>
      <c r="AT511" s="170">
        <f>AS511+(($AE511-1)*Workings_risks!$E$18)/(2050-2023)</f>
        <v>1.1624833321235902E-2</v>
      </c>
      <c r="AU511" s="170">
        <f>AT511+(($AE511-1)*Workings_risks!$E$18)/(2050-2023)</f>
        <v>1.176848607804603E-2</v>
      </c>
      <c r="AV511" s="170">
        <f>AU511+(($AE511-1)*Workings_risks!$E$18)/(2050-2023)</f>
        <v>1.1912138834856157E-2</v>
      </c>
      <c r="AW511" s="170">
        <f>AV511+(($AE511-1)*Workings_risks!$E$18)/(2050-2023)</f>
        <v>1.2055791591666285E-2</v>
      </c>
      <c r="AX511" s="170">
        <f>AW511+(($AE511-1)*Workings_risks!$E$18)/(2050-2023)</f>
        <v>1.2199444348476413E-2</v>
      </c>
      <c r="AY511" s="170">
        <f>AX511+(($AE511-1)*Workings_risks!$E$18)/(2050-2023)</f>
        <v>1.2343097105286541E-2</v>
      </c>
      <c r="BA511" s="186">
        <f>AF511*Workings_risks!$E$24*Workings_risks!$E$26*Workings_risks!$E$27*Assumptions!$G$90</f>
        <v>3.893345139297414E-4</v>
      </c>
      <c r="BB511" s="186">
        <f>AG511*Workings_risks!$E$24*Workings_risks!$E$26*Workings_risks!$E$27*Assumptions!$G$90</f>
        <v>3.9515214990030068E-4</v>
      </c>
      <c r="BC511" s="186">
        <f>AH511*Workings_risks!$E$24*Workings_risks!$E$26*Workings_risks!$E$27*Assumptions!$G$90</f>
        <v>4.0096978587086008E-4</v>
      </c>
      <c r="BD511" s="186">
        <f>AI511*Workings_risks!$E$24*Workings_risks!$E$26*Workings_risks!$E$27*Assumptions!$G$90</f>
        <v>4.0678742184141947E-4</v>
      </c>
      <c r="BE511" s="186">
        <f>AJ511*Workings_risks!$E$24*Workings_risks!$E$26*Workings_risks!$E$27*Assumptions!$G$90</f>
        <v>4.1260505781197881E-4</v>
      </c>
      <c r="BF511" s="186">
        <f>AK511*Workings_risks!$E$24*Workings_risks!$E$26*Workings_risks!$E$27*Assumptions!$G$90</f>
        <v>4.1842269378253825E-4</v>
      </c>
      <c r="BG511" s="186">
        <f>AL511*Workings_risks!$E$24*Workings_risks!$E$26*Workings_risks!$E$27*Assumptions!$G$90</f>
        <v>4.2424032975309749E-4</v>
      </c>
      <c r="BH511" s="186">
        <f>AM511*Workings_risks!$E$24*Workings_risks!$E$26*Workings_risks!$E$27*Assumptions!$G$90</f>
        <v>4.3005796572365688E-4</v>
      </c>
      <c r="BI511" s="186">
        <f>AN511*Workings_risks!$E$24*Workings_risks!$E$26*Workings_risks!$E$27*Assumptions!$G$90</f>
        <v>4.3587560169421627E-4</v>
      </c>
      <c r="BJ511" s="186">
        <f>AO511*Workings_risks!$E$24*Workings_risks!$E$26*Workings_risks!$E$27*Assumptions!$G$90</f>
        <v>4.4169323766477566E-4</v>
      </c>
      <c r="BK511" s="186">
        <f>AP511*Workings_risks!$E$24*Workings_risks!$E$26*Workings_risks!$E$27*Assumptions!$G$90</f>
        <v>4.4751087363533506E-4</v>
      </c>
      <c r="BL511" s="186">
        <f>AQ511*Workings_risks!$E$24*Workings_risks!$E$26*Workings_risks!$E$27*Assumptions!$G$90</f>
        <v>4.5332850960589429E-4</v>
      </c>
      <c r="BM511" s="186">
        <f>AR511*Workings_risks!$E$24*Workings_risks!$E$26*Workings_risks!$E$27*Assumptions!$G$90</f>
        <v>4.5914614557645368E-4</v>
      </c>
      <c r="BN511" s="186">
        <f>AS511*Workings_risks!$E$24*Workings_risks!$E$26*Workings_risks!$E$27*Assumptions!$G$90</f>
        <v>4.6496378154701307E-4</v>
      </c>
      <c r="BO511" s="186">
        <f>AT511*Workings_risks!$E$24*Workings_risks!$E$26*Workings_risks!$E$27*Assumptions!$G$90</f>
        <v>4.7078141751757247E-4</v>
      </c>
      <c r="BP511" s="186">
        <f>AU511*Workings_risks!$E$24*Workings_risks!$E$26*Workings_risks!$E$27*Assumptions!$G$90</f>
        <v>4.7659905348813186E-4</v>
      </c>
      <c r="BQ511" s="186">
        <f>AV511*Workings_risks!$E$24*Workings_risks!$E$26*Workings_risks!$E$27*Assumptions!$G$90</f>
        <v>4.8241668945869125E-4</v>
      </c>
      <c r="BR511" s="186">
        <f>AW511*Workings_risks!$E$24*Workings_risks!$E$26*Workings_risks!$E$27*Assumptions!$G$90</f>
        <v>4.8823432542925054E-4</v>
      </c>
      <c r="BS511" s="186">
        <f>AX511*Workings_risks!$E$24*Workings_risks!$E$26*Workings_risks!$E$27*Assumptions!$G$90</f>
        <v>4.9405196139980982E-4</v>
      </c>
      <c r="BT511" s="186">
        <f>AY511*Workings_risks!$E$24*Workings_risks!$E$26*Workings_risks!$E$27*Assumptions!$G$90</f>
        <v>4.9986959737036922E-4</v>
      </c>
    </row>
    <row r="512" spans="2:72" x14ac:dyDescent="0.25">
      <c r="B512" s="42">
        <v>10441152</v>
      </c>
      <c r="C512" s="42" t="s">
        <v>461</v>
      </c>
      <c r="D512" s="42" t="s">
        <v>253</v>
      </c>
      <c r="E512" s="42">
        <v>17167477</v>
      </c>
      <c r="F512" s="42">
        <v>83048490</v>
      </c>
      <c r="G512" s="42">
        <v>0.21173715664480053</v>
      </c>
      <c r="H512" s="42">
        <v>144.33396617517201</v>
      </c>
      <c r="I512" s="42">
        <v>-38.162876028218498</v>
      </c>
      <c r="J512" s="42">
        <v>108</v>
      </c>
      <c r="K512" s="42">
        <v>94.9</v>
      </c>
      <c r="L512" s="32">
        <v>5.3999999999999999E-2</v>
      </c>
      <c r="M512" s="32">
        <v>7.2999999999999995E-2</v>
      </c>
      <c r="N512" s="181"/>
      <c r="O512" s="182">
        <f t="shared" si="106"/>
        <v>113.83200000000001</v>
      </c>
      <c r="P512" s="182">
        <f t="shared" si="107"/>
        <v>100.02460000000001</v>
      </c>
      <c r="Q512" s="191">
        <f t="shared" si="108"/>
        <v>0.01</v>
      </c>
      <c r="R512" s="191">
        <f t="shared" si="109"/>
        <v>0.02</v>
      </c>
      <c r="S512" s="184">
        <f t="shared" si="110"/>
        <v>-1380.7400000000002</v>
      </c>
      <c r="T512" s="184">
        <f t="shared" si="111"/>
        <v>127.63940000000001</v>
      </c>
      <c r="U512" s="185">
        <f t="shared" si="112"/>
        <v>1.4223822008488205E-2</v>
      </c>
      <c r="V512" s="181"/>
      <c r="W512" s="182">
        <f t="shared" si="113"/>
        <v>115.884</v>
      </c>
      <c r="X512" s="182">
        <f t="shared" si="114"/>
        <v>101.82770000000001</v>
      </c>
      <c r="Y512" s="183">
        <f t="shared" si="115"/>
        <v>0.01</v>
      </c>
      <c r="Z512" s="183">
        <f t="shared" si="116"/>
        <v>0.02</v>
      </c>
      <c r="AA512" s="184">
        <f t="shared" si="117"/>
        <v>-1405.6299999999992</v>
      </c>
      <c r="AB512" s="184">
        <f t="shared" si="118"/>
        <v>129.94029999999998</v>
      </c>
      <c r="AC512" s="185">
        <f t="shared" si="119"/>
        <v>1.5608872889736268E-2</v>
      </c>
      <c r="AD512" s="181"/>
      <c r="AE512" s="178">
        <f t="shared" si="120"/>
        <v>1.4223822008488205</v>
      </c>
      <c r="AF512" s="170">
        <f>Workings_risks!$E$18+Workings_risks!$E$27*(($AE512-1)*Workings_risks!$E$18)/(2050-2023)</f>
        <v>9.6136947258941129E-3</v>
      </c>
      <c r="AG512" s="170">
        <f>AF512+(($AE512-1)*Workings_risks!$E$18)/(2050-2023)</f>
        <v>9.7573474827042407E-3</v>
      </c>
      <c r="AH512" s="170">
        <f>AG512+(($AE512-1)*Workings_risks!$E$18)/(2050-2023)</f>
        <v>9.9010002395143685E-3</v>
      </c>
      <c r="AI512" s="170">
        <f>AH512+(($AE512-1)*Workings_risks!$E$18)/(2050-2023)</f>
        <v>1.0044652996324496E-2</v>
      </c>
      <c r="AJ512" s="170">
        <f>AI512+(($AE512-1)*Workings_risks!$E$18)/(2050-2023)</f>
        <v>1.0188305753134624E-2</v>
      </c>
      <c r="AK512" s="170">
        <f>AJ512+(($AE512-1)*Workings_risks!$E$18)/(2050-2023)</f>
        <v>1.0331958509944752E-2</v>
      </c>
      <c r="AL512" s="170">
        <f>AK512+(($AE512-1)*Workings_risks!$E$18)/(2050-2023)</f>
        <v>1.047561126675488E-2</v>
      </c>
      <c r="AM512" s="170">
        <f>AL512+(($AE512-1)*Workings_risks!$E$18)/(2050-2023)</f>
        <v>1.0619264023565007E-2</v>
      </c>
      <c r="AN512" s="170">
        <f>AM512+(($AE512-1)*Workings_risks!$E$18)/(2050-2023)</f>
        <v>1.0762916780375135E-2</v>
      </c>
      <c r="AO512" s="170">
        <f>AN512+(($AE512-1)*Workings_risks!$E$18)/(2050-2023)</f>
        <v>1.0906569537185263E-2</v>
      </c>
      <c r="AP512" s="170">
        <f>AO512+(($AE512-1)*Workings_risks!$E$18)/(2050-2023)</f>
        <v>1.1050222293995391E-2</v>
      </c>
      <c r="AQ512" s="170">
        <f>AP512+(($AE512-1)*Workings_risks!$E$18)/(2050-2023)</f>
        <v>1.1193875050805518E-2</v>
      </c>
      <c r="AR512" s="170">
        <f>AQ512+(($AE512-1)*Workings_risks!$E$18)/(2050-2023)</f>
        <v>1.1337527807615646E-2</v>
      </c>
      <c r="AS512" s="170">
        <f>AR512+(($AE512-1)*Workings_risks!$E$18)/(2050-2023)</f>
        <v>1.1481180564425774E-2</v>
      </c>
      <c r="AT512" s="170">
        <f>AS512+(($AE512-1)*Workings_risks!$E$18)/(2050-2023)</f>
        <v>1.1624833321235902E-2</v>
      </c>
      <c r="AU512" s="170">
        <f>AT512+(($AE512-1)*Workings_risks!$E$18)/(2050-2023)</f>
        <v>1.176848607804603E-2</v>
      </c>
      <c r="AV512" s="170">
        <f>AU512+(($AE512-1)*Workings_risks!$E$18)/(2050-2023)</f>
        <v>1.1912138834856157E-2</v>
      </c>
      <c r="AW512" s="170">
        <f>AV512+(($AE512-1)*Workings_risks!$E$18)/(2050-2023)</f>
        <v>1.2055791591666285E-2</v>
      </c>
      <c r="AX512" s="170">
        <f>AW512+(($AE512-1)*Workings_risks!$E$18)/(2050-2023)</f>
        <v>1.2199444348476413E-2</v>
      </c>
      <c r="AY512" s="170">
        <f>AX512+(($AE512-1)*Workings_risks!$E$18)/(2050-2023)</f>
        <v>1.2343097105286541E-2</v>
      </c>
      <c r="BA512" s="186">
        <f>AF512*Workings_risks!$E$24*Workings_risks!$E$26*Workings_risks!$E$27*Assumptions!$G$90</f>
        <v>3.893345139297414E-4</v>
      </c>
      <c r="BB512" s="186">
        <f>AG512*Workings_risks!$E$24*Workings_risks!$E$26*Workings_risks!$E$27*Assumptions!$G$90</f>
        <v>3.9515214990030068E-4</v>
      </c>
      <c r="BC512" s="186">
        <f>AH512*Workings_risks!$E$24*Workings_risks!$E$26*Workings_risks!$E$27*Assumptions!$G$90</f>
        <v>4.0096978587086008E-4</v>
      </c>
      <c r="BD512" s="186">
        <f>AI512*Workings_risks!$E$24*Workings_risks!$E$26*Workings_risks!$E$27*Assumptions!$G$90</f>
        <v>4.0678742184141947E-4</v>
      </c>
      <c r="BE512" s="186">
        <f>AJ512*Workings_risks!$E$24*Workings_risks!$E$26*Workings_risks!$E$27*Assumptions!$G$90</f>
        <v>4.1260505781197881E-4</v>
      </c>
      <c r="BF512" s="186">
        <f>AK512*Workings_risks!$E$24*Workings_risks!$E$26*Workings_risks!$E$27*Assumptions!$G$90</f>
        <v>4.1842269378253825E-4</v>
      </c>
      <c r="BG512" s="186">
        <f>AL512*Workings_risks!$E$24*Workings_risks!$E$26*Workings_risks!$E$27*Assumptions!$G$90</f>
        <v>4.2424032975309749E-4</v>
      </c>
      <c r="BH512" s="186">
        <f>AM512*Workings_risks!$E$24*Workings_risks!$E$26*Workings_risks!$E$27*Assumptions!$G$90</f>
        <v>4.3005796572365688E-4</v>
      </c>
      <c r="BI512" s="186">
        <f>AN512*Workings_risks!$E$24*Workings_risks!$E$26*Workings_risks!$E$27*Assumptions!$G$90</f>
        <v>4.3587560169421627E-4</v>
      </c>
      <c r="BJ512" s="186">
        <f>AO512*Workings_risks!$E$24*Workings_risks!$E$26*Workings_risks!$E$27*Assumptions!$G$90</f>
        <v>4.4169323766477566E-4</v>
      </c>
      <c r="BK512" s="186">
        <f>AP512*Workings_risks!$E$24*Workings_risks!$E$26*Workings_risks!$E$27*Assumptions!$G$90</f>
        <v>4.4751087363533506E-4</v>
      </c>
      <c r="BL512" s="186">
        <f>AQ512*Workings_risks!$E$24*Workings_risks!$E$26*Workings_risks!$E$27*Assumptions!$G$90</f>
        <v>4.5332850960589429E-4</v>
      </c>
      <c r="BM512" s="186">
        <f>AR512*Workings_risks!$E$24*Workings_risks!$E$26*Workings_risks!$E$27*Assumptions!$G$90</f>
        <v>4.5914614557645368E-4</v>
      </c>
      <c r="BN512" s="186">
        <f>AS512*Workings_risks!$E$24*Workings_risks!$E$26*Workings_risks!$E$27*Assumptions!$G$90</f>
        <v>4.6496378154701307E-4</v>
      </c>
      <c r="BO512" s="186">
        <f>AT512*Workings_risks!$E$24*Workings_risks!$E$26*Workings_risks!$E$27*Assumptions!$G$90</f>
        <v>4.7078141751757247E-4</v>
      </c>
      <c r="BP512" s="186">
        <f>AU512*Workings_risks!$E$24*Workings_risks!$E$26*Workings_risks!$E$27*Assumptions!$G$90</f>
        <v>4.7659905348813186E-4</v>
      </c>
      <c r="BQ512" s="186">
        <f>AV512*Workings_risks!$E$24*Workings_risks!$E$26*Workings_risks!$E$27*Assumptions!$G$90</f>
        <v>4.8241668945869125E-4</v>
      </c>
      <c r="BR512" s="186">
        <f>AW512*Workings_risks!$E$24*Workings_risks!$E$26*Workings_risks!$E$27*Assumptions!$G$90</f>
        <v>4.8823432542925054E-4</v>
      </c>
      <c r="BS512" s="186">
        <f>AX512*Workings_risks!$E$24*Workings_risks!$E$26*Workings_risks!$E$27*Assumptions!$G$90</f>
        <v>4.9405196139980982E-4</v>
      </c>
      <c r="BT512" s="186">
        <f>AY512*Workings_risks!$E$24*Workings_risks!$E$26*Workings_risks!$E$27*Assumptions!$G$90</f>
        <v>4.9986959737036922E-4</v>
      </c>
    </row>
    <row r="513" spans="2:72" x14ac:dyDescent="0.25">
      <c r="B513" s="42">
        <v>10441153</v>
      </c>
      <c r="C513" s="42" t="s">
        <v>461</v>
      </c>
      <c r="D513" s="42" t="s">
        <v>253</v>
      </c>
      <c r="E513" s="42">
        <v>17167477</v>
      </c>
      <c r="F513" s="42">
        <v>17577196</v>
      </c>
      <c r="G513" s="42">
        <v>0.36132182146857073</v>
      </c>
      <c r="H513" s="42">
        <v>144.334316189482</v>
      </c>
      <c r="I513" s="42">
        <v>-38.162807391151503</v>
      </c>
      <c r="J513" s="42">
        <v>108</v>
      </c>
      <c r="K513" s="42">
        <v>94.9</v>
      </c>
      <c r="L513" s="32">
        <v>5.3999999999999999E-2</v>
      </c>
      <c r="M513" s="32">
        <v>7.2999999999999995E-2</v>
      </c>
      <c r="N513" s="181"/>
      <c r="O513" s="182">
        <f t="shared" si="106"/>
        <v>113.83200000000001</v>
      </c>
      <c r="P513" s="182">
        <f t="shared" si="107"/>
        <v>100.02460000000001</v>
      </c>
      <c r="Q513" s="191">
        <f t="shared" si="108"/>
        <v>0.01</v>
      </c>
      <c r="R513" s="191">
        <f t="shared" si="109"/>
        <v>0.02</v>
      </c>
      <c r="S513" s="184">
        <f t="shared" si="110"/>
        <v>-1380.7400000000002</v>
      </c>
      <c r="T513" s="184">
        <f t="shared" si="111"/>
        <v>127.63940000000001</v>
      </c>
      <c r="U513" s="185">
        <f t="shared" si="112"/>
        <v>1.4223822008488205E-2</v>
      </c>
      <c r="V513" s="181"/>
      <c r="W513" s="182">
        <f t="shared" si="113"/>
        <v>115.884</v>
      </c>
      <c r="X513" s="182">
        <f t="shared" si="114"/>
        <v>101.82770000000001</v>
      </c>
      <c r="Y513" s="183">
        <f t="shared" si="115"/>
        <v>0.01</v>
      </c>
      <c r="Z513" s="183">
        <f t="shared" si="116"/>
        <v>0.02</v>
      </c>
      <c r="AA513" s="184">
        <f t="shared" si="117"/>
        <v>-1405.6299999999992</v>
      </c>
      <c r="AB513" s="184">
        <f t="shared" si="118"/>
        <v>129.94029999999998</v>
      </c>
      <c r="AC513" s="185">
        <f t="shared" si="119"/>
        <v>1.5608872889736268E-2</v>
      </c>
      <c r="AD513" s="181"/>
      <c r="AE513" s="178">
        <f t="shared" si="120"/>
        <v>1.4223822008488205</v>
      </c>
      <c r="AF513" s="170">
        <f>Workings_risks!$E$18+Workings_risks!$E$27*(($AE513-1)*Workings_risks!$E$18)/(2050-2023)</f>
        <v>9.6136947258941129E-3</v>
      </c>
      <c r="AG513" s="170">
        <f>AF513+(($AE513-1)*Workings_risks!$E$18)/(2050-2023)</f>
        <v>9.7573474827042407E-3</v>
      </c>
      <c r="AH513" s="170">
        <f>AG513+(($AE513-1)*Workings_risks!$E$18)/(2050-2023)</f>
        <v>9.9010002395143685E-3</v>
      </c>
      <c r="AI513" s="170">
        <f>AH513+(($AE513-1)*Workings_risks!$E$18)/(2050-2023)</f>
        <v>1.0044652996324496E-2</v>
      </c>
      <c r="AJ513" s="170">
        <f>AI513+(($AE513-1)*Workings_risks!$E$18)/(2050-2023)</f>
        <v>1.0188305753134624E-2</v>
      </c>
      <c r="AK513" s="170">
        <f>AJ513+(($AE513-1)*Workings_risks!$E$18)/(2050-2023)</f>
        <v>1.0331958509944752E-2</v>
      </c>
      <c r="AL513" s="170">
        <f>AK513+(($AE513-1)*Workings_risks!$E$18)/(2050-2023)</f>
        <v>1.047561126675488E-2</v>
      </c>
      <c r="AM513" s="170">
        <f>AL513+(($AE513-1)*Workings_risks!$E$18)/(2050-2023)</f>
        <v>1.0619264023565007E-2</v>
      </c>
      <c r="AN513" s="170">
        <f>AM513+(($AE513-1)*Workings_risks!$E$18)/(2050-2023)</f>
        <v>1.0762916780375135E-2</v>
      </c>
      <c r="AO513" s="170">
        <f>AN513+(($AE513-1)*Workings_risks!$E$18)/(2050-2023)</f>
        <v>1.0906569537185263E-2</v>
      </c>
      <c r="AP513" s="170">
        <f>AO513+(($AE513-1)*Workings_risks!$E$18)/(2050-2023)</f>
        <v>1.1050222293995391E-2</v>
      </c>
      <c r="AQ513" s="170">
        <f>AP513+(($AE513-1)*Workings_risks!$E$18)/(2050-2023)</f>
        <v>1.1193875050805518E-2</v>
      </c>
      <c r="AR513" s="170">
        <f>AQ513+(($AE513-1)*Workings_risks!$E$18)/(2050-2023)</f>
        <v>1.1337527807615646E-2</v>
      </c>
      <c r="AS513" s="170">
        <f>AR513+(($AE513-1)*Workings_risks!$E$18)/(2050-2023)</f>
        <v>1.1481180564425774E-2</v>
      </c>
      <c r="AT513" s="170">
        <f>AS513+(($AE513-1)*Workings_risks!$E$18)/(2050-2023)</f>
        <v>1.1624833321235902E-2</v>
      </c>
      <c r="AU513" s="170">
        <f>AT513+(($AE513-1)*Workings_risks!$E$18)/(2050-2023)</f>
        <v>1.176848607804603E-2</v>
      </c>
      <c r="AV513" s="170">
        <f>AU513+(($AE513-1)*Workings_risks!$E$18)/(2050-2023)</f>
        <v>1.1912138834856157E-2</v>
      </c>
      <c r="AW513" s="170">
        <f>AV513+(($AE513-1)*Workings_risks!$E$18)/(2050-2023)</f>
        <v>1.2055791591666285E-2</v>
      </c>
      <c r="AX513" s="170">
        <f>AW513+(($AE513-1)*Workings_risks!$E$18)/(2050-2023)</f>
        <v>1.2199444348476413E-2</v>
      </c>
      <c r="AY513" s="170">
        <f>AX513+(($AE513-1)*Workings_risks!$E$18)/(2050-2023)</f>
        <v>1.2343097105286541E-2</v>
      </c>
      <c r="BA513" s="186">
        <f>AF513*Workings_risks!$E$24*Workings_risks!$E$26*Workings_risks!$E$27*Assumptions!$G$90</f>
        <v>3.893345139297414E-4</v>
      </c>
      <c r="BB513" s="186">
        <f>AG513*Workings_risks!$E$24*Workings_risks!$E$26*Workings_risks!$E$27*Assumptions!$G$90</f>
        <v>3.9515214990030068E-4</v>
      </c>
      <c r="BC513" s="186">
        <f>AH513*Workings_risks!$E$24*Workings_risks!$E$26*Workings_risks!$E$27*Assumptions!$G$90</f>
        <v>4.0096978587086008E-4</v>
      </c>
      <c r="BD513" s="186">
        <f>AI513*Workings_risks!$E$24*Workings_risks!$E$26*Workings_risks!$E$27*Assumptions!$G$90</f>
        <v>4.0678742184141947E-4</v>
      </c>
      <c r="BE513" s="186">
        <f>AJ513*Workings_risks!$E$24*Workings_risks!$E$26*Workings_risks!$E$27*Assumptions!$G$90</f>
        <v>4.1260505781197881E-4</v>
      </c>
      <c r="BF513" s="186">
        <f>AK513*Workings_risks!$E$24*Workings_risks!$E$26*Workings_risks!$E$27*Assumptions!$G$90</f>
        <v>4.1842269378253825E-4</v>
      </c>
      <c r="BG513" s="186">
        <f>AL513*Workings_risks!$E$24*Workings_risks!$E$26*Workings_risks!$E$27*Assumptions!$G$90</f>
        <v>4.2424032975309749E-4</v>
      </c>
      <c r="BH513" s="186">
        <f>AM513*Workings_risks!$E$24*Workings_risks!$E$26*Workings_risks!$E$27*Assumptions!$G$90</f>
        <v>4.3005796572365688E-4</v>
      </c>
      <c r="BI513" s="186">
        <f>AN513*Workings_risks!$E$24*Workings_risks!$E$26*Workings_risks!$E$27*Assumptions!$G$90</f>
        <v>4.3587560169421627E-4</v>
      </c>
      <c r="BJ513" s="186">
        <f>AO513*Workings_risks!$E$24*Workings_risks!$E$26*Workings_risks!$E$27*Assumptions!$G$90</f>
        <v>4.4169323766477566E-4</v>
      </c>
      <c r="BK513" s="186">
        <f>AP513*Workings_risks!$E$24*Workings_risks!$E$26*Workings_risks!$E$27*Assumptions!$G$90</f>
        <v>4.4751087363533506E-4</v>
      </c>
      <c r="BL513" s="186">
        <f>AQ513*Workings_risks!$E$24*Workings_risks!$E$26*Workings_risks!$E$27*Assumptions!$G$90</f>
        <v>4.5332850960589429E-4</v>
      </c>
      <c r="BM513" s="186">
        <f>AR513*Workings_risks!$E$24*Workings_risks!$E$26*Workings_risks!$E$27*Assumptions!$G$90</f>
        <v>4.5914614557645368E-4</v>
      </c>
      <c r="BN513" s="186">
        <f>AS513*Workings_risks!$E$24*Workings_risks!$E$26*Workings_risks!$E$27*Assumptions!$G$90</f>
        <v>4.6496378154701307E-4</v>
      </c>
      <c r="BO513" s="186">
        <f>AT513*Workings_risks!$E$24*Workings_risks!$E$26*Workings_risks!$E$27*Assumptions!$G$90</f>
        <v>4.7078141751757247E-4</v>
      </c>
      <c r="BP513" s="186">
        <f>AU513*Workings_risks!$E$24*Workings_risks!$E$26*Workings_risks!$E$27*Assumptions!$G$90</f>
        <v>4.7659905348813186E-4</v>
      </c>
      <c r="BQ513" s="186">
        <f>AV513*Workings_risks!$E$24*Workings_risks!$E$26*Workings_risks!$E$27*Assumptions!$G$90</f>
        <v>4.8241668945869125E-4</v>
      </c>
      <c r="BR513" s="186">
        <f>AW513*Workings_risks!$E$24*Workings_risks!$E$26*Workings_risks!$E$27*Assumptions!$G$90</f>
        <v>4.8823432542925054E-4</v>
      </c>
      <c r="BS513" s="186">
        <f>AX513*Workings_risks!$E$24*Workings_risks!$E$26*Workings_risks!$E$27*Assumptions!$G$90</f>
        <v>4.9405196139980982E-4</v>
      </c>
      <c r="BT513" s="186">
        <f>AY513*Workings_risks!$E$24*Workings_risks!$E$26*Workings_risks!$E$27*Assumptions!$G$90</f>
        <v>4.9986959737036922E-4</v>
      </c>
    </row>
    <row r="514" spans="2:72" x14ac:dyDescent="0.25">
      <c r="B514" s="42">
        <v>10441155</v>
      </c>
      <c r="C514" s="42" t="s">
        <v>461</v>
      </c>
      <c r="D514" s="42" t="s">
        <v>253</v>
      </c>
      <c r="E514" s="42">
        <v>17167485</v>
      </c>
      <c r="F514" s="42">
        <v>17167489</v>
      </c>
      <c r="G514" s="42">
        <v>0.52051471939654048</v>
      </c>
      <c r="H514" s="42">
        <v>144.33522487011601</v>
      </c>
      <c r="I514" s="42">
        <v>-38.162632070667698</v>
      </c>
      <c r="J514" s="42">
        <v>108</v>
      </c>
      <c r="K514" s="42">
        <v>94.9</v>
      </c>
      <c r="L514" s="32">
        <v>5.3999999999999999E-2</v>
      </c>
      <c r="M514" s="32">
        <v>7.2999999999999995E-2</v>
      </c>
      <c r="N514" s="181"/>
      <c r="O514" s="182">
        <f t="shared" si="106"/>
        <v>113.83200000000001</v>
      </c>
      <c r="P514" s="182">
        <f t="shared" si="107"/>
        <v>100.02460000000001</v>
      </c>
      <c r="Q514" s="191">
        <f t="shared" si="108"/>
        <v>0.01</v>
      </c>
      <c r="R514" s="191">
        <f t="shared" si="109"/>
        <v>0.02</v>
      </c>
      <c r="S514" s="184">
        <f t="shared" si="110"/>
        <v>-1380.7400000000002</v>
      </c>
      <c r="T514" s="184">
        <f t="shared" si="111"/>
        <v>127.63940000000001</v>
      </c>
      <c r="U514" s="185">
        <f t="shared" si="112"/>
        <v>1.4223822008488205E-2</v>
      </c>
      <c r="V514" s="181"/>
      <c r="W514" s="182">
        <f t="shared" si="113"/>
        <v>115.884</v>
      </c>
      <c r="X514" s="182">
        <f t="shared" si="114"/>
        <v>101.82770000000001</v>
      </c>
      <c r="Y514" s="183">
        <f t="shared" si="115"/>
        <v>0.01</v>
      </c>
      <c r="Z514" s="183">
        <f t="shared" si="116"/>
        <v>0.02</v>
      </c>
      <c r="AA514" s="184">
        <f t="shared" si="117"/>
        <v>-1405.6299999999992</v>
      </c>
      <c r="AB514" s="184">
        <f t="shared" si="118"/>
        <v>129.94029999999998</v>
      </c>
      <c r="AC514" s="185">
        <f t="shared" si="119"/>
        <v>1.5608872889736268E-2</v>
      </c>
      <c r="AD514" s="181"/>
      <c r="AE514" s="178">
        <f t="shared" si="120"/>
        <v>1.4223822008488205</v>
      </c>
      <c r="AF514" s="170">
        <f>Workings_risks!$E$18+Workings_risks!$E$27*(($AE514-1)*Workings_risks!$E$18)/(2050-2023)</f>
        <v>9.6136947258941129E-3</v>
      </c>
      <c r="AG514" s="170">
        <f>AF514+(($AE514-1)*Workings_risks!$E$18)/(2050-2023)</f>
        <v>9.7573474827042407E-3</v>
      </c>
      <c r="AH514" s="170">
        <f>AG514+(($AE514-1)*Workings_risks!$E$18)/(2050-2023)</f>
        <v>9.9010002395143685E-3</v>
      </c>
      <c r="AI514" s="170">
        <f>AH514+(($AE514-1)*Workings_risks!$E$18)/(2050-2023)</f>
        <v>1.0044652996324496E-2</v>
      </c>
      <c r="AJ514" s="170">
        <f>AI514+(($AE514-1)*Workings_risks!$E$18)/(2050-2023)</f>
        <v>1.0188305753134624E-2</v>
      </c>
      <c r="AK514" s="170">
        <f>AJ514+(($AE514-1)*Workings_risks!$E$18)/(2050-2023)</f>
        <v>1.0331958509944752E-2</v>
      </c>
      <c r="AL514" s="170">
        <f>AK514+(($AE514-1)*Workings_risks!$E$18)/(2050-2023)</f>
        <v>1.047561126675488E-2</v>
      </c>
      <c r="AM514" s="170">
        <f>AL514+(($AE514-1)*Workings_risks!$E$18)/(2050-2023)</f>
        <v>1.0619264023565007E-2</v>
      </c>
      <c r="AN514" s="170">
        <f>AM514+(($AE514-1)*Workings_risks!$E$18)/(2050-2023)</f>
        <v>1.0762916780375135E-2</v>
      </c>
      <c r="AO514" s="170">
        <f>AN514+(($AE514-1)*Workings_risks!$E$18)/(2050-2023)</f>
        <v>1.0906569537185263E-2</v>
      </c>
      <c r="AP514" s="170">
        <f>AO514+(($AE514-1)*Workings_risks!$E$18)/(2050-2023)</f>
        <v>1.1050222293995391E-2</v>
      </c>
      <c r="AQ514" s="170">
        <f>AP514+(($AE514-1)*Workings_risks!$E$18)/(2050-2023)</f>
        <v>1.1193875050805518E-2</v>
      </c>
      <c r="AR514" s="170">
        <f>AQ514+(($AE514-1)*Workings_risks!$E$18)/(2050-2023)</f>
        <v>1.1337527807615646E-2</v>
      </c>
      <c r="AS514" s="170">
        <f>AR514+(($AE514-1)*Workings_risks!$E$18)/(2050-2023)</f>
        <v>1.1481180564425774E-2</v>
      </c>
      <c r="AT514" s="170">
        <f>AS514+(($AE514-1)*Workings_risks!$E$18)/(2050-2023)</f>
        <v>1.1624833321235902E-2</v>
      </c>
      <c r="AU514" s="170">
        <f>AT514+(($AE514-1)*Workings_risks!$E$18)/(2050-2023)</f>
        <v>1.176848607804603E-2</v>
      </c>
      <c r="AV514" s="170">
        <f>AU514+(($AE514-1)*Workings_risks!$E$18)/(2050-2023)</f>
        <v>1.1912138834856157E-2</v>
      </c>
      <c r="AW514" s="170">
        <f>AV514+(($AE514-1)*Workings_risks!$E$18)/(2050-2023)</f>
        <v>1.2055791591666285E-2</v>
      </c>
      <c r="AX514" s="170">
        <f>AW514+(($AE514-1)*Workings_risks!$E$18)/(2050-2023)</f>
        <v>1.2199444348476413E-2</v>
      </c>
      <c r="AY514" s="170">
        <f>AX514+(($AE514-1)*Workings_risks!$E$18)/(2050-2023)</f>
        <v>1.2343097105286541E-2</v>
      </c>
      <c r="BA514" s="186">
        <f>AF514*Workings_risks!$E$24*Workings_risks!$E$26*Workings_risks!$E$27*Assumptions!$G$90</f>
        <v>3.893345139297414E-4</v>
      </c>
      <c r="BB514" s="186">
        <f>AG514*Workings_risks!$E$24*Workings_risks!$E$26*Workings_risks!$E$27*Assumptions!$G$90</f>
        <v>3.9515214990030068E-4</v>
      </c>
      <c r="BC514" s="186">
        <f>AH514*Workings_risks!$E$24*Workings_risks!$E$26*Workings_risks!$E$27*Assumptions!$G$90</f>
        <v>4.0096978587086008E-4</v>
      </c>
      <c r="BD514" s="186">
        <f>AI514*Workings_risks!$E$24*Workings_risks!$E$26*Workings_risks!$E$27*Assumptions!$G$90</f>
        <v>4.0678742184141947E-4</v>
      </c>
      <c r="BE514" s="186">
        <f>AJ514*Workings_risks!$E$24*Workings_risks!$E$26*Workings_risks!$E$27*Assumptions!$G$90</f>
        <v>4.1260505781197881E-4</v>
      </c>
      <c r="BF514" s="186">
        <f>AK514*Workings_risks!$E$24*Workings_risks!$E$26*Workings_risks!$E$27*Assumptions!$G$90</f>
        <v>4.1842269378253825E-4</v>
      </c>
      <c r="BG514" s="186">
        <f>AL514*Workings_risks!$E$24*Workings_risks!$E$26*Workings_risks!$E$27*Assumptions!$G$90</f>
        <v>4.2424032975309749E-4</v>
      </c>
      <c r="BH514" s="186">
        <f>AM514*Workings_risks!$E$24*Workings_risks!$E$26*Workings_risks!$E$27*Assumptions!$G$90</f>
        <v>4.3005796572365688E-4</v>
      </c>
      <c r="BI514" s="186">
        <f>AN514*Workings_risks!$E$24*Workings_risks!$E$26*Workings_risks!$E$27*Assumptions!$G$90</f>
        <v>4.3587560169421627E-4</v>
      </c>
      <c r="BJ514" s="186">
        <f>AO514*Workings_risks!$E$24*Workings_risks!$E$26*Workings_risks!$E$27*Assumptions!$G$90</f>
        <v>4.4169323766477566E-4</v>
      </c>
      <c r="BK514" s="186">
        <f>AP514*Workings_risks!$E$24*Workings_risks!$E$26*Workings_risks!$E$27*Assumptions!$G$90</f>
        <v>4.4751087363533506E-4</v>
      </c>
      <c r="BL514" s="186">
        <f>AQ514*Workings_risks!$E$24*Workings_risks!$E$26*Workings_risks!$E$27*Assumptions!$G$90</f>
        <v>4.5332850960589429E-4</v>
      </c>
      <c r="BM514" s="186">
        <f>AR514*Workings_risks!$E$24*Workings_risks!$E$26*Workings_risks!$E$27*Assumptions!$G$90</f>
        <v>4.5914614557645368E-4</v>
      </c>
      <c r="BN514" s="186">
        <f>AS514*Workings_risks!$E$24*Workings_risks!$E$26*Workings_risks!$E$27*Assumptions!$G$90</f>
        <v>4.6496378154701307E-4</v>
      </c>
      <c r="BO514" s="186">
        <f>AT514*Workings_risks!$E$24*Workings_risks!$E$26*Workings_risks!$E$27*Assumptions!$G$90</f>
        <v>4.7078141751757247E-4</v>
      </c>
      <c r="BP514" s="186">
        <f>AU514*Workings_risks!$E$24*Workings_risks!$E$26*Workings_risks!$E$27*Assumptions!$G$90</f>
        <v>4.7659905348813186E-4</v>
      </c>
      <c r="BQ514" s="186">
        <f>AV514*Workings_risks!$E$24*Workings_risks!$E$26*Workings_risks!$E$27*Assumptions!$G$90</f>
        <v>4.8241668945869125E-4</v>
      </c>
      <c r="BR514" s="186">
        <f>AW514*Workings_risks!$E$24*Workings_risks!$E$26*Workings_risks!$E$27*Assumptions!$G$90</f>
        <v>4.8823432542925054E-4</v>
      </c>
      <c r="BS514" s="186">
        <f>AX514*Workings_risks!$E$24*Workings_risks!$E$26*Workings_risks!$E$27*Assumptions!$G$90</f>
        <v>4.9405196139980982E-4</v>
      </c>
      <c r="BT514" s="186">
        <f>AY514*Workings_risks!$E$24*Workings_risks!$E$26*Workings_risks!$E$27*Assumptions!$G$90</f>
        <v>4.9986959737036922E-4</v>
      </c>
    </row>
    <row r="515" spans="2:72" x14ac:dyDescent="0.25">
      <c r="B515" s="42">
        <v>10441156</v>
      </c>
      <c r="C515" s="42" t="s">
        <v>461</v>
      </c>
      <c r="D515" s="42" t="s">
        <v>253</v>
      </c>
      <c r="E515" s="42">
        <v>17167489</v>
      </c>
      <c r="F515" s="42">
        <v>17167493</v>
      </c>
      <c r="G515" s="42">
        <v>0.16083600459184044</v>
      </c>
      <c r="H515" s="42">
        <v>144.33560400143801</v>
      </c>
      <c r="I515" s="42">
        <v>-38.162543817610803</v>
      </c>
      <c r="J515" s="42">
        <v>108</v>
      </c>
      <c r="K515" s="42">
        <v>94.9</v>
      </c>
      <c r="L515" s="32">
        <v>5.3999999999999999E-2</v>
      </c>
      <c r="M515" s="32">
        <v>7.2999999999999995E-2</v>
      </c>
      <c r="N515" s="181"/>
      <c r="O515" s="182">
        <f t="shared" si="106"/>
        <v>113.83200000000001</v>
      </c>
      <c r="P515" s="182">
        <f t="shared" si="107"/>
        <v>100.02460000000001</v>
      </c>
      <c r="Q515" s="191">
        <f t="shared" si="108"/>
        <v>0.01</v>
      </c>
      <c r="R515" s="191">
        <f t="shared" si="109"/>
        <v>0.02</v>
      </c>
      <c r="S515" s="184">
        <f t="shared" si="110"/>
        <v>-1380.7400000000002</v>
      </c>
      <c r="T515" s="184">
        <f t="shared" si="111"/>
        <v>127.63940000000001</v>
      </c>
      <c r="U515" s="185">
        <f t="shared" si="112"/>
        <v>1.4223822008488205E-2</v>
      </c>
      <c r="V515" s="181"/>
      <c r="W515" s="182">
        <f t="shared" si="113"/>
        <v>115.884</v>
      </c>
      <c r="X515" s="182">
        <f t="shared" si="114"/>
        <v>101.82770000000001</v>
      </c>
      <c r="Y515" s="183">
        <f t="shared" si="115"/>
        <v>0.01</v>
      </c>
      <c r="Z515" s="183">
        <f t="shared" si="116"/>
        <v>0.02</v>
      </c>
      <c r="AA515" s="184">
        <f t="shared" si="117"/>
        <v>-1405.6299999999992</v>
      </c>
      <c r="AB515" s="184">
        <f t="shared" si="118"/>
        <v>129.94029999999998</v>
      </c>
      <c r="AC515" s="185">
        <f t="shared" si="119"/>
        <v>1.5608872889736268E-2</v>
      </c>
      <c r="AD515" s="181"/>
      <c r="AE515" s="178">
        <f t="shared" si="120"/>
        <v>1.4223822008488205</v>
      </c>
      <c r="AF515" s="170">
        <f>Workings_risks!$E$18+Workings_risks!$E$27*(($AE515-1)*Workings_risks!$E$18)/(2050-2023)</f>
        <v>9.6136947258941129E-3</v>
      </c>
      <c r="AG515" s="170">
        <f>AF515+(($AE515-1)*Workings_risks!$E$18)/(2050-2023)</f>
        <v>9.7573474827042407E-3</v>
      </c>
      <c r="AH515" s="170">
        <f>AG515+(($AE515-1)*Workings_risks!$E$18)/(2050-2023)</f>
        <v>9.9010002395143685E-3</v>
      </c>
      <c r="AI515" s="170">
        <f>AH515+(($AE515-1)*Workings_risks!$E$18)/(2050-2023)</f>
        <v>1.0044652996324496E-2</v>
      </c>
      <c r="AJ515" s="170">
        <f>AI515+(($AE515-1)*Workings_risks!$E$18)/(2050-2023)</f>
        <v>1.0188305753134624E-2</v>
      </c>
      <c r="AK515" s="170">
        <f>AJ515+(($AE515-1)*Workings_risks!$E$18)/(2050-2023)</f>
        <v>1.0331958509944752E-2</v>
      </c>
      <c r="AL515" s="170">
        <f>AK515+(($AE515-1)*Workings_risks!$E$18)/(2050-2023)</f>
        <v>1.047561126675488E-2</v>
      </c>
      <c r="AM515" s="170">
        <f>AL515+(($AE515-1)*Workings_risks!$E$18)/(2050-2023)</f>
        <v>1.0619264023565007E-2</v>
      </c>
      <c r="AN515" s="170">
        <f>AM515+(($AE515-1)*Workings_risks!$E$18)/(2050-2023)</f>
        <v>1.0762916780375135E-2</v>
      </c>
      <c r="AO515" s="170">
        <f>AN515+(($AE515-1)*Workings_risks!$E$18)/(2050-2023)</f>
        <v>1.0906569537185263E-2</v>
      </c>
      <c r="AP515" s="170">
        <f>AO515+(($AE515-1)*Workings_risks!$E$18)/(2050-2023)</f>
        <v>1.1050222293995391E-2</v>
      </c>
      <c r="AQ515" s="170">
        <f>AP515+(($AE515-1)*Workings_risks!$E$18)/(2050-2023)</f>
        <v>1.1193875050805518E-2</v>
      </c>
      <c r="AR515" s="170">
        <f>AQ515+(($AE515-1)*Workings_risks!$E$18)/(2050-2023)</f>
        <v>1.1337527807615646E-2</v>
      </c>
      <c r="AS515" s="170">
        <f>AR515+(($AE515-1)*Workings_risks!$E$18)/(2050-2023)</f>
        <v>1.1481180564425774E-2</v>
      </c>
      <c r="AT515" s="170">
        <f>AS515+(($AE515-1)*Workings_risks!$E$18)/(2050-2023)</f>
        <v>1.1624833321235902E-2</v>
      </c>
      <c r="AU515" s="170">
        <f>AT515+(($AE515-1)*Workings_risks!$E$18)/(2050-2023)</f>
        <v>1.176848607804603E-2</v>
      </c>
      <c r="AV515" s="170">
        <f>AU515+(($AE515-1)*Workings_risks!$E$18)/(2050-2023)</f>
        <v>1.1912138834856157E-2</v>
      </c>
      <c r="AW515" s="170">
        <f>AV515+(($AE515-1)*Workings_risks!$E$18)/(2050-2023)</f>
        <v>1.2055791591666285E-2</v>
      </c>
      <c r="AX515" s="170">
        <f>AW515+(($AE515-1)*Workings_risks!$E$18)/(2050-2023)</f>
        <v>1.2199444348476413E-2</v>
      </c>
      <c r="AY515" s="170">
        <f>AX515+(($AE515-1)*Workings_risks!$E$18)/(2050-2023)</f>
        <v>1.2343097105286541E-2</v>
      </c>
      <c r="BA515" s="186">
        <f>AF515*Workings_risks!$E$24*Workings_risks!$E$26*Workings_risks!$E$27*Assumptions!$G$90</f>
        <v>3.893345139297414E-4</v>
      </c>
      <c r="BB515" s="186">
        <f>AG515*Workings_risks!$E$24*Workings_risks!$E$26*Workings_risks!$E$27*Assumptions!$G$90</f>
        <v>3.9515214990030068E-4</v>
      </c>
      <c r="BC515" s="186">
        <f>AH515*Workings_risks!$E$24*Workings_risks!$E$26*Workings_risks!$E$27*Assumptions!$G$90</f>
        <v>4.0096978587086008E-4</v>
      </c>
      <c r="BD515" s="186">
        <f>AI515*Workings_risks!$E$24*Workings_risks!$E$26*Workings_risks!$E$27*Assumptions!$G$90</f>
        <v>4.0678742184141947E-4</v>
      </c>
      <c r="BE515" s="186">
        <f>AJ515*Workings_risks!$E$24*Workings_risks!$E$26*Workings_risks!$E$27*Assumptions!$G$90</f>
        <v>4.1260505781197881E-4</v>
      </c>
      <c r="BF515" s="186">
        <f>AK515*Workings_risks!$E$24*Workings_risks!$E$26*Workings_risks!$E$27*Assumptions!$G$90</f>
        <v>4.1842269378253825E-4</v>
      </c>
      <c r="BG515" s="186">
        <f>AL515*Workings_risks!$E$24*Workings_risks!$E$26*Workings_risks!$E$27*Assumptions!$G$90</f>
        <v>4.2424032975309749E-4</v>
      </c>
      <c r="BH515" s="186">
        <f>AM515*Workings_risks!$E$24*Workings_risks!$E$26*Workings_risks!$E$27*Assumptions!$G$90</f>
        <v>4.3005796572365688E-4</v>
      </c>
      <c r="BI515" s="186">
        <f>AN515*Workings_risks!$E$24*Workings_risks!$E$26*Workings_risks!$E$27*Assumptions!$G$90</f>
        <v>4.3587560169421627E-4</v>
      </c>
      <c r="BJ515" s="186">
        <f>AO515*Workings_risks!$E$24*Workings_risks!$E$26*Workings_risks!$E$27*Assumptions!$G$90</f>
        <v>4.4169323766477566E-4</v>
      </c>
      <c r="BK515" s="186">
        <f>AP515*Workings_risks!$E$24*Workings_risks!$E$26*Workings_risks!$E$27*Assumptions!$G$90</f>
        <v>4.4751087363533506E-4</v>
      </c>
      <c r="BL515" s="186">
        <f>AQ515*Workings_risks!$E$24*Workings_risks!$E$26*Workings_risks!$E$27*Assumptions!$G$90</f>
        <v>4.5332850960589429E-4</v>
      </c>
      <c r="BM515" s="186">
        <f>AR515*Workings_risks!$E$24*Workings_risks!$E$26*Workings_risks!$E$27*Assumptions!$G$90</f>
        <v>4.5914614557645368E-4</v>
      </c>
      <c r="BN515" s="186">
        <f>AS515*Workings_risks!$E$24*Workings_risks!$E$26*Workings_risks!$E$27*Assumptions!$G$90</f>
        <v>4.6496378154701307E-4</v>
      </c>
      <c r="BO515" s="186">
        <f>AT515*Workings_risks!$E$24*Workings_risks!$E$26*Workings_risks!$E$27*Assumptions!$G$90</f>
        <v>4.7078141751757247E-4</v>
      </c>
      <c r="BP515" s="186">
        <f>AU515*Workings_risks!$E$24*Workings_risks!$E$26*Workings_risks!$E$27*Assumptions!$G$90</f>
        <v>4.7659905348813186E-4</v>
      </c>
      <c r="BQ515" s="186">
        <f>AV515*Workings_risks!$E$24*Workings_risks!$E$26*Workings_risks!$E$27*Assumptions!$G$90</f>
        <v>4.8241668945869125E-4</v>
      </c>
      <c r="BR515" s="186">
        <f>AW515*Workings_risks!$E$24*Workings_risks!$E$26*Workings_risks!$E$27*Assumptions!$G$90</f>
        <v>4.8823432542925054E-4</v>
      </c>
      <c r="BS515" s="186">
        <f>AX515*Workings_risks!$E$24*Workings_risks!$E$26*Workings_risks!$E$27*Assumptions!$G$90</f>
        <v>4.9405196139980982E-4</v>
      </c>
      <c r="BT515" s="186">
        <f>AY515*Workings_risks!$E$24*Workings_risks!$E$26*Workings_risks!$E$27*Assumptions!$G$90</f>
        <v>4.9986959737036922E-4</v>
      </c>
    </row>
    <row r="516" spans="2:72" x14ac:dyDescent="0.25">
      <c r="B516" s="42">
        <v>10444738</v>
      </c>
      <c r="C516" s="42" t="s">
        <v>394</v>
      </c>
      <c r="D516" s="42" t="s">
        <v>283</v>
      </c>
      <c r="E516" s="42">
        <v>17181974</v>
      </c>
      <c r="F516" s="42">
        <v>17181969</v>
      </c>
      <c r="G516" s="42">
        <v>1.9300040326777905</v>
      </c>
      <c r="H516" s="42">
        <v>145.68871296775001</v>
      </c>
      <c r="I516" s="42">
        <v>-35.991313169270299</v>
      </c>
      <c r="J516" s="42">
        <v>114</v>
      </c>
      <c r="K516" s="42">
        <v>101</v>
      </c>
      <c r="L516" s="32">
        <v>6.3E-2</v>
      </c>
      <c r="M516" s="32">
        <v>8.7999999999999995E-2</v>
      </c>
      <c r="N516" s="181"/>
      <c r="O516" s="182">
        <f t="shared" ref="O516:O578" si="121">(1+L516)*J516</f>
        <v>121.18199999999999</v>
      </c>
      <c r="P516" s="182">
        <f t="shared" ref="P516:P578" si="122">(1+L516)*K516</f>
        <v>107.363</v>
      </c>
      <c r="Q516" s="191">
        <f t="shared" ref="Q516:Q578" si="123">1/100</f>
        <v>0.01</v>
      </c>
      <c r="R516" s="191">
        <f t="shared" ref="R516:R578" si="124">2/100</f>
        <v>0.02</v>
      </c>
      <c r="S516" s="184">
        <f t="shared" ref="S516:S578" si="125">SLOPE(O516:P516,Q516:R516)</f>
        <v>-1381.899999999999</v>
      </c>
      <c r="T516" s="184">
        <f t="shared" ref="T516:T578" si="126">INTERCEPT(O516:P516,Q516:R516)</f>
        <v>135.00099999999998</v>
      </c>
      <c r="U516" s="185">
        <f t="shared" ref="U516:U578" si="127">(J516-T516)/S516</f>
        <v>1.5197192271510234E-2</v>
      </c>
      <c r="V516" s="181"/>
      <c r="W516" s="182">
        <f t="shared" ref="W516:W578" si="128">(1+$M$9)*J516</f>
        <v>122.32199999999999</v>
      </c>
      <c r="X516" s="182">
        <f t="shared" ref="X516:X578" si="129">(1+M516)*K516</f>
        <v>109.88800000000001</v>
      </c>
      <c r="Y516" s="183">
        <f t="shared" ref="Y516:Y578" si="130">1/100</f>
        <v>0.01</v>
      </c>
      <c r="Z516" s="183">
        <f t="shared" ref="Z516:Z578" si="131">2/100</f>
        <v>0.02</v>
      </c>
      <c r="AA516" s="184">
        <f t="shared" ref="AA516:AA578" si="132">SLOPE(W516:X516,Y516:Z516)</f>
        <v>-1243.3999999999983</v>
      </c>
      <c r="AB516" s="184">
        <f t="shared" ref="AB516:AB578" si="133">INTERCEPT(W516:X516,Y516:Z516)</f>
        <v>134.75599999999997</v>
      </c>
      <c r="AC516" s="185">
        <f t="shared" ref="AC516:AC578" si="134">(J516-AB516)/AA516</f>
        <v>1.6692938716422714E-2</v>
      </c>
      <c r="AD516" s="181"/>
      <c r="AE516" s="178">
        <f t="shared" si="120"/>
        <v>1.5197192271510234</v>
      </c>
      <c r="AF516" s="170">
        <f>Workings_risks!$E$18+Workings_risks!$E$27*(($AE516-1)*Workings_risks!$E$18)/(2050-2023)</f>
        <v>9.7130080881042986E-3</v>
      </c>
      <c r="AG516" s="170">
        <f>AF516+(($AE516-1)*Workings_risks!$E$18)/(2050-2023)</f>
        <v>9.8897652989844882E-3</v>
      </c>
      <c r="AH516" s="170">
        <f>AG516+(($AE516-1)*Workings_risks!$E$18)/(2050-2023)</f>
        <v>1.0066522509864678E-2</v>
      </c>
      <c r="AI516" s="170">
        <f>AH516+(($AE516-1)*Workings_risks!$E$18)/(2050-2023)</f>
        <v>1.0243279720744868E-2</v>
      </c>
      <c r="AJ516" s="170">
        <f>AI516+(($AE516-1)*Workings_risks!$E$18)/(2050-2023)</f>
        <v>1.0420036931625057E-2</v>
      </c>
      <c r="AK516" s="170">
        <f>AJ516+(($AE516-1)*Workings_risks!$E$18)/(2050-2023)</f>
        <v>1.0596794142505247E-2</v>
      </c>
      <c r="AL516" s="170">
        <f>AK516+(($AE516-1)*Workings_risks!$E$18)/(2050-2023)</f>
        <v>1.0773551353385436E-2</v>
      </c>
      <c r="AM516" s="170">
        <f>AL516+(($AE516-1)*Workings_risks!$E$18)/(2050-2023)</f>
        <v>1.0950308564265626E-2</v>
      </c>
      <c r="AN516" s="170">
        <f>AM516+(($AE516-1)*Workings_risks!$E$18)/(2050-2023)</f>
        <v>1.1127065775145816E-2</v>
      </c>
      <c r="AO516" s="170">
        <f>AN516+(($AE516-1)*Workings_risks!$E$18)/(2050-2023)</f>
        <v>1.1303822986026005E-2</v>
      </c>
      <c r="AP516" s="170">
        <f>AO516+(($AE516-1)*Workings_risks!$E$18)/(2050-2023)</f>
        <v>1.1480580196906195E-2</v>
      </c>
      <c r="AQ516" s="170">
        <f>AP516+(($AE516-1)*Workings_risks!$E$18)/(2050-2023)</f>
        <v>1.1657337407786385E-2</v>
      </c>
      <c r="AR516" s="170">
        <f>AQ516+(($AE516-1)*Workings_risks!$E$18)/(2050-2023)</f>
        <v>1.1834094618666574E-2</v>
      </c>
      <c r="AS516" s="170">
        <f>AR516+(($AE516-1)*Workings_risks!$E$18)/(2050-2023)</f>
        <v>1.2010851829546764E-2</v>
      </c>
      <c r="AT516" s="170">
        <f>AS516+(($AE516-1)*Workings_risks!$E$18)/(2050-2023)</f>
        <v>1.2187609040426954E-2</v>
      </c>
      <c r="AU516" s="170">
        <f>AT516+(($AE516-1)*Workings_risks!$E$18)/(2050-2023)</f>
        <v>1.2364366251307143E-2</v>
      </c>
      <c r="AV516" s="170">
        <f>AU516+(($AE516-1)*Workings_risks!$E$18)/(2050-2023)</f>
        <v>1.2541123462187333E-2</v>
      </c>
      <c r="AW516" s="170">
        <f>AV516+(($AE516-1)*Workings_risks!$E$18)/(2050-2023)</f>
        <v>1.2717880673067523E-2</v>
      </c>
      <c r="AX516" s="170">
        <f>AW516+(($AE516-1)*Workings_risks!$E$18)/(2050-2023)</f>
        <v>1.2894637883947712E-2</v>
      </c>
      <c r="AY516" s="170">
        <f>AX516+(($AE516-1)*Workings_risks!$E$18)/(2050-2023)</f>
        <v>1.3071395094827902E-2</v>
      </c>
      <c r="BA516" s="186">
        <f>AF516*Workings_risks!$E$24*Workings_risks!$E$26*Workings_risks!$E$27*Assumptions!$G$90</f>
        <v>3.9335649722599527E-4</v>
      </c>
      <c r="BB516" s="186">
        <f>AG516*Workings_risks!$E$24*Workings_risks!$E$26*Workings_risks!$E$27*Assumptions!$G$90</f>
        <v>4.00514794295306E-4</v>
      </c>
      <c r="BC516" s="186">
        <f>AH516*Workings_risks!$E$24*Workings_risks!$E$26*Workings_risks!$E$27*Assumptions!$G$90</f>
        <v>4.0767309136461666E-4</v>
      </c>
      <c r="BD516" s="186">
        <f>AI516*Workings_risks!$E$24*Workings_risks!$E$26*Workings_risks!$E$27*Assumptions!$G$90</f>
        <v>4.1483138843392728E-4</v>
      </c>
      <c r="BE516" s="186">
        <f>AJ516*Workings_risks!$E$24*Workings_risks!$E$26*Workings_risks!$E$27*Assumptions!$G$90</f>
        <v>4.2198968550323805E-4</v>
      </c>
      <c r="BF516" s="186">
        <f>AK516*Workings_risks!$E$24*Workings_risks!$E$26*Workings_risks!$E$27*Assumptions!$G$90</f>
        <v>4.2914798257254877E-4</v>
      </c>
      <c r="BG516" s="186">
        <f>AL516*Workings_risks!$E$24*Workings_risks!$E$26*Workings_risks!$E$27*Assumptions!$G$90</f>
        <v>4.3630627964185944E-4</v>
      </c>
      <c r="BH516" s="186">
        <f>AM516*Workings_risks!$E$24*Workings_risks!$E$26*Workings_risks!$E$27*Assumptions!$G$90</f>
        <v>4.4346457671117005E-4</v>
      </c>
      <c r="BI516" s="186">
        <f>AN516*Workings_risks!$E$24*Workings_risks!$E$26*Workings_risks!$E$27*Assumptions!$G$90</f>
        <v>4.5062287378048083E-4</v>
      </c>
      <c r="BJ516" s="186">
        <f>AO516*Workings_risks!$E$24*Workings_risks!$E$26*Workings_risks!$E$27*Assumptions!$G$90</f>
        <v>4.5778117084979144E-4</v>
      </c>
      <c r="BK516" s="186">
        <f>AP516*Workings_risks!$E$24*Workings_risks!$E$26*Workings_risks!$E$27*Assumptions!$G$90</f>
        <v>4.6493946791910222E-4</v>
      </c>
      <c r="BL516" s="186">
        <f>AQ516*Workings_risks!$E$24*Workings_risks!$E$26*Workings_risks!$E$27*Assumptions!$G$90</f>
        <v>4.7209776498841299E-4</v>
      </c>
      <c r="BM516" s="186">
        <f>AR516*Workings_risks!$E$24*Workings_risks!$E$26*Workings_risks!$E$27*Assumptions!$G$90</f>
        <v>4.792560620577236E-4</v>
      </c>
      <c r="BN516" s="186">
        <f>AS516*Workings_risks!$E$24*Workings_risks!$E$26*Workings_risks!$E$27*Assumptions!$G$90</f>
        <v>4.8641435912703427E-4</v>
      </c>
      <c r="BO516" s="186">
        <f>AT516*Workings_risks!$E$24*Workings_risks!$E$26*Workings_risks!$E$27*Assumptions!$G$90</f>
        <v>4.9357265619634494E-4</v>
      </c>
      <c r="BP516" s="186">
        <f>AU516*Workings_risks!$E$24*Workings_risks!$E$26*Workings_risks!$E$27*Assumptions!$G$90</f>
        <v>5.0073095326565555E-4</v>
      </c>
      <c r="BQ516" s="186">
        <f>AV516*Workings_risks!$E$24*Workings_risks!$E$26*Workings_risks!$E$27*Assumptions!$G$90</f>
        <v>5.0788925033496616E-4</v>
      </c>
      <c r="BR516" s="186">
        <f>AW516*Workings_risks!$E$24*Workings_risks!$E$26*Workings_risks!$E$27*Assumptions!$G$90</f>
        <v>5.1504754740427699E-4</v>
      </c>
      <c r="BS516" s="186">
        <f>AX516*Workings_risks!$E$24*Workings_risks!$E$26*Workings_risks!$E$27*Assumptions!$G$90</f>
        <v>5.2220584447358772E-4</v>
      </c>
      <c r="BT516" s="186">
        <f>AY516*Workings_risks!$E$24*Workings_risks!$E$26*Workings_risks!$E$27*Assumptions!$G$90</f>
        <v>5.2936414154289844E-4</v>
      </c>
    </row>
    <row r="517" spans="2:72" x14ac:dyDescent="0.25">
      <c r="B517" s="42">
        <v>10444739</v>
      </c>
      <c r="C517" s="42" t="s">
        <v>394</v>
      </c>
      <c r="D517" s="42" t="s">
        <v>283</v>
      </c>
      <c r="E517" s="42">
        <v>17181983</v>
      </c>
      <c r="F517" s="42">
        <v>17181974</v>
      </c>
      <c r="G517" s="42">
        <v>0.49283752601978037</v>
      </c>
      <c r="H517" s="42">
        <v>145.68936070018901</v>
      </c>
      <c r="I517" s="42">
        <v>-35.992634234861299</v>
      </c>
      <c r="J517" s="42">
        <v>114</v>
      </c>
      <c r="K517" s="42">
        <v>101</v>
      </c>
      <c r="L517" s="32">
        <v>6.3E-2</v>
      </c>
      <c r="M517" s="32">
        <v>8.7999999999999995E-2</v>
      </c>
      <c r="N517" s="181"/>
      <c r="O517" s="182">
        <f t="shared" si="121"/>
        <v>121.18199999999999</v>
      </c>
      <c r="P517" s="182">
        <f t="shared" si="122"/>
        <v>107.363</v>
      </c>
      <c r="Q517" s="191">
        <f t="shared" si="123"/>
        <v>0.01</v>
      </c>
      <c r="R517" s="191">
        <f t="shared" si="124"/>
        <v>0.02</v>
      </c>
      <c r="S517" s="184">
        <f t="shared" si="125"/>
        <v>-1381.899999999999</v>
      </c>
      <c r="T517" s="184">
        <f t="shared" si="126"/>
        <v>135.00099999999998</v>
      </c>
      <c r="U517" s="185">
        <f t="shared" si="127"/>
        <v>1.5197192271510234E-2</v>
      </c>
      <c r="V517" s="181"/>
      <c r="W517" s="182">
        <f t="shared" si="128"/>
        <v>122.32199999999999</v>
      </c>
      <c r="X517" s="182">
        <f t="shared" si="129"/>
        <v>109.88800000000001</v>
      </c>
      <c r="Y517" s="183">
        <f t="shared" si="130"/>
        <v>0.01</v>
      </c>
      <c r="Z517" s="183">
        <f t="shared" si="131"/>
        <v>0.02</v>
      </c>
      <c r="AA517" s="184">
        <f t="shared" si="132"/>
        <v>-1243.3999999999983</v>
      </c>
      <c r="AB517" s="184">
        <f t="shared" si="133"/>
        <v>134.75599999999997</v>
      </c>
      <c r="AC517" s="185">
        <f t="shared" si="134"/>
        <v>1.6692938716422714E-2</v>
      </c>
      <c r="AD517" s="181"/>
      <c r="AE517" s="178">
        <f t="shared" si="120"/>
        <v>1.5197192271510234</v>
      </c>
      <c r="AF517" s="170">
        <f>Workings_risks!$E$18+Workings_risks!$E$27*(($AE517-1)*Workings_risks!$E$18)/(2050-2023)</f>
        <v>9.7130080881042986E-3</v>
      </c>
      <c r="AG517" s="170">
        <f>AF517+(($AE517-1)*Workings_risks!$E$18)/(2050-2023)</f>
        <v>9.8897652989844882E-3</v>
      </c>
      <c r="AH517" s="170">
        <f>AG517+(($AE517-1)*Workings_risks!$E$18)/(2050-2023)</f>
        <v>1.0066522509864678E-2</v>
      </c>
      <c r="AI517" s="170">
        <f>AH517+(($AE517-1)*Workings_risks!$E$18)/(2050-2023)</f>
        <v>1.0243279720744868E-2</v>
      </c>
      <c r="AJ517" s="170">
        <f>AI517+(($AE517-1)*Workings_risks!$E$18)/(2050-2023)</f>
        <v>1.0420036931625057E-2</v>
      </c>
      <c r="AK517" s="170">
        <f>AJ517+(($AE517-1)*Workings_risks!$E$18)/(2050-2023)</f>
        <v>1.0596794142505247E-2</v>
      </c>
      <c r="AL517" s="170">
        <f>AK517+(($AE517-1)*Workings_risks!$E$18)/(2050-2023)</f>
        <v>1.0773551353385436E-2</v>
      </c>
      <c r="AM517" s="170">
        <f>AL517+(($AE517-1)*Workings_risks!$E$18)/(2050-2023)</f>
        <v>1.0950308564265626E-2</v>
      </c>
      <c r="AN517" s="170">
        <f>AM517+(($AE517-1)*Workings_risks!$E$18)/(2050-2023)</f>
        <v>1.1127065775145816E-2</v>
      </c>
      <c r="AO517" s="170">
        <f>AN517+(($AE517-1)*Workings_risks!$E$18)/(2050-2023)</f>
        <v>1.1303822986026005E-2</v>
      </c>
      <c r="AP517" s="170">
        <f>AO517+(($AE517-1)*Workings_risks!$E$18)/(2050-2023)</f>
        <v>1.1480580196906195E-2</v>
      </c>
      <c r="AQ517" s="170">
        <f>AP517+(($AE517-1)*Workings_risks!$E$18)/(2050-2023)</f>
        <v>1.1657337407786385E-2</v>
      </c>
      <c r="AR517" s="170">
        <f>AQ517+(($AE517-1)*Workings_risks!$E$18)/(2050-2023)</f>
        <v>1.1834094618666574E-2</v>
      </c>
      <c r="AS517" s="170">
        <f>AR517+(($AE517-1)*Workings_risks!$E$18)/(2050-2023)</f>
        <v>1.2010851829546764E-2</v>
      </c>
      <c r="AT517" s="170">
        <f>AS517+(($AE517-1)*Workings_risks!$E$18)/(2050-2023)</f>
        <v>1.2187609040426954E-2</v>
      </c>
      <c r="AU517" s="170">
        <f>AT517+(($AE517-1)*Workings_risks!$E$18)/(2050-2023)</f>
        <v>1.2364366251307143E-2</v>
      </c>
      <c r="AV517" s="170">
        <f>AU517+(($AE517-1)*Workings_risks!$E$18)/(2050-2023)</f>
        <v>1.2541123462187333E-2</v>
      </c>
      <c r="AW517" s="170">
        <f>AV517+(($AE517-1)*Workings_risks!$E$18)/(2050-2023)</f>
        <v>1.2717880673067523E-2</v>
      </c>
      <c r="AX517" s="170">
        <f>AW517+(($AE517-1)*Workings_risks!$E$18)/(2050-2023)</f>
        <v>1.2894637883947712E-2</v>
      </c>
      <c r="AY517" s="170">
        <f>AX517+(($AE517-1)*Workings_risks!$E$18)/(2050-2023)</f>
        <v>1.3071395094827902E-2</v>
      </c>
      <c r="BA517" s="186">
        <f>AF517*Workings_risks!$E$24*Workings_risks!$E$26*Workings_risks!$E$27*Assumptions!$G$90</f>
        <v>3.9335649722599527E-4</v>
      </c>
      <c r="BB517" s="186">
        <f>AG517*Workings_risks!$E$24*Workings_risks!$E$26*Workings_risks!$E$27*Assumptions!$G$90</f>
        <v>4.00514794295306E-4</v>
      </c>
      <c r="BC517" s="186">
        <f>AH517*Workings_risks!$E$24*Workings_risks!$E$26*Workings_risks!$E$27*Assumptions!$G$90</f>
        <v>4.0767309136461666E-4</v>
      </c>
      <c r="BD517" s="186">
        <f>AI517*Workings_risks!$E$24*Workings_risks!$E$26*Workings_risks!$E$27*Assumptions!$G$90</f>
        <v>4.1483138843392728E-4</v>
      </c>
      <c r="BE517" s="186">
        <f>AJ517*Workings_risks!$E$24*Workings_risks!$E$26*Workings_risks!$E$27*Assumptions!$G$90</f>
        <v>4.2198968550323805E-4</v>
      </c>
      <c r="BF517" s="186">
        <f>AK517*Workings_risks!$E$24*Workings_risks!$E$26*Workings_risks!$E$27*Assumptions!$G$90</f>
        <v>4.2914798257254877E-4</v>
      </c>
      <c r="BG517" s="186">
        <f>AL517*Workings_risks!$E$24*Workings_risks!$E$26*Workings_risks!$E$27*Assumptions!$G$90</f>
        <v>4.3630627964185944E-4</v>
      </c>
      <c r="BH517" s="186">
        <f>AM517*Workings_risks!$E$24*Workings_risks!$E$26*Workings_risks!$E$27*Assumptions!$G$90</f>
        <v>4.4346457671117005E-4</v>
      </c>
      <c r="BI517" s="186">
        <f>AN517*Workings_risks!$E$24*Workings_risks!$E$26*Workings_risks!$E$27*Assumptions!$G$90</f>
        <v>4.5062287378048083E-4</v>
      </c>
      <c r="BJ517" s="186">
        <f>AO517*Workings_risks!$E$24*Workings_risks!$E$26*Workings_risks!$E$27*Assumptions!$G$90</f>
        <v>4.5778117084979144E-4</v>
      </c>
      <c r="BK517" s="186">
        <f>AP517*Workings_risks!$E$24*Workings_risks!$E$26*Workings_risks!$E$27*Assumptions!$G$90</f>
        <v>4.6493946791910222E-4</v>
      </c>
      <c r="BL517" s="186">
        <f>AQ517*Workings_risks!$E$24*Workings_risks!$E$26*Workings_risks!$E$27*Assumptions!$G$90</f>
        <v>4.7209776498841299E-4</v>
      </c>
      <c r="BM517" s="186">
        <f>AR517*Workings_risks!$E$24*Workings_risks!$E$26*Workings_risks!$E$27*Assumptions!$G$90</f>
        <v>4.792560620577236E-4</v>
      </c>
      <c r="BN517" s="186">
        <f>AS517*Workings_risks!$E$24*Workings_risks!$E$26*Workings_risks!$E$27*Assumptions!$G$90</f>
        <v>4.8641435912703427E-4</v>
      </c>
      <c r="BO517" s="186">
        <f>AT517*Workings_risks!$E$24*Workings_risks!$E$26*Workings_risks!$E$27*Assumptions!$G$90</f>
        <v>4.9357265619634494E-4</v>
      </c>
      <c r="BP517" s="186">
        <f>AU517*Workings_risks!$E$24*Workings_risks!$E$26*Workings_risks!$E$27*Assumptions!$G$90</f>
        <v>5.0073095326565555E-4</v>
      </c>
      <c r="BQ517" s="186">
        <f>AV517*Workings_risks!$E$24*Workings_risks!$E$26*Workings_risks!$E$27*Assumptions!$G$90</f>
        <v>5.0788925033496616E-4</v>
      </c>
      <c r="BR517" s="186">
        <f>AW517*Workings_risks!$E$24*Workings_risks!$E$26*Workings_risks!$E$27*Assumptions!$G$90</f>
        <v>5.1504754740427699E-4</v>
      </c>
      <c r="BS517" s="186">
        <f>AX517*Workings_risks!$E$24*Workings_risks!$E$26*Workings_risks!$E$27*Assumptions!$G$90</f>
        <v>5.2220584447358772E-4</v>
      </c>
      <c r="BT517" s="186">
        <f>AY517*Workings_risks!$E$24*Workings_risks!$E$26*Workings_risks!$E$27*Assumptions!$G$90</f>
        <v>5.2936414154289844E-4</v>
      </c>
    </row>
    <row r="518" spans="2:72" x14ac:dyDescent="0.25">
      <c r="B518" s="42">
        <v>10444742</v>
      </c>
      <c r="C518" s="42" t="s">
        <v>394</v>
      </c>
      <c r="D518" s="42" t="s">
        <v>283</v>
      </c>
      <c r="E518" s="42">
        <v>17182006</v>
      </c>
      <c r="F518" s="42">
        <v>17181998</v>
      </c>
      <c r="G518" s="42">
        <v>0.54896339829068053</v>
      </c>
      <c r="H518" s="42">
        <v>145.69900378950399</v>
      </c>
      <c r="I518" s="42">
        <v>-36.0028069371564</v>
      </c>
      <c r="J518" s="42">
        <v>113</v>
      </c>
      <c r="K518" s="42">
        <v>100</v>
      </c>
      <c r="L518" s="32">
        <v>6.3E-2</v>
      </c>
      <c r="M518" s="32">
        <v>8.7999999999999995E-2</v>
      </c>
      <c r="N518" s="181"/>
      <c r="O518" s="182">
        <f t="shared" si="121"/>
        <v>120.119</v>
      </c>
      <c r="P518" s="182">
        <f t="shared" si="122"/>
        <v>106.3</v>
      </c>
      <c r="Q518" s="191">
        <f t="shared" si="123"/>
        <v>0.01</v>
      </c>
      <c r="R518" s="191">
        <f t="shared" si="124"/>
        <v>0.02</v>
      </c>
      <c r="S518" s="184">
        <f t="shared" si="125"/>
        <v>-1381.9000000000003</v>
      </c>
      <c r="T518" s="184">
        <f t="shared" si="126"/>
        <v>133.93799999999999</v>
      </c>
      <c r="U518" s="185">
        <f t="shared" si="127"/>
        <v>1.5151602865619786E-2</v>
      </c>
      <c r="V518" s="181"/>
      <c r="W518" s="182">
        <f t="shared" si="128"/>
        <v>121.249</v>
      </c>
      <c r="X518" s="182">
        <f t="shared" si="129"/>
        <v>108.80000000000001</v>
      </c>
      <c r="Y518" s="183">
        <f t="shared" si="130"/>
        <v>0.01</v>
      </c>
      <c r="Z518" s="183">
        <f t="shared" si="131"/>
        <v>0.02</v>
      </c>
      <c r="AA518" s="184">
        <f t="shared" si="132"/>
        <v>-1244.8999999999985</v>
      </c>
      <c r="AB518" s="184">
        <f t="shared" si="133"/>
        <v>133.69799999999998</v>
      </c>
      <c r="AC518" s="185">
        <f t="shared" si="134"/>
        <v>1.6626235038958957E-2</v>
      </c>
      <c r="AD518" s="181"/>
      <c r="AE518" s="178">
        <f t="shared" si="120"/>
        <v>1.5151602865619787</v>
      </c>
      <c r="AF518" s="170">
        <f>Workings_risks!$E$18+Workings_risks!$E$27*(($AE518-1)*Workings_risks!$E$18)/(2050-2023)</f>
        <v>9.7083565825548199E-3</v>
      </c>
      <c r="AG518" s="170">
        <f>AF518+(($AE518-1)*Workings_risks!$E$18)/(2050-2023)</f>
        <v>9.8835632915851845E-3</v>
      </c>
      <c r="AH518" s="170">
        <f>AG518+(($AE518-1)*Workings_risks!$E$18)/(2050-2023)</f>
        <v>1.0058770000615549E-2</v>
      </c>
      <c r="AI518" s="170">
        <f>AH518+(($AE518-1)*Workings_risks!$E$18)/(2050-2023)</f>
        <v>1.0233976709645914E-2</v>
      </c>
      <c r="AJ518" s="170">
        <f>AI518+(($AE518-1)*Workings_risks!$E$18)/(2050-2023)</f>
        <v>1.0409183418676278E-2</v>
      </c>
      <c r="AK518" s="170">
        <f>AJ518+(($AE518-1)*Workings_risks!$E$18)/(2050-2023)</f>
        <v>1.0584390127706643E-2</v>
      </c>
      <c r="AL518" s="170">
        <f>AK518+(($AE518-1)*Workings_risks!$E$18)/(2050-2023)</f>
        <v>1.0759596836737008E-2</v>
      </c>
      <c r="AM518" s="170">
        <f>AL518+(($AE518-1)*Workings_risks!$E$18)/(2050-2023)</f>
        <v>1.0934803545767372E-2</v>
      </c>
      <c r="AN518" s="170">
        <f>AM518+(($AE518-1)*Workings_risks!$E$18)/(2050-2023)</f>
        <v>1.1110010254797737E-2</v>
      </c>
      <c r="AO518" s="170">
        <f>AN518+(($AE518-1)*Workings_risks!$E$18)/(2050-2023)</f>
        <v>1.1285216963828101E-2</v>
      </c>
      <c r="AP518" s="170">
        <f>AO518+(($AE518-1)*Workings_risks!$E$18)/(2050-2023)</f>
        <v>1.1460423672858466E-2</v>
      </c>
      <c r="AQ518" s="170">
        <f>AP518+(($AE518-1)*Workings_risks!$E$18)/(2050-2023)</f>
        <v>1.1635630381888831E-2</v>
      </c>
      <c r="AR518" s="170">
        <f>AQ518+(($AE518-1)*Workings_risks!$E$18)/(2050-2023)</f>
        <v>1.1810837090919195E-2</v>
      </c>
      <c r="AS518" s="170">
        <f>AR518+(($AE518-1)*Workings_risks!$E$18)/(2050-2023)</f>
        <v>1.198604379994956E-2</v>
      </c>
      <c r="AT518" s="170">
        <f>AS518+(($AE518-1)*Workings_risks!$E$18)/(2050-2023)</f>
        <v>1.2161250508979924E-2</v>
      </c>
      <c r="AU518" s="170">
        <f>AT518+(($AE518-1)*Workings_risks!$E$18)/(2050-2023)</f>
        <v>1.2336457218010289E-2</v>
      </c>
      <c r="AV518" s="170">
        <f>AU518+(($AE518-1)*Workings_risks!$E$18)/(2050-2023)</f>
        <v>1.2511663927040654E-2</v>
      </c>
      <c r="AW518" s="170">
        <f>AV518+(($AE518-1)*Workings_risks!$E$18)/(2050-2023)</f>
        <v>1.2686870636071018E-2</v>
      </c>
      <c r="AX518" s="170">
        <f>AW518+(($AE518-1)*Workings_risks!$E$18)/(2050-2023)</f>
        <v>1.2862077345101383E-2</v>
      </c>
      <c r="AY518" s="170">
        <f>AX518+(($AE518-1)*Workings_risks!$E$18)/(2050-2023)</f>
        <v>1.3037284054131747E-2</v>
      </c>
      <c r="BA518" s="186">
        <f>AF518*Workings_risks!$E$24*Workings_risks!$E$26*Workings_risks!$E$27*Assumptions!$G$90</f>
        <v>3.9316812098732926E-4</v>
      </c>
      <c r="BB518" s="186">
        <f>AG518*Workings_risks!$E$24*Workings_risks!$E$26*Workings_risks!$E$27*Assumptions!$G$90</f>
        <v>4.0026362597708455E-4</v>
      </c>
      <c r="BC518" s="186">
        <f>AH518*Workings_risks!$E$24*Workings_risks!$E$26*Workings_risks!$E$27*Assumptions!$G$90</f>
        <v>4.0735913096684006E-4</v>
      </c>
      <c r="BD518" s="186">
        <f>AI518*Workings_risks!$E$24*Workings_risks!$E$26*Workings_risks!$E$27*Assumptions!$G$90</f>
        <v>4.1445463595659541E-4</v>
      </c>
      <c r="BE518" s="186">
        <f>AJ518*Workings_risks!$E$24*Workings_risks!$E$26*Workings_risks!$E$27*Assumptions!$G$90</f>
        <v>4.2155014094635076E-4</v>
      </c>
      <c r="BF518" s="186">
        <f>AK518*Workings_risks!$E$24*Workings_risks!$E$26*Workings_risks!$E$27*Assumptions!$G$90</f>
        <v>4.286456459361061E-4</v>
      </c>
      <c r="BG518" s="186">
        <f>AL518*Workings_risks!$E$24*Workings_risks!$E$26*Workings_risks!$E$27*Assumptions!$G$90</f>
        <v>4.357411509258615E-4</v>
      </c>
      <c r="BH518" s="186">
        <f>AM518*Workings_risks!$E$24*Workings_risks!$E$26*Workings_risks!$E$27*Assumptions!$G$90</f>
        <v>4.4283665591561696E-4</v>
      </c>
      <c r="BI518" s="186">
        <f>AN518*Workings_risks!$E$24*Workings_risks!$E$26*Workings_risks!$E$27*Assumptions!$G$90</f>
        <v>4.499321609053722E-4</v>
      </c>
      <c r="BJ518" s="186">
        <f>AO518*Workings_risks!$E$24*Workings_risks!$E$26*Workings_risks!$E$27*Assumptions!$G$90</f>
        <v>4.5702766589512765E-4</v>
      </c>
      <c r="BK518" s="186">
        <f>AP518*Workings_risks!$E$24*Workings_risks!$E$26*Workings_risks!$E$27*Assumptions!$G$90</f>
        <v>4.64123170884883E-4</v>
      </c>
      <c r="BL518" s="186">
        <f>AQ518*Workings_risks!$E$24*Workings_risks!$E$26*Workings_risks!$E$27*Assumptions!$G$90</f>
        <v>4.712186758746384E-4</v>
      </c>
      <c r="BM518" s="186">
        <f>AR518*Workings_risks!$E$24*Workings_risks!$E$26*Workings_risks!$E$27*Assumptions!$G$90</f>
        <v>4.7831418086439386E-4</v>
      </c>
      <c r="BN518" s="186">
        <f>AS518*Workings_risks!$E$24*Workings_risks!$E$26*Workings_risks!$E$27*Assumptions!$G$90</f>
        <v>4.854096858541492E-4</v>
      </c>
      <c r="BO518" s="186">
        <f>AT518*Workings_risks!$E$24*Workings_risks!$E$26*Workings_risks!$E$27*Assumptions!$G$90</f>
        <v>4.9250519084390444E-4</v>
      </c>
      <c r="BP518" s="186">
        <f>AU518*Workings_risks!$E$24*Workings_risks!$E$26*Workings_risks!$E$27*Assumptions!$G$90</f>
        <v>4.996006958336599E-4</v>
      </c>
      <c r="BQ518" s="186">
        <f>AV518*Workings_risks!$E$24*Workings_risks!$E$26*Workings_risks!$E$27*Assumptions!$G$90</f>
        <v>5.0669620082341535E-4</v>
      </c>
      <c r="BR518" s="186">
        <f>AW518*Workings_risks!$E$24*Workings_risks!$E$26*Workings_risks!$E$27*Assumptions!$G$90</f>
        <v>5.1379170581317059E-4</v>
      </c>
      <c r="BS518" s="186">
        <f>AX518*Workings_risks!$E$24*Workings_risks!$E$26*Workings_risks!$E$27*Assumptions!$G$90</f>
        <v>5.2088721080292605E-4</v>
      </c>
      <c r="BT518" s="186">
        <f>AY518*Workings_risks!$E$24*Workings_risks!$E$26*Workings_risks!$E$27*Assumptions!$G$90</f>
        <v>5.2798271579268139E-4</v>
      </c>
    </row>
    <row r="519" spans="2:72" x14ac:dyDescent="0.25">
      <c r="B519" s="42">
        <v>10444771</v>
      </c>
      <c r="C519" s="42" t="s">
        <v>392</v>
      </c>
      <c r="D519" s="42" t="s">
        <v>283</v>
      </c>
      <c r="E519" s="42">
        <v>17182161</v>
      </c>
      <c r="F519" s="42">
        <v>17182165</v>
      </c>
      <c r="G519" s="42">
        <v>0.1692413280007603</v>
      </c>
      <c r="H519" s="42">
        <v>145.72870963420499</v>
      </c>
      <c r="I519" s="42">
        <v>-35.984601267480301</v>
      </c>
      <c r="J519" s="42">
        <v>115</v>
      </c>
      <c r="K519" s="42">
        <v>101</v>
      </c>
      <c r="L519" s="32">
        <v>6.3E-2</v>
      </c>
      <c r="M519" s="32">
        <v>8.7999999999999995E-2</v>
      </c>
      <c r="N519" s="181"/>
      <c r="O519" s="182">
        <f t="shared" si="121"/>
        <v>122.24499999999999</v>
      </c>
      <c r="P519" s="182">
        <f t="shared" si="122"/>
        <v>107.363</v>
      </c>
      <c r="Q519" s="191">
        <f t="shared" si="123"/>
        <v>0.01</v>
      </c>
      <c r="R519" s="191">
        <f t="shared" si="124"/>
        <v>0.02</v>
      </c>
      <c r="S519" s="184">
        <f t="shared" si="125"/>
        <v>-1488.1999999999989</v>
      </c>
      <c r="T519" s="184">
        <f t="shared" si="126"/>
        <v>137.12699999999998</v>
      </c>
      <c r="U519" s="185">
        <f t="shared" si="127"/>
        <v>1.4868297271872059E-2</v>
      </c>
      <c r="V519" s="181"/>
      <c r="W519" s="182">
        <f t="shared" si="128"/>
        <v>123.395</v>
      </c>
      <c r="X519" s="182">
        <f t="shared" si="129"/>
        <v>109.88800000000001</v>
      </c>
      <c r="Y519" s="183">
        <f t="shared" si="130"/>
        <v>0.01</v>
      </c>
      <c r="Z519" s="183">
        <f t="shared" si="131"/>
        <v>0.02</v>
      </c>
      <c r="AA519" s="184">
        <f t="shared" si="132"/>
        <v>-1350.6999999999991</v>
      </c>
      <c r="AB519" s="184">
        <f t="shared" si="133"/>
        <v>136.90199999999999</v>
      </c>
      <c r="AC519" s="185">
        <f t="shared" si="134"/>
        <v>1.6215295772562376E-2</v>
      </c>
      <c r="AD519" s="181"/>
      <c r="AE519" s="178">
        <f t="shared" si="120"/>
        <v>1.486829727187206</v>
      </c>
      <c r="AF519" s="170">
        <f>Workings_risks!$E$18+Workings_risks!$E$27*(($AE519-1)*Workings_risks!$E$18)/(2050-2023)</f>
        <v>9.6794507980687734E-3</v>
      </c>
      <c r="AG519" s="170">
        <f>AF519+(($AE519-1)*Workings_risks!$E$18)/(2050-2023)</f>
        <v>9.8450222456037892E-3</v>
      </c>
      <c r="AH519" s="170">
        <f>AG519+(($AE519-1)*Workings_risks!$E$18)/(2050-2023)</f>
        <v>1.0010593693138805E-2</v>
      </c>
      <c r="AI519" s="170">
        <f>AH519+(($AE519-1)*Workings_risks!$E$18)/(2050-2023)</f>
        <v>1.0176165140673821E-2</v>
      </c>
      <c r="AJ519" s="170">
        <f>AI519+(($AE519-1)*Workings_risks!$E$18)/(2050-2023)</f>
        <v>1.0341736588208836E-2</v>
      </c>
      <c r="AK519" s="170">
        <f>AJ519+(($AE519-1)*Workings_risks!$E$18)/(2050-2023)</f>
        <v>1.0507308035743852E-2</v>
      </c>
      <c r="AL519" s="170">
        <f>AK519+(($AE519-1)*Workings_risks!$E$18)/(2050-2023)</f>
        <v>1.0672879483278868E-2</v>
      </c>
      <c r="AM519" s="170">
        <f>AL519+(($AE519-1)*Workings_risks!$E$18)/(2050-2023)</f>
        <v>1.0838450930813884E-2</v>
      </c>
      <c r="AN519" s="170">
        <f>AM519+(($AE519-1)*Workings_risks!$E$18)/(2050-2023)</f>
        <v>1.10040223783489E-2</v>
      </c>
      <c r="AO519" s="170">
        <f>AN519+(($AE519-1)*Workings_risks!$E$18)/(2050-2023)</f>
        <v>1.1169593825883915E-2</v>
      </c>
      <c r="AP519" s="170">
        <f>AO519+(($AE519-1)*Workings_risks!$E$18)/(2050-2023)</f>
        <v>1.1335165273418931E-2</v>
      </c>
      <c r="AQ519" s="170">
        <f>AP519+(($AE519-1)*Workings_risks!$E$18)/(2050-2023)</f>
        <v>1.1500736720953947E-2</v>
      </c>
      <c r="AR519" s="170">
        <f>AQ519+(($AE519-1)*Workings_risks!$E$18)/(2050-2023)</f>
        <v>1.1666308168488963E-2</v>
      </c>
      <c r="AS519" s="170">
        <f>AR519+(($AE519-1)*Workings_risks!$E$18)/(2050-2023)</f>
        <v>1.1831879616023978E-2</v>
      </c>
      <c r="AT519" s="170">
        <f>AS519+(($AE519-1)*Workings_risks!$E$18)/(2050-2023)</f>
        <v>1.1997451063558994E-2</v>
      </c>
      <c r="AU519" s="170">
        <f>AT519+(($AE519-1)*Workings_risks!$E$18)/(2050-2023)</f>
        <v>1.216302251109401E-2</v>
      </c>
      <c r="AV519" s="170">
        <f>AU519+(($AE519-1)*Workings_risks!$E$18)/(2050-2023)</f>
        <v>1.2328593958629026E-2</v>
      </c>
      <c r="AW519" s="170">
        <f>AV519+(($AE519-1)*Workings_risks!$E$18)/(2050-2023)</f>
        <v>1.2494165406164041E-2</v>
      </c>
      <c r="AX519" s="170">
        <f>AW519+(($AE519-1)*Workings_risks!$E$18)/(2050-2023)</f>
        <v>1.2659736853699057E-2</v>
      </c>
      <c r="AY519" s="170">
        <f>AX519+(($AE519-1)*Workings_risks!$E$18)/(2050-2023)</f>
        <v>1.2825308301234073E-2</v>
      </c>
      <c r="BA519" s="186">
        <f>AF519*Workings_risks!$E$24*Workings_risks!$E$26*Workings_risks!$E$27*Assumptions!$G$90</f>
        <v>3.919974972184757E-4</v>
      </c>
      <c r="BB519" s="186">
        <f>AG519*Workings_risks!$E$24*Workings_risks!$E$26*Workings_risks!$E$27*Assumptions!$G$90</f>
        <v>3.9870279428528004E-4</v>
      </c>
      <c r="BC519" s="186">
        <f>AH519*Workings_risks!$E$24*Workings_risks!$E$26*Workings_risks!$E$27*Assumptions!$G$90</f>
        <v>4.0540809135208421E-4</v>
      </c>
      <c r="BD519" s="186">
        <f>AI519*Workings_risks!$E$24*Workings_risks!$E$26*Workings_risks!$E$27*Assumptions!$G$90</f>
        <v>4.121133884188885E-4</v>
      </c>
      <c r="BE519" s="186">
        <f>AJ519*Workings_risks!$E$24*Workings_risks!$E$26*Workings_risks!$E$27*Assumptions!$G$90</f>
        <v>4.1881868548569262E-4</v>
      </c>
      <c r="BF519" s="186">
        <f>AK519*Workings_risks!$E$24*Workings_risks!$E$26*Workings_risks!$E$27*Assumptions!$G$90</f>
        <v>4.2552398255249696E-4</v>
      </c>
      <c r="BG519" s="186">
        <f>AL519*Workings_risks!$E$24*Workings_risks!$E$26*Workings_risks!$E$27*Assumptions!$G$90</f>
        <v>4.3222927961930114E-4</v>
      </c>
      <c r="BH519" s="186">
        <f>AM519*Workings_risks!$E$24*Workings_risks!$E$26*Workings_risks!$E$27*Assumptions!$G$90</f>
        <v>4.3893457668610532E-4</v>
      </c>
      <c r="BI519" s="186">
        <f>AN519*Workings_risks!$E$24*Workings_risks!$E$26*Workings_risks!$E$27*Assumptions!$G$90</f>
        <v>4.456398737529096E-4</v>
      </c>
      <c r="BJ519" s="186">
        <f>AO519*Workings_risks!$E$24*Workings_risks!$E$26*Workings_risks!$E$27*Assumptions!$G$90</f>
        <v>4.5234517081971384E-4</v>
      </c>
      <c r="BK519" s="186">
        <f>AP519*Workings_risks!$E$24*Workings_risks!$E$26*Workings_risks!$E$27*Assumptions!$G$90</f>
        <v>4.5905046788651801E-4</v>
      </c>
      <c r="BL519" s="186">
        <f>AQ519*Workings_risks!$E$24*Workings_risks!$E$26*Workings_risks!$E$27*Assumptions!$G$90</f>
        <v>4.6575576495332219E-4</v>
      </c>
      <c r="BM519" s="186">
        <f>AR519*Workings_risks!$E$24*Workings_risks!$E$26*Workings_risks!$E$27*Assumptions!$G$90</f>
        <v>4.7246106202012648E-4</v>
      </c>
      <c r="BN519" s="186">
        <f>AS519*Workings_risks!$E$24*Workings_risks!$E$26*Workings_risks!$E$27*Assumptions!$G$90</f>
        <v>4.7916635908693076E-4</v>
      </c>
      <c r="BO519" s="186">
        <f>AT519*Workings_risks!$E$24*Workings_risks!$E$26*Workings_risks!$E$27*Assumptions!$G$90</f>
        <v>4.8587165615373494E-4</v>
      </c>
      <c r="BP519" s="186">
        <f>AU519*Workings_risks!$E$24*Workings_risks!$E$26*Workings_risks!$E$27*Assumptions!$G$90</f>
        <v>4.9257695322053928E-4</v>
      </c>
      <c r="BQ519" s="186">
        <f>AV519*Workings_risks!$E$24*Workings_risks!$E$26*Workings_risks!$E$27*Assumptions!$G$90</f>
        <v>4.9928225028734335E-4</v>
      </c>
      <c r="BR519" s="186">
        <f>AW519*Workings_risks!$E$24*Workings_risks!$E$26*Workings_risks!$E$27*Assumptions!$G$90</f>
        <v>5.0598754735414753E-4</v>
      </c>
      <c r="BS519" s="186">
        <f>AX519*Workings_risks!$E$24*Workings_risks!$E$26*Workings_risks!$E$27*Assumptions!$G$90</f>
        <v>5.1269284442095181E-4</v>
      </c>
      <c r="BT519" s="186">
        <f>AY519*Workings_risks!$E$24*Workings_risks!$E$26*Workings_risks!$E$27*Assumptions!$G$90</f>
        <v>5.1939814148775621E-4</v>
      </c>
    </row>
    <row r="520" spans="2:72" x14ac:dyDescent="0.25">
      <c r="B520" s="42">
        <v>10444772</v>
      </c>
      <c r="C520" s="42" t="s">
        <v>392</v>
      </c>
      <c r="D520" s="42" t="s">
        <v>283</v>
      </c>
      <c r="E520" s="42">
        <v>17182165</v>
      </c>
      <c r="F520" s="42">
        <v>17182169</v>
      </c>
      <c r="G520" s="42">
        <v>1.0383581074270603</v>
      </c>
      <c r="H520" s="42">
        <v>145.72601565783401</v>
      </c>
      <c r="I520" s="42">
        <v>-35.984606503880599</v>
      </c>
      <c r="J520" s="42">
        <v>115</v>
      </c>
      <c r="K520" s="42">
        <v>101</v>
      </c>
      <c r="L520" s="32">
        <v>6.3E-2</v>
      </c>
      <c r="M520" s="32">
        <v>8.7999999999999995E-2</v>
      </c>
      <c r="N520" s="181"/>
      <c r="O520" s="182">
        <f t="shared" si="121"/>
        <v>122.24499999999999</v>
      </c>
      <c r="P520" s="182">
        <f t="shared" si="122"/>
        <v>107.363</v>
      </c>
      <c r="Q520" s="191">
        <f t="shared" si="123"/>
        <v>0.01</v>
      </c>
      <c r="R520" s="191">
        <f t="shared" si="124"/>
        <v>0.02</v>
      </c>
      <c r="S520" s="184">
        <f t="shared" si="125"/>
        <v>-1488.1999999999989</v>
      </c>
      <c r="T520" s="184">
        <f t="shared" si="126"/>
        <v>137.12699999999998</v>
      </c>
      <c r="U520" s="185">
        <f t="shared" si="127"/>
        <v>1.4868297271872059E-2</v>
      </c>
      <c r="V520" s="181"/>
      <c r="W520" s="182">
        <f t="shared" si="128"/>
        <v>123.395</v>
      </c>
      <c r="X520" s="182">
        <f t="shared" si="129"/>
        <v>109.88800000000001</v>
      </c>
      <c r="Y520" s="183">
        <f t="shared" si="130"/>
        <v>0.01</v>
      </c>
      <c r="Z520" s="183">
        <f t="shared" si="131"/>
        <v>0.02</v>
      </c>
      <c r="AA520" s="184">
        <f t="shared" si="132"/>
        <v>-1350.6999999999991</v>
      </c>
      <c r="AB520" s="184">
        <f t="shared" si="133"/>
        <v>136.90199999999999</v>
      </c>
      <c r="AC520" s="185">
        <f t="shared" si="134"/>
        <v>1.6215295772562376E-2</v>
      </c>
      <c r="AD520" s="181"/>
      <c r="AE520" s="178">
        <f t="shared" si="120"/>
        <v>1.486829727187206</v>
      </c>
      <c r="AF520" s="170">
        <f>Workings_risks!$E$18+Workings_risks!$E$27*(($AE520-1)*Workings_risks!$E$18)/(2050-2023)</f>
        <v>9.6794507980687734E-3</v>
      </c>
      <c r="AG520" s="170">
        <f>AF520+(($AE520-1)*Workings_risks!$E$18)/(2050-2023)</f>
        <v>9.8450222456037892E-3</v>
      </c>
      <c r="AH520" s="170">
        <f>AG520+(($AE520-1)*Workings_risks!$E$18)/(2050-2023)</f>
        <v>1.0010593693138805E-2</v>
      </c>
      <c r="AI520" s="170">
        <f>AH520+(($AE520-1)*Workings_risks!$E$18)/(2050-2023)</f>
        <v>1.0176165140673821E-2</v>
      </c>
      <c r="AJ520" s="170">
        <f>AI520+(($AE520-1)*Workings_risks!$E$18)/(2050-2023)</f>
        <v>1.0341736588208836E-2</v>
      </c>
      <c r="AK520" s="170">
        <f>AJ520+(($AE520-1)*Workings_risks!$E$18)/(2050-2023)</f>
        <v>1.0507308035743852E-2</v>
      </c>
      <c r="AL520" s="170">
        <f>AK520+(($AE520-1)*Workings_risks!$E$18)/(2050-2023)</f>
        <v>1.0672879483278868E-2</v>
      </c>
      <c r="AM520" s="170">
        <f>AL520+(($AE520-1)*Workings_risks!$E$18)/(2050-2023)</f>
        <v>1.0838450930813884E-2</v>
      </c>
      <c r="AN520" s="170">
        <f>AM520+(($AE520-1)*Workings_risks!$E$18)/(2050-2023)</f>
        <v>1.10040223783489E-2</v>
      </c>
      <c r="AO520" s="170">
        <f>AN520+(($AE520-1)*Workings_risks!$E$18)/(2050-2023)</f>
        <v>1.1169593825883915E-2</v>
      </c>
      <c r="AP520" s="170">
        <f>AO520+(($AE520-1)*Workings_risks!$E$18)/(2050-2023)</f>
        <v>1.1335165273418931E-2</v>
      </c>
      <c r="AQ520" s="170">
        <f>AP520+(($AE520-1)*Workings_risks!$E$18)/(2050-2023)</f>
        <v>1.1500736720953947E-2</v>
      </c>
      <c r="AR520" s="170">
        <f>AQ520+(($AE520-1)*Workings_risks!$E$18)/(2050-2023)</f>
        <v>1.1666308168488963E-2</v>
      </c>
      <c r="AS520" s="170">
        <f>AR520+(($AE520-1)*Workings_risks!$E$18)/(2050-2023)</f>
        <v>1.1831879616023978E-2</v>
      </c>
      <c r="AT520" s="170">
        <f>AS520+(($AE520-1)*Workings_risks!$E$18)/(2050-2023)</f>
        <v>1.1997451063558994E-2</v>
      </c>
      <c r="AU520" s="170">
        <f>AT520+(($AE520-1)*Workings_risks!$E$18)/(2050-2023)</f>
        <v>1.216302251109401E-2</v>
      </c>
      <c r="AV520" s="170">
        <f>AU520+(($AE520-1)*Workings_risks!$E$18)/(2050-2023)</f>
        <v>1.2328593958629026E-2</v>
      </c>
      <c r="AW520" s="170">
        <f>AV520+(($AE520-1)*Workings_risks!$E$18)/(2050-2023)</f>
        <v>1.2494165406164041E-2</v>
      </c>
      <c r="AX520" s="170">
        <f>AW520+(($AE520-1)*Workings_risks!$E$18)/(2050-2023)</f>
        <v>1.2659736853699057E-2</v>
      </c>
      <c r="AY520" s="170">
        <f>AX520+(($AE520-1)*Workings_risks!$E$18)/(2050-2023)</f>
        <v>1.2825308301234073E-2</v>
      </c>
      <c r="BA520" s="186">
        <f>AF520*Workings_risks!$E$24*Workings_risks!$E$26*Workings_risks!$E$27*Assumptions!$G$90</f>
        <v>3.919974972184757E-4</v>
      </c>
      <c r="BB520" s="186">
        <f>AG520*Workings_risks!$E$24*Workings_risks!$E$26*Workings_risks!$E$27*Assumptions!$G$90</f>
        <v>3.9870279428528004E-4</v>
      </c>
      <c r="BC520" s="186">
        <f>AH520*Workings_risks!$E$24*Workings_risks!$E$26*Workings_risks!$E$27*Assumptions!$G$90</f>
        <v>4.0540809135208421E-4</v>
      </c>
      <c r="BD520" s="186">
        <f>AI520*Workings_risks!$E$24*Workings_risks!$E$26*Workings_risks!$E$27*Assumptions!$G$90</f>
        <v>4.121133884188885E-4</v>
      </c>
      <c r="BE520" s="186">
        <f>AJ520*Workings_risks!$E$24*Workings_risks!$E$26*Workings_risks!$E$27*Assumptions!$G$90</f>
        <v>4.1881868548569262E-4</v>
      </c>
      <c r="BF520" s="186">
        <f>AK520*Workings_risks!$E$24*Workings_risks!$E$26*Workings_risks!$E$27*Assumptions!$G$90</f>
        <v>4.2552398255249696E-4</v>
      </c>
      <c r="BG520" s="186">
        <f>AL520*Workings_risks!$E$24*Workings_risks!$E$26*Workings_risks!$E$27*Assumptions!$G$90</f>
        <v>4.3222927961930114E-4</v>
      </c>
      <c r="BH520" s="186">
        <f>AM520*Workings_risks!$E$24*Workings_risks!$E$26*Workings_risks!$E$27*Assumptions!$G$90</f>
        <v>4.3893457668610532E-4</v>
      </c>
      <c r="BI520" s="186">
        <f>AN520*Workings_risks!$E$24*Workings_risks!$E$26*Workings_risks!$E$27*Assumptions!$G$90</f>
        <v>4.456398737529096E-4</v>
      </c>
      <c r="BJ520" s="186">
        <f>AO520*Workings_risks!$E$24*Workings_risks!$E$26*Workings_risks!$E$27*Assumptions!$G$90</f>
        <v>4.5234517081971384E-4</v>
      </c>
      <c r="BK520" s="186">
        <f>AP520*Workings_risks!$E$24*Workings_risks!$E$26*Workings_risks!$E$27*Assumptions!$G$90</f>
        <v>4.5905046788651801E-4</v>
      </c>
      <c r="BL520" s="186">
        <f>AQ520*Workings_risks!$E$24*Workings_risks!$E$26*Workings_risks!$E$27*Assumptions!$G$90</f>
        <v>4.6575576495332219E-4</v>
      </c>
      <c r="BM520" s="186">
        <f>AR520*Workings_risks!$E$24*Workings_risks!$E$26*Workings_risks!$E$27*Assumptions!$G$90</f>
        <v>4.7246106202012648E-4</v>
      </c>
      <c r="BN520" s="186">
        <f>AS520*Workings_risks!$E$24*Workings_risks!$E$26*Workings_risks!$E$27*Assumptions!$G$90</f>
        <v>4.7916635908693076E-4</v>
      </c>
      <c r="BO520" s="186">
        <f>AT520*Workings_risks!$E$24*Workings_risks!$E$26*Workings_risks!$E$27*Assumptions!$G$90</f>
        <v>4.8587165615373494E-4</v>
      </c>
      <c r="BP520" s="186">
        <f>AU520*Workings_risks!$E$24*Workings_risks!$E$26*Workings_risks!$E$27*Assumptions!$G$90</f>
        <v>4.9257695322053928E-4</v>
      </c>
      <c r="BQ520" s="186">
        <f>AV520*Workings_risks!$E$24*Workings_risks!$E$26*Workings_risks!$E$27*Assumptions!$G$90</f>
        <v>4.9928225028734335E-4</v>
      </c>
      <c r="BR520" s="186">
        <f>AW520*Workings_risks!$E$24*Workings_risks!$E$26*Workings_risks!$E$27*Assumptions!$G$90</f>
        <v>5.0598754735414753E-4</v>
      </c>
      <c r="BS520" s="186">
        <f>AX520*Workings_risks!$E$24*Workings_risks!$E$26*Workings_risks!$E$27*Assumptions!$G$90</f>
        <v>5.1269284442095181E-4</v>
      </c>
      <c r="BT520" s="186">
        <f>AY520*Workings_risks!$E$24*Workings_risks!$E$26*Workings_risks!$E$27*Assumptions!$G$90</f>
        <v>5.1939814148775621E-4</v>
      </c>
    </row>
    <row r="521" spans="2:72" x14ac:dyDescent="0.25">
      <c r="B521" s="42">
        <v>10444773</v>
      </c>
      <c r="C521" s="42" t="s">
        <v>392</v>
      </c>
      <c r="D521" s="42" t="s">
        <v>283</v>
      </c>
      <c r="E521" s="42">
        <v>17182169</v>
      </c>
      <c r="F521" s="42">
        <v>17182173</v>
      </c>
      <c r="G521" s="42">
        <v>0.86503117307210031</v>
      </c>
      <c r="H521" s="42">
        <v>145.723345714001</v>
      </c>
      <c r="I521" s="42">
        <v>-35.984605174061699</v>
      </c>
      <c r="J521" s="42">
        <v>115</v>
      </c>
      <c r="K521" s="42">
        <v>101</v>
      </c>
      <c r="L521" s="32">
        <v>6.3E-2</v>
      </c>
      <c r="M521" s="32">
        <v>8.7999999999999995E-2</v>
      </c>
      <c r="N521" s="181"/>
      <c r="O521" s="182">
        <f t="shared" si="121"/>
        <v>122.24499999999999</v>
      </c>
      <c r="P521" s="182">
        <f t="shared" si="122"/>
        <v>107.363</v>
      </c>
      <c r="Q521" s="191">
        <f t="shared" si="123"/>
        <v>0.01</v>
      </c>
      <c r="R521" s="191">
        <f t="shared" si="124"/>
        <v>0.02</v>
      </c>
      <c r="S521" s="184">
        <f t="shared" si="125"/>
        <v>-1488.1999999999989</v>
      </c>
      <c r="T521" s="184">
        <f t="shared" si="126"/>
        <v>137.12699999999998</v>
      </c>
      <c r="U521" s="185">
        <f t="shared" si="127"/>
        <v>1.4868297271872059E-2</v>
      </c>
      <c r="V521" s="181"/>
      <c r="W521" s="182">
        <f t="shared" si="128"/>
        <v>123.395</v>
      </c>
      <c r="X521" s="182">
        <f t="shared" si="129"/>
        <v>109.88800000000001</v>
      </c>
      <c r="Y521" s="183">
        <f t="shared" si="130"/>
        <v>0.01</v>
      </c>
      <c r="Z521" s="183">
        <f t="shared" si="131"/>
        <v>0.02</v>
      </c>
      <c r="AA521" s="184">
        <f t="shared" si="132"/>
        <v>-1350.6999999999991</v>
      </c>
      <c r="AB521" s="184">
        <f t="shared" si="133"/>
        <v>136.90199999999999</v>
      </c>
      <c r="AC521" s="185">
        <f t="shared" si="134"/>
        <v>1.6215295772562376E-2</v>
      </c>
      <c r="AD521" s="181"/>
      <c r="AE521" s="178">
        <f t="shared" si="120"/>
        <v>1.486829727187206</v>
      </c>
      <c r="AF521" s="170">
        <f>Workings_risks!$E$18+Workings_risks!$E$27*(($AE521-1)*Workings_risks!$E$18)/(2050-2023)</f>
        <v>9.6794507980687734E-3</v>
      </c>
      <c r="AG521" s="170">
        <f>AF521+(($AE521-1)*Workings_risks!$E$18)/(2050-2023)</f>
        <v>9.8450222456037892E-3</v>
      </c>
      <c r="AH521" s="170">
        <f>AG521+(($AE521-1)*Workings_risks!$E$18)/(2050-2023)</f>
        <v>1.0010593693138805E-2</v>
      </c>
      <c r="AI521" s="170">
        <f>AH521+(($AE521-1)*Workings_risks!$E$18)/(2050-2023)</f>
        <v>1.0176165140673821E-2</v>
      </c>
      <c r="AJ521" s="170">
        <f>AI521+(($AE521-1)*Workings_risks!$E$18)/(2050-2023)</f>
        <v>1.0341736588208836E-2</v>
      </c>
      <c r="AK521" s="170">
        <f>AJ521+(($AE521-1)*Workings_risks!$E$18)/(2050-2023)</f>
        <v>1.0507308035743852E-2</v>
      </c>
      <c r="AL521" s="170">
        <f>AK521+(($AE521-1)*Workings_risks!$E$18)/(2050-2023)</f>
        <v>1.0672879483278868E-2</v>
      </c>
      <c r="AM521" s="170">
        <f>AL521+(($AE521-1)*Workings_risks!$E$18)/(2050-2023)</f>
        <v>1.0838450930813884E-2</v>
      </c>
      <c r="AN521" s="170">
        <f>AM521+(($AE521-1)*Workings_risks!$E$18)/(2050-2023)</f>
        <v>1.10040223783489E-2</v>
      </c>
      <c r="AO521" s="170">
        <f>AN521+(($AE521-1)*Workings_risks!$E$18)/(2050-2023)</f>
        <v>1.1169593825883915E-2</v>
      </c>
      <c r="AP521" s="170">
        <f>AO521+(($AE521-1)*Workings_risks!$E$18)/(2050-2023)</f>
        <v>1.1335165273418931E-2</v>
      </c>
      <c r="AQ521" s="170">
        <f>AP521+(($AE521-1)*Workings_risks!$E$18)/(2050-2023)</f>
        <v>1.1500736720953947E-2</v>
      </c>
      <c r="AR521" s="170">
        <f>AQ521+(($AE521-1)*Workings_risks!$E$18)/(2050-2023)</f>
        <v>1.1666308168488963E-2</v>
      </c>
      <c r="AS521" s="170">
        <f>AR521+(($AE521-1)*Workings_risks!$E$18)/(2050-2023)</f>
        <v>1.1831879616023978E-2</v>
      </c>
      <c r="AT521" s="170">
        <f>AS521+(($AE521-1)*Workings_risks!$E$18)/(2050-2023)</f>
        <v>1.1997451063558994E-2</v>
      </c>
      <c r="AU521" s="170">
        <f>AT521+(($AE521-1)*Workings_risks!$E$18)/(2050-2023)</f>
        <v>1.216302251109401E-2</v>
      </c>
      <c r="AV521" s="170">
        <f>AU521+(($AE521-1)*Workings_risks!$E$18)/(2050-2023)</f>
        <v>1.2328593958629026E-2</v>
      </c>
      <c r="AW521" s="170">
        <f>AV521+(($AE521-1)*Workings_risks!$E$18)/(2050-2023)</f>
        <v>1.2494165406164041E-2</v>
      </c>
      <c r="AX521" s="170">
        <f>AW521+(($AE521-1)*Workings_risks!$E$18)/(2050-2023)</f>
        <v>1.2659736853699057E-2</v>
      </c>
      <c r="AY521" s="170">
        <f>AX521+(($AE521-1)*Workings_risks!$E$18)/(2050-2023)</f>
        <v>1.2825308301234073E-2</v>
      </c>
      <c r="BA521" s="186">
        <f>AF521*Workings_risks!$E$24*Workings_risks!$E$26*Workings_risks!$E$27*Assumptions!$G$90</f>
        <v>3.919974972184757E-4</v>
      </c>
      <c r="BB521" s="186">
        <f>AG521*Workings_risks!$E$24*Workings_risks!$E$26*Workings_risks!$E$27*Assumptions!$G$90</f>
        <v>3.9870279428528004E-4</v>
      </c>
      <c r="BC521" s="186">
        <f>AH521*Workings_risks!$E$24*Workings_risks!$E$26*Workings_risks!$E$27*Assumptions!$G$90</f>
        <v>4.0540809135208421E-4</v>
      </c>
      <c r="BD521" s="186">
        <f>AI521*Workings_risks!$E$24*Workings_risks!$E$26*Workings_risks!$E$27*Assumptions!$G$90</f>
        <v>4.121133884188885E-4</v>
      </c>
      <c r="BE521" s="186">
        <f>AJ521*Workings_risks!$E$24*Workings_risks!$E$26*Workings_risks!$E$27*Assumptions!$G$90</f>
        <v>4.1881868548569262E-4</v>
      </c>
      <c r="BF521" s="186">
        <f>AK521*Workings_risks!$E$24*Workings_risks!$E$26*Workings_risks!$E$27*Assumptions!$G$90</f>
        <v>4.2552398255249696E-4</v>
      </c>
      <c r="BG521" s="186">
        <f>AL521*Workings_risks!$E$24*Workings_risks!$E$26*Workings_risks!$E$27*Assumptions!$G$90</f>
        <v>4.3222927961930114E-4</v>
      </c>
      <c r="BH521" s="186">
        <f>AM521*Workings_risks!$E$24*Workings_risks!$E$26*Workings_risks!$E$27*Assumptions!$G$90</f>
        <v>4.3893457668610532E-4</v>
      </c>
      <c r="BI521" s="186">
        <f>AN521*Workings_risks!$E$24*Workings_risks!$E$26*Workings_risks!$E$27*Assumptions!$G$90</f>
        <v>4.456398737529096E-4</v>
      </c>
      <c r="BJ521" s="186">
        <f>AO521*Workings_risks!$E$24*Workings_risks!$E$26*Workings_risks!$E$27*Assumptions!$G$90</f>
        <v>4.5234517081971384E-4</v>
      </c>
      <c r="BK521" s="186">
        <f>AP521*Workings_risks!$E$24*Workings_risks!$E$26*Workings_risks!$E$27*Assumptions!$G$90</f>
        <v>4.5905046788651801E-4</v>
      </c>
      <c r="BL521" s="186">
        <f>AQ521*Workings_risks!$E$24*Workings_risks!$E$26*Workings_risks!$E$27*Assumptions!$G$90</f>
        <v>4.6575576495332219E-4</v>
      </c>
      <c r="BM521" s="186">
        <f>AR521*Workings_risks!$E$24*Workings_risks!$E$26*Workings_risks!$E$27*Assumptions!$G$90</f>
        <v>4.7246106202012648E-4</v>
      </c>
      <c r="BN521" s="186">
        <f>AS521*Workings_risks!$E$24*Workings_risks!$E$26*Workings_risks!$E$27*Assumptions!$G$90</f>
        <v>4.7916635908693076E-4</v>
      </c>
      <c r="BO521" s="186">
        <f>AT521*Workings_risks!$E$24*Workings_risks!$E$26*Workings_risks!$E$27*Assumptions!$G$90</f>
        <v>4.8587165615373494E-4</v>
      </c>
      <c r="BP521" s="186">
        <f>AU521*Workings_risks!$E$24*Workings_risks!$E$26*Workings_risks!$E$27*Assumptions!$G$90</f>
        <v>4.9257695322053928E-4</v>
      </c>
      <c r="BQ521" s="186">
        <f>AV521*Workings_risks!$E$24*Workings_risks!$E$26*Workings_risks!$E$27*Assumptions!$G$90</f>
        <v>4.9928225028734335E-4</v>
      </c>
      <c r="BR521" s="186">
        <f>AW521*Workings_risks!$E$24*Workings_risks!$E$26*Workings_risks!$E$27*Assumptions!$G$90</f>
        <v>5.0598754735414753E-4</v>
      </c>
      <c r="BS521" s="186">
        <f>AX521*Workings_risks!$E$24*Workings_risks!$E$26*Workings_risks!$E$27*Assumptions!$G$90</f>
        <v>5.1269284442095181E-4</v>
      </c>
      <c r="BT521" s="186">
        <f>AY521*Workings_risks!$E$24*Workings_risks!$E$26*Workings_risks!$E$27*Assumptions!$G$90</f>
        <v>5.1939814148775621E-4</v>
      </c>
    </row>
    <row r="522" spans="2:72" x14ac:dyDescent="0.25">
      <c r="B522" s="42">
        <v>10445669</v>
      </c>
      <c r="C522" s="42" t="s">
        <v>467</v>
      </c>
      <c r="D522" s="42" t="s">
        <v>306</v>
      </c>
      <c r="E522" s="42">
        <v>17186432</v>
      </c>
      <c r="F522" s="42">
        <v>17186391</v>
      </c>
      <c r="G522" s="42">
        <v>2.9456915648931803</v>
      </c>
      <c r="H522" s="42">
        <v>144.28544945665999</v>
      </c>
      <c r="I522" s="42">
        <v>-38.088928383838699</v>
      </c>
      <c r="J522" s="42">
        <v>109</v>
      </c>
      <c r="K522" s="42">
        <v>95.8</v>
      </c>
      <c r="L522" s="32">
        <v>5.3999999999999999E-2</v>
      </c>
      <c r="M522" s="32">
        <v>7.2999999999999995E-2</v>
      </c>
      <c r="N522" s="181"/>
      <c r="O522" s="182">
        <f t="shared" si="121"/>
        <v>114.88600000000001</v>
      </c>
      <c r="P522" s="182">
        <f t="shared" si="122"/>
        <v>100.97320000000001</v>
      </c>
      <c r="Q522" s="191">
        <f t="shared" si="123"/>
        <v>0.01</v>
      </c>
      <c r="R522" s="191">
        <f t="shared" si="124"/>
        <v>0.02</v>
      </c>
      <c r="S522" s="184">
        <f t="shared" si="125"/>
        <v>-1391.2800000000002</v>
      </c>
      <c r="T522" s="184">
        <f t="shared" si="126"/>
        <v>128.7988</v>
      </c>
      <c r="U522" s="185">
        <f t="shared" si="127"/>
        <v>1.4230636536139381E-2</v>
      </c>
      <c r="V522" s="181"/>
      <c r="W522" s="182">
        <f t="shared" si="128"/>
        <v>116.95699999999999</v>
      </c>
      <c r="X522" s="182">
        <f t="shared" si="129"/>
        <v>102.79339999999999</v>
      </c>
      <c r="Y522" s="183">
        <f t="shared" si="130"/>
        <v>0.01</v>
      </c>
      <c r="Z522" s="183">
        <f t="shared" si="131"/>
        <v>0.02</v>
      </c>
      <c r="AA522" s="184">
        <f t="shared" si="132"/>
        <v>-1416.3600000000004</v>
      </c>
      <c r="AB522" s="184">
        <f t="shared" si="133"/>
        <v>131.1206</v>
      </c>
      <c r="AC522" s="185">
        <f t="shared" si="134"/>
        <v>1.5617921997232335E-2</v>
      </c>
      <c r="AD522" s="181"/>
      <c r="AE522" s="178">
        <f t="shared" ref="AE522:AE585" si="135">U522*100</f>
        <v>1.4230636536139381</v>
      </c>
      <c r="AF522" s="170">
        <f>Workings_risks!$E$18+Workings_risks!$E$27*(($AE522-1)*Workings_risks!$E$18)/(2050-2023)</f>
        <v>9.6143900149106599E-3</v>
      </c>
      <c r="AG522" s="170">
        <f>AF522+(($AE522-1)*Workings_risks!$E$18)/(2050-2023)</f>
        <v>9.758274534726304E-3</v>
      </c>
      <c r="AH522" s="170">
        <f>AG522+(($AE522-1)*Workings_risks!$E$18)/(2050-2023)</f>
        <v>9.902159054541948E-3</v>
      </c>
      <c r="AI522" s="170">
        <f>AH522+(($AE522-1)*Workings_risks!$E$18)/(2050-2023)</f>
        <v>1.0046043574357592E-2</v>
      </c>
      <c r="AJ522" s="170">
        <f>AI522+(($AE522-1)*Workings_risks!$E$18)/(2050-2023)</f>
        <v>1.0189928094173236E-2</v>
      </c>
      <c r="AK522" s="170">
        <f>AJ522+(($AE522-1)*Workings_risks!$E$18)/(2050-2023)</f>
        <v>1.033381261398888E-2</v>
      </c>
      <c r="AL522" s="170">
        <f>AK522+(($AE522-1)*Workings_risks!$E$18)/(2050-2023)</f>
        <v>1.0477697133804524E-2</v>
      </c>
      <c r="AM522" s="170">
        <f>AL522+(($AE522-1)*Workings_risks!$E$18)/(2050-2023)</f>
        <v>1.0621581653620168E-2</v>
      </c>
      <c r="AN522" s="170">
        <f>AM522+(($AE522-1)*Workings_risks!$E$18)/(2050-2023)</f>
        <v>1.0765466173435812E-2</v>
      </c>
      <c r="AO522" s="170">
        <f>AN522+(($AE522-1)*Workings_risks!$E$18)/(2050-2023)</f>
        <v>1.0909350693251456E-2</v>
      </c>
      <c r="AP522" s="170">
        <f>AO522+(($AE522-1)*Workings_risks!$E$18)/(2050-2023)</f>
        <v>1.10532352130671E-2</v>
      </c>
      <c r="AQ522" s="170">
        <f>AP522+(($AE522-1)*Workings_risks!$E$18)/(2050-2023)</f>
        <v>1.1197119732882744E-2</v>
      </c>
      <c r="AR522" s="170">
        <f>AQ522+(($AE522-1)*Workings_risks!$E$18)/(2050-2023)</f>
        <v>1.1341004252698388E-2</v>
      </c>
      <c r="AS522" s="170">
        <f>AR522+(($AE522-1)*Workings_risks!$E$18)/(2050-2023)</f>
        <v>1.1484888772514032E-2</v>
      </c>
      <c r="AT522" s="170">
        <f>AS522+(($AE522-1)*Workings_risks!$E$18)/(2050-2023)</f>
        <v>1.1628773292329676E-2</v>
      </c>
      <c r="AU522" s="170">
        <f>AT522+(($AE522-1)*Workings_risks!$E$18)/(2050-2023)</f>
        <v>1.177265781214532E-2</v>
      </c>
      <c r="AV522" s="170">
        <f>AU522+(($AE522-1)*Workings_risks!$E$18)/(2050-2023)</f>
        <v>1.1916542331960964E-2</v>
      </c>
      <c r="AW522" s="170">
        <f>AV522+(($AE522-1)*Workings_risks!$E$18)/(2050-2023)</f>
        <v>1.2060426851776608E-2</v>
      </c>
      <c r="AX522" s="170">
        <f>AW522+(($AE522-1)*Workings_risks!$E$18)/(2050-2023)</f>
        <v>1.2204311371592252E-2</v>
      </c>
      <c r="AY522" s="170">
        <f>AX522+(($AE522-1)*Workings_risks!$E$18)/(2050-2023)</f>
        <v>1.2348195891407896E-2</v>
      </c>
      <c r="BA522" s="186">
        <f>AF522*Workings_risks!$E$24*Workings_risks!$E$26*Workings_risks!$E$27*Assumptions!$G$90</f>
        <v>3.8936267167959885E-4</v>
      </c>
      <c r="BB522" s="186">
        <f>AG522*Workings_risks!$E$24*Workings_risks!$E$26*Workings_risks!$E$27*Assumptions!$G$90</f>
        <v>3.9518969356677742E-4</v>
      </c>
      <c r="BC522" s="186">
        <f>AH522*Workings_risks!$E$24*Workings_risks!$E$26*Workings_risks!$E$27*Assumptions!$G$90</f>
        <v>4.0101671545395598E-4</v>
      </c>
      <c r="BD522" s="186">
        <f>AI522*Workings_risks!$E$24*Workings_risks!$E$26*Workings_risks!$E$27*Assumptions!$G$90</f>
        <v>4.0684373734113449E-4</v>
      </c>
      <c r="BE522" s="186">
        <f>AJ522*Workings_risks!$E$24*Workings_risks!$E$26*Workings_risks!$E$27*Assumptions!$G$90</f>
        <v>4.126707592283131E-4</v>
      </c>
      <c r="BF522" s="186">
        <f>AK522*Workings_risks!$E$24*Workings_risks!$E$26*Workings_risks!$E$27*Assumptions!$G$90</f>
        <v>4.1849778111549167E-4</v>
      </c>
      <c r="BG522" s="186">
        <f>AL522*Workings_risks!$E$24*Workings_risks!$E$26*Workings_risks!$E$27*Assumptions!$G$90</f>
        <v>4.2432480300267012E-4</v>
      </c>
      <c r="BH522" s="186">
        <f>AM522*Workings_risks!$E$24*Workings_risks!$E$26*Workings_risks!$E$27*Assumptions!$G$90</f>
        <v>4.3015182488984868E-4</v>
      </c>
      <c r="BI522" s="186">
        <f>AN522*Workings_risks!$E$24*Workings_risks!$E$26*Workings_risks!$E$27*Assumptions!$G$90</f>
        <v>4.359788467770273E-4</v>
      </c>
      <c r="BJ522" s="186">
        <f>AO522*Workings_risks!$E$24*Workings_risks!$E$26*Workings_risks!$E$27*Assumptions!$G$90</f>
        <v>4.4180586866420581E-4</v>
      </c>
      <c r="BK522" s="186">
        <f>AP522*Workings_risks!$E$24*Workings_risks!$E$26*Workings_risks!$E$27*Assumptions!$G$90</f>
        <v>4.4763289055138437E-4</v>
      </c>
      <c r="BL522" s="186">
        <f>AQ522*Workings_risks!$E$24*Workings_risks!$E$26*Workings_risks!$E$27*Assumptions!$G$90</f>
        <v>4.5345991243856288E-4</v>
      </c>
      <c r="BM522" s="186">
        <f>AR522*Workings_risks!$E$24*Workings_risks!$E$26*Workings_risks!$E$27*Assumptions!$G$90</f>
        <v>4.5928693432574144E-4</v>
      </c>
      <c r="BN522" s="186">
        <f>AS522*Workings_risks!$E$24*Workings_risks!$E$26*Workings_risks!$E$27*Assumptions!$G$90</f>
        <v>4.6511395621292001E-4</v>
      </c>
      <c r="BO522" s="186">
        <f>AT522*Workings_risks!$E$24*Workings_risks!$E$26*Workings_risks!$E$27*Assumptions!$G$90</f>
        <v>4.7094097810009857E-4</v>
      </c>
      <c r="BP522" s="186">
        <f>AU522*Workings_risks!$E$24*Workings_risks!$E$26*Workings_risks!$E$27*Assumptions!$G$90</f>
        <v>4.7676799998727713E-4</v>
      </c>
      <c r="BQ522" s="186">
        <f>AV522*Workings_risks!$E$24*Workings_risks!$E$26*Workings_risks!$E$27*Assumptions!$G$90</f>
        <v>4.8259502187445569E-4</v>
      </c>
      <c r="BR522" s="186">
        <f>AW522*Workings_risks!$E$24*Workings_risks!$E$26*Workings_risks!$E$27*Assumptions!$G$90</f>
        <v>4.8842204376163426E-4</v>
      </c>
      <c r="BS522" s="186">
        <f>AX522*Workings_risks!$E$24*Workings_risks!$E$26*Workings_risks!$E$27*Assumptions!$G$90</f>
        <v>4.9424906564881266E-4</v>
      </c>
      <c r="BT522" s="186">
        <f>AY522*Workings_risks!$E$24*Workings_risks!$E$26*Workings_risks!$E$27*Assumptions!$G$90</f>
        <v>5.0007608753599138E-4</v>
      </c>
    </row>
    <row r="523" spans="2:72" x14ac:dyDescent="0.25">
      <c r="B523" s="42">
        <v>10449773</v>
      </c>
      <c r="C523" s="42" t="s">
        <v>377</v>
      </c>
      <c r="D523" s="42" t="s">
        <v>285</v>
      </c>
      <c r="E523" s="42">
        <v>17205509</v>
      </c>
      <c r="F523" s="42">
        <v>17205505</v>
      </c>
      <c r="G523" s="42">
        <v>1.0558803421873502</v>
      </c>
      <c r="H523" s="42">
        <v>143.219120948572</v>
      </c>
      <c r="I523" s="42">
        <v>-38.059574058559498</v>
      </c>
      <c r="J523" s="42">
        <v>116</v>
      </c>
      <c r="K523" s="42">
        <v>101</v>
      </c>
      <c r="L523" s="32">
        <v>5.3999999999999999E-2</v>
      </c>
      <c r="M523" s="32">
        <v>7.2999999999999995E-2</v>
      </c>
      <c r="N523" s="181"/>
      <c r="O523" s="182">
        <f t="shared" si="121"/>
        <v>122.26400000000001</v>
      </c>
      <c r="P523" s="182">
        <f t="shared" si="122"/>
        <v>106.45400000000001</v>
      </c>
      <c r="Q523" s="191">
        <f t="shared" si="123"/>
        <v>0.01</v>
      </c>
      <c r="R523" s="191">
        <f t="shared" si="124"/>
        <v>0.02</v>
      </c>
      <c r="S523" s="184">
        <f t="shared" si="125"/>
        <v>-1581</v>
      </c>
      <c r="T523" s="184">
        <f t="shared" si="126"/>
        <v>138.07400000000001</v>
      </c>
      <c r="U523" s="185">
        <f t="shared" si="127"/>
        <v>1.3962049335863385E-2</v>
      </c>
      <c r="V523" s="181"/>
      <c r="W523" s="182">
        <f t="shared" si="128"/>
        <v>124.46799999999999</v>
      </c>
      <c r="X523" s="182">
        <f t="shared" si="129"/>
        <v>108.37299999999999</v>
      </c>
      <c r="Y523" s="183">
        <f t="shared" si="130"/>
        <v>0.01</v>
      </c>
      <c r="Z523" s="183">
        <f t="shared" si="131"/>
        <v>0.02</v>
      </c>
      <c r="AA523" s="184">
        <f t="shared" si="132"/>
        <v>-1609.4999999999998</v>
      </c>
      <c r="AB523" s="184">
        <f t="shared" si="133"/>
        <v>140.56299999999999</v>
      </c>
      <c r="AC523" s="185">
        <f t="shared" si="134"/>
        <v>1.5261261261261256E-2</v>
      </c>
      <c r="AD523" s="181"/>
      <c r="AE523" s="178">
        <f t="shared" si="135"/>
        <v>1.3962049335863385</v>
      </c>
      <c r="AF523" s="170">
        <f>Workings_risks!$E$18+Workings_risks!$E$27*(($AE523-1)*Workings_risks!$E$18)/(2050-2023)</f>
        <v>9.5869859540723776E-3</v>
      </c>
      <c r="AG523" s="170">
        <f>AF523+(($AE523-1)*Workings_risks!$E$18)/(2050-2023)</f>
        <v>9.721735786941927E-3</v>
      </c>
      <c r="AH523" s="170">
        <f>AG523+(($AE523-1)*Workings_risks!$E$18)/(2050-2023)</f>
        <v>9.8564856198114763E-3</v>
      </c>
      <c r="AI523" s="170">
        <f>AH523+(($AE523-1)*Workings_risks!$E$18)/(2050-2023)</f>
        <v>9.9912354526810257E-3</v>
      </c>
      <c r="AJ523" s="170">
        <f>AI523+(($AE523-1)*Workings_risks!$E$18)/(2050-2023)</f>
        <v>1.0125985285550575E-2</v>
      </c>
      <c r="AK523" s="170">
        <f>AJ523+(($AE523-1)*Workings_risks!$E$18)/(2050-2023)</f>
        <v>1.0260735118420124E-2</v>
      </c>
      <c r="AL523" s="170">
        <f>AK523+(($AE523-1)*Workings_risks!$E$18)/(2050-2023)</f>
        <v>1.0395484951289674E-2</v>
      </c>
      <c r="AM523" s="170">
        <f>AL523+(($AE523-1)*Workings_risks!$E$18)/(2050-2023)</f>
        <v>1.0530234784159223E-2</v>
      </c>
      <c r="AN523" s="170">
        <f>AM523+(($AE523-1)*Workings_risks!$E$18)/(2050-2023)</f>
        <v>1.0664984617028772E-2</v>
      </c>
      <c r="AO523" s="170">
        <f>AN523+(($AE523-1)*Workings_risks!$E$18)/(2050-2023)</f>
        <v>1.0799734449898322E-2</v>
      </c>
      <c r="AP523" s="170">
        <f>AO523+(($AE523-1)*Workings_risks!$E$18)/(2050-2023)</f>
        <v>1.0934484282767871E-2</v>
      </c>
      <c r="AQ523" s="170">
        <f>AP523+(($AE523-1)*Workings_risks!$E$18)/(2050-2023)</f>
        <v>1.106923411563742E-2</v>
      </c>
      <c r="AR523" s="170">
        <f>AQ523+(($AE523-1)*Workings_risks!$E$18)/(2050-2023)</f>
        <v>1.120398394850697E-2</v>
      </c>
      <c r="AS523" s="170">
        <f>AR523+(($AE523-1)*Workings_risks!$E$18)/(2050-2023)</f>
        <v>1.1338733781376519E-2</v>
      </c>
      <c r="AT523" s="170">
        <f>AS523+(($AE523-1)*Workings_risks!$E$18)/(2050-2023)</f>
        <v>1.1473483614246069E-2</v>
      </c>
      <c r="AU523" s="170">
        <f>AT523+(($AE523-1)*Workings_risks!$E$18)/(2050-2023)</f>
        <v>1.1608233447115618E-2</v>
      </c>
      <c r="AV523" s="170">
        <f>AU523+(($AE523-1)*Workings_risks!$E$18)/(2050-2023)</f>
        <v>1.1742983279985167E-2</v>
      </c>
      <c r="AW523" s="170">
        <f>AV523+(($AE523-1)*Workings_risks!$E$18)/(2050-2023)</f>
        <v>1.1877733112854717E-2</v>
      </c>
      <c r="AX523" s="170">
        <f>AW523+(($AE523-1)*Workings_risks!$E$18)/(2050-2023)</f>
        <v>1.2012482945724266E-2</v>
      </c>
      <c r="AY523" s="170">
        <f>AX523+(($AE523-1)*Workings_risks!$E$18)/(2050-2023)</f>
        <v>1.2147232778593815E-2</v>
      </c>
      <c r="BA523" s="186">
        <f>AF523*Workings_risks!$E$24*Workings_risks!$E$26*Workings_risks!$E$27*Assumptions!$G$90</f>
        <v>3.8825286457521514E-4</v>
      </c>
      <c r="BB523" s="186">
        <f>AG523*Workings_risks!$E$24*Workings_risks!$E$26*Workings_risks!$E$27*Assumptions!$G$90</f>
        <v>3.9370995076093239E-4</v>
      </c>
      <c r="BC523" s="186">
        <f>AH523*Workings_risks!$E$24*Workings_risks!$E$26*Workings_risks!$E$27*Assumptions!$G$90</f>
        <v>3.991670369466497E-4</v>
      </c>
      <c r="BD523" s="186">
        <f>AI523*Workings_risks!$E$24*Workings_risks!$E$26*Workings_risks!$E$27*Assumptions!$G$90</f>
        <v>4.0462412313236695E-4</v>
      </c>
      <c r="BE523" s="186">
        <f>AJ523*Workings_risks!$E$24*Workings_risks!$E$26*Workings_risks!$E$27*Assumptions!$G$90</f>
        <v>4.1008120931808426E-4</v>
      </c>
      <c r="BF523" s="186">
        <f>AK523*Workings_risks!$E$24*Workings_risks!$E$26*Workings_risks!$E$27*Assumptions!$G$90</f>
        <v>4.1553829550380157E-4</v>
      </c>
      <c r="BG523" s="186">
        <f>AL523*Workings_risks!$E$24*Workings_risks!$E$26*Workings_risks!$E$27*Assumptions!$G$90</f>
        <v>4.2099538168951882E-4</v>
      </c>
      <c r="BH523" s="186">
        <f>AM523*Workings_risks!$E$24*Workings_risks!$E$26*Workings_risks!$E$27*Assumptions!$G$90</f>
        <v>4.2645246787523607E-4</v>
      </c>
      <c r="BI523" s="186">
        <f>AN523*Workings_risks!$E$24*Workings_risks!$E$26*Workings_risks!$E$27*Assumptions!$G$90</f>
        <v>4.3190955406095338E-4</v>
      </c>
      <c r="BJ523" s="186">
        <f>AO523*Workings_risks!$E$24*Workings_risks!$E$26*Workings_risks!$E$27*Assumptions!$G$90</f>
        <v>4.3736664024667074E-4</v>
      </c>
      <c r="BK523" s="186">
        <f>AP523*Workings_risks!$E$24*Workings_risks!$E$26*Workings_risks!$E$27*Assumptions!$G$90</f>
        <v>4.42823726432388E-4</v>
      </c>
      <c r="BL523" s="186">
        <f>AQ523*Workings_risks!$E$24*Workings_risks!$E$26*Workings_risks!$E$27*Assumptions!$G$90</f>
        <v>4.4828081261810525E-4</v>
      </c>
      <c r="BM523" s="186">
        <f>AR523*Workings_risks!$E$24*Workings_risks!$E$26*Workings_risks!$E$27*Assumptions!$G$90</f>
        <v>4.537378988038225E-4</v>
      </c>
      <c r="BN523" s="186">
        <f>AS523*Workings_risks!$E$24*Workings_risks!$E$26*Workings_risks!$E$27*Assumptions!$G$90</f>
        <v>4.5919498498953981E-4</v>
      </c>
      <c r="BO523" s="186">
        <f>AT523*Workings_risks!$E$24*Workings_risks!$E$26*Workings_risks!$E$27*Assumptions!$G$90</f>
        <v>4.6465207117525712E-4</v>
      </c>
      <c r="BP523" s="186">
        <f>AU523*Workings_risks!$E$24*Workings_risks!$E$26*Workings_risks!$E$27*Assumptions!$G$90</f>
        <v>4.7010915736097442E-4</v>
      </c>
      <c r="BQ523" s="186">
        <f>AV523*Workings_risks!$E$24*Workings_risks!$E$26*Workings_risks!$E$27*Assumptions!$G$90</f>
        <v>4.7556624354669162E-4</v>
      </c>
      <c r="BR523" s="186">
        <f>AW523*Workings_risks!$E$24*Workings_risks!$E$26*Workings_risks!$E$27*Assumptions!$G$90</f>
        <v>4.8102332973240893E-4</v>
      </c>
      <c r="BS523" s="186">
        <f>AX523*Workings_risks!$E$24*Workings_risks!$E$26*Workings_risks!$E$27*Assumptions!$G$90</f>
        <v>4.8648041591812624E-4</v>
      </c>
      <c r="BT523" s="186">
        <f>AY523*Workings_risks!$E$24*Workings_risks!$E$26*Workings_risks!$E$27*Assumptions!$G$90</f>
        <v>4.9193750210384355E-4</v>
      </c>
    </row>
    <row r="524" spans="2:72" x14ac:dyDescent="0.25">
      <c r="B524" s="42">
        <v>10449775</v>
      </c>
      <c r="C524" s="42" t="s">
        <v>377</v>
      </c>
      <c r="D524" s="42" t="s">
        <v>285</v>
      </c>
      <c r="E524" s="42">
        <v>17205517</v>
      </c>
      <c r="F524" s="42">
        <v>17205513</v>
      </c>
      <c r="G524" s="42">
        <v>2.0300346302738004</v>
      </c>
      <c r="H524" s="42">
        <v>143.22452838474501</v>
      </c>
      <c r="I524" s="42">
        <v>-38.058780369819601</v>
      </c>
      <c r="J524" s="42">
        <v>116</v>
      </c>
      <c r="K524" s="42">
        <v>101</v>
      </c>
      <c r="L524" s="32">
        <v>5.3999999999999999E-2</v>
      </c>
      <c r="M524" s="32">
        <v>7.2999999999999995E-2</v>
      </c>
      <c r="N524" s="181"/>
      <c r="O524" s="182">
        <f t="shared" si="121"/>
        <v>122.26400000000001</v>
      </c>
      <c r="P524" s="182">
        <f t="shared" si="122"/>
        <v>106.45400000000001</v>
      </c>
      <c r="Q524" s="191">
        <f t="shared" si="123"/>
        <v>0.01</v>
      </c>
      <c r="R524" s="191">
        <f t="shared" si="124"/>
        <v>0.02</v>
      </c>
      <c r="S524" s="184">
        <f t="shared" si="125"/>
        <v>-1581</v>
      </c>
      <c r="T524" s="184">
        <f t="shared" si="126"/>
        <v>138.07400000000001</v>
      </c>
      <c r="U524" s="185">
        <f t="shared" si="127"/>
        <v>1.3962049335863385E-2</v>
      </c>
      <c r="V524" s="181"/>
      <c r="W524" s="182">
        <f t="shared" si="128"/>
        <v>124.46799999999999</v>
      </c>
      <c r="X524" s="182">
        <f t="shared" si="129"/>
        <v>108.37299999999999</v>
      </c>
      <c r="Y524" s="183">
        <f t="shared" si="130"/>
        <v>0.01</v>
      </c>
      <c r="Z524" s="183">
        <f t="shared" si="131"/>
        <v>0.02</v>
      </c>
      <c r="AA524" s="184">
        <f t="shared" si="132"/>
        <v>-1609.4999999999998</v>
      </c>
      <c r="AB524" s="184">
        <f t="shared" si="133"/>
        <v>140.56299999999999</v>
      </c>
      <c r="AC524" s="185">
        <f t="shared" si="134"/>
        <v>1.5261261261261256E-2</v>
      </c>
      <c r="AD524" s="181"/>
      <c r="AE524" s="178">
        <f t="shared" si="135"/>
        <v>1.3962049335863385</v>
      </c>
      <c r="AF524" s="170">
        <f>Workings_risks!$E$18+Workings_risks!$E$27*(($AE524-1)*Workings_risks!$E$18)/(2050-2023)</f>
        <v>9.5869859540723776E-3</v>
      </c>
      <c r="AG524" s="170">
        <f>AF524+(($AE524-1)*Workings_risks!$E$18)/(2050-2023)</f>
        <v>9.721735786941927E-3</v>
      </c>
      <c r="AH524" s="170">
        <f>AG524+(($AE524-1)*Workings_risks!$E$18)/(2050-2023)</f>
        <v>9.8564856198114763E-3</v>
      </c>
      <c r="AI524" s="170">
        <f>AH524+(($AE524-1)*Workings_risks!$E$18)/(2050-2023)</f>
        <v>9.9912354526810257E-3</v>
      </c>
      <c r="AJ524" s="170">
        <f>AI524+(($AE524-1)*Workings_risks!$E$18)/(2050-2023)</f>
        <v>1.0125985285550575E-2</v>
      </c>
      <c r="AK524" s="170">
        <f>AJ524+(($AE524-1)*Workings_risks!$E$18)/(2050-2023)</f>
        <v>1.0260735118420124E-2</v>
      </c>
      <c r="AL524" s="170">
        <f>AK524+(($AE524-1)*Workings_risks!$E$18)/(2050-2023)</f>
        <v>1.0395484951289674E-2</v>
      </c>
      <c r="AM524" s="170">
        <f>AL524+(($AE524-1)*Workings_risks!$E$18)/(2050-2023)</f>
        <v>1.0530234784159223E-2</v>
      </c>
      <c r="AN524" s="170">
        <f>AM524+(($AE524-1)*Workings_risks!$E$18)/(2050-2023)</f>
        <v>1.0664984617028772E-2</v>
      </c>
      <c r="AO524" s="170">
        <f>AN524+(($AE524-1)*Workings_risks!$E$18)/(2050-2023)</f>
        <v>1.0799734449898322E-2</v>
      </c>
      <c r="AP524" s="170">
        <f>AO524+(($AE524-1)*Workings_risks!$E$18)/(2050-2023)</f>
        <v>1.0934484282767871E-2</v>
      </c>
      <c r="AQ524" s="170">
        <f>AP524+(($AE524-1)*Workings_risks!$E$18)/(2050-2023)</f>
        <v>1.106923411563742E-2</v>
      </c>
      <c r="AR524" s="170">
        <f>AQ524+(($AE524-1)*Workings_risks!$E$18)/(2050-2023)</f>
        <v>1.120398394850697E-2</v>
      </c>
      <c r="AS524" s="170">
        <f>AR524+(($AE524-1)*Workings_risks!$E$18)/(2050-2023)</f>
        <v>1.1338733781376519E-2</v>
      </c>
      <c r="AT524" s="170">
        <f>AS524+(($AE524-1)*Workings_risks!$E$18)/(2050-2023)</f>
        <v>1.1473483614246069E-2</v>
      </c>
      <c r="AU524" s="170">
        <f>AT524+(($AE524-1)*Workings_risks!$E$18)/(2050-2023)</f>
        <v>1.1608233447115618E-2</v>
      </c>
      <c r="AV524" s="170">
        <f>AU524+(($AE524-1)*Workings_risks!$E$18)/(2050-2023)</f>
        <v>1.1742983279985167E-2</v>
      </c>
      <c r="AW524" s="170">
        <f>AV524+(($AE524-1)*Workings_risks!$E$18)/(2050-2023)</f>
        <v>1.1877733112854717E-2</v>
      </c>
      <c r="AX524" s="170">
        <f>AW524+(($AE524-1)*Workings_risks!$E$18)/(2050-2023)</f>
        <v>1.2012482945724266E-2</v>
      </c>
      <c r="AY524" s="170">
        <f>AX524+(($AE524-1)*Workings_risks!$E$18)/(2050-2023)</f>
        <v>1.2147232778593815E-2</v>
      </c>
      <c r="BA524" s="186">
        <f>AF524*Workings_risks!$E$24*Workings_risks!$E$26*Workings_risks!$E$27*Assumptions!$G$90</f>
        <v>3.8825286457521514E-4</v>
      </c>
      <c r="BB524" s="186">
        <f>AG524*Workings_risks!$E$24*Workings_risks!$E$26*Workings_risks!$E$27*Assumptions!$G$90</f>
        <v>3.9370995076093239E-4</v>
      </c>
      <c r="BC524" s="186">
        <f>AH524*Workings_risks!$E$24*Workings_risks!$E$26*Workings_risks!$E$27*Assumptions!$G$90</f>
        <v>3.991670369466497E-4</v>
      </c>
      <c r="BD524" s="186">
        <f>AI524*Workings_risks!$E$24*Workings_risks!$E$26*Workings_risks!$E$27*Assumptions!$G$90</f>
        <v>4.0462412313236695E-4</v>
      </c>
      <c r="BE524" s="186">
        <f>AJ524*Workings_risks!$E$24*Workings_risks!$E$26*Workings_risks!$E$27*Assumptions!$G$90</f>
        <v>4.1008120931808426E-4</v>
      </c>
      <c r="BF524" s="186">
        <f>AK524*Workings_risks!$E$24*Workings_risks!$E$26*Workings_risks!$E$27*Assumptions!$G$90</f>
        <v>4.1553829550380157E-4</v>
      </c>
      <c r="BG524" s="186">
        <f>AL524*Workings_risks!$E$24*Workings_risks!$E$26*Workings_risks!$E$27*Assumptions!$G$90</f>
        <v>4.2099538168951882E-4</v>
      </c>
      <c r="BH524" s="186">
        <f>AM524*Workings_risks!$E$24*Workings_risks!$E$26*Workings_risks!$E$27*Assumptions!$G$90</f>
        <v>4.2645246787523607E-4</v>
      </c>
      <c r="BI524" s="186">
        <f>AN524*Workings_risks!$E$24*Workings_risks!$E$26*Workings_risks!$E$27*Assumptions!$G$90</f>
        <v>4.3190955406095338E-4</v>
      </c>
      <c r="BJ524" s="186">
        <f>AO524*Workings_risks!$E$24*Workings_risks!$E$26*Workings_risks!$E$27*Assumptions!$G$90</f>
        <v>4.3736664024667074E-4</v>
      </c>
      <c r="BK524" s="186">
        <f>AP524*Workings_risks!$E$24*Workings_risks!$E$26*Workings_risks!$E$27*Assumptions!$G$90</f>
        <v>4.42823726432388E-4</v>
      </c>
      <c r="BL524" s="186">
        <f>AQ524*Workings_risks!$E$24*Workings_risks!$E$26*Workings_risks!$E$27*Assumptions!$G$90</f>
        <v>4.4828081261810525E-4</v>
      </c>
      <c r="BM524" s="186">
        <f>AR524*Workings_risks!$E$24*Workings_risks!$E$26*Workings_risks!$E$27*Assumptions!$G$90</f>
        <v>4.537378988038225E-4</v>
      </c>
      <c r="BN524" s="186">
        <f>AS524*Workings_risks!$E$24*Workings_risks!$E$26*Workings_risks!$E$27*Assumptions!$G$90</f>
        <v>4.5919498498953981E-4</v>
      </c>
      <c r="BO524" s="186">
        <f>AT524*Workings_risks!$E$24*Workings_risks!$E$26*Workings_risks!$E$27*Assumptions!$G$90</f>
        <v>4.6465207117525712E-4</v>
      </c>
      <c r="BP524" s="186">
        <f>AU524*Workings_risks!$E$24*Workings_risks!$E$26*Workings_risks!$E$27*Assumptions!$G$90</f>
        <v>4.7010915736097442E-4</v>
      </c>
      <c r="BQ524" s="186">
        <f>AV524*Workings_risks!$E$24*Workings_risks!$E$26*Workings_risks!$E$27*Assumptions!$G$90</f>
        <v>4.7556624354669162E-4</v>
      </c>
      <c r="BR524" s="186">
        <f>AW524*Workings_risks!$E$24*Workings_risks!$E$26*Workings_risks!$E$27*Assumptions!$G$90</f>
        <v>4.8102332973240893E-4</v>
      </c>
      <c r="BS524" s="186">
        <f>AX524*Workings_risks!$E$24*Workings_risks!$E$26*Workings_risks!$E$27*Assumptions!$G$90</f>
        <v>4.8648041591812624E-4</v>
      </c>
      <c r="BT524" s="186">
        <f>AY524*Workings_risks!$E$24*Workings_risks!$E$26*Workings_risks!$E$27*Assumptions!$G$90</f>
        <v>4.9193750210384355E-4</v>
      </c>
    </row>
    <row r="525" spans="2:72" x14ac:dyDescent="0.25">
      <c r="B525" s="42">
        <v>10449921</v>
      </c>
      <c r="C525" s="42" t="s">
        <v>377</v>
      </c>
      <c r="D525" s="42" t="s">
        <v>285</v>
      </c>
      <c r="E525" s="42">
        <v>17206120</v>
      </c>
      <c r="F525" s="42">
        <v>17206124</v>
      </c>
      <c r="G525" s="42">
        <v>0.22841055907753027</v>
      </c>
      <c r="H525" s="42">
        <v>143.406565250618</v>
      </c>
      <c r="I525" s="42">
        <v>-38.079726244432798</v>
      </c>
      <c r="J525" s="42">
        <v>106</v>
      </c>
      <c r="K525" s="42">
        <v>93.3</v>
      </c>
      <c r="L525" s="32">
        <v>5.3999999999999999E-2</v>
      </c>
      <c r="M525" s="32">
        <v>7.2999999999999995E-2</v>
      </c>
      <c r="N525" s="181"/>
      <c r="O525" s="182">
        <f t="shared" si="121"/>
        <v>111.724</v>
      </c>
      <c r="P525" s="182">
        <f t="shared" si="122"/>
        <v>98.338200000000001</v>
      </c>
      <c r="Q525" s="191">
        <f t="shared" si="123"/>
        <v>0.01</v>
      </c>
      <c r="R525" s="191">
        <f t="shared" si="124"/>
        <v>0.02</v>
      </c>
      <c r="S525" s="184">
        <f t="shared" si="125"/>
        <v>-1338.5800000000002</v>
      </c>
      <c r="T525" s="184">
        <f t="shared" si="126"/>
        <v>125.10980000000001</v>
      </c>
      <c r="U525" s="185">
        <f t="shared" si="127"/>
        <v>1.4276173258228874E-2</v>
      </c>
      <c r="V525" s="181"/>
      <c r="W525" s="182">
        <f t="shared" si="128"/>
        <v>113.738</v>
      </c>
      <c r="X525" s="182">
        <f t="shared" si="129"/>
        <v>100.11089999999999</v>
      </c>
      <c r="Y525" s="183">
        <f t="shared" si="130"/>
        <v>0.01</v>
      </c>
      <c r="Z525" s="183">
        <f t="shared" si="131"/>
        <v>0.02</v>
      </c>
      <c r="AA525" s="184">
        <f t="shared" si="132"/>
        <v>-1362.7100000000014</v>
      </c>
      <c r="AB525" s="184">
        <f t="shared" si="133"/>
        <v>127.36510000000001</v>
      </c>
      <c r="AC525" s="185">
        <f t="shared" si="134"/>
        <v>1.5678390853519818E-2</v>
      </c>
      <c r="AD525" s="181"/>
      <c r="AE525" s="178">
        <f t="shared" si="135"/>
        <v>1.4276173258228875</v>
      </c>
      <c r="AF525" s="170">
        <f>Workings_risks!$E$18+Workings_risks!$E$27*(($AE525-1)*Workings_risks!$E$18)/(2050-2023)</f>
        <v>9.6190361451105877E-3</v>
      </c>
      <c r="AG525" s="170">
        <f>AF525+(($AE525-1)*Workings_risks!$E$18)/(2050-2023)</f>
        <v>9.7644693749928749E-3</v>
      </c>
      <c r="AH525" s="170">
        <f>AG525+(($AE525-1)*Workings_risks!$E$18)/(2050-2023)</f>
        <v>9.9099026048751621E-3</v>
      </c>
      <c r="AI525" s="170">
        <f>AH525+(($AE525-1)*Workings_risks!$E$18)/(2050-2023)</f>
        <v>1.0055335834757449E-2</v>
      </c>
      <c r="AJ525" s="170">
        <f>AI525+(($AE525-1)*Workings_risks!$E$18)/(2050-2023)</f>
        <v>1.0200769064639736E-2</v>
      </c>
      <c r="AK525" s="170">
        <f>AJ525+(($AE525-1)*Workings_risks!$E$18)/(2050-2023)</f>
        <v>1.0346202294522024E-2</v>
      </c>
      <c r="AL525" s="170">
        <f>AK525+(($AE525-1)*Workings_risks!$E$18)/(2050-2023)</f>
        <v>1.0491635524404311E-2</v>
      </c>
      <c r="AM525" s="170">
        <f>AL525+(($AE525-1)*Workings_risks!$E$18)/(2050-2023)</f>
        <v>1.0637068754286598E-2</v>
      </c>
      <c r="AN525" s="170">
        <f>AM525+(($AE525-1)*Workings_risks!$E$18)/(2050-2023)</f>
        <v>1.0782501984168885E-2</v>
      </c>
      <c r="AO525" s="170">
        <f>AN525+(($AE525-1)*Workings_risks!$E$18)/(2050-2023)</f>
        <v>1.0927935214051172E-2</v>
      </c>
      <c r="AP525" s="170">
        <f>AO525+(($AE525-1)*Workings_risks!$E$18)/(2050-2023)</f>
        <v>1.107336844393346E-2</v>
      </c>
      <c r="AQ525" s="170">
        <f>AP525+(($AE525-1)*Workings_risks!$E$18)/(2050-2023)</f>
        <v>1.1218801673815747E-2</v>
      </c>
      <c r="AR525" s="170">
        <f>AQ525+(($AE525-1)*Workings_risks!$E$18)/(2050-2023)</f>
        <v>1.1364234903698034E-2</v>
      </c>
      <c r="AS525" s="170">
        <f>AR525+(($AE525-1)*Workings_risks!$E$18)/(2050-2023)</f>
        <v>1.1509668133580321E-2</v>
      </c>
      <c r="AT525" s="170">
        <f>AS525+(($AE525-1)*Workings_risks!$E$18)/(2050-2023)</f>
        <v>1.1655101363462608E-2</v>
      </c>
      <c r="AU525" s="170">
        <f>AT525+(($AE525-1)*Workings_risks!$E$18)/(2050-2023)</f>
        <v>1.1800534593344895E-2</v>
      </c>
      <c r="AV525" s="170">
        <f>AU525+(($AE525-1)*Workings_risks!$E$18)/(2050-2023)</f>
        <v>1.1945967823227183E-2</v>
      </c>
      <c r="AW525" s="170">
        <f>AV525+(($AE525-1)*Workings_risks!$E$18)/(2050-2023)</f>
        <v>1.209140105310947E-2</v>
      </c>
      <c r="AX525" s="170">
        <f>AW525+(($AE525-1)*Workings_risks!$E$18)/(2050-2023)</f>
        <v>1.2236834282991757E-2</v>
      </c>
      <c r="AY525" s="170">
        <f>AX525+(($AE525-1)*Workings_risks!$E$18)/(2050-2023)</f>
        <v>1.2382267512874044E-2</v>
      </c>
      <c r="BA525" s="186">
        <f>AF525*Workings_risks!$E$24*Workings_risks!$E$26*Workings_risks!$E$27*Assumptions!$G$90</f>
        <v>3.8955083022785923E-4</v>
      </c>
      <c r="BB525" s="186">
        <f>AG525*Workings_risks!$E$24*Workings_risks!$E$26*Workings_risks!$E$27*Assumptions!$G$90</f>
        <v>3.954405716311247E-4</v>
      </c>
      <c r="BC525" s="186">
        <f>AH525*Workings_risks!$E$24*Workings_risks!$E$26*Workings_risks!$E$27*Assumptions!$G$90</f>
        <v>4.0133031303439E-4</v>
      </c>
      <c r="BD525" s="186">
        <f>AI525*Workings_risks!$E$24*Workings_risks!$E$26*Workings_risks!$E$27*Assumptions!$G$90</f>
        <v>4.0722005443765536E-4</v>
      </c>
      <c r="BE525" s="186">
        <f>AJ525*Workings_risks!$E$24*Workings_risks!$E$26*Workings_risks!$E$27*Assumptions!$G$90</f>
        <v>4.1310979584092082E-4</v>
      </c>
      <c r="BF525" s="186">
        <f>AK525*Workings_risks!$E$24*Workings_risks!$E$26*Workings_risks!$E$27*Assumptions!$G$90</f>
        <v>4.1899953724418613E-4</v>
      </c>
      <c r="BG525" s="186">
        <f>AL525*Workings_risks!$E$24*Workings_risks!$E$26*Workings_risks!$E$27*Assumptions!$G$90</f>
        <v>4.2488927864745154E-4</v>
      </c>
      <c r="BH525" s="186">
        <f>AM525*Workings_risks!$E$24*Workings_risks!$E$26*Workings_risks!$E$27*Assumptions!$G$90</f>
        <v>4.30779020050717E-4</v>
      </c>
      <c r="BI525" s="186">
        <f>AN525*Workings_risks!$E$24*Workings_risks!$E$26*Workings_risks!$E$27*Assumptions!$G$90</f>
        <v>4.3666876145398231E-4</v>
      </c>
      <c r="BJ525" s="186">
        <f>AO525*Workings_risks!$E$24*Workings_risks!$E$26*Workings_risks!$E$27*Assumptions!$G$90</f>
        <v>4.4255850285724766E-4</v>
      </c>
      <c r="BK525" s="186">
        <f>AP525*Workings_risks!$E$24*Workings_risks!$E$26*Workings_risks!$E$27*Assumptions!$G$90</f>
        <v>4.4844824426051313E-4</v>
      </c>
      <c r="BL525" s="186">
        <f>AQ525*Workings_risks!$E$24*Workings_risks!$E$26*Workings_risks!$E$27*Assumptions!$G$90</f>
        <v>4.5433798566377843E-4</v>
      </c>
      <c r="BM525" s="186">
        <f>AR525*Workings_risks!$E$24*Workings_risks!$E$26*Workings_risks!$E$27*Assumptions!$G$90</f>
        <v>4.602277270670439E-4</v>
      </c>
      <c r="BN525" s="186">
        <f>AS525*Workings_risks!$E$24*Workings_risks!$E$26*Workings_risks!$E$27*Assumptions!$G$90</f>
        <v>4.6611746847030931E-4</v>
      </c>
      <c r="BO525" s="186">
        <f>AT525*Workings_risks!$E$24*Workings_risks!$E$26*Workings_risks!$E$27*Assumptions!$G$90</f>
        <v>4.7200720987357461E-4</v>
      </c>
      <c r="BP525" s="186">
        <f>AU525*Workings_risks!$E$24*Workings_risks!$E$26*Workings_risks!$E$27*Assumptions!$G$90</f>
        <v>4.7789695127684008E-4</v>
      </c>
      <c r="BQ525" s="186">
        <f>AV525*Workings_risks!$E$24*Workings_risks!$E$26*Workings_risks!$E$27*Assumptions!$G$90</f>
        <v>4.8378669268010543E-4</v>
      </c>
      <c r="BR525" s="186">
        <f>AW525*Workings_risks!$E$24*Workings_risks!$E$26*Workings_risks!$E$27*Assumptions!$G$90</f>
        <v>4.8967643408337079E-4</v>
      </c>
      <c r="BS525" s="186">
        <f>AX525*Workings_risks!$E$24*Workings_risks!$E$26*Workings_risks!$E$27*Assumptions!$G$90</f>
        <v>4.9556617548663609E-4</v>
      </c>
      <c r="BT525" s="186">
        <f>AY525*Workings_risks!$E$24*Workings_risks!$E$26*Workings_risks!$E$27*Assumptions!$G$90</f>
        <v>5.0145591688990161E-4</v>
      </c>
    </row>
    <row r="526" spans="2:72" x14ac:dyDescent="0.25">
      <c r="B526" s="42">
        <v>10451873</v>
      </c>
      <c r="C526" s="42" t="s">
        <v>579</v>
      </c>
      <c r="D526" s="42" t="s">
        <v>272</v>
      </c>
      <c r="E526" s="42">
        <v>17366698</v>
      </c>
      <c r="F526" s="42">
        <v>17215357</v>
      </c>
      <c r="G526" s="42">
        <v>0.38653080989789057</v>
      </c>
      <c r="H526" s="42">
        <v>145.03076693316601</v>
      </c>
      <c r="I526" s="42">
        <v>-35.970147506718497</v>
      </c>
      <c r="J526" s="42">
        <v>110</v>
      </c>
      <c r="K526" s="42">
        <v>97.6</v>
      </c>
      <c r="L526" s="32">
        <v>6.3E-2</v>
      </c>
      <c r="M526" s="32">
        <v>8.7999999999999995E-2</v>
      </c>
      <c r="N526" s="181"/>
      <c r="O526" s="182">
        <f t="shared" si="121"/>
        <v>116.92999999999999</v>
      </c>
      <c r="P526" s="182">
        <f t="shared" si="122"/>
        <v>103.74879999999999</v>
      </c>
      <c r="Q526" s="191">
        <f t="shared" si="123"/>
        <v>0.01</v>
      </c>
      <c r="R526" s="191">
        <f t="shared" si="124"/>
        <v>0.02</v>
      </c>
      <c r="S526" s="184">
        <f t="shared" si="125"/>
        <v>-1318.1200000000003</v>
      </c>
      <c r="T526" s="184">
        <f t="shared" si="126"/>
        <v>130.1112</v>
      </c>
      <c r="U526" s="185">
        <f t="shared" si="127"/>
        <v>1.5257487937365331E-2</v>
      </c>
      <c r="V526" s="181"/>
      <c r="W526" s="182">
        <f t="shared" si="128"/>
        <v>118.03</v>
      </c>
      <c r="X526" s="182">
        <f t="shared" si="129"/>
        <v>106.1888</v>
      </c>
      <c r="Y526" s="183">
        <f t="shared" si="130"/>
        <v>0.01</v>
      </c>
      <c r="Z526" s="183">
        <f t="shared" si="131"/>
        <v>0.02</v>
      </c>
      <c r="AA526" s="184">
        <f t="shared" si="132"/>
        <v>-1184.1200000000001</v>
      </c>
      <c r="AB526" s="184">
        <f t="shared" si="133"/>
        <v>129.87119999999999</v>
      </c>
      <c r="AC526" s="185">
        <f t="shared" si="134"/>
        <v>1.6781407289801698E-2</v>
      </c>
      <c r="AD526" s="181"/>
      <c r="AE526" s="178">
        <f t="shared" si="135"/>
        <v>1.525748793736533</v>
      </c>
      <c r="AF526" s="170">
        <f>Workings_risks!$E$18+Workings_risks!$E$27*(($AE526-1)*Workings_risks!$E$18)/(2050-2023)</f>
        <v>9.7191600793148994E-3</v>
      </c>
      <c r="AG526" s="170">
        <f>AF526+(($AE526-1)*Workings_risks!$E$18)/(2050-2023)</f>
        <v>9.8979679539319566E-3</v>
      </c>
      <c r="AH526" s="170">
        <f>AG526+(($AE526-1)*Workings_risks!$E$18)/(2050-2023)</f>
        <v>1.0076775828549014E-2</v>
      </c>
      <c r="AI526" s="170">
        <f>AH526+(($AE526-1)*Workings_risks!$E$18)/(2050-2023)</f>
        <v>1.0255583703166071E-2</v>
      </c>
      <c r="AJ526" s="170">
        <f>AI526+(($AE526-1)*Workings_risks!$E$18)/(2050-2023)</f>
        <v>1.0434391577783128E-2</v>
      </c>
      <c r="AK526" s="170">
        <f>AJ526+(($AE526-1)*Workings_risks!$E$18)/(2050-2023)</f>
        <v>1.0613199452400185E-2</v>
      </c>
      <c r="AL526" s="170">
        <f>AK526+(($AE526-1)*Workings_risks!$E$18)/(2050-2023)</f>
        <v>1.0792007327017242E-2</v>
      </c>
      <c r="AM526" s="170">
        <f>AL526+(($AE526-1)*Workings_risks!$E$18)/(2050-2023)</f>
        <v>1.09708152016343E-2</v>
      </c>
      <c r="AN526" s="170">
        <f>AM526+(($AE526-1)*Workings_risks!$E$18)/(2050-2023)</f>
        <v>1.1149623076251357E-2</v>
      </c>
      <c r="AO526" s="170">
        <f>AN526+(($AE526-1)*Workings_risks!$E$18)/(2050-2023)</f>
        <v>1.1328430950868414E-2</v>
      </c>
      <c r="AP526" s="170">
        <f>AO526+(($AE526-1)*Workings_risks!$E$18)/(2050-2023)</f>
        <v>1.1507238825485471E-2</v>
      </c>
      <c r="AQ526" s="170">
        <f>AP526+(($AE526-1)*Workings_risks!$E$18)/(2050-2023)</f>
        <v>1.1686046700102528E-2</v>
      </c>
      <c r="AR526" s="170">
        <f>AQ526+(($AE526-1)*Workings_risks!$E$18)/(2050-2023)</f>
        <v>1.1864854574719585E-2</v>
      </c>
      <c r="AS526" s="170">
        <f>AR526+(($AE526-1)*Workings_risks!$E$18)/(2050-2023)</f>
        <v>1.2043662449336643E-2</v>
      </c>
      <c r="AT526" s="170">
        <f>AS526+(($AE526-1)*Workings_risks!$E$18)/(2050-2023)</f>
        <v>1.22224703239537E-2</v>
      </c>
      <c r="AU526" s="170">
        <f>AT526+(($AE526-1)*Workings_risks!$E$18)/(2050-2023)</f>
        <v>1.2401278198570757E-2</v>
      </c>
      <c r="AV526" s="170">
        <f>AU526+(($AE526-1)*Workings_risks!$E$18)/(2050-2023)</f>
        <v>1.2580086073187814E-2</v>
      </c>
      <c r="AW526" s="170">
        <f>AV526+(($AE526-1)*Workings_risks!$E$18)/(2050-2023)</f>
        <v>1.2758893947804871E-2</v>
      </c>
      <c r="AX526" s="170">
        <f>AW526+(($AE526-1)*Workings_risks!$E$18)/(2050-2023)</f>
        <v>1.2937701822421929E-2</v>
      </c>
      <c r="AY526" s="170">
        <f>AX526+(($AE526-1)*Workings_risks!$E$18)/(2050-2023)</f>
        <v>1.3116509697038986E-2</v>
      </c>
      <c r="BA526" s="186">
        <f>AF526*Workings_risks!$E$24*Workings_risks!$E$26*Workings_risks!$E$27*Assumptions!$G$90</f>
        <v>3.9360563999326335E-4</v>
      </c>
      <c r="BB526" s="186">
        <f>AG526*Workings_risks!$E$24*Workings_risks!$E$26*Workings_risks!$E$27*Assumptions!$G$90</f>
        <v>4.0084698465166343E-4</v>
      </c>
      <c r="BC526" s="186">
        <f>AH526*Workings_risks!$E$24*Workings_risks!$E$26*Workings_risks!$E$27*Assumptions!$G$90</f>
        <v>4.0808832931006346E-4</v>
      </c>
      <c r="BD526" s="186">
        <f>AI526*Workings_risks!$E$24*Workings_risks!$E$26*Workings_risks!$E$27*Assumptions!$G$90</f>
        <v>4.1532967396846354E-4</v>
      </c>
      <c r="BE526" s="186">
        <f>AJ526*Workings_risks!$E$24*Workings_risks!$E$26*Workings_risks!$E$27*Assumptions!$G$90</f>
        <v>4.2257101862686351E-4</v>
      </c>
      <c r="BF526" s="186">
        <f>AK526*Workings_risks!$E$24*Workings_risks!$E$26*Workings_risks!$E$27*Assumptions!$G$90</f>
        <v>4.2981236328526364E-4</v>
      </c>
      <c r="BG526" s="186">
        <f>AL526*Workings_risks!$E$24*Workings_risks!$E$26*Workings_risks!$E$27*Assumptions!$G$90</f>
        <v>4.3705370794366367E-4</v>
      </c>
      <c r="BH526" s="186">
        <f>AM526*Workings_risks!$E$24*Workings_risks!$E$26*Workings_risks!$E$27*Assumptions!$G$90</f>
        <v>4.4429505260206375E-4</v>
      </c>
      <c r="BI526" s="186">
        <f>AN526*Workings_risks!$E$24*Workings_risks!$E$26*Workings_risks!$E$27*Assumptions!$G$90</f>
        <v>4.5153639726046378E-4</v>
      </c>
      <c r="BJ526" s="186">
        <f>AO526*Workings_risks!$E$24*Workings_risks!$E$26*Workings_risks!$E$27*Assumptions!$G$90</f>
        <v>4.587777419188638E-4</v>
      </c>
      <c r="BK526" s="186">
        <f>AP526*Workings_risks!$E$24*Workings_risks!$E$26*Workings_risks!$E$27*Assumptions!$G$90</f>
        <v>4.6601908657726394E-4</v>
      </c>
      <c r="BL526" s="186">
        <f>AQ526*Workings_risks!$E$24*Workings_risks!$E$26*Workings_risks!$E$27*Assumptions!$G$90</f>
        <v>4.7326043123566391E-4</v>
      </c>
      <c r="BM526" s="186">
        <f>AR526*Workings_risks!$E$24*Workings_risks!$E$26*Workings_risks!$E$27*Assumptions!$G$90</f>
        <v>4.8050177589406399E-4</v>
      </c>
      <c r="BN526" s="186">
        <f>AS526*Workings_risks!$E$24*Workings_risks!$E$26*Workings_risks!$E$27*Assumptions!$G$90</f>
        <v>4.8774312055246402E-4</v>
      </c>
      <c r="BO526" s="186">
        <f>AT526*Workings_risks!$E$24*Workings_risks!$E$26*Workings_risks!$E$27*Assumptions!$G$90</f>
        <v>4.9498446521086404E-4</v>
      </c>
      <c r="BP526" s="186">
        <f>AU526*Workings_risks!$E$24*Workings_risks!$E$26*Workings_risks!$E$27*Assumptions!$G$90</f>
        <v>5.0222580986926423E-4</v>
      </c>
      <c r="BQ526" s="186">
        <f>AV526*Workings_risks!$E$24*Workings_risks!$E$26*Workings_risks!$E$27*Assumptions!$G$90</f>
        <v>5.094671545276642E-4</v>
      </c>
      <c r="BR526" s="186">
        <f>AW526*Workings_risks!$E$24*Workings_risks!$E$26*Workings_risks!$E$27*Assumptions!$G$90</f>
        <v>5.1670849918606428E-4</v>
      </c>
      <c r="BS526" s="186">
        <f>AX526*Workings_risks!$E$24*Workings_risks!$E$26*Workings_risks!$E$27*Assumptions!$G$90</f>
        <v>5.2394984384446426E-4</v>
      </c>
      <c r="BT526" s="186">
        <f>AY526*Workings_risks!$E$24*Workings_risks!$E$26*Workings_risks!$E$27*Assumptions!$G$90</f>
        <v>5.3119118850286434E-4</v>
      </c>
    </row>
    <row r="527" spans="2:72" x14ac:dyDescent="0.25">
      <c r="B527" s="42">
        <v>10451874</v>
      </c>
      <c r="C527" s="42" t="s">
        <v>579</v>
      </c>
      <c r="D527" s="42" t="s">
        <v>272</v>
      </c>
      <c r="E527" s="42">
        <v>17215357</v>
      </c>
      <c r="F527" s="42">
        <v>17215361</v>
      </c>
      <c r="G527" s="42">
        <v>0.60440668743230042</v>
      </c>
      <c r="H527" s="42">
        <v>145.030896496976</v>
      </c>
      <c r="I527" s="42">
        <v>-35.972297305141701</v>
      </c>
      <c r="J527" s="42">
        <v>110</v>
      </c>
      <c r="K527" s="42">
        <v>97.6</v>
      </c>
      <c r="L527" s="32">
        <v>6.3E-2</v>
      </c>
      <c r="M527" s="32">
        <v>8.7999999999999995E-2</v>
      </c>
      <c r="N527" s="181"/>
      <c r="O527" s="182">
        <f t="shared" si="121"/>
        <v>116.92999999999999</v>
      </c>
      <c r="P527" s="182">
        <f t="shared" si="122"/>
        <v>103.74879999999999</v>
      </c>
      <c r="Q527" s="191">
        <f t="shared" si="123"/>
        <v>0.01</v>
      </c>
      <c r="R527" s="191">
        <f t="shared" si="124"/>
        <v>0.02</v>
      </c>
      <c r="S527" s="184">
        <f t="shared" si="125"/>
        <v>-1318.1200000000003</v>
      </c>
      <c r="T527" s="184">
        <f t="shared" si="126"/>
        <v>130.1112</v>
      </c>
      <c r="U527" s="185">
        <f t="shared" si="127"/>
        <v>1.5257487937365331E-2</v>
      </c>
      <c r="V527" s="181"/>
      <c r="W527" s="182">
        <f t="shared" si="128"/>
        <v>118.03</v>
      </c>
      <c r="X527" s="182">
        <f t="shared" si="129"/>
        <v>106.1888</v>
      </c>
      <c r="Y527" s="183">
        <f t="shared" si="130"/>
        <v>0.01</v>
      </c>
      <c r="Z527" s="183">
        <f t="shared" si="131"/>
        <v>0.02</v>
      </c>
      <c r="AA527" s="184">
        <f t="shared" si="132"/>
        <v>-1184.1200000000001</v>
      </c>
      <c r="AB527" s="184">
        <f t="shared" si="133"/>
        <v>129.87119999999999</v>
      </c>
      <c r="AC527" s="185">
        <f t="shared" si="134"/>
        <v>1.6781407289801698E-2</v>
      </c>
      <c r="AD527" s="181"/>
      <c r="AE527" s="178">
        <f t="shared" si="135"/>
        <v>1.525748793736533</v>
      </c>
      <c r="AF527" s="170">
        <f>Workings_risks!$E$18+Workings_risks!$E$27*(($AE527-1)*Workings_risks!$E$18)/(2050-2023)</f>
        <v>9.7191600793148994E-3</v>
      </c>
      <c r="AG527" s="170">
        <f>AF527+(($AE527-1)*Workings_risks!$E$18)/(2050-2023)</f>
        <v>9.8979679539319566E-3</v>
      </c>
      <c r="AH527" s="170">
        <f>AG527+(($AE527-1)*Workings_risks!$E$18)/(2050-2023)</f>
        <v>1.0076775828549014E-2</v>
      </c>
      <c r="AI527" s="170">
        <f>AH527+(($AE527-1)*Workings_risks!$E$18)/(2050-2023)</f>
        <v>1.0255583703166071E-2</v>
      </c>
      <c r="AJ527" s="170">
        <f>AI527+(($AE527-1)*Workings_risks!$E$18)/(2050-2023)</f>
        <v>1.0434391577783128E-2</v>
      </c>
      <c r="AK527" s="170">
        <f>AJ527+(($AE527-1)*Workings_risks!$E$18)/(2050-2023)</f>
        <v>1.0613199452400185E-2</v>
      </c>
      <c r="AL527" s="170">
        <f>AK527+(($AE527-1)*Workings_risks!$E$18)/(2050-2023)</f>
        <v>1.0792007327017242E-2</v>
      </c>
      <c r="AM527" s="170">
        <f>AL527+(($AE527-1)*Workings_risks!$E$18)/(2050-2023)</f>
        <v>1.09708152016343E-2</v>
      </c>
      <c r="AN527" s="170">
        <f>AM527+(($AE527-1)*Workings_risks!$E$18)/(2050-2023)</f>
        <v>1.1149623076251357E-2</v>
      </c>
      <c r="AO527" s="170">
        <f>AN527+(($AE527-1)*Workings_risks!$E$18)/(2050-2023)</f>
        <v>1.1328430950868414E-2</v>
      </c>
      <c r="AP527" s="170">
        <f>AO527+(($AE527-1)*Workings_risks!$E$18)/(2050-2023)</f>
        <v>1.1507238825485471E-2</v>
      </c>
      <c r="AQ527" s="170">
        <f>AP527+(($AE527-1)*Workings_risks!$E$18)/(2050-2023)</f>
        <v>1.1686046700102528E-2</v>
      </c>
      <c r="AR527" s="170">
        <f>AQ527+(($AE527-1)*Workings_risks!$E$18)/(2050-2023)</f>
        <v>1.1864854574719585E-2</v>
      </c>
      <c r="AS527" s="170">
        <f>AR527+(($AE527-1)*Workings_risks!$E$18)/(2050-2023)</f>
        <v>1.2043662449336643E-2</v>
      </c>
      <c r="AT527" s="170">
        <f>AS527+(($AE527-1)*Workings_risks!$E$18)/(2050-2023)</f>
        <v>1.22224703239537E-2</v>
      </c>
      <c r="AU527" s="170">
        <f>AT527+(($AE527-1)*Workings_risks!$E$18)/(2050-2023)</f>
        <v>1.2401278198570757E-2</v>
      </c>
      <c r="AV527" s="170">
        <f>AU527+(($AE527-1)*Workings_risks!$E$18)/(2050-2023)</f>
        <v>1.2580086073187814E-2</v>
      </c>
      <c r="AW527" s="170">
        <f>AV527+(($AE527-1)*Workings_risks!$E$18)/(2050-2023)</f>
        <v>1.2758893947804871E-2</v>
      </c>
      <c r="AX527" s="170">
        <f>AW527+(($AE527-1)*Workings_risks!$E$18)/(2050-2023)</f>
        <v>1.2937701822421929E-2</v>
      </c>
      <c r="AY527" s="170">
        <f>AX527+(($AE527-1)*Workings_risks!$E$18)/(2050-2023)</f>
        <v>1.3116509697038986E-2</v>
      </c>
      <c r="BA527" s="186">
        <f>AF527*Workings_risks!$E$24*Workings_risks!$E$26*Workings_risks!$E$27*Assumptions!$G$90</f>
        <v>3.9360563999326335E-4</v>
      </c>
      <c r="BB527" s="186">
        <f>AG527*Workings_risks!$E$24*Workings_risks!$E$26*Workings_risks!$E$27*Assumptions!$G$90</f>
        <v>4.0084698465166343E-4</v>
      </c>
      <c r="BC527" s="186">
        <f>AH527*Workings_risks!$E$24*Workings_risks!$E$26*Workings_risks!$E$27*Assumptions!$G$90</f>
        <v>4.0808832931006346E-4</v>
      </c>
      <c r="BD527" s="186">
        <f>AI527*Workings_risks!$E$24*Workings_risks!$E$26*Workings_risks!$E$27*Assumptions!$G$90</f>
        <v>4.1532967396846354E-4</v>
      </c>
      <c r="BE527" s="186">
        <f>AJ527*Workings_risks!$E$24*Workings_risks!$E$26*Workings_risks!$E$27*Assumptions!$G$90</f>
        <v>4.2257101862686351E-4</v>
      </c>
      <c r="BF527" s="186">
        <f>AK527*Workings_risks!$E$24*Workings_risks!$E$26*Workings_risks!$E$27*Assumptions!$G$90</f>
        <v>4.2981236328526364E-4</v>
      </c>
      <c r="BG527" s="186">
        <f>AL527*Workings_risks!$E$24*Workings_risks!$E$26*Workings_risks!$E$27*Assumptions!$G$90</f>
        <v>4.3705370794366367E-4</v>
      </c>
      <c r="BH527" s="186">
        <f>AM527*Workings_risks!$E$24*Workings_risks!$E$26*Workings_risks!$E$27*Assumptions!$G$90</f>
        <v>4.4429505260206375E-4</v>
      </c>
      <c r="BI527" s="186">
        <f>AN527*Workings_risks!$E$24*Workings_risks!$E$26*Workings_risks!$E$27*Assumptions!$G$90</f>
        <v>4.5153639726046378E-4</v>
      </c>
      <c r="BJ527" s="186">
        <f>AO527*Workings_risks!$E$24*Workings_risks!$E$26*Workings_risks!$E$27*Assumptions!$G$90</f>
        <v>4.587777419188638E-4</v>
      </c>
      <c r="BK527" s="186">
        <f>AP527*Workings_risks!$E$24*Workings_risks!$E$26*Workings_risks!$E$27*Assumptions!$G$90</f>
        <v>4.6601908657726394E-4</v>
      </c>
      <c r="BL527" s="186">
        <f>AQ527*Workings_risks!$E$24*Workings_risks!$E$26*Workings_risks!$E$27*Assumptions!$G$90</f>
        <v>4.7326043123566391E-4</v>
      </c>
      <c r="BM527" s="186">
        <f>AR527*Workings_risks!$E$24*Workings_risks!$E$26*Workings_risks!$E$27*Assumptions!$G$90</f>
        <v>4.8050177589406399E-4</v>
      </c>
      <c r="BN527" s="186">
        <f>AS527*Workings_risks!$E$24*Workings_risks!$E$26*Workings_risks!$E$27*Assumptions!$G$90</f>
        <v>4.8774312055246402E-4</v>
      </c>
      <c r="BO527" s="186">
        <f>AT527*Workings_risks!$E$24*Workings_risks!$E$26*Workings_risks!$E$27*Assumptions!$G$90</f>
        <v>4.9498446521086404E-4</v>
      </c>
      <c r="BP527" s="186">
        <f>AU527*Workings_risks!$E$24*Workings_risks!$E$26*Workings_risks!$E$27*Assumptions!$G$90</f>
        <v>5.0222580986926423E-4</v>
      </c>
      <c r="BQ527" s="186">
        <f>AV527*Workings_risks!$E$24*Workings_risks!$E$26*Workings_risks!$E$27*Assumptions!$G$90</f>
        <v>5.094671545276642E-4</v>
      </c>
      <c r="BR527" s="186">
        <f>AW527*Workings_risks!$E$24*Workings_risks!$E$26*Workings_risks!$E$27*Assumptions!$G$90</f>
        <v>5.1670849918606428E-4</v>
      </c>
      <c r="BS527" s="186">
        <f>AX527*Workings_risks!$E$24*Workings_risks!$E$26*Workings_risks!$E$27*Assumptions!$G$90</f>
        <v>5.2394984384446426E-4</v>
      </c>
      <c r="BT527" s="186">
        <f>AY527*Workings_risks!$E$24*Workings_risks!$E$26*Workings_risks!$E$27*Assumptions!$G$90</f>
        <v>5.3119118850286434E-4</v>
      </c>
    </row>
    <row r="528" spans="2:72" x14ac:dyDescent="0.25">
      <c r="B528" s="42">
        <v>10451880</v>
      </c>
      <c r="C528" s="42" t="s">
        <v>579</v>
      </c>
      <c r="D528" s="42" t="s">
        <v>272</v>
      </c>
      <c r="E528" s="42">
        <v>17215377</v>
      </c>
      <c r="F528" s="42">
        <v>17215381</v>
      </c>
      <c r="G528" s="42">
        <v>0.16216108801619011</v>
      </c>
      <c r="H528" s="42">
        <v>145.03107337128299</v>
      </c>
      <c r="I528" s="42">
        <v>-35.984039180227597</v>
      </c>
      <c r="J528" s="42">
        <v>109</v>
      </c>
      <c r="K528" s="42">
        <v>97</v>
      </c>
      <c r="L528" s="32">
        <v>6.3E-2</v>
      </c>
      <c r="M528" s="32">
        <v>8.7999999999999995E-2</v>
      </c>
      <c r="N528" s="181"/>
      <c r="O528" s="182">
        <f t="shared" si="121"/>
        <v>115.86699999999999</v>
      </c>
      <c r="P528" s="182">
        <f t="shared" si="122"/>
        <v>103.11099999999999</v>
      </c>
      <c r="Q528" s="191">
        <f t="shared" si="123"/>
        <v>0.01</v>
      </c>
      <c r="R528" s="191">
        <f t="shared" si="124"/>
        <v>0.02</v>
      </c>
      <c r="S528" s="184">
        <f t="shared" si="125"/>
        <v>-1275.5999999999999</v>
      </c>
      <c r="T528" s="184">
        <f t="shared" si="126"/>
        <v>128.62299999999999</v>
      </c>
      <c r="U528" s="185">
        <f t="shared" si="127"/>
        <v>1.5383349012229533E-2</v>
      </c>
      <c r="V528" s="181"/>
      <c r="W528" s="182">
        <f t="shared" si="128"/>
        <v>116.95699999999999</v>
      </c>
      <c r="X528" s="182">
        <f t="shared" si="129"/>
        <v>105.536</v>
      </c>
      <c r="Y528" s="183">
        <f t="shared" si="130"/>
        <v>0.01</v>
      </c>
      <c r="Z528" s="183">
        <f t="shared" si="131"/>
        <v>0.02</v>
      </c>
      <c r="AA528" s="184">
        <f t="shared" si="132"/>
        <v>-1142.0999999999992</v>
      </c>
      <c r="AB528" s="184">
        <f t="shared" si="133"/>
        <v>128.37799999999999</v>
      </c>
      <c r="AC528" s="185">
        <f t="shared" si="134"/>
        <v>1.6966990631293231E-2</v>
      </c>
      <c r="AD528" s="181"/>
      <c r="AE528" s="178">
        <f t="shared" si="135"/>
        <v>1.5383349012229532</v>
      </c>
      <c r="AF528" s="170">
        <f>Workings_risks!$E$18+Workings_risks!$E$27*(($AE528-1)*Workings_risks!$E$18)/(2050-2023)</f>
        <v>9.7320017357646702E-3</v>
      </c>
      <c r="AG528" s="170">
        <f>AF528+(($AE528-1)*Workings_risks!$E$18)/(2050-2023)</f>
        <v>9.915090162531651E-3</v>
      </c>
      <c r="AH528" s="170">
        <f>AG528+(($AE528-1)*Workings_risks!$E$18)/(2050-2023)</f>
        <v>1.0098178589298632E-2</v>
      </c>
      <c r="AI528" s="170">
        <f>AH528+(($AE528-1)*Workings_risks!$E$18)/(2050-2023)</f>
        <v>1.0281267016065613E-2</v>
      </c>
      <c r="AJ528" s="170">
        <f>AI528+(($AE528-1)*Workings_risks!$E$18)/(2050-2023)</f>
        <v>1.0464355442832593E-2</v>
      </c>
      <c r="AK528" s="170">
        <f>AJ528+(($AE528-1)*Workings_risks!$E$18)/(2050-2023)</f>
        <v>1.0647443869599574E-2</v>
      </c>
      <c r="AL528" s="170">
        <f>AK528+(($AE528-1)*Workings_risks!$E$18)/(2050-2023)</f>
        <v>1.0830532296366555E-2</v>
      </c>
      <c r="AM528" s="170">
        <f>AL528+(($AE528-1)*Workings_risks!$E$18)/(2050-2023)</f>
        <v>1.1013620723133536E-2</v>
      </c>
      <c r="AN528" s="170">
        <f>AM528+(($AE528-1)*Workings_risks!$E$18)/(2050-2023)</f>
        <v>1.1196709149900516E-2</v>
      </c>
      <c r="AO528" s="170">
        <f>AN528+(($AE528-1)*Workings_risks!$E$18)/(2050-2023)</f>
        <v>1.1379797576667497E-2</v>
      </c>
      <c r="AP528" s="170">
        <f>AO528+(($AE528-1)*Workings_risks!$E$18)/(2050-2023)</f>
        <v>1.1562886003434478E-2</v>
      </c>
      <c r="AQ528" s="170">
        <f>AP528+(($AE528-1)*Workings_risks!$E$18)/(2050-2023)</f>
        <v>1.1745974430201459E-2</v>
      </c>
      <c r="AR528" s="170">
        <f>AQ528+(($AE528-1)*Workings_risks!$E$18)/(2050-2023)</f>
        <v>1.192906285696844E-2</v>
      </c>
      <c r="AS528" s="170">
        <f>AR528+(($AE528-1)*Workings_risks!$E$18)/(2050-2023)</f>
        <v>1.211215128373542E-2</v>
      </c>
      <c r="AT528" s="170">
        <f>AS528+(($AE528-1)*Workings_risks!$E$18)/(2050-2023)</f>
        <v>1.2295239710502401E-2</v>
      </c>
      <c r="AU528" s="170">
        <f>AT528+(($AE528-1)*Workings_risks!$E$18)/(2050-2023)</f>
        <v>1.2478328137269382E-2</v>
      </c>
      <c r="AV528" s="170">
        <f>AU528+(($AE528-1)*Workings_risks!$E$18)/(2050-2023)</f>
        <v>1.2661416564036363E-2</v>
      </c>
      <c r="AW528" s="170">
        <f>AV528+(($AE528-1)*Workings_risks!$E$18)/(2050-2023)</f>
        <v>1.2844504990803344E-2</v>
      </c>
      <c r="AX528" s="170">
        <f>AW528+(($AE528-1)*Workings_risks!$E$18)/(2050-2023)</f>
        <v>1.3027593417570324E-2</v>
      </c>
      <c r="AY528" s="170">
        <f>AX528+(($AE528-1)*Workings_risks!$E$18)/(2050-2023)</f>
        <v>1.3210681844337305E-2</v>
      </c>
      <c r="BA528" s="186">
        <f>AF528*Workings_risks!$E$24*Workings_risks!$E$26*Workings_risks!$E$27*Assumptions!$G$90</f>
        <v>3.9412570020054853E-4</v>
      </c>
      <c r="BB528" s="186">
        <f>AG528*Workings_risks!$E$24*Workings_risks!$E$26*Workings_risks!$E$27*Assumptions!$G$90</f>
        <v>4.0154039826137682E-4</v>
      </c>
      <c r="BC528" s="186">
        <f>AH528*Workings_risks!$E$24*Workings_risks!$E$26*Workings_risks!$E$27*Assumptions!$G$90</f>
        <v>4.0895509632220533E-4</v>
      </c>
      <c r="BD528" s="186">
        <f>AI528*Workings_risks!$E$24*Workings_risks!$E$26*Workings_risks!$E$27*Assumptions!$G$90</f>
        <v>4.1636979438303373E-4</v>
      </c>
      <c r="BE528" s="186">
        <f>AJ528*Workings_risks!$E$24*Workings_risks!$E$26*Workings_risks!$E$27*Assumptions!$G$90</f>
        <v>4.2378449244386218E-4</v>
      </c>
      <c r="BF528" s="186">
        <f>AK528*Workings_risks!$E$24*Workings_risks!$E$26*Workings_risks!$E$27*Assumptions!$G$90</f>
        <v>4.3119919050469048E-4</v>
      </c>
      <c r="BG528" s="186">
        <f>AL528*Workings_risks!$E$24*Workings_risks!$E$26*Workings_risks!$E$27*Assumptions!$G$90</f>
        <v>4.3861388856551904E-4</v>
      </c>
      <c r="BH528" s="186">
        <f>AM528*Workings_risks!$E$24*Workings_risks!$E$26*Workings_risks!$E$27*Assumptions!$G$90</f>
        <v>4.4602858662634739E-4</v>
      </c>
      <c r="BI528" s="186">
        <f>AN528*Workings_risks!$E$24*Workings_risks!$E$26*Workings_risks!$E$27*Assumptions!$G$90</f>
        <v>4.5344328468717584E-4</v>
      </c>
      <c r="BJ528" s="186">
        <f>AO528*Workings_risks!$E$24*Workings_risks!$E$26*Workings_risks!$E$27*Assumptions!$G$90</f>
        <v>4.6085798274800429E-4</v>
      </c>
      <c r="BK528" s="186">
        <f>AP528*Workings_risks!$E$24*Workings_risks!$E$26*Workings_risks!$E$27*Assumptions!$G$90</f>
        <v>4.682726808088327E-4</v>
      </c>
      <c r="BL528" s="186">
        <f>AQ528*Workings_risks!$E$24*Workings_risks!$E$26*Workings_risks!$E$27*Assumptions!$G$90</f>
        <v>4.7568737886966115E-4</v>
      </c>
      <c r="BM528" s="186">
        <f>AR528*Workings_risks!$E$24*Workings_risks!$E$26*Workings_risks!$E$27*Assumptions!$G$90</f>
        <v>4.8310207693048955E-4</v>
      </c>
      <c r="BN528" s="186">
        <f>AS528*Workings_risks!$E$24*Workings_risks!$E$26*Workings_risks!$E$27*Assumptions!$G$90</f>
        <v>4.9051677499131795E-4</v>
      </c>
      <c r="BO528" s="186">
        <f>AT528*Workings_risks!$E$24*Workings_risks!$E$26*Workings_risks!$E$27*Assumptions!$G$90</f>
        <v>4.9793147305214646E-4</v>
      </c>
      <c r="BP528" s="186">
        <f>AU528*Workings_risks!$E$24*Workings_risks!$E$26*Workings_risks!$E$27*Assumptions!$G$90</f>
        <v>5.0534617111297486E-4</v>
      </c>
      <c r="BQ528" s="186">
        <f>AV528*Workings_risks!$E$24*Workings_risks!$E$26*Workings_risks!$E$27*Assumptions!$G$90</f>
        <v>5.1276086917380315E-4</v>
      </c>
      <c r="BR528" s="186">
        <f>AW528*Workings_risks!$E$24*Workings_risks!$E$26*Workings_risks!$E$27*Assumptions!$G$90</f>
        <v>5.2017556723463166E-4</v>
      </c>
      <c r="BS528" s="186">
        <f>AX528*Workings_risks!$E$24*Workings_risks!$E$26*Workings_risks!$E$27*Assumptions!$G$90</f>
        <v>5.2759026529546006E-4</v>
      </c>
      <c r="BT528" s="186">
        <f>AY528*Workings_risks!$E$24*Workings_risks!$E$26*Workings_risks!$E$27*Assumptions!$G$90</f>
        <v>5.3500496335628846E-4</v>
      </c>
    </row>
    <row r="529" spans="2:72" x14ac:dyDescent="0.25">
      <c r="B529" s="42">
        <v>10452431</v>
      </c>
      <c r="C529" s="42" t="s">
        <v>579</v>
      </c>
      <c r="D529" s="42" t="s">
        <v>272</v>
      </c>
      <c r="E529" s="42">
        <v>17218764</v>
      </c>
      <c r="F529" s="42">
        <v>17217714</v>
      </c>
      <c r="G529" s="42">
        <v>1.2798319720580302</v>
      </c>
      <c r="H529" s="42">
        <v>145.20507148252199</v>
      </c>
      <c r="I529" s="42">
        <v>-36.033492479577703</v>
      </c>
      <c r="J529" s="42">
        <v>115</v>
      </c>
      <c r="K529" s="42">
        <v>101</v>
      </c>
      <c r="L529" s="32">
        <v>6.3E-2</v>
      </c>
      <c r="M529" s="32">
        <v>8.7999999999999995E-2</v>
      </c>
      <c r="N529" s="181"/>
      <c r="O529" s="182">
        <f t="shared" si="121"/>
        <v>122.24499999999999</v>
      </c>
      <c r="P529" s="182">
        <f t="shared" si="122"/>
        <v>107.363</v>
      </c>
      <c r="Q529" s="191">
        <f t="shared" si="123"/>
        <v>0.01</v>
      </c>
      <c r="R529" s="191">
        <f t="shared" si="124"/>
        <v>0.02</v>
      </c>
      <c r="S529" s="184">
        <f t="shared" si="125"/>
        <v>-1488.1999999999989</v>
      </c>
      <c r="T529" s="184">
        <f t="shared" si="126"/>
        <v>137.12699999999998</v>
      </c>
      <c r="U529" s="185">
        <f t="shared" si="127"/>
        <v>1.4868297271872059E-2</v>
      </c>
      <c r="V529" s="181"/>
      <c r="W529" s="182">
        <f t="shared" si="128"/>
        <v>123.395</v>
      </c>
      <c r="X529" s="182">
        <f t="shared" si="129"/>
        <v>109.88800000000001</v>
      </c>
      <c r="Y529" s="183">
        <f t="shared" si="130"/>
        <v>0.01</v>
      </c>
      <c r="Z529" s="183">
        <f t="shared" si="131"/>
        <v>0.02</v>
      </c>
      <c r="AA529" s="184">
        <f t="shared" si="132"/>
        <v>-1350.6999999999991</v>
      </c>
      <c r="AB529" s="184">
        <f t="shared" si="133"/>
        <v>136.90199999999999</v>
      </c>
      <c r="AC529" s="185">
        <f t="shared" si="134"/>
        <v>1.6215295772562376E-2</v>
      </c>
      <c r="AD529" s="181"/>
      <c r="AE529" s="178">
        <f t="shared" si="135"/>
        <v>1.486829727187206</v>
      </c>
      <c r="AF529" s="170">
        <f>Workings_risks!$E$18+Workings_risks!$E$27*(($AE529-1)*Workings_risks!$E$18)/(2050-2023)</f>
        <v>9.6794507980687734E-3</v>
      </c>
      <c r="AG529" s="170">
        <f>AF529+(($AE529-1)*Workings_risks!$E$18)/(2050-2023)</f>
        <v>9.8450222456037892E-3</v>
      </c>
      <c r="AH529" s="170">
        <f>AG529+(($AE529-1)*Workings_risks!$E$18)/(2050-2023)</f>
        <v>1.0010593693138805E-2</v>
      </c>
      <c r="AI529" s="170">
        <f>AH529+(($AE529-1)*Workings_risks!$E$18)/(2050-2023)</f>
        <v>1.0176165140673821E-2</v>
      </c>
      <c r="AJ529" s="170">
        <f>AI529+(($AE529-1)*Workings_risks!$E$18)/(2050-2023)</f>
        <v>1.0341736588208836E-2</v>
      </c>
      <c r="AK529" s="170">
        <f>AJ529+(($AE529-1)*Workings_risks!$E$18)/(2050-2023)</f>
        <v>1.0507308035743852E-2</v>
      </c>
      <c r="AL529" s="170">
        <f>AK529+(($AE529-1)*Workings_risks!$E$18)/(2050-2023)</f>
        <v>1.0672879483278868E-2</v>
      </c>
      <c r="AM529" s="170">
        <f>AL529+(($AE529-1)*Workings_risks!$E$18)/(2050-2023)</f>
        <v>1.0838450930813884E-2</v>
      </c>
      <c r="AN529" s="170">
        <f>AM529+(($AE529-1)*Workings_risks!$E$18)/(2050-2023)</f>
        <v>1.10040223783489E-2</v>
      </c>
      <c r="AO529" s="170">
        <f>AN529+(($AE529-1)*Workings_risks!$E$18)/(2050-2023)</f>
        <v>1.1169593825883915E-2</v>
      </c>
      <c r="AP529" s="170">
        <f>AO529+(($AE529-1)*Workings_risks!$E$18)/(2050-2023)</f>
        <v>1.1335165273418931E-2</v>
      </c>
      <c r="AQ529" s="170">
        <f>AP529+(($AE529-1)*Workings_risks!$E$18)/(2050-2023)</f>
        <v>1.1500736720953947E-2</v>
      </c>
      <c r="AR529" s="170">
        <f>AQ529+(($AE529-1)*Workings_risks!$E$18)/(2050-2023)</f>
        <v>1.1666308168488963E-2</v>
      </c>
      <c r="AS529" s="170">
        <f>AR529+(($AE529-1)*Workings_risks!$E$18)/(2050-2023)</f>
        <v>1.1831879616023978E-2</v>
      </c>
      <c r="AT529" s="170">
        <f>AS529+(($AE529-1)*Workings_risks!$E$18)/(2050-2023)</f>
        <v>1.1997451063558994E-2</v>
      </c>
      <c r="AU529" s="170">
        <f>AT529+(($AE529-1)*Workings_risks!$E$18)/(2050-2023)</f>
        <v>1.216302251109401E-2</v>
      </c>
      <c r="AV529" s="170">
        <f>AU529+(($AE529-1)*Workings_risks!$E$18)/(2050-2023)</f>
        <v>1.2328593958629026E-2</v>
      </c>
      <c r="AW529" s="170">
        <f>AV529+(($AE529-1)*Workings_risks!$E$18)/(2050-2023)</f>
        <v>1.2494165406164041E-2</v>
      </c>
      <c r="AX529" s="170">
        <f>AW529+(($AE529-1)*Workings_risks!$E$18)/(2050-2023)</f>
        <v>1.2659736853699057E-2</v>
      </c>
      <c r="AY529" s="170">
        <f>AX529+(($AE529-1)*Workings_risks!$E$18)/(2050-2023)</f>
        <v>1.2825308301234073E-2</v>
      </c>
      <c r="BA529" s="186">
        <f>AF529*Workings_risks!$E$24*Workings_risks!$E$26*Workings_risks!$E$27*Assumptions!$G$90</f>
        <v>3.919974972184757E-4</v>
      </c>
      <c r="BB529" s="186">
        <f>AG529*Workings_risks!$E$24*Workings_risks!$E$26*Workings_risks!$E$27*Assumptions!$G$90</f>
        <v>3.9870279428528004E-4</v>
      </c>
      <c r="BC529" s="186">
        <f>AH529*Workings_risks!$E$24*Workings_risks!$E$26*Workings_risks!$E$27*Assumptions!$G$90</f>
        <v>4.0540809135208421E-4</v>
      </c>
      <c r="BD529" s="186">
        <f>AI529*Workings_risks!$E$24*Workings_risks!$E$26*Workings_risks!$E$27*Assumptions!$G$90</f>
        <v>4.121133884188885E-4</v>
      </c>
      <c r="BE529" s="186">
        <f>AJ529*Workings_risks!$E$24*Workings_risks!$E$26*Workings_risks!$E$27*Assumptions!$G$90</f>
        <v>4.1881868548569262E-4</v>
      </c>
      <c r="BF529" s="186">
        <f>AK529*Workings_risks!$E$24*Workings_risks!$E$26*Workings_risks!$E$27*Assumptions!$G$90</f>
        <v>4.2552398255249696E-4</v>
      </c>
      <c r="BG529" s="186">
        <f>AL529*Workings_risks!$E$24*Workings_risks!$E$26*Workings_risks!$E$27*Assumptions!$G$90</f>
        <v>4.3222927961930114E-4</v>
      </c>
      <c r="BH529" s="186">
        <f>AM529*Workings_risks!$E$24*Workings_risks!$E$26*Workings_risks!$E$27*Assumptions!$G$90</f>
        <v>4.3893457668610532E-4</v>
      </c>
      <c r="BI529" s="186">
        <f>AN529*Workings_risks!$E$24*Workings_risks!$E$26*Workings_risks!$E$27*Assumptions!$G$90</f>
        <v>4.456398737529096E-4</v>
      </c>
      <c r="BJ529" s="186">
        <f>AO529*Workings_risks!$E$24*Workings_risks!$E$26*Workings_risks!$E$27*Assumptions!$G$90</f>
        <v>4.5234517081971384E-4</v>
      </c>
      <c r="BK529" s="186">
        <f>AP529*Workings_risks!$E$24*Workings_risks!$E$26*Workings_risks!$E$27*Assumptions!$G$90</f>
        <v>4.5905046788651801E-4</v>
      </c>
      <c r="BL529" s="186">
        <f>AQ529*Workings_risks!$E$24*Workings_risks!$E$26*Workings_risks!$E$27*Assumptions!$G$90</f>
        <v>4.6575576495332219E-4</v>
      </c>
      <c r="BM529" s="186">
        <f>AR529*Workings_risks!$E$24*Workings_risks!$E$26*Workings_risks!$E$27*Assumptions!$G$90</f>
        <v>4.7246106202012648E-4</v>
      </c>
      <c r="BN529" s="186">
        <f>AS529*Workings_risks!$E$24*Workings_risks!$E$26*Workings_risks!$E$27*Assumptions!$G$90</f>
        <v>4.7916635908693076E-4</v>
      </c>
      <c r="BO529" s="186">
        <f>AT529*Workings_risks!$E$24*Workings_risks!$E$26*Workings_risks!$E$27*Assumptions!$G$90</f>
        <v>4.8587165615373494E-4</v>
      </c>
      <c r="BP529" s="186">
        <f>AU529*Workings_risks!$E$24*Workings_risks!$E$26*Workings_risks!$E$27*Assumptions!$G$90</f>
        <v>4.9257695322053928E-4</v>
      </c>
      <c r="BQ529" s="186">
        <f>AV529*Workings_risks!$E$24*Workings_risks!$E$26*Workings_risks!$E$27*Assumptions!$G$90</f>
        <v>4.9928225028734335E-4</v>
      </c>
      <c r="BR529" s="186">
        <f>AW529*Workings_risks!$E$24*Workings_risks!$E$26*Workings_risks!$E$27*Assumptions!$G$90</f>
        <v>5.0598754735414753E-4</v>
      </c>
      <c r="BS529" s="186">
        <f>AX529*Workings_risks!$E$24*Workings_risks!$E$26*Workings_risks!$E$27*Assumptions!$G$90</f>
        <v>5.1269284442095181E-4</v>
      </c>
      <c r="BT529" s="186">
        <f>AY529*Workings_risks!$E$24*Workings_risks!$E$26*Workings_risks!$E$27*Assumptions!$G$90</f>
        <v>5.1939814148775621E-4</v>
      </c>
    </row>
    <row r="530" spans="2:72" x14ac:dyDescent="0.25">
      <c r="B530" s="42">
        <v>10453092</v>
      </c>
      <c r="C530" s="42" t="s">
        <v>518</v>
      </c>
      <c r="D530" s="42" t="s">
        <v>277</v>
      </c>
      <c r="E530" s="42">
        <v>17220480</v>
      </c>
      <c r="F530" s="42">
        <v>17221031</v>
      </c>
      <c r="G530" s="42">
        <v>1.8217069860988904</v>
      </c>
      <c r="H530" s="42">
        <v>145.187085446146</v>
      </c>
      <c r="I530" s="42">
        <v>-36.150017170967601</v>
      </c>
      <c r="J530" s="42">
        <v>112</v>
      </c>
      <c r="K530" s="42">
        <v>98.5</v>
      </c>
      <c r="L530" s="32">
        <v>6.3E-2</v>
      </c>
      <c r="M530" s="32">
        <v>8.7999999999999995E-2</v>
      </c>
      <c r="N530" s="181"/>
      <c r="O530" s="182">
        <f t="shared" si="121"/>
        <v>119.056</v>
      </c>
      <c r="P530" s="182">
        <f t="shared" si="122"/>
        <v>104.7055</v>
      </c>
      <c r="Q530" s="191">
        <f t="shared" si="123"/>
        <v>0.01</v>
      </c>
      <c r="R530" s="191">
        <f t="shared" si="124"/>
        <v>0.02</v>
      </c>
      <c r="S530" s="184">
        <f t="shared" si="125"/>
        <v>-1435.0499999999995</v>
      </c>
      <c r="T530" s="184">
        <f t="shared" si="126"/>
        <v>133.40649999999999</v>
      </c>
      <c r="U530" s="185">
        <f t="shared" si="127"/>
        <v>1.4916901850109753E-2</v>
      </c>
      <c r="V530" s="181"/>
      <c r="W530" s="182">
        <f t="shared" si="128"/>
        <v>120.17599999999999</v>
      </c>
      <c r="X530" s="182">
        <f t="shared" si="129"/>
        <v>107.16800000000001</v>
      </c>
      <c r="Y530" s="183">
        <f t="shared" si="130"/>
        <v>0.01</v>
      </c>
      <c r="Z530" s="183">
        <f t="shared" si="131"/>
        <v>0.02</v>
      </c>
      <c r="AA530" s="184">
        <f t="shared" si="132"/>
        <v>-1300.7999999999979</v>
      </c>
      <c r="AB530" s="184">
        <f t="shared" si="133"/>
        <v>133.18399999999997</v>
      </c>
      <c r="AC530" s="185">
        <f t="shared" si="134"/>
        <v>1.6285362853628537E-2</v>
      </c>
      <c r="AD530" s="181"/>
      <c r="AE530" s="178">
        <f t="shared" si="135"/>
        <v>1.4916901850109754</v>
      </c>
      <c r="AF530" s="170">
        <f>Workings_risks!$E$18+Workings_risks!$E$27*(($AE530-1)*Workings_risks!$E$18)/(2050-2023)</f>
        <v>9.6844099428741708E-3</v>
      </c>
      <c r="AG530" s="170">
        <f>AF530+(($AE530-1)*Workings_risks!$E$18)/(2050-2023)</f>
        <v>9.8516344386776512E-3</v>
      </c>
      <c r="AH530" s="170">
        <f>AG530+(($AE530-1)*Workings_risks!$E$18)/(2050-2023)</f>
        <v>1.0018858934481132E-2</v>
      </c>
      <c r="AI530" s="170">
        <f>AH530+(($AE530-1)*Workings_risks!$E$18)/(2050-2023)</f>
        <v>1.0186083430284612E-2</v>
      </c>
      <c r="AJ530" s="170">
        <f>AI530+(($AE530-1)*Workings_risks!$E$18)/(2050-2023)</f>
        <v>1.0353307926088092E-2</v>
      </c>
      <c r="AK530" s="170">
        <f>AJ530+(($AE530-1)*Workings_risks!$E$18)/(2050-2023)</f>
        <v>1.0520532421891573E-2</v>
      </c>
      <c r="AL530" s="170">
        <f>AK530+(($AE530-1)*Workings_risks!$E$18)/(2050-2023)</f>
        <v>1.0687756917695053E-2</v>
      </c>
      <c r="AM530" s="170">
        <f>AL530+(($AE530-1)*Workings_risks!$E$18)/(2050-2023)</f>
        <v>1.0854981413498534E-2</v>
      </c>
      <c r="AN530" s="170">
        <f>AM530+(($AE530-1)*Workings_risks!$E$18)/(2050-2023)</f>
        <v>1.1022205909302014E-2</v>
      </c>
      <c r="AO530" s="170">
        <f>AN530+(($AE530-1)*Workings_risks!$E$18)/(2050-2023)</f>
        <v>1.1189430405105494E-2</v>
      </c>
      <c r="AP530" s="170">
        <f>AO530+(($AE530-1)*Workings_risks!$E$18)/(2050-2023)</f>
        <v>1.1356654900908975E-2</v>
      </c>
      <c r="AQ530" s="170">
        <f>AP530+(($AE530-1)*Workings_risks!$E$18)/(2050-2023)</f>
        <v>1.1523879396712455E-2</v>
      </c>
      <c r="AR530" s="170">
        <f>AQ530+(($AE530-1)*Workings_risks!$E$18)/(2050-2023)</f>
        <v>1.1691103892515936E-2</v>
      </c>
      <c r="AS530" s="170">
        <f>AR530+(($AE530-1)*Workings_risks!$E$18)/(2050-2023)</f>
        <v>1.1858328388319416E-2</v>
      </c>
      <c r="AT530" s="170">
        <f>AS530+(($AE530-1)*Workings_risks!$E$18)/(2050-2023)</f>
        <v>1.2025552884122897E-2</v>
      </c>
      <c r="AU530" s="170">
        <f>AT530+(($AE530-1)*Workings_risks!$E$18)/(2050-2023)</f>
        <v>1.2192777379926377E-2</v>
      </c>
      <c r="AV530" s="170">
        <f>AU530+(($AE530-1)*Workings_risks!$E$18)/(2050-2023)</f>
        <v>1.2360001875729857E-2</v>
      </c>
      <c r="AW530" s="170">
        <f>AV530+(($AE530-1)*Workings_risks!$E$18)/(2050-2023)</f>
        <v>1.2527226371533338E-2</v>
      </c>
      <c r="AX530" s="170">
        <f>AW530+(($AE530-1)*Workings_risks!$E$18)/(2050-2023)</f>
        <v>1.2694450867336818E-2</v>
      </c>
      <c r="AY530" s="170">
        <f>AX530+(($AE530-1)*Workings_risks!$E$18)/(2050-2023)</f>
        <v>1.2861675363140299E-2</v>
      </c>
      <c r="BA530" s="186">
        <f>AF530*Workings_risks!$E$24*Workings_risks!$E$26*Workings_risks!$E$27*Assumptions!$G$90</f>
        <v>3.9219833220308537E-4</v>
      </c>
      <c r="BB530" s="186">
        <f>AG530*Workings_risks!$E$24*Workings_risks!$E$26*Workings_risks!$E$27*Assumptions!$G$90</f>
        <v>3.989705742647594E-4</v>
      </c>
      <c r="BC530" s="186">
        <f>AH530*Workings_risks!$E$24*Workings_risks!$E$26*Workings_risks!$E$27*Assumptions!$G$90</f>
        <v>4.0574281632643343E-4</v>
      </c>
      <c r="BD530" s="186">
        <f>AI530*Workings_risks!$E$24*Workings_risks!$E$26*Workings_risks!$E$27*Assumptions!$G$90</f>
        <v>4.1251505838810763E-4</v>
      </c>
      <c r="BE530" s="186">
        <f>AJ530*Workings_risks!$E$24*Workings_risks!$E$26*Workings_risks!$E$27*Assumptions!$G$90</f>
        <v>4.1928730044978166E-4</v>
      </c>
      <c r="BF530" s="186">
        <f>AK530*Workings_risks!$E$24*Workings_risks!$E$26*Workings_risks!$E$27*Assumptions!$G$90</f>
        <v>4.2605954251145569E-4</v>
      </c>
      <c r="BG530" s="186">
        <f>AL530*Workings_risks!$E$24*Workings_risks!$E$26*Workings_risks!$E$27*Assumptions!$G$90</f>
        <v>4.3283178457312972E-4</v>
      </c>
      <c r="BH530" s="186">
        <f>AM530*Workings_risks!$E$24*Workings_risks!$E$26*Workings_risks!$E$27*Assumptions!$G$90</f>
        <v>4.3960402663480381E-4</v>
      </c>
      <c r="BI530" s="186">
        <f>AN530*Workings_risks!$E$24*Workings_risks!$E$26*Workings_risks!$E$27*Assumptions!$G$90</f>
        <v>4.4637626869647784E-4</v>
      </c>
      <c r="BJ530" s="186">
        <f>AO530*Workings_risks!$E$24*Workings_risks!$E$26*Workings_risks!$E$27*Assumptions!$G$90</f>
        <v>4.5314851075815187E-4</v>
      </c>
      <c r="BK530" s="186">
        <f>AP530*Workings_risks!$E$24*Workings_risks!$E$26*Workings_risks!$E$27*Assumptions!$G$90</f>
        <v>4.599207528198259E-4</v>
      </c>
      <c r="BL530" s="186">
        <f>AQ530*Workings_risks!$E$24*Workings_risks!$E$26*Workings_risks!$E$27*Assumptions!$G$90</f>
        <v>4.6669299488150004E-4</v>
      </c>
      <c r="BM530" s="186">
        <f>AR530*Workings_risks!$E$24*Workings_risks!$E$26*Workings_risks!$E$27*Assumptions!$G$90</f>
        <v>4.7346523694317407E-4</v>
      </c>
      <c r="BN530" s="186">
        <f>AS530*Workings_risks!$E$24*Workings_risks!$E$26*Workings_risks!$E$27*Assumptions!$G$90</f>
        <v>4.8023747900484811E-4</v>
      </c>
      <c r="BO530" s="186">
        <f>AT530*Workings_risks!$E$24*Workings_risks!$E$26*Workings_risks!$E$27*Assumptions!$G$90</f>
        <v>4.8700972106652219E-4</v>
      </c>
      <c r="BP530" s="186">
        <f>AU530*Workings_risks!$E$24*Workings_risks!$E$26*Workings_risks!$E$27*Assumptions!$G$90</f>
        <v>4.9378196312819611E-4</v>
      </c>
      <c r="BQ530" s="186">
        <f>AV530*Workings_risks!$E$24*Workings_risks!$E$26*Workings_risks!$E$27*Assumptions!$G$90</f>
        <v>5.0055420518987025E-4</v>
      </c>
      <c r="BR530" s="186">
        <f>AW530*Workings_risks!$E$24*Workings_risks!$E$26*Workings_risks!$E$27*Assumptions!$G$90</f>
        <v>5.0732644725154439E-4</v>
      </c>
      <c r="BS530" s="186">
        <f>AX530*Workings_risks!$E$24*Workings_risks!$E$26*Workings_risks!$E$27*Assumptions!$G$90</f>
        <v>5.1409868931321843E-4</v>
      </c>
      <c r="BT530" s="186">
        <f>AY530*Workings_risks!$E$24*Workings_risks!$E$26*Workings_risks!$E$27*Assumptions!$G$90</f>
        <v>5.2087093137489246E-4</v>
      </c>
    </row>
    <row r="531" spans="2:72" x14ac:dyDescent="0.25">
      <c r="B531" s="42">
        <v>10453231</v>
      </c>
      <c r="C531" s="42" t="s">
        <v>518</v>
      </c>
      <c r="D531" s="42" t="s">
        <v>277</v>
      </c>
      <c r="E531" s="42">
        <v>17221031</v>
      </c>
      <c r="F531" s="42">
        <v>17221039</v>
      </c>
      <c r="G531" s="42">
        <v>0.92025892188796021</v>
      </c>
      <c r="H531" s="42">
        <v>145.18871407706601</v>
      </c>
      <c r="I531" s="42">
        <v>-36.146979254957103</v>
      </c>
      <c r="J531" s="42">
        <v>112</v>
      </c>
      <c r="K531" s="42">
        <v>98.8</v>
      </c>
      <c r="L531" s="32">
        <v>6.3E-2</v>
      </c>
      <c r="M531" s="32">
        <v>8.7999999999999995E-2</v>
      </c>
      <c r="N531" s="181"/>
      <c r="O531" s="182">
        <f t="shared" si="121"/>
        <v>119.056</v>
      </c>
      <c r="P531" s="182">
        <f t="shared" si="122"/>
        <v>105.02439999999999</v>
      </c>
      <c r="Q531" s="191">
        <f t="shared" si="123"/>
        <v>0.01</v>
      </c>
      <c r="R531" s="191">
        <f t="shared" si="124"/>
        <v>0.02</v>
      </c>
      <c r="S531" s="184">
        <f t="shared" si="125"/>
        <v>-1403.160000000001</v>
      </c>
      <c r="T531" s="184">
        <f t="shared" si="126"/>
        <v>133.08760000000001</v>
      </c>
      <c r="U531" s="185">
        <f t="shared" si="127"/>
        <v>1.5028649619430423E-2</v>
      </c>
      <c r="V531" s="181"/>
      <c r="W531" s="182">
        <f t="shared" si="128"/>
        <v>120.17599999999999</v>
      </c>
      <c r="X531" s="182">
        <f t="shared" si="129"/>
        <v>107.4944</v>
      </c>
      <c r="Y531" s="183">
        <f t="shared" si="130"/>
        <v>0.01</v>
      </c>
      <c r="Z531" s="183">
        <f t="shared" si="131"/>
        <v>0.02</v>
      </c>
      <c r="AA531" s="184">
        <f t="shared" si="132"/>
        <v>-1268.1599999999987</v>
      </c>
      <c r="AB531" s="184">
        <f t="shared" si="133"/>
        <v>132.85759999999996</v>
      </c>
      <c r="AC531" s="185">
        <f t="shared" si="134"/>
        <v>1.6447136008074677E-2</v>
      </c>
      <c r="AD531" s="181"/>
      <c r="AE531" s="178">
        <f t="shared" si="135"/>
        <v>1.5028649619430423</v>
      </c>
      <c r="AF531" s="170">
        <f>Workings_risks!$E$18+Workings_risks!$E$27*(($AE531-1)*Workings_risks!$E$18)/(2050-2023)</f>
        <v>9.6958116130425893E-3</v>
      </c>
      <c r="AG531" s="170">
        <f>AF531+(($AE531-1)*Workings_risks!$E$18)/(2050-2023)</f>
        <v>9.8668366655688764E-3</v>
      </c>
      <c r="AH531" s="170">
        <f>AG531+(($AE531-1)*Workings_risks!$E$18)/(2050-2023)</f>
        <v>1.0037861718095164E-2</v>
      </c>
      <c r="AI531" s="170">
        <f>AH531+(($AE531-1)*Workings_risks!$E$18)/(2050-2023)</f>
        <v>1.0208886770621451E-2</v>
      </c>
      <c r="AJ531" s="170">
        <f>AI531+(($AE531-1)*Workings_risks!$E$18)/(2050-2023)</f>
        <v>1.0379911823147738E-2</v>
      </c>
      <c r="AK531" s="170">
        <f>AJ531+(($AE531-1)*Workings_risks!$E$18)/(2050-2023)</f>
        <v>1.0550936875674025E-2</v>
      </c>
      <c r="AL531" s="170">
        <f>AK531+(($AE531-1)*Workings_risks!$E$18)/(2050-2023)</f>
        <v>1.0721961928200312E-2</v>
      </c>
      <c r="AM531" s="170">
        <f>AL531+(($AE531-1)*Workings_risks!$E$18)/(2050-2023)</f>
        <v>1.0892986980726599E-2</v>
      </c>
      <c r="AN531" s="170">
        <f>AM531+(($AE531-1)*Workings_risks!$E$18)/(2050-2023)</f>
        <v>1.1064012033252886E-2</v>
      </c>
      <c r="AO531" s="170">
        <f>AN531+(($AE531-1)*Workings_risks!$E$18)/(2050-2023)</f>
        <v>1.1235037085779173E-2</v>
      </c>
      <c r="AP531" s="170">
        <f>AO531+(($AE531-1)*Workings_risks!$E$18)/(2050-2023)</f>
        <v>1.1406062138305461E-2</v>
      </c>
      <c r="AQ531" s="170">
        <f>AP531+(($AE531-1)*Workings_risks!$E$18)/(2050-2023)</f>
        <v>1.1577087190831748E-2</v>
      </c>
      <c r="AR531" s="170">
        <f>AQ531+(($AE531-1)*Workings_risks!$E$18)/(2050-2023)</f>
        <v>1.1748112243358035E-2</v>
      </c>
      <c r="AS531" s="170">
        <f>AR531+(($AE531-1)*Workings_risks!$E$18)/(2050-2023)</f>
        <v>1.1919137295884322E-2</v>
      </c>
      <c r="AT531" s="170">
        <f>AS531+(($AE531-1)*Workings_risks!$E$18)/(2050-2023)</f>
        <v>1.2090162348410609E-2</v>
      </c>
      <c r="AU531" s="170">
        <f>AT531+(($AE531-1)*Workings_risks!$E$18)/(2050-2023)</f>
        <v>1.2261187400936896E-2</v>
      </c>
      <c r="AV531" s="170">
        <f>AU531+(($AE531-1)*Workings_risks!$E$18)/(2050-2023)</f>
        <v>1.2432212453463183E-2</v>
      </c>
      <c r="AW531" s="170">
        <f>AV531+(($AE531-1)*Workings_risks!$E$18)/(2050-2023)</f>
        <v>1.2603237505989471E-2</v>
      </c>
      <c r="AX531" s="170">
        <f>AW531+(($AE531-1)*Workings_risks!$E$18)/(2050-2023)</f>
        <v>1.2774262558515758E-2</v>
      </c>
      <c r="AY531" s="170">
        <f>AX531+(($AE531-1)*Workings_risks!$E$18)/(2050-2023)</f>
        <v>1.2945287611042045E-2</v>
      </c>
      <c r="BA531" s="186">
        <f>AF531*Workings_risks!$E$24*Workings_risks!$E$26*Workings_risks!$E$27*Assumptions!$G$90</f>
        <v>3.9266007598001777E-4</v>
      </c>
      <c r="BB531" s="186">
        <f>AG531*Workings_risks!$E$24*Workings_risks!$E$26*Workings_risks!$E$27*Assumptions!$G$90</f>
        <v>3.9958623263400262E-4</v>
      </c>
      <c r="BC531" s="186">
        <f>AH531*Workings_risks!$E$24*Workings_risks!$E$26*Workings_risks!$E$27*Assumptions!$G$90</f>
        <v>4.0651238928798736E-4</v>
      </c>
      <c r="BD531" s="186">
        <f>AI531*Workings_risks!$E$24*Workings_risks!$E$26*Workings_risks!$E$27*Assumptions!$G$90</f>
        <v>4.1343854594197221E-4</v>
      </c>
      <c r="BE531" s="186">
        <f>AJ531*Workings_risks!$E$24*Workings_risks!$E$26*Workings_risks!$E$27*Assumptions!$G$90</f>
        <v>4.2036470259595706E-4</v>
      </c>
      <c r="BF531" s="186">
        <f>AK531*Workings_risks!$E$24*Workings_risks!$E$26*Workings_risks!$E$27*Assumptions!$G$90</f>
        <v>4.2729085924994191E-4</v>
      </c>
      <c r="BG531" s="186">
        <f>AL531*Workings_risks!$E$24*Workings_risks!$E$26*Workings_risks!$E$27*Assumptions!$G$90</f>
        <v>4.3421701590392676E-4</v>
      </c>
      <c r="BH531" s="186">
        <f>AM531*Workings_risks!$E$24*Workings_risks!$E$26*Workings_risks!$E$27*Assumptions!$G$90</f>
        <v>4.4114317255791155E-4</v>
      </c>
      <c r="BI531" s="186">
        <f>AN531*Workings_risks!$E$24*Workings_risks!$E$26*Workings_risks!$E$27*Assumptions!$G$90</f>
        <v>4.4806932921189651E-4</v>
      </c>
      <c r="BJ531" s="186">
        <f>AO531*Workings_risks!$E$24*Workings_risks!$E$26*Workings_risks!$E$27*Assumptions!$G$90</f>
        <v>4.5499548586588125E-4</v>
      </c>
      <c r="BK531" s="186">
        <f>AP531*Workings_risks!$E$24*Workings_risks!$E$26*Workings_risks!$E$27*Assumptions!$G$90</f>
        <v>4.619216425198661E-4</v>
      </c>
      <c r="BL531" s="186">
        <f>AQ531*Workings_risks!$E$24*Workings_risks!$E$26*Workings_risks!$E$27*Assumptions!$G$90</f>
        <v>4.68847799173851E-4</v>
      </c>
      <c r="BM531" s="186">
        <f>AR531*Workings_risks!$E$24*Workings_risks!$E$26*Workings_risks!$E$27*Assumptions!$G$90</f>
        <v>4.757739558278358E-4</v>
      </c>
      <c r="BN531" s="186">
        <f>AS531*Workings_risks!$E$24*Workings_risks!$E$26*Workings_risks!$E$27*Assumptions!$G$90</f>
        <v>4.827001124818207E-4</v>
      </c>
      <c r="BO531" s="186">
        <f>AT531*Workings_risks!$E$24*Workings_risks!$E$26*Workings_risks!$E$27*Assumptions!$G$90</f>
        <v>4.896262691358055E-4</v>
      </c>
      <c r="BP531" s="186">
        <f>AU531*Workings_risks!$E$24*Workings_risks!$E$26*Workings_risks!$E$27*Assumptions!$G$90</f>
        <v>4.9655242578979029E-4</v>
      </c>
      <c r="BQ531" s="186">
        <f>AV531*Workings_risks!$E$24*Workings_risks!$E$26*Workings_risks!$E$27*Assumptions!$G$90</f>
        <v>5.034785824437752E-4</v>
      </c>
      <c r="BR531" s="186">
        <f>AW531*Workings_risks!$E$24*Workings_risks!$E$26*Workings_risks!$E$27*Assumptions!$G$90</f>
        <v>5.1040473909775999E-4</v>
      </c>
      <c r="BS531" s="186">
        <f>AX531*Workings_risks!$E$24*Workings_risks!$E$26*Workings_risks!$E$27*Assumptions!$G$90</f>
        <v>5.173308957517449E-4</v>
      </c>
      <c r="BT531" s="186">
        <f>AY531*Workings_risks!$E$24*Workings_risks!$E$26*Workings_risks!$E$27*Assumptions!$G$90</f>
        <v>5.2425705240572969E-4</v>
      </c>
    </row>
    <row r="532" spans="2:72" x14ac:dyDescent="0.25">
      <c r="B532" s="42">
        <v>10457145</v>
      </c>
      <c r="C532" s="42" t="s">
        <v>630</v>
      </c>
      <c r="D532" s="42" t="s">
        <v>284</v>
      </c>
      <c r="E532" s="42">
        <v>17624062</v>
      </c>
      <c r="F532" s="42">
        <v>17238617</v>
      </c>
      <c r="G532" s="42">
        <v>0.53301686025011019</v>
      </c>
      <c r="H532" s="42">
        <v>145.46896857500701</v>
      </c>
      <c r="I532" s="42">
        <v>-36.324857419254698</v>
      </c>
      <c r="J532" s="42">
        <v>114</v>
      </c>
      <c r="K532" s="42">
        <v>99.8</v>
      </c>
      <c r="L532" s="32">
        <v>6.3E-2</v>
      </c>
      <c r="M532" s="32">
        <v>8.7999999999999995E-2</v>
      </c>
      <c r="N532" s="181"/>
      <c r="O532" s="182">
        <f t="shared" si="121"/>
        <v>121.18199999999999</v>
      </c>
      <c r="P532" s="182">
        <f t="shared" si="122"/>
        <v>106.08739999999999</v>
      </c>
      <c r="Q532" s="191">
        <f t="shared" si="123"/>
        <v>0.01</v>
      </c>
      <c r="R532" s="191">
        <f t="shared" si="124"/>
        <v>0.02</v>
      </c>
      <c r="S532" s="184">
        <f t="shared" si="125"/>
        <v>-1509.4599999999998</v>
      </c>
      <c r="T532" s="184">
        <f t="shared" si="126"/>
        <v>136.27659999999997</v>
      </c>
      <c r="U532" s="185">
        <f t="shared" si="127"/>
        <v>1.4757992924622034E-2</v>
      </c>
      <c r="V532" s="181"/>
      <c r="W532" s="182">
        <f t="shared" si="128"/>
        <v>122.32199999999999</v>
      </c>
      <c r="X532" s="182">
        <f t="shared" si="129"/>
        <v>108.58240000000001</v>
      </c>
      <c r="Y532" s="183">
        <f t="shared" si="130"/>
        <v>0.01</v>
      </c>
      <c r="Z532" s="183">
        <f t="shared" si="131"/>
        <v>0.02</v>
      </c>
      <c r="AA532" s="184">
        <f t="shared" si="132"/>
        <v>-1373.9599999999982</v>
      </c>
      <c r="AB532" s="184">
        <f t="shared" si="133"/>
        <v>136.06159999999997</v>
      </c>
      <c r="AC532" s="185">
        <f t="shared" si="134"/>
        <v>1.6056944889225305E-2</v>
      </c>
      <c r="AD532" s="181"/>
      <c r="AE532" s="178">
        <f t="shared" si="135"/>
        <v>1.4757992924622034</v>
      </c>
      <c r="AF532" s="170">
        <f>Workings_risks!$E$18+Workings_risks!$E$27*(($AE532-1)*Workings_risks!$E$18)/(2050-2023)</f>
        <v>9.6681964008388972E-3</v>
      </c>
      <c r="AG532" s="170">
        <f>AF532+(($AE532-1)*Workings_risks!$E$18)/(2050-2023)</f>
        <v>9.8300163826306203E-3</v>
      </c>
      <c r="AH532" s="170">
        <f>AG532+(($AE532-1)*Workings_risks!$E$18)/(2050-2023)</f>
        <v>9.9918363644223435E-3</v>
      </c>
      <c r="AI532" s="170">
        <f>AH532+(($AE532-1)*Workings_risks!$E$18)/(2050-2023)</f>
        <v>1.0153656346214067E-2</v>
      </c>
      <c r="AJ532" s="170">
        <f>AI532+(($AE532-1)*Workings_risks!$E$18)/(2050-2023)</f>
        <v>1.031547632800579E-2</v>
      </c>
      <c r="AK532" s="170">
        <f>AJ532+(($AE532-1)*Workings_risks!$E$18)/(2050-2023)</f>
        <v>1.0477296309797513E-2</v>
      </c>
      <c r="AL532" s="170">
        <f>AK532+(($AE532-1)*Workings_risks!$E$18)/(2050-2023)</f>
        <v>1.0639116291589236E-2</v>
      </c>
      <c r="AM532" s="170">
        <f>AL532+(($AE532-1)*Workings_risks!$E$18)/(2050-2023)</f>
        <v>1.0800936273380959E-2</v>
      </c>
      <c r="AN532" s="170">
        <f>AM532+(($AE532-1)*Workings_risks!$E$18)/(2050-2023)</f>
        <v>1.0962756255172682E-2</v>
      </c>
      <c r="AO532" s="170">
        <f>AN532+(($AE532-1)*Workings_risks!$E$18)/(2050-2023)</f>
        <v>1.1124576236964405E-2</v>
      </c>
      <c r="AP532" s="170">
        <f>AO532+(($AE532-1)*Workings_risks!$E$18)/(2050-2023)</f>
        <v>1.1286396218756128E-2</v>
      </c>
      <c r="AQ532" s="170">
        <f>AP532+(($AE532-1)*Workings_risks!$E$18)/(2050-2023)</f>
        <v>1.1448216200547852E-2</v>
      </c>
      <c r="AR532" s="170">
        <f>AQ532+(($AE532-1)*Workings_risks!$E$18)/(2050-2023)</f>
        <v>1.1610036182339575E-2</v>
      </c>
      <c r="AS532" s="170">
        <f>AR532+(($AE532-1)*Workings_risks!$E$18)/(2050-2023)</f>
        <v>1.1771856164131298E-2</v>
      </c>
      <c r="AT532" s="170">
        <f>AS532+(($AE532-1)*Workings_risks!$E$18)/(2050-2023)</f>
        <v>1.1933676145923021E-2</v>
      </c>
      <c r="AU532" s="170">
        <f>AT532+(($AE532-1)*Workings_risks!$E$18)/(2050-2023)</f>
        <v>1.2095496127714744E-2</v>
      </c>
      <c r="AV532" s="170">
        <f>AU532+(($AE532-1)*Workings_risks!$E$18)/(2050-2023)</f>
        <v>1.2257316109506467E-2</v>
      </c>
      <c r="AW532" s="170">
        <f>AV532+(($AE532-1)*Workings_risks!$E$18)/(2050-2023)</f>
        <v>1.241913609129819E-2</v>
      </c>
      <c r="AX532" s="170">
        <f>AW532+(($AE532-1)*Workings_risks!$E$18)/(2050-2023)</f>
        <v>1.2580956073089913E-2</v>
      </c>
      <c r="AY532" s="170">
        <f>AX532+(($AE532-1)*Workings_risks!$E$18)/(2050-2023)</f>
        <v>1.2742776054881636E-2</v>
      </c>
      <c r="BA532" s="186">
        <f>AF532*Workings_risks!$E$24*Workings_risks!$E$26*Workings_risks!$E$27*Assumptions!$G$90</f>
        <v>3.9154171768729682E-4</v>
      </c>
      <c r="BB532" s="186">
        <f>AG532*Workings_risks!$E$24*Workings_risks!$E$26*Workings_risks!$E$27*Assumptions!$G$90</f>
        <v>3.9809508824370802E-4</v>
      </c>
      <c r="BC532" s="186">
        <f>AH532*Workings_risks!$E$24*Workings_risks!$E$26*Workings_risks!$E$27*Assumptions!$G$90</f>
        <v>4.0464845880011917E-4</v>
      </c>
      <c r="BD532" s="186">
        <f>AI532*Workings_risks!$E$24*Workings_risks!$E$26*Workings_risks!$E$27*Assumptions!$G$90</f>
        <v>4.1120182935653043E-4</v>
      </c>
      <c r="BE532" s="186">
        <f>AJ532*Workings_risks!$E$24*Workings_risks!$E$26*Workings_risks!$E$27*Assumptions!$G$90</f>
        <v>4.1775519991294163E-4</v>
      </c>
      <c r="BF532" s="186">
        <f>AK532*Workings_risks!$E$24*Workings_risks!$E$26*Workings_risks!$E$27*Assumptions!$G$90</f>
        <v>4.2430857046935278E-4</v>
      </c>
      <c r="BG532" s="186">
        <f>AL532*Workings_risks!$E$24*Workings_risks!$E$26*Workings_risks!$E$27*Assumptions!$G$90</f>
        <v>4.3086194102576398E-4</v>
      </c>
      <c r="BH532" s="186">
        <f>AM532*Workings_risks!$E$24*Workings_risks!$E$26*Workings_risks!$E$27*Assumptions!$G$90</f>
        <v>4.3741531158217523E-4</v>
      </c>
      <c r="BI532" s="186">
        <f>AN532*Workings_risks!$E$24*Workings_risks!$E$26*Workings_risks!$E$27*Assumptions!$G$90</f>
        <v>4.4396868213858644E-4</v>
      </c>
      <c r="BJ532" s="186">
        <f>AO532*Workings_risks!$E$24*Workings_risks!$E$26*Workings_risks!$E$27*Assumptions!$G$90</f>
        <v>4.5052205269499758E-4</v>
      </c>
      <c r="BK532" s="186">
        <f>AP532*Workings_risks!$E$24*Workings_risks!$E$26*Workings_risks!$E$27*Assumptions!$G$90</f>
        <v>4.5707542325140879E-4</v>
      </c>
      <c r="BL532" s="186">
        <f>AQ532*Workings_risks!$E$24*Workings_risks!$E$26*Workings_risks!$E$27*Assumptions!$G$90</f>
        <v>4.6362879380782004E-4</v>
      </c>
      <c r="BM532" s="186">
        <f>AR532*Workings_risks!$E$24*Workings_risks!$E$26*Workings_risks!$E$27*Assumptions!$G$90</f>
        <v>4.7018216436423124E-4</v>
      </c>
      <c r="BN532" s="186">
        <f>AS532*Workings_risks!$E$24*Workings_risks!$E$26*Workings_risks!$E$27*Assumptions!$G$90</f>
        <v>4.7673553492064239E-4</v>
      </c>
      <c r="BO532" s="186">
        <f>AT532*Workings_risks!$E$24*Workings_risks!$E$26*Workings_risks!$E$27*Assumptions!$G$90</f>
        <v>4.8328890547705354E-4</v>
      </c>
      <c r="BP532" s="186">
        <f>AU532*Workings_risks!$E$24*Workings_risks!$E$26*Workings_risks!$E$27*Assumptions!$G$90</f>
        <v>4.8984227603346474E-4</v>
      </c>
      <c r="BQ532" s="186">
        <f>AV532*Workings_risks!$E$24*Workings_risks!$E$26*Workings_risks!$E$27*Assumptions!$G$90</f>
        <v>4.9639564658987589E-4</v>
      </c>
      <c r="BR532" s="186">
        <f>AW532*Workings_risks!$E$24*Workings_risks!$E$26*Workings_risks!$E$27*Assumptions!$G$90</f>
        <v>5.0294901714628714E-4</v>
      </c>
      <c r="BS532" s="186">
        <f>AX532*Workings_risks!$E$24*Workings_risks!$E$26*Workings_risks!$E$27*Assumptions!$G$90</f>
        <v>5.095023877026984E-4</v>
      </c>
      <c r="BT532" s="186">
        <f>AY532*Workings_risks!$E$24*Workings_risks!$E$26*Workings_risks!$E$27*Assumptions!$G$90</f>
        <v>5.1605575825910955E-4</v>
      </c>
    </row>
    <row r="533" spans="2:72" x14ac:dyDescent="0.25">
      <c r="B533" s="42">
        <v>10457656</v>
      </c>
      <c r="C533" s="42" t="s">
        <v>654</v>
      </c>
      <c r="D533" s="42" t="s">
        <v>281</v>
      </c>
      <c r="E533" s="42">
        <v>188526749</v>
      </c>
      <c r="F533" s="42">
        <v>17240796</v>
      </c>
      <c r="G533" s="42">
        <v>1.0630822188993805</v>
      </c>
      <c r="H533" s="42">
        <v>145.63161107105</v>
      </c>
      <c r="I533" s="42">
        <v>-36.312984199288799</v>
      </c>
      <c r="J533" s="42">
        <v>114</v>
      </c>
      <c r="K533" s="42">
        <v>99.5</v>
      </c>
      <c r="L533" s="32">
        <v>6.3E-2</v>
      </c>
      <c r="M533" s="32">
        <v>8.7999999999999995E-2</v>
      </c>
      <c r="N533" s="181"/>
      <c r="O533" s="182">
        <f t="shared" si="121"/>
        <v>121.18199999999999</v>
      </c>
      <c r="P533" s="182">
        <f t="shared" si="122"/>
        <v>105.76849999999999</v>
      </c>
      <c r="Q533" s="191">
        <f t="shared" si="123"/>
        <v>0.01</v>
      </c>
      <c r="R533" s="191">
        <f t="shared" si="124"/>
        <v>0.02</v>
      </c>
      <c r="S533" s="184">
        <f t="shared" si="125"/>
        <v>-1541.35</v>
      </c>
      <c r="T533" s="184">
        <f t="shared" si="126"/>
        <v>136.59549999999999</v>
      </c>
      <c r="U533" s="185">
        <f t="shared" si="127"/>
        <v>1.4659551691698828E-2</v>
      </c>
      <c r="V533" s="181"/>
      <c r="W533" s="182">
        <f t="shared" si="128"/>
        <v>122.32199999999999</v>
      </c>
      <c r="X533" s="182">
        <f t="shared" si="129"/>
        <v>108.25600000000001</v>
      </c>
      <c r="Y533" s="183">
        <f t="shared" si="130"/>
        <v>0.01</v>
      </c>
      <c r="Z533" s="183">
        <f t="shared" si="131"/>
        <v>0.02</v>
      </c>
      <c r="AA533" s="184">
        <f t="shared" si="132"/>
        <v>-1406.5999999999972</v>
      </c>
      <c r="AB533" s="184">
        <f t="shared" si="133"/>
        <v>136.38799999999995</v>
      </c>
      <c r="AC533" s="185">
        <f t="shared" si="134"/>
        <v>1.5916394141902455E-2</v>
      </c>
      <c r="AD533" s="181"/>
      <c r="AE533" s="178">
        <f t="shared" si="135"/>
        <v>1.4659551691698829</v>
      </c>
      <c r="AF533" s="170">
        <f>Workings_risks!$E$18+Workings_risks!$E$27*(($AE533-1)*Workings_risks!$E$18)/(2050-2023)</f>
        <v>9.6581524019690671E-3</v>
      </c>
      <c r="AG533" s="170">
        <f>AF533+(($AE533-1)*Workings_risks!$E$18)/(2050-2023)</f>
        <v>9.816624384137513E-3</v>
      </c>
      <c r="AH533" s="170">
        <f>AG533+(($AE533-1)*Workings_risks!$E$18)/(2050-2023)</f>
        <v>9.9750963663059588E-3</v>
      </c>
      <c r="AI533" s="170">
        <f>AH533+(($AE533-1)*Workings_risks!$E$18)/(2050-2023)</f>
        <v>1.0133568348474405E-2</v>
      </c>
      <c r="AJ533" s="170">
        <f>AI533+(($AE533-1)*Workings_risks!$E$18)/(2050-2023)</f>
        <v>1.029204033064285E-2</v>
      </c>
      <c r="AK533" s="170">
        <f>AJ533+(($AE533-1)*Workings_risks!$E$18)/(2050-2023)</f>
        <v>1.0450512312811296E-2</v>
      </c>
      <c r="AL533" s="170">
        <f>AK533+(($AE533-1)*Workings_risks!$E$18)/(2050-2023)</f>
        <v>1.0608984294979742E-2</v>
      </c>
      <c r="AM533" s="170">
        <f>AL533+(($AE533-1)*Workings_risks!$E$18)/(2050-2023)</f>
        <v>1.0767456277148188E-2</v>
      </c>
      <c r="AN533" s="170">
        <f>AM533+(($AE533-1)*Workings_risks!$E$18)/(2050-2023)</f>
        <v>1.0925928259316634E-2</v>
      </c>
      <c r="AO533" s="170">
        <f>AN533+(($AE533-1)*Workings_risks!$E$18)/(2050-2023)</f>
        <v>1.108440024148508E-2</v>
      </c>
      <c r="AP533" s="170">
        <f>AO533+(($AE533-1)*Workings_risks!$E$18)/(2050-2023)</f>
        <v>1.1242872223653525E-2</v>
      </c>
      <c r="AQ533" s="170">
        <f>AP533+(($AE533-1)*Workings_risks!$E$18)/(2050-2023)</f>
        <v>1.1401344205821971E-2</v>
      </c>
      <c r="AR533" s="170">
        <f>AQ533+(($AE533-1)*Workings_risks!$E$18)/(2050-2023)</f>
        <v>1.1559816187990417E-2</v>
      </c>
      <c r="AS533" s="170">
        <f>AR533+(($AE533-1)*Workings_risks!$E$18)/(2050-2023)</f>
        <v>1.1718288170158863E-2</v>
      </c>
      <c r="AT533" s="170">
        <f>AS533+(($AE533-1)*Workings_risks!$E$18)/(2050-2023)</f>
        <v>1.1876760152327309E-2</v>
      </c>
      <c r="AU533" s="170">
        <f>AT533+(($AE533-1)*Workings_risks!$E$18)/(2050-2023)</f>
        <v>1.2035232134495755E-2</v>
      </c>
      <c r="AV533" s="170">
        <f>AU533+(($AE533-1)*Workings_risks!$E$18)/(2050-2023)</f>
        <v>1.2193704116664201E-2</v>
      </c>
      <c r="AW533" s="170">
        <f>AV533+(($AE533-1)*Workings_risks!$E$18)/(2050-2023)</f>
        <v>1.2352176098832646E-2</v>
      </c>
      <c r="AX533" s="170">
        <f>AW533+(($AE533-1)*Workings_risks!$E$18)/(2050-2023)</f>
        <v>1.2510648081001092E-2</v>
      </c>
      <c r="AY533" s="170">
        <f>AX533+(($AE533-1)*Workings_risks!$E$18)/(2050-2023)</f>
        <v>1.2669120063169538E-2</v>
      </c>
      <c r="BA533" s="186">
        <f>AF533*Workings_risks!$E$24*Workings_risks!$E$26*Workings_risks!$E$27*Assumptions!$G$90</f>
        <v>3.9113495675620921E-4</v>
      </c>
      <c r="BB533" s="186">
        <f>AG533*Workings_risks!$E$24*Workings_risks!$E$26*Workings_risks!$E$27*Assumptions!$G$90</f>
        <v>3.9755274033559119E-4</v>
      </c>
      <c r="BC533" s="186">
        <f>AH533*Workings_risks!$E$24*Workings_risks!$E$26*Workings_risks!$E$27*Assumptions!$G$90</f>
        <v>4.0397052391497322E-4</v>
      </c>
      <c r="BD533" s="186">
        <f>AI533*Workings_risks!$E$24*Workings_risks!$E$26*Workings_risks!$E$27*Assumptions!$G$90</f>
        <v>4.103883074943552E-4</v>
      </c>
      <c r="BE533" s="186">
        <f>AJ533*Workings_risks!$E$24*Workings_risks!$E$26*Workings_risks!$E$27*Assumptions!$G$90</f>
        <v>4.1680609107373718E-4</v>
      </c>
      <c r="BF533" s="186">
        <f>AK533*Workings_risks!$E$24*Workings_risks!$E$26*Workings_risks!$E$27*Assumptions!$G$90</f>
        <v>4.2322387465311922E-4</v>
      </c>
      <c r="BG533" s="186">
        <f>AL533*Workings_risks!$E$24*Workings_risks!$E$26*Workings_risks!$E$27*Assumptions!$G$90</f>
        <v>4.2964165823250119E-4</v>
      </c>
      <c r="BH533" s="186">
        <f>AM533*Workings_risks!$E$24*Workings_risks!$E$26*Workings_risks!$E$27*Assumptions!$G$90</f>
        <v>4.3605944181188317E-4</v>
      </c>
      <c r="BI533" s="186">
        <f>AN533*Workings_risks!$E$24*Workings_risks!$E$26*Workings_risks!$E$27*Assumptions!$G$90</f>
        <v>4.4247722539126521E-4</v>
      </c>
      <c r="BJ533" s="186">
        <f>AO533*Workings_risks!$E$24*Workings_risks!$E$26*Workings_risks!$E$27*Assumptions!$G$90</f>
        <v>4.4889500897064719E-4</v>
      </c>
      <c r="BK533" s="186">
        <f>AP533*Workings_risks!$E$24*Workings_risks!$E$26*Workings_risks!$E$27*Assumptions!$G$90</f>
        <v>4.5531279255002911E-4</v>
      </c>
      <c r="BL533" s="186">
        <f>AQ533*Workings_risks!$E$24*Workings_risks!$E$26*Workings_risks!$E$27*Assumptions!$G$90</f>
        <v>4.6173057612941115E-4</v>
      </c>
      <c r="BM533" s="186">
        <f>AR533*Workings_risks!$E$24*Workings_risks!$E$26*Workings_risks!$E$27*Assumptions!$G$90</f>
        <v>4.6814835970879318E-4</v>
      </c>
      <c r="BN533" s="186">
        <f>AS533*Workings_risks!$E$24*Workings_risks!$E$26*Workings_risks!$E$27*Assumptions!$G$90</f>
        <v>4.7456614328817516E-4</v>
      </c>
      <c r="BO533" s="186">
        <f>AT533*Workings_risks!$E$24*Workings_risks!$E$26*Workings_risks!$E$27*Assumptions!$G$90</f>
        <v>4.8098392686755714E-4</v>
      </c>
      <c r="BP533" s="186">
        <f>AU533*Workings_risks!$E$24*Workings_risks!$E$26*Workings_risks!$E$27*Assumptions!$G$90</f>
        <v>4.8740171044693912E-4</v>
      </c>
      <c r="BQ533" s="186">
        <f>AV533*Workings_risks!$E$24*Workings_risks!$E$26*Workings_risks!$E$27*Assumptions!$G$90</f>
        <v>4.938194940263211E-4</v>
      </c>
      <c r="BR533" s="186">
        <f>AW533*Workings_risks!$E$24*Workings_risks!$E$26*Workings_risks!$E$27*Assumptions!$G$90</f>
        <v>5.0023727760570313E-4</v>
      </c>
      <c r="BS533" s="186">
        <f>AX533*Workings_risks!$E$24*Workings_risks!$E$26*Workings_risks!$E$27*Assumptions!$G$90</f>
        <v>5.0665506118508505E-4</v>
      </c>
      <c r="BT533" s="186">
        <f>AY533*Workings_risks!$E$24*Workings_risks!$E$26*Workings_risks!$E$27*Assumptions!$G$90</f>
        <v>5.130728447644672E-4</v>
      </c>
    </row>
    <row r="534" spans="2:72" x14ac:dyDescent="0.25">
      <c r="B534" s="42">
        <v>10457822</v>
      </c>
      <c r="C534" s="42" t="s">
        <v>654</v>
      </c>
      <c r="D534" s="42" t="s">
        <v>281</v>
      </c>
      <c r="E534" s="42">
        <v>17241512</v>
      </c>
      <c r="F534" s="42">
        <v>17241508</v>
      </c>
      <c r="G534" s="42">
        <v>1.6335218866597603</v>
      </c>
      <c r="H534" s="42">
        <v>145.73298700522901</v>
      </c>
      <c r="I534" s="42">
        <v>-36.2989911937849</v>
      </c>
      <c r="J534" s="42">
        <v>113</v>
      </c>
      <c r="K534" s="42">
        <v>99.7</v>
      </c>
      <c r="L534" s="32">
        <v>6.3E-2</v>
      </c>
      <c r="M534" s="32">
        <v>8.7999999999999995E-2</v>
      </c>
      <c r="N534" s="181"/>
      <c r="O534" s="182">
        <f t="shared" si="121"/>
        <v>120.119</v>
      </c>
      <c r="P534" s="182">
        <f t="shared" si="122"/>
        <v>105.9811</v>
      </c>
      <c r="Q534" s="191">
        <f t="shared" si="123"/>
        <v>0.01</v>
      </c>
      <c r="R534" s="191">
        <f t="shared" si="124"/>
        <v>0.02</v>
      </c>
      <c r="S534" s="184">
        <f t="shared" si="125"/>
        <v>-1413.7900000000002</v>
      </c>
      <c r="T534" s="184">
        <f t="shared" si="126"/>
        <v>134.2569</v>
      </c>
      <c r="U534" s="185">
        <f t="shared" si="127"/>
        <v>1.5035401297222358E-2</v>
      </c>
      <c r="V534" s="181"/>
      <c r="W534" s="182">
        <f t="shared" si="128"/>
        <v>121.249</v>
      </c>
      <c r="X534" s="182">
        <f t="shared" si="129"/>
        <v>108.4736</v>
      </c>
      <c r="Y534" s="183">
        <f t="shared" si="130"/>
        <v>0.01</v>
      </c>
      <c r="Z534" s="183">
        <f t="shared" si="131"/>
        <v>0.02</v>
      </c>
      <c r="AA534" s="184">
        <f t="shared" si="132"/>
        <v>-1277.5399999999993</v>
      </c>
      <c r="AB534" s="184">
        <f t="shared" si="133"/>
        <v>134.02439999999999</v>
      </c>
      <c r="AC534" s="185">
        <f t="shared" si="134"/>
        <v>1.6456940682874899E-2</v>
      </c>
      <c r="AD534" s="181"/>
      <c r="AE534" s="178">
        <f t="shared" si="135"/>
        <v>1.5035401297222357</v>
      </c>
      <c r="AF534" s="170">
        <f>Workings_risks!$E$18+Workings_risks!$E$27*(($AE534-1)*Workings_risks!$E$18)/(2050-2023)</f>
        <v>9.6965004894625402E-3</v>
      </c>
      <c r="AG534" s="170">
        <f>AF534+(($AE534-1)*Workings_risks!$E$18)/(2050-2023)</f>
        <v>9.8677551674621437E-3</v>
      </c>
      <c r="AH534" s="170">
        <f>AG534+(($AE534-1)*Workings_risks!$E$18)/(2050-2023)</f>
        <v>1.0039009845461747E-2</v>
      </c>
      <c r="AI534" s="170">
        <f>AH534+(($AE534-1)*Workings_risks!$E$18)/(2050-2023)</f>
        <v>1.0210264523461351E-2</v>
      </c>
      <c r="AJ534" s="170">
        <f>AI534+(($AE534-1)*Workings_risks!$E$18)/(2050-2023)</f>
        <v>1.0381519201460954E-2</v>
      </c>
      <c r="AK534" s="170">
        <f>AJ534+(($AE534-1)*Workings_risks!$E$18)/(2050-2023)</f>
        <v>1.0552773879460558E-2</v>
      </c>
      <c r="AL534" s="170">
        <f>AK534+(($AE534-1)*Workings_risks!$E$18)/(2050-2023)</f>
        <v>1.0724028557460161E-2</v>
      </c>
      <c r="AM534" s="170">
        <f>AL534+(($AE534-1)*Workings_risks!$E$18)/(2050-2023)</f>
        <v>1.0895283235459765E-2</v>
      </c>
      <c r="AN534" s="170">
        <f>AM534+(($AE534-1)*Workings_risks!$E$18)/(2050-2023)</f>
        <v>1.1066537913459368E-2</v>
      </c>
      <c r="AO534" s="170">
        <f>AN534+(($AE534-1)*Workings_risks!$E$18)/(2050-2023)</f>
        <v>1.1237792591458972E-2</v>
      </c>
      <c r="AP534" s="170">
        <f>AO534+(($AE534-1)*Workings_risks!$E$18)/(2050-2023)</f>
        <v>1.1409047269458576E-2</v>
      </c>
      <c r="AQ534" s="170">
        <f>AP534+(($AE534-1)*Workings_risks!$E$18)/(2050-2023)</f>
        <v>1.1580301947458179E-2</v>
      </c>
      <c r="AR534" s="170">
        <f>AQ534+(($AE534-1)*Workings_risks!$E$18)/(2050-2023)</f>
        <v>1.1751556625457783E-2</v>
      </c>
      <c r="AS534" s="170">
        <f>AR534+(($AE534-1)*Workings_risks!$E$18)/(2050-2023)</f>
        <v>1.1922811303457386E-2</v>
      </c>
      <c r="AT534" s="170">
        <f>AS534+(($AE534-1)*Workings_risks!$E$18)/(2050-2023)</f>
        <v>1.209406598145699E-2</v>
      </c>
      <c r="AU534" s="170">
        <f>AT534+(($AE534-1)*Workings_risks!$E$18)/(2050-2023)</f>
        <v>1.2265320659456593E-2</v>
      </c>
      <c r="AV534" s="170">
        <f>AU534+(($AE534-1)*Workings_risks!$E$18)/(2050-2023)</f>
        <v>1.2436575337456197E-2</v>
      </c>
      <c r="AW534" s="170">
        <f>AV534+(($AE534-1)*Workings_risks!$E$18)/(2050-2023)</f>
        <v>1.26078300154558E-2</v>
      </c>
      <c r="AX534" s="170">
        <f>AW534+(($AE534-1)*Workings_risks!$E$18)/(2050-2023)</f>
        <v>1.2779084693455404E-2</v>
      </c>
      <c r="AY534" s="170">
        <f>AX534+(($AE534-1)*Workings_risks!$E$18)/(2050-2023)</f>
        <v>1.2950339371455007E-2</v>
      </c>
      <c r="BA534" s="186">
        <f>AF534*Workings_risks!$E$24*Workings_risks!$E$26*Workings_risks!$E$27*Assumptions!$G$90</f>
        <v>3.9268797403313531E-4</v>
      </c>
      <c r="BB534" s="186">
        <f>AG534*Workings_risks!$E$24*Workings_risks!$E$26*Workings_risks!$E$27*Assumptions!$G$90</f>
        <v>3.9962343003815932E-4</v>
      </c>
      <c r="BC534" s="186">
        <f>AH534*Workings_risks!$E$24*Workings_risks!$E$26*Workings_risks!$E$27*Assumptions!$G$90</f>
        <v>4.0655888604318333E-4</v>
      </c>
      <c r="BD534" s="186">
        <f>AI534*Workings_risks!$E$24*Workings_risks!$E$26*Workings_risks!$E$27*Assumptions!$G$90</f>
        <v>4.1349434204820734E-4</v>
      </c>
      <c r="BE534" s="186">
        <f>AJ534*Workings_risks!$E$24*Workings_risks!$E$26*Workings_risks!$E$27*Assumptions!$G$90</f>
        <v>4.204297980532314E-4</v>
      </c>
      <c r="BF534" s="186">
        <f>AK534*Workings_risks!$E$24*Workings_risks!$E$26*Workings_risks!$E$27*Assumptions!$G$90</f>
        <v>4.2736525405825536E-4</v>
      </c>
      <c r="BG534" s="186">
        <f>AL534*Workings_risks!$E$24*Workings_risks!$E$26*Workings_risks!$E$27*Assumptions!$G$90</f>
        <v>4.3430071006327937E-4</v>
      </c>
      <c r="BH534" s="186">
        <f>AM534*Workings_risks!$E$24*Workings_risks!$E$26*Workings_risks!$E$27*Assumptions!$G$90</f>
        <v>4.4123616606830338E-4</v>
      </c>
      <c r="BI534" s="186">
        <f>AN534*Workings_risks!$E$24*Workings_risks!$E$26*Workings_risks!$E$27*Assumptions!$G$90</f>
        <v>4.481716220733274E-4</v>
      </c>
      <c r="BJ534" s="186">
        <f>AO534*Workings_risks!$E$24*Workings_risks!$E$26*Workings_risks!$E$27*Assumptions!$G$90</f>
        <v>4.5510707807835146E-4</v>
      </c>
      <c r="BK534" s="186">
        <f>AP534*Workings_risks!$E$24*Workings_risks!$E$26*Workings_risks!$E$27*Assumptions!$G$90</f>
        <v>4.6204253408337542E-4</v>
      </c>
      <c r="BL534" s="186">
        <f>AQ534*Workings_risks!$E$24*Workings_risks!$E$26*Workings_risks!$E$27*Assumptions!$G$90</f>
        <v>4.6897799008839948E-4</v>
      </c>
      <c r="BM534" s="186">
        <f>AR534*Workings_risks!$E$24*Workings_risks!$E$26*Workings_risks!$E$27*Assumptions!$G$90</f>
        <v>4.7591344609342349E-4</v>
      </c>
      <c r="BN534" s="186">
        <f>AS534*Workings_risks!$E$24*Workings_risks!$E$26*Workings_risks!$E$27*Assumptions!$G$90</f>
        <v>4.8284890209844751E-4</v>
      </c>
      <c r="BO534" s="186">
        <f>AT534*Workings_risks!$E$24*Workings_risks!$E$26*Workings_risks!$E$27*Assumptions!$G$90</f>
        <v>4.8978435810347152E-4</v>
      </c>
      <c r="BP534" s="186">
        <f>AU534*Workings_risks!$E$24*Workings_risks!$E$26*Workings_risks!$E$27*Assumptions!$G$90</f>
        <v>4.9671981410849553E-4</v>
      </c>
      <c r="BQ534" s="186">
        <f>AV534*Workings_risks!$E$24*Workings_risks!$E$26*Workings_risks!$E$27*Assumptions!$G$90</f>
        <v>5.0365527011351954E-4</v>
      </c>
      <c r="BR534" s="186">
        <f>AW534*Workings_risks!$E$24*Workings_risks!$E$26*Workings_risks!$E$27*Assumptions!$G$90</f>
        <v>5.1059072611854355E-4</v>
      </c>
      <c r="BS534" s="186">
        <f>AX534*Workings_risks!$E$24*Workings_risks!$E$26*Workings_risks!$E$27*Assumptions!$G$90</f>
        <v>5.1752618212356745E-4</v>
      </c>
      <c r="BT534" s="186">
        <f>AY534*Workings_risks!$E$24*Workings_risks!$E$26*Workings_risks!$E$27*Assumptions!$G$90</f>
        <v>5.2446163812859146E-4</v>
      </c>
    </row>
    <row r="535" spans="2:72" x14ac:dyDescent="0.25">
      <c r="B535" s="42">
        <v>10457823</v>
      </c>
      <c r="C535" s="42" t="s">
        <v>654</v>
      </c>
      <c r="D535" s="42" t="s">
        <v>281</v>
      </c>
      <c r="E535" s="42">
        <v>17241508</v>
      </c>
      <c r="F535" s="42">
        <v>17241555</v>
      </c>
      <c r="G535" s="42">
        <v>2.3687201447014505</v>
      </c>
      <c r="H535" s="42">
        <v>145.73148193304701</v>
      </c>
      <c r="I535" s="42">
        <v>-36.2976410201478</v>
      </c>
      <c r="J535" s="42">
        <v>113</v>
      </c>
      <c r="K535" s="42">
        <v>99.7</v>
      </c>
      <c r="L535" s="32">
        <v>6.3E-2</v>
      </c>
      <c r="M535" s="32">
        <v>8.7999999999999995E-2</v>
      </c>
      <c r="N535" s="181"/>
      <c r="O535" s="182">
        <f t="shared" si="121"/>
        <v>120.119</v>
      </c>
      <c r="P535" s="182">
        <f t="shared" si="122"/>
        <v>105.9811</v>
      </c>
      <c r="Q535" s="191">
        <f t="shared" si="123"/>
        <v>0.01</v>
      </c>
      <c r="R535" s="191">
        <f t="shared" si="124"/>
        <v>0.02</v>
      </c>
      <c r="S535" s="184">
        <f t="shared" si="125"/>
        <v>-1413.7900000000002</v>
      </c>
      <c r="T535" s="184">
        <f t="shared" si="126"/>
        <v>134.2569</v>
      </c>
      <c r="U535" s="185">
        <f t="shared" si="127"/>
        <v>1.5035401297222358E-2</v>
      </c>
      <c r="V535" s="181"/>
      <c r="W535" s="182">
        <f t="shared" si="128"/>
        <v>121.249</v>
      </c>
      <c r="X535" s="182">
        <f t="shared" si="129"/>
        <v>108.4736</v>
      </c>
      <c r="Y535" s="183">
        <f t="shared" si="130"/>
        <v>0.01</v>
      </c>
      <c r="Z535" s="183">
        <f t="shared" si="131"/>
        <v>0.02</v>
      </c>
      <c r="AA535" s="184">
        <f t="shared" si="132"/>
        <v>-1277.5399999999993</v>
      </c>
      <c r="AB535" s="184">
        <f t="shared" si="133"/>
        <v>134.02439999999999</v>
      </c>
      <c r="AC535" s="185">
        <f t="shared" si="134"/>
        <v>1.6456940682874899E-2</v>
      </c>
      <c r="AD535" s="181"/>
      <c r="AE535" s="178">
        <f t="shared" si="135"/>
        <v>1.5035401297222357</v>
      </c>
      <c r="AF535" s="170">
        <f>Workings_risks!$E$18+Workings_risks!$E$27*(($AE535-1)*Workings_risks!$E$18)/(2050-2023)</f>
        <v>9.6965004894625402E-3</v>
      </c>
      <c r="AG535" s="170">
        <f>AF535+(($AE535-1)*Workings_risks!$E$18)/(2050-2023)</f>
        <v>9.8677551674621437E-3</v>
      </c>
      <c r="AH535" s="170">
        <f>AG535+(($AE535-1)*Workings_risks!$E$18)/(2050-2023)</f>
        <v>1.0039009845461747E-2</v>
      </c>
      <c r="AI535" s="170">
        <f>AH535+(($AE535-1)*Workings_risks!$E$18)/(2050-2023)</f>
        <v>1.0210264523461351E-2</v>
      </c>
      <c r="AJ535" s="170">
        <f>AI535+(($AE535-1)*Workings_risks!$E$18)/(2050-2023)</f>
        <v>1.0381519201460954E-2</v>
      </c>
      <c r="AK535" s="170">
        <f>AJ535+(($AE535-1)*Workings_risks!$E$18)/(2050-2023)</f>
        <v>1.0552773879460558E-2</v>
      </c>
      <c r="AL535" s="170">
        <f>AK535+(($AE535-1)*Workings_risks!$E$18)/(2050-2023)</f>
        <v>1.0724028557460161E-2</v>
      </c>
      <c r="AM535" s="170">
        <f>AL535+(($AE535-1)*Workings_risks!$E$18)/(2050-2023)</f>
        <v>1.0895283235459765E-2</v>
      </c>
      <c r="AN535" s="170">
        <f>AM535+(($AE535-1)*Workings_risks!$E$18)/(2050-2023)</f>
        <v>1.1066537913459368E-2</v>
      </c>
      <c r="AO535" s="170">
        <f>AN535+(($AE535-1)*Workings_risks!$E$18)/(2050-2023)</f>
        <v>1.1237792591458972E-2</v>
      </c>
      <c r="AP535" s="170">
        <f>AO535+(($AE535-1)*Workings_risks!$E$18)/(2050-2023)</f>
        <v>1.1409047269458576E-2</v>
      </c>
      <c r="AQ535" s="170">
        <f>AP535+(($AE535-1)*Workings_risks!$E$18)/(2050-2023)</f>
        <v>1.1580301947458179E-2</v>
      </c>
      <c r="AR535" s="170">
        <f>AQ535+(($AE535-1)*Workings_risks!$E$18)/(2050-2023)</f>
        <v>1.1751556625457783E-2</v>
      </c>
      <c r="AS535" s="170">
        <f>AR535+(($AE535-1)*Workings_risks!$E$18)/(2050-2023)</f>
        <v>1.1922811303457386E-2</v>
      </c>
      <c r="AT535" s="170">
        <f>AS535+(($AE535-1)*Workings_risks!$E$18)/(2050-2023)</f>
        <v>1.209406598145699E-2</v>
      </c>
      <c r="AU535" s="170">
        <f>AT535+(($AE535-1)*Workings_risks!$E$18)/(2050-2023)</f>
        <v>1.2265320659456593E-2</v>
      </c>
      <c r="AV535" s="170">
        <f>AU535+(($AE535-1)*Workings_risks!$E$18)/(2050-2023)</f>
        <v>1.2436575337456197E-2</v>
      </c>
      <c r="AW535" s="170">
        <f>AV535+(($AE535-1)*Workings_risks!$E$18)/(2050-2023)</f>
        <v>1.26078300154558E-2</v>
      </c>
      <c r="AX535" s="170">
        <f>AW535+(($AE535-1)*Workings_risks!$E$18)/(2050-2023)</f>
        <v>1.2779084693455404E-2</v>
      </c>
      <c r="AY535" s="170">
        <f>AX535+(($AE535-1)*Workings_risks!$E$18)/(2050-2023)</f>
        <v>1.2950339371455007E-2</v>
      </c>
      <c r="BA535" s="186">
        <f>AF535*Workings_risks!$E$24*Workings_risks!$E$26*Workings_risks!$E$27*Assumptions!$G$90</f>
        <v>3.9268797403313531E-4</v>
      </c>
      <c r="BB535" s="186">
        <f>AG535*Workings_risks!$E$24*Workings_risks!$E$26*Workings_risks!$E$27*Assumptions!$G$90</f>
        <v>3.9962343003815932E-4</v>
      </c>
      <c r="BC535" s="186">
        <f>AH535*Workings_risks!$E$24*Workings_risks!$E$26*Workings_risks!$E$27*Assumptions!$G$90</f>
        <v>4.0655888604318333E-4</v>
      </c>
      <c r="BD535" s="186">
        <f>AI535*Workings_risks!$E$24*Workings_risks!$E$26*Workings_risks!$E$27*Assumptions!$G$90</f>
        <v>4.1349434204820734E-4</v>
      </c>
      <c r="BE535" s="186">
        <f>AJ535*Workings_risks!$E$24*Workings_risks!$E$26*Workings_risks!$E$27*Assumptions!$G$90</f>
        <v>4.204297980532314E-4</v>
      </c>
      <c r="BF535" s="186">
        <f>AK535*Workings_risks!$E$24*Workings_risks!$E$26*Workings_risks!$E$27*Assumptions!$G$90</f>
        <v>4.2736525405825536E-4</v>
      </c>
      <c r="BG535" s="186">
        <f>AL535*Workings_risks!$E$24*Workings_risks!$E$26*Workings_risks!$E$27*Assumptions!$G$90</f>
        <v>4.3430071006327937E-4</v>
      </c>
      <c r="BH535" s="186">
        <f>AM535*Workings_risks!$E$24*Workings_risks!$E$26*Workings_risks!$E$27*Assumptions!$G$90</f>
        <v>4.4123616606830338E-4</v>
      </c>
      <c r="BI535" s="186">
        <f>AN535*Workings_risks!$E$24*Workings_risks!$E$26*Workings_risks!$E$27*Assumptions!$G$90</f>
        <v>4.481716220733274E-4</v>
      </c>
      <c r="BJ535" s="186">
        <f>AO535*Workings_risks!$E$24*Workings_risks!$E$26*Workings_risks!$E$27*Assumptions!$G$90</f>
        <v>4.5510707807835146E-4</v>
      </c>
      <c r="BK535" s="186">
        <f>AP535*Workings_risks!$E$24*Workings_risks!$E$26*Workings_risks!$E$27*Assumptions!$G$90</f>
        <v>4.6204253408337542E-4</v>
      </c>
      <c r="BL535" s="186">
        <f>AQ535*Workings_risks!$E$24*Workings_risks!$E$26*Workings_risks!$E$27*Assumptions!$G$90</f>
        <v>4.6897799008839948E-4</v>
      </c>
      <c r="BM535" s="186">
        <f>AR535*Workings_risks!$E$24*Workings_risks!$E$26*Workings_risks!$E$27*Assumptions!$G$90</f>
        <v>4.7591344609342349E-4</v>
      </c>
      <c r="BN535" s="186">
        <f>AS535*Workings_risks!$E$24*Workings_risks!$E$26*Workings_risks!$E$27*Assumptions!$G$90</f>
        <v>4.8284890209844751E-4</v>
      </c>
      <c r="BO535" s="186">
        <f>AT535*Workings_risks!$E$24*Workings_risks!$E$26*Workings_risks!$E$27*Assumptions!$G$90</f>
        <v>4.8978435810347152E-4</v>
      </c>
      <c r="BP535" s="186">
        <f>AU535*Workings_risks!$E$24*Workings_risks!$E$26*Workings_risks!$E$27*Assumptions!$G$90</f>
        <v>4.9671981410849553E-4</v>
      </c>
      <c r="BQ535" s="186">
        <f>AV535*Workings_risks!$E$24*Workings_risks!$E$26*Workings_risks!$E$27*Assumptions!$G$90</f>
        <v>5.0365527011351954E-4</v>
      </c>
      <c r="BR535" s="186">
        <f>AW535*Workings_risks!$E$24*Workings_risks!$E$26*Workings_risks!$E$27*Assumptions!$G$90</f>
        <v>5.1059072611854355E-4</v>
      </c>
      <c r="BS535" s="186">
        <f>AX535*Workings_risks!$E$24*Workings_risks!$E$26*Workings_risks!$E$27*Assumptions!$G$90</f>
        <v>5.1752618212356745E-4</v>
      </c>
      <c r="BT535" s="186">
        <f>AY535*Workings_risks!$E$24*Workings_risks!$E$26*Workings_risks!$E$27*Assumptions!$G$90</f>
        <v>5.2446163812859146E-4</v>
      </c>
    </row>
    <row r="536" spans="2:72" x14ac:dyDescent="0.25">
      <c r="B536" s="42">
        <v>10457824</v>
      </c>
      <c r="C536" s="42" t="s">
        <v>654</v>
      </c>
      <c r="D536" s="42" t="s">
        <v>281</v>
      </c>
      <c r="E536" s="42">
        <v>17241516</v>
      </c>
      <c r="F536" s="42">
        <v>17241512</v>
      </c>
      <c r="G536" s="42">
        <v>0.2746132878126808</v>
      </c>
      <c r="H536" s="42">
        <v>145.73616069157299</v>
      </c>
      <c r="I536" s="42">
        <v>-36.2990090214441</v>
      </c>
      <c r="J536" s="42">
        <v>113</v>
      </c>
      <c r="K536" s="42">
        <v>99.7</v>
      </c>
      <c r="L536" s="32">
        <v>6.3E-2</v>
      </c>
      <c r="M536" s="32">
        <v>8.7999999999999995E-2</v>
      </c>
      <c r="N536" s="181"/>
      <c r="O536" s="182">
        <f t="shared" si="121"/>
        <v>120.119</v>
      </c>
      <c r="P536" s="182">
        <f t="shared" si="122"/>
        <v>105.9811</v>
      </c>
      <c r="Q536" s="191">
        <f t="shared" si="123"/>
        <v>0.01</v>
      </c>
      <c r="R536" s="191">
        <f t="shared" si="124"/>
        <v>0.02</v>
      </c>
      <c r="S536" s="184">
        <f t="shared" si="125"/>
        <v>-1413.7900000000002</v>
      </c>
      <c r="T536" s="184">
        <f t="shared" si="126"/>
        <v>134.2569</v>
      </c>
      <c r="U536" s="185">
        <f t="shared" si="127"/>
        <v>1.5035401297222358E-2</v>
      </c>
      <c r="V536" s="181"/>
      <c r="W536" s="182">
        <f t="shared" si="128"/>
        <v>121.249</v>
      </c>
      <c r="X536" s="182">
        <f t="shared" si="129"/>
        <v>108.4736</v>
      </c>
      <c r="Y536" s="183">
        <f t="shared" si="130"/>
        <v>0.01</v>
      </c>
      <c r="Z536" s="183">
        <f t="shared" si="131"/>
        <v>0.02</v>
      </c>
      <c r="AA536" s="184">
        <f t="shared" si="132"/>
        <v>-1277.5399999999993</v>
      </c>
      <c r="AB536" s="184">
        <f t="shared" si="133"/>
        <v>134.02439999999999</v>
      </c>
      <c r="AC536" s="185">
        <f t="shared" si="134"/>
        <v>1.6456940682874899E-2</v>
      </c>
      <c r="AD536" s="181"/>
      <c r="AE536" s="178">
        <f t="shared" si="135"/>
        <v>1.5035401297222357</v>
      </c>
      <c r="AF536" s="170">
        <f>Workings_risks!$E$18+Workings_risks!$E$27*(($AE536-1)*Workings_risks!$E$18)/(2050-2023)</f>
        <v>9.6965004894625402E-3</v>
      </c>
      <c r="AG536" s="170">
        <f>AF536+(($AE536-1)*Workings_risks!$E$18)/(2050-2023)</f>
        <v>9.8677551674621437E-3</v>
      </c>
      <c r="AH536" s="170">
        <f>AG536+(($AE536-1)*Workings_risks!$E$18)/(2050-2023)</f>
        <v>1.0039009845461747E-2</v>
      </c>
      <c r="AI536" s="170">
        <f>AH536+(($AE536-1)*Workings_risks!$E$18)/(2050-2023)</f>
        <v>1.0210264523461351E-2</v>
      </c>
      <c r="AJ536" s="170">
        <f>AI536+(($AE536-1)*Workings_risks!$E$18)/(2050-2023)</f>
        <v>1.0381519201460954E-2</v>
      </c>
      <c r="AK536" s="170">
        <f>AJ536+(($AE536-1)*Workings_risks!$E$18)/(2050-2023)</f>
        <v>1.0552773879460558E-2</v>
      </c>
      <c r="AL536" s="170">
        <f>AK536+(($AE536-1)*Workings_risks!$E$18)/(2050-2023)</f>
        <v>1.0724028557460161E-2</v>
      </c>
      <c r="AM536" s="170">
        <f>AL536+(($AE536-1)*Workings_risks!$E$18)/(2050-2023)</f>
        <v>1.0895283235459765E-2</v>
      </c>
      <c r="AN536" s="170">
        <f>AM536+(($AE536-1)*Workings_risks!$E$18)/(2050-2023)</f>
        <v>1.1066537913459368E-2</v>
      </c>
      <c r="AO536" s="170">
        <f>AN536+(($AE536-1)*Workings_risks!$E$18)/(2050-2023)</f>
        <v>1.1237792591458972E-2</v>
      </c>
      <c r="AP536" s="170">
        <f>AO536+(($AE536-1)*Workings_risks!$E$18)/(2050-2023)</f>
        <v>1.1409047269458576E-2</v>
      </c>
      <c r="AQ536" s="170">
        <f>AP536+(($AE536-1)*Workings_risks!$E$18)/(2050-2023)</f>
        <v>1.1580301947458179E-2</v>
      </c>
      <c r="AR536" s="170">
        <f>AQ536+(($AE536-1)*Workings_risks!$E$18)/(2050-2023)</f>
        <v>1.1751556625457783E-2</v>
      </c>
      <c r="AS536" s="170">
        <f>AR536+(($AE536-1)*Workings_risks!$E$18)/(2050-2023)</f>
        <v>1.1922811303457386E-2</v>
      </c>
      <c r="AT536" s="170">
        <f>AS536+(($AE536-1)*Workings_risks!$E$18)/(2050-2023)</f>
        <v>1.209406598145699E-2</v>
      </c>
      <c r="AU536" s="170">
        <f>AT536+(($AE536-1)*Workings_risks!$E$18)/(2050-2023)</f>
        <v>1.2265320659456593E-2</v>
      </c>
      <c r="AV536" s="170">
        <f>AU536+(($AE536-1)*Workings_risks!$E$18)/(2050-2023)</f>
        <v>1.2436575337456197E-2</v>
      </c>
      <c r="AW536" s="170">
        <f>AV536+(($AE536-1)*Workings_risks!$E$18)/(2050-2023)</f>
        <v>1.26078300154558E-2</v>
      </c>
      <c r="AX536" s="170">
        <f>AW536+(($AE536-1)*Workings_risks!$E$18)/(2050-2023)</f>
        <v>1.2779084693455404E-2</v>
      </c>
      <c r="AY536" s="170">
        <f>AX536+(($AE536-1)*Workings_risks!$E$18)/(2050-2023)</f>
        <v>1.2950339371455007E-2</v>
      </c>
      <c r="BA536" s="186">
        <f>AF536*Workings_risks!$E$24*Workings_risks!$E$26*Workings_risks!$E$27*Assumptions!$G$90</f>
        <v>3.9268797403313531E-4</v>
      </c>
      <c r="BB536" s="186">
        <f>AG536*Workings_risks!$E$24*Workings_risks!$E$26*Workings_risks!$E$27*Assumptions!$G$90</f>
        <v>3.9962343003815932E-4</v>
      </c>
      <c r="BC536" s="186">
        <f>AH536*Workings_risks!$E$24*Workings_risks!$E$26*Workings_risks!$E$27*Assumptions!$G$90</f>
        <v>4.0655888604318333E-4</v>
      </c>
      <c r="BD536" s="186">
        <f>AI536*Workings_risks!$E$24*Workings_risks!$E$26*Workings_risks!$E$27*Assumptions!$G$90</f>
        <v>4.1349434204820734E-4</v>
      </c>
      <c r="BE536" s="186">
        <f>AJ536*Workings_risks!$E$24*Workings_risks!$E$26*Workings_risks!$E$27*Assumptions!$G$90</f>
        <v>4.204297980532314E-4</v>
      </c>
      <c r="BF536" s="186">
        <f>AK536*Workings_risks!$E$24*Workings_risks!$E$26*Workings_risks!$E$27*Assumptions!$G$90</f>
        <v>4.2736525405825536E-4</v>
      </c>
      <c r="BG536" s="186">
        <f>AL536*Workings_risks!$E$24*Workings_risks!$E$26*Workings_risks!$E$27*Assumptions!$G$90</f>
        <v>4.3430071006327937E-4</v>
      </c>
      <c r="BH536" s="186">
        <f>AM536*Workings_risks!$E$24*Workings_risks!$E$26*Workings_risks!$E$27*Assumptions!$G$90</f>
        <v>4.4123616606830338E-4</v>
      </c>
      <c r="BI536" s="186">
        <f>AN536*Workings_risks!$E$24*Workings_risks!$E$26*Workings_risks!$E$27*Assumptions!$G$90</f>
        <v>4.481716220733274E-4</v>
      </c>
      <c r="BJ536" s="186">
        <f>AO536*Workings_risks!$E$24*Workings_risks!$E$26*Workings_risks!$E$27*Assumptions!$G$90</f>
        <v>4.5510707807835146E-4</v>
      </c>
      <c r="BK536" s="186">
        <f>AP536*Workings_risks!$E$24*Workings_risks!$E$26*Workings_risks!$E$27*Assumptions!$G$90</f>
        <v>4.6204253408337542E-4</v>
      </c>
      <c r="BL536" s="186">
        <f>AQ536*Workings_risks!$E$24*Workings_risks!$E$26*Workings_risks!$E$27*Assumptions!$G$90</f>
        <v>4.6897799008839948E-4</v>
      </c>
      <c r="BM536" s="186">
        <f>AR536*Workings_risks!$E$24*Workings_risks!$E$26*Workings_risks!$E$27*Assumptions!$G$90</f>
        <v>4.7591344609342349E-4</v>
      </c>
      <c r="BN536" s="186">
        <f>AS536*Workings_risks!$E$24*Workings_risks!$E$26*Workings_risks!$E$27*Assumptions!$G$90</f>
        <v>4.8284890209844751E-4</v>
      </c>
      <c r="BO536" s="186">
        <f>AT536*Workings_risks!$E$24*Workings_risks!$E$26*Workings_risks!$E$27*Assumptions!$G$90</f>
        <v>4.8978435810347152E-4</v>
      </c>
      <c r="BP536" s="186">
        <f>AU536*Workings_risks!$E$24*Workings_risks!$E$26*Workings_risks!$E$27*Assumptions!$G$90</f>
        <v>4.9671981410849553E-4</v>
      </c>
      <c r="BQ536" s="186">
        <f>AV536*Workings_risks!$E$24*Workings_risks!$E$26*Workings_risks!$E$27*Assumptions!$G$90</f>
        <v>5.0365527011351954E-4</v>
      </c>
      <c r="BR536" s="186">
        <f>AW536*Workings_risks!$E$24*Workings_risks!$E$26*Workings_risks!$E$27*Assumptions!$G$90</f>
        <v>5.1059072611854355E-4</v>
      </c>
      <c r="BS536" s="186">
        <f>AX536*Workings_risks!$E$24*Workings_risks!$E$26*Workings_risks!$E$27*Assumptions!$G$90</f>
        <v>5.1752618212356745E-4</v>
      </c>
      <c r="BT536" s="186">
        <f>AY536*Workings_risks!$E$24*Workings_risks!$E$26*Workings_risks!$E$27*Assumptions!$G$90</f>
        <v>5.2446163812859146E-4</v>
      </c>
    </row>
    <row r="537" spans="2:72" x14ac:dyDescent="0.25">
      <c r="B537" s="42">
        <v>10457825</v>
      </c>
      <c r="C537" s="42" t="s">
        <v>654</v>
      </c>
      <c r="D537" s="42" t="s">
        <v>281</v>
      </c>
      <c r="E537" s="42">
        <v>17241520</v>
      </c>
      <c r="F537" s="42">
        <v>17241516</v>
      </c>
      <c r="G537" s="42">
        <v>0.23458977893119037</v>
      </c>
      <c r="H537" s="42">
        <v>145.73933747483099</v>
      </c>
      <c r="I537" s="42">
        <v>-36.299020036354001</v>
      </c>
      <c r="J537" s="42">
        <v>113</v>
      </c>
      <c r="K537" s="42">
        <v>99.7</v>
      </c>
      <c r="L537" s="32">
        <v>6.3E-2</v>
      </c>
      <c r="M537" s="32">
        <v>8.7999999999999995E-2</v>
      </c>
      <c r="N537" s="181"/>
      <c r="O537" s="182">
        <f t="shared" si="121"/>
        <v>120.119</v>
      </c>
      <c r="P537" s="182">
        <f t="shared" si="122"/>
        <v>105.9811</v>
      </c>
      <c r="Q537" s="191">
        <f t="shared" si="123"/>
        <v>0.01</v>
      </c>
      <c r="R537" s="191">
        <f t="shared" si="124"/>
        <v>0.02</v>
      </c>
      <c r="S537" s="184">
        <f t="shared" si="125"/>
        <v>-1413.7900000000002</v>
      </c>
      <c r="T537" s="184">
        <f t="shared" si="126"/>
        <v>134.2569</v>
      </c>
      <c r="U537" s="185">
        <f t="shared" si="127"/>
        <v>1.5035401297222358E-2</v>
      </c>
      <c r="V537" s="181"/>
      <c r="W537" s="182">
        <f t="shared" si="128"/>
        <v>121.249</v>
      </c>
      <c r="X537" s="182">
        <f t="shared" si="129"/>
        <v>108.4736</v>
      </c>
      <c r="Y537" s="183">
        <f t="shared" si="130"/>
        <v>0.01</v>
      </c>
      <c r="Z537" s="183">
        <f t="shared" si="131"/>
        <v>0.02</v>
      </c>
      <c r="AA537" s="184">
        <f t="shared" si="132"/>
        <v>-1277.5399999999993</v>
      </c>
      <c r="AB537" s="184">
        <f t="shared" si="133"/>
        <v>134.02439999999999</v>
      </c>
      <c r="AC537" s="185">
        <f t="shared" si="134"/>
        <v>1.6456940682874899E-2</v>
      </c>
      <c r="AD537" s="181"/>
      <c r="AE537" s="178">
        <f t="shared" si="135"/>
        <v>1.5035401297222357</v>
      </c>
      <c r="AF537" s="170">
        <f>Workings_risks!$E$18+Workings_risks!$E$27*(($AE537-1)*Workings_risks!$E$18)/(2050-2023)</f>
        <v>9.6965004894625402E-3</v>
      </c>
      <c r="AG537" s="170">
        <f>AF537+(($AE537-1)*Workings_risks!$E$18)/(2050-2023)</f>
        <v>9.8677551674621437E-3</v>
      </c>
      <c r="AH537" s="170">
        <f>AG537+(($AE537-1)*Workings_risks!$E$18)/(2050-2023)</f>
        <v>1.0039009845461747E-2</v>
      </c>
      <c r="AI537" s="170">
        <f>AH537+(($AE537-1)*Workings_risks!$E$18)/(2050-2023)</f>
        <v>1.0210264523461351E-2</v>
      </c>
      <c r="AJ537" s="170">
        <f>AI537+(($AE537-1)*Workings_risks!$E$18)/(2050-2023)</f>
        <v>1.0381519201460954E-2</v>
      </c>
      <c r="AK537" s="170">
        <f>AJ537+(($AE537-1)*Workings_risks!$E$18)/(2050-2023)</f>
        <v>1.0552773879460558E-2</v>
      </c>
      <c r="AL537" s="170">
        <f>AK537+(($AE537-1)*Workings_risks!$E$18)/(2050-2023)</f>
        <v>1.0724028557460161E-2</v>
      </c>
      <c r="AM537" s="170">
        <f>AL537+(($AE537-1)*Workings_risks!$E$18)/(2050-2023)</f>
        <v>1.0895283235459765E-2</v>
      </c>
      <c r="AN537" s="170">
        <f>AM537+(($AE537-1)*Workings_risks!$E$18)/(2050-2023)</f>
        <v>1.1066537913459368E-2</v>
      </c>
      <c r="AO537" s="170">
        <f>AN537+(($AE537-1)*Workings_risks!$E$18)/(2050-2023)</f>
        <v>1.1237792591458972E-2</v>
      </c>
      <c r="AP537" s="170">
        <f>AO537+(($AE537-1)*Workings_risks!$E$18)/(2050-2023)</f>
        <v>1.1409047269458576E-2</v>
      </c>
      <c r="AQ537" s="170">
        <f>AP537+(($AE537-1)*Workings_risks!$E$18)/(2050-2023)</f>
        <v>1.1580301947458179E-2</v>
      </c>
      <c r="AR537" s="170">
        <f>AQ537+(($AE537-1)*Workings_risks!$E$18)/(2050-2023)</f>
        <v>1.1751556625457783E-2</v>
      </c>
      <c r="AS537" s="170">
        <f>AR537+(($AE537-1)*Workings_risks!$E$18)/(2050-2023)</f>
        <v>1.1922811303457386E-2</v>
      </c>
      <c r="AT537" s="170">
        <f>AS537+(($AE537-1)*Workings_risks!$E$18)/(2050-2023)</f>
        <v>1.209406598145699E-2</v>
      </c>
      <c r="AU537" s="170">
        <f>AT537+(($AE537-1)*Workings_risks!$E$18)/(2050-2023)</f>
        <v>1.2265320659456593E-2</v>
      </c>
      <c r="AV537" s="170">
        <f>AU537+(($AE537-1)*Workings_risks!$E$18)/(2050-2023)</f>
        <v>1.2436575337456197E-2</v>
      </c>
      <c r="AW537" s="170">
        <f>AV537+(($AE537-1)*Workings_risks!$E$18)/(2050-2023)</f>
        <v>1.26078300154558E-2</v>
      </c>
      <c r="AX537" s="170">
        <f>AW537+(($AE537-1)*Workings_risks!$E$18)/(2050-2023)</f>
        <v>1.2779084693455404E-2</v>
      </c>
      <c r="AY537" s="170">
        <f>AX537+(($AE537-1)*Workings_risks!$E$18)/(2050-2023)</f>
        <v>1.2950339371455007E-2</v>
      </c>
      <c r="BA537" s="186">
        <f>AF537*Workings_risks!$E$24*Workings_risks!$E$26*Workings_risks!$E$27*Assumptions!$G$90</f>
        <v>3.9268797403313531E-4</v>
      </c>
      <c r="BB537" s="186">
        <f>AG537*Workings_risks!$E$24*Workings_risks!$E$26*Workings_risks!$E$27*Assumptions!$G$90</f>
        <v>3.9962343003815932E-4</v>
      </c>
      <c r="BC537" s="186">
        <f>AH537*Workings_risks!$E$24*Workings_risks!$E$26*Workings_risks!$E$27*Assumptions!$G$90</f>
        <v>4.0655888604318333E-4</v>
      </c>
      <c r="BD537" s="186">
        <f>AI537*Workings_risks!$E$24*Workings_risks!$E$26*Workings_risks!$E$27*Assumptions!$G$90</f>
        <v>4.1349434204820734E-4</v>
      </c>
      <c r="BE537" s="186">
        <f>AJ537*Workings_risks!$E$24*Workings_risks!$E$26*Workings_risks!$E$27*Assumptions!$G$90</f>
        <v>4.204297980532314E-4</v>
      </c>
      <c r="BF537" s="186">
        <f>AK537*Workings_risks!$E$24*Workings_risks!$E$26*Workings_risks!$E$27*Assumptions!$G$90</f>
        <v>4.2736525405825536E-4</v>
      </c>
      <c r="BG537" s="186">
        <f>AL537*Workings_risks!$E$24*Workings_risks!$E$26*Workings_risks!$E$27*Assumptions!$G$90</f>
        <v>4.3430071006327937E-4</v>
      </c>
      <c r="BH537" s="186">
        <f>AM537*Workings_risks!$E$24*Workings_risks!$E$26*Workings_risks!$E$27*Assumptions!$G$90</f>
        <v>4.4123616606830338E-4</v>
      </c>
      <c r="BI537" s="186">
        <f>AN537*Workings_risks!$E$24*Workings_risks!$E$26*Workings_risks!$E$27*Assumptions!$G$90</f>
        <v>4.481716220733274E-4</v>
      </c>
      <c r="BJ537" s="186">
        <f>AO537*Workings_risks!$E$24*Workings_risks!$E$26*Workings_risks!$E$27*Assumptions!$G$90</f>
        <v>4.5510707807835146E-4</v>
      </c>
      <c r="BK537" s="186">
        <f>AP537*Workings_risks!$E$24*Workings_risks!$E$26*Workings_risks!$E$27*Assumptions!$G$90</f>
        <v>4.6204253408337542E-4</v>
      </c>
      <c r="BL537" s="186">
        <f>AQ537*Workings_risks!$E$24*Workings_risks!$E$26*Workings_risks!$E$27*Assumptions!$G$90</f>
        <v>4.6897799008839948E-4</v>
      </c>
      <c r="BM537" s="186">
        <f>AR537*Workings_risks!$E$24*Workings_risks!$E$26*Workings_risks!$E$27*Assumptions!$G$90</f>
        <v>4.7591344609342349E-4</v>
      </c>
      <c r="BN537" s="186">
        <f>AS537*Workings_risks!$E$24*Workings_risks!$E$26*Workings_risks!$E$27*Assumptions!$G$90</f>
        <v>4.8284890209844751E-4</v>
      </c>
      <c r="BO537" s="186">
        <f>AT537*Workings_risks!$E$24*Workings_risks!$E$26*Workings_risks!$E$27*Assumptions!$G$90</f>
        <v>4.8978435810347152E-4</v>
      </c>
      <c r="BP537" s="186">
        <f>AU537*Workings_risks!$E$24*Workings_risks!$E$26*Workings_risks!$E$27*Assumptions!$G$90</f>
        <v>4.9671981410849553E-4</v>
      </c>
      <c r="BQ537" s="186">
        <f>AV537*Workings_risks!$E$24*Workings_risks!$E$26*Workings_risks!$E$27*Assumptions!$G$90</f>
        <v>5.0365527011351954E-4</v>
      </c>
      <c r="BR537" s="186">
        <f>AW537*Workings_risks!$E$24*Workings_risks!$E$26*Workings_risks!$E$27*Assumptions!$G$90</f>
        <v>5.1059072611854355E-4</v>
      </c>
      <c r="BS537" s="186">
        <f>AX537*Workings_risks!$E$24*Workings_risks!$E$26*Workings_risks!$E$27*Assumptions!$G$90</f>
        <v>5.1752618212356745E-4</v>
      </c>
      <c r="BT537" s="186">
        <f>AY537*Workings_risks!$E$24*Workings_risks!$E$26*Workings_risks!$E$27*Assumptions!$G$90</f>
        <v>5.2446163812859146E-4</v>
      </c>
    </row>
    <row r="538" spans="2:72" x14ac:dyDescent="0.25">
      <c r="B538" s="42">
        <v>10457879</v>
      </c>
      <c r="C538" s="42" t="s">
        <v>654</v>
      </c>
      <c r="D538" s="42" t="s">
        <v>281</v>
      </c>
      <c r="E538" s="42">
        <v>17241749</v>
      </c>
      <c r="F538" s="42">
        <v>188526679</v>
      </c>
      <c r="G538" s="42">
        <v>0.88100688840197039</v>
      </c>
      <c r="H538" s="42">
        <v>145.690422383938</v>
      </c>
      <c r="I538" s="42">
        <v>-36.324048707381998</v>
      </c>
      <c r="J538" s="42">
        <v>118</v>
      </c>
      <c r="K538" s="42">
        <v>103</v>
      </c>
      <c r="L538" s="32">
        <v>6.3E-2</v>
      </c>
      <c r="M538" s="32">
        <v>8.7999999999999995E-2</v>
      </c>
      <c r="N538" s="181"/>
      <c r="O538" s="182">
        <f t="shared" si="121"/>
        <v>125.434</v>
      </c>
      <c r="P538" s="182">
        <f t="shared" si="122"/>
        <v>109.48899999999999</v>
      </c>
      <c r="Q538" s="191">
        <f t="shared" si="123"/>
        <v>0.01</v>
      </c>
      <c r="R538" s="191">
        <f t="shared" si="124"/>
        <v>0.02</v>
      </c>
      <c r="S538" s="184">
        <f t="shared" si="125"/>
        <v>-1594.5000000000009</v>
      </c>
      <c r="T538" s="184">
        <f t="shared" si="126"/>
        <v>141.37900000000002</v>
      </c>
      <c r="U538" s="185">
        <f t="shared" si="127"/>
        <v>1.4662276575729072E-2</v>
      </c>
      <c r="V538" s="181"/>
      <c r="W538" s="182">
        <f t="shared" si="128"/>
        <v>126.61399999999999</v>
      </c>
      <c r="X538" s="182">
        <f t="shared" si="129"/>
        <v>112.06400000000001</v>
      </c>
      <c r="Y538" s="183">
        <f t="shared" si="130"/>
        <v>0.01</v>
      </c>
      <c r="Z538" s="183">
        <f t="shared" si="131"/>
        <v>0.02</v>
      </c>
      <c r="AA538" s="184">
        <f t="shared" si="132"/>
        <v>-1454.9999999999982</v>
      </c>
      <c r="AB538" s="184">
        <f t="shared" si="133"/>
        <v>141.16399999999996</v>
      </c>
      <c r="AC538" s="185">
        <f t="shared" si="134"/>
        <v>1.5920274914089337E-2</v>
      </c>
      <c r="AD538" s="181"/>
      <c r="AE538" s="178">
        <f t="shared" si="135"/>
        <v>1.4662276575729072</v>
      </c>
      <c r="AF538" s="170">
        <f>Workings_risks!$E$18+Workings_risks!$E$27*(($AE538-1)*Workings_risks!$E$18)/(2050-2023)</f>
        <v>9.6584304229904161E-3</v>
      </c>
      <c r="AG538" s="170">
        <f>AF538+(($AE538-1)*Workings_risks!$E$18)/(2050-2023)</f>
        <v>9.8169950788326455E-3</v>
      </c>
      <c r="AH538" s="170">
        <f>AG538+(($AE538-1)*Workings_risks!$E$18)/(2050-2023)</f>
        <v>9.9755597346748749E-3</v>
      </c>
      <c r="AI538" s="170">
        <f>AH538+(($AE538-1)*Workings_risks!$E$18)/(2050-2023)</f>
        <v>1.0134124390517104E-2</v>
      </c>
      <c r="AJ538" s="170">
        <f>AI538+(($AE538-1)*Workings_risks!$E$18)/(2050-2023)</f>
        <v>1.0292689046359334E-2</v>
      </c>
      <c r="AK538" s="170">
        <f>AJ538+(($AE538-1)*Workings_risks!$E$18)/(2050-2023)</f>
        <v>1.0451253702201563E-2</v>
      </c>
      <c r="AL538" s="170">
        <f>AK538+(($AE538-1)*Workings_risks!$E$18)/(2050-2023)</f>
        <v>1.0609818358043793E-2</v>
      </c>
      <c r="AM538" s="170">
        <f>AL538+(($AE538-1)*Workings_risks!$E$18)/(2050-2023)</f>
        <v>1.0768383013886022E-2</v>
      </c>
      <c r="AN538" s="170">
        <f>AM538+(($AE538-1)*Workings_risks!$E$18)/(2050-2023)</f>
        <v>1.0926947669728251E-2</v>
      </c>
      <c r="AO538" s="170">
        <f>AN538+(($AE538-1)*Workings_risks!$E$18)/(2050-2023)</f>
        <v>1.1085512325570481E-2</v>
      </c>
      <c r="AP538" s="170">
        <f>AO538+(($AE538-1)*Workings_risks!$E$18)/(2050-2023)</f>
        <v>1.124407698141271E-2</v>
      </c>
      <c r="AQ538" s="170">
        <f>AP538+(($AE538-1)*Workings_risks!$E$18)/(2050-2023)</f>
        <v>1.140264163725494E-2</v>
      </c>
      <c r="AR538" s="170">
        <f>AQ538+(($AE538-1)*Workings_risks!$E$18)/(2050-2023)</f>
        <v>1.1561206293097169E-2</v>
      </c>
      <c r="AS538" s="170">
        <f>AR538+(($AE538-1)*Workings_risks!$E$18)/(2050-2023)</f>
        <v>1.1719770948939398E-2</v>
      </c>
      <c r="AT538" s="170">
        <f>AS538+(($AE538-1)*Workings_risks!$E$18)/(2050-2023)</f>
        <v>1.1878335604781628E-2</v>
      </c>
      <c r="AU538" s="170">
        <f>AT538+(($AE538-1)*Workings_risks!$E$18)/(2050-2023)</f>
        <v>1.2036900260623857E-2</v>
      </c>
      <c r="AV538" s="170">
        <f>AU538+(($AE538-1)*Workings_risks!$E$18)/(2050-2023)</f>
        <v>1.2195464916466087E-2</v>
      </c>
      <c r="AW538" s="170">
        <f>AV538+(($AE538-1)*Workings_risks!$E$18)/(2050-2023)</f>
        <v>1.2354029572308316E-2</v>
      </c>
      <c r="AX538" s="170">
        <f>AW538+(($AE538-1)*Workings_risks!$E$18)/(2050-2023)</f>
        <v>1.2512594228150545E-2</v>
      </c>
      <c r="AY538" s="170">
        <f>AX538+(($AE538-1)*Workings_risks!$E$18)/(2050-2023)</f>
        <v>1.2671158883992775E-2</v>
      </c>
      <c r="BA538" s="186">
        <f>AF538*Workings_risks!$E$24*Workings_risks!$E$26*Workings_risks!$E$27*Assumptions!$G$90</f>
        <v>3.9114621602564679E-4</v>
      </c>
      <c r="BB538" s="186">
        <f>AG538*Workings_risks!$E$24*Workings_risks!$E$26*Workings_risks!$E$27*Assumptions!$G$90</f>
        <v>3.9756775269484128E-4</v>
      </c>
      <c r="BC538" s="186">
        <f>AH538*Workings_risks!$E$24*Workings_risks!$E$26*Workings_risks!$E$27*Assumptions!$G$90</f>
        <v>4.0398928936403582E-4</v>
      </c>
      <c r="BD538" s="186">
        <f>AI538*Workings_risks!$E$24*Workings_risks!$E$26*Workings_risks!$E$27*Assumptions!$G$90</f>
        <v>4.1041082603323036E-4</v>
      </c>
      <c r="BE538" s="186">
        <f>AJ538*Workings_risks!$E$24*Workings_risks!$E$26*Workings_risks!$E$27*Assumptions!$G$90</f>
        <v>4.1683236270242491E-4</v>
      </c>
      <c r="BF538" s="186">
        <f>AK538*Workings_risks!$E$24*Workings_risks!$E$26*Workings_risks!$E$27*Assumptions!$G$90</f>
        <v>4.2325389937161945E-4</v>
      </c>
      <c r="BG538" s="186">
        <f>AL538*Workings_risks!$E$24*Workings_risks!$E$26*Workings_risks!$E$27*Assumptions!$G$90</f>
        <v>4.2967543604081399E-4</v>
      </c>
      <c r="BH538" s="186">
        <f>AM538*Workings_risks!$E$24*Workings_risks!$E$26*Workings_risks!$E$27*Assumptions!$G$90</f>
        <v>4.3609697271000848E-4</v>
      </c>
      <c r="BI538" s="186">
        <f>AN538*Workings_risks!$E$24*Workings_risks!$E$26*Workings_risks!$E$27*Assumptions!$G$90</f>
        <v>4.4251850937920308E-4</v>
      </c>
      <c r="BJ538" s="186">
        <f>AO538*Workings_risks!$E$24*Workings_risks!$E$26*Workings_risks!$E$27*Assumptions!$G$90</f>
        <v>4.4894004604839762E-4</v>
      </c>
      <c r="BK538" s="186">
        <f>AP538*Workings_risks!$E$24*Workings_risks!$E$26*Workings_risks!$E$27*Assumptions!$G$90</f>
        <v>4.55361582717592E-4</v>
      </c>
      <c r="BL538" s="186">
        <f>AQ538*Workings_risks!$E$24*Workings_risks!$E$26*Workings_risks!$E$27*Assumptions!$G$90</f>
        <v>4.6178311938678665E-4</v>
      </c>
      <c r="BM538" s="186">
        <f>AR538*Workings_risks!$E$24*Workings_risks!$E$26*Workings_risks!$E$27*Assumptions!$G$90</f>
        <v>4.6820465605598119E-4</v>
      </c>
      <c r="BN538" s="186">
        <f>AS538*Workings_risks!$E$24*Workings_risks!$E$26*Workings_risks!$E$27*Assumptions!$G$90</f>
        <v>4.7462619272517563E-4</v>
      </c>
      <c r="BO538" s="186">
        <f>AT538*Workings_risks!$E$24*Workings_risks!$E$26*Workings_risks!$E$27*Assumptions!$G$90</f>
        <v>4.8104772939437022E-4</v>
      </c>
      <c r="BP538" s="186">
        <f>AU538*Workings_risks!$E$24*Workings_risks!$E$26*Workings_risks!$E$27*Assumptions!$G$90</f>
        <v>4.8746926606356471E-4</v>
      </c>
      <c r="BQ538" s="186">
        <f>AV538*Workings_risks!$E$24*Workings_risks!$E$26*Workings_risks!$E$27*Assumptions!$G$90</f>
        <v>4.9389080273275925E-4</v>
      </c>
      <c r="BR538" s="186">
        <f>AW538*Workings_risks!$E$24*Workings_risks!$E$26*Workings_risks!$E$27*Assumptions!$G$90</f>
        <v>5.0031233940195385E-4</v>
      </c>
      <c r="BS538" s="186">
        <f>AX538*Workings_risks!$E$24*Workings_risks!$E$26*Workings_risks!$E$27*Assumptions!$G$90</f>
        <v>5.0673387607114834E-4</v>
      </c>
      <c r="BT538" s="186">
        <f>AY538*Workings_risks!$E$24*Workings_risks!$E$26*Workings_risks!$E$27*Assumptions!$G$90</f>
        <v>5.1315541274034283E-4</v>
      </c>
    </row>
    <row r="539" spans="2:72" x14ac:dyDescent="0.25">
      <c r="B539" s="42">
        <v>10457889</v>
      </c>
      <c r="C539" s="42" t="s">
        <v>654</v>
      </c>
      <c r="D539" s="42" t="s">
        <v>281</v>
      </c>
      <c r="E539" s="42">
        <v>17241783</v>
      </c>
      <c r="F539" s="42">
        <v>17241774</v>
      </c>
      <c r="G539" s="42">
        <v>1.7896588482739704</v>
      </c>
      <c r="H539" s="42">
        <v>145.70948071400801</v>
      </c>
      <c r="I539" s="42">
        <v>-36.330181022098998</v>
      </c>
      <c r="J539" s="42">
        <v>120</v>
      </c>
      <c r="K539" s="42">
        <v>105</v>
      </c>
      <c r="L539" s="32">
        <v>6.3E-2</v>
      </c>
      <c r="M539" s="32">
        <v>8.7999999999999995E-2</v>
      </c>
      <c r="N539" s="181"/>
      <c r="O539" s="182">
        <f t="shared" si="121"/>
        <v>127.55999999999999</v>
      </c>
      <c r="P539" s="182">
        <f t="shared" si="122"/>
        <v>111.61499999999999</v>
      </c>
      <c r="Q539" s="191">
        <f t="shared" si="123"/>
        <v>0.01</v>
      </c>
      <c r="R539" s="191">
        <f t="shared" si="124"/>
        <v>0.02</v>
      </c>
      <c r="S539" s="184">
        <f t="shared" si="125"/>
        <v>-1594.4999999999991</v>
      </c>
      <c r="T539" s="184">
        <f t="shared" si="126"/>
        <v>143.50499999999997</v>
      </c>
      <c r="U539" s="185">
        <f t="shared" si="127"/>
        <v>1.474129821260582E-2</v>
      </c>
      <c r="V539" s="181"/>
      <c r="W539" s="182">
        <f t="shared" si="128"/>
        <v>128.76</v>
      </c>
      <c r="X539" s="182">
        <f t="shared" si="129"/>
        <v>114.24000000000001</v>
      </c>
      <c r="Y539" s="183">
        <f t="shared" si="130"/>
        <v>0.01</v>
      </c>
      <c r="Z539" s="183">
        <f t="shared" si="131"/>
        <v>0.02</v>
      </c>
      <c r="AA539" s="184">
        <f t="shared" si="132"/>
        <v>-1451.9999999999982</v>
      </c>
      <c r="AB539" s="184">
        <f t="shared" si="133"/>
        <v>143.27999999999997</v>
      </c>
      <c r="AC539" s="185">
        <f t="shared" si="134"/>
        <v>1.6033057851239672E-2</v>
      </c>
      <c r="AD539" s="181"/>
      <c r="AE539" s="178">
        <f t="shared" si="135"/>
        <v>1.474129821260582</v>
      </c>
      <c r="AF539" s="170">
        <f>Workings_risks!$E$18+Workings_risks!$E$27*(($AE539-1)*Workings_risks!$E$18)/(2050-2023)</f>
        <v>9.6664930326095105E-3</v>
      </c>
      <c r="AG539" s="170">
        <f>AF539+(($AE539-1)*Workings_risks!$E$18)/(2050-2023)</f>
        <v>9.8277452249914375E-3</v>
      </c>
      <c r="AH539" s="170">
        <f>AG539+(($AE539-1)*Workings_risks!$E$18)/(2050-2023)</f>
        <v>9.9889974173733645E-3</v>
      </c>
      <c r="AI539" s="170">
        <f>AH539+(($AE539-1)*Workings_risks!$E$18)/(2050-2023)</f>
        <v>1.0150249609755291E-2</v>
      </c>
      <c r="AJ539" s="170">
        <f>AI539+(($AE539-1)*Workings_risks!$E$18)/(2050-2023)</f>
        <v>1.0311501802137218E-2</v>
      </c>
      <c r="AK539" s="170">
        <f>AJ539+(($AE539-1)*Workings_risks!$E$18)/(2050-2023)</f>
        <v>1.0472753994519145E-2</v>
      </c>
      <c r="AL539" s="170">
        <f>AK539+(($AE539-1)*Workings_risks!$E$18)/(2050-2023)</f>
        <v>1.0634006186901072E-2</v>
      </c>
      <c r="AM539" s="170">
        <f>AL539+(($AE539-1)*Workings_risks!$E$18)/(2050-2023)</f>
        <v>1.0795258379282999E-2</v>
      </c>
      <c r="AN539" s="170">
        <f>AM539+(($AE539-1)*Workings_risks!$E$18)/(2050-2023)</f>
        <v>1.0956510571664926E-2</v>
      </c>
      <c r="AO539" s="170">
        <f>AN539+(($AE539-1)*Workings_risks!$E$18)/(2050-2023)</f>
        <v>1.1117762764046853E-2</v>
      </c>
      <c r="AP539" s="170">
        <f>AO539+(($AE539-1)*Workings_risks!$E$18)/(2050-2023)</f>
        <v>1.127901495642878E-2</v>
      </c>
      <c r="AQ539" s="170">
        <f>AP539+(($AE539-1)*Workings_risks!$E$18)/(2050-2023)</f>
        <v>1.1440267148810707E-2</v>
      </c>
      <c r="AR539" s="170">
        <f>AQ539+(($AE539-1)*Workings_risks!$E$18)/(2050-2023)</f>
        <v>1.1601519341192634E-2</v>
      </c>
      <c r="AS539" s="170">
        <f>AR539+(($AE539-1)*Workings_risks!$E$18)/(2050-2023)</f>
        <v>1.1762771533574561E-2</v>
      </c>
      <c r="AT539" s="170">
        <f>AS539+(($AE539-1)*Workings_risks!$E$18)/(2050-2023)</f>
        <v>1.1924023725956488E-2</v>
      </c>
      <c r="AU539" s="170">
        <f>AT539+(($AE539-1)*Workings_risks!$E$18)/(2050-2023)</f>
        <v>1.2085275918338415E-2</v>
      </c>
      <c r="AV539" s="170">
        <f>AU539+(($AE539-1)*Workings_risks!$E$18)/(2050-2023)</f>
        <v>1.2246528110720342E-2</v>
      </c>
      <c r="AW539" s="170">
        <f>AV539+(($AE539-1)*Workings_risks!$E$18)/(2050-2023)</f>
        <v>1.2407780303102269E-2</v>
      </c>
      <c r="AX539" s="170">
        <f>AW539+(($AE539-1)*Workings_risks!$E$18)/(2050-2023)</f>
        <v>1.2569032495484196E-2</v>
      </c>
      <c r="AY539" s="170">
        <f>AX539+(($AE539-1)*Workings_risks!$E$18)/(2050-2023)</f>
        <v>1.2730284687866123E-2</v>
      </c>
      <c r="BA539" s="186">
        <f>AF539*Workings_risks!$E$24*Workings_risks!$E$26*Workings_risks!$E$27*Assumptions!$G$90</f>
        <v>3.9147273483933464E-4</v>
      </c>
      <c r="BB539" s="186">
        <f>AG539*Workings_risks!$E$24*Workings_risks!$E$26*Workings_risks!$E$27*Assumptions!$G$90</f>
        <v>3.9800311111309167E-4</v>
      </c>
      <c r="BC539" s="186">
        <f>AH539*Workings_risks!$E$24*Workings_risks!$E$26*Workings_risks!$E$27*Assumptions!$G$90</f>
        <v>4.0453348738684876E-4</v>
      </c>
      <c r="BD539" s="186">
        <f>AI539*Workings_risks!$E$24*Workings_risks!$E$26*Workings_risks!$E$27*Assumptions!$G$90</f>
        <v>4.110638636606059E-4</v>
      </c>
      <c r="BE539" s="186">
        <f>AJ539*Workings_risks!$E$24*Workings_risks!$E$26*Workings_risks!$E$27*Assumptions!$G$90</f>
        <v>4.1759423993436304E-4</v>
      </c>
      <c r="BF539" s="186">
        <f>AK539*Workings_risks!$E$24*Workings_risks!$E$26*Workings_risks!$E$27*Assumptions!$G$90</f>
        <v>4.2412461620812007E-4</v>
      </c>
      <c r="BG539" s="186">
        <f>AL539*Workings_risks!$E$24*Workings_risks!$E$26*Workings_risks!$E$27*Assumptions!$G$90</f>
        <v>4.3065499248187716E-4</v>
      </c>
      <c r="BH539" s="186">
        <f>AM539*Workings_risks!$E$24*Workings_risks!$E$26*Workings_risks!$E$27*Assumptions!$G$90</f>
        <v>4.3718536875563419E-4</v>
      </c>
      <c r="BI539" s="186">
        <f>AN539*Workings_risks!$E$24*Workings_risks!$E$26*Workings_risks!$E$27*Assumptions!$G$90</f>
        <v>4.4371574502939133E-4</v>
      </c>
      <c r="BJ539" s="186">
        <f>AO539*Workings_risks!$E$24*Workings_risks!$E$26*Workings_risks!$E$27*Assumptions!$G$90</f>
        <v>4.5024612130314847E-4</v>
      </c>
      <c r="BK539" s="186">
        <f>AP539*Workings_risks!$E$24*Workings_risks!$E$26*Workings_risks!$E$27*Assumptions!$G$90</f>
        <v>4.5677649757690556E-4</v>
      </c>
      <c r="BL539" s="186">
        <f>AQ539*Workings_risks!$E$24*Workings_risks!$E$26*Workings_risks!$E$27*Assumptions!$G$90</f>
        <v>4.633068738506627E-4</v>
      </c>
      <c r="BM539" s="186">
        <f>AR539*Workings_risks!$E$24*Workings_risks!$E$26*Workings_risks!$E$27*Assumptions!$G$90</f>
        <v>4.6983725012441973E-4</v>
      </c>
      <c r="BN539" s="186">
        <f>AS539*Workings_risks!$E$24*Workings_risks!$E$26*Workings_risks!$E$27*Assumptions!$G$90</f>
        <v>4.7636762639817687E-4</v>
      </c>
      <c r="BO539" s="186">
        <f>AT539*Workings_risks!$E$24*Workings_risks!$E$26*Workings_risks!$E$27*Assumptions!$G$90</f>
        <v>4.8289800267193396E-4</v>
      </c>
      <c r="BP539" s="186">
        <f>AU539*Workings_risks!$E$24*Workings_risks!$E$26*Workings_risks!$E$27*Assumptions!$G$90</f>
        <v>4.8942837894569099E-4</v>
      </c>
      <c r="BQ539" s="186">
        <f>AV539*Workings_risks!$E$24*Workings_risks!$E$26*Workings_risks!$E$27*Assumptions!$G$90</f>
        <v>4.9595875521944819E-4</v>
      </c>
      <c r="BR539" s="186">
        <f>AW539*Workings_risks!$E$24*Workings_risks!$E$26*Workings_risks!$E$27*Assumptions!$G$90</f>
        <v>5.0248913149320527E-4</v>
      </c>
      <c r="BS539" s="186">
        <f>AX539*Workings_risks!$E$24*Workings_risks!$E$26*Workings_risks!$E$27*Assumptions!$G$90</f>
        <v>5.0901950776696236E-4</v>
      </c>
      <c r="BT539" s="186">
        <f>AY539*Workings_risks!$E$24*Workings_risks!$E$26*Workings_risks!$E$27*Assumptions!$G$90</f>
        <v>5.1554988404071945E-4</v>
      </c>
    </row>
    <row r="540" spans="2:72" x14ac:dyDescent="0.25">
      <c r="B540" s="42">
        <v>10457891</v>
      </c>
      <c r="C540" s="42" t="s">
        <v>654</v>
      </c>
      <c r="D540" s="42" t="s">
        <v>281</v>
      </c>
      <c r="E540" s="42">
        <v>188526559</v>
      </c>
      <c r="F540" s="42">
        <v>17241783</v>
      </c>
      <c r="G540" s="42">
        <v>2.7160967985298603</v>
      </c>
      <c r="H540" s="42">
        <v>145.70791737573299</v>
      </c>
      <c r="I540" s="42">
        <v>-36.328615835795802</v>
      </c>
      <c r="J540" s="42">
        <v>120</v>
      </c>
      <c r="K540" s="42">
        <v>105</v>
      </c>
      <c r="L540" s="32">
        <v>6.3E-2</v>
      </c>
      <c r="M540" s="32">
        <v>8.7999999999999995E-2</v>
      </c>
      <c r="N540" s="181"/>
      <c r="O540" s="182">
        <f t="shared" si="121"/>
        <v>127.55999999999999</v>
      </c>
      <c r="P540" s="182">
        <f t="shared" si="122"/>
        <v>111.61499999999999</v>
      </c>
      <c r="Q540" s="191">
        <f t="shared" si="123"/>
        <v>0.01</v>
      </c>
      <c r="R540" s="191">
        <f t="shared" si="124"/>
        <v>0.02</v>
      </c>
      <c r="S540" s="184">
        <f t="shared" si="125"/>
        <v>-1594.4999999999991</v>
      </c>
      <c r="T540" s="184">
        <f t="shared" si="126"/>
        <v>143.50499999999997</v>
      </c>
      <c r="U540" s="185">
        <f t="shared" si="127"/>
        <v>1.474129821260582E-2</v>
      </c>
      <c r="V540" s="181"/>
      <c r="W540" s="182">
        <f t="shared" si="128"/>
        <v>128.76</v>
      </c>
      <c r="X540" s="182">
        <f t="shared" si="129"/>
        <v>114.24000000000001</v>
      </c>
      <c r="Y540" s="183">
        <f t="shared" si="130"/>
        <v>0.01</v>
      </c>
      <c r="Z540" s="183">
        <f t="shared" si="131"/>
        <v>0.02</v>
      </c>
      <c r="AA540" s="184">
        <f t="shared" si="132"/>
        <v>-1451.9999999999982</v>
      </c>
      <c r="AB540" s="184">
        <f t="shared" si="133"/>
        <v>143.27999999999997</v>
      </c>
      <c r="AC540" s="185">
        <f t="shared" si="134"/>
        <v>1.6033057851239672E-2</v>
      </c>
      <c r="AD540" s="181"/>
      <c r="AE540" s="178">
        <f t="shared" si="135"/>
        <v>1.474129821260582</v>
      </c>
      <c r="AF540" s="170">
        <f>Workings_risks!$E$18+Workings_risks!$E$27*(($AE540-1)*Workings_risks!$E$18)/(2050-2023)</f>
        <v>9.6664930326095105E-3</v>
      </c>
      <c r="AG540" s="170">
        <f>AF540+(($AE540-1)*Workings_risks!$E$18)/(2050-2023)</f>
        <v>9.8277452249914375E-3</v>
      </c>
      <c r="AH540" s="170">
        <f>AG540+(($AE540-1)*Workings_risks!$E$18)/(2050-2023)</f>
        <v>9.9889974173733645E-3</v>
      </c>
      <c r="AI540" s="170">
        <f>AH540+(($AE540-1)*Workings_risks!$E$18)/(2050-2023)</f>
        <v>1.0150249609755291E-2</v>
      </c>
      <c r="AJ540" s="170">
        <f>AI540+(($AE540-1)*Workings_risks!$E$18)/(2050-2023)</f>
        <v>1.0311501802137218E-2</v>
      </c>
      <c r="AK540" s="170">
        <f>AJ540+(($AE540-1)*Workings_risks!$E$18)/(2050-2023)</f>
        <v>1.0472753994519145E-2</v>
      </c>
      <c r="AL540" s="170">
        <f>AK540+(($AE540-1)*Workings_risks!$E$18)/(2050-2023)</f>
        <v>1.0634006186901072E-2</v>
      </c>
      <c r="AM540" s="170">
        <f>AL540+(($AE540-1)*Workings_risks!$E$18)/(2050-2023)</f>
        <v>1.0795258379282999E-2</v>
      </c>
      <c r="AN540" s="170">
        <f>AM540+(($AE540-1)*Workings_risks!$E$18)/(2050-2023)</f>
        <v>1.0956510571664926E-2</v>
      </c>
      <c r="AO540" s="170">
        <f>AN540+(($AE540-1)*Workings_risks!$E$18)/(2050-2023)</f>
        <v>1.1117762764046853E-2</v>
      </c>
      <c r="AP540" s="170">
        <f>AO540+(($AE540-1)*Workings_risks!$E$18)/(2050-2023)</f>
        <v>1.127901495642878E-2</v>
      </c>
      <c r="AQ540" s="170">
        <f>AP540+(($AE540-1)*Workings_risks!$E$18)/(2050-2023)</f>
        <v>1.1440267148810707E-2</v>
      </c>
      <c r="AR540" s="170">
        <f>AQ540+(($AE540-1)*Workings_risks!$E$18)/(2050-2023)</f>
        <v>1.1601519341192634E-2</v>
      </c>
      <c r="AS540" s="170">
        <f>AR540+(($AE540-1)*Workings_risks!$E$18)/(2050-2023)</f>
        <v>1.1762771533574561E-2</v>
      </c>
      <c r="AT540" s="170">
        <f>AS540+(($AE540-1)*Workings_risks!$E$18)/(2050-2023)</f>
        <v>1.1924023725956488E-2</v>
      </c>
      <c r="AU540" s="170">
        <f>AT540+(($AE540-1)*Workings_risks!$E$18)/(2050-2023)</f>
        <v>1.2085275918338415E-2</v>
      </c>
      <c r="AV540" s="170">
        <f>AU540+(($AE540-1)*Workings_risks!$E$18)/(2050-2023)</f>
        <v>1.2246528110720342E-2</v>
      </c>
      <c r="AW540" s="170">
        <f>AV540+(($AE540-1)*Workings_risks!$E$18)/(2050-2023)</f>
        <v>1.2407780303102269E-2</v>
      </c>
      <c r="AX540" s="170">
        <f>AW540+(($AE540-1)*Workings_risks!$E$18)/(2050-2023)</f>
        <v>1.2569032495484196E-2</v>
      </c>
      <c r="AY540" s="170">
        <f>AX540+(($AE540-1)*Workings_risks!$E$18)/(2050-2023)</f>
        <v>1.2730284687866123E-2</v>
      </c>
      <c r="BA540" s="186">
        <f>AF540*Workings_risks!$E$24*Workings_risks!$E$26*Workings_risks!$E$27*Assumptions!$G$90</f>
        <v>3.9147273483933464E-4</v>
      </c>
      <c r="BB540" s="186">
        <f>AG540*Workings_risks!$E$24*Workings_risks!$E$26*Workings_risks!$E$27*Assumptions!$G$90</f>
        <v>3.9800311111309167E-4</v>
      </c>
      <c r="BC540" s="186">
        <f>AH540*Workings_risks!$E$24*Workings_risks!$E$26*Workings_risks!$E$27*Assumptions!$G$90</f>
        <v>4.0453348738684876E-4</v>
      </c>
      <c r="BD540" s="186">
        <f>AI540*Workings_risks!$E$24*Workings_risks!$E$26*Workings_risks!$E$27*Assumptions!$G$90</f>
        <v>4.110638636606059E-4</v>
      </c>
      <c r="BE540" s="186">
        <f>AJ540*Workings_risks!$E$24*Workings_risks!$E$26*Workings_risks!$E$27*Assumptions!$G$90</f>
        <v>4.1759423993436304E-4</v>
      </c>
      <c r="BF540" s="186">
        <f>AK540*Workings_risks!$E$24*Workings_risks!$E$26*Workings_risks!$E$27*Assumptions!$G$90</f>
        <v>4.2412461620812007E-4</v>
      </c>
      <c r="BG540" s="186">
        <f>AL540*Workings_risks!$E$24*Workings_risks!$E$26*Workings_risks!$E$27*Assumptions!$G$90</f>
        <v>4.3065499248187716E-4</v>
      </c>
      <c r="BH540" s="186">
        <f>AM540*Workings_risks!$E$24*Workings_risks!$E$26*Workings_risks!$E$27*Assumptions!$G$90</f>
        <v>4.3718536875563419E-4</v>
      </c>
      <c r="BI540" s="186">
        <f>AN540*Workings_risks!$E$24*Workings_risks!$E$26*Workings_risks!$E$27*Assumptions!$G$90</f>
        <v>4.4371574502939133E-4</v>
      </c>
      <c r="BJ540" s="186">
        <f>AO540*Workings_risks!$E$24*Workings_risks!$E$26*Workings_risks!$E$27*Assumptions!$G$90</f>
        <v>4.5024612130314847E-4</v>
      </c>
      <c r="BK540" s="186">
        <f>AP540*Workings_risks!$E$24*Workings_risks!$E$26*Workings_risks!$E$27*Assumptions!$G$90</f>
        <v>4.5677649757690556E-4</v>
      </c>
      <c r="BL540" s="186">
        <f>AQ540*Workings_risks!$E$24*Workings_risks!$E$26*Workings_risks!$E$27*Assumptions!$G$90</f>
        <v>4.633068738506627E-4</v>
      </c>
      <c r="BM540" s="186">
        <f>AR540*Workings_risks!$E$24*Workings_risks!$E$26*Workings_risks!$E$27*Assumptions!$G$90</f>
        <v>4.6983725012441973E-4</v>
      </c>
      <c r="BN540" s="186">
        <f>AS540*Workings_risks!$E$24*Workings_risks!$E$26*Workings_risks!$E$27*Assumptions!$G$90</f>
        <v>4.7636762639817687E-4</v>
      </c>
      <c r="BO540" s="186">
        <f>AT540*Workings_risks!$E$24*Workings_risks!$E$26*Workings_risks!$E$27*Assumptions!$G$90</f>
        <v>4.8289800267193396E-4</v>
      </c>
      <c r="BP540" s="186">
        <f>AU540*Workings_risks!$E$24*Workings_risks!$E$26*Workings_risks!$E$27*Assumptions!$G$90</f>
        <v>4.8942837894569099E-4</v>
      </c>
      <c r="BQ540" s="186">
        <f>AV540*Workings_risks!$E$24*Workings_risks!$E$26*Workings_risks!$E$27*Assumptions!$G$90</f>
        <v>4.9595875521944819E-4</v>
      </c>
      <c r="BR540" s="186">
        <f>AW540*Workings_risks!$E$24*Workings_risks!$E$26*Workings_risks!$E$27*Assumptions!$G$90</f>
        <v>5.0248913149320527E-4</v>
      </c>
      <c r="BS540" s="186">
        <f>AX540*Workings_risks!$E$24*Workings_risks!$E$26*Workings_risks!$E$27*Assumptions!$G$90</f>
        <v>5.0901950776696236E-4</v>
      </c>
      <c r="BT540" s="186">
        <f>AY540*Workings_risks!$E$24*Workings_risks!$E$26*Workings_risks!$E$27*Assumptions!$G$90</f>
        <v>5.1554988404071945E-4</v>
      </c>
    </row>
    <row r="541" spans="2:72" x14ac:dyDescent="0.25">
      <c r="B541" s="42">
        <v>10458007</v>
      </c>
      <c r="C541" s="42" t="s">
        <v>654</v>
      </c>
      <c r="D541" s="42" t="s">
        <v>281</v>
      </c>
      <c r="E541" s="42">
        <v>17242286</v>
      </c>
      <c r="F541" s="42">
        <v>17577887</v>
      </c>
      <c r="G541" s="42">
        <v>0.74315043142170056</v>
      </c>
      <c r="H541" s="42">
        <v>145.69026854875801</v>
      </c>
      <c r="I541" s="42">
        <v>-36.296348954306403</v>
      </c>
      <c r="J541" s="42">
        <v>113</v>
      </c>
      <c r="K541" s="42">
        <v>99.4</v>
      </c>
      <c r="L541" s="32">
        <v>6.3E-2</v>
      </c>
      <c r="M541" s="32">
        <v>8.7999999999999995E-2</v>
      </c>
      <c r="N541" s="181"/>
      <c r="O541" s="182">
        <f t="shared" si="121"/>
        <v>120.119</v>
      </c>
      <c r="P541" s="182">
        <f t="shared" si="122"/>
        <v>105.6622</v>
      </c>
      <c r="Q541" s="191">
        <f t="shared" si="123"/>
        <v>0.01</v>
      </c>
      <c r="R541" s="191">
        <f t="shared" si="124"/>
        <v>0.02</v>
      </c>
      <c r="S541" s="184">
        <f t="shared" si="125"/>
        <v>-1445.68</v>
      </c>
      <c r="T541" s="184">
        <f t="shared" si="126"/>
        <v>134.57580000000002</v>
      </c>
      <c r="U541" s="185">
        <f t="shared" si="127"/>
        <v>1.4924326268607171E-2</v>
      </c>
      <c r="V541" s="181"/>
      <c r="W541" s="182">
        <f t="shared" si="128"/>
        <v>121.249</v>
      </c>
      <c r="X541" s="182">
        <f t="shared" si="129"/>
        <v>108.14720000000001</v>
      </c>
      <c r="Y541" s="183">
        <f t="shared" si="130"/>
        <v>0.01</v>
      </c>
      <c r="Z541" s="183">
        <f t="shared" si="131"/>
        <v>0.02</v>
      </c>
      <c r="AA541" s="184">
        <f t="shared" si="132"/>
        <v>-1310.1799999999982</v>
      </c>
      <c r="AB541" s="184">
        <f t="shared" si="133"/>
        <v>134.35079999999999</v>
      </c>
      <c r="AC541" s="185">
        <f t="shared" si="134"/>
        <v>1.6296081454456657E-2</v>
      </c>
      <c r="AD541" s="181"/>
      <c r="AE541" s="178">
        <f t="shared" si="135"/>
        <v>1.4924326268607171</v>
      </c>
      <c r="AF541" s="170">
        <f>Workings_risks!$E$18+Workings_risks!$E$27*(($AE541-1)*Workings_risks!$E$18)/(2050-2023)</f>
        <v>9.685167459300802E-3</v>
      </c>
      <c r="AG541" s="170">
        <f>AF541+(($AE541-1)*Workings_risks!$E$18)/(2050-2023)</f>
        <v>9.8526444605798267E-3</v>
      </c>
      <c r="AH541" s="170">
        <f>AG541+(($AE541-1)*Workings_risks!$E$18)/(2050-2023)</f>
        <v>1.0020121461858851E-2</v>
      </c>
      <c r="AI541" s="170">
        <f>AH541+(($AE541-1)*Workings_risks!$E$18)/(2050-2023)</f>
        <v>1.0187598463137876E-2</v>
      </c>
      <c r="AJ541" s="170">
        <f>AI541+(($AE541-1)*Workings_risks!$E$18)/(2050-2023)</f>
        <v>1.0355075464416901E-2</v>
      </c>
      <c r="AK541" s="170">
        <f>AJ541+(($AE541-1)*Workings_risks!$E$18)/(2050-2023)</f>
        <v>1.0522552465695926E-2</v>
      </c>
      <c r="AL541" s="170">
        <f>AK541+(($AE541-1)*Workings_risks!$E$18)/(2050-2023)</f>
        <v>1.069002946697495E-2</v>
      </c>
      <c r="AM541" s="170">
        <f>AL541+(($AE541-1)*Workings_risks!$E$18)/(2050-2023)</f>
        <v>1.0857506468253975E-2</v>
      </c>
      <c r="AN541" s="170">
        <f>AM541+(($AE541-1)*Workings_risks!$E$18)/(2050-2023)</f>
        <v>1.1024983469533E-2</v>
      </c>
      <c r="AO541" s="170">
        <f>AN541+(($AE541-1)*Workings_risks!$E$18)/(2050-2023)</f>
        <v>1.1192460470812024E-2</v>
      </c>
      <c r="AP541" s="170">
        <f>AO541+(($AE541-1)*Workings_risks!$E$18)/(2050-2023)</f>
        <v>1.1359937472091049E-2</v>
      </c>
      <c r="AQ541" s="170">
        <f>AP541+(($AE541-1)*Workings_risks!$E$18)/(2050-2023)</f>
        <v>1.1527414473370074E-2</v>
      </c>
      <c r="AR541" s="170">
        <f>AQ541+(($AE541-1)*Workings_risks!$E$18)/(2050-2023)</f>
        <v>1.1694891474649098E-2</v>
      </c>
      <c r="AS541" s="170">
        <f>AR541+(($AE541-1)*Workings_risks!$E$18)/(2050-2023)</f>
        <v>1.1862368475928123E-2</v>
      </c>
      <c r="AT541" s="170">
        <f>AS541+(($AE541-1)*Workings_risks!$E$18)/(2050-2023)</f>
        <v>1.2029845477207148E-2</v>
      </c>
      <c r="AU541" s="170">
        <f>AT541+(($AE541-1)*Workings_risks!$E$18)/(2050-2023)</f>
        <v>1.2197322478486173E-2</v>
      </c>
      <c r="AV541" s="170">
        <f>AU541+(($AE541-1)*Workings_risks!$E$18)/(2050-2023)</f>
        <v>1.2364799479765197E-2</v>
      </c>
      <c r="AW541" s="170">
        <f>AV541+(($AE541-1)*Workings_risks!$E$18)/(2050-2023)</f>
        <v>1.2532276481044222E-2</v>
      </c>
      <c r="AX541" s="170">
        <f>AW541+(($AE541-1)*Workings_risks!$E$18)/(2050-2023)</f>
        <v>1.2699753482323247E-2</v>
      </c>
      <c r="AY541" s="170">
        <f>AX541+(($AE541-1)*Workings_risks!$E$18)/(2050-2023)</f>
        <v>1.2867230483602271E-2</v>
      </c>
      <c r="BA541" s="186">
        <f>AF541*Workings_risks!$E$24*Workings_risks!$E$26*Workings_risks!$E$27*Assumptions!$G$90</f>
        <v>3.9222901003280284E-4</v>
      </c>
      <c r="BB541" s="186">
        <f>AG541*Workings_risks!$E$24*Workings_risks!$E$26*Workings_risks!$E$27*Assumptions!$G$90</f>
        <v>3.9901147803771603E-4</v>
      </c>
      <c r="BC541" s="186">
        <f>AH541*Workings_risks!$E$24*Workings_risks!$E$26*Workings_risks!$E$27*Assumptions!$G$90</f>
        <v>4.0579394604262932E-4</v>
      </c>
      <c r="BD541" s="186">
        <f>AI541*Workings_risks!$E$24*Workings_risks!$E$26*Workings_risks!$E$27*Assumptions!$G$90</f>
        <v>4.1257641404754251E-4</v>
      </c>
      <c r="BE541" s="186">
        <f>AJ541*Workings_risks!$E$24*Workings_risks!$E$26*Workings_risks!$E$27*Assumptions!$G$90</f>
        <v>4.193588820524557E-4</v>
      </c>
      <c r="BF541" s="186">
        <f>AK541*Workings_risks!$E$24*Workings_risks!$E$26*Workings_risks!$E$27*Assumptions!$G$90</f>
        <v>4.2614135005736894E-4</v>
      </c>
      <c r="BG541" s="186">
        <f>AL541*Workings_risks!$E$24*Workings_risks!$E$26*Workings_risks!$E$27*Assumptions!$G$90</f>
        <v>4.3292381806228218E-4</v>
      </c>
      <c r="BH541" s="186">
        <f>AM541*Workings_risks!$E$24*Workings_risks!$E$26*Workings_risks!$E$27*Assumptions!$G$90</f>
        <v>4.3970628606719537E-4</v>
      </c>
      <c r="BI541" s="186">
        <f>AN541*Workings_risks!$E$24*Workings_risks!$E$26*Workings_risks!$E$27*Assumptions!$G$90</f>
        <v>4.4648875407210851E-4</v>
      </c>
      <c r="BJ541" s="186">
        <f>AO541*Workings_risks!$E$24*Workings_risks!$E$26*Workings_risks!$E$27*Assumptions!$G$90</f>
        <v>4.5327122207702175E-4</v>
      </c>
      <c r="BK541" s="186">
        <f>AP541*Workings_risks!$E$24*Workings_risks!$E$26*Workings_risks!$E$27*Assumptions!$G$90</f>
        <v>4.6005369008193499E-4</v>
      </c>
      <c r="BL541" s="186">
        <f>AQ541*Workings_risks!$E$24*Workings_risks!$E$26*Workings_risks!$E$27*Assumptions!$G$90</f>
        <v>4.6683615808684818E-4</v>
      </c>
      <c r="BM541" s="186">
        <f>AR541*Workings_risks!$E$24*Workings_risks!$E$26*Workings_risks!$E$27*Assumptions!$G$90</f>
        <v>4.7361862609176147E-4</v>
      </c>
      <c r="BN541" s="186">
        <f>AS541*Workings_risks!$E$24*Workings_risks!$E$26*Workings_risks!$E$27*Assumptions!$G$90</f>
        <v>4.8040109409667461E-4</v>
      </c>
      <c r="BO541" s="186">
        <f>AT541*Workings_risks!$E$24*Workings_risks!$E$26*Workings_risks!$E$27*Assumptions!$G$90</f>
        <v>4.8718356210158785E-4</v>
      </c>
      <c r="BP541" s="186">
        <f>AU541*Workings_risks!$E$24*Workings_risks!$E$26*Workings_risks!$E$27*Assumptions!$G$90</f>
        <v>4.9396603010650104E-4</v>
      </c>
      <c r="BQ541" s="186">
        <f>AV541*Workings_risks!$E$24*Workings_risks!$E$26*Workings_risks!$E$27*Assumptions!$G$90</f>
        <v>5.0074849811141428E-4</v>
      </c>
      <c r="BR541" s="186">
        <f>AW541*Workings_risks!$E$24*Workings_risks!$E$26*Workings_risks!$E$27*Assumptions!$G$90</f>
        <v>5.0753096611632752E-4</v>
      </c>
      <c r="BS541" s="186">
        <f>AX541*Workings_risks!$E$24*Workings_risks!$E$26*Workings_risks!$E$27*Assumptions!$G$90</f>
        <v>5.1431343412124077E-4</v>
      </c>
      <c r="BT541" s="186">
        <f>AY541*Workings_risks!$E$24*Workings_risks!$E$26*Workings_risks!$E$27*Assumptions!$G$90</f>
        <v>5.2109590212615401E-4</v>
      </c>
    </row>
    <row r="542" spans="2:72" x14ac:dyDescent="0.25">
      <c r="B542" s="42">
        <v>10458226</v>
      </c>
      <c r="C542" s="42" t="s">
        <v>647</v>
      </c>
      <c r="D542" s="42" t="s">
        <v>281</v>
      </c>
      <c r="E542" s="42">
        <v>17243318</v>
      </c>
      <c r="F542" s="42">
        <v>123231361</v>
      </c>
      <c r="G542" s="42">
        <v>1.6695353372651605</v>
      </c>
      <c r="H542" s="42">
        <v>145.66798088708299</v>
      </c>
      <c r="I542" s="42">
        <v>-36.427340525066199</v>
      </c>
      <c r="J542" s="42">
        <v>119</v>
      </c>
      <c r="K542" s="42">
        <v>104</v>
      </c>
      <c r="L542" s="32">
        <v>6.3E-2</v>
      </c>
      <c r="M542" s="32">
        <v>8.7999999999999995E-2</v>
      </c>
      <c r="N542" s="181"/>
      <c r="O542" s="182">
        <f t="shared" si="121"/>
        <v>126.497</v>
      </c>
      <c r="P542" s="182">
        <f t="shared" si="122"/>
        <v>110.55199999999999</v>
      </c>
      <c r="Q542" s="191">
        <f t="shared" si="123"/>
        <v>0.01</v>
      </c>
      <c r="R542" s="191">
        <f t="shared" si="124"/>
        <v>0.02</v>
      </c>
      <c r="S542" s="184">
        <f t="shared" si="125"/>
        <v>-1594.5000000000009</v>
      </c>
      <c r="T542" s="184">
        <f t="shared" si="126"/>
        <v>142.44200000000001</v>
      </c>
      <c r="U542" s="185">
        <f t="shared" si="127"/>
        <v>1.4701787394167446E-2</v>
      </c>
      <c r="V542" s="181"/>
      <c r="W542" s="182">
        <f t="shared" si="128"/>
        <v>127.687</v>
      </c>
      <c r="X542" s="182">
        <f t="shared" si="129"/>
        <v>113.15200000000002</v>
      </c>
      <c r="Y542" s="183">
        <f t="shared" si="130"/>
        <v>0.01</v>
      </c>
      <c r="Z542" s="183">
        <f t="shared" si="131"/>
        <v>0.02</v>
      </c>
      <c r="AA542" s="184">
        <f t="shared" si="132"/>
        <v>-1453.499999999998</v>
      </c>
      <c r="AB542" s="184">
        <f t="shared" si="133"/>
        <v>142.22199999999998</v>
      </c>
      <c r="AC542" s="185">
        <f t="shared" si="134"/>
        <v>1.5976608187134513E-2</v>
      </c>
      <c r="AD542" s="181"/>
      <c r="AE542" s="178">
        <f t="shared" si="135"/>
        <v>1.4701787394167447</v>
      </c>
      <c r="AF542" s="170">
        <f>Workings_risks!$E$18+Workings_risks!$E$27*(($AE542-1)*Workings_risks!$E$18)/(2050-2023)</f>
        <v>9.6624617277999633E-3</v>
      </c>
      <c r="AG542" s="170">
        <f>AF542+(($AE542-1)*Workings_risks!$E$18)/(2050-2023)</f>
        <v>9.8223701519120424E-3</v>
      </c>
      <c r="AH542" s="170">
        <f>AG542+(($AE542-1)*Workings_risks!$E$18)/(2050-2023)</f>
        <v>9.9822785760241214E-3</v>
      </c>
      <c r="AI542" s="170">
        <f>AH542+(($AE542-1)*Workings_risks!$E$18)/(2050-2023)</f>
        <v>1.0142187000136201E-2</v>
      </c>
      <c r="AJ542" s="170">
        <f>AI542+(($AE542-1)*Workings_risks!$E$18)/(2050-2023)</f>
        <v>1.030209542424828E-2</v>
      </c>
      <c r="AK542" s="170">
        <f>AJ542+(($AE542-1)*Workings_risks!$E$18)/(2050-2023)</f>
        <v>1.0462003848360359E-2</v>
      </c>
      <c r="AL542" s="170">
        <f>AK542+(($AE542-1)*Workings_risks!$E$18)/(2050-2023)</f>
        <v>1.0621912272472438E-2</v>
      </c>
      <c r="AM542" s="170">
        <f>AL542+(($AE542-1)*Workings_risks!$E$18)/(2050-2023)</f>
        <v>1.0781820696584517E-2</v>
      </c>
      <c r="AN542" s="170">
        <f>AM542+(($AE542-1)*Workings_risks!$E$18)/(2050-2023)</f>
        <v>1.0941729120696596E-2</v>
      </c>
      <c r="AO542" s="170">
        <f>AN542+(($AE542-1)*Workings_risks!$E$18)/(2050-2023)</f>
        <v>1.1101637544808675E-2</v>
      </c>
      <c r="AP542" s="170">
        <f>AO542+(($AE542-1)*Workings_risks!$E$18)/(2050-2023)</f>
        <v>1.1261545968920754E-2</v>
      </c>
      <c r="AQ542" s="170">
        <f>AP542+(($AE542-1)*Workings_risks!$E$18)/(2050-2023)</f>
        <v>1.1421454393032833E-2</v>
      </c>
      <c r="AR542" s="170">
        <f>AQ542+(($AE542-1)*Workings_risks!$E$18)/(2050-2023)</f>
        <v>1.1581362817144912E-2</v>
      </c>
      <c r="AS542" s="170">
        <f>AR542+(($AE542-1)*Workings_risks!$E$18)/(2050-2023)</f>
        <v>1.1741271241256991E-2</v>
      </c>
      <c r="AT542" s="170">
        <f>AS542+(($AE542-1)*Workings_risks!$E$18)/(2050-2023)</f>
        <v>1.190117966536907E-2</v>
      </c>
      <c r="AU542" s="170">
        <f>AT542+(($AE542-1)*Workings_risks!$E$18)/(2050-2023)</f>
        <v>1.2061088089481149E-2</v>
      </c>
      <c r="AV542" s="170">
        <f>AU542+(($AE542-1)*Workings_risks!$E$18)/(2050-2023)</f>
        <v>1.2220996513593228E-2</v>
      </c>
      <c r="AW542" s="170">
        <f>AV542+(($AE542-1)*Workings_risks!$E$18)/(2050-2023)</f>
        <v>1.2380904937705307E-2</v>
      </c>
      <c r="AX542" s="170">
        <f>AW542+(($AE542-1)*Workings_risks!$E$18)/(2050-2023)</f>
        <v>1.2540813361817386E-2</v>
      </c>
      <c r="AY542" s="170">
        <f>AX542+(($AE542-1)*Workings_risks!$E$18)/(2050-2023)</f>
        <v>1.2700721785929465E-2</v>
      </c>
      <c r="BA542" s="186">
        <f>AF542*Workings_risks!$E$24*Workings_risks!$E$26*Workings_risks!$E$27*Assumptions!$G$90</f>
        <v>3.9130947543249069E-4</v>
      </c>
      <c r="BB542" s="186">
        <f>AG542*Workings_risks!$E$24*Workings_risks!$E$26*Workings_risks!$E$27*Assumptions!$G$90</f>
        <v>3.9778543190396648E-4</v>
      </c>
      <c r="BC542" s="186">
        <f>AH542*Workings_risks!$E$24*Workings_risks!$E$26*Workings_risks!$E$27*Assumptions!$G$90</f>
        <v>4.0426138837544237E-4</v>
      </c>
      <c r="BD542" s="186">
        <f>AI542*Workings_risks!$E$24*Workings_risks!$E$26*Workings_risks!$E$27*Assumptions!$G$90</f>
        <v>4.1073734484691827E-4</v>
      </c>
      <c r="BE542" s="186">
        <f>AJ542*Workings_risks!$E$24*Workings_risks!$E$26*Workings_risks!$E$27*Assumptions!$G$90</f>
        <v>4.1721330131839411E-4</v>
      </c>
      <c r="BF542" s="186">
        <f>AK542*Workings_risks!$E$24*Workings_risks!$E$26*Workings_risks!$E$27*Assumptions!$G$90</f>
        <v>4.2368925778986984E-4</v>
      </c>
      <c r="BG542" s="186">
        <f>AL542*Workings_risks!$E$24*Workings_risks!$E$26*Workings_risks!$E$27*Assumptions!$G$90</f>
        <v>4.3016521426134579E-4</v>
      </c>
      <c r="BH542" s="186">
        <f>AM542*Workings_risks!$E$24*Workings_risks!$E$26*Workings_risks!$E$27*Assumptions!$G$90</f>
        <v>4.3664117073282158E-4</v>
      </c>
      <c r="BI542" s="186">
        <f>AN542*Workings_risks!$E$24*Workings_risks!$E$26*Workings_risks!$E$27*Assumptions!$G$90</f>
        <v>4.4311712720429748E-4</v>
      </c>
      <c r="BJ542" s="186">
        <f>AO542*Workings_risks!$E$24*Workings_risks!$E$26*Workings_risks!$E$27*Assumptions!$G$90</f>
        <v>4.4959308367577332E-4</v>
      </c>
      <c r="BK542" s="186">
        <f>AP542*Workings_risks!$E$24*Workings_risks!$E$26*Workings_risks!$E$27*Assumptions!$G$90</f>
        <v>4.5606904014724921E-4</v>
      </c>
      <c r="BL542" s="186">
        <f>AQ542*Workings_risks!$E$24*Workings_risks!$E$26*Workings_risks!$E$27*Assumptions!$G$90</f>
        <v>4.6254499661872511E-4</v>
      </c>
      <c r="BM542" s="186">
        <f>AR542*Workings_risks!$E$24*Workings_risks!$E$26*Workings_risks!$E$27*Assumptions!$G$90</f>
        <v>4.6902095309020084E-4</v>
      </c>
      <c r="BN542" s="186">
        <f>AS542*Workings_risks!$E$24*Workings_risks!$E$26*Workings_risks!$E$27*Assumptions!$G$90</f>
        <v>4.7549690956167668E-4</v>
      </c>
      <c r="BO542" s="186">
        <f>AT542*Workings_risks!$E$24*Workings_risks!$E$26*Workings_risks!$E$27*Assumptions!$G$90</f>
        <v>4.8197286603315258E-4</v>
      </c>
      <c r="BP542" s="186">
        <f>AU542*Workings_risks!$E$24*Workings_risks!$E$26*Workings_risks!$E$27*Assumptions!$G$90</f>
        <v>4.8844882250462848E-4</v>
      </c>
      <c r="BQ542" s="186">
        <f>AV542*Workings_risks!$E$24*Workings_risks!$E$26*Workings_risks!$E$27*Assumptions!$G$90</f>
        <v>4.9492477897610432E-4</v>
      </c>
      <c r="BR542" s="186">
        <f>AW542*Workings_risks!$E$24*Workings_risks!$E$26*Workings_risks!$E$27*Assumptions!$G$90</f>
        <v>5.0140073544758016E-4</v>
      </c>
      <c r="BS542" s="186">
        <f>AX542*Workings_risks!$E$24*Workings_risks!$E$26*Workings_risks!$E$27*Assumptions!$G$90</f>
        <v>5.07876691919056E-4</v>
      </c>
      <c r="BT542" s="186">
        <f>AY542*Workings_risks!$E$24*Workings_risks!$E$26*Workings_risks!$E$27*Assumptions!$G$90</f>
        <v>5.1435264839053184E-4</v>
      </c>
    </row>
    <row r="543" spans="2:72" x14ac:dyDescent="0.25">
      <c r="B543" s="42">
        <v>10458228</v>
      </c>
      <c r="C543" s="42" t="s">
        <v>647</v>
      </c>
      <c r="D543" s="42" t="s">
        <v>281</v>
      </c>
      <c r="E543" s="42">
        <v>123231361</v>
      </c>
      <c r="F543" s="42">
        <v>17243331</v>
      </c>
      <c r="G543" s="42">
        <v>0.46261682599251053</v>
      </c>
      <c r="H543" s="42">
        <v>145.66996859073399</v>
      </c>
      <c r="I543" s="42">
        <v>-36.427666929213203</v>
      </c>
      <c r="J543" s="42">
        <v>119</v>
      </c>
      <c r="K543" s="42">
        <v>104</v>
      </c>
      <c r="L543" s="32">
        <v>6.3E-2</v>
      </c>
      <c r="M543" s="32">
        <v>8.7999999999999995E-2</v>
      </c>
      <c r="N543" s="181"/>
      <c r="O543" s="182">
        <f t="shared" si="121"/>
        <v>126.497</v>
      </c>
      <c r="P543" s="182">
        <f t="shared" si="122"/>
        <v>110.55199999999999</v>
      </c>
      <c r="Q543" s="191">
        <f t="shared" si="123"/>
        <v>0.01</v>
      </c>
      <c r="R543" s="191">
        <f t="shared" si="124"/>
        <v>0.02</v>
      </c>
      <c r="S543" s="184">
        <f t="shared" si="125"/>
        <v>-1594.5000000000009</v>
      </c>
      <c r="T543" s="184">
        <f t="shared" si="126"/>
        <v>142.44200000000001</v>
      </c>
      <c r="U543" s="185">
        <f t="shared" si="127"/>
        <v>1.4701787394167446E-2</v>
      </c>
      <c r="V543" s="181"/>
      <c r="W543" s="182">
        <f t="shared" si="128"/>
        <v>127.687</v>
      </c>
      <c r="X543" s="182">
        <f t="shared" si="129"/>
        <v>113.15200000000002</v>
      </c>
      <c r="Y543" s="183">
        <f t="shared" si="130"/>
        <v>0.01</v>
      </c>
      <c r="Z543" s="183">
        <f t="shared" si="131"/>
        <v>0.02</v>
      </c>
      <c r="AA543" s="184">
        <f t="shared" si="132"/>
        <v>-1453.499999999998</v>
      </c>
      <c r="AB543" s="184">
        <f t="shared" si="133"/>
        <v>142.22199999999998</v>
      </c>
      <c r="AC543" s="185">
        <f t="shared" si="134"/>
        <v>1.5976608187134513E-2</v>
      </c>
      <c r="AD543" s="181"/>
      <c r="AE543" s="178">
        <f t="shared" si="135"/>
        <v>1.4701787394167447</v>
      </c>
      <c r="AF543" s="170">
        <f>Workings_risks!$E$18+Workings_risks!$E$27*(($AE543-1)*Workings_risks!$E$18)/(2050-2023)</f>
        <v>9.6624617277999633E-3</v>
      </c>
      <c r="AG543" s="170">
        <f>AF543+(($AE543-1)*Workings_risks!$E$18)/(2050-2023)</f>
        <v>9.8223701519120424E-3</v>
      </c>
      <c r="AH543" s="170">
        <f>AG543+(($AE543-1)*Workings_risks!$E$18)/(2050-2023)</f>
        <v>9.9822785760241214E-3</v>
      </c>
      <c r="AI543" s="170">
        <f>AH543+(($AE543-1)*Workings_risks!$E$18)/(2050-2023)</f>
        <v>1.0142187000136201E-2</v>
      </c>
      <c r="AJ543" s="170">
        <f>AI543+(($AE543-1)*Workings_risks!$E$18)/(2050-2023)</f>
        <v>1.030209542424828E-2</v>
      </c>
      <c r="AK543" s="170">
        <f>AJ543+(($AE543-1)*Workings_risks!$E$18)/(2050-2023)</f>
        <v>1.0462003848360359E-2</v>
      </c>
      <c r="AL543" s="170">
        <f>AK543+(($AE543-1)*Workings_risks!$E$18)/(2050-2023)</f>
        <v>1.0621912272472438E-2</v>
      </c>
      <c r="AM543" s="170">
        <f>AL543+(($AE543-1)*Workings_risks!$E$18)/(2050-2023)</f>
        <v>1.0781820696584517E-2</v>
      </c>
      <c r="AN543" s="170">
        <f>AM543+(($AE543-1)*Workings_risks!$E$18)/(2050-2023)</f>
        <v>1.0941729120696596E-2</v>
      </c>
      <c r="AO543" s="170">
        <f>AN543+(($AE543-1)*Workings_risks!$E$18)/(2050-2023)</f>
        <v>1.1101637544808675E-2</v>
      </c>
      <c r="AP543" s="170">
        <f>AO543+(($AE543-1)*Workings_risks!$E$18)/(2050-2023)</f>
        <v>1.1261545968920754E-2</v>
      </c>
      <c r="AQ543" s="170">
        <f>AP543+(($AE543-1)*Workings_risks!$E$18)/(2050-2023)</f>
        <v>1.1421454393032833E-2</v>
      </c>
      <c r="AR543" s="170">
        <f>AQ543+(($AE543-1)*Workings_risks!$E$18)/(2050-2023)</f>
        <v>1.1581362817144912E-2</v>
      </c>
      <c r="AS543" s="170">
        <f>AR543+(($AE543-1)*Workings_risks!$E$18)/(2050-2023)</f>
        <v>1.1741271241256991E-2</v>
      </c>
      <c r="AT543" s="170">
        <f>AS543+(($AE543-1)*Workings_risks!$E$18)/(2050-2023)</f>
        <v>1.190117966536907E-2</v>
      </c>
      <c r="AU543" s="170">
        <f>AT543+(($AE543-1)*Workings_risks!$E$18)/(2050-2023)</f>
        <v>1.2061088089481149E-2</v>
      </c>
      <c r="AV543" s="170">
        <f>AU543+(($AE543-1)*Workings_risks!$E$18)/(2050-2023)</f>
        <v>1.2220996513593228E-2</v>
      </c>
      <c r="AW543" s="170">
        <f>AV543+(($AE543-1)*Workings_risks!$E$18)/(2050-2023)</f>
        <v>1.2380904937705307E-2</v>
      </c>
      <c r="AX543" s="170">
        <f>AW543+(($AE543-1)*Workings_risks!$E$18)/(2050-2023)</f>
        <v>1.2540813361817386E-2</v>
      </c>
      <c r="AY543" s="170">
        <f>AX543+(($AE543-1)*Workings_risks!$E$18)/(2050-2023)</f>
        <v>1.2700721785929465E-2</v>
      </c>
      <c r="BA543" s="186">
        <f>AF543*Workings_risks!$E$24*Workings_risks!$E$26*Workings_risks!$E$27*Assumptions!$G$90</f>
        <v>3.9130947543249069E-4</v>
      </c>
      <c r="BB543" s="186">
        <f>AG543*Workings_risks!$E$24*Workings_risks!$E$26*Workings_risks!$E$27*Assumptions!$G$90</f>
        <v>3.9778543190396648E-4</v>
      </c>
      <c r="BC543" s="186">
        <f>AH543*Workings_risks!$E$24*Workings_risks!$E$26*Workings_risks!$E$27*Assumptions!$G$90</f>
        <v>4.0426138837544237E-4</v>
      </c>
      <c r="BD543" s="186">
        <f>AI543*Workings_risks!$E$24*Workings_risks!$E$26*Workings_risks!$E$27*Assumptions!$G$90</f>
        <v>4.1073734484691827E-4</v>
      </c>
      <c r="BE543" s="186">
        <f>AJ543*Workings_risks!$E$24*Workings_risks!$E$26*Workings_risks!$E$27*Assumptions!$G$90</f>
        <v>4.1721330131839411E-4</v>
      </c>
      <c r="BF543" s="186">
        <f>AK543*Workings_risks!$E$24*Workings_risks!$E$26*Workings_risks!$E$27*Assumptions!$G$90</f>
        <v>4.2368925778986984E-4</v>
      </c>
      <c r="BG543" s="186">
        <f>AL543*Workings_risks!$E$24*Workings_risks!$E$26*Workings_risks!$E$27*Assumptions!$G$90</f>
        <v>4.3016521426134579E-4</v>
      </c>
      <c r="BH543" s="186">
        <f>AM543*Workings_risks!$E$24*Workings_risks!$E$26*Workings_risks!$E$27*Assumptions!$G$90</f>
        <v>4.3664117073282158E-4</v>
      </c>
      <c r="BI543" s="186">
        <f>AN543*Workings_risks!$E$24*Workings_risks!$E$26*Workings_risks!$E$27*Assumptions!$G$90</f>
        <v>4.4311712720429748E-4</v>
      </c>
      <c r="BJ543" s="186">
        <f>AO543*Workings_risks!$E$24*Workings_risks!$E$26*Workings_risks!$E$27*Assumptions!$G$90</f>
        <v>4.4959308367577332E-4</v>
      </c>
      <c r="BK543" s="186">
        <f>AP543*Workings_risks!$E$24*Workings_risks!$E$26*Workings_risks!$E$27*Assumptions!$G$90</f>
        <v>4.5606904014724921E-4</v>
      </c>
      <c r="BL543" s="186">
        <f>AQ543*Workings_risks!$E$24*Workings_risks!$E$26*Workings_risks!$E$27*Assumptions!$G$90</f>
        <v>4.6254499661872511E-4</v>
      </c>
      <c r="BM543" s="186">
        <f>AR543*Workings_risks!$E$24*Workings_risks!$E$26*Workings_risks!$E$27*Assumptions!$G$90</f>
        <v>4.6902095309020084E-4</v>
      </c>
      <c r="BN543" s="186">
        <f>AS543*Workings_risks!$E$24*Workings_risks!$E$26*Workings_risks!$E$27*Assumptions!$G$90</f>
        <v>4.7549690956167668E-4</v>
      </c>
      <c r="BO543" s="186">
        <f>AT543*Workings_risks!$E$24*Workings_risks!$E$26*Workings_risks!$E$27*Assumptions!$G$90</f>
        <v>4.8197286603315258E-4</v>
      </c>
      <c r="BP543" s="186">
        <f>AU543*Workings_risks!$E$24*Workings_risks!$E$26*Workings_risks!$E$27*Assumptions!$G$90</f>
        <v>4.8844882250462848E-4</v>
      </c>
      <c r="BQ543" s="186">
        <f>AV543*Workings_risks!$E$24*Workings_risks!$E$26*Workings_risks!$E$27*Assumptions!$G$90</f>
        <v>4.9492477897610432E-4</v>
      </c>
      <c r="BR543" s="186">
        <f>AW543*Workings_risks!$E$24*Workings_risks!$E$26*Workings_risks!$E$27*Assumptions!$G$90</f>
        <v>5.0140073544758016E-4</v>
      </c>
      <c r="BS543" s="186">
        <f>AX543*Workings_risks!$E$24*Workings_risks!$E$26*Workings_risks!$E$27*Assumptions!$G$90</f>
        <v>5.07876691919056E-4</v>
      </c>
      <c r="BT543" s="186">
        <f>AY543*Workings_risks!$E$24*Workings_risks!$E$26*Workings_risks!$E$27*Assumptions!$G$90</f>
        <v>5.1435264839053184E-4</v>
      </c>
    </row>
    <row r="544" spans="2:72" x14ac:dyDescent="0.25">
      <c r="B544" s="42">
        <v>10458278</v>
      </c>
      <c r="C544" s="42" t="s">
        <v>654</v>
      </c>
      <c r="D544" s="42" t="s">
        <v>281</v>
      </c>
      <c r="E544" s="42">
        <v>17243539</v>
      </c>
      <c r="F544" s="42">
        <v>17243535</v>
      </c>
      <c r="G544" s="42">
        <v>2.5966015708260404</v>
      </c>
      <c r="H544" s="42">
        <v>145.74909957524201</v>
      </c>
      <c r="I544" s="42">
        <v>-36.385540512751497</v>
      </c>
      <c r="J544" s="42">
        <v>118</v>
      </c>
      <c r="K544" s="42">
        <v>103</v>
      </c>
      <c r="L544" s="32">
        <v>6.3E-2</v>
      </c>
      <c r="M544" s="32">
        <v>8.7999999999999995E-2</v>
      </c>
      <c r="N544" s="181"/>
      <c r="O544" s="182">
        <f t="shared" si="121"/>
        <v>125.434</v>
      </c>
      <c r="P544" s="182">
        <f t="shared" si="122"/>
        <v>109.48899999999999</v>
      </c>
      <c r="Q544" s="191">
        <f t="shared" si="123"/>
        <v>0.01</v>
      </c>
      <c r="R544" s="191">
        <f t="shared" si="124"/>
        <v>0.02</v>
      </c>
      <c r="S544" s="184">
        <f t="shared" si="125"/>
        <v>-1594.5000000000009</v>
      </c>
      <c r="T544" s="184">
        <f t="shared" si="126"/>
        <v>141.37900000000002</v>
      </c>
      <c r="U544" s="185">
        <f t="shared" si="127"/>
        <v>1.4662276575729072E-2</v>
      </c>
      <c r="V544" s="181"/>
      <c r="W544" s="182">
        <f t="shared" si="128"/>
        <v>126.61399999999999</v>
      </c>
      <c r="X544" s="182">
        <f t="shared" si="129"/>
        <v>112.06400000000001</v>
      </c>
      <c r="Y544" s="183">
        <f t="shared" si="130"/>
        <v>0.01</v>
      </c>
      <c r="Z544" s="183">
        <f t="shared" si="131"/>
        <v>0.02</v>
      </c>
      <c r="AA544" s="184">
        <f t="shared" si="132"/>
        <v>-1454.9999999999982</v>
      </c>
      <c r="AB544" s="184">
        <f t="shared" si="133"/>
        <v>141.16399999999996</v>
      </c>
      <c r="AC544" s="185">
        <f t="shared" si="134"/>
        <v>1.5920274914089337E-2</v>
      </c>
      <c r="AD544" s="181"/>
      <c r="AE544" s="178">
        <f t="shared" si="135"/>
        <v>1.4662276575729072</v>
      </c>
      <c r="AF544" s="170">
        <f>Workings_risks!$E$18+Workings_risks!$E$27*(($AE544-1)*Workings_risks!$E$18)/(2050-2023)</f>
        <v>9.6584304229904161E-3</v>
      </c>
      <c r="AG544" s="170">
        <f>AF544+(($AE544-1)*Workings_risks!$E$18)/(2050-2023)</f>
        <v>9.8169950788326455E-3</v>
      </c>
      <c r="AH544" s="170">
        <f>AG544+(($AE544-1)*Workings_risks!$E$18)/(2050-2023)</f>
        <v>9.9755597346748749E-3</v>
      </c>
      <c r="AI544" s="170">
        <f>AH544+(($AE544-1)*Workings_risks!$E$18)/(2050-2023)</f>
        <v>1.0134124390517104E-2</v>
      </c>
      <c r="AJ544" s="170">
        <f>AI544+(($AE544-1)*Workings_risks!$E$18)/(2050-2023)</f>
        <v>1.0292689046359334E-2</v>
      </c>
      <c r="AK544" s="170">
        <f>AJ544+(($AE544-1)*Workings_risks!$E$18)/(2050-2023)</f>
        <v>1.0451253702201563E-2</v>
      </c>
      <c r="AL544" s="170">
        <f>AK544+(($AE544-1)*Workings_risks!$E$18)/(2050-2023)</f>
        <v>1.0609818358043793E-2</v>
      </c>
      <c r="AM544" s="170">
        <f>AL544+(($AE544-1)*Workings_risks!$E$18)/(2050-2023)</f>
        <v>1.0768383013886022E-2</v>
      </c>
      <c r="AN544" s="170">
        <f>AM544+(($AE544-1)*Workings_risks!$E$18)/(2050-2023)</f>
        <v>1.0926947669728251E-2</v>
      </c>
      <c r="AO544" s="170">
        <f>AN544+(($AE544-1)*Workings_risks!$E$18)/(2050-2023)</f>
        <v>1.1085512325570481E-2</v>
      </c>
      <c r="AP544" s="170">
        <f>AO544+(($AE544-1)*Workings_risks!$E$18)/(2050-2023)</f>
        <v>1.124407698141271E-2</v>
      </c>
      <c r="AQ544" s="170">
        <f>AP544+(($AE544-1)*Workings_risks!$E$18)/(2050-2023)</f>
        <v>1.140264163725494E-2</v>
      </c>
      <c r="AR544" s="170">
        <f>AQ544+(($AE544-1)*Workings_risks!$E$18)/(2050-2023)</f>
        <v>1.1561206293097169E-2</v>
      </c>
      <c r="AS544" s="170">
        <f>AR544+(($AE544-1)*Workings_risks!$E$18)/(2050-2023)</f>
        <v>1.1719770948939398E-2</v>
      </c>
      <c r="AT544" s="170">
        <f>AS544+(($AE544-1)*Workings_risks!$E$18)/(2050-2023)</f>
        <v>1.1878335604781628E-2</v>
      </c>
      <c r="AU544" s="170">
        <f>AT544+(($AE544-1)*Workings_risks!$E$18)/(2050-2023)</f>
        <v>1.2036900260623857E-2</v>
      </c>
      <c r="AV544" s="170">
        <f>AU544+(($AE544-1)*Workings_risks!$E$18)/(2050-2023)</f>
        <v>1.2195464916466087E-2</v>
      </c>
      <c r="AW544" s="170">
        <f>AV544+(($AE544-1)*Workings_risks!$E$18)/(2050-2023)</f>
        <v>1.2354029572308316E-2</v>
      </c>
      <c r="AX544" s="170">
        <f>AW544+(($AE544-1)*Workings_risks!$E$18)/(2050-2023)</f>
        <v>1.2512594228150545E-2</v>
      </c>
      <c r="AY544" s="170">
        <f>AX544+(($AE544-1)*Workings_risks!$E$18)/(2050-2023)</f>
        <v>1.2671158883992775E-2</v>
      </c>
      <c r="BA544" s="186">
        <f>AF544*Workings_risks!$E$24*Workings_risks!$E$26*Workings_risks!$E$27*Assumptions!$G$90</f>
        <v>3.9114621602564679E-4</v>
      </c>
      <c r="BB544" s="186">
        <f>AG544*Workings_risks!$E$24*Workings_risks!$E$26*Workings_risks!$E$27*Assumptions!$G$90</f>
        <v>3.9756775269484128E-4</v>
      </c>
      <c r="BC544" s="186">
        <f>AH544*Workings_risks!$E$24*Workings_risks!$E$26*Workings_risks!$E$27*Assumptions!$G$90</f>
        <v>4.0398928936403582E-4</v>
      </c>
      <c r="BD544" s="186">
        <f>AI544*Workings_risks!$E$24*Workings_risks!$E$26*Workings_risks!$E$27*Assumptions!$G$90</f>
        <v>4.1041082603323036E-4</v>
      </c>
      <c r="BE544" s="186">
        <f>AJ544*Workings_risks!$E$24*Workings_risks!$E$26*Workings_risks!$E$27*Assumptions!$G$90</f>
        <v>4.1683236270242491E-4</v>
      </c>
      <c r="BF544" s="186">
        <f>AK544*Workings_risks!$E$24*Workings_risks!$E$26*Workings_risks!$E$27*Assumptions!$G$90</f>
        <v>4.2325389937161945E-4</v>
      </c>
      <c r="BG544" s="186">
        <f>AL544*Workings_risks!$E$24*Workings_risks!$E$26*Workings_risks!$E$27*Assumptions!$G$90</f>
        <v>4.2967543604081399E-4</v>
      </c>
      <c r="BH544" s="186">
        <f>AM544*Workings_risks!$E$24*Workings_risks!$E$26*Workings_risks!$E$27*Assumptions!$G$90</f>
        <v>4.3609697271000848E-4</v>
      </c>
      <c r="BI544" s="186">
        <f>AN544*Workings_risks!$E$24*Workings_risks!$E$26*Workings_risks!$E$27*Assumptions!$G$90</f>
        <v>4.4251850937920308E-4</v>
      </c>
      <c r="BJ544" s="186">
        <f>AO544*Workings_risks!$E$24*Workings_risks!$E$26*Workings_risks!$E$27*Assumptions!$G$90</f>
        <v>4.4894004604839762E-4</v>
      </c>
      <c r="BK544" s="186">
        <f>AP544*Workings_risks!$E$24*Workings_risks!$E$26*Workings_risks!$E$27*Assumptions!$G$90</f>
        <v>4.55361582717592E-4</v>
      </c>
      <c r="BL544" s="186">
        <f>AQ544*Workings_risks!$E$24*Workings_risks!$E$26*Workings_risks!$E$27*Assumptions!$G$90</f>
        <v>4.6178311938678665E-4</v>
      </c>
      <c r="BM544" s="186">
        <f>AR544*Workings_risks!$E$24*Workings_risks!$E$26*Workings_risks!$E$27*Assumptions!$G$90</f>
        <v>4.6820465605598119E-4</v>
      </c>
      <c r="BN544" s="186">
        <f>AS544*Workings_risks!$E$24*Workings_risks!$E$26*Workings_risks!$E$27*Assumptions!$G$90</f>
        <v>4.7462619272517563E-4</v>
      </c>
      <c r="BO544" s="186">
        <f>AT544*Workings_risks!$E$24*Workings_risks!$E$26*Workings_risks!$E$27*Assumptions!$G$90</f>
        <v>4.8104772939437022E-4</v>
      </c>
      <c r="BP544" s="186">
        <f>AU544*Workings_risks!$E$24*Workings_risks!$E$26*Workings_risks!$E$27*Assumptions!$G$90</f>
        <v>4.8746926606356471E-4</v>
      </c>
      <c r="BQ544" s="186">
        <f>AV544*Workings_risks!$E$24*Workings_risks!$E$26*Workings_risks!$E$27*Assumptions!$G$90</f>
        <v>4.9389080273275925E-4</v>
      </c>
      <c r="BR544" s="186">
        <f>AW544*Workings_risks!$E$24*Workings_risks!$E$26*Workings_risks!$E$27*Assumptions!$G$90</f>
        <v>5.0031233940195385E-4</v>
      </c>
      <c r="BS544" s="186">
        <f>AX544*Workings_risks!$E$24*Workings_risks!$E$26*Workings_risks!$E$27*Assumptions!$G$90</f>
        <v>5.0673387607114834E-4</v>
      </c>
      <c r="BT544" s="186">
        <f>AY544*Workings_risks!$E$24*Workings_risks!$E$26*Workings_risks!$E$27*Assumptions!$G$90</f>
        <v>5.1315541274034283E-4</v>
      </c>
    </row>
    <row r="545" spans="2:72" x14ac:dyDescent="0.25">
      <c r="B545" s="42">
        <v>10458309</v>
      </c>
      <c r="C545" s="42" t="s">
        <v>654</v>
      </c>
      <c r="D545" s="42" t="s">
        <v>281</v>
      </c>
      <c r="E545" s="42">
        <v>17243757</v>
      </c>
      <c r="F545" s="42">
        <v>17243665</v>
      </c>
      <c r="G545" s="42">
        <v>0.1354880411336401</v>
      </c>
      <c r="H545" s="42">
        <v>145.78297604726299</v>
      </c>
      <c r="I545" s="42">
        <v>-36.403816345118599</v>
      </c>
      <c r="J545" s="42">
        <v>118</v>
      </c>
      <c r="K545" s="42">
        <v>104</v>
      </c>
      <c r="L545" s="32">
        <v>6.3E-2</v>
      </c>
      <c r="M545" s="32">
        <v>8.7999999999999995E-2</v>
      </c>
      <c r="N545" s="181"/>
      <c r="O545" s="182">
        <f t="shared" si="121"/>
        <v>125.434</v>
      </c>
      <c r="P545" s="182">
        <f t="shared" si="122"/>
        <v>110.55199999999999</v>
      </c>
      <c r="Q545" s="191">
        <f t="shared" si="123"/>
        <v>0.01</v>
      </c>
      <c r="R545" s="191">
        <f t="shared" si="124"/>
        <v>0.02</v>
      </c>
      <c r="S545" s="184">
        <f t="shared" si="125"/>
        <v>-1488.2000000000005</v>
      </c>
      <c r="T545" s="184">
        <f t="shared" si="126"/>
        <v>140.316</v>
      </c>
      <c r="U545" s="185">
        <f t="shared" si="127"/>
        <v>1.4995296331138285E-2</v>
      </c>
      <c r="V545" s="181"/>
      <c r="W545" s="182">
        <f t="shared" si="128"/>
        <v>126.61399999999999</v>
      </c>
      <c r="X545" s="182">
        <f t="shared" si="129"/>
        <v>113.15200000000002</v>
      </c>
      <c r="Y545" s="183">
        <f t="shared" si="130"/>
        <v>0.01</v>
      </c>
      <c r="Z545" s="183">
        <f t="shared" si="131"/>
        <v>0.02</v>
      </c>
      <c r="AA545" s="184">
        <f t="shared" si="132"/>
        <v>-1346.1999999999973</v>
      </c>
      <c r="AB545" s="184">
        <f t="shared" si="133"/>
        <v>140.07599999999996</v>
      </c>
      <c r="AC545" s="185">
        <f t="shared" si="134"/>
        <v>1.639875204278711E-2</v>
      </c>
      <c r="AD545" s="181"/>
      <c r="AE545" s="178">
        <f t="shared" si="135"/>
        <v>1.4995296331138286</v>
      </c>
      <c r="AF545" s="170">
        <f>Workings_risks!$E$18+Workings_risks!$E$27*(($AE545-1)*Workings_risks!$E$18)/(2050-2023)</f>
        <v>9.6924085635280363E-3</v>
      </c>
      <c r="AG545" s="170">
        <f>AF545+(($AE545-1)*Workings_risks!$E$18)/(2050-2023)</f>
        <v>9.8622992662161391E-3</v>
      </c>
      <c r="AH545" s="170">
        <f>AG545+(($AE545-1)*Workings_risks!$E$18)/(2050-2023)</f>
        <v>1.0032189968904242E-2</v>
      </c>
      <c r="AI545" s="170">
        <f>AH545+(($AE545-1)*Workings_risks!$E$18)/(2050-2023)</f>
        <v>1.0202080671592345E-2</v>
      </c>
      <c r="AJ545" s="170">
        <f>AI545+(($AE545-1)*Workings_risks!$E$18)/(2050-2023)</f>
        <v>1.0371971374280448E-2</v>
      </c>
      <c r="AK545" s="170">
        <f>AJ545+(($AE545-1)*Workings_risks!$E$18)/(2050-2023)</f>
        <v>1.054186207696855E-2</v>
      </c>
      <c r="AL545" s="170">
        <f>AK545+(($AE545-1)*Workings_risks!$E$18)/(2050-2023)</f>
        <v>1.0711752779656653E-2</v>
      </c>
      <c r="AM545" s="170">
        <f>AL545+(($AE545-1)*Workings_risks!$E$18)/(2050-2023)</f>
        <v>1.0881643482344756E-2</v>
      </c>
      <c r="AN545" s="170">
        <f>AM545+(($AE545-1)*Workings_risks!$E$18)/(2050-2023)</f>
        <v>1.1051534185032859E-2</v>
      </c>
      <c r="AO545" s="170">
        <f>AN545+(($AE545-1)*Workings_risks!$E$18)/(2050-2023)</f>
        <v>1.1221424887720962E-2</v>
      </c>
      <c r="AP545" s="170">
        <f>AO545+(($AE545-1)*Workings_risks!$E$18)/(2050-2023)</f>
        <v>1.1391315590409064E-2</v>
      </c>
      <c r="AQ545" s="170">
        <f>AP545+(($AE545-1)*Workings_risks!$E$18)/(2050-2023)</f>
        <v>1.1561206293097167E-2</v>
      </c>
      <c r="AR545" s="170">
        <f>AQ545+(($AE545-1)*Workings_risks!$E$18)/(2050-2023)</f>
        <v>1.173109699578527E-2</v>
      </c>
      <c r="AS545" s="170">
        <f>AR545+(($AE545-1)*Workings_risks!$E$18)/(2050-2023)</f>
        <v>1.1900987698473373E-2</v>
      </c>
      <c r="AT545" s="170">
        <f>AS545+(($AE545-1)*Workings_risks!$E$18)/(2050-2023)</f>
        <v>1.2070878401161476E-2</v>
      </c>
      <c r="AU545" s="170">
        <f>AT545+(($AE545-1)*Workings_risks!$E$18)/(2050-2023)</f>
        <v>1.2240769103849579E-2</v>
      </c>
      <c r="AV545" s="170">
        <f>AU545+(($AE545-1)*Workings_risks!$E$18)/(2050-2023)</f>
        <v>1.2410659806537681E-2</v>
      </c>
      <c r="AW545" s="170">
        <f>AV545+(($AE545-1)*Workings_risks!$E$18)/(2050-2023)</f>
        <v>1.2580550509225784E-2</v>
      </c>
      <c r="AX545" s="170">
        <f>AW545+(($AE545-1)*Workings_risks!$E$18)/(2050-2023)</f>
        <v>1.2750441211913887E-2</v>
      </c>
      <c r="AY545" s="170">
        <f>AX545+(($AE545-1)*Workings_risks!$E$18)/(2050-2023)</f>
        <v>1.292033191460199E-2</v>
      </c>
      <c r="BA545" s="186">
        <f>AF545*Workings_risks!$E$24*Workings_risks!$E$26*Workings_risks!$E$27*Assumptions!$G$90</f>
        <v>3.9252225959761708E-4</v>
      </c>
      <c r="BB545" s="186">
        <f>AG545*Workings_risks!$E$24*Workings_risks!$E$26*Workings_risks!$E$27*Assumptions!$G$90</f>
        <v>3.9940247745746824E-4</v>
      </c>
      <c r="BC545" s="186">
        <f>AH545*Workings_risks!$E$24*Workings_risks!$E$26*Workings_risks!$E$27*Assumptions!$G$90</f>
        <v>4.0628269531731961E-4</v>
      </c>
      <c r="BD545" s="186">
        <f>AI545*Workings_risks!$E$24*Workings_risks!$E$26*Workings_risks!$E$27*Assumptions!$G$90</f>
        <v>4.1316291317717088E-4</v>
      </c>
      <c r="BE545" s="186">
        <f>AJ545*Workings_risks!$E$24*Workings_risks!$E$26*Workings_risks!$E$27*Assumptions!$G$90</f>
        <v>4.200431310370221E-4</v>
      </c>
      <c r="BF545" s="186">
        <f>AK545*Workings_risks!$E$24*Workings_risks!$E$26*Workings_risks!$E$27*Assumptions!$G$90</f>
        <v>4.2692334889687337E-4</v>
      </c>
      <c r="BG545" s="186">
        <f>AL545*Workings_risks!$E$24*Workings_risks!$E$26*Workings_risks!$E$27*Assumptions!$G$90</f>
        <v>4.3380356675672469E-4</v>
      </c>
      <c r="BH545" s="186">
        <f>AM545*Workings_risks!$E$24*Workings_risks!$E$26*Workings_risks!$E$27*Assumptions!$G$90</f>
        <v>4.4068378461657601E-4</v>
      </c>
      <c r="BI545" s="186">
        <f>AN545*Workings_risks!$E$24*Workings_risks!$E$26*Workings_risks!$E$27*Assumptions!$G$90</f>
        <v>4.4756400247642723E-4</v>
      </c>
      <c r="BJ545" s="186">
        <f>AO545*Workings_risks!$E$24*Workings_risks!$E$26*Workings_risks!$E$27*Assumptions!$G$90</f>
        <v>4.5444422033627855E-4</v>
      </c>
      <c r="BK545" s="186">
        <f>AP545*Workings_risks!$E$24*Workings_risks!$E$26*Workings_risks!$E$27*Assumptions!$G$90</f>
        <v>4.6132443819612976E-4</v>
      </c>
      <c r="BL545" s="186">
        <f>AQ545*Workings_risks!$E$24*Workings_risks!$E$26*Workings_risks!$E$27*Assumptions!$G$90</f>
        <v>4.6820465605598108E-4</v>
      </c>
      <c r="BM545" s="186">
        <f>AR545*Workings_risks!$E$24*Workings_risks!$E$26*Workings_risks!$E$27*Assumptions!$G$90</f>
        <v>4.7508487391583235E-4</v>
      </c>
      <c r="BN545" s="186">
        <f>AS545*Workings_risks!$E$24*Workings_risks!$E$26*Workings_risks!$E$27*Assumptions!$G$90</f>
        <v>4.8196509177568368E-4</v>
      </c>
      <c r="BO545" s="186">
        <f>AT545*Workings_risks!$E$24*Workings_risks!$E$26*Workings_risks!$E$27*Assumptions!$G$90</f>
        <v>4.88845309635535E-4</v>
      </c>
      <c r="BP545" s="186">
        <f>AU545*Workings_risks!$E$24*Workings_risks!$E$26*Workings_risks!$E$27*Assumptions!$G$90</f>
        <v>4.9572552749538616E-4</v>
      </c>
      <c r="BQ545" s="186">
        <f>AV545*Workings_risks!$E$24*Workings_risks!$E$26*Workings_risks!$E$27*Assumptions!$G$90</f>
        <v>5.0260574535523743E-4</v>
      </c>
      <c r="BR545" s="186">
        <f>AW545*Workings_risks!$E$24*Workings_risks!$E$26*Workings_risks!$E$27*Assumptions!$G$90</f>
        <v>5.094859632150887E-4</v>
      </c>
      <c r="BS545" s="186">
        <f>AX545*Workings_risks!$E$24*Workings_risks!$E$26*Workings_risks!$E$27*Assumptions!$G$90</f>
        <v>5.1636618107493996E-4</v>
      </c>
      <c r="BT545" s="186">
        <f>AY545*Workings_risks!$E$24*Workings_risks!$E$26*Workings_risks!$E$27*Assumptions!$G$90</f>
        <v>5.2324639893479134E-4</v>
      </c>
    </row>
    <row r="546" spans="2:72" x14ac:dyDescent="0.25">
      <c r="B546" s="42">
        <v>10458332</v>
      </c>
      <c r="C546" s="42" t="s">
        <v>654</v>
      </c>
      <c r="D546" s="42" t="s">
        <v>281</v>
      </c>
      <c r="E546" s="42">
        <v>17243762</v>
      </c>
      <c r="F546" s="42">
        <v>17785417</v>
      </c>
      <c r="G546" s="42">
        <v>1.2199690593343502</v>
      </c>
      <c r="H546" s="42">
        <v>145.77914838273401</v>
      </c>
      <c r="I546" s="42">
        <v>-36.403247666809499</v>
      </c>
      <c r="J546" s="42">
        <v>118</v>
      </c>
      <c r="K546" s="42">
        <v>104</v>
      </c>
      <c r="L546" s="32">
        <v>6.3E-2</v>
      </c>
      <c r="M546" s="32">
        <v>8.7999999999999995E-2</v>
      </c>
      <c r="N546" s="181"/>
      <c r="O546" s="182">
        <f t="shared" si="121"/>
        <v>125.434</v>
      </c>
      <c r="P546" s="182">
        <f t="shared" si="122"/>
        <v>110.55199999999999</v>
      </c>
      <c r="Q546" s="191">
        <f t="shared" si="123"/>
        <v>0.01</v>
      </c>
      <c r="R546" s="191">
        <f t="shared" si="124"/>
        <v>0.02</v>
      </c>
      <c r="S546" s="184">
        <f t="shared" si="125"/>
        <v>-1488.2000000000005</v>
      </c>
      <c r="T546" s="184">
        <f t="shared" si="126"/>
        <v>140.316</v>
      </c>
      <c r="U546" s="185">
        <f t="shared" si="127"/>
        <v>1.4995296331138285E-2</v>
      </c>
      <c r="V546" s="181"/>
      <c r="W546" s="182">
        <f t="shared" si="128"/>
        <v>126.61399999999999</v>
      </c>
      <c r="X546" s="182">
        <f t="shared" si="129"/>
        <v>113.15200000000002</v>
      </c>
      <c r="Y546" s="183">
        <f t="shared" si="130"/>
        <v>0.01</v>
      </c>
      <c r="Z546" s="183">
        <f t="shared" si="131"/>
        <v>0.02</v>
      </c>
      <c r="AA546" s="184">
        <f t="shared" si="132"/>
        <v>-1346.1999999999973</v>
      </c>
      <c r="AB546" s="184">
        <f t="shared" si="133"/>
        <v>140.07599999999996</v>
      </c>
      <c r="AC546" s="185">
        <f t="shared" si="134"/>
        <v>1.639875204278711E-2</v>
      </c>
      <c r="AD546" s="181"/>
      <c r="AE546" s="178">
        <f t="shared" si="135"/>
        <v>1.4995296331138286</v>
      </c>
      <c r="AF546" s="170">
        <f>Workings_risks!$E$18+Workings_risks!$E$27*(($AE546-1)*Workings_risks!$E$18)/(2050-2023)</f>
        <v>9.6924085635280363E-3</v>
      </c>
      <c r="AG546" s="170">
        <f>AF546+(($AE546-1)*Workings_risks!$E$18)/(2050-2023)</f>
        <v>9.8622992662161391E-3</v>
      </c>
      <c r="AH546" s="170">
        <f>AG546+(($AE546-1)*Workings_risks!$E$18)/(2050-2023)</f>
        <v>1.0032189968904242E-2</v>
      </c>
      <c r="AI546" s="170">
        <f>AH546+(($AE546-1)*Workings_risks!$E$18)/(2050-2023)</f>
        <v>1.0202080671592345E-2</v>
      </c>
      <c r="AJ546" s="170">
        <f>AI546+(($AE546-1)*Workings_risks!$E$18)/(2050-2023)</f>
        <v>1.0371971374280448E-2</v>
      </c>
      <c r="AK546" s="170">
        <f>AJ546+(($AE546-1)*Workings_risks!$E$18)/(2050-2023)</f>
        <v>1.054186207696855E-2</v>
      </c>
      <c r="AL546" s="170">
        <f>AK546+(($AE546-1)*Workings_risks!$E$18)/(2050-2023)</f>
        <v>1.0711752779656653E-2</v>
      </c>
      <c r="AM546" s="170">
        <f>AL546+(($AE546-1)*Workings_risks!$E$18)/(2050-2023)</f>
        <v>1.0881643482344756E-2</v>
      </c>
      <c r="AN546" s="170">
        <f>AM546+(($AE546-1)*Workings_risks!$E$18)/(2050-2023)</f>
        <v>1.1051534185032859E-2</v>
      </c>
      <c r="AO546" s="170">
        <f>AN546+(($AE546-1)*Workings_risks!$E$18)/(2050-2023)</f>
        <v>1.1221424887720962E-2</v>
      </c>
      <c r="AP546" s="170">
        <f>AO546+(($AE546-1)*Workings_risks!$E$18)/(2050-2023)</f>
        <v>1.1391315590409064E-2</v>
      </c>
      <c r="AQ546" s="170">
        <f>AP546+(($AE546-1)*Workings_risks!$E$18)/(2050-2023)</f>
        <v>1.1561206293097167E-2</v>
      </c>
      <c r="AR546" s="170">
        <f>AQ546+(($AE546-1)*Workings_risks!$E$18)/(2050-2023)</f>
        <v>1.173109699578527E-2</v>
      </c>
      <c r="AS546" s="170">
        <f>AR546+(($AE546-1)*Workings_risks!$E$18)/(2050-2023)</f>
        <v>1.1900987698473373E-2</v>
      </c>
      <c r="AT546" s="170">
        <f>AS546+(($AE546-1)*Workings_risks!$E$18)/(2050-2023)</f>
        <v>1.2070878401161476E-2</v>
      </c>
      <c r="AU546" s="170">
        <f>AT546+(($AE546-1)*Workings_risks!$E$18)/(2050-2023)</f>
        <v>1.2240769103849579E-2</v>
      </c>
      <c r="AV546" s="170">
        <f>AU546+(($AE546-1)*Workings_risks!$E$18)/(2050-2023)</f>
        <v>1.2410659806537681E-2</v>
      </c>
      <c r="AW546" s="170">
        <f>AV546+(($AE546-1)*Workings_risks!$E$18)/(2050-2023)</f>
        <v>1.2580550509225784E-2</v>
      </c>
      <c r="AX546" s="170">
        <f>AW546+(($AE546-1)*Workings_risks!$E$18)/(2050-2023)</f>
        <v>1.2750441211913887E-2</v>
      </c>
      <c r="AY546" s="170">
        <f>AX546+(($AE546-1)*Workings_risks!$E$18)/(2050-2023)</f>
        <v>1.292033191460199E-2</v>
      </c>
      <c r="BA546" s="186">
        <f>AF546*Workings_risks!$E$24*Workings_risks!$E$26*Workings_risks!$E$27*Assumptions!$G$90</f>
        <v>3.9252225959761708E-4</v>
      </c>
      <c r="BB546" s="186">
        <f>AG546*Workings_risks!$E$24*Workings_risks!$E$26*Workings_risks!$E$27*Assumptions!$G$90</f>
        <v>3.9940247745746824E-4</v>
      </c>
      <c r="BC546" s="186">
        <f>AH546*Workings_risks!$E$24*Workings_risks!$E$26*Workings_risks!$E$27*Assumptions!$G$90</f>
        <v>4.0628269531731961E-4</v>
      </c>
      <c r="BD546" s="186">
        <f>AI546*Workings_risks!$E$24*Workings_risks!$E$26*Workings_risks!$E$27*Assumptions!$G$90</f>
        <v>4.1316291317717088E-4</v>
      </c>
      <c r="BE546" s="186">
        <f>AJ546*Workings_risks!$E$24*Workings_risks!$E$26*Workings_risks!$E$27*Assumptions!$G$90</f>
        <v>4.200431310370221E-4</v>
      </c>
      <c r="BF546" s="186">
        <f>AK546*Workings_risks!$E$24*Workings_risks!$E$26*Workings_risks!$E$27*Assumptions!$G$90</f>
        <v>4.2692334889687337E-4</v>
      </c>
      <c r="BG546" s="186">
        <f>AL546*Workings_risks!$E$24*Workings_risks!$E$26*Workings_risks!$E$27*Assumptions!$G$90</f>
        <v>4.3380356675672469E-4</v>
      </c>
      <c r="BH546" s="186">
        <f>AM546*Workings_risks!$E$24*Workings_risks!$E$26*Workings_risks!$E$27*Assumptions!$G$90</f>
        <v>4.4068378461657601E-4</v>
      </c>
      <c r="BI546" s="186">
        <f>AN546*Workings_risks!$E$24*Workings_risks!$E$26*Workings_risks!$E$27*Assumptions!$G$90</f>
        <v>4.4756400247642723E-4</v>
      </c>
      <c r="BJ546" s="186">
        <f>AO546*Workings_risks!$E$24*Workings_risks!$E$26*Workings_risks!$E$27*Assumptions!$G$90</f>
        <v>4.5444422033627855E-4</v>
      </c>
      <c r="BK546" s="186">
        <f>AP546*Workings_risks!$E$24*Workings_risks!$E$26*Workings_risks!$E$27*Assumptions!$G$90</f>
        <v>4.6132443819612976E-4</v>
      </c>
      <c r="BL546" s="186">
        <f>AQ546*Workings_risks!$E$24*Workings_risks!$E$26*Workings_risks!$E$27*Assumptions!$G$90</f>
        <v>4.6820465605598108E-4</v>
      </c>
      <c r="BM546" s="186">
        <f>AR546*Workings_risks!$E$24*Workings_risks!$E$26*Workings_risks!$E$27*Assumptions!$G$90</f>
        <v>4.7508487391583235E-4</v>
      </c>
      <c r="BN546" s="186">
        <f>AS546*Workings_risks!$E$24*Workings_risks!$E$26*Workings_risks!$E$27*Assumptions!$G$90</f>
        <v>4.8196509177568368E-4</v>
      </c>
      <c r="BO546" s="186">
        <f>AT546*Workings_risks!$E$24*Workings_risks!$E$26*Workings_risks!$E$27*Assumptions!$G$90</f>
        <v>4.88845309635535E-4</v>
      </c>
      <c r="BP546" s="186">
        <f>AU546*Workings_risks!$E$24*Workings_risks!$E$26*Workings_risks!$E$27*Assumptions!$G$90</f>
        <v>4.9572552749538616E-4</v>
      </c>
      <c r="BQ546" s="186">
        <f>AV546*Workings_risks!$E$24*Workings_risks!$E$26*Workings_risks!$E$27*Assumptions!$G$90</f>
        <v>5.0260574535523743E-4</v>
      </c>
      <c r="BR546" s="186">
        <f>AW546*Workings_risks!$E$24*Workings_risks!$E$26*Workings_risks!$E$27*Assumptions!$G$90</f>
        <v>5.094859632150887E-4</v>
      </c>
      <c r="BS546" s="186">
        <f>AX546*Workings_risks!$E$24*Workings_risks!$E$26*Workings_risks!$E$27*Assumptions!$G$90</f>
        <v>5.1636618107493996E-4</v>
      </c>
      <c r="BT546" s="186">
        <f>AY546*Workings_risks!$E$24*Workings_risks!$E$26*Workings_risks!$E$27*Assumptions!$G$90</f>
        <v>5.2324639893479134E-4</v>
      </c>
    </row>
    <row r="547" spans="2:72" x14ac:dyDescent="0.25">
      <c r="B547" s="42">
        <v>10458955</v>
      </c>
      <c r="C547" s="42" t="s">
        <v>571</v>
      </c>
      <c r="D547" s="42" t="s">
        <v>241</v>
      </c>
      <c r="E547" s="42">
        <v>17246512</v>
      </c>
      <c r="F547" s="42">
        <v>17246517</v>
      </c>
      <c r="G547" s="42">
        <v>0.72514983612712047</v>
      </c>
      <c r="H547" s="42">
        <v>143.74957968435601</v>
      </c>
      <c r="I547" s="42">
        <v>-37.0354507269045</v>
      </c>
      <c r="J547" s="42">
        <v>110</v>
      </c>
      <c r="K547" s="42">
        <v>98.1</v>
      </c>
      <c r="L547" s="32">
        <v>6.3E-2</v>
      </c>
      <c r="M547" s="32">
        <v>8.7999999999999995E-2</v>
      </c>
      <c r="N547" s="181"/>
      <c r="O547" s="182">
        <f t="shared" si="121"/>
        <v>116.92999999999999</v>
      </c>
      <c r="P547" s="182">
        <f t="shared" si="122"/>
        <v>104.28029999999998</v>
      </c>
      <c r="Q547" s="191">
        <f t="shared" si="123"/>
        <v>0.01</v>
      </c>
      <c r="R547" s="191">
        <f t="shared" si="124"/>
        <v>0.02</v>
      </c>
      <c r="S547" s="184">
        <f t="shared" si="125"/>
        <v>-1264.9700000000007</v>
      </c>
      <c r="T547" s="184">
        <f t="shared" si="126"/>
        <v>129.5797</v>
      </c>
      <c r="U547" s="185">
        <f t="shared" si="127"/>
        <v>1.5478390791876481E-2</v>
      </c>
      <c r="V547" s="181"/>
      <c r="W547" s="182">
        <f t="shared" si="128"/>
        <v>118.03</v>
      </c>
      <c r="X547" s="182">
        <f t="shared" si="129"/>
        <v>106.7328</v>
      </c>
      <c r="Y547" s="183">
        <f t="shared" si="130"/>
        <v>0.01</v>
      </c>
      <c r="Z547" s="183">
        <f t="shared" si="131"/>
        <v>0.02</v>
      </c>
      <c r="AA547" s="184">
        <f t="shared" si="132"/>
        <v>-1129.7200000000005</v>
      </c>
      <c r="AB547" s="184">
        <f t="shared" si="133"/>
        <v>129.3272</v>
      </c>
      <c r="AC547" s="185">
        <f t="shared" si="134"/>
        <v>1.7107955953687637E-2</v>
      </c>
      <c r="AD547" s="181"/>
      <c r="AE547" s="178">
        <f t="shared" si="135"/>
        <v>1.5478390791876482</v>
      </c>
      <c r="AF547" s="170">
        <f>Workings_risks!$E$18+Workings_risks!$E$27*(($AE547-1)*Workings_risks!$E$18)/(2050-2023)</f>
        <v>9.7416988870397386E-3</v>
      </c>
      <c r="AG547" s="170">
        <f>AF547+(($AE547-1)*Workings_risks!$E$18)/(2050-2023)</f>
        <v>9.9280196975650749E-3</v>
      </c>
      <c r="AH547" s="170">
        <f>AG547+(($AE547-1)*Workings_risks!$E$18)/(2050-2023)</f>
        <v>1.0114340508090411E-2</v>
      </c>
      <c r="AI547" s="170">
        <f>AH547+(($AE547-1)*Workings_risks!$E$18)/(2050-2023)</f>
        <v>1.0300661318615748E-2</v>
      </c>
      <c r="AJ547" s="170">
        <f>AI547+(($AE547-1)*Workings_risks!$E$18)/(2050-2023)</f>
        <v>1.0486982129141084E-2</v>
      </c>
      <c r="AK547" s="170">
        <f>AJ547+(($AE547-1)*Workings_risks!$E$18)/(2050-2023)</f>
        <v>1.067330293966642E-2</v>
      </c>
      <c r="AL547" s="170">
        <f>AK547+(($AE547-1)*Workings_risks!$E$18)/(2050-2023)</f>
        <v>1.0859623750191756E-2</v>
      </c>
      <c r="AM547" s="170">
        <f>AL547+(($AE547-1)*Workings_risks!$E$18)/(2050-2023)</f>
        <v>1.1045944560717093E-2</v>
      </c>
      <c r="AN547" s="170">
        <f>AM547+(($AE547-1)*Workings_risks!$E$18)/(2050-2023)</f>
        <v>1.1232265371242429E-2</v>
      </c>
      <c r="AO547" s="170">
        <f>AN547+(($AE547-1)*Workings_risks!$E$18)/(2050-2023)</f>
        <v>1.1418586181767765E-2</v>
      </c>
      <c r="AP547" s="170">
        <f>AO547+(($AE547-1)*Workings_risks!$E$18)/(2050-2023)</f>
        <v>1.1604906992293102E-2</v>
      </c>
      <c r="AQ547" s="170">
        <f>AP547+(($AE547-1)*Workings_risks!$E$18)/(2050-2023)</f>
        <v>1.1791227802818438E-2</v>
      </c>
      <c r="AR547" s="170">
        <f>AQ547+(($AE547-1)*Workings_risks!$E$18)/(2050-2023)</f>
        <v>1.1977548613343774E-2</v>
      </c>
      <c r="AS547" s="170">
        <f>AR547+(($AE547-1)*Workings_risks!$E$18)/(2050-2023)</f>
        <v>1.2163869423869111E-2</v>
      </c>
      <c r="AT547" s="170">
        <f>AS547+(($AE547-1)*Workings_risks!$E$18)/(2050-2023)</f>
        <v>1.2350190234394447E-2</v>
      </c>
      <c r="AU547" s="170">
        <f>AT547+(($AE547-1)*Workings_risks!$E$18)/(2050-2023)</f>
        <v>1.2536511044919783E-2</v>
      </c>
      <c r="AV547" s="170">
        <f>AU547+(($AE547-1)*Workings_risks!$E$18)/(2050-2023)</f>
        <v>1.272283185544512E-2</v>
      </c>
      <c r="AW547" s="170">
        <f>AV547+(($AE547-1)*Workings_risks!$E$18)/(2050-2023)</f>
        <v>1.2909152665970456E-2</v>
      </c>
      <c r="AX547" s="170">
        <f>AW547+(($AE547-1)*Workings_risks!$E$18)/(2050-2023)</f>
        <v>1.3095473476495792E-2</v>
      </c>
      <c r="AY547" s="170">
        <f>AX547+(($AE547-1)*Workings_risks!$E$18)/(2050-2023)</f>
        <v>1.3281794287021129E-2</v>
      </c>
      <c r="BA547" s="186">
        <f>AF547*Workings_risks!$E$24*Workings_risks!$E$26*Workings_risks!$E$27*Assumptions!$G$90</f>
        <v>3.9451841453003644E-4</v>
      </c>
      <c r="BB547" s="186">
        <f>AG547*Workings_risks!$E$24*Workings_risks!$E$26*Workings_risks!$E$27*Assumptions!$G$90</f>
        <v>4.0206401736736085E-4</v>
      </c>
      <c r="BC547" s="186">
        <f>AH547*Workings_risks!$E$24*Workings_risks!$E$26*Workings_risks!$E$27*Assumptions!$G$90</f>
        <v>4.0960962020468526E-4</v>
      </c>
      <c r="BD547" s="186">
        <f>AI547*Workings_risks!$E$24*Workings_risks!$E$26*Workings_risks!$E$27*Assumptions!$G$90</f>
        <v>4.1715522304200967E-4</v>
      </c>
      <c r="BE547" s="186">
        <f>AJ547*Workings_risks!$E$24*Workings_risks!$E$26*Workings_risks!$E$27*Assumptions!$G$90</f>
        <v>4.2470082587933413E-4</v>
      </c>
      <c r="BF547" s="186">
        <f>AK547*Workings_risks!$E$24*Workings_risks!$E$26*Workings_risks!$E$27*Assumptions!$G$90</f>
        <v>4.3224642871665848E-4</v>
      </c>
      <c r="BG547" s="186">
        <f>AL547*Workings_risks!$E$24*Workings_risks!$E$26*Workings_risks!$E$27*Assumptions!$G$90</f>
        <v>4.3979203155398284E-4</v>
      </c>
      <c r="BH547" s="186">
        <f>AM547*Workings_risks!$E$24*Workings_risks!$E$26*Workings_risks!$E$27*Assumptions!$G$90</f>
        <v>4.473376343913073E-4</v>
      </c>
      <c r="BI547" s="186">
        <f>AN547*Workings_risks!$E$24*Workings_risks!$E$26*Workings_risks!$E$27*Assumptions!$G$90</f>
        <v>4.5488323722863165E-4</v>
      </c>
      <c r="BJ547" s="186">
        <f>AO547*Workings_risks!$E$24*Workings_risks!$E$26*Workings_risks!$E$27*Assumptions!$G$90</f>
        <v>4.6242884006595606E-4</v>
      </c>
      <c r="BK547" s="186">
        <f>AP547*Workings_risks!$E$24*Workings_risks!$E$26*Workings_risks!$E$27*Assumptions!$G$90</f>
        <v>4.6997444290328052E-4</v>
      </c>
      <c r="BL547" s="186">
        <f>AQ547*Workings_risks!$E$24*Workings_risks!$E$26*Workings_risks!$E$27*Assumptions!$G$90</f>
        <v>4.7752004574060493E-4</v>
      </c>
      <c r="BM547" s="186">
        <f>AR547*Workings_risks!$E$24*Workings_risks!$E$26*Workings_risks!$E$27*Assumptions!$G$90</f>
        <v>4.8506564857792928E-4</v>
      </c>
      <c r="BN547" s="186">
        <f>AS547*Workings_risks!$E$24*Workings_risks!$E$26*Workings_risks!$E$27*Assumptions!$G$90</f>
        <v>4.9261125141525364E-4</v>
      </c>
      <c r="BO547" s="186">
        <f>AT547*Workings_risks!$E$24*Workings_risks!$E$26*Workings_risks!$E$27*Assumptions!$G$90</f>
        <v>5.0015685425257804E-4</v>
      </c>
      <c r="BP547" s="186">
        <f>AU547*Workings_risks!$E$24*Workings_risks!$E$26*Workings_risks!$E$27*Assumptions!$G$90</f>
        <v>5.0770245708990245E-4</v>
      </c>
      <c r="BQ547" s="186">
        <f>AV547*Workings_risks!$E$24*Workings_risks!$E$26*Workings_risks!$E$27*Assumptions!$G$90</f>
        <v>5.1524805992722686E-4</v>
      </c>
      <c r="BR547" s="186">
        <f>AW547*Workings_risks!$E$24*Workings_risks!$E$26*Workings_risks!$E$27*Assumptions!$G$90</f>
        <v>5.2279366276455138E-4</v>
      </c>
      <c r="BS547" s="186">
        <f>AX547*Workings_risks!$E$24*Workings_risks!$E$26*Workings_risks!$E$27*Assumptions!$G$90</f>
        <v>5.3033926560187557E-4</v>
      </c>
      <c r="BT547" s="186">
        <f>AY547*Workings_risks!$E$24*Workings_risks!$E$26*Workings_risks!$E$27*Assumptions!$G$90</f>
        <v>5.3788486843920008E-4</v>
      </c>
    </row>
    <row r="548" spans="2:72" x14ac:dyDescent="0.25">
      <c r="B548" s="42">
        <v>10459329</v>
      </c>
      <c r="C548" s="42" t="s">
        <v>571</v>
      </c>
      <c r="D548" s="42" t="s">
        <v>241</v>
      </c>
      <c r="E548" s="42">
        <v>17248196</v>
      </c>
      <c r="F548" s="42">
        <v>17248192</v>
      </c>
      <c r="G548" s="42">
        <v>0.94439711778685043</v>
      </c>
      <c r="H548" s="42">
        <v>143.74414699846599</v>
      </c>
      <c r="I548" s="42">
        <v>-36.873505054488298</v>
      </c>
      <c r="J548" s="42">
        <v>105</v>
      </c>
      <c r="K548" s="42">
        <v>94.5</v>
      </c>
      <c r="L548" s="32">
        <v>6.3E-2</v>
      </c>
      <c r="M548" s="32">
        <v>8.7999999999999995E-2</v>
      </c>
      <c r="N548" s="181"/>
      <c r="O548" s="182">
        <f t="shared" si="121"/>
        <v>111.61499999999999</v>
      </c>
      <c r="P548" s="182">
        <f t="shared" si="122"/>
        <v>100.45349999999999</v>
      </c>
      <c r="Q548" s="191">
        <f t="shared" si="123"/>
        <v>0.01</v>
      </c>
      <c r="R548" s="191">
        <f t="shared" si="124"/>
        <v>0.02</v>
      </c>
      <c r="S548" s="184">
        <f t="shared" si="125"/>
        <v>-1116.1500000000003</v>
      </c>
      <c r="T548" s="184">
        <f t="shared" si="126"/>
        <v>122.7765</v>
      </c>
      <c r="U548" s="185">
        <f t="shared" si="127"/>
        <v>1.5926622765757285E-2</v>
      </c>
      <c r="V548" s="181"/>
      <c r="W548" s="182">
        <f t="shared" si="128"/>
        <v>112.66499999999999</v>
      </c>
      <c r="X548" s="182">
        <f t="shared" si="129"/>
        <v>102.816</v>
      </c>
      <c r="Y548" s="183">
        <f t="shared" si="130"/>
        <v>0.01</v>
      </c>
      <c r="Z548" s="183">
        <f t="shared" si="131"/>
        <v>0.02</v>
      </c>
      <c r="AA548" s="184">
        <f t="shared" si="132"/>
        <v>-984.89999999999895</v>
      </c>
      <c r="AB548" s="184">
        <f t="shared" si="133"/>
        <v>122.51399999999998</v>
      </c>
      <c r="AC548" s="185">
        <f t="shared" si="134"/>
        <v>1.7782515991471216E-2</v>
      </c>
      <c r="AD548" s="181"/>
      <c r="AE548" s="178">
        <f t="shared" si="135"/>
        <v>1.5926622765757286</v>
      </c>
      <c r="AF548" s="170">
        <f>Workings_risks!$E$18+Workings_risks!$E$27*(($AE548-1)*Workings_risks!$E$18)/(2050-2023)</f>
        <v>9.7874321768959584E-3</v>
      </c>
      <c r="AG548" s="170">
        <f>AF548+(($AE548-1)*Workings_risks!$E$18)/(2050-2023)</f>
        <v>9.988997417373368E-3</v>
      </c>
      <c r="AH548" s="170">
        <f>AG548+(($AE548-1)*Workings_risks!$E$18)/(2050-2023)</f>
        <v>1.0190562657850778E-2</v>
      </c>
      <c r="AI548" s="170">
        <f>AH548+(($AE548-1)*Workings_risks!$E$18)/(2050-2023)</f>
        <v>1.0392127898328187E-2</v>
      </c>
      <c r="AJ548" s="170">
        <f>AI548+(($AE548-1)*Workings_risks!$E$18)/(2050-2023)</f>
        <v>1.0593693138805597E-2</v>
      </c>
      <c r="AK548" s="170">
        <f>AJ548+(($AE548-1)*Workings_risks!$E$18)/(2050-2023)</f>
        <v>1.0795258379283006E-2</v>
      </c>
      <c r="AL548" s="170">
        <f>AK548+(($AE548-1)*Workings_risks!$E$18)/(2050-2023)</f>
        <v>1.0996823619760416E-2</v>
      </c>
      <c r="AM548" s="170">
        <f>AL548+(($AE548-1)*Workings_risks!$E$18)/(2050-2023)</f>
        <v>1.1198388860237826E-2</v>
      </c>
      <c r="AN548" s="170">
        <f>AM548+(($AE548-1)*Workings_risks!$E$18)/(2050-2023)</f>
        <v>1.1399954100715235E-2</v>
      </c>
      <c r="AO548" s="170">
        <f>AN548+(($AE548-1)*Workings_risks!$E$18)/(2050-2023)</f>
        <v>1.1601519341192645E-2</v>
      </c>
      <c r="AP548" s="170">
        <f>AO548+(($AE548-1)*Workings_risks!$E$18)/(2050-2023)</f>
        <v>1.1803084581670054E-2</v>
      </c>
      <c r="AQ548" s="170">
        <f>AP548+(($AE548-1)*Workings_risks!$E$18)/(2050-2023)</f>
        <v>1.2004649822147464E-2</v>
      </c>
      <c r="AR548" s="170">
        <f>AQ548+(($AE548-1)*Workings_risks!$E$18)/(2050-2023)</f>
        <v>1.2206215062624873E-2</v>
      </c>
      <c r="AS548" s="170">
        <f>AR548+(($AE548-1)*Workings_risks!$E$18)/(2050-2023)</f>
        <v>1.2407780303102283E-2</v>
      </c>
      <c r="AT548" s="170">
        <f>AS548+(($AE548-1)*Workings_risks!$E$18)/(2050-2023)</f>
        <v>1.2609345543579693E-2</v>
      </c>
      <c r="AU548" s="170">
        <f>AT548+(($AE548-1)*Workings_risks!$E$18)/(2050-2023)</f>
        <v>1.2810910784057102E-2</v>
      </c>
      <c r="AV548" s="170">
        <f>AU548+(($AE548-1)*Workings_risks!$E$18)/(2050-2023)</f>
        <v>1.3012476024534512E-2</v>
      </c>
      <c r="AW548" s="170">
        <f>AV548+(($AE548-1)*Workings_risks!$E$18)/(2050-2023)</f>
        <v>1.3214041265011921E-2</v>
      </c>
      <c r="AX548" s="170">
        <f>AW548+(($AE548-1)*Workings_risks!$E$18)/(2050-2023)</f>
        <v>1.3415606505489331E-2</v>
      </c>
      <c r="AY548" s="170">
        <f>AX548+(($AE548-1)*Workings_risks!$E$18)/(2050-2023)</f>
        <v>1.3617171745966741E-2</v>
      </c>
      <c r="BA548" s="186">
        <f>AF548*Workings_risks!$E$24*Workings_risks!$E$26*Workings_risks!$E$27*Assumptions!$G$90</f>
        <v>3.9637051704465254E-4</v>
      </c>
      <c r="BB548" s="186">
        <f>AG548*Workings_risks!$E$24*Workings_risks!$E$26*Workings_risks!$E$27*Assumptions!$G$90</f>
        <v>4.0453348738684892E-4</v>
      </c>
      <c r="BC548" s="186">
        <f>AH548*Workings_risks!$E$24*Workings_risks!$E$26*Workings_risks!$E$27*Assumptions!$G$90</f>
        <v>4.1269645772904525E-4</v>
      </c>
      <c r="BD548" s="186">
        <f>AI548*Workings_risks!$E$24*Workings_risks!$E$26*Workings_risks!$E$27*Assumptions!$G$90</f>
        <v>4.2085942807124175E-4</v>
      </c>
      <c r="BE548" s="186">
        <f>AJ548*Workings_risks!$E$24*Workings_risks!$E$26*Workings_risks!$E$27*Assumptions!$G$90</f>
        <v>4.2902239841343813E-4</v>
      </c>
      <c r="BF548" s="186">
        <f>AK548*Workings_risks!$E$24*Workings_risks!$E$26*Workings_risks!$E$27*Assumptions!$G$90</f>
        <v>4.3718536875563452E-4</v>
      </c>
      <c r="BG548" s="186">
        <f>AL548*Workings_risks!$E$24*Workings_risks!$E$26*Workings_risks!$E$27*Assumptions!$G$90</f>
        <v>4.4534833909783096E-4</v>
      </c>
      <c r="BH548" s="186">
        <f>AM548*Workings_risks!$E$24*Workings_risks!$E$26*Workings_risks!$E$27*Assumptions!$G$90</f>
        <v>4.535113094400274E-4</v>
      </c>
      <c r="BI548" s="186">
        <f>AN548*Workings_risks!$E$24*Workings_risks!$E$26*Workings_risks!$E$27*Assumptions!$G$90</f>
        <v>4.6167427978222373E-4</v>
      </c>
      <c r="BJ548" s="186">
        <f>AO548*Workings_risks!$E$24*Workings_risks!$E$26*Workings_risks!$E$27*Assumptions!$G$90</f>
        <v>4.6983725012442017E-4</v>
      </c>
      <c r="BK548" s="186">
        <f>AP548*Workings_risks!$E$24*Workings_risks!$E$26*Workings_risks!$E$27*Assumptions!$G$90</f>
        <v>4.7800022046661661E-4</v>
      </c>
      <c r="BL548" s="186">
        <f>AQ548*Workings_risks!$E$24*Workings_risks!$E$26*Workings_risks!$E$27*Assumptions!$G$90</f>
        <v>4.8616319080881299E-4</v>
      </c>
      <c r="BM548" s="186">
        <f>AR548*Workings_risks!$E$24*Workings_risks!$E$26*Workings_risks!$E$27*Assumptions!$G$90</f>
        <v>4.9432616115100943E-4</v>
      </c>
      <c r="BN548" s="186">
        <f>AS548*Workings_risks!$E$24*Workings_risks!$E$26*Workings_risks!$E$27*Assumptions!$G$90</f>
        <v>5.0248913149320582E-4</v>
      </c>
      <c r="BO548" s="186">
        <f>AT548*Workings_risks!$E$24*Workings_risks!$E$26*Workings_risks!$E$27*Assumptions!$G$90</f>
        <v>5.106521018354022E-4</v>
      </c>
      <c r="BP548" s="186">
        <f>AU548*Workings_risks!$E$24*Workings_risks!$E$26*Workings_risks!$E$27*Assumptions!$G$90</f>
        <v>5.1881507217759859E-4</v>
      </c>
      <c r="BQ548" s="186">
        <f>AV548*Workings_risks!$E$24*Workings_risks!$E$26*Workings_risks!$E$27*Assumptions!$G$90</f>
        <v>5.2697804251979508E-4</v>
      </c>
      <c r="BR548" s="186">
        <f>AW548*Workings_risks!$E$24*Workings_risks!$E$26*Workings_risks!$E$27*Assumptions!$G$90</f>
        <v>5.3514101286199147E-4</v>
      </c>
      <c r="BS548" s="186">
        <f>AX548*Workings_risks!$E$24*Workings_risks!$E$26*Workings_risks!$E$27*Assumptions!$G$90</f>
        <v>5.4330398320418785E-4</v>
      </c>
      <c r="BT548" s="186">
        <f>AY548*Workings_risks!$E$24*Workings_risks!$E$26*Workings_risks!$E$27*Assumptions!$G$90</f>
        <v>5.5146695354638424E-4</v>
      </c>
    </row>
    <row r="549" spans="2:72" x14ac:dyDescent="0.25">
      <c r="B549" s="42">
        <v>10459384</v>
      </c>
      <c r="C549" s="42" t="s">
        <v>571</v>
      </c>
      <c r="D549" s="42" t="s">
        <v>241</v>
      </c>
      <c r="E549" s="42">
        <v>17248416</v>
      </c>
      <c r="F549" s="42">
        <v>17248420</v>
      </c>
      <c r="G549" s="42">
        <v>0.9762252127800104</v>
      </c>
      <c r="H549" s="42">
        <v>143.766415438678</v>
      </c>
      <c r="I549" s="42">
        <v>-36.916131246992201</v>
      </c>
      <c r="J549" s="42">
        <v>105</v>
      </c>
      <c r="K549" s="42">
        <v>93.9</v>
      </c>
      <c r="L549" s="32">
        <v>6.3E-2</v>
      </c>
      <c r="M549" s="32">
        <v>8.7999999999999995E-2</v>
      </c>
      <c r="N549" s="181"/>
      <c r="O549" s="182">
        <f t="shared" si="121"/>
        <v>111.61499999999999</v>
      </c>
      <c r="P549" s="182">
        <f t="shared" si="122"/>
        <v>99.815700000000007</v>
      </c>
      <c r="Q549" s="191">
        <f t="shared" si="123"/>
        <v>0.01</v>
      </c>
      <c r="R549" s="191">
        <f t="shared" si="124"/>
        <v>0.02</v>
      </c>
      <c r="S549" s="184">
        <f t="shared" si="125"/>
        <v>-1179.9299999999987</v>
      </c>
      <c r="T549" s="184">
        <f t="shared" si="126"/>
        <v>123.41429999999998</v>
      </c>
      <c r="U549" s="185">
        <f t="shared" si="127"/>
        <v>1.5606264778419062E-2</v>
      </c>
      <c r="V549" s="181"/>
      <c r="W549" s="182">
        <f t="shared" si="128"/>
        <v>112.66499999999999</v>
      </c>
      <c r="X549" s="182">
        <f t="shared" si="129"/>
        <v>102.16320000000002</v>
      </c>
      <c r="Y549" s="183">
        <f t="shared" si="130"/>
        <v>0.01</v>
      </c>
      <c r="Z549" s="183">
        <f t="shared" si="131"/>
        <v>0.02</v>
      </c>
      <c r="AA549" s="184">
        <f t="shared" si="132"/>
        <v>-1050.1799999999976</v>
      </c>
      <c r="AB549" s="184">
        <f t="shared" si="133"/>
        <v>123.16679999999997</v>
      </c>
      <c r="AC549" s="185">
        <f t="shared" si="134"/>
        <v>1.729874878592242E-2</v>
      </c>
      <c r="AD549" s="181"/>
      <c r="AE549" s="178">
        <f t="shared" si="135"/>
        <v>1.5606264778419061</v>
      </c>
      <c r="AF549" s="170">
        <f>Workings_risks!$E$18+Workings_risks!$E$27*(($AE549-1)*Workings_risks!$E$18)/(2050-2023)</f>
        <v>9.7547459216834054E-3</v>
      </c>
      <c r="AG549" s="170">
        <f>AF549+(($AE549-1)*Workings_risks!$E$18)/(2050-2023)</f>
        <v>9.9454157437566318E-3</v>
      </c>
      <c r="AH549" s="170">
        <f>AG549+(($AE549-1)*Workings_risks!$E$18)/(2050-2023)</f>
        <v>1.0136085565829858E-2</v>
      </c>
      <c r="AI549" s="170">
        <f>AH549+(($AE549-1)*Workings_risks!$E$18)/(2050-2023)</f>
        <v>1.0326755387903085E-2</v>
      </c>
      <c r="AJ549" s="170">
        <f>AI549+(($AE549-1)*Workings_risks!$E$18)/(2050-2023)</f>
        <v>1.0517425209976311E-2</v>
      </c>
      <c r="AK549" s="170">
        <f>AJ549+(($AE549-1)*Workings_risks!$E$18)/(2050-2023)</f>
        <v>1.0708095032049537E-2</v>
      </c>
      <c r="AL549" s="170">
        <f>AK549+(($AE549-1)*Workings_risks!$E$18)/(2050-2023)</f>
        <v>1.0898764854122764E-2</v>
      </c>
      <c r="AM549" s="170">
        <f>AL549+(($AE549-1)*Workings_risks!$E$18)/(2050-2023)</f>
        <v>1.108943467619599E-2</v>
      </c>
      <c r="AN549" s="170">
        <f>AM549+(($AE549-1)*Workings_risks!$E$18)/(2050-2023)</f>
        <v>1.1280104498269217E-2</v>
      </c>
      <c r="AO549" s="170">
        <f>AN549+(($AE549-1)*Workings_risks!$E$18)/(2050-2023)</f>
        <v>1.1470774320342443E-2</v>
      </c>
      <c r="AP549" s="170">
        <f>AO549+(($AE549-1)*Workings_risks!$E$18)/(2050-2023)</f>
        <v>1.166144414241567E-2</v>
      </c>
      <c r="AQ549" s="170">
        <f>AP549+(($AE549-1)*Workings_risks!$E$18)/(2050-2023)</f>
        <v>1.1852113964488896E-2</v>
      </c>
      <c r="AR549" s="170">
        <f>AQ549+(($AE549-1)*Workings_risks!$E$18)/(2050-2023)</f>
        <v>1.2042783786562122E-2</v>
      </c>
      <c r="AS549" s="170">
        <f>AR549+(($AE549-1)*Workings_risks!$E$18)/(2050-2023)</f>
        <v>1.2233453608635349E-2</v>
      </c>
      <c r="AT549" s="170">
        <f>AS549+(($AE549-1)*Workings_risks!$E$18)/(2050-2023)</f>
        <v>1.2424123430708575E-2</v>
      </c>
      <c r="AU549" s="170">
        <f>AT549+(($AE549-1)*Workings_risks!$E$18)/(2050-2023)</f>
        <v>1.2614793252781802E-2</v>
      </c>
      <c r="AV549" s="170">
        <f>AU549+(($AE549-1)*Workings_risks!$E$18)/(2050-2023)</f>
        <v>1.2805463074855028E-2</v>
      </c>
      <c r="AW549" s="170">
        <f>AV549+(($AE549-1)*Workings_risks!$E$18)/(2050-2023)</f>
        <v>1.2996132896928254E-2</v>
      </c>
      <c r="AX549" s="170">
        <f>AW549+(($AE549-1)*Workings_risks!$E$18)/(2050-2023)</f>
        <v>1.3186802719001481E-2</v>
      </c>
      <c r="AY549" s="170">
        <f>AX549+(($AE549-1)*Workings_risks!$E$18)/(2050-2023)</f>
        <v>1.3377472541074707E-2</v>
      </c>
      <c r="BA549" s="186">
        <f>AF549*Workings_risks!$E$24*Workings_risks!$E$26*Workings_risks!$E$27*Assumptions!$G$90</f>
        <v>3.9504679212429625E-4</v>
      </c>
      <c r="BB549" s="186">
        <f>AG549*Workings_risks!$E$24*Workings_risks!$E$26*Workings_risks!$E$27*Assumptions!$G$90</f>
        <v>4.0276852082637407E-4</v>
      </c>
      <c r="BC549" s="186">
        <f>AH549*Workings_risks!$E$24*Workings_risks!$E$26*Workings_risks!$E$27*Assumptions!$G$90</f>
        <v>4.1049024952845178E-4</v>
      </c>
      <c r="BD549" s="186">
        <f>AI549*Workings_risks!$E$24*Workings_risks!$E$26*Workings_risks!$E$27*Assumptions!$G$90</f>
        <v>4.1821197823052944E-4</v>
      </c>
      <c r="BE549" s="186">
        <f>AJ549*Workings_risks!$E$24*Workings_risks!$E$26*Workings_risks!$E$27*Assumptions!$G$90</f>
        <v>4.2593370693260726E-4</v>
      </c>
      <c r="BF549" s="186">
        <f>AK549*Workings_risks!$E$24*Workings_risks!$E$26*Workings_risks!$E$27*Assumptions!$G$90</f>
        <v>4.3365543563468498E-4</v>
      </c>
      <c r="BG549" s="186">
        <f>AL549*Workings_risks!$E$24*Workings_risks!$E$26*Workings_risks!$E$27*Assumptions!$G$90</f>
        <v>4.4137716433676264E-4</v>
      </c>
      <c r="BH549" s="186">
        <f>AM549*Workings_risks!$E$24*Workings_risks!$E$26*Workings_risks!$E$27*Assumptions!$G$90</f>
        <v>4.4909889303884046E-4</v>
      </c>
      <c r="BI549" s="186">
        <f>AN549*Workings_risks!$E$24*Workings_risks!$E$26*Workings_risks!$E$27*Assumptions!$G$90</f>
        <v>4.5682062174091817E-4</v>
      </c>
      <c r="BJ549" s="186">
        <f>AO549*Workings_risks!$E$24*Workings_risks!$E$26*Workings_risks!$E$27*Assumptions!$G$90</f>
        <v>4.6454235044299588E-4</v>
      </c>
      <c r="BK549" s="186">
        <f>AP549*Workings_risks!$E$24*Workings_risks!$E$26*Workings_risks!$E$27*Assumptions!$G$90</f>
        <v>4.7226407914507365E-4</v>
      </c>
      <c r="BL549" s="186">
        <f>AQ549*Workings_risks!$E$24*Workings_risks!$E$26*Workings_risks!$E$27*Assumptions!$G$90</f>
        <v>4.7998580784715136E-4</v>
      </c>
      <c r="BM549" s="186">
        <f>AR549*Workings_risks!$E$24*Workings_risks!$E$26*Workings_risks!$E$27*Assumptions!$G$90</f>
        <v>4.8770753654922908E-4</v>
      </c>
      <c r="BN549" s="186">
        <f>AS549*Workings_risks!$E$24*Workings_risks!$E$26*Workings_risks!$E$27*Assumptions!$G$90</f>
        <v>4.9542926525130684E-4</v>
      </c>
      <c r="BO549" s="186">
        <f>AT549*Workings_risks!$E$24*Workings_risks!$E$26*Workings_risks!$E$27*Assumptions!$G$90</f>
        <v>5.031509939533845E-4</v>
      </c>
      <c r="BP549" s="186">
        <f>AU549*Workings_risks!$E$24*Workings_risks!$E$26*Workings_risks!$E$27*Assumptions!$G$90</f>
        <v>5.1087272265546227E-4</v>
      </c>
      <c r="BQ549" s="186">
        <f>AV549*Workings_risks!$E$24*Workings_risks!$E$26*Workings_risks!$E$27*Assumptions!$G$90</f>
        <v>5.1859445135754004E-4</v>
      </c>
      <c r="BR549" s="186">
        <f>AW549*Workings_risks!$E$24*Workings_risks!$E$26*Workings_risks!$E$27*Assumptions!$G$90</f>
        <v>5.263161800596177E-4</v>
      </c>
      <c r="BS549" s="186">
        <f>AX549*Workings_risks!$E$24*Workings_risks!$E$26*Workings_risks!$E$27*Assumptions!$G$90</f>
        <v>5.3403790876169546E-4</v>
      </c>
      <c r="BT549" s="186">
        <f>AY549*Workings_risks!$E$24*Workings_risks!$E$26*Workings_risks!$E$27*Assumptions!$G$90</f>
        <v>5.4175963746377323E-4</v>
      </c>
    </row>
    <row r="550" spans="2:72" x14ac:dyDescent="0.25">
      <c r="B550" s="42">
        <v>10459436</v>
      </c>
      <c r="C550" s="42" t="s">
        <v>571</v>
      </c>
      <c r="D550" s="42" t="s">
        <v>241</v>
      </c>
      <c r="E550" s="42">
        <v>17250584</v>
      </c>
      <c r="F550" s="42">
        <v>17248652</v>
      </c>
      <c r="G550" s="42">
        <v>0.63899018581407052</v>
      </c>
      <c r="H550" s="42">
        <v>143.732735622635</v>
      </c>
      <c r="I550" s="42">
        <v>-36.946030536630602</v>
      </c>
      <c r="J550" s="42">
        <v>105</v>
      </c>
      <c r="K550" s="42">
        <v>93.9</v>
      </c>
      <c r="L550" s="32">
        <v>6.3E-2</v>
      </c>
      <c r="M550" s="32">
        <v>8.7999999999999995E-2</v>
      </c>
      <c r="N550" s="181"/>
      <c r="O550" s="182">
        <f t="shared" si="121"/>
        <v>111.61499999999999</v>
      </c>
      <c r="P550" s="182">
        <f t="shared" si="122"/>
        <v>99.815700000000007</v>
      </c>
      <c r="Q550" s="191">
        <f t="shared" si="123"/>
        <v>0.01</v>
      </c>
      <c r="R550" s="191">
        <f t="shared" si="124"/>
        <v>0.02</v>
      </c>
      <c r="S550" s="184">
        <f t="shared" si="125"/>
        <v>-1179.9299999999987</v>
      </c>
      <c r="T550" s="184">
        <f t="shared" si="126"/>
        <v>123.41429999999998</v>
      </c>
      <c r="U550" s="185">
        <f t="shared" si="127"/>
        <v>1.5606264778419062E-2</v>
      </c>
      <c r="V550" s="181"/>
      <c r="W550" s="182">
        <f t="shared" si="128"/>
        <v>112.66499999999999</v>
      </c>
      <c r="X550" s="182">
        <f t="shared" si="129"/>
        <v>102.16320000000002</v>
      </c>
      <c r="Y550" s="183">
        <f t="shared" si="130"/>
        <v>0.01</v>
      </c>
      <c r="Z550" s="183">
        <f t="shared" si="131"/>
        <v>0.02</v>
      </c>
      <c r="AA550" s="184">
        <f t="shared" si="132"/>
        <v>-1050.1799999999976</v>
      </c>
      <c r="AB550" s="184">
        <f t="shared" si="133"/>
        <v>123.16679999999997</v>
      </c>
      <c r="AC550" s="185">
        <f t="shared" si="134"/>
        <v>1.729874878592242E-2</v>
      </c>
      <c r="AD550" s="181"/>
      <c r="AE550" s="178">
        <f t="shared" si="135"/>
        <v>1.5606264778419061</v>
      </c>
      <c r="AF550" s="170">
        <f>Workings_risks!$E$18+Workings_risks!$E$27*(($AE550-1)*Workings_risks!$E$18)/(2050-2023)</f>
        <v>9.7547459216834054E-3</v>
      </c>
      <c r="AG550" s="170">
        <f>AF550+(($AE550-1)*Workings_risks!$E$18)/(2050-2023)</f>
        <v>9.9454157437566318E-3</v>
      </c>
      <c r="AH550" s="170">
        <f>AG550+(($AE550-1)*Workings_risks!$E$18)/(2050-2023)</f>
        <v>1.0136085565829858E-2</v>
      </c>
      <c r="AI550" s="170">
        <f>AH550+(($AE550-1)*Workings_risks!$E$18)/(2050-2023)</f>
        <v>1.0326755387903085E-2</v>
      </c>
      <c r="AJ550" s="170">
        <f>AI550+(($AE550-1)*Workings_risks!$E$18)/(2050-2023)</f>
        <v>1.0517425209976311E-2</v>
      </c>
      <c r="AK550" s="170">
        <f>AJ550+(($AE550-1)*Workings_risks!$E$18)/(2050-2023)</f>
        <v>1.0708095032049537E-2</v>
      </c>
      <c r="AL550" s="170">
        <f>AK550+(($AE550-1)*Workings_risks!$E$18)/(2050-2023)</f>
        <v>1.0898764854122764E-2</v>
      </c>
      <c r="AM550" s="170">
        <f>AL550+(($AE550-1)*Workings_risks!$E$18)/(2050-2023)</f>
        <v>1.108943467619599E-2</v>
      </c>
      <c r="AN550" s="170">
        <f>AM550+(($AE550-1)*Workings_risks!$E$18)/(2050-2023)</f>
        <v>1.1280104498269217E-2</v>
      </c>
      <c r="AO550" s="170">
        <f>AN550+(($AE550-1)*Workings_risks!$E$18)/(2050-2023)</f>
        <v>1.1470774320342443E-2</v>
      </c>
      <c r="AP550" s="170">
        <f>AO550+(($AE550-1)*Workings_risks!$E$18)/(2050-2023)</f>
        <v>1.166144414241567E-2</v>
      </c>
      <c r="AQ550" s="170">
        <f>AP550+(($AE550-1)*Workings_risks!$E$18)/(2050-2023)</f>
        <v>1.1852113964488896E-2</v>
      </c>
      <c r="AR550" s="170">
        <f>AQ550+(($AE550-1)*Workings_risks!$E$18)/(2050-2023)</f>
        <v>1.2042783786562122E-2</v>
      </c>
      <c r="AS550" s="170">
        <f>AR550+(($AE550-1)*Workings_risks!$E$18)/(2050-2023)</f>
        <v>1.2233453608635349E-2</v>
      </c>
      <c r="AT550" s="170">
        <f>AS550+(($AE550-1)*Workings_risks!$E$18)/(2050-2023)</f>
        <v>1.2424123430708575E-2</v>
      </c>
      <c r="AU550" s="170">
        <f>AT550+(($AE550-1)*Workings_risks!$E$18)/(2050-2023)</f>
        <v>1.2614793252781802E-2</v>
      </c>
      <c r="AV550" s="170">
        <f>AU550+(($AE550-1)*Workings_risks!$E$18)/(2050-2023)</f>
        <v>1.2805463074855028E-2</v>
      </c>
      <c r="AW550" s="170">
        <f>AV550+(($AE550-1)*Workings_risks!$E$18)/(2050-2023)</f>
        <v>1.2996132896928254E-2</v>
      </c>
      <c r="AX550" s="170">
        <f>AW550+(($AE550-1)*Workings_risks!$E$18)/(2050-2023)</f>
        <v>1.3186802719001481E-2</v>
      </c>
      <c r="AY550" s="170">
        <f>AX550+(($AE550-1)*Workings_risks!$E$18)/(2050-2023)</f>
        <v>1.3377472541074707E-2</v>
      </c>
      <c r="BA550" s="186">
        <f>AF550*Workings_risks!$E$24*Workings_risks!$E$26*Workings_risks!$E$27*Assumptions!$G$90</f>
        <v>3.9504679212429625E-4</v>
      </c>
      <c r="BB550" s="186">
        <f>AG550*Workings_risks!$E$24*Workings_risks!$E$26*Workings_risks!$E$27*Assumptions!$G$90</f>
        <v>4.0276852082637407E-4</v>
      </c>
      <c r="BC550" s="186">
        <f>AH550*Workings_risks!$E$24*Workings_risks!$E$26*Workings_risks!$E$27*Assumptions!$G$90</f>
        <v>4.1049024952845178E-4</v>
      </c>
      <c r="BD550" s="186">
        <f>AI550*Workings_risks!$E$24*Workings_risks!$E$26*Workings_risks!$E$27*Assumptions!$G$90</f>
        <v>4.1821197823052944E-4</v>
      </c>
      <c r="BE550" s="186">
        <f>AJ550*Workings_risks!$E$24*Workings_risks!$E$26*Workings_risks!$E$27*Assumptions!$G$90</f>
        <v>4.2593370693260726E-4</v>
      </c>
      <c r="BF550" s="186">
        <f>AK550*Workings_risks!$E$24*Workings_risks!$E$26*Workings_risks!$E$27*Assumptions!$G$90</f>
        <v>4.3365543563468498E-4</v>
      </c>
      <c r="BG550" s="186">
        <f>AL550*Workings_risks!$E$24*Workings_risks!$E$26*Workings_risks!$E$27*Assumptions!$G$90</f>
        <v>4.4137716433676264E-4</v>
      </c>
      <c r="BH550" s="186">
        <f>AM550*Workings_risks!$E$24*Workings_risks!$E$26*Workings_risks!$E$27*Assumptions!$G$90</f>
        <v>4.4909889303884046E-4</v>
      </c>
      <c r="BI550" s="186">
        <f>AN550*Workings_risks!$E$24*Workings_risks!$E$26*Workings_risks!$E$27*Assumptions!$G$90</f>
        <v>4.5682062174091817E-4</v>
      </c>
      <c r="BJ550" s="186">
        <f>AO550*Workings_risks!$E$24*Workings_risks!$E$26*Workings_risks!$E$27*Assumptions!$G$90</f>
        <v>4.6454235044299588E-4</v>
      </c>
      <c r="BK550" s="186">
        <f>AP550*Workings_risks!$E$24*Workings_risks!$E$26*Workings_risks!$E$27*Assumptions!$G$90</f>
        <v>4.7226407914507365E-4</v>
      </c>
      <c r="BL550" s="186">
        <f>AQ550*Workings_risks!$E$24*Workings_risks!$E$26*Workings_risks!$E$27*Assumptions!$G$90</f>
        <v>4.7998580784715136E-4</v>
      </c>
      <c r="BM550" s="186">
        <f>AR550*Workings_risks!$E$24*Workings_risks!$E$26*Workings_risks!$E$27*Assumptions!$G$90</f>
        <v>4.8770753654922908E-4</v>
      </c>
      <c r="BN550" s="186">
        <f>AS550*Workings_risks!$E$24*Workings_risks!$E$26*Workings_risks!$E$27*Assumptions!$G$90</f>
        <v>4.9542926525130684E-4</v>
      </c>
      <c r="BO550" s="186">
        <f>AT550*Workings_risks!$E$24*Workings_risks!$E$26*Workings_risks!$E$27*Assumptions!$G$90</f>
        <v>5.031509939533845E-4</v>
      </c>
      <c r="BP550" s="186">
        <f>AU550*Workings_risks!$E$24*Workings_risks!$E$26*Workings_risks!$E$27*Assumptions!$G$90</f>
        <v>5.1087272265546227E-4</v>
      </c>
      <c r="BQ550" s="186">
        <f>AV550*Workings_risks!$E$24*Workings_risks!$E$26*Workings_risks!$E$27*Assumptions!$G$90</f>
        <v>5.1859445135754004E-4</v>
      </c>
      <c r="BR550" s="186">
        <f>AW550*Workings_risks!$E$24*Workings_risks!$E$26*Workings_risks!$E$27*Assumptions!$G$90</f>
        <v>5.263161800596177E-4</v>
      </c>
      <c r="BS550" s="186">
        <f>AX550*Workings_risks!$E$24*Workings_risks!$E$26*Workings_risks!$E$27*Assumptions!$G$90</f>
        <v>5.3403790876169546E-4</v>
      </c>
      <c r="BT550" s="186">
        <f>AY550*Workings_risks!$E$24*Workings_risks!$E$26*Workings_risks!$E$27*Assumptions!$G$90</f>
        <v>5.4175963746377323E-4</v>
      </c>
    </row>
    <row r="551" spans="2:72" x14ac:dyDescent="0.25">
      <c r="B551" s="42">
        <v>10459437</v>
      </c>
      <c r="C551" s="42" t="s">
        <v>571</v>
      </c>
      <c r="D551" s="42" t="s">
        <v>241</v>
      </c>
      <c r="E551" s="42">
        <v>17248652</v>
      </c>
      <c r="F551" s="42">
        <v>64828988</v>
      </c>
      <c r="G551" s="42">
        <v>0.48735525805458035</v>
      </c>
      <c r="H551" s="42">
        <v>143.733438649677</v>
      </c>
      <c r="I551" s="42">
        <v>-36.945095161750402</v>
      </c>
      <c r="J551" s="42">
        <v>105</v>
      </c>
      <c r="K551" s="42">
        <v>93.9</v>
      </c>
      <c r="L551" s="32">
        <v>6.3E-2</v>
      </c>
      <c r="M551" s="32">
        <v>8.7999999999999995E-2</v>
      </c>
      <c r="N551" s="181"/>
      <c r="O551" s="182">
        <f t="shared" si="121"/>
        <v>111.61499999999999</v>
      </c>
      <c r="P551" s="182">
        <f t="shared" si="122"/>
        <v>99.815700000000007</v>
      </c>
      <c r="Q551" s="191">
        <f t="shared" si="123"/>
        <v>0.01</v>
      </c>
      <c r="R551" s="191">
        <f t="shared" si="124"/>
        <v>0.02</v>
      </c>
      <c r="S551" s="184">
        <f t="shared" si="125"/>
        <v>-1179.9299999999987</v>
      </c>
      <c r="T551" s="184">
        <f t="shared" si="126"/>
        <v>123.41429999999998</v>
      </c>
      <c r="U551" s="185">
        <f t="shared" si="127"/>
        <v>1.5606264778419062E-2</v>
      </c>
      <c r="V551" s="181"/>
      <c r="W551" s="182">
        <f t="shared" si="128"/>
        <v>112.66499999999999</v>
      </c>
      <c r="X551" s="182">
        <f t="shared" si="129"/>
        <v>102.16320000000002</v>
      </c>
      <c r="Y551" s="183">
        <f t="shared" si="130"/>
        <v>0.01</v>
      </c>
      <c r="Z551" s="183">
        <f t="shared" si="131"/>
        <v>0.02</v>
      </c>
      <c r="AA551" s="184">
        <f t="shared" si="132"/>
        <v>-1050.1799999999976</v>
      </c>
      <c r="AB551" s="184">
        <f t="shared" si="133"/>
        <v>123.16679999999997</v>
      </c>
      <c r="AC551" s="185">
        <f t="shared" si="134"/>
        <v>1.729874878592242E-2</v>
      </c>
      <c r="AD551" s="181"/>
      <c r="AE551" s="178">
        <f t="shared" si="135"/>
        <v>1.5606264778419061</v>
      </c>
      <c r="AF551" s="170">
        <f>Workings_risks!$E$18+Workings_risks!$E$27*(($AE551-1)*Workings_risks!$E$18)/(2050-2023)</f>
        <v>9.7547459216834054E-3</v>
      </c>
      <c r="AG551" s="170">
        <f>AF551+(($AE551-1)*Workings_risks!$E$18)/(2050-2023)</f>
        <v>9.9454157437566318E-3</v>
      </c>
      <c r="AH551" s="170">
        <f>AG551+(($AE551-1)*Workings_risks!$E$18)/(2050-2023)</f>
        <v>1.0136085565829858E-2</v>
      </c>
      <c r="AI551" s="170">
        <f>AH551+(($AE551-1)*Workings_risks!$E$18)/(2050-2023)</f>
        <v>1.0326755387903085E-2</v>
      </c>
      <c r="AJ551" s="170">
        <f>AI551+(($AE551-1)*Workings_risks!$E$18)/(2050-2023)</f>
        <v>1.0517425209976311E-2</v>
      </c>
      <c r="AK551" s="170">
        <f>AJ551+(($AE551-1)*Workings_risks!$E$18)/(2050-2023)</f>
        <v>1.0708095032049537E-2</v>
      </c>
      <c r="AL551" s="170">
        <f>AK551+(($AE551-1)*Workings_risks!$E$18)/(2050-2023)</f>
        <v>1.0898764854122764E-2</v>
      </c>
      <c r="AM551" s="170">
        <f>AL551+(($AE551-1)*Workings_risks!$E$18)/(2050-2023)</f>
        <v>1.108943467619599E-2</v>
      </c>
      <c r="AN551" s="170">
        <f>AM551+(($AE551-1)*Workings_risks!$E$18)/(2050-2023)</f>
        <v>1.1280104498269217E-2</v>
      </c>
      <c r="AO551" s="170">
        <f>AN551+(($AE551-1)*Workings_risks!$E$18)/(2050-2023)</f>
        <v>1.1470774320342443E-2</v>
      </c>
      <c r="AP551" s="170">
        <f>AO551+(($AE551-1)*Workings_risks!$E$18)/(2050-2023)</f>
        <v>1.166144414241567E-2</v>
      </c>
      <c r="AQ551" s="170">
        <f>AP551+(($AE551-1)*Workings_risks!$E$18)/(2050-2023)</f>
        <v>1.1852113964488896E-2</v>
      </c>
      <c r="AR551" s="170">
        <f>AQ551+(($AE551-1)*Workings_risks!$E$18)/(2050-2023)</f>
        <v>1.2042783786562122E-2</v>
      </c>
      <c r="AS551" s="170">
        <f>AR551+(($AE551-1)*Workings_risks!$E$18)/(2050-2023)</f>
        <v>1.2233453608635349E-2</v>
      </c>
      <c r="AT551" s="170">
        <f>AS551+(($AE551-1)*Workings_risks!$E$18)/(2050-2023)</f>
        <v>1.2424123430708575E-2</v>
      </c>
      <c r="AU551" s="170">
        <f>AT551+(($AE551-1)*Workings_risks!$E$18)/(2050-2023)</f>
        <v>1.2614793252781802E-2</v>
      </c>
      <c r="AV551" s="170">
        <f>AU551+(($AE551-1)*Workings_risks!$E$18)/(2050-2023)</f>
        <v>1.2805463074855028E-2</v>
      </c>
      <c r="AW551" s="170">
        <f>AV551+(($AE551-1)*Workings_risks!$E$18)/(2050-2023)</f>
        <v>1.2996132896928254E-2</v>
      </c>
      <c r="AX551" s="170">
        <f>AW551+(($AE551-1)*Workings_risks!$E$18)/(2050-2023)</f>
        <v>1.3186802719001481E-2</v>
      </c>
      <c r="AY551" s="170">
        <f>AX551+(($AE551-1)*Workings_risks!$E$18)/(2050-2023)</f>
        <v>1.3377472541074707E-2</v>
      </c>
      <c r="BA551" s="186">
        <f>AF551*Workings_risks!$E$24*Workings_risks!$E$26*Workings_risks!$E$27*Assumptions!$G$90</f>
        <v>3.9504679212429625E-4</v>
      </c>
      <c r="BB551" s="186">
        <f>AG551*Workings_risks!$E$24*Workings_risks!$E$26*Workings_risks!$E$27*Assumptions!$G$90</f>
        <v>4.0276852082637407E-4</v>
      </c>
      <c r="BC551" s="186">
        <f>AH551*Workings_risks!$E$24*Workings_risks!$E$26*Workings_risks!$E$27*Assumptions!$G$90</f>
        <v>4.1049024952845178E-4</v>
      </c>
      <c r="BD551" s="186">
        <f>AI551*Workings_risks!$E$24*Workings_risks!$E$26*Workings_risks!$E$27*Assumptions!$G$90</f>
        <v>4.1821197823052944E-4</v>
      </c>
      <c r="BE551" s="186">
        <f>AJ551*Workings_risks!$E$24*Workings_risks!$E$26*Workings_risks!$E$27*Assumptions!$G$90</f>
        <v>4.2593370693260726E-4</v>
      </c>
      <c r="BF551" s="186">
        <f>AK551*Workings_risks!$E$24*Workings_risks!$E$26*Workings_risks!$E$27*Assumptions!$G$90</f>
        <v>4.3365543563468498E-4</v>
      </c>
      <c r="BG551" s="186">
        <f>AL551*Workings_risks!$E$24*Workings_risks!$E$26*Workings_risks!$E$27*Assumptions!$G$90</f>
        <v>4.4137716433676264E-4</v>
      </c>
      <c r="BH551" s="186">
        <f>AM551*Workings_risks!$E$24*Workings_risks!$E$26*Workings_risks!$E$27*Assumptions!$G$90</f>
        <v>4.4909889303884046E-4</v>
      </c>
      <c r="BI551" s="186">
        <f>AN551*Workings_risks!$E$24*Workings_risks!$E$26*Workings_risks!$E$27*Assumptions!$G$90</f>
        <v>4.5682062174091817E-4</v>
      </c>
      <c r="BJ551" s="186">
        <f>AO551*Workings_risks!$E$24*Workings_risks!$E$26*Workings_risks!$E$27*Assumptions!$G$90</f>
        <v>4.6454235044299588E-4</v>
      </c>
      <c r="BK551" s="186">
        <f>AP551*Workings_risks!$E$24*Workings_risks!$E$26*Workings_risks!$E$27*Assumptions!$G$90</f>
        <v>4.7226407914507365E-4</v>
      </c>
      <c r="BL551" s="186">
        <f>AQ551*Workings_risks!$E$24*Workings_risks!$E$26*Workings_risks!$E$27*Assumptions!$G$90</f>
        <v>4.7998580784715136E-4</v>
      </c>
      <c r="BM551" s="186">
        <f>AR551*Workings_risks!$E$24*Workings_risks!$E$26*Workings_risks!$E$27*Assumptions!$G$90</f>
        <v>4.8770753654922908E-4</v>
      </c>
      <c r="BN551" s="186">
        <f>AS551*Workings_risks!$E$24*Workings_risks!$E$26*Workings_risks!$E$27*Assumptions!$G$90</f>
        <v>4.9542926525130684E-4</v>
      </c>
      <c r="BO551" s="186">
        <f>AT551*Workings_risks!$E$24*Workings_risks!$E$26*Workings_risks!$E$27*Assumptions!$G$90</f>
        <v>5.031509939533845E-4</v>
      </c>
      <c r="BP551" s="186">
        <f>AU551*Workings_risks!$E$24*Workings_risks!$E$26*Workings_risks!$E$27*Assumptions!$G$90</f>
        <v>5.1087272265546227E-4</v>
      </c>
      <c r="BQ551" s="186">
        <f>AV551*Workings_risks!$E$24*Workings_risks!$E$26*Workings_risks!$E$27*Assumptions!$G$90</f>
        <v>5.1859445135754004E-4</v>
      </c>
      <c r="BR551" s="186">
        <f>AW551*Workings_risks!$E$24*Workings_risks!$E$26*Workings_risks!$E$27*Assumptions!$G$90</f>
        <v>5.263161800596177E-4</v>
      </c>
      <c r="BS551" s="186">
        <f>AX551*Workings_risks!$E$24*Workings_risks!$E$26*Workings_risks!$E$27*Assumptions!$G$90</f>
        <v>5.3403790876169546E-4</v>
      </c>
      <c r="BT551" s="186">
        <f>AY551*Workings_risks!$E$24*Workings_risks!$E$26*Workings_risks!$E$27*Assumptions!$G$90</f>
        <v>5.4175963746377323E-4</v>
      </c>
    </row>
    <row r="552" spans="2:72" x14ac:dyDescent="0.25">
      <c r="B552" s="42">
        <v>10459605</v>
      </c>
      <c r="C552" s="42" t="s">
        <v>571</v>
      </c>
      <c r="D552" s="42" t="s">
        <v>241</v>
      </c>
      <c r="E552" s="42">
        <v>17249320</v>
      </c>
      <c r="F552" s="42">
        <v>17249351</v>
      </c>
      <c r="G552" s="42">
        <v>2.2484290992879306</v>
      </c>
      <c r="H552" s="42">
        <v>143.78511773252799</v>
      </c>
      <c r="I552" s="42">
        <v>-36.901205399931698</v>
      </c>
      <c r="J552" s="42">
        <v>104</v>
      </c>
      <c r="K552" s="42">
        <v>93.1</v>
      </c>
      <c r="L552" s="32">
        <v>6.3E-2</v>
      </c>
      <c r="M552" s="32">
        <v>8.7999999999999995E-2</v>
      </c>
      <c r="N552" s="181"/>
      <c r="O552" s="182">
        <f t="shared" si="121"/>
        <v>110.55199999999999</v>
      </c>
      <c r="P552" s="182">
        <f t="shared" si="122"/>
        <v>98.965299999999985</v>
      </c>
      <c r="Q552" s="191">
        <f t="shared" si="123"/>
        <v>0.01</v>
      </c>
      <c r="R552" s="191">
        <f t="shared" si="124"/>
        <v>0.02</v>
      </c>
      <c r="S552" s="184">
        <f t="shared" si="125"/>
        <v>-1158.6700000000008</v>
      </c>
      <c r="T552" s="184">
        <f t="shared" si="126"/>
        <v>122.1387</v>
      </c>
      <c r="U552" s="185">
        <f t="shared" si="127"/>
        <v>1.5654759336135388E-2</v>
      </c>
      <c r="V552" s="181"/>
      <c r="W552" s="182">
        <f t="shared" si="128"/>
        <v>111.592</v>
      </c>
      <c r="X552" s="182">
        <f t="shared" si="129"/>
        <v>101.2928</v>
      </c>
      <c r="Y552" s="183">
        <f t="shared" si="130"/>
        <v>0.01</v>
      </c>
      <c r="Z552" s="183">
        <f t="shared" si="131"/>
        <v>0.02</v>
      </c>
      <c r="AA552" s="184">
        <f t="shared" si="132"/>
        <v>-1029.9199999999998</v>
      </c>
      <c r="AB552" s="184">
        <f t="shared" si="133"/>
        <v>121.89119999999998</v>
      </c>
      <c r="AC552" s="185">
        <f t="shared" si="134"/>
        <v>1.7371446325928214E-2</v>
      </c>
      <c r="AD552" s="181"/>
      <c r="AE552" s="178">
        <f t="shared" si="135"/>
        <v>1.5654759336135387</v>
      </c>
      <c r="AF552" s="170">
        <f>Workings_risks!$E$18+Workings_risks!$E$27*(($AE552-1)*Workings_risks!$E$18)/(2050-2023)</f>
        <v>9.7596938410504427E-3</v>
      </c>
      <c r="AG552" s="170">
        <f>AF552+(($AE552-1)*Workings_risks!$E$18)/(2050-2023)</f>
        <v>9.952012969579347E-3</v>
      </c>
      <c r="AH552" s="170">
        <f>AG552+(($AE552-1)*Workings_risks!$E$18)/(2050-2023)</f>
        <v>1.0144332098108251E-2</v>
      </c>
      <c r="AI552" s="170">
        <f>AH552+(($AE552-1)*Workings_risks!$E$18)/(2050-2023)</f>
        <v>1.0336651226637156E-2</v>
      </c>
      <c r="AJ552" s="170">
        <f>AI552+(($AE552-1)*Workings_risks!$E$18)/(2050-2023)</f>
        <v>1.052897035516606E-2</v>
      </c>
      <c r="AK552" s="170">
        <f>AJ552+(($AE552-1)*Workings_risks!$E$18)/(2050-2023)</f>
        <v>1.0721289483694964E-2</v>
      </c>
      <c r="AL552" s="170">
        <f>AK552+(($AE552-1)*Workings_risks!$E$18)/(2050-2023)</f>
        <v>1.0913608612223869E-2</v>
      </c>
      <c r="AM552" s="170">
        <f>AL552+(($AE552-1)*Workings_risks!$E$18)/(2050-2023)</f>
        <v>1.1105927740752773E-2</v>
      </c>
      <c r="AN552" s="170">
        <f>AM552+(($AE552-1)*Workings_risks!$E$18)/(2050-2023)</f>
        <v>1.1298246869281678E-2</v>
      </c>
      <c r="AO552" s="170">
        <f>AN552+(($AE552-1)*Workings_risks!$E$18)/(2050-2023)</f>
        <v>1.1490565997810582E-2</v>
      </c>
      <c r="AP552" s="170">
        <f>AO552+(($AE552-1)*Workings_risks!$E$18)/(2050-2023)</f>
        <v>1.1682885126339486E-2</v>
      </c>
      <c r="AQ552" s="170">
        <f>AP552+(($AE552-1)*Workings_risks!$E$18)/(2050-2023)</f>
        <v>1.1875204254868391E-2</v>
      </c>
      <c r="AR552" s="170">
        <f>AQ552+(($AE552-1)*Workings_risks!$E$18)/(2050-2023)</f>
        <v>1.2067523383397295E-2</v>
      </c>
      <c r="AS552" s="170">
        <f>AR552+(($AE552-1)*Workings_risks!$E$18)/(2050-2023)</f>
        <v>1.2259842511926199E-2</v>
      </c>
      <c r="AT552" s="170">
        <f>AS552+(($AE552-1)*Workings_risks!$E$18)/(2050-2023)</f>
        <v>1.2452161640455104E-2</v>
      </c>
      <c r="AU552" s="170">
        <f>AT552+(($AE552-1)*Workings_risks!$E$18)/(2050-2023)</f>
        <v>1.2644480768984008E-2</v>
      </c>
      <c r="AV552" s="170">
        <f>AU552+(($AE552-1)*Workings_risks!$E$18)/(2050-2023)</f>
        <v>1.2836799897512912E-2</v>
      </c>
      <c r="AW552" s="170">
        <f>AV552+(($AE552-1)*Workings_risks!$E$18)/(2050-2023)</f>
        <v>1.3029119026041817E-2</v>
      </c>
      <c r="AX552" s="170">
        <f>AW552+(($AE552-1)*Workings_risks!$E$18)/(2050-2023)</f>
        <v>1.3221438154570721E-2</v>
      </c>
      <c r="AY552" s="170">
        <f>AX552+(($AE552-1)*Workings_risks!$E$18)/(2050-2023)</f>
        <v>1.3413757283099625E-2</v>
      </c>
      <c r="BA552" s="186">
        <f>AF552*Workings_risks!$E$24*Workings_risks!$E$26*Workings_risks!$E$27*Assumptions!$G$90</f>
        <v>3.9524717250214841E-4</v>
      </c>
      <c r="BB552" s="186">
        <f>AG552*Workings_risks!$E$24*Workings_risks!$E$26*Workings_risks!$E$27*Assumptions!$G$90</f>
        <v>4.0303569466351003E-4</v>
      </c>
      <c r="BC552" s="186">
        <f>AH552*Workings_risks!$E$24*Workings_risks!$E$26*Workings_risks!$E$27*Assumptions!$G$90</f>
        <v>4.1082421682487171E-4</v>
      </c>
      <c r="BD552" s="186">
        <f>AI552*Workings_risks!$E$24*Workings_risks!$E$26*Workings_risks!$E$27*Assumptions!$G$90</f>
        <v>4.1861273898623344E-4</v>
      </c>
      <c r="BE552" s="186">
        <f>AJ552*Workings_risks!$E$24*Workings_risks!$E$26*Workings_risks!$E$27*Assumptions!$G$90</f>
        <v>4.2640126114759517E-4</v>
      </c>
      <c r="BF552" s="186">
        <f>AK552*Workings_risks!$E$24*Workings_risks!$E$26*Workings_risks!$E$27*Assumptions!$G$90</f>
        <v>4.3418978330895695E-4</v>
      </c>
      <c r="BG552" s="186">
        <f>AL552*Workings_risks!$E$24*Workings_risks!$E$26*Workings_risks!$E$27*Assumptions!$G$90</f>
        <v>4.4197830547031863E-4</v>
      </c>
      <c r="BH552" s="186">
        <f>AM552*Workings_risks!$E$24*Workings_risks!$E$26*Workings_risks!$E$27*Assumptions!$G$90</f>
        <v>4.4976682763168036E-4</v>
      </c>
      <c r="BI552" s="186">
        <f>AN552*Workings_risks!$E$24*Workings_risks!$E$26*Workings_risks!$E$27*Assumptions!$G$90</f>
        <v>4.5755534979304209E-4</v>
      </c>
      <c r="BJ552" s="186">
        <f>AO552*Workings_risks!$E$24*Workings_risks!$E$26*Workings_risks!$E$27*Assumptions!$G$90</f>
        <v>4.6534387195440371E-4</v>
      </c>
      <c r="BK552" s="186">
        <f>AP552*Workings_risks!$E$24*Workings_risks!$E$26*Workings_risks!$E$27*Assumptions!$G$90</f>
        <v>4.7313239411576544E-4</v>
      </c>
      <c r="BL552" s="186">
        <f>AQ552*Workings_risks!$E$24*Workings_risks!$E$26*Workings_risks!$E$27*Assumptions!$G$90</f>
        <v>4.8092091627712717E-4</v>
      </c>
      <c r="BM552" s="186">
        <f>AR552*Workings_risks!$E$24*Workings_risks!$E$26*Workings_risks!$E$27*Assumptions!$G$90</f>
        <v>4.8870943843848879E-4</v>
      </c>
      <c r="BN552" s="186">
        <f>AS552*Workings_risks!$E$24*Workings_risks!$E$26*Workings_risks!$E$27*Assumptions!$G$90</f>
        <v>4.9649796059985057E-4</v>
      </c>
      <c r="BO552" s="186">
        <f>AT552*Workings_risks!$E$24*Workings_risks!$E$26*Workings_risks!$E$27*Assumptions!$G$90</f>
        <v>5.0428648276121225E-4</v>
      </c>
      <c r="BP552" s="186">
        <f>AU552*Workings_risks!$E$24*Workings_risks!$E$26*Workings_risks!$E$27*Assumptions!$G$90</f>
        <v>5.1207500492257392E-4</v>
      </c>
      <c r="BQ552" s="186">
        <f>AV552*Workings_risks!$E$24*Workings_risks!$E$26*Workings_risks!$E$27*Assumptions!$G$90</f>
        <v>5.198635270839356E-4</v>
      </c>
      <c r="BR552" s="186">
        <f>AW552*Workings_risks!$E$24*Workings_risks!$E$26*Workings_risks!$E$27*Assumptions!$G$90</f>
        <v>5.2765204924529728E-4</v>
      </c>
      <c r="BS552" s="186">
        <f>AX552*Workings_risks!$E$24*Workings_risks!$E$26*Workings_risks!$E$27*Assumptions!$G$90</f>
        <v>5.3544057140665906E-4</v>
      </c>
      <c r="BT552" s="186">
        <f>AY552*Workings_risks!$E$24*Workings_risks!$E$26*Workings_risks!$E$27*Assumptions!$G$90</f>
        <v>5.4322909356802084E-4</v>
      </c>
    </row>
    <row r="553" spans="2:72" x14ac:dyDescent="0.25">
      <c r="B553" s="42">
        <v>10459607</v>
      </c>
      <c r="C553" s="42" t="s">
        <v>571</v>
      </c>
      <c r="D553" s="42" t="s">
        <v>241</v>
      </c>
      <c r="E553" s="42">
        <v>17249324</v>
      </c>
      <c r="F553" s="42">
        <v>17249329</v>
      </c>
      <c r="G553" s="42">
        <v>3.2024463212773604</v>
      </c>
      <c r="H553" s="42">
        <v>143.78332143092999</v>
      </c>
      <c r="I553" s="42">
        <v>-36.899172617647999</v>
      </c>
      <c r="J553" s="42">
        <v>104</v>
      </c>
      <c r="K553" s="42">
        <v>93.6</v>
      </c>
      <c r="L553" s="32">
        <v>6.3E-2</v>
      </c>
      <c r="M553" s="32">
        <v>8.7999999999999995E-2</v>
      </c>
      <c r="N553" s="181"/>
      <c r="O553" s="182">
        <f t="shared" si="121"/>
        <v>110.55199999999999</v>
      </c>
      <c r="P553" s="182">
        <f t="shared" si="122"/>
        <v>99.496799999999993</v>
      </c>
      <c r="Q553" s="191">
        <f t="shared" si="123"/>
        <v>0.01</v>
      </c>
      <c r="R553" s="191">
        <f t="shared" si="124"/>
        <v>0.02</v>
      </c>
      <c r="S553" s="184">
        <f t="shared" si="125"/>
        <v>-1105.52</v>
      </c>
      <c r="T553" s="184">
        <f t="shared" si="126"/>
        <v>121.60719999999998</v>
      </c>
      <c r="U553" s="185">
        <f t="shared" si="127"/>
        <v>1.5926622765757271E-2</v>
      </c>
      <c r="V553" s="181"/>
      <c r="W553" s="182">
        <f t="shared" si="128"/>
        <v>111.592</v>
      </c>
      <c r="X553" s="182">
        <f t="shared" si="129"/>
        <v>101.8368</v>
      </c>
      <c r="Y553" s="183">
        <f t="shared" si="130"/>
        <v>0.01</v>
      </c>
      <c r="Z553" s="183">
        <f t="shared" si="131"/>
        <v>0.02</v>
      </c>
      <c r="AA553" s="184">
        <f t="shared" si="132"/>
        <v>-975.52000000000021</v>
      </c>
      <c r="AB553" s="184">
        <f t="shared" si="133"/>
        <v>121.3472</v>
      </c>
      <c r="AC553" s="185">
        <f t="shared" si="134"/>
        <v>1.7782515991471213E-2</v>
      </c>
      <c r="AD553" s="181"/>
      <c r="AE553" s="178">
        <f t="shared" si="135"/>
        <v>1.5926622765757272</v>
      </c>
      <c r="AF553" s="170">
        <f>Workings_risks!$E$18+Workings_risks!$E$27*(($AE553-1)*Workings_risks!$E$18)/(2050-2023)</f>
        <v>9.7874321768959566E-3</v>
      </c>
      <c r="AG553" s="170">
        <f>AF553+(($AE553-1)*Workings_risks!$E$18)/(2050-2023)</f>
        <v>9.9889974173733662E-3</v>
      </c>
      <c r="AH553" s="170">
        <f>AG553+(($AE553-1)*Workings_risks!$E$18)/(2050-2023)</f>
        <v>1.0190562657850776E-2</v>
      </c>
      <c r="AI553" s="170">
        <f>AH553+(($AE553-1)*Workings_risks!$E$18)/(2050-2023)</f>
        <v>1.0392127898328185E-2</v>
      </c>
      <c r="AJ553" s="170">
        <f>AI553+(($AE553-1)*Workings_risks!$E$18)/(2050-2023)</f>
        <v>1.0593693138805595E-2</v>
      </c>
      <c r="AK553" s="170">
        <f>AJ553+(($AE553-1)*Workings_risks!$E$18)/(2050-2023)</f>
        <v>1.0795258379283005E-2</v>
      </c>
      <c r="AL553" s="170">
        <f>AK553+(($AE553-1)*Workings_risks!$E$18)/(2050-2023)</f>
        <v>1.0996823619760414E-2</v>
      </c>
      <c r="AM553" s="170">
        <f>AL553+(($AE553-1)*Workings_risks!$E$18)/(2050-2023)</f>
        <v>1.1198388860237824E-2</v>
      </c>
      <c r="AN553" s="170">
        <f>AM553+(($AE553-1)*Workings_risks!$E$18)/(2050-2023)</f>
        <v>1.1399954100715233E-2</v>
      </c>
      <c r="AO553" s="170">
        <f>AN553+(($AE553-1)*Workings_risks!$E$18)/(2050-2023)</f>
        <v>1.1601519341192643E-2</v>
      </c>
      <c r="AP553" s="170">
        <f>AO553+(($AE553-1)*Workings_risks!$E$18)/(2050-2023)</f>
        <v>1.1803084581670053E-2</v>
      </c>
      <c r="AQ553" s="170">
        <f>AP553+(($AE553-1)*Workings_risks!$E$18)/(2050-2023)</f>
        <v>1.2004649822147462E-2</v>
      </c>
      <c r="AR553" s="170">
        <f>AQ553+(($AE553-1)*Workings_risks!$E$18)/(2050-2023)</f>
        <v>1.2206215062624872E-2</v>
      </c>
      <c r="AS553" s="170">
        <f>AR553+(($AE553-1)*Workings_risks!$E$18)/(2050-2023)</f>
        <v>1.2407780303102281E-2</v>
      </c>
      <c r="AT553" s="170">
        <f>AS553+(($AE553-1)*Workings_risks!$E$18)/(2050-2023)</f>
        <v>1.2609345543579691E-2</v>
      </c>
      <c r="AU553" s="170">
        <f>AT553+(($AE553-1)*Workings_risks!$E$18)/(2050-2023)</f>
        <v>1.2810910784057101E-2</v>
      </c>
      <c r="AV553" s="170">
        <f>AU553+(($AE553-1)*Workings_risks!$E$18)/(2050-2023)</f>
        <v>1.301247602453451E-2</v>
      </c>
      <c r="AW553" s="170">
        <f>AV553+(($AE553-1)*Workings_risks!$E$18)/(2050-2023)</f>
        <v>1.321404126501192E-2</v>
      </c>
      <c r="AX553" s="170">
        <f>AW553+(($AE553-1)*Workings_risks!$E$18)/(2050-2023)</f>
        <v>1.3415606505489329E-2</v>
      </c>
      <c r="AY553" s="170">
        <f>AX553+(($AE553-1)*Workings_risks!$E$18)/(2050-2023)</f>
        <v>1.3617171745966739E-2</v>
      </c>
      <c r="BA553" s="186">
        <f>AF553*Workings_risks!$E$24*Workings_risks!$E$26*Workings_risks!$E$27*Assumptions!$G$90</f>
        <v>3.9637051704465248E-4</v>
      </c>
      <c r="BB553" s="186">
        <f>AG553*Workings_risks!$E$24*Workings_risks!$E$26*Workings_risks!$E$27*Assumptions!$G$90</f>
        <v>4.0453348738684881E-4</v>
      </c>
      <c r="BC553" s="186">
        <f>AH553*Workings_risks!$E$24*Workings_risks!$E$26*Workings_risks!$E$27*Assumptions!$G$90</f>
        <v>4.126964577290452E-4</v>
      </c>
      <c r="BD553" s="186">
        <f>AI553*Workings_risks!$E$24*Workings_risks!$E$26*Workings_risks!$E$27*Assumptions!$G$90</f>
        <v>4.2085942807124169E-4</v>
      </c>
      <c r="BE553" s="186">
        <f>AJ553*Workings_risks!$E$24*Workings_risks!$E$26*Workings_risks!$E$27*Assumptions!$G$90</f>
        <v>4.2902239841343808E-4</v>
      </c>
      <c r="BF553" s="186">
        <f>AK553*Workings_risks!$E$24*Workings_risks!$E$26*Workings_risks!$E$27*Assumptions!$G$90</f>
        <v>4.3718536875563452E-4</v>
      </c>
      <c r="BG553" s="186">
        <f>AL553*Workings_risks!$E$24*Workings_risks!$E$26*Workings_risks!$E$27*Assumptions!$G$90</f>
        <v>4.4534833909783085E-4</v>
      </c>
      <c r="BH553" s="186">
        <f>AM553*Workings_risks!$E$24*Workings_risks!$E$26*Workings_risks!$E$27*Assumptions!$G$90</f>
        <v>4.535113094400274E-4</v>
      </c>
      <c r="BI553" s="186">
        <f>AN553*Workings_risks!$E$24*Workings_risks!$E$26*Workings_risks!$E$27*Assumptions!$G$90</f>
        <v>4.6167427978222373E-4</v>
      </c>
      <c r="BJ553" s="186">
        <f>AO553*Workings_risks!$E$24*Workings_risks!$E$26*Workings_risks!$E$27*Assumptions!$G$90</f>
        <v>4.6983725012442011E-4</v>
      </c>
      <c r="BK553" s="186">
        <f>AP553*Workings_risks!$E$24*Workings_risks!$E$26*Workings_risks!$E$27*Assumptions!$G$90</f>
        <v>4.780002204666165E-4</v>
      </c>
      <c r="BL553" s="186">
        <f>AQ553*Workings_risks!$E$24*Workings_risks!$E$26*Workings_risks!$E$27*Assumptions!$G$90</f>
        <v>4.8616319080881283E-4</v>
      </c>
      <c r="BM553" s="186">
        <f>AR553*Workings_risks!$E$24*Workings_risks!$E$26*Workings_risks!$E$27*Assumptions!$G$90</f>
        <v>4.9432616115100943E-4</v>
      </c>
      <c r="BN553" s="186">
        <f>AS553*Workings_risks!$E$24*Workings_risks!$E$26*Workings_risks!$E$27*Assumptions!$G$90</f>
        <v>5.0248913149320571E-4</v>
      </c>
      <c r="BO553" s="186">
        <f>AT553*Workings_risks!$E$24*Workings_risks!$E$26*Workings_risks!$E$27*Assumptions!$G$90</f>
        <v>5.106521018354022E-4</v>
      </c>
      <c r="BP553" s="186">
        <f>AU553*Workings_risks!$E$24*Workings_risks!$E$26*Workings_risks!$E$27*Assumptions!$G$90</f>
        <v>5.1881507217759848E-4</v>
      </c>
      <c r="BQ553" s="186">
        <f>AV553*Workings_risks!$E$24*Workings_risks!$E$26*Workings_risks!$E$27*Assumptions!$G$90</f>
        <v>5.2697804251979508E-4</v>
      </c>
      <c r="BR553" s="186">
        <f>AW553*Workings_risks!$E$24*Workings_risks!$E$26*Workings_risks!$E$27*Assumptions!$G$90</f>
        <v>5.3514101286199136E-4</v>
      </c>
      <c r="BS553" s="186">
        <f>AX553*Workings_risks!$E$24*Workings_risks!$E$26*Workings_risks!$E$27*Assumptions!$G$90</f>
        <v>5.4330398320418785E-4</v>
      </c>
      <c r="BT553" s="186">
        <f>AY553*Workings_risks!$E$24*Workings_risks!$E$26*Workings_risks!$E$27*Assumptions!$G$90</f>
        <v>5.5146695354638424E-4</v>
      </c>
    </row>
    <row r="554" spans="2:72" x14ac:dyDescent="0.25">
      <c r="B554" s="42">
        <v>10459611</v>
      </c>
      <c r="C554" s="42" t="s">
        <v>571</v>
      </c>
      <c r="D554" s="42" t="s">
        <v>241</v>
      </c>
      <c r="E554" s="42">
        <v>17249351</v>
      </c>
      <c r="F554" s="42">
        <v>17249342</v>
      </c>
      <c r="G554" s="42">
        <v>2.2185001998818703</v>
      </c>
      <c r="H554" s="42">
        <v>143.78746041201899</v>
      </c>
      <c r="I554" s="42">
        <v>-36.902939188628899</v>
      </c>
      <c r="J554" s="42">
        <v>104</v>
      </c>
      <c r="K554" s="42">
        <v>93.1</v>
      </c>
      <c r="L554" s="32">
        <v>6.3E-2</v>
      </c>
      <c r="M554" s="32">
        <v>8.7999999999999995E-2</v>
      </c>
      <c r="N554" s="181"/>
      <c r="O554" s="182">
        <f t="shared" si="121"/>
        <v>110.55199999999999</v>
      </c>
      <c r="P554" s="182">
        <f t="shared" si="122"/>
        <v>98.965299999999985</v>
      </c>
      <c r="Q554" s="191">
        <f t="shared" si="123"/>
        <v>0.01</v>
      </c>
      <c r="R554" s="191">
        <f t="shared" si="124"/>
        <v>0.02</v>
      </c>
      <c r="S554" s="184">
        <f t="shared" si="125"/>
        <v>-1158.6700000000008</v>
      </c>
      <c r="T554" s="184">
        <f t="shared" si="126"/>
        <v>122.1387</v>
      </c>
      <c r="U554" s="185">
        <f t="shared" si="127"/>
        <v>1.5654759336135388E-2</v>
      </c>
      <c r="V554" s="181"/>
      <c r="W554" s="182">
        <f t="shared" si="128"/>
        <v>111.592</v>
      </c>
      <c r="X554" s="182">
        <f t="shared" si="129"/>
        <v>101.2928</v>
      </c>
      <c r="Y554" s="183">
        <f t="shared" si="130"/>
        <v>0.01</v>
      </c>
      <c r="Z554" s="183">
        <f t="shared" si="131"/>
        <v>0.02</v>
      </c>
      <c r="AA554" s="184">
        <f t="shared" si="132"/>
        <v>-1029.9199999999998</v>
      </c>
      <c r="AB554" s="184">
        <f t="shared" si="133"/>
        <v>121.89119999999998</v>
      </c>
      <c r="AC554" s="185">
        <f t="shared" si="134"/>
        <v>1.7371446325928214E-2</v>
      </c>
      <c r="AD554" s="181"/>
      <c r="AE554" s="178">
        <f t="shared" si="135"/>
        <v>1.5654759336135387</v>
      </c>
      <c r="AF554" s="170">
        <f>Workings_risks!$E$18+Workings_risks!$E$27*(($AE554-1)*Workings_risks!$E$18)/(2050-2023)</f>
        <v>9.7596938410504427E-3</v>
      </c>
      <c r="AG554" s="170">
        <f>AF554+(($AE554-1)*Workings_risks!$E$18)/(2050-2023)</f>
        <v>9.952012969579347E-3</v>
      </c>
      <c r="AH554" s="170">
        <f>AG554+(($AE554-1)*Workings_risks!$E$18)/(2050-2023)</f>
        <v>1.0144332098108251E-2</v>
      </c>
      <c r="AI554" s="170">
        <f>AH554+(($AE554-1)*Workings_risks!$E$18)/(2050-2023)</f>
        <v>1.0336651226637156E-2</v>
      </c>
      <c r="AJ554" s="170">
        <f>AI554+(($AE554-1)*Workings_risks!$E$18)/(2050-2023)</f>
        <v>1.052897035516606E-2</v>
      </c>
      <c r="AK554" s="170">
        <f>AJ554+(($AE554-1)*Workings_risks!$E$18)/(2050-2023)</f>
        <v>1.0721289483694964E-2</v>
      </c>
      <c r="AL554" s="170">
        <f>AK554+(($AE554-1)*Workings_risks!$E$18)/(2050-2023)</f>
        <v>1.0913608612223869E-2</v>
      </c>
      <c r="AM554" s="170">
        <f>AL554+(($AE554-1)*Workings_risks!$E$18)/(2050-2023)</f>
        <v>1.1105927740752773E-2</v>
      </c>
      <c r="AN554" s="170">
        <f>AM554+(($AE554-1)*Workings_risks!$E$18)/(2050-2023)</f>
        <v>1.1298246869281678E-2</v>
      </c>
      <c r="AO554" s="170">
        <f>AN554+(($AE554-1)*Workings_risks!$E$18)/(2050-2023)</f>
        <v>1.1490565997810582E-2</v>
      </c>
      <c r="AP554" s="170">
        <f>AO554+(($AE554-1)*Workings_risks!$E$18)/(2050-2023)</f>
        <v>1.1682885126339486E-2</v>
      </c>
      <c r="AQ554" s="170">
        <f>AP554+(($AE554-1)*Workings_risks!$E$18)/(2050-2023)</f>
        <v>1.1875204254868391E-2</v>
      </c>
      <c r="AR554" s="170">
        <f>AQ554+(($AE554-1)*Workings_risks!$E$18)/(2050-2023)</f>
        <v>1.2067523383397295E-2</v>
      </c>
      <c r="AS554" s="170">
        <f>AR554+(($AE554-1)*Workings_risks!$E$18)/(2050-2023)</f>
        <v>1.2259842511926199E-2</v>
      </c>
      <c r="AT554" s="170">
        <f>AS554+(($AE554-1)*Workings_risks!$E$18)/(2050-2023)</f>
        <v>1.2452161640455104E-2</v>
      </c>
      <c r="AU554" s="170">
        <f>AT554+(($AE554-1)*Workings_risks!$E$18)/(2050-2023)</f>
        <v>1.2644480768984008E-2</v>
      </c>
      <c r="AV554" s="170">
        <f>AU554+(($AE554-1)*Workings_risks!$E$18)/(2050-2023)</f>
        <v>1.2836799897512912E-2</v>
      </c>
      <c r="AW554" s="170">
        <f>AV554+(($AE554-1)*Workings_risks!$E$18)/(2050-2023)</f>
        <v>1.3029119026041817E-2</v>
      </c>
      <c r="AX554" s="170">
        <f>AW554+(($AE554-1)*Workings_risks!$E$18)/(2050-2023)</f>
        <v>1.3221438154570721E-2</v>
      </c>
      <c r="AY554" s="170">
        <f>AX554+(($AE554-1)*Workings_risks!$E$18)/(2050-2023)</f>
        <v>1.3413757283099625E-2</v>
      </c>
      <c r="BA554" s="186">
        <f>AF554*Workings_risks!$E$24*Workings_risks!$E$26*Workings_risks!$E$27*Assumptions!$G$90</f>
        <v>3.9524717250214841E-4</v>
      </c>
      <c r="BB554" s="186">
        <f>AG554*Workings_risks!$E$24*Workings_risks!$E$26*Workings_risks!$E$27*Assumptions!$G$90</f>
        <v>4.0303569466351003E-4</v>
      </c>
      <c r="BC554" s="186">
        <f>AH554*Workings_risks!$E$24*Workings_risks!$E$26*Workings_risks!$E$27*Assumptions!$G$90</f>
        <v>4.1082421682487171E-4</v>
      </c>
      <c r="BD554" s="186">
        <f>AI554*Workings_risks!$E$24*Workings_risks!$E$26*Workings_risks!$E$27*Assumptions!$G$90</f>
        <v>4.1861273898623344E-4</v>
      </c>
      <c r="BE554" s="186">
        <f>AJ554*Workings_risks!$E$24*Workings_risks!$E$26*Workings_risks!$E$27*Assumptions!$G$90</f>
        <v>4.2640126114759517E-4</v>
      </c>
      <c r="BF554" s="186">
        <f>AK554*Workings_risks!$E$24*Workings_risks!$E$26*Workings_risks!$E$27*Assumptions!$G$90</f>
        <v>4.3418978330895695E-4</v>
      </c>
      <c r="BG554" s="186">
        <f>AL554*Workings_risks!$E$24*Workings_risks!$E$26*Workings_risks!$E$27*Assumptions!$G$90</f>
        <v>4.4197830547031863E-4</v>
      </c>
      <c r="BH554" s="186">
        <f>AM554*Workings_risks!$E$24*Workings_risks!$E$26*Workings_risks!$E$27*Assumptions!$G$90</f>
        <v>4.4976682763168036E-4</v>
      </c>
      <c r="BI554" s="186">
        <f>AN554*Workings_risks!$E$24*Workings_risks!$E$26*Workings_risks!$E$27*Assumptions!$G$90</f>
        <v>4.5755534979304209E-4</v>
      </c>
      <c r="BJ554" s="186">
        <f>AO554*Workings_risks!$E$24*Workings_risks!$E$26*Workings_risks!$E$27*Assumptions!$G$90</f>
        <v>4.6534387195440371E-4</v>
      </c>
      <c r="BK554" s="186">
        <f>AP554*Workings_risks!$E$24*Workings_risks!$E$26*Workings_risks!$E$27*Assumptions!$G$90</f>
        <v>4.7313239411576544E-4</v>
      </c>
      <c r="BL554" s="186">
        <f>AQ554*Workings_risks!$E$24*Workings_risks!$E$26*Workings_risks!$E$27*Assumptions!$G$90</f>
        <v>4.8092091627712717E-4</v>
      </c>
      <c r="BM554" s="186">
        <f>AR554*Workings_risks!$E$24*Workings_risks!$E$26*Workings_risks!$E$27*Assumptions!$G$90</f>
        <v>4.8870943843848879E-4</v>
      </c>
      <c r="BN554" s="186">
        <f>AS554*Workings_risks!$E$24*Workings_risks!$E$26*Workings_risks!$E$27*Assumptions!$G$90</f>
        <v>4.9649796059985057E-4</v>
      </c>
      <c r="BO554" s="186">
        <f>AT554*Workings_risks!$E$24*Workings_risks!$E$26*Workings_risks!$E$27*Assumptions!$G$90</f>
        <v>5.0428648276121225E-4</v>
      </c>
      <c r="BP554" s="186">
        <f>AU554*Workings_risks!$E$24*Workings_risks!$E$26*Workings_risks!$E$27*Assumptions!$G$90</f>
        <v>5.1207500492257392E-4</v>
      </c>
      <c r="BQ554" s="186">
        <f>AV554*Workings_risks!$E$24*Workings_risks!$E$26*Workings_risks!$E$27*Assumptions!$G$90</f>
        <v>5.198635270839356E-4</v>
      </c>
      <c r="BR554" s="186">
        <f>AW554*Workings_risks!$E$24*Workings_risks!$E$26*Workings_risks!$E$27*Assumptions!$G$90</f>
        <v>5.2765204924529728E-4</v>
      </c>
      <c r="BS554" s="186">
        <f>AX554*Workings_risks!$E$24*Workings_risks!$E$26*Workings_risks!$E$27*Assumptions!$G$90</f>
        <v>5.3544057140665906E-4</v>
      </c>
      <c r="BT554" s="186">
        <f>AY554*Workings_risks!$E$24*Workings_risks!$E$26*Workings_risks!$E$27*Assumptions!$G$90</f>
        <v>5.4322909356802084E-4</v>
      </c>
    </row>
    <row r="555" spans="2:72" x14ac:dyDescent="0.25">
      <c r="B555" s="42">
        <v>10459612</v>
      </c>
      <c r="C555" s="42" t="s">
        <v>571</v>
      </c>
      <c r="D555" s="42" t="s">
        <v>241</v>
      </c>
      <c r="E555" s="42">
        <v>17249355</v>
      </c>
      <c r="F555" s="42">
        <v>17249342</v>
      </c>
      <c r="G555" s="42">
        <v>1.7847609671147802</v>
      </c>
      <c r="H555" s="42">
        <v>143.790001297825</v>
      </c>
      <c r="I555" s="42">
        <v>-36.9045375841471</v>
      </c>
      <c r="J555" s="42">
        <v>104</v>
      </c>
      <c r="K555" s="42">
        <v>93.1</v>
      </c>
      <c r="L555" s="32">
        <v>6.3E-2</v>
      </c>
      <c r="M555" s="32">
        <v>8.7999999999999995E-2</v>
      </c>
      <c r="N555" s="181"/>
      <c r="O555" s="182">
        <f t="shared" si="121"/>
        <v>110.55199999999999</v>
      </c>
      <c r="P555" s="182">
        <f t="shared" si="122"/>
        <v>98.965299999999985</v>
      </c>
      <c r="Q555" s="191">
        <f t="shared" si="123"/>
        <v>0.01</v>
      </c>
      <c r="R555" s="191">
        <f t="shared" si="124"/>
        <v>0.02</v>
      </c>
      <c r="S555" s="184">
        <f t="shared" si="125"/>
        <v>-1158.6700000000008</v>
      </c>
      <c r="T555" s="184">
        <f t="shared" si="126"/>
        <v>122.1387</v>
      </c>
      <c r="U555" s="185">
        <f t="shared" si="127"/>
        <v>1.5654759336135388E-2</v>
      </c>
      <c r="V555" s="181"/>
      <c r="W555" s="182">
        <f t="shared" si="128"/>
        <v>111.592</v>
      </c>
      <c r="X555" s="182">
        <f t="shared" si="129"/>
        <v>101.2928</v>
      </c>
      <c r="Y555" s="183">
        <f t="shared" si="130"/>
        <v>0.01</v>
      </c>
      <c r="Z555" s="183">
        <f t="shared" si="131"/>
        <v>0.02</v>
      </c>
      <c r="AA555" s="184">
        <f t="shared" si="132"/>
        <v>-1029.9199999999998</v>
      </c>
      <c r="AB555" s="184">
        <f t="shared" si="133"/>
        <v>121.89119999999998</v>
      </c>
      <c r="AC555" s="185">
        <f t="shared" si="134"/>
        <v>1.7371446325928214E-2</v>
      </c>
      <c r="AD555" s="181"/>
      <c r="AE555" s="178">
        <f t="shared" si="135"/>
        <v>1.5654759336135387</v>
      </c>
      <c r="AF555" s="170">
        <f>Workings_risks!$E$18+Workings_risks!$E$27*(($AE555-1)*Workings_risks!$E$18)/(2050-2023)</f>
        <v>9.7596938410504427E-3</v>
      </c>
      <c r="AG555" s="170">
        <f>AF555+(($AE555-1)*Workings_risks!$E$18)/(2050-2023)</f>
        <v>9.952012969579347E-3</v>
      </c>
      <c r="AH555" s="170">
        <f>AG555+(($AE555-1)*Workings_risks!$E$18)/(2050-2023)</f>
        <v>1.0144332098108251E-2</v>
      </c>
      <c r="AI555" s="170">
        <f>AH555+(($AE555-1)*Workings_risks!$E$18)/(2050-2023)</f>
        <v>1.0336651226637156E-2</v>
      </c>
      <c r="AJ555" s="170">
        <f>AI555+(($AE555-1)*Workings_risks!$E$18)/(2050-2023)</f>
        <v>1.052897035516606E-2</v>
      </c>
      <c r="AK555" s="170">
        <f>AJ555+(($AE555-1)*Workings_risks!$E$18)/(2050-2023)</f>
        <v>1.0721289483694964E-2</v>
      </c>
      <c r="AL555" s="170">
        <f>AK555+(($AE555-1)*Workings_risks!$E$18)/(2050-2023)</f>
        <v>1.0913608612223869E-2</v>
      </c>
      <c r="AM555" s="170">
        <f>AL555+(($AE555-1)*Workings_risks!$E$18)/(2050-2023)</f>
        <v>1.1105927740752773E-2</v>
      </c>
      <c r="AN555" s="170">
        <f>AM555+(($AE555-1)*Workings_risks!$E$18)/(2050-2023)</f>
        <v>1.1298246869281678E-2</v>
      </c>
      <c r="AO555" s="170">
        <f>AN555+(($AE555-1)*Workings_risks!$E$18)/(2050-2023)</f>
        <v>1.1490565997810582E-2</v>
      </c>
      <c r="AP555" s="170">
        <f>AO555+(($AE555-1)*Workings_risks!$E$18)/(2050-2023)</f>
        <v>1.1682885126339486E-2</v>
      </c>
      <c r="AQ555" s="170">
        <f>AP555+(($AE555-1)*Workings_risks!$E$18)/(2050-2023)</f>
        <v>1.1875204254868391E-2</v>
      </c>
      <c r="AR555" s="170">
        <f>AQ555+(($AE555-1)*Workings_risks!$E$18)/(2050-2023)</f>
        <v>1.2067523383397295E-2</v>
      </c>
      <c r="AS555" s="170">
        <f>AR555+(($AE555-1)*Workings_risks!$E$18)/(2050-2023)</f>
        <v>1.2259842511926199E-2</v>
      </c>
      <c r="AT555" s="170">
        <f>AS555+(($AE555-1)*Workings_risks!$E$18)/(2050-2023)</f>
        <v>1.2452161640455104E-2</v>
      </c>
      <c r="AU555" s="170">
        <f>AT555+(($AE555-1)*Workings_risks!$E$18)/(2050-2023)</f>
        <v>1.2644480768984008E-2</v>
      </c>
      <c r="AV555" s="170">
        <f>AU555+(($AE555-1)*Workings_risks!$E$18)/(2050-2023)</f>
        <v>1.2836799897512912E-2</v>
      </c>
      <c r="AW555" s="170">
        <f>AV555+(($AE555-1)*Workings_risks!$E$18)/(2050-2023)</f>
        <v>1.3029119026041817E-2</v>
      </c>
      <c r="AX555" s="170">
        <f>AW555+(($AE555-1)*Workings_risks!$E$18)/(2050-2023)</f>
        <v>1.3221438154570721E-2</v>
      </c>
      <c r="AY555" s="170">
        <f>AX555+(($AE555-1)*Workings_risks!$E$18)/(2050-2023)</f>
        <v>1.3413757283099625E-2</v>
      </c>
      <c r="BA555" s="186">
        <f>AF555*Workings_risks!$E$24*Workings_risks!$E$26*Workings_risks!$E$27*Assumptions!$G$90</f>
        <v>3.9524717250214841E-4</v>
      </c>
      <c r="BB555" s="186">
        <f>AG555*Workings_risks!$E$24*Workings_risks!$E$26*Workings_risks!$E$27*Assumptions!$G$90</f>
        <v>4.0303569466351003E-4</v>
      </c>
      <c r="BC555" s="186">
        <f>AH555*Workings_risks!$E$24*Workings_risks!$E$26*Workings_risks!$E$27*Assumptions!$G$90</f>
        <v>4.1082421682487171E-4</v>
      </c>
      <c r="BD555" s="186">
        <f>AI555*Workings_risks!$E$24*Workings_risks!$E$26*Workings_risks!$E$27*Assumptions!$G$90</f>
        <v>4.1861273898623344E-4</v>
      </c>
      <c r="BE555" s="186">
        <f>AJ555*Workings_risks!$E$24*Workings_risks!$E$26*Workings_risks!$E$27*Assumptions!$G$90</f>
        <v>4.2640126114759517E-4</v>
      </c>
      <c r="BF555" s="186">
        <f>AK555*Workings_risks!$E$24*Workings_risks!$E$26*Workings_risks!$E$27*Assumptions!$G$90</f>
        <v>4.3418978330895695E-4</v>
      </c>
      <c r="BG555" s="186">
        <f>AL555*Workings_risks!$E$24*Workings_risks!$E$26*Workings_risks!$E$27*Assumptions!$G$90</f>
        <v>4.4197830547031863E-4</v>
      </c>
      <c r="BH555" s="186">
        <f>AM555*Workings_risks!$E$24*Workings_risks!$E$26*Workings_risks!$E$27*Assumptions!$G$90</f>
        <v>4.4976682763168036E-4</v>
      </c>
      <c r="BI555" s="186">
        <f>AN555*Workings_risks!$E$24*Workings_risks!$E$26*Workings_risks!$E$27*Assumptions!$G$90</f>
        <v>4.5755534979304209E-4</v>
      </c>
      <c r="BJ555" s="186">
        <f>AO555*Workings_risks!$E$24*Workings_risks!$E$26*Workings_risks!$E$27*Assumptions!$G$90</f>
        <v>4.6534387195440371E-4</v>
      </c>
      <c r="BK555" s="186">
        <f>AP555*Workings_risks!$E$24*Workings_risks!$E$26*Workings_risks!$E$27*Assumptions!$G$90</f>
        <v>4.7313239411576544E-4</v>
      </c>
      <c r="BL555" s="186">
        <f>AQ555*Workings_risks!$E$24*Workings_risks!$E$26*Workings_risks!$E$27*Assumptions!$G$90</f>
        <v>4.8092091627712717E-4</v>
      </c>
      <c r="BM555" s="186">
        <f>AR555*Workings_risks!$E$24*Workings_risks!$E$26*Workings_risks!$E$27*Assumptions!$G$90</f>
        <v>4.8870943843848879E-4</v>
      </c>
      <c r="BN555" s="186">
        <f>AS555*Workings_risks!$E$24*Workings_risks!$E$26*Workings_risks!$E$27*Assumptions!$G$90</f>
        <v>4.9649796059985057E-4</v>
      </c>
      <c r="BO555" s="186">
        <f>AT555*Workings_risks!$E$24*Workings_risks!$E$26*Workings_risks!$E$27*Assumptions!$G$90</f>
        <v>5.0428648276121225E-4</v>
      </c>
      <c r="BP555" s="186">
        <f>AU555*Workings_risks!$E$24*Workings_risks!$E$26*Workings_risks!$E$27*Assumptions!$G$90</f>
        <v>5.1207500492257392E-4</v>
      </c>
      <c r="BQ555" s="186">
        <f>AV555*Workings_risks!$E$24*Workings_risks!$E$26*Workings_risks!$E$27*Assumptions!$G$90</f>
        <v>5.198635270839356E-4</v>
      </c>
      <c r="BR555" s="186">
        <f>AW555*Workings_risks!$E$24*Workings_risks!$E$26*Workings_risks!$E$27*Assumptions!$G$90</f>
        <v>5.2765204924529728E-4</v>
      </c>
      <c r="BS555" s="186">
        <f>AX555*Workings_risks!$E$24*Workings_risks!$E$26*Workings_risks!$E$27*Assumptions!$G$90</f>
        <v>5.3544057140665906E-4</v>
      </c>
      <c r="BT555" s="186">
        <f>AY555*Workings_risks!$E$24*Workings_risks!$E$26*Workings_risks!$E$27*Assumptions!$G$90</f>
        <v>5.4322909356802084E-4</v>
      </c>
    </row>
    <row r="556" spans="2:72" x14ac:dyDescent="0.25">
      <c r="B556" s="42">
        <v>10459677</v>
      </c>
      <c r="C556" s="42" t="s">
        <v>571</v>
      </c>
      <c r="D556" s="42" t="s">
        <v>241</v>
      </c>
      <c r="E556" s="42">
        <v>17249599</v>
      </c>
      <c r="F556" s="42">
        <v>17249613</v>
      </c>
      <c r="G556" s="42">
        <v>0.72126080740486032</v>
      </c>
      <c r="H556" s="42">
        <v>143.78850226712501</v>
      </c>
      <c r="I556" s="42">
        <v>-36.925754517174497</v>
      </c>
      <c r="J556" s="42">
        <v>104</v>
      </c>
      <c r="K556" s="42">
        <v>93.6</v>
      </c>
      <c r="L556" s="32">
        <v>6.3E-2</v>
      </c>
      <c r="M556" s="32">
        <v>8.7999999999999995E-2</v>
      </c>
      <c r="N556" s="181"/>
      <c r="O556" s="182">
        <f t="shared" si="121"/>
        <v>110.55199999999999</v>
      </c>
      <c r="P556" s="182">
        <f t="shared" si="122"/>
        <v>99.496799999999993</v>
      </c>
      <c r="Q556" s="191">
        <f t="shared" si="123"/>
        <v>0.01</v>
      </c>
      <c r="R556" s="191">
        <f t="shared" si="124"/>
        <v>0.02</v>
      </c>
      <c r="S556" s="184">
        <f t="shared" si="125"/>
        <v>-1105.52</v>
      </c>
      <c r="T556" s="184">
        <f t="shared" si="126"/>
        <v>121.60719999999998</v>
      </c>
      <c r="U556" s="185">
        <f t="shared" si="127"/>
        <v>1.5926622765757271E-2</v>
      </c>
      <c r="V556" s="181"/>
      <c r="W556" s="182">
        <f t="shared" si="128"/>
        <v>111.592</v>
      </c>
      <c r="X556" s="182">
        <f t="shared" si="129"/>
        <v>101.8368</v>
      </c>
      <c r="Y556" s="183">
        <f t="shared" si="130"/>
        <v>0.01</v>
      </c>
      <c r="Z556" s="183">
        <f t="shared" si="131"/>
        <v>0.02</v>
      </c>
      <c r="AA556" s="184">
        <f t="shared" si="132"/>
        <v>-975.52000000000021</v>
      </c>
      <c r="AB556" s="184">
        <f t="shared" si="133"/>
        <v>121.3472</v>
      </c>
      <c r="AC556" s="185">
        <f t="shared" si="134"/>
        <v>1.7782515991471213E-2</v>
      </c>
      <c r="AD556" s="181"/>
      <c r="AE556" s="178">
        <f t="shared" si="135"/>
        <v>1.5926622765757272</v>
      </c>
      <c r="AF556" s="170">
        <f>Workings_risks!$E$18+Workings_risks!$E$27*(($AE556-1)*Workings_risks!$E$18)/(2050-2023)</f>
        <v>9.7874321768959566E-3</v>
      </c>
      <c r="AG556" s="170">
        <f>AF556+(($AE556-1)*Workings_risks!$E$18)/(2050-2023)</f>
        <v>9.9889974173733662E-3</v>
      </c>
      <c r="AH556" s="170">
        <f>AG556+(($AE556-1)*Workings_risks!$E$18)/(2050-2023)</f>
        <v>1.0190562657850776E-2</v>
      </c>
      <c r="AI556" s="170">
        <f>AH556+(($AE556-1)*Workings_risks!$E$18)/(2050-2023)</f>
        <v>1.0392127898328185E-2</v>
      </c>
      <c r="AJ556" s="170">
        <f>AI556+(($AE556-1)*Workings_risks!$E$18)/(2050-2023)</f>
        <v>1.0593693138805595E-2</v>
      </c>
      <c r="AK556" s="170">
        <f>AJ556+(($AE556-1)*Workings_risks!$E$18)/(2050-2023)</f>
        <v>1.0795258379283005E-2</v>
      </c>
      <c r="AL556" s="170">
        <f>AK556+(($AE556-1)*Workings_risks!$E$18)/(2050-2023)</f>
        <v>1.0996823619760414E-2</v>
      </c>
      <c r="AM556" s="170">
        <f>AL556+(($AE556-1)*Workings_risks!$E$18)/(2050-2023)</f>
        <v>1.1198388860237824E-2</v>
      </c>
      <c r="AN556" s="170">
        <f>AM556+(($AE556-1)*Workings_risks!$E$18)/(2050-2023)</f>
        <v>1.1399954100715233E-2</v>
      </c>
      <c r="AO556" s="170">
        <f>AN556+(($AE556-1)*Workings_risks!$E$18)/(2050-2023)</f>
        <v>1.1601519341192643E-2</v>
      </c>
      <c r="AP556" s="170">
        <f>AO556+(($AE556-1)*Workings_risks!$E$18)/(2050-2023)</f>
        <v>1.1803084581670053E-2</v>
      </c>
      <c r="AQ556" s="170">
        <f>AP556+(($AE556-1)*Workings_risks!$E$18)/(2050-2023)</f>
        <v>1.2004649822147462E-2</v>
      </c>
      <c r="AR556" s="170">
        <f>AQ556+(($AE556-1)*Workings_risks!$E$18)/(2050-2023)</f>
        <v>1.2206215062624872E-2</v>
      </c>
      <c r="AS556" s="170">
        <f>AR556+(($AE556-1)*Workings_risks!$E$18)/(2050-2023)</f>
        <v>1.2407780303102281E-2</v>
      </c>
      <c r="AT556" s="170">
        <f>AS556+(($AE556-1)*Workings_risks!$E$18)/(2050-2023)</f>
        <v>1.2609345543579691E-2</v>
      </c>
      <c r="AU556" s="170">
        <f>AT556+(($AE556-1)*Workings_risks!$E$18)/(2050-2023)</f>
        <v>1.2810910784057101E-2</v>
      </c>
      <c r="AV556" s="170">
        <f>AU556+(($AE556-1)*Workings_risks!$E$18)/(2050-2023)</f>
        <v>1.301247602453451E-2</v>
      </c>
      <c r="AW556" s="170">
        <f>AV556+(($AE556-1)*Workings_risks!$E$18)/(2050-2023)</f>
        <v>1.321404126501192E-2</v>
      </c>
      <c r="AX556" s="170">
        <f>AW556+(($AE556-1)*Workings_risks!$E$18)/(2050-2023)</f>
        <v>1.3415606505489329E-2</v>
      </c>
      <c r="AY556" s="170">
        <f>AX556+(($AE556-1)*Workings_risks!$E$18)/(2050-2023)</f>
        <v>1.3617171745966739E-2</v>
      </c>
      <c r="BA556" s="186">
        <f>AF556*Workings_risks!$E$24*Workings_risks!$E$26*Workings_risks!$E$27*Assumptions!$G$90</f>
        <v>3.9637051704465248E-4</v>
      </c>
      <c r="BB556" s="186">
        <f>AG556*Workings_risks!$E$24*Workings_risks!$E$26*Workings_risks!$E$27*Assumptions!$G$90</f>
        <v>4.0453348738684881E-4</v>
      </c>
      <c r="BC556" s="186">
        <f>AH556*Workings_risks!$E$24*Workings_risks!$E$26*Workings_risks!$E$27*Assumptions!$G$90</f>
        <v>4.126964577290452E-4</v>
      </c>
      <c r="BD556" s="186">
        <f>AI556*Workings_risks!$E$24*Workings_risks!$E$26*Workings_risks!$E$27*Assumptions!$G$90</f>
        <v>4.2085942807124169E-4</v>
      </c>
      <c r="BE556" s="186">
        <f>AJ556*Workings_risks!$E$24*Workings_risks!$E$26*Workings_risks!$E$27*Assumptions!$G$90</f>
        <v>4.2902239841343808E-4</v>
      </c>
      <c r="BF556" s="186">
        <f>AK556*Workings_risks!$E$24*Workings_risks!$E$26*Workings_risks!$E$27*Assumptions!$G$90</f>
        <v>4.3718536875563452E-4</v>
      </c>
      <c r="BG556" s="186">
        <f>AL556*Workings_risks!$E$24*Workings_risks!$E$26*Workings_risks!$E$27*Assumptions!$G$90</f>
        <v>4.4534833909783085E-4</v>
      </c>
      <c r="BH556" s="186">
        <f>AM556*Workings_risks!$E$24*Workings_risks!$E$26*Workings_risks!$E$27*Assumptions!$G$90</f>
        <v>4.535113094400274E-4</v>
      </c>
      <c r="BI556" s="186">
        <f>AN556*Workings_risks!$E$24*Workings_risks!$E$26*Workings_risks!$E$27*Assumptions!$G$90</f>
        <v>4.6167427978222373E-4</v>
      </c>
      <c r="BJ556" s="186">
        <f>AO556*Workings_risks!$E$24*Workings_risks!$E$26*Workings_risks!$E$27*Assumptions!$G$90</f>
        <v>4.6983725012442011E-4</v>
      </c>
      <c r="BK556" s="186">
        <f>AP556*Workings_risks!$E$24*Workings_risks!$E$26*Workings_risks!$E$27*Assumptions!$G$90</f>
        <v>4.780002204666165E-4</v>
      </c>
      <c r="BL556" s="186">
        <f>AQ556*Workings_risks!$E$24*Workings_risks!$E$26*Workings_risks!$E$27*Assumptions!$G$90</f>
        <v>4.8616319080881283E-4</v>
      </c>
      <c r="BM556" s="186">
        <f>AR556*Workings_risks!$E$24*Workings_risks!$E$26*Workings_risks!$E$27*Assumptions!$G$90</f>
        <v>4.9432616115100943E-4</v>
      </c>
      <c r="BN556" s="186">
        <f>AS556*Workings_risks!$E$24*Workings_risks!$E$26*Workings_risks!$E$27*Assumptions!$G$90</f>
        <v>5.0248913149320571E-4</v>
      </c>
      <c r="BO556" s="186">
        <f>AT556*Workings_risks!$E$24*Workings_risks!$E$26*Workings_risks!$E$27*Assumptions!$G$90</f>
        <v>5.106521018354022E-4</v>
      </c>
      <c r="BP556" s="186">
        <f>AU556*Workings_risks!$E$24*Workings_risks!$E$26*Workings_risks!$E$27*Assumptions!$G$90</f>
        <v>5.1881507217759848E-4</v>
      </c>
      <c r="BQ556" s="186">
        <f>AV556*Workings_risks!$E$24*Workings_risks!$E$26*Workings_risks!$E$27*Assumptions!$G$90</f>
        <v>5.2697804251979508E-4</v>
      </c>
      <c r="BR556" s="186">
        <f>AW556*Workings_risks!$E$24*Workings_risks!$E$26*Workings_risks!$E$27*Assumptions!$G$90</f>
        <v>5.3514101286199136E-4</v>
      </c>
      <c r="BS556" s="186">
        <f>AX556*Workings_risks!$E$24*Workings_risks!$E$26*Workings_risks!$E$27*Assumptions!$G$90</f>
        <v>5.4330398320418785E-4</v>
      </c>
      <c r="BT556" s="186">
        <f>AY556*Workings_risks!$E$24*Workings_risks!$E$26*Workings_risks!$E$27*Assumptions!$G$90</f>
        <v>5.5146695354638424E-4</v>
      </c>
    </row>
    <row r="557" spans="2:72" x14ac:dyDescent="0.25">
      <c r="B557" s="42">
        <v>10459745</v>
      </c>
      <c r="C557" s="42" t="s">
        <v>571</v>
      </c>
      <c r="D557" s="42" t="s">
        <v>241</v>
      </c>
      <c r="E557" s="42">
        <v>17249909</v>
      </c>
      <c r="F557" s="42">
        <v>17249914</v>
      </c>
      <c r="G557" s="42">
        <v>0.99461552191965019</v>
      </c>
      <c r="H557" s="42">
        <v>143.71986408041599</v>
      </c>
      <c r="I557" s="42">
        <v>-36.864495409120501</v>
      </c>
      <c r="J557" s="42">
        <v>105</v>
      </c>
      <c r="K557" s="42">
        <v>94.8</v>
      </c>
      <c r="L557" s="32">
        <v>6.3E-2</v>
      </c>
      <c r="M557" s="32">
        <v>8.7999999999999995E-2</v>
      </c>
      <c r="N557" s="181"/>
      <c r="O557" s="182">
        <f t="shared" si="121"/>
        <v>111.61499999999999</v>
      </c>
      <c r="P557" s="182">
        <f t="shared" si="122"/>
        <v>100.77239999999999</v>
      </c>
      <c r="Q557" s="191">
        <f t="shared" si="123"/>
        <v>0.01</v>
      </c>
      <c r="R557" s="191">
        <f t="shared" si="124"/>
        <v>0.02</v>
      </c>
      <c r="S557" s="184">
        <f t="shared" si="125"/>
        <v>-1084.2600000000004</v>
      </c>
      <c r="T557" s="184">
        <f t="shared" si="126"/>
        <v>122.4576</v>
      </c>
      <c r="U557" s="185">
        <f t="shared" si="127"/>
        <v>1.6100935200044263E-2</v>
      </c>
      <c r="V557" s="181"/>
      <c r="W557" s="182">
        <f t="shared" si="128"/>
        <v>112.66499999999999</v>
      </c>
      <c r="X557" s="182">
        <f t="shared" si="129"/>
        <v>103.14240000000001</v>
      </c>
      <c r="Y557" s="183">
        <f t="shared" si="130"/>
        <v>0.01</v>
      </c>
      <c r="Z557" s="183">
        <f t="shared" si="131"/>
        <v>0.02</v>
      </c>
      <c r="AA557" s="184">
        <f t="shared" si="132"/>
        <v>-952.25999999999829</v>
      </c>
      <c r="AB557" s="184">
        <f t="shared" si="133"/>
        <v>122.18759999999997</v>
      </c>
      <c r="AC557" s="185">
        <f t="shared" si="134"/>
        <v>1.8049272257576719E-2</v>
      </c>
      <c r="AD557" s="181"/>
      <c r="AE557" s="178">
        <f t="shared" si="135"/>
        <v>1.6100935200044262</v>
      </c>
      <c r="AF557" s="170">
        <f>Workings_risks!$E$18+Workings_risks!$E$27*(($AE557-1)*Workings_risks!$E$18)/(2050-2023)</f>
        <v>9.8052173451733757E-3</v>
      </c>
      <c r="AG557" s="170">
        <f>AF557+(($AE557-1)*Workings_risks!$E$18)/(2050-2023)</f>
        <v>1.0012710975076592E-2</v>
      </c>
      <c r="AH557" s="170">
        <f>AG557+(($AE557-1)*Workings_risks!$E$18)/(2050-2023)</f>
        <v>1.0220204604979808E-2</v>
      </c>
      <c r="AI557" s="170">
        <f>AH557+(($AE557-1)*Workings_risks!$E$18)/(2050-2023)</f>
        <v>1.0427698234883024E-2</v>
      </c>
      <c r="AJ557" s="170">
        <f>AI557+(($AE557-1)*Workings_risks!$E$18)/(2050-2023)</f>
        <v>1.063519186478624E-2</v>
      </c>
      <c r="AK557" s="170">
        <f>AJ557+(($AE557-1)*Workings_risks!$E$18)/(2050-2023)</f>
        <v>1.0842685494689456E-2</v>
      </c>
      <c r="AL557" s="170">
        <f>AK557+(($AE557-1)*Workings_risks!$E$18)/(2050-2023)</f>
        <v>1.1050179124592672E-2</v>
      </c>
      <c r="AM557" s="170">
        <f>AL557+(($AE557-1)*Workings_risks!$E$18)/(2050-2023)</f>
        <v>1.1257672754495887E-2</v>
      </c>
      <c r="AN557" s="170">
        <f>AM557+(($AE557-1)*Workings_risks!$E$18)/(2050-2023)</f>
        <v>1.1465166384399103E-2</v>
      </c>
      <c r="AO557" s="170">
        <f>AN557+(($AE557-1)*Workings_risks!$E$18)/(2050-2023)</f>
        <v>1.1672660014302319E-2</v>
      </c>
      <c r="AP557" s="170">
        <f>AO557+(($AE557-1)*Workings_risks!$E$18)/(2050-2023)</f>
        <v>1.1880153644205535E-2</v>
      </c>
      <c r="AQ557" s="170">
        <f>AP557+(($AE557-1)*Workings_risks!$E$18)/(2050-2023)</f>
        <v>1.2087647274108751E-2</v>
      </c>
      <c r="AR557" s="170">
        <f>AQ557+(($AE557-1)*Workings_risks!$E$18)/(2050-2023)</f>
        <v>1.2295140904011967E-2</v>
      </c>
      <c r="AS557" s="170">
        <f>AR557+(($AE557-1)*Workings_risks!$E$18)/(2050-2023)</f>
        <v>1.2502634533915183E-2</v>
      </c>
      <c r="AT557" s="170">
        <f>AS557+(($AE557-1)*Workings_risks!$E$18)/(2050-2023)</f>
        <v>1.2710128163818399E-2</v>
      </c>
      <c r="AU557" s="170">
        <f>AT557+(($AE557-1)*Workings_risks!$E$18)/(2050-2023)</f>
        <v>1.2917621793721615E-2</v>
      </c>
      <c r="AV557" s="170">
        <f>AU557+(($AE557-1)*Workings_risks!$E$18)/(2050-2023)</f>
        <v>1.3125115423624831E-2</v>
      </c>
      <c r="AW557" s="170">
        <f>AV557+(($AE557-1)*Workings_risks!$E$18)/(2050-2023)</f>
        <v>1.3332609053528047E-2</v>
      </c>
      <c r="AX557" s="170">
        <f>AW557+(($AE557-1)*Workings_risks!$E$18)/(2050-2023)</f>
        <v>1.3540102683431263E-2</v>
      </c>
      <c r="AY557" s="170">
        <f>AX557+(($AE557-1)*Workings_risks!$E$18)/(2050-2023)</f>
        <v>1.3747596313334479E-2</v>
      </c>
      <c r="BA557" s="186">
        <f>AF557*Workings_risks!$E$24*Workings_risks!$E$26*Workings_risks!$E$27*Assumptions!$G$90</f>
        <v>3.9709077913366975E-4</v>
      </c>
      <c r="BB557" s="186">
        <f>AG557*Workings_risks!$E$24*Workings_risks!$E$26*Workings_risks!$E$27*Assumptions!$G$90</f>
        <v>4.05493836838872E-4</v>
      </c>
      <c r="BC557" s="186">
        <f>AH557*Workings_risks!$E$24*Workings_risks!$E$26*Workings_risks!$E$27*Assumptions!$G$90</f>
        <v>4.138968945440742E-4</v>
      </c>
      <c r="BD557" s="186">
        <f>AI557*Workings_risks!$E$24*Workings_risks!$E$26*Workings_risks!$E$27*Assumptions!$G$90</f>
        <v>4.222999522492764E-4</v>
      </c>
      <c r="BE557" s="186">
        <f>AJ557*Workings_risks!$E$24*Workings_risks!$E$26*Workings_risks!$E$27*Assumptions!$G$90</f>
        <v>4.3070300995447859E-4</v>
      </c>
      <c r="BF557" s="186">
        <f>AK557*Workings_risks!$E$24*Workings_risks!$E$26*Workings_risks!$E$27*Assumptions!$G$90</f>
        <v>4.3910606765968084E-4</v>
      </c>
      <c r="BG557" s="186">
        <f>AL557*Workings_risks!$E$24*Workings_risks!$E$26*Workings_risks!$E$27*Assumptions!$G$90</f>
        <v>4.4750912536488293E-4</v>
      </c>
      <c r="BH557" s="186">
        <f>AM557*Workings_risks!$E$24*Workings_risks!$E$26*Workings_risks!$E$27*Assumptions!$G$90</f>
        <v>4.5591218307008518E-4</v>
      </c>
      <c r="BI557" s="186">
        <f>AN557*Workings_risks!$E$24*Workings_risks!$E$26*Workings_risks!$E$27*Assumptions!$G$90</f>
        <v>4.6431524077528738E-4</v>
      </c>
      <c r="BJ557" s="186">
        <f>AO557*Workings_risks!$E$24*Workings_risks!$E$26*Workings_risks!$E$27*Assumptions!$G$90</f>
        <v>4.7271829848048952E-4</v>
      </c>
      <c r="BK557" s="186">
        <f>AP557*Workings_risks!$E$24*Workings_risks!$E$26*Workings_risks!$E$27*Assumptions!$G$90</f>
        <v>4.8112135618569172E-4</v>
      </c>
      <c r="BL557" s="186">
        <f>AQ557*Workings_risks!$E$24*Workings_risks!$E$26*Workings_risks!$E$27*Assumptions!$G$90</f>
        <v>4.8952441389089397E-4</v>
      </c>
      <c r="BM557" s="186">
        <f>AR557*Workings_risks!$E$24*Workings_risks!$E$26*Workings_risks!$E$27*Assumptions!$G$90</f>
        <v>4.9792747159609616E-4</v>
      </c>
      <c r="BN557" s="186">
        <f>AS557*Workings_risks!$E$24*Workings_risks!$E$26*Workings_risks!$E$27*Assumptions!$G$90</f>
        <v>5.0633052930129836E-4</v>
      </c>
      <c r="BO557" s="186">
        <f>AT557*Workings_risks!$E$24*Workings_risks!$E$26*Workings_risks!$E$27*Assumptions!$G$90</f>
        <v>5.1473358700650056E-4</v>
      </c>
      <c r="BP557" s="186">
        <f>AU557*Workings_risks!$E$24*Workings_risks!$E$26*Workings_risks!$E$27*Assumptions!$G$90</f>
        <v>5.2313664471170275E-4</v>
      </c>
      <c r="BQ557" s="186">
        <f>AV557*Workings_risks!$E$24*Workings_risks!$E$26*Workings_risks!$E$27*Assumptions!$G$90</f>
        <v>5.3153970241690495E-4</v>
      </c>
      <c r="BR557" s="186">
        <f>AW557*Workings_risks!$E$24*Workings_risks!$E$26*Workings_risks!$E$27*Assumptions!$G$90</f>
        <v>5.3994276012210704E-4</v>
      </c>
      <c r="BS557" s="186">
        <f>AX557*Workings_risks!$E$24*Workings_risks!$E$26*Workings_risks!$E$27*Assumptions!$G$90</f>
        <v>5.4834581782730923E-4</v>
      </c>
      <c r="BT557" s="186">
        <f>AY557*Workings_risks!$E$24*Workings_risks!$E$26*Workings_risks!$E$27*Assumptions!$G$90</f>
        <v>5.5674887553251143E-4</v>
      </c>
    </row>
    <row r="558" spans="2:72" x14ac:dyDescent="0.25">
      <c r="B558" s="42">
        <v>10459909</v>
      </c>
      <c r="C558" s="42" t="s">
        <v>571</v>
      </c>
      <c r="D558" s="42" t="s">
        <v>241</v>
      </c>
      <c r="E558" s="42">
        <v>17250588</v>
      </c>
      <c r="F558" s="42">
        <v>17250584</v>
      </c>
      <c r="G558" s="42">
        <v>0.41117996332784035</v>
      </c>
      <c r="H558" s="42">
        <v>143.73201189064301</v>
      </c>
      <c r="I558" s="42">
        <v>-36.947004702994597</v>
      </c>
      <c r="J558" s="42">
        <v>105</v>
      </c>
      <c r="K558" s="42">
        <v>93.9</v>
      </c>
      <c r="L558" s="32">
        <v>6.3E-2</v>
      </c>
      <c r="M558" s="32">
        <v>8.7999999999999995E-2</v>
      </c>
      <c r="N558" s="181"/>
      <c r="O558" s="182">
        <f t="shared" si="121"/>
        <v>111.61499999999999</v>
      </c>
      <c r="P558" s="182">
        <f t="shared" si="122"/>
        <v>99.815700000000007</v>
      </c>
      <c r="Q558" s="191">
        <f t="shared" si="123"/>
        <v>0.01</v>
      </c>
      <c r="R558" s="191">
        <f t="shared" si="124"/>
        <v>0.02</v>
      </c>
      <c r="S558" s="184">
        <f t="shared" si="125"/>
        <v>-1179.9299999999987</v>
      </c>
      <c r="T558" s="184">
        <f t="shared" si="126"/>
        <v>123.41429999999998</v>
      </c>
      <c r="U558" s="185">
        <f t="shared" si="127"/>
        <v>1.5606264778419062E-2</v>
      </c>
      <c r="V558" s="181"/>
      <c r="W558" s="182">
        <f t="shared" si="128"/>
        <v>112.66499999999999</v>
      </c>
      <c r="X558" s="182">
        <f t="shared" si="129"/>
        <v>102.16320000000002</v>
      </c>
      <c r="Y558" s="183">
        <f t="shared" si="130"/>
        <v>0.01</v>
      </c>
      <c r="Z558" s="183">
        <f t="shared" si="131"/>
        <v>0.02</v>
      </c>
      <c r="AA558" s="184">
        <f t="shared" si="132"/>
        <v>-1050.1799999999976</v>
      </c>
      <c r="AB558" s="184">
        <f t="shared" si="133"/>
        <v>123.16679999999997</v>
      </c>
      <c r="AC558" s="185">
        <f t="shared" si="134"/>
        <v>1.729874878592242E-2</v>
      </c>
      <c r="AD558" s="181"/>
      <c r="AE558" s="178">
        <f t="shared" si="135"/>
        <v>1.5606264778419061</v>
      </c>
      <c r="AF558" s="170">
        <f>Workings_risks!$E$18+Workings_risks!$E$27*(($AE558-1)*Workings_risks!$E$18)/(2050-2023)</f>
        <v>9.7547459216834054E-3</v>
      </c>
      <c r="AG558" s="170">
        <f>AF558+(($AE558-1)*Workings_risks!$E$18)/(2050-2023)</f>
        <v>9.9454157437566318E-3</v>
      </c>
      <c r="AH558" s="170">
        <f>AG558+(($AE558-1)*Workings_risks!$E$18)/(2050-2023)</f>
        <v>1.0136085565829858E-2</v>
      </c>
      <c r="AI558" s="170">
        <f>AH558+(($AE558-1)*Workings_risks!$E$18)/(2050-2023)</f>
        <v>1.0326755387903085E-2</v>
      </c>
      <c r="AJ558" s="170">
        <f>AI558+(($AE558-1)*Workings_risks!$E$18)/(2050-2023)</f>
        <v>1.0517425209976311E-2</v>
      </c>
      <c r="AK558" s="170">
        <f>AJ558+(($AE558-1)*Workings_risks!$E$18)/(2050-2023)</f>
        <v>1.0708095032049537E-2</v>
      </c>
      <c r="AL558" s="170">
        <f>AK558+(($AE558-1)*Workings_risks!$E$18)/(2050-2023)</f>
        <v>1.0898764854122764E-2</v>
      </c>
      <c r="AM558" s="170">
        <f>AL558+(($AE558-1)*Workings_risks!$E$18)/(2050-2023)</f>
        <v>1.108943467619599E-2</v>
      </c>
      <c r="AN558" s="170">
        <f>AM558+(($AE558-1)*Workings_risks!$E$18)/(2050-2023)</f>
        <v>1.1280104498269217E-2</v>
      </c>
      <c r="AO558" s="170">
        <f>AN558+(($AE558-1)*Workings_risks!$E$18)/(2050-2023)</f>
        <v>1.1470774320342443E-2</v>
      </c>
      <c r="AP558" s="170">
        <f>AO558+(($AE558-1)*Workings_risks!$E$18)/(2050-2023)</f>
        <v>1.166144414241567E-2</v>
      </c>
      <c r="AQ558" s="170">
        <f>AP558+(($AE558-1)*Workings_risks!$E$18)/(2050-2023)</f>
        <v>1.1852113964488896E-2</v>
      </c>
      <c r="AR558" s="170">
        <f>AQ558+(($AE558-1)*Workings_risks!$E$18)/(2050-2023)</f>
        <v>1.2042783786562122E-2</v>
      </c>
      <c r="AS558" s="170">
        <f>AR558+(($AE558-1)*Workings_risks!$E$18)/(2050-2023)</f>
        <v>1.2233453608635349E-2</v>
      </c>
      <c r="AT558" s="170">
        <f>AS558+(($AE558-1)*Workings_risks!$E$18)/(2050-2023)</f>
        <v>1.2424123430708575E-2</v>
      </c>
      <c r="AU558" s="170">
        <f>AT558+(($AE558-1)*Workings_risks!$E$18)/(2050-2023)</f>
        <v>1.2614793252781802E-2</v>
      </c>
      <c r="AV558" s="170">
        <f>AU558+(($AE558-1)*Workings_risks!$E$18)/(2050-2023)</f>
        <v>1.2805463074855028E-2</v>
      </c>
      <c r="AW558" s="170">
        <f>AV558+(($AE558-1)*Workings_risks!$E$18)/(2050-2023)</f>
        <v>1.2996132896928254E-2</v>
      </c>
      <c r="AX558" s="170">
        <f>AW558+(($AE558-1)*Workings_risks!$E$18)/(2050-2023)</f>
        <v>1.3186802719001481E-2</v>
      </c>
      <c r="AY558" s="170">
        <f>AX558+(($AE558-1)*Workings_risks!$E$18)/(2050-2023)</f>
        <v>1.3377472541074707E-2</v>
      </c>
      <c r="BA558" s="186">
        <f>AF558*Workings_risks!$E$24*Workings_risks!$E$26*Workings_risks!$E$27*Assumptions!$G$90</f>
        <v>3.9504679212429625E-4</v>
      </c>
      <c r="BB558" s="186">
        <f>AG558*Workings_risks!$E$24*Workings_risks!$E$26*Workings_risks!$E$27*Assumptions!$G$90</f>
        <v>4.0276852082637407E-4</v>
      </c>
      <c r="BC558" s="186">
        <f>AH558*Workings_risks!$E$24*Workings_risks!$E$26*Workings_risks!$E$27*Assumptions!$G$90</f>
        <v>4.1049024952845178E-4</v>
      </c>
      <c r="BD558" s="186">
        <f>AI558*Workings_risks!$E$24*Workings_risks!$E$26*Workings_risks!$E$27*Assumptions!$G$90</f>
        <v>4.1821197823052944E-4</v>
      </c>
      <c r="BE558" s="186">
        <f>AJ558*Workings_risks!$E$24*Workings_risks!$E$26*Workings_risks!$E$27*Assumptions!$G$90</f>
        <v>4.2593370693260726E-4</v>
      </c>
      <c r="BF558" s="186">
        <f>AK558*Workings_risks!$E$24*Workings_risks!$E$26*Workings_risks!$E$27*Assumptions!$G$90</f>
        <v>4.3365543563468498E-4</v>
      </c>
      <c r="BG558" s="186">
        <f>AL558*Workings_risks!$E$24*Workings_risks!$E$26*Workings_risks!$E$27*Assumptions!$G$90</f>
        <v>4.4137716433676264E-4</v>
      </c>
      <c r="BH558" s="186">
        <f>AM558*Workings_risks!$E$24*Workings_risks!$E$26*Workings_risks!$E$27*Assumptions!$G$90</f>
        <v>4.4909889303884046E-4</v>
      </c>
      <c r="BI558" s="186">
        <f>AN558*Workings_risks!$E$24*Workings_risks!$E$26*Workings_risks!$E$27*Assumptions!$G$90</f>
        <v>4.5682062174091817E-4</v>
      </c>
      <c r="BJ558" s="186">
        <f>AO558*Workings_risks!$E$24*Workings_risks!$E$26*Workings_risks!$E$27*Assumptions!$G$90</f>
        <v>4.6454235044299588E-4</v>
      </c>
      <c r="BK558" s="186">
        <f>AP558*Workings_risks!$E$24*Workings_risks!$E$26*Workings_risks!$E$27*Assumptions!$G$90</f>
        <v>4.7226407914507365E-4</v>
      </c>
      <c r="BL558" s="186">
        <f>AQ558*Workings_risks!$E$24*Workings_risks!$E$26*Workings_risks!$E$27*Assumptions!$G$90</f>
        <v>4.7998580784715136E-4</v>
      </c>
      <c r="BM558" s="186">
        <f>AR558*Workings_risks!$E$24*Workings_risks!$E$26*Workings_risks!$E$27*Assumptions!$G$90</f>
        <v>4.8770753654922908E-4</v>
      </c>
      <c r="BN558" s="186">
        <f>AS558*Workings_risks!$E$24*Workings_risks!$E$26*Workings_risks!$E$27*Assumptions!$G$90</f>
        <v>4.9542926525130684E-4</v>
      </c>
      <c r="BO558" s="186">
        <f>AT558*Workings_risks!$E$24*Workings_risks!$E$26*Workings_risks!$E$27*Assumptions!$G$90</f>
        <v>5.031509939533845E-4</v>
      </c>
      <c r="BP558" s="186">
        <f>AU558*Workings_risks!$E$24*Workings_risks!$E$26*Workings_risks!$E$27*Assumptions!$G$90</f>
        <v>5.1087272265546227E-4</v>
      </c>
      <c r="BQ558" s="186">
        <f>AV558*Workings_risks!$E$24*Workings_risks!$E$26*Workings_risks!$E$27*Assumptions!$G$90</f>
        <v>5.1859445135754004E-4</v>
      </c>
      <c r="BR558" s="186">
        <f>AW558*Workings_risks!$E$24*Workings_risks!$E$26*Workings_risks!$E$27*Assumptions!$G$90</f>
        <v>5.263161800596177E-4</v>
      </c>
      <c r="BS558" s="186">
        <f>AX558*Workings_risks!$E$24*Workings_risks!$E$26*Workings_risks!$E$27*Assumptions!$G$90</f>
        <v>5.3403790876169546E-4</v>
      </c>
      <c r="BT558" s="186">
        <f>AY558*Workings_risks!$E$24*Workings_risks!$E$26*Workings_risks!$E$27*Assumptions!$G$90</f>
        <v>5.4175963746377323E-4</v>
      </c>
    </row>
    <row r="559" spans="2:72" x14ac:dyDescent="0.25">
      <c r="B559" s="42">
        <v>10459910</v>
      </c>
      <c r="C559" s="42" t="s">
        <v>571</v>
      </c>
      <c r="D559" s="42" t="s">
        <v>241</v>
      </c>
      <c r="E559" s="42">
        <v>17250592</v>
      </c>
      <c r="F559" s="42">
        <v>17250588</v>
      </c>
      <c r="G559" s="42">
        <v>1.0536802213551404</v>
      </c>
      <c r="H559" s="42">
        <v>143.731312931844</v>
      </c>
      <c r="I559" s="42">
        <v>-36.947946731108701</v>
      </c>
      <c r="J559" s="42">
        <v>105</v>
      </c>
      <c r="K559" s="42">
        <v>93.9</v>
      </c>
      <c r="L559" s="32">
        <v>6.3E-2</v>
      </c>
      <c r="M559" s="32">
        <v>8.7999999999999995E-2</v>
      </c>
      <c r="N559" s="181"/>
      <c r="O559" s="182">
        <f t="shared" si="121"/>
        <v>111.61499999999999</v>
      </c>
      <c r="P559" s="182">
        <f t="shared" si="122"/>
        <v>99.815700000000007</v>
      </c>
      <c r="Q559" s="191">
        <f t="shared" si="123"/>
        <v>0.01</v>
      </c>
      <c r="R559" s="191">
        <f t="shared" si="124"/>
        <v>0.02</v>
      </c>
      <c r="S559" s="184">
        <f t="shared" si="125"/>
        <v>-1179.9299999999987</v>
      </c>
      <c r="T559" s="184">
        <f t="shared" si="126"/>
        <v>123.41429999999998</v>
      </c>
      <c r="U559" s="185">
        <f t="shared" si="127"/>
        <v>1.5606264778419062E-2</v>
      </c>
      <c r="V559" s="181"/>
      <c r="W559" s="182">
        <f t="shared" si="128"/>
        <v>112.66499999999999</v>
      </c>
      <c r="X559" s="182">
        <f t="shared" si="129"/>
        <v>102.16320000000002</v>
      </c>
      <c r="Y559" s="183">
        <f t="shared" si="130"/>
        <v>0.01</v>
      </c>
      <c r="Z559" s="183">
        <f t="shared" si="131"/>
        <v>0.02</v>
      </c>
      <c r="AA559" s="184">
        <f t="shared" si="132"/>
        <v>-1050.1799999999976</v>
      </c>
      <c r="AB559" s="184">
        <f t="shared" si="133"/>
        <v>123.16679999999997</v>
      </c>
      <c r="AC559" s="185">
        <f t="shared" si="134"/>
        <v>1.729874878592242E-2</v>
      </c>
      <c r="AD559" s="181"/>
      <c r="AE559" s="178">
        <f t="shared" si="135"/>
        <v>1.5606264778419061</v>
      </c>
      <c r="AF559" s="170">
        <f>Workings_risks!$E$18+Workings_risks!$E$27*(($AE559-1)*Workings_risks!$E$18)/(2050-2023)</f>
        <v>9.7547459216834054E-3</v>
      </c>
      <c r="AG559" s="170">
        <f>AF559+(($AE559-1)*Workings_risks!$E$18)/(2050-2023)</f>
        <v>9.9454157437566318E-3</v>
      </c>
      <c r="AH559" s="170">
        <f>AG559+(($AE559-1)*Workings_risks!$E$18)/(2050-2023)</f>
        <v>1.0136085565829858E-2</v>
      </c>
      <c r="AI559" s="170">
        <f>AH559+(($AE559-1)*Workings_risks!$E$18)/(2050-2023)</f>
        <v>1.0326755387903085E-2</v>
      </c>
      <c r="AJ559" s="170">
        <f>AI559+(($AE559-1)*Workings_risks!$E$18)/(2050-2023)</f>
        <v>1.0517425209976311E-2</v>
      </c>
      <c r="AK559" s="170">
        <f>AJ559+(($AE559-1)*Workings_risks!$E$18)/(2050-2023)</f>
        <v>1.0708095032049537E-2</v>
      </c>
      <c r="AL559" s="170">
        <f>AK559+(($AE559-1)*Workings_risks!$E$18)/(2050-2023)</f>
        <v>1.0898764854122764E-2</v>
      </c>
      <c r="AM559" s="170">
        <f>AL559+(($AE559-1)*Workings_risks!$E$18)/(2050-2023)</f>
        <v>1.108943467619599E-2</v>
      </c>
      <c r="AN559" s="170">
        <f>AM559+(($AE559-1)*Workings_risks!$E$18)/(2050-2023)</f>
        <v>1.1280104498269217E-2</v>
      </c>
      <c r="AO559" s="170">
        <f>AN559+(($AE559-1)*Workings_risks!$E$18)/(2050-2023)</f>
        <v>1.1470774320342443E-2</v>
      </c>
      <c r="AP559" s="170">
        <f>AO559+(($AE559-1)*Workings_risks!$E$18)/(2050-2023)</f>
        <v>1.166144414241567E-2</v>
      </c>
      <c r="AQ559" s="170">
        <f>AP559+(($AE559-1)*Workings_risks!$E$18)/(2050-2023)</f>
        <v>1.1852113964488896E-2</v>
      </c>
      <c r="AR559" s="170">
        <f>AQ559+(($AE559-1)*Workings_risks!$E$18)/(2050-2023)</f>
        <v>1.2042783786562122E-2</v>
      </c>
      <c r="AS559" s="170">
        <f>AR559+(($AE559-1)*Workings_risks!$E$18)/(2050-2023)</f>
        <v>1.2233453608635349E-2</v>
      </c>
      <c r="AT559" s="170">
        <f>AS559+(($AE559-1)*Workings_risks!$E$18)/(2050-2023)</f>
        <v>1.2424123430708575E-2</v>
      </c>
      <c r="AU559" s="170">
        <f>AT559+(($AE559-1)*Workings_risks!$E$18)/(2050-2023)</f>
        <v>1.2614793252781802E-2</v>
      </c>
      <c r="AV559" s="170">
        <f>AU559+(($AE559-1)*Workings_risks!$E$18)/(2050-2023)</f>
        <v>1.2805463074855028E-2</v>
      </c>
      <c r="AW559" s="170">
        <f>AV559+(($AE559-1)*Workings_risks!$E$18)/(2050-2023)</f>
        <v>1.2996132896928254E-2</v>
      </c>
      <c r="AX559" s="170">
        <f>AW559+(($AE559-1)*Workings_risks!$E$18)/(2050-2023)</f>
        <v>1.3186802719001481E-2</v>
      </c>
      <c r="AY559" s="170">
        <f>AX559+(($AE559-1)*Workings_risks!$E$18)/(2050-2023)</f>
        <v>1.3377472541074707E-2</v>
      </c>
      <c r="BA559" s="186">
        <f>AF559*Workings_risks!$E$24*Workings_risks!$E$26*Workings_risks!$E$27*Assumptions!$G$90</f>
        <v>3.9504679212429625E-4</v>
      </c>
      <c r="BB559" s="186">
        <f>AG559*Workings_risks!$E$24*Workings_risks!$E$26*Workings_risks!$E$27*Assumptions!$G$90</f>
        <v>4.0276852082637407E-4</v>
      </c>
      <c r="BC559" s="186">
        <f>AH559*Workings_risks!$E$24*Workings_risks!$E$26*Workings_risks!$E$27*Assumptions!$G$90</f>
        <v>4.1049024952845178E-4</v>
      </c>
      <c r="BD559" s="186">
        <f>AI559*Workings_risks!$E$24*Workings_risks!$E$26*Workings_risks!$E$27*Assumptions!$G$90</f>
        <v>4.1821197823052944E-4</v>
      </c>
      <c r="BE559" s="186">
        <f>AJ559*Workings_risks!$E$24*Workings_risks!$E$26*Workings_risks!$E$27*Assumptions!$G$90</f>
        <v>4.2593370693260726E-4</v>
      </c>
      <c r="BF559" s="186">
        <f>AK559*Workings_risks!$E$24*Workings_risks!$E$26*Workings_risks!$E$27*Assumptions!$G$90</f>
        <v>4.3365543563468498E-4</v>
      </c>
      <c r="BG559" s="186">
        <f>AL559*Workings_risks!$E$24*Workings_risks!$E$26*Workings_risks!$E$27*Assumptions!$G$90</f>
        <v>4.4137716433676264E-4</v>
      </c>
      <c r="BH559" s="186">
        <f>AM559*Workings_risks!$E$24*Workings_risks!$E$26*Workings_risks!$E$27*Assumptions!$G$90</f>
        <v>4.4909889303884046E-4</v>
      </c>
      <c r="BI559" s="186">
        <f>AN559*Workings_risks!$E$24*Workings_risks!$E$26*Workings_risks!$E$27*Assumptions!$G$90</f>
        <v>4.5682062174091817E-4</v>
      </c>
      <c r="BJ559" s="186">
        <f>AO559*Workings_risks!$E$24*Workings_risks!$E$26*Workings_risks!$E$27*Assumptions!$G$90</f>
        <v>4.6454235044299588E-4</v>
      </c>
      <c r="BK559" s="186">
        <f>AP559*Workings_risks!$E$24*Workings_risks!$E$26*Workings_risks!$E$27*Assumptions!$G$90</f>
        <v>4.7226407914507365E-4</v>
      </c>
      <c r="BL559" s="186">
        <f>AQ559*Workings_risks!$E$24*Workings_risks!$E$26*Workings_risks!$E$27*Assumptions!$G$90</f>
        <v>4.7998580784715136E-4</v>
      </c>
      <c r="BM559" s="186">
        <f>AR559*Workings_risks!$E$24*Workings_risks!$E$26*Workings_risks!$E$27*Assumptions!$G$90</f>
        <v>4.8770753654922908E-4</v>
      </c>
      <c r="BN559" s="186">
        <f>AS559*Workings_risks!$E$24*Workings_risks!$E$26*Workings_risks!$E$27*Assumptions!$G$90</f>
        <v>4.9542926525130684E-4</v>
      </c>
      <c r="BO559" s="186">
        <f>AT559*Workings_risks!$E$24*Workings_risks!$E$26*Workings_risks!$E$27*Assumptions!$G$90</f>
        <v>5.031509939533845E-4</v>
      </c>
      <c r="BP559" s="186">
        <f>AU559*Workings_risks!$E$24*Workings_risks!$E$26*Workings_risks!$E$27*Assumptions!$G$90</f>
        <v>5.1087272265546227E-4</v>
      </c>
      <c r="BQ559" s="186">
        <f>AV559*Workings_risks!$E$24*Workings_risks!$E$26*Workings_risks!$E$27*Assumptions!$G$90</f>
        <v>5.1859445135754004E-4</v>
      </c>
      <c r="BR559" s="186">
        <f>AW559*Workings_risks!$E$24*Workings_risks!$E$26*Workings_risks!$E$27*Assumptions!$G$90</f>
        <v>5.263161800596177E-4</v>
      </c>
      <c r="BS559" s="186">
        <f>AX559*Workings_risks!$E$24*Workings_risks!$E$26*Workings_risks!$E$27*Assumptions!$G$90</f>
        <v>5.3403790876169546E-4</v>
      </c>
      <c r="BT559" s="186">
        <f>AY559*Workings_risks!$E$24*Workings_risks!$E$26*Workings_risks!$E$27*Assumptions!$G$90</f>
        <v>5.4175963746377323E-4</v>
      </c>
    </row>
    <row r="560" spans="2:72" x14ac:dyDescent="0.25">
      <c r="B560" s="42">
        <v>10459911</v>
      </c>
      <c r="C560" s="42" t="s">
        <v>571</v>
      </c>
      <c r="D560" s="42" t="s">
        <v>241</v>
      </c>
      <c r="E560" s="42">
        <v>17250596</v>
      </c>
      <c r="F560" s="42">
        <v>17250592</v>
      </c>
      <c r="G560" s="42">
        <v>2.1642266843451803</v>
      </c>
      <c r="H560" s="42">
        <v>143.73062936483501</v>
      </c>
      <c r="I560" s="42">
        <v>-36.948868121495103</v>
      </c>
      <c r="J560" s="42">
        <v>105</v>
      </c>
      <c r="K560" s="42">
        <v>93.9</v>
      </c>
      <c r="L560" s="32">
        <v>6.3E-2</v>
      </c>
      <c r="M560" s="32">
        <v>8.7999999999999995E-2</v>
      </c>
      <c r="N560" s="181"/>
      <c r="O560" s="182">
        <f t="shared" si="121"/>
        <v>111.61499999999999</v>
      </c>
      <c r="P560" s="182">
        <f t="shared" si="122"/>
        <v>99.815700000000007</v>
      </c>
      <c r="Q560" s="191">
        <f t="shared" si="123"/>
        <v>0.01</v>
      </c>
      <c r="R560" s="191">
        <f t="shared" si="124"/>
        <v>0.02</v>
      </c>
      <c r="S560" s="184">
        <f t="shared" si="125"/>
        <v>-1179.9299999999987</v>
      </c>
      <c r="T560" s="184">
        <f t="shared" si="126"/>
        <v>123.41429999999998</v>
      </c>
      <c r="U560" s="185">
        <f t="shared" si="127"/>
        <v>1.5606264778419062E-2</v>
      </c>
      <c r="V560" s="181"/>
      <c r="W560" s="182">
        <f t="shared" si="128"/>
        <v>112.66499999999999</v>
      </c>
      <c r="X560" s="182">
        <f t="shared" si="129"/>
        <v>102.16320000000002</v>
      </c>
      <c r="Y560" s="183">
        <f t="shared" si="130"/>
        <v>0.01</v>
      </c>
      <c r="Z560" s="183">
        <f t="shared" si="131"/>
        <v>0.02</v>
      </c>
      <c r="AA560" s="184">
        <f t="shared" si="132"/>
        <v>-1050.1799999999976</v>
      </c>
      <c r="AB560" s="184">
        <f t="shared" si="133"/>
        <v>123.16679999999997</v>
      </c>
      <c r="AC560" s="185">
        <f t="shared" si="134"/>
        <v>1.729874878592242E-2</v>
      </c>
      <c r="AD560" s="181"/>
      <c r="AE560" s="178">
        <f t="shared" si="135"/>
        <v>1.5606264778419061</v>
      </c>
      <c r="AF560" s="170">
        <f>Workings_risks!$E$18+Workings_risks!$E$27*(($AE560-1)*Workings_risks!$E$18)/(2050-2023)</f>
        <v>9.7547459216834054E-3</v>
      </c>
      <c r="AG560" s="170">
        <f>AF560+(($AE560-1)*Workings_risks!$E$18)/(2050-2023)</f>
        <v>9.9454157437566318E-3</v>
      </c>
      <c r="AH560" s="170">
        <f>AG560+(($AE560-1)*Workings_risks!$E$18)/(2050-2023)</f>
        <v>1.0136085565829858E-2</v>
      </c>
      <c r="AI560" s="170">
        <f>AH560+(($AE560-1)*Workings_risks!$E$18)/(2050-2023)</f>
        <v>1.0326755387903085E-2</v>
      </c>
      <c r="AJ560" s="170">
        <f>AI560+(($AE560-1)*Workings_risks!$E$18)/(2050-2023)</f>
        <v>1.0517425209976311E-2</v>
      </c>
      <c r="AK560" s="170">
        <f>AJ560+(($AE560-1)*Workings_risks!$E$18)/(2050-2023)</f>
        <v>1.0708095032049537E-2</v>
      </c>
      <c r="AL560" s="170">
        <f>AK560+(($AE560-1)*Workings_risks!$E$18)/(2050-2023)</f>
        <v>1.0898764854122764E-2</v>
      </c>
      <c r="AM560" s="170">
        <f>AL560+(($AE560-1)*Workings_risks!$E$18)/(2050-2023)</f>
        <v>1.108943467619599E-2</v>
      </c>
      <c r="AN560" s="170">
        <f>AM560+(($AE560-1)*Workings_risks!$E$18)/(2050-2023)</f>
        <v>1.1280104498269217E-2</v>
      </c>
      <c r="AO560" s="170">
        <f>AN560+(($AE560-1)*Workings_risks!$E$18)/(2050-2023)</f>
        <v>1.1470774320342443E-2</v>
      </c>
      <c r="AP560" s="170">
        <f>AO560+(($AE560-1)*Workings_risks!$E$18)/(2050-2023)</f>
        <v>1.166144414241567E-2</v>
      </c>
      <c r="AQ560" s="170">
        <f>AP560+(($AE560-1)*Workings_risks!$E$18)/(2050-2023)</f>
        <v>1.1852113964488896E-2</v>
      </c>
      <c r="AR560" s="170">
        <f>AQ560+(($AE560-1)*Workings_risks!$E$18)/(2050-2023)</f>
        <v>1.2042783786562122E-2</v>
      </c>
      <c r="AS560" s="170">
        <f>AR560+(($AE560-1)*Workings_risks!$E$18)/(2050-2023)</f>
        <v>1.2233453608635349E-2</v>
      </c>
      <c r="AT560" s="170">
        <f>AS560+(($AE560-1)*Workings_risks!$E$18)/(2050-2023)</f>
        <v>1.2424123430708575E-2</v>
      </c>
      <c r="AU560" s="170">
        <f>AT560+(($AE560-1)*Workings_risks!$E$18)/(2050-2023)</f>
        <v>1.2614793252781802E-2</v>
      </c>
      <c r="AV560" s="170">
        <f>AU560+(($AE560-1)*Workings_risks!$E$18)/(2050-2023)</f>
        <v>1.2805463074855028E-2</v>
      </c>
      <c r="AW560" s="170">
        <f>AV560+(($AE560-1)*Workings_risks!$E$18)/(2050-2023)</f>
        <v>1.2996132896928254E-2</v>
      </c>
      <c r="AX560" s="170">
        <f>AW560+(($AE560-1)*Workings_risks!$E$18)/(2050-2023)</f>
        <v>1.3186802719001481E-2</v>
      </c>
      <c r="AY560" s="170">
        <f>AX560+(($AE560-1)*Workings_risks!$E$18)/(2050-2023)</f>
        <v>1.3377472541074707E-2</v>
      </c>
      <c r="BA560" s="186">
        <f>AF560*Workings_risks!$E$24*Workings_risks!$E$26*Workings_risks!$E$27*Assumptions!$G$90</f>
        <v>3.9504679212429625E-4</v>
      </c>
      <c r="BB560" s="186">
        <f>AG560*Workings_risks!$E$24*Workings_risks!$E$26*Workings_risks!$E$27*Assumptions!$G$90</f>
        <v>4.0276852082637407E-4</v>
      </c>
      <c r="BC560" s="186">
        <f>AH560*Workings_risks!$E$24*Workings_risks!$E$26*Workings_risks!$E$27*Assumptions!$G$90</f>
        <v>4.1049024952845178E-4</v>
      </c>
      <c r="BD560" s="186">
        <f>AI560*Workings_risks!$E$24*Workings_risks!$E$26*Workings_risks!$E$27*Assumptions!$G$90</f>
        <v>4.1821197823052944E-4</v>
      </c>
      <c r="BE560" s="186">
        <f>AJ560*Workings_risks!$E$24*Workings_risks!$E$26*Workings_risks!$E$27*Assumptions!$G$90</f>
        <v>4.2593370693260726E-4</v>
      </c>
      <c r="BF560" s="186">
        <f>AK560*Workings_risks!$E$24*Workings_risks!$E$26*Workings_risks!$E$27*Assumptions!$G$90</f>
        <v>4.3365543563468498E-4</v>
      </c>
      <c r="BG560" s="186">
        <f>AL560*Workings_risks!$E$24*Workings_risks!$E$26*Workings_risks!$E$27*Assumptions!$G$90</f>
        <v>4.4137716433676264E-4</v>
      </c>
      <c r="BH560" s="186">
        <f>AM560*Workings_risks!$E$24*Workings_risks!$E$26*Workings_risks!$E$27*Assumptions!$G$90</f>
        <v>4.4909889303884046E-4</v>
      </c>
      <c r="BI560" s="186">
        <f>AN560*Workings_risks!$E$24*Workings_risks!$E$26*Workings_risks!$E$27*Assumptions!$G$90</f>
        <v>4.5682062174091817E-4</v>
      </c>
      <c r="BJ560" s="186">
        <f>AO560*Workings_risks!$E$24*Workings_risks!$E$26*Workings_risks!$E$27*Assumptions!$G$90</f>
        <v>4.6454235044299588E-4</v>
      </c>
      <c r="BK560" s="186">
        <f>AP560*Workings_risks!$E$24*Workings_risks!$E$26*Workings_risks!$E$27*Assumptions!$G$90</f>
        <v>4.7226407914507365E-4</v>
      </c>
      <c r="BL560" s="186">
        <f>AQ560*Workings_risks!$E$24*Workings_risks!$E$26*Workings_risks!$E$27*Assumptions!$G$90</f>
        <v>4.7998580784715136E-4</v>
      </c>
      <c r="BM560" s="186">
        <f>AR560*Workings_risks!$E$24*Workings_risks!$E$26*Workings_risks!$E$27*Assumptions!$G$90</f>
        <v>4.8770753654922908E-4</v>
      </c>
      <c r="BN560" s="186">
        <f>AS560*Workings_risks!$E$24*Workings_risks!$E$26*Workings_risks!$E$27*Assumptions!$G$90</f>
        <v>4.9542926525130684E-4</v>
      </c>
      <c r="BO560" s="186">
        <f>AT560*Workings_risks!$E$24*Workings_risks!$E$26*Workings_risks!$E$27*Assumptions!$G$90</f>
        <v>5.031509939533845E-4</v>
      </c>
      <c r="BP560" s="186">
        <f>AU560*Workings_risks!$E$24*Workings_risks!$E$26*Workings_risks!$E$27*Assumptions!$G$90</f>
        <v>5.1087272265546227E-4</v>
      </c>
      <c r="BQ560" s="186">
        <f>AV560*Workings_risks!$E$24*Workings_risks!$E$26*Workings_risks!$E$27*Assumptions!$G$90</f>
        <v>5.1859445135754004E-4</v>
      </c>
      <c r="BR560" s="186">
        <f>AW560*Workings_risks!$E$24*Workings_risks!$E$26*Workings_risks!$E$27*Assumptions!$G$90</f>
        <v>5.263161800596177E-4</v>
      </c>
      <c r="BS560" s="186">
        <f>AX560*Workings_risks!$E$24*Workings_risks!$E$26*Workings_risks!$E$27*Assumptions!$G$90</f>
        <v>5.3403790876169546E-4</v>
      </c>
      <c r="BT560" s="186">
        <f>AY560*Workings_risks!$E$24*Workings_risks!$E$26*Workings_risks!$E$27*Assumptions!$G$90</f>
        <v>5.4175963746377323E-4</v>
      </c>
    </row>
    <row r="561" spans="2:72" x14ac:dyDescent="0.25">
      <c r="B561" s="42">
        <v>10459916</v>
      </c>
      <c r="C561" s="42" t="s">
        <v>571</v>
      </c>
      <c r="D561" s="42" t="s">
        <v>241</v>
      </c>
      <c r="E561" s="42">
        <v>17250620</v>
      </c>
      <c r="F561" s="42">
        <v>17250616</v>
      </c>
      <c r="G561" s="42">
        <v>0.23347280052970998</v>
      </c>
      <c r="H561" s="42">
        <v>143.72646538772901</v>
      </c>
      <c r="I561" s="42">
        <v>-36.954460997163302</v>
      </c>
      <c r="J561" s="42">
        <v>106</v>
      </c>
      <c r="K561" s="42">
        <v>94.7</v>
      </c>
      <c r="L561" s="32">
        <v>6.3E-2</v>
      </c>
      <c r="M561" s="32">
        <v>8.7999999999999995E-2</v>
      </c>
      <c r="N561" s="181"/>
      <c r="O561" s="182">
        <f t="shared" si="121"/>
        <v>112.678</v>
      </c>
      <c r="P561" s="182">
        <f t="shared" si="122"/>
        <v>100.6661</v>
      </c>
      <c r="Q561" s="191">
        <f t="shared" si="123"/>
        <v>0.01</v>
      </c>
      <c r="R561" s="191">
        <f t="shared" si="124"/>
        <v>0.02</v>
      </c>
      <c r="S561" s="184">
        <f t="shared" si="125"/>
        <v>-1201.1899999999996</v>
      </c>
      <c r="T561" s="184">
        <f t="shared" si="126"/>
        <v>124.68989999999999</v>
      </c>
      <c r="U561" s="185">
        <f t="shared" si="127"/>
        <v>1.5559486842214804E-2</v>
      </c>
      <c r="V561" s="181"/>
      <c r="W561" s="182">
        <f t="shared" si="128"/>
        <v>113.738</v>
      </c>
      <c r="X561" s="182">
        <f t="shared" si="129"/>
        <v>103.03360000000001</v>
      </c>
      <c r="Y561" s="183">
        <f t="shared" si="130"/>
        <v>0.01</v>
      </c>
      <c r="Z561" s="183">
        <f t="shared" si="131"/>
        <v>0.02</v>
      </c>
      <c r="AA561" s="184">
        <f t="shared" si="132"/>
        <v>-1070.4399999999991</v>
      </c>
      <c r="AB561" s="184">
        <f t="shared" si="133"/>
        <v>124.44239999999999</v>
      </c>
      <c r="AC561" s="185">
        <f t="shared" si="134"/>
        <v>1.7228803109001913E-2</v>
      </c>
      <c r="AD561" s="181"/>
      <c r="AE561" s="178">
        <f t="shared" si="135"/>
        <v>1.5559486842214805</v>
      </c>
      <c r="AF561" s="170">
        <f>Workings_risks!$E$18+Workings_risks!$E$27*(($AE561-1)*Workings_risks!$E$18)/(2050-2023)</f>
        <v>9.7499731499045804E-3</v>
      </c>
      <c r="AG561" s="170">
        <f>AF561+(($AE561-1)*Workings_risks!$E$18)/(2050-2023)</f>
        <v>9.9390520480515318E-3</v>
      </c>
      <c r="AH561" s="170">
        <f>AG561+(($AE561-1)*Workings_risks!$E$18)/(2050-2023)</f>
        <v>1.0128130946198483E-2</v>
      </c>
      <c r="AI561" s="170">
        <f>AH561+(($AE561-1)*Workings_risks!$E$18)/(2050-2023)</f>
        <v>1.0317209844345435E-2</v>
      </c>
      <c r="AJ561" s="170">
        <f>AI561+(($AE561-1)*Workings_risks!$E$18)/(2050-2023)</f>
        <v>1.0506288742492386E-2</v>
      </c>
      <c r="AK561" s="170">
        <f>AJ561+(($AE561-1)*Workings_risks!$E$18)/(2050-2023)</f>
        <v>1.0695367640639337E-2</v>
      </c>
      <c r="AL561" s="170">
        <f>AK561+(($AE561-1)*Workings_risks!$E$18)/(2050-2023)</f>
        <v>1.0884446538786289E-2</v>
      </c>
      <c r="AM561" s="170">
        <f>AL561+(($AE561-1)*Workings_risks!$E$18)/(2050-2023)</f>
        <v>1.107352543693324E-2</v>
      </c>
      <c r="AN561" s="170">
        <f>AM561+(($AE561-1)*Workings_risks!$E$18)/(2050-2023)</f>
        <v>1.1262604335080192E-2</v>
      </c>
      <c r="AO561" s="170">
        <f>AN561+(($AE561-1)*Workings_risks!$E$18)/(2050-2023)</f>
        <v>1.1451683233227143E-2</v>
      </c>
      <c r="AP561" s="170">
        <f>AO561+(($AE561-1)*Workings_risks!$E$18)/(2050-2023)</f>
        <v>1.1640762131374095E-2</v>
      </c>
      <c r="AQ561" s="170">
        <f>AP561+(($AE561-1)*Workings_risks!$E$18)/(2050-2023)</f>
        <v>1.1829841029521046E-2</v>
      </c>
      <c r="AR561" s="170">
        <f>AQ561+(($AE561-1)*Workings_risks!$E$18)/(2050-2023)</f>
        <v>1.2018919927667997E-2</v>
      </c>
      <c r="AS561" s="170">
        <f>AR561+(($AE561-1)*Workings_risks!$E$18)/(2050-2023)</f>
        <v>1.2207998825814949E-2</v>
      </c>
      <c r="AT561" s="170">
        <f>AS561+(($AE561-1)*Workings_risks!$E$18)/(2050-2023)</f>
        <v>1.23970777239619E-2</v>
      </c>
      <c r="AU561" s="170">
        <f>AT561+(($AE561-1)*Workings_risks!$E$18)/(2050-2023)</f>
        <v>1.2586156622108852E-2</v>
      </c>
      <c r="AV561" s="170">
        <f>AU561+(($AE561-1)*Workings_risks!$E$18)/(2050-2023)</f>
        <v>1.2775235520255803E-2</v>
      </c>
      <c r="AW561" s="170">
        <f>AV561+(($AE561-1)*Workings_risks!$E$18)/(2050-2023)</f>
        <v>1.2964314418402755E-2</v>
      </c>
      <c r="AX561" s="170">
        <f>AW561+(($AE561-1)*Workings_risks!$E$18)/(2050-2023)</f>
        <v>1.3153393316549706E-2</v>
      </c>
      <c r="AY561" s="170">
        <f>AX561+(($AE561-1)*Workings_risks!$E$18)/(2050-2023)</f>
        <v>1.3342472214696657E-2</v>
      </c>
      <c r="BA561" s="186">
        <f>AF561*Workings_risks!$E$24*Workings_risks!$E$26*Workings_risks!$E$27*Assumptions!$G$90</f>
        <v>3.9485350485716461E-4</v>
      </c>
      <c r="BB561" s="186">
        <f>AG561*Workings_risks!$E$24*Workings_risks!$E$26*Workings_risks!$E$27*Assumptions!$G$90</f>
        <v>4.0251080447019843E-4</v>
      </c>
      <c r="BC561" s="186">
        <f>AH561*Workings_risks!$E$24*Workings_risks!$E$26*Workings_risks!$E$27*Assumptions!$G$90</f>
        <v>4.1016810408323225E-4</v>
      </c>
      <c r="BD561" s="186">
        <f>AI561*Workings_risks!$E$24*Workings_risks!$E$26*Workings_risks!$E$27*Assumptions!$G$90</f>
        <v>4.1782540369626606E-4</v>
      </c>
      <c r="BE561" s="186">
        <f>AJ561*Workings_risks!$E$24*Workings_risks!$E$26*Workings_risks!$E$27*Assumptions!$G$90</f>
        <v>4.2548270330929993E-4</v>
      </c>
      <c r="BF561" s="186">
        <f>AK561*Workings_risks!$E$24*Workings_risks!$E$26*Workings_risks!$E$27*Assumptions!$G$90</f>
        <v>4.3314000292233375E-4</v>
      </c>
      <c r="BG561" s="186">
        <f>AL561*Workings_risks!$E$24*Workings_risks!$E$26*Workings_risks!$E$27*Assumptions!$G$90</f>
        <v>4.4079730253536768E-4</v>
      </c>
      <c r="BH561" s="186">
        <f>AM561*Workings_risks!$E$24*Workings_risks!$E$26*Workings_risks!$E$27*Assumptions!$G$90</f>
        <v>4.4845460214840149E-4</v>
      </c>
      <c r="BI561" s="186">
        <f>AN561*Workings_risks!$E$24*Workings_risks!$E$26*Workings_risks!$E$27*Assumptions!$G$90</f>
        <v>4.5611190176143531E-4</v>
      </c>
      <c r="BJ561" s="186">
        <f>AO561*Workings_risks!$E$24*Workings_risks!$E$26*Workings_risks!$E$27*Assumptions!$G$90</f>
        <v>4.6376920137446918E-4</v>
      </c>
      <c r="BK561" s="186">
        <f>AP561*Workings_risks!$E$24*Workings_risks!$E$26*Workings_risks!$E$27*Assumptions!$G$90</f>
        <v>4.71426500987503E-4</v>
      </c>
      <c r="BL561" s="186">
        <f>AQ561*Workings_risks!$E$24*Workings_risks!$E$26*Workings_risks!$E$27*Assumptions!$G$90</f>
        <v>4.7908380060053681E-4</v>
      </c>
      <c r="BM561" s="186">
        <f>AR561*Workings_risks!$E$24*Workings_risks!$E$26*Workings_risks!$E$27*Assumptions!$G$90</f>
        <v>4.8674110021357074E-4</v>
      </c>
      <c r="BN561" s="186">
        <f>AS561*Workings_risks!$E$24*Workings_risks!$E$26*Workings_risks!$E$27*Assumptions!$G$90</f>
        <v>4.943983998266045E-4</v>
      </c>
      <c r="BO561" s="186">
        <f>AT561*Workings_risks!$E$24*Workings_risks!$E$26*Workings_risks!$E$27*Assumptions!$G$90</f>
        <v>5.0205569943963832E-4</v>
      </c>
      <c r="BP561" s="186">
        <f>AU561*Workings_risks!$E$24*Workings_risks!$E$26*Workings_risks!$E$27*Assumptions!$G$90</f>
        <v>5.0971299905267213E-4</v>
      </c>
      <c r="BQ561" s="186">
        <f>AV561*Workings_risks!$E$24*Workings_risks!$E$26*Workings_risks!$E$27*Assumptions!$G$90</f>
        <v>5.1737029866570595E-4</v>
      </c>
      <c r="BR561" s="186">
        <f>AW561*Workings_risks!$E$24*Workings_risks!$E$26*Workings_risks!$E$27*Assumptions!$G$90</f>
        <v>5.2502759827873977E-4</v>
      </c>
      <c r="BS561" s="186">
        <f>AX561*Workings_risks!$E$24*Workings_risks!$E$26*Workings_risks!$E$27*Assumptions!$G$90</f>
        <v>5.3268489789177358E-4</v>
      </c>
      <c r="BT561" s="186">
        <f>AY561*Workings_risks!$E$24*Workings_risks!$E$26*Workings_risks!$E$27*Assumptions!$G$90</f>
        <v>5.403421975048074E-4</v>
      </c>
    </row>
    <row r="562" spans="2:72" x14ac:dyDescent="0.25">
      <c r="B562" s="42">
        <v>10459918</v>
      </c>
      <c r="C562" s="42" t="s">
        <v>571</v>
      </c>
      <c r="D562" s="42" t="s">
        <v>241</v>
      </c>
      <c r="E562" s="42">
        <v>202768325</v>
      </c>
      <c r="F562" s="42">
        <v>17250620</v>
      </c>
      <c r="G562" s="42">
        <v>0.83680863221929025</v>
      </c>
      <c r="H562" s="42">
        <v>143.72584108001399</v>
      </c>
      <c r="I562" s="42">
        <v>-36.955295401905403</v>
      </c>
      <c r="J562" s="42">
        <v>106</v>
      </c>
      <c r="K562" s="42">
        <v>94.7</v>
      </c>
      <c r="L562" s="32">
        <v>6.3E-2</v>
      </c>
      <c r="M562" s="32">
        <v>8.7999999999999995E-2</v>
      </c>
      <c r="N562" s="181"/>
      <c r="O562" s="182">
        <f t="shared" si="121"/>
        <v>112.678</v>
      </c>
      <c r="P562" s="182">
        <f t="shared" si="122"/>
        <v>100.6661</v>
      </c>
      <c r="Q562" s="191">
        <f t="shared" si="123"/>
        <v>0.01</v>
      </c>
      <c r="R562" s="191">
        <f t="shared" si="124"/>
        <v>0.02</v>
      </c>
      <c r="S562" s="184">
        <f t="shared" si="125"/>
        <v>-1201.1899999999996</v>
      </c>
      <c r="T562" s="184">
        <f t="shared" si="126"/>
        <v>124.68989999999999</v>
      </c>
      <c r="U562" s="185">
        <f t="shared" si="127"/>
        <v>1.5559486842214804E-2</v>
      </c>
      <c r="V562" s="181"/>
      <c r="W562" s="182">
        <f t="shared" si="128"/>
        <v>113.738</v>
      </c>
      <c r="X562" s="182">
        <f t="shared" si="129"/>
        <v>103.03360000000001</v>
      </c>
      <c r="Y562" s="183">
        <f t="shared" si="130"/>
        <v>0.01</v>
      </c>
      <c r="Z562" s="183">
        <f t="shared" si="131"/>
        <v>0.02</v>
      </c>
      <c r="AA562" s="184">
        <f t="shared" si="132"/>
        <v>-1070.4399999999991</v>
      </c>
      <c r="AB562" s="184">
        <f t="shared" si="133"/>
        <v>124.44239999999999</v>
      </c>
      <c r="AC562" s="185">
        <f t="shared" si="134"/>
        <v>1.7228803109001913E-2</v>
      </c>
      <c r="AD562" s="181"/>
      <c r="AE562" s="178">
        <f t="shared" si="135"/>
        <v>1.5559486842214805</v>
      </c>
      <c r="AF562" s="170">
        <f>Workings_risks!$E$18+Workings_risks!$E$27*(($AE562-1)*Workings_risks!$E$18)/(2050-2023)</f>
        <v>9.7499731499045804E-3</v>
      </c>
      <c r="AG562" s="170">
        <f>AF562+(($AE562-1)*Workings_risks!$E$18)/(2050-2023)</f>
        <v>9.9390520480515318E-3</v>
      </c>
      <c r="AH562" s="170">
        <f>AG562+(($AE562-1)*Workings_risks!$E$18)/(2050-2023)</f>
        <v>1.0128130946198483E-2</v>
      </c>
      <c r="AI562" s="170">
        <f>AH562+(($AE562-1)*Workings_risks!$E$18)/(2050-2023)</f>
        <v>1.0317209844345435E-2</v>
      </c>
      <c r="AJ562" s="170">
        <f>AI562+(($AE562-1)*Workings_risks!$E$18)/(2050-2023)</f>
        <v>1.0506288742492386E-2</v>
      </c>
      <c r="AK562" s="170">
        <f>AJ562+(($AE562-1)*Workings_risks!$E$18)/(2050-2023)</f>
        <v>1.0695367640639337E-2</v>
      </c>
      <c r="AL562" s="170">
        <f>AK562+(($AE562-1)*Workings_risks!$E$18)/(2050-2023)</f>
        <v>1.0884446538786289E-2</v>
      </c>
      <c r="AM562" s="170">
        <f>AL562+(($AE562-1)*Workings_risks!$E$18)/(2050-2023)</f>
        <v>1.107352543693324E-2</v>
      </c>
      <c r="AN562" s="170">
        <f>AM562+(($AE562-1)*Workings_risks!$E$18)/(2050-2023)</f>
        <v>1.1262604335080192E-2</v>
      </c>
      <c r="AO562" s="170">
        <f>AN562+(($AE562-1)*Workings_risks!$E$18)/(2050-2023)</f>
        <v>1.1451683233227143E-2</v>
      </c>
      <c r="AP562" s="170">
        <f>AO562+(($AE562-1)*Workings_risks!$E$18)/(2050-2023)</f>
        <v>1.1640762131374095E-2</v>
      </c>
      <c r="AQ562" s="170">
        <f>AP562+(($AE562-1)*Workings_risks!$E$18)/(2050-2023)</f>
        <v>1.1829841029521046E-2</v>
      </c>
      <c r="AR562" s="170">
        <f>AQ562+(($AE562-1)*Workings_risks!$E$18)/(2050-2023)</f>
        <v>1.2018919927667997E-2</v>
      </c>
      <c r="AS562" s="170">
        <f>AR562+(($AE562-1)*Workings_risks!$E$18)/(2050-2023)</f>
        <v>1.2207998825814949E-2</v>
      </c>
      <c r="AT562" s="170">
        <f>AS562+(($AE562-1)*Workings_risks!$E$18)/(2050-2023)</f>
        <v>1.23970777239619E-2</v>
      </c>
      <c r="AU562" s="170">
        <f>AT562+(($AE562-1)*Workings_risks!$E$18)/(2050-2023)</f>
        <v>1.2586156622108852E-2</v>
      </c>
      <c r="AV562" s="170">
        <f>AU562+(($AE562-1)*Workings_risks!$E$18)/(2050-2023)</f>
        <v>1.2775235520255803E-2</v>
      </c>
      <c r="AW562" s="170">
        <f>AV562+(($AE562-1)*Workings_risks!$E$18)/(2050-2023)</f>
        <v>1.2964314418402755E-2</v>
      </c>
      <c r="AX562" s="170">
        <f>AW562+(($AE562-1)*Workings_risks!$E$18)/(2050-2023)</f>
        <v>1.3153393316549706E-2</v>
      </c>
      <c r="AY562" s="170">
        <f>AX562+(($AE562-1)*Workings_risks!$E$18)/(2050-2023)</f>
        <v>1.3342472214696657E-2</v>
      </c>
      <c r="BA562" s="186">
        <f>AF562*Workings_risks!$E$24*Workings_risks!$E$26*Workings_risks!$E$27*Assumptions!$G$90</f>
        <v>3.9485350485716461E-4</v>
      </c>
      <c r="BB562" s="186">
        <f>AG562*Workings_risks!$E$24*Workings_risks!$E$26*Workings_risks!$E$27*Assumptions!$G$90</f>
        <v>4.0251080447019843E-4</v>
      </c>
      <c r="BC562" s="186">
        <f>AH562*Workings_risks!$E$24*Workings_risks!$E$26*Workings_risks!$E$27*Assumptions!$G$90</f>
        <v>4.1016810408323225E-4</v>
      </c>
      <c r="BD562" s="186">
        <f>AI562*Workings_risks!$E$24*Workings_risks!$E$26*Workings_risks!$E$27*Assumptions!$G$90</f>
        <v>4.1782540369626606E-4</v>
      </c>
      <c r="BE562" s="186">
        <f>AJ562*Workings_risks!$E$24*Workings_risks!$E$26*Workings_risks!$E$27*Assumptions!$G$90</f>
        <v>4.2548270330929993E-4</v>
      </c>
      <c r="BF562" s="186">
        <f>AK562*Workings_risks!$E$24*Workings_risks!$E$26*Workings_risks!$E$27*Assumptions!$G$90</f>
        <v>4.3314000292233375E-4</v>
      </c>
      <c r="BG562" s="186">
        <f>AL562*Workings_risks!$E$24*Workings_risks!$E$26*Workings_risks!$E$27*Assumptions!$G$90</f>
        <v>4.4079730253536768E-4</v>
      </c>
      <c r="BH562" s="186">
        <f>AM562*Workings_risks!$E$24*Workings_risks!$E$26*Workings_risks!$E$27*Assumptions!$G$90</f>
        <v>4.4845460214840149E-4</v>
      </c>
      <c r="BI562" s="186">
        <f>AN562*Workings_risks!$E$24*Workings_risks!$E$26*Workings_risks!$E$27*Assumptions!$G$90</f>
        <v>4.5611190176143531E-4</v>
      </c>
      <c r="BJ562" s="186">
        <f>AO562*Workings_risks!$E$24*Workings_risks!$E$26*Workings_risks!$E$27*Assumptions!$G$90</f>
        <v>4.6376920137446918E-4</v>
      </c>
      <c r="BK562" s="186">
        <f>AP562*Workings_risks!$E$24*Workings_risks!$E$26*Workings_risks!$E$27*Assumptions!$G$90</f>
        <v>4.71426500987503E-4</v>
      </c>
      <c r="BL562" s="186">
        <f>AQ562*Workings_risks!$E$24*Workings_risks!$E$26*Workings_risks!$E$27*Assumptions!$G$90</f>
        <v>4.7908380060053681E-4</v>
      </c>
      <c r="BM562" s="186">
        <f>AR562*Workings_risks!$E$24*Workings_risks!$E$26*Workings_risks!$E$27*Assumptions!$G$90</f>
        <v>4.8674110021357074E-4</v>
      </c>
      <c r="BN562" s="186">
        <f>AS562*Workings_risks!$E$24*Workings_risks!$E$26*Workings_risks!$E$27*Assumptions!$G$90</f>
        <v>4.943983998266045E-4</v>
      </c>
      <c r="BO562" s="186">
        <f>AT562*Workings_risks!$E$24*Workings_risks!$E$26*Workings_risks!$E$27*Assumptions!$G$90</f>
        <v>5.0205569943963832E-4</v>
      </c>
      <c r="BP562" s="186">
        <f>AU562*Workings_risks!$E$24*Workings_risks!$E$26*Workings_risks!$E$27*Assumptions!$G$90</f>
        <v>5.0971299905267213E-4</v>
      </c>
      <c r="BQ562" s="186">
        <f>AV562*Workings_risks!$E$24*Workings_risks!$E$26*Workings_risks!$E$27*Assumptions!$G$90</f>
        <v>5.1737029866570595E-4</v>
      </c>
      <c r="BR562" s="186">
        <f>AW562*Workings_risks!$E$24*Workings_risks!$E$26*Workings_risks!$E$27*Assumptions!$G$90</f>
        <v>5.2502759827873977E-4</v>
      </c>
      <c r="BS562" s="186">
        <f>AX562*Workings_risks!$E$24*Workings_risks!$E$26*Workings_risks!$E$27*Assumptions!$G$90</f>
        <v>5.3268489789177358E-4</v>
      </c>
      <c r="BT562" s="186">
        <f>AY562*Workings_risks!$E$24*Workings_risks!$E$26*Workings_risks!$E$27*Assumptions!$G$90</f>
        <v>5.403421975048074E-4</v>
      </c>
    </row>
    <row r="563" spans="2:72" x14ac:dyDescent="0.25">
      <c r="B563" s="42">
        <v>10459919</v>
      </c>
      <c r="C563" s="42" t="s">
        <v>571</v>
      </c>
      <c r="D563" s="42" t="s">
        <v>241</v>
      </c>
      <c r="E563" s="42">
        <v>17250629</v>
      </c>
      <c r="F563" s="42">
        <v>202768325</v>
      </c>
      <c r="G563" s="42">
        <v>1.3919645603199005</v>
      </c>
      <c r="H563" s="42">
        <v>143.725173295975</v>
      </c>
      <c r="I563" s="42">
        <v>-36.956180376391202</v>
      </c>
      <c r="J563" s="42">
        <v>106</v>
      </c>
      <c r="K563" s="42">
        <v>94.7</v>
      </c>
      <c r="L563" s="32">
        <v>6.3E-2</v>
      </c>
      <c r="M563" s="32">
        <v>8.7999999999999995E-2</v>
      </c>
      <c r="N563" s="181"/>
      <c r="O563" s="182">
        <f t="shared" si="121"/>
        <v>112.678</v>
      </c>
      <c r="P563" s="182">
        <f t="shared" si="122"/>
        <v>100.6661</v>
      </c>
      <c r="Q563" s="191">
        <f t="shared" si="123"/>
        <v>0.01</v>
      </c>
      <c r="R563" s="191">
        <f t="shared" si="124"/>
        <v>0.02</v>
      </c>
      <c r="S563" s="184">
        <f t="shared" si="125"/>
        <v>-1201.1899999999996</v>
      </c>
      <c r="T563" s="184">
        <f t="shared" si="126"/>
        <v>124.68989999999999</v>
      </c>
      <c r="U563" s="185">
        <f t="shared" si="127"/>
        <v>1.5559486842214804E-2</v>
      </c>
      <c r="V563" s="181"/>
      <c r="W563" s="182">
        <f t="shared" si="128"/>
        <v>113.738</v>
      </c>
      <c r="X563" s="182">
        <f t="shared" si="129"/>
        <v>103.03360000000001</v>
      </c>
      <c r="Y563" s="183">
        <f t="shared" si="130"/>
        <v>0.01</v>
      </c>
      <c r="Z563" s="183">
        <f t="shared" si="131"/>
        <v>0.02</v>
      </c>
      <c r="AA563" s="184">
        <f t="shared" si="132"/>
        <v>-1070.4399999999991</v>
      </c>
      <c r="AB563" s="184">
        <f t="shared" si="133"/>
        <v>124.44239999999999</v>
      </c>
      <c r="AC563" s="185">
        <f t="shared" si="134"/>
        <v>1.7228803109001913E-2</v>
      </c>
      <c r="AD563" s="181"/>
      <c r="AE563" s="178">
        <f t="shared" si="135"/>
        <v>1.5559486842214805</v>
      </c>
      <c r="AF563" s="170">
        <f>Workings_risks!$E$18+Workings_risks!$E$27*(($AE563-1)*Workings_risks!$E$18)/(2050-2023)</f>
        <v>9.7499731499045804E-3</v>
      </c>
      <c r="AG563" s="170">
        <f>AF563+(($AE563-1)*Workings_risks!$E$18)/(2050-2023)</f>
        <v>9.9390520480515318E-3</v>
      </c>
      <c r="AH563" s="170">
        <f>AG563+(($AE563-1)*Workings_risks!$E$18)/(2050-2023)</f>
        <v>1.0128130946198483E-2</v>
      </c>
      <c r="AI563" s="170">
        <f>AH563+(($AE563-1)*Workings_risks!$E$18)/(2050-2023)</f>
        <v>1.0317209844345435E-2</v>
      </c>
      <c r="AJ563" s="170">
        <f>AI563+(($AE563-1)*Workings_risks!$E$18)/(2050-2023)</f>
        <v>1.0506288742492386E-2</v>
      </c>
      <c r="AK563" s="170">
        <f>AJ563+(($AE563-1)*Workings_risks!$E$18)/(2050-2023)</f>
        <v>1.0695367640639337E-2</v>
      </c>
      <c r="AL563" s="170">
        <f>AK563+(($AE563-1)*Workings_risks!$E$18)/(2050-2023)</f>
        <v>1.0884446538786289E-2</v>
      </c>
      <c r="AM563" s="170">
        <f>AL563+(($AE563-1)*Workings_risks!$E$18)/(2050-2023)</f>
        <v>1.107352543693324E-2</v>
      </c>
      <c r="AN563" s="170">
        <f>AM563+(($AE563-1)*Workings_risks!$E$18)/(2050-2023)</f>
        <v>1.1262604335080192E-2</v>
      </c>
      <c r="AO563" s="170">
        <f>AN563+(($AE563-1)*Workings_risks!$E$18)/(2050-2023)</f>
        <v>1.1451683233227143E-2</v>
      </c>
      <c r="AP563" s="170">
        <f>AO563+(($AE563-1)*Workings_risks!$E$18)/(2050-2023)</f>
        <v>1.1640762131374095E-2</v>
      </c>
      <c r="AQ563" s="170">
        <f>AP563+(($AE563-1)*Workings_risks!$E$18)/(2050-2023)</f>
        <v>1.1829841029521046E-2</v>
      </c>
      <c r="AR563" s="170">
        <f>AQ563+(($AE563-1)*Workings_risks!$E$18)/(2050-2023)</f>
        <v>1.2018919927667997E-2</v>
      </c>
      <c r="AS563" s="170">
        <f>AR563+(($AE563-1)*Workings_risks!$E$18)/(2050-2023)</f>
        <v>1.2207998825814949E-2</v>
      </c>
      <c r="AT563" s="170">
        <f>AS563+(($AE563-1)*Workings_risks!$E$18)/(2050-2023)</f>
        <v>1.23970777239619E-2</v>
      </c>
      <c r="AU563" s="170">
        <f>AT563+(($AE563-1)*Workings_risks!$E$18)/(2050-2023)</f>
        <v>1.2586156622108852E-2</v>
      </c>
      <c r="AV563" s="170">
        <f>AU563+(($AE563-1)*Workings_risks!$E$18)/(2050-2023)</f>
        <v>1.2775235520255803E-2</v>
      </c>
      <c r="AW563" s="170">
        <f>AV563+(($AE563-1)*Workings_risks!$E$18)/(2050-2023)</f>
        <v>1.2964314418402755E-2</v>
      </c>
      <c r="AX563" s="170">
        <f>AW563+(($AE563-1)*Workings_risks!$E$18)/(2050-2023)</f>
        <v>1.3153393316549706E-2</v>
      </c>
      <c r="AY563" s="170">
        <f>AX563+(($AE563-1)*Workings_risks!$E$18)/(2050-2023)</f>
        <v>1.3342472214696657E-2</v>
      </c>
      <c r="BA563" s="186">
        <f>AF563*Workings_risks!$E$24*Workings_risks!$E$26*Workings_risks!$E$27*Assumptions!$G$90</f>
        <v>3.9485350485716461E-4</v>
      </c>
      <c r="BB563" s="186">
        <f>AG563*Workings_risks!$E$24*Workings_risks!$E$26*Workings_risks!$E$27*Assumptions!$G$90</f>
        <v>4.0251080447019843E-4</v>
      </c>
      <c r="BC563" s="186">
        <f>AH563*Workings_risks!$E$24*Workings_risks!$E$26*Workings_risks!$E$27*Assumptions!$G$90</f>
        <v>4.1016810408323225E-4</v>
      </c>
      <c r="BD563" s="186">
        <f>AI563*Workings_risks!$E$24*Workings_risks!$E$26*Workings_risks!$E$27*Assumptions!$G$90</f>
        <v>4.1782540369626606E-4</v>
      </c>
      <c r="BE563" s="186">
        <f>AJ563*Workings_risks!$E$24*Workings_risks!$E$26*Workings_risks!$E$27*Assumptions!$G$90</f>
        <v>4.2548270330929993E-4</v>
      </c>
      <c r="BF563" s="186">
        <f>AK563*Workings_risks!$E$24*Workings_risks!$E$26*Workings_risks!$E$27*Assumptions!$G$90</f>
        <v>4.3314000292233375E-4</v>
      </c>
      <c r="BG563" s="186">
        <f>AL563*Workings_risks!$E$24*Workings_risks!$E$26*Workings_risks!$E$27*Assumptions!$G$90</f>
        <v>4.4079730253536768E-4</v>
      </c>
      <c r="BH563" s="186">
        <f>AM563*Workings_risks!$E$24*Workings_risks!$E$26*Workings_risks!$E$27*Assumptions!$G$90</f>
        <v>4.4845460214840149E-4</v>
      </c>
      <c r="BI563" s="186">
        <f>AN563*Workings_risks!$E$24*Workings_risks!$E$26*Workings_risks!$E$27*Assumptions!$G$90</f>
        <v>4.5611190176143531E-4</v>
      </c>
      <c r="BJ563" s="186">
        <f>AO563*Workings_risks!$E$24*Workings_risks!$E$26*Workings_risks!$E$27*Assumptions!$G$90</f>
        <v>4.6376920137446918E-4</v>
      </c>
      <c r="BK563" s="186">
        <f>AP563*Workings_risks!$E$24*Workings_risks!$E$26*Workings_risks!$E$27*Assumptions!$G$90</f>
        <v>4.71426500987503E-4</v>
      </c>
      <c r="BL563" s="186">
        <f>AQ563*Workings_risks!$E$24*Workings_risks!$E$26*Workings_risks!$E$27*Assumptions!$G$90</f>
        <v>4.7908380060053681E-4</v>
      </c>
      <c r="BM563" s="186">
        <f>AR563*Workings_risks!$E$24*Workings_risks!$E$26*Workings_risks!$E$27*Assumptions!$G$90</f>
        <v>4.8674110021357074E-4</v>
      </c>
      <c r="BN563" s="186">
        <f>AS563*Workings_risks!$E$24*Workings_risks!$E$26*Workings_risks!$E$27*Assumptions!$G$90</f>
        <v>4.943983998266045E-4</v>
      </c>
      <c r="BO563" s="186">
        <f>AT563*Workings_risks!$E$24*Workings_risks!$E$26*Workings_risks!$E$27*Assumptions!$G$90</f>
        <v>5.0205569943963832E-4</v>
      </c>
      <c r="BP563" s="186">
        <f>AU563*Workings_risks!$E$24*Workings_risks!$E$26*Workings_risks!$E$27*Assumptions!$G$90</f>
        <v>5.0971299905267213E-4</v>
      </c>
      <c r="BQ563" s="186">
        <f>AV563*Workings_risks!$E$24*Workings_risks!$E$26*Workings_risks!$E$27*Assumptions!$G$90</f>
        <v>5.1737029866570595E-4</v>
      </c>
      <c r="BR563" s="186">
        <f>AW563*Workings_risks!$E$24*Workings_risks!$E$26*Workings_risks!$E$27*Assumptions!$G$90</f>
        <v>5.2502759827873977E-4</v>
      </c>
      <c r="BS563" s="186">
        <f>AX563*Workings_risks!$E$24*Workings_risks!$E$26*Workings_risks!$E$27*Assumptions!$G$90</f>
        <v>5.3268489789177358E-4</v>
      </c>
      <c r="BT563" s="186">
        <f>AY563*Workings_risks!$E$24*Workings_risks!$E$26*Workings_risks!$E$27*Assumptions!$G$90</f>
        <v>5.403421975048074E-4</v>
      </c>
    </row>
    <row r="564" spans="2:72" x14ac:dyDescent="0.25">
      <c r="B564" s="42">
        <v>10459924</v>
      </c>
      <c r="C564" s="42" t="s">
        <v>571</v>
      </c>
      <c r="D564" s="42" t="s">
        <v>241</v>
      </c>
      <c r="E564" s="42">
        <v>17250650</v>
      </c>
      <c r="F564" s="42">
        <v>17250646</v>
      </c>
      <c r="G564" s="42">
        <v>1.4539078918743904</v>
      </c>
      <c r="H564" s="42">
        <v>143.72321087524699</v>
      </c>
      <c r="I564" s="42">
        <v>-36.958825304663399</v>
      </c>
      <c r="J564" s="42">
        <v>106</v>
      </c>
      <c r="K564" s="42">
        <v>94.6</v>
      </c>
      <c r="L564" s="32">
        <v>6.3E-2</v>
      </c>
      <c r="M564" s="32">
        <v>8.7999999999999995E-2</v>
      </c>
      <c r="N564" s="181"/>
      <c r="O564" s="182">
        <f t="shared" si="121"/>
        <v>112.678</v>
      </c>
      <c r="P564" s="182">
        <f t="shared" si="122"/>
        <v>100.5598</v>
      </c>
      <c r="Q564" s="191">
        <f t="shared" si="123"/>
        <v>0.01</v>
      </c>
      <c r="R564" s="191">
        <f t="shared" si="124"/>
        <v>0.02</v>
      </c>
      <c r="S564" s="184">
        <f t="shared" si="125"/>
        <v>-1211.8200000000002</v>
      </c>
      <c r="T564" s="184">
        <f t="shared" si="126"/>
        <v>124.7962</v>
      </c>
      <c r="U564" s="185">
        <f t="shared" si="127"/>
        <v>1.551071941377432E-2</v>
      </c>
      <c r="V564" s="181"/>
      <c r="W564" s="182">
        <f t="shared" si="128"/>
        <v>113.738</v>
      </c>
      <c r="X564" s="182">
        <f t="shared" si="129"/>
        <v>102.9248</v>
      </c>
      <c r="Y564" s="183">
        <f t="shared" si="130"/>
        <v>0.01</v>
      </c>
      <c r="Z564" s="183">
        <f t="shared" si="131"/>
        <v>0.02</v>
      </c>
      <c r="AA564" s="184">
        <f t="shared" si="132"/>
        <v>-1081.3199999999995</v>
      </c>
      <c r="AB564" s="184">
        <f t="shared" si="133"/>
        <v>124.55119999999999</v>
      </c>
      <c r="AC564" s="185">
        <f t="shared" si="134"/>
        <v>1.7156068508859545E-2</v>
      </c>
      <c r="AD564" s="181"/>
      <c r="AE564" s="178">
        <f t="shared" si="135"/>
        <v>1.5510719413774319</v>
      </c>
      <c r="AF564" s="170">
        <f>Workings_risks!$E$18+Workings_risks!$E$27*(($AE564-1)*Workings_risks!$E$18)/(2050-2023)</f>
        <v>9.7449973894270289E-3</v>
      </c>
      <c r="AG564" s="170">
        <f>AF564+(($AE564-1)*Workings_risks!$E$18)/(2050-2023)</f>
        <v>9.9324177007481286E-3</v>
      </c>
      <c r="AH564" s="170">
        <f>AG564+(($AE564-1)*Workings_risks!$E$18)/(2050-2023)</f>
        <v>1.0119838012069228E-2</v>
      </c>
      <c r="AI564" s="170">
        <f>AH564+(($AE564-1)*Workings_risks!$E$18)/(2050-2023)</f>
        <v>1.0307258323390328E-2</v>
      </c>
      <c r="AJ564" s="170">
        <f>AI564+(($AE564-1)*Workings_risks!$E$18)/(2050-2023)</f>
        <v>1.0494678634711428E-2</v>
      </c>
      <c r="AK564" s="170">
        <f>AJ564+(($AE564-1)*Workings_risks!$E$18)/(2050-2023)</f>
        <v>1.0682098946032528E-2</v>
      </c>
      <c r="AL564" s="170">
        <f>AK564+(($AE564-1)*Workings_risks!$E$18)/(2050-2023)</f>
        <v>1.0869519257353627E-2</v>
      </c>
      <c r="AM564" s="170">
        <f>AL564+(($AE564-1)*Workings_risks!$E$18)/(2050-2023)</f>
        <v>1.1056939568674727E-2</v>
      </c>
      <c r="AN564" s="170">
        <f>AM564+(($AE564-1)*Workings_risks!$E$18)/(2050-2023)</f>
        <v>1.1244359879995827E-2</v>
      </c>
      <c r="AO564" s="170">
        <f>AN564+(($AE564-1)*Workings_risks!$E$18)/(2050-2023)</f>
        <v>1.1431780191316927E-2</v>
      </c>
      <c r="AP564" s="170">
        <f>AO564+(($AE564-1)*Workings_risks!$E$18)/(2050-2023)</f>
        <v>1.1619200502638026E-2</v>
      </c>
      <c r="AQ564" s="170">
        <f>AP564+(($AE564-1)*Workings_risks!$E$18)/(2050-2023)</f>
        <v>1.1806620813959126E-2</v>
      </c>
      <c r="AR564" s="170">
        <f>AQ564+(($AE564-1)*Workings_risks!$E$18)/(2050-2023)</f>
        <v>1.1994041125280226E-2</v>
      </c>
      <c r="AS564" s="170">
        <f>AR564+(($AE564-1)*Workings_risks!$E$18)/(2050-2023)</f>
        <v>1.2181461436601326E-2</v>
      </c>
      <c r="AT564" s="170">
        <f>AS564+(($AE564-1)*Workings_risks!$E$18)/(2050-2023)</f>
        <v>1.2368881747922425E-2</v>
      </c>
      <c r="AU564" s="170">
        <f>AT564+(($AE564-1)*Workings_risks!$E$18)/(2050-2023)</f>
        <v>1.2556302059243525E-2</v>
      </c>
      <c r="AV564" s="170">
        <f>AU564+(($AE564-1)*Workings_risks!$E$18)/(2050-2023)</f>
        <v>1.2743722370564625E-2</v>
      </c>
      <c r="AW564" s="170">
        <f>AV564+(($AE564-1)*Workings_risks!$E$18)/(2050-2023)</f>
        <v>1.2931142681885725E-2</v>
      </c>
      <c r="AX564" s="170">
        <f>AW564+(($AE564-1)*Workings_risks!$E$18)/(2050-2023)</f>
        <v>1.3118562993206824E-2</v>
      </c>
      <c r="AY564" s="170">
        <f>AX564+(($AE564-1)*Workings_risks!$E$18)/(2050-2023)</f>
        <v>1.3305983304527924E-2</v>
      </c>
      <c r="BA564" s="186">
        <f>AF564*Workings_risks!$E$24*Workings_risks!$E$26*Workings_risks!$E$27*Assumptions!$G$90</f>
        <v>3.9465199697261112E-4</v>
      </c>
      <c r="BB564" s="186">
        <f>AG564*Workings_risks!$E$24*Workings_risks!$E$26*Workings_risks!$E$27*Assumptions!$G$90</f>
        <v>4.0224212729079371E-4</v>
      </c>
      <c r="BC564" s="186">
        <f>AH564*Workings_risks!$E$24*Workings_risks!$E$26*Workings_risks!$E$27*Assumptions!$G$90</f>
        <v>4.0983225760897631E-4</v>
      </c>
      <c r="BD564" s="186">
        <f>AI564*Workings_risks!$E$24*Workings_risks!$E$26*Workings_risks!$E$27*Assumptions!$G$90</f>
        <v>4.1742238792715896E-4</v>
      </c>
      <c r="BE564" s="186">
        <f>AJ564*Workings_risks!$E$24*Workings_risks!$E$26*Workings_risks!$E$27*Assumptions!$G$90</f>
        <v>4.2501251824534145E-4</v>
      </c>
      <c r="BF564" s="186">
        <f>AK564*Workings_risks!$E$24*Workings_risks!$E$26*Workings_risks!$E$27*Assumptions!$G$90</f>
        <v>4.3260264856352415E-4</v>
      </c>
      <c r="BG564" s="186">
        <f>AL564*Workings_risks!$E$24*Workings_risks!$E$26*Workings_risks!$E$27*Assumptions!$G$90</f>
        <v>4.401927788817068E-4</v>
      </c>
      <c r="BH564" s="186">
        <f>AM564*Workings_risks!$E$24*Workings_risks!$E$26*Workings_risks!$E$27*Assumptions!$G$90</f>
        <v>4.4778290919988934E-4</v>
      </c>
      <c r="BI564" s="186">
        <f>AN564*Workings_risks!$E$24*Workings_risks!$E$26*Workings_risks!$E$27*Assumptions!$G$90</f>
        <v>4.5537303951807205E-4</v>
      </c>
      <c r="BJ564" s="186">
        <f>AO564*Workings_risks!$E$24*Workings_risks!$E$26*Workings_risks!$E$27*Assumptions!$G$90</f>
        <v>4.6296316983625459E-4</v>
      </c>
      <c r="BK564" s="186">
        <f>AP564*Workings_risks!$E$24*Workings_risks!$E$26*Workings_risks!$E$27*Assumptions!$G$90</f>
        <v>4.7055330015443719E-4</v>
      </c>
      <c r="BL564" s="186">
        <f>AQ564*Workings_risks!$E$24*Workings_risks!$E$26*Workings_risks!$E$27*Assumptions!$G$90</f>
        <v>4.7814343047261978E-4</v>
      </c>
      <c r="BM564" s="186">
        <f>AR564*Workings_risks!$E$24*Workings_risks!$E$26*Workings_risks!$E$27*Assumptions!$G$90</f>
        <v>4.8573356079080249E-4</v>
      </c>
      <c r="BN564" s="186">
        <f>AS564*Workings_risks!$E$24*Workings_risks!$E$26*Workings_risks!$E$27*Assumptions!$G$90</f>
        <v>4.9332369110898508E-4</v>
      </c>
      <c r="BO564" s="186">
        <f>AT564*Workings_risks!$E$24*Workings_risks!$E$26*Workings_risks!$E$27*Assumptions!$G$90</f>
        <v>5.0091382142716768E-4</v>
      </c>
      <c r="BP564" s="186">
        <f>AU564*Workings_risks!$E$24*Workings_risks!$E$26*Workings_risks!$E$27*Assumptions!$G$90</f>
        <v>5.0850395174535017E-4</v>
      </c>
      <c r="BQ564" s="186">
        <f>AV564*Workings_risks!$E$24*Workings_risks!$E$26*Workings_risks!$E$27*Assumptions!$G$90</f>
        <v>5.1609408206353287E-4</v>
      </c>
      <c r="BR564" s="186">
        <f>AW564*Workings_risks!$E$24*Workings_risks!$E$26*Workings_risks!$E$27*Assumptions!$G$90</f>
        <v>5.2368421238171547E-4</v>
      </c>
      <c r="BS564" s="186">
        <f>AX564*Workings_risks!$E$24*Workings_risks!$E$26*Workings_risks!$E$27*Assumptions!$G$90</f>
        <v>5.3127434269989806E-4</v>
      </c>
      <c r="BT564" s="186">
        <f>AY564*Workings_risks!$E$24*Workings_risks!$E$26*Workings_risks!$E$27*Assumptions!$G$90</f>
        <v>5.3886447301808077E-4</v>
      </c>
    </row>
    <row r="565" spans="2:72" x14ac:dyDescent="0.25">
      <c r="B565" s="42">
        <v>10459926</v>
      </c>
      <c r="C565" s="42" t="s">
        <v>571</v>
      </c>
      <c r="D565" s="42" t="s">
        <v>241</v>
      </c>
      <c r="E565" s="42">
        <v>17250654</v>
      </c>
      <c r="F565" s="42">
        <v>17250659</v>
      </c>
      <c r="G565" s="42">
        <v>1.4967357376278305</v>
      </c>
      <c r="H565" s="42">
        <v>143.72388855025201</v>
      </c>
      <c r="I565" s="42">
        <v>-36.960490390847397</v>
      </c>
      <c r="J565" s="42">
        <v>106</v>
      </c>
      <c r="K565" s="42">
        <v>94.6</v>
      </c>
      <c r="L565" s="32">
        <v>6.3E-2</v>
      </c>
      <c r="M565" s="32">
        <v>8.7999999999999995E-2</v>
      </c>
      <c r="N565" s="181"/>
      <c r="O565" s="182">
        <f t="shared" si="121"/>
        <v>112.678</v>
      </c>
      <c r="P565" s="182">
        <f t="shared" si="122"/>
        <v>100.5598</v>
      </c>
      <c r="Q565" s="191">
        <f t="shared" si="123"/>
        <v>0.01</v>
      </c>
      <c r="R565" s="191">
        <f t="shared" si="124"/>
        <v>0.02</v>
      </c>
      <c r="S565" s="184">
        <f t="shared" si="125"/>
        <v>-1211.8200000000002</v>
      </c>
      <c r="T565" s="184">
        <f t="shared" si="126"/>
        <v>124.7962</v>
      </c>
      <c r="U565" s="185">
        <f t="shared" si="127"/>
        <v>1.551071941377432E-2</v>
      </c>
      <c r="V565" s="181"/>
      <c r="W565" s="182">
        <f t="shared" si="128"/>
        <v>113.738</v>
      </c>
      <c r="X565" s="182">
        <f t="shared" si="129"/>
        <v>102.9248</v>
      </c>
      <c r="Y565" s="183">
        <f t="shared" si="130"/>
        <v>0.01</v>
      </c>
      <c r="Z565" s="183">
        <f t="shared" si="131"/>
        <v>0.02</v>
      </c>
      <c r="AA565" s="184">
        <f t="shared" si="132"/>
        <v>-1081.3199999999995</v>
      </c>
      <c r="AB565" s="184">
        <f t="shared" si="133"/>
        <v>124.55119999999999</v>
      </c>
      <c r="AC565" s="185">
        <f t="shared" si="134"/>
        <v>1.7156068508859545E-2</v>
      </c>
      <c r="AD565" s="181"/>
      <c r="AE565" s="178">
        <f t="shared" si="135"/>
        <v>1.5510719413774319</v>
      </c>
      <c r="AF565" s="170">
        <f>Workings_risks!$E$18+Workings_risks!$E$27*(($AE565-1)*Workings_risks!$E$18)/(2050-2023)</f>
        <v>9.7449973894270289E-3</v>
      </c>
      <c r="AG565" s="170">
        <f>AF565+(($AE565-1)*Workings_risks!$E$18)/(2050-2023)</f>
        <v>9.9324177007481286E-3</v>
      </c>
      <c r="AH565" s="170">
        <f>AG565+(($AE565-1)*Workings_risks!$E$18)/(2050-2023)</f>
        <v>1.0119838012069228E-2</v>
      </c>
      <c r="AI565" s="170">
        <f>AH565+(($AE565-1)*Workings_risks!$E$18)/(2050-2023)</f>
        <v>1.0307258323390328E-2</v>
      </c>
      <c r="AJ565" s="170">
        <f>AI565+(($AE565-1)*Workings_risks!$E$18)/(2050-2023)</f>
        <v>1.0494678634711428E-2</v>
      </c>
      <c r="AK565" s="170">
        <f>AJ565+(($AE565-1)*Workings_risks!$E$18)/(2050-2023)</f>
        <v>1.0682098946032528E-2</v>
      </c>
      <c r="AL565" s="170">
        <f>AK565+(($AE565-1)*Workings_risks!$E$18)/(2050-2023)</f>
        <v>1.0869519257353627E-2</v>
      </c>
      <c r="AM565" s="170">
        <f>AL565+(($AE565-1)*Workings_risks!$E$18)/(2050-2023)</f>
        <v>1.1056939568674727E-2</v>
      </c>
      <c r="AN565" s="170">
        <f>AM565+(($AE565-1)*Workings_risks!$E$18)/(2050-2023)</f>
        <v>1.1244359879995827E-2</v>
      </c>
      <c r="AO565" s="170">
        <f>AN565+(($AE565-1)*Workings_risks!$E$18)/(2050-2023)</f>
        <v>1.1431780191316927E-2</v>
      </c>
      <c r="AP565" s="170">
        <f>AO565+(($AE565-1)*Workings_risks!$E$18)/(2050-2023)</f>
        <v>1.1619200502638026E-2</v>
      </c>
      <c r="AQ565" s="170">
        <f>AP565+(($AE565-1)*Workings_risks!$E$18)/(2050-2023)</f>
        <v>1.1806620813959126E-2</v>
      </c>
      <c r="AR565" s="170">
        <f>AQ565+(($AE565-1)*Workings_risks!$E$18)/(2050-2023)</f>
        <v>1.1994041125280226E-2</v>
      </c>
      <c r="AS565" s="170">
        <f>AR565+(($AE565-1)*Workings_risks!$E$18)/(2050-2023)</f>
        <v>1.2181461436601326E-2</v>
      </c>
      <c r="AT565" s="170">
        <f>AS565+(($AE565-1)*Workings_risks!$E$18)/(2050-2023)</f>
        <v>1.2368881747922425E-2</v>
      </c>
      <c r="AU565" s="170">
        <f>AT565+(($AE565-1)*Workings_risks!$E$18)/(2050-2023)</f>
        <v>1.2556302059243525E-2</v>
      </c>
      <c r="AV565" s="170">
        <f>AU565+(($AE565-1)*Workings_risks!$E$18)/(2050-2023)</f>
        <v>1.2743722370564625E-2</v>
      </c>
      <c r="AW565" s="170">
        <f>AV565+(($AE565-1)*Workings_risks!$E$18)/(2050-2023)</f>
        <v>1.2931142681885725E-2</v>
      </c>
      <c r="AX565" s="170">
        <f>AW565+(($AE565-1)*Workings_risks!$E$18)/(2050-2023)</f>
        <v>1.3118562993206824E-2</v>
      </c>
      <c r="AY565" s="170">
        <f>AX565+(($AE565-1)*Workings_risks!$E$18)/(2050-2023)</f>
        <v>1.3305983304527924E-2</v>
      </c>
      <c r="BA565" s="186">
        <f>AF565*Workings_risks!$E$24*Workings_risks!$E$26*Workings_risks!$E$27*Assumptions!$G$90</f>
        <v>3.9465199697261112E-4</v>
      </c>
      <c r="BB565" s="186">
        <f>AG565*Workings_risks!$E$24*Workings_risks!$E$26*Workings_risks!$E$27*Assumptions!$G$90</f>
        <v>4.0224212729079371E-4</v>
      </c>
      <c r="BC565" s="186">
        <f>AH565*Workings_risks!$E$24*Workings_risks!$E$26*Workings_risks!$E$27*Assumptions!$G$90</f>
        <v>4.0983225760897631E-4</v>
      </c>
      <c r="BD565" s="186">
        <f>AI565*Workings_risks!$E$24*Workings_risks!$E$26*Workings_risks!$E$27*Assumptions!$G$90</f>
        <v>4.1742238792715896E-4</v>
      </c>
      <c r="BE565" s="186">
        <f>AJ565*Workings_risks!$E$24*Workings_risks!$E$26*Workings_risks!$E$27*Assumptions!$G$90</f>
        <v>4.2501251824534145E-4</v>
      </c>
      <c r="BF565" s="186">
        <f>AK565*Workings_risks!$E$24*Workings_risks!$E$26*Workings_risks!$E$27*Assumptions!$G$90</f>
        <v>4.3260264856352415E-4</v>
      </c>
      <c r="BG565" s="186">
        <f>AL565*Workings_risks!$E$24*Workings_risks!$E$26*Workings_risks!$E$27*Assumptions!$G$90</f>
        <v>4.401927788817068E-4</v>
      </c>
      <c r="BH565" s="186">
        <f>AM565*Workings_risks!$E$24*Workings_risks!$E$26*Workings_risks!$E$27*Assumptions!$G$90</f>
        <v>4.4778290919988934E-4</v>
      </c>
      <c r="BI565" s="186">
        <f>AN565*Workings_risks!$E$24*Workings_risks!$E$26*Workings_risks!$E$27*Assumptions!$G$90</f>
        <v>4.5537303951807205E-4</v>
      </c>
      <c r="BJ565" s="186">
        <f>AO565*Workings_risks!$E$24*Workings_risks!$E$26*Workings_risks!$E$27*Assumptions!$G$90</f>
        <v>4.6296316983625459E-4</v>
      </c>
      <c r="BK565" s="186">
        <f>AP565*Workings_risks!$E$24*Workings_risks!$E$26*Workings_risks!$E$27*Assumptions!$G$90</f>
        <v>4.7055330015443719E-4</v>
      </c>
      <c r="BL565" s="186">
        <f>AQ565*Workings_risks!$E$24*Workings_risks!$E$26*Workings_risks!$E$27*Assumptions!$G$90</f>
        <v>4.7814343047261978E-4</v>
      </c>
      <c r="BM565" s="186">
        <f>AR565*Workings_risks!$E$24*Workings_risks!$E$26*Workings_risks!$E$27*Assumptions!$G$90</f>
        <v>4.8573356079080249E-4</v>
      </c>
      <c r="BN565" s="186">
        <f>AS565*Workings_risks!$E$24*Workings_risks!$E$26*Workings_risks!$E$27*Assumptions!$G$90</f>
        <v>4.9332369110898508E-4</v>
      </c>
      <c r="BO565" s="186">
        <f>AT565*Workings_risks!$E$24*Workings_risks!$E$26*Workings_risks!$E$27*Assumptions!$G$90</f>
        <v>5.0091382142716768E-4</v>
      </c>
      <c r="BP565" s="186">
        <f>AU565*Workings_risks!$E$24*Workings_risks!$E$26*Workings_risks!$E$27*Assumptions!$G$90</f>
        <v>5.0850395174535017E-4</v>
      </c>
      <c r="BQ565" s="186">
        <f>AV565*Workings_risks!$E$24*Workings_risks!$E$26*Workings_risks!$E$27*Assumptions!$G$90</f>
        <v>5.1609408206353287E-4</v>
      </c>
      <c r="BR565" s="186">
        <f>AW565*Workings_risks!$E$24*Workings_risks!$E$26*Workings_risks!$E$27*Assumptions!$G$90</f>
        <v>5.2368421238171547E-4</v>
      </c>
      <c r="BS565" s="186">
        <f>AX565*Workings_risks!$E$24*Workings_risks!$E$26*Workings_risks!$E$27*Assumptions!$G$90</f>
        <v>5.3127434269989806E-4</v>
      </c>
      <c r="BT565" s="186">
        <f>AY565*Workings_risks!$E$24*Workings_risks!$E$26*Workings_risks!$E$27*Assumptions!$G$90</f>
        <v>5.3886447301808077E-4</v>
      </c>
    </row>
    <row r="566" spans="2:72" x14ac:dyDescent="0.25">
      <c r="B566" s="42">
        <v>10460035</v>
      </c>
      <c r="C566" s="42" t="s">
        <v>571</v>
      </c>
      <c r="D566" s="42" t="s">
        <v>241</v>
      </c>
      <c r="E566" s="42">
        <v>17251106</v>
      </c>
      <c r="F566" s="42">
        <v>17251110</v>
      </c>
      <c r="G566" s="42">
        <v>3.0518284435473202</v>
      </c>
      <c r="H566" s="42">
        <v>143.72023321095</v>
      </c>
      <c r="I566" s="42">
        <v>-36.973949871109902</v>
      </c>
      <c r="J566" s="42">
        <v>106</v>
      </c>
      <c r="K566" s="42">
        <v>94.6</v>
      </c>
      <c r="L566" s="32">
        <v>6.3E-2</v>
      </c>
      <c r="M566" s="32">
        <v>8.7999999999999995E-2</v>
      </c>
      <c r="N566" s="181"/>
      <c r="O566" s="182">
        <f t="shared" si="121"/>
        <v>112.678</v>
      </c>
      <c r="P566" s="182">
        <f t="shared" si="122"/>
        <v>100.5598</v>
      </c>
      <c r="Q566" s="191">
        <f t="shared" si="123"/>
        <v>0.01</v>
      </c>
      <c r="R566" s="191">
        <f t="shared" si="124"/>
        <v>0.02</v>
      </c>
      <c r="S566" s="184">
        <f t="shared" si="125"/>
        <v>-1211.8200000000002</v>
      </c>
      <c r="T566" s="184">
        <f t="shared" si="126"/>
        <v>124.7962</v>
      </c>
      <c r="U566" s="185">
        <f t="shared" si="127"/>
        <v>1.551071941377432E-2</v>
      </c>
      <c r="V566" s="181"/>
      <c r="W566" s="182">
        <f t="shared" si="128"/>
        <v>113.738</v>
      </c>
      <c r="X566" s="182">
        <f t="shared" si="129"/>
        <v>102.9248</v>
      </c>
      <c r="Y566" s="183">
        <f t="shared" si="130"/>
        <v>0.01</v>
      </c>
      <c r="Z566" s="183">
        <f t="shared" si="131"/>
        <v>0.02</v>
      </c>
      <c r="AA566" s="184">
        <f t="shared" si="132"/>
        <v>-1081.3199999999995</v>
      </c>
      <c r="AB566" s="184">
        <f t="shared" si="133"/>
        <v>124.55119999999999</v>
      </c>
      <c r="AC566" s="185">
        <f t="shared" si="134"/>
        <v>1.7156068508859545E-2</v>
      </c>
      <c r="AD566" s="181"/>
      <c r="AE566" s="178">
        <f t="shared" si="135"/>
        <v>1.5510719413774319</v>
      </c>
      <c r="AF566" s="170">
        <f>Workings_risks!$E$18+Workings_risks!$E$27*(($AE566-1)*Workings_risks!$E$18)/(2050-2023)</f>
        <v>9.7449973894270289E-3</v>
      </c>
      <c r="AG566" s="170">
        <f>AF566+(($AE566-1)*Workings_risks!$E$18)/(2050-2023)</f>
        <v>9.9324177007481286E-3</v>
      </c>
      <c r="AH566" s="170">
        <f>AG566+(($AE566-1)*Workings_risks!$E$18)/(2050-2023)</f>
        <v>1.0119838012069228E-2</v>
      </c>
      <c r="AI566" s="170">
        <f>AH566+(($AE566-1)*Workings_risks!$E$18)/(2050-2023)</f>
        <v>1.0307258323390328E-2</v>
      </c>
      <c r="AJ566" s="170">
        <f>AI566+(($AE566-1)*Workings_risks!$E$18)/(2050-2023)</f>
        <v>1.0494678634711428E-2</v>
      </c>
      <c r="AK566" s="170">
        <f>AJ566+(($AE566-1)*Workings_risks!$E$18)/(2050-2023)</f>
        <v>1.0682098946032528E-2</v>
      </c>
      <c r="AL566" s="170">
        <f>AK566+(($AE566-1)*Workings_risks!$E$18)/(2050-2023)</f>
        <v>1.0869519257353627E-2</v>
      </c>
      <c r="AM566" s="170">
        <f>AL566+(($AE566-1)*Workings_risks!$E$18)/(2050-2023)</f>
        <v>1.1056939568674727E-2</v>
      </c>
      <c r="AN566" s="170">
        <f>AM566+(($AE566-1)*Workings_risks!$E$18)/(2050-2023)</f>
        <v>1.1244359879995827E-2</v>
      </c>
      <c r="AO566" s="170">
        <f>AN566+(($AE566-1)*Workings_risks!$E$18)/(2050-2023)</f>
        <v>1.1431780191316927E-2</v>
      </c>
      <c r="AP566" s="170">
        <f>AO566+(($AE566-1)*Workings_risks!$E$18)/(2050-2023)</f>
        <v>1.1619200502638026E-2</v>
      </c>
      <c r="AQ566" s="170">
        <f>AP566+(($AE566-1)*Workings_risks!$E$18)/(2050-2023)</f>
        <v>1.1806620813959126E-2</v>
      </c>
      <c r="AR566" s="170">
        <f>AQ566+(($AE566-1)*Workings_risks!$E$18)/(2050-2023)</f>
        <v>1.1994041125280226E-2</v>
      </c>
      <c r="AS566" s="170">
        <f>AR566+(($AE566-1)*Workings_risks!$E$18)/(2050-2023)</f>
        <v>1.2181461436601326E-2</v>
      </c>
      <c r="AT566" s="170">
        <f>AS566+(($AE566-1)*Workings_risks!$E$18)/(2050-2023)</f>
        <v>1.2368881747922425E-2</v>
      </c>
      <c r="AU566" s="170">
        <f>AT566+(($AE566-1)*Workings_risks!$E$18)/(2050-2023)</f>
        <v>1.2556302059243525E-2</v>
      </c>
      <c r="AV566" s="170">
        <f>AU566+(($AE566-1)*Workings_risks!$E$18)/(2050-2023)</f>
        <v>1.2743722370564625E-2</v>
      </c>
      <c r="AW566" s="170">
        <f>AV566+(($AE566-1)*Workings_risks!$E$18)/(2050-2023)</f>
        <v>1.2931142681885725E-2</v>
      </c>
      <c r="AX566" s="170">
        <f>AW566+(($AE566-1)*Workings_risks!$E$18)/(2050-2023)</f>
        <v>1.3118562993206824E-2</v>
      </c>
      <c r="AY566" s="170">
        <f>AX566+(($AE566-1)*Workings_risks!$E$18)/(2050-2023)</f>
        <v>1.3305983304527924E-2</v>
      </c>
      <c r="BA566" s="186">
        <f>AF566*Workings_risks!$E$24*Workings_risks!$E$26*Workings_risks!$E$27*Assumptions!$G$90</f>
        <v>3.9465199697261112E-4</v>
      </c>
      <c r="BB566" s="186">
        <f>AG566*Workings_risks!$E$24*Workings_risks!$E$26*Workings_risks!$E$27*Assumptions!$G$90</f>
        <v>4.0224212729079371E-4</v>
      </c>
      <c r="BC566" s="186">
        <f>AH566*Workings_risks!$E$24*Workings_risks!$E$26*Workings_risks!$E$27*Assumptions!$G$90</f>
        <v>4.0983225760897631E-4</v>
      </c>
      <c r="BD566" s="186">
        <f>AI566*Workings_risks!$E$24*Workings_risks!$E$26*Workings_risks!$E$27*Assumptions!$G$90</f>
        <v>4.1742238792715896E-4</v>
      </c>
      <c r="BE566" s="186">
        <f>AJ566*Workings_risks!$E$24*Workings_risks!$E$26*Workings_risks!$E$27*Assumptions!$G$90</f>
        <v>4.2501251824534145E-4</v>
      </c>
      <c r="BF566" s="186">
        <f>AK566*Workings_risks!$E$24*Workings_risks!$E$26*Workings_risks!$E$27*Assumptions!$G$90</f>
        <v>4.3260264856352415E-4</v>
      </c>
      <c r="BG566" s="186">
        <f>AL566*Workings_risks!$E$24*Workings_risks!$E$26*Workings_risks!$E$27*Assumptions!$G$90</f>
        <v>4.401927788817068E-4</v>
      </c>
      <c r="BH566" s="186">
        <f>AM566*Workings_risks!$E$24*Workings_risks!$E$26*Workings_risks!$E$27*Assumptions!$G$90</f>
        <v>4.4778290919988934E-4</v>
      </c>
      <c r="BI566" s="186">
        <f>AN566*Workings_risks!$E$24*Workings_risks!$E$26*Workings_risks!$E$27*Assumptions!$G$90</f>
        <v>4.5537303951807205E-4</v>
      </c>
      <c r="BJ566" s="186">
        <f>AO566*Workings_risks!$E$24*Workings_risks!$E$26*Workings_risks!$E$27*Assumptions!$G$90</f>
        <v>4.6296316983625459E-4</v>
      </c>
      <c r="BK566" s="186">
        <f>AP566*Workings_risks!$E$24*Workings_risks!$E$26*Workings_risks!$E$27*Assumptions!$G$90</f>
        <v>4.7055330015443719E-4</v>
      </c>
      <c r="BL566" s="186">
        <f>AQ566*Workings_risks!$E$24*Workings_risks!$E$26*Workings_risks!$E$27*Assumptions!$G$90</f>
        <v>4.7814343047261978E-4</v>
      </c>
      <c r="BM566" s="186">
        <f>AR566*Workings_risks!$E$24*Workings_risks!$E$26*Workings_risks!$E$27*Assumptions!$G$90</f>
        <v>4.8573356079080249E-4</v>
      </c>
      <c r="BN566" s="186">
        <f>AS566*Workings_risks!$E$24*Workings_risks!$E$26*Workings_risks!$E$27*Assumptions!$G$90</f>
        <v>4.9332369110898508E-4</v>
      </c>
      <c r="BO566" s="186">
        <f>AT566*Workings_risks!$E$24*Workings_risks!$E$26*Workings_risks!$E$27*Assumptions!$G$90</f>
        <v>5.0091382142716768E-4</v>
      </c>
      <c r="BP566" s="186">
        <f>AU566*Workings_risks!$E$24*Workings_risks!$E$26*Workings_risks!$E$27*Assumptions!$G$90</f>
        <v>5.0850395174535017E-4</v>
      </c>
      <c r="BQ566" s="186">
        <f>AV566*Workings_risks!$E$24*Workings_risks!$E$26*Workings_risks!$E$27*Assumptions!$G$90</f>
        <v>5.1609408206353287E-4</v>
      </c>
      <c r="BR566" s="186">
        <f>AW566*Workings_risks!$E$24*Workings_risks!$E$26*Workings_risks!$E$27*Assumptions!$G$90</f>
        <v>5.2368421238171547E-4</v>
      </c>
      <c r="BS566" s="186">
        <f>AX566*Workings_risks!$E$24*Workings_risks!$E$26*Workings_risks!$E$27*Assumptions!$G$90</f>
        <v>5.3127434269989806E-4</v>
      </c>
      <c r="BT566" s="186">
        <f>AY566*Workings_risks!$E$24*Workings_risks!$E$26*Workings_risks!$E$27*Assumptions!$G$90</f>
        <v>5.3886447301808077E-4</v>
      </c>
    </row>
    <row r="567" spans="2:72" x14ac:dyDescent="0.25">
      <c r="B567" s="42">
        <v>10460197</v>
      </c>
      <c r="C567" s="42" t="s">
        <v>571</v>
      </c>
      <c r="D567" s="42" t="s">
        <v>241</v>
      </c>
      <c r="E567" s="42">
        <v>17251810</v>
      </c>
      <c r="F567" s="42">
        <v>17251815</v>
      </c>
      <c r="G567" s="42">
        <v>0.94052198114920049</v>
      </c>
      <c r="H567" s="42">
        <v>143.773217796273</v>
      </c>
      <c r="I567" s="42">
        <v>-36.959725847031798</v>
      </c>
      <c r="J567" s="42">
        <v>106</v>
      </c>
      <c r="K567" s="42">
        <v>94.9</v>
      </c>
      <c r="L567" s="32">
        <v>6.3E-2</v>
      </c>
      <c r="M567" s="32">
        <v>8.7999999999999995E-2</v>
      </c>
      <c r="N567" s="181"/>
      <c r="O567" s="182">
        <f t="shared" si="121"/>
        <v>112.678</v>
      </c>
      <c r="P567" s="182">
        <f t="shared" si="122"/>
        <v>100.87869999999999</v>
      </c>
      <c r="Q567" s="191">
        <f t="shared" si="123"/>
        <v>0.01</v>
      </c>
      <c r="R567" s="191">
        <f t="shared" si="124"/>
        <v>0.02</v>
      </c>
      <c r="S567" s="184">
        <f t="shared" si="125"/>
        <v>-1179.9300000000003</v>
      </c>
      <c r="T567" s="184">
        <f t="shared" si="126"/>
        <v>124.47729999999999</v>
      </c>
      <c r="U567" s="185">
        <f t="shared" si="127"/>
        <v>1.5659657776308747E-2</v>
      </c>
      <c r="V567" s="181"/>
      <c r="W567" s="182">
        <f t="shared" si="128"/>
        <v>113.738</v>
      </c>
      <c r="X567" s="182">
        <f t="shared" si="129"/>
        <v>103.25120000000001</v>
      </c>
      <c r="Y567" s="183">
        <f t="shared" si="130"/>
        <v>0.01</v>
      </c>
      <c r="Z567" s="183">
        <f t="shared" si="131"/>
        <v>0.02</v>
      </c>
      <c r="AA567" s="184">
        <f t="shared" si="132"/>
        <v>-1048.6799999999987</v>
      </c>
      <c r="AB567" s="184">
        <f t="shared" si="133"/>
        <v>124.22479999999999</v>
      </c>
      <c r="AC567" s="185">
        <f t="shared" si="134"/>
        <v>1.7378800015257285E-2</v>
      </c>
      <c r="AD567" s="181"/>
      <c r="AE567" s="178">
        <f t="shared" si="135"/>
        <v>1.5659657776308746</v>
      </c>
      <c r="AF567" s="170">
        <f>Workings_risks!$E$18+Workings_risks!$E$27*(($AE567-1)*Workings_risks!$E$18)/(2050-2023)</f>
        <v>9.7601936308854952E-3</v>
      </c>
      <c r="AG567" s="170">
        <f>AF567+(($AE567-1)*Workings_risks!$E$18)/(2050-2023)</f>
        <v>9.9526793560260843E-3</v>
      </c>
      <c r="AH567" s="170">
        <f>AG567+(($AE567-1)*Workings_risks!$E$18)/(2050-2023)</f>
        <v>1.0145165081166673E-2</v>
      </c>
      <c r="AI567" s="170">
        <f>AH567+(($AE567-1)*Workings_risks!$E$18)/(2050-2023)</f>
        <v>1.0337650806307263E-2</v>
      </c>
      <c r="AJ567" s="170">
        <f>AI567+(($AE567-1)*Workings_risks!$E$18)/(2050-2023)</f>
        <v>1.0530136531447852E-2</v>
      </c>
      <c r="AK567" s="170">
        <f>AJ567+(($AE567-1)*Workings_risks!$E$18)/(2050-2023)</f>
        <v>1.0722622256588441E-2</v>
      </c>
      <c r="AL567" s="170">
        <f>AK567+(($AE567-1)*Workings_risks!$E$18)/(2050-2023)</f>
        <v>1.091510798172903E-2</v>
      </c>
      <c r="AM567" s="170">
        <f>AL567+(($AE567-1)*Workings_risks!$E$18)/(2050-2023)</f>
        <v>1.1107593706869619E-2</v>
      </c>
      <c r="AN567" s="170">
        <f>AM567+(($AE567-1)*Workings_risks!$E$18)/(2050-2023)</f>
        <v>1.1300079432010208E-2</v>
      </c>
      <c r="AO567" s="170">
        <f>AN567+(($AE567-1)*Workings_risks!$E$18)/(2050-2023)</f>
        <v>1.1492565157150797E-2</v>
      </c>
      <c r="AP567" s="170">
        <f>AO567+(($AE567-1)*Workings_risks!$E$18)/(2050-2023)</f>
        <v>1.1685050882291386E-2</v>
      </c>
      <c r="AQ567" s="170">
        <f>AP567+(($AE567-1)*Workings_risks!$E$18)/(2050-2023)</f>
        <v>1.1877536607431976E-2</v>
      </c>
      <c r="AR567" s="170">
        <f>AQ567+(($AE567-1)*Workings_risks!$E$18)/(2050-2023)</f>
        <v>1.2070022332572565E-2</v>
      </c>
      <c r="AS567" s="170">
        <f>AR567+(($AE567-1)*Workings_risks!$E$18)/(2050-2023)</f>
        <v>1.2262508057713154E-2</v>
      </c>
      <c r="AT567" s="170">
        <f>AS567+(($AE567-1)*Workings_risks!$E$18)/(2050-2023)</f>
        <v>1.2454993782853743E-2</v>
      </c>
      <c r="AU567" s="170">
        <f>AT567+(($AE567-1)*Workings_risks!$E$18)/(2050-2023)</f>
        <v>1.2647479507994332E-2</v>
      </c>
      <c r="AV567" s="170">
        <f>AU567+(($AE567-1)*Workings_risks!$E$18)/(2050-2023)</f>
        <v>1.2839965233134921E-2</v>
      </c>
      <c r="AW567" s="170">
        <f>AV567+(($AE567-1)*Workings_risks!$E$18)/(2050-2023)</f>
        <v>1.303245095827551E-2</v>
      </c>
      <c r="AX567" s="170">
        <f>AW567+(($AE567-1)*Workings_risks!$E$18)/(2050-2023)</f>
        <v>1.3224936683416099E-2</v>
      </c>
      <c r="AY567" s="170">
        <f>AX567+(($AE567-1)*Workings_risks!$E$18)/(2050-2023)</f>
        <v>1.3417422408556689E-2</v>
      </c>
      <c r="BA567" s="186">
        <f>AF567*Workings_risks!$E$24*Workings_risks!$E$26*Workings_risks!$E$27*Assumptions!$G$90</f>
        <v>3.9526741294435556E-4</v>
      </c>
      <c r="BB567" s="186">
        <f>AG567*Workings_risks!$E$24*Workings_risks!$E$26*Workings_risks!$E$27*Assumptions!$G$90</f>
        <v>4.0306268191978641E-4</v>
      </c>
      <c r="BC567" s="186">
        <f>AH567*Workings_risks!$E$24*Workings_risks!$E$26*Workings_risks!$E$27*Assumptions!$G$90</f>
        <v>4.1085795089521721E-4</v>
      </c>
      <c r="BD567" s="186">
        <f>AI567*Workings_risks!$E$24*Workings_risks!$E$26*Workings_risks!$E$27*Assumptions!$G$90</f>
        <v>4.1865321987064801E-4</v>
      </c>
      <c r="BE567" s="186">
        <f>AJ567*Workings_risks!$E$24*Workings_risks!$E$26*Workings_risks!$E$27*Assumptions!$G$90</f>
        <v>4.264484888460788E-4</v>
      </c>
      <c r="BF567" s="186">
        <f>AK567*Workings_risks!$E$24*Workings_risks!$E$26*Workings_risks!$E$27*Assumptions!$G$90</f>
        <v>4.3424375782150955E-4</v>
      </c>
      <c r="BG567" s="186">
        <f>AL567*Workings_risks!$E$24*Workings_risks!$E$26*Workings_risks!$E$27*Assumptions!$G$90</f>
        <v>4.4203902679694029E-4</v>
      </c>
      <c r="BH567" s="186">
        <f>AM567*Workings_risks!$E$24*Workings_risks!$E$26*Workings_risks!$E$27*Assumptions!$G$90</f>
        <v>4.4983429577237109E-4</v>
      </c>
      <c r="BI567" s="186">
        <f>AN567*Workings_risks!$E$24*Workings_risks!$E$26*Workings_risks!$E$27*Assumptions!$G$90</f>
        <v>4.57629564747802E-4</v>
      </c>
      <c r="BJ567" s="186">
        <f>AO567*Workings_risks!$E$24*Workings_risks!$E$26*Workings_risks!$E$27*Assumptions!$G$90</f>
        <v>4.6542483372323274E-4</v>
      </c>
      <c r="BK567" s="186">
        <f>AP567*Workings_risks!$E$24*Workings_risks!$E$26*Workings_risks!$E$27*Assumptions!$G$90</f>
        <v>4.7322010269866359E-4</v>
      </c>
      <c r="BL567" s="186">
        <f>AQ567*Workings_risks!$E$24*Workings_risks!$E$26*Workings_risks!$E$27*Assumptions!$G$90</f>
        <v>4.8101537167409434E-4</v>
      </c>
      <c r="BM567" s="186">
        <f>AR567*Workings_risks!$E$24*Workings_risks!$E$26*Workings_risks!$E$27*Assumptions!$G$90</f>
        <v>4.8881064064952519E-4</v>
      </c>
      <c r="BN567" s="186">
        <f>AS567*Workings_risks!$E$24*Workings_risks!$E$26*Workings_risks!$E$27*Assumptions!$G$90</f>
        <v>4.9660590962495588E-4</v>
      </c>
      <c r="BO567" s="186">
        <f>AT567*Workings_risks!$E$24*Workings_risks!$E$26*Workings_risks!$E$27*Assumptions!$G$90</f>
        <v>5.0440117860038667E-4</v>
      </c>
      <c r="BP567" s="186">
        <f>AU567*Workings_risks!$E$24*Workings_risks!$E$26*Workings_risks!$E$27*Assumptions!$G$90</f>
        <v>5.1219644757581758E-4</v>
      </c>
      <c r="BQ567" s="186">
        <f>AV567*Workings_risks!$E$24*Workings_risks!$E$26*Workings_risks!$E$27*Assumptions!$G$90</f>
        <v>5.1999171655124838E-4</v>
      </c>
      <c r="BR567" s="186">
        <f>AW567*Workings_risks!$E$24*Workings_risks!$E$26*Workings_risks!$E$27*Assumptions!$G$90</f>
        <v>5.2778698552667907E-4</v>
      </c>
      <c r="BS567" s="186">
        <f>AX567*Workings_risks!$E$24*Workings_risks!$E$26*Workings_risks!$E$27*Assumptions!$G$90</f>
        <v>5.3558225450210997E-4</v>
      </c>
      <c r="BT567" s="186">
        <f>AY567*Workings_risks!$E$24*Workings_risks!$E$26*Workings_risks!$E$27*Assumptions!$G$90</f>
        <v>5.4337752347754077E-4</v>
      </c>
    </row>
    <row r="568" spans="2:72" x14ac:dyDescent="0.25">
      <c r="B568" s="42">
        <v>10460219</v>
      </c>
      <c r="C568" s="42" t="s">
        <v>571</v>
      </c>
      <c r="D568" s="42" t="s">
        <v>241</v>
      </c>
      <c r="E568" s="42">
        <v>17251921</v>
      </c>
      <c r="F568" s="42">
        <v>201895755</v>
      </c>
      <c r="G568" s="42">
        <v>1.1028947270295903</v>
      </c>
      <c r="H568" s="42">
        <v>143.775855180637</v>
      </c>
      <c r="I568" s="42">
        <v>-36.977829722519502</v>
      </c>
      <c r="J568" s="42">
        <v>107</v>
      </c>
      <c r="K568" s="42">
        <v>95.3</v>
      </c>
      <c r="L568" s="32">
        <v>6.3E-2</v>
      </c>
      <c r="M568" s="32">
        <v>8.7999999999999995E-2</v>
      </c>
      <c r="N568" s="181"/>
      <c r="O568" s="182">
        <f t="shared" si="121"/>
        <v>113.741</v>
      </c>
      <c r="P568" s="182">
        <f t="shared" si="122"/>
        <v>101.3039</v>
      </c>
      <c r="Q568" s="191">
        <f t="shared" si="123"/>
        <v>0.01</v>
      </c>
      <c r="R568" s="191">
        <f t="shared" si="124"/>
        <v>0.02</v>
      </c>
      <c r="S568" s="184">
        <f t="shared" si="125"/>
        <v>-1243.71</v>
      </c>
      <c r="T568" s="184">
        <f t="shared" si="126"/>
        <v>126.1781</v>
      </c>
      <c r="U568" s="185">
        <f t="shared" si="127"/>
        <v>1.5420073811419062E-2</v>
      </c>
      <c r="V568" s="181"/>
      <c r="W568" s="182">
        <f t="shared" si="128"/>
        <v>114.81099999999999</v>
      </c>
      <c r="X568" s="182">
        <f t="shared" si="129"/>
        <v>103.68640000000001</v>
      </c>
      <c r="Y568" s="183">
        <f t="shared" si="130"/>
        <v>0.01</v>
      </c>
      <c r="Z568" s="183">
        <f t="shared" si="131"/>
        <v>0.02</v>
      </c>
      <c r="AA568" s="184">
        <f t="shared" si="132"/>
        <v>-1112.4599999999987</v>
      </c>
      <c r="AB568" s="184">
        <f t="shared" si="133"/>
        <v>125.93559999999998</v>
      </c>
      <c r="AC568" s="185">
        <f t="shared" si="134"/>
        <v>1.7021376049475938E-2</v>
      </c>
      <c r="AD568" s="181"/>
      <c r="AE568" s="178">
        <f t="shared" si="135"/>
        <v>1.5420073811419062</v>
      </c>
      <c r="AF568" s="170">
        <f>Workings_risks!$E$18+Workings_risks!$E$27*(($AE568-1)*Workings_risks!$E$18)/(2050-2023)</f>
        <v>9.7357487819017506E-3</v>
      </c>
      <c r="AG568" s="170">
        <f>AF568+(($AE568-1)*Workings_risks!$E$18)/(2050-2023)</f>
        <v>9.9200862240477576E-3</v>
      </c>
      <c r="AH568" s="170">
        <f>AG568+(($AE568-1)*Workings_risks!$E$18)/(2050-2023)</f>
        <v>1.0104423666193765E-2</v>
      </c>
      <c r="AI568" s="170">
        <f>AH568+(($AE568-1)*Workings_risks!$E$18)/(2050-2023)</f>
        <v>1.0288761108339772E-2</v>
      </c>
      <c r="AJ568" s="170">
        <f>AI568+(($AE568-1)*Workings_risks!$E$18)/(2050-2023)</f>
        <v>1.0473098550485779E-2</v>
      </c>
      <c r="AK568" s="170">
        <f>AJ568+(($AE568-1)*Workings_risks!$E$18)/(2050-2023)</f>
        <v>1.0657435992631786E-2</v>
      </c>
      <c r="AL568" s="170">
        <f>AK568+(($AE568-1)*Workings_risks!$E$18)/(2050-2023)</f>
        <v>1.0841773434777793E-2</v>
      </c>
      <c r="AM568" s="170">
        <f>AL568+(($AE568-1)*Workings_risks!$E$18)/(2050-2023)</f>
        <v>1.10261108769238E-2</v>
      </c>
      <c r="AN568" s="170">
        <f>AM568+(($AE568-1)*Workings_risks!$E$18)/(2050-2023)</f>
        <v>1.1210448319069807E-2</v>
      </c>
      <c r="AO568" s="170">
        <f>AN568+(($AE568-1)*Workings_risks!$E$18)/(2050-2023)</f>
        <v>1.1394785761215814E-2</v>
      </c>
      <c r="AP568" s="170">
        <f>AO568+(($AE568-1)*Workings_risks!$E$18)/(2050-2023)</f>
        <v>1.1579123203361821E-2</v>
      </c>
      <c r="AQ568" s="170">
        <f>AP568+(($AE568-1)*Workings_risks!$E$18)/(2050-2023)</f>
        <v>1.1763460645507828E-2</v>
      </c>
      <c r="AR568" s="170">
        <f>AQ568+(($AE568-1)*Workings_risks!$E$18)/(2050-2023)</f>
        <v>1.1947798087653835E-2</v>
      </c>
      <c r="AS568" s="170">
        <f>AR568+(($AE568-1)*Workings_risks!$E$18)/(2050-2023)</f>
        <v>1.2132135529799842E-2</v>
      </c>
      <c r="AT568" s="170">
        <f>AS568+(($AE568-1)*Workings_risks!$E$18)/(2050-2023)</f>
        <v>1.2316472971945849E-2</v>
      </c>
      <c r="AU568" s="170">
        <f>AT568+(($AE568-1)*Workings_risks!$E$18)/(2050-2023)</f>
        <v>1.2500810414091856E-2</v>
      </c>
      <c r="AV568" s="170">
        <f>AU568+(($AE568-1)*Workings_risks!$E$18)/(2050-2023)</f>
        <v>1.2685147856237863E-2</v>
      </c>
      <c r="AW568" s="170">
        <f>AV568+(($AE568-1)*Workings_risks!$E$18)/(2050-2023)</f>
        <v>1.286948529838387E-2</v>
      </c>
      <c r="AX568" s="170">
        <f>AW568+(($AE568-1)*Workings_risks!$E$18)/(2050-2023)</f>
        <v>1.3053822740529877E-2</v>
      </c>
      <c r="AY568" s="170">
        <f>AX568+(($AE568-1)*Workings_risks!$E$18)/(2050-2023)</f>
        <v>1.3238160182675884E-2</v>
      </c>
      <c r="BA568" s="186">
        <f>AF568*Workings_risks!$E$24*Workings_risks!$E$26*Workings_risks!$E$27*Assumptions!$G$90</f>
        <v>3.9427744772614062E-4</v>
      </c>
      <c r="BB568" s="186">
        <f>AG568*Workings_risks!$E$24*Workings_risks!$E$26*Workings_risks!$E$27*Assumptions!$G$90</f>
        <v>4.0174272829549966E-4</v>
      </c>
      <c r="BC568" s="186">
        <f>AH568*Workings_risks!$E$24*Workings_risks!$E$26*Workings_risks!$E$27*Assumptions!$G$90</f>
        <v>4.0920800886485887E-4</v>
      </c>
      <c r="BD568" s="186">
        <f>AI568*Workings_risks!$E$24*Workings_risks!$E$26*Workings_risks!$E$27*Assumptions!$G$90</f>
        <v>4.1667328943421791E-4</v>
      </c>
      <c r="BE568" s="186">
        <f>AJ568*Workings_risks!$E$24*Workings_risks!$E$26*Workings_risks!$E$27*Assumptions!$G$90</f>
        <v>4.2413857000357701E-4</v>
      </c>
      <c r="BF568" s="186">
        <f>AK568*Workings_risks!$E$24*Workings_risks!$E$26*Workings_risks!$E$27*Assumptions!$G$90</f>
        <v>4.3160385057293611E-4</v>
      </c>
      <c r="BG568" s="186">
        <f>AL568*Workings_risks!$E$24*Workings_risks!$E$26*Workings_risks!$E$27*Assumptions!$G$90</f>
        <v>4.3906913114229526E-4</v>
      </c>
      <c r="BH568" s="186">
        <f>AM568*Workings_risks!$E$24*Workings_risks!$E$26*Workings_risks!$E$27*Assumptions!$G$90</f>
        <v>4.465344117116543E-4</v>
      </c>
      <c r="BI568" s="186">
        <f>AN568*Workings_risks!$E$24*Workings_risks!$E$26*Workings_risks!$E$27*Assumptions!$G$90</f>
        <v>4.5399969228101345E-4</v>
      </c>
      <c r="BJ568" s="186">
        <f>AO568*Workings_risks!$E$24*Workings_risks!$E$26*Workings_risks!$E$27*Assumptions!$G$90</f>
        <v>4.6146497285037255E-4</v>
      </c>
      <c r="BK568" s="186">
        <f>AP568*Workings_risks!$E$24*Workings_risks!$E$26*Workings_risks!$E$27*Assumptions!$G$90</f>
        <v>4.6893025341973165E-4</v>
      </c>
      <c r="BL568" s="186">
        <f>AQ568*Workings_risks!$E$24*Workings_risks!$E$26*Workings_risks!$E$27*Assumptions!$G$90</f>
        <v>4.7639553398909075E-4</v>
      </c>
      <c r="BM568" s="186">
        <f>AR568*Workings_risks!$E$24*Workings_risks!$E$26*Workings_risks!$E$27*Assumptions!$G$90</f>
        <v>4.8386081455844979E-4</v>
      </c>
      <c r="BN568" s="186">
        <f>AS568*Workings_risks!$E$24*Workings_risks!$E$26*Workings_risks!$E$27*Assumptions!$G$90</f>
        <v>4.91326095127809E-4</v>
      </c>
      <c r="BO568" s="186">
        <f>AT568*Workings_risks!$E$24*Workings_risks!$E$26*Workings_risks!$E$27*Assumptions!$G$90</f>
        <v>4.9879137569716809E-4</v>
      </c>
      <c r="BP568" s="186">
        <f>AU568*Workings_risks!$E$24*Workings_risks!$E$26*Workings_risks!$E$27*Assumptions!$G$90</f>
        <v>5.0625665626652719E-4</v>
      </c>
      <c r="BQ568" s="186">
        <f>AV568*Workings_risks!$E$24*Workings_risks!$E$26*Workings_risks!$E$27*Assumptions!$G$90</f>
        <v>5.137219368358864E-4</v>
      </c>
      <c r="BR568" s="186">
        <f>AW568*Workings_risks!$E$24*Workings_risks!$E$26*Workings_risks!$E$27*Assumptions!$G$90</f>
        <v>5.2118721740524549E-4</v>
      </c>
      <c r="BS568" s="186">
        <f>AX568*Workings_risks!$E$24*Workings_risks!$E$26*Workings_risks!$E$27*Assumptions!$G$90</f>
        <v>5.2865249797460459E-4</v>
      </c>
      <c r="BT568" s="186">
        <f>AY568*Workings_risks!$E$24*Workings_risks!$E$26*Workings_risks!$E$27*Assumptions!$G$90</f>
        <v>5.3611777854396358E-4</v>
      </c>
    </row>
    <row r="569" spans="2:72" x14ac:dyDescent="0.25">
      <c r="B569" s="42">
        <v>10460333</v>
      </c>
      <c r="C569" s="42" t="s">
        <v>571</v>
      </c>
      <c r="D569" s="42" t="s">
        <v>241</v>
      </c>
      <c r="E569" s="42">
        <v>17252413</v>
      </c>
      <c r="F569" s="42">
        <v>17252409</v>
      </c>
      <c r="G569" s="42">
        <v>1.2693477616194002</v>
      </c>
      <c r="H569" s="42">
        <v>143.757548303693</v>
      </c>
      <c r="I569" s="42">
        <v>-37.0072215124313</v>
      </c>
      <c r="J569" s="42">
        <v>108</v>
      </c>
      <c r="K569" s="42">
        <v>96.3</v>
      </c>
      <c r="L569" s="32">
        <v>6.3E-2</v>
      </c>
      <c r="M569" s="32">
        <v>8.7999999999999995E-2</v>
      </c>
      <c r="N569" s="181"/>
      <c r="O569" s="182">
        <f t="shared" si="121"/>
        <v>114.80399999999999</v>
      </c>
      <c r="P569" s="182">
        <f t="shared" si="122"/>
        <v>102.36689999999999</v>
      </c>
      <c r="Q569" s="191">
        <f t="shared" si="123"/>
        <v>0.01</v>
      </c>
      <c r="R569" s="191">
        <f t="shared" si="124"/>
        <v>0.02</v>
      </c>
      <c r="S569" s="184">
        <f t="shared" si="125"/>
        <v>-1243.71</v>
      </c>
      <c r="T569" s="184">
        <f t="shared" si="126"/>
        <v>127.24109999999999</v>
      </c>
      <c r="U569" s="185">
        <f t="shared" si="127"/>
        <v>1.5470728706852874E-2</v>
      </c>
      <c r="V569" s="181"/>
      <c r="W569" s="182">
        <f t="shared" si="128"/>
        <v>115.884</v>
      </c>
      <c r="X569" s="182">
        <f t="shared" si="129"/>
        <v>104.7744</v>
      </c>
      <c r="Y569" s="183">
        <f t="shared" si="130"/>
        <v>0.01</v>
      </c>
      <c r="Z569" s="183">
        <f t="shared" si="131"/>
        <v>0.02</v>
      </c>
      <c r="AA569" s="184">
        <f t="shared" si="132"/>
        <v>-1110.96</v>
      </c>
      <c r="AB569" s="184">
        <f t="shared" si="133"/>
        <v>126.9936</v>
      </c>
      <c r="AC569" s="185">
        <f t="shared" si="134"/>
        <v>1.7096565132858069E-2</v>
      </c>
      <c r="AD569" s="181"/>
      <c r="AE569" s="178">
        <f t="shared" si="135"/>
        <v>1.5470728706852874</v>
      </c>
      <c r="AF569" s="170">
        <f>Workings_risks!$E$18+Workings_risks!$E$27*(($AE569-1)*Workings_risks!$E$18)/(2050-2023)</f>
        <v>9.7409171214011703E-3</v>
      </c>
      <c r="AG569" s="170">
        <f>AF569+(($AE569-1)*Workings_risks!$E$18)/(2050-2023)</f>
        <v>9.9269773433803173E-3</v>
      </c>
      <c r="AH569" s="170">
        <f>AG569+(($AE569-1)*Workings_risks!$E$18)/(2050-2023)</f>
        <v>1.0113037565359464E-2</v>
      </c>
      <c r="AI569" s="170">
        <f>AH569+(($AE569-1)*Workings_risks!$E$18)/(2050-2023)</f>
        <v>1.0299097787338611E-2</v>
      </c>
      <c r="AJ569" s="170">
        <f>AI569+(($AE569-1)*Workings_risks!$E$18)/(2050-2023)</f>
        <v>1.0485158009317758E-2</v>
      </c>
      <c r="AK569" s="170">
        <f>AJ569+(($AE569-1)*Workings_risks!$E$18)/(2050-2023)</f>
        <v>1.0671218231296905E-2</v>
      </c>
      <c r="AL569" s="170">
        <f>AK569+(($AE569-1)*Workings_risks!$E$18)/(2050-2023)</f>
        <v>1.0857278453276052E-2</v>
      </c>
      <c r="AM569" s="170">
        <f>AL569+(($AE569-1)*Workings_risks!$E$18)/(2050-2023)</f>
        <v>1.1043338675255199E-2</v>
      </c>
      <c r="AN569" s="170">
        <f>AM569+(($AE569-1)*Workings_risks!$E$18)/(2050-2023)</f>
        <v>1.1229398897234346E-2</v>
      </c>
      <c r="AO569" s="170">
        <f>AN569+(($AE569-1)*Workings_risks!$E$18)/(2050-2023)</f>
        <v>1.1415459119213493E-2</v>
      </c>
      <c r="AP569" s="170">
        <f>AO569+(($AE569-1)*Workings_risks!$E$18)/(2050-2023)</f>
        <v>1.1601519341192639E-2</v>
      </c>
      <c r="AQ569" s="170">
        <f>AP569+(($AE569-1)*Workings_risks!$E$18)/(2050-2023)</f>
        <v>1.1787579563171786E-2</v>
      </c>
      <c r="AR569" s="170">
        <f>AQ569+(($AE569-1)*Workings_risks!$E$18)/(2050-2023)</f>
        <v>1.1973639785150933E-2</v>
      </c>
      <c r="AS569" s="170">
        <f>AR569+(($AE569-1)*Workings_risks!$E$18)/(2050-2023)</f>
        <v>1.215970000713008E-2</v>
      </c>
      <c r="AT569" s="170">
        <f>AS569+(($AE569-1)*Workings_risks!$E$18)/(2050-2023)</f>
        <v>1.2345760229109227E-2</v>
      </c>
      <c r="AU569" s="170">
        <f>AT569+(($AE569-1)*Workings_risks!$E$18)/(2050-2023)</f>
        <v>1.2531820451088374E-2</v>
      </c>
      <c r="AV569" s="170">
        <f>AU569+(($AE569-1)*Workings_risks!$E$18)/(2050-2023)</f>
        <v>1.2717880673067521E-2</v>
      </c>
      <c r="AW569" s="170">
        <f>AV569+(($AE569-1)*Workings_risks!$E$18)/(2050-2023)</f>
        <v>1.2903940895046668E-2</v>
      </c>
      <c r="AX569" s="170">
        <f>AW569+(($AE569-1)*Workings_risks!$E$18)/(2050-2023)</f>
        <v>1.3090001117025815E-2</v>
      </c>
      <c r="AY569" s="170">
        <f>AX569+(($AE569-1)*Workings_risks!$E$18)/(2050-2023)</f>
        <v>1.3276061339004962E-2</v>
      </c>
      <c r="BA569" s="186">
        <f>AF569*Workings_risks!$E$24*Workings_risks!$E$26*Workings_risks!$E$27*Assumptions!$G$90</f>
        <v>3.9448675465799174E-4</v>
      </c>
      <c r="BB569" s="186">
        <f>AG569*Workings_risks!$E$24*Workings_risks!$E$26*Workings_risks!$E$27*Assumptions!$G$90</f>
        <v>4.0202180420463455E-4</v>
      </c>
      <c r="BC569" s="186">
        <f>AH569*Workings_risks!$E$24*Workings_risks!$E$26*Workings_risks!$E$27*Assumptions!$G$90</f>
        <v>4.0955685375127735E-4</v>
      </c>
      <c r="BD569" s="186">
        <f>AI569*Workings_risks!$E$24*Workings_risks!$E$26*Workings_risks!$E$27*Assumptions!$G$90</f>
        <v>4.1709190329792021E-4</v>
      </c>
      <c r="BE569" s="186">
        <f>AJ569*Workings_risks!$E$24*Workings_risks!$E$26*Workings_risks!$E$27*Assumptions!$G$90</f>
        <v>4.2462695284456301E-4</v>
      </c>
      <c r="BF569" s="186">
        <f>AK569*Workings_risks!$E$24*Workings_risks!$E$26*Workings_risks!$E$27*Assumptions!$G$90</f>
        <v>4.3216200239120582E-4</v>
      </c>
      <c r="BG569" s="186">
        <f>AL569*Workings_risks!$E$24*Workings_risks!$E$26*Workings_risks!$E$27*Assumptions!$G$90</f>
        <v>4.3969705193784873E-4</v>
      </c>
      <c r="BH569" s="186">
        <f>AM569*Workings_risks!$E$24*Workings_risks!$E$26*Workings_risks!$E$27*Assumptions!$G$90</f>
        <v>4.4723210148449148E-4</v>
      </c>
      <c r="BI569" s="186">
        <f>AN569*Workings_risks!$E$24*Workings_risks!$E$26*Workings_risks!$E$27*Assumptions!$G$90</f>
        <v>4.5476715103113429E-4</v>
      </c>
      <c r="BJ569" s="186">
        <f>AO569*Workings_risks!$E$24*Workings_risks!$E$26*Workings_risks!$E$27*Assumptions!$G$90</f>
        <v>4.6230220057777715E-4</v>
      </c>
      <c r="BK569" s="186">
        <f>AP569*Workings_risks!$E$24*Workings_risks!$E$26*Workings_risks!$E$27*Assumptions!$G$90</f>
        <v>4.6983725012441995E-4</v>
      </c>
      <c r="BL569" s="186">
        <f>AQ569*Workings_risks!$E$24*Workings_risks!$E$26*Workings_risks!$E$27*Assumptions!$G$90</f>
        <v>4.7737229967106275E-4</v>
      </c>
      <c r="BM569" s="186">
        <f>AR569*Workings_risks!$E$24*Workings_risks!$E$26*Workings_risks!$E$27*Assumptions!$G$90</f>
        <v>4.8490734921770556E-4</v>
      </c>
      <c r="BN569" s="186">
        <f>AS569*Workings_risks!$E$24*Workings_risks!$E$26*Workings_risks!$E$27*Assumptions!$G$90</f>
        <v>4.9244239876434842E-4</v>
      </c>
      <c r="BO569" s="186">
        <f>AT569*Workings_risks!$E$24*Workings_risks!$E$26*Workings_risks!$E$27*Assumptions!$G$90</f>
        <v>4.9997744831099139E-4</v>
      </c>
      <c r="BP569" s="186">
        <f>AU569*Workings_risks!$E$24*Workings_risks!$E$26*Workings_risks!$E$27*Assumptions!$G$90</f>
        <v>5.0751249785763414E-4</v>
      </c>
      <c r="BQ569" s="186">
        <f>AV569*Workings_risks!$E$24*Workings_risks!$E$26*Workings_risks!$E$27*Assumptions!$G$90</f>
        <v>5.1504754740427699E-4</v>
      </c>
      <c r="BR569" s="186">
        <f>AW569*Workings_risks!$E$24*Workings_risks!$E$26*Workings_risks!$E$27*Assumptions!$G$90</f>
        <v>5.2258259695091974E-4</v>
      </c>
      <c r="BS569" s="186">
        <f>AX569*Workings_risks!$E$24*Workings_risks!$E$26*Workings_risks!$E$27*Assumptions!$G$90</f>
        <v>5.301176464975626E-4</v>
      </c>
      <c r="BT569" s="186">
        <f>AY569*Workings_risks!$E$24*Workings_risks!$E$26*Workings_risks!$E$27*Assumptions!$G$90</f>
        <v>5.3765269604420535E-4</v>
      </c>
    </row>
    <row r="570" spans="2:72" x14ac:dyDescent="0.25">
      <c r="B570" s="42">
        <v>10460342</v>
      </c>
      <c r="C570" s="42" t="s">
        <v>571</v>
      </c>
      <c r="D570" s="42" t="s">
        <v>241</v>
      </c>
      <c r="E570" s="42">
        <v>17252466</v>
      </c>
      <c r="F570" s="42">
        <v>17252461</v>
      </c>
      <c r="G570" s="42">
        <v>0.44963656076359015</v>
      </c>
      <c r="H570" s="42">
        <v>143.749029839283</v>
      </c>
      <c r="I570" s="42">
        <v>-37.026336743313202</v>
      </c>
      <c r="J570" s="42">
        <v>110</v>
      </c>
      <c r="K570" s="42">
        <v>98.1</v>
      </c>
      <c r="L570" s="32">
        <v>6.3E-2</v>
      </c>
      <c r="M570" s="32">
        <v>8.7999999999999995E-2</v>
      </c>
      <c r="N570" s="181"/>
      <c r="O570" s="182">
        <f t="shared" si="121"/>
        <v>116.92999999999999</v>
      </c>
      <c r="P570" s="182">
        <f t="shared" si="122"/>
        <v>104.28029999999998</v>
      </c>
      <c r="Q570" s="191">
        <f t="shared" si="123"/>
        <v>0.01</v>
      </c>
      <c r="R570" s="191">
        <f t="shared" si="124"/>
        <v>0.02</v>
      </c>
      <c r="S570" s="184">
        <f t="shared" si="125"/>
        <v>-1264.9700000000007</v>
      </c>
      <c r="T570" s="184">
        <f t="shared" si="126"/>
        <v>129.5797</v>
      </c>
      <c r="U570" s="185">
        <f t="shared" si="127"/>
        <v>1.5478390791876481E-2</v>
      </c>
      <c r="V570" s="181"/>
      <c r="W570" s="182">
        <f t="shared" si="128"/>
        <v>118.03</v>
      </c>
      <c r="X570" s="182">
        <f t="shared" si="129"/>
        <v>106.7328</v>
      </c>
      <c r="Y570" s="183">
        <f t="shared" si="130"/>
        <v>0.01</v>
      </c>
      <c r="Z570" s="183">
        <f t="shared" si="131"/>
        <v>0.02</v>
      </c>
      <c r="AA570" s="184">
        <f t="shared" si="132"/>
        <v>-1129.7200000000005</v>
      </c>
      <c r="AB570" s="184">
        <f t="shared" si="133"/>
        <v>129.3272</v>
      </c>
      <c r="AC570" s="185">
        <f t="shared" si="134"/>
        <v>1.7107955953687637E-2</v>
      </c>
      <c r="AD570" s="181"/>
      <c r="AE570" s="178">
        <f t="shared" si="135"/>
        <v>1.5478390791876482</v>
      </c>
      <c r="AF570" s="170">
        <f>Workings_risks!$E$18+Workings_risks!$E$27*(($AE570-1)*Workings_risks!$E$18)/(2050-2023)</f>
        <v>9.7416988870397386E-3</v>
      </c>
      <c r="AG570" s="170">
        <f>AF570+(($AE570-1)*Workings_risks!$E$18)/(2050-2023)</f>
        <v>9.9280196975650749E-3</v>
      </c>
      <c r="AH570" s="170">
        <f>AG570+(($AE570-1)*Workings_risks!$E$18)/(2050-2023)</f>
        <v>1.0114340508090411E-2</v>
      </c>
      <c r="AI570" s="170">
        <f>AH570+(($AE570-1)*Workings_risks!$E$18)/(2050-2023)</f>
        <v>1.0300661318615748E-2</v>
      </c>
      <c r="AJ570" s="170">
        <f>AI570+(($AE570-1)*Workings_risks!$E$18)/(2050-2023)</f>
        <v>1.0486982129141084E-2</v>
      </c>
      <c r="AK570" s="170">
        <f>AJ570+(($AE570-1)*Workings_risks!$E$18)/(2050-2023)</f>
        <v>1.067330293966642E-2</v>
      </c>
      <c r="AL570" s="170">
        <f>AK570+(($AE570-1)*Workings_risks!$E$18)/(2050-2023)</f>
        <v>1.0859623750191756E-2</v>
      </c>
      <c r="AM570" s="170">
        <f>AL570+(($AE570-1)*Workings_risks!$E$18)/(2050-2023)</f>
        <v>1.1045944560717093E-2</v>
      </c>
      <c r="AN570" s="170">
        <f>AM570+(($AE570-1)*Workings_risks!$E$18)/(2050-2023)</f>
        <v>1.1232265371242429E-2</v>
      </c>
      <c r="AO570" s="170">
        <f>AN570+(($AE570-1)*Workings_risks!$E$18)/(2050-2023)</f>
        <v>1.1418586181767765E-2</v>
      </c>
      <c r="AP570" s="170">
        <f>AO570+(($AE570-1)*Workings_risks!$E$18)/(2050-2023)</f>
        <v>1.1604906992293102E-2</v>
      </c>
      <c r="AQ570" s="170">
        <f>AP570+(($AE570-1)*Workings_risks!$E$18)/(2050-2023)</f>
        <v>1.1791227802818438E-2</v>
      </c>
      <c r="AR570" s="170">
        <f>AQ570+(($AE570-1)*Workings_risks!$E$18)/(2050-2023)</f>
        <v>1.1977548613343774E-2</v>
      </c>
      <c r="AS570" s="170">
        <f>AR570+(($AE570-1)*Workings_risks!$E$18)/(2050-2023)</f>
        <v>1.2163869423869111E-2</v>
      </c>
      <c r="AT570" s="170">
        <f>AS570+(($AE570-1)*Workings_risks!$E$18)/(2050-2023)</f>
        <v>1.2350190234394447E-2</v>
      </c>
      <c r="AU570" s="170">
        <f>AT570+(($AE570-1)*Workings_risks!$E$18)/(2050-2023)</f>
        <v>1.2536511044919783E-2</v>
      </c>
      <c r="AV570" s="170">
        <f>AU570+(($AE570-1)*Workings_risks!$E$18)/(2050-2023)</f>
        <v>1.272283185544512E-2</v>
      </c>
      <c r="AW570" s="170">
        <f>AV570+(($AE570-1)*Workings_risks!$E$18)/(2050-2023)</f>
        <v>1.2909152665970456E-2</v>
      </c>
      <c r="AX570" s="170">
        <f>AW570+(($AE570-1)*Workings_risks!$E$18)/(2050-2023)</f>
        <v>1.3095473476495792E-2</v>
      </c>
      <c r="AY570" s="170">
        <f>AX570+(($AE570-1)*Workings_risks!$E$18)/(2050-2023)</f>
        <v>1.3281794287021129E-2</v>
      </c>
      <c r="BA570" s="186">
        <f>AF570*Workings_risks!$E$24*Workings_risks!$E$26*Workings_risks!$E$27*Assumptions!$G$90</f>
        <v>3.9451841453003644E-4</v>
      </c>
      <c r="BB570" s="186">
        <f>AG570*Workings_risks!$E$24*Workings_risks!$E$26*Workings_risks!$E$27*Assumptions!$G$90</f>
        <v>4.0206401736736085E-4</v>
      </c>
      <c r="BC570" s="186">
        <f>AH570*Workings_risks!$E$24*Workings_risks!$E$26*Workings_risks!$E$27*Assumptions!$G$90</f>
        <v>4.0960962020468526E-4</v>
      </c>
      <c r="BD570" s="186">
        <f>AI570*Workings_risks!$E$24*Workings_risks!$E$26*Workings_risks!$E$27*Assumptions!$G$90</f>
        <v>4.1715522304200967E-4</v>
      </c>
      <c r="BE570" s="186">
        <f>AJ570*Workings_risks!$E$24*Workings_risks!$E$26*Workings_risks!$E$27*Assumptions!$G$90</f>
        <v>4.2470082587933413E-4</v>
      </c>
      <c r="BF570" s="186">
        <f>AK570*Workings_risks!$E$24*Workings_risks!$E$26*Workings_risks!$E$27*Assumptions!$G$90</f>
        <v>4.3224642871665848E-4</v>
      </c>
      <c r="BG570" s="186">
        <f>AL570*Workings_risks!$E$24*Workings_risks!$E$26*Workings_risks!$E$27*Assumptions!$G$90</f>
        <v>4.3979203155398284E-4</v>
      </c>
      <c r="BH570" s="186">
        <f>AM570*Workings_risks!$E$24*Workings_risks!$E$26*Workings_risks!$E$27*Assumptions!$G$90</f>
        <v>4.473376343913073E-4</v>
      </c>
      <c r="BI570" s="186">
        <f>AN570*Workings_risks!$E$24*Workings_risks!$E$26*Workings_risks!$E$27*Assumptions!$G$90</f>
        <v>4.5488323722863165E-4</v>
      </c>
      <c r="BJ570" s="186">
        <f>AO570*Workings_risks!$E$24*Workings_risks!$E$26*Workings_risks!$E$27*Assumptions!$G$90</f>
        <v>4.6242884006595606E-4</v>
      </c>
      <c r="BK570" s="186">
        <f>AP570*Workings_risks!$E$24*Workings_risks!$E$26*Workings_risks!$E$27*Assumptions!$G$90</f>
        <v>4.6997444290328052E-4</v>
      </c>
      <c r="BL570" s="186">
        <f>AQ570*Workings_risks!$E$24*Workings_risks!$E$26*Workings_risks!$E$27*Assumptions!$G$90</f>
        <v>4.7752004574060493E-4</v>
      </c>
      <c r="BM570" s="186">
        <f>AR570*Workings_risks!$E$24*Workings_risks!$E$26*Workings_risks!$E$27*Assumptions!$G$90</f>
        <v>4.8506564857792928E-4</v>
      </c>
      <c r="BN570" s="186">
        <f>AS570*Workings_risks!$E$24*Workings_risks!$E$26*Workings_risks!$E$27*Assumptions!$G$90</f>
        <v>4.9261125141525364E-4</v>
      </c>
      <c r="BO570" s="186">
        <f>AT570*Workings_risks!$E$24*Workings_risks!$E$26*Workings_risks!$E$27*Assumptions!$G$90</f>
        <v>5.0015685425257804E-4</v>
      </c>
      <c r="BP570" s="186">
        <f>AU570*Workings_risks!$E$24*Workings_risks!$E$26*Workings_risks!$E$27*Assumptions!$G$90</f>
        <v>5.0770245708990245E-4</v>
      </c>
      <c r="BQ570" s="186">
        <f>AV570*Workings_risks!$E$24*Workings_risks!$E$26*Workings_risks!$E$27*Assumptions!$G$90</f>
        <v>5.1524805992722686E-4</v>
      </c>
      <c r="BR570" s="186">
        <f>AW570*Workings_risks!$E$24*Workings_risks!$E$26*Workings_risks!$E$27*Assumptions!$G$90</f>
        <v>5.2279366276455138E-4</v>
      </c>
      <c r="BS570" s="186">
        <f>AX570*Workings_risks!$E$24*Workings_risks!$E$26*Workings_risks!$E$27*Assumptions!$G$90</f>
        <v>5.3033926560187557E-4</v>
      </c>
      <c r="BT570" s="186">
        <f>AY570*Workings_risks!$E$24*Workings_risks!$E$26*Workings_risks!$E$27*Assumptions!$G$90</f>
        <v>5.3788486843920008E-4</v>
      </c>
    </row>
    <row r="571" spans="2:72" x14ac:dyDescent="0.25">
      <c r="B571" s="42">
        <v>10460429</v>
      </c>
      <c r="C571" s="42" t="s">
        <v>571</v>
      </c>
      <c r="D571" s="42" t="s">
        <v>241</v>
      </c>
      <c r="E571" s="42">
        <v>17252852</v>
      </c>
      <c r="F571" s="42">
        <v>17252856</v>
      </c>
      <c r="G571" s="42">
        <v>0.52537400888514041</v>
      </c>
      <c r="H571" s="42">
        <v>143.751924272548</v>
      </c>
      <c r="I571" s="42">
        <v>-37.0301580168789</v>
      </c>
      <c r="J571" s="42">
        <v>109</v>
      </c>
      <c r="K571" s="42">
        <v>96.9</v>
      </c>
      <c r="L571" s="32">
        <v>6.3E-2</v>
      </c>
      <c r="M571" s="32">
        <v>8.7999999999999995E-2</v>
      </c>
      <c r="N571" s="181"/>
      <c r="O571" s="182">
        <f t="shared" si="121"/>
        <v>115.86699999999999</v>
      </c>
      <c r="P571" s="182">
        <f t="shared" si="122"/>
        <v>103.0047</v>
      </c>
      <c r="Q571" s="191">
        <f t="shared" si="123"/>
        <v>0.01</v>
      </c>
      <c r="R571" s="191">
        <f t="shared" si="124"/>
        <v>0.02</v>
      </c>
      <c r="S571" s="184">
        <f t="shared" si="125"/>
        <v>-1286.2299999999989</v>
      </c>
      <c r="T571" s="184">
        <f t="shared" si="126"/>
        <v>128.72929999999997</v>
      </c>
      <c r="U571" s="185">
        <f t="shared" si="127"/>
        <v>1.5338858524525149E-2</v>
      </c>
      <c r="V571" s="181"/>
      <c r="W571" s="182">
        <f t="shared" si="128"/>
        <v>116.95699999999999</v>
      </c>
      <c r="X571" s="182">
        <f t="shared" si="129"/>
        <v>105.42720000000001</v>
      </c>
      <c r="Y571" s="183">
        <f t="shared" si="130"/>
        <v>0.01</v>
      </c>
      <c r="Z571" s="183">
        <f t="shared" si="131"/>
        <v>0.02</v>
      </c>
      <c r="AA571" s="184">
        <f t="shared" si="132"/>
        <v>-1152.979999999998</v>
      </c>
      <c r="AB571" s="184">
        <f t="shared" si="133"/>
        <v>128.48679999999999</v>
      </c>
      <c r="AC571" s="185">
        <f t="shared" si="134"/>
        <v>1.690124720290033E-2</v>
      </c>
      <c r="AD571" s="181"/>
      <c r="AE571" s="178">
        <f t="shared" si="135"/>
        <v>1.533885852452515</v>
      </c>
      <c r="AF571" s="170">
        <f>Workings_risks!$E$18+Workings_risks!$E$27*(($AE571-1)*Workings_risks!$E$18)/(2050-2023)</f>
        <v>9.7274623532828432E-3</v>
      </c>
      <c r="AG571" s="170">
        <f>AF571+(($AE571-1)*Workings_risks!$E$18)/(2050-2023)</f>
        <v>9.9090376525558816E-3</v>
      </c>
      <c r="AH571" s="170">
        <f>AG571+(($AE571-1)*Workings_risks!$E$18)/(2050-2023)</f>
        <v>1.009061295182892E-2</v>
      </c>
      <c r="AI571" s="170">
        <f>AH571+(($AE571-1)*Workings_risks!$E$18)/(2050-2023)</f>
        <v>1.0272188251101958E-2</v>
      </c>
      <c r="AJ571" s="170">
        <f>AI571+(($AE571-1)*Workings_risks!$E$18)/(2050-2023)</f>
        <v>1.0453763550374997E-2</v>
      </c>
      <c r="AK571" s="170">
        <f>AJ571+(($AE571-1)*Workings_risks!$E$18)/(2050-2023)</f>
        <v>1.0635338849648035E-2</v>
      </c>
      <c r="AL571" s="170">
        <f>AK571+(($AE571-1)*Workings_risks!$E$18)/(2050-2023)</f>
        <v>1.0816914148921074E-2</v>
      </c>
      <c r="AM571" s="170">
        <f>AL571+(($AE571-1)*Workings_risks!$E$18)/(2050-2023)</f>
        <v>1.0998489448194112E-2</v>
      </c>
      <c r="AN571" s="170">
        <f>AM571+(($AE571-1)*Workings_risks!$E$18)/(2050-2023)</f>
        <v>1.1180064747467151E-2</v>
      </c>
      <c r="AO571" s="170">
        <f>AN571+(($AE571-1)*Workings_risks!$E$18)/(2050-2023)</f>
        <v>1.1361640046740189E-2</v>
      </c>
      <c r="AP571" s="170">
        <f>AO571+(($AE571-1)*Workings_risks!$E$18)/(2050-2023)</f>
        <v>1.1543215346013228E-2</v>
      </c>
      <c r="AQ571" s="170">
        <f>AP571+(($AE571-1)*Workings_risks!$E$18)/(2050-2023)</f>
        <v>1.1724790645286266E-2</v>
      </c>
      <c r="AR571" s="170">
        <f>AQ571+(($AE571-1)*Workings_risks!$E$18)/(2050-2023)</f>
        <v>1.1906365944559304E-2</v>
      </c>
      <c r="AS571" s="170">
        <f>AR571+(($AE571-1)*Workings_risks!$E$18)/(2050-2023)</f>
        <v>1.2087941243832343E-2</v>
      </c>
      <c r="AT571" s="170">
        <f>AS571+(($AE571-1)*Workings_risks!$E$18)/(2050-2023)</f>
        <v>1.2269516543105381E-2</v>
      </c>
      <c r="AU571" s="170">
        <f>AT571+(($AE571-1)*Workings_risks!$E$18)/(2050-2023)</f>
        <v>1.245109184237842E-2</v>
      </c>
      <c r="AV571" s="170">
        <f>AU571+(($AE571-1)*Workings_risks!$E$18)/(2050-2023)</f>
        <v>1.2632667141651458E-2</v>
      </c>
      <c r="AW571" s="170">
        <f>AV571+(($AE571-1)*Workings_risks!$E$18)/(2050-2023)</f>
        <v>1.2814242440924497E-2</v>
      </c>
      <c r="AX571" s="170">
        <f>AW571+(($AE571-1)*Workings_risks!$E$18)/(2050-2023)</f>
        <v>1.2995817740197535E-2</v>
      </c>
      <c r="AY571" s="170">
        <f>AX571+(($AE571-1)*Workings_risks!$E$18)/(2050-2023)</f>
        <v>1.3177393039470573E-2</v>
      </c>
      <c r="BA571" s="186">
        <f>AF571*Workings_risks!$E$24*Workings_risks!$E$26*Workings_risks!$E$27*Assumptions!$G$90</f>
        <v>3.9394186471143698E-4</v>
      </c>
      <c r="BB571" s="186">
        <f>AG571*Workings_risks!$E$24*Workings_risks!$E$26*Workings_risks!$E$27*Assumptions!$G$90</f>
        <v>4.012952842758949E-4</v>
      </c>
      <c r="BC571" s="186">
        <f>AH571*Workings_risks!$E$24*Workings_risks!$E$26*Workings_risks!$E$27*Assumptions!$G$90</f>
        <v>4.0864870384035282E-4</v>
      </c>
      <c r="BD571" s="186">
        <f>AI571*Workings_risks!$E$24*Workings_risks!$E$26*Workings_risks!$E$27*Assumptions!$G$90</f>
        <v>4.1600212340481074E-4</v>
      </c>
      <c r="BE571" s="186">
        <f>AJ571*Workings_risks!$E$24*Workings_risks!$E$26*Workings_risks!$E$27*Assumptions!$G$90</f>
        <v>4.2335554296926871E-4</v>
      </c>
      <c r="BF571" s="186">
        <f>AK571*Workings_risks!$E$24*Workings_risks!$E$26*Workings_risks!$E$27*Assumptions!$G$90</f>
        <v>4.3070896253372663E-4</v>
      </c>
      <c r="BG571" s="186">
        <f>AL571*Workings_risks!$E$24*Workings_risks!$E$26*Workings_risks!$E$27*Assumptions!$G$90</f>
        <v>4.3806238209818449E-4</v>
      </c>
      <c r="BH571" s="186">
        <f>AM571*Workings_risks!$E$24*Workings_risks!$E$26*Workings_risks!$E$27*Assumptions!$G$90</f>
        <v>4.4541580166264252E-4</v>
      </c>
      <c r="BI571" s="186">
        <f>AN571*Workings_risks!$E$24*Workings_risks!$E$26*Workings_risks!$E$27*Assumptions!$G$90</f>
        <v>4.5276922122710039E-4</v>
      </c>
      <c r="BJ571" s="186">
        <f>AO571*Workings_risks!$E$24*Workings_risks!$E$26*Workings_risks!$E$27*Assumptions!$G$90</f>
        <v>4.6012264079155831E-4</v>
      </c>
      <c r="BK571" s="186">
        <f>AP571*Workings_risks!$E$24*Workings_risks!$E$26*Workings_risks!$E$27*Assumptions!$G$90</f>
        <v>4.6747606035601617E-4</v>
      </c>
      <c r="BL571" s="186">
        <f>AQ571*Workings_risks!$E$24*Workings_risks!$E$26*Workings_risks!$E$27*Assumptions!$G$90</f>
        <v>4.7482947992047415E-4</v>
      </c>
      <c r="BM571" s="186">
        <f>AR571*Workings_risks!$E$24*Workings_risks!$E$26*Workings_risks!$E$27*Assumptions!$G$90</f>
        <v>4.8218289948493201E-4</v>
      </c>
      <c r="BN571" s="186">
        <f>AS571*Workings_risks!$E$24*Workings_risks!$E$26*Workings_risks!$E$27*Assumptions!$G$90</f>
        <v>4.8953631904938993E-4</v>
      </c>
      <c r="BO571" s="186">
        <f>AT571*Workings_risks!$E$24*Workings_risks!$E$26*Workings_risks!$E$27*Assumptions!$G$90</f>
        <v>4.9688973861384796E-4</v>
      </c>
      <c r="BP571" s="186">
        <f>AU571*Workings_risks!$E$24*Workings_risks!$E$26*Workings_risks!$E$27*Assumptions!$G$90</f>
        <v>5.0424315817830588E-4</v>
      </c>
      <c r="BQ571" s="186">
        <f>AV571*Workings_risks!$E$24*Workings_risks!$E$26*Workings_risks!$E$27*Assumptions!$G$90</f>
        <v>5.115965777427638E-4</v>
      </c>
      <c r="BR571" s="186">
        <f>AW571*Workings_risks!$E$24*Workings_risks!$E$26*Workings_risks!$E$27*Assumptions!$G$90</f>
        <v>5.1894999730722172E-4</v>
      </c>
      <c r="BS571" s="186">
        <f>AX571*Workings_risks!$E$24*Workings_risks!$E$26*Workings_risks!$E$27*Assumptions!$G$90</f>
        <v>5.2630341687167964E-4</v>
      </c>
      <c r="BT571" s="186">
        <f>AY571*Workings_risks!$E$24*Workings_risks!$E$26*Workings_risks!$E$27*Assumptions!$G$90</f>
        <v>5.3365683643613756E-4</v>
      </c>
    </row>
    <row r="572" spans="2:72" x14ac:dyDescent="0.25">
      <c r="B572" s="42">
        <v>10460430</v>
      </c>
      <c r="C572" s="42" t="s">
        <v>571</v>
      </c>
      <c r="D572" s="42" t="s">
        <v>241</v>
      </c>
      <c r="E572" s="42">
        <v>17252856</v>
      </c>
      <c r="F572" s="42">
        <v>17252860</v>
      </c>
      <c r="G572" s="42">
        <v>1.2951198810408204</v>
      </c>
      <c r="H572" s="42">
        <v>143.752122686142</v>
      </c>
      <c r="I572" s="42">
        <v>-37.0290968231646</v>
      </c>
      <c r="J572" s="42">
        <v>109</v>
      </c>
      <c r="K572" s="42">
        <v>96.9</v>
      </c>
      <c r="L572" s="32">
        <v>6.3E-2</v>
      </c>
      <c r="M572" s="32">
        <v>8.7999999999999995E-2</v>
      </c>
      <c r="N572" s="181"/>
      <c r="O572" s="182">
        <f t="shared" si="121"/>
        <v>115.86699999999999</v>
      </c>
      <c r="P572" s="182">
        <f t="shared" si="122"/>
        <v>103.0047</v>
      </c>
      <c r="Q572" s="191">
        <f t="shared" si="123"/>
        <v>0.01</v>
      </c>
      <c r="R572" s="191">
        <f t="shared" si="124"/>
        <v>0.02</v>
      </c>
      <c r="S572" s="184">
        <f t="shared" si="125"/>
        <v>-1286.2299999999989</v>
      </c>
      <c r="T572" s="184">
        <f t="shared" si="126"/>
        <v>128.72929999999997</v>
      </c>
      <c r="U572" s="185">
        <f t="shared" si="127"/>
        <v>1.5338858524525149E-2</v>
      </c>
      <c r="V572" s="181"/>
      <c r="W572" s="182">
        <f t="shared" si="128"/>
        <v>116.95699999999999</v>
      </c>
      <c r="X572" s="182">
        <f t="shared" si="129"/>
        <v>105.42720000000001</v>
      </c>
      <c r="Y572" s="183">
        <f t="shared" si="130"/>
        <v>0.01</v>
      </c>
      <c r="Z572" s="183">
        <f t="shared" si="131"/>
        <v>0.02</v>
      </c>
      <c r="AA572" s="184">
        <f t="shared" si="132"/>
        <v>-1152.979999999998</v>
      </c>
      <c r="AB572" s="184">
        <f t="shared" si="133"/>
        <v>128.48679999999999</v>
      </c>
      <c r="AC572" s="185">
        <f t="shared" si="134"/>
        <v>1.690124720290033E-2</v>
      </c>
      <c r="AD572" s="181"/>
      <c r="AE572" s="178">
        <f t="shared" si="135"/>
        <v>1.533885852452515</v>
      </c>
      <c r="AF572" s="170">
        <f>Workings_risks!$E$18+Workings_risks!$E$27*(($AE572-1)*Workings_risks!$E$18)/(2050-2023)</f>
        <v>9.7274623532828432E-3</v>
      </c>
      <c r="AG572" s="170">
        <f>AF572+(($AE572-1)*Workings_risks!$E$18)/(2050-2023)</f>
        <v>9.9090376525558816E-3</v>
      </c>
      <c r="AH572" s="170">
        <f>AG572+(($AE572-1)*Workings_risks!$E$18)/(2050-2023)</f>
        <v>1.009061295182892E-2</v>
      </c>
      <c r="AI572" s="170">
        <f>AH572+(($AE572-1)*Workings_risks!$E$18)/(2050-2023)</f>
        <v>1.0272188251101958E-2</v>
      </c>
      <c r="AJ572" s="170">
        <f>AI572+(($AE572-1)*Workings_risks!$E$18)/(2050-2023)</f>
        <v>1.0453763550374997E-2</v>
      </c>
      <c r="AK572" s="170">
        <f>AJ572+(($AE572-1)*Workings_risks!$E$18)/(2050-2023)</f>
        <v>1.0635338849648035E-2</v>
      </c>
      <c r="AL572" s="170">
        <f>AK572+(($AE572-1)*Workings_risks!$E$18)/(2050-2023)</f>
        <v>1.0816914148921074E-2</v>
      </c>
      <c r="AM572" s="170">
        <f>AL572+(($AE572-1)*Workings_risks!$E$18)/(2050-2023)</f>
        <v>1.0998489448194112E-2</v>
      </c>
      <c r="AN572" s="170">
        <f>AM572+(($AE572-1)*Workings_risks!$E$18)/(2050-2023)</f>
        <v>1.1180064747467151E-2</v>
      </c>
      <c r="AO572" s="170">
        <f>AN572+(($AE572-1)*Workings_risks!$E$18)/(2050-2023)</f>
        <v>1.1361640046740189E-2</v>
      </c>
      <c r="AP572" s="170">
        <f>AO572+(($AE572-1)*Workings_risks!$E$18)/(2050-2023)</f>
        <v>1.1543215346013228E-2</v>
      </c>
      <c r="AQ572" s="170">
        <f>AP572+(($AE572-1)*Workings_risks!$E$18)/(2050-2023)</f>
        <v>1.1724790645286266E-2</v>
      </c>
      <c r="AR572" s="170">
        <f>AQ572+(($AE572-1)*Workings_risks!$E$18)/(2050-2023)</f>
        <v>1.1906365944559304E-2</v>
      </c>
      <c r="AS572" s="170">
        <f>AR572+(($AE572-1)*Workings_risks!$E$18)/(2050-2023)</f>
        <v>1.2087941243832343E-2</v>
      </c>
      <c r="AT572" s="170">
        <f>AS572+(($AE572-1)*Workings_risks!$E$18)/(2050-2023)</f>
        <v>1.2269516543105381E-2</v>
      </c>
      <c r="AU572" s="170">
        <f>AT572+(($AE572-1)*Workings_risks!$E$18)/(2050-2023)</f>
        <v>1.245109184237842E-2</v>
      </c>
      <c r="AV572" s="170">
        <f>AU572+(($AE572-1)*Workings_risks!$E$18)/(2050-2023)</f>
        <v>1.2632667141651458E-2</v>
      </c>
      <c r="AW572" s="170">
        <f>AV572+(($AE572-1)*Workings_risks!$E$18)/(2050-2023)</f>
        <v>1.2814242440924497E-2</v>
      </c>
      <c r="AX572" s="170">
        <f>AW572+(($AE572-1)*Workings_risks!$E$18)/(2050-2023)</f>
        <v>1.2995817740197535E-2</v>
      </c>
      <c r="AY572" s="170">
        <f>AX572+(($AE572-1)*Workings_risks!$E$18)/(2050-2023)</f>
        <v>1.3177393039470573E-2</v>
      </c>
      <c r="BA572" s="186">
        <f>AF572*Workings_risks!$E$24*Workings_risks!$E$26*Workings_risks!$E$27*Assumptions!$G$90</f>
        <v>3.9394186471143698E-4</v>
      </c>
      <c r="BB572" s="186">
        <f>AG572*Workings_risks!$E$24*Workings_risks!$E$26*Workings_risks!$E$27*Assumptions!$G$90</f>
        <v>4.012952842758949E-4</v>
      </c>
      <c r="BC572" s="186">
        <f>AH572*Workings_risks!$E$24*Workings_risks!$E$26*Workings_risks!$E$27*Assumptions!$G$90</f>
        <v>4.0864870384035282E-4</v>
      </c>
      <c r="BD572" s="186">
        <f>AI572*Workings_risks!$E$24*Workings_risks!$E$26*Workings_risks!$E$27*Assumptions!$G$90</f>
        <v>4.1600212340481074E-4</v>
      </c>
      <c r="BE572" s="186">
        <f>AJ572*Workings_risks!$E$24*Workings_risks!$E$26*Workings_risks!$E$27*Assumptions!$G$90</f>
        <v>4.2335554296926871E-4</v>
      </c>
      <c r="BF572" s="186">
        <f>AK572*Workings_risks!$E$24*Workings_risks!$E$26*Workings_risks!$E$27*Assumptions!$G$90</f>
        <v>4.3070896253372663E-4</v>
      </c>
      <c r="BG572" s="186">
        <f>AL572*Workings_risks!$E$24*Workings_risks!$E$26*Workings_risks!$E$27*Assumptions!$G$90</f>
        <v>4.3806238209818449E-4</v>
      </c>
      <c r="BH572" s="186">
        <f>AM572*Workings_risks!$E$24*Workings_risks!$E$26*Workings_risks!$E$27*Assumptions!$G$90</f>
        <v>4.4541580166264252E-4</v>
      </c>
      <c r="BI572" s="186">
        <f>AN572*Workings_risks!$E$24*Workings_risks!$E$26*Workings_risks!$E$27*Assumptions!$G$90</f>
        <v>4.5276922122710039E-4</v>
      </c>
      <c r="BJ572" s="186">
        <f>AO572*Workings_risks!$E$24*Workings_risks!$E$26*Workings_risks!$E$27*Assumptions!$G$90</f>
        <v>4.6012264079155831E-4</v>
      </c>
      <c r="BK572" s="186">
        <f>AP572*Workings_risks!$E$24*Workings_risks!$E$26*Workings_risks!$E$27*Assumptions!$G$90</f>
        <v>4.6747606035601617E-4</v>
      </c>
      <c r="BL572" s="186">
        <f>AQ572*Workings_risks!$E$24*Workings_risks!$E$26*Workings_risks!$E$27*Assumptions!$G$90</f>
        <v>4.7482947992047415E-4</v>
      </c>
      <c r="BM572" s="186">
        <f>AR572*Workings_risks!$E$24*Workings_risks!$E$26*Workings_risks!$E$27*Assumptions!$G$90</f>
        <v>4.8218289948493201E-4</v>
      </c>
      <c r="BN572" s="186">
        <f>AS572*Workings_risks!$E$24*Workings_risks!$E$26*Workings_risks!$E$27*Assumptions!$G$90</f>
        <v>4.8953631904938993E-4</v>
      </c>
      <c r="BO572" s="186">
        <f>AT572*Workings_risks!$E$24*Workings_risks!$E$26*Workings_risks!$E$27*Assumptions!$G$90</f>
        <v>4.9688973861384796E-4</v>
      </c>
      <c r="BP572" s="186">
        <f>AU572*Workings_risks!$E$24*Workings_risks!$E$26*Workings_risks!$E$27*Assumptions!$G$90</f>
        <v>5.0424315817830588E-4</v>
      </c>
      <c r="BQ572" s="186">
        <f>AV572*Workings_risks!$E$24*Workings_risks!$E$26*Workings_risks!$E$27*Assumptions!$G$90</f>
        <v>5.115965777427638E-4</v>
      </c>
      <c r="BR572" s="186">
        <f>AW572*Workings_risks!$E$24*Workings_risks!$E$26*Workings_risks!$E$27*Assumptions!$G$90</f>
        <v>5.1894999730722172E-4</v>
      </c>
      <c r="BS572" s="186">
        <f>AX572*Workings_risks!$E$24*Workings_risks!$E$26*Workings_risks!$E$27*Assumptions!$G$90</f>
        <v>5.2630341687167964E-4</v>
      </c>
      <c r="BT572" s="186">
        <f>AY572*Workings_risks!$E$24*Workings_risks!$E$26*Workings_risks!$E$27*Assumptions!$G$90</f>
        <v>5.3365683643613756E-4</v>
      </c>
    </row>
    <row r="573" spans="2:72" x14ac:dyDescent="0.25">
      <c r="B573" s="42">
        <v>10460433</v>
      </c>
      <c r="C573" s="42" t="s">
        <v>571</v>
      </c>
      <c r="D573" s="42" t="s">
        <v>241</v>
      </c>
      <c r="E573" s="42">
        <v>17252864</v>
      </c>
      <c r="F573" s="42">
        <v>17252936</v>
      </c>
      <c r="G573" s="42">
        <v>3.1402721705043701</v>
      </c>
      <c r="H573" s="42">
        <v>143.753305841166</v>
      </c>
      <c r="I573" s="42">
        <v>-37.027420065111798</v>
      </c>
      <c r="J573" s="42">
        <v>109</v>
      </c>
      <c r="K573" s="42">
        <v>96.9</v>
      </c>
      <c r="L573" s="32">
        <v>6.3E-2</v>
      </c>
      <c r="M573" s="32">
        <v>8.7999999999999995E-2</v>
      </c>
      <c r="N573" s="181"/>
      <c r="O573" s="182">
        <f t="shared" si="121"/>
        <v>115.86699999999999</v>
      </c>
      <c r="P573" s="182">
        <f t="shared" si="122"/>
        <v>103.0047</v>
      </c>
      <c r="Q573" s="191">
        <f t="shared" si="123"/>
        <v>0.01</v>
      </c>
      <c r="R573" s="191">
        <f t="shared" si="124"/>
        <v>0.02</v>
      </c>
      <c r="S573" s="184">
        <f t="shared" si="125"/>
        <v>-1286.2299999999989</v>
      </c>
      <c r="T573" s="184">
        <f t="shared" si="126"/>
        <v>128.72929999999997</v>
      </c>
      <c r="U573" s="185">
        <f t="shared" si="127"/>
        <v>1.5338858524525149E-2</v>
      </c>
      <c r="V573" s="181"/>
      <c r="W573" s="182">
        <f t="shared" si="128"/>
        <v>116.95699999999999</v>
      </c>
      <c r="X573" s="182">
        <f t="shared" si="129"/>
        <v>105.42720000000001</v>
      </c>
      <c r="Y573" s="183">
        <f t="shared" si="130"/>
        <v>0.01</v>
      </c>
      <c r="Z573" s="183">
        <f t="shared" si="131"/>
        <v>0.02</v>
      </c>
      <c r="AA573" s="184">
        <f t="shared" si="132"/>
        <v>-1152.979999999998</v>
      </c>
      <c r="AB573" s="184">
        <f t="shared" si="133"/>
        <v>128.48679999999999</v>
      </c>
      <c r="AC573" s="185">
        <f t="shared" si="134"/>
        <v>1.690124720290033E-2</v>
      </c>
      <c r="AD573" s="181"/>
      <c r="AE573" s="178">
        <f t="shared" si="135"/>
        <v>1.533885852452515</v>
      </c>
      <c r="AF573" s="170">
        <f>Workings_risks!$E$18+Workings_risks!$E$27*(($AE573-1)*Workings_risks!$E$18)/(2050-2023)</f>
        <v>9.7274623532828432E-3</v>
      </c>
      <c r="AG573" s="170">
        <f>AF573+(($AE573-1)*Workings_risks!$E$18)/(2050-2023)</f>
        <v>9.9090376525558816E-3</v>
      </c>
      <c r="AH573" s="170">
        <f>AG573+(($AE573-1)*Workings_risks!$E$18)/(2050-2023)</f>
        <v>1.009061295182892E-2</v>
      </c>
      <c r="AI573" s="170">
        <f>AH573+(($AE573-1)*Workings_risks!$E$18)/(2050-2023)</f>
        <v>1.0272188251101958E-2</v>
      </c>
      <c r="AJ573" s="170">
        <f>AI573+(($AE573-1)*Workings_risks!$E$18)/(2050-2023)</f>
        <v>1.0453763550374997E-2</v>
      </c>
      <c r="AK573" s="170">
        <f>AJ573+(($AE573-1)*Workings_risks!$E$18)/(2050-2023)</f>
        <v>1.0635338849648035E-2</v>
      </c>
      <c r="AL573" s="170">
        <f>AK573+(($AE573-1)*Workings_risks!$E$18)/(2050-2023)</f>
        <v>1.0816914148921074E-2</v>
      </c>
      <c r="AM573" s="170">
        <f>AL573+(($AE573-1)*Workings_risks!$E$18)/(2050-2023)</f>
        <v>1.0998489448194112E-2</v>
      </c>
      <c r="AN573" s="170">
        <f>AM573+(($AE573-1)*Workings_risks!$E$18)/(2050-2023)</f>
        <v>1.1180064747467151E-2</v>
      </c>
      <c r="AO573" s="170">
        <f>AN573+(($AE573-1)*Workings_risks!$E$18)/(2050-2023)</f>
        <v>1.1361640046740189E-2</v>
      </c>
      <c r="AP573" s="170">
        <f>AO573+(($AE573-1)*Workings_risks!$E$18)/(2050-2023)</f>
        <v>1.1543215346013228E-2</v>
      </c>
      <c r="AQ573" s="170">
        <f>AP573+(($AE573-1)*Workings_risks!$E$18)/(2050-2023)</f>
        <v>1.1724790645286266E-2</v>
      </c>
      <c r="AR573" s="170">
        <f>AQ573+(($AE573-1)*Workings_risks!$E$18)/(2050-2023)</f>
        <v>1.1906365944559304E-2</v>
      </c>
      <c r="AS573" s="170">
        <f>AR573+(($AE573-1)*Workings_risks!$E$18)/(2050-2023)</f>
        <v>1.2087941243832343E-2</v>
      </c>
      <c r="AT573" s="170">
        <f>AS573+(($AE573-1)*Workings_risks!$E$18)/(2050-2023)</f>
        <v>1.2269516543105381E-2</v>
      </c>
      <c r="AU573" s="170">
        <f>AT573+(($AE573-1)*Workings_risks!$E$18)/(2050-2023)</f>
        <v>1.245109184237842E-2</v>
      </c>
      <c r="AV573" s="170">
        <f>AU573+(($AE573-1)*Workings_risks!$E$18)/(2050-2023)</f>
        <v>1.2632667141651458E-2</v>
      </c>
      <c r="AW573" s="170">
        <f>AV573+(($AE573-1)*Workings_risks!$E$18)/(2050-2023)</f>
        <v>1.2814242440924497E-2</v>
      </c>
      <c r="AX573" s="170">
        <f>AW573+(($AE573-1)*Workings_risks!$E$18)/(2050-2023)</f>
        <v>1.2995817740197535E-2</v>
      </c>
      <c r="AY573" s="170">
        <f>AX573+(($AE573-1)*Workings_risks!$E$18)/(2050-2023)</f>
        <v>1.3177393039470573E-2</v>
      </c>
      <c r="BA573" s="186">
        <f>AF573*Workings_risks!$E$24*Workings_risks!$E$26*Workings_risks!$E$27*Assumptions!$G$90</f>
        <v>3.9394186471143698E-4</v>
      </c>
      <c r="BB573" s="186">
        <f>AG573*Workings_risks!$E$24*Workings_risks!$E$26*Workings_risks!$E$27*Assumptions!$G$90</f>
        <v>4.012952842758949E-4</v>
      </c>
      <c r="BC573" s="186">
        <f>AH573*Workings_risks!$E$24*Workings_risks!$E$26*Workings_risks!$E$27*Assumptions!$G$90</f>
        <v>4.0864870384035282E-4</v>
      </c>
      <c r="BD573" s="186">
        <f>AI573*Workings_risks!$E$24*Workings_risks!$E$26*Workings_risks!$E$27*Assumptions!$G$90</f>
        <v>4.1600212340481074E-4</v>
      </c>
      <c r="BE573" s="186">
        <f>AJ573*Workings_risks!$E$24*Workings_risks!$E$26*Workings_risks!$E$27*Assumptions!$G$90</f>
        <v>4.2335554296926871E-4</v>
      </c>
      <c r="BF573" s="186">
        <f>AK573*Workings_risks!$E$24*Workings_risks!$E$26*Workings_risks!$E$27*Assumptions!$G$90</f>
        <v>4.3070896253372663E-4</v>
      </c>
      <c r="BG573" s="186">
        <f>AL573*Workings_risks!$E$24*Workings_risks!$E$26*Workings_risks!$E$27*Assumptions!$G$90</f>
        <v>4.3806238209818449E-4</v>
      </c>
      <c r="BH573" s="186">
        <f>AM573*Workings_risks!$E$24*Workings_risks!$E$26*Workings_risks!$E$27*Assumptions!$G$90</f>
        <v>4.4541580166264252E-4</v>
      </c>
      <c r="BI573" s="186">
        <f>AN573*Workings_risks!$E$24*Workings_risks!$E$26*Workings_risks!$E$27*Assumptions!$G$90</f>
        <v>4.5276922122710039E-4</v>
      </c>
      <c r="BJ573" s="186">
        <f>AO573*Workings_risks!$E$24*Workings_risks!$E$26*Workings_risks!$E$27*Assumptions!$G$90</f>
        <v>4.6012264079155831E-4</v>
      </c>
      <c r="BK573" s="186">
        <f>AP573*Workings_risks!$E$24*Workings_risks!$E$26*Workings_risks!$E$27*Assumptions!$G$90</f>
        <v>4.6747606035601617E-4</v>
      </c>
      <c r="BL573" s="186">
        <f>AQ573*Workings_risks!$E$24*Workings_risks!$E$26*Workings_risks!$E$27*Assumptions!$G$90</f>
        <v>4.7482947992047415E-4</v>
      </c>
      <c r="BM573" s="186">
        <f>AR573*Workings_risks!$E$24*Workings_risks!$E$26*Workings_risks!$E$27*Assumptions!$G$90</f>
        <v>4.8218289948493201E-4</v>
      </c>
      <c r="BN573" s="186">
        <f>AS573*Workings_risks!$E$24*Workings_risks!$E$26*Workings_risks!$E$27*Assumptions!$G$90</f>
        <v>4.8953631904938993E-4</v>
      </c>
      <c r="BO573" s="186">
        <f>AT573*Workings_risks!$E$24*Workings_risks!$E$26*Workings_risks!$E$27*Assumptions!$G$90</f>
        <v>4.9688973861384796E-4</v>
      </c>
      <c r="BP573" s="186">
        <f>AU573*Workings_risks!$E$24*Workings_risks!$E$26*Workings_risks!$E$27*Assumptions!$G$90</f>
        <v>5.0424315817830588E-4</v>
      </c>
      <c r="BQ573" s="186">
        <f>AV573*Workings_risks!$E$24*Workings_risks!$E$26*Workings_risks!$E$27*Assumptions!$G$90</f>
        <v>5.115965777427638E-4</v>
      </c>
      <c r="BR573" s="186">
        <f>AW573*Workings_risks!$E$24*Workings_risks!$E$26*Workings_risks!$E$27*Assumptions!$G$90</f>
        <v>5.1894999730722172E-4</v>
      </c>
      <c r="BS573" s="186">
        <f>AX573*Workings_risks!$E$24*Workings_risks!$E$26*Workings_risks!$E$27*Assumptions!$G$90</f>
        <v>5.2630341687167964E-4</v>
      </c>
      <c r="BT573" s="186">
        <f>AY573*Workings_risks!$E$24*Workings_risks!$E$26*Workings_risks!$E$27*Assumptions!$G$90</f>
        <v>5.3365683643613756E-4</v>
      </c>
    </row>
    <row r="574" spans="2:72" x14ac:dyDescent="0.25">
      <c r="B574" s="42">
        <v>10461431</v>
      </c>
      <c r="C574" s="42" t="s">
        <v>381</v>
      </c>
      <c r="D574" s="42" t="s">
        <v>266</v>
      </c>
      <c r="E574" s="42">
        <v>17257018</v>
      </c>
      <c r="F574" s="42">
        <v>17257022</v>
      </c>
      <c r="G574" s="42">
        <v>2.0638329056910605</v>
      </c>
      <c r="H574" s="42">
        <v>144.16579263353</v>
      </c>
      <c r="I574" s="42">
        <v>-36.085874763150699</v>
      </c>
      <c r="J574" s="42">
        <v>102</v>
      </c>
      <c r="K574" s="42">
        <v>90.8</v>
      </c>
      <c r="L574" s="32">
        <v>6.3E-2</v>
      </c>
      <c r="M574" s="32">
        <v>8.7999999999999995E-2</v>
      </c>
      <c r="N574" s="181"/>
      <c r="O574" s="182">
        <f t="shared" si="121"/>
        <v>108.42599999999999</v>
      </c>
      <c r="P574" s="182">
        <f t="shared" si="122"/>
        <v>96.520399999999995</v>
      </c>
      <c r="Q574" s="191">
        <f t="shared" si="123"/>
        <v>0.01</v>
      </c>
      <c r="R574" s="191">
        <f t="shared" si="124"/>
        <v>0.02</v>
      </c>
      <c r="S574" s="184">
        <f t="shared" si="125"/>
        <v>-1190.5599999999993</v>
      </c>
      <c r="T574" s="184">
        <f t="shared" si="126"/>
        <v>120.33159999999998</v>
      </c>
      <c r="U574" s="185">
        <f t="shared" si="127"/>
        <v>1.5397460018814669E-2</v>
      </c>
      <c r="V574" s="181"/>
      <c r="W574" s="182">
        <f t="shared" si="128"/>
        <v>109.446</v>
      </c>
      <c r="X574" s="182">
        <f t="shared" si="129"/>
        <v>98.790400000000005</v>
      </c>
      <c r="Y574" s="183">
        <f t="shared" si="130"/>
        <v>0.01</v>
      </c>
      <c r="Z574" s="183">
        <f t="shared" si="131"/>
        <v>0.02</v>
      </c>
      <c r="AA574" s="184">
        <f t="shared" si="132"/>
        <v>-1065.5599999999993</v>
      </c>
      <c r="AB574" s="184">
        <f t="shared" si="133"/>
        <v>120.10159999999999</v>
      </c>
      <c r="AC574" s="185">
        <f t="shared" si="134"/>
        <v>1.698787492022974E-2</v>
      </c>
      <c r="AD574" s="181"/>
      <c r="AE574" s="178">
        <f t="shared" si="135"/>
        <v>1.5397460018814668</v>
      </c>
      <c r="AF574" s="170">
        <f>Workings_risks!$E$18+Workings_risks!$E$27*(($AE574-1)*Workings_risks!$E$18)/(2050-2023)</f>
        <v>9.7334414874823659E-3</v>
      </c>
      <c r="AG574" s="170">
        <f>AF574+(($AE574-1)*Workings_risks!$E$18)/(2050-2023)</f>
        <v>9.9170098314885786E-3</v>
      </c>
      <c r="AH574" s="170">
        <f>AG574+(($AE574-1)*Workings_risks!$E$18)/(2050-2023)</f>
        <v>1.0100578175494791E-2</v>
      </c>
      <c r="AI574" s="170">
        <f>AH574+(($AE574-1)*Workings_risks!$E$18)/(2050-2023)</f>
        <v>1.0284146519501004E-2</v>
      </c>
      <c r="AJ574" s="170">
        <f>AI574+(($AE574-1)*Workings_risks!$E$18)/(2050-2023)</f>
        <v>1.0467714863507217E-2</v>
      </c>
      <c r="AK574" s="170">
        <f>AJ574+(($AE574-1)*Workings_risks!$E$18)/(2050-2023)</f>
        <v>1.0651283207513429E-2</v>
      </c>
      <c r="AL574" s="170">
        <f>AK574+(($AE574-1)*Workings_risks!$E$18)/(2050-2023)</f>
        <v>1.0834851551519642E-2</v>
      </c>
      <c r="AM574" s="170">
        <f>AL574+(($AE574-1)*Workings_risks!$E$18)/(2050-2023)</f>
        <v>1.1018419895525855E-2</v>
      </c>
      <c r="AN574" s="170">
        <f>AM574+(($AE574-1)*Workings_risks!$E$18)/(2050-2023)</f>
        <v>1.1201988239532067E-2</v>
      </c>
      <c r="AO574" s="170">
        <f>AN574+(($AE574-1)*Workings_risks!$E$18)/(2050-2023)</f>
        <v>1.138555658353828E-2</v>
      </c>
      <c r="AP574" s="170">
        <f>AO574+(($AE574-1)*Workings_risks!$E$18)/(2050-2023)</f>
        <v>1.1569124927544493E-2</v>
      </c>
      <c r="AQ574" s="170">
        <f>AP574+(($AE574-1)*Workings_risks!$E$18)/(2050-2023)</f>
        <v>1.1752693271550705E-2</v>
      </c>
      <c r="AR574" s="170">
        <f>AQ574+(($AE574-1)*Workings_risks!$E$18)/(2050-2023)</f>
        <v>1.1936261615556918E-2</v>
      </c>
      <c r="AS574" s="170">
        <f>AR574+(($AE574-1)*Workings_risks!$E$18)/(2050-2023)</f>
        <v>1.2119829959563131E-2</v>
      </c>
      <c r="AT574" s="170">
        <f>AS574+(($AE574-1)*Workings_risks!$E$18)/(2050-2023)</f>
        <v>1.2303398303569343E-2</v>
      </c>
      <c r="AU574" s="170">
        <f>AT574+(($AE574-1)*Workings_risks!$E$18)/(2050-2023)</f>
        <v>1.2486966647575556E-2</v>
      </c>
      <c r="AV574" s="170">
        <f>AU574+(($AE574-1)*Workings_risks!$E$18)/(2050-2023)</f>
        <v>1.2670534991581769E-2</v>
      </c>
      <c r="AW574" s="170">
        <f>AV574+(($AE574-1)*Workings_risks!$E$18)/(2050-2023)</f>
        <v>1.2854103335587981E-2</v>
      </c>
      <c r="AX574" s="170">
        <f>AW574+(($AE574-1)*Workings_risks!$E$18)/(2050-2023)</f>
        <v>1.3037671679594194E-2</v>
      </c>
      <c r="AY574" s="170">
        <f>AX574+(($AE574-1)*Workings_risks!$E$18)/(2050-2023)</f>
        <v>1.3221240023600407E-2</v>
      </c>
      <c r="BA574" s="186">
        <f>AF574*Workings_risks!$E$24*Workings_risks!$E$26*Workings_risks!$E$27*Assumptions!$G$90</f>
        <v>3.9418400713156417E-4</v>
      </c>
      <c r="BB574" s="186">
        <f>AG574*Workings_risks!$E$24*Workings_risks!$E$26*Workings_risks!$E$27*Assumptions!$G$90</f>
        <v>4.0161814083606445E-4</v>
      </c>
      <c r="BC574" s="186">
        <f>AH574*Workings_risks!$E$24*Workings_risks!$E$26*Workings_risks!$E$27*Assumptions!$G$90</f>
        <v>4.0905227454056484E-4</v>
      </c>
      <c r="BD574" s="186">
        <f>AI574*Workings_risks!$E$24*Workings_risks!$E$26*Workings_risks!$E$27*Assumptions!$G$90</f>
        <v>4.1648640824506512E-4</v>
      </c>
      <c r="BE574" s="186">
        <f>AJ574*Workings_risks!$E$24*Workings_risks!$E$26*Workings_risks!$E$27*Assumptions!$G$90</f>
        <v>4.2392054194956546E-4</v>
      </c>
      <c r="BF574" s="186">
        <f>AK574*Workings_risks!$E$24*Workings_risks!$E$26*Workings_risks!$E$27*Assumptions!$G$90</f>
        <v>4.3135467565406574E-4</v>
      </c>
      <c r="BG574" s="186">
        <f>AL574*Workings_risks!$E$24*Workings_risks!$E$26*Workings_risks!$E$27*Assumptions!$G$90</f>
        <v>4.3878880935856608E-4</v>
      </c>
      <c r="BH574" s="186">
        <f>AM574*Workings_risks!$E$24*Workings_risks!$E$26*Workings_risks!$E$27*Assumptions!$G$90</f>
        <v>4.4622294306306636E-4</v>
      </c>
      <c r="BI574" s="186">
        <f>AN574*Workings_risks!$E$24*Workings_risks!$E$26*Workings_risks!$E$27*Assumptions!$G$90</f>
        <v>4.5365707676756669E-4</v>
      </c>
      <c r="BJ574" s="186">
        <f>AO574*Workings_risks!$E$24*Workings_risks!$E$26*Workings_risks!$E$27*Assumptions!$G$90</f>
        <v>4.6109121047206697E-4</v>
      </c>
      <c r="BK574" s="186">
        <f>AP574*Workings_risks!$E$24*Workings_risks!$E$26*Workings_risks!$E$27*Assumptions!$G$90</f>
        <v>4.6852534417656731E-4</v>
      </c>
      <c r="BL574" s="186">
        <f>AQ574*Workings_risks!$E$24*Workings_risks!$E$26*Workings_risks!$E$27*Assumptions!$G$90</f>
        <v>4.759594778810677E-4</v>
      </c>
      <c r="BM574" s="186">
        <f>AR574*Workings_risks!$E$24*Workings_risks!$E$26*Workings_risks!$E$27*Assumptions!$G$90</f>
        <v>4.8339361158556803E-4</v>
      </c>
      <c r="BN574" s="186">
        <f>AS574*Workings_risks!$E$24*Workings_risks!$E$26*Workings_risks!$E$27*Assumptions!$G$90</f>
        <v>4.9082774529006826E-4</v>
      </c>
      <c r="BO574" s="186">
        <f>AT574*Workings_risks!$E$24*Workings_risks!$E$26*Workings_risks!$E$27*Assumptions!$G$90</f>
        <v>4.982618789945686E-4</v>
      </c>
      <c r="BP574" s="186">
        <f>AU574*Workings_risks!$E$24*Workings_risks!$E$26*Workings_risks!$E$27*Assumptions!$G$90</f>
        <v>5.0569601269906893E-4</v>
      </c>
      <c r="BQ574" s="186">
        <f>AV574*Workings_risks!$E$24*Workings_risks!$E$26*Workings_risks!$E$27*Assumptions!$G$90</f>
        <v>5.1313014640356916E-4</v>
      </c>
      <c r="BR574" s="186">
        <f>AW574*Workings_risks!$E$24*Workings_risks!$E$26*Workings_risks!$E$27*Assumptions!$G$90</f>
        <v>5.205642801080695E-4</v>
      </c>
      <c r="BS574" s="186">
        <f>AX574*Workings_risks!$E$24*Workings_risks!$E$26*Workings_risks!$E$27*Assumptions!$G$90</f>
        <v>5.2799841381256983E-4</v>
      </c>
      <c r="BT574" s="186">
        <f>AY574*Workings_risks!$E$24*Workings_risks!$E$26*Workings_risks!$E$27*Assumptions!$G$90</f>
        <v>5.3543254751707006E-4</v>
      </c>
    </row>
    <row r="575" spans="2:72" x14ac:dyDescent="0.25">
      <c r="B575" s="42">
        <v>10462669</v>
      </c>
      <c r="C575" s="42" t="s">
        <v>393</v>
      </c>
      <c r="D575" s="42" t="s">
        <v>283</v>
      </c>
      <c r="E575" s="42">
        <v>17262858</v>
      </c>
      <c r="F575" s="42">
        <v>17262863</v>
      </c>
      <c r="G575" s="42">
        <v>0.48884446920429037</v>
      </c>
      <c r="H575" s="42">
        <v>145.65928764204</v>
      </c>
      <c r="I575" s="42">
        <v>-35.978384702140701</v>
      </c>
      <c r="J575" s="42">
        <v>114</v>
      </c>
      <c r="K575" s="42">
        <v>101</v>
      </c>
      <c r="L575" s="32">
        <v>6.3E-2</v>
      </c>
      <c r="M575" s="32">
        <v>8.7999999999999995E-2</v>
      </c>
      <c r="N575" s="181"/>
      <c r="O575" s="182">
        <f t="shared" si="121"/>
        <v>121.18199999999999</v>
      </c>
      <c r="P575" s="182">
        <f t="shared" si="122"/>
        <v>107.363</v>
      </c>
      <c r="Q575" s="191">
        <f t="shared" si="123"/>
        <v>0.01</v>
      </c>
      <c r="R575" s="191">
        <f t="shared" si="124"/>
        <v>0.02</v>
      </c>
      <c r="S575" s="184">
        <f t="shared" si="125"/>
        <v>-1381.899999999999</v>
      </c>
      <c r="T575" s="184">
        <f t="shared" si="126"/>
        <v>135.00099999999998</v>
      </c>
      <c r="U575" s="185">
        <f t="shared" si="127"/>
        <v>1.5197192271510234E-2</v>
      </c>
      <c r="V575" s="181"/>
      <c r="W575" s="182">
        <f t="shared" si="128"/>
        <v>122.32199999999999</v>
      </c>
      <c r="X575" s="182">
        <f t="shared" si="129"/>
        <v>109.88800000000001</v>
      </c>
      <c r="Y575" s="183">
        <f t="shared" si="130"/>
        <v>0.01</v>
      </c>
      <c r="Z575" s="183">
        <f t="shared" si="131"/>
        <v>0.02</v>
      </c>
      <c r="AA575" s="184">
        <f t="shared" si="132"/>
        <v>-1243.3999999999983</v>
      </c>
      <c r="AB575" s="184">
        <f t="shared" si="133"/>
        <v>134.75599999999997</v>
      </c>
      <c r="AC575" s="185">
        <f t="shared" si="134"/>
        <v>1.6692938716422714E-2</v>
      </c>
      <c r="AD575" s="181"/>
      <c r="AE575" s="178">
        <f t="shared" si="135"/>
        <v>1.5197192271510234</v>
      </c>
      <c r="AF575" s="170">
        <f>Workings_risks!$E$18+Workings_risks!$E$27*(($AE575-1)*Workings_risks!$E$18)/(2050-2023)</f>
        <v>9.7130080881042986E-3</v>
      </c>
      <c r="AG575" s="170">
        <f>AF575+(($AE575-1)*Workings_risks!$E$18)/(2050-2023)</f>
        <v>9.8897652989844882E-3</v>
      </c>
      <c r="AH575" s="170">
        <f>AG575+(($AE575-1)*Workings_risks!$E$18)/(2050-2023)</f>
        <v>1.0066522509864678E-2</v>
      </c>
      <c r="AI575" s="170">
        <f>AH575+(($AE575-1)*Workings_risks!$E$18)/(2050-2023)</f>
        <v>1.0243279720744868E-2</v>
      </c>
      <c r="AJ575" s="170">
        <f>AI575+(($AE575-1)*Workings_risks!$E$18)/(2050-2023)</f>
        <v>1.0420036931625057E-2</v>
      </c>
      <c r="AK575" s="170">
        <f>AJ575+(($AE575-1)*Workings_risks!$E$18)/(2050-2023)</f>
        <v>1.0596794142505247E-2</v>
      </c>
      <c r="AL575" s="170">
        <f>AK575+(($AE575-1)*Workings_risks!$E$18)/(2050-2023)</f>
        <v>1.0773551353385436E-2</v>
      </c>
      <c r="AM575" s="170">
        <f>AL575+(($AE575-1)*Workings_risks!$E$18)/(2050-2023)</f>
        <v>1.0950308564265626E-2</v>
      </c>
      <c r="AN575" s="170">
        <f>AM575+(($AE575-1)*Workings_risks!$E$18)/(2050-2023)</f>
        <v>1.1127065775145816E-2</v>
      </c>
      <c r="AO575" s="170">
        <f>AN575+(($AE575-1)*Workings_risks!$E$18)/(2050-2023)</f>
        <v>1.1303822986026005E-2</v>
      </c>
      <c r="AP575" s="170">
        <f>AO575+(($AE575-1)*Workings_risks!$E$18)/(2050-2023)</f>
        <v>1.1480580196906195E-2</v>
      </c>
      <c r="AQ575" s="170">
        <f>AP575+(($AE575-1)*Workings_risks!$E$18)/(2050-2023)</f>
        <v>1.1657337407786385E-2</v>
      </c>
      <c r="AR575" s="170">
        <f>AQ575+(($AE575-1)*Workings_risks!$E$18)/(2050-2023)</f>
        <v>1.1834094618666574E-2</v>
      </c>
      <c r="AS575" s="170">
        <f>AR575+(($AE575-1)*Workings_risks!$E$18)/(2050-2023)</f>
        <v>1.2010851829546764E-2</v>
      </c>
      <c r="AT575" s="170">
        <f>AS575+(($AE575-1)*Workings_risks!$E$18)/(2050-2023)</f>
        <v>1.2187609040426954E-2</v>
      </c>
      <c r="AU575" s="170">
        <f>AT575+(($AE575-1)*Workings_risks!$E$18)/(2050-2023)</f>
        <v>1.2364366251307143E-2</v>
      </c>
      <c r="AV575" s="170">
        <f>AU575+(($AE575-1)*Workings_risks!$E$18)/(2050-2023)</f>
        <v>1.2541123462187333E-2</v>
      </c>
      <c r="AW575" s="170">
        <f>AV575+(($AE575-1)*Workings_risks!$E$18)/(2050-2023)</f>
        <v>1.2717880673067523E-2</v>
      </c>
      <c r="AX575" s="170">
        <f>AW575+(($AE575-1)*Workings_risks!$E$18)/(2050-2023)</f>
        <v>1.2894637883947712E-2</v>
      </c>
      <c r="AY575" s="170">
        <f>AX575+(($AE575-1)*Workings_risks!$E$18)/(2050-2023)</f>
        <v>1.3071395094827902E-2</v>
      </c>
      <c r="BA575" s="186">
        <f>AF575*Workings_risks!$E$24*Workings_risks!$E$26*Workings_risks!$E$27*Assumptions!$G$90</f>
        <v>3.9335649722599527E-4</v>
      </c>
      <c r="BB575" s="186">
        <f>AG575*Workings_risks!$E$24*Workings_risks!$E$26*Workings_risks!$E$27*Assumptions!$G$90</f>
        <v>4.00514794295306E-4</v>
      </c>
      <c r="BC575" s="186">
        <f>AH575*Workings_risks!$E$24*Workings_risks!$E$26*Workings_risks!$E$27*Assumptions!$G$90</f>
        <v>4.0767309136461666E-4</v>
      </c>
      <c r="BD575" s="186">
        <f>AI575*Workings_risks!$E$24*Workings_risks!$E$26*Workings_risks!$E$27*Assumptions!$G$90</f>
        <v>4.1483138843392728E-4</v>
      </c>
      <c r="BE575" s="186">
        <f>AJ575*Workings_risks!$E$24*Workings_risks!$E$26*Workings_risks!$E$27*Assumptions!$G$90</f>
        <v>4.2198968550323805E-4</v>
      </c>
      <c r="BF575" s="186">
        <f>AK575*Workings_risks!$E$24*Workings_risks!$E$26*Workings_risks!$E$27*Assumptions!$G$90</f>
        <v>4.2914798257254877E-4</v>
      </c>
      <c r="BG575" s="186">
        <f>AL575*Workings_risks!$E$24*Workings_risks!$E$26*Workings_risks!$E$27*Assumptions!$G$90</f>
        <v>4.3630627964185944E-4</v>
      </c>
      <c r="BH575" s="186">
        <f>AM575*Workings_risks!$E$24*Workings_risks!$E$26*Workings_risks!$E$27*Assumptions!$G$90</f>
        <v>4.4346457671117005E-4</v>
      </c>
      <c r="BI575" s="186">
        <f>AN575*Workings_risks!$E$24*Workings_risks!$E$26*Workings_risks!$E$27*Assumptions!$G$90</f>
        <v>4.5062287378048083E-4</v>
      </c>
      <c r="BJ575" s="186">
        <f>AO575*Workings_risks!$E$24*Workings_risks!$E$26*Workings_risks!$E$27*Assumptions!$G$90</f>
        <v>4.5778117084979144E-4</v>
      </c>
      <c r="BK575" s="186">
        <f>AP575*Workings_risks!$E$24*Workings_risks!$E$26*Workings_risks!$E$27*Assumptions!$G$90</f>
        <v>4.6493946791910222E-4</v>
      </c>
      <c r="BL575" s="186">
        <f>AQ575*Workings_risks!$E$24*Workings_risks!$E$26*Workings_risks!$E$27*Assumptions!$G$90</f>
        <v>4.7209776498841299E-4</v>
      </c>
      <c r="BM575" s="186">
        <f>AR575*Workings_risks!$E$24*Workings_risks!$E$26*Workings_risks!$E$27*Assumptions!$G$90</f>
        <v>4.792560620577236E-4</v>
      </c>
      <c r="BN575" s="186">
        <f>AS575*Workings_risks!$E$24*Workings_risks!$E$26*Workings_risks!$E$27*Assumptions!$G$90</f>
        <v>4.8641435912703427E-4</v>
      </c>
      <c r="BO575" s="186">
        <f>AT575*Workings_risks!$E$24*Workings_risks!$E$26*Workings_risks!$E$27*Assumptions!$G$90</f>
        <v>4.9357265619634494E-4</v>
      </c>
      <c r="BP575" s="186">
        <f>AU575*Workings_risks!$E$24*Workings_risks!$E$26*Workings_risks!$E$27*Assumptions!$G$90</f>
        <v>5.0073095326565555E-4</v>
      </c>
      <c r="BQ575" s="186">
        <f>AV575*Workings_risks!$E$24*Workings_risks!$E$26*Workings_risks!$E$27*Assumptions!$G$90</f>
        <v>5.0788925033496616E-4</v>
      </c>
      <c r="BR575" s="186">
        <f>AW575*Workings_risks!$E$24*Workings_risks!$E$26*Workings_risks!$E$27*Assumptions!$G$90</f>
        <v>5.1504754740427699E-4</v>
      </c>
      <c r="BS575" s="186">
        <f>AX575*Workings_risks!$E$24*Workings_risks!$E$26*Workings_risks!$E$27*Assumptions!$G$90</f>
        <v>5.2220584447358772E-4</v>
      </c>
      <c r="BT575" s="186">
        <f>AY575*Workings_risks!$E$24*Workings_risks!$E$26*Workings_risks!$E$27*Assumptions!$G$90</f>
        <v>5.2936414154289844E-4</v>
      </c>
    </row>
    <row r="576" spans="2:72" x14ac:dyDescent="0.25">
      <c r="B576" s="42">
        <v>10462672</v>
      </c>
      <c r="C576" s="42" t="s">
        <v>393</v>
      </c>
      <c r="D576" s="42" t="s">
        <v>283</v>
      </c>
      <c r="E576" s="42">
        <v>17262863</v>
      </c>
      <c r="F576" s="42">
        <v>17262877</v>
      </c>
      <c r="G576" s="42">
        <v>0.41764097286163038</v>
      </c>
      <c r="H576" s="42">
        <v>145.65797232644101</v>
      </c>
      <c r="I576" s="42">
        <v>-35.978381273360498</v>
      </c>
      <c r="J576" s="42">
        <v>114</v>
      </c>
      <c r="K576" s="42">
        <v>101</v>
      </c>
      <c r="L576" s="32">
        <v>6.3E-2</v>
      </c>
      <c r="M576" s="32">
        <v>8.7999999999999995E-2</v>
      </c>
      <c r="N576" s="181"/>
      <c r="O576" s="182">
        <f t="shared" si="121"/>
        <v>121.18199999999999</v>
      </c>
      <c r="P576" s="182">
        <f t="shared" si="122"/>
        <v>107.363</v>
      </c>
      <c r="Q576" s="191">
        <f t="shared" si="123"/>
        <v>0.01</v>
      </c>
      <c r="R576" s="191">
        <f t="shared" si="124"/>
        <v>0.02</v>
      </c>
      <c r="S576" s="184">
        <f t="shared" si="125"/>
        <v>-1381.899999999999</v>
      </c>
      <c r="T576" s="184">
        <f t="shared" si="126"/>
        <v>135.00099999999998</v>
      </c>
      <c r="U576" s="185">
        <f t="shared" si="127"/>
        <v>1.5197192271510234E-2</v>
      </c>
      <c r="V576" s="181"/>
      <c r="W576" s="182">
        <f t="shared" si="128"/>
        <v>122.32199999999999</v>
      </c>
      <c r="X576" s="182">
        <f t="shared" si="129"/>
        <v>109.88800000000001</v>
      </c>
      <c r="Y576" s="183">
        <f t="shared" si="130"/>
        <v>0.01</v>
      </c>
      <c r="Z576" s="183">
        <f t="shared" si="131"/>
        <v>0.02</v>
      </c>
      <c r="AA576" s="184">
        <f t="shared" si="132"/>
        <v>-1243.3999999999983</v>
      </c>
      <c r="AB576" s="184">
        <f t="shared" si="133"/>
        <v>134.75599999999997</v>
      </c>
      <c r="AC576" s="185">
        <f t="shared" si="134"/>
        <v>1.6692938716422714E-2</v>
      </c>
      <c r="AD576" s="181"/>
      <c r="AE576" s="178">
        <f t="shared" si="135"/>
        <v>1.5197192271510234</v>
      </c>
      <c r="AF576" s="170">
        <f>Workings_risks!$E$18+Workings_risks!$E$27*(($AE576-1)*Workings_risks!$E$18)/(2050-2023)</f>
        <v>9.7130080881042986E-3</v>
      </c>
      <c r="AG576" s="170">
        <f>AF576+(($AE576-1)*Workings_risks!$E$18)/(2050-2023)</f>
        <v>9.8897652989844882E-3</v>
      </c>
      <c r="AH576" s="170">
        <f>AG576+(($AE576-1)*Workings_risks!$E$18)/(2050-2023)</f>
        <v>1.0066522509864678E-2</v>
      </c>
      <c r="AI576" s="170">
        <f>AH576+(($AE576-1)*Workings_risks!$E$18)/(2050-2023)</f>
        <v>1.0243279720744868E-2</v>
      </c>
      <c r="AJ576" s="170">
        <f>AI576+(($AE576-1)*Workings_risks!$E$18)/(2050-2023)</f>
        <v>1.0420036931625057E-2</v>
      </c>
      <c r="AK576" s="170">
        <f>AJ576+(($AE576-1)*Workings_risks!$E$18)/(2050-2023)</f>
        <v>1.0596794142505247E-2</v>
      </c>
      <c r="AL576" s="170">
        <f>AK576+(($AE576-1)*Workings_risks!$E$18)/(2050-2023)</f>
        <v>1.0773551353385436E-2</v>
      </c>
      <c r="AM576" s="170">
        <f>AL576+(($AE576-1)*Workings_risks!$E$18)/(2050-2023)</f>
        <v>1.0950308564265626E-2</v>
      </c>
      <c r="AN576" s="170">
        <f>AM576+(($AE576-1)*Workings_risks!$E$18)/(2050-2023)</f>
        <v>1.1127065775145816E-2</v>
      </c>
      <c r="AO576" s="170">
        <f>AN576+(($AE576-1)*Workings_risks!$E$18)/(2050-2023)</f>
        <v>1.1303822986026005E-2</v>
      </c>
      <c r="AP576" s="170">
        <f>AO576+(($AE576-1)*Workings_risks!$E$18)/(2050-2023)</f>
        <v>1.1480580196906195E-2</v>
      </c>
      <c r="AQ576" s="170">
        <f>AP576+(($AE576-1)*Workings_risks!$E$18)/(2050-2023)</f>
        <v>1.1657337407786385E-2</v>
      </c>
      <c r="AR576" s="170">
        <f>AQ576+(($AE576-1)*Workings_risks!$E$18)/(2050-2023)</f>
        <v>1.1834094618666574E-2</v>
      </c>
      <c r="AS576" s="170">
        <f>AR576+(($AE576-1)*Workings_risks!$E$18)/(2050-2023)</f>
        <v>1.2010851829546764E-2</v>
      </c>
      <c r="AT576" s="170">
        <f>AS576+(($AE576-1)*Workings_risks!$E$18)/(2050-2023)</f>
        <v>1.2187609040426954E-2</v>
      </c>
      <c r="AU576" s="170">
        <f>AT576+(($AE576-1)*Workings_risks!$E$18)/(2050-2023)</f>
        <v>1.2364366251307143E-2</v>
      </c>
      <c r="AV576" s="170">
        <f>AU576+(($AE576-1)*Workings_risks!$E$18)/(2050-2023)</f>
        <v>1.2541123462187333E-2</v>
      </c>
      <c r="AW576" s="170">
        <f>AV576+(($AE576-1)*Workings_risks!$E$18)/(2050-2023)</f>
        <v>1.2717880673067523E-2</v>
      </c>
      <c r="AX576" s="170">
        <f>AW576+(($AE576-1)*Workings_risks!$E$18)/(2050-2023)</f>
        <v>1.2894637883947712E-2</v>
      </c>
      <c r="AY576" s="170">
        <f>AX576+(($AE576-1)*Workings_risks!$E$18)/(2050-2023)</f>
        <v>1.3071395094827902E-2</v>
      </c>
      <c r="BA576" s="186">
        <f>AF576*Workings_risks!$E$24*Workings_risks!$E$26*Workings_risks!$E$27*Assumptions!$G$90</f>
        <v>3.9335649722599527E-4</v>
      </c>
      <c r="BB576" s="186">
        <f>AG576*Workings_risks!$E$24*Workings_risks!$E$26*Workings_risks!$E$27*Assumptions!$G$90</f>
        <v>4.00514794295306E-4</v>
      </c>
      <c r="BC576" s="186">
        <f>AH576*Workings_risks!$E$24*Workings_risks!$E$26*Workings_risks!$E$27*Assumptions!$G$90</f>
        <v>4.0767309136461666E-4</v>
      </c>
      <c r="BD576" s="186">
        <f>AI576*Workings_risks!$E$24*Workings_risks!$E$26*Workings_risks!$E$27*Assumptions!$G$90</f>
        <v>4.1483138843392728E-4</v>
      </c>
      <c r="BE576" s="186">
        <f>AJ576*Workings_risks!$E$24*Workings_risks!$E$26*Workings_risks!$E$27*Assumptions!$G$90</f>
        <v>4.2198968550323805E-4</v>
      </c>
      <c r="BF576" s="186">
        <f>AK576*Workings_risks!$E$24*Workings_risks!$E$26*Workings_risks!$E$27*Assumptions!$G$90</f>
        <v>4.2914798257254877E-4</v>
      </c>
      <c r="BG576" s="186">
        <f>AL576*Workings_risks!$E$24*Workings_risks!$E$26*Workings_risks!$E$27*Assumptions!$G$90</f>
        <v>4.3630627964185944E-4</v>
      </c>
      <c r="BH576" s="186">
        <f>AM576*Workings_risks!$E$24*Workings_risks!$E$26*Workings_risks!$E$27*Assumptions!$G$90</f>
        <v>4.4346457671117005E-4</v>
      </c>
      <c r="BI576" s="186">
        <f>AN576*Workings_risks!$E$24*Workings_risks!$E$26*Workings_risks!$E$27*Assumptions!$G$90</f>
        <v>4.5062287378048083E-4</v>
      </c>
      <c r="BJ576" s="186">
        <f>AO576*Workings_risks!$E$24*Workings_risks!$E$26*Workings_risks!$E$27*Assumptions!$G$90</f>
        <v>4.5778117084979144E-4</v>
      </c>
      <c r="BK576" s="186">
        <f>AP576*Workings_risks!$E$24*Workings_risks!$E$26*Workings_risks!$E$27*Assumptions!$G$90</f>
        <v>4.6493946791910222E-4</v>
      </c>
      <c r="BL576" s="186">
        <f>AQ576*Workings_risks!$E$24*Workings_risks!$E$26*Workings_risks!$E$27*Assumptions!$G$90</f>
        <v>4.7209776498841299E-4</v>
      </c>
      <c r="BM576" s="186">
        <f>AR576*Workings_risks!$E$24*Workings_risks!$E$26*Workings_risks!$E$27*Assumptions!$G$90</f>
        <v>4.792560620577236E-4</v>
      </c>
      <c r="BN576" s="186">
        <f>AS576*Workings_risks!$E$24*Workings_risks!$E$26*Workings_risks!$E$27*Assumptions!$G$90</f>
        <v>4.8641435912703427E-4</v>
      </c>
      <c r="BO576" s="186">
        <f>AT576*Workings_risks!$E$24*Workings_risks!$E$26*Workings_risks!$E$27*Assumptions!$G$90</f>
        <v>4.9357265619634494E-4</v>
      </c>
      <c r="BP576" s="186">
        <f>AU576*Workings_risks!$E$24*Workings_risks!$E$26*Workings_risks!$E$27*Assumptions!$G$90</f>
        <v>5.0073095326565555E-4</v>
      </c>
      <c r="BQ576" s="186">
        <f>AV576*Workings_risks!$E$24*Workings_risks!$E$26*Workings_risks!$E$27*Assumptions!$G$90</f>
        <v>5.0788925033496616E-4</v>
      </c>
      <c r="BR576" s="186">
        <f>AW576*Workings_risks!$E$24*Workings_risks!$E$26*Workings_risks!$E$27*Assumptions!$G$90</f>
        <v>5.1504754740427699E-4</v>
      </c>
      <c r="BS576" s="186">
        <f>AX576*Workings_risks!$E$24*Workings_risks!$E$26*Workings_risks!$E$27*Assumptions!$G$90</f>
        <v>5.2220584447358772E-4</v>
      </c>
      <c r="BT576" s="186">
        <f>AY576*Workings_risks!$E$24*Workings_risks!$E$26*Workings_risks!$E$27*Assumptions!$G$90</f>
        <v>5.2936414154289844E-4</v>
      </c>
    </row>
    <row r="577" spans="2:72" x14ac:dyDescent="0.25">
      <c r="B577" s="42">
        <v>10464607</v>
      </c>
      <c r="C577" s="42" t="s">
        <v>647</v>
      </c>
      <c r="D577" s="42" t="s">
        <v>281</v>
      </c>
      <c r="E577" s="42">
        <v>17271295</v>
      </c>
      <c r="F577" s="42">
        <v>17271551</v>
      </c>
      <c r="G577" s="42">
        <v>0.17242147489637016</v>
      </c>
      <c r="H577" s="42">
        <v>145.530091379601</v>
      </c>
      <c r="I577" s="42">
        <v>-36.434246980806201</v>
      </c>
      <c r="J577" s="42">
        <v>119</v>
      </c>
      <c r="K577" s="42">
        <v>104</v>
      </c>
      <c r="L577" s="32">
        <v>6.3E-2</v>
      </c>
      <c r="M577" s="32">
        <v>8.7999999999999995E-2</v>
      </c>
      <c r="N577" s="181"/>
      <c r="O577" s="182">
        <f t="shared" si="121"/>
        <v>126.497</v>
      </c>
      <c r="P577" s="182">
        <f t="shared" si="122"/>
        <v>110.55199999999999</v>
      </c>
      <c r="Q577" s="191">
        <f t="shared" si="123"/>
        <v>0.01</v>
      </c>
      <c r="R577" s="191">
        <f t="shared" si="124"/>
        <v>0.02</v>
      </c>
      <c r="S577" s="184">
        <f t="shared" si="125"/>
        <v>-1594.5000000000009</v>
      </c>
      <c r="T577" s="184">
        <f t="shared" si="126"/>
        <v>142.44200000000001</v>
      </c>
      <c r="U577" s="185">
        <f t="shared" si="127"/>
        <v>1.4701787394167446E-2</v>
      </c>
      <c r="V577" s="181"/>
      <c r="W577" s="182">
        <f t="shared" si="128"/>
        <v>127.687</v>
      </c>
      <c r="X577" s="182">
        <f t="shared" si="129"/>
        <v>113.15200000000002</v>
      </c>
      <c r="Y577" s="183">
        <f t="shared" si="130"/>
        <v>0.01</v>
      </c>
      <c r="Z577" s="183">
        <f t="shared" si="131"/>
        <v>0.02</v>
      </c>
      <c r="AA577" s="184">
        <f t="shared" si="132"/>
        <v>-1453.499999999998</v>
      </c>
      <c r="AB577" s="184">
        <f t="shared" si="133"/>
        <v>142.22199999999998</v>
      </c>
      <c r="AC577" s="185">
        <f t="shared" si="134"/>
        <v>1.5976608187134513E-2</v>
      </c>
      <c r="AD577" s="181"/>
      <c r="AE577" s="178">
        <f t="shared" si="135"/>
        <v>1.4701787394167447</v>
      </c>
      <c r="AF577" s="170">
        <f>Workings_risks!$E$18+Workings_risks!$E$27*(($AE577-1)*Workings_risks!$E$18)/(2050-2023)</f>
        <v>9.6624617277999633E-3</v>
      </c>
      <c r="AG577" s="170">
        <f>AF577+(($AE577-1)*Workings_risks!$E$18)/(2050-2023)</f>
        <v>9.8223701519120424E-3</v>
      </c>
      <c r="AH577" s="170">
        <f>AG577+(($AE577-1)*Workings_risks!$E$18)/(2050-2023)</f>
        <v>9.9822785760241214E-3</v>
      </c>
      <c r="AI577" s="170">
        <f>AH577+(($AE577-1)*Workings_risks!$E$18)/(2050-2023)</f>
        <v>1.0142187000136201E-2</v>
      </c>
      <c r="AJ577" s="170">
        <f>AI577+(($AE577-1)*Workings_risks!$E$18)/(2050-2023)</f>
        <v>1.030209542424828E-2</v>
      </c>
      <c r="AK577" s="170">
        <f>AJ577+(($AE577-1)*Workings_risks!$E$18)/(2050-2023)</f>
        <v>1.0462003848360359E-2</v>
      </c>
      <c r="AL577" s="170">
        <f>AK577+(($AE577-1)*Workings_risks!$E$18)/(2050-2023)</f>
        <v>1.0621912272472438E-2</v>
      </c>
      <c r="AM577" s="170">
        <f>AL577+(($AE577-1)*Workings_risks!$E$18)/(2050-2023)</f>
        <v>1.0781820696584517E-2</v>
      </c>
      <c r="AN577" s="170">
        <f>AM577+(($AE577-1)*Workings_risks!$E$18)/(2050-2023)</f>
        <v>1.0941729120696596E-2</v>
      </c>
      <c r="AO577" s="170">
        <f>AN577+(($AE577-1)*Workings_risks!$E$18)/(2050-2023)</f>
        <v>1.1101637544808675E-2</v>
      </c>
      <c r="AP577" s="170">
        <f>AO577+(($AE577-1)*Workings_risks!$E$18)/(2050-2023)</f>
        <v>1.1261545968920754E-2</v>
      </c>
      <c r="AQ577" s="170">
        <f>AP577+(($AE577-1)*Workings_risks!$E$18)/(2050-2023)</f>
        <v>1.1421454393032833E-2</v>
      </c>
      <c r="AR577" s="170">
        <f>AQ577+(($AE577-1)*Workings_risks!$E$18)/(2050-2023)</f>
        <v>1.1581362817144912E-2</v>
      </c>
      <c r="AS577" s="170">
        <f>AR577+(($AE577-1)*Workings_risks!$E$18)/(2050-2023)</f>
        <v>1.1741271241256991E-2</v>
      </c>
      <c r="AT577" s="170">
        <f>AS577+(($AE577-1)*Workings_risks!$E$18)/(2050-2023)</f>
        <v>1.190117966536907E-2</v>
      </c>
      <c r="AU577" s="170">
        <f>AT577+(($AE577-1)*Workings_risks!$E$18)/(2050-2023)</f>
        <v>1.2061088089481149E-2</v>
      </c>
      <c r="AV577" s="170">
        <f>AU577+(($AE577-1)*Workings_risks!$E$18)/(2050-2023)</f>
        <v>1.2220996513593228E-2</v>
      </c>
      <c r="AW577" s="170">
        <f>AV577+(($AE577-1)*Workings_risks!$E$18)/(2050-2023)</f>
        <v>1.2380904937705307E-2</v>
      </c>
      <c r="AX577" s="170">
        <f>AW577+(($AE577-1)*Workings_risks!$E$18)/(2050-2023)</f>
        <v>1.2540813361817386E-2</v>
      </c>
      <c r="AY577" s="170">
        <f>AX577+(($AE577-1)*Workings_risks!$E$18)/(2050-2023)</f>
        <v>1.2700721785929465E-2</v>
      </c>
      <c r="BA577" s="186">
        <f>AF577*Workings_risks!$E$24*Workings_risks!$E$26*Workings_risks!$E$27*Assumptions!$G$90</f>
        <v>3.9130947543249069E-4</v>
      </c>
      <c r="BB577" s="186">
        <f>AG577*Workings_risks!$E$24*Workings_risks!$E$26*Workings_risks!$E$27*Assumptions!$G$90</f>
        <v>3.9778543190396648E-4</v>
      </c>
      <c r="BC577" s="186">
        <f>AH577*Workings_risks!$E$24*Workings_risks!$E$26*Workings_risks!$E$27*Assumptions!$G$90</f>
        <v>4.0426138837544237E-4</v>
      </c>
      <c r="BD577" s="186">
        <f>AI577*Workings_risks!$E$24*Workings_risks!$E$26*Workings_risks!$E$27*Assumptions!$G$90</f>
        <v>4.1073734484691827E-4</v>
      </c>
      <c r="BE577" s="186">
        <f>AJ577*Workings_risks!$E$24*Workings_risks!$E$26*Workings_risks!$E$27*Assumptions!$G$90</f>
        <v>4.1721330131839411E-4</v>
      </c>
      <c r="BF577" s="186">
        <f>AK577*Workings_risks!$E$24*Workings_risks!$E$26*Workings_risks!$E$27*Assumptions!$G$90</f>
        <v>4.2368925778986984E-4</v>
      </c>
      <c r="BG577" s="186">
        <f>AL577*Workings_risks!$E$24*Workings_risks!$E$26*Workings_risks!$E$27*Assumptions!$G$90</f>
        <v>4.3016521426134579E-4</v>
      </c>
      <c r="BH577" s="186">
        <f>AM577*Workings_risks!$E$24*Workings_risks!$E$26*Workings_risks!$E$27*Assumptions!$G$90</f>
        <v>4.3664117073282158E-4</v>
      </c>
      <c r="BI577" s="186">
        <f>AN577*Workings_risks!$E$24*Workings_risks!$E$26*Workings_risks!$E$27*Assumptions!$G$90</f>
        <v>4.4311712720429748E-4</v>
      </c>
      <c r="BJ577" s="186">
        <f>AO577*Workings_risks!$E$24*Workings_risks!$E$26*Workings_risks!$E$27*Assumptions!$G$90</f>
        <v>4.4959308367577332E-4</v>
      </c>
      <c r="BK577" s="186">
        <f>AP577*Workings_risks!$E$24*Workings_risks!$E$26*Workings_risks!$E$27*Assumptions!$G$90</f>
        <v>4.5606904014724921E-4</v>
      </c>
      <c r="BL577" s="186">
        <f>AQ577*Workings_risks!$E$24*Workings_risks!$E$26*Workings_risks!$E$27*Assumptions!$G$90</f>
        <v>4.6254499661872511E-4</v>
      </c>
      <c r="BM577" s="186">
        <f>AR577*Workings_risks!$E$24*Workings_risks!$E$26*Workings_risks!$E$27*Assumptions!$G$90</f>
        <v>4.6902095309020084E-4</v>
      </c>
      <c r="BN577" s="186">
        <f>AS577*Workings_risks!$E$24*Workings_risks!$E$26*Workings_risks!$E$27*Assumptions!$G$90</f>
        <v>4.7549690956167668E-4</v>
      </c>
      <c r="BO577" s="186">
        <f>AT577*Workings_risks!$E$24*Workings_risks!$E$26*Workings_risks!$E$27*Assumptions!$G$90</f>
        <v>4.8197286603315258E-4</v>
      </c>
      <c r="BP577" s="186">
        <f>AU577*Workings_risks!$E$24*Workings_risks!$E$26*Workings_risks!$E$27*Assumptions!$G$90</f>
        <v>4.8844882250462848E-4</v>
      </c>
      <c r="BQ577" s="186">
        <f>AV577*Workings_risks!$E$24*Workings_risks!$E$26*Workings_risks!$E$27*Assumptions!$G$90</f>
        <v>4.9492477897610432E-4</v>
      </c>
      <c r="BR577" s="186">
        <f>AW577*Workings_risks!$E$24*Workings_risks!$E$26*Workings_risks!$E$27*Assumptions!$G$90</f>
        <v>5.0140073544758016E-4</v>
      </c>
      <c r="BS577" s="186">
        <f>AX577*Workings_risks!$E$24*Workings_risks!$E$26*Workings_risks!$E$27*Assumptions!$G$90</f>
        <v>5.07876691919056E-4</v>
      </c>
      <c r="BT577" s="186">
        <f>AY577*Workings_risks!$E$24*Workings_risks!$E$26*Workings_risks!$E$27*Assumptions!$G$90</f>
        <v>5.1435264839053184E-4</v>
      </c>
    </row>
    <row r="578" spans="2:72" x14ac:dyDescent="0.25">
      <c r="B578" s="42">
        <v>10464701</v>
      </c>
      <c r="C578" s="42" t="s">
        <v>647</v>
      </c>
      <c r="D578" s="42" t="s">
        <v>281</v>
      </c>
      <c r="E578" s="42">
        <v>17271745</v>
      </c>
      <c r="F578" s="42">
        <v>17271741</v>
      </c>
      <c r="G578" s="42">
        <v>1.1723075524311102</v>
      </c>
      <c r="H578" s="42">
        <v>145.46776648751299</v>
      </c>
      <c r="I578" s="42">
        <v>-36.556059018097002</v>
      </c>
      <c r="J578" s="42">
        <v>122</v>
      </c>
      <c r="K578" s="42">
        <v>107</v>
      </c>
      <c r="L578" s="32">
        <v>6.3E-2</v>
      </c>
      <c r="M578" s="32">
        <v>8.7999999999999995E-2</v>
      </c>
      <c r="N578" s="181"/>
      <c r="O578" s="182">
        <f t="shared" si="121"/>
        <v>129.68600000000001</v>
      </c>
      <c r="P578" s="182">
        <f t="shared" si="122"/>
        <v>113.741</v>
      </c>
      <c r="Q578" s="191">
        <f t="shared" si="123"/>
        <v>0.01</v>
      </c>
      <c r="R578" s="191">
        <f t="shared" si="124"/>
        <v>0.02</v>
      </c>
      <c r="S578" s="184">
        <f t="shared" si="125"/>
        <v>-1594.5000000000009</v>
      </c>
      <c r="T578" s="184">
        <f t="shared" si="126"/>
        <v>145.63100000000003</v>
      </c>
      <c r="U578" s="185">
        <f t="shared" si="127"/>
        <v>1.4820319849482606E-2</v>
      </c>
      <c r="V578" s="181"/>
      <c r="W578" s="182">
        <f t="shared" si="128"/>
        <v>130.90600000000001</v>
      </c>
      <c r="X578" s="182">
        <f t="shared" si="129"/>
        <v>116.41600000000001</v>
      </c>
      <c r="Y578" s="183">
        <f t="shared" si="130"/>
        <v>0.01</v>
      </c>
      <c r="Z578" s="183">
        <f t="shared" si="131"/>
        <v>0.02</v>
      </c>
      <c r="AA578" s="184">
        <f t="shared" si="132"/>
        <v>-1448.9999999999993</v>
      </c>
      <c r="AB578" s="184">
        <f t="shared" si="133"/>
        <v>145.39599999999999</v>
      </c>
      <c r="AC578" s="185">
        <f t="shared" si="134"/>
        <v>1.614630779848171E-2</v>
      </c>
      <c r="AD578" s="181"/>
      <c r="AE578" s="178">
        <f t="shared" si="135"/>
        <v>1.4820319849482606</v>
      </c>
      <c r="AF578" s="170">
        <f>Workings_risks!$E$18+Workings_risks!$E$27*(($AE578-1)*Workings_risks!$E$18)/(2050-2023)</f>
        <v>9.6745556422286102E-3</v>
      </c>
      <c r="AG578" s="170">
        <f>AF578+(($AE578-1)*Workings_risks!$E$18)/(2050-2023)</f>
        <v>9.8384953711502382E-3</v>
      </c>
      <c r="AH578" s="170">
        <f>AG578+(($AE578-1)*Workings_risks!$E$18)/(2050-2023)</f>
        <v>1.0002435100071866E-2</v>
      </c>
      <c r="AI578" s="170">
        <f>AH578+(($AE578-1)*Workings_risks!$E$18)/(2050-2023)</f>
        <v>1.0166374828993494E-2</v>
      </c>
      <c r="AJ578" s="170">
        <f>AI578+(($AE578-1)*Workings_risks!$E$18)/(2050-2023)</f>
        <v>1.0330314557915122E-2</v>
      </c>
      <c r="AK578" s="170">
        <f>AJ578+(($AE578-1)*Workings_risks!$E$18)/(2050-2023)</f>
        <v>1.049425428683675E-2</v>
      </c>
      <c r="AL578" s="170">
        <f>AK578+(($AE578-1)*Workings_risks!$E$18)/(2050-2023)</f>
        <v>1.0658194015758378E-2</v>
      </c>
      <c r="AM578" s="170">
        <f>AL578+(($AE578-1)*Workings_risks!$E$18)/(2050-2023)</f>
        <v>1.0822133744680006E-2</v>
      </c>
      <c r="AN578" s="170">
        <f>AM578+(($AE578-1)*Workings_risks!$E$18)/(2050-2023)</f>
        <v>1.0986073473601634E-2</v>
      </c>
      <c r="AO578" s="170">
        <f>AN578+(($AE578-1)*Workings_risks!$E$18)/(2050-2023)</f>
        <v>1.1150013202523262E-2</v>
      </c>
      <c r="AP578" s="170">
        <f>AO578+(($AE578-1)*Workings_risks!$E$18)/(2050-2023)</f>
        <v>1.131395293144489E-2</v>
      </c>
      <c r="AQ578" s="170">
        <f>AP578+(($AE578-1)*Workings_risks!$E$18)/(2050-2023)</f>
        <v>1.1477892660366518E-2</v>
      </c>
      <c r="AR578" s="170">
        <f>AQ578+(($AE578-1)*Workings_risks!$E$18)/(2050-2023)</f>
        <v>1.1641832389288146E-2</v>
      </c>
      <c r="AS578" s="170">
        <f>AR578+(($AE578-1)*Workings_risks!$E$18)/(2050-2023)</f>
        <v>1.1805772118209774E-2</v>
      </c>
      <c r="AT578" s="170">
        <f>AS578+(($AE578-1)*Workings_risks!$E$18)/(2050-2023)</f>
        <v>1.1969711847131402E-2</v>
      </c>
      <c r="AU578" s="170">
        <f>AT578+(($AE578-1)*Workings_risks!$E$18)/(2050-2023)</f>
        <v>1.213365157605303E-2</v>
      </c>
      <c r="AV578" s="170">
        <f>AU578+(($AE578-1)*Workings_risks!$E$18)/(2050-2023)</f>
        <v>1.2297591304974658E-2</v>
      </c>
      <c r="AW578" s="170">
        <f>AV578+(($AE578-1)*Workings_risks!$E$18)/(2050-2023)</f>
        <v>1.2461531033896286E-2</v>
      </c>
      <c r="AX578" s="170">
        <f>AW578+(($AE578-1)*Workings_risks!$E$18)/(2050-2023)</f>
        <v>1.2625470762817914E-2</v>
      </c>
      <c r="AY578" s="170">
        <f>AX578+(($AE578-1)*Workings_risks!$E$18)/(2050-2023)</f>
        <v>1.2789410491739543E-2</v>
      </c>
      <c r="BA578" s="186">
        <f>AF578*Workings_risks!$E$24*Workings_risks!$E$26*Workings_risks!$E$27*Assumptions!$G$90</f>
        <v>3.9179925365302254E-4</v>
      </c>
      <c r="BB578" s="186">
        <f>AG578*Workings_risks!$E$24*Workings_risks!$E$26*Workings_risks!$E$27*Assumptions!$G$90</f>
        <v>3.9843846953134234E-4</v>
      </c>
      <c r="BC578" s="186">
        <f>AH578*Workings_risks!$E$24*Workings_risks!$E$26*Workings_risks!$E$27*Assumptions!$G$90</f>
        <v>4.0507768540966224E-4</v>
      </c>
      <c r="BD578" s="186">
        <f>AI578*Workings_risks!$E$24*Workings_risks!$E$26*Workings_risks!$E$27*Assumptions!$G$90</f>
        <v>4.1171690128798198E-4</v>
      </c>
      <c r="BE578" s="186">
        <f>AJ578*Workings_risks!$E$24*Workings_risks!$E$26*Workings_risks!$E$27*Assumptions!$G$90</f>
        <v>4.1835611716630177E-4</v>
      </c>
      <c r="BF578" s="186">
        <f>AK578*Workings_risks!$E$24*Workings_risks!$E$26*Workings_risks!$E$27*Assumptions!$G$90</f>
        <v>4.2499533304462156E-4</v>
      </c>
      <c r="BG578" s="186">
        <f>AL578*Workings_risks!$E$24*Workings_risks!$E$26*Workings_risks!$E$27*Assumptions!$G$90</f>
        <v>4.3163454892294147E-4</v>
      </c>
      <c r="BH578" s="186">
        <f>AM578*Workings_risks!$E$24*Workings_risks!$E$26*Workings_risks!$E$27*Assumptions!$G$90</f>
        <v>4.3827376480126126E-4</v>
      </c>
      <c r="BI578" s="186">
        <f>AN578*Workings_risks!$E$24*Workings_risks!$E$26*Workings_risks!$E$27*Assumptions!$G$90</f>
        <v>4.44912980679581E-4</v>
      </c>
      <c r="BJ578" s="186">
        <f>AO578*Workings_risks!$E$24*Workings_risks!$E$26*Workings_risks!$E$27*Assumptions!$G$90</f>
        <v>4.5155219655790079E-4</v>
      </c>
      <c r="BK578" s="186">
        <f>AP578*Workings_risks!$E$24*Workings_risks!$E$26*Workings_risks!$E$27*Assumptions!$G$90</f>
        <v>4.5819141243622069E-4</v>
      </c>
      <c r="BL578" s="186">
        <f>AQ578*Workings_risks!$E$24*Workings_risks!$E$26*Workings_risks!$E$27*Assumptions!$G$90</f>
        <v>4.6483062831454049E-4</v>
      </c>
      <c r="BM578" s="186">
        <f>AR578*Workings_risks!$E$24*Workings_risks!$E$26*Workings_risks!$E$27*Assumptions!$G$90</f>
        <v>4.7146984419286028E-4</v>
      </c>
      <c r="BN578" s="186">
        <f>AS578*Workings_risks!$E$24*Workings_risks!$E$26*Workings_risks!$E$27*Assumptions!$G$90</f>
        <v>4.7810906007118018E-4</v>
      </c>
      <c r="BO578" s="186">
        <f>AT578*Workings_risks!$E$24*Workings_risks!$E$26*Workings_risks!$E$27*Assumptions!$G$90</f>
        <v>4.8474827594949986E-4</v>
      </c>
      <c r="BP578" s="186">
        <f>AU578*Workings_risks!$E$24*Workings_risks!$E$26*Workings_risks!$E$27*Assumptions!$G$90</f>
        <v>4.9138749182781982E-4</v>
      </c>
      <c r="BQ578" s="186">
        <f>AV578*Workings_risks!$E$24*Workings_risks!$E$26*Workings_risks!$E$27*Assumptions!$G$90</f>
        <v>4.9802670770613951E-4</v>
      </c>
      <c r="BR578" s="186">
        <f>AW578*Workings_risks!$E$24*Workings_risks!$E$26*Workings_risks!$E$27*Assumptions!$G$90</f>
        <v>5.0466592358445941E-4</v>
      </c>
      <c r="BS578" s="186">
        <f>AX578*Workings_risks!$E$24*Workings_risks!$E$26*Workings_risks!$E$27*Assumptions!$G$90</f>
        <v>5.113051394627792E-4</v>
      </c>
      <c r="BT578" s="186">
        <f>AY578*Workings_risks!$E$24*Workings_risks!$E$26*Workings_risks!$E$27*Assumptions!$G$90</f>
        <v>5.1794435534109888E-4</v>
      </c>
    </row>
    <row r="579" spans="2:72" x14ac:dyDescent="0.25">
      <c r="B579" s="42">
        <v>10464822</v>
      </c>
      <c r="C579" s="42" t="s">
        <v>568</v>
      </c>
      <c r="D579" s="42" t="s">
        <v>280</v>
      </c>
      <c r="E579" s="42">
        <v>17272260</v>
      </c>
      <c r="F579" s="42">
        <v>17272264</v>
      </c>
      <c r="G579" s="42">
        <v>0.25143652135237016</v>
      </c>
      <c r="H579" s="42">
        <v>145.320081074938</v>
      </c>
      <c r="I579" s="42">
        <v>-36.475646478529399</v>
      </c>
      <c r="J579" s="42">
        <v>115</v>
      </c>
      <c r="K579" s="42">
        <v>101</v>
      </c>
      <c r="L579" s="32">
        <v>6.3E-2</v>
      </c>
      <c r="M579" s="32">
        <v>8.7999999999999995E-2</v>
      </c>
      <c r="N579" s="181"/>
      <c r="O579" s="182">
        <f t="shared" ref="O579:O641" si="136">(1+L579)*J579</f>
        <v>122.24499999999999</v>
      </c>
      <c r="P579" s="182">
        <f t="shared" ref="P579:P641" si="137">(1+L579)*K579</f>
        <v>107.363</v>
      </c>
      <c r="Q579" s="191">
        <f t="shared" ref="Q579:Q641" si="138">1/100</f>
        <v>0.01</v>
      </c>
      <c r="R579" s="191">
        <f t="shared" ref="R579:R641" si="139">2/100</f>
        <v>0.02</v>
      </c>
      <c r="S579" s="184">
        <f t="shared" ref="S579:S641" si="140">SLOPE(O579:P579,Q579:R579)</f>
        <v>-1488.1999999999989</v>
      </c>
      <c r="T579" s="184">
        <f t="shared" ref="T579:T641" si="141">INTERCEPT(O579:P579,Q579:R579)</f>
        <v>137.12699999999998</v>
      </c>
      <c r="U579" s="185">
        <f t="shared" ref="U579:U641" si="142">(J579-T579)/S579</f>
        <v>1.4868297271872059E-2</v>
      </c>
      <c r="V579" s="181"/>
      <c r="W579" s="182">
        <f t="shared" ref="W579:W641" si="143">(1+$M$9)*J579</f>
        <v>123.395</v>
      </c>
      <c r="X579" s="182">
        <f t="shared" ref="X579:X641" si="144">(1+M579)*K579</f>
        <v>109.88800000000001</v>
      </c>
      <c r="Y579" s="183">
        <f t="shared" ref="Y579:Y641" si="145">1/100</f>
        <v>0.01</v>
      </c>
      <c r="Z579" s="183">
        <f t="shared" ref="Z579:Z641" si="146">2/100</f>
        <v>0.02</v>
      </c>
      <c r="AA579" s="184">
        <f t="shared" ref="AA579:AA641" si="147">SLOPE(W579:X579,Y579:Z579)</f>
        <v>-1350.6999999999991</v>
      </c>
      <c r="AB579" s="184">
        <f t="shared" ref="AB579:AB641" si="148">INTERCEPT(W579:X579,Y579:Z579)</f>
        <v>136.90199999999999</v>
      </c>
      <c r="AC579" s="185">
        <f t="shared" ref="AC579:AC641" si="149">(J579-AB579)/AA579</f>
        <v>1.6215295772562376E-2</v>
      </c>
      <c r="AD579" s="181"/>
      <c r="AE579" s="178">
        <f t="shared" si="135"/>
        <v>1.486829727187206</v>
      </c>
      <c r="AF579" s="170">
        <f>Workings_risks!$E$18+Workings_risks!$E$27*(($AE579-1)*Workings_risks!$E$18)/(2050-2023)</f>
        <v>9.6794507980687734E-3</v>
      </c>
      <c r="AG579" s="170">
        <f>AF579+(($AE579-1)*Workings_risks!$E$18)/(2050-2023)</f>
        <v>9.8450222456037892E-3</v>
      </c>
      <c r="AH579" s="170">
        <f>AG579+(($AE579-1)*Workings_risks!$E$18)/(2050-2023)</f>
        <v>1.0010593693138805E-2</v>
      </c>
      <c r="AI579" s="170">
        <f>AH579+(($AE579-1)*Workings_risks!$E$18)/(2050-2023)</f>
        <v>1.0176165140673821E-2</v>
      </c>
      <c r="AJ579" s="170">
        <f>AI579+(($AE579-1)*Workings_risks!$E$18)/(2050-2023)</f>
        <v>1.0341736588208836E-2</v>
      </c>
      <c r="AK579" s="170">
        <f>AJ579+(($AE579-1)*Workings_risks!$E$18)/(2050-2023)</f>
        <v>1.0507308035743852E-2</v>
      </c>
      <c r="AL579" s="170">
        <f>AK579+(($AE579-1)*Workings_risks!$E$18)/(2050-2023)</f>
        <v>1.0672879483278868E-2</v>
      </c>
      <c r="AM579" s="170">
        <f>AL579+(($AE579-1)*Workings_risks!$E$18)/(2050-2023)</f>
        <v>1.0838450930813884E-2</v>
      </c>
      <c r="AN579" s="170">
        <f>AM579+(($AE579-1)*Workings_risks!$E$18)/(2050-2023)</f>
        <v>1.10040223783489E-2</v>
      </c>
      <c r="AO579" s="170">
        <f>AN579+(($AE579-1)*Workings_risks!$E$18)/(2050-2023)</f>
        <v>1.1169593825883915E-2</v>
      </c>
      <c r="AP579" s="170">
        <f>AO579+(($AE579-1)*Workings_risks!$E$18)/(2050-2023)</f>
        <v>1.1335165273418931E-2</v>
      </c>
      <c r="AQ579" s="170">
        <f>AP579+(($AE579-1)*Workings_risks!$E$18)/(2050-2023)</f>
        <v>1.1500736720953947E-2</v>
      </c>
      <c r="AR579" s="170">
        <f>AQ579+(($AE579-1)*Workings_risks!$E$18)/(2050-2023)</f>
        <v>1.1666308168488963E-2</v>
      </c>
      <c r="AS579" s="170">
        <f>AR579+(($AE579-1)*Workings_risks!$E$18)/(2050-2023)</f>
        <v>1.1831879616023978E-2</v>
      </c>
      <c r="AT579" s="170">
        <f>AS579+(($AE579-1)*Workings_risks!$E$18)/(2050-2023)</f>
        <v>1.1997451063558994E-2</v>
      </c>
      <c r="AU579" s="170">
        <f>AT579+(($AE579-1)*Workings_risks!$E$18)/(2050-2023)</f>
        <v>1.216302251109401E-2</v>
      </c>
      <c r="AV579" s="170">
        <f>AU579+(($AE579-1)*Workings_risks!$E$18)/(2050-2023)</f>
        <v>1.2328593958629026E-2</v>
      </c>
      <c r="AW579" s="170">
        <f>AV579+(($AE579-1)*Workings_risks!$E$18)/(2050-2023)</f>
        <v>1.2494165406164041E-2</v>
      </c>
      <c r="AX579" s="170">
        <f>AW579+(($AE579-1)*Workings_risks!$E$18)/(2050-2023)</f>
        <v>1.2659736853699057E-2</v>
      </c>
      <c r="AY579" s="170">
        <f>AX579+(($AE579-1)*Workings_risks!$E$18)/(2050-2023)</f>
        <v>1.2825308301234073E-2</v>
      </c>
      <c r="BA579" s="186">
        <f>AF579*Workings_risks!$E$24*Workings_risks!$E$26*Workings_risks!$E$27*Assumptions!$G$90</f>
        <v>3.919974972184757E-4</v>
      </c>
      <c r="BB579" s="186">
        <f>AG579*Workings_risks!$E$24*Workings_risks!$E$26*Workings_risks!$E$27*Assumptions!$G$90</f>
        <v>3.9870279428528004E-4</v>
      </c>
      <c r="BC579" s="186">
        <f>AH579*Workings_risks!$E$24*Workings_risks!$E$26*Workings_risks!$E$27*Assumptions!$G$90</f>
        <v>4.0540809135208421E-4</v>
      </c>
      <c r="BD579" s="186">
        <f>AI579*Workings_risks!$E$24*Workings_risks!$E$26*Workings_risks!$E$27*Assumptions!$G$90</f>
        <v>4.121133884188885E-4</v>
      </c>
      <c r="BE579" s="186">
        <f>AJ579*Workings_risks!$E$24*Workings_risks!$E$26*Workings_risks!$E$27*Assumptions!$G$90</f>
        <v>4.1881868548569262E-4</v>
      </c>
      <c r="BF579" s="186">
        <f>AK579*Workings_risks!$E$24*Workings_risks!$E$26*Workings_risks!$E$27*Assumptions!$G$90</f>
        <v>4.2552398255249696E-4</v>
      </c>
      <c r="BG579" s="186">
        <f>AL579*Workings_risks!$E$24*Workings_risks!$E$26*Workings_risks!$E$27*Assumptions!$G$90</f>
        <v>4.3222927961930114E-4</v>
      </c>
      <c r="BH579" s="186">
        <f>AM579*Workings_risks!$E$24*Workings_risks!$E$26*Workings_risks!$E$27*Assumptions!$G$90</f>
        <v>4.3893457668610532E-4</v>
      </c>
      <c r="BI579" s="186">
        <f>AN579*Workings_risks!$E$24*Workings_risks!$E$26*Workings_risks!$E$27*Assumptions!$G$90</f>
        <v>4.456398737529096E-4</v>
      </c>
      <c r="BJ579" s="186">
        <f>AO579*Workings_risks!$E$24*Workings_risks!$E$26*Workings_risks!$E$27*Assumptions!$G$90</f>
        <v>4.5234517081971384E-4</v>
      </c>
      <c r="BK579" s="186">
        <f>AP579*Workings_risks!$E$24*Workings_risks!$E$26*Workings_risks!$E$27*Assumptions!$G$90</f>
        <v>4.5905046788651801E-4</v>
      </c>
      <c r="BL579" s="186">
        <f>AQ579*Workings_risks!$E$24*Workings_risks!$E$26*Workings_risks!$E$27*Assumptions!$G$90</f>
        <v>4.6575576495332219E-4</v>
      </c>
      <c r="BM579" s="186">
        <f>AR579*Workings_risks!$E$24*Workings_risks!$E$26*Workings_risks!$E$27*Assumptions!$G$90</f>
        <v>4.7246106202012648E-4</v>
      </c>
      <c r="BN579" s="186">
        <f>AS579*Workings_risks!$E$24*Workings_risks!$E$26*Workings_risks!$E$27*Assumptions!$G$90</f>
        <v>4.7916635908693076E-4</v>
      </c>
      <c r="BO579" s="186">
        <f>AT579*Workings_risks!$E$24*Workings_risks!$E$26*Workings_risks!$E$27*Assumptions!$G$90</f>
        <v>4.8587165615373494E-4</v>
      </c>
      <c r="BP579" s="186">
        <f>AU579*Workings_risks!$E$24*Workings_risks!$E$26*Workings_risks!$E$27*Assumptions!$G$90</f>
        <v>4.9257695322053928E-4</v>
      </c>
      <c r="BQ579" s="186">
        <f>AV579*Workings_risks!$E$24*Workings_risks!$E$26*Workings_risks!$E$27*Assumptions!$G$90</f>
        <v>4.9928225028734335E-4</v>
      </c>
      <c r="BR579" s="186">
        <f>AW579*Workings_risks!$E$24*Workings_risks!$E$26*Workings_risks!$E$27*Assumptions!$G$90</f>
        <v>5.0598754735414753E-4</v>
      </c>
      <c r="BS579" s="186">
        <f>AX579*Workings_risks!$E$24*Workings_risks!$E$26*Workings_risks!$E$27*Assumptions!$G$90</f>
        <v>5.1269284442095181E-4</v>
      </c>
      <c r="BT579" s="186">
        <f>AY579*Workings_risks!$E$24*Workings_risks!$E$26*Workings_risks!$E$27*Assumptions!$G$90</f>
        <v>5.1939814148775621E-4</v>
      </c>
    </row>
    <row r="580" spans="2:72" x14ac:dyDescent="0.25">
      <c r="B580" s="42">
        <v>10464823</v>
      </c>
      <c r="C580" s="42" t="s">
        <v>568</v>
      </c>
      <c r="D580" s="42" t="s">
        <v>280</v>
      </c>
      <c r="E580" s="42">
        <v>17272264</v>
      </c>
      <c r="F580" s="42">
        <v>183654742</v>
      </c>
      <c r="G580" s="42">
        <v>0.60730274826291053</v>
      </c>
      <c r="H580" s="42">
        <v>145.319627281246</v>
      </c>
      <c r="I580" s="42">
        <v>-36.476728519716097</v>
      </c>
      <c r="J580" s="42">
        <v>115</v>
      </c>
      <c r="K580" s="42">
        <v>101</v>
      </c>
      <c r="L580" s="32">
        <v>6.3E-2</v>
      </c>
      <c r="M580" s="32">
        <v>8.7999999999999995E-2</v>
      </c>
      <c r="N580" s="181"/>
      <c r="O580" s="182">
        <f t="shared" si="136"/>
        <v>122.24499999999999</v>
      </c>
      <c r="P580" s="182">
        <f t="shared" si="137"/>
        <v>107.363</v>
      </c>
      <c r="Q580" s="191">
        <f t="shared" si="138"/>
        <v>0.01</v>
      </c>
      <c r="R580" s="191">
        <f t="shared" si="139"/>
        <v>0.02</v>
      </c>
      <c r="S580" s="184">
        <f t="shared" si="140"/>
        <v>-1488.1999999999989</v>
      </c>
      <c r="T580" s="184">
        <f t="shared" si="141"/>
        <v>137.12699999999998</v>
      </c>
      <c r="U580" s="185">
        <f t="shared" si="142"/>
        <v>1.4868297271872059E-2</v>
      </c>
      <c r="V580" s="181"/>
      <c r="W580" s="182">
        <f t="shared" si="143"/>
        <v>123.395</v>
      </c>
      <c r="X580" s="182">
        <f t="shared" si="144"/>
        <v>109.88800000000001</v>
      </c>
      <c r="Y580" s="183">
        <f t="shared" si="145"/>
        <v>0.01</v>
      </c>
      <c r="Z580" s="183">
        <f t="shared" si="146"/>
        <v>0.02</v>
      </c>
      <c r="AA580" s="184">
        <f t="shared" si="147"/>
        <v>-1350.6999999999991</v>
      </c>
      <c r="AB580" s="184">
        <f t="shared" si="148"/>
        <v>136.90199999999999</v>
      </c>
      <c r="AC580" s="185">
        <f t="shared" si="149"/>
        <v>1.6215295772562376E-2</v>
      </c>
      <c r="AD580" s="181"/>
      <c r="AE580" s="178">
        <f t="shared" si="135"/>
        <v>1.486829727187206</v>
      </c>
      <c r="AF580" s="170">
        <f>Workings_risks!$E$18+Workings_risks!$E$27*(($AE580-1)*Workings_risks!$E$18)/(2050-2023)</f>
        <v>9.6794507980687734E-3</v>
      </c>
      <c r="AG580" s="170">
        <f>AF580+(($AE580-1)*Workings_risks!$E$18)/(2050-2023)</f>
        <v>9.8450222456037892E-3</v>
      </c>
      <c r="AH580" s="170">
        <f>AG580+(($AE580-1)*Workings_risks!$E$18)/(2050-2023)</f>
        <v>1.0010593693138805E-2</v>
      </c>
      <c r="AI580" s="170">
        <f>AH580+(($AE580-1)*Workings_risks!$E$18)/(2050-2023)</f>
        <v>1.0176165140673821E-2</v>
      </c>
      <c r="AJ580" s="170">
        <f>AI580+(($AE580-1)*Workings_risks!$E$18)/(2050-2023)</f>
        <v>1.0341736588208836E-2</v>
      </c>
      <c r="AK580" s="170">
        <f>AJ580+(($AE580-1)*Workings_risks!$E$18)/(2050-2023)</f>
        <v>1.0507308035743852E-2</v>
      </c>
      <c r="AL580" s="170">
        <f>AK580+(($AE580-1)*Workings_risks!$E$18)/(2050-2023)</f>
        <v>1.0672879483278868E-2</v>
      </c>
      <c r="AM580" s="170">
        <f>AL580+(($AE580-1)*Workings_risks!$E$18)/(2050-2023)</f>
        <v>1.0838450930813884E-2</v>
      </c>
      <c r="AN580" s="170">
        <f>AM580+(($AE580-1)*Workings_risks!$E$18)/(2050-2023)</f>
        <v>1.10040223783489E-2</v>
      </c>
      <c r="AO580" s="170">
        <f>AN580+(($AE580-1)*Workings_risks!$E$18)/(2050-2023)</f>
        <v>1.1169593825883915E-2</v>
      </c>
      <c r="AP580" s="170">
        <f>AO580+(($AE580-1)*Workings_risks!$E$18)/(2050-2023)</f>
        <v>1.1335165273418931E-2</v>
      </c>
      <c r="AQ580" s="170">
        <f>AP580+(($AE580-1)*Workings_risks!$E$18)/(2050-2023)</f>
        <v>1.1500736720953947E-2</v>
      </c>
      <c r="AR580" s="170">
        <f>AQ580+(($AE580-1)*Workings_risks!$E$18)/(2050-2023)</f>
        <v>1.1666308168488963E-2</v>
      </c>
      <c r="AS580" s="170">
        <f>AR580+(($AE580-1)*Workings_risks!$E$18)/(2050-2023)</f>
        <v>1.1831879616023978E-2</v>
      </c>
      <c r="AT580" s="170">
        <f>AS580+(($AE580-1)*Workings_risks!$E$18)/(2050-2023)</f>
        <v>1.1997451063558994E-2</v>
      </c>
      <c r="AU580" s="170">
        <f>AT580+(($AE580-1)*Workings_risks!$E$18)/(2050-2023)</f>
        <v>1.216302251109401E-2</v>
      </c>
      <c r="AV580" s="170">
        <f>AU580+(($AE580-1)*Workings_risks!$E$18)/(2050-2023)</f>
        <v>1.2328593958629026E-2</v>
      </c>
      <c r="AW580" s="170">
        <f>AV580+(($AE580-1)*Workings_risks!$E$18)/(2050-2023)</f>
        <v>1.2494165406164041E-2</v>
      </c>
      <c r="AX580" s="170">
        <f>AW580+(($AE580-1)*Workings_risks!$E$18)/(2050-2023)</f>
        <v>1.2659736853699057E-2</v>
      </c>
      <c r="AY580" s="170">
        <f>AX580+(($AE580-1)*Workings_risks!$E$18)/(2050-2023)</f>
        <v>1.2825308301234073E-2</v>
      </c>
      <c r="BA580" s="186">
        <f>AF580*Workings_risks!$E$24*Workings_risks!$E$26*Workings_risks!$E$27*Assumptions!$G$90</f>
        <v>3.919974972184757E-4</v>
      </c>
      <c r="BB580" s="186">
        <f>AG580*Workings_risks!$E$24*Workings_risks!$E$26*Workings_risks!$E$27*Assumptions!$G$90</f>
        <v>3.9870279428528004E-4</v>
      </c>
      <c r="BC580" s="186">
        <f>AH580*Workings_risks!$E$24*Workings_risks!$E$26*Workings_risks!$E$27*Assumptions!$G$90</f>
        <v>4.0540809135208421E-4</v>
      </c>
      <c r="BD580" s="186">
        <f>AI580*Workings_risks!$E$24*Workings_risks!$E$26*Workings_risks!$E$27*Assumptions!$G$90</f>
        <v>4.121133884188885E-4</v>
      </c>
      <c r="BE580" s="186">
        <f>AJ580*Workings_risks!$E$24*Workings_risks!$E$26*Workings_risks!$E$27*Assumptions!$G$90</f>
        <v>4.1881868548569262E-4</v>
      </c>
      <c r="BF580" s="186">
        <f>AK580*Workings_risks!$E$24*Workings_risks!$E$26*Workings_risks!$E$27*Assumptions!$G$90</f>
        <v>4.2552398255249696E-4</v>
      </c>
      <c r="BG580" s="186">
        <f>AL580*Workings_risks!$E$24*Workings_risks!$E$26*Workings_risks!$E$27*Assumptions!$G$90</f>
        <v>4.3222927961930114E-4</v>
      </c>
      <c r="BH580" s="186">
        <f>AM580*Workings_risks!$E$24*Workings_risks!$E$26*Workings_risks!$E$27*Assumptions!$G$90</f>
        <v>4.3893457668610532E-4</v>
      </c>
      <c r="BI580" s="186">
        <f>AN580*Workings_risks!$E$24*Workings_risks!$E$26*Workings_risks!$E$27*Assumptions!$G$90</f>
        <v>4.456398737529096E-4</v>
      </c>
      <c r="BJ580" s="186">
        <f>AO580*Workings_risks!$E$24*Workings_risks!$E$26*Workings_risks!$E$27*Assumptions!$G$90</f>
        <v>4.5234517081971384E-4</v>
      </c>
      <c r="BK580" s="186">
        <f>AP580*Workings_risks!$E$24*Workings_risks!$E$26*Workings_risks!$E$27*Assumptions!$G$90</f>
        <v>4.5905046788651801E-4</v>
      </c>
      <c r="BL580" s="186">
        <f>AQ580*Workings_risks!$E$24*Workings_risks!$E$26*Workings_risks!$E$27*Assumptions!$G$90</f>
        <v>4.6575576495332219E-4</v>
      </c>
      <c r="BM580" s="186">
        <f>AR580*Workings_risks!$E$24*Workings_risks!$E$26*Workings_risks!$E$27*Assumptions!$G$90</f>
        <v>4.7246106202012648E-4</v>
      </c>
      <c r="BN580" s="186">
        <f>AS580*Workings_risks!$E$24*Workings_risks!$E$26*Workings_risks!$E$27*Assumptions!$G$90</f>
        <v>4.7916635908693076E-4</v>
      </c>
      <c r="BO580" s="186">
        <f>AT580*Workings_risks!$E$24*Workings_risks!$E$26*Workings_risks!$E$27*Assumptions!$G$90</f>
        <v>4.8587165615373494E-4</v>
      </c>
      <c r="BP580" s="186">
        <f>AU580*Workings_risks!$E$24*Workings_risks!$E$26*Workings_risks!$E$27*Assumptions!$G$90</f>
        <v>4.9257695322053928E-4</v>
      </c>
      <c r="BQ580" s="186">
        <f>AV580*Workings_risks!$E$24*Workings_risks!$E$26*Workings_risks!$E$27*Assumptions!$G$90</f>
        <v>4.9928225028734335E-4</v>
      </c>
      <c r="BR580" s="186">
        <f>AW580*Workings_risks!$E$24*Workings_risks!$E$26*Workings_risks!$E$27*Assumptions!$G$90</f>
        <v>5.0598754735414753E-4</v>
      </c>
      <c r="BS580" s="186">
        <f>AX580*Workings_risks!$E$24*Workings_risks!$E$26*Workings_risks!$E$27*Assumptions!$G$90</f>
        <v>5.1269284442095181E-4</v>
      </c>
      <c r="BT580" s="186">
        <f>AY580*Workings_risks!$E$24*Workings_risks!$E$26*Workings_risks!$E$27*Assumptions!$G$90</f>
        <v>5.1939814148775621E-4</v>
      </c>
    </row>
    <row r="581" spans="2:72" x14ac:dyDescent="0.25">
      <c r="B581" s="42">
        <v>10465191</v>
      </c>
      <c r="C581" s="42" t="s">
        <v>565</v>
      </c>
      <c r="D581" s="42" t="s">
        <v>280</v>
      </c>
      <c r="E581" s="42">
        <v>17273761</v>
      </c>
      <c r="F581" s="42">
        <v>17273765</v>
      </c>
      <c r="G581" s="42">
        <v>0.12552072872269004</v>
      </c>
      <c r="H581" s="42">
        <v>145.32415866125399</v>
      </c>
      <c r="I581" s="42">
        <v>-36.437903276236597</v>
      </c>
      <c r="J581" s="42">
        <v>113</v>
      </c>
      <c r="K581" s="42">
        <v>99.1</v>
      </c>
      <c r="L581" s="32">
        <v>6.3E-2</v>
      </c>
      <c r="M581" s="32">
        <v>8.7999999999999995E-2</v>
      </c>
      <c r="N581" s="181"/>
      <c r="O581" s="182">
        <f t="shared" si="136"/>
        <v>120.119</v>
      </c>
      <c r="P581" s="182">
        <f t="shared" si="137"/>
        <v>105.34329999999999</v>
      </c>
      <c r="Q581" s="191">
        <f t="shared" si="138"/>
        <v>0.01</v>
      </c>
      <c r="R581" s="191">
        <f t="shared" si="139"/>
        <v>0.02</v>
      </c>
      <c r="S581" s="184">
        <f t="shared" si="140"/>
        <v>-1477.5700000000013</v>
      </c>
      <c r="T581" s="184">
        <f t="shared" si="141"/>
        <v>134.8947</v>
      </c>
      <c r="U581" s="185">
        <f t="shared" si="142"/>
        <v>1.4818045845543684E-2</v>
      </c>
      <c r="V581" s="181"/>
      <c r="W581" s="182">
        <f t="shared" si="143"/>
        <v>121.249</v>
      </c>
      <c r="X581" s="182">
        <f t="shared" si="144"/>
        <v>107.82080000000001</v>
      </c>
      <c r="Y581" s="183">
        <f t="shared" si="145"/>
        <v>0.01</v>
      </c>
      <c r="Z581" s="183">
        <f t="shared" si="146"/>
        <v>0.02</v>
      </c>
      <c r="AA581" s="184">
        <f t="shared" si="147"/>
        <v>-1342.819999999999</v>
      </c>
      <c r="AB581" s="184">
        <f t="shared" si="148"/>
        <v>134.67719999999997</v>
      </c>
      <c r="AC581" s="185">
        <f t="shared" si="149"/>
        <v>1.6143042254360217E-2</v>
      </c>
      <c r="AD581" s="181"/>
      <c r="AE581" s="178">
        <f t="shared" si="135"/>
        <v>1.4818045845543684</v>
      </c>
      <c r="AF581" s="170">
        <f>Workings_risks!$E$18+Workings_risks!$E$27*(($AE581-1)*Workings_risks!$E$18)/(2050-2023)</f>
        <v>9.6743236246856108E-3</v>
      </c>
      <c r="AG581" s="170">
        <f>AF581+(($AE581-1)*Workings_risks!$E$18)/(2050-2023)</f>
        <v>9.8381860144262385E-3</v>
      </c>
      <c r="AH581" s="170">
        <f>AG581+(($AE581-1)*Workings_risks!$E$18)/(2050-2023)</f>
        <v>1.0002048404166866E-2</v>
      </c>
      <c r="AI581" s="170">
        <f>AH581+(($AE581-1)*Workings_risks!$E$18)/(2050-2023)</f>
        <v>1.0165910793907494E-2</v>
      </c>
      <c r="AJ581" s="170">
        <f>AI581+(($AE581-1)*Workings_risks!$E$18)/(2050-2023)</f>
        <v>1.0329773183648121E-2</v>
      </c>
      <c r="AK581" s="170">
        <f>AJ581+(($AE581-1)*Workings_risks!$E$18)/(2050-2023)</f>
        <v>1.0493635573388749E-2</v>
      </c>
      <c r="AL581" s="170">
        <f>AK581+(($AE581-1)*Workings_risks!$E$18)/(2050-2023)</f>
        <v>1.0657497963129377E-2</v>
      </c>
      <c r="AM581" s="170">
        <f>AL581+(($AE581-1)*Workings_risks!$E$18)/(2050-2023)</f>
        <v>1.0821360352870004E-2</v>
      </c>
      <c r="AN581" s="170">
        <f>AM581+(($AE581-1)*Workings_risks!$E$18)/(2050-2023)</f>
        <v>1.0985222742610632E-2</v>
      </c>
      <c r="AO581" s="170">
        <f>AN581+(($AE581-1)*Workings_risks!$E$18)/(2050-2023)</f>
        <v>1.114908513235126E-2</v>
      </c>
      <c r="AP581" s="170">
        <f>AO581+(($AE581-1)*Workings_risks!$E$18)/(2050-2023)</f>
        <v>1.1312947522091887E-2</v>
      </c>
      <c r="AQ581" s="170">
        <f>AP581+(($AE581-1)*Workings_risks!$E$18)/(2050-2023)</f>
        <v>1.1476809911832515E-2</v>
      </c>
      <c r="AR581" s="170">
        <f>AQ581+(($AE581-1)*Workings_risks!$E$18)/(2050-2023)</f>
        <v>1.1640672301573143E-2</v>
      </c>
      <c r="AS581" s="170">
        <f>AR581+(($AE581-1)*Workings_risks!$E$18)/(2050-2023)</f>
        <v>1.180453469131377E-2</v>
      </c>
      <c r="AT581" s="170">
        <f>AS581+(($AE581-1)*Workings_risks!$E$18)/(2050-2023)</f>
        <v>1.1968397081054398E-2</v>
      </c>
      <c r="AU581" s="170">
        <f>AT581+(($AE581-1)*Workings_risks!$E$18)/(2050-2023)</f>
        <v>1.2132259470795026E-2</v>
      </c>
      <c r="AV581" s="170">
        <f>AU581+(($AE581-1)*Workings_risks!$E$18)/(2050-2023)</f>
        <v>1.2296121860535653E-2</v>
      </c>
      <c r="AW581" s="170">
        <f>AV581+(($AE581-1)*Workings_risks!$E$18)/(2050-2023)</f>
        <v>1.2459984250276281E-2</v>
      </c>
      <c r="AX581" s="170">
        <f>AW581+(($AE581-1)*Workings_risks!$E$18)/(2050-2023)</f>
        <v>1.2623846640016909E-2</v>
      </c>
      <c r="AY581" s="170">
        <f>AX581+(($AE581-1)*Workings_risks!$E$18)/(2050-2023)</f>
        <v>1.2787709029757536E-2</v>
      </c>
      <c r="BA581" s="186">
        <f>AF581*Workings_risks!$E$24*Workings_risks!$E$26*Workings_risks!$E$27*Assumptions!$G$90</f>
        <v>3.9178985742816804E-4</v>
      </c>
      <c r="BB581" s="186">
        <f>AG581*Workings_risks!$E$24*Workings_risks!$E$26*Workings_risks!$E$27*Assumptions!$G$90</f>
        <v>3.9842594123153639E-4</v>
      </c>
      <c r="BC581" s="186">
        <f>AH581*Workings_risks!$E$24*Workings_risks!$E$26*Workings_risks!$E$27*Assumptions!$G$90</f>
        <v>4.0506202503490463E-4</v>
      </c>
      <c r="BD581" s="186">
        <f>AI581*Workings_risks!$E$24*Workings_risks!$E$26*Workings_risks!$E$27*Assumptions!$G$90</f>
        <v>4.1169810883827298E-4</v>
      </c>
      <c r="BE581" s="186">
        <f>AJ581*Workings_risks!$E$24*Workings_risks!$E$26*Workings_risks!$E$27*Assumptions!$G$90</f>
        <v>4.1833419264164127E-4</v>
      </c>
      <c r="BF581" s="186">
        <f>AK581*Workings_risks!$E$24*Workings_risks!$E$26*Workings_risks!$E$27*Assumptions!$G$90</f>
        <v>4.2497027644500962E-4</v>
      </c>
      <c r="BG581" s="186">
        <f>AL581*Workings_risks!$E$24*Workings_risks!$E$26*Workings_risks!$E$27*Assumptions!$G$90</f>
        <v>4.316063602483778E-4</v>
      </c>
      <c r="BH581" s="186">
        <f>AM581*Workings_risks!$E$24*Workings_risks!$E$26*Workings_risks!$E$27*Assumptions!$G$90</f>
        <v>4.3824244405174615E-4</v>
      </c>
      <c r="BI581" s="186">
        <f>AN581*Workings_risks!$E$24*Workings_risks!$E$26*Workings_risks!$E$27*Assumptions!$G$90</f>
        <v>4.4487852785511444E-4</v>
      </c>
      <c r="BJ581" s="186">
        <f>AO581*Workings_risks!$E$24*Workings_risks!$E$26*Workings_risks!$E$27*Assumptions!$G$90</f>
        <v>4.5151461165848268E-4</v>
      </c>
      <c r="BK581" s="186">
        <f>AP581*Workings_risks!$E$24*Workings_risks!$E$26*Workings_risks!$E$27*Assumptions!$G$90</f>
        <v>4.5815069546185097E-4</v>
      </c>
      <c r="BL581" s="186">
        <f>AQ581*Workings_risks!$E$24*Workings_risks!$E$26*Workings_risks!$E$27*Assumptions!$G$90</f>
        <v>4.6478677926521932E-4</v>
      </c>
      <c r="BM581" s="186">
        <f>AR581*Workings_risks!$E$24*Workings_risks!$E$26*Workings_risks!$E$27*Assumptions!$G$90</f>
        <v>4.7142286306858761E-4</v>
      </c>
      <c r="BN581" s="186">
        <f>AS581*Workings_risks!$E$24*Workings_risks!$E$26*Workings_risks!$E$27*Assumptions!$G$90</f>
        <v>4.7805894687195596E-4</v>
      </c>
      <c r="BO581" s="186">
        <f>AT581*Workings_risks!$E$24*Workings_risks!$E$26*Workings_risks!$E$27*Assumptions!$G$90</f>
        <v>4.846950306753242E-4</v>
      </c>
      <c r="BP581" s="186">
        <f>AU581*Workings_risks!$E$24*Workings_risks!$E$26*Workings_risks!$E$27*Assumptions!$G$90</f>
        <v>4.9133111447869238E-4</v>
      </c>
      <c r="BQ581" s="186">
        <f>AV581*Workings_risks!$E$24*Workings_risks!$E$26*Workings_risks!$E$27*Assumptions!$G$90</f>
        <v>4.9796719828206068E-4</v>
      </c>
      <c r="BR581" s="186">
        <f>AW581*Workings_risks!$E$24*Workings_risks!$E$26*Workings_risks!$E$27*Assumptions!$G$90</f>
        <v>5.0460328208542908E-4</v>
      </c>
      <c r="BS581" s="186">
        <f>AX581*Workings_risks!$E$24*Workings_risks!$E$26*Workings_risks!$E$27*Assumptions!$G$90</f>
        <v>5.1123936588879726E-4</v>
      </c>
      <c r="BT581" s="186">
        <f>AY581*Workings_risks!$E$24*Workings_risks!$E$26*Workings_risks!$E$27*Assumptions!$G$90</f>
        <v>5.1787544969216556E-4</v>
      </c>
    </row>
    <row r="582" spans="2:72" x14ac:dyDescent="0.25">
      <c r="B582" s="42">
        <v>10465192</v>
      </c>
      <c r="C582" s="42" t="s">
        <v>565</v>
      </c>
      <c r="D582" s="42" t="s">
        <v>280</v>
      </c>
      <c r="E582" s="42">
        <v>17273765</v>
      </c>
      <c r="F582" s="42">
        <v>17273769</v>
      </c>
      <c r="G582" s="42">
        <v>0.78101976532677053</v>
      </c>
      <c r="H582" s="42">
        <v>145.32593878529499</v>
      </c>
      <c r="I582" s="42">
        <v>-36.437894481973501</v>
      </c>
      <c r="J582" s="42">
        <v>114</v>
      </c>
      <c r="K582" s="42">
        <v>99.9</v>
      </c>
      <c r="L582" s="32">
        <v>6.3E-2</v>
      </c>
      <c r="M582" s="32">
        <v>8.7999999999999995E-2</v>
      </c>
      <c r="N582" s="181"/>
      <c r="O582" s="182">
        <f t="shared" si="136"/>
        <v>121.18199999999999</v>
      </c>
      <c r="P582" s="182">
        <f t="shared" si="137"/>
        <v>106.19370000000001</v>
      </c>
      <c r="Q582" s="191">
        <f t="shared" si="138"/>
        <v>0.01</v>
      </c>
      <c r="R582" s="191">
        <f t="shared" si="139"/>
        <v>0.02</v>
      </c>
      <c r="S582" s="184">
        <f t="shared" si="140"/>
        <v>-1498.8299999999981</v>
      </c>
      <c r="T582" s="184">
        <f t="shared" si="141"/>
        <v>136.17029999999997</v>
      </c>
      <c r="U582" s="185">
        <f t="shared" si="142"/>
        <v>1.4791737555293127E-2</v>
      </c>
      <c r="V582" s="181"/>
      <c r="W582" s="182">
        <f t="shared" si="143"/>
        <v>122.32199999999999</v>
      </c>
      <c r="X582" s="182">
        <f t="shared" si="144"/>
        <v>108.69120000000001</v>
      </c>
      <c r="Y582" s="183">
        <f t="shared" si="145"/>
        <v>0.01</v>
      </c>
      <c r="Z582" s="183">
        <f t="shared" si="146"/>
        <v>0.02</v>
      </c>
      <c r="AA582" s="184">
        <f t="shared" si="147"/>
        <v>-1363.0799999999979</v>
      </c>
      <c r="AB582" s="184">
        <f t="shared" si="148"/>
        <v>135.95279999999997</v>
      </c>
      <c r="AC582" s="185">
        <f t="shared" si="149"/>
        <v>1.6105290958711157E-2</v>
      </c>
      <c r="AD582" s="181"/>
      <c r="AE582" s="178">
        <f t="shared" si="135"/>
        <v>1.4791737555293127</v>
      </c>
      <c r="AF582" s="170">
        <f>Workings_risks!$E$18+Workings_risks!$E$27*(($AE582-1)*Workings_risks!$E$18)/(2050-2023)</f>
        <v>9.6716393791748921E-3</v>
      </c>
      <c r="AG582" s="170">
        <f>AF582+(($AE582-1)*Workings_risks!$E$18)/(2050-2023)</f>
        <v>9.8346070204119469E-3</v>
      </c>
      <c r="AH582" s="170">
        <f>AG582+(($AE582-1)*Workings_risks!$E$18)/(2050-2023)</f>
        <v>9.9975746616490016E-3</v>
      </c>
      <c r="AI582" s="170">
        <f>AH582+(($AE582-1)*Workings_risks!$E$18)/(2050-2023)</f>
        <v>1.0160542302886056E-2</v>
      </c>
      <c r="AJ582" s="170">
        <f>AI582+(($AE582-1)*Workings_risks!$E$18)/(2050-2023)</f>
        <v>1.0323509944123111E-2</v>
      </c>
      <c r="AK582" s="170">
        <f>AJ582+(($AE582-1)*Workings_risks!$E$18)/(2050-2023)</f>
        <v>1.0486477585360166E-2</v>
      </c>
      <c r="AL582" s="170">
        <f>AK582+(($AE582-1)*Workings_risks!$E$18)/(2050-2023)</f>
        <v>1.0649445226597221E-2</v>
      </c>
      <c r="AM582" s="170">
        <f>AL582+(($AE582-1)*Workings_risks!$E$18)/(2050-2023)</f>
        <v>1.0812412867834275E-2</v>
      </c>
      <c r="AN582" s="170">
        <f>AM582+(($AE582-1)*Workings_risks!$E$18)/(2050-2023)</f>
        <v>1.097538050907133E-2</v>
      </c>
      <c r="AO582" s="170">
        <f>AN582+(($AE582-1)*Workings_risks!$E$18)/(2050-2023)</f>
        <v>1.1138348150308385E-2</v>
      </c>
      <c r="AP582" s="170">
        <f>AO582+(($AE582-1)*Workings_risks!$E$18)/(2050-2023)</f>
        <v>1.130131579154544E-2</v>
      </c>
      <c r="AQ582" s="170">
        <f>AP582+(($AE582-1)*Workings_risks!$E$18)/(2050-2023)</f>
        <v>1.1464283432782494E-2</v>
      </c>
      <c r="AR582" s="170">
        <f>AQ582+(($AE582-1)*Workings_risks!$E$18)/(2050-2023)</f>
        <v>1.1627251074019549E-2</v>
      </c>
      <c r="AS582" s="170">
        <f>AR582+(($AE582-1)*Workings_risks!$E$18)/(2050-2023)</f>
        <v>1.1790218715256604E-2</v>
      </c>
      <c r="AT582" s="170">
        <f>AS582+(($AE582-1)*Workings_risks!$E$18)/(2050-2023)</f>
        <v>1.1953186356493659E-2</v>
      </c>
      <c r="AU582" s="170">
        <f>AT582+(($AE582-1)*Workings_risks!$E$18)/(2050-2023)</f>
        <v>1.2116153997730713E-2</v>
      </c>
      <c r="AV582" s="170">
        <f>AU582+(($AE582-1)*Workings_risks!$E$18)/(2050-2023)</f>
        <v>1.2279121638967768E-2</v>
      </c>
      <c r="AW582" s="170">
        <f>AV582+(($AE582-1)*Workings_risks!$E$18)/(2050-2023)</f>
        <v>1.2442089280204823E-2</v>
      </c>
      <c r="AX582" s="170">
        <f>AW582+(($AE582-1)*Workings_risks!$E$18)/(2050-2023)</f>
        <v>1.2605056921441878E-2</v>
      </c>
      <c r="AY582" s="170">
        <f>AX582+(($AE582-1)*Workings_risks!$E$18)/(2050-2023)</f>
        <v>1.2768024562678932E-2</v>
      </c>
      <c r="BA582" s="186">
        <f>AF582*Workings_risks!$E$24*Workings_risks!$E$26*Workings_risks!$E$27*Assumptions!$G$90</f>
        <v>3.9168115110339066E-4</v>
      </c>
      <c r="BB582" s="186">
        <f>AG582*Workings_risks!$E$24*Workings_risks!$E$26*Workings_risks!$E$27*Assumptions!$G$90</f>
        <v>3.9828099946516654E-4</v>
      </c>
      <c r="BC582" s="186">
        <f>AH582*Workings_risks!$E$24*Workings_risks!$E$26*Workings_risks!$E$27*Assumptions!$G$90</f>
        <v>4.0488084782694232E-4</v>
      </c>
      <c r="BD582" s="186">
        <f>AI582*Workings_risks!$E$24*Workings_risks!$E$26*Workings_risks!$E$27*Assumptions!$G$90</f>
        <v>4.1148069618871815E-4</v>
      </c>
      <c r="BE582" s="186">
        <f>AJ582*Workings_risks!$E$24*Workings_risks!$E$26*Workings_risks!$E$27*Assumptions!$G$90</f>
        <v>4.1808054455049403E-4</v>
      </c>
      <c r="BF582" s="186">
        <f>AK582*Workings_risks!$E$24*Workings_risks!$E$26*Workings_risks!$E$27*Assumptions!$G$90</f>
        <v>4.2468039291226981E-4</v>
      </c>
      <c r="BG582" s="186">
        <f>AL582*Workings_risks!$E$24*Workings_risks!$E$26*Workings_risks!$E$27*Assumptions!$G$90</f>
        <v>4.312802412740457E-4</v>
      </c>
      <c r="BH582" s="186">
        <f>AM582*Workings_risks!$E$24*Workings_risks!$E$26*Workings_risks!$E$27*Assumptions!$G$90</f>
        <v>4.3788008963582147E-4</v>
      </c>
      <c r="BI582" s="186">
        <f>AN582*Workings_risks!$E$24*Workings_risks!$E$26*Workings_risks!$E$27*Assumptions!$G$90</f>
        <v>4.4447993799759736E-4</v>
      </c>
      <c r="BJ582" s="186">
        <f>AO582*Workings_risks!$E$24*Workings_risks!$E$26*Workings_risks!$E$27*Assumptions!$G$90</f>
        <v>4.5107978635937313E-4</v>
      </c>
      <c r="BK582" s="186">
        <f>AP582*Workings_risks!$E$24*Workings_risks!$E$26*Workings_risks!$E$27*Assumptions!$G$90</f>
        <v>4.5767963472114896E-4</v>
      </c>
      <c r="BL582" s="186">
        <f>AQ582*Workings_risks!$E$24*Workings_risks!$E$26*Workings_risks!$E$27*Assumptions!$G$90</f>
        <v>4.642794830829248E-4</v>
      </c>
      <c r="BM582" s="186">
        <f>AR582*Workings_risks!$E$24*Workings_risks!$E$26*Workings_risks!$E$27*Assumptions!$G$90</f>
        <v>4.7087933144470057E-4</v>
      </c>
      <c r="BN582" s="186">
        <f>AS582*Workings_risks!$E$24*Workings_risks!$E$26*Workings_risks!$E$27*Assumptions!$G$90</f>
        <v>4.774791798064764E-4</v>
      </c>
      <c r="BO582" s="186">
        <f>AT582*Workings_risks!$E$24*Workings_risks!$E$26*Workings_risks!$E$27*Assumptions!$G$90</f>
        <v>4.8407902816825223E-4</v>
      </c>
      <c r="BP582" s="186">
        <f>AU582*Workings_risks!$E$24*Workings_risks!$E$26*Workings_risks!$E$27*Assumptions!$G$90</f>
        <v>4.9067887653002806E-4</v>
      </c>
      <c r="BQ582" s="186">
        <f>AV582*Workings_risks!$E$24*Workings_risks!$E$26*Workings_risks!$E$27*Assumptions!$G$90</f>
        <v>4.972787248918039E-4</v>
      </c>
      <c r="BR582" s="186">
        <f>AW582*Workings_risks!$E$24*Workings_risks!$E$26*Workings_risks!$E$27*Assumptions!$G$90</f>
        <v>5.0387857325357983E-4</v>
      </c>
      <c r="BS582" s="186">
        <f>AX582*Workings_risks!$E$24*Workings_risks!$E$26*Workings_risks!$E$27*Assumptions!$G$90</f>
        <v>5.1047842161535567E-4</v>
      </c>
      <c r="BT582" s="186">
        <f>AY582*Workings_risks!$E$24*Workings_risks!$E$26*Workings_risks!$E$27*Assumptions!$G$90</f>
        <v>5.1707826997713139E-4</v>
      </c>
    </row>
    <row r="583" spans="2:72" x14ac:dyDescent="0.25">
      <c r="B583" s="42">
        <v>10465193</v>
      </c>
      <c r="C583" s="42" t="s">
        <v>565</v>
      </c>
      <c r="D583" s="42" t="s">
        <v>280</v>
      </c>
      <c r="E583" s="42">
        <v>17273769</v>
      </c>
      <c r="F583" s="42">
        <v>17280628</v>
      </c>
      <c r="G583" s="42">
        <v>1.4458908609095102</v>
      </c>
      <c r="H583" s="42">
        <v>145.327724832353</v>
      </c>
      <c r="I583" s="42">
        <v>-36.437892486700598</v>
      </c>
      <c r="J583" s="42">
        <v>114</v>
      </c>
      <c r="K583" s="42">
        <v>99.9</v>
      </c>
      <c r="L583" s="32">
        <v>6.3E-2</v>
      </c>
      <c r="M583" s="32">
        <v>8.7999999999999995E-2</v>
      </c>
      <c r="N583" s="181"/>
      <c r="O583" s="182">
        <f t="shared" si="136"/>
        <v>121.18199999999999</v>
      </c>
      <c r="P583" s="182">
        <f t="shared" si="137"/>
        <v>106.19370000000001</v>
      </c>
      <c r="Q583" s="191">
        <f t="shared" si="138"/>
        <v>0.01</v>
      </c>
      <c r="R583" s="191">
        <f t="shared" si="139"/>
        <v>0.02</v>
      </c>
      <c r="S583" s="184">
        <f t="shared" si="140"/>
        <v>-1498.8299999999981</v>
      </c>
      <c r="T583" s="184">
        <f t="shared" si="141"/>
        <v>136.17029999999997</v>
      </c>
      <c r="U583" s="185">
        <f t="shared" si="142"/>
        <v>1.4791737555293127E-2</v>
      </c>
      <c r="V583" s="181"/>
      <c r="W583" s="182">
        <f t="shared" si="143"/>
        <v>122.32199999999999</v>
      </c>
      <c r="X583" s="182">
        <f t="shared" si="144"/>
        <v>108.69120000000001</v>
      </c>
      <c r="Y583" s="183">
        <f t="shared" si="145"/>
        <v>0.01</v>
      </c>
      <c r="Z583" s="183">
        <f t="shared" si="146"/>
        <v>0.02</v>
      </c>
      <c r="AA583" s="184">
        <f t="shared" si="147"/>
        <v>-1363.0799999999979</v>
      </c>
      <c r="AB583" s="184">
        <f t="shared" si="148"/>
        <v>135.95279999999997</v>
      </c>
      <c r="AC583" s="185">
        <f t="shared" si="149"/>
        <v>1.6105290958711157E-2</v>
      </c>
      <c r="AD583" s="181"/>
      <c r="AE583" s="178">
        <f t="shared" si="135"/>
        <v>1.4791737555293127</v>
      </c>
      <c r="AF583" s="170">
        <f>Workings_risks!$E$18+Workings_risks!$E$27*(($AE583-1)*Workings_risks!$E$18)/(2050-2023)</f>
        <v>9.6716393791748921E-3</v>
      </c>
      <c r="AG583" s="170">
        <f>AF583+(($AE583-1)*Workings_risks!$E$18)/(2050-2023)</f>
        <v>9.8346070204119469E-3</v>
      </c>
      <c r="AH583" s="170">
        <f>AG583+(($AE583-1)*Workings_risks!$E$18)/(2050-2023)</f>
        <v>9.9975746616490016E-3</v>
      </c>
      <c r="AI583" s="170">
        <f>AH583+(($AE583-1)*Workings_risks!$E$18)/(2050-2023)</f>
        <v>1.0160542302886056E-2</v>
      </c>
      <c r="AJ583" s="170">
        <f>AI583+(($AE583-1)*Workings_risks!$E$18)/(2050-2023)</f>
        <v>1.0323509944123111E-2</v>
      </c>
      <c r="AK583" s="170">
        <f>AJ583+(($AE583-1)*Workings_risks!$E$18)/(2050-2023)</f>
        <v>1.0486477585360166E-2</v>
      </c>
      <c r="AL583" s="170">
        <f>AK583+(($AE583-1)*Workings_risks!$E$18)/(2050-2023)</f>
        <v>1.0649445226597221E-2</v>
      </c>
      <c r="AM583" s="170">
        <f>AL583+(($AE583-1)*Workings_risks!$E$18)/(2050-2023)</f>
        <v>1.0812412867834275E-2</v>
      </c>
      <c r="AN583" s="170">
        <f>AM583+(($AE583-1)*Workings_risks!$E$18)/(2050-2023)</f>
        <v>1.097538050907133E-2</v>
      </c>
      <c r="AO583" s="170">
        <f>AN583+(($AE583-1)*Workings_risks!$E$18)/(2050-2023)</f>
        <v>1.1138348150308385E-2</v>
      </c>
      <c r="AP583" s="170">
        <f>AO583+(($AE583-1)*Workings_risks!$E$18)/(2050-2023)</f>
        <v>1.130131579154544E-2</v>
      </c>
      <c r="AQ583" s="170">
        <f>AP583+(($AE583-1)*Workings_risks!$E$18)/(2050-2023)</f>
        <v>1.1464283432782494E-2</v>
      </c>
      <c r="AR583" s="170">
        <f>AQ583+(($AE583-1)*Workings_risks!$E$18)/(2050-2023)</f>
        <v>1.1627251074019549E-2</v>
      </c>
      <c r="AS583" s="170">
        <f>AR583+(($AE583-1)*Workings_risks!$E$18)/(2050-2023)</f>
        <v>1.1790218715256604E-2</v>
      </c>
      <c r="AT583" s="170">
        <f>AS583+(($AE583-1)*Workings_risks!$E$18)/(2050-2023)</f>
        <v>1.1953186356493659E-2</v>
      </c>
      <c r="AU583" s="170">
        <f>AT583+(($AE583-1)*Workings_risks!$E$18)/(2050-2023)</f>
        <v>1.2116153997730713E-2</v>
      </c>
      <c r="AV583" s="170">
        <f>AU583+(($AE583-1)*Workings_risks!$E$18)/(2050-2023)</f>
        <v>1.2279121638967768E-2</v>
      </c>
      <c r="AW583" s="170">
        <f>AV583+(($AE583-1)*Workings_risks!$E$18)/(2050-2023)</f>
        <v>1.2442089280204823E-2</v>
      </c>
      <c r="AX583" s="170">
        <f>AW583+(($AE583-1)*Workings_risks!$E$18)/(2050-2023)</f>
        <v>1.2605056921441878E-2</v>
      </c>
      <c r="AY583" s="170">
        <f>AX583+(($AE583-1)*Workings_risks!$E$18)/(2050-2023)</f>
        <v>1.2768024562678932E-2</v>
      </c>
      <c r="BA583" s="186">
        <f>AF583*Workings_risks!$E$24*Workings_risks!$E$26*Workings_risks!$E$27*Assumptions!$G$90</f>
        <v>3.9168115110339066E-4</v>
      </c>
      <c r="BB583" s="186">
        <f>AG583*Workings_risks!$E$24*Workings_risks!$E$26*Workings_risks!$E$27*Assumptions!$G$90</f>
        <v>3.9828099946516654E-4</v>
      </c>
      <c r="BC583" s="186">
        <f>AH583*Workings_risks!$E$24*Workings_risks!$E$26*Workings_risks!$E$27*Assumptions!$G$90</f>
        <v>4.0488084782694232E-4</v>
      </c>
      <c r="BD583" s="186">
        <f>AI583*Workings_risks!$E$24*Workings_risks!$E$26*Workings_risks!$E$27*Assumptions!$G$90</f>
        <v>4.1148069618871815E-4</v>
      </c>
      <c r="BE583" s="186">
        <f>AJ583*Workings_risks!$E$24*Workings_risks!$E$26*Workings_risks!$E$27*Assumptions!$G$90</f>
        <v>4.1808054455049403E-4</v>
      </c>
      <c r="BF583" s="186">
        <f>AK583*Workings_risks!$E$24*Workings_risks!$E$26*Workings_risks!$E$27*Assumptions!$G$90</f>
        <v>4.2468039291226981E-4</v>
      </c>
      <c r="BG583" s="186">
        <f>AL583*Workings_risks!$E$24*Workings_risks!$E$26*Workings_risks!$E$27*Assumptions!$G$90</f>
        <v>4.312802412740457E-4</v>
      </c>
      <c r="BH583" s="186">
        <f>AM583*Workings_risks!$E$24*Workings_risks!$E$26*Workings_risks!$E$27*Assumptions!$G$90</f>
        <v>4.3788008963582147E-4</v>
      </c>
      <c r="BI583" s="186">
        <f>AN583*Workings_risks!$E$24*Workings_risks!$E$26*Workings_risks!$E$27*Assumptions!$G$90</f>
        <v>4.4447993799759736E-4</v>
      </c>
      <c r="BJ583" s="186">
        <f>AO583*Workings_risks!$E$24*Workings_risks!$E$26*Workings_risks!$E$27*Assumptions!$G$90</f>
        <v>4.5107978635937313E-4</v>
      </c>
      <c r="BK583" s="186">
        <f>AP583*Workings_risks!$E$24*Workings_risks!$E$26*Workings_risks!$E$27*Assumptions!$G$90</f>
        <v>4.5767963472114896E-4</v>
      </c>
      <c r="BL583" s="186">
        <f>AQ583*Workings_risks!$E$24*Workings_risks!$E$26*Workings_risks!$E$27*Assumptions!$G$90</f>
        <v>4.642794830829248E-4</v>
      </c>
      <c r="BM583" s="186">
        <f>AR583*Workings_risks!$E$24*Workings_risks!$E$26*Workings_risks!$E$27*Assumptions!$G$90</f>
        <v>4.7087933144470057E-4</v>
      </c>
      <c r="BN583" s="186">
        <f>AS583*Workings_risks!$E$24*Workings_risks!$E$26*Workings_risks!$E$27*Assumptions!$G$90</f>
        <v>4.774791798064764E-4</v>
      </c>
      <c r="BO583" s="186">
        <f>AT583*Workings_risks!$E$24*Workings_risks!$E$26*Workings_risks!$E$27*Assumptions!$G$90</f>
        <v>4.8407902816825223E-4</v>
      </c>
      <c r="BP583" s="186">
        <f>AU583*Workings_risks!$E$24*Workings_risks!$E$26*Workings_risks!$E$27*Assumptions!$G$90</f>
        <v>4.9067887653002806E-4</v>
      </c>
      <c r="BQ583" s="186">
        <f>AV583*Workings_risks!$E$24*Workings_risks!$E$26*Workings_risks!$E$27*Assumptions!$G$90</f>
        <v>4.972787248918039E-4</v>
      </c>
      <c r="BR583" s="186">
        <f>AW583*Workings_risks!$E$24*Workings_risks!$E$26*Workings_risks!$E$27*Assumptions!$G$90</f>
        <v>5.0387857325357983E-4</v>
      </c>
      <c r="BS583" s="186">
        <f>AX583*Workings_risks!$E$24*Workings_risks!$E$26*Workings_risks!$E$27*Assumptions!$G$90</f>
        <v>5.1047842161535567E-4</v>
      </c>
      <c r="BT583" s="186">
        <f>AY583*Workings_risks!$E$24*Workings_risks!$E$26*Workings_risks!$E$27*Assumptions!$G$90</f>
        <v>5.1707826997713139E-4</v>
      </c>
    </row>
    <row r="584" spans="2:72" x14ac:dyDescent="0.25">
      <c r="B584" s="42">
        <v>10466002</v>
      </c>
      <c r="C584" s="42" t="s">
        <v>568</v>
      </c>
      <c r="D584" s="42" t="s">
        <v>280</v>
      </c>
      <c r="E584" s="42">
        <v>17277313</v>
      </c>
      <c r="F584" s="42">
        <v>17535770</v>
      </c>
      <c r="G584" s="42">
        <v>1.2374912917313603</v>
      </c>
      <c r="H584" s="42">
        <v>145.29793929878599</v>
      </c>
      <c r="I584" s="42">
        <v>-36.499492317606702</v>
      </c>
      <c r="J584" s="42">
        <v>115</v>
      </c>
      <c r="K584" s="42">
        <v>101</v>
      </c>
      <c r="L584" s="32">
        <v>6.3E-2</v>
      </c>
      <c r="M584" s="32">
        <v>8.7999999999999995E-2</v>
      </c>
      <c r="N584" s="181"/>
      <c r="O584" s="182">
        <f t="shared" si="136"/>
        <v>122.24499999999999</v>
      </c>
      <c r="P584" s="182">
        <f t="shared" si="137"/>
        <v>107.363</v>
      </c>
      <c r="Q584" s="191">
        <f t="shared" si="138"/>
        <v>0.01</v>
      </c>
      <c r="R584" s="191">
        <f t="shared" si="139"/>
        <v>0.02</v>
      </c>
      <c r="S584" s="184">
        <f t="shared" si="140"/>
        <v>-1488.1999999999989</v>
      </c>
      <c r="T584" s="184">
        <f t="shared" si="141"/>
        <v>137.12699999999998</v>
      </c>
      <c r="U584" s="185">
        <f t="shared" si="142"/>
        <v>1.4868297271872059E-2</v>
      </c>
      <c r="V584" s="181"/>
      <c r="W584" s="182">
        <f t="shared" si="143"/>
        <v>123.395</v>
      </c>
      <c r="X584" s="182">
        <f t="shared" si="144"/>
        <v>109.88800000000001</v>
      </c>
      <c r="Y584" s="183">
        <f t="shared" si="145"/>
        <v>0.01</v>
      </c>
      <c r="Z584" s="183">
        <f t="shared" si="146"/>
        <v>0.02</v>
      </c>
      <c r="AA584" s="184">
        <f t="shared" si="147"/>
        <v>-1350.6999999999991</v>
      </c>
      <c r="AB584" s="184">
        <f t="shared" si="148"/>
        <v>136.90199999999999</v>
      </c>
      <c r="AC584" s="185">
        <f t="shared" si="149"/>
        <v>1.6215295772562376E-2</v>
      </c>
      <c r="AD584" s="181"/>
      <c r="AE584" s="178">
        <f t="shared" si="135"/>
        <v>1.486829727187206</v>
      </c>
      <c r="AF584" s="170">
        <f>Workings_risks!$E$18+Workings_risks!$E$27*(($AE584-1)*Workings_risks!$E$18)/(2050-2023)</f>
        <v>9.6794507980687734E-3</v>
      </c>
      <c r="AG584" s="170">
        <f>AF584+(($AE584-1)*Workings_risks!$E$18)/(2050-2023)</f>
        <v>9.8450222456037892E-3</v>
      </c>
      <c r="AH584" s="170">
        <f>AG584+(($AE584-1)*Workings_risks!$E$18)/(2050-2023)</f>
        <v>1.0010593693138805E-2</v>
      </c>
      <c r="AI584" s="170">
        <f>AH584+(($AE584-1)*Workings_risks!$E$18)/(2050-2023)</f>
        <v>1.0176165140673821E-2</v>
      </c>
      <c r="AJ584" s="170">
        <f>AI584+(($AE584-1)*Workings_risks!$E$18)/(2050-2023)</f>
        <v>1.0341736588208836E-2</v>
      </c>
      <c r="AK584" s="170">
        <f>AJ584+(($AE584-1)*Workings_risks!$E$18)/(2050-2023)</f>
        <v>1.0507308035743852E-2</v>
      </c>
      <c r="AL584" s="170">
        <f>AK584+(($AE584-1)*Workings_risks!$E$18)/(2050-2023)</f>
        <v>1.0672879483278868E-2</v>
      </c>
      <c r="AM584" s="170">
        <f>AL584+(($AE584-1)*Workings_risks!$E$18)/(2050-2023)</f>
        <v>1.0838450930813884E-2</v>
      </c>
      <c r="AN584" s="170">
        <f>AM584+(($AE584-1)*Workings_risks!$E$18)/(2050-2023)</f>
        <v>1.10040223783489E-2</v>
      </c>
      <c r="AO584" s="170">
        <f>AN584+(($AE584-1)*Workings_risks!$E$18)/(2050-2023)</f>
        <v>1.1169593825883915E-2</v>
      </c>
      <c r="AP584" s="170">
        <f>AO584+(($AE584-1)*Workings_risks!$E$18)/(2050-2023)</f>
        <v>1.1335165273418931E-2</v>
      </c>
      <c r="AQ584" s="170">
        <f>AP584+(($AE584-1)*Workings_risks!$E$18)/(2050-2023)</f>
        <v>1.1500736720953947E-2</v>
      </c>
      <c r="AR584" s="170">
        <f>AQ584+(($AE584-1)*Workings_risks!$E$18)/(2050-2023)</f>
        <v>1.1666308168488963E-2</v>
      </c>
      <c r="AS584" s="170">
        <f>AR584+(($AE584-1)*Workings_risks!$E$18)/(2050-2023)</f>
        <v>1.1831879616023978E-2</v>
      </c>
      <c r="AT584" s="170">
        <f>AS584+(($AE584-1)*Workings_risks!$E$18)/(2050-2023)</f>
        <v>1.1997451063558994E-2</v>
      </c>
      <c r="AU584" s="170">
        <f>AT584+(($AE584-1)*Workings_risks!$E$18)/(2050-2023)</f>
        <v>1.216302251109401E-2</v>
      </c>
      <c r="AV584" s="170">
        <f>AU584+(($AE584-1)*Workings_risks!$E$18)/(2050-2023)</f>
        <v>1.2328593958629026E-2</v>
      </c>
      <c r="AW584" s="170">
        <f>AV584+(($AE584-1)*Workings_risks!$E$18)/(2050-2023)</f>
        <v>1.2494165406164041E-2</v>
      </c>
      <c r="AX584" s="170">
        <f>AW584+(($AE584-1)*Workings_risks!$E$18)/(2050-2023)</f>
        <v>1.2659736853699057E-2</v>
      </c>
      <c r="AY584" s="170">
        <f>AX584+(($AE584-1)*Workings_risks!$E$18)/(2050-2023)</f>
        <v>1.2825308301234073E-2</v>
      </c>
      <c r="BA584" s="186">
        <f>AF584*Workings_risks!$E$24*Workings_risks!$E$26*Workings_risks!$E$27*Assumptions!$G$90</f>
        <v>3.919974972184757E-4</v>
      </c>
      <c r="BB584" s="186">
        <f>AG584*Workings_risks!$E$24*Workings_risks!$E$26*Workings_risks!$E$27*Assumptions!$G$90</f>
        <v>3.9870279428528004E-4</v>
      </c>
      <c r="BC584" s="186">
        <f>AH584*Workings_risks!$E$24*Workings_risks!$E$26*Workings_risks!$E$27*Assumptions!$G$90</f>
        <v>4.0540809135208421E-4</v>
      </c>
      <c r="BD584" s="186">
        <f>AI584*Workings_risks!$E$24*Workings_risks!$E$26*Workings_risks!$E$27*Assumptions!$G$90</f>
        <v>4.121133884188885E-4</v>
      </c>
      <c r="BE584" s="186">
        <f>AJ584*Workings_risks!$E$24*Workings_risks!$E$26*Workings_risks!$E$27*Assumptions!$G$90</f>
        <v>4.1881868548569262E-4</v>
      </c>
      <c r="BF584" s="186">
        <f>AK584*Workings_risks!$E$24*Workings_risks!$E$26*Workings_risks!$E$27*Assumptions!$G$90</f>
        <v>4.2552398255249696E-4</v>
      </c>
      <c r="BG584" s="186">
        <f>AL584*Workings_risks!$E$24*Workings_risks!$E$26*Workings_risks!$E$27*Assumptions!$G$90</f>
        <v>4.3222927961930114E-4</v>
      </c>
      <c r="BH584" s="186">
        <f>AM584*Workings_risks!$E$24*Workings_risks!$E$26*Workings_risks!$E$27*Assumptions!$G$90</f>
        <v>4.3893457668610532E-4</v>
      </c>
      <c r="BI584" s="186">
        <f>AN584*Workings_risks!$E$24*Workings_risks!$E$26*Workings_risks!$E$27*Assumptions!$G$90</f>
        <v>4.456398737529096E-4</v>
      </c>
      <c r="BJ584" s="186">
        <f>AO584*Workings_risks!$E$24*Workings_risks!$E$26*Workings_risks!$E$27*Assumptions!$G$90</f>
        <v>4.5234517081971384E-4</v>
      </c>
      <c r="BK584" s="186">
        <f>AP584*Workings_risks!$E$24*Workings_risks!$E$26*Workings_risks!$E$27*Assumptions!$G$90</f>
        <v>4.5905046788651801E-4</v>
      </c>
      <c r="BL584" s="186">
        <f>AQ584*Workings_risks!$E$24*Workings_risks!$E$26*Workings_risks!$E$27*Assumptions!$G$90</f>
        <v>4.6575576495332219E-4</v>
      </c>
      <c r="BM584" s="186">
        <f>AR584*Workings_risks!$E$24*Workings_risks!$E$26*Workings_risks!$E$27*Assumptions!$G$90</f>
        <v>4.7246106202012648E-4</v>
      </c>
      <c r="BN584" s="186">
        <f>AS584*Workings_risks!$E$24*Workings_risks!$E$26*Workings_risks!$E$27*Assumptions!$G$90</f>
        <v>4.7916635908693076E-4</v>
      </c>
      <c r="BO584" s="186">
        <f>AT584*Workings_risks!$E$24*Workings_risks!$E$26*Workings_risks!$E$27*Assumptions!$G$90</f>
        <v>4.8587165615373494E-4</v>
      </c>
      <c r="BP584" s="186">
        <f>AU584*Workings_risks!$E$24*Workings_risks!$E$26*Workings_risks!$E$27*Assumptions!$G$90</f>
        <v>4.9257695322053928E-4</v>
      </c>
      <c r="BQ584" s="186">
        <f>AV584*Workings_risks!$E$24*Workings_risks!$E$26*Workings_risks!$E$27*Assumptions!$G$90</f>
        <v>4.9928225028734335E-4</v>
      </c>
      <c r="BR584" s="186">
        <f>AW584*Workings_risks!$E$24*Workings_risks!$E$26*Workings_risks!$E$27*Assumptions!$G$90</f>
        <v>5.0598754735414753E-4</v>
      </c>
      <c r="BS584" s="186">
        <f>AX584*Workings_risks!$E$24*Workings_risks!$E$26*Workings_risks!$E$27*Assumptions!$G$90</f>
        <v>5.1269284442095181E-4</v>
      </c>
      <c r="BT584" s="186">
        <f>AY584*Workings_risks!$E$24*Workings_risks!$E$26*Workings_risks!$E$27*Assumptions!$G$90</f>
        <v>5.1939814148775621E-4</v>
      </c>
    </row>
    <row r="585" spans="2:72" x14ac:dyDescent="0.25">
      <c r="B585" s="42">
        <v>10466004</v>
      </c>
      <c r="C585" s="42" t="s">
        <v>568</v>
      </c>
      <c r="D585" s="42" t="s">
        <v>280</v>
      </c>
      <c r="E585" s="42">
        <v>17277313</v>
      </c>
      <c r="F585" s="42">
        <v>17277327</v>
      </c>
      <c r="G585" s="42">
        <v>0.72888758737496051</v>
      </c>
      <c r="H585" s="42">
        <v>145.29693759585999</v>
      </c>
      <c r="I585" s="42">
        <v>-36.499173786795502</v>
      </c>
      <c r="J585" s="42">
        <v>115</v>
      </c>
      <c r="K585" s="42">
        <v>101</v>
      </c>
      <c r="L585" s="32">
        <v>6.3E-2</v>
      </c>
      <c r="M585" s="32">
        <v>8.7999999999999995E-2</v>
      </c>
      <c r="N585" s="181"/>
      <c r="O585" s="182">
        <f t="shared" si="136"/>
        <v>122.24499999999999</v>
      </c>
      <c r="P585" s="182">
        <f t="shared" si="137"/>
        <v>107.363</v>
      </c>
      <c r="Q585" s="191">
        <f t="shared" si="138"/>
        <v>0.01</v>
      </c>
      <c r="R585" s="191">
        <f t="shared" si="139"/>
        <v>0.02</v>
      </c>
      <c r="S585" s="184">
        <f t="shared" si="140"/>
        <v>-1488.1999999999989</v>
      </c>
      <c r="T585" s="184">
        <f t="shared" si="141"/>
        <v>137.12699999999998</v>
      </c>
      <c r="U585" s="185">
        <f t="shared" si="142"/>
        <v>1.4868297271872059E-2</v>
      </c>
      <c r="V585" s="181"/>
      <c r="W585" s="182">
        <f t="shared" si="143"/>
        <v>123.395</v>
      </c>
      <c r="X585" s="182">
        <f t="shared" si="144"/>
        <v>109.88800000000001</v>
      </c>
      <c r="Y585" s="183">
        <f t="shared" si="145"/>
        <v>0.01</v>
      </c>
      <c r="Z585" s="183">
        <f t="shared" si="146"/>
        <v>0.02</v>
      </c>
      <c r="AA585" s="184">
        <f t="shared" si="147"/>
        <v>-1350.6999999999991</v>
      </c>
      <c r="AB585" s="184">
        <f t="shared" si="148"/>
        <v>136.90199999999999</v>
      </c>
      <c r="AC585" s="185">
        <f t="shared" si="149"/>
        <v>1.6215295772562376E-2</v>
      </c>
      <c r="AD585" s="181"/>
      <c r="AE585" s="178">
        <f t="shared" si="135"/>
        <v>1.486829727187206</v>
      </c>
      <c r="AF585" s="170">
        <f>Workings_risks!$E$18+Workings_risks!$E$27*(($AE585-1)*Workings_risks!$E$18)/(2050-2023)</f>
        <v>9.6794507980687734E-3</v>
      </c>
      <c r="AG585" s="170">
        <f>AF585+(($AE585-1)*Workings_risks!$E$18)/(2050-2023)</f>
        <v>9.8450222456037892E-3</v>
      </c>
      <c r="AH585" s="170">
        <f>AG585+(($AE585-1)*Workings_risks!$E$18)/(2050-2023)</f>
        <v>1.0010593693138805E-2</v>
      </c>
      <c r="AI585" s="170">
        <f>AH585+(($AE585-1)*Workings_risks!$E$18)/(2050-2023)</f>
        <v>1.0176165140673821E-2</v>
      </c>
      <c r="AJ585" s="170">
        <f>AI585+(($AE585-1)*Workings_risks!$E$18)/(2050-2023)</f>
        <v>1.0341736588208836E-2</v>
      </c>
      <c r="AK585" s="170">
        <f>AJ585+(($AE585-1)*Workings_risks!$E$18)/(2050-2023)</f>
        <v>1.0507308035743852E-2</v>
      </c>
      <c r="AL585" s="170">
        <f>AK585+(($AE585-1)*Workings_risks!$E$18)/(2050-2023)</f>
        <v>1.0672879483278868E-2</v>
      </c>
      <c r="AM585" s="170">
        <f>AL585+(($AE585-1)*Workings_risks!$E$18)/(2050-2023)</f>
        <v>1.0838450930813884E-2</v>
      </c>
      <c r="AN585" s="170">
        <f>AM585+(($AE585-1)*Workings_risks!$E$18)/(2050-2023)</f>
        <v>1.10040223783489E-2</v>
      </c>
      <c r="AO585" s="170">
        <f>AN585+(($AE585-1)*Workings_risks!$E$18)/(2050-2023)</f>
        <v>1.1169593825883915E-2</v>
      </c>
      <c r="AP585" s="170">
        <f>AO585+(($AE585-1)*Workings_risks!$E$18)/(2050-2023)</f>
        <v>1.1335165273418931E-2</v>
      </c>
      <c r="AQ585" s="170">
        <f>AP585+(($AE585-1)*Workings_risks!$E$18)/(2050-2023)</f>
        <v>1.1500736720953947E-2</v>
      </c>
      <c r="AR585" s="170">
        <f>AQ585+(($AE585-1)*Workings_risks!$E$18)/(2050-2023)</f>
        <v>1.1666308168488963E-2</v>
      </c>
      <c r="AS585" s="170">
        <f>AR585+(($AE585-1)*Workings_risks!$E$18)/(2050-2023)</f>
        <v>1.1831879616023978E-2</v>
      </c>
      <c r="AT585" s="170">
        <f>AS585+(($AE585-1)*Workings_risks!$E$18)/(2050-2023)</f>
        <v>1.1997451063558994E-2</v>
      </c>
      <c r="AU585" s="170">
        <f>AT585+(($AE585-1)*Workings_risks!$E$18)/(2050-2023)</f>
        <v>1.216302251109401E-2</v>
      </c>
      <c r="AV585" s="170">
        <f>AU585+(($AE585-1)*Workings_risks!$E$18)/(2050-2023)</f>
        <v>1.2328593958629026E-2</v>
      </c>
      <c r="AW585" s="170">
        <f>AV585+(($AE585-1)*Workings_risks!$E$18)/(2050-2023)</f>
        <v>1.2494165406164041E-2</v>
      </c>
      <c r="AX585" s="170">
        <f>AW585+(($AE585-1)*Workings_risks!$E$18)/(2050-2023)</f>
        <v>1.2659736853699057E-2</v>
      </c>
      <c r="AY585" s="170">
        <f>AX585+(($AE585-1)*Workings_risks!$E$18)/(2050-2023)</f>
        <v>1.2825308301234073E-2</v>
      </c>
      <c r="BA585" s="186">
        <f>AF585*Workings_risks!$E$24*Workings_risks!$E$26*Workings_risks!$E$27*Assumptions!$G$90</f>
        <v>3.919974972184757E-4</v>
      </c>
      <c r="BB585" s="186">
        <f>AG585*Workings_risks!$E$24*Workings_risks!$E$26*Workings_risks!$E$27*Assumptions!$G$90</f>
        <v>3.9870279428528004E-4</v>
      </c>
      <c r="BC585" s="186">
        <f>AH585*Workings_risks!$E$24*Workings_risks!$E$26*Workings_risks!$E$27*Assumptions!$G$90</f>
        <v>4.0540809135208421E-4</v>
      </c>
      <c r="BD585" s="186">
        <f>AI585*Workings_risks!$E$24*Workings_risks!$E$26*Workings_risks!$E$27*Assumptions!$G$90</f>
        <v>4.121133884188885E-4</v>
      </c>
      <c r="BE585" s="186">
        <f>AJ585*Workings_risks!$E$24*Workings_risks!$E$26*Workings_risks!$E$27*Assumptions!$G$90</f>
        <v>4.1881868548569262E-4</v>
      </c>
      <c r="BF585" s="186">
        <f>AK585*Workings_risks!$E$24*Workings_risks!$E$26*Workings_risks!$E$27*Assumptions!$G$90</f>
        <v>4.2552398255249696E-4</v>
      </c>
      <c r="BG585" s="186">
        <f>AL585*Workings_risks!$E$24*Workings_risks!$E$26*Workings_risks!$E$27*Assumptions!$G$90</f>
        <v>4.3222927961930114E-4</v>
      </c>
      <c r="BH585" s="186">
        <f>AM585*Workings_risks!$E$24*Workings_risks!$E$26*Workings_risks!$E$27*Assumptions!$G$90</f>
        <v>4.3893457668610532E-4</v>
      </c>
      <c r="BI585" s="186">
        <f>AN585*Workings_risks!$E$24*Workings_risks!$E$26*Workings_risks!$E$27*Assumptions!$G$90</f>
        <v>4.456398737529096E-4</v>
      </c>
      <c r="BJ585" s="186">
        <f>AO585*Workings_risks!$E$24*Workings_risks!$E$26*Workings_risks!$E$27*Assumptions!$G$90</f>
        <v>4.5234517081971384E-4</v>
      </c>
      <c r="BK585" s="186">
        <f>AP585*Workings_risks!$E$24*Workings_risks!$E$26*Workings_risks!$E$27*Assumptions!$G$90</f>
        <v>4.5905046788651801E-4</v>
      </c>
      <c r="BL585" s="186">
        <f>AQ585*Workings_risks!$E$24*Workings_risks!$E$26*Workings_risks!$E$27*Assumptions!$G$90</f>
        <v>4.6575576495332219E-4</v>
      </c>
      <c r="BM585" s="186">
        <f>AR585*Workings_risks!$E$24*Workings_risks!$E$26*Workings_risks!$E$27*Assumptions!$G$90</f>
        <v>4.7246106202012648E-4</v>
      </c>
      <c r="BN585" s="186">
        <f>AS585*Workings_risks!$E$24*Workings_risks!$E$26*Workings_risks!$E$27*Assumptions!$G$90</f>
        <v>4.7916635908693076E-4</v>
      </c>
      <c r="BO585" s="186">
        <f>AT585*Workings_risks!$E$24*Workings_risks!$E$26*Workings_risks!$E$27*Assumptions!$G$90</f>
        <v>4.8587165615373494E-4</v>
      </c>
      <c r="BP585" s="186">
        <f>AU585*Workings_risks!$E$24*Workings_risks!$E$26*Workings_risks!$E$27*Assumptions!$G$90</f>
        <v>4.9257695322053928E-4</v>
      </c>
      <c r="BQ585" s="186">
        <f>AV585*Workings_risks!$E$24*Workings_risks!$E$26*Workings_risks!$E$27*Assumptions!$G$90</f>
        <v>4.9928225028734335E-4</v>
      </c>
      <c r="BR585" s="186">
        <f>AW585*Workings_risks!$E$24*Workings_risks!$E$26*Workings_risks!$E$27*Assumptions!$G$90</f>
        <v>5.0598754735414753E-4</v>
      </c>
      <c r="BS585" s="186">
        <f>AX585*Workings_risks!$E$24*Workings_risks!$E$26*Workings_risks!$E$27*Assumptions!$G$90</f>
        <v>5.1269284442095181E-4</v>
      </c>
      <c r="BT585" s="186">
        <f>AY585*Workings_risks!$E$24*Workings_risks!$E$26*Workings_risks!$E$27*Assumptions!$G$90</f>
        <v>5.1939814148775621E-4</v>
      </c>
    </row>
    <row r="586" spans="2:72" x14ac:dyDescent="0.25">
      <c r="B586" s="42">
        <v>10466061</v>
      </c>
      <c r="C586" s="42" t="s">
        <v>565</v>
      </c>
      <c r="D586" s="42" t="s">
        <v>280</v>
      </c>
      <c r="E586" s="42">
        <v>17277649</v>
      </c>
      <c r="F586" s="42">
        <v>17277636</v>
      </c>
      <c r="G586" s="42">
        <v>1.2351298140478701</v>
      </c>
      <c r="H586" s="42">
        <v>145.29203853902601</v>
      </c>
      <c r="I586" s="42">
        <v>-36.454015552787197</v>
      </c>
      <c r="J586" s="42">
        <v>113</v>
      </c>
      <c r="K586" s="42">
        <v>99.4</v>
      </c>
      <c r="L586" s="32">
        <v>6.3E-2</v>
      </c>
      <c r="M586" s="32">
        <v>8.7999999999999995E-2</v>
      </c>
      <c r="N586" s="181"/>
      <c r="O586" s="182">
        <f t="shared" si="136"/>
        <v>120.119</v>
      </c>
      <c r="P586" s="182">
        <f t="shared" si="137"/>
        <v>105.6622</v>
      </c>
      <c r="Q586" s="191">
        <f t="shared" si="138"/>
        <v>0.01</v>
      </c>
      <c r="R586" s="191">
        <f t="shared" si="139"/>
        <v>0.02</v>
      </c>
      <c r="S586" s="184">
        <f t="shared" si="140"/>
        <v>-1445.68</v>
      </c>
      <c r="T586" s="184">
        <f t="shared" si="141"/>
        <v>134.57580000000002</v>
      </c>
      <c r="U586" s="185">
        <f t="shared" si="142"/>
        <v>1.4924326268607171E-2</v>
      </c>
      <c r="V586" s="181"/>
      <c r="W586" s="182">
        <f t="shared" si="143"/>
        <v>121.249</v>
      </c>
      <c r="X586" s="182">
        <f t="shared" si="144"/>
        <v>108.14720000000001</v>
      </c>
      <c r="Y586" s="183">
        <f t="shared" si="145"/>
        <v>0.01</v>
      </c>
      <c r="Z586" s="183">
        <f t="shared" si="146"/>
        <v>0.02</v>
      </c>
      <c r="AA586" s="184">
        <f t="shared" si="147"/>
        <v>-1310.1799999999982</v>
      </c>
      <c r="AB586" s="184">
        <f t="shared" si="148"/>
        <v>134.35079999999999</v>
      </c>
      <c r="AC586" s="185">
        <f t="shared" si="149"/>
        <v>1.6296081454456657E-2</v>
      </c>
      <c r="AD586" s="181"/>
      <c r="AE586" s="178">
        <f t="shared" ref="AE586:AE649" si="150">U586*100</f>
        <v>1.4924326268607171</v>
      </c>
      <c r="AF586" s="170">
        <f>Workings_risks!$E$18+Workings_risks!$E$27*(($AE586-1)*Workings_risks!$E$18)/(2050-2023)</f>
        <v>9.685167459300802E-3</v>
      </c>
      <c r="AG586" s="170">
        <f>AF586+(($AE586-1)*Workings_risks!$E$18)/(2050-2023)</f>
        <v>9.8526444605798267E-3</v>
      </c>
      <c r="AH586" s="170">
        <f>AG586+(($AE586-1)*Workings_risks!$E$18)/(2050-2023)</f>
        <v>1.0020121461858851E-2</v>
      </c>
      <c r="AI586" s="170">
        <f>AH586+(($AE586-1)*Workings_risks!$E$18)/(2050-2023)</f>
        <v>1.0187598463137876E-2</v>
      </c>
      <c r="AJ586" s="170">
        <f>AI586+(($AE586-1)*Workings_risks!$E$18)/(2050-2023)</f>
        <v>1.0355075464416901E-2</v>
      </c>
      <c r="AK586" s="170">
        <f>AJ586+(($AE586-1)*Workings_risks!$E$18)/(2050-2023)</f>
        <v>1.0522552465695926E-2</v>
      </c>
      <c r="AL586" s="170">
        <f>AK586+(($AE586-1)*Workings_risks!$E$18)/(2050-2023)</f>
        <v>1.069002946697495E-2</v>
      </c>
      <c r="AM586" s="170">
        <f>AL586+(($AE586-1)*Workings_risks!$E$18)/(2050-2023)</f>
        <v>1.0857506468253975E-2</v>
      </c>
      <c r="AN586" s="170">
        <f>AM586+(($AE586-1)*Workings_risks!$E$18)/(2050-2023)</f>
        <v>1.1024983469533E-2</v>
      </c>
      <c r="AO586" s="170">
        <f>AN586+(($AE586-1)*Workings_risks!$E$18)/(2050-2023)</f>
        <v>1.1192460470812024E-2</v>
      </c>
      <c r="AP586" s="170">
        <f>AO586+(($AE586-1)*Workings_risks!$E$18)/(2050-2023)</f>
        <v>1.1359937472091049E-2</v>
      </c>
      <c r="AQ586" s="170">
        <f>AP586+(($AE586-1)*Workings_risks!$E$18)/(2050-2023)</f>
        <v>1.1527414473370074E-2</v>
      </c>
      <c r="AR586" s="170">
        <f>AQ586+(($AE586-1)*Workings_risks!$E$18)/(2050-2023)</f>
        <v>1.1694891474649098E-2</v>
      </c>
      <c r="AS586" s="170">
        <f>AR586+(($AE586-1)*Workings_risks!$E$18)/(2050-2023)</f>
        <v>1.1862368475928123E-2</v>
      </c>
      <c r="AT586" s="170">
        <f>AS586+(($AE586-1)*Workings_risks!$E$18)/(2050-2023)</f>
        <v>1.2029845477207148E-2</v>
      </c>
      <c r="AU586" s="170">
        <f>AT586+(($AE586-1)*Workings_risks!$E$18)/(2050-2023)</f>
        <v>1.2197322478486173E-2</v>
      </c>
      <c r="AV586" s="170">
        <f>AU586+(($AE586-1)*Workings_risks!$E$18)/(2050-2023)</f>
        <v>1.2364799479765197E-2</v>
      </c>
      <c r="AW586" s="170">
        <f>AV586+(($AE586-1)*Workings_risks!$E$18)/(2050-2023)</f>
        <v>1.2532276481044222E-2</v>
      </c>
      <c r="AX586" s="170">
        <f>AW586+(($AE586-1)*Workings_risks!$E$18)/(2050-2023)</f>
        <v>1.2699753482323247E-2</v>
      </c>
      <c r="AY586" s="170">
        <f>AX586+(($AE586-1)*Workings_risks!$E$18)/(2050-2023)</f>
        <v>1.2867230483602271E-2</v>
      </c>
      <c r="BA586" s="186">
        <f>AF586*Workings_risks!$E$24*Workings_risks!$E$26*Workings_risks!$E$27*Assumptions!$G$90</f>
        <v>3.9222901003280284E-4</v>
      </c>
      <c r="BB586" s="186">
        <f>AG586*Workings_risks!$E$24*Workings_risks!$E$26*Workings_risks!$E$27*Assumptions!$G$90</f>
        <v>3.9901147803771603E-4</v>
      </c>
      <c r="BC586" s="186">
        <f>AH586*Workings_risks!$E$24*Workings_risks!$E$26*Workings_risks!$E$27*Assumptions!$G$90</f>
        <v>4.0579394604262932E-4</v>
      </c>
      <c r="BD586" s="186">
        <f>AI586*Workings_risks!$E$24*Workings_risks!$E$26*Workings_risks!$E$27*Assumptions!$G$90</f>
        <v>4.1257641404754251E-4</v>
      </c>
      <c r="BE586" s="186">
        <f>AJ586*Workings_risks!$E$24*Workings_risks!$E$26*Workings_risks!$E$27*Assumptions!$G$90</f>
        <v>4.193588820524557E-4</v>
      </c>
      <c r="BF586" s="186">
        <f>AK586*Workings_risks!$E$24*Workings_risks!$E$26*Workings_risks!$E$27*Assumptions!$G$90</f>
        <v>4.2614135005736894E-4</v>
      </c>
      <c r="BG586" s="186">
        <f>AL586*Workings_risks!$E$24*Workings_risks!$E$26*Workings_risks!$E$27*Assumptions!$G$90</f>
        <v>4.3292381806228218E-4</v>
      </c>
      <c r="BH586" s="186">
        <f>AM586*Workings_risks!$E$24*Workings_risks!$E$26*Workings_risks!$E$27*Assumptions!$G$90</f>
        <v>4.3970628606719537E-4</v>
      </c>
      <c r="BI586" s="186">
        <f>AN586*Workings_risks!$E$24*Workings_risks!$E$26*Workings_risks!$E$27*Assumptions!$G$90</f>
        <v>4.4648875407210851E-4</v>
      </c>
      <c r="BJ586" s="186">
        <f>AO586*Workings_risks!$E$24*Workings_risks!$E$26*Workings_risks!$E$27*Assumptions!$G$90</f>
        <v>4.5327122207702175E-4</v>
      </c>
      <c r="BK586" s="186">
        <f>AP586*Workings_risks!$E$24*Workings_risks!$E$26*Workings_risks!$E$27*Assumptions!$G$90</f>
        <v>4.6005369008193499E-4</v>
      </c>
      <c r="BL586" s="186">
        <f>AQ586*Workings_risks!$E$24*Workings_risks!$E$26*Workings_risks!$E$27*Assumptions!$G$90</f>
        <v>4.6683615808684818E-4</v>
      </c>
      <c r="BM586" s="186">
        <f>AR586*Workings_risks!$E$24*Workings_risks!$E$26*Workings_risks!$E$27*Assumptions!$G$90</f>
        <v>4.7361862609176147E-4</v>
      </c>
      <c r="BN586" s="186">
        <f>AS586*Workings_risks!$E$24*Workings_risks!$E$26*Workings_risks!$E$27*Assumptions!$G$90</f>
        <v>4.8040109409667461E-4</v>
      </c>
      <c r="BO586" s="186">
        <f>AT586*Workings_risks!$E$24*Workings_risks!$E$26*Workings_risks!$E$27*Assumptions!$G$90</f>
        <v>4.8718356210158785E-4</v>
      </c>
      <c r="BP586" s="186">
        <f>AU586*Workings_risks!$E$24*Workings_risks!$E$26*Workings_risks!$E$27*Assumptions!$G$90</f>
        <v>4.9396603010650104E-4</v>
      </c>
      <c r="BQ586" s="186">
        <f>AV586*Workings_risks!$E$24*Workings_risks!$E$26*Workings_risks!$E$27*Assumptions!$G$90</f>
        <v>5.0074849811141428E-4</v>
      </c>
      <c r="BR586" s="186">
        <f>AW586*Workings_risks!$E$24*Workings_risks!$E$26*Workings_risks!$E$27*Assumptions!$G$90</f>
        <v>5.0753096611632752E-4</v>
      </c>
      <c r="BS586" s="186">
        <f>AX586*Workings_risks!$E$24*Workings_risks!$E$26*Workings_risks!$E$27*Assumptions!$G$90</f>
        <v>5.1431343412124077E-4</v>
      </c>
      <c r="BT586" s="186">
        <f>AY586*Workings_risks!$E$24*Workings_risks!$E$26*Workings_risks!$E$27*Assumptions!$G$90</f>
        <v>5.2109590212615401E-4</v>
      </c>
    </row>
    <row r="587" spans="2:72" x14ac:dyDescent="0.25">
      <c r="B587" s="42">
        <v>10466179</v>
      </c>
      <c r="C587" s="42" t="s">
        <v>648</v>
      </c>
      <c r="D587" s="42" t="s">
        <v>281</v>
      </c>
      <c r="E587" s="42">
        <v>17278165</v>
      </c>
      <c r="F587" s="42">
        <v>17278195</v>
      </c>
      <c r="G587" s="42">
        <v>2.5003238504584004</v>
      </c>
      <c r="H587" s="42">
        <v>145.41660317758101</v>
      </c>
      <c r="I587" s="42">
        <v>-36.428168375259297</v>
      </c>
      <c r="J587" s="42">
        <v>117</v>
      </c>
      <c r="K587" s="42">
        <v>102</v>
      </c>
      <c r="L587" s="32">
        <v>6.3E-2</v>
      </c>
      <c r="M587" s="32">
        <v>8.7999999999999995E-2</v>
      </c>
      <c r="N587" s="181"/>
      <c r="O587" s="182">
        <f t="shared" si="136"/>
        <v>124.371</v>
      </c>
      <c r="P587" s="182">
        <f t="shared" si="137"/>
        <v>108.42599999999999</v>
      </c>
      <c r="Q587" s="191">
        <f t="shared" si="138"/>
        <v>0.01</v>
      </c>
      <c r="R587" s="191">
        <f t="shared" si="139"/>
        <v>0.02</v>
      </c>
      <c r="S587" s="184">
        <f t="shared" si="140"/>
        <v>-1594.5000000000009</v>
      </c>
      <c r="T587" s="184">
        <f t="shared" si="141"/>
        <v>140.316</v>
      </c>
      <c r="U587" s="185">
        <f t="shared" si="142"/>
        <v>1.4622765757290679E-2</v>
      </c>
      <c r="V587" s="181"/>
      <c r="W587" s="182">
        <f t="shared" si="143"/>
        <v>125.541</v>
      </c>
      <c r="X587" s="182">
        <f t="shared" si="144"/>
        <v>110.97600000000001</v>
      </c>
      <c r="Y587" s="183">
        <f t="shared" si="145"/>
        <v>0.01</v>
      </c>
      <c r="Z587" s="183">
        <f t="shared" si="146"/>
        <v>0.02</v>
      </c>
      <c r="AA587" s="184">
        <f t="shared" si="147"/>
        <v>-1456.4999999999982</v>
      </c>
      <c r="AB587" s="184">
        <f t="shared" si="148"/>
        <v>140.10599999999997</v>
      </c>
      <c r="AC587" s="185">
        <f t="shared" si="149"/>
        <v>1.5864057672502572E-2</v>
      </c>
      <c r="AD587" s="181"/>
      <c r="AE587" s="178">
        <f t="shared" si="150"/>
        <v>1.4622765757290679</v>
      </c>
      <c r="AF587" s="170">
        <f>Workings_risks!$E$18+Workings_risks!$E$27*(($AE587-1)*Workings_risks!$E$18)/(2050-2023)</f>
        <v>9.6543991181808671E-3</v>
      </c>
      <c r="AG587" s="170">
        <f>AF587+(($AE587-1)*Workings_risks!$E$18)/(2050-2023)</f>
        <v>9.8116200057532469E-3</v>
      </c>
      <c r="AH587" s="170">
        <f>AG587+(($AE587-1)*Workings_risks!$E$18)/(2050-2023)</f>
        <v>9.9688408933256267E-3</v>
      </c>
      <c r="AI587" s="170">
        <f>AH587+(($AE587-1)*Workings_risks!$E$18)/(2050-2023)</f>
        <v>1.0126061780898006E-2</v>
      </c>
      <c r="AJ587" s="170">
        <f>AI587+(($AE587-1)*Workings_risks!$E$18)/(2050-2023)</f>
        <v>1.0283282668470386E-2</v>
      </c>
      <c r="AK587" s="170">
        <f>AJ587+(($AE587-1)*Workings_risks!$E$18)/(2050-2023)</f>
        <v>1.0440503556042766E-2</v>
      </c>
      <c r="AL587" s="170">
        <f>AK587+(($AE587-1)*Workings_risks!$E$18)/(2050-2023)</f>
        <v>1.0597724443615146E-2</v>
      </c>
      <c r="AM587" s="170">
        <f>AL587+(($AE587-1)*Workings_risks!$E$18)/(2050-2023)</f>
        <v>1.0754945331187525E-2</v>
      </c>
      <c r="AN587" s="170">
        <f>AM587+(($AE587-1)*Workings_risks!$E$18)/(2050-2023)</f>
        <v>1.0912166218759905E-2</v>
      </c>
      <c r="AO587" s="170">
        <f>AN587+(($AE587-1)*Workings_risks!$E$18)/(2050-2023)</f>
        <v>1.1069387106332285E-2</v>
      </c>
      <c r="AP587" s="170">
        <f>AO587+(($AE587-1)*Workings_risks!$E$18)/(2050-2023)</f>
        <v>1.1226607993904665E-2</v>
      </c>
      <c r="AQ587" s="170">
        <f>AP587+(($AE587-1)*Workings_risks!$E$18)/(2050-2023)</f>
        <v>1.1383828881477044E-2</v>
      </c>
      <c r="AR587" s="170">
        <f>AQ587+(($AE587-1)*Workings_risks!$E$18)/(2050-2023)</f>
        <v>1.1541049769049424E-2</v>
      </c>
      <c r="AS587" s="170">
        <f>AR587+(($AE587-1)*Workings_risks!$E$18)/(2050-2023)</f>
        <v>1.1698270656621804E-2</v>
      </c>
      <c r="AT587" s="170">
        <f>AS587+(($AE587-1)*Workings_risks!$E$18)/(2050-2023)</f>
        <v>1.1855491544194184E-2</v>
      </c>
      <c r="AU587" s="170">
        <f>AT587+(($AE587-1)*Workings_risks!$E$18)/(2050-2023)</f>
        <v>1.2012712431766564E-2</v>
      </c>
      <c r="AV587" s="170">
        <f>AU587+(($AE587-1)*Workings_risks!$E$18)/(2050-2023)</f>
        <v>1.2169933319338943E-2</v>
      </c>
      <c r="AW587" s="170">
        <f>AV587+(($AE587-1)*Workings_risks!$E$18)/(2050-2023)</f>
        <v>1.2327154206911323E-2</v>
      </c>
      <c r="AX587" s="170">
        <f>AW587+(($AE587-1)*Workings_risks!$E$18)/(2050-2023)</f>
        <v>1.2484375094483703E-2</v>
      </c>
      <c r="AY587" s="170">
        <f>AX587+(($AE587-1)*Workings_risks!$E$18)/(2050-2023)</f>
        <v>1.2641595982056083E-2</v>
      </c>
      <c r="BA587" s="186">
        <f>AF587*Workings_risks!$E$24*Workings_risks!$E$26*Workings_risks!$E$27*Assumptions!$G$90</f>
        <v>3.9098295661880279E-4</v>
      </c>
      <c r="BB587" s="186">
        <f>AG587*Workings_risks!$E$24*Workings_risks!$E$26*Workings_risks!$E$27*Assumptions!$G$90</f>
        <v>3.9735007348571614E-4</v>
      </c>
      <c r="BC587" s="186">
        <f>AH587*Workings_risks!$E$24*Workings_risks!$E$26*Workings_risks!$E$27*Assumptions!$G$90</f>
        <v>4.0371719035262927E-4</v>
      </c>
      <c r="BD587" s="186">
        <f>AI587*Workings_risks!$E$24*Workings_risks!$E$26*Workings_risks!$E$27*Assumptions!$G$90</f>
        <v>4.1008430721954252E-4</v>
      </c>
      <c r="BE587" s="186">
        <f>AJ587*Workings_risks!$E$24*Workings_risks!$E$26*Workings_risks!$E$27*Assumptions!$G$90</f>
        <v>4.1645142408645571E-4</v>
      </c>
      <c r="BF587" s="186">
        <f>AK587*Workings_risks!$E$24*Workings_risks!$E$26*Workings_risks!$E$27*Assumptions!$G$90</f>
        <v>4.2281854095336884E-4</v>
      </c>
      <c r="BG587" s="186">
        <f>AL587*Workings_risks!$E$24*Workings_risks!$E$26*Workings_risks!$E$27*Assumptions!$G$90</f>
        <v>4.2918565782028214E-4</v>
      </c>
      <c r="BH587" s="186">
        <f>AM587*Workings_risks!$E$24*Workings_risks!$E$26*Workings_risks!$E$27*Assumptions!$G$90</f>
        <v>4.3555277468719533E-4</v>
      </c>
      <c r="BI587" s="186">
        <f>AN587*Workings_risks!$E$24*Workings_risks!$E$26*Workings_risks!$E$27*Assumptions!$G$90</f>
        <v>4.4191989155410846E-4</v>
      </c>
      <c r="BJ587" s="186">
        <f>AO587*Workings_risks!$E$24*Workings_risks!$E$26*Workings_risks!$E$27*Assumptions!$G$90</f>
        <v>4.4828700842102176E-4</v>
      </c>
      <c r="BK587" s="186">
        <f>AP587*Workings_risks!$E$24*Workings_risks!$E$26*Workings_risks!$E$27*Assumptions!$G$90</f>
        <v>4.5465412528793495E-4</v>
      </c>
      <c r="BL587" s="186">
        <f>AQ587*Workings_risks!$E$24*Workings_risks!$E$26*Workings_risks!$E$27*Assumptions!$G$90</f>
        <v>4.6102124215484808E-4</v>
      </c>
      <c r="BM587" s="186">
        <f>AR587*Workings_risks!$E$24*Workings_risks!$E$26*Workings_risks!$E$27*Assumptions!$G$90</f>
        <v>4.6738835902176138E-4</v>
      </c>
      <c r="BN587" s="186">
        <f>AS587*Workings_risks!$E$24*Workings_risks!$E$26*Workings_risks!$E$27*Assumptions!$G$90</f>
        <v>4.7375547588867457E-4</v>
      </c>
      <c r="BO587" s="186">
        <f>AT587*Workings_risks!$E$24*Workings_risks!$E$26*Workings_risks!$E$27*Assumptions!$G$90</f>
        <v>4.8012259275558776E-4</v>
      </c>
      <c r="BP587" s="186">
        <f>AU587*Workings_risks!$E$24*Workings_risks!$E$26*Workings_risks!$E$27*Assumptions!$G$90</f>
        <v>4.86489709622501E-4</v>
      </c>
      <c r="BQ587" s="186">
        <f>AV587*Workings_risks!$E$24*Workings_risks!$E$26*Workings_risks!$E$27*Assumptions!$G$90</f>
        <v>4.9285682648941419E-4</v>
      </c>
      <c r="BR587" s="186">
        <f>AW587*Workings_risks!$E$24*Workings_risks!$E$26*Workings_risks!$E$27*Assumptions!$G$90</f>
        <v>4.9922394335632733E-4</v>
      </c>
      <c r="BS587" s="186">
        <f>AX587*Workings_risks!$E$24*Workings_risks!$E$26*Workings_risks!$E$27*Assumptions!$G$90</f>
        <v>5.0559106022324057E-4</v>
      </c>
      <c r="BT587" s="186">
        <f>AY587*Workings_risks!$E$24*Workings_risks!$E$26*Workings_risks!$E$27*Assumptions!$G$90</f>
        <v>5.1195817709015381E-4</v>
      </c>
    </row>
    <row r="588" spans="2:72" x14ac:dyDescent="0.25">
      <c r="B588" s="42">
        <v>10466185</v>
      </c>
      <c r="C588" s="42" t="s">
        <v>648</v>
      </c>
      <c r="D588" s="42" t="s">
        <v>281</v>
      </c>
      <c r="E588" s="42">
        <v>17278195</v>
      </c>
      <c r="F588" s="42">
        <v>17278199</v>
      </c>
      <c r="G588" s="42">
        <v>2.3057284754858802</v>
      </c>
      <c r="H588" s="42">
        <v>145.41656753575299</v>
      </c>
      <c r="I588" s="42">
        <v>-36.429493027619003</v>
      </c>
      <c r="J588" s="42">
        <v>117</v>
      </c>
      <c r="K588" s="42">
        <v>102</v>
      </c>
      <c r="L588" s="32">
        <v>6.3E-2</v>
      </c>
      <c r="M588" s="32">
        <v>8.7999999999999995E-2</v>
      </c>
      <c r="N588" s="181"/>
      <c r="O588" s="182">
        <f t="shared" si="136"/>
        <v>124.371</v>
      </c>
      <c r="P588" s="182">
        <f t="shared" si="137"/>
        <v>108.42599999999999</v>
      </c>
      <c r="Q588" s="191">
        <f t="shared" si="138"/>
        <v>0.01</v>
      </c>
      <c r="R588" s="191">
        <f t="shared" si="139"/>
        <v>0.02</v>
      </c>
      <c r="S588" s="184">
        <f t="shared" si="140"/>
        <v>-1594.5000000000009</v>
      </c>
      <c r="T588" s="184">
        <f t="shared" si="141"/>
        <v>140.316</v>
      </c>
      <c r="U588" s="185">
        <f t="shared" si="142"/>
        <v>1.4622765757290679E-2</v>
      </c>
      <c r="V588" s="181"/>
      <c r="W588" s="182">
        <f t="shared" si="143"/>
        <v>125.541</v>
      </c>
      <c r="X588" s="182">
        <f t="shared" si="144"/>
        <v>110.97600000000001</v>
      </c>
      <c r="Y588" s="183">
        <f t="shared" si="145"/>
        <v>0.01</v>
      </c>
      <c r="Z588" s="183">
        <f t="shared" si="146"/>
        <v>0.02</v>
      </c>
      <c r="AA588" s="184">
        <f t="shared" si="147"/>
        <v>-1456.4999999999982</v>
      </c>
      <c r="AB588" s="184">
        <f t="shared" si="148"/>
        <v>140.10599999999997</v>
      </c>
      <c r="AC588" s="185">
        <f t="shared" si="149"/>
        <v>1.5864057672502572E-2</v>
      </c>
      <c r="AD588" s="181"/>
      <c r="AE588" s="178">
        <f t="shared" si="150"/>
        <v>1.4622765757290679</v>
      </c>
      <c r="AF588" s="170">
        <f>Workings_risks!$E$18+Workings_risks!$E$27*(($AE588-1)*Workings_risks!$E$18)/(2050-2023)</f>
        <v>9.6543991181808671E-3</v>
      </c>
      <c r="AG588" s="170">
        <f>AF588+(($AE588-1)*Workings_risks!$E$18)/(2050-2023)</f>
        <v>9.8116200057532469E-3</v>
      </c>
      <c r="AH588" s="170">
        <f>AG588+(($AE588-1)*Workings_risks!$E$18)/(2050-2023)</f>
        <v>9.9688408933256267E-3</v>
      </c>
      <c r="AI588" s="170">
        <f>AH588+(($AE588-1)*Workings_risks!$E$18)/(2050-2023)</f>
        <v>1.0126061780898006E-2</v>
      </c>
      <c r="AJ588" s="170">
        <f>AI588+(($AE588-1)*Workings_risks!$E$18)/(2050-2023)</f>
        <v>1.0283282668470386E-2</v>
      </c>
      <c r="AK588" s="170">
        <f>AJ588+(($AE588-1)*Workings_risks!$E$18)/(2050-2023)</f>
        <v>1.0440503556042766E-2</v>
      </c>
      <c r="AL588" s="170">
        <f>AK588+(($AE588-1)*Workings_risks!$E$18)/(2050-2023)</f>
        <v>1.0597724443615146E-2</v>
      </c>
      <c r="AM588" s="170">
        <f>AL588+(($AE588-1)*Workings_risks!$E$18)/(2050-2023)</f>
        <v>1.0754945331187525E-2</v>
      </c>
      <c r="AN588" s="170">
        <f>AM588+(($AE588-1)*Workings_risks!$E$18)/(2050-2023)</f>
        <v>1.0912166218759905E-2</v>
      </c>
      <c r="AO588" s="170">
        <f>AN588+(($AE588-1)*Workings_risks!$E$18)/(2050-2023)</f>
        <v>1.1069387106332285E-2</v>
      </c>
      <c r="AP588" s="170">
        <f>AO588+(($AE588-1)*Workings_risks!$E$18)/(2050-2023)</f>
        <v>1.1226607993904665E-2</v>
      </c>
      <c r="AQ588" s="170">
        <f>AP588+(($AE588-1)*Workings_risks!$E$18)/(2050-2023)</f>
        <v>1.1383828881477044E-2</v>
      </c>
      <c r="AR588" s="170">
        <f>AQ588+(($AE588-1)*Workings_risks!$E$18)/(2050-2023)</f>
        <v>1.1541049769049424E-2</v>
      </c>
      <c r="AS588" s="170">
        <f>AR588+(($AE588-1)*Workings_risks!$E$18)/(2050-2023)</f>
        <v>1.1698270656621804E-2</v>
      </c>
      <c r="AT588" s="170">
        <f>AS588+(($AE588-1)*Workings_risks!$E$18)/(2050-2023)</f>
        <v>1.1855491544194184E-2</v>
      </c>
      <c r="AU588" s="170">
        <f>AT588+(($AE588-1)*Workings_risks!$E$18)/(2050-2023)</f>
        <v>1.2012712431766564E-2</v>
      </c>
      <c r="AV588" s="170">
        <f>AU588+(($AE588-1)*Workings_risks!$E$18)/(2050-2023)</f>
        <v>1.2169933319338943E-2</v>
      </c>
      <c r="AW588" s="170">
        <f>AV588+(($AE588-1)*Workings_risks!$E$18)/(2050-2023)</f>
        <v>1.2327154206911323E-2</v>
      </c>
      <c r="AX588" s="170">
        <f>AW588+(($AE588-1)*Workings_risks!$E$18)/(2050-2023)</f>
        <v>1.2484375094483703E-2</v>
      </c>
      <c r="AY588" s="170">
        <f>AX588+(($AE588-1)*Workings_risks!$E$18)/(2050-2023)</f>
        <v>1.2641595982056083E-2</v>
      </c>
      <c r="BA588" s="186">
        <f>AF588*Workings_risks!$E$24*Workings_risks!$E$26*Workings_risks!$E$27*Assumptions!$G$90</f>
        <v>3.9098295661880279E-4</v>
      </c>
      <c r="BB588" s="186">
        <f>AG588*Workings_risks!$E$24*Workings_risks!$E$26*Workings_risks!$E$27*Assumptions!$G$90</f>
        <v>3.9735007348571614E-4</v>
      </c>
      <c r="BC588" s="186">
        <f>AH588*Workings_risks!$E$24*Workings_risks!$E$26*Workings_risks!$E$27*Assumptions!$G$90</f>
        <v>4.0371719035262927E-4</v>
      </c>
      <c r="BD588" s="186">
        <f>AI588*Workings_risks!$E$24*Workings_risks!$E$26*Workings_risks!$E$27*Assumptions!$G$90</f>
        <v>4.1008430721954252E-4</v>
      </c>
      <c r="BE588" s="186">
        <f>AJ588*Workings_risks!$E$24*Workings_risks!$E$26*Workings_risks!$E$27*Assumptions!$G$90</f>
        <v>4.1645142408645571E-4</v>
      </c>
      <c r="BF588" s="186">
        <f>AK588*Workings_risks!$E$24*Workings_risks!$E$26*Workings_risks!$E$27*Assumptions!$G$90</f>
        <v>4.2281854095336884E-4</v>
      </c>
      <c r="BG588" s="186">
        <f>AL588*Workings_risks!$E$24*Workings_risks!$E$26*Workings_risks!$E$27*Assumptions!$G$90</f>
        <v>4.2918565782028214E-4</v>
      </c>
      <c r="BH588" s="186">
        <f>AM588*Workings_risks!$E$24*Workings_risks!$E$26*Workings_risks!$E$27*Assumptions!$G$90</f>
        <v>4.3555277468719533E-4</v>
      </c>
      <c r="BI588" s="186">
        <f>AN588*Workings_risks!$E$24*Workings_risks!$E$26*Workings_risks!$E$27*Assumptions!$G$90</f>
        <v>4.4191989155410846E-4</v>
      </c>
      <c r="BJ588" s="186">
        <f>AO588*Workings_risks!$E$24*Workings_risks!$E$26*Workings_risks!$E$27*Assumptions!$G$90</f>
        <v>4.4828700842102176E-4</v>
      </c>
      <c r="BK588" s="186">
        <f>AP588*Workings_risks!$E$24*Workings_risks!$E$26*Workings_risks!$E$27*Assumptions!$G$90</f>
        <v>4.5465412528793495E-4</v>
      </c>
      <c r="BL588" s="186">
        <f>AQ588*Workings_risks!$E$24*Workings_risks!$E$26*Workings_risks!$E$27*Assumptions!$G$90</f>
        <v>4.6102124215484808E-4</v>
      </c>
      <c r="BM588" s="186">
        <f>AR588*Workings_risks!$E$24*Workings_risks!$E$26*Workings_risks!$E$27*Assumptions!$G$90</f>
        <v>4.6738835902176138E-4</v>
      </c>
      <c r="BN588" s="186">
        <f>AS588*Workings_risks!$E$24*Workings_risks!$E$26*Workings_risks!$E$27*Assumptions!$G$90</f>
        <v>4.7375547588867457E-4</v>
      </c>
      <c r="BO588" s="186">
        <f>AT588*Workings_risks!$E$24*Workings_risks!$E$26*Workings_risks!$E$27*Assumptions!$G$90</f>
        <v>4.8012259275558776E-4</v>
      </c>
      <c r="BP588" s="186">
        <f>AU588*Workings_risks!$E$24*Workings_risks!$E$26*Workings_risks!$E$27*Assumptions!$G$90</f>
        <v>4.86489709622501E-4</v>
      </c>
      <c r="BQ588" s="186">
        <f>AV588*Workings_risks!$E$24*Workings_risks!$E$26*Workings_risks!$E$27*Assumptions!$G$90</f>
        <v>4.9285682648941419E-4</v>
      </c>
      <c r="BR588" s="186">
        <f>AW588*Workings_risks!$E$24*Workings_risks!$E$26*Workings_risks!$E$27*Assumptions!$G$90</f>
        <v>4.9922394335632733E-4</v>
      </c>
      <c r="BS588" s="186">
        <f>AX588*Workings_risks!$E$24*Workings_risks!$E$26*Workings_risks!$E$27*Assumptions!$G$90</f>
        <v>5.0559106022324057E-4</v>
      </c>
      <c r="BT588" s="186">
        <f>AY588*Workings_risks!$E$24*Workings_risks!$E$26*Workings_risks!$E$27*Assumptions!$G$90</f>
        <v>5.1195817709015381E-4</v>
      </c>
    </row>
    <row r="589" spans="2:72" x14ac:dyDescent="0.25">
      <c r="B589" s="42">
        <v>10466201</v>
      </c>
      <c r="C589" s="42" t="s">
        <v>651</v>
      </c>
      <c r="D589" s="42" t="s">
        <v>281</v>
      </c>
      <c r="E589" s="42">
        <v>17278266</v>
      </c>
      <c r="F589" s="42">
        <v>17278271</v>
      </c>
      <c r="G589" s="42">
        <v>2.5529568325334804</v>
      </c>
      <c r="H589" s="42">
        <v>145.42896690573099</v>
      </c>
      <c r="I589" s="42">
        <v>-36.4412515179203</v>
      </c>
      <c r="J589" s="42">
        <v>117</v>
      </c>
      <c r="K589" s="42">
        <v>103</v>
      </c>
      <c r="L589" s="32">
        <v>6.3E-2</v>
      </c>
      <c r="M589" s="32">
        <v>8.7999999999999995E-2</v>
      </c>
      <c r="N589" s="181"/>
      <c r="O589" s="182">
        <f t="shared" si="136"/>
        <v>124.371</v>
      </c>
      <c r="P589" s="182">
        <f t="shared" si="137"/>
        <v>109.48899999999999</v>
      </c>
      <c r="Q589" s="191">
        <f t="shared" si="138"/>
        <v>0.01</v>
      </c>
      <c r="R589" s="191">
        <f t="shared" si="139"/>
        <v>0.02</v>
      </c>
      <c r="S589" s="184">
        <f t="shared" si="140"/>
        <v>-1488.2000000000005</v>
      </c>
      <c r="T589" s="184">
        <f t="shared" si="141"/>
        <v>139.25299999999999</v>
      </c>
      <c r="U589" s="185">
        <f t="shared" si="142"/>
        <v>1.4952963311382864E-2</v>
      </c>
      <c r="V589" s="181"/>
      <c r="W589" s="182">
        <f t="shared" si="143"/>
        <v>125.541</v>
      </c>
      <c r="X589" s="182">
        <f t="shared" si="144"/>
        <v>112.06400000000001</v>
      </c>
      <c r="Y589" s="183">
        <f t="shared" si="145"/>
        <v>0.01</v>
      </c>
      <c r="Z589" s="183">
        <f t="shared" si="146"/>
        <v>0.02</v>
      </c>
      <c r="AA589" s="184">
        <f t="shared" si="147"/>
        <v>-1347.6999999999989</v>
      </c>
      <c r="AB589" s="184">
        <f t="shared" si="148"/>
        <v>139.018</v>
      </c>
      <c r="AC589" s="185">
        <f t="shared" si="149"/>
        <v>1.6337463827261273E-2</v>
      </c>
      <c r="AD589" s="181"/>
      <c r="AE589" s="178">
        <f t="shared" si="150"/>
        <v>1.4952963311382863</v>
      </c>
      <c r="AF589" s="170">
        <f>Workings_risks!$E$18+Workings_risks!$E$27*(($AE589-1)*Workings_risks!$E$18)/(2050-2023)</f>
        <v>9.6880893083749475E-3</v>
      </c>
      <c r="AG589" s="170">
        <f>AF589+(($AE589-1)*Workings_risks!$E$18)/(2050-2023)</f>
        <v>9.8565402593453547E-3</v>
      </c>
      <c r="AH589" s="170">
        <f>AG589+(($AE589-1)*Workings_risks!$E$18)/(2050-2023)</f>
        <v>1.0024991210315762E-2</v>
      </c>
      <c r="AI589" s="170">
        <f>AH589+(($AE589-1)*Workings_risks!$E$18)/(2050-2023)</f>
        <v>1.0193442161286169E-2</v>
      </c>
      <c r="AJ589" s="170">
        <f>AI589+(($AE589-1)*Workings_risks!$E$18)/(2050-2023)</f>
        <v>1.0361893112256576E-2</v>
      </c>
      <c r="AK589" s="170">
        <f>AJ589+(($AE589-1)*Workings_risks!$E$18)/(2050-2023)</f>
        <v>1.0530344063226983E-2</v>
      </c>
      <c r="AL589" s="170">
        <f>AK589+(($AE589-1)*Workings_risks!$E$18)/(2050-2023)</f>
        <v>1.069879501419739E-2</v>
      </c>
      <c r="AM589" s="170">
        <f>AL589+(($AE589-1)*Workings_risks!$E$18)/(2050-2023)</f>
        <v>1.0867245965167797E-2</v>
      </c>
      <c r="AN589" s="170">
        <f>AM589+(($AE589-1)*Workings_risks!$E$18)/(2050-2023)</f>
        <v>1.1035696916138205E-2</v>
      </c>
      <c r="AO589" s="170">
        <f>AN589+(($AE589-1)*Workings_risks!$E$18)/(2050-2023)</f>
        <v>1.1204147867108612E-2</v>
      </c>
      <c r="AP589" s="170">
        <f>AO589+(($AE589-1)*Workings_risks!$E$18)/(2050-2023)</f>
        <v>1.1372598818079019E-2</v>
      </c>
      <c r="AQ589" s="170">
        <f>AP589+(($AE589-1)*Workings_risks!$E$18)/(2050-2023)</f>
        <v>1.1541049769049426E-2</v>
      </c>
      <c r="AR589" s="170">
        <f>AQ589+(($AE589-1)*Workings_risks!$E$18)/(2050-2023)</f>
        <v>1.1709500720019833E-2</v>
      </c>
      <c r="AS589" s="170">
        <f>AR589+(($AE589-1)*Workings_risks!$E$18)/(2050-2023)</f>
        <v>1.187795167099024E-2</v>
      </c>
      <c r="AT589" s="170">
        <f>AS589+(($AE589-1)*Workings_risks!$E$18)/(2050-2023)</f>
        <v>1.2046402621960647E-2</v>
      </c>
      <c r="AU589" s="170">
        <f>AT589+(($AE589-1)*Workings_risks!$E$18)/(2050-2023)</f>
        <v>1.2214853572931055E-2</v>
      </c>
      <c r="AV589" s="170">
        <f>AU589+(($AE589-1)*Workings_risks!$E$18)/(2050-2023)</f>
        <v>1.2383304523901462E-2</v>
      </c>
      <c r="AW589" s="170">
        <f>AV589+(($AE589-1)*Workings_risks!$E$18)/(2050-2023)</f>
        <v>1.2551755474871869E-2</v>
      </c>
      <c r="AX589" s="170">
        <f>AW589+(($AE589-1)*Workings_risks!$E$18)/(2050-2023)</f>
        <v>1.2720206425842276E-2</v>
      </c>
      <c r="AY589" s="170">
        <f>AX589+(($AE589-1)*Workings_risks!$E$18)/(2050-2023)</f>
        <v>1.2888657376812683E-2</v>
      </c>
      <c r="BA589" s="186">
        <f>AF589*Workings_risks!$E$24*Workings_risks!$E$26*Workings_risks!$E$27*Assumptions!$G$90</f>
        <v>3.9234733880456988E-4</v>
      </c>
      <c r="BB589" s="186">
        <f>AG589*Workings_risks!$E$24*Workings_risks!$E$26*Workings_risks!$E$27*Assumptions!$G$90</f>
        <v>3.9916924973340545E-4</v>
      </c>
      <c r="BC589" s="186">
        <f>AH589*Workings_risks!$E$24*Workings_risks!$E$26*Workings_risks!$E$27*Assumptions!$G$90</f>
        <v>4.0599116066224108E-4</v>
      </c>
      <c r="BD589" s="186">
        <f>AI589*Workings_risks!$E$24*Workings_risks!$E$26*Workings_risks!$E$27*Assumptions!$G$90</f>
        <v>4.128130715910767E-4</v>
      </c>
      <c r="BE589" s="186">
        <f>AJ589*Workings_risks!$E$24*Workings_risks!$E$26*Workings_risks!$E$27*Assumptions!$G$90</f>
        <v>4.1963498251991233E-4</v>
      </c>
      <c r="BF589" s="186">
        <f>AK589*Workings_risks!$E$24*Workings_risks!$E$26*Workings_risks!$E$27*Assumptions!$G$90</f>
        <v>4.264568934487479E-4</v>
      </c>
      <c r="BG589" s="186">
        <f>AL589*Workings_risks!$E$24*Workings_risks!$E$26*Workings_risks!$E$27*Assumptions!$G$90</f>
        <v>4.3327880437758347E-4</v>
      </c>
      <c r="BH589" s="186">
        <f>AM589*Workings_risks!$E$24*Workings_risks!$E$26*Workings_risks!$E$27*Assumptions!$G$90</f>
        <v>4.401007153064191E-4</v>
      </c>
      <c r="BI589" s="186">
        <f>AN589*Workings_risks!$E$24*Workings_risks!$E$26*Workings_risks!$E$27*Assumptions!$G$90</f>
        <v>4.4692262623525456E-4</v>
      </c>
      <c r="BJ589" s="186">
        <f>AO589*Workings_risks!$E$24*Workings_risks!$E$26*Workings_risks!$E$27*Assumptions!$G$90</f>
        <v>4.5374453716409024E-4</v>
      </c>
      <c r="BK589" s="186">
        <f>AP589*Workings_risks!$E$24*Workings_risks!$E$26*Workings_risks!$E$27*Assumptions!$G$90</f>
        <v>4.6056644809292581E-4</v>
      </c>
      <c r="BL589" s="186">
        <f>AQ589*Workings_risks!$E$24*Workings_risks!$E$26*Workings_risks!$E$27*Assumptions!$G$90</f>
        <v>4.6738835902176154E-4</v>
      </c>
      <c r="BM589" s="186">
        <f>AR589*Workings_risks!$E$24*Workings_risks!$E$26*Workings_risks!$E$27*Assumptions!$G$90</f>
        <v>4.7421026995059701E-4</v>
      </c>
      <c r="BN589" s="186">
        <f>AS589*Workings_risks!$E$24*Workings_risks!$E$26*Workings_risks!$E$27*Assumptions!$G$90</f>
        <v>4.8103218087943263E-4</v>
      </c>
      <c r="BO589" s="186">
        <f>AT589*Workings_risks!$E$24*Workings_risks!$E$26*Workings_risks!$E$27*Assumptions!$G$90</f>
        <v>4.878540918082682E-4</v>
      </c>
      <c r="BP589" s="186">
        <f>AU589*Workings_risks!$E$24*Workings_risks!$E$26*Workings_risks!$E$27*Assumptions!$G$90</f>
        <v>4.9467600273710394E-4</v>
      </c>
      <c r="BQ589" s="186">
        <f>AV589*Workings_risks!$E$24*Workings_risks!$E$26*Workings_risks!$E$27*Assumptions!$G$90</f>
        <v>5.0149791366593929E-4</v>
      </c>
      <c r="BR589" s="186">
        <f>AW589*Workings_risks!$E$24*Workings_risks!$E$26*Workings_risks!$E$27*Assumptions!$G$90</f>
        <v>5.0831982459477497E-4</v>
      </c>
      <c r="BS589" s="186">
        <f>AX589*Workings_risks!$E$24*Workings_risks!$E$26*Workings_risks!$E$27*Assumptions!$G$90</f>
        <v>5.1514173552361065E-4</v>
      </c>
      <c r="BT589" s="186">
        <f>AY589*Workings_risks!$E$24*Workings_risks!$E$26*Workings_risks!$E$27*Assumptions!$G$90</f>
        <v>5.2196364645244612E-4</v>
      </c>
    </row>
    <row r="590" spans="2:72" x14ac:dyDescent="0.25">
      <c r="B590" s="42">
        <v>10466203</v>
      </c>
      <c r="C590" s="42" t="s">
        <v>651</v>
      </c>
      <c r="D590" s="42" t="s">
        <v>281</v>
      </c>
      <c r="E590" s="42">
        <v>17278271</v>
      </c>
      <c r="F590" s="42">
        <v>17278275</v>
      </c>
      <c r="G590" s="42">
        <v>0.28632932763146002</v>
      </c>
      <c r="H590" s="42">
        <v>145.42898790004</v>
      </c>
      <c r="I590" s="42">
        <v>-36.442015771753503</v>
      </c>
      <c r="J590" s="42">
        <v>117</v>
      </c>
      <c r="K590" s="42">
        <v>103</v>
      </c>
      <c r="L590" s="32">
        <v>6.3E-2</v>
      </c>
      <c r="M590" s="32">
        <v>8.7999999999999995E-2</v>
      </c>
      <c r="N590" s="181"/>
      <c r="O590" s="182">
        <f t="shared" si="136"/>
        <v>124.371</v>
      </c>
      <c r="P590" s="182">
        <f t="shared" si="137"/>
        <v>109.48899999999999</v>
      </c>
      <c r="Q590" s="191">
        <f t="shared" si="138"/>
        <v>0.01</v>
      </c>
      <c r="R590" s="191">
        <f t="shared" si="139"/>
        <v>0.02</v>
      </c>
      <c r="S590" s="184">
        <f t="shared" si="140"/>
        <v>-1488.2000000000005</v>
      </c>
      <c r="T590" s="184">
        <f t="shared" si="141"/>
        <v>139.25299999999999</v>
      </c>
      <c r="U590" s="185">
        <f t="shared" si="142"/>
        <v>1.4952963311382864E-2</v>
      </c>
      <c r="V590" s="181"/>
      <c r="W590" s="182">
        <f t="shared" si="143"/>
        <v>125.541</v>
      </c>
      <c r="X590" s="182">
        <f t="shared" si="144"/>
        <v>112.06400000000001</v>
      </c>
      <c r="Y590" s="183">
        <f t="shared" si="145"/>
        <v>0.01</v>
      </c>
      <c r="Z590" s="183">
        <f t="shared" si="146"/>
        <v>0.02</v>
      </c>
      <c r="AA590" s="184">
        <f t="shared" si="147"/>
        <v>-1347.6999999999989</v>
      </c>
      <c r="AB590" s="184">
        <f t="shared" si="148"/>
        <v>139.018</v>
      </c>
      <c r="AC590" s="185">
        <f t="shared" si="149"/>
        <v>1.6337463827261273E-2</v>
      </c>
      <c r="AD590" s="181"/>
      <c r="AE590" s="178">
        <f t="shared" si="150"/>
        <v>1.4952963311382863</v>
      </c>
      <c r="AF590" s="170">
        <f>Workings_risks!$E$18+Workings_risks!$E$27*(($AE590-1)*Workings_risks!$E$18)/(2050-2023)</f>
        <v>9.6880893083749475E-3</v>
      </c>
      <c r="AG590" s="170">
        <f>AF590+(($AE590-1)*Workings_risks!$E$18)/(2050-2023)</f>
        <v>9.8565402593453547E-3</v>
      </c>
      <c r="AH590" s="170">
        <f>AG590+(($AE590-1)*Workings_risks!$E$18)/(2050-2023)</f>
        <v>1.0024991210315762E-2</v>
      </c>
      <c r="AI590" s="170">
        <f>AH590+(($AE590-1)*Workings_risks!$E$18)/(2050-2023)</f>
        <v>1.0193442161286169E-2</v>
      </c>
      <c r="AJ590" s="170">
        <f>AI590+(($AE590-1)*Workings_risks!$E$18)/(2050-2023)</f>
        <v>1.0361893112256576E-2</v>
      </c>
      <c r="AK590" s="170">
        <f>AJ590+(($AE590-1)*Workings_risks!$E$18)/(2050-2023)</f>
        <v>1.0530344063226983E-2</v>
      </c>
      <c r="AL590" s="170">
        <f>AK590+(($AE590-1)*Workings_risks!$E$18)/(2050-2023)</f>
        <v>1.069879501419739E-2</v>
      </c>
      <c r="AM590" s="170">
        <f>AL590+(($AE590-1)*Workings_risks!$E$18)/(2050-2023)</f>
        <v>1.0867245965167797E-2</v>
      </c>
      <c r="AN590" s="170">
        <f>AM590+(($AE590-1)*Workings_risks!$E$18)/(2050-2023)</f>
        <v>1.1035696916138205E-2</v>
      </c>
      <c r="AO590" s="170">
        <f>AN590+(($AE590-1)*Workings_risks!$E$18)/(2050-2023)</f>
        <v>1.1204147867108612E-2</v>
      </c>
      <c r="AP590" s="170">
        <f>AO590+(($AE590-1)*Workings_risks!$E$18)/(2050-2023)</f>
        <v>1.1372598818079019E-2</v>
      </c>
      <c r="AQ590" s="170">
        <f>AP590+(($AE590-1)*Workings_risks!$E$18)/(2050-2023)</f>
        <v>1.1541049769049426E-2</v>
      </c>
      <c r="AR590" s="170">
        <f>AQ590+(($AE590-1)*Workings_risks!$E$18)/(2050-2023)</f>
        <v>1.1709500720019833E-2</v>
      </c>
      <c r="AS590" s="170">
        <f>AR590+(($AE590-1)*Workings_risks!$E$18)/(2050-2023)</f>
        <v>1.187795167099024E-2</v>
      </c>
      <c r="AT590" s="170">
        <f>AS590+(($AE590-1)*Workings_risks!$E$18)/(2050-2023)</f>
        <v>1.2046402621960647E-2</v>
      </c>
      <c r="AU590" s="170">
        <f>AT590+(($AE590-1)*Workings_risks!$E$18)/(2050-2023)</f>
        <v>1.2214853572931055E-2</v>
      </c>
      <c r="AV590" s="170">
        <f>AU590+(($AE590-1)*Workings_risks!$E$18)/(2050-2023)</f>
        <v>1.2383304523901462E-2</v>
      </c>
      <c r="AW590" s="170">
        <f>AV590+(($AE590-1)*Workings_risks!$E$18)/(2050-2023)</f>
        <v>1.2551755474871869E-2</v>
      </c>
      <c r="AX590" s="170">
        <f>AW590+(($AE590-1)*Workings_risks!$E$18)/(2050-2023)</f>
        <v>1.2720206425842276E-2</v>
      </c>
      <c r="AY590" s="170">
        <f>AX590+(($AE590-1)*Workings_risks!$E$18)/(2050-2023)</f>
        <v>1.2888657376812683E-2</v>
      </c>
      <c r="BA590" s="186">
        <f>AF590*Workings_risks!$E$24*Workings_risks!$E$26*Workings_risks!$E$27*Assumptions!$G$90</f>
        <v>3.9234733880456988E-4</v>
      </c>
      <c r="BB590" s="186">
        <f>AG590*Workings_risks!$E$24*Workings_risks!$E$26*Workings_risks!$E$27*Assumptions!$G$90</f>
        <v>3.9916924973340545E-4</v>
      </c>
      <c r="BC590" s="186">
        <f>AH590*Workings_risks!$E$24*Workings_risks!$E$26*Workings_risks!$E$27*Assumptions!$G$90</f>
        <v>4.0599116066224108E-4</v>
      </c>
      <c r="BD590" s="186">
        <f>AI590*Workings_risks!$E$24*Workings_risks!$E$26*Workings_risks!$E$27*Assumptions!$G$90</f>
        <v>4.128130715910767E-4</v>
      </c>
      <c r="BE590" s="186">
        <f>AJ590*Workings_risks!$E$24*Workings_risks!$E$26*Workings_risks!$E$27*Assumptions!$G$90</f>
        <v>4.1963498251991233E-4</v>
      </c>
      <c r="BF590" s="186">
        <f>AK590*Workings_risks!$E$24*Workings_risks!$E$26*Workings_risks!$E$27*Assumptions!$G$90</f>
        <v>4.264568934487479E-4</v>
      </c>
      <c r="BG590" s="186">
        <f>AL590*Workings_risks!$E$24*Workings_risks!$E$26*Workings_risks!$E$27*Assumptions!$G$90</f>
        <v>4.3327880437758347E-4</v>
      </c>
      <c r="BH590" s="186">
        <f>AM590*Workings_risks!$E$24*Workings_risks!$E$26*Workings_risks!$E$27*Assumptions!$G$90</f>
        <v>4.401007153064191E-4</v>
      </c>
      <c r="BI590" s="186">
        <f>AN590*Workings_risks!$E$24*Workings_risks!$E$26*Workings_risks!$E$27*Assumptions!$G$90</f>
        <v>4.4692262623525456E-4</v>
      </c>
      <c r="BJ590" s="186">
        <f>AO590*Workings_risks!$E$24*Workings_risks!$E$26*Workings_risks!$E$27*Assumptions!$G$90</f>
        <v>4.5374453716409024E-4</v>
      </c>
      <c r="BK590" s="186">
        <f>AP590*Workings_risks!$E$24*Workings_risks!$E$26*Workings_risks!$E$27*Assumptions!$G$90</f>
        <v>4.6056644809292581E-4</v>
      </c>
      <c r="BL590" s="186">
        <f>AQ590*Workings_risks!$E$24*Workings_risks!$E$26*Workings_risks!$E$27*Assumptions!$G$90</f>
        <v>4.6738835902176154E-4</v>
      </c>
      <c r="BM590" s="186">
        <f>AR590*Workings_risks!$E$24*Workings_risks!$E$26*Workings_risks!$E$27*Assumptions!$G$90</f>
        <v>4.7421026995059701E-4</v>
      </c>
      <c r="BN590" s="186">
        <f>AS590*Workings_risks!$E$24*Workings_risks!$E$26*Workings_risks!$E$27*Assumptions!$G$90</f>
        <v>4.8103218087943263E-4</v>
      </c>
      <c r="BO590" s="186">
        <f>AT590*Workings_risks!$E$24*Workings_risks!$E$26*Workings_risks!$E$27*Assumptions!$G$90</f>
        <v>4.878540918082682E-4</v>
      </c>
      <c r="BP590" s="186">
        <f>AU590*Workings_risks!$E$24*Workings_risks!$E$26*Workings_risks!$E$27*Assumptions!$G$90</f>
        <v>4.9467600273710394E-4</v>
      </c>
      <c r="BQ590" s="186">
        <f>AV590*Workings_risks!$E$24*Workings_risks!$E$26*Workings_risks!$E$27*Assumptions!$G$90</f>
        <v>5.0149791366593929E-4</v>
      </c>
      <c r="BR590" s="186">
        <f>AW590*Workings_risks!$E$24*Workings_risks!$E$26*Workings_risks!$E$27*Assumptions!$G$90</f>
        <v>5.0831982459477497E-4</v>
      </c>
      <c r="BS590" s="186">
        <f>AX590*Workings_risks!$E$24*Workings_risks!$E$26*Workings_risks!$E$27*Assumptions!$G$90</f>
        <v>5.1514173552361065E-4</v>
      </c>
      <c r="BT590" s="186">
        <f>AY590*Workings_risks!$E$24*Workings_risks!$E$26*Workings_risks!$E$27*Assumptions!$G$90</f>
        <v>5.2196364645244612E-4</v>
      </c>
    </row>
    <row r="591" spans="2:72" x14ac:dyDescent="0.25">
      <c r="B591" s="42">
        <v>10466206</v>
      </c>
      <c r="C591" s="42" t="s">
        <v>651</v>
      </c>
      <c r="D591" s="42" t="s">
        <v>281</v>
      </c>
      <c r="E591" s="42">
        <v>17278293</v>
      </c>
      <c r="F591" s="42">
        <v>17278289</v>
      </c>
      <c r="G591" s="42">
        <v>0.1244403179528204</v>
      </c>
      <c r="H591" s="42">
        <v>145.42587566938201</v>
      </c>
      <c r="I591" s="42">
        <v>-36.440827663456702</v>
      </c>
      <c r="J591" s="42">
        <v>117</v>
      </c>
      <c r="K591" s="42">
        <v>103</v>
      </c>
      <c r="L591" s="32">
        <v>6.3E-2</v>
      </c>
      <c r="M591" s="32">
        <v>8.7999999999999995E-2</v>
      </c>
      <c r="N591" s="181"/>
      <c r="O591" s="182">
        <f t="shared" si="136"/>
        <v>124.371</v>
      </c>
      <c r="P591" s="182">
        <f t="shared" si="137"/>
        <v>109.48899999999999</v>
      </c>
      <c r="Q591" s="191">
        <f t="shared" si="138"/>
        <v>0.01</v>
      </c>
      <c r="R591" s="191">
        <f t="shared" si="139"/>
        <v>0.02</v>
      </c>
      <c r="S591" s="184">
        <f t="shared" si="140"/>
        <v>-1488.2000000000005</v>
      </c>
      <c r="T591" s="184">
        <f t="shared" si="141"/>
        <v>139.25299999999999</v>
      </c>
      <c r="U591" s="185">
        <f t="shared" si="142"/>
        <v>1.4952963311382864E-2</v>
      </c>
      <c r="V591" s="181"/>
      <c r="W591" s="182">
        <f t="shared" si="143"/>
        <v>125.541</v>
      </c>
      <c r="X591" s="182">
        <f t="shared" si="144"/>
        <v>112.06400000000001</v>
      </c>
      <c r="Y591" s="183">
        <f t="shared" si="145"/>
        <v>0.01</v>
      </c>
      <c r="Z591" s="183">
        <f t="shared" si="146"/>
        <v>0.02</v>
      </c>
      <c r="AA591" s="184">
        <f t="shared" si="147"/>
        <v>-1347.6999999999989</v>
      </c>
      <c r="AB591" s="184">
        <f t="shared" si="148"/>
        <v>139.018</v>
      </c>
      <c r="AC591" s="185">
        <f t="shared" si="149"/>
        <v>1.6337463827261273E-2</v>
      </c>
      <c r="AD591" s="181"/>
      <c r="AE591" s="178">
        <f t="shared" si="150"/>
        <v>1.4952963311382863</v>
      </c>
      <c r="AF591" s="170">
        <f>Workings_risks!$E$18+Workings_risks!$E$27*(($AE591-1)*Workings_risks!$E$18)/(2050-2023)</f>
        <v>9.6880893083749475E-3</v>
      </c>
      <c r="AG591" s="170">
        <f>AF591+(($AE591-1)*Workings_risks!$E$18)/(2050-2023)</f>
        <v>9.8565402593453547E-3</v>
      </c>
      <c r="AH591" s="170">
        <f>AG591+(($AE591-1)*Workings_risks!$E$18)/(2050-2023)</f>
        <v>1.0024991210315762E-2</v>
      </c>
      <c r="AI591" s="170">
        <f>AH591+(($AE591-1)*Workings_risks!$E$18)/(2050-2023)</f>
        <v>1.0193442161286169E-2</v>
      </c>
      <c r="AJ591" s="170">
        <f>AI591+(($AE591-1)*Workings_risks!$E$18)/(2050-2023)</f>
        <v>1.0361893112256576E-2</v>
      </c>
      <c r="AK591" s="170">
        <f>AJ591+(($AE591-1)*Workings_risks!$E$18)/(2050-2023)</f>
        <v>1.0530344063226983E-2</v>
      </c>
      <c r="AL591" s="170">
        <f>AK591+(($AE591-1)*Workings_risks!$E$18)/(2050-2023)</f>
        <v>1.069879501419739E-2</v>
      </c>
      <c r="AM591" s="170">
        <f>AL591+(($AE591-1)*Workings_risks!$E$18)/(2050-2023)</f>
        <v>1.0867245965167797E-2</v>
      </c>
      <c r="AN591" s="170">
        <f>AM591+(($AE591-1)*Workings_risks!$E$18)/(2050-2023)</f>
        <v>1.1035696916138205E-2</v>
      </c>
      <c r="AO591" s="170">
        <f>AN591+(($AE591-1)*Workings_risks!$E$18)/(2050-2023)</f>
        <v>1.1204147867108612E-2</v>
      </c>
      <c r="AP591" s="170">
        <f>AO591+(($AE591-1)*Workings_risks!$E$18)/(2050-2023)</f>
        <v>1.1372598818079019E-2</v>
      </c>
      <c r="AQ591" s="170">
        <f>AP591+(($AE591-1)*Workings_risks!$E$18)/(2050-2023)</f>
        <v>1.1541049769049426E-2</v>
      </c>
      <c r="AR591" s="170">
        <f>AQ591+(($AE591-1)*Workings_risks!$E$18)/(2050-2023)</f>
        <v>1.1709500720019833E-2</v>
      </c>
      <c r="AS591" s="170">
        <f>AR591+(($AE591-1)*Workings_risks!$E$18)/(2050-2023)</f>
        <v>1.187795167099024E-2</v>
      </c>
      <c r="AT591" s="170">
        <f>AS591+(($AE591-1)*Workings_risks!$E$18)/(2050-2023)</f>
        <v>1.2046402621960647E-2</v>
      </c>
      <c r="AU591" s="170">
        <f>AT591+(($AE591-1)*Workings_risks!$E$18)/(2050-2023)</f>
        <v>1.2214853572931055E-2</v>
      </c>
      <c r="AV591" s="170">
        <f>AU591+(($AE591-1)*Workings_risks!$E$18)/(2050-2023)</f>
        <v>1.2383304523901462E-2</v>
      </c>
      <c r="AW591" s="170">
        <f>AV591+(($AE591-1)*Workings_risks!$E$18)/(2050-2023)</f>
        <v>1.2551755474871869E-2</v>
      </c>
      <c r="AX591" s="170">
        <f>AW591+(($AE591-1)*Workings_risks!$E$18)/(2050-2023)</f>
        <v>1.2720206425842276E-2</v>
      </c>
      <c r="AY591" s="170">
        <f>AX591+(($AE591-1)*Workings_risks!$E$18)/(2050-2023)</f>
        <v>1.2888657376812683E-2</v>
      </c>
      <c r="BA591" s="186">
        <f>AF591*Workings_risks!$E$24*Workings_risks!$E$26*Workings_risks!$E$27*Assumptions!$G$90</f>
        <v>3.9234733880456988E-4</v>
      </c>
      <c r="BB591" s="186">
        <f>AG591*Workings_risks!$E$24*Workings_risks!$E$26*Workings_risks!$E$27*Assumptions!$G$90</f>
        <v>3.9916924973340545E-4</v>
      </c>
      <c r="BC591" s="186">
        <f>AH591*Workings_risks!$E$24*Workings_risks!$E$26*Workings_risks!$E$27*Assumptions!$G$90</f>
        <v>4.0599116066224108E-4</v>
      </c>
      <c r="BD591" s="186">
        <f>AI591*Workings_risks!$E$24*Workings_risks!$E$26*Workings_risks!$E$27*Assumptions!$G$90</f>
        <v>4.128130715910767E-4</v>
      </c>
      <c r="BE591" s="186">
        <f>AJ591*Workings_risks!$E$24*Workings_risks!$E$26*Workings_risks!$E$27*Assumptions!$G$90</f>
        <v>4.1963498251991233E-4</v>
      </c>
      <c r="BF591" s="186">
        <f>AK591*Workings_risks!$E$24*Workings_risks!$E$26*Workings_risks!$E$27*Assumptions!$G$90</f>
        <v>4.264568934487479E-4</v>
      </c>
      <c r="BG591" s="186">
        <f>AL591*Workings_risks!$E$24*Workings_risks!$E$26*Workings_risks!$E$27*Assumptions!$G$90</f>
        <v>4.3327880437758347E-4</v>
      </c>
      <c r="BH591" s="186">
        <f>AM591*Workings_risks!$E$24*Workings_risks!$E$26*Workings_risks!$E$27*Assumptions!$G$90</f>
        <v>4.401007153064191E-4</v>
      </c>
      <c r="BI591" s="186">
        <f>AN591*Workings_risks!$E$24*Workings_risks!$E$26*Workings_risks!$E$27*Assumptions!$G$90</f>
        <v>4.4692262623525456E-4</v>
      </c>
      <c r="BJ591" s="186">
        <f>AO591*Workings_risks!$E$24*Workings_risks!$E$26*Workings_risks!$E$27*Assumptions!$G$90</f>
        <v>4.5374453716409024E-4</v>
      </c>
      <c r="BK591" s="186">
        <f>AP591*Workings_risks!$E$24*Workings_risks!$E$26*Workings_risks!$E$27*Assumptions!$G$90</f>
        <v>4.6056644809292581E-4</v>
      </c>
      <c r="BL591" s="186">
        <f>AQ591*Workings_risks!$E$24*Workings_risks!$E$26*Workings_risks!$E$27*Assumptions!$G$90</f>
        <v>4.6738835902176154E-4</v>
      </c>
      <c r="BM591" s="186">
        <f>AR591*Workings_risks!$E$24*Workings_risks!$E$26*Workings_risks!$E$27*Assumptions!$G$90</f>
        <v>4.7421026995059701E-4</v>
      </c>
      <c r="BN591" s="186">
        <f>AS591*Workings_risks!$E$24*Workings_risks!$E$26*Workings_risks!$E$27*Assumptions!$G$90</f>
        <v>4.8103218087943263E-4</v>
      </c>
      <c r="BO591" s="186">
        <f>AT591*Workings_risks!$E$24*Workings_risks!$E$26*Workings_risks!$E$27*Assumptions!$G$90</f>
        <v>4.878540918082682E-4</v>
      </c>
      <c r="BP591" s="186">
        <f>AU591*Workings_risks!$E$24*Workings_risks!$E$26*Workings_risks!$E$27*Assumptions!$G$90</f>
        <v>4.9467600273710394E-4</v>
      </c>
      <c r="BQ591" s="186">
        <f>AV591*Workings_risks!$E$24*Workings_risks!$E$26*Workings_risks!$E$27*Assumptions!$G$90</f>
        <v>5.0149791366593929E-4</v>
      </c>
      <c r="BR591" s="186">
        <f>AW591*Workings_risks!$E$24*Workings_risks!$E$26*Workings_risks!$E$27*Assumptions!$G$90</f>
        <v>5.0831982459477497E-4</v>
      </c>
      <c r="BS591" s="186">
        <f>AX591*Workings_risks!$E$24*Workings_risks!$E$26*Workings_risks!$E$27*Assumptions!$G$90</f>
        <v>5.1514173552361065E-4</v>
      </c>
      <c r="BT591" s="186">
        <f>AY591*Workings_risks!$E$24*Workings_risks!$E$26*Workings_risks!$E$27*Assumptions!$G$90</f>
        <v>5.2196364645244612E-4</v>
      </c>
    </row>
    <row r="592" spans="2:72" x14ac:dyDescent="0.25">
      <c r="B592" s="42">
        <v>10466208</v>
      </c>
      <c r="C592" s="42" t="s">
        <v>651</v>
      </c>
      <c r="D592" s="42" t="s">
        <v>281</v>
      </c>
      <c r="E592" s="42">
        <v>17278302</v>
      </c>
      <c r="F592" s="42">
        <v>17278297</v>
      </c>
      <c r="G592" s="42">
        <v>0.43782101238457027</v>
      </c>
      <c r="H592" s="42">
        <v>145.42404831030299</v>
      </c>
      <c r="I592" s="42">
        <v>-36.440859896826403</v>
      </c>
      <c r="J592" s="42">
        <v>117</v>
      </c>
      <c r="K592" s="42">
        <v>102</v>
      </c>
      <c r="L592" s="32">
        <v>6.3E-2</v>
      </c>
      <c r="M592" s="32">
        <v>8.7999999999999995E-2</v>
      </c>
      <c r="N592" s="181"/>
      <c r="O592" s="182">
        <f t="shared" si="136"/>
        <v>124.371</v>
      </c>
      <c r="P592" s="182">
        <f t="shared" si="137"/>
        <v>108.42599999999999</v>
      </c>
      <c r="Q592" s="191">
        <f t="shared" si="138"/>
        <v>0.01</v>
      </c>
      <c r="R592" s="191">
        <f t="shared" si="139"/>
        <v>0.02</v>
      </c>
      <c r="S592" s="184">
        <f t="shared" si="140"/>
        <v>-1594.5000000000009</v>
      </c>
      <c r="T592" s="184">
        <f t="shared" si="141"/>
        <v>140.316</v>
      </c>
      <c r="U592" s="185">
        <f t="shared" si="142"/>
        <v>1.4622765757290679E-2</v>
      </c>
      <c r="V592" s="181"/>
      <c r="W592" s="182">
        <f t="shared" si="143"/>
        <v>125.541</v>
      </c>
      <c r="X592" s="182">
        <f t="shared" si="144"/>
        <v>110.97600000000001</v>
      </c>
      <c r="Y592" s="183">
        <f t="shared" si="145"/>
        <v>0.01</v>
      </c>
      <c r="Z592" s="183">
        <f t="shared" si="146"/>
        <v>0.02</v>
      </c>
      <c r="AA592" s="184">
        <f t="shared" si="147"/>
        <v>-1456.4999999999982</v>
      </c>
      <c r="AB592" s="184">
        <f t="shared" si="148"/>
        <v>140.10599999999997</v>
      </c>
      <c r="AC592" s="185">
        <f t="shared" si="149"/>
        <v>1.5864057672502572E-2</v>
      </c>
      <c r="AD592" s="181"/>
      <c r="AE592" s="178">
        <f t="shared" si="150"/>
        <v>1.4622765757290679</v>
      </c>
      <c r="AF592" s="170">
        <f>Workings_risks!$E$18+Workings_risks!$E$27*(($AE592-1)*Workings_risks!$E$18)/(2050-2023)</f>
        <v>9.6543991181808671E-3</v>
      </c>
      <c r="AG592" s="170">
        <f>AF592+(($AE592-1)*Workings_risks!$E$18)/(2050-2023)</f>
        <v>9.8116200057532469E-3</v>
      </c>
      <c r="AH592" s="170">
        <f>AG592+(($AE592-1)*Workings_risks!$E$18)/(2050-2023)</f>
        <v>9.9688408933256267E-3</v>
      </c>
      <c r="AI592" s="170">
        <f>AH592+(($AE592-1)*Workings_risks!$E$18)/(2050-2023)</f>
        <v>1.0126061780898006E-2</v>
      </c>
      <c r="AJ592" s="170">
        <f>AI592+(($AE592-1)*Workings_risks!$E$18)/(2050-2023)</f>
        <v>1.0283282668470386E-2</v>
      </c>
      <c r="AK592" s="170">
        <f>AJ592+(($AE592-1)*Workings_risks!$E$18)/(2050-2023)</f>
        <v>1.0440503556042766E-2</v>
      </c>
      <c r="AL592" s="170">
        <f>AK592+(($AE592-1)*Workings_risks!$E$18)/(2050-2023)</f>
        <v>1.0597724443615146E-2</v>
      </c>
      <c r="AM592" s="170">
        <f>AL592+(($AE592-1)*Workings_risks!$E$18)/(2050-2023)</f>
        <v>1.0754945331187525E-2</v>
      </c>
      <c r="AN592" s="170">
        <f>AM592+(($AE592-1)*Workings_risks!$E$18)/(2050-2023)</f>
        <v>1.0912166218759905E-2</v>
      </c>
      <c r="AO592" s="170">
        <f>AN592+(($AE592-1)*Workings_risks!$E$18)/(2050-2023)</f>
        <v>1.1069387106332285E-2</v>
      </c>
      <c r="AP592" s="170">
        <f>AO592+(($AE592-1)*Workings_risks!$E$18)/(2050-2023)</f>
        <v>1.1226607993904665E-2</v>
      </c>
      <c r="AQ592" s="170">
        <f>AP592+(($AE592-1)*Workings_risks!$E$18)/(2050-2023)</f>
        <v>1.1383828881477044E-2</v>
      </c>
      <c r="AR592" s="170">
        <f>AQ592+(($AE592-1)*Workings_risks!$E$18)/(2050-2023)</f>
        <v>1.1541049769049424E-2</v>
      </c>
      <c r="AS592" s="170">
        <f>AR592+(($AE592-1)*Workings_risks!$E$18)/(2050-2023)</f>
        <v>1.1698270656621804E-2</v>
      </c>
      <c r="AT592" s="170">
        <f>AS592+(($AE592-1)*Workings_risks!$E$18)/(2050-2023)</f>
        <v>1.1855491544194184E-2</v>
      </c>
      <c r="AU592" s="170">
        <f>AT592+(($AE592-1)*Workings_risks!$E$18)/(2050-2023)</f>
        <v>1.2012712431766564E-2</v>
      </c>
      <c r="AV592" s="170">
        <f>AU592+(($AE592-1)*Workings_risks!$E$18)/(2050-2023)</f>
        <v>1.2169933319338943E-2</v>
      </c>
      <c r="AW592" s="170">
        <f>AV592+(($AE592-1)*Workings_risks!$E$18)/(2050-2023)</f>
        <v>1.2327154206911323E-2</v>
      </c>
      <c r="AX592" s="170">
        <f>AW592+(($AE592-1)*Workings_risks!$E$18)/(2050-2023)</f>
        <v>1.2484375094483703E-2</v>
      </c>
      <c r="AY592" s="170">
        <f>AX592+(($AE592-1)*Workings_risks!$E$18)/(2050-2023)</f>
        <v>1.2641595982056083E-2</v>
      </c>
      <c r="BA592" s="186">
        <f>AF592*Workings_risks!$E$24*Workings_risks!$E$26*Workings_risks!$E$27*Assumptions!$G$90</f>
        <v>3.9098295661880279E-4</v>
      </c>
      <c r="BB592" s="186">
        <f>AG592*Workings_risks!$E$24*Workings_risks!$E$26*Workings_risks!$E$27*Assumptions!$G$90</f>
        <v>3.9735007348571614E-4</v>
      </c>
      <c r="BC592" s="186">
        <f>AH592*Workings_risks!$E$24*Workings_risks!$E$26*Workings_risks!$E$27*Assumptions!$G$90</f>
        <v>4.0371719035262927E-4</v>
      </c>
      <c r="BD592" s="186">
        <f>AI592*Workings_risks!$E$24*Workings_risks!$E$26*Workings_risks!$E$27*Assumptions!$G$90</f>
        <v>4.1008430721954252E-4</v>
      </c>
      <c r="BE592" s="186">
        <f>AJ592*Workings_risks!$E$24*Workings_risks!$E$26*Workings_risks!$E$27*Assumptions!$G$90</f>
        <v>4.1645142408645571E-4</v>
      </c>
      <c r="BF592" s="186">
        <f>AK592*Workings_risks!$E$24*Workings_risks!$E$26*Workings_risks!$E$27*Assumptions!$G$90</f>
        <v>4.2281854095336884E-4</v>
      </c>
      <c r="BG592" s="186">
        <f>AL592*Workings_risks!$E$24*Workings_risks!$E$26*Workings_risks!$E$27*Assumptions!$G$90</f>
        <v>4.2918565782028214E-4</v>
      </c>
      <c r="BH592" s="186">
        <f>AM592*Workings_risks!$E$24*Workings_risks!$E$26*Workings_risks!$E$27*Assumptions!$G$90</f>
        <v>4.3555277468719533E-4</v>
      </c>
      <c r="BI592" s="186">
        <f>AN592*Workings_risks!$E$24*Workings_risks!$E$26*Workings_risks!$E$27*Assumptions!$G$90</f>
        <v>4.4191989155410846E-4</v>
      </c>
      <c r="BJ592" s="186">
        <f>AO592*Workings_risks!$E$24*Workings_risks!$E$26*Workings_risks!$E$27*Assumptions!$G$90</f>
        <v>4.4828700842102176E-4</v>
      </c>
      <c r="BK592" s="186">
        <f>AP592*Workings_risks!$E$24*Workings_risks!$E$26*Workings_risks!$E$27*Assumptions!$G$90</f>
        <v>4.5465412528793495E-4</v>
      </c>
      <c r="BL592" s="186">
        <f>AQ592*Workings_risks!$E$24*Workings_risks!$E$26*Workings_risks!$E$27*Assumptions!$G$90</f>
        <v>4.6102124215484808E-4</v>
      </c>
      <c r="BM592" s="186">
        <f>AR592*Workings_risks!$E$24*Workings_risks!$E$26*Workings_risks!$E$27*Assumptions!$G$90</f>
        <v>4.6738835902176138E-4</v>
      </c>
      <c r="BN592" s="186">
        <f>AS592*Workings_risks!$E$24*Workings_risks!$E$26*Workings_risks!$E$27*Assumptions!$G$90</f>
        <v>4.7375547588867457E-4</v>
      </c>
      <c r="BO592" s="186">
        <f>AT592*Workings_risks!$E$24*Workings_risks!$E$26*Workings_risks!$E$27*Assumptions!$G$90</f>
        <v>4.8012259275558776E-4</v>
      </c>
      <c r="BP592" s="186">
        <f>AU592*Workings_risks!$E$24*Workings_risks!$E$26*Workings_risks!$E$27*Assumptions!$G$90</f>
        <v>4.86489709622501E-4</v>
      </c>
      <c r="BQ592" s="186">
        <f>AV592*Workings_risks!$E$24*Workings_risks!$E$26*Workings_risks!$E$27*Assumptions!$G$90</f>
        <v>4.9285682648941419E-4</v>
      </c>
      <c r="BR592" s="186">
        <f>AW592*Workings_risks!$E$24*Workings_risks!$E$26*Workings_risks!$E$27*Assumptions!$G$90</f>
        <v>4.9922394335632733E-4</v>
      </c>
      <c r="BS592" s="186">
        <f>AX592*Workings_risks!$E$24*Workings_risks!$E$26*Workings_risks!$E$27*Assumptions!$G$90</f>
        <v>5.0559106022324057E-4</v>
      </c>
      <c r="BT592" s="186">
        <f>AY592*Workings_risks!$E$24*Workings_risks!$E$26*Workings_risks!$E$27*Assumptions!$G$90</f>
        <v>5.1195817709015381E-4</v>
      </c>
    </row>
    <row r="593" spans="2:72" x14ac:dyDescent="0.25">
      <c r="B593" s="42">
        <v>10466709</v>
      </c>
      <c r="C593" s="42" t="s">
        <v>568</v>
      </c>
      <c r="D593" s="42" t="s">
        <v>280</v>
      </c>
      <c r="E593" s="42">
        <v>17280570</v>
      </c>
      <c r="F593" s="42">
        <v>17280566</v>
      </c>
      <c r="G593" s="42">
        <v>0.51496928361492023</v>
      </c>
      <c r="H593" s="42">
        <v>145.33089800126001</v>
      </c>
      <c r="I593" s="42">
        <v>-36.442374089639898</v>
      </c>
      <c r="J593" s="42">
        <v>114</v>
      </c>
      <c r="K593" s="42">
        <v>99.9</v>
      </c>
      <c r="L593" s="32">
        <v>6.3E-2</v>
      </c>
      <c r="M593" s="32">
        <v>8.7999999999999995E-2</v>
      </c>
      <c r="N593" s="181"/>
      <c r="O593" s="182">
        <f t="shared" si="136"/>
        <v>121.18199999999999</v>
      </c>
      <c r="P593" s="182">
        <f t="shared" si="137"/>
        <v>106.19370000000001</v>
      </c>
      <c r="Q593" s="191">
        <f t="shared" si="138"/>
        <v>0.01</v>
      </c>
      <c r="R593" s="191">
        <f t="shared" si="139"/>
        <v>0.02</v>
      </c>
      <c r="S593" s="184">
        <f t="shared" si="140"/>
        <v>-1498.8299999999981</v>
      </c>
      <c r="T593" s="184">
        <f t="shared" si="141"/>
        <v>136.17029999999997</v>
      </c>
      <c r="U593" s="185">
        <f t="shared" si="142"/>
        <v>1.4791737555293127E-2</v>
      </c>
      <c r="V593" s="181"/>
      <c r="W593" s="182">
        <f t="shared" si="143"/>
        <v>122.32199999999999</v>
      </c>
      <c r="X593" s="182">
        <f t="shared" si="144"/>
        <v>108.69120000000001</v>
      </c>
      <c r="Y593" s="183">
        <f t="shared" si="145"/>
        <v>0.01</v>
      </c>
      <c r="Z593" s="183">
        <f t="shared" si="146"/>
        <v>0.02</v>
      </c>
      <c r="AA593" s="184">
        <f t="shared" si="147"/>
        <v>-1363.0799999999979</v>
      </c>
      <c r="AB593" s="184">
        <f t="shared" si="148"/>
        <v>135.95279999999997</v>
      </c>
      <c r="AC593" s="185">
        <f t="shared" si="149"/>
        <v>1.6105290958711157E-2</v>
      </c>
      <c r="AD593" s="181"/>
      <c r="AE593" s="178">
        <f t="shared" si="150"/>
        <v>1.4791737555293127</v>
      </c>
      <c r="AF593" s="170">
        <f>Workings_risks!$E$18+Workings_risks!$E$27*(($AE593-1)*Workings_risks!$E$18)/(2050-2023)</f>
        <v>9.6716393791748921E-3</v>
      </c>
      <c r="AG593" s="170">
        <f>AF593+(($AE593-1)*Workings_risks!$E$18)/(2050-2023)</f>
        <v>9.8346070204119469E-3</v>
      </c>
      <c r="AH593" s="170">
        <f>AG593+(($AE593-1)*Workings_risks!$E$18)/(2050-2023)</f>
        <v>9.9975746616490016E-3</v>
      </c>
      <c r="AI593" s="170">
        <f>AH593+(($AE593-1)*Workings_risks!$E$18)/(2050-2023)</f>
        <v>1.0160542302886056E-2</v>
      </c>
      <c r="AJ593" s="170">
        <f>AI593+(($AE593-1)*Workings_risks!$E$18)/(2050-2023)</f>
        <v>1.0323509944123111E-2</v>
      </c>
      <c r="AK593" s="170">
        <f>AJ593+(($AE593-1)*Workings_risks!$E$18)/(2050-2023)</f>
        <v>1.0486477585360166E-2</v>
      </c>
      <c r="AL593" s="170">
        <f>AK593+(($AE593-1)*Workings_risks!$E$18)/(2050-2023)</f>
        <v>1.0649445226597221E-2</v>
      </c>
      <c r="AM593" s="170">
        <f>AL593+(($AE593-1)*Workings_risks!$E$18)/(2050-2023)</f>
        <v>1.0812412867834275E-2</v>
      </c>
      <c r="AN593" s="170">
        <f>AM593+(($AE593-1)*Workings_risks!$E$18)/(2050-2023)</f>
        <v>1.097538050907133E-2</v>
      </c>
      <c r="AO593" s="170">
        <f>AN593+(($AE593-1)*Workings_risks!$E$18)/(2050-2023)</f>
        <v>1.1138348150308385E-2</v>
      </c>
      <c r="AP593" s="170">
        <f>AO593+(($AE593-1)*Workings_risks!$E$18)/(2050-2023)</f>
        <v>1.130131579154544E-2</v>
      </c>
      <c r="AQ593" s="170">
        <f>AP593+(($AE593-1)*Workings_risks!$E$18)/(2050-2023)</f>
        <v>1.1464283432782494E-2</v>
      </c>
      <c r="AR593" s="170">
        <f>AQ593+(($AE593-1)*Workings_risks!$E$18)/(2050-2023)</f>
        <v>1.1627251074019549E-2</v>
      </c>
      <c r="AS593" s="170">
        <f>AR593+(($AE593-1)*Workings_risks!$E$18)/(2050-2023)</f>
        <v>1.1790218715256604E-2</v>
      </c>
      <c r="AT593" s="170">
        <f>AS593+(($AE593-1)*Workings_risks!$E$18)/(2050-2023)</f>
        <v>1.1953186356493659E-2</v>
      </c>
      <c r="AU593" s="170">
        <f>AT593+(($AE593-1)*Workings_risks!$E$18)/(2050-2023)</f>
        <v>1.2116153997730713E-2</v>
      </c>
      <c r="AV593" s="170">
        <f>AU593+(($AE593-1)*Workings_risks!$E$18)/(2050-2023)</f>
        <v>1.2279121638967768E-2</v>
      </c>
      <c r="AW593" s="170">
        <f>AV593+(($AE593-1)*Workings_risks!$E$18)/(2050-2023)</f>
        <v>1.2442089280204823E-2</v>
      </c>
      <c r="AX593" s="170">
        <f>AW593+(($AE593-1)*Workings_risks!$E$18)/(2050-2023)</f>
        <v>1.2605056921441878E-2</v>
      </c>
      <c r="AY593" s="170">
        <f>AX593+(($AE593-1)*Workings_risks!$E$18)/(2050-2023)</f>
        <v>1.2768024562678932E-2</v>
      </c>
      <c r="BA593" s="186">
        <f>AF593*Workings_risks!$E$24*Workings_risks!$E$26*Workings_risks!$E$27*Assumptions!$G$90</f>
        <v>3.9168115110339066E-4</v>
      </c>
      <c r="BB593" s="186">
        <f>AG593*Workings_risks!$E$24*Workings_risks!$E$26*Workings_risks!$E$27*Assumptions!$G$90</f>
        <v>3.9828099946516654E-4</v>
      </c>
      <c r="BC593" s="186">
        <f>AH593*Workings_risks!$E$24*Workings_risks!$E$26*Workings_risks!$E$27*Assumptions!$G$90</f>
        <v>4.0488084782694232E-4</v>
      </c>
      <c r="BD593" s="186">
        <f>AI593*Workings_risks!$E$24*Workings_risks!$E$26*Workings_risks!$E$27*Assumptions!$G$90</f>
        <v>4.1148069618871815E-4</v>
      </c>
      <c r="BE593" s="186">
        <f>AJ593*Workings_risks!$E$24*Workings_risks!$E$26*Workings_risks!$E$27*Assumptions!$G$90</f>
        <v>4.1808054455049403E-4</v>
      </c>
      <c r="BF593" s="186">
        <f>AK593*Workings_risks!$E$24*Workings_risks!$E$26*Workings_risks!$E$27*Assumptions!$G$90</f>
        <v>4.2468039291226981E-4</v>
      </c>
      <c r="BG593" s="186">
        <f>AL593*Workings_risks!$E$24*Workings_risks!$E$26*Workings_risks!$E$27*Assumptions!$G$90</f>
        <v>4.312802412740457E-4</v>
      </c>
      <c r="BH593" s="186">
        <f>AM593*Workings_risks!$E$24*Workings_risks!$E$26*Workings_risks!$E$27*Assumptions!$G$90</f>
        <v>4.3788008963582147E-4</v>
      </c>
      <c r="BI593" s="186">
        <f>AN593*Workings_risks!$E$24*Workings_risks!$E$26*Workings_risks!$E$27*Assumptions!$G$90</f>
        <v>4.4447993799759736E-4</v>
      </c>
      <c r="BJ593" s="186">
        <f>AO593*Workings_risks!$E$24*Workings_risks!$E$26*Workings_risks!$E$27*Assumptions!$G$90</f>
        <v>4.5107978635937313E-4</v>
      </c>
      <c r="BK593" s="186">
        <f>AP593*Workings_risks!$E$24*Workings_risks!$E$26*Workings_risks!$E$27*Assumptions!$G$90</f>
        <v>4.5767963472114896E-4</v>
      </c>
      <c r="BL593" s="186">
        <f>AQ593*Workings_risks!$E$24*Workings_risks!$E$26*Workings_risks!$E$27*Assumptions!$G$90</f>
        <v>4.642794830829248E-4</v>
      </c>
      <c r="BM593" s="186">
        <f>AR593*Workings_risks!$E$24*Workings_risks!$E$26*Workings_risks!$E$27*Assumptions!$G$90</f>
        <v>4.7087933144470057E-4</v>
      </c>
      <c r="BN593" s="186">
        <f>AS593*Workings_risks!$E$24*Workings_risks!$E$26*Workings_risks!$E$27*Assumptions!$G$90</f>
        <v>4.774791798064764E-4</v>
      </c>
      <c r="BO593" s="186">
        <f>AT593*Workings_risks!$E$24*Workings_risks!$E$26*Workings_risks!$E$27*Assumptions!$G$90</f>
        <v>4.8407902816825223E-4</v>
      </c>
      <c r="BP593" s="186">
        <f>AU593*Workings_risks!$E$24*Workings_risks!$E$26*Workings_risks!$E$27*Assumptions!$G$90</f>
        <v>4.9067887653002806E-4</v>
      </c>
      <c r="BQ593" s="186">
        <f>AV593*Workings_risks!$E$24*Workings_risks!$E$26*Workings_risks!$E$27*Assumptions!$G$90</f>
        <v>4.972787248918039E-4</v>
      </c>
      <c r="BR593" s="186">
        <f>AW593*Workings_risks!$E$24*Workings_risks!$E$26*Workings_risks!$E$27*Assumptions!$G$90</f>
        <v>5.0387857325357983E-4</v>
      </c>
      <c r="BS593" s="186">
        <f>AX593*Workings_risks!$E$24*Workings_risks!$E$26*Workings_risks!$E$27*Assumptions!$G$90</f>
        <v>5.1047842161535567E-4</v>
      </c>
      <c r="BT593" s="186">
        <f>AY593*Workings_risks!$E$24*Workings_risks!$E$26*Workings_risks!$E$27*Assumptions!$G$90</f>
        <v>5.1707826997713139E-4</v>
      </c>
    </row>
    <row r="594" spans="2:72" x14ac:dyDescent="0.25">
      <c r="B594" s="42">
        <v>10466711</v>
      </c>
      <c r="C594" s="42" t="s">
        <v>568</v>
      </c>
      <c r="D594" s="42" t="s">
        <v>280</v>
      </c>
      <c r="E594" s="42">
        <v>17280574</v>
      </c>
      <c r="F594" s="42">
        <v>17280570</v>
      </c>
      <c r="G594" s="42">
        <v>0.59902986635097033</v>
      </c>
      <c r="H594" s="42">
        <v>145.33121832107199</v>
      </c>
      <c r="I594" s="42">
        <v>-36.4413306840517</v>
      </c>
      <c r="J594" s="42">
        <v>114</v>
      </c>
      <c r="K594" s="42">
        <v>99.9</v>
      </c>
      <c r="L594" s="32">
        <v>6.3E-2</v>
      </c>
      <c r="M594" s="32">
        <v>8.7999999999999995E-2</v>
      </c>
      <c r="N594" s="181"/>
      <c r="O594" s="182">
        <f t="shared" si="136"/>
        <v>121.18199999999999</v>
      </c>
      <c r="P594" s="182">
        <f t="shared" si="137"/>
        <v>106.19370000000001</v>
      </c>
      <c r="Q594" s="191">
        <f t="shared" si="138"/>
        <v>0.01</v>
      </c>
      <c r="R594" s="191">
        <f t="shared" si="139"/>
        <v>0.02</v>
      </c>
      <c r="S594" s="184">
        <f t="shared" si="140"/>
        <v>-1498.8299999999981</v>
      </c>
      <c r="T594" s="184">
        <f t="shared" si="141"/>
        <v>136.17029999999997</v>
      </c>
      <c r="U594" s="185">
        <f t="shared" si="142"/>
        <v>1.4791737555293127E-2</v>
      </c>
      <c r="V594" s="181"/>
      <c r="W594" s="182">
        <f t="shared" si="143"/>
        <v>122.32199999999999</v>
      </c>
      <c r="X594" s="182">
        <f t="shared" si="144"/>
        <v>108.69120000000001</v>
      </c>
      <c r="Y594" s="183">
        <f t="shared" si="145"/>
        <v>0.01</v>
      </c>
      <c r="Z594" s="183">
        <f t="shared" si="146"/>
        <v>0.02</v>
      </c>
      <c r="AA594" s="184">
        <f t="shared" si="147"/>
        <v>-1363.0799999999979</v>
      </c>
      <c r="AB594" s="184">
        <f t="shared" si="148"/>
        <v>135.95279999999997</v>
      </c>
      <c r="AC594" s="185">
        <f t="shared" si="149"/>
        <v>1.6105290958711157E-2</v>
      </c>
      <c r="AD594" s="181"/>
      <c r="AE594" s="178">
        <f t="shared" si="150"/>
        <v>1.4791737555293127</v>
      </c>
      <c r="AF594" s="170">
        <f>Workings_risks!$E$18+Workings_risks!$E$27*(($AE594-1)*Workings_risks!$E$18)/(2050-2023)</f>
        <v>9.6716393791748921E-3</v>
      </c>
      <c r="AG594" s="170">
        <f>AF594+(($AE594-1)*Workings_risks!$E$18)/(2050-2023)</f>
        <v>9.8346070204119469E-3</v>
      </c>
      <c r="AH594" s="170">
        <f>AG594+(($AE594-1)*Workings_risks!$E$18)/(2050-2023)</f>
        <v>9.9975746616490016E-3</v>
      </c>
      <c r="AI594" s="170">
        <f>AH594+(($AE594-1)*Workings_risks!$E$18)/(2050-2023)</f>
        <v>1.0160542302886056E-2</v>
      </c>
      <c r="AJ594" s="170">
        <f>AI594+(($AE594-1)*Workings_risks!$E$18)/(2050-2023)</f>
        <v>1.0323509944123111E-2</v>
      </c>
      <c r="AK594" s="170">
        <f>AJ594+(($AE594-1)*Workings_risks!$E$18)/(2050-2023)</f>
        <v>1.0486477585360166E-2</v>
      </c>
      <c r="AL594" s="170">
        <f>AK594+(($AE594-1)*Workings_risks!$E$18)/(2050-2023)</f>
        <v>1.0649445226597221E-2</v>
      </c>
      <c r="AM594" s="170">
        <f>AL594+(($AE594-1)*Workings_risks!$E$18)/(2050-2023)</f>
        <v>1.0812412867834275E-2</v>
      </c>
      <c r="AN594" s="170">
        <f>AM594+(($AE594-1)*Workings_risks!$E$18)/(2050-2023)</f>
        <v>1.097538050907133E-2</v>
      </c>
      <c r="AO594" s="170">
        <f>AN594+(($AE594-1)*Workings_risks!$E$18)/(2050-2023)</f>
        <v>1.1138348150308385E-2</v>
      </c>
      <c r="AP594" s="170">
        <f>AO594+(($AE594-1)*Workings_risks!$E$18)/(2050-2023)</f>
        <v>1.130131579154544E-2</v>
      </c>
      <c r="AQ594" s="170">
        <f>AP594+(($AE594-1)*Workings_risks!$E$18)/(2050-2023)</f>
        <v>1.1464283432782494E-2</v>
      </c>
      <c r="AR594" s="170">
        <f>AQ594+(($AE594-1)*Workings_risks!$E$18)/(2050-2023)</f>
        <v>1.1627251074019549E-2</v>
      </c>
      <c r="AS594" s="170">
        <f>AR594+(($AE594-1)*Workings_risks!$E$18)/(2050-2023)</f>
        <v>1.1790218715256604E-2</v>
      </c>
      <c r="AT594" s="170">
        <f>AS594+(($AE594-1)*Workings_risks!$E$18)/(2050-2023)</f>
        <v>1.1953186356493659E-2</v>
      </c>
      <c r="AU594" s="170">
        <f>AT594+(($AE594-1)*Workings_risks!$E$18)/(2050-2023)</f>
        <v>1.2116153997730713E-2</v>
      </c>
      <c r="AV594" s="170">
        <f>AU594+(($AE594-1)*Workings_risks!$E$18)/(2050-2023)</f>
        <v>1.2279121638967768E-2</v>
      </c>
      <c r="AW594" s="170">
        <f>AV594+(($AE594-1)*Workings_risks!$E$18)/(2050-2023)</f>
        <v>1.2442089280204823E-2</v>
      </c>
      <c r="AX594" s="170">
        <f>AW594+(($AE594-1)*Workings_risks!$E$18)/(2050-2023)</f>
        <v>1.2605056921441878E-2</v>
      </c>
      <c r="AY594" s="170">
        <f>AX594+(($AE594-1)*Workings_risks!$E$18)/(2050-2023)</f>
        <v>1.2768024562678932E-2</v>
      </c>
      <c r="BA594" s="186">
        <f>AF594*Workings_risks!$E$24*Workings_risks!$E$26*Workings_risks!$E$27*Assumptions!$G$90</f>
        <v>3.9168115110339066E-4</v>
      </c>
      <c r="BB594" s="186">
        <f>AG594*Workings_risks!$E$24*Workings_risks!$E$26*Workings_risks!$E$27*Assumptions!$G$90</f>
        <v>3.9828099946516654E-4</v>
      </c>
      <c r="BC594" s="186">
        <f>AH594*Workings_risks!$E$24*Workings_risks!$E$26*Workings_risks!$E$27*Assumptions!$G$90</f>
        <v>4.0488084782694232E-4</v>
      </c>
      <c r="BD594" s="186">
        <f>AI594*Workings_risks!$E$24*Workings_risks!$E$26*Workings_risks!$E$27*Assumptions!$G$90</f>
        <v>4.1148069618871815E-4</v>
      </c>
      <c r="BE594" s="186">
        <f>AJ594*Workings_risks!$E$24*Workings_risks!$E$26*Workings_risks!$E$27*Assumptions!$G$90</f>
        <v>4.1808054455049403E-4</v>
      </c>
      <c r="BF594" s="186">
        <f>AK594*Workings_risks!$E$24*Workings_risks!$E$26*Workings_risks!$E$27*Assumptions!$G$90</f>
        <v>4.2468039291226981E-4</v>
      </c>
      <c r="BG594" s="186">
        <f>AL594*Workings_risks!$E$24*Workings_risks!$E$26*Workings_risks!$E$27*Assumptions!$G$90</f>
        <v>4.312802412740457E-4</v>
      </c>
      <c r="BH594" s="186">
        <f>AM594*Workings_risks!$E$24*Workings_risks!$E$26*Workings_risks!$E$27*Assumptions!$G$90</f>
        <v>4.3788008963582147E-4</v>
      </c>
      <c r="BI594" s="186">
        <f>AN594*Workings_risks!$E$24*Workings_risks!$E$26*Workings_risks!$E$27*Assumptions!$G$90</f>
        <v>4.4447993799759736E-4</v>
      </c>
      <c r="BJ594" s="186">
        <f>AO594*Workings_risks!$E$24*Workings_risks!$E$26*Workings_risks!$E$27*Assumptions!$G$90</f>
        <v>4.5107978635937313E-4</v>
      </c>
      <c r="BK594" s="186">
        <f>AP594*Workings_risks!$E$24*Workings_risks!$E$26*Workings_risks!$E$27*Assumptions!$G$90</f>
        <v>4.5767963472114896E-4</v>
      </c>
      <c r="BL594" s="186">
        <f>AQ594*Workings_risks!$E$24*Workings_risks!$E$26*Workings_risks!$E$27*Assumptions!$G$90</f>
        <v>4.642794830829248E-4</v>
      </c>
      <c r="BM594" s="186">
        <f>AR594*Workings_risks!$E$24*Workings_risks!$E$26*Workings_risks!$E$27*Assumptions!$G$90</f>
        <v>4.7087933144470057E-4</v>
      </c>
      <c r="BN594" s="186">
        <f>AS594*Workings_risks!$E$24*Workings_risks!$E$26*Workings_risks!$E$27*Assumptions!$G$90</f>
        <v>4.774791798064764E-4</v>
      </c>
      <c r="BO594" s="186">
        <f>AT594*Workings_risks!$E$24*Workings_risks!$E$26*Workings_risks!$E$27*Assumptions!$G$90</f>
        <v>4.8407902816825223E-4</v>
      </c>
      <c r="BP594" s="186">
        <f>AU594*Workings_risks!$E$24*Workings_risks!$E$26*Workings_risks!$E$27*Assumptions!$G$90</f>
        <v>4.9067887653002806E-4</v>
      </c>
      <c r="BQ594" s="186">
        <f>AV594*Workings_risks!$E$24*Workings_risks!$E$26*Workings_risks!$E$27*Assumptions!$G$90</f>
        <v>4.972787248918039E-4</v>
      </c>
      <c r="BR594" s="186">
        <f>AW594*Workings_risks!$E$24*Workings_risks!$E$26*Workings_risks!$E$27*Assumptions!$G$90</f>
        <v>5.0387857325357983E-4</v>
      </c>
      <c r="BS594" s="186">
        <f>AX594*Workings_risks!$E$24*Workings_risks!$E$26*Workings_risks!$E$27*Assumptions!$G$90</f>
        <v>5.1047842161535567E-4</v>
      </c>
      <c r="BT594" s="186">
        <f>AY594*Workings_risks!$E$24*Workings_risks!$E$26*Workings_risks!$E$27*Assumptions!$G$90</f>
        <v>5.1707826997713139E-4</v>
      </c>
    </row>
    <row r="595" spans="2:72" x14ac:dyDescent="0.25">
      <c r="B595" s="42">
        <v>10466713</v>
      </c>
      <c r="C595" s="42" t="s">
        <v>568</v>
      </c>
      <c r="D595" s="42" t="s">
        <v>280</v>
      </c>
      <c r="E595" s="42">
        <v>17280583</v>
      </c>
      <c r="F595" s="42">
        <v>17280578</v>
      </c>
      <c r="G595" s="42">
        <v>0.21977088489628027</v>
      </c>
      <c r="H595" s="42">
        <v>145.33319733298899</v>
      </c>
      <c r="I595" s="42">
        <v>-36.439662967562697</v>
      </c>
      <c r="J595" s="42">
        <v>114</v>
      </c>
      <c r="K595" s="42">
        <v>99.9</v>
      </c>
      <c r="L595" s="32">
        <v>6.3E-2</v>
      </c>
      <c r="M595" s="32">
        <v>8.7999999999999995E-2</v>
      </c>
      <c r="N595" s="181"/>
      <c r="O595" s="182">
        <f t="shared" si="136"/>
        <v>121.18199999999999</v>
      </c>
      <c r="P595" s="182">
        <f t="shared" si="137"/>
        <v>106.19370000000001</v>
      </c>
      <c r="Q595" s="191">
        <f t="shared" si="138"/>
        <v>0.01</v>
      </c>
      <c r="R595" s="191">
        <f t="shared" si="139"/>
        <v>0.02</v>
      </c>
      <c r="S595" s="184">
        <f t="shared" si="140"/>
        <v>-1498.8299999999981</v>
      </c>
      <c r="T595" s="184">
        <f t="shared" si="141"/>
        <v>136.17029999999997</v>
      </c>
      <c r="U595" s="185">
        <f t="shared" si="142"/>
        <v>1.4791737555293127E-2</v>
      </c>
      <c r="V595" s="181"/>
      <c r="W595" s="182">
        <f t="shared" si="143"/>
        <v>122.32199999999999</v>
      </c>
      <c r="X595" s="182">
        <f t="shared" si="144"/>
        <v>108.69120000000001</v>
      </c>
      <c r="Y595" s="183">
        <f t="shared" si="145"/>
        <v>0.01</v>
      </c>
      <c r="Z595" s="183">
        <f t="shared" si="146"/>
        <v>0.02</v>
      </c>
      <c r="AA595" s="184">
        <f t="shared" si="147"/>
        <v>-1363.0799999999979</v>
      </c>
      <c r="AB595" s="184">
        <f t="shared" si="148"/>
        <v>135.95279999999997</v>
      </c>
      <c r="AC595" s="185">
        <f t="shared" si="149"/>
        <v>1.6105290958711157E-2</v>
      </c>
      <c r="AD595" s="181"/>
      <c r="AE595" s="178">
        <f t="shared" si="150"/>
        <v>1.4791737555293127</v>
      </c>
      <c r="AF595" s="170">
        <f>Workings_risks!$E$18+Workings_risks!$E$27*(($AE595-1)*Workings_risks!$E$18)/(2050-2023)</f>
        <v>9.6716393791748921E-3</v>
      </c>
      <c r="AG595" s="170">
        <f>AF595+(($AE595-1)*Workings_risks!$E$18)/(2050-2023)</f>
        <v>9.8346070204119469E-3</v>
      </c>
      <c r="AH595" s="170">
        <f>AG595+(($AE595-1)*Workings_risks!$E$18)/(2050-2023)</f>
        <v>9.9975746616490016E-3</v>
      </c>
      <c r="AI595" s="170">
        <f>AH595+(($AE595-1)*Workings_risks!$E$18)/(2050-2023)</f>
        <v>1.0160542302886056E-2</v>
      </c>
      <c r="AJ595" s="170">
        <f>AI595+(($AE595-1)*Workings_risks!$E$18)/(2050-2023)</f>
        <v>1.0323509944123111E-2</v>
      </c>
      <c r="AK595" s="170">
        <f>AJ595+(($AE595-1)*Workings_risks!$E$18)/(2050-2023)</f>
        <v>1.0486477585360166E-2</v>
      </c>
      <c r="AL595" s="170">
        <f>AK595+(($AE595-1)*Workings_risks!$E$18)/(2050-2023)</f>
        <v>1.0649445226597221E-2</v>
      </c>
      <c r="AM595" s="170">
        <f>AL595+(($AE595-1)*Workings_risks!$E$18)/(2050-2023)</f>
        <v>1.0812412867834275E-2</v>
      </c>
      <c r="AN595" s="170">
        <f>AM595+(($AE595-1)*Workings_risks!$E$18)/(2050-2023)</f>
        <v>1.097538050907133E-2</v>
      </c>
      <c r="AO595" s="170">
        <f>AN595+(($AE595-1)*Workings_risks!$E$18)/(2050-2023)</f>
        <v>1.1138348150308385E-2</v>
      </c>
      <c r="AP595" s="170">
        <f>AO595+(($AE595-1)*Workings_risks!$E$18)/(2050-2023)</f>
        <v>1.130131579154544E-2</v>
      </c>
      <c r="AQ595" s="170">
        <f>AP595+(($AE595-1)*Workings_risks!$E$18)/(2050-2023)</f>
        <v>1.1464283432782494E-2</v>
      </c>
      <c r="AR595" s="170">
        <f>AQ595+(($AE595-1)*Workings_risks!$E$18)/(2050-2023)</f>
        <v>1.1627251074019549E-2</v>
      </c>
      <c r="AS595" s="170">
        <f>AR595+(($AE595-1)*Workings_risks!$E$18)/(2050-2023)</f>
        <v>1.1790218715256604E-2</v>
      </c>
      <c r="AT595" s="170">
        <f>AS595+(($AE595-1)*Workings_risks!$E$18)/(2050-2023)</f>
        <v>1.1953186356493659E-2</v>
      </c>
      <c r="AU595" s="170">
        <f>AT595+(($AE595-1)*Workings_risks!$E$18)/(2050-2023)</f>
        <v>1.2116153997730713E-2</v>
      </c>
      <c r="AV595" s="170">
        <f>AU595+(($AE595-1)*Workings_risks!$E$18)/(2050-2023)</f>
        <v>1.2279121638967768E-2</v>
      </c>
      <c r="AW595" s="170">
        <f>AV595+(($AE595-1)*Workings_risks!$E$18)/(2050-2023)</f>
        <v>1.2442089280204823E-2</v>
      </c>
      <c r="AX595" s="170">
        <f>AW595+(($AE595-1)*Workings_risks!$E$18)/(2050-2023)</f>
        <v>1.2605056921441878E-2</v>
      </c>
      <c r="AY595" s="170">
        <f>AX595+(($AE595-1)*Workings_risks!$E$18)/(2050-2023)</f>
        <v>1.2768024562678932E-2</v>
      </c>
      <c r="BA595" s="186">
        <f>AF595*Workings_risks!$E$24*Workings_risks!$E$26*Workings_risks!$E$27*Assumptions!$G$90</f>
        <v>3.9168115110339066E-4</v>
      </c>
      <c r="BB595" s="186">
        <f>AG595*Workings_risks!$E$24*Workings_risks!$E$26*Workings_risks!$E$27*Assumptions!$G$90</f>
        <v>3.9828099946516654E-4</v>
      </c>
      <c r="BC595" s="186">
        <f>AH595*Workings_risks!$E$24*Workings_risks!$E$26*Workings_risks!$E$27*Assumptions!$G$90</f>
        <v>4.0488084782694232E-4</v>
      </c>
      <c r="BD595" s="186">
        <f>AI595*Workings_risks!$E$24*Workings_risks!$E$26*Workings_risks!$E$27*Assumptions!$G$90</f>
        <v>4.1148069618871815E-4</v>
      </c>
      <c r="BE595" s="186">
        <f>AJ595*Workings_risks!$E$24*Workings_risks!$E$26*Workings_risks!$E$27*Assumptions!$G$90</f>
        <v>4.1808054455049403E-4</v>
      </c>
      <c r="BF595" s="186">
        <f>AK595*Workings_risks!$E$24*Workings_risks!$E$26*Workings_risks!$E$27*Assumptions!$G$90</f>
        <v>4.2468039291226981E-4</v>
      </c>
      <c r="BG595" s="186">
        <f>AL595*Workings_risks!$E$24*Workings_risks!$E$26*Workings_risks!$E$27*Assumptions!$G$90</f>
        <v>4.312802412740457E-4</v>
      </c>
      <c r="BH595" s="186">
        <f>AM595*Workings_risks!$E$24*Workings_risks!$E$26*Workings_risks!$E$27*Assumptions!$G$90</f>
        <v>4.3788008963582147E-4</v>
      </c>
      <c r="BI595" s="186">
        <f>AN595*Workings_risks!$E$24*Workings_risks!$E$26*Workings_risks!$E$27*Assumptions!$G$90</f>
        <v>4.4447993799759736E-4</v>
      </c>
      <c r="BJ595" s="186">
        <f>AO595*Workings_risks!$E$24*Workings_risks!$E$26*Workings_risks!$E$27*Assumptions!$G$90</f>
        <v>4.5107978635937313E-4</v>
      </c>
      <c r="BK595" s="186">
        <f>AP595*Workings_risks!$E$24*Workings_risks!$E$26*Workings_risks!$E$27*Assumptions!$G$90</f>
        <v>4.5767963472114896E-4</v>
      </c>
      <c r="BL595" s="186">
        <f>AQ595*Workings_risks!$E$24*Workings_risks!$E$26*Workings_risks!$E$27*Assumptions!$G$90</f>
        <v>4.642794830829248E-4</v>
      </c>
      <c r="BM595" s="186">
        <f>AR595*Workings_risks!$E$24*Workings_risks!$E$26*Workings_risks!$E$27*Assumptions!$G$90</f>
        <v>4.7087933144470057E-4</v>
      </c>
      <c r="BN595" s="186">
        <f>AS595*Workings_risks!$E$24*Workings_risks!$E$26*Workings_risks!$E$27*Assumptions!$G$90</f>
        <v>4.774791798064764E-4</v>
      </c>
      <c r="BO595" s="186">
        <f>AT595*Workings_risks!$E$24*Workings_risks!$E$26*Workings_risks!$E$27*Assumptions!$G$90</f>
        <v>4.8407902816825223E-4</v>
      </c>
      <c r="BP595" s="186">
        <f>AU595*Workings_risks!$E$24*Workings_risks!$E$26*Workings_risks!$E$27*Assumptions!$G$90</f>
        <v>4.9067887653002806E-4</v>
      </c>
      <c r="BQ595" s="186">
        <f>AV595*Workings_risks!$E$24*Workings_risks!$E$26*Workings_risks!$E$27*Assumptions!$G$90</f>
        <v>4.972787248918039E-4</v>
      </c>
      <c r="BR595" s="186">
        <f>AW595*Workings_risks!$E$24*Workings_risks!$E$26*Workings_risks!$E$27*Assumptions!$G$90</f>
        <v>5.0387857325357983E-4</v>
      </c>
      <c r="BS595" s="186">
        <f>AX595*Workings_risks!$E$24*Workings_risks!$E$26*Workings_risks!$E$27*Assumptions!$G$90</f>
        <v>5.1047842161535567E-4</v>
      </c>
      <c r="BT595" s="186">
        <f>AY595*Workings_risks!$E$24*Workings_risks!$E$26*Workings_risks!$E$27*Assumptions!$G$90</f>
        <v>5.1707826997713139E-4</v>
      </c>
    </row>
    <row r="596" spans="2:72" x14ac:dyDescent="0.25">
      <c r="B596" s="42">
        <v>10466718</v>
      </c>
      <c r="C596" s="42" t="s">
        <v>568</v>
      </c>
      <c r="D596" s="42" t="s">
        <v>280</v>
      </c>
      <c r="E596" s="42">
        <v>17280597</v>
      </c>
      <c r="F596" s="42">
        <v>17280633</v>
      </c>
      <c r="G596" s="42">
        <v>0.90730207580681022</v>
      </c>
      <c r="H596" s="42">
        <v>145.33124563104499</v>
      </c>
      <c r="I596" s="42">
        <v>-36.437885436164301</v>
      </c>
      <c r="J596" s="42">
        <v>114</v>
      </c>
      <c r="K596" s="42">
        <v>99.9</v>
      </c>
      <c r="L596" s="32">
        <v>6.3E-2</v>
      </c>
      <c r="M596" s="32">
        <v>8.7999999999999995E-2</v>
      </c>
      <c r="N596" s="181"/>
      <c r="O596" s="182">
        <f t="shared" si="136"/>
        <v>121.18199999999999</v>
      </c>
      <c r="P596" s="182">
        <f t="shared" si="137"/>
        <v>106.19370000000001</v>
      </c>
      <c r="Q596" s="191">
        <f t="shared" si="138"/>
        <v>0.01</v>
      </c>
      <c r="R596" s="191">
        <f t="shared" si="139"/>
        <v>0.02</v>
      </c>
      <c r="S596" s="184">
        <f t="shared" si="140"/>
        <v>-1498.8299999999981</v>
      </c>
      <c r="T596" s="184">
        <f t="shared" si="141"/>
        <v>136.17029999999997</v>
      </c>
      <c r="U596" s="185">
        <f t="shared" si="142"/>
        <v>1.4791737555293127E-2</v>
      </c>
      <c r="V596" s="181"/>
      <c r="W596" s="182">
        <f t="shared" si="143"/>
        <v>122.32199999999999</v>
      </c>
      <c r="X596" s="182">
        <f t="shared" si="144"/>
        <v>108.69120000000001</v>
      </c>
      <c r="Y596" s="183">
        <f t="shared" si="145"/>
        <v>0.01</v>
      </c>
      <c r="Z596" s="183">
        <f t="shared" si="146"/>
        <v>0.02</v>
      </c>
      <c r="AA596" s="184">
        <f t="shared" si="147"/>
        <v>-1363.0799999999979</v>
      </c>
      <c r="AB596" s="184">
        <f t="shared" si="148"/>
        <v>135.95279999999997</v>
      </c>
      <c r="AC596" s="185">
        <f t="shared" si="149"/>
        <v>1.6105290958711157E-2</v>
      </c>
      <c r="AD596" s="181"/>
      <c r="AE596" s="178">
        <f t="shared" si="150"/>
        <v>1.4791737555293127</v>
      </c>
      <c r="AF596" s="170">
        <f>Workings_risks!$E$18+Workings_risks!$E$27*(($AE596-1)*Workings_risks!$E$18)/(2050-2023)</f>
        <v>9.6716393791748921E-3</v>
      </c>
      <c r="AG596" s="170">
        <f>AF596+(($AE596-1)*Workings_risks!$E$18)/(2050-2023)</f>
        <v>9.8346070204119469E-3</v>
      </c>
      <c r="AH596" s="170">
        <f>AG596+(($AE596-1)*Workings_risks!$E$18)/(2050-2023)</f>
        <v>9.9975746616490016E-3</v>
      </c>
      <c r="AI596" s="170">
        <f>AH596+(($AE596-1)*Workings_risks!$E$18)/(2050-2023)</f>
        <v>1.0160542302886056E-2</v>
      </c>
      <c r="AJ596" s="170">
        <f>AI596+(($AE596-1)*Workings_risks!$E$18)/(2050-2023)</f>
        <v>1.0323509944123111E-2</v>
      </c>
      <c r="AK596" s="170">
        <f>AJ596+(($AE596-1)*Workings_risks!$E$18)/(2050-2023)</f>
        <v>1.0486477585360166E-2</v>
      </c>
      <c r="AL596" s="170">
        <f>AK596+(($AE596-1)*Workings_risks!$E$18)/(2050-2023)</f>
        <v>1.0649445226597221E-2</v>
      </c>
      <c r="AM596" s="170">
        <f>AL596+(($AE596-1)*Workings_risks!$E$18)/(2050-2023)</f>
        <v>1.0812412867834275E-2</v>
      </c>
      <c r="AN596" s="170">
        <f>AM596+(($AE596-1)*Workings_risks!$E$18)/(2050-2023)</f>
        <v>1.097538050907133E-2</v>
      </c>
      <c r="AO596" s="170">
        <f>AN596+(($AE596-1)*Workings_risks!$E$18)/(2050-2023)</f>
        <v>1.1138348150308385E-2</v>
      </c>
      <c r="AP596" s="170">
        <f>AO596+(($AE596-1)*Workings_risks!$E$18)/(2050-2023)</f>
        <v>1.130131579154544E-2</v>
      </c>
      <c r="AQ596" s="170">
        <f>AP596+(($AE596-1)*Workings_risks!$E$18)/(2050-2023)</f>
        <v>1.1464283432782494E-2</v>
      </c>
      <c r="AR596" s="170">
        <f>AQ596+(($AE596-1)*Workings_risks!$E$18)/(2050-2023)</f>
        <v>1.1627251074019549E-2</v>
      </c>
      <c r="AS596" s="170">
        <f>AR596+(($AE596-1)*Workings_risks!$E$18)/(2050-2023)</f>
        <v>1.1790218715256604E-2</v>
      </c>
      <c r="AT596" s="170">
        <f>AS596+(($AE596-1)*Workings_risks!$E$18)/(2050-2023)</f>
        <v>1.1953186356493659E-2</v>
      </c>
      <c r="AU596" s="170">
        <f>AT596+(($AE596-1)*Workings_risks!$E$18)/(2050-2023)</f>
        <v>1.2116153997730713E-2</v>
      </c>
      <c r="AV596" s="170">
        <f>AU596+(($AE596-1)*Workings_risks!$E$18)/(2050-2023)</f>
        <v>1.2279121638967768E-2</v>
      </c>
      <c r="AW596" s="170">
        <f>AV596+(($AE596-1)*Workings_risks!$E$18)/(2050-2023)</f>
        <v>1.2442089280204823E-2</v>
      </c>
      <c r="AX596" s="170">
        <f>AW596+(($AE596-1)*Workings_risks!$E$18)/(2050-2023)</f>
        <v>1.2605056921441878E-2</v>
      </c>
      <c r="AY596" s="170">
        <f>AX596+(($AE596-1)*Workings_risks!$E$18)/(2050-2023)</f>
        <v>1.2768024562678932E-2</v>
      </c>
      <c r="BA596" s="186">
        <f>AF596*Workings_risks!$E$24*Workings_risks!$E$26*Workings_risks!$E$27*Assumptions!$G$90</f>
        <v>3.9168115110339066E-4</v>
      </c>
      <c r="BB596" s="186">
        <f>AG596*Workings_risks!$E$24*Workings_risks!$E$26*Workings_risks!$E$27*Assumptions!$G$90</f>
        <v>3.9828099946516654E-4</v>
      </c>
      <c r="BC596" s="186">
        <f>AH596*Workings_risks!$E$24*Workings_risks!$E$26*Workings_risks!$E$27*Assumptions!$G$90</f>
        <v>4.0488084782694232E-4</v>
      </c>
      <c r="BD596" s="186">
        <f>AI596*Workings_risks!$E$24*Workings_risks!$E$26*Workings_risks!$E$27*Assumptions!$G$90</f>
        <v>4.1148069618871815E-4</v>
      </c>
      <c r="BE596" s="186">
        <f>AJ596*Workings_risks!$E$24*Workings_risks!$E$26*Workings_risks!$E$27*Assumptions!$G$90</f>
        <v>4.1808054455049403E-4</v>
      </c>
      <c r="BF596" s="186">
        <f>AK596*Workings_risks!$E$24*Workings_risks!$E$26*Workings_risks!$E$27*Assumptions!$G$90</f>
        <v>4.2468039291226981E-4</v>
      </c>
      <c r="BG596" s="186">
        <f>AL596*Workings_risks!$E$24*Workings_risks!$E$26*Workings_risks!$E$27*Assumptions!$G$90</f>
        <v>4.312802412740457E-4</v>
      </c>
      <c r="BH596" s="186">
        <f>AM596*Workings_risks!$E$24*Workings_risks!$E$26*Workings_risks!$E$27*Assumptions!$G$90</f>
        <v>4.3788008963582147E-4</v>
      </c>
      <c r="BI596" s="186">
        <f>AN596*Workings_risks!$E$24*Workings_risks!$E$26*Workings_risks!$E$27*Assumptions!$G$90</f>
        <v>4.4447993799759736E-4</v>
      </c>
      <c r="BJ596" s="186">
        <f>AO596*Workings_risks!$E$24*Workings_risks!$E$26*Workings_risks!$E$27*Assumptions!$G$90</f>
        <v>4.5107978635937313E-4</v>
      </c>
      <c r="BK596" s="186">
        <f>AP596*Workings_risks!$E$24*Workings_risks!$E$26*Workings_risks!$E$27*Assumptions!$G$90</f>
        <v>4.5767963472114896E-4</v>
      </c>
      <c r="BL596" s="186">
        <f>AQ596*Workings_risks!$E$24*Workings_risks!$E$26*Workings_risks!$E$27*Assumptions!$G$90</f>
        <v>4.642794830829248E-4</v>
      </c>
      <c r="BM596" s="186">
        <f>AR596*Workings_risks!$E$24*Workings_risks!$E$26*Workings_risks!$E$27*Assumptions!$G$90</f>
        <v>4.7087933144470057E-4</v>
      </c>
      <c r="BN596" s="186">
        <f>AS596*Workings_risks!$E$24*Workings_risks!$E$26*Workings_risks!$E$27*Assumptions!$G$90</f>
        <v>4.774791798064764E-4</v>
      </c>
      <c r="BO596" s="186">
        <f>AT596*Workings_risks!$E$24*Workings_risks!$E$26*Workings_risks!$E$27*Assumptions!$G$90</f>
        <v>4.8407902816825223E-4</v>
      </c>
      <c r="BP596" s="186">
        <f>AU596*Workings_risks!$E$24*Workings_risks!$E$26*Workings_risks!$E$27*Assumptions!$G$90</f>
        <v>4.9067887653002806E-4</v>
      </c>
      <c r="BQ596" s="186">
        <f>AV596*Workings_risks!$E$24*Workings_risks!$E$26*Workings_risks!$E$27*Assumptions!$G$90</f>
        <v>4.972787248918039E-4</v>
      </c>
      <c r="BR596" s="186">
        <f>AW596*Workings_risks!$E$24*Workings_risks!$E$26*Workings_risks!$E$27*Assumptions!$G$90</f>
        <v>5.0387857325357983E-4</v>
      </c>
      <c r="BS596" s="186">
        <f>AX596*Workings_risks!$E$24*Workings_risks!$E$26*Workings_risks!$E$27*Assumptions!$G$90</f>
        <v>5.1047842161535567E-4</v>
      </c>
      <c r="BT596" s="186">
        <f>AY596*Workings_risks!$E$24*Workings_risks!$E$26*Workings_risks!$E$27*Assumptions!$G$90</f>
        <v>5.1707826997713139E-4</v>
      </c>
    </row>
    <row r="597" spans="2:72" x14ac:dyDescent="0.25">
      <c r="B597" s="42">
        <v>10466720</v>
      </c>
      <c r="C597" s="42" t="s">
        <v>568</v>
      </c>
      <c r="D597" s="42" t="s">
        <v>280</v>
      </c>
      <c r="E597" s="42">
        <v>17280633</v>
      </c>
      <c r="F597" s="42">
        <v>17280628</v>
      </c>
      <c r="G597" s="42">
        <v>0.95643500479483023</v>
      </c>
      <c r="H597" s="42">
        <v>145.32949844877999</v>
      </c>
      <c r="I597" s="42">
        <v>-36.437894806780399</v>
      </c>
      <c r="J597" s="42">
        <v>114</v>
      </c>
      <c r="K597" s="42">
        <v>99.9</v>
      </c>
      <c r="L597" s="32">
        <v>6.3E-2</v>
      </c>
      <c r="M597" s="32">
        <v>8.7999999999999995E-2</v>
      </c>
      <c r="N597" s="181"/>
      <c r="O597" s="182">
        <f t="shared" si="136"/>
        <v>121.18199999999999</v>
      </c>
      <c r="P597" s="182">
        <f t="shared" si="137"/>
        <v>106.19370000000001</v>
      </c>
      <c r="Q597" s="191">
        <f t="shared" si="138"/>
        <v>0.01</v>
      </c>
      <c r="R597" s="191">
        <f t="shared" si="139"/>
        <v>0.02</v>
      </c>
      <c r="S597" s="184">
        <f t="shared" si="140"/>
        <v>-1498.8299999999981</v>
      </c>
      <c r="T597" s="184">
        <f t="shared" si="141"/>
        <v>136.17029999999997</v>
      </c>
      <c r="U597" s="185">
        <f t="shared" si="142"/>
        <v>1.4791737555293127E-2</v>
      </c>
      <c r="V597" s="181"/>
      <c r="W597" s="182">
        <f t="shared" si="143"/>
        <v>122.32199999999999</v>
      </c>
      <c r="X597" s="182">
        <f t="shared" si="144"/>
        <v>108.69120000000001</v>
      </c>
      <c r="Y597" s="183">
        <f t="shared" si="145"/>
        <v>0.01</v>
      </c>
      <c r="Z597" s="183">
        <f t="shared" si="146"/>
        <v>0.02</v>
      </c>
      <c r="AA597" s="184">
        <f t="shared" si="147"/>
        <v>-1363.0799999999979</v>
      </c>
      <c r="AB597" s="184">
        <f t="shared" si="148"/>
        <v>135.95279999999997</v>
      </c>
      <c r="AC597" s="185">
        <f t="shared" si="149"/>
        <v>1.6105290958711157E-2</v>
      </c>
      <c r="AD597" s="181"/>
      <c r="AE597" s="178">
        <f t="shared" si="150"/>
        <v>1.4791737555293127</v>
      </c>
      <c r="AF597" s="170">
        <f>Workings_risks!$E$18+Workings_risks!$E$27*(($AE597-1)*Workings_risks!$E$18)/(2050-2023)</f>
        <v>9.6716393791748921E-3</v>
      </c>
      <c r="AG597" s="170">
        <f>AF597+(($AE597-1)*Workings_risks!$E$18)/(2050-2023)</f>
        <v>9.8346070204119469E-3</v>
      </c>
      <c r="AH597" s="170">
        <f>AG597+(($AE597-1)*Workings_risks!$E$18)/(2050-2023)</f>
        <v>9.9975746616490016E-3</v>
      </c>
      <c r="AI597" s="170">
        <f>AH597+(($AE597-1)*Workings_risks!$E$18)/(2050-2023)</f>
        <v>1.0160542302886056E-2</v>
      </c>
      <c r="AJ597" s="170">
        <f>AI597+(($AE597-1)*Workings_risks!$E$18)/(2050-2023)</f>
        <v>1.0323509944123111E-2</v>
      </c>
      <c r="AK597" s="170">
        <f>AJ597+(($AE597-1)*Workings_risks!$E$18)/(2050-2023)</f>
        <v>1.0486477585360166E-2</v>
      </c>
      <c r="AL597" s="170">
        <f>AK597+(($AE597-1)*Workings_risks!$E$18)/(2050-2023)</f>
        <v>1.0649445226597221E-2</v>
      </c>
      <c r="AM597" s="170">
        <f>AL597+(($AE597-1)*Workings_risks!$E$18)/(2050-2023)</f>
        <v>1.0812412867834275E-2</v>
      </c>
      <c r="AN597" s="170">
        <f>AM597+(($AE597-1)*Workings_risks!$E$18)/(2050-2023)</f>
        <v>1.097538050907133E-2</v>
      </c>
      <c r="AO597" s="170">
        <f>AN597+(($AE597-1)*Workings_risks!$E$18)/(2050-2023)</f>
        <v>1.1138348150308385E-2</v>
      </c>
      <c r="AP597" s="170">
        <f>AO597+(($AE597-1)*Workings_risks!$E$18)/(2050-2023)</f>
        <v>1.130131579154544E-2</v>
      </c>
      <c r="AQ597" s="170">
        <f>AP597+(($AE597-1)*Workings_risks!$E$18)/(2050-2023)</f>
        <v>1.1464283432782494E-2</v>
      </c>
      <c r="AR597" s="170">
        <f>AQ597+(($AE597-1)*Workings_risks!$E$18)/(2050-2023)</f>
        <v>1.1627251074019549E-2</v>
      </c>
      <c r="AS597" s="170">
        <f>AR597+(($AE597-1)*Workings_risks!$E$18)/(2050-2023)</f>
        <v>1.1790218715256604E-2</v>
      </c>
      <c r="AT597" s="170">
        <f>AS597+(($AE597-1)*Workings_risks!$E$18)/(2050-2023)</f>
        <v>1.1953186356493659E-2</v>
      </c>
      <c r="AU597" s="170">
        <f>AT597+(($AE597-1)*Workings_risks!$E$18)/(2050-2023)</f>
        <v>1.2116153997730713E-2</v>
      </c>
      <c r="AV597" s="170">
        <f>AU597+(($AE597-1)*Workings_risks!$E$18)/(2050-2023)</f>
        <v>1.2279121638967768E-2</v>
      </c>
      <c r="AW597" s="170">
        <f>AV597+(($AE597-1)*Workings_risks!$E$18)/(2050-2023)</f>
        <v>1.2442089280204823E-2</v>
      </c>
      <c r="AX597" s="170">
        <f>AW597+(($AE597-1)*Workings_risks!$E$18)/(2050-2023)</f>
        <v>1.2605056921441878E-2</v>
      </c>
      <c r="AY597" s="170">
        <f>AX597+(($AE597-1)*Workings_risks!$E$18)/(2050-2023)</f>
        <v>1.2768024562678932E-2</v>
      </c>
      <c r="BA597" s="186">
        <f>AF597*Workings_risks!$E$24*Workings_risks!$E$26*Workings_risks!$E$27*Assumptions!$G$90</f>
        <v>3.9168115110339066E-4</v>
      </c>
      <c r="BB597" s="186">
        <f>AG597*Workings_risks!$E$24*Workings_risks!$E$26*Workings_risks!$E$27*Assumptions!$G$90</f>
        <v>3.9828099946516654E-4</v>
      </c>
      <c r="BC597" s="186">
        <f>AH597*Workings_risks!$E$24*Workings_risks!$E$26*Workings_risks!$E$27*Assumptions!$G$90</f>
        <v>4.0488084782694232E-4</v>
      </c>
      <c r="BD597" s="186">
        <f>AI597*Workings_risks!$E$24*Workings_risks!$E$26*Workings_risks!$E$27*Assumptions!$G$90</f>
        <v>4.1148069618871815E-4</v>
      </c>
      <c r="BE597" s="186">
        <f>AJ597*Workings_risks!$E$24*Workings_risks!$E$26*Workings_risks!$E$27*Assumptions!$G$90</f>
        <v>4.1808054455049403E-4</v>
      </c>
      <c r="BF597" s="186">
        <f>AK597*Workings_risks!$E$24*Workings_risks!$E$26*Workings_risks!$E$27*Assumptions!$G$90</f>
        <v>4.2468039291226981E-4</v>
      </c>
      <c r="BG597" s="186">
        <f>AL597*Workings_risks!$E$24*Workings_risks!$E$26*Workings_risks!$E$27*Assumptions!$G$90</f>
        <v>4.312802412740457E-4</v>
      </c>
      <c r="BH597" s="186">
        <f>AM597*Workings_risks!$E$24*Workings_risks!$E$26*Workings_risks!$E$27*Assumptions!$G$90</f>
        <v>4.3788008963582147E-4</v>
      </c>
      <c r="BI597" s="186">
        <f>AN597*Workings_risks!$E$24*Workings_risks!$E$26*Workings_risks!$E$27*Assumptions!$G$90</f>
        <v>4.4447993799759736E-4</v>
      </c>
      <c r="BJ597" s="186">
        <f>AO597*Workings_risks!$E$24*Workings_risks!$E$26*Workings_risks!$E$27*Assumptions!$G$90</f>
        <v>4.5107978635937313E-4</v>
      </c>
      <c r="BK597" s="186">
        <f>AP597*Workings_risks!$E$24*Workings_risks!$E$26*Workings_risks!$E$27*Assumptions!$G$90</f>
        <v>4.5767963472114896E-4</v>
      </c>
      <c r="BL597" s="186">
        <f>AQ597*Workings_risks!$E$24*Workings_risks!$E$26*Workings_risks!$E$27*Assumptions!$G$90</f>
        <v>4.642794830829248E-4</v>
      </c>
      <c r="BM597" s="186">
        <f>AR597*Workings_risks!$E$24*Workings_risks!$E$26*Workings_risks!$E$27*Assumptions!$G$90</f>
        <v>4.7087933144470057E-4</v>
      </c>
      <c r="BN597" s="186">
        <f>AS597*Workings_risks!$E$24*Workings_risks!$E$26*Workings_risks!$E$27*Assumptions!$G$90</f>
        <v>4.774791798064764E-4</v>
      </c>
      <c r="BO597" s="186">
        <f>AT597*Workings_risks!$E$24*Workings_risks!$E$26*Workings_risks!$E$27*Assumptions!$G$90</f>
        <v>4.8407902816825223E-4</v>
      </c>
      <c r="BP597" s="186">
        <f>AU597*Workings_risks!$E$24*Workings_risks!$E$26*Workings_risks!$E$27*Assumptions!$G$90</f>
        <v>4.9067887653002806E-4</v>
      </c>
      <c r="BQ597" s="186">
        <f>AV597*Workings_risks!$E$24*Workings_risks!$E$26*Workings_risks!$E$27*Assumptions!$G$90</f>
        <v>4.972787248918039E-4</v>
      </c>
      <c r="BR597" s="186">
        <f>AW597*Workings_risks!$E$24*Workings_risks!$E$26*Workings_risks!$E$27*Assumptions!$G$90</f>
        <v>5.0387857325357983E-4</v>
      </c>
      <c r="BS597" s="186">
        <f>AX597*Workings_risks!$E$24*Workings_risks!$E$26*Workings_risks!$E$27*Assumptions!$G$90</f>
        <v>5.1047842161535567E-4</v>
      </c>
      <c r="BT597" s="186">
        <f>AY597*Workings_risks!$E$24*Workings_risks!$E$26*Workings_risks!$E$27*Assumptions!$G$90</f>
        <v>5.1707826997713139E-4</v>
      </c>
    </row>
    <row r="598" spans="2:72" x14ac:dyDescent="0.25">
      <c r="B598" s="42">
        <v>10467873</v>
      </c>
      <c r="C598" s="42" t="s">
        <v>408</v>
      </c>
      <c r="D598" s="42" t="s">
        <v>248</v>
      </c>
      <c r="E598" s="42">
        <v>17286134</v>
      </c>
      <c r="F598" s="42">
        <v>17286115</v>
      </c>
      <c r="G598" s="42">
        <v>2.2428274980742704</v>
      </c>
      <c r="H598" s="42">
        <v>144.35121917532999</v>
      </c>
      <c r="I598" s="42">
        <v>-38.101639944561597</v>
      </c>
      <c r="J598" s="42">
        <v>106</v>
      </c>
      <c r="K598" s="42">
        <v>93.7</v>
      </c>
      <c r="L598" s="32">
        <v>5.3999999999999999E-2</v>
      </c>
      <c r="M598" s="32">
        <v>7.2999999999999995E-2</v>
      </c>
      <c r="N598" s="181"/>
      <c r="O598" s="182">
        <f t="shared" si="136"/>
        <v>111.724</v>
      </c>
      <c r="P598" s="182">
        <f t="shared" si="137"/>
        <v>98.759800000000013</v>
      </c>
      <c r="Q598" s="191">
        <f t="shared" si="138"/>
        <v>0.01</v>
      </c>
      <c r="R598" s="191">
        <f t="shared" si="139"/>
        <v>0.02</v>
      </c>
      <c r="S598" s="184">
        <f t="shared" si="140"/>
        <v>-1296.4199999999992</v>
      </c>
      <c r="T598" s="184">
        <f t="shared" si="141"/>
        <v>124.68819999999999</v>
      </c>
      <c r="U598" s="185">
        <f t="shared" si="142"/>
        <v>1.4415235803211928E-2</v>
      </c>
      <c r="V598" s="181"/>
      <c r="W598" s="182">
        <f t="shared" si="143"/>
        <v>113.738</v>
      </c>
      <c r="X598" s="182">
        <f t="shared" si="144"/>
        <v>100.5401</v>
      </c>
      <c r="Y598" s="183">
        <f t="shared" si="145"/>
        <v>0.01</v>
      </c>
      <c r="Z598" s="183">
        <f t="shared" si="146"/>
        <v>0.02</v>
      </c>
      <c r="AA598" s="184">
        <f t="shared" si="147"/>
        <v>-1319.7900000000004</v>
      </c>
      <c r="AB598" s="184">
        <f t="shared" si="148"/>
        <v>126.9359</v>
      </c>
      <c r="AC598" s="185">
        <f t="shared" si="149"/>
        <v>1.5863053970707457E-2</v>
      </c>
      <c r="AD598" s="181"/>
      <c r="AE598" s="178">
        <f t="shared" si="150"/>
        <v>1.4415235803211928</v>
      </c>
      <c r="AF598" s="170">
        <f>Workings_risks!$E$18+Workings_risks!$E$27*(($AE598-1)*Workings_risks!$E$18)/(2050-2023)</f>
        <v>9.6332247529039815E-3</v>
      </c>
      <c r="AG598" s="170">
        <f>AF598+(($AE598-1)*Workings_risks!$E$18)/(2050-2023)</f>
        <v>9.7833875187173999E-3</v>
      </c>
      <c r="AH598" s="170">
        <f>AG598+(($AE598-1)*Workings_risks!$E$18)/(2050-2023)</f>
        <v>9.9335502845308184E-3</v>
      </c>
      <c r="AI598" s="170">
        <f>AH598+(($AE598-1)*Workings_risks!$E$18)/(2050-2023)</f>
        <v>1.0083713050344237E-2</v>
      </c>
      <c r="AJ598" s="170">
        <f>AI598+(($AE598-1)*Workings_risks!$E$18)/(2050-2023)</f>
        <v>1.0233875816157655E-2</v>
      </c>
      <c r="AK598" s="170">
        <f>AJ598+(($AE598-1)*Workings_risks!$E$18)/(2050-2023)</f>
        <v>1.0384038581971074E-2</v>
      </c>
      <c r="AL598" s="170">
        <f>AK598+(($AE598-1)*Workings_risks!$E$18)/(2050-2023)</f>
        <v>1.0534201347784492E-2</v>
      </c>
      <c r="AM598" s="170">
        <f>AL598+(($AE598-1)*Workings_risks!$E$18)/(2050-2023)</f>
        <v>1.0684364113597911E-2</v>
      </c>
      <c r="AN598" s="170">
        <f>AM598+(($AE598-1)*Workings_risks!$E$18)/(2050-2023)</f>
        <v>1.0834526879411329E-2</v>
      </c>
      <c r="AO598" s="170">
        <f>AN598+(($AE598-1)*Workings_risks!$E$18)/(2050-2023)</f>
        <v>1.0984689645224748E-2</v>
      </c>
      <c r="AP598" s="170">
        <f>AO598+(($AE598-1)*Workings_risks!$E$18)/(2050-2023)</f>
        <v>1.1134852411038166E-2</v>
      </c>
      <c r="AQ598" s="170">
        <f>AP598+(($AE598-1)*Workings_risks!$E$18)/(2050-2023)</f>
        <v>1.1285015176851584E-2</v>
      </c>
      <c r="AR598" s="170">
        <f>AQ598+(($AE598-1)*Workings_risks!$E$18)/(2050-2023)</f>
        <v>1.1435177942665003E-2</v>
      </c>
      <c r="AS598" s="170">
        <f>AR598+(($AE598-1)*Workings_risks!$E$18)/(2050-2023)</f>
        <v>1.1585340708478421E-2</v>
      </c>
      <c r="AT598" s="170">
        <f>AS598+(($AE598-1)*Workings_risks!$E$18)/(2050-2023)</f>
        <v>1.173550347429184E-2</v>
      </c>
      <c r="AU598" s="170">
        <f>AT598+(($AE598-1)*Workings_risks!$E$18)/(2050-2023)</f>
        <v>1.1885666240105258E-2</v>
      </c>
      <c r="AV598" s="170">
        <f>AU598+(($AE598-1)*Workings_risks!$E$18)/(2050-2023)</f>
        <v>1.2035829005918677E-2</v>
      </c>
      <c r="AW598" s="170">
        <f>AV598+(($AE598-1)*Workings_risks!$E$18)/(2050-2023)</f>
        <v>1.2185991771732095E-2</v>
      </c>
      <c r="AX598" s="170">
        <f>AW598+(($AE598-1)*Workings_risks!$E$18)/(2050-2023)</f>
        <v>1.2336154537545514E-2</v>
      </c>
      <c r="AY598" s="170">
        <f>AX598+(($AE598-1)*Workings_risks!$E$18)/(2050-2023)</f>
        <v>1.2486317303358932E-2</v>
      </c>
      <c r="BA598" s="186">
        <f>AF598*Workings_risks!$E$24*Workings_risks!$E$26*Workings_risks!$E$27*Assumptions!$G$90</f>
        <v>3.9012543914525099E-4</v>
      </c>
      <c r="BB598" s="186">
        <f>AG598*Workings_risks!$E$24*Workings_risks!$E$26*Workings_risks!$E$27*Assumptions!$G$90</f>
        <v>3.9620671685431362E-4</v>
      </c>
      <c r="BC598" s="186">
        <f>AH598*Workings_risks!$E$24*Workings_risks!$E$26*Workings_risks!$E$27*Assumptions!$G$90</f>
        <v>4.0228799456337635E-4</v>
      </c>
      <c r="BD598" s="186">
        <f>AI598*Workings_risks!$E$24*Workings_risks!$E$26*Workings_risks!$E$27*Assumptions!$G$90</f>
        <v>4.0836927227243898E-4</v>
      </c>
      <c r="BE598" s="186">
        <f>AJ598*Workings_risks!$E$24*Workings_risks!$E$26*Workings_risks!$E$27*Assumptions!$G$90</f>
        <v>4.1445054998150155E-4</v>
      </c>
      <c r="BF598" s="186">
        <f>AK598*Workings_risks!$E$24*Workings_risks!$E$26*Workings_risks!$E$27*Assumptions!$G$90</f>
        <v>4.2053182769056423E-4</v>
      </c>
      <c r="BG598" s="186">
        <f>AL598*Workings_risks!$E$24*Workings_risks!$E$26*Workings_risks!$E$27*Assumptions!$G$90</f>
        <v>4.2661310539962675E-4</v>
      </c>
      <c r="BH598" s="186">
        <f>AM598*Workings_risks!$E$24*Workings_risks!$E$26*Workings_risks!$E$27*Assumptions!$G$90</f>
        <v>4.3269438310868937E-4</v>
      </c>
      <c r="BI598" s="186">
        <f>AN598*Workings_risks!$E$24*Workings_risks!$E$26*Workings_risks!$E$27*Assumptions!$G$90</f>
        <v>4.3877566081775211E-4</v>
      </c>
      <c r="BJ598" s="186">
        <f>AO598*Workings_risks!$E$24*Workings_risks!$E$26*Workings_risks!$E$27*Assumptions!$G$90</f>
        <v>4.4485693852681463E-4</v>
      </c>
      <c r="BK598" s="186">
        <f>AP598*Workings_risks!$E$24*Workings_risks!$E$26*Workings_risks!$E$27*Assumptions!$G$90</f>
        <v>4.5093821623587731E-4</v>
      </c>
      <c r="BL598" s="186">
        <f>AQ598*Workings_risks!$E$24*Workings_risks!$E$26*Workings_risks!$E$27*Assumptions!$G$90</f>
        <v>4.5701949394493999E-4</v>
      </c>
      <c r="BM598" s="186">
        <f>AR598*Workings_risks!$E$24*Workings_risks!$E$26*Workings_risks!$E$27*Assumptions!$G$90</f>
        <v>4.6310077165400261E-4</v>
      </c>
      <c r="BN598" s="186">
        <f>AS598*Workings_risks!$E$24*Workings_risks!$E$26*Workings_risks!$E$27*Assumptions!$G$90</f>
        <v>4.6918204936306518E-4</v>
      </c>
      <c r="BO598" s="186">
        <f>AT598*Workings_risks!$E$24*Workings_risks!$E$26*Workings_risks!$E$27*Assumptions!$G$90</f>
        <v>4.7526332707212792E-4</v>
      </c>
      <c r="BP598" s="186">
        <f>AU598*Workings_risks!$E$24*Workings_risks!$E$26*Workings_risks!$E$27*Assumptions!$G$90</f>
        <v>4.8134460478119049E-4</v>
      </c>
      <c r="BQ598" s="186">
        <f>AV598*Workings_risks!$E$24*Workings_risks!$E$26*Workings_risks!$E$27*Assumptions!$G$90</f>
        <v>4.8742588249025312E-4</v>
      </c>
      <c r="BR598" s="186">
        <f>AW598*Workings_risks!$E$24*Workings_risks!$E$26*Workings_risks!$E$27*Assumptions!$G$90</f>
        <v>4.9350716019931574E-4</v>
      </c>
      <c r="BS598" s="186">
        <f>AX598*Workings_risks!$E$24*Workings_risks!$E$26*Workings_risks!$E$27*Assumptions!$G$90</f>
        <v>4.9958843790837842E-4</v>
      </c>
      <c r="BT598" s="186">
        <f>AY598*Workings_risks!$E$24*Workings_risks!$E$26*Workings_risks!$E$27*Assumptions!$G$90</f>
        <v>5.05669715617441E-4</v>
      </c>
    </row>
    <row r="599" spans="2:72" x14ac:dyDescent="0.25">
      <c r="B599" s="42">
        <v>10470103</v>
      </c>
      <c r="C599" s="42" t="s">
        <v>705</v>
      </c>
      <c r="D599" s="42" t="s">
        <v>257</v>
      </c>
      <c r="E599" s="42">
        <v>17296249</v>
      </c>
      <c r="F599" s="42">
        <v>17296245</v>
      </c>
      <c r="G599" s="42">
        <v>0.55681057287015046</v>
      </c>
      <c r="H599" s="42">
        <v>143.98062736492301</v>
      </c>
      <c r="I599" s="42">
        <v>-38.281593671059497</v>
      </c>
      <c r="J599" s="42">
        <v>116</v>
      </c>
      <c r="K599" s="42">
        <v>102</v>
      </c>
      <c r="L599" s="32">
        <v>5.3999999999999999E-2</v>
      </c>
      <c r="M599" s="32">
        <v>7.2999999999999995E-2</v>
      </c>
      <c r="N599" s="181"/>
      <c r="O599" s="182">
        <f t="shared" si="136"/>
        <v>122.26400000000001</v>
      </c>
      <c r="P599" s="182">
        <f t="shared" si="137"/>
        <v>107.50800000000001</v>
      </c>
      <c r="Q599" s="191">
        <f t="shared" si="138"/>
        <v>0.01</v>
      </c>
      <c r="R599" s="191">
        <f t="shared" si="139"/>
        <v>0.02</v>
      </c>
      <c r="S599" s="184">
        <f t="shared" si="140"/>
        <v>-1475.6</v>
      </c>
      <c r="T599" s="184">
        <f t="shared" si="141"/>
        <v>137.02000000000001</v>
      </c>
      <c r="U599" s="185">
        <f t="shared" si="142"/>
        <v>1.4245052859853627E-2</v>
      </c>
      <c r="V599" s="181"/>
      <c r="W599" s="182">
        <f t="shared" si="143"/>
        <v>124.46799999999999</v>
      </c>
      <c r="X599" s="182">
        <f t="shared" si="144"/>
        <v>109.446</v>
      </c>
      <c r="Y599" s="183">
        <f t="shared" si="145"/>
        <v>0.01</v>
      </c>
      <c r="Z599" s="183">
        <f t="shared" si="146"/>
        <v>0.02</v>
      </c>
      <c r="AA599" s="184">
        <f t="shared" si="147"/>
        <v>-1502.1999999999989</v>
      </c>
      <c r="AB599" s="184">
        <f t="shared" si="148"/>
        <v>139.48999999999998</v>
      </c>
      <c r="AC599" s="185">
        <f t="shared" si="149"/>
        <v>1.5637065637065635E-2</v>
      </c>
      <c r="AD599" s="181"/>
      <c r="AE599" s="178">
        <f t="shared" si="150"/>
        <v>1.4245052859853626</v>
      </c>
      <c r="AF599" s="170">
        <f>Workings_risks!$E$18+Workings_risks!$E$27*(($AE599-1)*Workings_risks!$E$18)/(2050-2023)</f>
        <v>9.6158609182587108E-3</v>
      </c>
      <c r="AG599" s="170">
        <f>AF599+(($AE599-1)*Workings_risks!$E$18)/(2050-2023)</f>
        <v>9.7602357391903712E-3</v>
      </c>
      <c r="AH599" s="170">
        <f>AG599+(($AE599-1)*Workings_risks!$E$18)/(2050-2023)</f>
        <v>9.9046105601220315E-3</v>
      </c>
      <c r="AI599" s="170">
        <f>AH599+(($AE599-1)*Workings_risks!$E$18)/(2050-2023)</f>
        <v>1.0048985381053692E-2</v>
      </c>
      <c r="AJ599" s="170">
        <f>AI599+(($AE599-1)*Workings_risks!$E$18)/(2050-2023)</f>
        <v>1.0193360201985352E-2</v>
      </c>
      <c r="AK599" s="170">
        <f>AJ599+(($AE599-1)*Workings_risks!$E$18)/(2050-2023)</f>
        <v>1.0337735022917013E-2</v>
      </c>
      <c r="AL599" s="170">
        <f>AK599+(($AE599-1)*Workings_risks!$E$18)/(2050-2023)</f>
        <v>1.0482109843848673E-2</v>
      </c>
      <c r="AM599" s="170">
        <f>AL599+(($AE599-1)*Workings_risks!$E$18)/(2050-2023)</f>
        <v>1.0626484664780333E-2</v>
      </c>
      <c r="AN599" s="170">
        <f>AM599+(($AE599-1)*Workings_risks!$E$18)/(2050-2023)</f>
        <v>1.0770859485711994E-2</v>
      </c>
      <c r="AO599" s="170">
        <f>AN599+(($AE599-1)*Workings_risks!$E$18)/(2050-2023)</f>
        <v>1.0915234306643654E-2</v>
      </c>
      <c r="AP599" s="170">
        <f>AO599+(($AE599-1)*Workings_risks!$E$18)/(2050-2023)</f>
        <v>1.1059609127575315E-2</v>
      </c>
      <c r="AQ599" s="170">
        <f>AP599+(($AE599-1)*Workings_risks!$E$18)/(2050-2023)</f>
        <v>1.1203983948506975E-2</v>
      </c>
      <c r="AR599" s="170">
        <f>AQ599+(($AE599-1)*Workings_risks!$E$18)/(2050-2023)</f>
        <v>1.1348358769438635E-2</v>
      </c>
      <c r="AS599" s="170">
        <f>AR599+(($AE599-1)*Workings_risks!$E$18)/(2050-2023)</f>
        <v>1.1492733590370296E-2</v>
      </c>
      <c r="AT599" s="170">
        <f>AS599+(($AE599-1)*Workings_risks!$E$18)/(2050-2023)</f>
        <v>1.1637108411301956E-2</v>
      </c>
      <c r="AU599" s="170">
        <f>AT599+(($AE599-1)*Workings_risks!$E$18)/(2050-2023)</f>
        <v>1.1781483232233617E-2</v>
      </c>
      <c r="AV599" s="170">
        <f>AU599+(($AE599-1)*Workings_risks!$E$18)/(2050-2023)</f>
        <v>1.1925858053165277E-2</v>
      </c>
      <c r="AW599" s="170">
        <f>AV599+(($AE599-1)*Workings_risks!$E$18)/(2050-2023)</f>
        <v>1.2070232874096937E-2</v>
      </c>
      <c r="AX599" s="170">
        <f>AW599+(($AE599-1)*Workings_risks!$E$18)/(2050-2023)</f>
        <v>1.2214607695028598E-2</v>
      </c>
      <c r="AY599" s="170">
        <f>AX599+(($AE599-1)*Workings_risks!$E$18)/(2050-2023)</f>
        <v>1.2358982515960258E-2</v>
      </c>
      <c r="BA599" s="186">
        <f>AF599*Workings_risks!$E$24*Workings_risks!$E$26*Workings_risks!$E$27*Assumptions!$G$90</f>
        <v>3.8942224018644029E-4</v>
      </c>
      <c r="BB599" s="186">
        <f>AG599*Workings_risks!$E$24*Workings_risks!$E$26*Workings_risks!$E$27*Assumptions!$G$90</f>
        <v>3.9526911824256598E-4</v>
      </c>
      <c r="BC599" s="186">
        <f>AH599*Workings_risks!$E$24*Workings_risks!$E$26*Workings_risks!$E$27*Assumptions!$G$90</f>
        <v>4.0111599629869167E-4</v>
      </c>
      <c r="BD599" s="186">
        <f>AI599*Workings_risks!$E$24*Workings_risks!$E$26*Workings_risks!$E$27*Assumptions!$G$90</f>
        <v>4.0696287435481731E-4</v>
      </c>
      <c r="BE599" s="186">
        <f>AJ599*Workings_risks!$E$24*Workings_risks!$E$26*Workings_risks!$E$27*Assumptions!$G$90</f>
        <v>4.12809752410943E-4</v>
      </c>
      <c r="BF599" s="186">
        <f>AK599*Workings_risks!$E$24*Workings_risks!$E$26*Workings_risks!$E$27*Assumptions!$G$90</f>
        <v>4.1865663046706869E-4</v>
      </c>
      <c r="BG599" s="186">
        <f>AL599*Workings_risks!$E$24*Workings_risks!$E$26*Workings_risks!$E$27*Assumptions!$G$90</f>
        <v>4.2450350852319438E-4</v>
      </c>
      <c r="BH599" s="186">
        <f>AM599*Workings_risks!$E$24*Workings_risks!$E$26*Workings_risks!$E$27*Assumptions!$G$90</f>
        <v>4.3035038657932001E-4</v>
      </c>
      <c r="BI599" s="186">
        <f>AN599*Workings_risks!$E$24*Workings_risks!$E$26*Workings_risks!$E$27*Assumptions!$G$90</f>
        <v>4.361972646354457E-4</v>
      </c>
      <c r="BJ599" s="186">
        <f>AO599*Workings_risks!$E$24*Workings_risks!$E$26*Workings_risks!$E$27*Assumptions!$G$90</f>
        <v>4.4204414269157139E-4</v>
      </c>
      <c r="BK599" s="186">
        <f>AP599*Workings_risks!$E$24*Workings_risks!$E$26*Workings_risks!$E$27*Assumptions!$G$90</f>
        <v>4.4789102074769703E-4</v>
      </c>
      <c r="BL599" s="186">
        <f>AQ599*Workings_risks!$E$24*Workings_risks!$E$26*Workings_risks!$E$27*Assumptions!$G$90</f>
        <v>4.5373789880382277E-4</v>
      </c>
      <c r="BM599" s="186">
        <f>AR599*Workings_risks!$E$24*Workings_risks!$E$26*Workings_risks!$E$27*Assumptions!$G$90</f>
        <v>4.5958477685994846E-4</v>
      </c>
      <c r="BN599" s="186">
        <f>AS599*Workings_risks!$E$24*Workings_risks!$E$26*Workings_risks!$E$27*Assumptions!$G$90</f>
        <v>4.6543165491607405E-4</v>
      </c>
      <c r="BO599" s="186">
        <f>AT599*Workings_risks!$E$24*Workings_risks!$E$26*Workings_risks!$E$27*Assumptions!$G$90</f>
        <v>4.7127853297219974E-4</v>
      </c>
      <c r="BP599" s="186">
        <f>AU599*Workings_risks!$E$24*Workings_risks!$E$26*Workings_risks!$E$27*Assumptions!$G$90</f>
        <v>4.7712541102832543E-4</v>
      </c>
      <c r="BQ599" s="186">
        <f>AV599*Workings_risks!$E$24*Workings_risks!$E$26*Workings_risks!$E$27*Assumptions!$G$90</f>
        <v>4.8297228908445106E-4</v>
      </c>
      <c r="BR599" s="186">
        <f>AW599*Workings_risks!$E$24*Workings_risks!$E$26*Workings_risks!$E$27*Assumptions!$G$90</f>
        <v>4.8881916714057681E-4</v>
      </c>
      <c r="BS599" s="186">
        <f>AX599*Workings_risks!$E$24*Workings_risks!$E$26*Workings_risks!$E$27*Assumptions!$G$90</f>
        <v>4.9466604519670244E-4</v>
      </c>
      <c r="BT599" s="186">
        <f>AY599*Workings_risks!$E$24*Workings_risks!$E$26*Workings_risks!$E$27*Assumptions!$G$90</f>
        <v>5.0051292325282808E-4</v>
      </c>
    </row>
    <row r="600" spans="2:72" x14ac:dyDescent="0.25">
      <c r="B600" s="42">
        <v>10470105</v>
      </c>
      <c r="C600" s="42" t="s">
        <v>705</v>
      </c>
      <c r="D600" s="42" t="s">
        <v>257</v>
      </c>
      <c r="E600" s="42">
        <v>17296257</v>
      </c>
      <c r="F600" s="42">
        <v>17296253</v>
      </c>
      <c r="G600" s="42">
        <v>2.1862168076628206</v>
      </c>
      <c r="H600" s="42">
        <v>143.979379213507</v>
      </c>
      <c r="I600" s="42">
        <v>-38.279363971985198</v>
      </c>
      <c r="J600" s="42">
        <v>116</v>
      </c>
      <c r="K600" s="42">
        <v>102</v>
      </c>
      <c r="L600" s="32">
        <v>5.3999999999999999E-2</v>
      </c>
      <c r="M600" s="32">
        <v>7.2999999999999995E-2</v>
      </c>
      <c r="N600" s="181"/>
      <c r="O600" s="182">
        <f t="shared" si="136"/>
        <v>122.26400000000001</v>
      </c>
      <c r="P600" s="182">
        <f t="shared" si="137"/>
        <v>107.50800000000001</v>
      </c>
      <c r="Q600" s="191">
        <f t="shared" si="138"/>
        <v>0.01</v>
      </c>
      <c r="R600" s="191">
        <f t="shared" si="139"/>
        <v>0.02</v>
      </c>
      <c r="S600" s="184">
        <f t="shared" si="140"/>
        <v>-1475.6</v>
      </c>
      <c r="T600" s="184">
        <f t="shared" si="141"/>
        <v>137.02000000000001</v>
      </c>
      <c r="U600" s="185">
        <f t="shared" si="142"/>
        <v>1.4245052859853627E-2</v>
      </c>
      <c r="V600" s="181"/>
      <c r="W600" s="182">
        <f t="shared" si="143"/>
        <v>124.46799999999999</v>
      </c>
      <c r="X600" s="182">
        <f t="shared" si="144"/>
        <v>109.446</v>
      </c>
      <c r="Y600" s="183">
        <f t="shared" si="145"/>
        <v>0.01</v>
      </c>
      <c r="Z600" s="183">
        <f t="shared" si="146"/>
        <v>0.02</v>
      </c>
      <c r="AA600" s="184">
        <f t="shared" si="147"/>
        <v>-1502.1999999999989</v>
      </c>
      <c r="AB600" s="184">
        <f t="shared" si="148"/>
        <v>139.48999999999998</v>
      </c>
      <c r="AC600" s="185">
        <f t="shared" si="149"/>
        <v>1.5637065637065635E-2</v>
      </c>
      <c r="AD600" s="181"/>
      <c r="AE600" s="178">
        <f t="shared" si="150"/>
        <v>1.4245052859853626</v>
      </c>
      <c r="AF600" s="170">
        <f>Workings_risks!$E$18+Workings_risks!$E$27*(($AE600-1)*Workings_risks!$E$18)/(2050-2023)</f>
        <v>9.6158609182587108E-3</v>
      </c>
      <c r="AG600" s="170">
        <f>AF600+(($AE600-1)*Workings_risks!$E$18)/(2050-2023)</f>
        <v>9.7602357391903712E-3</v>
      </c>
      <c r="AH600" s="170">
        <f>AG600+(($AE600-1)*Workings_risks!$E$18)/(2050-2023)</f>
        <v>9.9046105601220315E-3</v>
      </c>
      <c r="AI600" s="170">
        <f>AH600+(($AE600-1)*Workings_risks!$E$18)/(2050-2023)</f>
        <v>1.0048985381053692E-2</v>
      </c>
      <c r="AJ600" s="170">
        <f>AI600+(($AE600-1)*Workings_risks!$E$18)/(2050-2023)</f>
        <v>1.0193360201985352E-2</v>
      </c>
      <c r="AK600" s="170">
        <f>AJ600+(($AE600-1)*Workings_risks!$E$18)/(2050-2023)</f>
        <v>1.0337735022917013E-2</v>
      </c>
      <c r="AL600" s="170">
        <f>AK600+(($AE600-1)*Workings_risks!$E$18)/(2050-2023)</f>
        <v>1.0482109843848673E-2</v>
      </c>
      <c r="AM600" s="170">
        <f>AL600+(($AE600-1)*Workings_risks!$E$18)/(2050-2023)</f>
        <v>1.0626484664780333E-2</v>
      </c>
      <c r="AN600" s="170">
        <f>AM600+(($AE600-1)*Workings_risks!$E$18)/(2050-2023)</f>
        <v>1.0770859485711994E-2</v>
      </c>
      <c r="AO600" s="170">
        <f>AN600+(($AE600-1)*Workings_risks!$E$18)/(2050-2023)</f>
        <v>1.0915234306643654E-2</v>
      </c>
      <c r="AP600" s="170">
        <f>AO600+(($AE600-1)*Workings_risks!$E$18)/(2050-2023)</f>
        <v>1.1059609127575315E-2</v>
      </c>
      <c r="AQ600" s="170">
        <f>AP600+(($AE600-1)*Workings_risks!$E$18)/(2050-2023)</f>
        <v>1.1203983948506975E-2</v>
      </c>
      <c r="AR600" s="170">
        <f>AQ600+(($AE600-1)*Workings_risks!$E$18)/(2050-2023)</f>
        <v>1.1348358769438635E-2</v>
      </c>
      <c r="AS600" s="170">
        <f>AR600+(($AE600-1)*Workings_risks!$E$18)/(2050-2023)</f>
        <v>1.1492733590370296E-2</v>
      </c>
      <c r="AT600" s="170">
        <f>AS600+(($AE600-1)*Workings_risks!$E$18)/(2050-2023)</f>
        <v>1.1637108411301956E-2</v>
      </c>
      <c r="AU600" s="170">
        <f>AT600+(($AE600-1)*Workings_risks!$E$18)/(2050-2023)</f>
        <v>1.1781483232233617E-2</v>
      </c>
      <c r="AV600" s="170">
        <f>AU600+(($AE600-1)*Workings_risks!$E$18)/(2050-2023)</f>
        <v>1.1925858053165277E-2</v>
      </c>
      <c r="AW600" s="170">
        <f>AV600+(($AE600-1)*Workings_risks!$E$18)/(2050-2023)</f>
        <v>1.2070232874096937E-2</v>
      </c>
      <c r="AX600" s="170">
        <f>AW600+(($AE600-1)*Workings_risks!$E$18)/(2050-2023)</f>
        <v>1.2214607695028598E-2</v>
      </c>
      <c r="AY600" s="170">
        <f>AX600+(($AE600-1)*Workings_risks!$E$18)/(2050-2023)</f>
        <v>1.2358982515960258E-2</v>
      </c>
      <c r="BA600" s="186">
        <f>AF600*Workings_risks!$E$24*Workings_risks!$E$26*Workings_risks!$E$27*Assumptions!$G$90</f>
        <v>3.8942224018644029E-4</v>
      </c>
      <c r="BB600" s="186">
        <f>AG600*Workings_risks!$E$24*Workings_risks!$E$26*Workings_risks!$E$27*Assumptions!$G$90</f>
        <v>3.9526911824256598E-4</v>
      </c>
      <c r="BC600" s="186">
        <f>AH600*Workings_risks!$E$24*Workings_risks!$E$26*Workings_risks!$E$27*Assumptions!$G$90</f>
        <v>4.0111599629869167E-4</v>
      </c>
      <c r="BD600" s="186">
        <f>AI600*Workings_risks!$E$24*Workings_risks!$E$26*Workings_risks!$E$27*Assumptions!$G$90</f>
        <v>4.0696287435481731E-4</v>
      </c>
      <c r="BE600" s="186">
        <f>AJ600*Workings_risks!$E$24*Workings_risks!$E$26*Workings_risks!$E$27*Assumptions!$G$90</f>
        <v>4.12809752410943E-4</v>
      </c>
      <c r="BF600" s="186">
        <f>AK600*Workings_risks!$E$24*Workings_risks!$E$26*Workings_risks!$E$27*Assumptions!$G$90</f>
        <v>4.1865663046706869E-4</v>
      </c>
      <c r="BG600" s="186">
        <f>AL600*Workings_risks!$E$24*Workings_risks!$E$26*Workings_risks!$E$27*Assumptions!$G$90</f>
        <v>4.2450350852319438E-4</v>
      </c>
      <c r="BH600" s="186">
        <f>AM600*Workings_risks!$E$24*Workings_risks!$E$26*Workings_risks!$E$27*Assumptions!$G$90</f>
        <v>4.3035038657932001E-4</v>
      </c>
      <c r="BI600" s="186">
        <f>AN600*Workings_risks!$E$24*Workings_risks!$E$26*Workings_risks!$E$27*Assumptions!$G$90</f>
        <v>4.361972646354457E-4</v>
      </c>
      <c r="BJ600" s="186">
        <f>AO600*Workings_risks!$E$24*Workings_risks!$E$26*Workings_risks!$E$27*Assumptions!$G$90</f>
        <v>4.4204414269157139E-4</v>
      </c>
      <c r="BK600" s="186">
        <f>AP600*Workings_risks!$E$24*Workings_risks!$E$26*Workings_risks!$E$27*Assumptions!$G$90</f>
        <v>4.4789102074769703E-4</v>
      </c>
      <c r="BL600" s="186">
        <f>AQ600*Workings_risks!$E$24*Workings_risks!$E$26*Workings_risks!$E$27*Assumptions!$G$90</f>
        <v>4.5373789880382277E-4</v>
      </c>
      <c r="BM600" s="186">
        <f>AR600*Workings_risks!$E$24*Workings_risks!$E$26*Workings_risks!$E$27*Assumptions!$G$90</f>
        <v>4.5958477685994846E-4</v>
      </c>
      <c r="BN600" s="186">
        <f>AS600*Workings_risks!$E$24*Workings_risks!$E$26*Workings_risks!$E$27*Assumptions!$G$90</f>
        <v>4.6543165491607405E-4</v>
      </c>
      <c r="BO600" s="186">
        <f>AT600*Workings_risks!$E$24*Workings_risks!$E$26*Workings_risks!$E$27*Assumptions!$G$90</f>
        <v>4.7127853297219974E-4</v>
      </c>
      <c r="BP600" s="186">
        <f>AU600*Workings_risks!$E$24*Workings_risks!$E$26*Workings_risks!$E$27*Assumptions!$G$90</f>
        <v>4.7712541102832543E-4</v>
      </c>
      <c r="BQ600" s="186">
        <f>AV600*Workings_risks!$E$24*Workings_risks!$E$26*Workings_risks!$E$27*Assumptions!$G$90</f>
        <v>4.8297228908445106E-4</v>
      </c>
      <c r="BR600" s="186">
        <f>AW600*Workings_risks!$E$24*Workings_risks!$E$26*Workings_risks!$E$27*Assumptions!$G$90</f>
        <v>4.8881916714057681E-4</v>
      </c>
      <c r="BS600" s="186">
        <f>AX600*Workings_risks!$E$24*Workings_risks!$E$26*Workings_risks!$E$27*Assumptions!$G$90</f>
        <v>4.9466604519670244E-4</v>
      </c>
      <c r="BT600" s="186">
        <f>AY600*Workings_risks!$E$24*Workings_risks!$E$26*Workings_risks!$E$27*Assumptions!$G$90</f>
        <v>5.0051292325282808E-4</v>
      </c>
    </row>
    <row r="601" spans="2:72" x14ac:dyDescent="0.25">
      <c r="B601" s="42">
        <v>10470196</v>
      </c>
      <c r="C601" s="42" t="s">
        <v>705</v>
      </c>
      <c r="D601" s="42" t="s">
        <v>257</v>
      </c>
      <c r="E601" s="42">
        <v>17296910</v>
      </c>
      <c r="F601" s="42">
        <v>17296920</v>
      </c>
      <c r="G601" s="42">
        <v>0.15707563422941018</v>
      </c>
      <c r="H601" s="42">
        <v>143.98406072588401</v>
      </c>
      <c r="I601" s="42">
        <v>-38.260786382713199</v>
      </c>
      <c r="J601" s="42">
        <v>112</v>
      </c>
      <c r="K601" s="42">
        <v>98.4</v>
      </c>
      <c r="L601" s="32">
        <v>5.3999999999999999E-2</v>
      </c>
      <c r="M601" s="32">
        <v>7.2999999999999995E-2</v>
      </c>
      <c r="N601" s="181"/>
      <c r="O601" s="182">
        <f t="shared" si="136"/>
        <v>118.048</v>
      </c>
      <c r="P601" s="182">
        <f t="shared" si="137"/>
        <v>103.71360000000001</v>
      </c>
      <c r="Q601" s="191">
        <f t="shared" si="138"/>
        <v>0.01</v>
      </c>
      <c r="R601" s="191">
        <f t="shared" si="139"/>
        <v>0.02</v>
      </c>
      <c r="S601" s="184">
        <f t="shared" si="140"/>
        <v>-1433.4399999999989</v>
      </c>
      <c r="T601" s="184">
        <f t="shared" si="141"/>
        <v>132.38239999999999</v>
      </c>
      <c r="U601" s="185">
        <f t="shared" si="142"/>
        <v>1.4219220895189198E-2</v>
      </c>
      <c r="V601" s="181"/>
      <c r="W601" s="182">
        <f t="shared" si="143"/>
        <v>120.17599999999999</v>
      </c>
      <c r="X601" s="182">
        <f t="shared" si="144"/>
        <v>105.58320000000001</v>
      </c>
      <c r="Y601" s="183">
        <f t="shared" si="145"/>
        <v>0.01</v>
      </c>
      <c r="Z601" s="183">
        <f t="shared" si="146"/>
        <v>0.02</v>
      </c>
      <c r="AA601" s="184">
        <f t="shared" si="147"/>
        <v>-1459.2799999999984</v>
      </c>
      <c r="AB601" s="184">
        <f t="shared" si="148"/>
        <v>134.76879999999997</v>
      </c>
      <c r="AC601" s="185">
        <f t="shared" si="149"/>
        <v>1.560276300641412E-2</v>
      </c>
      <c r="AD601" s="181"/>
      <c r="AE601" s="178">
        <f t="shared" si="150"/>
        <v>1.4219220895189197</v>
      </c>
      <c r="AF601" s="170">
        <f>Workings_risks!$E$18+Workings_risks!$E$27*(($AE601-1)*Workings_risks!$E$18)/(2050-2023)</f>
        <v>9.6132252724404847E-3</v>
      </c>
      <c r="AG601" s="170">
        <f>AF601+(($AE601-1)*Workings_risks!$E$18)/(2050-2023)</f>
        <v>9.7567215447660702E-3</v>
      </c>
      <c r="AH601" s="170">
        <f>AG601+(($AE601-1)*Workings_risks!$E$18)/(2050-2023)</f>
        <v>9.9002178170916558E-3</v>
      </c>
      <c r="AI601" s="170">
        <f>AH601+(($AE601-1)*Workings_risks!$E$18)/(2050-2023)</f>
        <v>1.0043714089417241E-2</v>
      </c>
      <c r="AJ601" s="170">
        <f>AI601+(($AE601-1)*Workings_risks!$E$18)/(2050-2023)</f>
        <v>1.0187210361742827E-2</v>
      </c>
      <c r="AK601" s="170">
        <f>AJ601+(($AE601-1)*Workings_risks!$E$18)/(2050-2023)</f>
        <v>1.0330706634068413E-2</v>
      </c>
      <c r="AL601" s="170">
        <f>AK601+(($AE601-1)*Workings_risks!$E$18)/(2050-2023)</f>
        <v>1.0474202906393998E-2</v>
      </c>
      <c r="AM601" s="170">
        <f>AL601+(($AE601-1)*Workings_risks!$E$18)/(2050-2023)</f>
        <v>1.0617699178719584E-2</v>
      </c>
      <c r="AN601" s="170">
        <f>AM601+(($AE601-1)*Workings_risks!$E$18)/(2050-2023)</f>
        <v>1.0761195451045169E-2</v>
      </c>
      <c r="AO601" s="170">
        <f>AN601+(($AE601-1)*Workings_risks!$E$18)/(2050-2023)</f>
        <v>1.0904691723370755E-2</v>
      </c>
      <c r="AP601" s="170">
        <f>AO601+(($AE601-1)*Workings_risks!$E$18)/(2050-2023)</f>
        <v>1.1048187995696341E-2</v>
      </c>
      <c r="AQ601" s="170">
        <f>AP601+(($AE601-1)*Workings_risks!$E$18)/(2050-2023)</f>
        <v>1.1191684268021926E-2</v>
      </c>
      <c r="AR601" s="170">
        <f>AQ601+(($AE601-1)*Workings_risks!$E$18)/(2050-2023)</f>
        <v>1.1335180540347512E-2</v>
      </c>
      <c r="AS601" s="170">
        <f>AR601+(($AE601-1)*Workings_risks!$E$18)/(2050-2023)</f>
        <v>1.1478676812673097E-2</v>
      </c>
      <c r="AT601" s="170">
        <f>AS601+(($AE601-1)*Workings_risks!$E$18)/(2050-2023)</f>
        <v>1.1622173084998683E-2</v>
      </c>
      <c r="AU601" s="170">
        <f>AT601+(($AE601-1)*Workings_risks!$E$18)/(2050-2023)</f>
        <v>1.1765669357324269E-2</v>
      </c>
      <c r="AV601" s="170">
        <f>AU601+(($AE601-1)*Workings_risks!$E$18)/(2050-2023)</f>
        <v>1.1909165629649854E-2</v>
      </c>
      <c r="AW601" s="170">
        <f>AV601+(($AE601-1)*Workings_risks!$E$18)/(2050-2023)</f>
        <v>1.205266190197544E-2</v>
      </c>
      <c r="AX601" s="170">
        <f>AW601+(($AE601-1)*Workings_risks!$E$18)/(2050-2023)</f>
        <v>1.2196158174301025E-2</v>
      </c>
      <c r="AY601" s="170">
        <f>AX601+(($AE601-1)*Workings_risks!$E$18)/(2050-2023)</f>
        <v>1.2339654446626611E-2</v>
      </c>
      <c r="BA601" s="186">
        <f>AF601*Workings_risks!$E$24*Workings_risks!$E$26*Workings_risks!$E$27*Assumptions!$G$90</f>
        <v>3.8931550204748458E-4</v>
      </c>
      <c r="BB601" s="186">
        <f>AG601*Workings_risks!$E$24*Workings_risks!$E$26*Workings_risks!$E$27*Assumptions!$G$90</f>
        <v>3.9512680072395837E-4</v>
      </c>
      <c r="BC601" s="186">
        <f>AH601*Workings_risks!$E$24*Workings_risks!$E$26*Workings_risks!$E$27*Assumptions!$G$90</f>
        <v>4.0093809940043226E-4</v>
      </c>
      <c r="BD601" s="186">
        <f>AI601*Workings_risks!$E$24*Workings_risks!$E$26*Workings_risks!$E$27*Assumptions!$G$90</f>
        <v>4.0674939807690605E-4</v>
      </c>
      <c r="BE601" s="186">
        <f>AJ601*Workings_risks!$E$24*Workings_risks!$E$26*Workings_risks!$E$27*Assumptions!$G$90</f>
        <v>4.1256069675337984E-4</v>
      </c>
      <c r="BF601" s="186">
        <f>AK601*Workings_risks!$E$24*Workings_risks!$E$26*Workings_risks!$E$27*Assumptions!$G$90</f>
        <v>4.1837199542985368E-4</v>
      </c>
      <c r="BG601" s="186">
        <f>AL601*Workings_risks!$E$24*Workings_risks!$E$26*Workings_risks!$E$27*Assumptions!$G$90</f>
        <v>4.2418329410632747E-4</v>
      </c>
      <c r="BH601" s="186">
        <f>AM601*Workings_risks!$E$24*Workings_risks!$E$26*Workings_risks!$E$27*Assumptions!$G$90</f>
        <v>4.2999459278280126E-4</v>
      </c>
      <c r="BI601" s="186">
        <f>AN601*Workings_risks!$E$24*Workings_risks!$E$26*Workings_risks!$E$27*Assumptions!$G$90</f>
        <v>4.3580589145927504E-4</v>
      </c>
      <c r="BJ601" s="186">
        <f>AO601*Workings_risks!$E$24*Workings_risks!$E$26*Workings_risks!$E$27*Assumptions!$G$90</f>
        <v>4.4161719013574894E-4</v>
      </c>
      <c r="BK601" s="186">
        <f>AP601*Workings_risks!$E$24*Workings_risks!$E$26*Workings_risks!$E$27*Assumptions!$G$90</f>
        <v>4.4742848881222273E-4</v>
      </c>
      <c r="BL601" s="186">
        <f>AQ601*Workings_risks!$E$24*Workings_risks!$E$26*Workings_risks!$E$27*Assumptions!$G$90</f>
        <v>4.5323978748869651E-4</v>
      </c>
      <c r="BM601" s="186">
        <f>AR601*Workings_risks!$E$24*Workings_risks!$E$26*Workings_risks!$E$27*Assumptions!$G$90</f>
        <v>4.590510861651703E-4</v>
      </c>
      <c r="BN601" s="186">
        <f>AS601*Workings_risks!$E$24*Workings_risks!$E$26*Workings_risks!$E$27*Assumptions!$G$90</f>
        <v>4.6486238484164409E-4</v>
      </c>
      <c r="BO601" s="186">
        <f>AT601*Workings_risks!$E$24*Workings_risks!$E$26*Workings_risks!$E$27*Assumptions!$G$90</f>
        <v>4.7067368351811788E-4</v>
      </c>
      <c r="BP601" s="186">
        <f>AU601*Workings_risks!$E$24*Workings_risks!$E$26*Workings_risks!$E$27*Assumptions!$G$90</f>
        <v>4.7648498219459166E-4</v>
      </c>
      <c r="BQ601" s="186">
        <f>AV601*Workings_risks!$E$24*Workings_risks!$E$26*Workings_risks!$E$27*Assumptions!$G$90</f>
        <v>4.8229628087106556E-4</v>
      </c>
      <c r="BR601" s="186">
        <f>AW601*Workings_risks!$E$24*Workings_risks!$E$26*Workings_risks!$E$27*Assumptions!$G$90</f>
        <v>4.8810757954753935E-4</v>
      </c>
      <c r="BS601" s="186">
        <f>AX601*Workings_risks!$E$24*Workings_risks!$E$26*Workings_risks!$E$27*Assumptions!$G$90</f>
        <v>4.9391887822401313E-4</v>
      </c>
      <c r="BT601" s="186">
        <f>AY601*Workings_risks!$E$24*Workings_risks!$E$26*Workings_risks!$E$27*Assumptions!$G$90</f>
        <v>4.9973017690048687E-4</v>
      </c>
    </row>
    <row r="602" spans="2:72" x14ac:dyDescent="0.25">
      <c r="B602" s="42">
        <v>10470961</v>
      </c>
      <c r="C602" s="42" t="s">
        <v>466</v>
      </c>
      <c r="D602" s="42" t="s">
        <v>306</v>
      </c>
      <c r="E602" s="42">
        <v>17300649</v>
      </c>
      <c r="F602" s="42">
        <v>17300644</v>
      </c>
      <c r="G602" s="42">
        <v>1.8709347574771904</v>
      </c>
      <c r="H602" s="42">
        <v>144.12792610595599</v>
      </c>
      <c r="I602" s="42">
        <v>-37.895480301830901</v>
      </c>
      <c r="J602" s="42">
        <v>126</v>
      </c>
      <c r="K602" s="42">
        <v>111</v>
      </c>
      <c r="L602" s="32">
        <v>5.3999999999999999E-2</v>
      </c>
      <c r="M602" s="32">
        <v>7.2999999999999995E-2</v>
      </c>
      <c r="N602" s="181"/>
      <c r="O602" s="182">
        <f t="shared" si="136"/>
        <v>132.804</v>
      </c>
      <c r="P602" s="182">
        <f t="shared" si="137"/>
        <v>116.994</v>
      </c>
      <c r="Q602" s="191">
        <f t="shared" si="138"/>
        <v>0.01</v>
      </c>
      <c r="R602" s="191">
        <f t="shared" si="139"/>
        <v>0.02</v>
      </c>
      <c r="S602" s="184">
        <f t="shared" si="140"/>
        <v>-1581</v>
      </c>
      <c r="T602" s="184">
        <f t="shared" si="141"/>
        <v>148.614</v>
      </c>
      <c r="U602" s="185">
        <f t="shared" si="142"/>
        <v>1.4303605313092983E-2</v>
      </c>
      <c r="V602" s="181"/>
      <c r="W602" s="182">
        <f t="shared" si="143"/>
        <v>135.19800000000001</v>
      </c>
      <c r="X602" s="182">
        <f t="shared" si="144"/>
        <v>119.10299999999999</v>
      </c>
      <c r="Y602" s="183">
        <f t="shared" si="145"/>
        <v>0.01</v>
      </c>
      <c r="Z602" s="183">
        <f t="shared" si="146"/>
        <v>0.02</v>
      </c>
      <c r="AA602" s="184">
        <f t="shared" si="147"/>
        <v>-1609.5000000000014</v>
      </c>
      <c r="AB602" s="184">
        <f t="shared" si="148"/>
        <v>151.29300000000001</v>
      </c>
      <c r="AC602" s="185">
        <f t="shared" si="149"/>
        <v>1.5714818266542394E-2</v>
      </c>
      <c r="AD602" s="181"/>
      <c r="AE602" s="178">
        <f t="shared" si="150"/>
        <v>1.4303605313092982</v>
      </c>
      <c r="AF602" s="170">
        <f>Workings_risks!$E$18+Workings_risks!$E$27*(($AE602-1)*Workings_risks!$E$18)/(2050-2023)</f>
        <v>9.6218350487800204E-3</v>
      </c>
      <c r="AG602" s="170">
        <f>AF602+(($AE602-1)*Workings_risks!$E$18)/(2050-2023)</f>
        <v>9.7682012465521179E-3</v>
      </c>
      <c r="AH602" s="170">
        <f>AG602+(($AE602-1)*Workings_risks!$E$18)/(2050-2023)</f>
        <v>9.9145674443242154E-3</v>
      </c>
      <c r="AI602" s="170">
        <f>AH602+(($AE602-1)*Workings_risks!$E$18)/(2050-2023)</f>
        <v>1.0060933642096313E-2</v>
      </c>
      <c r="AJ602" s="170">
        <f>AI602+(($AE602-1)*Workings_risks!$E$18)/(2050-2023)</f>
        <v>1.020729983986841E-2</v>
      </c>
      <c r="AK602" s="170">
        <f>AJ602+(($AE602-1)*Workings_risks!$E$18)/(2050-2023)</f>
        <v>1.0353666037640508E-2</v>
      </c>
      <c r="AL602" s="170">
        <f>AK602+(($AE602-1)*Workings_risks!$E$18)/(2050-2023)</f>
        <v>1.0500032235412605E-2</v>
      </c>
      <c r="AM602" s="170">
        <f>AL602+(($AE602-1)*Workings_risks!$E$18)/(2050-2023)</f>
        <v>1.0646398433184703E-2</v>
      </c>
      <c r="AN602" s="170">
        <f>AM602+(($AE602-1)*Workings_risks!$E$18)/(2050-2023)</f>
        <v>1.0792764630956801E-2</v>
      </c>
      <c r="AO602" s="170">
        <f>AN602+(($AE602-1)*Workings_risks!$E$18)/(2050-2023)</f>
        <v>1.0939130828728898E-2</v>
      </c>
      <c r="AP602" s="170">
        <f>AO602+(($AE602-1)*Workings_risks!$E$18)/(2050-2023)</f>
        <v>1.1085497026500996E-2</v>
      </c>
      <c r="AQ602" s="170">
        <f>AP602+(($AE602-1)*Workings_risks!$E$18)/(2050-2023)</f>
        <v>1.1231863224273093E-2</v>
      </c>
      <c r="AR602" s="170">
        <f>AQ602+(($AE602-1)*Workings_risks!$E$18)/(2050-2023)</f>
        <v>1.1378229422045191E-2</v>
      </c>
      <c r="AS602" s="170">
        <f>AR602+(($AE602-1)*Workings_risks!$E$18)/(2050-2023)</f>
        <v>1.1524595619817288E-2</v>
      </c>
      <c r="AT602" s="170">
        <f>AS602+(($AE602-1)*Workings_risks!$E$18)/(2050-2023)</f>
        <v>1.1670961817589386E-2</v>
      </c>
      <c r="AU602" s="170">
        <f>AT602+(($AE602-1)*Workings_risks!$E$18)/(2050-2023)</f>
        <v>1.1817328015361483E-2</v>
      </c>
      <c r="AV602" s="170">
        <f>AU602+(($AE602-1)*Workings_risks!$E$18)/(2050-2023)</f>
        <v>1.1963694213133581E-2</v>
      </c>
      <c r="AW602" s="170">
        <f>AV602+(($AE602-1)*Workings_risks!$E$18)/(2050-2023)</f>
        <v>1.2110060410905678E-2</v>
      </c>
      <c r="AX602" s="170">
        <f>AW602+(($AE602-1)*Workings_risks!$E$18)/(2050-2023)</f>
        <v>1.2256426608677776E-2</v>
      </c>
      <c r="AY602" s="170">
        <f>AX602+(($AE602-1)*Workings_risks!$E$18)/(2050-2023)</f>
        <v>1.2402792806449873E-2</v>
      </c>
      <c r="BA602" s="186">
        <f>AF602*Workings_risks!$E$24*Workings_risks!$E$26*Workings_risks!$E$27*Assumptions!$G$90</f>
        <v>3.8966417996807307E-4</v>
      </c>
      <c r="BB602" s="186">
        <f>AG602*Workings_risks!$E$24*Workings_risks!$E$26*Workings_risks!$E$27*Assumptions!$G$90</f>
        <v>3.9559170461807638E-4</v>
      </c>
      <c r="BC602" s="186">
        <f>AH602*Workings_risks!$E$24*Workings_risks!$E$26*Workings_risks!$E$27*Assumptions!$G$90</f>
        <v>4.0151922926807954E-4</v>
      </c>
      <c r="BD602" s="186">
        <f>AI602*Workings_risks!$E$24*Workings_risks!$E$26*Workings_risks!$E$27*Assumptions!$G$90</f>
        <v>4.0744675391808297E-4</v>
      </c>
      <c r="BE602" s="186">
        <f>AJ602*Workings_risks!$E$24*Workings_risks!$E$26*Workings_risks!$E$27*Assumptions!$G$90</f>
        <v>4.1337427856808618E-4</v>
      </c>
      <c r="BF602" s="186">
        <f>AK602*Workings_risks!$E$24*Workings_risks!$E$26*Workings_risks!$E$27*Assumptions!$G$90</f>
        <v>4.193018032180895E-4</v>
      </c>
      <c r="BG602" s="186">
        <f>AL602*Workings_risks!$E$24*Workings_risks!$E$26*Workings_risks!$E$27*Assumptions!$G$90</f>
        <v>4.2522932786809281E-4</v>
      </c>
      <c r="BH602" s="186">
        <f>AM602*Workings_risks!$E$24*Workings_risks!$E$26*Workings_risks!$E$27*Assumptions!$G$90</f>
        <v>4.3115685251809613E-4</v>
      </c>
      <c r="BI602" s="186">
        <f>AN602*Workings_risks!$E$24*Workings_risks!$E$26*Workings_risks!$E$27*Assumptions!$G$90</f>
        <v>4.370843771680994E-4</v>
      </c>
      <c r="BJ602" s="186">
        <f>AO602*Workings_risks!$E$24*Workings_risks!$E$26*Workings_risks!$E$27*Assumptions!$G$90</f>
        <v>4.4301190181810266E-4</v>
      </c>
      <c r="BK602" s="186">
        <f>AP602*Workings_risks!$E$24*Workings_risks!$E$26*Workings_risks!$E$27*Assumptions!$G$90</f>
        <v>4.4893942646810593E-4</v>
      </c>
      <c r="BL602" s="186">
        <f>AQ602*Workings_risks!$E$24*Workings_risks!$E$26*Workings_risks!$E$27*Assumptions!$G$90</f>
        <v>4.5486695111810924E-4</v>
      </c>
      <c r="BM602" s="186">
        <f>AR602*Workings_risks!$E$24*Workings_risks!$E$26*Workings_risks!$E$27*Assumptions!$G$90</f>
        <v>4.6079447576811256E-4</v>
      </c>
      <c r="BN602" s="186">
        <f>AS602*Workings_risks!$E$24*Workings_risks!$E$26*Workings_risks!$E$27*Assumptions!$G$90</f>
        <v>4.6672200041811588E-4</v>
      </c>
      <c r="BO602" s="186">
        <f>AT602*Workings_risks!$E$24*Workings_risks!$E$26*Workings_risks!$E$27*Assumptions!$G$90</f>
        <v>4.7264952506811909E-4</v>
      </c>
      <c r="BP602" s="186">
        <f>AU602*Workings_risks!$E$24*Workings_risks!$E$26*Workings_risks!$E$27*Assumptions!$G$90</f>
        <v>4.7857704971812241E-4</v>
      </c>
      <c r="BQ602" s="186">
        <f>AV602*Workings_risks!$E$24*Workings_risks!$E$26*Workings_risks!$E$27*Assumptions!$G$90</f>
        <v>4.8450457436812567E-4</v>
      </c>
      <c r="BR602" s="186">
        <f>AW602*Workings_risks!$E$24*Workings_risks!$E$26*Workings_risks!$E$27*Assumptions!$G$90</f>
        <v>4.9043209901812894E-4</v>
      </c>
      <c r="BS602" s="186">
        <f>AX602*Workings_risks!$E$24*Workings_risks!$E$26*Workings_risks!$E$27*Assumptions!$G$90</f>
        <v>4.9635962366813226E-4</v>
      </c>
      <c r="BT602" s="186">
        <f>AY602*Workings_risks!$E$24*Workings_risks!$E$26*Workings_risks!$E$27*Assumptions!$G$90</f>
        <v>5.0228714831813558E-4</v>
      </c>
    </row>
    <row r="603" spans="2:72" x14ac:dyDescent="0.25">
      <c r="B603" s="42">
        <v>10474297</v>
      </c>
      <c r="C603" s="42" t="s">
        <v>620</v>
      </c>
      <c r="D603" s="42" t="s">
        <v>267</v>
      </c>
      <c r="E603" s="42">
        <v>17314988</v>
      </c>
      <c r="F603" s="42">
        <v>154846531</v>
      </c>
      <c r="G603" s="42">
        <v>0.49664161126412054</v>
      </c>
      <c r="H603" s="42">
        <v>143.478098131851</v>
      </c>
      <c r="I603" s="42">
        <v>-35.264927793562997</v>
      </c>
      <c r="J603" s="42">
        <v>106</v>
      </c>
      <c r="K603" s="42">
        <v>93.9</v>
      </c>
      <c r="L603" s="32">
        <v>6.3E-2</v>
      </c>
      <c r="M603" s="32">
        <v>8.7999999999999995E-2</v>
      </c>
      <c r="N603" s="181"/>
      <c r="O603" s="182">
        <f t="shared" si="136"/>
        <v>112.678</v>
      </c>
      <c r="P603" s="182">
        <f t="shared" si="137"/>
        <v>99.815700000000007</v>
      </c>
      <c r="Q603" s="191">
        <f t="shared" si="138"/>
        <v>0.01</v>
      </c>
      <c r="R603" s="191">
        <f t="shared" si="139"/>
        <v>0.02</v>
      </c>
      <c r="S603" s="184">
        <f t="shared" si="140"/>
        <v>-1286.2299999999989</v>
      </c>
      <c r="T603" s="184">
        <f t="shared" si="141"/>
        <v>125.54029999999997</v>
      </c>
      <c r="U603" s="185">
        <f t="shared" si="142"/>
        <v>1.5191917464217124E-2</v>
      </c>
      <c r="V603" s="181"/>
      <c r="W603" s="182">
        <f t="shared" si="143"/>
        <v>113.738</v>
      </c>
      <c r="X603" s="182">
        <f t="shared" si="144"/>
        <v>102.16320000000002</v>
      </c>
      <c r="Y603" s="183">
        <f t="shared" si="145"/>
        <v>0.01</v>
      </c>
      <c r="Z603" s="183">
        <f t="shared" si="146"/>
        <v>0.02</v>
      </c>
      <c r="AA603" s="184">
        <f t="shared" si="147"/>
        <v>-1157.4799999999982</v>
      </c>
      <c r="AB603" s="184">
        <f t="shared" si="148"/>
        <v>125.31279999999998</v>
      </c>
      <c r="AC603" s="185">
        <f t="shared" si="149"/>
        <v>1.6685212703459251E-2</v>
      </c>
      <c r="AD603" s="181"/>
      <c r="AE603" s="178">
        <f t="shared" si="150"/>
        <v>1.5191917464217124</v>
      </c>
      <c r="AF603" s="170">
        <f>Workings_risks!$E$18+Workings_risks!$E$27*(($AE603-1)*Workings_risks!$E$18)/(2050-2023)</f>
        <v>9.7124698973795661E-3</v>
      </c>
      <c r="AG603" s="170">
        <f>AF603+(($AE603-1)*Workings_risks!$E$18)/(2050-2023)</f>
        <v>9.8890477113515122E-3</v>
      </c>
      <c r="AH603" s="170">
        <f>AG603+(($AE603-1)*Workings_risks!$E$18)/(2050-2023)</f>
        <v>1.0065625525323458E-2</v>
      </c>
      <c r="AI603" s="170">
        <f>AH603+(($AE603-1)*Workings_risks!$E$18)/(2050-2023)</f>
        <v>1.0242203339295404E-2</v>
      </c>
      <c r="AJ603" s="170">
        <f>AI603+(($AE603-1)*Workings_risks!$E$18)/(2050-2023)</f>
        <v>1.041878115326735E-2</v>
      </c>
      <c r="AK603" s="170">
        <f>AJ603+(($AE603-1)*Workings_risks!$E$18)/(2050-2023)</f>
        <v>1.0595358967239297E-2</v>
      </c>
      <c r="AL603" s="170">
        <f>AK603+(($AE603-1)*Workings_risks!$E$18)/(2050-2023)</f>
        <v>1.0771936781211243E-2</v>
      </c>
      <c r="AM603" s="170">
        <f>AL603+(($AE603-1)*Workings_risks!$E$18)/(2050-2023)</f>
        <v>1.0948514595183189E-2</v>
      </c>
      <c r="AN603" s="170">
        <f>AM603+(($AE603-1)*Workings_risks!$E$18)/(2050-2023)</f>
        <v>1.1125092409155135E-2</v>
      </c>
      <c r="AO603" s="170">
        <f>AN603+(($AE603-1)*Workings_risks!$E$18)/(2050-2023)</f>
        <v>1.1301670223127081E-2</v>
      </c>
      <c r="AP603" s="170">
        <f>AO603+(($AE603-1)*Workings_risks!$E$18)/(2050-2023)</f>
        <v>1.1478248037099027E-2</v>
      </c>
      <c r="AQ603" s="170">
        <f>AP603+(($AE603-1)*Workings_risks!$E$18)/(2050-2023)</f>
        <v>1.1654825851070973E-2</v>
      </c>
      <c r="AR603" s="170">
        <f>AQ603+(($AE603-1)*Workings_risks!$E$18)/(2050-2023)</f>
        <v>1.1831403665042919E-2</v>
      </c>
      <c r="AS603" s="170">
        <f>AR603+(($AE603-1)*Workings_risks!$E$18)/(2050-2023)</f>
        <v>1.2007981479014865E-2</v>
      </c>
      <c r="AT603" s="170">
        <f>AS603+(($AE603-1)*Workings_risks!$E$18)/(2050-2023)</f>
        <v>1.2184559292986811E-2</v>
      </c>
      <c r="AU603" s="170">
        <f>AT603+(($AE603-1)*Workings_risks!$E$18)/(2050-2023)</f>
        <v>1.2361137106958757E-2</v>
      </c>
      <c r="AV603" s="170">
        <f>AU603+(($AE603-1)*Workings_risks!$E$18)/(2050-2023)</f>
        <v>1.2537714920930703E-2</v>
      </c>
      <c r="AW603" s="170">
        <f>AV603+(($AE603-1)*Workings_risks!$E$18)/(2050-2023)</f>
        <v>1.2714292734902649E-2</v>
      </c>
      <c r="AX603" s="170">
        <f>AW603+(($AE603-1)*Workings_risks!$E$18)/(2050-2023)</f>
        <v>1.2890870548874596E-2</v>
      </c>
      <c r="AY603" s="170">
        <f>AX603+(($AE603-1)*Workings_risks!$E$18)/(2050-2023)</f>
        <v>1.3067448362846542E-2</v>
      </c>
      <c r="BA603" s="186">
        <f>AF603*Workings_risks!$E$24*Workings_risks!$E$26*Workings_risks!$E$27*Assumptions!$G$90</f>
        <v>3.9333470162813315E-4</v>
      </c>
      <c r="BB603" s="186">
        <f>AG603*Workings_risks!$E$24*Workings_risks!$E$26*Workings_risks!$E$27*Assumptions!$G$90</f>
        <v>4.0048573349815643E-4</v>
      </c>
      <c r="BC603" s="186">
        <f>AH603*Workings_risks!$E$24*Workings_risks!$E$26*Workings_risks!$E$27*Assumptions!$G$90</f>
        <v>4.0763676536817976E-4</v>
      </c>
      <c r="BD603" s="186">
        <f>AI603*Workings_risks!$E$24*Workings_risks!$E$26*Workings_risks!$E$27*Assumptions!$G$90</f>
        <v>4.1478779723820309E-4</v>
      </c>
      <c r="BE603" s="186">
        <f>AJ603*Workings_risks!$E$24*Workings_risks!$E$26*Workings_risks!$E$27*Assumptions!$G$90</f>
        <v>4.2193882910822642E-4</v>
      </c>
      <c r="BF603" s="186">
        <f>AK603*Workings_risks!$E$24*Workings_risks!$E$26*Workings_risks!$E$27*Assumptions!$G$90</f>
        <v>4.2908986097824975E-4</v>
      </c>
      <c r="BG603" s="186">
        <f>AL603*Workings_risks!$E$24*Workings_risks!$E$26*Workings_risks!$E$27*Assumptions!$G$90</f>
        <v>4.3624089284827303E-4</v>
      </c>
      <c r="BH603" s="186">
        <f>AM603*Workings_risks!$E$24*Workings_risks!$E$26*Workings_risks!$E$27*Assumptions!$G$90</f>
        <v>4.4339192471829641E-4</v>
      </c>
      <c r="BI603" s="186">
        <f>AN603*Workings_risks!$E$24*Workings_risks!$E$26*Workings_risks!$E$27*Assumptions!$G$90</f>
        <v>4.5054295658831969E-4</v>
      </c>
      <c r="BJ603" s="186">
        <f>AO603*Workings_risks!$E$24*Workings_risks!$E$26*Workings_risks!$E$27*Assumptions!$G$90</f>
        <v>4.5769398845834302E-4</v>
      </c>
      <c r="BK603" s="186">
        <f>AP603*Workings_risks!$E$24*Workings_risks!$E$26*Workings_risks!$E$27*Assumptions!$G$90</f>
        <v>4.648450203283664E-4</v>
      </c>
      <c r="BL603" s="186">
        <f>AQ603*Workings_risks!$E$24*Workings_risks!$E$26*Workings_risks!$E$27*Assumptions!$G$90</f>
        <v>4.7199605219838968E-4</v>
      </c>
      <c r="BM603" s="186">
        <f>AR603*Workings_risks!$E$24*Workings_risks!$E$26*Workings_risks!$E$27*Assumptions!$G$90</f>
        <v>4.7914708406841301E-4</v>
      </c>
      <c r="BN603" s="186">
        <f>AS603*Workings_risks!$E$24*Workings_risks!$E$26*Workings_risks!$E$27*Assumptions!$G$90</f>
        <v>4.8629811593843639E-4</v>
      </c>
      <c r="BO603" s="186">
        <f>AT603*Workings_risks!$E$24*Workings_risks!$E$26*Workings_risks!$E$27*Assumptions!$G$90</f>
        <v>4.9344914780845956E-4</v>
      </c>
      <c r="BP603" s="186">
        <f>AU603*Workings_risks!$E$24*Workings_risks!$E$26*Workings_risks!$E$27*Assumptions!$G$90</f>
        <v>5.0060017967848295E-4</v>
      </c>
      <c r="BQ603" s="186">
        <f>AV603*Workings_risks!$E$24*Workings_risks!$E$26*Workings_risks!$E$27*Assumptions!$G$90</f>
        <v>5.0775121154850633E-4</v>
      </c>
      <c r="BR603" s="186">
        <f>AW603*Workings_risks!$E$24*Workings_risks!$E$26*Workings_risks!$E$27*Assumptions!$G$90</f>
        <v>5.1490224341852961E-4</v>
      </c>
      <c r="BS603" s="186">
        <f>AX603*Workings_risks!$E$24*Workings_risks!$E$26*Workings_risks!$E$27*Assumptions!$G$90</f>
        <v>5.2205327528855299E-4</v>
      </c>
      <c r="BT603" s="186">
        <f>AY603*Workings_risks!$E$24*Workings_risks!$E$26*Workings_risks!$E$27*Assumptions!$G$90</f>
        <v>5.2920430715857627E-4</v>
      </c>
    </row>
    <row r="604" spans="2:72" x14ac:dyDescent="0.25">
      <c r="B604" s="42">
        <v>10475546</v>
      </c>
      <c r="C604" s="42" t="s">
        <v>582</v>
      </c>
      <c r="D604" s="42" t="s">
        <v>272</v>
      </c>
      <c r="E604" s="42">
        <v>17320648</v>
      </c>
      <c r="F604" s="42">
        <v>17673142</v>
      </c>
      <c r="G604" s="42">
        <v>0.63197650875107048</v>
      </c>
      <c r="H604" s="42">
        <v>145.57913923565201</v>
      </c>
      <c r="I604" s="42">
        <v>-35.889327622162</v>
      </c>
      <c r="J604" s="42">
        <v>116</v>
      </c>
      <c r="K604" s="42">
        <v>103</v>
      </c>
      <c r="L604" s="32">
        <v>6.3E-2</v>
      </c>
      <c r="M604" s="32">
        <v>8.7999999999999995E-2</v>
      </c>
      <c r="N604" s="181"/>
      <c r="O604" s="182">
        <f t="shared" si="136"/>
        <v>123.30799999999999</v>
      </c>
      <c r="P604" s="182">
        <f t="shared" si="137"/>
        <v>109.48899999999999</v>
      </c>
      <c r="Q604" s="191">
        <f t="shared" si="138"/>
        <v>0.01</v>
      </c>
      <c r="R604" s="191">
        <f t="shared" si="139"/>
        <v>0.02</v>
      </c>
      <c r="S604" s="184">
        <f t="shared" si="140"/>
        <v>-1381.9000000000003</v>
      </c>
      <c r="T604" s="184">
        <f t="shared" si="141"/>
        <v>137.12699999999998</v>
      </c>
      <c r="U604" s="185">
        <f t="shared" si="142"/>
        <v>1.5288371083291103E-2</v>
      </c>
      <c r="V604" s="181"/>
      <c r="W604" s="182">
        <f t="shared" si="143"/>
        <v>124.46799999999999</v>
      </c>
      <c r="X604" s="182">
        <f t="shared" si="144"/>
        <v>112.06400000000001</v>
      </c>
      <c r="Y604" s="183">
        <f t="shared" si="145"/>
        <v>0.01</v>
      </c>
      <c r="Z604" s="183">
        <f t="shared" si="146"/>
        <v>0.02</v>
      </c>
      <c r="AA604" s="184">
        <f t="shared" si="147"/>
        <v>-1240.399999999998</v>
      </c>
      <c r="AB604" s="184">
        <f t="shared" si="148"/>
        <v>136.87199999999996</v>
      </c>
      <c r="AC604" s="185">
        <f t="shared" si="149"/>
        <v>1.6826830054821017E-2</v>
      </c>
      <c r="AD604" s="181"/>
      <c r="AE604" s="178">
        <f t="shared" si="150"/>
        <v>1.5288371083291104</v>
      </c>
      <c r="AF604" s="170">
        <f>Workings_risks!$E$18+Workings_risks!$E$27*(($AE604-1)*Workings_risks!$E$18)/(2050-2023)</f>
        <v>9.7223110992032541E-3</v>
      </c>
      <c r="AG604" s="170">
        <f>AF604+(($AE604-1)*Workings_risks!$E$18)/(2050-2023)</f>
        <v>9.9021693137830956E-3</v>
      </c>
      <c r="AH604" s="170">
        <f>AG604+(($AE604-1)*Workings_risks!$E$18)/(2050-2023)</f>
        <v>1.0082027528362937E-2</v>
      </c>
      <c r="AI604" s="170">
        <f>AH604+(($AE604-1)*Workings_risks!$E$18)/(2050-2023)</f>
        <v>1.0261885742942779E-2</v>
      </c>
      <c r="AJ604" s="170">
        <f>AI604+(($AE604-1)*Workings_risks!$E$18)/(2050-2023)</f>
        <v>1.044174395752262E-2</v>
      </c>
      <c r="AK604" s="170">
        <f>AJ604+(($AE604-1)*Workings_risks!$E$18)/(2050-2023)</f>
        <v>1.0621602172102462E-2</v>
      </c>
      <c r="AL604" s="170">
        <f>AK604+(($AE604-1)*Workings_risks!$E$18)/(2050-2023)</f>
        <v>1.0801460386682303E-2</v>
      </c>
      <c r="AM604" s="170">
        <f>AL604+(($AE604-1)*Workings_risks!$E$18)/(2050-2023)</f>
        <v>1.0981318601262145E-2</v>
      </c>
      <c r="AN604" s="170">
        <f>AM604+(($AE604-1)*Workings_risks!$E$18)/(2050-2023)</f>
        <v>1.1161176815841986E-2</v>
      </c>
      <c r="AO604" s="170">
        <f>AN604+(($AE604-1)*Workings_risks!$E$18)/(2050-2023)</f>
        <v>1.1341035030421828E-2</v>
      </c>
      <c r="AP604" s="170">
        <f>AO604+(($AE604-1)*Workings_risks!$E$18)/(2050-2023)</f>
        <v>1.1520893245001669E-2</v>
      </c>
      <c r="AQ604" s="170">
        <f>AP604+(($AE604-1)*Workings_risks!$E$18)/(2050-2023)</f>
        <v>1.1700751459581511E-2</v>
      </c>
      <c r="AR604" s="170">
        <f>AQ604+(($AE604-1)*Workings_risks!$E$18)/(2050-2023)</f>
        <v>1.1880609674161352E-2</v>
      </c>
      <c r="AS604" s="170">
        <f>AR604+(($AE604-1)*Workings_risks!$E$18)/(2050-2023)</f>
        <v>1.2060467888741194E-2</v>
      </c>
      <c r="AT604" s="170">
        <f>AS604+(($AE604-1)*Workings_risks!$E$18)/(2050-2023)</f>
        <v>1.2240326103321035E-2</v>
      </c>
      <c r="AU604" s="170">
        <f>AT604+(($AE604-1)*Workings_risks!$E$18)/(2050-2023)</f>
        <v>1.2420184317900877E-2</v>
      </c>
      <c r="AV604" s="170">
        <f>AU604+(($AE604-1)*Workings_risks!$E$18)/(2050-2023)</f>
        <v>1.2600042532480718E-2</v>
      </c>
      <c r="AW604" s="170">
        <f>AV604+(($AE604-1)*Workings_risks!$E$18)/(2050-2023)</f>
        <v>1.277990074706056E-2</v>
      </c>
      <c r="AX604" s="170">
        <f>AW604+(($AE604-1)*Workings_risks!$E$18)/(2050-2023)</f>
        <v>1.2959758961640401E-2</v>
      </c>
      <c r="AY604" s="170">
        <f>AX604+(($AE604-1)*Workings_risks!$E$18)/(2050-2023)</f>
        <v>1.3139617176220243E-2</v>
      </c>
      <c r="BA604" s="186">
        <f>AF604*Workings_risks!$E$24*Workings_risks!$E$26*Workings_risks!$E$27*Assumptions!$G$90</f>
        <v>3.9373324970332736E-4</v>
      </c>
      <c r="BB604" s="186">
        <f>AG604*Workings_risks!$E$24*Workings_risks!$E$26*Workings_risks!$E$27*Assumptions!$G$90</f>
        <v>4.0101713093174872E-4</v>
      </c>
      <c r="BC604" s="186">
        <f>AH604*Workings_risks!$E$24*Workings_risks!$E$26*Workings_risks!$E$27*Assumptions!$G$90</f>
        <v>4.0830101216017008E-4</v>
      </c>
      <c r="BD604" s="186">
        <f>AI604*Workings_risks!$E$24*Workings_risks!$E$26*Workings_risks!$E$27*Assumptions!$G$90</f>
        <v>4.1558489338859144E-4</v>
      </c>
      <c r="BE604" s="186">
        <f>AJ604*Workings_risks!$E$24*Workings_risks!$E$26*Workings_risks!$E$27*Assumptions!$G$90</f>
        <v>4.2286877461701286E-4</v>
      </c>
      <c r="BF604" s="186">
        <f>AK604*Workings_risks!$E$24*Workings_risks!$E$26*Workings_risks!$E$27*Assumptions!$G$90</f>
        <v>4.3015265584543422E-4</v>
      </c>
      <c r="BG604" s="186">
        <f>AL604*Workings_risks!$E$24*Workings_risks!$E$26*Workings_risks!$E$27*Assumptions!$G$90</f>
        <v>4.3743653707385558E-4</v>
      </c>
      <c r="BH604" s="186">
        <f>AM604*Workings_risks!$E$24*Workings_risks!$E$26*Workings_risks!$E$27*Assumptions!$G$90</f>
        <v>4.4472041830227694E-4</v>
      </c>
      <c r="BI604" s="186">
        <f>AN604*Workings_risks!$E$24*Workings_risks!$E$26*Workings_risks!$E$27*Assumptions!$G$90</f>
        <v>4.520042995306983E-4</v>
      </c>
      <c r="BJ604" s="186">
        <f>AO604*Workings_risks!$E$24*Workings_risks!$E$26*Workings_risks!$E$27*Assumptions!$G$90</f>
        <v>4.5928818075911972E-4</v>
      </c>
      <c r="BK604" s="186">
        <f>AP604*Workings_risks!$E$24*Workings_risks!$E$26*Workings_risks!$E$27*Assumptions!$G$90</f>
        <v>4.6657206198754108E-4</v>
      </c>
      <c r="BL604" s="186">
        <f>AQ604*Workings_risks!$E$24*Workings_risks!$E$26*Workings_risks!$E$27*Assumptions!$G$90</f>
        <v>4.7385594321596244E-4</v>
      </c>
      <c r="BM604" s="186">
        <f>AR604*Workings_risks!$E$24*Workings_risks!$E$26*Workings_risks!$E$27*Assumptions!$G$90</f>
        <v>4.811398244443838E-4</v>
      </c>
      <c r="BN604" s="186">
        <f>AS604*Workings_risks!$E$24*Workings_risks!$E$26*Workings_risks!$E$27*Assumptions!$G$90</f>
        <v>4.8842370567280533E-4</v>
      </c>
      <c r="BO604" s="186">
        <f>AT604*Workings_risks!$E$24*Workings_risks!$E$26*Workings_risks!$E$27*Assumptions!$G$90</f>
        <v>4.9570758690122669E-4</v>
      </c>
      <c r="BP604" s="186">
        <f>AU604*Workings_risks!$E$24*Workings_risks!$E$26*Workings_risks!$E$27*Assumptions!$G$90</f>
        <v>5.0299146812964805E-4</v>
      </c>
      <c r="BQ604" s="186">
        <f>AV604*Workings_risks!$E$24*Workings_risks!$E$26*Workings_risks!$E$27*Assumptions!$G$90</f>
        <v>5.1027534935806941E-4</v>
      </c>
      <c r="BR604" s="186">
        <f>AW604*Workings_risks!$E$24*Workings_risks!$E$26*Workings_risks!$E$27*Assumptions!$G$90</f>
        <v>5.1755923058649077E-4</v>
      </c>
      <c r="BS604" s="186">
        <f>AX604*Workings_risks!$E$24*Workings_risks!$E$26*Workings_risks!$E$27*Assumptions!$G$90</f>
        <v>5.2484311181491214E-4</v>
      </c>
      <c r="BT604" s="186">
        <f>AY604*Workings_risks!$E$24*Workings_risks!$E$26*Workings_risks!$E$27*Assumptions!$G$90</f>
        <v>5.321269930433335E-4</v>
      </c>
    </row>
    <row r="605" spans="2:72" x14ac:dyDescent="0.25">
      <c r="B605" s="42">
        <v>10475590</v>
      </c>
      <c r="C605" s="42" t="s">
        <v>393</v>
      </c>
      <c r="D605" s="42" t="s">
        <v>283</v>
      </c>
      <c r="E605" s="42">
        <v>203819282</v>
      </c>
      <c r="F605" s="42">
        <v>17320862</v>
      </c>
      <c r="G605" s="42">
        <v>0.11309759974441036</v>
      </c>
      <c r="H605" s="42">
        <v>145.677944209646</v>
      </c>
      <c r="I605" s="42">
        <v>-35.966842664922602</v>
      </c>
      <c r="J605" s="42">
        <v>115</v>
      </c>
      <c r="K605" s="42">
        <v>102</v>
      </c>
      <c r="L605" s="32">
        <v>6.3E-2</v>
      </c>
      <c r="M605" s="32">
        <v>8.7999999999999995E-2</v>
      </c>
      <c r="N605" s="181"/>
      <c r="O605" s="182">
        <f t="shared" si="136"/>
        <v>122.24499999999999</v>
      </c>
      <c r="P605" s="182">
        <f t="shared" si="137"/>
        <v>108.42599999999999</v>
      </c>
      <c r="Q605" s="191">
        <f t="shared" si="138"/>
        <v>0.01</v>
      </c>
      <c r="R605" s="191">
        <f t="shared" si="139"/>
        <v>0.02</v>
      </c>
      <c r="S605" s="184">
        <f t="shared" si="140"/>
        <v>-1381.9000000000003</v>
      </c>
      <c r="T605" s="184">
        <f t="shared" si="141"/>
        <v>136.06399999999999</v>
      </c>
      <c r="U605" s="185">
        <f t="shared" si="142"/>
        <v>1.5242781677400672E-2</v>
      </c>
      <c r="V605" s="181"/>
      <c r="W605" s="182">
        <f t="shared" si="143"/>
        <v>123.395</v>
      </c>
      <c r="X605" s="182">
        <f t="shared" si="144"/>
        <v>110.97600000000001</v>
      </c>
      <c r="Y605" s="183">
        <f t="shared" si="145"/>
        <v>0.01</v>
      </c>
      <c r="Z605" s="183">
        <f t="shared" si="146"/>
        <v>0.02</v>
      </c>
      <c r="AA605" s="184">
        <f t="shared" si="147"/>
        <v>-1241.8999999999983</v>
      </c>
      <c r="AB605" s="184">
        <f t="shared" si="148"/>
        <v>135.81399999999996</v>
      </c>
      <c r="AC605" s="185">
        <f t="shared" si="149"/>
        <v>1.6759803526854009E-2</v>
      </c>
      <c r="AD605" s="181"/>
      <c r="AE605" s="178">
        <f t="shared" si="150"/>
        <v>1.5242781677400672</v>
      </c>
      <c r="AF605" s="170">
        <f>Workings_risks!$E$18+Workings_risks!$E$27*(($AE605-1)*Workings_risks!$E$18)/(2050-2023)</f>
        <v>9.7176595936537772E-3</v>
      </c>
      <c r="AG605" s="170">
        <f>AF605+(($AE605-1)*Workings_risks!$E$18)/(2050-2023)</f>
        <v>9.8959673063837936E-3</v>
      </c>
      <c r="AH605" s="170">
        <f>AG605+(($AE605-1)*Workings_risks!$E$18)/(2050-2023)</f>
        <v>1.007427501911381E-2</v>
      </c>
      <c r="AI605" s="170">
        <f>AH605+(($AE605-1)*Workings_risks!$E$18)/(2050-2023)</f>
        <v>1.0252582731843827E-2</v>
      </c>
      <c r="AJ605" s="170">
        <f>AI605+(($AE605-1)*Workings_risks!$E$18)/(2050-2023)</f>
        <v>1.0430890444573843E-2</v>
      </c>
      <c r="AK605" s="170">
        <f>AJ605+(($AE605-1)*Workings_risks!$E$18)/(2050-2023)</f>
        <v>1.0609198157303859E-2</v>
      </c>
      <c r="AL605" s="170">
        <f>AK605+(($AE605-1)*Workings_risks!$E$18)/(2050-2023)</f>
        <v>1.0787505870033876E-2</v>
      </c>
      <c r="AM605" s="170">
        <f>AL605+(($AE605-1)*Workings_risks!$E$18)/(2050-2023)</f>
        <v>1.0965813582763892E-2</v>
      </c>
      <c r="AN605" s="170">
        <f>AM605+(($AE605-1)*Workings_risks!$E$18)/(2050-2023)</f>
        <v>1.1144121295493909E-2</v>
      </c>
      <c r="AO605" s="170">
        <f>AN605+(($AE605-1)*Workings_risks!$E$18)/(2050-2023)</f>
        <v>1.1322429008223925E-2</v>
      </c>
      <c r="AP605" s="170">
        <f>AO605+(($AE605-1)*Workings_risks!$E$18)/(2050-2023)</f>
        <v>1.1500736720953942E-2</v>
      </c>
      <c r="AQ605" s="170">
        <f>AP605+(($AE605-1)*Workings_risks!$E$18)/(2050-2023)</f>
        <v>1.1679044433683958E-2</v>
      </c>
      <c r="AR605" s="170">
        <f>AQ605+(($AE605-1)*Workings_risks!$E$18)/(2050-2023)</f>
        <v>1.1857352146413975E-2</v>
      </c>
      <c r="AS605" s="170">
        <f>AR605+(($AE605-1)*Workings_risks!$E$18)/(2050-2023)</f>
        <v>1.2035659859143991E-2</v>
      </c>
      <c r="AT605" s="170">
        <f>AS605+(($AE605-1)*Workings_risks!$E$18)/(2050-2023)</f>
        <v>1.2213967571874007E-2</v>
      </c>
      <c r="AU605" s="170">
        <f>AT605+(($AE605-1)*Workings_risks!$E$18)/(2050-2023)</f>
        <v>1.2392275284604024E-2</v>
      </c>
      <c r="AV605" s="170">
        <f>AU605+(($AE605-1)*Workings_risks!$E$18)/(2050-2023)</f>
        <v>1.257058299733404E-2</v>
      </c>
      <c r="AW605" s="170">
        <f>AV605+(($AE605-1)*Workings_risks!$E$18)/(2050-2023)</f>
        <v>1.2748890710064057E-2</v>
      </c>
      <c r="AX605" s="170">
        <f>AW605+(($AE605-1)*Workings_risks!$E$18)/(2050-2023)</f>
        <v>1.2927198422794073E-2</v>
      </c>
      <c r="AY605" s="170">
        <f>AX605+(($AE605-1)*Workings_risks!$E$18)/(2050-2023)</f>
        <v>1.310550613552409E-2</v>
      </c>
      <c r="BA605" s="186">
        <f>AF605*Workings_risks!$E$24*Workings_risks!$E$26*Workings_risks!$E$27*Assumptions!$G$90</f>
        <v>3.9354487346466145E-4</v>
      </c>
      <c r="BB605" s="186">
        <f>AG605*Workings_risks!$E$24*Workings_risks!$E$26*Workings_risks!$E$27*Assumptions!$G$90</f>
        <v>4.0076596261352744E-4</v>
      </c>
      <c r="BC605" s="186">
        <f>AH605*Workings_risks!$E$24*Workings_risks!$E$26*Workings_risks!$E$27*Assumptions!$G$90</f>
        <v>4.0798705176239353E-4</v>
      </c>
      <c r="BD605" s="186">
        <f>AI605*Workings_risks!$E$24*Workings_risks!$E$26*Workings_risks!$E$27*Assumptions!$G$90</f>
        <v>4.1520814091125963E-4</v>
      </c>
      <c r="BE605" s="186">
        <f>AJ605*Workings_risks!$E$24*Workings_risks!$E$26*Workings_risks!$E$27*Assumptions!$G$90</f>
        <v>4.2242923006012567E-4</v>
      </c>
      <c r="BF605" s="186">
        <f>AK605*Workings_risks!$E$24*Workings_risks!$E$26*Workings_risks!$E$27*Assumptions!$G$90</f>
        <v>4.2965031920899171E-4</v>
      </c>
      <c r="BG605" s="186">
        <f>AL605*Workings_risks!$E$24*Workings_risks!$E$26*Workings_risks!$E$27*Assumptions!$G$90</f>
        <v>4.3687140835785781E-4</v>
      </c>
      <c r="BH605" s="186">
        <f>AM605*Workings_risks!$E$24*Workings_risks!$E$26*Workings_risks!$E$27*Assumptions!$G$90</f>
        <v>4.440924975067239E-4</v>
      </c>
      <c r="BI605" s="186">
        <f>AN605*Workings_risks!$E$24*Workings_risks!$E$26*Workings_risks!$E$27*Assumptions!$G$90</f>
        <v>4.5131358665558984E-4</v>
      </c>
      <c r="BJ605" s="186">
        <f>AO605*Workings_risks!$E$24*Workings_risks!$E$26*Workings_risks!$E$27*Assumptions!$G$90</f>
        <v>4.5853467580445599E-4</v>
      </c>
      <c r="BK605" s="186">
        <f>AP605*Workings_risks!$E$24*Workings_risks!$E$26*Workings_risks!$E$27*Assumptions!$G$90</f>
        <v>4.6575576495332208E-4</v>
      </c>
      <c r="BL605" s="186">
        <f>AQ605*Workings_risks!$E$24*Workings_risks!$E$26*Workings_risks!$E$27*Assumptions!$G$90</f>
        <v>4.7297685410218812E-4</v>
      </c>
      <c r="BM605" s="186">
        <f>AR605*Workings_risks!$E$24*Workings_risks!$E$26*Workings_risks!$E$27*Assumptions!$G$90</f>
        <v>4.8019794325105411E-4</v>
      </c>
      <c r="BN605" s="186">
        <f>AS605*Workings_risks!$E$24*Workings_risks!$E$26*Workings_risks!$E$27*Assumptions!$G$90</f>
        <v>4.8741903239992026E-4</v>
      </c>
      <c r="BO605" s="186">
        <f>AT605*Workings_risks!$E$24*Workings_risks!$E$26*Workings_risks!$E$27*Assumptions!$G$90</f>
        <v>4.946401215487863E-4</v>
      </c>
      <c r="BP605" s="186">
        <f>AU605*Workings_risks!$E$24*Workings_risks!$E$26*Workings_risks!$E$27*Assumptions!$G$90</f>
        <v>5.0186121069765229E-4</v>
      </c>
      <c r="BQ605" s="186">
        <f>AV605*Workings_risks!$E$24*Workings_risks!$E$26*Workings_risks!$E$27*Assumptions!$G$90</f>
        <v>5.0908229984651839E-4</v>
      </c>
      <c r="BR605" s="186">
        <f>AW605*Workings_risks!$E$24*Workings_risks!$E$26*Workings_risks!$E$27*Assumptions!$G$90</f>
        <v>5.1630338899538448E-4</v>
      </c>
      <c r="BS605" s="186">
        <f>AX605*Workings_risks!$E$24*Workings_risks!$E$26*Workings_risks!$E$27*Assumptions!$G$90</f>
        <v>5.2352447814425047E-4</v>
      </c>
      <c r="BT605" s="186">
        <f>AY605*Workings_risks!$E$24*Workings_risks!$E$26*Workings_risks!$E$27*Assumptions!$G$90</f>
        <v>5.3074556729311656E-4</v>
      </c>
    </row>
    <row r="606" spans="2:72" x14ac:dyDescent="0.25">
      <c r="B606" s="42">
        <v>10475691</v>
      </c>
      <c r="C606" s="42" t="s">
        <v>392</v>
      </c>
      <c r="D606" s="42" t="s">
        <v>283</v>
      </c>
      <c r="E606" s="42">
        <v>17321284</v>
      </c>
      <c r="F606" s="42">
        <v>17321289</v>
      </c>
      <c r="G606" s="42">
        <v>0.44060358677451017</v>
      </c>
      <c r="H606" s="42">
        <v>145.721456405542</v>
      </c>
      <c r="I606" s="42">
        <v>-35.9724283869012</v>
      </c>
      <c r="J606" s="42">
        <v>115</v>
      </c>
      <c r="K606" s="42">
        <v>102</v>
      </c>
      <c r="L606" s="32">
        <v>6.3E-2</v>
      </c>
      <c r="M606" s="32">
        <v>8.7999999999999995E-2</v>
      </c>
      <c r="N606" s="181"/>
      <c r="O606" s="182">
        <f t="shared" si="136"/>
        <v>122.24499999999999</v>
      </c>
      <c r="P606" s="182">
        <f t="shared" si="137"/>
        <v>108.42599999999999</v>
      </c>
      <c r="Q606" s="191">
        <f t="shared" si="138"/>
        <v>0.01</v>
      </c>
      <c r="R606" s="191">
        <f t="shared" si="139"/>
        <v>0.02</v>
      </c>
      <c r="S606" s="184">
        <f t="shared" si="140"/>
        <v>-1381.9000000000003</v>
      </c>
      <c r="T606" s="184">
        <f t="shared" si="141"/>
        <v>136.06399999999999</v>
      </c>
      <c r="U606" s="185">
        <f t="shared" si="142"/>
        <v>1.5242781677400672E-2</v>
      </c>
      <c r="V606" s="181"/>
      <c r="W606" s="182">
        <f t="shared" si="143"/>
        <v>123.395</v>
      </c>
      <c r="X606" s="182">
        <f t="shared" si="144"/>
        <v>110.97600000000001</v>
      </c>
      <c r="Y606" s="183">
        <f t="shared" si="145"/>
        <v>0.01</v>
      </c>
      <c r="Z606" s="183">
        <f t="shared" si="146"/>
        <v>0.02</v>
      </c>
      <c r="AA606" s="184">
        <f t="shared" si="147"/>
        <v>-1241.8999999999983</v>
      </c>
      <c r="AB606" s="184">
        <f t="shared" si="148"/>
        <v>135.81399999999996</v>
      </c>
      <c r="AC606" s="185">
        <f t="shared" si="149"/>
        <v>1.6759803526854009E-2</v>
      </c>
      <c r="AD606" s="181"/>
      <c r="AE606" s="178">
        <f t="shared" si="150"/>
        <v>1.5242781677400672</v>
      </c>
      <c r="AF606" s="170">
        <f>Workings_risks!$E$18+Workings_risks!$E$27*(($AE606-1)*Workings_risks!$E$18)/(2050-2023)</f>
        <v>9.7176595936537772E-3</v>
      </c>
      <c r="AG606" s="170">
        <f>AF606+(($AE606-1)*Workings_risks!$E$18)/(2050-2023)</f>
        <v>9.8959673063837936E-3</v>
      </c>
      <c r="AH606" s="170">
        <f>AG606+(($AE606-1)*Workings_risks!$E$18)/(2050-2023)</f>
        <v>1.007427501911381E-2</v>
      </c>
      <c r="AI606" s="170">
        <f>AH606+(($AE606-1)*Workings_risks!$E$18)/(2050-2023)</f>
        <v>1.0252582731843827E-2</v>
      </c>
      <c r="AJ606" s="170">
        <f>AI606+(($AE606-1)*Workings_risks!$E$18)/(2050-2023)</f>
        <v>1.0430890444573843E-2</v>
      </c>
      <c r="AK606" s="170">
        <f>AJ606+(($AE606-1)*Workings_risks!$E$18)/(2050-2023)</f>
        <v>1.0609198157303859E-2</v>
      </c>
      <c r="AL606" s="170">
        <f>AK606+(($AE606-1)*Workings_risks!$E$18)/(2050-2023)</f>
        <v>1.0787505870033876E-2</v>
      </c>
      <c r="AM606" s="170">
        <f>AL606+(($AE606-1)*Workings_risks!$E$18)/(2050-2023)</f>
        <v>1.0965813582763892E-2</v>
      </c>
      <c r="AN606" s="170">
        <f>AM606+(($AE606-1)*Workings_risks!$E$18)/(2050-2023)</f>
        <v>1.1144121295493909E-2</v>
      </c>
      <c r="AO606" s="170">
        <f>AN606+(($AE606-1)*Workings_risks!$E$18)/(2050-2023)</f>
        <v>1.1322429008223925E-2</v>
      </c>
      <c r="AP606" s="170">
        <f>AO606+(($AE606-1)*Workings_risks!$E$18)/(2050-2023)</f>
        <v>1.1500736720953942E-2</v>
      </c>
      <c r="AQ606" s="170">
        <f>AP606+(($AE606-1)*Workings_risks!$E$18)/(2050-2023)</f>
        <v>1.1679044433683958E-2</v>
      </c>
      <c r="AR606" s="170">
        <f>AQ606+(($AE606-1)*Workings_risks!$E$18)/(2050-2023)</f>
        <v>1.1857352146413975E-2</v>
      </c>
      <c r="AS606" s="170">
        <f>AR606+(($AE606-1)*Workings_risks!$E$18)/(2050-2023)</f>
        <v>1.2035659859143991E-2</v>
      </c>
      <c r="AT606" s="170">
        <f>AS606+(($AE606-1)*Workings_risks!$E$18)/(2050-2023)</f>
        <v>1.2213967571874007E-2</v>
      </c>
      <c r="AU606" s="170">
        <f>AT606+(($AE606-1)*Workings_risks!$E$18)/(2050-2023)</f>
        <v>1.2392275284604024E-2</v>
      </c>
      <c r="AV606" s="170">
        <f>AU606+(($AE606-1)*Workings_risks!$E$18)/(2050-2023)</f>
        <v>1.257058299733404E-2</v>
      </c>
      <c r="AW606" s="170">
        <f>AV606+(($AE606-1)*Workings_risks!$E$18)/(2050-2023)</f>
        <v>1.2748890710064057E-2</v>
      </c>
      <c r="AX606" s="170">
        <f>AW606+(($AE606-1)*Workings_risks!$E$18)/(2050-2023)</f>
        <v>1.2927198422794073E-2</v>
      </c>
      <c r="AY606" s="170">
        <f>AX606+(($AE606-1)*Workings_risks!$E$18)/(2050-2023)</f>
        <v>1.310550613552409E-2</v>
      </c>
      <c r="BA606" s="186">
        <f>AF606*Workings_risks!$E$24*Workings_risks!$E$26*Workings_risks!$E$27*Assumptions!$G$90</f>
        <v>3.9354487346466145E-4</v>
      </c>
      <c r="BB606" s="186">
        <f>AG606*Workings_risks!$E$24*Workings_risks!$E$26*Workings_risks!$E$27*Assumptions!$G$90</f>
        <v>4.0076596261352744E-4</v>
      </c>
      <c r="BC606" s="186">
        <f>AH606*Workings_risks!$E$24*Workings_risks!$E$26*Workings_risks!$E$27*Assumptions!$G$90</f>
        <v>4.0798705176239353E-4</v>
      </c>
      <c r="BD606" s="186">
        <f>AI606*Workings_risks!$E$24*Workings_risks!$E$26*Workings_risks!$E$27*Assumptions!$G$90</f>
        <v>4.1520814091125963E-4</v>
      </c>
      <c r="BE606" s="186">
        <f>AJ606*Workings_risks!$E$24*Workings_risks!$E$26*Workings_risks!$E$27*Assumptions!$G$90</f>
        <v>4.2242923006012567E-4</v>
      </c>
      <c r="BF606" s="186">
        <f>AK606*Workings_risks!$E$24*Workings_risks!$E$26*Workings_risks!$E$27*Assumptions!$G$90</f>
        <v>4.2965031920899171E-4</v>
      </c>
      <c r="BG606" s="186">
        <f>AL606*Workings_risks!$E$24*Workings_risks!$E$26*Workings_risks!$E$27*Assumptions!$G$90</f>
        <v>4.3687140835785781E-4</v>
      </c>
      <c r="BH606" s="186">
        <f>AM606*Workings_risks!$E$24*Workings_risks!$E$26*Workings_risks!$E$27*Assumptions!$G$90</f>
        <v>4.440924975067239E-4</v>
      </c>
      <c r="BI606" s="186">
        <f>AN606*Workings_risks!$E$24*Workings_risks!$E$26*Workings_risks!$E$27*Assumptions!$G$90</f>
        <v>4.5131358665558984E-4</v>
      </c>
      <c r="BJ606" s="186">
        <f>AO606*Workings_risks!$E$24*Workings_risks!$E$26*Workings_risks!$E$27*Assumptions!$G$90</f>
        <v>4.5853467580445599E-4</v>
      </c>
      <c r="BK606" s="186">
        <f>AP606*Workings_risks!$E$24*Workings_risks!$E$26*Workings_risks!$E$27*Assumptions!$G$90</f>
        <v>4.6575576495332208E-4</v>
      </c>
      <c r="BL606" s="186">
        <f>AQ606*Workings_risks!$E$24*Workings_risks!$E$26*Workings_risks!$E$27*Assumptions!$G$90</f>
        <v>4.7297685410218812E-4</v>
      </c>
      <c r="BM606" s="186">
        <f>AR606*Workings_risks!$E$24*Workings_risks!$E$26*Workings_risks!$E$27*Assumptions!$G$90</f>
        <v>4.8019794325105411E-4</v>
      </c>
      <c r="BN606" s="186">
        <f>AS606*Workings_risks!$E$24*Workings_risks!$E$26*Workings_risks!$E$27*Assumptions!$G$90</f>
        <v>4.8741903239992026E-4</v>
      </c>
      <c r="BO606" s="186">
        <f>AT606*Workings_risks!$E$24*Workings_risks!$E$26*Workings_risks!$E$27*Assumptions!$G$90</f>
        <v>4.946401215487863E-4</v>
      </c>
      <c r="BP606" s="186">
        <f>AU606*Workings_risks!$E$24*Workings_risks!$E$26*Workings_risks!$E$27*Assumptions!$G$90</f>
        <v>5.0186121069765229E-4</v>
      </c>
      <c r="BQ606" s="186">
        <f>AV606*Workings_risks!$E$24*Workings_risks!$E$26*Workings_risks!$E$27*Assumptions!$G$90</f>
        <v>5.0908229984651839E-4</v>
      </c>
      <c r="BR606" s="186">
        <f>AW606*Workings_risks!$E$24*Workings_risks!$E$26*Workings_risks!$E$27*Assumptions!$G$90</f>
        <v>5.1630338899538448E-4</v>
      </c>
      <c r="BS606" s="186">
        <f>AX606*Workings_risks!$E$24*Workings_risks!$E$26*Workings_risks!$E$27*Assumptions!$G$90</f>
        <v>5.2352447814425047E-4</v>
      </c>
      <c r="BT606" s="186">
        <f>AY606*Workings_risks!$E$24*Workings_risks!$E$26*Workings_risks!$E$27*Assumptions!$G$90</f>
        <v>5.3074556729311656E-4</v>
      </c>
    </row>
    <row r="607" spans="2:72" x14ac:dyDescent="0.25">
      <c r="B607" s="42">
        <v>10475743</v>
      </c>
      <c r="C607" s="42" t="s">
        <v>392</v>
      </c>
      <c r="D607" s="42" t="s">
        <v>283</v>
      </c>
      <c r="E607" s="42">
        <v>17321504</v>
      </c>
      <c r="F607" s="42">
        <v>17321951</v>
      </c>
      <c r="G607" s="42">
        <v>0.64862283113037034</v>
      </c>
      <c r="H607" s="42">
        <v>145.71395317093601</v>
      </c>
      <c r="I607" s="42">
        <v>-35.971329043306902</v>
      </c>
      <c r="J607" s="42">
        <v>115</v>
      </c>
      <c r="K607" s="42">
        <v>102</v>
      </c>
      <c r="L607" s="32">
        <v>6.3E-2</v>
      </c>
      <c r="M607" s="32">
        <v>8.7999999999999995E-2</v>
      </c>
      <c r="N607" s="181"/>
      <c r="O607" s="182">
        <f t="shared" si="136"/>
        <v>122.24499999999999</v>
      </c>
      <c r="P607" s="182">
        <f t="shared" si="137"/>
        <v>108.42599999999999</v>
      </c>
      <c r="Q607" s="191">
        <f t="shared" si="138"/>
        <v>0.01</v>
      </c>
      <c r="R607" s="191">
        <f t="shared" si="139"/>
        <v>0.02</v>
      </c>
      <c r="S607" s="184">
        <f t="shared" si="140"/>
        <v>-1381.9000000000003</v>
      </c>
      <c r="T607" s="184">
        <f t="shared" si="141"/>
        <v>136.06399999999999</v>
      </c>
      <c r="U607" s="185">
        <f t="shared" si="142"/>
        <v>1.5242781677400672E-2</v>
      </c>
      <c r="V607" s="181"/>
      <c r="W607" s="182">
        <f t="shared" si="143"/>
        <v>123.395</v>
      </c>
      <c r="X607" s="182">
        <f t="shared" si="144"/>
        <v>110.97600000000001</v>
      </c>
      <c r="Y607" s="183">
        <f t="shared" si="145"/>
        <v>0.01</v>
      </c>
      <c r="Z607" s="183">
        <f t="shared" si="146"/>
        <v>0.02</v>
      </c>
      <c r="AA607" s="184">
        <f t="shared" si="147"/>
        <v>-1241.8999999999983</v>
      </c>
      <c r="AB607" s="184">
        <f t="shared" si="148"/>
        <v>135.81399999999996</v>
      </c>
      <c r="AC607" s="185">
        <f t="shared" si="149"/>
        <v>1.6759803526854009E-2</v>
      </c>
      <c r="AD607" s="181"/>
      <c r="AE607" s="178">
        <f t="shared" si="150"/>
        <v>1.5242781677400672</v>
      </c>
      <c r="AF607" s="170">
        <f>Workings_risks!$E$18+Workings_risks!$E$27*(($AE607-1)*Workings_risks!$E$18)/(2050-2023)</f>
        <v>9.7176595936537772E-3</v>
      </c>
      <c r="AG607" s="170">
        <f>AF607+(($AE607-1)*Workings_risks!$E$18)/(2050-2023)</f>
        <v>9.8959673063837936E-3</v>
      </c>
      <c r="AH607" s="170">
        <f>AG607+(($AE607-1)*Workings_risks!$E$18)/(2050-2023)</f>
        <v>1.007427501911381E-2</v>
      </c>
      <c r="AI607" s="170">
        <f>AH607+(($AE607-1)*Workings_risks!$E$18)/(2050-2023)</f>
        <v>1.0252582731843827E-2</v>
      </c>
      <c r="AJ607" s="170">
        <f>AI607+(($AE607-1)*Workings_risks!$E$18)/(2050-2023)</f>
        <v>1.0430890444573843E-2</v>
      </c>
      <c r="AK607" s="170">
        <f>AJ607+(($AE607-1)*Workings_risks!$E$18)/(2050-2023)</f>
        <v>1.0609198157303859E-2</v>
      </c>
      <c r="AL607" s="170">
        <f>AK607+(($AE607-1)*Workings_risks!$E$18)/(2050-2023)</f>
        <v>1.0787505870033876E-2</v>
      </c>
      <c r="AM607" s="170">
        <f>AL607+(($AE607-1)*Workings_risks!$E$18)/(2050-2023)</f>
        <v>1.0965813582763892E-2</v>
      </c>
      <c r="AN607" s="170">
        <f>AM607+(($AE607-1)*Workings_risks!$E$18)/(2050-2023)</f>
        <v>1.1144121295493909E-2</v>
      </c>
      <c r="AO607" s="170">
        <f>AN607+(($AE607-1)*Workings_risks!$E$18)/(2050-2023)</f>
        <v>1.1322429008223925E-2</v>
      </c>
      <c r="AP607" s="170">
        <f>AO607+(($AE607-1)*Workings_risks!$E$18)/(2050-2023)</f>
        <v>1.1500736720953942E-2</v>
      </c>
      <c r="AQ607" s="170">
        <f>AP607+(($AE607-1)*Workings_risks!$E$18)/(2050-2023)</f>
        <v>1.1679044433683958E-2</v>
      </c>
      <c r="AR607" s="170">
        <f>AQ607+(($AE607-1)*Workings_risks!$E$18)/(2050-2023)</f>
        <v>1.1857352146413975E-2</v>
      </c>
      <c r="AS607" s="170">
        <f>AR607+(($AE607-1)*Workings_risks!$E$18)/(2050-2023)</f>
        <v>1.2035659859143991E-2</v>
      </c>
      <c r="AT607" s="170">
        <f>AS607+(($AE607-1)*Workings_risks!$E$18)/(2050-2023)</f>
        <v>1.2213967571874007E-2</v>
      </c>
      <c r="AU607" s="170">
        <f>AT607+(($AE607-1)*Workings_risks!$E$18)/(2050-2023)</f>
        <v>1.2392275284604024E-2</v>
      </c>
      <c r="AV607" s="170">
        <f>AU607+(($AE607-1)*Workings_risks!$E$18)/(2050-2023)</f>
        <v>1.257058299733404E-2</v>
      </c>
      <c r="AW607" s="170">
        <f>AV607+(($AE607-1)*Workings_risks!$E$18)/(2050-2023)</f>
        <v>1.2748890710064057E-2</v>
      </c>
      <c r="AX607" s="170">
        <f>AW607+(($AE607-1)*Workings_risks!$E$18)/(2050-2023)</f>
        <v>1.2927198422794073E-2</v>
      </c>
      <c r="AY607" s="170">
        <f>AX607+(($AE607-1)*Workings_risks!$E$18)/(2050-2023)</f>
        <v>1.310550613552409E-2</v>
      </c>
      <c r="BA607" s="186">
        <f>AF607*Workings_risks!$E$24*Workings_risks!$E$26*Workings_risks!$E$27*Assumptions!$G$90</f>
        <v>3.9354487346466145E-4</v>
      </c>
      <c r="BB607" s="186">
        <f>AG607*Workings_risks!$E$24*Workings_risks!$E$26*Workings_risks!$E$27*Assumptions!$G$90</f>
        <v>4.0076596261352744E-4</v>
      </c>
      <c r="BC607" s="186">
        <f>AH607*Workings_risks!$E$24*Workings_risks!$E$26*Workings_risks!$E$27*Assumptions!$G$90</f>
        <v>4.0798705176239353E-4</v>
      </c>
      <c r="BD607" s="186">
        <f>AI607*Workings_risks!$E$24*Workings_risks!$E$26*Workings_risks!$E$27*Assumptions!$G$90</f>
        <v>4.1520814091125963E-4</v>
      </c>
      <c r="BE607" s="186">
        <f>AJ607*Workings_risks!$E$24*Workings_risks!$E$26*Workings_risks!$E$27*Assumptions!$G$90</f>
        <v>4.2242923006012567E-4</v>
      </c>
      <c r="BF607" s="186">
        <f>AK607*Workings_risks!$E$24*Workings_risks!$E$26*Workings_risks!$E$27*Assumptions!$G$90</f>
        <v>4.2965031920899171E-4</v>
      </c>
      <c r="BG607" s="186">
        <f>AL607*Workings_risks!$E$24*Workings_risks!$E$26*Workings_risks!$E$27*Assumptions!$G$90</f>
        <v>4.3687140835785781E-4</v>
      </c>
      <c r="BH607" s="186">
        <f>AM607*Workings_risks!$E$24*Workings_risks!$E$26*Workings_risks!$E$27*Assumptions!$G$90</f>
        <v>4.440924975067239E-4</v>
      </c>
      <c r="BI607" s="186">
        <f>AN607*Workings_risks!$E$24*Workings_risks!$E$26*Workings_risks!$E$27*Assumptions!$G$90</f>
        <v>4.5131358665558984E-4</v>
      </c>
      <c r="BJ607" s="186">
        <f>AO607*Workings_risks!$E$24*Workings_risks!$E$26*Workings_risks!$E$27*Assumptions!$G$90</f>
        <v>4.5853467580445599E-4</v>
      </c>
      <c r="BK607" s="186">
        <f>AP607*Workings_risks!$E$24*Workings_risks!$E$26*Workings_risks!$E$27*Assumptions!$G$90</f>
        <v>4.6575576495332208E-4</v>
      </c>
      <c r="BL607" s="186">
        <f>AQ607*Workings_risks!$E$24*Workings_risks!$E$26*Workings_risks!$E$27*Assumptions!$G$90</f>
        <v>4.7297685410218812E-4</v>
      </c>
      <c r="BM607" s="186">
        <f>AR607*Workings_risks!$E$24*Workings_risks!$E$26*Workings_risks!$E$27*Assumptions!$G$90</f>
        <v>4.8019794325105411E-4</v>
      </c>
      <c r="BN607" s="186">
        <f>AS607*Workings_risks!$E$24*Workings_risks!$E$26*Workings_risks!$E$27*Assumptions!$G$90</f>
        <v>4.8741903239992026E-4</v>
      </c>
      <c r="BO607" s="186">
        <f>AT607*Workings_risks!$E$24*Workings_risks!$E$26*Workings_risks!$E$27*Assumptions!$G$90</f>
        <v>4.946401215487863E-4</v>
      </c>
      <c r="BP607" s="186">
        <f>AU607*Workings_risks!$E$24*Workings_risks!$E$26*Workings_risks!$E$27*Assumptions!$G$90</f>
        <v>5.0186121069765229E-4</v>
      </c>
      <c r="BQ607" s="186">
        <f>AV607*Workings_risks!$E$24*Workings_risks!$E$26*Workings_risks!$E$27*Assumptions!$G$90</f>
        <v>5.0908229984651839E-4</v>
      </c>
      <c r="BR607" s="186">
        <f>AW607*Workings_risks!$E$24*Workings_risks!$E$26*Workings_risks!$E$27*Assumptions!$G$90</f>
        <v>5.1630338899538448E-4</v>
      </c>
      <c r="BS607" s="186">
        <f>AX607*Workings_risks!$E$24*Workings_risks!$E$26*Workings_risks!$E$27*Assumptions!$G$90</f>
        <v>5.2352447814425047E-4</v>
      </c>
      <c r="BT607" s="186">
        <f>AY607*Workings_risks!$E$24*Workings_risks!$E$26*Workings_risks!$E$27*Assumptions!$G$90</f>
        <v>5.3074556729311656E-4</v>
      </c>
    </row>
    <row r="608" spans="2:72" x14ac:dyDescent="0.25">
      <c r="B608" s="42">
        <v>10475844</v>
      </c>
      <c r="C608" s="42" t="s">
        <v>392</v>
      </c>
      <c r="D608" s="42" t="s">
        <v>283</v>
      </c>
      <c r="E608" s="42">
        <v>17321951</v>
      </c>
      <c r="F608" s="42">
        <v>17321956</v>
      </c>
      <c r="G608" s="42">
        <v>0.34043644601105072</v>
      </c>
      <c r="H608" s="42">
        <v>145.71396056741099</v>
      </c>
      <c r="I608" s="42">
        <v>-35.972559707789699</v>
      </c>
      <c r="J608" s="42">
        <v>115</v>
      </c>
      <c r="K608" s="42">
        <v>102</v>
      </c>
      <c r="L608" s="32">
        <v>6.3E-2</v>
      </c>
      <c r="M608" s="32">
        <v>8.7999999999999995E-2</v>
      </c>
      <c r="N608" s="181"/>
      <c r="O608" s="182">
        <f t="shared" si="136"/>
        <v>122.24499999999999</v>
      </c>
      <c r="P608" s="182">
        <f t="shared" si="137"/>
        <v>108.42599999999999</v>
      </c>
      <c r="Q608" s="191">
        <f t="shared" si="138"/>
        <v>0.01</v>
      </c>
      <c r="R608" s="191">
        <f t="shared" si="139"/>
        <v>0.02</v>
      </c>
      <c r="S608" s="184">
        <f t="shared" si="140"/>
        <v>-1381.9000000000003</v>
      </c>
      <c r="T608" s="184">
        <f t="shared" si="141"/>
        <v>136.06399999999999</v>
      </c>
      <c r="U608" s="185">
        <f t="shared" si="142"/>
        <v>1.5242781677400672E-2</v>
      </c>
      <c r="V608" s="181"/>
      <c r="W608" s="182">
        <f t="shared" si="143"/>
        <v>123.395</v>
      </c>
      <c r="X608" s="182">
        <f t="shared" si="144"/>
        <v>110.97600000000001</v>
      </c>
      <c r="Y608" s="183">
        <f t="shared" si="145"/>
        <v>0.01</v>
      </c>
      <c r="Z608" s="183">
        <f t="shared" si="146"/>
        <v>0.02</v>
      </c>
      <c r="AA608" s="184">
        <f t="shared" si="147"/>
        <v>-1241.8999999999983</v>
      </c>
      <c r="AB608" s="184">
        <f t="shared" si="148"/>
        <v>135.81399999999996</v>
      </c>
      <c r="AC608" s="185">
        <f t="shared" si="149"/>
        <v>1.6759803526854009E-2</v>
      </c>
      <c r="AD608" s="181"/>
      <c r="AE608" s="178">
        <f t="shared" si="150"/>
        <v>1.5242781677400672</v>
      </c>
      <c r="AF608" s="170">
        <f>Workings_risks!$E$18+Workings_risks!$E$27*(($AE608-1)*Workings_risks!$E$18)/(2050-2023)</f>
        <v>9.7176595936537772E-3</v>
      </c>
      <c r="AG608" s="170">
        <f>AF608+(($AE608-1)*Workings_risks!$E$18)/(2050-2023)</f>
        <v>9.8959673063837936E-3</v>
      </c>
      <c r="AH608" s="170">
        <f>AG608+(($AE608-1)*Workings_risks!$E$18)/(2050-2023)</f>
        <v>1.007427501911381E-2</v>
      </c>
      <c r="AI608" s="170">
        <f>AH608+(($AE608-1)*Workings_risks!$E$18)/(2050-2023)</f>
        <v>1.0252582731843827E-2</v>
      </c>
      <c r="AJ608" s="170">
        <f>AI608+(($AE608-1)*Workings_risks!$E$18)/(2050-2023)</f>
        <v>1.0430890444573843E-2</v>
      </c>
      <c r="AK608" s="170">
        <f>AJ608+(($AE608-1)*Workings_risks!$E$18)/(2050-2023)</f>
        <v>1.0609198157303859E-2</v>
      </c>
      <c r="AL608" s="170">
        <f>AK608+(($AE608-1)*Workings_risks!$E$18)/(2050-2023)</f>
        <v>1.0787505870033876E-2</v>
      </c>
      <c r="AM608" s="170">
        <f>AL608+(($AE608-1)*Workings_risks!$E$18)/(2050-2023)</f>
        <v>1.0965813582763892E-2</v>
      </c>
      <c r="AN608" s="170">
        <f>AM608+(($AE608-1)*Workings_risks!$E$18)/(2050-2023)</f>
        <v>1.1144121295493909E-2</v>
      </c>
      <c r="AO608" s="170">
        <f>AN608+(($AE608-1)*Workings_risks!$E$18)/(2050-2023)</f>
        <v>1.1322429008223925E-2</v>
      </c>
      <c r="AP608" s="170">
        <f>AO608+(($AE608-1)*Workings_risks!$E$18)/(2050-2023)</f>
        <v>1.1500736720953942E-2</v>
      </c>
      <c r="AQ608" s="170">
        <f>AP608+(($AE608-1)*Workings_risks!$E$18)/(2050-2023)</f>
        <v>1.1679044433683958E-2</v>
      </c>
      <c r="AR608" s="170">
        <f>AQ608+(($AE608-1)*Workings_risks!$E$18)/(2050-2023)</f>
        <v>1.1857352146413975E-2</v>
      </c>
      <c r="AS608" s="170">
        <f>AR608+(($AE608-1)*Workings_risks!$E$18)/(2050-2023)</f>
        <v>1.2035659859143991E-2</v>
      </c>
      <c r="AT608" s="170">
        <f>AS608+(($AE608-1)*Workings_risks!$E$18)/(2050-2023)</f>
        <v>1.2213967571874007E-2</v>
      </c>
      <c r="AU608" s="170">
        <f>AT608+(($AE608-1)*Workings_risks!$E$18)/(2050-2023)</f>
        <v>1.2392275284604024E-2</v>
      </c>
      <c r="AV608" s="170">
        <f>AU608+(($AE608-1)*Workings_risks!$E$18)/(2050-2023)</f>
        <v>1.257058299733404E-2</v>
      </c>
      <c r="AW608" s="170">
        <f>AV608+(($AE608-1)*Workings_risks!$E$18)/(2050-2023)</f>
        <v>1.2748890710064057E-2</v>
      </c>
      <c r="AX608" s="170">
        <f>AW608+(($AE608-1)*Workings_risks!$E$18)/(2050-2023)</f>
        <v>1.2927198422794073E-2</v>
      </c>
      <c r="AY608" s="170">
        <f>AX608+(($AE608-1)*Workings_risks!$E$18)/(2050-2023)</f>
        <v>1.310550613552409E-2</v>
      </c>
      <c r="BA608" s="186">
        <f>AF608*Workings_risks!$E$24*Workings_risks!$E$26*Workings_risks!$E$27*Assumptions!$G$90</f>
        <v>3.9354487346466145E-4</v>
      </c>
      <c r="BB608" s="186">
        <f>AG608*Workings_risks!$E$24*Workings_risks!$E$26*Workings_risks!$E$27*Assumptions!$G$90</f>
        <v>4.0076596261352744E-4</v>
      </c>
      <c r="BC608" s="186">
        <f>AH608*Workings_risks!$E$24*Workings_risks!$E$26*Workings_risks!$E$27*Assumptions!$G$90</f>
        <v>4.0798705176239353E-4</v>
      </c>
      <c r="BD608" s="186">
        <f>AI608*Workings_risks!$E$24*Workings_risks!$E$26*Workings_risks!$E$27*Assumptions!$G$90</f>
        <v>4.1520814091125963E-4</v>
      </c>
      <c r="BE608" s="186">
        <f>AJ608*Workings_risks!$E$24*Workings_risks!$E$26*Workings_risks!$E$27*Assumptions!$G$90</f>
        <v>4.2242923006012567E-4</v>
      </c>
      <c r="BF608" s="186">
        <f>AK608*Workings_risks!$E$24*Workings_risks!$E$26*Workings_risks!$E$27*Assumptions!$G$90</f>
        <v>4.2965031920899171E-4</v>
      </c>
      <c r="BG608" s="186">
        <f>AL608*Workings_risks!$E$24*Workings_risks!$E$26*Workings_risks!$E$27*Assumptions!$G$90</f>
        <v>4.3687140835785781E-4</v>
      </c>
      <c r="BH608" s="186">
        <f>AM608*Workings_risks!$E$24*Workings_risks!$E$26*Workings_risks!$E$27*Assumptions!$G$90</f>
        <v>4.440924975067239E-4</v>
      </c>
      <c r="BI608" s="186">
        <f>AN608*Workings_risks!$E$24*Workings_risks!$E$26*Workings_risks!$E$27*Assumptions!$G$90</f>
        <v>4.5131358665558984E-4</v>
      </c>
      <c r="BJ608" s="186">
        <f>AO608*Workings_risks!$E$24*Workings_risks!$E$26*Workings_risks!$E$27*Assumptions!$G$90</f>
        <v>4.5853467580445599E-4</v>
      </c>
      <c r="BK608" s="186">
        <f>AP608*Workings_risks!$E$24*Workings_risks!$E$26*Workings_risks!$E$27*Assumptions!$G$90</f>
        <v>4.6575576495332208E-4</v>
      </c>
      <c r="BL608" s="186">
        <f>AQ608*Workings_risks!$E$24*Workings_risks!$E$26*Workings_risks!$E$27*Assumptions!$G$90</f>
        <v>4.7297685410218812E-4</v>
      </c>
      <c r="BM608" s="186">
        <f>AR608*Workings_risks!$E$24*Workings_risks!$E$26*Workings_risks!$E$27*Assumptions!$G$90</f>
        <v>4.8019794325105411E-4</v>
      </c>
      <c r="BN608" s="186">
        <f>AS608*Workings_risks!$E$24*Workings_risks!$E$26*Workings_risks!$E$27*Assumptions!$G$90</f>
        <v>4.8741903239992026E-4</v>
      </c>
      <c r="BO608" s="186">
        <f>AT608*Workings_risks!$E$24*Workings_risks!$E$26*Workings_risks!$E$27*Assumptions!$G$90</f>
        <v>4.946401215487863E-4</v>
      </c>
      <c r="BP608" s="186">
        <f>AU608*Workings_risks!$E$24*Workings_risks!$E$26*Workings_risks!$E$27*Assumptions!$G$90</f>
        <v>5.0186121069765229E-4</v>
      </c>
      <c r="BQ608" s="186">
        <f>AV608*Workings_risks!$E$24*Workings_risks!$E$26*Workings_risks!$E$27*Assumptions!$G$90</f>
        <v>5.0908229984651839E-4</v>
      </c>
      <c r="BR608" s="186">
        <f>AW608*Workings_risks!$E$24*Workings_risks!$E$26*Workings_risks!$E$27*Assumptions!$G$90</f>
        <v>5.1630338899538448E-4</v>
      </c>
      <c r="BS608" s="186">
        <f>AX608*Workings_risks!$E$24*Workings_risks!$E$26*Workings_risks!$E$27*Assumptions!$G$90</f>
        <v>5.2352447814425047E-4</v>
      </c>
      <c r="BT608" s="186">
        <f>AY608*Workings_risks!$E$24*Workings_risks!$E$26*Workings_risks!$E$27*Assumptions!$G$90</f>
        <v>5.3074556729311656E-4</v>
      </c>
    </row>
    <row r="609" spans="2:72" x14ac:dyDescent="0.25">
      <c r="B609" s="42">
        <v>10478222</v>
      </c>
      <c r="C609" s="42" t="s">
        <v>646</v>
      </c>
      <c r="D609" s="42" t="s">
        <v>262</v>
      </c>
      <c r="E609" s="42">
        <v>17332949</v>
      </c>
      <c r="F609" s="42">
        <v>17332945</v>
      </c>
      <c r="G609" s="42">
        <v>0.37487867278827025</v>
      </c>
      <c r="H609" s="42">
        <v>142.984214750994</v>
      </c>
      <c r="I609" s="42">
        <v>-37.015513398502598</v>
      </c>
      <c r="J609" s="42">
        <v>110</v>
      </c>
      <c r="K609" s="42">
        <v>97.2</v>
      </c>
      <c r="L609" s="32">
        <v>6.3E-2</v>
      </c>
      <c r="M609" s="32">
        <v>8.7999999999999995E-2</v>
      </c>
      <c r="N609" s="181"/>
      <c r="O609" s="182">
        <f t="shared" si="136"/>
        <v>116.92999999999999</v>
      </c>
      <c r="P609" s="182">
        <f t="shared" si="137"/>
        <v>103.3236</v>
      </c>
      <c r="Q609" s="191">
        <f t="shared" si="138"/>
        <v>0.01</v>
      </c>
      <c r="R609" s="191">
        <f t="shared" si="139"/>
        <v>0.02</v>
      </c>
      <c r="S609" s="184">
        <f t="shared" si="140"/>
        <v>-1360.6399999999992</v>
      </c>
      <c r="T609" s="184">
        <f t="shared" si="141"/>
        <v>130.53639999999999</v>
      </c>
      <c r="U609" s="185">
        <f t="shared" si="142"/>
        <v>1.5093191439322671E-2</v>
      </c>
      <c r="V609" s="181"/>
      <c r="W609" s="182">
        <f t="shared" si="143"/>
        <v>118.03</v>
      </c>
      <c r="X609" s="182">
        <f t="shared" si="144"/>
        <v>105.75360000000001</v>
      </c>
      <c r="Y609" s="183">
        <f t="shared" si="145"/>
        <v>0.01</v>
      </c>
      <c r="Z609" s="183">
        <f t="shared" si="146"/>
        <v>0.02</v>
      </c>
      <c r="AA609" s="184">
        <f t="shared" si="147"/>
        <v>-1227.6399999999994</v>
      </c>
      <c r="AB609" s="184">
        <f t="shared" si="148"/>
        <v>130.3064</v>
      </c>
      <c r="AC609" s="185">
        <f t="shared" si="149"/>
        <v>1.654100550650028E-2</v>
      </c>
      <c r="AD609" s="181"/>
      <c r="AE609" s="178">
        <f t="shared" si="150"/>
        <v>1.5093191439322671</v>
      </c>
      <c r="AF609" s="170">
        <f>Workings_risks!$E$18+Workings_risks!$E$27*(($AE609-1)*Workings_risks!$E$18)/(2050-2023)</f>
        <v>9.7023968410695511E-3</v>
      </c>
      <c r="AG609" s="170">
        <f>AF609+(($AE609-1)*Workings_risks!$E$18)/(2050-2023)</f>
        <v>9.8756169696048255E-3</v>
      </c>
      <c r="AH609" s="170">
        <f>AG609+(($AE609-1)*Workings_risks!$E$18)/(2050-2023)</f>
        <v>1.00488370981401E-2</v>
      </c>
      <c r="AI609" s="170">
        <f>AH609+(($AE609-1)*Workings_risks!$E$18)/(2050-2023)</f>
        <v>1.0222057226675374E-2</v>
      </c>
      <c r="AJ609" s="170">
        <f>AI609+(($AE609-1)*Workings_risks!$E$18)/(2050-2023)</f>
        <v>1.0395277355210649E-2</v>
      </c>
      <c r="AK609" s="170">
        <f>AJ609+(($AE609-1)*Workings_risks!$E$18)/(2050-2023)</f>
        <v>1.0568497483745923E-2</v>
      </c>
      <c r="AL609" s="170">
        <f>AK609+(($AE609-1)*Workings_risks!$E$18)/(2050-2023)</f>
        <v>1.0741717612281198E-2</v>
      </c>
      <c r="AM609" s="170">
        <f>AL609+(($AE609-1)*Workings_risks!$E$18)/(2050-2023)</f>
        <v>1.0914937740816472E-2</v>
      </c>
      <c r="AN609" s="170">
        <f>AM609+(($AE609-1)*Workings_risks!$E$18)/(2050-2023)</f>
        <v>1.1088157869351746E-2</v>
      </c>
      <c r="AO609" s="170">
        <f>AN609+(($AE609-1)*Workings_risks!$E$18)/(2050-2023)</f>
        <v>1.1261377997887021E-2</v>
      </c>
      <c r="AP609" s="170">
        <f>AO609+(($AE609-1)*Workings_risks!$E$18)/(2050-2023)</f>
        <v>1.1434598126422295E-2</v>
      </c>
      <c r="AQ609" s="170">
        <f>AP609+(($AE609-1)*Workings_risks!$E$18)/(2050-2023)</f>
        <v>1.160781825495757E-2</v>
      </c>
      <c r="AR609" s="170">
        <f>AQ609+(($AE609-1)*Workings_risks!$E$18)/(2050-2023)</f>
        <v>1.1781038383492844E-2</v>
      </c>
      <c r="AS609" s="170">
        <f>AR609+(($AE609-1)*Workings_risks!$E$18)/(2050-2023)</f>
        <v>1.1954258512028118E-2</v>
      </c>
      <c r="AT609" s="170">
        <f>AS609+(($AE609-1)*Workings_risks!$E$18)/(2050-2023)</f>
        <v>1.2127478640563393E-2</v>
      </c>
      <c r="AU609" s="170">
        <f>AT609+(($AE609-1)*Workings_risks!$E$18)/(2050-2023)</f>
        <v>1.2300698769098667E-2</v>
      </c>
      <c r="AV609" s="170">
        <f>AU609+(($AE609-1)*Workings_risks!$E$18)/(2050-2023)</f>
        <v>1.2473918897633942E-2</v>
      </c>
      <c r="AW609" s="170">
        <f>AV609+(($AE609-1)*Workings_risks!$E$18)/(2050-2023)</f>
        <v>1.2647139026169216E-2</v>
      </c>
      <c r="AX609" s="170">
        <f>AW609+(($AE609-1)*Workings_risks!$E$18)/(2050-2023)</f>
        <v>1.282035915470449E-2</v>
      </c>
      <c r="AY609" s="170">
        <f>AX609+(($AE609-1)*Workings_risks!$E$18)/(2050-2023)</f>
        <v>1.2993579283239765E-2</v>
      </c>
      <c r="BA609" s="186">
        <f>AF609*Workings_risks!$E$24*Workings_risks!$E$26*Workings_risks!$E$27*Assumptions!$G$90</f>
        <v>3.9292676393153835E-4</v>
      </c>
      <c r="BB609" s="186">
        <f>AG609*Workings_risks!$E$24*Workings_risks!$E$26*Workings_risks!$E$27*Assumptions!$G$90</f>
        <v>3.9994181656936352E-4</v>
      </c>
      <c r="BC609" s="186">
        <f>AH609*Workings_risks!$E$24*Workings_risks!$E$26*Workings_risks!$E$27*Assumptions!$G$90</f>
        <v>4.0695686920718847E-4</v>
      </c>
      <c r="BD609" s="186">
        <f>AI609*Workings_risks!$E$24*Workings_risks!$E$26*Workings_risks!$E$27*Assumptions!$G$90</f>
        <v>4.1397192184501358E-4</v>
      </c>
      <c r="BE609" s="186">
        <f>AJ609*Workings_risks!$E$24*Workings_risks!$E$26*Workings_risks!$E$27*Assumptions!$G$90</f>
        <v>4.2098697448283864E-4</v>
      </c>
      <c r="BF609" s="186">
        <f>AK609*Workings_risks!$E$24*Workings_risks!$E$26*Workings_risks!$E$27*Assumptions!$G$90</f>
        <v>4.2800202712066371E-4</v>
      </c>
      <c r="BG609" s="186">
        <f>AL609*Workings_risks!$E$24*Workings_risks!$E$26*Workings_risks!$E$27*Assumptions!$G$90</f>
        <v>4.3501707975848877E-4</v>
      </c>
      <c r="BH609" s="186">
        <f>AM609*Workings_risks!$E$24*Workings_risks!$E$26*Workings_risks!$E$27*Assumptions!$G$90</f>
        <v>4.4203213239631383E-4</v>
      </c>
      <c r="BI609" s="186">
        <f>AN609*Workings_risks!$E$24*Workings_risks!$E$26*Workings_risks!$E$27*Assumptions!$G$90</f>
        <v>4.4904718503413889E-4</v>
      </c>
      <c r="BJ609" s="186">
        <f>AO609*Workings_risks!$E$24*Workings_risks!$E$26*Workings_risks!$E$27*Assumptions!$G$90</f>
        <v>4.56062237671964E-4</v>
      </c>
      <c r="BK609" s="186">
        <f>AP609*Workings_risks!$E$24*Workings_risks!$E$26*Workings_risks!$E$27*Assumptions!$G$90</f>
        <v>4.6307729030978896E-4</v>
      </c>
      <c r="BL609" s="186">
        <f>AQ609*Workings_risks!$E$24*Workings_risks!$E$26*Workings_risks!$E$27*Assumptions!$G$90</f>
        <v>4.7009234294761413E-4</v>
      </c>
      <c r="BM609" s="186">
        <f>AR609*Workings_risks!$E$24*Workings_risks!$E$26*Workings_risks!$E$27*Assumptions!$G$90</f>
        <v>4.7710739558543913E-4</v>
      </c>
      <c r="BN609" s="186">
        <f>AS609*Workings_risks!$E$24*Workings_risks!$E$26*Workings_risks!$E$27*Assumptions!$G$90</f>
        <v>4.8412244822326419E-4</v>
      </c>
      <c r="BO609" s="186">
        <f>AT609*Workings_risks!$E$24*Workings_risks!$E$26*Workings_risks!$E$27*Assumptions!$G$90</f>
        <v>4.9113750086108915E-4</v>
      </c>
      <c r="BP609" s="186">
        <f>AU609*Workings_risks!$E$24*Workings_risks!$E$26*Workings_risks!$E$27*Assumptions!$G$90</f>
        <v>4.9815255349891431E-4</v>
      </c>
      <c r="BQ609" s="186">
        <f>AV609*Workings_risks!$E$24*Workings_risks!$E$26*Workings_risks!$E$27*Assumptions!$G$90</f>
        <v>5.0516760613673927E-4</v>
      </c>
      <c r="BR609" s="186">
        <f>AW609*Workings_risks!$E$24*Workings_risks!$E$26*Workings_risks!$E$27*Assumptions!$G$90</f>
        <v>5.1218265877456444E-4</v>
      </c>
      <c r="BS609" s="186">
        <f>AX609*Workings_risks!$E$24*Workings_risks!$E$26*Workings_risks!$E$27*Assumptions!$G$90</f>
        <v>5.191977114123895E-4</v>
      </c>
      <c r="BT609" s="186">
        <f>AY609*Workings_risks!$E$24*Workings_risks!$E$26*Workings_risks!$E$27*Assumptions!$G$90</f>
        <v>5.2621276405021456E-4</v>
      </c>
    </row>
    <row r="610" spans="2:72" x14ac:dyDescent="0.25">
      <c r="B610" s="42">
        <v>10478223</v>
      </c>
      <c r="C610" s="42" t="s">
        <v>646</v>
      </c>
      <c r="D610" s="42" t="s">
        <v>262</v>
      </c>
      <c r="E610" s="42">
        <v>17332977</v>
      </c>
      <c r="F610" s="42">
        <v>17332953</v>
      </c>
      <c r="G610" s="42">
        <v>0.74439370671729055</v>
      </c>
      <c r="H610" s="42">
        <v>142.97790753533499</v>
      </c>
      <c r="I610" s="42">
        <v>-37.014316291140801</v>
      </c>
      <c r="J610" s="42">
        <v>110</v>
      </c>
      <c r="K610" s="42">
        <v>97.2</v>
      </c>
      <c r="L610" s="32">
        <v>6.3E-2</v>
      </c>
      <c r="M610" s="32">
        <v>8.7999999999999995E-2</v>
      </c>
      <c r="N610" s="181"/>
      <c r="O610" s="182">
        <f t="shared" si="136"/>
        <v>116.92999999999999</v>
      </c>
      <c r="P610" s="182">
        <f t="shared" si="137"/>
        <v>103.3236</v>
      </c>
      <c r="Q610" s="191">
        <f t="shared" si="138"/>
        <v>0.01</v>
      </c>
      <c r="R610" s="191">
        <f t="shared" si="139"/>
        <v>0.02</v>
      </c>
      <c r="S610" s="184">
        <f t="shared" si="140"/>
        <v>-1360.6399999999992</v>
      </c>
      <c r="T610" s="184">
        <f t="shared" si="141"/>
        <v>130.53639999999999</v>
      </c>
      <c r="U610" s="185">
        <f t="shared" si="142"/>
        <v>1.5093191439322671E-2</v>
      </c>
      <c r="V610" s="181"/>
      <c r="W610" s="182">
        <f t="shared" si="143"/>
        <v>118.03</v>
      </c>
      <c r="X610" s="182">
        <f t="shared" si="144"/>
        <v>105.75360000000001</v>
      </c>
      <c r="Y610" s="183">
        <f t="shared" si="145"/>
        <v>0.01</v>
      </c>
      <c r="Z610" s="183">
        <f t="shared" si="146"/>
        <v>0.02</v>
      </c>
      <c r="AA610" s="184">
        <f t="shared" si="147"/>
        <v>-1227.6399999999994</v>
      </c>
      <c r="AB610" s="184">
        <f t="shared" si="148"/>
        <v>130.3064</v>
      </c>
      <c r="AC610" s="185">
        <f t="shared" si="149"/>
        <v>1.654100550650028E-2</v>
      </c>
      <c r="AD610" s="181"/>
      <c r="AE610" s="178">
        <f t="shared" si="150"/>
        <v>1.5093191439322671</v>
      </c>
      <c r="AF610" s="170">
        <f>Workings_risks!$E$18+Workings_risks!$E$27*(($AE610-1)*Workings_risks!$E$18)/(2050-2023)</f>
        <v>9.7023968410695511E-3</v>
      </c>
      <c r="AG610" s="170">
        <f>AF610+(($AE610-1)*Workings_risks!$E$18)/(2050-2023)</f>
        <v>9.8756169696048255E-3</v>
      </c>
      <c r="AH610" s="170">
        <f>AG610+(($AE610-1)*Workings_risks!$E$18)/(2050-2023)</f>
        <v>1.00488370981401E-2</v>
      </c>
      <c r="AI610" s="170">
        <f>AH610+(($AE610-1)*Workings_risks!$E$18)/(2050-2023)</f>
        <v>1.0222057226675374E-2</v>
      </c>
      <c r="AJ610" s="170">
        <f>AI610+(($AE610-1)*Workings_risks!$E$18)/(2050-2023)</f>
        <v>1.0395277355210649E-2</v>
      </c>
      <c r="AK610" s="170">
        <f>AJ610+(($AE610-1)*Workings_risks!$E$18)/(2050-2023)</f>
        <v>1.0568497483745923E-2</v>
      </c>
      <c r="AL610" s="170">
        <f>AK610+(($AE610-1)*Workings_risks!$E$18)/(2050-2023)</f>
        <v>1.0741717612281198E-2</v>
      </c>
      <c r="AM610" s="170">
        <f>AL610+(($AE610-1)*Workings_risks!$E$18)/(2050-2023)</f>
        <v>1.0914937740816472E-2</v>
      </c>
      <c r="AN610" s="170">
        <f>AM610+(($AE610-1)*Workings_risks!$E$18)/(2050-2023)</f>
        <v>1.1088157869351746E-2</v>
      </c>
      <c r="AO610" s="170">
        <f>AN610+(($AE610-1)*Workings_risks!$E$18)/(2050-2023)</f>
        <v>1.1261377997887021E-2</v>
      </c>
      <c r="AP610" s="170">
        <f>AO610+(($AE610-1)*Workings_risks!$E$18)/(2050-2023)</f>
        <v>1.1434598126422295E-2</v>
      </c>
      <c r="AQ610" s="170">
        <f>AP610+(($AE610-1)*Workings_risks!$E$18)/(2050-2023)</f>
        <v>1.160781825495757E-2</v>
      </c>
      <c r="AR610" s="170">
        <f>AQ610+(($AE610-1)*Workings_risks!$E$18)/(2050-2023)</f>
        <v>1.1781038383492844E-2</v>
      </c>
      <c r="AS610" s="170">
        <f>AR610+(($AE610-1)*Workings_risks!$E$18)/(2050-2023)</f>
        <v>1.1954258512028118E-2</v>
      </c>
      <c r="AT610" s="170">
        <f>AS610+(($AE610-1)*Workings_risks!$E$18)/(2050-2023)</f>
        <v>1.2127478640563393E-2</v>
      </c>
      <c r="AU610" s="170">
        <f>AT610+(($AE610-1)*Workings_risks!$E$18)/(2050-2023)</f>
        <v>1.2300698769098667E-2</v>
      </c>
      <c r="AV610" s="170">
        <f>AU610+(($AE610-1)*Workings_risks!$E$18)/(2050-2023)</f>
        <v>1.2473918897633942E-2</v>
      </c>
      <c r="AW610" s="170">
        <f>AV610+(($AE610-1)*Workings_risks!$E$18)/(2050-2023)</f>
        <v>1.2647139026169216E-2</v>
      </c>
      <c r="AX610" s="170">
        <f>AW610+(($AE610-1)*Workings_risks!$E$18)/(2050-2023)</f>
        <v>1.282035915470449E-2</v>
      </c>
      <c r="AY610" s="170">
        <f>AX610+(($AE610-1)*Workings_risks!$E$18)/(2050-2023)</f>
        <v>1.2993579283239765E-2</v>
      </c>
      <c r="BA610" s="186">
        <f>AF610*Workings_risks!$E$24*Workings_risks!$E$26*Workings_risks!$E$27*Assumptions!$G$90</f>
        <v>3.9292676393153835E-4</v>
      </c>
      <c r="BB610" s="186">
        <f>AG610*Workings_risks!$E$24*Workings_risks!$E$26*Workings_risks!$E$27*Assumptions!$G$90</f>
        <v>3.9994181656936352E-4</v>
      </c>
      <c r="BC610" s="186">
        <f>AH610*Workings_risks!$E$24*Workings_risks!$E$26*Workings_risks!$E$27*Assumptions!$G$90</f>
        <v>4.0695686920718847E-4</v>
      </c>
      <c r="BD610" s="186">
        <f>AI610*Workings_risks!$E$24*Workings_risks!$E$26*Workings_risks!$E$27*Assumptions!$G$90</f>
        <v>4.1397192184501358E-4</v>
      </c>
      <c r="BE610" s="186">
        <f>AJ610*Workings_risks!$E$24*Workings_risks!$E$26*Workings_risks!$E$27*Assumptions!$G$90</f>
        <v>4.2098697448283864E-4</v>
      </c>
      <c r="BF610" s="186">
        <f>AK610*Workings_risks!$E$24*Workings_risks!$E$26*Workings_risks!$E$27*Assumptions!$G$90</f>
        <v>4.2800202712066371E-4</v>
      </c>
      <c r="BG610" s="186">
        <f>AL610*Workings_risks!$E$24*Workings_risks!$E$26*Workings_risks!$E$27*Assumptions!$G$90</f>
        <v>4.3501707975848877E-4</v>
      </c>
      <c r="BH610" s="186">
        <f>AM610*Workings_risks!$E$24*Workings_risks!$E$26*Workings_risks!$E$27*Assumptions!$G$90</f>
        <v>4.4203213239631383E-4</v>
      </c>
      <c r="BI610" s="186">
        <f>AN610*Workings_risks!$E$24*Workings_risks!$E$26*Workings_risks!$E$27*Assumptions!$G$90</f>
        <v>4.4904718503413889E-4</v>
      </c>
      <c r="BJ610" s="186">
        <f>AO610*Workings_risks!$E$24*Workings_risks!$E$26*Workings_risks!$E$27*Assumptions!$G$90</f>
        <v>4.56062237671964E-4</v>
      </c>
      <c r="BK610" s="186">
        <f>AP610*Workings_risks!$E$24*Workings_risks!$E$26*Workings_risks!$E$27*Assumptions!$G$90</f>
        <v>4.6307729030978896E-4</v>
      </c>
      <c r="BL610" s="186">
        <f>AQ610*Workings_risks!$E$24*Workings_risks!$E$26*Workings_risks!$E$27*Assumptions!$G$90</f>
        <v>4.7009234294761413E-4</v>
      </c>
      <c r="BM610" s="186">
        <f>AR610*Workings_risks!$E$24*Workings_risks!$E$26*Workings_risks!$E$27*Assumptions!$G$90</f>
        <v>4.7710739558543913E-4</v>
      </c>
      <c r="BN610" s="186">
        <f>AS610*Workings_risks!$E$24*Workings_risks!$E$26*Workings_risks!$E$27*Assumptions!$G$90</f>
        <v>4.8412244822326419E-4</v>
      </c>
      <c r="BO610" s="186">
        <f>AT610*Workings_risks!$E$24*Workings_risks!$E$26*Workings_risks!$E$27*Assumptions!$G$90</f>
        <v>4.9113750086108915E-4</v>
      </c>
      <c r="BP610" s="186">
        <f>AU610*Workings_risks!$E$24*Workings_risks!$E$26*Workings_risks!$E$27*Assumptions!$G$90</f>
        <v>4.9815255349891431E-4</v>
      </c>
      <c r="BQ610" s="186">
        <f>AV610*Workings_risks!$E$24*Workings_risks!$E$26*Workings_risks!$E$27*Assumptions!$G$90</f>
        <v>5.0516760613673927E-4</v>
      </c>
      <c r="BR610" s="186">
        <f>AW610*Workings_risks!$E$24*Workings_risks!$E$26*Workings_risks!$E$27*Assumptions!$G$90</f>
        <v>5.1218265877456444E-4</v>
      </c>
      <c r="BS610" s="186">
        <f>AX610*Workings_risks!$E$24*Workings_risks!$E$26*Workings_risks!$E$27*Assumptions!$G$90</f>
        <v>5.191977114123895E-4</v>
      </c>
      <c r="BT610" s="186">
        <f>AY610*Workings_risks!$E$24*Workings_risks!$E$26*Workings_risks!$E$27*Assumptions!$G$90</f>
        <v>5.2621276405021456E-4</v>
      </c>
    </row>
    <row r="611" spans="2:72" x14ac:dyDescent="0.25">
      <c r="B611" s="42">
        <v>10478419</v>
      </c>
      <c r="C611" s="42" t="s">
        <v>646</v>
      </c>
      <c r="D611" s="42" t="s">
        <v>262</v>
      </c>
      <c r="E611" s="42">
        <v>17333828</v>
      </c>
      <c r="F611" s="42">
        <v>17333836</v>
      </c>
      <c r="G611" s="42">
        <v>0.2504777370762703</v>
      </c>
      <c r="H611" s="42">
        <v>143.12933474930099</v>
      </c>
      <c r="I611" s="42">
        <v>-37.004734009581199</v>
      </c>
      <c r="J611" s="42">
        <v>117</v>
      </c>
      <c r="K611" s="42">
        <v>103</v>
      </c>
      <c r="L611" s="32">
        <v>6.3E-2</v>
      </c>
      <c r="M611" s="32">
        <v>8.7999999999999995E-2</v>
      </c>
      <c r="N611" s="181"/>
      <c r="O611" s="182">
        <f t="shared" si="136"/>
        <v>124.371</v>
      </c>
      <c r="P611" s="182">
        <f t="shared" si="137"/>
        <v>109.48899999999999</v>
      </c>
      <c r="Q611" s="191">
        <f t="shared" si="138"/>
        <v>0.01</v>
      </c>
      <c r="R611" s="191">
        <f t="shared" si="139"/>
        <v>0.02</v>
      </c>
      <c r="S611" s="184">
        <f t="shared" si="140"/>
        <v>-1488.2000000000005</v>
      </c>
      <c r="T611" s="184">
        <f t="shared" si="141"/>
        <v>139.25299999999999</v>
      </c>
      <c r="U611" s="185">
        <f t="shared" si="142"/>
        <v>1.4952963311382864E-2</v>
      </c>
      <c r="V611" s="181"/>
      <c r="W611" s="182">
        <f t="shared" si="143"/>
        <v>125.541</v>
      </c>
      <c r="X611" s="182">
        <f t="shared" si="144"/>
        <v>112.06400000000001</v>
      </c>
      <c r="Y611" s="183">
        <f t="shared" si="145"/>
        <v>0.01</v>
      </c>
      <c r="Z611" s="183">
        <f t="shared" si="146"/>
        <v>0.02</v>
      </c>
      <c r="AA611" s="184">
        <f t="shared" si="147"/>
        <v>-1347.6999999999989</v>
      </c>
      <c r="AB611" s="184">
        <f t="shared" si="148"/>
        <v>139.018</v>
      </c>
      <c r="AC611" s="185">
        <f t="shared" si="149"/>
        <v>1.6337463827261273E-2</v>
      </c>
      <c r="AD611" s="181"/>
      <c r="AE611" s="178">
        <f t="shared" si="150"/>
        <v>1.4952963311382863</v>
      </c>
      <c r="AF611" s="170">
        <f>Workings_risks!$E$18+Workings_risks!$E$27*(($AE611-1)*Workings_risks!$E$18)/(2050-2023)</f>
        <v>9.6880893083749475E-3</v>
      </c>
      <c r="AG611" s="170">
        <f>AF611+(($AE611-1)*Workings_risks!$E$18)/(2050-2023)</f>
        <v>9.8565402593453547E-3</v>
      </c>
      <c r="AH611" s="170">
        <f>AG611+(($AE611-1)*Workings_risks!$E$18)/(2050-2023)</f>
        <v>1.0024991210315762E-2</v>
      </c>
      <c r="AI611" s="170">
        <f>AH611+(($AE611-1)*Workings_risks!$E$18)/(2050-2023)</f>
        <v>1.0193442161286169E-2</v>
      </c>
      <c r="AJ611" s="170">
        <f>AI611+(($AE611-1)*Workings_risks!$E$18)/(2050-2023)</f>
        <v>1.0361893112256576E-2</v>
      </c>
      <c r="AK611" s="170">
        <f>AJ611+(($AE611-1)*Workings_risks!$E$18)/(2050-2023)</f>
        <v>1.0530344063226983E-2</v>
      </c>
      <c r="AL611" s="170">
        <f>AK611+(($AE611-1)*Workings_risks!$E$18)/(2050-2023)</f>
        <v>1.069879501419739E-2</v>
      </c>
      <c r="AM611" s="170">
        <f>AL611+(($AE611-1)*Workings_risks!$E$18)/(2050-2023)</f>
        <v>1.0867245965167797E-2</v>
      </c>
      <c r="AN611" s="170">
        <f>AM611+(($AE611-1)*Workings_risks!$E$18)/(2050-2023)</f>
        <v>1.1035696916138205E-2</v>
      </c>
      <c r="AO611" s="170">
        <f>AN611+(($AE611-1)*Workings_risks!$E$18)/(2050-2023)</f>
        <v>1.1204147867108612E-2</v>
      </c>
      <c r="AP611" s="170">
        <f>AO611+(($AE611-1)*Workings_risks!$E$18)/(2050-2023)</f>
        <v>1.1372598818079019E-2</v>
      </c>
      <c r="AQ611" s="170">
        <f>AP611+(($AE611-1)*Workings_risks!$E$18)/(2050-2023)</f>
        <v>1.1541049769049426E-2</v>
      </c>
      <c r="AR611" s="170">
        <f>AQ611+(($AE611-1)*Workings_risks!$E$18)/(2050-2023)</f>
        <v>1.1709500720019833E-2</v>
      </c>
      <c r="AS611" s="170">
        <f>AR611+(($AE611-1)*Workings_risks!$E$18)/(2050-2023)</f>
        <v>1.187795167099024E-2</v>
      </c>
      <c r="AT611" s="170">
        <f>AS611+(($AE611-1)*Workings_risks!$E$18)/(2050-2023)</f>
        <v>1.2046402621960647E-2</v>
      </c>
      <c r="AU611" s="170">
        <f>AT611+(($AE611-1)*Workings_risks!$E$18)/(2050-2023)</f>
        <v>1.2214853572931055E-2</v>
      </c>
      <c r="AV611" s="170">
        <f>AU611+(($AE611-1)*Workings_risks!$E$18)/(2050-2023)</f>
        <v>1.2383304523901462E-2</v>
      </c>
      <c r="AW611" s="170">
        <f>AV611+(($AE611-1)*Workings_risks!$E$18)/(2050-2023)</f>
        <v>1.2551755474871869E-2</v>
      </c>
      <c r="AX611" s="170">
        <f>AW611+(($AE611-1)*Workings_risks!$E$18)/(2050-2023)</f>
        <v>1.2720206425842276E-2</v>
      </c>
      <c r="AY611" s="170">
        <f>AX611+(($AE611-1)*Workings_risks!$E$18)/(2050-2023)</f>
        <v>1.2888657376812683E-2</v>
      </c>
      <c r="BA611" s="186">
        <f>AF611*Workings_risks!$E$24*Workings_risks!$E$26*Workings_risks!$E$27*Assumptions!$G$90</f>
        <v>3.9234733880456988E-4</v>
      </c>
      <c r="BB611" s="186">
        <f>AG611*Workings_risks!$E$24*Workings_risks!$E$26*Workings_risks!$E$27*Assumptions!$G$90</f>
        <v>3.9916924973340545E-4</v>
      </c>
      <c r="BC611" s="186">
        <f>AH611*Workings_risks!$E$24*Workings_risks!$E$26*Workings_risks!$E$27*Assumptions!$G$90</f>
        <v>4.0599116066224108E-4</v>
      </c>
      <c r="BD611" s="186">
        <f>AI611*Workings_risks!$E$24*Workings_risks!$E$26*Workings_risks!$E$27*Assumptions!$G$90</f>
        <v>4.128130715910767E-4</v>
      </c>
      <c r="BE611" s="186">
        <f>AJ611*Workings_risks!$E$24*Workings_risks!$E$26*Workings_risks!$E$27*Assumptions!$G$90</f>
        <v>4.1963498251991233E-4</v>
      </c>
      <c r="BF611" s="186">
        <f>AK611*Workings_risks!$E$24*Workings_risks!$E$26*Workings_risks!$E$27*Assumptions!$G$90</f>
        <v>4.264568934487479E-4</v>
      </c>
      <c r="BG611" s="186">
        <f>AL611*Workings_risks!$E$24*Workings_risks!$E$26*Workings_risks!$E$27*Assumptions!$G$90</f>
        <v>4.3327880437758347E-4</v>
      </c>
      <c r="BH611" s="186">
        <f>AM611*Workings_risks!$E$24*Workings_risks!$E$26*Workings_risks!$E$27*Assumptions!$G$90</f>
        <v>4.401007153064191E-4</v>
      </c>
      <c r="BI611" s="186">
        <f>AN611*Workings_risks!$E$24*Workings_risks!$E$26*Workings_risks!$E$27*Assumptions!$G$90</f>
        <v>4.4692262623525456E-4</v>
      </c>
      <c r="BJ611" s="186">
        <f>AO611*Workings_risks!$E$24*Workings_risks!$E$26*Workings_risks!$E$27*Assumptions!$G$90</f>
        <v>4.5374453716409024E-4</v>
      </c>
      <c r="BK611" s="186">
        <f>AP611*Workings_risks!$E$24*Workings_risks!$E$26*Workings_risks!$E$27*Assumptions!$G$90</f>
        <v>4.6056644809292581E-4</v>
      </c>
      <c r="BL611" s="186">
        <f>AQ611*Workings_risks!$E$24*Workings_risks!$E$26*Workings_risks!$E$27*Assumptions!$G$90</f>
        <v>4.6738835902176154E-4</v>
      </c>
      <c r="BM611" s="186">
        <f>AR611*Workings_risks!$E$24*Workings_risks!$E$26*Workings_risks!$E$27*Assumptions!$G$90</f>
        <v>4.7421026995059701E-4</v>
      </c>
      <c r="BN611" s="186">
        <f>AS611*Workings_risks!$E$24*Workings_risks!$E$26*Workings_risks!$E$27*Assumptions!$G$90</f>
        <v>4.8103218087943263E-4</v>
      </c>
      <c r="BO611" s="186">
        <f>AT611*Workings_risks!$E$24*Workings_risks!$E$26*Workings_risks!$E$27*Assumptions!$G$90</f>
        <v>4.878540918082682E-4</v>
      </c>
      <c r="BP611" s="186">
        <f>AU611*Workings_risks!$E$24*Workings_risks!$E$26*Workings_risks!$E$27*Assumptions!$G$90</f>
        <v>4.9467600273710394E-4</v>
      </c>
      <c r="BQ611" s="186">
        <f>AV611*Workings_risks!$E$24*Workings_risks!$E$26*Workings_risks!$E$27*Assumptions!$G$90</f>
        <v>5.0149791366593929E-4</v>
      </c>
      <c r="BR611" s="186">
        <f>AW611*Workings_risks!$E$24*Workings_risks!$E$26*Workings_risks!$E$27*Assumptions!$G$90</f>
        <v>5.0831982459477497E-4</v>
      </c>
      <c r="BS611" s="186">
        <f>AX611*Workings_risks!$E$24*Workings_risks!$E$26*Workings_risks!$E$27*Assumptions!$G$90</f>
        <v>5.1514173552361065E-4</v>
      </c>
      <c r="BT611" s="186">
        <f>AY611*Workings_risks!$E$24*Workings_risks!$E$26*Workings_risks!$E$27*Assumptions!$G$90</f>
        <v>5.2196364645244612E-4</v>
      </c>
    </row>
    <row r="612" spans="2:72" x14ac:dyDescent="0.25">
      <c r="B612" s="42">
        <v>10478541</v>
      </c>
      <c r="C612" s="42" t="s">
        <v>646</v>
      </c>
      <c r="D612" s="42" t="s">
        <v>262</v>
      </c>
      <c r="E612" s="42">
        <v>17334378</v>
      </c>
      <c r="F612" s="42">
        <v>17334374</v>
      </c>
      <c r="G612" s="42">
        <v>1.8093438196213203</v>
      </c>
      <c r="H612" s="42">
        <v>143.19585667682799</v>
      </c>
      <c r="I612" s="42">
        <v>-36.963598238329297</v>
      </c>
      <c r="J612" s="42">
        <v>120</v>
      </c>
      <c r="K612" s="42">
        <v>106</v>
      </c>
      <c r="L612" s="32">
        <v>6.3E-2</v>
      </c>
      <c r="M612" s="32">
        <v>8.7999999999999995E-2</v>
      </c>
      <c r="N612" s="181"/>
      <c r="O612" s="182">
        <f t="shared" si="136"/>
        <v>127.55999999999999</v>
      </c>
      <c r="P612" s="182">
        <f t="shared" si="137"/>
        <v>112.678</v>
      </c>
      <c r="Q612" s="191">
        <f t="shared" si="138"/>
        <v>0.01</v>
      </c>
      <c r="R612" s="191">
        <f t="shared" si="139"/>
        <v>0.02</v>
      </c>
      <c r="S612" s="184">
        <f t="shared" si="140"/>
        <v>-1488.1999999999989</v>
      </c>
      <c r="T612" s="184">
        <f t="shared" si="141"/>
        <v>142.44199999999998</v>
      </c>
      <c r="U612" s="185">
        <f t="shared" si="142"/>
        <v>1.5079962370649104E-2</v>
      </c>
      <c r="V612" s="181"/>
      <c r="W612" s="182">
        <f t="shared" si="143"/>
        <v>128.76</v>
      </c>
      <c r="X612" s="182">
        <f t="shared" si="144"/>
        <v>115.328</v>
      </c>
      <c r="Y612" s="183">
        <f t="shared" si="145"/>
        <v>0.01</v>
      </c>
      <c r="Z612" s="183">
        <f t="shared" si="146"/>
        <v>0.02</v>
      </c>
      <c r="AA612" s="184">
        <f t="shared" si="147"/>
        <v>-1343.1999999999987</v>
      </c>
      <c r="AB612" s="184">
        <f t="shared" si="148"/>
        <v>142.19199999999998</v>
      </c>
      <c r="AC612" s="185">
        <f t="shared" si="149"/>
        <v>1.6521739130434782E-2</v>
      </c>
      <c r="AD612" s="181"/>
      <c r="AE612" s="178">
        <f t="shared" si="150"/>
        <v>1.5079962370649105</v>
      </c>
      <c r="AF612" s="170">
        <f>Workings_risks!$E$18+Workings_risks!$E$27*(($AE612-1)*Workings_risks!$E$18)/(2050-2023)</f>
        <v>9.7010470738342104E-3</v>
      </c>
      <c r="AG612" s="170">
        <f>AF612+(($AE612-1)*Workings_risks!$E$18)/(2050-2023)</f>
        <v>9.8738172799577046E-3</v>
      </c>
      <c r="AH612" s="170">
        <f>AG612+(($AE612-1)*Workings_risks!$E$18)/(2050-2023)</f>
        <v>1.0046587486081199E-2</v>
      </c>
      <c r="AI612" s="170">
        <f>AH612+(($AE612-1)*Workings_risks!$E$18)/(2050-2023)</f>
        <v>1.0219357692204693E-2</v>
      </c>
      <c r="AJ612" s="170">
        <f>AI612+(($AE612-1)*Workings_risks!$E$18)/(2050-2023)</f>
        <v>1.0392127898328187E-2</v>
      </c>
      <c r="AK612" s="170">
        <f>AJ612+(($AE612-1)*Workings_risks!$E$18)/(2050-2023)</f>
        <v>1.0564898104451681E-2</v>
      </c>
      <c r="AL612" s="170">
        <f>AK612+(($AE612-1)*Workings_risks!$E$18)/(2050-2023)</f>
        <v>1.0737668310575176E-2</v>
      </c>
      <c r="AM612" s="170">
        <f>AL612+(($AE612-1)*Workings_risks!$E$18)/(2050-2023)</f>
        <v>1.091043851669867E-2</v>
      </c>
      <c r="AN612" s="170">
        <f>AM612+(($AE612-1)*Workings_risks!$E$18)/(2050-2023)</f>
        <v>1.1083208722822164E-2</v>
      </c>
      <c r="AO612" s="170">
        <f>AN612+(($AE612-1)*Workings_risks!$E$18)/(2050-2023)</f>
        <v>1.1255978928945658E-2</v>
      </c>
      <c r="AP612" s="170">
        <f>AO612+(($AE612-1)*Workings_risks!$E$18)/(2050-2023)</f>
        <v>1.1428749135069152E-2</v>
      </c>
      <c r="AQ612" s="170">
        <f>AP612+(($AE612-1)*Workings_risks!$E$18)/(2050-2023)</f>
        <v>1.1601519341192646E-2</v>
      </c>
      <c r="AR612" s="170">
        <f>AQ612+(($AE612-1)*Workings_risks!$E$18)/(2050-2023)</f>
        <v>1.1774289547316141E-2</v>
      </c>
      <c r="AS612" s="170">
        <f>AR612+(($AE612-1)*Workings_risks!$E$18)/(2050-2023)</f>
        <v>1.1947059753439635E-2</v>
      </c>
      <c r="AT612" s="170">
        <f>AS612+(($AE612-1)*Workings_risks!$E$18)/(2050-2023)</f>
        <v>1.2119829959563129E-2</v>
      </c>
      <c r="AU612" s="170">
        <f>AT612+(($AE612-1)*Workings_risks!$E$18)/(2050-2023)</f>
        <v>1.2292600165686623E-2</v>
      </c>
      <c r="AV612" s="170">
        <f>AU612+(($AE612-1)*Workings_risks!$E$18)/(2050-2023)</f>
        <v>1.2465370371810117E-2</v>
      </c>
      <c r="AW612" s="170">
        <f>AV612+(($AE612-1)*Workings_risks!$E$18)/(2050-2023)</f>
        <v>1.2638140577933612E-2</v>
      </c>
      <c r="AX612" s="170">
        <f>AW612+(($AE612-1)*Workings_risks!$E$18)/(2050-2023)</f>
        <v>1.2810910784057106E-2</v>
      </c>
      <c r="AY612" s="170">
        <f>AX612+(($AE612-1)*Workings_risks!$E$18)/(2050-2023)</f>
        <v>1.29836809901806E-2</v>
      </c>
      <c r="BA612" s="186">
        <f>AF612*Workings_risks!$E$24*Workings_risks!$E$26*Workings_risks!$E$27*Assumptions!$G$90</f>
        <v>3.928721011837111E-4</v>
      </c>
      <c r="BB612" s="186">
        <f>AG612*Workings_risks!$E$24*Workings_risks!$E$26*Workings_risks!$E$27*Assumptions!$G$90</f>
        <v>3.9986893290559371E-4</v>
      </c>
      <c r="BC612" s="186">
        <f>AH612*Workings_risks!$E$24*Workings_risks!$E$26*Workings_risks!$E$27*Assumptions!$G$90</f>
        <v>4.0686576462747648E-4</v>
      </c>
      <c r="BD612" s="186">
        <f>AI612*Workings_risks!$E$24*Workings_risks!$E$26*Workings_risks!$E$27*Assumptions!$G$90</f>
        <v>4.1386259634935908E-4</v>
      </c>
      <c r="BE612" s="186">
        <f>AJ612*Workings_risks!$E$24*Workings_risks!$E$26*Workings_risks!$E$27*Assumptions!$G$90</f>
        <v>4.2085942807124175E-4</v>
      </c>
      <c r="BF612" s="186">
        <f>AK612*Workings_risks!$E$24*Workings_risks!$E$26*Workings_risks!$E$27*Assumptions!$G$90</f>
        <v>4.278562597931243E-4</v>
      </c>
      <c r="BG612" s="186">
        <f>AL612*Workings_risks!$E$24*Workings_risks!$E$26*Workings_risks!$E$27*Assumptions!$G$90</f>
        <v>4.3485309151500702E-4</v>
      </c>
      <c r="BH612" s="186">
        <f>AM612*Workings_risks!$E$24*Workings_risks!$E$26*Workings_risks!$E$27*Assumptions!$G$90</f>
        <v>4.4184992323688968E-4</v>
      </c>
      <c r="BI612" s="186">
        <f>AN612*Workings_risks!$E$24*Workings_risks!$E$26*Workings_risks!$E$27*Assumptions!$G$90</f>
        <v>4.4884675495877229E-4</v>
      </c>
      <c r="BJ612" s="186">
        <f>AO612*Workings_risks!$E$24*Workings_risks!$E$26*Workings_risks!$E$27*Assumptions!$G$90</f>
        <v>4.5584358668065495E-4</v>
      </c>
      <c r="BK612" s="186">
        <f>AP612*Workings_risks!$E$24*Workings_risks!$E$26*Workings_risks!$E$27*Assumptions!$G$90</f>
        <v>4.6284041840253767E-4</v>
      </c>
      <c r="BL612" s="186">
        <f>AQ612*Workings_risks!$E$24*Workings_risks!$E$26*Workings_risks!$E$27*Assumptions!$G$90</f>
        <v>4.6983725012442027E-4</v>
      </c>
      <c r="BM612" s="186">
        <f>AR612*Workings_risks!$E$24*Workings_risks!$E$26*Workings_risks!$E$27*Assumptions!$G$90</f>
        <v>4.7683408184630294E-4</v>
      </c>
      <c r="BN612" s="186">
        <f>AS612*Workings_risks!$E$24*Workings_risks!$E$26*Workings_risks!$E$27*Assumptions!$G$90</f>
        <v>4.8383091356818555E-4</v>
      </c>
      <c r="BO612" s="186">
        <f>AT612*Workings_risks!$E$24*Workings_risks!$E$26*Workings_risks!$E$27*Assumptions!$G$90</f>
        <v>4.9082774529006815E-4</v>
      </c>
      <c r="BP612" s="186">
        <f>AU612*Workings_risks!$E$24*Workings_risks!$E$26*Workings_risks!$E$27*Assumptions!$G$90</f>
        <v>4.9782457701195082E-4</v>
      </c>
      <c r="BQ612" s="186">
        <f>AV612*Workings_risks!$E$24*Workings_risks!$E$26*Workings_risks!$E$27*Assumptions!$G$90</f>
        <v>5.0482140873383348E-4</v>
      </c>
      <c r="BR612" s="186">
        <f>AW612*Workings_risks!$E$24*Workings_risks!$E$26*Workings_risks!$E$27*Assumptions!$G$90</f>
        <v>5.1181824045571603E-4</v>
      </c>
      <c r="BS612" s="186">
        <f>AX612*Workings_risks!$E$24*Workings_risks!$E$26*Workings_risks!$E$27*Assumptions!$G$90</f>
        <v>5.1881507217759869E-4</v>
      </c>
      <c r="BT612" s="186">
        <f>AY612*Workings_risks!$E$24*Workings_risks!$E$26*Workings_risks!$E$27*Assumptions!$G$90</f>
        <v>5.2581190389948147E-4</v>
      </c>
    </row>
    <row r="613" spans="2:72" x14ac:dyDescent="0.25">
      <c r="B613" s="42">
        <v>10478730</v>
      </c>
      <c r="C613" s="42" t="s">
        <v>571</v>
      </c>
      <c r="D613" s="42" t="s">
        <v>241</v>
      </c>
      <c r="E613" s="42">
        <v>17335167</v>
      </c>
      <c r="F613" s="42">
        <v>17335158</v>
      </c>
      <c r="G613" s="42">
        <v>0.20126721368294032</v>
      </c>
      <c r="H613" s="42">
        <v>143.33086538032401</v>
      </c>
      <c r="I613" s="42">
        <v>-36.986182210005801</v>
      </c>
      <c r="J613" s="42">
        <v>124</v>
      </c>
      <c r="K613" s="42">
        <v>110</v>
      </c>
      <c r="L613" s="32">
        <v>6.3E-2</v>
      </c>
      <c r="M613" s="32">
        <v>8.7999999999999995E-2</v>
      </c>
      <c r="N613" s="181"/>
      <c r="O613" s="182">
        <f t="shared" si="136"/>
        <v>131.81199999999998</v>
      </c>
      <c r="P613" s="182">
        <f t="shared" si="137"/>
        <v>116.92999999999999</v>
      </c>
      <c r="Q613" s="191">
        <f t="shared" si="138"/>
        <v>0.01</v>
      </c>
      <c r="R613" s="191">
        <f t="shared" si="139"/>
        <v>0.02</v>
      </c>
      <c r="S613" s="184">
        <f t="shared" si="140"/>
        <v>-1488.1999999999989</v>
      </c>
      <c r="T613" s="184">
        <f t="shared" si="141"/>
        <v>146.69399999999996</v>
      </c>
      <c r="U613" s="185">
        <f t="shared" si="142"/>
        <v>1.5249294449670728E-2</v>
      </c>
      <c r="V613" s="181"/>
      <c r="W613" s="182">
        <f t="shared" si="143"/>
        <v>133.05199999999999</v>
      </c>
      <c r="X613" s="182">
        <f t="shared" si="144"/>
        <v>119.68</v>
      </c>
      <c r="Y613" s="183">
        <f t="shared" si="145"/>
        <v>0.01</v>
      </c>
      <c r="Z613" s="183">
        <f t="shared" si="146"/>
        <v>0.02</v>
      </c>
      <c r="AA613" s="184">
        <f t="shared" si="147"/>
        <v>-1337.1999999999987</v>
      </c>
      <c r="AB613" s="184">
        <f t="shared" si="148"/>
        <v>146.42399999999998</v>
      </c>
      <c r="AC613" s="185">
        <f t="shared" si="149"/>
        <v>1.6769368830391863E-2</v>
      </c>
      <c r="AD613" s="181"/>
      <c r="AE613" s="178">
        <f t="shared" si="150"/>
        <v>1.5249294449670727</v>
      </c>
      <c r="AF613" s="170">
        <f>Workings_risks!$E$18+Workings_risks!$E$27*(($AE613-1)*Workings_risks!$E$18)/(2050-2023)</f>
        <v>9.7183240944465586E-3</v>
      </c>
      <c r="AG613" s="170">
        <f>AF613+(($AE613-1)*Workings_risks!$E$18)/(2050-2023)</f>
        <v>9.8968533074408355E-3</v>
      </c>
      <c r="AH613" s="170">
        <f>AG613+(($AE613-1)*Workings_risks!$E$18)/(2050-2023)</f>
        <v>1.0075382520435112E-2</v>
      </c>
      <c r="AI613" s="170">
        <f>AH613+(($AE613-1)*Workings_risks!$E$18)/(2050-2023)</f>
        <v>1.0253911733429389E-2</v>
      </c>
      <c r="AJ613" s="170">
        <f>AI613+(($AE613-1)*Workings_risks!$E$18)/(2050-2023)</f>
        <v>1.0432440946423666E-2</v>
      </c>
      <c r="AK613" s="170">
        <f>AJ613+(($AE613-1)*Workings_risks!$E$18)/(2050-2023)</f>
        <v>1.0610970159417943E-2</v>
      </c>
      <c r="AL613" s="170">
        <f>AK613+(($AE613-1)*Workings_risks!$E$18)/(2050-2023)</f>
        <v>1.078949937241222E-2</v>
      </c>
      <c r="AM613" s="170">
        <f>AL613+(($AE613-1)*Workings_risks!$E$18)/(2050-2023)</f>
        <v>1.0968028585406497E-2</v>
      </c>
      <c r="AN613" s="170">
        <f>AM613+(($AE613-1)*Workings_risks!$E$18)/(2050-2023)</f>
        <v>1.1146557798400774E-2</v>
      </c>
      <c r="AO613" s="170">
        <f>AN613+(($AE613-1)*Workings_risks!$E$18)/(2050-2023)</f>
        <v>1.1325087011395051E-2</v>
      </c>
      <c r="AP613" s="170">
        <f>AO613+(($AE613-1)*Workings_risks!$E$18)/(2050-2023)</f>
        <v>1.1503616224389328E-2</v>
      </c>
      <c r="AQ613" s="170">
        <f>AP613+(($AE613-1)*Workings_risks!$E$18)/(2050-2023)</f>
        <v>1.1682145437383605E-2</v>
      </c>
      <c r="AR613" s="170">
        <f>AQ613+(($AE613-1)*Workings_risks!$E$18)/(2050-2023)</f>
        <v>1.1860674650377882E-2</v>
      </c>
      <c r="AS613" s="170">
        <f>AR613+(($AE613-1)*Workings_risks!$E$18)/(2050-2023)</f>
        <v>1.2039203863372159E-2</v>
      </c>
      <c r="AT613" s="170">
        <f>AS613+(($AE613-1)*Workings_risks!$E$18)/(2050-2023)</f>
        <v>1.2217733076366435E-2</v>
      </c>
      <c r="AU613" s="170">
        <f>AT613+(($AE613-1)*Workings_risks!$E$18)/(2050-2023)</f>
        <v>1.2396262289360712E-2</v>
      </c>
      <c r="AV613" s="170">
        <f>AU613+(($AE613-1)*Workings_risks!$E$18)/(2050-2023)</f>
        <v>1.2574791502354989E-2</v>
      </c>
      <c r="AW613" s="170">
        <f>AV613+(($AE613-1)*Workings_risks!$E$18)/(2050-2023)</f>
        <v>1.2753320715349266E-2</v>
      </c>
      <c r="AX613" s="170">
        <f>AW613+(($AE613-1)*Workings_risks!$E$18)/(2050-2023)</f>
        <v>1.2931849928343543E-2</v>
      </c>
      <c r="AY613" s="170">
        <f>AX613+(($AE613-1)*Workings_risks!$E$18)/(2050-2023)</f>
        <v>1.311037914133782E-2</v>
      </c>
      <c r="BA613" s="186">
        <f>AF613*Workings_risks!$E$24*Workings_risks!$E$26*Workings_risks!$E$27*Assumptions!$G$90</f>
        <v>3.9357178435589941E-4</v>
      </c>
      <c r="BB613" s="186">
        <f>AG613*Workings_risks!$E$24*Workings_risks!$E$26*Workings_risks!$E$27*Assumptions!$G$90</f>
        <v>4.0080184380184469E-4</v>
      </c>
      <c r="BC613" s="186">
        <f>AH613*Workings_risks!$E$24*Workings_risks!$E$26*Workings_risks!$E$27*Assumptions!$G$90</f>
        <v>4.0803190324779009E-4</v>
      </c>
      <c r="BD613" s="186">
        <f>AI613*Workings_risks!$E$24*Workings_risks!$E$26*Workings_risks!$E$27*Assumptions!$G$90</f>
        <v>4.1526196269373549E-4</v>
      </c>
      <c r="BE613" s="186">
        <f>AJ613*Workings_risks!$E$24*Workings_risks!$E$26*Workings_risks!$E$27*Assumptions!$G$90</f>
        <v>4.2249202213968094E-4</v>
      </c>
      <c r="BF613" s="186">
        <f>AK613*Workings_risks!$E$24*Workings_risks!$E$26*Workings_risks!$E$27*Assumptions!$G$90</f>
        <v>4.2972208158562628E-4</v>
      </c>
      <c r="BG613" s="186">
        <f>AL613*Workings_risks!$E$24*Workings_risks!$E$26*Workings_risks!$E$27*Assumptions!$G$90</f>
        <v>4.3695214103157162E-4</v>
      </c>
      <c r="BH613" s="186">
        <f>AM613*Workings_risks!$E$24*Workings_risks!$E$26*Workings_risks!$E$27*Assumptions!$G$90</f>
        <v>4.4418220047751702E-4</v>
      </c>
      <c r="BI613" s="186">
        <f>AN613*Workings_risks!$E$24*Workings_risks!$E$26*Workings_risks!$E$27*Assumptions!$G$90</f>
        <v>4.5141225992346247E-4</v>
      </c>
      <c r="BJ613" s="186">
        <f>AO613*Workings_risks!$E$24*Workings_risks!$E$26*Workings_risks!$E$27*Assumptions!$G$90</f>
        <v>4.5864231936940781E-4</v>
      </c>
      <c r="BK613" s="186">
        <f>AP613*Workings_risks!$E$24*Workings_risks!$E$26*Workings_risks!$E$27*Assumptions!$G$90</f>
        <v>4.6587237881535315E-4</v>
      </c>
      <c r="BL613" s="186">
        <f>AQ613*Workings_risks!$E$24*Workings_risks!$E$26*Workings_risks!$E$27*Assumptions!$G$90</f>
        <v>4.7310243826129855E-4</v>
      </c>
      <c r="BM613" s="186">
        <f>AR613*Workings_risks!$E$24*Workings_risks!$E$26*Workings_risks!$E$27*Assumptions!$G$90</f>
        <v>4.80332497707244E-4</v>
      </c>
      <c r="BN613" s="186">
        <f>AS613*Workings_risks!$E$24*Workings_risks!$E$26*Workings_risks!$E$27*Assumptions!$G$90</f>
        <v>4.8756255715318939E-4</v>
      </c>
      <c r="BO613" s="186">
        <f>AT613*Workings_risks!$E$24*Workings_risks!$E$26*Workings_risks!$E$27*Assumptions!$G$90</f>
        <v>4.9479261659913479E-4</v>
      </c>
      <c r="BP613" s="186">
        <f>AU613*Workings_risks!$E$24*Workings_risks!$E$26*Workings_risks!$E$27*Assumptions!$G$90</f>
        <v>5.0202267604508013E-4</v>
      </c>
      <c r="BQ613" s="186">
        <f>AV613*Workings_risks!$E$24*Workings_risks!$E$26*Workings_risks!$E$27*Assumptions!$G$90</f>
        <v>5.0925273549102547E-4</v>
      </c>
      <c r="BR613" s="186">
        <f>AW613*Workings_risks!$E$24*Workings_risks!$E$26*Workings_risks!$E$27*Assumptions!$G$90</f>
        <v>5.1648279493697092E-4</v>
      </c>
      <c r="BS613" s="186">
        <f>AX613*Workings_risks!$E$24*Workings_risks!$E$26*Workings_risks!$E$27*Assumptions!$G$90</f>
        <v>5.2371285438291637E-4</v>
      </c>
      <c r="BT613" s="186">
        <f>AY613*Workings_risks!$E$24*Workings_risks!$E$26*Workings_risks!$E$27*Assumptions!$G$90</f>
        <v>5.3094291382886172E-4</v>
      </c>
    </row>
    <row r="614" spans="2:72" x14ac:dyDescent="0.25">
      <c r="B614" s="42">
        <v>10478733</v>
      </c>
      <c r="C614" s="42" t="s">
        <v>571</v>
      </c>
      <c r="D614" s="42" t="s">
        <v>241</v>
      </c>
      <c r="E614" s="42">
        <v>17335198</v>
      </c>
      <c r="F614" s="42">
        <v>17335189</v>
      </c>
      <c r="G614" s="42">
        <v>0.92781094757973026</v>
      </c>
      <c r="H614" s="42">
        <v>143.34167110701401</v>
      </c>
      <c r="I614" s="42">
        <v>-36.985942407831203</v>
      </c>
      <c r="J614" s="42">
        <v>124</v>
      </c>
      <c r="K614" s="42">
        <v>110</v>
      </c>
      <c r="L614" s="32">
        <v>6.3E-2</v>
      </c>
      <c r="M614" s="32">
        <v>8.7999999999999995E-2</v>
      </c>
      <c r="N614" s="181"/>
      <c r="O614" s="182">
        <f t="shared" si="136"/>
        <v>131.81199999999998</v>
      </c>
      <c r="P614" s="182">
        <f t="shared" si="137"/>
        <v>116.92999999999999</v>
      </c>
      <c r="Q614" s="191">
        <f t="shared" si="138"/>
        <v>0.01</v>
      </c>
      <c r="R614" s="191">
        <f t="shared" si="139"/>
        <v>0.02</v>
      </c>
      <c r="S614" s="184">
        <f t="shared" si="140"/>
        <v>-1488.1999999999989</v>
      </c>
      <c r="T614" s="184">
        <f t="shared" si="141"/>
        <v>146.69399999999996</v>
      </c>
      <c r="U614" s="185">
        <f t="shared" si="142"/>
        <v>1.5249294449670728E-2</v>
      </c>
      <c r="V614" s="181"/>
      <c r="W614" s="182">
        <f t="shared" si="143"/>
        <v>133.05199999999999</v>
      </c>
      <c r="X614" s="182">
        <f t="shared" si="144"/>
        <v>119.68</v>
      </c>
      <c r="Y614" s="183">
        <f t="shared" si="145"/>
        <v>0.01</v>
      </c>
      <c r="Z614" s="183">
        <f t="shared" si="146"/>
        <v>0.02</v>
      </c>
      <c r="AA614" s="184">
        <f t="shared" si="147"/>
        <v>-1337.1999999999987</v>
      </c>
      <c r="AB614" s="184">
        <f t="shared" si="148"/>
        <v>146.42399999999998</v>
      </c>
      <c r="AC614" s="185">
        <f t="shared" si="149"/>
        <v>1.6769368830391863E-2</v>
      </c>
      <c r="AD614" s="181"/>
      <c r="AE614" s="178">
        <f t="shared" si="150"/>
        <v>1.5249294449670727</v>
      </c>
      <c r="AF614" s="170">
        <f>Workings_risks!$E$18+Workings_risks!$E$27*(($AE614-1)*Workings_risks!$E$18)/(2050-2023)</f>
        <v>9.7183240944465586E-3</v>
      </c>
      <c r="AG614" s="170">
        <f>AF614+(($AE614-1)*Workings_risks!$E$18)/(2050-2023)</f>
        <v>9.8968533074408355E-3</v>
      </c>
      <c r="AH614" s="170">
        <f>AG614+(($AE614-1)*Workings_risks!$E$18)/(2050-2023)</f>
        <v>1.0075382520435112E-2</v>
      </c>
      <c r="AI614" s="170">
        <f>AH614+(($AE614-1)*Workings_risks!$E$18)/(2050-2023)</f>
        <v>1.0253911733429389E-2</v>
      </c>
      <c r="AJ614" s="170">
        <f>AI614+(($AE614-1)*Workings_risks!$E$18)/(2050-2023)</f>
        <v>1.0432440946423666E-2</v>
      </c>
      <c r="AK614" s="170">
        <f>AJ614+(($AE614-1)*Workings_risks!$E$18)/(2050-2023)</f>
        <v>1.0610970159417943E-2</v>
      </c>
      <c r="AL614" s="170">
        <f>AK614+(($AE614-1)*Workings_risks!$E$18)/(2050-2023)</f>
        <v>1.078949937241222E-2</v>
      </c>
      <c r="AM614" s="170">
        <f>AL614+(($AE614-1)*Workings_risks!$E$18)/(2050-2023)</f>
        <v>1.0968028585406497E-2</v>
      </c>
      <c r="AN614" s="170">
        <f>AM614+(($AE614-1)*Workings_risks!$E$18)/(2050-2023)</f>
        <v>1.1146557798400774E-2</v>
      </c>
      <c r="AO614" s="170">
        <f>AN614+(($AE614-1)*Workings_risks!$E$18)/(2050-2023)</f>
        <v>1.1325087011395051E-2</v>
      </c>
      <c r="AP614" s="170">
        <f>AO614+(($AE614-1)*Workings_risks!$E$18)/(2050-2023)</f>
        <v>1.1503616224389328E-2</v>
      </c>
      <c r="AQ614" s="170">
        <f>AP614+(($AE614-1)*Workings_risks!$E$18)/(2050-2023)</f>
        <v>1.1682145437383605E-2</v>
      </c>
      <c r="AR614" s="170">
        <f>AQ614+(($AE614-1)*Workings_risks!$E$18)/(2050-2023)</f>
        <v>1.1860674650377882E-2</v>
      </c>
      <c r="AS614" s="170">
        <f>AR614+(($AE614-1)*Workings_risks!$E$18)/(2050-2023)</f>
        <v>1.2039203863372159E-2</v>
      </c>
      <c r="AT614" s="170">
        <f>AS614+(($AE614-1)*Workings_risks!$E$18)/(2050-2023)</f>
        <v>1.2217733076366435E-2</v>
      </c>
      <c r="AU614" s="170">
        <f>AT614+(($AE614-1)*Workings_risks!$E$18)/(2050-2023)</f>
        <v>1.2396262289360712E-2</v>
      </c>
      <c r="AV614" s="170">
        <f>AU614+(($AE614-1)*Workings_risks!$E$18)/(2050-2023)</f>
        <v>1.2574791502354989E-2</v>
      </c>
      <c r="AW614" s="170">
        <f>AV614+(($AE614-1)*Workings_risks!$E$18)/(2050-2023)</f>
        <v>1.2753320715349266E-2</v>
      </c>
      <c r="AX614" s="170">
        <f>AW614+(($AE614-1)*Workings_risks!$E$18)/(2050-2023)</f>
        <v>1.2931849928343543E-2</v>
      </c>
      <c r="AY614" s="170">
        <f>AX614+(($AE614-1)*Workings_risks!$E$18)/(2050-2023)</f>
        <v>1.311037914133782E-2</v>
      </c>
      <c r="BA614" s="186">
        <f>AF614*Workings_risks!$E$24*Workings_risks!$E$26*Workings_risks!$E$27*Assumptions!$G$90</f>
        <v>3.9357178435589941E-4</v>
      </c>
      <c r="BB614" s="186">
        <f>AG614*Workings_risks!$E$24*Workings_risks!$E$26*Workings_risks!$E$27*Assumptions!$G$90</f>
        <v>4.0080184380184469E-4</v>
      </c>
      <c r="BC614" s="186">
        <f>AH614*Workings_risks!$E$24*Workings_risks!$E$26*Workings_risks!$E$27*Assumptions!$G$90</f>
        <v>4.0803190324779009E-4</v>
      </c>
      <c r="BD614" s="186">
        <f>AI614*Workings_risks!$E$24*Workings_risks!$E$26*Workings_risks!$E$27*Assumptions!$G$90</f>
        <v>4.1526196269373549E-4</v>
      </c>
      <c r="BE614" s="186">
        <f>AJ614*Workings_risks!$E$24*Workings_risks!$E$26*Workings_risks!$E$27*Assumptions!$G$90</f>
        <v>4.2249202213968094E-4</v>
      </c>
      <c r="BF614" s="186">
        <f>AK614*Workings_risks!$E$24*Workings_risks!$E$26*Workings_risks!$E$27*Assumptions!$G$90</f>
        <v>4.2972208158562628E-4</v>
      </c>
      <c r="BG614" s="186">
        <f>AL614*Workings_risks!$E$24*Workings_risks!$E$26*Workings_risks!$E$27*Assumptions!$G$90</f>
        <v>4.3695214103157162E-4</v>
      </c>
      <c r="BH614" s="186">
        <f>AM614*Workings_risks!$E$24*Workings_risks!$E$26*Workings_risks!$E$27*Assumptions!$G$90</f>
        <v>4.4418220047751702E-4</v>
      </c>
      <c r="BI614" s="186">
        <f>AN614*Workings_risks!$E$24*Workings_risks!$E$26*Workings_risks!$E$27*Assumptions!$G$90</f>
        <v>4.5141225992346247E-4</v>
      </c>
      <c r="BJ614" s="186">
        <f>AO614*Workings_risks!$E$24*Workings_risks!$E$26*Workings_risks!$E$27*Assumptions!$G$90</f>
        <v>4.5864231936940781E-4</v>
      </c>
      <c r="BK614" s="186">
        <f>AP614*Workings_risks!$E$24*Workings_risks!$E$26*Workings_risks!$E$27*Assumptions!$G$90</f>
        <v>4.6587237881535315E-4</v>
      </c>
      <c r="BL614" s="186">
        <f>AQ614*Workings_risks!$E$24*Workings_risks!$E$26*Workings_risks!$E$27*Assumptions!$G$90</f>
        <v>4.7310243826129855E-4</v>
      </c>
      <c r="BM614" s="186">
        <f>AR614*Workings_risks!$E$24*Workings_risks!$E$26*Workings_risks!$E$27*Assumptions!$G$90</f>
        <v>4.80332497707244E-4</v>
      </c>
      <c r="BN614" s="186">
        <f>AS614*Workings_risks!$E$24*Workings_risks!$E$26*Workings_risks!$E$27*Assumptions!$G$90</f>
        <v>4.8756255715318939E-4</v>
      </c>
      <c r="BO614" s="186">
        <f>AT614*Workings_risks!$E$24*Workings_risks!$E$26*Workings_risks!$E$27*Assumptions!$G$90</f>
        <v>4.9479261659913479E-4</v>
      </c>
      <c r="BP614" s="186">
        <f>AU614*Workings_risks!$E$24*Workings_risks!$E$26*Workings_risks!$E$27*Assumptions!$G$90</f>
        <v>5.0202267604508013E-4</v>
      </c>
      <c r="BQ614" s="186">
        <f>AV614*Workings_risks!$E$24*Workings_risks!$E$26*Workings_risks!$E$27*Assumptions!$G$90</f>
        <v>5.0925273549102547E-4</v>
      </c>
      <c r="BR614" s="186">
        <f>AW614*Workings_risks!$E$24*Workings_risks!$E$26*Workings_risks!$E$27*Assumptions!$G$90</f>
        <v>5.1648279493697092E-4</v>
      </c>
      <c r="BS614" s="186">
        <f>AX614*Workings_risks!$E$24*Workings_risks!$E$26*Workings_risks!$E$27*Assumptions!$G$90</f>
        <v>5.2371285438291637E-4</v>
      </c>
      <c r="BT614" s="186">
        <f>AY614*Workings_risks!$E$24*Workings_risks!$E$26*Workings_risks!$E$27*Assumptions!$G$90</f>
        <v>5.3094291382886172E-4</v>
      </c>
    </row>
    <row r="615" spans="2:72" x14ac:dyDescent="0.25">
      <c r="B615" s="42">
        <v>10478736</v>
      </c>
      <c r="C615" s="42" t="s">
        <v>571</v>
      </c>
      <c r="D615" s="42" t="s">
        <v>241</v>
      </c>
      <c r="E615" s="42">
        <v>17335198</v>
      </c>
      <c r="F615" s="42">
        <v>17335212</v>
      </c>
      <c r="G615" s="42">
        <v>2.0385805206520602</v>
      </c>
      <c r="H615" s="42">
        <v>143.342549465031</v>
      </c>
      <c r="I615" s="42">
        <v>-36.985598369084798</v>
      </c>
      <c r="J615" s="42">
        <v>124</v>
      </c>
      <c r="K615" s="42">
        <v>110</v>
      </c>
      <c r="L615" s="32">
        <v>6.3E-2</v>
      </c>
      <c r="M615" s="32">
        <v>8.7999999999999995E-2</v>
      </c>
      <c r="N615" s="181"/>
      <c r="O615" s="182">
        <f t="shared" si="136"/>
        <v>131.81199999999998</v>
      </c>
      <c r="P615" s="182">
        <f t="shared" si="137"/>
        <v>116.92999999999999</v>
      </c>
      <c r="Q615" s="191">
        <f t="shared" si="138"/>
        <v>0.01</v>
      </c>
      <c r="R615" s="191">
        <f t="shared" si="139"/>
        <v>0.02</v>
      </c>
      <c r="S615" s="184">
        <f t="shared" si="140"/>
        <v>-1488.1999999999989</v>
      </c>
      <c r="T615" s="184">
        <f t="shared" si="141"/>
        <v>146.69399999999996</v>
      </c>
      <c r="U615" s="185">
        <f t="shared" si="142"/>
        <v>1.5249294449670728E-2</v>
      </c>
      <c r="V615" s="181"/>
      <c r="W615" s="182">
        <f t="shared" si="143"/>
        <v>133.05199999999999</v>
      </c>
      <c r="X615" s="182">
        <f t="shared" si="144"/>
        <v>119.68</v>
      </c>
      <c r="Y615" s="183">
        <f t="shared" si="145"/>
        <v>0.01</v>
      </c>
      <c r="Z615" s="183">
        <f t="shared" si="146"/>
        <v>0.02</v>
      </c>
      <c r="AA615" s="184">
        <f t="shared" si="147"/>
        <v>-1337.1999999999987</v>
      </c>
      <c r="AB615" s="184">
        <f t="shared" si="148"/>
        <v>146.42399999999998</v>
      </c>
      <c r="AC615" s="185">
        <f t="shared" si="149"/>
        <v>1.6769368830391863E-2</v>
      </c>
      <c r="AD615" s="181"/>
      <c r="AE615" s="178">
        <f t="shared" si="150"/>
        <v>1.5249294449670727</v>
      </c>
      <c r="AF615" s="170">
        <f>Workings_risks!$E$18+Workings_risks!$E$27*(($AE615-1)*Workings_risks!$E$18)/(2050-2023)</f>
        <v>9.7183240944465586E-3</v>
      </c>
      <c r="AG615" s="170">
        <f>AF615+(($AE615-1)*Workings_risks!$E$18)/(2050-2023)</f>
        <v>9.8968533074408355E-3</v>
      </c>
      <c r="AH615" s="170">
        <f>AG615+(($AE615-1)*Workings_risks!$E$18)/(2050-2023)</f>
        <v>1.0075382520435112E-2</v>
      </c>
      <c r="AI615" s="170">
        <f>AH615+(($AE615-1)*Workings_risks!$E$18)/(2050-2023)</f>
        <v>1.0253911733429389E-2</v>
      </c>
      <c r="AJ615" s="170">
        <f>AI615+(($AE615-1)*Workings_risks!$E$18)/(2050-2023)</f>
        <v>1.0432440946423666E-2</v>
      </c>
      <c r="AK615" s="170">
        <f>AJ615+(($AE615-1)*Workings_risks!$E$18)/(2050-2023)</f>
        <v>1.0610970159417943E-2</v>
      </c>
      <c r="AL615" s="170">
        <f>AK615+(($AE615-1)*Workings_risks!$E$18)/(2050-2023)</f>
        <v>1.078949937241222E-2</v>
      </c>
      <c r="AM615" s="170">
        <f>AL615+(($AE615-1)*Workings_risks!$E$18)/(2050-2023)</f>
        <v>1.0968028585406497E-2</v>
      </c>
      <c r="AN615" s="170">
        <f>AM615+(($AE615-1)*Workings_risks!$E$18)/(2050-2023)</f>
        <v>1.1146557798400774E-2</v>
      </c>
      <c r="AO615" s="170">
        <f>AN615+(($AE615-1)*Workings_risks!$E$18)/(2050-2023)</f>
        <v>1.1325087011395051E-2</v>
      </c>
      <c r="AP615" s="170">
        <f>AO615+(($AE615-1)*Workings_risks!$E$18)/(2050-2023)</f>
        <v>1.1503616224389328E-2</v>
      </c>
      <c r="AQ615" s="170">
        <f>AP615+(($AE615-1)*Workings_risks!$E$18)/(2050-2023)</f>
        <v>1.1682145437383605E-2</v>
      </c>
      <c r="AR615" s="170">
        <f>AQ615+(($AE615-1)*Workings_risks!$E$18)/(2050-2023)</f>
        <v>1.1860674650377882E-2</v>
      </c>
      <c r="AS615" s="170">
        <f>AR615+(($AE615-1)*Workings_risks!$E$18)/(2050-2023)</f>
        <v>1.2039203863372159E-2</v>
      </c>
      <c r="AT615" s="170">
        <f>AS615+(($AE615-1)*Workings_risks!$E$18)/(2050-2023)</f>
        <v>1.2217733076366435E-2</v>
      </c>
      <c r="AU615" s="170">
        <f>AT615+(($AE615-1)*Workings_risks!$E$18)/(2050-2023)</f>
        <v>1.2396262289360712E-2</v>
      </c>
      <c r="AV615" s="170">
        <f>AU615+(($AE615-1)*Workings_risks!$E$18)/(2050-2023)</f>
        <v>1.2574791502354989E-2</v>
      </c>
      <c r="AW615" s="170">
        <f>AV615+(($AE615-1)*Workings_risks!$E$18)/(2050-2023)</f>
        <v>1.2753320715349266E-2</v>
      </c>
      <c r="AX615" s="170">
        <f>AW615+(($AE615-1)*Workings_risks!$E$18)/(2050-2023)</f>
        <v>1.2931849928343543E-2</v>
      </c>
      <c r="AY615" s="170">
        <f>AX615+(($AE615-1)*Workings_risks!$E$18)/(2050-2023)</f>
        <v>1.311037914133782E-2</v>
      </c>
      <c r="BA615" s="186">
        <f>AF615*Workings_risks!$E$24*Workings_risks!$E$26*Workings_risks!$E$27*Assumptions!$G$90</f>
        <v>3.9357178435589941E-4</v>
      </c>
      <c r="BB615" s="186">
        <f>AG615*Workings_risks!$E$24*Workings_risks!$E$26*Workings_risks!$E$27*Assumptions!$G$90</f>
        <v>4.0080184380184469E-4</v>
      </c>
      <c r="BC615" s="186">
        <f>AH615*Workings_risks!$E$24*Workings_risks!$E$26*Workings_risks!$E$27*Assumptions!$G$90</f>
        <v>4.0803190324779009E-4</v>
      </c>
      <c r="BD615" s="186">
        <f>AI615*Workings_risks!$E$24*Workings_risks!$E$26*Workings_risks!$E$27*Assumptions!$G$90</f>
        <v>4.1526196269373549E-4</v>
      </c>
      <c r="BE615" s="186">
        <f>AJ615*Workings_risks!$E$24*Workings_risks!$E$26*Workings_risks!$E$27*Assumptions!$G$90</f>
        <v>4.2249202213968094E-4</v>
      </c>
      <c r="BF615" s="186">
        <f>AK615*Workings_risks!$E$24*Workings_risks!$E$26*Workings_risks!$E$27*Assumptions!$G$90</f>
        <v>4.2972208158562628E-4</v>
      </c>
      <c r="BG615" s="186">
        <f>AL615*Workings_risks!$E$24*Workings_risks!$E$26*Workings_risks!$E$27*Assumptions!$G$90</f>
        <v>4.3695214103157162E-4</v>
      </c>
      <c r="BH615" s="186">
        <f>AM615*Workings_risks!$E$24*Workings_risks!$E$26*Workings_risks!$E$27*Assumptions!$G$90</f>
        <v>4.4418220047751702E-4</v>
      </c>
      <c r="BI615" s="186">
        <f>AN615*Workings_risks!$E$24*Workings_risks!$E$26*Workings_risks!$E$27*Assumptions!$G$90</f>
        <v>4.5141225992346247E-4</v>
      </c>
      <c r="BJ615" s="186">
        <f>AO615*Workings_risks!$E$24*Workings_risks!$E$26*Workings_risks!$E$27*Assumptions!$G$90</f>
        <v>4.5864231936940781E-4</v>
      </c>
      <c r="BK615" s="186">
        <f>AP615*Workings_risks!$E$24*Workings_risks!$E$26*Workings_risks!$E$27*Assumptions!$G$90</f>
        <v>4.6587237881535315E-4</v>
      </c>
      <c r="BL615" s="186">
        <f>AQ615*Workings_risks!$E$24*Workings_risks!$E$26*Workings_risks!$E$27*Assumptions!$G$90</f>
        <v>4.7310243826129855E-4</v>
      </c>
      <c r="BM615" s="186">
        <f>AR615*Workings_risks!$E$24*Workings_risks!$E$26*Workings_risks!$E$27*Assumptions!$G$90</f>
        <v>4.80332497707244E-4</v>
      </c>
      <c r="BN615" s="186">
        <f>AS615*Workings_risks!$E$24*Workings_risks!$E$26*Workings_risks!$E$27*Assumptions!$G$90</f>
        <v>4.8756255715318939E-4</v>
      </c>
      <c r="BO615" s="186">
        <f>AT615*Workings_risks!$E$24*Workings_risks!$E$26*Workings_risks!$E$27*Assumptions!$G$90</f>
        <v>4.9479261659913479E-4</v>
      </c>
      <c r="BP615" s="186">
        <f>AU615*Workings_risks!$E$24*Workings_risks!$E$26*Workings_risks!$E$27*Assumptions!$G$90</f>
        <v>5.0202267604508013E-4</v>
      </c>
      <c r="BQ615" s="186">
        <f>AV615*Workings_risks!$E$24*Workings_risks!$E$26*Workings_risks!$E$27*Assumptions!$G$90</f>
        <v>5.0925273549102547E-4</v>
      </c>
      <c r="BR615" s="186">
        <f>AW615*Workings_risks!$E$24*Workings_risks!$E$26*Workings_risks!$E$27*Assumptions!$G$90</f>
        <v>5.1648279493697092E-4</v>
      </c>
      <c r="BS615" s="186">
        <f>AX615*Workings_risks!$E$24*Workings_risks!$E$26*Workings_risks!$E$27*Assumptions!$G$90</f>
        <v>5.2371285438291637E-4</v>
      </c>
      <c r="BT615" s="186">
        <f>AY615*Workings_risks!$E$24*Workings_risks!$E$26*Workings_risks!$E$27*Assumptions!$G$90</f>
        <v>5.3094291382886172E-4</v>
      </c>
    </row>
    <row r="616" spans="2:72" x14ac:dyDescent="0.25">
      <c r="B616" s="42">
        <v>10478833</v>
      </c>
      <c r="C616" s="42" t="s">
        <v>574</v>
      </c>
      <c r="D616" s="42" t="s">
        <v>241</v>
      </c>
      <c r="E616" s="42">
        <v>17335640</v>
      </c>
      <c r="F616" s="42">
        <v>17335657</v>
      </c>
      <c r="G616" s="42">
        <v>0.94717714354698046</v>
      </c>
      <c r="H616" s="42">
        <v>143.470707538162</v>
      </c>
      <c r="I616" s="42">
        <v>-36.996167654385999</v>
      </c>
      <c r="J616" s="42">
        <v>115</v>
      </c>
      <c r="K616" s="42">
        <v>102</v>
      </c>
      <c r="L616" s="32">
        <v>6.3E-2</v>
      </c>
      <c r="M616" s="32">
        <v>8.7999999999999995E-2</v>
      </c>
      <c r="N616" s="181"/>
      <c r="O616" s="182">
        <f t="shared" si="136"/>
        <v>122.24499999999999</v>
      </c>
      <c r="P616" s="182">
        <f t="shared" si="137"/>
        <v>108.42599999999999</v>
      </c>
      <c r="Q616" s="191">
        <f t="shared" si="138"/>
        <v>0.01</v>
      </c>
      <c r="R616" s="191">
        <f t="shared" si="139"/>
        <v>0.02</v>
      </c>
      <c r="S616" s="184">
        <f t="shared" si="140"/>
        <v>-1381.9000000000003</v>
      </c>
      <c r="T616" s="184">
        <f t="shared" si="141"/>
        <v>136.06399999999999</v>
      </c>
      <c r="U616" s="185">
        <f t="shared" si="142"/>
        <v>1.5242781677400672E-2</v>
      </c>
      <c r="V616" s="181"/>
      <c r="W616" s="182">
        <f t="shared" si="143"/>
        <v>123.395</v>
      </c>
      <c r="X616" s="182">
        <f t="shared" si="144"/>
        <v>110.97600000000001</v>
      </c>
      <c r="Y616" s="183">
        <f t="shared" si="145"/>
        <v>0.01</v>
      </c>
      <c r="Z616" s="183">
        <f t="shared" si="146"/>
        <v>0.02</v>
      </c>
      <c r="AA616" s="184">
        <f t="shared" si="147"/>
        <v>-1241.8999999999983</v>
      </c>
      <c r="AB616" s="184">
        <f t="shared" si="148"/>
        <v>135.81399999999996</v>
      </c>
      <c r="AC616" s="185">
        <f t="shared" si="149"/>
        <v>1.6759803526854009E-2</v>
      </c>
      <c r="AD616" s="181"/>
      <c r="AE616" s="178">
        <f t="shared" si="150"/>
        <v>1.5242781677400672</v>
      </c>
      <c r="AF616" s="170">
        <f>Workings_risks!$E$18+Workings_risks!$E$27*(($AE616-1)*Workings_risks!$E$18)/(2050-2023)</f>
        <v>9.7176595936537772E-3</v>
      </c>
      <c r="AG616" s="170">
        <f>AF616+(($AE616-1)*Workings_risks!$E$18)/(2050-2023)</f>
        <v>9.8959673063837936E-3</v>
      </c>
      <c r="AH616" s="170">
        <f>AG616+(($AE616-1)*Workings_risks!$E$18)/(2050-2023)</f>
        <v>1.007427501911381E-2</v>
      </c>
      <c r="AI616" s="170">
        <f>AH616+(($AE616-1)*Workings_risks!$E$18)/(2050-2023)</f>
        <v>1.0252582731843827E-2</v>
      </c>
      <c r="AJ616" s="170">
        <f>AI616+(($AE616-1)*Workings_risks!$E$18)/(2050-2023)</f>
        <v>1.0430890444573843E-2</v>
      </c>
      <c r="AK616" s="170">
        <f>AJ616+(($AE616-1)*Workings_risks!$E$18)/(2050-2023)</f>
        <v>1.0609198157303859E-2</v>
      </c>
      <c r="AL616" s="170">
        <f>AK616+(($AE616-1)*Workings_risks!$E$18)/(2050-2023)</f>
        <v>1.0787505870033876E-2</v>
      </c>
      <c r="AM616" s="170">
        <f>AL616+(($AE616-1)*Workings_risks!$E$18)/(2050-2023)</f>
        <v>1.0965813582763892E-2</v>
      </c>
      <c r="AN616" s="170">
        <f>AM616+(($AE616-1)*Workings_risks!$E$18)/(2050-2023)</f>
        <v>1.1144121295493909E-2</v>
      </c>
      <c r="AO616" s="170">
        <f>AN616+(($AE616-1)*Workings_risks!$E$18)/(2050-2023)</f>
        <v>1.1322429008223925E-2</v>
      </c>
      <c r="AP616" s="170">
        <f>AO616+(($AE616-1)*Workings_risks!$E$18)/(2050-2023)</f>
        <v>1.1500736720953942E-2</v>
      </c>
      <c r="AQ616" s="170">
        <f>AP616+(($AE616-1)*Workings_risks!$E$18)/(2050-2023)</f>
        <v>1.1679044433683958E-2</v>
      </c>
      <c r="AR616" s="170">
        <f>AQ616+(($AE616-1)*Workings_risks!$E$18)/(2050-2023)</f>
        <v>1.1857352146413975E-2</v>
      </c>
      <c r="AS616" s="170">
        <f>AR616+(($AE616-1)*Workings_risks!$E$18)/(2050-2023)</f>
        <v>1.2035659859143991E-2</v>
      </c>
      <c r="AT616" s="170">
        <f>AS616+(($AE616-1)*Workings_risks!$E$18)/(2050-2023)</f>
        <v>1.2213967571874007E-2</v>
      </c>
      <c r="AU616" s="170">
        <f>AT616+(($AE616-1)*Workings_risks!$E$18)/(2050-2023)</f>
        <v>1.2392275284604024E-2</v>
      </c>
      <c r="AV616" s="170">
        <f>AU616+(($AE616-1)*Workings_risks!$E$18)/(2050-2023)</f>
        <v>1.257058299733404E-2</v>
      </c>
      <c r="AW616" s="170">
        <f>AV616+(($AE616-1)*Workings_risks!$E$18)/(2050-2023)</f>
        <v>1.2748890710064057E-2</v>
      </c>
      <c r="AX616" s="170">
        <f>AW616+(($AE616-1)*Workings_risks!$E$18)/(2050-2023)</f>
        <v>1.2927198422794073E-2</v>
      </c>
      <c r="AY616" s="170">
        <f>AX616+(($AE616-1)*Workings_risks!$E$18)/(2050-2023)</f>
        <v>1.310550613552409E-2</v>
      </c>
      <c r="BA616" s="186">
        <f>AF616*Workings_risks!$E$24*Workings_risks!$E$26*Workings_risks!$E$27*Assumptions!$G$90</f>
        <v>3.9354487346466145E-4</v>
      </c>
      <c r="BB616" s="186">
        <f>AG616*Workings_risks!$E$24*Workings_risks!$E$26*Workings_risks!$E$27*Assumptions!$G$90</f>
        <v>4.0076596261352744E-4</v>
      </c>
      <c r="BC616" s="186">
        <f>AH616*Workings_risks!$E$24*Workings_risks!$E$26*Workings_risks!$E$27*Assumptions!$G$90</f>
        <v>4.0798705176239353E-4</v>
      </c>
      <c r="BD616" s="186">
        <f>AI616*Workings_risks!$E$24*Workings_risks!$E$26*Workings_risks!$E$27*Assumptions!$G$90</f>
        <v>4.1520814091125963E-4</v>
      </c>
      <c r="BE616" s="186">
        <f>AJ616*Workings_risks!$E$24*Workings_risks!$E$26*Workings_risks!$E$27*Assumptions!$G$90</f>
        <v>4.2242923006012567E-4</v>
      </c>
      <c r="BF616" s="186">
        <f>AK616*Workings_risks!$E$24*Workings_risks!$E$26*Workings_risks!$E$27*Assumptions!$G$90</f>
        <v>4.2965031920899171E-4</v>
      </c>
      <c r="BG616" s="186">
        <f>AL616*Workings_risks!$E$24*Workings_risks!$E$26*Workings_risks!$E$27*Assumptions!$G$90</f>
        <v>4.3687140835785781E-4</v>
      </c>
      <c r="BH616" s="186">
        <f>AM616*Workings_risks!$E$24*Workings_risks!$E$26*Workings_risks!$E$27*Assumptions!$G$90</f>
        <v>4.440924975067239E-4</v>
      </c>
      <c r="BI616" s="186">
        <f>AN616*Workings_risks!$E$24*Workings_risks!$E$26*Workings_risks!$E$27*Assumptions!$G$90</f>
        <v>4.5131358665558984E-4</v>
      </c>
      <c r="BJ616" s="186">
        <f>AO616*Workings_risks!$E$24*Workings_risks!$E$26*Workings_risks!$E$27*Assumptions!$G$90</f>
        <v>4.5853467580445599E-4</v>
      </c>
      <c r="BK616" s="186">
        <f>AP616*Workings_risks!$E$24*Workings_risks!$E$26*Workings_risks!$E$27*Assumptions!$G$90</f>
        <v>4.6575576495332208E-4</v>
      </c>
      <c r="BL616" s="186">
        <f>AQ616*Workings_risks!$E$24*Workings_risks!$E$26*Workings_risks!$E$27*Assumptions!$G$90</f>
        <v>4.7297685410218812E-4</v>
      </c>
      <c r="BM616" s="186">
        <f>AR616*Workings_risks!$E$24*Workings_risks!$E$26*Workings_risks!$E$27*Assumptions!$G$90</f>
        <v>4.8019794325105411E-4</v>
      </c>
      <c r="BN616" s="186">
        <f>AS616*Workings_risks!$E$24*Workings_risks!$E$26*Workings_risks!$E$27*Assumptions!$G$90</f>
        <v>4.8741903239992026E-4</v>
      </c>
      <c r="BO616" s="186">
        <f>AT616*Workings_risks!$E$24*Workings_risks!$E$26*Workings_risks!$E$27*Assumptions!$G$90</f>
        <v>4.946401215487863E-4</v>
      </c>
      <c r="BP616" s="186">
        <f>AU616*Workings_risks!$E$24*Workings_risks!$E$26*Workings_risks!$E$27*Assumptions!$G$90</f>
        <v>5.0186121069765229E-4</v>
      </c>
      <c r="BQ616" s="186">
        <f>AV616*Workings_risks!$E$24*Workings_risks!$E$26*Workings_risks!$E$27*Assumptions!$G$90</f>
        <v>5.0908229984651839E-4</v>
      </c>
      <c r="BR616" s="186">
        <f>AW616*Workings_risks!$E$24*Workings_risks!$E$26*Workings_risks!$E$27*Assumptions!$G$90</f>
        <v>5.1630338899538448E-4</v>
      </c>
      <c r="BS616" s="186">
        <f>AX616*Workings_risks!$E$24*Workings_risks!$E$26*Workings_risks!$E$27*Assumptions!$G$90</f>
        <v>5.2352447814425047E-4</v>
      </c>
      <c r="BT616" s="186">
        <f>AY616*Workings_risks!$E$24*Workings_risks!$E$26*Workings_risks!$E$27*Assumptions!$G$90</f>
        <v>5.3074556729311656E-4</v>
      </c>
    </row>
    <row r="617" spans="2:72" x14ac:dyDescent="0.25">
      <c r="B617" s="42">
        <v>10478837</v>
      </c>
      <c r="C617" s="42" t="s">
        <v>574</v>
      </c>
      <c r="D617" s="42" t="s">
        <v>241</v>
      </c>
      <c r="E617" s="42">
        <v>17335657</v>
      </c>
      <c r="F617" s="42">
        <v>17335649</v>
      </c>
      <c r="G617" s="42">
        <v>0.13233484383414051</v>
      </c>
      <c r="H617" s="42">
        <v>143.47014058587999</v>
      </c>
      <c r="I617" s="42">
        <v>-36.993631288360803</v>
      </c>
      <c r="J617" s="42">
        <v>115</v>
      </c>
      <c r="K617" s="42">
        <v>102</v>
      </c>
      <c r="L617" s="32">
        <v>6.3E-2</v>
      </c>
      <c r="M617" s="32">
        <v>8.7999999999999995E-2</v>
      </c>
      <c r="N617" s="181"/>
      <c r="O617" s="182">
        <f t="shared" si="136"/>
        <v>122.24499999999999</v>
      </c>
      <c r="P617" s="182">
        <f t="shared" si="137"/>
        <v>108.42599999999999</v>
      </c>
      <c r="Q617" s="191">
        <f t="shared" si="138"/>
        <v>0.01</v>
      </c>
      <c r="R617" s="191">
        <f t="shared" si="139"/>
        <v>0.02</v>
      </c>
      <c r="S617" s="184">
        <f t="shared" si="140"/>
        <v>-1381.9000000000003</v>
      </c>
      <c r="T617" s="184">
        <f t="shared" si="141"/>
        <v>136.06399999999999</v>
      </c>
      <c r="U617" s="185">
        <f t="shared" si="142"/>
        <v>1.5242781677400672E-2</v>
      </c>
      <c r="V617" s="181"/>
      <c r="W617" s="182">
        <f t="shared" si="143"/>
        <v>123.395</v>
      </c>
      <c r="X617" s="182">
        <f t="shared" si="144"/>
        <v>110.97600000000001</v>
      </c>
      <c r="Y617" s="183">
        <f t="shared" si="145"/>
        <v>0.01</v>
      </c>
      <c r="Z617" s="183">
        <f t="shared" si="146"/>
        <v>0.02</v>
      </c>
      <c r="AA617" s="184">
        <f t="shared" si="147"/>
        <v>-1241.8999999999983</v>
      </c>
      <c r="AB617" s="184">
        <f t="shared" si="148"/>
        <v>135.81399999999996</v>
      </c>
      <c r="AC617" s="185">
        <f t="shared" si="149"/>
        <v>1.6759803526854009E-2</v>
      </c>
      <c r="AD617" s="181"/>
      <c r="AE617" s="178">
        <f t="shared" si="150"/>
        <v>1.5242781677400672</v>
      </c>
      <c r="AF617" s="170">
        <f>Workings_risks!$E$18+Workings_risks!$E$27*(($AE617-1)*Workings_risks!$E$18)/(2050-2023)</f>
        <v>9.7176595936537772E-3</v>
      </c>
      <c r="AG617" s="170">
        <f>AF617+(($AE617-1)*Workings_risks!$E$18)/(2050-2023)</f>
        <v>9.8959673063837936E-3</v>
      </c>
      <c r="AH617" s="170">
        <f>AG617+(($AE617-1)*Workings_risks!$E$18)/(2050-2023)</f>
        <v>1.007427501911381E-2</v>
      </c>
      <c r="AI617" s="170">
        <f>AH617+(($AE617-1)*Workings_risks!$E$18)/(2050-2023)</f>
        <v>1.0252582731843827E-2</v>
      </c>
      <c r="AJ617" s="170">
        <f>AI617+(($AE617-1)*Workings_risks!$E$18)/(2050-2023)</f>
        <v>1.0430890444573843E-2</v>
      </c>
      <c r="AK617" s="170">
        <f>AJ617+(($AE617-1)*Workings_risks!$E$18)/(2050-2023)</f>
        <v>1.0609198157303859E-2</v>
      </c>
      <c r="AL617" s="170">
        <f>AK617+(($AE617-1)*Workings_risks!$E$18)/(2050-2023)</f>
        <v>1.0787505870033876E-2</v>
      </c>
      <c r="AM617" s="170">
        <f>AL617+(($AE617-1)*Workings_risks!$E$18)/(2050-2023)</f>
        <v>1.0965813582763892E-2</v>
      </c>
      <c r="AN617" s="170">
        <f>AM617+(($AE617-1)*Workings_risks!$E$18)/(2050-2023)</f>
        <v>1.1144121295493909E-2</v>
      </c>
      <c r="AO617" s="170">
        <f>AN617+(($AE617-1)*Workings_risks!$E$18)/(2050-2023)</f>
        <v>1.1322429008223925E-2</v>
      </c>
      <c r="AP617" s="170">
        <f>AO617+(($AE617-1)*Workings_risks!$E$18)/(2050-2023)</f>
        <v>1.1500736720953942E-2</v>
      </c>
      <c r="AQ617" s="170">
        <f>AP617+(($AE617-1)*Workings_risks!$E$18)/(2050-2023)</f>
        <v>1.1679044433683958E-2</v>
      </c>
      <c r="AR617" s="170">
        <f>AQ617+(($AE617-1)*Workings_risks!$E$18)/(2050-2023)</f>
        <v>1.1857352146413975E-2</v>
      </c>
      <c r="AS617" s="170">
        <f>AR617+(($AE617-1)*Workings_risks!$E$18)/(2050-2023)</f>
        <v>1.2035659859143991E-2</v>
      </c>
      <c r="AT617" s="170">
        <f>AS617+(($AE617-1)*Workings_risks!$E$18)/(2050-2023)</f>
        <v>1.2213967571874007E-2</v>
      </c>
      <c r="AU617" s="170">
        <f>AT617+(($AE617-1)*Workings_risks!$E$18)/(2050-2023)</f>
        <v>1.2392275284604024E-2</v>
      </c>
      <c r="AV617" s="170">
        <f>AU617+(($AE617-1)*Workings_risks!$E$18)/(2050-2023)</f>
        <v>1.257058299733404E-2</v>
      </c>
      <c r="AW617" s="170">
        <f>AV617+(($AE617-1)*Workings_risks!$E$18)/(2050-2023)</f>
        <v>1.2748890710064057E-2</v>
      </c>
      <c r="AX617" s="170">
        <f>AW617+(($AE617-1)*Workings_risks!$E$18)/(2050-2023)</f>
        <v>1.2927198422794073E-2</v>
      </c>
      <c r="AY617" s="170">
        <f>AX617+(($AE617-1)*Workings_risks!$E$18)/(2050-2023)</f>
        <v>1.310550613552409E-2</v>
      </c>
      <c r="BA617" s="186">
        <f>AF617*Workings_risks!$E$24*Workings_risks!$E$26*Workings_risks!$E$27*Assumptions!$G$90</f>
        <v>3.9354487346466145E-4</v>
      </c>
      <c r="BB617" s="186">
        <f>AG617*Workings_risks!$E$24*Workings_risks!$E$26*Workings_risks!$E$27*Assumptions!$G$90</f>
        <v>4.0076596261352744E-4</v>
      </c>
      <c r="BC617" s="186">
        <f>AH617*Workings_risks!$E$24*Workings_risks!$E$26*Workings_risks!$E$27*Assumptions!$G$90</f>
        <v>4.0798705176239353E-4</v>
      </c>
      <c r="BD617" s="186">
        <f>AI617*Workings_risks!$E$24*Workings_risks!$E$26*Workings_risks!$E$27*Assumptions!$G$90</f>
        <v>4.1520814091125963E-4</v>
      </c>
      <c r="BE617" s="186">
        <f>AJ617*Workings_risks!$E$24*Workings_risks!$E$26*Workings_risks!$E$27*Assumptions!$G$90</f>
        <v>4.2242923006012567E-4</v>
      </c>
      <c r="BF617" s="186">
        <f>AK617*Workings_risks!$E$24*Workings_risks!$E$26*Workings_risks!$E$27*Assumptions!$G$90</f>
        <v>4.2965031920899171E-4</v>
      </c>
      <c r="BG617" s="186">
        <f>AL617*Workings_risks!$E$24*Workings_risks!$E$26*Workings_risks!$E$27*Assumptions!$G$90</f>
        <v>4.3687140835785781E-4</v>
      </c>
      <c r="BH617" s="186">
        <f>AM617*Workings_risks!$E$24*Workings_risks!$E$26*Workings_risks!$E$27*Assumptions!$G$90</f>
        <v>4.440924975067239E-4</v>
      </c>
      <c r="BI617" s="186">
        <f>AN617*Workings_risks!$E$24*Workings_risks!$E$26*Workings_risks!$E$27*Assumptions!$G$90</f>
        <v>4.5131358665558984E-4</v>
      </c>
      <c r="BJ617" s="186">
        <f>AO617*Workings_risks!$E$24*Workings_risks!$E$26*Workings_risks!$E$27*Assumptions!$G$90</f>
        <v>4.5853467580445599E-4</v>
      </c>
      <c r="BK617" s="186">
        <f>AP617*Workings_risks!$E$24*Workings_risks!$E$26*Workings_risks!$E$27*Assumptions!$G$90</f>
        <v>4.6575576495332208E-4</v>
      </c>
      <c r="BL617" s="186">
        <f>AQ617*Workings_risks!$E$24*Workings_risks!$E$26*Workings_risks!$E$27*Assumptions!$G$90</f>
        <v>4.7297685410218812E-4</v>
      </c>
      <c r="BM617" s="186">
        <f>AR617*Workings_risks!$E$24*Workings_risks!$E$26*Workings_risks!$E$27*Assumptions!$G$90</f>
        <v>4.8019794325105411E-4</v>
      </c>
      <c r="BN617" s="186">
        <f>AS617*Workings_risks!$E$24*Workings_risks!$E$26*Workings_risks!$E$27*Assumptions!$G$90</f>
        <v>4.8741903239992026E-4</v>
      </c>
      <c r="BO617" s="186">
        <f>AT617*Workings_risks!$E$24*Workings_risks!$E$26*Workings_risks!$E$27*Assumptions!$G$90</f>
        <v>4.946401215487863E-4</v>
      </c>
      <c r="BP617" s="186">
        <f>AU617*Workings_risks!$E$24*Workings_risks!$E$26*Workings_risks!$E$27*Assumptions!$G$90</f>
        <v>5.0186121069765229E-4</v>
      </c>
      <c r="BQ617" s="186">
        <f>AV617*Workings_risks!$E$24*Workings_risks!$E$26*Workings_risks!$E$27*Assumptions!$G$90</f>
        <v>5.0908229984651839E-4</v>
      </c>
      <c r="BR617" s="186">
        <f>AW617*Workings_risks!$E$24*Workings_risks!$E$26*Workings_risks!$E$27*Assumptions!$G$90</f>
        <v>5.1630338899538448E-4</v>
      </c>
      <c r="BS617" s="186">
        <f>AX617*Workings_risks!$E$24*Workings_risks!$E$26*Workings_risks!$E$27*Assumptions!$G$90</f>
        <v>5.2352447814425047E-4</v>
      </c>
      <c r="BT617" s="186">
        <f>AY617*Workings_risks!$E$24*Workings_risks!$E$26*Workings_risks!$E$27*Assumptions!$G$90</f>
        <v>5.3074556729311656E-4</v>
      </c>
    </row>
    <row r="618" spans="2:72" x14ac:dyDescent="0.25">
      <c r="B618" s="42">
        <v>10478838</v>
      </c>
      <c r="C618" s="42" t="s">
        <v>574</v>
      </c>
      <c r="D618" s="42" t="s">
        <v>241</v>
      </c>
      <c r="E618" s="42">
        <v>17335649</v>
      </c>
      <c r="F618" s="42">
        <v>17335653</v>
      </c>
      <c r="G618" s="42">
        <v>2.1008723154716002</v>
      </c>
      <c r="H618" s="42">
        <v>143.46954356241599</v>
      </c>
      <c r="I618" s="42">
        <v>-36.990924326863102</v>
      </c>
      <c r="J618" s="42">
        <v>115</v>
      </c>
      <c r="K618" s="42">
        <v>102</v>
      </c>
      <c r="L618" s="32">
        <v>6.3E-2</v>
      </c>
      <c r="M618" s="32">
        <v>8.7999999999999995E-2</v>
      </c>
      <c r="N618" s="181"/>
      <c r="O618" s="182">
        <f t="shared" si="136"/>
        <v>122.24499999999999</v>
      </c>
      <c r="P618" s="182">
        <f t="shared" si="137"/>
        <v>108.42599999999999</v>
      </c>
      <c r="Q618" s="191">
        <f t="shared" si="138"/>
        <v>0.01</v>
      </c>
      <c r="R618" s="191">
        <f t="shared" si="139"/>
        <v>0.02</v>
      </c>
      <c r="S618" s="184">
        <f t="shared" si="140"/>
        <v>-1381.9000000000003</v>
      </c>
      <c r="T618" s="184">
        <f t="shared" si="141"/>
        <v>136.06399999999999</v>
      </c>
      <c r="U618" s="185">
        <f t="shared" si="142"/>
        <v>1.5242781677400672E-2</v>
      </c>
      <c r="V618" s="181"/>
      <c r="W618" s="182">
        <f t="shared" si="143"/>
        <v>123.395</v>
      </c>
      <c r="X618" s="182">
        <f t="shared" si="144"/>
        <v>110.97600000000001</v>
      </c>
      <c r="Y618" s="183">
        <f t="shared" si="145"/>
        <v>0.01</v>
      </c>
      <c r="Z618" s="183">
        <f t="shared" si="146"/>
        <v>0.02</v>
      </c>
      <c r="AA618" s="184">
        <f t="shared" si="147"/>
        <v>-1241.8999999999983</v>
      </c>
      <c r="AB618" s="184">
        <f t="shared" si="148"/>
        <v>135.81399999999996</v>
      </c>
      <c r="AC618" s="185">
        <f t="shared" si="149"/>
        <v>1.6759803526854009E-2</v>
      </c>
      <c r="AD618" s="181"/>
      <c r="AE618" s="178">
        <f t="shared" si="150"/>
        <v>1.5242781677400672</v>
      </c>
      <c r="AF618" s="170">
        <f>Workings_risks!$E$18+Workings_risks!$E$27*(($AE618-1)*Workings_risks!$E$18)/(2050-2023)</f>
        <v>9.7176595936537772E-3</v>
      </c>
      <c r="AG618" s="170">
        <f>AF618+(($AE618-1)*Workings_risks!$E$18)/(2050-2023)</f>
        <v>9.8959673063837936E-3</v>
      </c>
      <c r="AH618" s="170">
        <f>AG618+(($AE618-1)*Workings_risks!$E$18)/(2050-2023)</f>
        <v>1.007427501911381E-2</v>
      </c>
      <c r="AI618" s="170">
        <f>AH618+(($AE618-1)*Workings_risks!$E$18)/(2050-2023)</f>
        <v>1.0252582731843827E-2</v>
      </c>
      <c r="AJ618" s="170">
        <f>AI618+(($AE618-1)*Workings_risks!$E$18)/(2050-2023)</f>
        <v>1.0430890444573843E-2</v>
      </c>
      <c r="AK618" s="170">
        <f>AJ618+(($AE618-1)*Workings_risks!$E$18)/(2050-2023)</f>
        <v>1.0609198157303859E-2</v>
      </c>
      <c r="AL618" s="170">
        <f>AK618+(($AE618-1)*Workings_risks!$E$18)/(2050-2023)</f>
        <v>1.0787505870033876E-2</v>
      </c>
      <c r="AM618" s="170">
        <f>AL618+(($AE618-1)*Workings_risks!$E$18)/(2050-2023)</f>
        <v>1.0965813582763892E-2</v>
      </c>
      <c r="AN618" s="170">
        <f>AM618+(($AE618-1)*Workings_risks!$E$18)/(2050-2023)</f>
        <v>1.1144121295493909E-2</v>
      </c>
      <c r="AO618" s="170">
        <f>AN618+(($AE618-1)*Workings_risks!$E$18)/(2050-2023)</f>
        <v>1.1322429008223925E-2</v>
      </c>
      <c r="AP618" s="170">
        <f>AO618+(($AE618-1)*Workings_risks!$E$18)/(2050-2023)</f>
        <v>1.1500736720953942E-2</v>
      </c>
      <c r="AQ618" s="170">
        <f>AP618+(($AE618-1)*Workings_risks!$E$18)/(2050-2023)</f>
        <v>1.1679044433683958E-2</v>
      </c>
      <c r="AR618" s="170">
        <f>AQ618+(($AE618-1)*Workings_risks!$E$18)/(2050-2023)</f>
        <v>1.1857352146413975E-2</v>
      </c>
      <c r="AS618" s="170">
        <f>AR618+(($AE618-1)*Workings_risks!$E$18)/(2050-2023)</f>
        <v>1.2035659859143991E-2</v>
      </c>
      <c r="AT618" s="170">
        <f>AS618+(($AE618-1)*Workings_risks!$E$18)/(2050-2023)</f>
        <v>1.2213967571874007E-2</v>
      </c>
      <c r="AU618" s="170">
        <f>AT618+(($AE618-1)*Workings_risks!$E$18)/(2050-2023)</f>
        <v>1.2392275284604024E-2</v>
      </c>
      <c r="AV618" s="170">
        <f>AU618+(($AE618-1)*Workings_risks!$E$18)/(2050-2023)</f>
        <v>1.257058299733404E-2</v>
      </c>
      <c r="AW618" s="170">
        <f>AV618+(($AE618-1)*Workings_risks!$E$18)/(2050-2023)</f>
        <v>1.2748890710064057E-2</v>
      </c>
      <c r="AX618" s="170">
        <f>AW618+(($AE618-1)*Workings_risks!$E$18)/(2050-2023)</f>
        <v>1.2927198422794073E-2</v>
      </c>
      <c r="AY618" s="170">
        <f>AX618+(($AE618-1)*Workings_risks!$E$18)/(2050-2023)</f>
        <v>1.310550613552409E-2</v>
      </c>
      <c r="BA618" s="186">
        <f>AF618*Workings_risks!$E$24*Workings_risks!$E$26*Workings_risks!$E$27*Assumptions!$G$90</f>
        <v>3.9354487346466145E-4</v>
      </c>
      <c r="BB618" s="186">
        <f>AG618*Workings_risks!$E$24*Workings_risks!$E$26*Workings_risks!$E$27*Assumptions!$G$90</f>
        <v>4.0076596261352744E-4</v>
      </c>
      <c r="BC618" s="186">
        <f>AH618*Workings_risks!$E$24*Workings_risks!$E$26*Workings_risks!$E$27*Assumptions!$G$90</f>
        <v>4.0798705176239353E-4</v>
      </c>
      <c r="BD618" s="186">
        <f>AI618*Workings_risks!$E$24*Workings_risks!$E$26*Workings_risks!$E$27*Assumptions!$G$90</f>
        <v>4.1520814091125963E-4</v>
      </c>
      <c r="BE618" s="186">
        <f>AJ618*Workings_risks!$E$24*Workings_risks!$E$26*Workings_risks!$E$27*Assumptions!$G$90</f>
        <v>4.2242923006012567E-4</v>
      </c>
      <c r="BF618" s="186">
        <f>AK618*Workings_risks!$E$24*Workings_risks!$E$26*Workings_risks!$E$27*Assumptions!$G$90</f>
        <v>4.2965031920899171E-4</v>
      </c>
      <c r="BG618" s="186">
        <f>AL618*Workings_risks!$E$24*Workings_risks!$E$26*Workings_risks!$E$27*Assumptions!$G$90</f>
        <v>4.3687140835785781E-4</v>
      </c>
      <c r="BH618" s="186">
        <f>AM618*Workings_risks!$E$24*Workings_risks!$E$26*Workings_risks!$E$27*Assumptions!$G$90</f>
        <v>4.440924975067239E-4</v>
      </c>
      <c r="BI618" s="186">
        <f>AN618*Workings_risks!$E$24*Workings_risks!$E$26*Workings_risks!$E$27*Assumptions!$G$90</f>
        <v>4.5131358665558984E-4</v>
      </c>
      <c r="BJ618" s="186">
        <f>AO618*Workings_risks!$E$24*Workings_risks!$E$26*Workings_risks!$E$27*Assumptions!$G$90</f>
        <v>4.5853467580445599E-4</v>
      </c>
      <c r="BK618" s="186">
        <f>AP618*Workings_risks!$E$24*Workings_risks!$E$26*Workings_risks!$E$27*Assumptions!$G$90</f>
        <v>4.6575576495332208E-4</v>
      </c>
      <c r="BL618" s="186">
        <f>AQ618*Workings_risks!$E$24*Workings_risks!$E$26*Workings_risks!$E$27*Assumptions!$G$90</f>
        <v>4.7297685410218812E-4</v>
      </c>
      <c r="BM618" s="186">
        <f>AR618*Workings_risks!$E$24*Workings_risks!$E$26*Workings_risks!$E$27*Assumptions!$G$90</f>
        <v>4.8019794325105411E-4</v>
      </c>
      <c r="BN618" s="186">
        <f>AS618*Workings_risks!$E$24*Workings_risks!$E$26*Workings_risks!$E$27*Assumptions!$G$90</f>
        <v>4.8741903239992026E-4</v>
      </c>
      <c r="BO618" s="186">
        <f>AT618*Workings_risks!$E$24*Workings_risks!$E$26*Workings_risks!$E$27*Assumptions!$G$90</f>
        <v>4.946401215487863E-4</v>
      </c>
      <c r="BP618" s="186">
        <f>AU618*Workings_risks!$E$24*Workings_risks!$E$26*Workings_risks!$E$27*Assumptions!$G$90</f>
        <v>5.0186121069765229E-4</v>
      </c>
      <c r="BQ618" s="186">
        <f>AV618*Workings_risks!$E$24*Workings_risks!$E$26*Workings_risks!$E$27*Assumptions!$G$90</f>
        <v>5.0908229984651839E-4</v>
      </c>
      <c r="BR618" s="186">
        <f>AW618*Workings_risks!$E$24*Workings_risks!$E$26*Workings_risks!$E$27*Assumptions!$G$90</f>
        <v>5.1630338899538448E-4</v>
      </c>
      <c r="BS618" s="186">
        <f>AX618*Workings_risks!$E$24*Workings_risks!$E$26*Workings_risks!$E$27*Assumptions!$G$90</f>
        <v>5.2352447814425047E-4</v>
      </c>
      <c r="BT618" s="186">
        <f>AY618*Workings_risks!$E$24*Workings_risks!$E$26*Workings_risks!$E$27*Assumptions!$G$90</f>
        <v>5.3074556729311656E-4</v>
      </c>
    </row>
    <row r="619" spans="2:72" x14ac:dyDescent="0.25">
      <c r="B619" s="42">
        <v>10478853</v>
      </c>
      <c r="C619" s="42" t="s">
        <v>574</v>
      </c>
      <c r="D619" s="42" t="s">
        <v>241</v>
      </c>
      <c r="E619" s="42">
        <v>17335733</v>
      </c>
      <c r="F619" s="42">
        <v>17335720</v>
      </c>
      <c r="G619" s="42">
        <v>0.84799160395710027</v>
      </c>
      <c r="H619" s="42">
        <v>143.46741417009099</v>
      </c>
      <c r="I619" s="42">
        <v>-36.960951526267301</v>
      </c>
      <c r="J619" s="42">
        <v>113</v>
      </c>
      <c r="K619" s="42">
        <v>101</v>
      </c>
      <c r="L619" s="32">
        <v>6.3E-2</v>
      </c>
      <c r="M619" s="32">
        <v>8.7999999999999995E-2</v>
      </c>
      <c r="N619" s="181"/>
      <c r="O619" s="182">
        <f t="shared" si="136"/>
        <v>120.119</v>
      </c>
      <c r="P619" s="182">
        <f t="shared" si="137"/>
        <v>107.363</v>
      </c>
      <c r="Q619" s="191">
        <f t="shared" si="138"/>
        <v>0.01</v>
      </c>
      <c r="R619" s="191">
        <f t="shared" si="139"/>
        <v>0.02</v>
      </c>
      <c r="S619" s="184">
        <f t="shared" si="140"/>
        <v>-1275.5999999999999</v>
      </c>
      <c r="T619" s="184">
        <f t="shared" si="141"/>
        <v>132.875</v>
      </c>
      <c r="U619" s="185">
        <f t="shared" si="142"/>
        <v>1.5580903104421449E-2</v>
      </c>
      <c r="V619" s="181"/>
      <c r="W619" s="182">
        <f t="shared" si="143"/>
        <v>121.249</v>
      </c>
      <c r="X619" s="182">
        <f t="shared" si="144"/>
        <v>109.88800000000001</v>
      </c>
      <c r="Y619" s="183">
        <f t="shared" si="145"/>
        <v>0.01</v>
      </c>
      <c r="Z619" s="183">
        <f t="shared" si="146"/>
        <v>0.02</v>
      </c>
      <c r="AA619" s="184">
        <f t="shared" si="147"/>
        <v>-1136.099999999999</v>
      </c>
      <c r="AB619" s="184">
        <f t="shared" si="148"/>
        <v>132.60999999999999</v>
      </c>
      <c r="AC619" s="185">
        <f t="shared" si="149"/>
        <v>1.7260804506645543E-2</v>
      </c>
      <c r="AD619" s="181"/>
      <c r="AE619" s="178">
        <f t="shared" si="150"/>
        <v>1.5580903104421449</v>
      </c>
      <c r="AF619" s="170">
        <f>Workings_risks!$E$18+Workings_risks!$E$27*(($AE619-1)*Workings_risks!$E$18)/(2050-2023)</f>
        <v>9.7521582598124115E-3</v>
      </c>
      <c r="AG619" s="170">
        <f>AF619+(($AE619-1)*Workings_risks!$E$18)/(2050-2023)</f>
        <v>9.9419655279286388E-3</v>
      </c>
      <c r="AH619" s="170">
        <f>AG619+(($AE619-1)*Workings_risks!$E$18)/(2050-2023)</f>
        <v>1.0131772796044866E-2</v>
      </c>
      <c r="AI619" s="170">
        <f>AH619+(($AE619-1)*Workings_risks!$E$18)/(2050-2023)</f>
        <v>1.0321580064161093E-2</v>
      </c>
      <c r="AJ619" s="170">
        <f>AI619+(($AE619-1)*Workings_risks!$E$18)/(2050-2023)</f>
        <v>1.0511387332277321E-2</v>
      </c>
      <c r="AK619" s="170">
        <f>AJ619+(($AE619-1)*Workings_risks!$E$18)/(2050-2023)</f>
        <v>1.0701194600393548E-2</v>
      </c>
      <c r="AL619" s="170">
        <f>AK619+(($AE619-1)*Workings_risks!$E$18)/(2050-2023)</f>
        <v>1.0891001868509775E-2</v>
      </c>
      <c r="AM619" s="170">
        <f>AL619+(($AE619-1)*Workings_risks!$E$18)/(2050-2023)</f>
        <v>1.1080809136626003E-2</v>
      </c>
      <c r="AN619" s="170">
        <f>AM619+(($AE619-1)*Workings_risks!$E$18)/(2050-2023)</f>
        <v>1.127061640474223E-2</v>
      </c>
      <c r="AO619" s="170">
        <f>AN619+(($AE619-1)*Workings_risks!$E$18)/(2050-2023)</f>
        <v>1.1460423672858457E-2</v>
      </c>
      <c r="AP619" s="170">
        <f>AO619+(($AE619-1)*Workings_risks!$E$18)/(2050-2023)</f>
        <v>1.1650230940974685E-2</v>
      </c>
      <c r="AQ619" s="170">
        <f>AP619+(($AE619-1)*Workings_risks!$E$18)/(2050-2023)</f>
        <v>1.1840038209090912E-2</v>
      </c>
      <c r="AR619" s="170">
        <f>AQ619+(($AE619-1)*Workings_risks!$E$18)/(2050-2023)</f>
        <v>1.2029845477207139E-2</v>
      </c>
      <c r="AS619" s="170">
        <f>AR619+(($AE619-1)*Workings_risks!$E$18)/(2050-2023)</f>
        <v>1.2219652745323367E-2</v>
      </c>
      <c r="AT619" s="170">
        <f>AS619+(($AE619-1)*Workings_risks!$E$18)/(2050-2023)</f>
        <v>1.2409460013439594E-2</v>
      </c>
      <c r="AU619" s="170">
        <f>AT619+(($AE619-1)*Workings_risks!$E$18)/(2050-2023)</f>
        <v>1.2599267281555821E-2</v>
      </c>
      <c r="AV619" s="170">
        <f>AU619+(($AE619-1)*Workings_risks!$E$18)/(2050-2023)</f>
        <v>1.2789074549672048E-2</v>
      </c>
      <c r="AW619" s="170">
        <f>AV619+(($AE619-1)*Workings_risks!$E$18)/(2050-2023)</f>
        <v>1.2978881817788276E-2</v>
      </c>
      <c r="AX619" s="170">
        <f>AW619+(($AE619-1)*Workings_risks!$E$18)/(2050-2023)</f>
        <v>1.3168689085904503E-2</v>
      </c>
      <c r="AY619" s="170">
        <f>AX619+(($AE619-1)*Workings_risks!$E$18)/(2050-2023)</f>
        <v>1.335849635402073E-2</v>
      </c>
      <c r="BA619" s="186">
        <f>AF619*Workings_risks!$E$24*Workings_risks!$E$26*Workings_risks!$E$27*Assumptions!$G$90</f>
        <v>3.9494199723476807E-4</v>
      </c>
      <c r="BB619" s="186">
        <f>AG619*Workings_risks!$E$24*Workings_risks!$E$26*Workings_risks!$E$27*Assumptions!$G$90</f>
        <v>4.0262879430700307E-4</v>
      </c>
      <c r="BC619" s="186">
        <f>AH619*Workings_risks!$E$24*Workings_risks!$E$26*Workings_risks!$E$27*Assumptions!$G$90</f>
        <v>4.1031559137923802E-4</v>
      </c>
      <c r="BD619" s="186">
        <f>AI619*Workings_risks!$E$24*Workings_risks!$E$26*Workings_risks!$E$27*Assumptions!$G$90</f>
        <v>4.1800238845147303E-4</v>
      </c>
      <c r="BE619" s="186">
        <f>AJ619*Workings_risks!$E$24*Workings_risks!$E$26*Workings_risks!$E$27*Assumptions!$G$90</f>
        <v>4.2568918552370787E-4</v>
      </c>
      <c r="BF619" s="186">
        <f>AK619*Workings_risks!$E$24*Workings_risks!$E$26*Workings_risks!$E$27*Assumptions!$G$90</f>
        <v>4.3337598259594282E-4</v>
      </c>
      <c r="BG619" s="186">
        <f>AL619*Workings_risks!$E$24*Workings_risks!$E$26*Workings_risks!$E$27*Assumptions!$G$90</f>
        <v>4.4106277966817782E-4</v>
      </c>
      <c r="BH619" s="186">
        <f>AM619*Workings_risks!$E$24*Workings_risks!$E$26*Workings_risks!$E$27*Assumptions!$G$90</f>
        <v>4.4874957674041283E-4</v>
      </c>
      <c r="BI619" s="186">
        <f>AN619*Workings_risks!$E$24*Workings_risks!$E$26*Workings_risks!$E$27*Assumptions!$G$90</f>
        <v>4.5643637381264772E-4</v>
      </c>
      <c r="BJ619" s="186">
        <f>AO619*Workings_risks!$E$24*Workings_risks!$E$26*Workings_risks!$E$27*Assumptions!$G$90</f>
        <v>4.6412317088488268E-4</v>
      </c>
      <c r="BK619" s="186">
        <f>AP619*Workings_risks!$E$24*Workings_risks!$E$26*Workings_risks!$E$27*Assumptions!$G$90</f>
        <v>4.7180996795711768E-4</v>
      </c>
      <c r="BL619" s="186">
        <f>AQ619*Workings_risks!$E$24*Workings_risks!$E$26*Workings_risks!$E$27*Assumptions!$G$90</f>
        <v>4.7949676502935258E-4</v>
      </c>
      <c r="BM619" s="186">
        <f>AR619*Workings_risks!$E$24*Workings_risks!$E$26*Workings_risks!$E$27*Assumptions!$G$90</f>
        <v>4.8718356210158747E-4</v>
      </c>
      <c r="BN619" s="186">
        <f>AS619*Workings_risks!$E$24*Workings_risks!$E$26*Workings_risks!$E$27*Assumptions!$G$90</f>
        <v>4.9487035917382242E-4</v>
      </c>
      <c r="BO619" s="186">
        <f>AT619*Workings_risks!$E$24*Workings_risks!$E$26*Workings_risks!$E$27*Assumptions!$G$90</f>
        <v>5.0255715624605737E-4</v>
      </c>
      <c r="BP619" s="186">
        <f>AU619*Workings_risks!$E$24*Workings_risks!$E$26*Workings_risks!$E$27*Assumptions!$G$90</f>
        <v>5.1024395331829232E-4</v>
      </c>
      <c r="BQ619" s="186">
        <f>AV619*Workings_risks!$E$24*Workings_risks!$E$26*Workings_risks!$E$27*Assumptions!$G$90</f>
        <v>5.1793075039052727E-4</v>
      </c>
      <c r="BR619" s="186">
        <f>AW619*Workings_risks!$E$24*Workings_risks!$E$26*Workings_risks!$E$27*Assumptions!$G$90</f>
        <v>5.2561754746276222E-4</v>
      </c>
      <c r="BS619" s="186">
        <f>AX619*Workings_risks!$E$24*Workings_risks!$E$26*Workings_risks!$E$27*Assumptions!$G$90</f>
        <v>5.3330434453499728E-4</v>
      </c>
      <c r="BT619" s="186">
        <f>AY619*Workings_risks!$E$24*Workings_risks!$E$26*Workings_risks!$E$27*Assumptions!$G$90</f>
        <v>5.4099114160723223E-4</v>
      </c>
    </row>
    <row r="620" spans="2:72" x14ac:dyDescent="0.25">
      <c r="B620" s="42">
        <v>10478856</v>
      </c>
      <c r="C620" s="42" t="s">
        <v>574</v>
      </c>
      <c r="D620" s="42" t="s">
        <v>241</v>
      </c>
      <c r="E620" s="42">
        <v>17335737</v>
      </c>
      <c r="F620" s="42">
        <v>17335733</v>
      </c>
      <c r="G620" s="42">
        <v>2.3628083829804303</v>
      </c>
      <c r="H620" s="42">
        <v>143.46717488532701</v>
      </c>
      <c r="I620" s="42">
        <v>-36.963648860616097</v>
      </c>
      <c r="J620" s="42">
        <v>113</v>
      </c>
      <c r="K620" s="42">
        <v>101</v>
      </c>
      <c r="L620" s="32">
        <v>6.3E-2</v>
      </c>
      <c r="M620" s="32">
        <v>8.7999999999999995E-2</v>
      </c>
      <c r="N620" s="181"/>
      <c r="O620" s="182">
        <f t="shared" si="136"/>
        <v>120.119</v>
      </c>
      <c r="P620" s="182">
        <f t="shared" si="137"/>
        <v>107.363</v>
      </c>
      <c r="Q620" s="191">
        <f t="shared" si="138"/>
        <v>0.01</v>
      </c>
      <c r="R620" s="191">
        <f t="shared" si="139"/>
        <v>0.02</v>
      </c>
      <c r="S620" s="184">
        <f t="shared" si="140"/>
        <v>-1275.5999999999999</v>
      </c>
      <c r="T620" s="184">
        <f t="shared" si="141"/>
        <v>132.875</v>
      </c>
      <c r="U620" s="185">
        <f t="shared" si="142"/>
        <v>1.5580903104421449E-2</v>
      </c>
      <c r="V620" s="181"/>
      <c r="W620" s="182">
        <f t="shared" si="143"/>
        <v>121.249</v>
      </c>
      <c r="X620" s="182">
        <f t="shared" si="144"/>
        <v>109.88800000000001</v>
      </c>
      <c r="Y620" s="183">
        <f t="shared" si="145"/>
        <v>0.01</v>
      </c>
      <c r="Z620" s="183">
        <f t="shared" si="146"/>
        <v>0.02</v>
      </c>
      <c r="AA620" s="184">
        <f t="shared" si="147"/>
        <v>-1136.099999999999</v>
      </c>
      <c r="AB620" s="184">
        <f t="shared" si="148"/>
        <v>132.60999999999999</v>
      </c>
      <c r="AC620" s="185">
        <f t="shared" si="149"/>
        <v>1.7260804506645543E-2</v>
      </c>
      <c r="AD620" s="181"/>
      <c r="AE620" s="178">
        <f t="shared" si="150"/>
        <v>1.5580903104421449</v>
      </c>
      <c r="AF620" s="170">
        <f>Workings_risks!$E$18+Workings_risks!$E$27*(($AE620-1)*Workings_risks!$E$18)/(2050-2023)</f>
        <v>9.7521582598124115E-3</v>
      </c>
      <c r="AG620" s="170">
        <f>AF620+(($AE620-1)*Workings_risks!$E$18)/(2050-2023)</f>
        <v>9.9419655279286388E-3</v>
      </c>
      <c r="AH620" s="170">
        <f>AG620+(($AE620-1)*Workings_risks!$E$18)/(2050-2023)</f>
        <v>1.0131772796044866E-2</v>
      </c>
      <c r="AI620" s="170">
        <f>AH620+(($AE620-1)*Workings_risks!$E$18)/(2050-2023)</f>
        <v>1.0321580064161093E-2</v>
      </c>
      <c r="AJ620" s="170">
        <f>AI620+(($AE620-1)*Workings_risks!$E$18)/(2050-2023)</f>
        <v>1.0511387332277321E-2</v>
      </c>
      <c r="AK620" s="170">
        <f>AJ620+(($AE620-1)*Workings_risks!$E$18)/(2050-2023)</f>
        <v>1.0701194600393548E-2</v>
      </c>
      <c r="AL620" s="170">
        <f>AK620+(($AE620-1)*Workings_risks!$E$18)/(2050-2023)</f>
        <v>1.0891001868509775E-2</v>
      </c>
      <c r="AM620" s="170">
        <f>AL620+(($AE620-1)*Workings_risks!$E$18)/(2050-2023)</f>
        <v>1.1080809136626003E-2</v>
      </c>
      <c r="AN620" s="170">
        <f>AM620+(($AE620-1)*Workings_risks!$E$18)/(2050-2023)</f>
        <v>1.127061640474223E-2</v>
      </c>
      <c r="AO620" s="170">
        <f>AN620+(($AE620-1)*Workings_risks!$E$18)/(2050-2023)</f>
        <v>1.1460423672858457E-2</v>
      </c>
      <c r="AP620" s="170">
        <f>AO620+(($AE620-1)*Workings_risks!$E$18)/(2050-2023)</f>
        <v>1.1650230940974685E-2</v>
      </c>
      <c r="AQ620" s="170">
        <f>AP620+(($AE620-1)*Workings_risks!$E$18)/(2050-2023)</f>
        <v>1.1840038209090912E-2</v>
      </c>
      <c r="AR620" s="170">
        <f>AQ620+(($AE620-1)*Workings_risks!$E$18)/(2050-2023)</f>
        <v>1.2029845477207139E-2</v>
      </c>
      <c r="AS620" s="170">
        <f>AR620+(($AE620-1)*Workings_risks!$E$18)/(2050-2023)</f>
        <v>1.2219652745323367E-2</v>
      </c>
      <c r="AT620" s="170">
        <f>AS620+(($AE620-1)*Workings_risks!$E$18)/(2050-2023)</f>
        <v>1.2409460013439594E-2</v>
      </c>
      <c r="AU620" s="170">
        <f>AT620+(($AE620-1)*Workings_risks!$E$18)/(2050-2023)</f>
        <v>1.2599267281555821E-2</v>
      </c>
      <c r="AV620" s="170">
        <f>AU620+(($AE620-1)*Workings_risks!$E$18)/(2050-2023)</f>
        <v>1.2789074549672048E-2</v>
      </c>
      <c r="AW620" s="170">
        <f>AV620+(($AE620-1)*Workings_risks!$E$18)/(2050-2023)</f>
        <v>1.2978881817788276E-2</v>
      </c>
      <c r="AX620" s="170">
        <f>AW620+(($AE620-1)*Workings_risks!$E$18)/(2050-2023)</f>
        <v>1.3168689085904503E-2</v>
      </c>
      <c r="AY620" s="170">
        <f>AX620+(($AE620-1)*Workings_risks!$E$18)/(2050-2023)</f>
        <v>1.335849635402073E-2</v>
      </c>
      <c r="BA620" s="186">
        <f>AF620*Workings_risks!$E$24*Workings_risks!$E$26*Workings_risks!$E$27*Assumptions!$G$90</f>
        <v>3.9494199723476807E-4</v>
      </c>
      <c r="BB620" s="186">
        <f>AG620*Workings_risks!$E$24*Workings_risks!$E$26*Workings_risks!$E$27*Assumptions!$G$90</f>
        <v>4.0262879430700307E-4</v>
      </c>
      <c r="BC620" s="186">
        <f>AH620*Workings_risks!$E$24*Workings_risks!$E$26*Workings_risks!$E$27*Assumptions!$G$90</f>
        <v>4.1031559137923802E-4</v>
      </c>
      <c r="BD620" s="186">
        <f>AI620*Workings_risks!$E$24*Workings_risks!$E$26*Workings_risks!$E$27*Assumptions!$G$90</f>
        <v>4.1800238845147303E-4</v>
      </c>
      <c r="BE620" s="186">
        <f>AJ620*Workings_risks!$E$24*Workings_risks!$E$26*Workings_risks!$E$27*Assumptions!$G$90</f>
        <v>4.2568918552370787E-4</v>
      </c>
      <c r="BF620" s="186">
        <f>AK620*Workings_risks!$E$24*Workings_risks!$E$26*Workings_risks!$E$27*Assumptions!$G$90</f>
        <v>4.3337598259594282E-4</v>
      </c>
      <c r="BG620" s="186">
        <f>AL620*Workings_risks!$E$24*Workings_risks!$E$26*Workings_risks!$E$27*Assumptions!$G$90</f>
        <v>4.4106277966817782E-4</v>
      </c>
      <c r="BH620" s="186">
        <f>AM620*Workings_risks!$E$24*Workings_risks!$E$26*Workings_risks!$E$27*Assumptions!$G$90</f>
        <v>4.4874957674041283E-4</v>
      </c>
      <c r="BI620" s="186">
        <f>AN620*Workings_risks!$E$24*Workings_risks!$E$26*Workings_risks!$E$27*Assumptions!$G$90</f>
        <v>4.5643637381264772E-4</v>
      </c>
      <c r="BJ620" s="186">
        <f>AO620*Workings_risks!$E$24*Workings_risks!$E$26*Workings_risks!$E$27*Assumptions!$G$90</f>
        <v>4.6412317088488268E-4</v>
      </c>
      <c r="BK620" s="186">
        <f>AP620*Workings_risks!$E$24*Workings_risks!$E$26*Workings_risks!$E$27*Assumptions!$G$90</f>
        <v>4.7180996795711768E-4</v>
      </c>
      <c r="BL620" s="186">
        <f>AQ620*Workings_risks!$E$24*Workings_risks!$E$26*Workings_risks!$E$27*Assumptions!$G$90</f>
        <v>4.7949676502935258E-4</v>
      </c>
      <c r="BM620" s="186">
        <f>AR620*Workings_risks!$E$24*Workings_risks!$E$26*Workings_risks!$E$27*Assumptions!$G$90</f>
        <v>4.8718356210158747E-4</v>
      </c>
      <c r="BN620" s="186">
        <f>AS620*Workings_risks!$E$24*Workings_risks!$E$26*Workings_risks!$E$27*Assumptions!$G$90</f>
        <v>4.9487035917382242E-4</v>
      </c>
      <c r="BO620" s="186">
        <f>AT620*Workings_risks!$E$24*Workings_risks!$E$26*Workings_risks!$E$27*Assumptions!$G$90</f>
        <v>5.0255715624605737E-4</v>
      </c>
      <c r="BP620" s="186">
        <f>AU620*Workings_risks!$E$24*Workings_risks!$E$26*Workings_risks!$E$27*Assumptions!$G$90</f>
        <v>5.1024395331829232E-4</v>
      </c>
      <c r="BQ620" s="186">
        <f>AV620*Workings_risks!$E$24*Workings_risks!$E$26*Workings_risks!$E$27*Assumptions!$G$90</f>
        <v>5.1793075039052727E-4</v>
      </c>
      <c r="BR620" s="186">
        <f>AW620*Workings_risks!$E$24*Workings_risks!$E$26*Workings_risks!$E$27*Assumptions!$G$90</f>
        <v>5.2561754746276222E-4</v>
      </c>
      <c r="BS620" s="186">
        <f>AX620*Workings_risks!$E$24*Workings_risks!$E$26*Workings_risks!$E$27*Assumptions!$G$90</f>
        <v>5.3330434453499728E-4</v>
      </c>
      <c r="BT620" s="186">
        <f>AY620*Workings_risks!$E$24*Workings_risks!$E$26*Workings_risks!$E$27*Assumptions!$G$90</f>
        <v>5.4099114160723223E-4</v>
      </c>
    </row>
    <row r="621" spans="2:72" x14ac:dyDescent="0.25">
      <c r="B621" s="42">
        <v>10478857</v>
      </c>
      <c r="C621" s="42" t="s">
        <v>574</v>
      </c>
      <c r="D621" s="42" t="s">
        <v>241</v>
      </c>
      <c r="E621" s="42">
        <v>17335737</v>
      </c>
      <c r="F621" s="42">
        <v>17335742</v>
      </c>
      <c r="G621" s="42">
        <v>2.2529530659651003</v>
      </c>
      <c r="H621" s="42">
        <v>143.468698718469</v>
      </c>
      <c r="I621" s="42">
        <v>-36.964885636140501</v>
      </c>
      <c r="J621" s="42">
        <v>113</v>
      </c>
      <c r="K621" s="42">
        <v>101</v>
      </c>
      <c r="L621" s="32">
        <v>6.3E-2</v>
      </c>
      <c r="M621" s="32">
        <v>8.7999999999999995E-2</v>
      </c>
      <c r="N621" s="181"/>
      <c r="O621" s="182">
        <f t="shared" si="136"/>
        <v>120.119</v>
      </c>
      <c r="P621" s="182">
        <f t="shared" si="137"/>
        <v>107.363</v>
      </c>
      <c r="Q621" s="191">
        <f t="shared" si="138"/>
        <v>0.01</v>
      </c>
      <c r="R621" s="191">
        <f t="shared" si="139"/>
        <v>0.02</v>
      </c>
      <c r="S621" s="184">
        <f t="shared" si="140"/>
        <v>-1275.5999999999999</v>
      </c>
      <c r="T621" s="184">
        <f t="shared" si="141"/>
        <v>132.875</v>
      </c>
      <c r="U621" s="185">
        <f t="shared" si="142"/>
        <v>1.5580903104421449E-2</v>
      </c>
      <c r="V621" s="181"/>
      <c r="W621" s="182">
        <f t="shared" si="143"/>
        <v>121.249</v>
      </c>
      <c r="X621" s="182">
        <f t="shared" si="144"/>
        <v>109.88800000000001</v>
      </c>
      <c r="Y621" s="183">
        <f t="shared" si="145"/>
        <v>0.01</v>
      </c>
      <c r="Z621" s="183">
        <f t="shared" si="146"/>
        <v>0.02</v>
      </c>
      <c r="AA621" s="184">
        <f t="shared" si="147"/>
        <v>-1136.099999999999</v>
      </c>
      <c r="AB621" s="184">
        <f t="shared" si="148"/>
        <v>132.60999999999999</v>
      </c>
      <c r="AC621" s="185">
        <f t="shared" si="149"/>
        <v>1.7260804506645543E-2</v>
      </c>
      <c r="AD621" s="181"/>
      <c r="AE621" s="178">
        <f t="shared" si="150"/>
        <v>1.5580903104421449</v>
      </c>
      <c r="AF621" s="170">
        <f>Workings_risks!$E$18+Workings_risks!$E$27*(($AE621-1)*Workings_risks!$E$18)/(2050-2023)</f>
        <v>9.7521582598124115E-3</v>
      </c>
      <c r="AG621" s="170">
        <f>AF621+(($AE621-1)*Workings_risks!$E$18)/(2050-2023)</f>
        <v>9.9419655279286388E-3</v>
      </c>
      <c r="AH621" s="170">
        <f>AG621+(($AE621-1)*Workings_risks!$E$18)/(2050-2023)</f>
        <v>1.0131772796044866E-2</v>
      </c>
      <c r="AI621" s="170">
        <f>AH621+(($AE621-1)*Workings_risks!$E$18)/(2050-2023)</f>
        <v>1.0321580064161093E-2</v>
      </c>
      <c r="AJ621" s="170">
        <f>AI621+(($AE621-1)*Workings_risks!$E$18)/(2050-2023)</f>
        <v>1.0511387332277321E-2</v>
      </c>
      <c r="AK621" s="170">
        <f>AJ621+(($AE621-1)*Workings_risks!$E$18)/(2050-2023)</f>
        <v>1.0701194600393548E-2</v>
      </c>
      <c r="AL621" s="170">
        <f>AK621+(($AE621-1)*Workings_risks!$E$18)/(2050-2023)</f>
        <v>1.0891001868509775E-2</v>
      </c>
      <c r="AM621" s="170">
        <f>AL621+(($AE621-1)*Workings_risks!$E$18)/(2050-2023)</f>
        <v>1.1080809136626003E-2</v>
      </c>
      <c r="AN621" s="170">
        <f>AM621+(($AE621-1)*Workings_risks!$E$18)/(2050-2023)</f>
        <v>1.127061640474223E-2</v>
      </c>
      <c r="AO621" s="170">
        <f>AN621+(($AE621-1)*Workings_risks!$E$18)/(2050-2023)</f>
        <v>1.1460423672858457E-2</v>
      </c>
      <c r="AP621" s="170">
        <f>AO621+(($AE621-1)*Workings_risks!$E$18)/(2050-2023)</f>
        <v>1.1650230940974685E-2</v>
      </c>
      <c r="AQ621" s="170">
        <f>AP621+(($AE621-1)*Workings_risks!$E$18)/(2050-2023)</f>
        <v>1.1840038209090912E-2</v>
      </c>
      <c r="AR621" s="170">
        <f>AQ621+(($AE621-1)*Workings_risks!$E$18)/(2050-2023)</f>
        <v>1.2029845477207139E-2</v>
      </c>
      <c r="AS621" s="170">
        <f>AR621+(($AE621-1)*Workings_risks!$E$18)/(2050-2023)</f>
        <v>1.2219652745323367E-2</v>
      </c>
      <c r="AT621" s="170">
        <f>AS621+(($AE621-1)*Workings_risks!$E$18)/(2050-2023)</f>
        <v>1.2409460013439594E-2</v>
      </c>
      <c r="AU621" s="170">
        <f>AT621+(($AE621-1)*Workings_risks!$E$18)/(2050-2023)</f>
        <v>1.2599267281555821E-2</v>
      </c>
      <c r="AV621" s="170">
        <f>AU621+(($AE621-1)*Workings_risks!$E$18)/(2050-2023)</f>
        <v>1.2789074549672048E-2</v>
      </c>
      <c r="AW621" s="170">
        <f>AV621+(($AE621-1)*Workings_risks!$E$18)/(2050-2023)</f>
        <v>1.2978881817788276E-2</v>
      </c>
      <c r="AX621" s="170">
        <f>AW621+(($AE621-1)*Workings_risks!$E$18)/(2050-2023)</f>
        <v>1.3168689085904503E-2</v>
      </c>
      <c r="AY621" s="170">
        <f>AX621+(($AE621-1)*Workings_risks!$E$18)/(2050-2023)</f>
        <v>1.335849635402073E-2</v>
      </c>
      <c r="BA621" s="186">
        <f>AF621*Workings_risks!$E$24*Workings_risks!$E$26*Workings_risks!$E$27*Assumptions!$G$90</f>
        <v>3.9494199723476807E-4</v>
      </c>
      <c r="BB621" s="186">
        <f>AG621*Workings_risks!$E$24*Workings_risks!$E$26*Workings_risks!$E$27*Assumptions!$G$90</f>
        <v>4.0262879430700307E-4</v>
      </c>
      <c r="BC621" s="186">
        <f>AH621*Workings_risks!$E$24*Workings_risks!$E$26*Workings_risks!$E$27*Assumptions!$G$90</f>
        <v>4.1031559137923802E-4</v>
      </c>
      <c r="BD621" s="186">
        <f>AI621*Workings_risks!$E$24*Workings_risks!$E$26*Workings_risks!$E$27*Assumptions!$G$90</f>
        <v>4.1800238845147303E-4</v>
      </c>
      <c r="BE621" s="186">
        <f>AJ621*Workings_risks!$E$24*Workings_risks!$E$26*Workings_risks!$E$27*Assumptions!$G$90</f>
        <v>4.2568918552370787E-4</v>
      </c>
      <c r="BF621" s="186">
        <f>AK621*Workings_risks!$E$24*Workings_risks!$E$26*Workings_risks!$E$27*Assumptions!$G$90</f>
        <v>4.3337598259594282E-4</v>
      </c>
      <c r="BG621" s="186">
        <f>AL621*Workings_risks!$E$24*Workings_risks!$E$26*Workings_risks!$E$27*Assumptions!$G$90</f>
        <v>4.4106277966817782E-4</v>
      </c>
      <c r="BH621" s="186">
        <f>AM621*Workings_risks!$E$24*Workings_risks!$E$26*Workings_risks!$E$27*Assumptions!$G$90</f>
        <v>4.4874957674041283E-4</v>
      </c>
      <c r="BI621" s="186">
        <f>AN621*Workings_risks!$E$24*Workings_risks!$E$26*Workings_risks!$E$27*Assumptions!$G$90</f>
        <v>4.5643637381264772E-4</v>
      </c>
      <c r="BJ621" s="186">
        <f>AO621*Workings_risks!$E$24*Workings_risks!$E$26*Workings_risks!$E$27*Assumptions!$G$90</f>
        <v>4.6412317088488268E-4</v>
      </c>
      <c r="BK621" s="186">
        <f>AP621*Workings_risks!$E$24*Workings_risks!$E$26*Workings_risks!$E$27*Assumptions!$G$90</f>
        <v>4.7180996795711768E-4</v>
      </c>
      <c r="BL621" s="186">
        <f>AQ621*Workings_risks!$E$24*Workings_risks!$E$26*Workings_risks!$E$27*Assumptions!$G$90</f>
        <v>4.7949676502935258E-4</v>
      </c>
      <c r="BM621" s="186">
        <f>AR621*Workings_risks!$E$24*Workings_risks!$E$26*Workings_risks!$E$27*Assumptions!$G$90</f>
        <v>4.8718356210158747E-4</v>
      </c>
      <c r="BN621" s="186">
        <f>AS621*Workings_risks!$E$24*Workings_risks!$E$26*Workings_risks!$E$27*Assumptions!$G$90</f>
        <v>4.9487035917382242E-4</v>
      </c>
      <c r="BO621" s="186">
        <f>AT621*Workings_risks!$E$24*Workings_risks!$E$26*Workings_risks!$E$27*Assumptions!$G$90</f>
        <v>5.0255715624605737E-4</v>
      </c>
      <c r="BP621" s="186">
        <f>AU621*Workings_risks!$E$24*Workings_risks!$E$26*Workings_risks!$E$27*Assumptions!$G$90</f>
        <v>5.1024395331829232E-4</v>
      </c>
      <c r="BQ621" s="186">
        <f>AV621*Workings_risks!$E$24*Workings_risks!$E$26*Workings_risks!$E$27*Assumptions!$G$90</f>
        <v>5.1793075039052727E-4</v>
      </c>
      <c r="BR621" s="186">
        <f>AW621*Workings_risks!$E$24*Workings_risks!$E$26*Workings_risks!$E$27*Assumptions!$G$90</f>
        <v>5.2561754746276222E-4</v>
      </c>
      <c r="BS621" s="186">
        <f>AX621*Workings_risks!$E$24*Workings_risks!$E$26*Workings_risks!$E$27*Assumptions!$G$90</f>
        <v>5.3330434453499728E-4</v>
      </c>
      <c r="BT621" s="186">
        <f>AY621*Workings_risks!$E$24*Workings_risks!$E$26*Workings_risks!$E$27*Assumptions!$G$90</f>
        <v>5.4099114160723223E-4</v>
      </c>
    </row>
    <row r="622" spans="2:72" x14ac:dyDescent="0.25">
      <c r="B622" s="42">
        <v>10479404</v>
      </c>
      <c r="C622" s="42" t="s">
        <v>466</v>
      </c>
      <c r="D622" s="42" t="s">
        <v>306</v>
      </c>
      <c r="E622" s="42">
        <v>17337942</v>
      </c>
      <c r="F622" s="42">
        <v>17745357</v>
      </c>
      <c r="G622" s="42">
        <v>0.77473056011328056</v>
      </c>
      <c r="H622" s="42">
        <v>144.15469519359601</v>
      </c>
      <c r="I622" s="42">
        <v>-37.945267563541897</v>
      </c>
      <c r="J622" s="42">
        <v>114</v>
      </c>
      <c r="K622" s="42">
        <v>100</v>
      </c>
      <c r="L622" s="32">
        <v>5.3999999999999999E-2</v>
      </c>
      <c r="M622" s="32">
        <v>7.2999999999999995E-2</v>
      </c>
      <c r="N622" s="181"/>
      <c r="O622" s="182">
        <f t="shared" si="136"/>
        <v>120.15600000000001</v>
      </c>
      <c r="P622" s="182">
        <f t="shared" si="137"/>
        <v>105.4</v>
      </c>
      <c r="Q622" s="191">
        <f t="shared" si="138"/>
        <v>0.01</v>
      </c>
      <c r="R622" s="191">
        <f t="shared" si="139"/>
        <v>0.02</v>
      </c>
      <c r="S622" s="184">
        <f t="shared" si="140"/>
        <v>-1475.6</v>
      </c>
      <c r="T622" s="184">
        <f t="shared" si="141"/>
        <v>134.91200000000001</v>
      </c>
      <c r="U622" s="185">
        <f t="shared" si="142"/>
        <v>1.4171862293304423E-2</v>
      </c>
      <c r="V622" s="181"/>
      <c r="W622" s="182">
        <f t="shared" si="143"/>
        <v>122.32199999999999</v>
      </c>
      <c r="X622" s="182">
        <f t="shared" si="144"/>
        <v>107.3</v>
      </c>
      <c r="Y622" s="183">
        <f t="shared" si="145"/>
        <v>0.01</v>
      </c>
      <c r="Z622" s="183">
        <f t="shared" si="146"/>
        <v>0.02</v>
      </c>
      <c r="AA622" s="184">
        <f t="shared" si="147"/>
        <v>-1502.1999999999989</v>
      </c>
      <c r="AB622" s="184">
        <f t="shared" si="148"/>
        <v>137.34399999999997</v>
      </c>
      <c r="AC622" s="185">
        <f t="shared" si="149"/>
        <v>1.5539874850219666E-2</v>
      </c>
      <c r="AD622" s="181"/>
      <c r="AE622" s="178">
        <f t="shared" si="150"/>
        <v>1.4171862293304422</v>
      </c>
      <c r="AF622" s="170">
        <f>Workings_risks!$E$18+Workings_risks!$E$27*(($AE622-1)*Workings_risks!$E$18)/(2050-2023)</f>
        <v>9.6083932551070724E-3</v>
      </c>
      <c r="AG622" s="170">
        <f>AF622+(($AE622-1)*Workings_risks!$E$18)/(2050-2023)</f>
        <v>9.7502788549881873E-3</v>
      </c>
      <c r="AH622" s="170">
        <f>AG622+(($AE622-1)*Workings_risks!$E$18)/(2050-2023)</f>
        <v>9.8921644548693021E-3</v>
      </c>
      <c r="AI622" s="170">
        <f>AH622+(($AE622-1)*Workings_risks!$E$18)/(2050-2023)</f>
        <v>1.0034050054750417E-2</v>
      </c>
      <c r="AJ622" s="170">
        <f>AI622+(($AE622-1)*Workings_risks!$E$18)/(2050-2023)</f>
        <v>1.0175935654631532E-2</v>
      </c>
      <c r="AK622" s="170">
        <f>AJ622+(($AE622-1)*Workings_risks!$E$18)/(2050-2023)</f>
        <v>1.0317821254512647E-2</v>
      </c>
      <c r="AL622" s="170">
        <f>AK622+(($AE622-1)*Workings_risks!$E$18)/(2050-2023)</f>
        <v>1.0459706854393762E-2</v>
      </c>
      <c r="AM622" s="170">
        <f>AL622+(($AE622-1)*Workings_risks!$E$18)/(2050-2023)</f>
        <v>1.0601592454274876E-2</v>
      </c>
      <c r="AN622" s="170">
        <f>AM622+(($AE622-1)*Workings_risks!$E$18)/(2050-2023)</f>
        <v>1.0743478054155991E-2</v>
      </c>
      <c r="AO622" s="170">
        <f>AN622+(($AE622-1)*Workings_risks!$E$18)/(2050-2023)</f>
        <v>1.0885363654037106E-2</v>
      </c>
      <c r="AP622" s="170">
        <f>AO622+(($AE622-1)*Workings_risks!$E$18)/(2050-2023)</f>
        <v>1.1027249253918221E-2</v>
      </c>
      <c r="AQ622" s="170">
        <f>AP622+(($AE622-1)*Workings_risks!$E$18)/(2050-2023)</f>
        <v>1.1169134853799336E-2</v>
      </c>
      <c r="AR622" s="170">
        <f>AQ622+(($AE622-1)*Workings_risks!$E$18)/(2050-2023)</f>
        <v>1.1311020453680451E-2</v>
      </c>
      <c r="AS622" s="170">
        <f>AR622+(($AE622-1)*Workings_risks!$E$18)/(2050-2023)</f>
        <v>1.1452906053561565E-2</v>
      </c>
      <c r="AT622" s="170">
        <f>AS622+(($AE622-1)*Workings_risks!$E$18)/(2050-2023)</f>
        <v>1.159479165344268E-2</v>
      </c>
      <c r="AU622" s="170">
        <f>AT622+(($AE622-1)*Workings_risks!$E$18)/(2050-2023)</f>
        <v>1.1736677253323795E-2</v>
      </c>
      <c r="AV622" s="170">
        <f>AU622+(($AE622-1)*Workings_risks!$E$18)/(2050-2023)</f>
        <v>1.187856285320491E-2</v>
      </c>
      <c r="AW622" s="170">
        <f>AV622+(($AE622-1)*Workings_risks!$E$18)/(2050-2023)</f>
        <v>1.2020448453086025E-2</v>
      </c>
      <c r="AX622" s="170">
        <f>AW622+(($AE622-1)*Workings_risks!$E$18)/(2050-2023)</f>
        <v>1.216233405296714E-2</v>
      </c>
      <c r="AY622" s="170">
        <f>AX622+(($AE622-1)*Workings_risks!$E$18)/(2050-2023)</f>
        <v>1.2304219652848255E-2</v>
      </c>
      <c r="BA622" s="186">
        <f>AF622*Workings_risks!$E$24*Workings_risks!$E$26*Workings_risks!$E$27*Assumptions!$G$90</f>
        <v>3.8911981545939933E-4</v>
      </c>
      <c r="BB622" s="186">
        <f>AG622*Workings_risks!$E$24*Workings_risks!$E$26*Workings_risks!$E$27*Assumptions!$G$90</f>
        <v>3.94865885273178E-4</v>
      </c>
      <c r="BC622" s="186">
        <f>AH622*Workings_risks!$E$24*Workings_risks!$E$26*Workings_risks!$E$27*Assumptions!$G$90</f>
        <v>4.0061195508695672E-4</v>
      </c>
      <c r="BD622" s="186">
        <f>AI622*Workings_risks!$E$24*Workings_risks!$E$26*Workings_risks!$E$27*Assumptions!$G$90</f>
        <v>4.0635802490073539E-4</v>
      </c>
      <c r="BE622" s="186">
        <f>AJ622*Workings_risks!$E$24*Workings_risks!$E$26*Workings_risks!$E$27*Assumptions!$G$90</f>
        <v>4.1210409471451401E-4</v>
      </c>
      <c r="BF622" s="186">
        <f>AK622*Workings_risks!$E$24*Workings_risks!$E$26*Workings_risks!$E$27*Assumptions!$G$90</f>
        <v>4.1785016452829273E-4</v>
      </c>
      <c r="BG622" s="186">
        <f>AL622*Workings_risks!$E$24*Workings_risks!$E$26*Workings_risks!$E$27*Assumptions!$G$90</f>
        <v>4.2359623434207151E-4</v>
      </c>
      <c r="BH622" s="186">
        <f>AM622*Workings_risks!$E$24*Workings_risks!$E$26*Workings_risks!$E$27*Assumptions!$G$90</f>
        <v>4.2934230415585012E-4</v>
      </c>
      <c r="BI622" s="186">
        <f>AN622*Workings_risks!$E$24*Workings_risks!$E$26*Workings_risks!$E$27*Assumptions!$G$90</f>
        <v>4.3508837396962879E-4</v>
      </c>
      <c r="BJ622" s="186">
        <f>AO622*Workings_risks!$E$24*Workings_risks!$E$26*Workings_risks!$E$27*Assumptions!$G$90</f>
        <v>4.4083444378340751E-4</v>
      </c>
      <c r="BK622" s="186">
        <f>AP622*Workings_risks!$E$24*Workings_risks!$E$26*Workings_risks!$E$27*Assumptions!$G$90</f>
        <v>4.4658051359718629E-4</v>
      </c>
      <c r="BL622" s="186">
        <f>AQ622*Workings_risks!$E$24*Workings_risks!$E$26*Workings_risks!$E$27*Assumptions!$G$90</f>
        <v>4.523265834109649E-4</v>
      </c>
      <c r="BM622" s="186">
        <f>AR622*Workings_risks!$E$24*Workings_risks!$E$26*Workings_risks!$E$27*Assumptions!$G$90</f>
        <v>4.5807265322474368E-4</v>
      </c>
      <c r="BN622" s="186">
        <f>AS622*Workings_risks!$E$24*Workings_risks!$E$26*Workings_risks!$E$27*Assumptions!$G$90</f>
        <v>4.6381872303852235E-4</v>
      </c>
      <c r="BO622" s="186">
        <f>AT622*Workings_risks!$E$24*Workings_risks!$E$26*Workings_risks!$E$27*Assumptions!$G$90</f>
        <v>4.6956479285230096E-4</v>
      </c>
      <c r="BP622" s="186">
        <f>AU622*Workings_risks!$E$24*Workings_risks!$E$26*Workings_risks!$E$27*Assumptions!$G$90</f>
        <v>4.7531086266607969E-4</v>
      </c>
      <c r="BQ622" s="186">
        <f>AV622*Workings_risks!$E$24*Workings_risks!$E$26*Workings_risks!$E$27*Assumptions!$G$90</f>
        <v>4.8105693247985846E-4</v>
      </c>
      <c r="BR622" s="186">
        <f>AW622*Workings_risks!$E$24*Workings_risks!$E$26*Workings_risks!$E$27*Assumptions!$G$90</f>
        <v>4.8680300229363713E-4</v>
      </c>
      <c r="BS622" s="186">
        <f>AX622*Workings_risks!$E$24*Workings_risks!$E$26*Workings_risks!$E$27*Assumptions!$G$90</f>
        <v>4.9254907210741585E-4</v>
      </c>
      <c r="BT622" s="186">
        <f>AY622*Workings_risks!$E$24*Workings_risks!$E$26*Workings_risks!$E$27*Assumptions!$G$90</f>
        <v>4.9829514192119447E-4</v>
      </c>
    </row>
    <row r="623" spans="2:72" x14ac:dyDescent="0.25">
      <c r="B623" s="42">
        <v>10480544</v>
      </c>
      <c r="C623" s="42" t="s">
        <v>395</v>
      </c>
      <c r="D623" s="42" t="s">
        <v>283</v>
      </c>
      <c r="E623" s="42">
        <v>17342954</v>
      </c>
      <c r="F623" s="42">
        <v>17342949</v>
      </c>
      <c r="G623" s="42">
        <v>0.77639854229994043</v>
      </c>
      <c r="H623" s="42">
        <v>145.664386879479</v>
      </c>
      <c r="I623" s="42">
        <v>-35.940816603048901</v>
      </c>
      <c r="J623" s="42">
        <v>115</v>
      </c>
      <c r="K623" s="42">
        <v>102</v>
      </c>
      <c r="L623" s="32">
        <v>6.3E-2</v>
      </c>
      <c r="M623" s="32">
        <v>8.7999999999999995E-2</v>
      </c>
      <c r="N623" s="181"/>
      <c r="O623" s="182">
        <f t="shared" si="136"/>
        <v>122.24499999999999</v>
      </c>
      <c r="P623" s="182">
        <f t="shared" si="137"/>
        <v>108.42599999999999</v>
      </c>
      <c r="Q623" s="191">
        <f t="shared" si="138"/>
        <v>0.01</v>
      </c>
      <c r="R623" s="191">
        <f t="shared" si="139"/>
        <v>0.02</v>
      </c>
      <c r="S623" s="184">
        <f t="shared" si="140"/>
        <v>-1381.9000000000003</v>
      </c>
      <c r="T623" s="184">
        <f t="shared" si="141"/>
        <v>136.06399999999999</v>
      </c>
      <c r="U623" s="185">
        <f t="shared" si="142"/>
        <v>1.5242781677400672E-2</v>
      </c>
      <c r="V623" s="181"/>
      <c r="W623" s="182">
        <f t="shared" si="143"/>
        <v>123.395</v>
      </c>
      <c r="X623" s="182">
        <f t="shared" si="144"/>
        <v>110.97600000000001</v>
      </c>
      <c r="Y623" s="183">
        <f t="shared" si="145"/>
        <v>0.01</v>
      </c>
      <c r="Z623" s="183">
        <f t="shared" si="146"/>
        <v>0.02</v>
      </c>
      <c r="AA623" s="184">
        <f t="shared" si="147"/>
        <v>-1241.8999999999983</v>
      </c>
      <c r="AB623" s="184">
        <f t="shared" si="148"/>
        <v>135.81399999999996</v>
      </c>
      <c r="AC623" s="185">
        <f t="shared" si="149"/>
        <v>1.6759803526854009E-2</v>
      </c>
      <c r="AD623" s="181"/>
      <c r="AE623" s="178">
        <f t="shared" si="150"/>
        <v>1.5242781677400672</v>
      </c>
      <c r="AF623" s="170">
        <f>Workings_risks!$E$18+Workings_risks!$E$27*(($AE623-1)*Workings_risks!$E$18)/(2050-2023)</f>
        <v>9.7176595936537772E-3</v>
      </c>
      <c r="AG623" s="170">
        <f>AF623+(($AE623-1)*Workings_risks!$E$18)/(2050-2023)</f>
        <v>9.8959673063837936E-3</v>
      </c>
      <c r="AH623" s="170">
        <f>AG623+(($AE623-1)*Workings_risks!$E$18)/(2050-2023)</f>
        <v>1.007427501911381E-2</v>
      </c>
      <c r="AI623" s="170">
        <f>AH623+(($AE623-1)*Workings_risks!$E$18)/(2050-2023)</f>
        <v>1.0252582731843827E-2</v>
      </c>
      <c r="AJ623" s="170">
        <f>AI623+(($AE623-1)*Workings_risks!$E$18)/(2050-2023)</f>
        <v>1.0430890444573843E-2</v>
      </c>
      <c r="AK623" s="170">
        <f>AJ623+(($AE623-1)*Workings_risks!$E$18)/(2050-2023)</f>
        <v>1.0609198157303859E-2</v>
      </c>
      <c r="AL623" s="170">
        <f>AK623+(($AE623-1)*Workings_risks!$E$18)/(2050-2023)</f>
        <v>1.0787505870033876E-2</v>
      </c>
      <c r="AM623" s="170">
        <f>AL623+(($AE623-1)*Workings_risks!$E$18)/(2050-2023)</f>
        <v>1.0965813582763892E-2</v>
      </c>
      <c r="AN623" s="170">
        <f>AM623+(($AE623-1)*Workings_risks!$E$18)/(2050-2023)</f>
        <v>1.1144121295493909E-2</v>
      </c>
      <c r="AO623" s="170">
        <f>AN623+(($AE623-1)*Workings_risks!$E$18)/(2050-2023)</f>
        <v>1.1322429008223925E-2</v>
      </c>
      <c r="AP623" s="170">
        <f>AO623+(($AE623-1)*Workings_risks!$E$18)/(2050-2023)</f>
        <v>1.1500736720953942E-2</v>
      </c>
      <c r="AQ623" s="170">
        <f>AP623+(($AE623-1)*Workings_risks!$E$18)/(2050-2023)</f>
        <v>1.1679044433683958E-2</v>
      </c>
      <c r="AR623" s="170">
        <f>AQ623+(($AE623-1)*Workings_risks!$E$18)/(2050-2023)</f>
        <v>1.1857352146413975E-2</v>
      </c>
      <c r="AS623" s="170">
        <f>AR623+(($AE623-1)*Workings_risks!$E$18)/(2050-2023)</f>
        <v>1.2035659859143991E-2</v>
      </c>
      <c r="AT623" s="170">
        <f>AS623+(($AE623-1)*Workings_risks!$E$18)/(2050-2023)</f>
        <v>1.2213967571874007E-2</v>
      </c>
      <c r="AU623" s="170">
        <f>AT623+(($AE623-1)*Workings_risks!$E$18)/(2050-2023)</f>
        <v>1.2392275284604024E-2</v>
      </c>
      <c r="AV623" s="170">
        <f>AU623+(($AE623-1)*Workings_risks!$E$18)/(2050-2023)</f>
        <v>1.257058299733404E-2</v>
      </c>
      <c r="AW623" s="170">
        <f>AV623+(($AE623-1)*Workings_risks!$E$18)/(2050-2023)</f>
        <v>1.2748890710064057E-2</v>
      </c>
      <c r="AX623" s="170">
        <f>AW623+(($AE623-1)*Workings_risks!$E$18)/(2050-2023)</f>
        <v>1.2927198422794073E-2</v>
      </c>
      <c r="AY623" s="170">
        <f>AX623+(($AE623-1)*Workings_risks!$E$18)/(2050-2023)</f>
        <v>1.310550613552409E-2</v>
      </c>
      <c r="BA623" s="186">
        <f>AF623*Workings_risks!$E$24*Workings_risks!$E$26*Workings_risks!$E$27*Assumptions!$G$90</f>
        <v>3.9354487346466145E-4</v>
      </c>
      <c r="BB623" s="186">
        <f>AG623*Workings_risks!$E$24*Workings_risks!$E$26*Workings_risks!$E$27*Assumptions!$G$90</f>
        <v>4.0076596261352744E-4</v>
      </c>
      <c r="BC623" s="186">
        <f>AH623*Workings_risks!$E$24*Workings_risks!$E$26*Workings_risks!$E$27*Assumptions!$G$90</f>
        <v>4.0798705176239353E-4</v>
      </c>
      <c r="BD623" s="186">
        <f>AI623*Workings_risks!$E$24*Workings_risks!$E$26*Workings_risks!$E$27*Assumptions!$G$90</f>
        <v>4.1520814091125963E-4</v>
      </c>
      <c r="BE623" s="186">
        <f>AJ623*Workings_risks!$E$24*Workings_risks!$E$26*Workings_risks!$E$27*Assumptions!$G$90</f>
        <v>4.2242923006012567E-4</v>
      </c>
      <c r="BF623" s="186">
        <f>AK623*Workings_risks!$E$24*Workings_risks!$E$26*Workings_risks!$E$27*Assumptions!$G$90</f>
        <v>4.2965031920899171E-4</v>
      </c>
      <c r="BG623" s="186">
        <f>AL623*Workings_risks!$E$24*Workings_risks!$E$26*Workings_risks!$E$27*Assumptions!$G$90</f>
        <v>4.3687140835785781E-4</v>
      </c>
      <c r="BH623" s="186">
        <f>AM623*Workings_risks!$E$24*Workings_risks!$E$26*Workings_risks!$E$27*Assumptions!$G$90</f>
        <v>4.440924975067239E-4</v>
      </c>
      <c r="BI623" s="186">
        <f>AN623*Workings_risks!$E$24*Workings_risks!$E$26*Workings_risks!$E$27*Assumptions!$G$90</f>
        <v>4.5131358665558984E-4</v>
      </c>
      <c r="BJ623" s="186">
        <f>AO623*Workings_risks!$E$24*Workings_risks!$E$26*Workings_risks!$E$27*Assumptions!$G$90</f>
        <v>4.5853467580445599E-4</v>
      </c>
      <c r="BK623" s="186">
        <f>AP623*Workings_risks!$E$24*Workings_risks!$E$26*Workings_risks!$E$27*Assumptions!$G$90</f>
        <v>4.6575576495332208E-4</v>
      </c>
      <c r="BL623" s="186">
        <f>AQ623*Workings_risks!$E$24*Workings_risks!$E$26*Workings_risks!$E$27*Assumptions!$G$90</f>
        <v>4.7297685410218812E-4</v>
      </c>
      <c r="BM623" s="186">
        <f>AR623*Workings_risks!$E$24*Workings_risks!$E$26*Workings_risks!$E$27*Assumptions!$G$90</f>
        <v>4.8019794325105411E-4</v>
      </c>
      <c r="BN623" s="186">
        <f>AS623*Workings_risks!$E$24*Workings_risks!$E$26*Workings_risks!$E$27*Assumptions!$G$90</f>
        <v>4.8741903239992026E-4</v>
      </c>
      <c r="BO623" s="186">
        <f>AT623*Workings_risks!$E$24*Workings_risks!$E$26*Workings_risks!$E$27*Assumptions!$G$90</f>
        <v>4.946401215487863E-4</v>
      </c>
      <c r="BP623" s="186">
        <f>AU623*Workings_risks!$E$24*Workings_risks!$E$26*Workings_risks!$E$27*Assumptions!$G$90</f>
        <v>5.0186121069765229E-4</v>
      </c>
      <c r="BQ623" s="186">
        <f>AV623*Workings_risks!$E$24*Workings_risks!$E$26*Workings_risks!$E$27*Assumptions!$G$90</f>
        <v>5.0908229984651839E-4</v>
      </c>
      <c r="BR623" s="186">
        <f>AW623*Workings_risks!$E$24*Workings_risks!$E$26*Workings_risks!$E$27*Assumptions!$G$90</f>
        <v>5.1630338899538448E-4</v>
      </c>
      <c r="BS623" s="186">
        <f>AX623*Workings_risks!$E$24*Workings_risks!$E$26*Workings_risks!$E$27*Assumptions!$G$90</f>
        <v>5.2352447814425047E-4</v>
      </c>
      <c r="BT623" s="186">
        <f>AY623*Workings_risks!$E$24*Workings_risks!$E$26*Workings_risks!$E$27*Assumptions!$G$90</f>
        <v>5.3074556729311656E-4</v>
      </c>
    </row>
    <row r="624" spans="2:72" x14ac:dyDescent="0.25">
      <c r="B624" s="42">
        <v>10480683</v>
      </c>
      <c r="C624" s="42" t="s">
        <v>582</v>
      </c>
      <c r="D624" s="42" t="s">
        <v>272</v>
      </c>
      <c r="E624" s="42">
        <v>193655456</v>
      </c>
      <c r="F624" s="42">
        <v>17343616</v>
      </c>
      <c r="G624" s="42">
        <v>0.60198547326212015</v>
      </c>
      <c r="H624" s="42">
        <v>145.57544236383799</v>
      </c>
      <c r="I624" s="42">
        <v>-35.900692588921999</v>
      </c>
      <c r="J624" s="42">
        <v>115</v>
      </c>
      <c r="K624" s="42">
        <v>102</v>
      </c>
      <c r="L624" s="32">
        <v>6.3E-2</v>
      </c>
      <c r="M624" s="32">
        <v>8.7999999999999995E-2</v>
      </c>
      <c r="N624" s="181"/>
      <c r="O624" s="182">
        <f t="shared" si="136"/>
        <v>122.24499999999999</v>
      </c>
      <c r="P624" s="182">
        <f t="shared" si="137"/>
        <v>108.42599999999999</v>
      </c>
      <c r="Q624" s="191">
        <f t="shared" si="138"/>
        <v>0.01</v>
      </c>
      <c r="R624" s="191">
        <f t="shared" si="139"/>
        <v>0.02</v>
      </c>
      <c r="S624" s="184">
        <f t="shared" si="140"/>
        <v>-1381.9000000000003</v>
      </c>
      <c r="T624" s="184">
        <f t="shared" si="141"/>
        <v>136.06399999999999</v>
      </c>
      <c r="U624" s="185">
        <f t="shared" si="142"/>
        <v>1.5242781677400672E-2</v>
      </c>
      <c r="V624" s="181"/>
      <c r="W624" s="182">
        <f t="shared" si="143"/>
        <v>123.395</v>
      </c>
      <c r="X624" s="182">
        <f t="shared" si="144"/>
        <v>110.97600000000001</v>
      </c>
      <c r="Y624" s="183">
        <f t="shared" si="145"/>
        <v>0.01</v>
      </c>
      <c r="Z624" s="183">
        <f t="shared" si="146"/>
        <v>0.02</v>
      </c>
      <c r="AA624" s="184">
        <f t="shared" si="147"/>
        <v>-1241.8999999999983</v>
      </c>
      <c r="AB624" s="184">
        <f t="shared" si="148"/>
        <v>135.81399999999996</v>
      </c>
      <c r="AC624" s="185">
        <f t="shared" si="149"/>
        <v>1.6759803526854009E-2</v>
      </c>
      <c r="AD624" s="181"/>
      <c r="AE624" s="178">
        <f t="shared" si="150"/>
        <v>1.5242781677400672</v>
      </c>
      <c r="AF624" s="170">
        <f>Workings_risks!$E$18+Workings_risks!$E$27*(($AE624-1)*Workings_risks!$E$18)/(2050-2023)</f>
        <v>9.7176595936537772E-3</v>
      </c>
      <c r="AG624" s="170">
        <f>AF624+(($AE624-1)*Workings_risks!$E$18)/(2050-2023)</f>
        <v>9.8959673063837936E-3</v>
      </c>
      <c r="AH624" s="170">
        <f>AG624+(($AE624-1)*Workings_risks!$E$18)/(2050-2023)</f>
        <v>1.007427501911381E-2</v>
      </c>
      <c r="AI624" s="170">
        <f>AH624+(($AE624-1)*Workings_risks!$E$18)/(2050-2023)</f>
        <v>1.0252582731843827E-2</v>
      </c>
      <c r="AJ624" s="170">
        <f>AI624+(($AE624-1)*Workings_risks!$E$18)/(2050-2023)</f>
        <v>1.0430890444573843E-2</v>
      </c>
      <c r="AK624" s="170">
        <f>AJ624+(($AE624-1)*Workings_risks!$E$18)/(2050-2023)</f>
        <v>1.0609198157303859E-2</v>
      </c>
      <c r="AL624" s="170">
        <f>AK624+(($AE624-1)*Workings_risks!$E$18)/(2050-2023)</f>
        <v>1.0787505870033876E-2</v>
      </c>
      <c r="AM624" s="170">
        <f>AL624+(($AE624-1)*Workings_risks!$E$18)/(2050-2023)</f>
        <v>1.0965813582763892E-2</v>
      </c>
      <c r="AN624" s="170">
        <f>AM624+(($AE624-1)*Workings_risks!$E$18)/(2050-2023)</f>
        <v>1.1144121295493909E-2</v>
      </c>
      <c r="AO624" s="170">
        <f>AN624+(($AE624-1)*Workings_risks!$E$18)/(2050-2023)</f>
        <v>1.1322429008223925E-2</v>
      </c>
      <c r="AP624" s="170">
        <f>AO624+(($AE624-1)*Workings_risks!$E$18)/(2050-2023)</f>
        <v>1.1500736720953942E-2</v>
      </c>
      <c r="AQ624" s="170">
        <f>AP624+(($AE624-1)*Workings_risks!$E$18)/(2050-2023)</f>
        <v>1.1679044433683958E-2</v>
      </c>
      <c r="AR624" s="170">
        <f>AQ624+(($AE624-1)*Workings_risks!$E$18)/(2050-2023)</f>
        <v>1.1857352146413975E-2</v>
      </c>
      <c r="AS624" s="170">
        <f>AR624+(($AE624-1)*Workings_risks!$E$18)/(2050-2023)</f>
        <v>1.2035659859143991E-2</v>
      </c>
      <c r="AT624" s="170">
        <f>AS624+(($AE624-1)*Workings_risks!$E$18)/(2050-2023)</f>
        <v>1.2213967571874007E-2</v>
      </c>
      <c r="AU624" s="170">
        <f>AT624+(($AE624-1)*Workings_risks!$E$18)/(2050-2023)</f>
        <v>1.2392275284604024E-2</v>
      </c>
      <c r="AV624" s="170">
        <f>AU624+(($AE624-1)*Workings_risks!$E$18)/(2050-2023)</f>
        <v>1.257058299733404E-2</v>
      </c>
      <c r="AW624" s="170">
        <f>AV624+(($AE624-1)*Workings_risks!$E$18)/(2050-2023)</f>
        <v>1.2748890710064057E-2</v>
      </c>
      <c r="AX624" s="170">
        <f>AW624+(($AE624-1)*Workings_risks!$E$18)/(2050-2023)</f>
        <v>1.2927198422794073E-2</v>
      </c>
      <c r="AY624" s="170">
        <f>AX624+(($AE624-1)*Workings_risks!$E$18)/(2050-2023)</f>
        <v>1.310550613552409E-2</v>
      </c>
      <c r="BA624" s="186">
        <f>AF624*Workings_risks!$E$24*Workings_risks!$E$26*Workings_risks!$E$27*Assumptions!$G$90</f>
        <v>3.9354487346466145E-4</v>
      </c>
      <c r="BB624" s="186">
        <f>AG624*Workings_risks!$E$24*Workings_risks!$E$26*Workings_risks!$E$27*Assumptions!$G$90</f>
        <v>4.0076596261352744E-4</v>
      </c>
      <c r="BC624" s="186">
        <f>AH624*Workings_risks!$E$24*Workings_risks!$E$26*Workings_risks!$E$27*Assumptions!$G$90</f>
        <v>4.0798705176239353E-4</v>
      </c>
      <c r="BD624" s="186">
        <f>AI624*Workings_risks!$E$24*Workings_risks!$E$26*Workings_risks!$E$27*Assumptions!$G$90</f>
        <v>4.1520814091125963E-4</v>
      </c>
      <c r="BE624" s="186">
        <f>AJ624*Workings_risks!$E$24*Workings_risks!$E$26*Workings_risks!$E$27*Assumptions!$G$90</f>
        <v>4.2242923006012567E-4</v>
      </c>
      <c r="BF624" s="186">
        <f>AK624*Workings_risks!$E$24*Workings_risks!$E$26*Workings_risks!$E$27*Assumptions!$G$90</f>
        <v>4.2965031920899171E-4</v>
      </c>
      <c r="BG624" s="186">
        <f>AL624*Workings_risks!$E$24*Workings_risks!$E$26*Workings_risks!$E$27*Assumptions!$G$90</f>
        <v>4.3687140835785781E-4</v>
      </c>
      <c r="BH624" s="186">
        <f>AM624*Workings_risks!$E$24*Workings_risks!$E$26*Workings_risks!$E$27*Assumptions!$G$90</f>
        <v>4.440924975067239E-4</v>
      </c>
      <c r="BI624" s="186">
        <f>AN624*Workings_risks!$E$24*Workings_risks!$E$26*Workings_risks!$E$27*Assumptions!$G$90</f>
        <v>4.5131358665558984E-4</v>
      </c>
      <c r="BJ624" s="186">
        <f>AO624*Workings_risks!$E$24*Workings_risks!$E$26*Workings_risks!$E$27*Assumptions!$G$90</f>
        <v>4.5853467580445599E-4</v>
      </c>
      <c r="BK624" s="186">
        <f>AP624*Workings_risks!$E$24*Workings_risks!$E$26*Workings_risks!$E$27*Assumptions!$G$90</f>
        <v>4.6575576495332208E-4</v>
      </c>
      <c r="BL624" s="186">
        <f>AQ624*Workings_risks!$E$24*Workings_risks!$E$26*Workings_risks!$E$27*Assumptions!$G$90</f>
        <v>4.7297685410218812E-4</v>
      </c>
      <c r="BM624" s="186">
        <f>AR624*Workings_risks!$E$24*Workings_risks!$E$26*Workings_risks!$E$27*Assumptions!$G$90</f>
        <v>4.8019794325105411E-4</v>
      </c>
      <c r="BN624" s="186">
        <f>AS624*Workings_risks!$E$24*Workings_risks!$E$26*Workings_risks!$E$27*Assumptions!$G$90</f>
        <v>4.8741903239992026E-4</v>
      </c>
      <c r="BO624" s="186">
        <f>AT624*Workings_risks!$E$24*Workings_risks!$E$26*Workings_risks!$E$27*Assumptions!$G$90</f>
        <v>4.946401215487863E-4</v>
      </c>
      <c r="BP624" s="186">
        <f>AU624*Workings_risks!$E$24*Workings_risks!$E$26*Workings_risks!$E$27*Assumptions!$G$90</f>
        <v>5.0186121069765229E-4</v>
      </c>
      <c r="BQ624" s="186">
        <f>AV624*Workings_risks!$E$24*Workings_risks!$E$26*Workings_risks!$E$27*Assumptions!$G$90</f>
        <v>5.0908229984651839E-4</v>
      </c>
      <c r="BR624" s="186">
        <f>AW624*Workings_risks!$E$24*Workings_risks!$E$26*Workings_risks!$E$27*Assumptions!$G$90</f>
        <v>5.1630338899538448E-4</v>
      </c>
      <c r="BS624" s="186">
        <f>AX624*Workings_risks!$E$24*Workings_risks!$E$26*Workings_risks!$E$27*Assumptions!$G$90</f>
        <v>5.2352447814425047E-4</v>
      </c>
      <c r="BT624" s="186">
        <f>AY624*Workings_risks!$E$24*Workings_risks!$E$26*Workings_risks!$E$27*Assumptions!$G$90</f>
        <v>5.3074556729311656E-4</v>
      </c>
    </row>
    <row r="625" spans="2:72" x14ac:dyDescent="0.25">
      <c r="B625" s="42">
        <v>10480701</v>
      </c>
      <c r="C625" s="42" t="s">
        <v>582</v>
      </c>
      <c r="D625" s="42" t="s">
        <v>272</v>
      </c>
      <c r="E625" s="42">
        <v>17343693</v>
      </c>
      <c r="F625" s="42">
        <v>17343697</v>
      </c>
      <c r="G625" s="42">
        <v>1.6716655880975004</v>
      </c>
      <c r="H625" s="42">
        <v>145.57402130029001</v>
      </c>
      <c r="I625" s="42">
        <v>-35.890303672274896</v>
      </c>
      <c r="J625" s="42">
        <v>116</v>
      </c>
      <c r="K625" s="42">
        <v>103</v>
      </c>
      <c r="L625" s="32">
        <v>6.3E-2</v>
      </c>
      <c r="M625" s="32">
        <v>8.7999999999999995E-2</v>
      </c>
      <c r="N625" s="181"/>
      <c r="O625" s="182">
        <f t="shared" si="136"/>
        <v>123.30799999999999</v>
      </c>
      <c r="P625" s="182">
        <f t="shared" si="137"/>
        <v>109.48899999999999</v>
      </c>
      <c r="Q625" s="191">
        <f t="shared" si="138"/>
        <v>0.01</v>
      </c>
      <c r="R625" s="191">
        <f t="shared" si="139"/>
        <v>0.02</v>
      </c>
      <c r="S625" s="184">
        <f t="shared" si="140"/>
        <v>-1381.9000000000003</v>
      </c>
      <c r="T625" s="184">
        <f t="shared" si="141"/>
        <v>137.12699999999998</v>
      </c>
      <c r="U625" s="185">
        <f t="shared" si="142"/>
        <v>1.5288371083291103E-2</v>
      </c>
      <c r="V625" s="181"/>
      <c r="W625" s="182">
        <f t="shared" si="143"/>
        <v>124.46799999999999</v>
      </c>
      <c r="X625" s="182">
        <f t="shared" si="144"/>
        <v>112.06400000000001</v>
      </c>
      <c r="Y625" s="183">
        <f t="shared" si="145"/>
        <v>0.01</v>
      </c>
      <c r="Z625" s="183">
        <f t="shared" si="146"/>
        <v>0.02</v>
      </c>
      <c r="AA625" s="184">
        <f t="shared" si="147"/>
        <v>-1240.399999999998</v>
      </c>
      <c r="AB625" s="184">
        <f t="shared" si="148"/>
        <v>136.87199999999996</v>
      </c>
      <c r="AC625" s="185">
        <f t="shared" si="149"/>
        <v>1.6826830054821017E-2</v>
      </c>
      <c r="AD625" s="181"/>
      <c r="AE625" s="178">
        <f t="shared" si="150"/>
        <v>1.5288371083291104</v>
      </c>
      <c r="AF625" s="170">
        <f>Workings_risks!$E$18+Workings_risks!$E$27*(($AE625-1)*Workings_risks!$E$18)/(2050-2023)</f>
        <v>9.7223110992032541E-3</v>
      </c>
      <c r="AG625" s="170">
        <f>AF625+(($AE625-1)*Workings_risks!$E$18)/(2050-2023)</f>
        <v>9.9021693137830956E-3</v>
      </c>
      <c r="AH625" s="170">
        <f>AG625+(($AE625-1)*Workings_risks!$E$18)/(2050-2023)</f>
        <v>1.0082027528362937E-2</v>
      </c>
      <c r="AI625" s="170">
        <f>AH625+(($AE625-1)*Workings_risks!$E$18)/(2050-2023)</f>
        <v>1.0261885742942779E-2</v>
      </c>
      <c r="AJ625" s="170">
        <f>AI625+(($AE625-1)*Workings_risks!$E$18)/(2050-2023)</f>
        <v>1.044174395752262E-2</v>
      </c>
      <c r="AK625" s="170">
        <f>AJ625+(($AE625-1)*Workings_risks!$E$18)/(2050-2023)</f>
        <v>1.0621602172102462E-2</v>
      </c>
      <c r="AL625" s="170">
        <f>AK625+(($AE625-1)*Workings_risks!$E$18)/(2050-2023)</f>
        <v>1.0801460386682303E-2</v>
      </c>
      <c r="AM625" s="170">
        <f>AL625+(($AE625-1)*Workings_risks!$E$18)/(2050-2023)</f>
        <v>1.0981318601262145E-2</v>
      </c>
      <c r="AN625" s="170">
        <f>AM625+(($AE625-1)*Workings_risks!$E$18)/(2050-2023)</f>
        <v>1.1161176815841986E-2</v>
      </c>
      <c r="AO625" s="170">
        <f>AN625+(($AE625-1)*Workings_risks!$E$18)/(2050-2023)</f>
        <v>1.1341035030421828E-2</v>
      </c>
      <c r="AP625" s="170">
        <f>AO625+(($AE625-1)*Workings_risks!$E$18)/(2050-2023)</f>
        <v>1.1520893245001669E-2</v>
      </c>
      <c r="AQ625" s="170">
        <f>AP625+(($AE625-1)*Workings_risks!$E$18)/(2050-2023)</f>
        <v>1.1700751459581511E-2</v>
      </c>
      <c r="AR625" s="170">
        <f>AQ625+(($AE625-1)*Workings_risks!$E$18)/(2050-2023)</f>
        <v>1.1880609674161352E-2</v>
      </c>
      <c r="AS625" s="170">
        <f>AR625+(($AE625-1)*Workings_risks!$E$18)/(2050-2023)</f>
        <v>1.2060467888741194E-2</v>
      </c>
      <c r="AT625" s="170">
        <f>AS625+(($AE625-1)*Workings_risks!$E$18)/(2050-2023)</f>
        <v>1.2240326103321035E-2</v>
      </c>
      <c r="AU625" s="170">
        <f>AT625+(($AE625-1)*Workings_risks!$E$18)/(2050-2023)</f>
        <v>1.2420184317900877E-2</v>
      </c>
      <c r="AV625" s="170">
        <f>AU625+(($AE625-1)*Workings_risks!$E$18)/(2050-2023)</f>
        <v>1.2600042532480718E-2</v>
      </c>
      <c r="AW625" s="170">
        <f>AV625+(($AE625-1)*Workings_risks!$E$18)/(2050-2023)</f>
        <v>1.277990074706056E-2</v>
      </c>
      <c r="AX625" s="170">
        <f>AW625+(($AE625-1)*Workings_risks!$E$18)/(2050-2023)</f>
        <v>1.2959758961640401E-2</v>
      </c>
      <c r="AY625" s="170">
        <f>AX625+(($AE625-1)*Workings_risks!$E$18)/(2050-2023)</f>
        <v>1.3139617176220243E-2</v>
      </c>
      <c r="BA625" s="186">
        <f>AF625*Workings_risks!$E$24*Workings_risks!$E$26*Workings_risks!$E$27*Assumptions!$G$90</f>
        <v>3.9373324970332736E-4</v>
      </c>
      <c r="BB625" s="186">
        <f>AG625*Workings_risks!$E$24*Workings_risks!$E$26*Workings_risks!$E$27*Assumptions!$G$90</f>
        <v>4.0101713093174872E-4</v>
      </c>
      <c r="BC625" s="186">
        <f>AH625*Workings_risks!$E$24*Workings_risks!$E$26*Workings_risks!$E$27*Assumptions!$G$90</f>
        <v>4.0830101216017008E-4</v>
      </c>
      <c r="BD625" s="186">
        <f>AI625*Workings_risks!$E$24*Workings_risks!$E$26*Workings_risks!$E$27*Assumptions!$G$90</f>
        <v>4.1558489338859144E-4</v>
      </c>
      <c r="BE625" s="186">
        <f>AJ625*Workings_risks!$E$24*Workings_risks!$E$26*Workings_risks!$E$27*Assumptions!$G$90</f>
        <v>4.2286877461701286E-4</v>
      </c>
      <c r="BF625" s="186">
        <f>AK625*Workings_risks!$E$24*Workings_risks!$E$26*Workings_risks!$E$27*Assumptions!$G$90</f>
        <v>4.3015265584543422E-4</v>
      </c>
      <c r="BG625" s="186">
        <f>AL625*Workings_risks!$E$24*Workings_risks!$E$26*Workings_risks!$E$27*Assumptions!$G$90</f>
        <v>4.3743653707385558E-4</v>
      </c>
      <c r="BH625" s="186">
        <f>AM625*Workings_risks!$E$24*Workings_risks!$E$26*Workings_risks!$E$27*Assumptions!$G$90</f>
        <v>4.4472041830227694E-4</v>
      </c>
      <c r="BI625" s="186">
        <f>AN625*Workings_risks!$E$24*Workings_risks!$E$26*Workings_risks!$E$27*Assumptions!$G$90</f>
        <v>4.520042995306983E-4</v>
      </c>
      <c r="BJ625" s="186">
        <f>AO625*Workings_risks!$E$24*Workings_risks!$E$26*Workings_risks!$E$27*Assumptions!$G$90</f>
        <v>4.5928818075911972E-4</v>
      </c>
      <c r="BK625" s="186">
        <f>AP625*Workings_risks!$E$24*Workings_risks!$E$26*Workings_risks!$E$27*Assumptions!$G$90</f>
        <v>4.6657206198754108E-4</v>
      </c>
      <c r="BL625" s="186">
        <f>AQ625*Workings_risks!$E$24*Workings_risks!$E$26*Workings_risks!$E$27*Assumptions!$G$90</f>
        <v>4.7385594321596244E-4</v>
      </c>
      <c r="BM625" s="186">
        <f>AR625*Workings_risks!$E$24*Workings_risks!$E$26*Workings_risks!$E$27*Assumptions!$G$90</f>
        <v>4.811398244443838E-4</v>
      </c>
      <c r="BN625" s="186">
        <f>AS625*Workings_risks!$E$24*Workings_risks!$E$26*Workings_risks!$E$27*Assumptions!$G$90</f>
        <v>4.8842370567280533E-4</v>
      </c>
      <c r="BO625" s="186">
        <f>AT625*Workings_risks!$E$24*Workings_risks!$E$26*Workings_risks!$E$27*Assumptions!$G$90</f>
        <v>4.9570758690122669E-4</v>
      </c>
      <c r="BP625" s="186">
        <f>AU625*Workings_risks!$E$24*Workings_risks!$E$26*Workings_risks!$E$27*Assumptions!$G$90</f>
        <v>5.0299146812964805E-4</v>
      </c>
      <c r="BQ625" s="186">
        <f>AV625*Workings_risks!$E$24*Workings_risks!$E$26*Workings_risks!$E$27*Assumptions!$G$90</f>
        <v>5.1027534935806941E-4</v>
      </c>
      <c r="BR625" s="186">
        <f>AW625*Workings_risks!$E$24*Workings_risks!$E$26*Workings_risks!$E$27*Assumptions!$G$90</f>
        <v>5.1755923058649077E-4</v>
      </c>
      <c r="BS625" s="186">
        <f>AX625*Workings_risks!$E$24*Workings_risks!$E$26*Workings_risks!$E$27*Assumptions!$G$90</f>
        <v>5.2484311181491214E-4</v>
      </c>
      <c r="BT625" s="186">
        <f>AY625*Workings_risks!$E$24*Workings_risks!$E$26*Workings_risks!$E$27*Assumptions!$G$90</f>
        <v>5.321269930433335E-4</v>
      </c>
    </row>
    <row r="626" spans="2:72" x14ac:dyDescent="0.25">
      <c r="B626" s="42">
        <v>10481505</v>
      </c>
      <c r="C626" s="42" t="s">
        <v>714</v>
      </c>
      <c r="D626" s="42" t="s">
        <v>268</v>
      </c>
      <c r="E626" s="42">
        <v>17347694</v>
      </c>
      <c r="F626" s="42">
        <v>17347699</v>
      </c>
      <c r="G626" s="42">
        <v>0.7072614927691605</v>
      </c>
      <c r="H626" s="42">
        <v>144.495024798271</v>
      </c>
      <c r="I626" s="42">
        <v>-37.278887595749197</v>
      </c>
      <c r="J626" s="42">
        <v>136</v>
      </c>
      <c r="K626" s="42">
        <v>121</v>
      </c>
      <c r="L626" s="32">
        <v>6.3E-2</v>
      </c>
      <c r="M626" s="32">
        <v>8.7999999999999995E-2</v>
      </c>
      <c r="N626" s="181"/>
      <c r="O626" s="182">
        <f t="shared" si="136"/>
        <v>144.56799999999998</v>
      </c>
      <c r="P626" s="182">
        <f t="shared" si="137"/>
        <v>128.62299999999999</v>
      </c>
      <c r="Q626" s="191">
        <f t="shared" si="138"/>
        <v>0.01</v>
      </c>
      <c r="R626" s="191">
        <f t="shared" si="139"/>
        <v>0.02</v>
      </c>
      <c r="S626" s="184">
        <f t="shared" si="140"/>
        <v>-1594.4999999999991</v>
      </c>
      <c r="T626" s="184">
        <f t="shared" si="141"/>
        <v>160.51299999999998</v>
      </c>
      <c r="U626" s="185">
        <f t="shared" si="142"/>
        <v>1.5373471307619938E-2</v>
      </c>
      <c r="V626" s="181"/>
      <c r="W626" s="182">
        <f t="shared" si="143"/>
        <v>145.928</v>
      </c>
      <c r="X626" s="182">
        <f t="shared" si="144"/>
        <v>131.648</v>
      </c>
      <c r="Y626" s="183">
        <f t="shared" si="145"/>
        <v>0.01</v>
      </c>
      <c r="Z626" s="183">
        <f t="shared" si="146"/>
        <v>0.02</v>
      </c>
      <c r="AA626" s="184">
        <f t="shared" si="147"/>
        <v>-1428</v>
      </c>
      <c r="AB626" s="184">
        <f t="shared" si="148"/>
        <v>160.208</v>
      </c>
      <c r="AC626" s="185">
        <f t="shared" si="149"/>
        <v>1.6952380952380951E-2</v>
      </c>
      <c r="AD626" s="181"/>
      <c r="AE626" s="178">
        <f t="shared" si="150"/>
        <v>1.5373471307619937</v>
      </c>
      <c r="AF626" s="170">
        <f>Workings_risks!$E$18+Workings_risks!$E$27*(($AE626-1)*Workings_risks!$E$18)/(2050-2023)</f>
        <v>9.7309939095622834E-3</v>
      </c>
      <c r="AG626" s="170">
        <f>AF626+(($AE626-1)*Workings_risks!$E$18)/(2050-2023)</f>
        <v>9.9137463942618013E-3</v>
      </c>
      <c r="AH626" s="170">
        <f>AG626+(($AE626-1)*Workings_risks!$E$18)/(2050-2023)</f>
        <v>1.0096498878961319E-2</v>
      </c>
      <c r="AI626" s="170">
        <f>AH626+(($AE626-1)*Workings_risks!$E$18)/(2050-2023)</f>
        <v>1.0279251363660837E-2</v>
      </c>
      <c r="AJ626" s="170">
        <f>AI626+(($AE626-1)*Workings_risks!$E$18)/(2050-2023)</f>
        <v>1.0462003848360355E-2</v>
      </c>
      <c r="AK626" s="170">
        <f>AJ626+(($AE626-1)*Workings_risks!$E$18)/(2050-2023)</f>
        <v>1.0644756333059873E-2</v>
      </c>
      <c r="AL626" s="170">
        <f>AK626+(($AE626-1)*Workings_risks!$E$18)/(2050-2023)</f>
        <v>1.0827508817759391E-2</v>
      </c>
      <c r="AM626" s="170">
        <f>AL626+(($AE626-1)*Workings_risks!$E$18)/(2050-2023)</f>
        <v>1.1010261302458909E-2</v>
      </c>
      <c r="AN626" s="170">
        <f>AM626+(($AE626-1)*Workings_risks!$E$18)/(2050-2023)</f>
        <v>1.1193013787158427E-2</v>
      </c>
      <c r="AO626" s="170">
        <f>AN626+(($AE626-1)*Workings_risks!$E$18)/(2050-2023)</f>
        <v>1.1375766271857945E-2</v>
      </c>
      <c r="AP626" s="170">
        <f>AO626+(($AE626-1)*Workings_risks!$E$18)/(2050-2023)</f>
        <v>1.1558518756557463E-2</v>
      </c>
      <c r="AQ626" s="170">
        <f>AP626+(($AE626-1)*Workings_risks!$E$18)/(2050-2023)</f>
        <v>1.1741271241256981E-2</v>
      </c>
      <c r="AR626" s="170">
        <f>AQ626+(($AE626-1)*Workings_risks!$E$18)/(2050-2023)</f>
        <v>1.1924023725956499E-2</v>
      </c>
      <c r="AS626" s="170">
        <f>AR626+(($AE626-1)*Workings_risks!$E$18)/(2050-2023)</f>
        <v>1.2106776210656017E-2</v>
      </c>
      <c r="AT626" s="170">
        <f>AS626+(($AE626-1)*Workings_risks!$E$18)/(2050-2023)</f>
        <v>1.2289528695355535E-2</v>
      </c>
      <c r="AU626" s="170">
        <f>AT626+(($AE626-1)*Workings_risks!$E$18)/(2050-2023)</f>
        <v>1.2472281180055052E-2</v>
      </c>
      <c r="AV626" s="170">
        <f>AU626+(($AE626-1)*Workings_risks!$E$18)/(2050-2023)</f>
        <v>1.265503366475457E-2</v>
      </c>
      <c r="AW626" s="170">
        <f>AV626+(($AE626-1)*Workings_risks!$E$18)/(2050-2023)</f>
        <v>1.2837786149454088E-2</v>
      </c>
      <c r="AX626" s="170">
        <f>AW626+(($AE626-1)*Workings_risks!$E$18)/(2050-2023)</f>
        <v>1.3020538634153606E-2</v>
      </c>
      <c r="AY626" s="170">
        <f>AX626+(($AE626-1)*Workings_risks!$E$18)/(2050-2023)</f>
        <v>1.3203291118853124E-2</v>
      </c>
      <c r="BA626" s="186">
        <f>AF626*Workings_risks!$E$24*Workings_risks!$E$26*Workings_risks!$E$27*Assumptions!$G$90</f>
        <v>3.9408488534883749E-4</v>
      </c>
      <c r="BB626" s="186">
        <f>AG626*Workings_risks!$E$24*Workings_risks!$E$26*Workings_risks!$E$27*Assumptions!$G$90</f>
        <v>4.0148597845909558E-4</v>
      </c>
      <c r="BC626" s="186">
        <f>AH626*Workings_risks!$E$24*Workings_risks!$E$26*Workings_risks!$E$27*Assumptions!$G$90</f>
        <v>4.0888707156935366E-4</v>
      </c>
      <c r="BD626" s="186">
        <f>AI626*Workings_risks!$E$24*Workings_risks!$E$26*Workings_risks!$E$27*Assumptions!$G$90</f>
        <v>4.1628816467961175E-4</v>
      </c>
      <c r="BE626" s="186">
        <f>AJ626*Workings_risks!$E$24*Workings_risks!$E$26*Workings_risks!$E$27*Assumptions!$G$90</f>
        <v>4.2368925778986984E-4</v>
      </c>
      <c r="BF626" s="186">
        <f>AK626*Workings_risks!$E$24*Workings_risks!$E$26*Workings_risks!$E$27*Assumptions!$G$90</f>
        <v>4.3109035090012782E-4</v>
      </c>
      <c r="BG626" s="186">
        <f>AL626*Workings_risks!$E$24*Workings_risks!$E$26*Workings_risks!$E$27*Assumptions!$G$90</f>
        <v>4.3849144401038602E-4</v>
      </c>
      <c r="BH626" s="186">
        <f>AM626*Workings_risks!$E$24*Workings_risks!$E$26*Workings_risks!$E$27*Assumptions!$G$90</f>
        <v>4.4589253712064406E-4</v>
      </c>
      <c r="BI626" s="186">
        <f>AN626*Workings_risks!$E$24*Workings_risks!$E$26*Workings_risks!$E$27*Assumptions!$G$90</f>
        <v>4.5329363023090204E-4</v>
      </c>
      <c r="BJ626" s="186">
        <f>AO626*Workings_risks!$E$24*Workings_risks!$E$26*Workings_risks!$E$27*Assumptions!$G$90</f>
        <v>4.6069472334116018E-4</v>
      </c>
      <c r="BK626" s="186">
        <f>AP626*Workings_risks!$E$24*Workings_risks!$E$26*Workings_risks!$E$27*Assumptions!$G$90</f>
        <v>4.6809581645141822E-4</v>
      </c>
      <c r="BL626" s="186">
        <f>AQ626*Workings_risks!$E$24*Workings_risks!$E$26*Workings_risks!$E$27*Assumptions!$G$90</f>
        <v>4.7549690956167636E-4</v>
      </c>
      <c r="BM626" s="186">
        <f>AR626*Workings_risks!$E$24*Workings_risks!$E$26*Workings_risks!$E$27*Assumptions!$G$90</f>
        <v>4.8289800267193439E-4</v>
      </c>
      <c r="BN626" s="186">
        <f>AS626*Workings_risks!$E$24*Workings_risks!$E$26*Workings_risks!$E$27*Assumptions!$G$90</f>
        <v>4.9029909578219243E-4</v>
      </c>
      <c r="BO626" s="186">
        <f>AT626*Workings_risks!$E$24*Workings_risks!$E$26*Workings_risks!$E$27*Assumptions!$G$90</f>
        <v>4.9770018889245052E-4</v>
      </c>
      <c r="BP626" s="186">
        <f>AU626*Workings_risks!$E$24*Workings_risks!$E$26*Workings_risks!$E$27*Assumptions!$G$90</f>
        <v>5.0510128200270861E-4</v>
      </c>
      <c r="BQ626" s="186">
        <f>AV626*Workings_risks!$E$24*Workings_risks!$E$26*Workings_risks!$E$27*Assumptions!$G$90</f>
        <v>5.125023751129667E-4</v>
      </c>
      <c r="BR626" s="186">
        <f>AW626*Workings_risks!$E$24*Workings_risks!$E$26*Workings_risks!$E$27*Assumptions!$G$90</f>
        <v>5.1990346822322479E-4</v>
      </c>
      <c r="BS626" s="186">
        <f>AX626*Workings_risks!$E$24*Workings_risks!$E$26*Workings_risks!$E$27*Assumptions!$G$90</f>
        <v>5.2730456133348277E-4</v>
      </c>
      <c r="BT626" s="186">
        <f>AY626*Workings_risks!$E$24*Workings_risks!$E$26*Workings_risks!$E$27*Assumptions!$G$90</f>
        <v>5.3470565444374096E-4</v>
      </c>
    </row>
    <row r="627" spans="2:72" x14ac:dyDescent="0.25">
      <c r="B627" s="42">
        <v>10483642</v>
      </c>
      <c r="C627" s="42" t="s">
        <v>338</v>
      </c>
      <c r="D627" s="42" t="s">
        <v>234</v>
      </c>
      <c r="E627" s="42">
        <v>17359780</v>
      </c>
      <c r="F627" s="42">
        <v>17359776</v>
      </c>
      <c r="G627" s="42">
        <v>0.30036786486326061</v>
      </c>
      <c r="H627" s="42">
        <v>143.88418182322101</v>
      </c>
      <c r="I627" s="42">
        <v>-37.724855454930697</v>
      </c>
      <c r="J627" s="42">
        <v>122</v>
      </c>
      <c r="K627" s="42">
        <v>108</v>
      </c>
      <c r="L627" s="32">
        <v>5.3999999999999999E-2</v>
      </c>
      <c r="M627" s="32">
        <v>7.2999999999999995E-2</v>
      </c>
      <c r="N627" s="181"/>
      <c r="O627" s="182">
        <f t="shared" si="136"/>
        <v>128.58799999999999</v>
      </c>
      <c r="P627" s="182">
        <f t="shared" si="137"/>
        <v>113.83200000000001</v>
      </c>
      <c r="Q627" s="191">
        <f t="shared" si="138"/>
        <v>0.01</v>
      </c>
      <c r="R627" s="191">
        <f t="shared" si="139"/>
        <v>0.02</v>
      </c>
      <c r="S627" s="184">
        <f t="shared" si="140"/>
        <v>-1475.5999999999985</v>
      </c>
      <c r="T627" s="184">
        <f t="shared" si="141"/>
        <v>143.34399999999999</v>
      </c>
      <c r="U627" s="185">
        <f t="shared" si="142"/>
        <v>1.4464624559501231E-2</v>
      </c>
      <c r="V627" s="181"/>
      <c r="W627" s="182">
        <f t="shared" si="143"/>
        <v>130.90600000000001</v>
      </c>
      <c r="X627" s="182">
        <f t="shared" si="144"/>
        <v>115.884</v>
      </c>
      <c r="Y627" s="183">
        <f t="shared" si="145"/>
        <v>0.01</v>
      </c>
      <c r="Z627" s="183">
        <f t="shared" si="146"/>
        <v>0.02</v>
      </c>
      <c r="AA627" s="184">
        <f t="shared" si="147"/>
        <v>-1502.2000000000005</v>
      </c>
      <c r="AB627" s="184">
        <f t="shared" si="148"/>
        <v>145.92800000000003</v>
      </c>
      <c r="AC627" s="185">
        <f t="shared" si="149"/>
        <v>1.5928637997603527E-2</v>
      </c>
      <c r="AD627" s="181"/>
      <c r="AE627" s="178">
        <f t="shared" si="150"/>
        <v>1.4464624559501231</v>
      </c>
      <c r="AF627" s="170">
        <f>Workings_risks!$E$18+Workings_risks!$E$27*(($AE627-1)*Workings_risks!$E$18)/(2050-2023)</f>
        <v>9.6382639077136241E-3</v>
      </c>
      <c r="AG627" s="170">
        <f>AF627+(($AE627-1)*Workings_risks!$E$18)/(2050-2023)</f>
        <v>9.7901063917969228E-3</v>
      </c>
      <c r="AH627" s="170">
        <f>AG627+(($AE627-1)*Workings_risks!$E$18)/(2050-2023)</f>
        <v>9.9419488758802216E-3</v>
      </c>
      <c r="AI627" s="170">
        <f>AH627+(($AE627-1)*Workings_risks!$E$18)/(2050-2023)</f>
        <v>1.009379135996352E-2</v>
      </c>
      <c r="AJ627" s="170">
        <f>AI627+(($AE627-1)*Workings_risks!$E$18)/(2050-2023)</f>
        <v>1.0245633844046819E-2</v>
      </c>
      <c r="AK627" s="170">
        <f>AJ627+(($AE627-1)*Workings_risks!$E$18)/(2050-2023)</f>
        <v>1.0397476328130118E-2</v>
      </c>
      <c r="AL627" s="170">
        <f>AK627+(($AE627-1)*Workings_risks!$E$18)/(2050-2023)</f>
        <v>1.0549318812213417E-2</v>
      </c>
      <c r="AM627" s="170">
        <f>AL627+(($AE627-1)*Workings_risks!$E$18)/(2050-2023)</f>
        <v>1.0701161296296715E-2</v>
      </c>
      <c r="AN627" s="170">
        <f>AM627+(($AE627-1)*Workings_risks!$E$18)/(2050-2023)</f>
        <v>1.0853003780380014E-2</v>
      </c>
      <c r="AO627" s="170">
        <f>AN627+(($AE627-1)*Workings_risks!$E$18)/(2050-2023)</f>
        <v>1.1004846264463313E-2</v>
      </c>
      <c r="AP627" s="170">
        <f>AO627+(($AE627-1)*Workings_risks!$E$18)/(2050-2023)</f>
        <v>1.1156688748546612E-2</v>
      </c>
      <c r="AQ627" s="170">
        <f>AP627+(($AE627-1)*Workings_risks!$E$18)/(2050-2023)</f>
        <v>1.130853123262991E-2</v>
      </c>
      <c r="AR627" s="170">
        <f>AQ627+(($AE627-1)*Workings_risks!$E$18)/(2050-2023)</f>
        <v>1.1460373716713209E-2</v>
      </c>
      <c r="AS627" s="170">
        <f>AR627+(($AE627-1)*Workings_risks!$E$18)/(2050-2023)</f>
        <v>1.1612216200796508E-2</v>
      </c>
      <c r="AT627" s="170">
        <f>AS627+(($AE627-1)*Workings_risks!$E$18)/(2050-2023)</f>
        <v>1.1764058684879806E-2</v>
      </c>
      <c r="AU627" s="170">
        <f>AT627+(($AE627-1)*Workings_risks!$E$18)/(2050-2023)</f>
        <v>1.1915901168963105E-2</v>
      </c>
      <c r="AV627" s="170">
        <f>AU627+(($AE627-1)*Workings_risks!$E$18)/(2050-2023)</f>
        <v>1.2067743653046404E-2</v>
      </c>
      <c r="AW627" s="170">
        <f>AV627+(($AE627-1)*Workings_risks!$E$18)/(2050-2023)</f>
        <v>1.2219586137129703E-2</v>
      </c>
      <c r="AX627" s="170">
        <f>AW627+(($AE627-1)*Workings_risks!$E$18)/(2050-2023)</f>
        <v>1.2371428621213001E-2</v>
      </c>
      <c r="AY627" s="170">
        <f>AX627+(($AE627-1)*Workings_risks!$E$18)/(2050-2023)</f>
        <v>1.25232711052963E-2</v>
      </c>
      <c r="BA627" s="186">
        <f>AF627*Workings_risks!$E$24*Workings_risks!$E$26*Workings_risks!$E$27*Assumptions!$G$90</f>
        <v>3.9032951436756316E-4</v>
      </c>
      <c r="BB627" s="186">
        <f>AG627*Workings_risks!$E$24*Workings_risks!$E$26*Workings_risks!$E$27*Assumptions!$G$90</f>
        <v>3.9647881715072997E-4</v>
      </c>
      <c r="BC627" s="186">
        <f>AH627*Workings_risks!$E$24*Workings_risks!$E$26*Workings_risks!$E$27*Assumptions!$G$90</f>
        <v>4.0262811993389667E-4</v>
      </c>
      <c r="BD627" s="186">
        <f>AI627*Workings_risks!$E$24*Workings_risks!$E$26*Workings_risks!$E$27*Assumptions!$G$90</f>
        <v>4.0877742271706337E-4</v>
      </c>
      <c r="BE627" s="186">
        <f>AJ627*Workings_risks!$E$24*Workings_risks!$E$26*Workings_risks!$E$27*Assumptions!$G$90</f>
        <v>4.1492672550023002E-4</v>
      </c>
      <c r="BF627" s="186">
        <f>AK627*Workings_risks!$E$24*Workings_risks!$E$26*Workings_risks!$E$27*Assumptions!$G$90</f>
        <v>4.2107602828339672E-4</v>
      </c>
      <c r="BG627" s="186">
        <f>AL627*Workings_risks!$E$24*Workings_risks!$E$26*Workings_risks!$E$27*Assumptions!$G$90</f>
        <v>4.2722533106656348E-4</v>
      </c>
      <c r="BH627" s="186">
        <f>AM627*Workings_risks!$E$24*Workings_risks!$E$26*Workings_risks!$E$27*Assumptions!$G$90</f>
        <v>4.3337463384973007E-4</v>
      </c>
      <c r="BI627" s="186">
        <f>AN627*Workings_risks!$E$24*Workings_risks!$E$26*Workings_risks!$E$27*Assumptions!$G$90</f>
        <v>4.3952393663289672E-4</v>
      </c>
      <c r="BJ627" s="186">
        <f>AO627*Workings_risks!$E$24*Workings_risks!$E$26*Workings_risks!$E$27*Assumptions!$G$90</f>
        <v>4.4567323941606358E-4</v>
      </c>
      <c r="BK627" s="186">
        <f>AP627*Workings_risks!$E$24*Workings_risks!$E$26*Workings_risks!$E$27*Assumptions!$G$90</f>
        <v>4.5182254219923023E-4</v>
      </c>
      <c r="BL627" s="186">
        <f>AQ627*Workings_risks!$E$24*Workings_risks!$E$26*Workings_risks!$E$27*Assumptions!$G$90</f>
        <v>4.5797184498239682E-4</v>
      </c>
      <c r="BM627" s="186">
        <f>AR627*Workings_risks!$E$24*Workings_risks!$E$26*Workings_risks!$E$27*Assumptions!$G$90</f>
        <v>4.6412114776556358E-4</v>
      </c>
      <c r="BN627" s="186">
        <f>AS627*Workings_risks!$E$24*Workings_risks!$E$26*Workings_risks!$E$27*Assumptions!$G$90</f>
        <v>4.7027045054873028E-4</v>
      </c>
      <c r="BO627" s="186">
        <f>AT627*Workings_risks!$E$24*Workings_risks!$E$26*Workings_risks!$E$27*Assumptions!$G$90</f>
        <v>4.7641975333189687E-4</v>
      </c>
      <c r="BP627" s="186">
        <f>AU627*Workings_risks!$E$24*Workings_risks!$E$26*Workings_risks!$E$27*Assumptions!$G$90</f>
        <v>4.8256905611506363E-4</v>
      </c>
      <c r="BQ627" s="186">
        <f>AV627*Workings_risks!$E$24*Workings_risks!$E$26*Workings_risks!$E$27*Assumptions!$G$90</f>
        <v>4.8871835889823033E-4</v>
      </c>
      <c r="BR627" s="186">
        <f>AW627*Workings_risks!$E$24*Workings_risks!$E$26*Workings_risks!$E$27*Assumptions!$G$90</f>
        <v>4.9486766168139692E-4</v>
      </c>
      <c r="BS627" s="186">
        <f>AX627*Workings_risks!$E$24*Workings_risks!$E$26*Workings_risks!$E$27*Assumptions!$G$90</f>
        <v>5.0101696446456373E-4</v>
      </c>
      <c r="BT627" s="186">
        <f>AY627*Workings_risks!$E$24*Workings_risks!$E$26*Workings_risks!$E$27*Assumptions!$G$90</f>
        <v>5.0716626724773032E-4</v>
      </c>
    </row>
    <row r="628" spans="2:72" x14ac:dyDescent="0.25">
      <c r="B628" s="42">
        <v>10484201</v>
      </c>
      <c r="C628" s="42" t="s">
        <v>400</v>
      </c>
      <c r="D628" s="42" t="s">
        <v>240</v>
      </c>
      <c r="E628" s="42">
        <v>17362602</v>
      </c>
      <c r="F628" s="42">
        <v>17362606</v>
      </c>
      <c r="G628" s="42">
        <v>0.32297426845443056</v>
      </c>
      <c r="H628" s="42">
        <v>144.14320407932101</v>
      </c>
      <c r="I628" s="42">
        <v>-37.0493420309652</v>
      </c>
      <c r="J628" s="42">
        <v>118</v>
      </c>
      <c r="K628" s="42">
        <v>105</v>
      </c>
      <c r="L628" s="32">
        <v>6.3E-2</v>
      </c>
      <c r="M628" s="32">
        <v>8.7999999999999995E-2</v>
      </c>
      <c r="N628" s="181"/>
      <c r="O628" s="182">
        <f t="shared" si="136"/>
        <v>125.434</v>
      </c>
      <c r="P628" s="182">
        <f t="shared" si="137"/>
        <v>111.61499999999999</v>
      </c>
      <c r="Q628" s="191">
        <f t="shared" si="138"/>
        <v>0.01</v>
      </c>
      <c r="R628" s="191">
        <f t="shared" si="139"/>
        <v>0.02</v>
      </c>
      <c r="S628" s="184">
        <f t="shared" si="140"/>
        <v>-1381.9000000000003</v>
      </c>
      <c r="T628" s="184">
        <f t="shared" si="141"/>
        <v>139.25299999999999</v>
      </c>
      <c r="U628" s="185">
        <f t="shared" si="142"/>
        <v>1.5379549895071988E-2</v>
      </c>
      <c r="V628" s="181"/>
      <c r="W628" s="182">
        <f t="shared" si="143"/>
        <v>126.61399999999999</v>
      </c>
      <c r="X628" s="182">
        <f t="shared" si="144"/>
        <v>114.24000000000001</v>
      </c>
      <c r="Y628" s="183">
        <f t="shared" si="145"/>
        <v>0.01</v>
      </c>
      <c r="Z628" s="183">
        <f t="shared" si="146"/>
        <v>0.02</v>
      </c>
      <c r="AA628" s="184">
        <f t="shared" si="147"/>
        <v>-1237.3999999999983</v>
      </c>
      <c r="AB628" s="184">
        <f t="shared" si="148"/>
        <v>138.98799999999997</v>
      </c>
      <c r="AC628" s="185">
        <f t="shared" si="149"/>
        <v>1.6961370615807339E-2</v>
      </c>
      <c r="AD628" s="181"/>
      <c r="AE628" s="178">
        <f t="shared" si="150"/>
        <v>1.5379549895071989</v>
      </c>
      <c r="AF628" s="170">
        <f>Workings_risks!$E$18+Workings_risks!$E$27*(($AE628-1)*Workings_risks!$E$18)/(2050-2023)</f>
        <v>9.7316141103022131E-3</v>
      </c>
      <c r="AG628" s="170">
        <f>AF628+(($AE628-1)*Workings_risks!$E$18)/(2050-2023)</f>
        <v>9.9145733285817082E-3</v>
      </c>
      <c r="AH628" s="170">
        <f>AG628+(($AE628-1)*Workings_risks!$E$18)/(2050-2023)</f>
        <v>1.0097532546861203E-2</v>
      </c>
      <c r="AI628" s="170">
        <f>AH628+(($AE628-1)*Workings_risks!$E$18)/(2050-2023)</f>
        <v>1.0280491765140698E-2</v>
      </c>
      <c r="AJ628" s="170">
        <f>AI628+(($AE628-1)*Workings_risks!$E$18)/(2050-2023)</f>
        <v>1.0463450983420193E-2</v>
      </c>
      <c r="AK628" s="170">
        <f>AJ628+(($AE628-1)*Workings_risks!$E$18)/(2050-2023)</f>
        <v>1.0646410201699688E-2</v>
      </c>
      <c r="AL628" s="170">
        <f>AK628+(($AE628-1)*Workings_risks!$E$18)/(2050-2023)</f>
        <v>1.0829369419979184E-2</v>
      </c>
      <c r="AM628" s="170">
        <f>AL628+(($AE628-1)*Workings_risks!$E$18)/(2050-2023)</f>
        <v>1.1012328638258679E-2</v>
      </c>
      <c r="AN628" s="170">
        <f>AM628+(($AE628-1)*Workings_risks!$E$18)/(2050-2023)</f>
        <v>1.1195287856538174E-2</v>
      </c>
      <c r="AO628" s="170">
        <f>AN628+(($AE628-1)*Workings_risks!$E$18)/(2050-2023)</f>
        <v>1.1378247074817669E-2</v>
      </c>
      <c r="AP628" s="170">
        <f>AO628+(($AE628-1)*Workings_risks!$E$18)/(2050-2023)</f>
        <v>1.1561206293097164E-2</v>
      </c>
      <c r="AQ628" s="170">
        <f>AP628+(($AE628-1)*Workings_risks!$E$18)/(2050-2023)</f>
        <v>1.1744165511376659E-2</v>
      </c>
      <c r="AR628" s="170">
        <f>AQ628+(($AE628-1)*Workings_risks!$E$18)/(2050-2023)</f>
        <v>1.1927124729656154E-2</v>
      </c>
      <c r="AS628" s="170">
        <f>AR628+(($AE628-1)*Workings_risks!$E$18)/(2050-2023)</f>
        <v>1.2110083947935649E-2</v>
      </c>
      <c r="AT628" s="170">
        <f>AS628+(($AE628-1)*Workings_risks!$E$18)/(2050-2023)</f>
        <v>1.2293043166215144E-2</v>
      </c>
      <c r="AU628" s="170">
        <f>AT628+(($AE628-1)*Workings_risks!$E$18)/(2050-2023)</f>
        <v>1.2476002384494639E-2</v>
      </c>
      <c r="AV628" s="170">
        <f>AU628+(($AE628-1)*Workings_risks!$E$18)/(2050-2023)</f>
        <v>1.2658961602774134E-2</v>
      </c>
      <c r="AW628" s="170">
        <f>AV628+(($AE628-1)*Workings_risks!$E$18)/(2050-2023)</f>
        <v>1.2841920821053629E-2</v>
      </c>
      <c r="AX628" s="170">
        <f>AW628+(($AE628-1)*Workings_risks!$E$18)/(2050-2023)</f>
        <v>1.3024880039333124E-2</v>
      </c>
      <c r="AY628" s="170">
        <f>AX628+(($AE628-1)*Workings_risks!$E$18)/(2050-2023)</f>
        <v>1.3207839257612619E-2</v>
      </c>
      <c r="BA628" s="186">
        <f>AF628*Workings_risks!$E$24*Workings_risks!$E$26*Workings_risks!$E$27*Assumptions!$G$90</f>
        <v>3.941100021806596E-4</v>
      </c>
      <c r="BB628" s="186">
        <f>AG628*Workings_risks!$E$24*Workings_risks!$E$26*Workings_risks!$E$27*Assumptions!$G$90</f>
        <v>4.0151946756819171E-4</v>
      </c>
      <c r="BC628" s="186">
        <f>AH628*Workings_risks!$E$24*Workings_risks!$E$26*Workings_risks!$E$27*Assumptions!$G$90</f>
        <v>4.0892893295572377E-4</v>
      </c>
      <c r="BD628" s="186">
        <f>AI628*Workings_risks!$E$24*Workings_risks!$E$26*Workings_risks!$E$27*Assumptions!$G$90</f>
        <v>4.1633839834325599E-4</v>
      </c>
      <c r="BE628" s="186">
        <f>AJ628*Workings_risks!$E$24*Workings_risks!$E$26*Workings_risks!$E$27*Assumptions!$G$90</f>
        <v>4.237478637307881E-4</v>
      </c>
      <c r="BF628" s="186">
        <f>AK628*Workings_risks!$E$24*Workings_risks!$E$26*Workings_risks!$E$27*Assumptions!$G$90</f>
        <v>4.3115732911832032E-4</v>
      </c>
      <c r="BG628" s="186">
        <f>AL628*Workings_risks!$E$24*Workings_risks!$E$26*Workings_risks!$E$27*Assumptions!$G$90</f>
        <v>4.3856679450585237E-4</v>
      </c>
      <c r="BH628" s="186">
        <f>AM628*Workings_risks!$E$24*Workings_risks!$E$26*Workings_risks!$E$27*Assumptions!$G$90</f>
        <v>4.4597625989338459E-4</v>
      </c>
      <c r="BI628" s="186">
        <f>AN628*Workings_risks!$E$24*Workings_risks!$E$26*Workings_risks!$E$27*Assumptions!$G$90</f>
        <v>4.533857252809167E-4</v>
      </c>
      <c r="BJ628" s="186">
        <f>AO628*Workings_risks!$E$24*Workings_risks!$E$26*Workings_risks!$E$27*Assumptions!$G$90</f>
        <v>4.6079519066844876E-4</v>
      </c>
      <c r="BK628" s="186">
        <f>AP628*Workings_risks!$E$24*Workings_risks!$E$26*Workings_risks!$E$27*Assumptions!$G$90</f>
        <v>4.6820465605598098E-4</v>
      </c>
      <c r="BL628" s="186">
        <f>AQ628*Workings_risks!$E$24*Workings_risks!$E$26*Workings_risks!$E$27*Assumptions!$G$90</f>
        <v>4.7561412144351309E-4</v>
      </c>
      <c r="BM628" s="186">
        <f>AR628*Workings_risks!$E$24*Workings_risks!$E$26*Workings_risks!$E$27*Assumptions!$G$90</f>
        <v>4.8302358683104531E-4</v>
      </c>
      <c r="BN628" s="186">
        <f>AS628*Workings_risks!$E$24*Workings_risks!$E$26*Workings_risks!$E$27*Assumptions!$G$90</f>
        <v>4.9043305221857731E-4</v>
      </c>
      <c r="BO628" s="186">
        <f>AT628*Workings_risks!$E$24*Workings_risks!$E$26*Workings_risks!$E$27*Assumptions!$G$90</f>
        <v>4.9784251760610942E-4</v>
      </c>
      <c r="BP628" s="186">
        <f>AU628*Workings_risks!$E$24*Workings_risks!$E$26*Workings_risks!$E$27*Assumptions!$G$90</f>
        <v>5.0525198299364164E-4</v>
      </c>
      <c r="BQ628" s="186">
        <f>AV628*Workings_risks!$E$24*Workings_risks!$E$26*Workings_risks!$E$27*Assumptions!$G$90</f>
        <v>5.1266144838117375E-4</v>
      </c>
      <c r="BR628" s="186">
        <f>AW628*Workings_risks!$E$24*Workings_risks!$E$26*Workings_risks!$E$27*Assumptions!$G$90</f>
        <v>5.2007091376870596E-4</v>
      </c>
      <c r="BS628" s="186">
        <f>AX628*Workings_risks!$E$24*Workings_risks!$E$26*Workings_risks!$E$27*Assumptions!$G$90</f>
        <v>5.2748037915623797E-4</v>
      </c>
      <c r="BT628" s="186">
        <f>AY628*Workings_risks!$E$24*Workings_risks!$E$26*Workings_risks!$E$27*Assumptions!$G$90</f>
        <v>5.3488984454377029E-4</v>
      </c>
    </row>
    <row r="629" spans="2:72" x14ac:dyDescent="0.25">
      <c r="B629" s="42">
        <v>10485104</v>
      </c>
      <c r="C629" s="42" t="s">
        <v>579</v>
      </c>
      <c r="D629" s="42" t="s">
        <v>272</v>
      </c>
      <c r="E629" s="42">
        <v>17366487</v>
      </c>
      <c r="F629" s="42">
        <v>66222230</v>
      </c>
      <c r="G629" s="42">
        <v>0.37760406904020005</v>
      </c>
      <c r="H629" s="42">
        <v>145.057273850608</v>
      </c>
      <c r="I629" s="42">
        <v>-35.959615821582901</v>
      </c>
      <c r="J629" s="42">
        <v>111</v>
      </c>
      <c r="K629" s="42">
        <v>98.5</v>
      </c>
      <c r="L629" s="32">
        <v>6.3E-2</v>
      </c>
      <c r="M629" s="32">
        <v>8.7999999999999995E-2</v>
      </c>
      <c r="N629" s="181"/>
      <c r="O629" s="182">
        <f t="shared" si="136"/>
        <v>117.99299999999999</v>
      </c>
      <c r="P629" s="182">
        <f t="shared" si="137"/>
        <v>104.7055</v>
      </c>
      <c r="Q629" s="191">
        <f t="shared" si="138"/>
        <v>0.01</v>
      </c>
      <c r="R629" s="191">
        <f t="shared" si="139"/>
        <v>0.02</v>
      </c>
      <c r="S629" s="184">
        <f t="shared" si="140"/>
        <v>-1328.7499999999993</v>
      </c>
      <c r="T629" s="184">
        <f t="shared" si="141"/>
        <v>131.28049999999999</v>
      </c>
      <c r="U629" s="185">
        <f t="shared" si="142"/>
        <v>1.5262841015992474E-2</v>
      </c>
      <c r="V629" s="181"/>
      <c r="W629" s="182">
        <f t="shared" si="143"/>
        <v>119.10299999999999</v>
      </c>
      <c r="X629" s="182">
        <f t="shared" si="144"/>
        <v>107.16800000000001</v>
      </c>
      <c r="Y629" s="183">
        <f t="shared" si="145"/>
        <v>0.01</v>
      </c>
      <c r="Z629" s="183">
        <f t="shared" si="146"/>
        <v>0.02</v>
      </c>
      <c r="AA629" s="184">
        <f t="shared" si="147"/>
        <v>-1193.4999999999986</v>
      </c>
      <c r="AB629" s="184">
        <f t="shared" si="148"/>
        <v>131.03799999999998</v>
      </c>
      <c r="AC629" s="185">
        <f t="shared" si="149"/>
        <v>1.6789275240888149E-2</v>
      </c>
      <c r="AD629" s="181"/>
      <c r="AE629" s="178">
        <f t="shared" si="150"/>
        <v>1.5262841015992474</v>
      </c>
      <c r="AF629" s="170">
        <f>Workings_risks!$E$18+Workings_risks!$E$27*(($AE629-1)*Workings_risks!$E$18)/(2050-2023)</f>
        <v>9.7197062560955491E-3</v>
      </c>
      <c r="AG629" s="170">
        <f>AF629+(($AE629-1)*Workings_risks!$E$18)/(2050-2023)</f>
        <v>9.8986961896394901E-3</v>
      </c>
      <c r="AH629" s="170">
        <f>AG629+(($AE629-1)*Workings_risks!$E$18)/(2050-2023)</f>
        <v>1.0077686123183431E-2</v>
      </c>
      <c r="AI629" s="170">
        <f>AH629+(($AE629-1)*Workings_risks!$E$18)/(2050-2023)</f>
        <v>1.0256676056727372E-2</v>
      </c>
      <c r="AJ629" s="170">
        <f>AI629+(($AE629-1)*Workings_risks!$E$18)/(2050-2023)</f>
        <v>1.0435665990271313E-2</v>
      </c>
      <c r="AK629" s="170">
        <f>AJ629+(($AE629-1)*Workings_risks!$E$18)/(2050-2023)</f>
        <v>1.0614655923815254E-2</v>
      </c>
      <c r="AL629" s="170">
        <f>AK629+(($AE629-1)*Workings_risks!$E$18)/(2050-2023)</f>
        <v>1.0793645857359195E-2</v>
      </c>
      <c r="AM629" s="170">
        <f>AL629+(($AE629-1)*Workings_risks!$E$18)/(2050-2023)</f>
        <v>1.0972635790903136E-2</v>
      </c>
      <c r="AN629" s="170">
        <f>AM629+(($AE629-1)*Workings_risks!$E$18)/(2050-2023)</f>
        <v>1.1151625724447077E-2</v>
      </c>
      <c r="AO629" s="170">
        <f>AN629+(($AE629-1)*Workings_risks!$E$18)/(2050-2023)</f>
        <v>1.1330615657991018E-2</v>
      </c>
      <c r="AP629" s="170">
        <f>AO629+(($AE629-1)*Workings_risks!$E$18)/(2050-2023)</f>
        <v>1.1509605591534959E-2</v>
      </c>
      <c r="AQ629" s="170">
        <f>AP629+(($AE629-1)*Workings_risks!$E$18)/(2050-2023)</f>
        <v>1.16885955250789E-2</v>
      </c>
      <c r="AR629" s="170">
        <f>AQ629+(($AE629-1)*Workings_risks!$E$18)/(2050-2023)</f>
        <v>1.1867585458622841E-2</v>
      </c>
      <c r="AS629" s="170">
        <f>AR629+(($AE629-1)*Workings_risks!$E$18)/(2050-2023)</f>
        <v>1.2046575392166782E-2</v>
      </c>
      <c r="AT629" s="170">
        <f>AS629+(($AE629-1)*Workings_risks!$E$18)/(2050-2023)</f>
        <v>1.2225565325710723E-2</v>
      </c>
      <c r="AU629" s="170">
        <f>AT629+(($AE629-1)*Workings_risks!$E$18)/(2050-2023)</f>
        <v>1.2404555259254664E-2</v>
      </c>
      <c r="AV629" s="170">
        <f>AU629+(($AE629-1)*Workings_risks!$E$18)/(2050-2023)</f>
        <v>1.2583545192798605E-2</v>
      </c>
      <c r="AW629" s="170">
        <f>AV629+(($AE629-1)*Workings_risks!$E$18)/(2050-2023)</f>
        <v>1.2762535126342546E-2</v>
      </c>
      <c r="AX629" s="170">
        <f>AW629+(($AE629-1)*Workings_risks!$E$18)/(2050-2023)</f>
        <v>1.2941525059886487E-2</v>
      </c>
      <c r="AY629" s="170">
        <f>AX629+(($AE629-1)*Workings_risks!$E$18)/(2050-2023)</f>
        <v>1.3120514993430428E-2</v>
      </c>
      <c r="BA629" s="186">
        <f>AF629*Workings_risks!$E$24*Workings_risks!$E$26*Workings_risks!$E$27*Assumptions!$G$90</f>
        <v>3.9362775900967452E-4</v>
      </c>
      <c r="BB629" s="186">
        <f>AG629*Workings_risks!$E$24*Workings_risks!$E$26*Workings_risks!$E$27*Assumptions!$G$90</f>
        <v>4.0087647667354497E-4</v>
      </c>
      <c r="BC629" s="186">
        <f>AH629*Workings_risks!$E$24*Workings_risks!$E$26*Workings_risks!$E$27*Assumptions!$G$90</f>
        <v>4.0812519433741553E-4</v>
      </c>
      <c r="BD629" s="186">
        <f>AI629*Workings_risks!$E$24*Workings_risks!$E$26*Workings_risks!$E$27*Assumptions!$G$90</f>
        <v>4.1537391200128587E-4</v>
      </c>
      <c r="BE629" s="186">
        <f>AJ629*Workings_risks!$E$24*Workings_risks!$E$26*Workings_risks!$E$27*Assumptions!$G$90</f>
        <v>4.2262262966515633E-4</v>
      </c>
      <c r="BF629" s="186">
        <f>AK629*Workings_risks!$E$24*Workings_risks!$E$26*Workings_risks!$E$27*Assumptions!$G$90</f>
        <v>4.2987134732902683E-4</v>
      </c>
      <c r="BG629" s="186">
        <f>AL629*Workings_risks!$E$24*Workings_risks!$E$26*Workings_risks!$E$27*Assumptions!$G$90</f>
        <v>4.3712006499289734E-4</v>
      </c>
      <c r="BH629" s="186">
        <f>AM629*Workings_risks!$E$24*Workings_risks!$E$26*Workings_risks!$E$27*Assumptions!$G$90</f>
        <v>4.4436878265676774E-4</v>
      </c>
      <c r="BI629" s="186">
        <f>AN629*Workings_risks!$E$24*Workings_risks!$E$26*Workings_risks!$E$27*Assumptions!$G$90</f>
        <v>4.5161750032063824E-4</v>
      </c>
      <c r="BJ629" s="186">
        <f>AO629*Workings_risks!$E$24*Workings_risks!$E$26*Workings_risks!$E$27*Assumptions!$G$90</f>
        <v>4.5886621798450864E-4</v>
      </c>
      <c r="BK629" s="186">
        <f>AP629*Workings_risks!$E$24*Workings_risks!$E$26*Workings_risks!$E$27*Assumptions!$G$90</f>
        <v>4.6611493564837914E-4</v>
      </c>
      <c r="BL629" s="186">
        <f>AQ629*Workings_risks!$E$24*Workings_risks!$E$26*Workings_risks!$E$27*Assumptions!$G$90</f>
        <v>4.7336365331224965E-4</v>
      </c>
      <c r="BM629" s="186">
        <f>AR629*Workings_risks!$E$24*Workings_risks!$E$26*Workings_risks!$E$27*Assumptions!$G$90</f>
        <v>4.806123709761201E-4</v>
      </c>
      <c r="BN629" s="186">
        <f>AS629*Workings_risks!$E$24*Workings_risks!$E$26*Workings_risks!$E$27*Assumptions!$G$90</f>
        <v>4.8786108863999045E-4</v>
      </c>
      <c r="BO629" s="186">
        <f>AT629*Workings_risks!$E$24*Workings_risks!$E$26*Workings_risks!$E$27*Assumptions!$G$90</f>
        <v>4.9510980630386111E-4</v>
      </c>
      <c r="BP629" s="186">
        <f>AU629*Workings_risks!$E$24*Workings_risks!$E$26*Workings_risks!$E$27*Assumptions!$G$90</f>
        <v>5.0235852396773157E-4</v>
      </c>
      <c r="BQ629" s="186">
        <f>AV629*Workings_risks!$E$24*Workings_risks!$E$26*Workings_risks!$E$27*Assumptions!$G$90</f>
        <v>5.0960724163160191E-4</v>
      </c>
      <c r="BR629" s="186">
        <f>AW629*Workings_risks!$E$24*Workings_risks!$E$26*Workings_risks!$E$27*Assumptions!$G$90</f>
        <v>5.1685595929547225E-4</v>
      </c>
      <c r="BS629" s="186">
        <f>AX629*Workings_risks!$E$24*Workings_risks!$E$26*Workings_risks!$E$27*Assumptions!$G$90</f>
        <v>5.2410467695934292E-4</v>
      </c>
      <c r="BT629" s="186">
        <f>AY629*Workings_risks!$E$24*Workings_risks!$E$26*Workings_risks!$E$27*Assumptions!$G$90</f>
        <v>5.3135339462321337E-4</v>
      </c>
    </row>
    <row r="630" spans="2:72" x14ac:dyDescent="0.25">
      <c r="B630" s="42">
        <v>10485105</v>
      </c>
      <c r="C630" s="42" t="s">
        <v>579</v>
      </c>
      <c r="D630" s="42" t="s">
        <v>272</v>
      </c>
      <c r="E630" s="42">
        <v>66222230</v>
      </c>
      <c r="F630" s="42">
        <v>17366495</v>
      </c>
      <c r="G630" s="42">
        <v>0.13500372904407065</v>
      </c>
      <c r="H630" s="42">
        <v>145.057270346264</v>
      </c>
      <c r="I630" s="42">
        <v>-35.957398217307201</v>
      </c>
      <c r="J630" s="42">
        <v>111</v>
      </c>
      <c r="K630" s="42">
        <v>98.5</v>
      </c>
      <c r="L630" s="32">
        <v>6.3E-2</v>
      </c>
      <c r="M630" s="32">
        <v>8.7999999999999995E-2</v>
      </c>
      <c r="N630" s="181"/>
      <c r="O630" s="182">
        <f t="shared" si="136"/>
        <v>117.99299999999999</v>
      </c>
      <c r="P630" s="182">
        <f t="shared" si="137"/>
        <v>104.7055</v>
      </c>
      <c r="Q630" s="191">
        <f t="shared" si="138"/>
        <v>0.01</v>
      </c>
      <c r="R630" s="191">
        <f t="shared" si="139"/>
        <v>0.02</v>
      </c>
      <c r="S630" s="184">
        <f t="shared" si="140"/>
        <v>-1328.7499999999993</v>
      </c>
      <c r="T630" s="184">
        <f t="shared" si="141"/>
        <v>131.28049999999999</v>
      </c>
      <c r="U630" s="185">
        <f t="shared" si="142"/>
        <v>1.5262841015992474E-2</v>
      </c>
      <c r="V630" s="181"/>
      <c r="W630" s="182">
        <f t="shared" si="143"/>
        <v>119.10299999999999</v>
      </c>
      <c r="X630" s="182">
        <f t="shared" si="144"/>
        <v>107.16800000000001</v>
      </c>
      <c r="Y630" s="183">
        <f t="shared" si="145"/>
        <v>0.01</v>
      </c>
      <c r="Z630" s="183">
        <f t="shared" si="146"/>
        <v>0.02</v>
      </c>
      <c r="AA630" s="184">
        <f t="shared" si="147"/>
        <v>-1193.4999999999986</v>
      </c>
      <c r="AB630" s="184">
        <f t="shared" si="148"/>
        <v>131.03799999999998</v>
      </c>
      <c r="AC630" s="185">
        <f t="shared" si="149"/>
        <v>1.6789275240888149E-2</v>
      </c>
      <c r="AD630" s="181"/>
      <c r="AE630" s="178">
        <f t="shared" si="150"/>
        <v>1.5262841015992474</v>
      </c>
      <c r="AF630" s="170">
        <f>Workings_risks!$E$18+Workings_risks!$E$27*(($AE630-1)*Workings_risks!$E$18)/(2050-2023)</f>
        <v>9.7197062560955491E-3</v>
      </c>
      <c r="AG630" s="170">
        <f>AF630+(($AE630-1)*Workings_risks!$E$18)/(2050-2023)</f>
        <v>9.8986961896394901E-3</v>
      </c>
      <c r="AH630" s="170">
        <f>AG630+(($AE630-1)*Workings_risks!$E$18)/(2050-2023)</f>
        <v>1.0077686123183431E-2</v>
      </c>
      <c r="AI630" s="170">
        <f>AH630+(($AE630-1)*Workings_risks!$E$18)/(2050-2023)</f>
        <v>1.0256676056727372E-2</v>
      </c>
      <c r="AJ630" s="170">
        <f>AI630+(($AE630-1)*Workings_risks!$E$18)/(2050-2023)</f>
        <v>1.0435665990271313E-2</v>
      </c>
      <c r="AK630" s="170">
        <f>AJ630+(($AE630-1)*Workings_risks!$E$18)/(2050-2023)</f>
        <v>1.0614655923815254E-2</v>
      </c>
      <c r="AL630" s="170">
        <f>AK630+(($AE630-1)*Workings_risks!$E$18)/(2050-2023)</f>
        <v>1.0793645857359195E-2</v>
      </c>
      <c r="AM630" s="170">
        <f>AL630+(($AE630-1)*Workings_risks!$E$18)/(2050-2023)</f>
        <v>1.0972635790903136E-2</v>
      </c>
      <c r="AN630" s="170">
        <f>AM630+(($AE630-1)*Workings_risks!$E$18)/(2050-2023)</f>
        <v>1.1151625724447077E-2</v>
      </c>
      <c r="AO630" s="170">
        <f>AN630+(($AE630-1)*Workings_risks!$E$18)/(2050-2023)</f>
        <v>1.1330615657991018E-2</v>
      </c>
      <c r="AP630" s="170">
        <f>AO630+(($AE630-1)*Workings_risks!$E$18)/(2050-2023)</f>
        <v>1.1509605591534959E-2</v>
      </c>
      <c r="AQ630" s="170">
        <f>AP630+(($AE630-1)*Workings_risks!$E$18)/(2050-2023)</f>
        <v>1.16885955250789E-2</v>
      </c>
      <c r="AR630" s="170">
        <f>AQ630+(($AE630-1)*Workings_risks!$E$18)/(2050-2023)</f>
        <v>1.1867585458622841E-2</v>
      </c>
      <c r="AS630" s="170">
        <f>AR630+(($AE630-1)*Workings_risks!$E$18)/(2050-2023)</f>
        <v>1.2046575392166782E-2</v>
      </c>
      <c r="AT630" s="170">
        <f>AS630+(($AE630-1)*Workings_risks!$E$18)/(2050-2023)</f>
        <v>1.2225565325710723E-2</v>
      </c>
      <c r="AU630" s="170">
        <f>AT630+(($AE630-1)*Workings_risks!$E$18)/(2050-2023)</f>
        <v>1.2404555259254664E-2</v>
      </c>
      <c r="AV630" s="170">
        <f>AU630+(($AE630-1)*Workings_risks!$E$18)/(2050-2023)</f>
        <v>1.2583545192798605E-2</v>
      </c>
      <c r="AW630" s="170">
        <f>AV630+(($AE630-1)*Workings_risks!$E$18)/(2050-2023)</f>
        <v>1.2762535126342546E-2</v>
      </c>
      <c r="AX630" s="170">
        <f>AW630+(($AE630-1)*Workings_risks!$E$18)/(2050-2023)</f>
        <v>1.2941525059886487E-2</v>
      </c>
      <c r="AY630" s="170">
        <f>AX630+(($AE630-1)*Workings_risks!$E$18)/(2050-2023)</f>
        <v>1.3120514993430428E-2</v>
      </c>
      <c r="BA630" s="186">
        <f>AF630*Workings_risks!$E$24*Workings_risks!$E$26*Workings_risks!$E$27*Assumptions!$G$90</f>
        <v>3.9362775900967452E-4</v>
      </c>
      <c r="BB630" s="186">
        <f>AG630*Workings_risks!$E$24*Workings_risks!$E$26*Workings_risks!$E$27*Assumptions!$G$90</f>
        <v>4.0087647667354497E-4</v>
      </c>
      <c r="BC630" s="186">
        <f>AH630*Workings_risks!$E$24*Workings_risks!$E$26*Workings_risks!$E$27*Assumptions!$G$90</f>
        <v>4.0812519433741553E-4</v>
      </c>
      <c r="BD630" s="186">
        <f>AI630*Workings_risks!$E$24*Workings_risks!$E$26*Workings_risks!$E$27*Assumptions!$G$90</f>
        <v>4.1537391200128587E-4</v>
      </c>
      <c r="BE630" s="186">
        <f>AJ630*Workings_risks!$E$24*Workings_risks!$E$26*Workings_risks!$E$27*Assumptions!$G$90</f>
        <v>4.2262262966515633E-4</v>
      </c>
      <c r="BF630" s="186">
        <f>AK630*Workings_risks!$E$24*Workings_risks!$E$26*Workings_risks!$E$27*Assumptions!$G$90</f>
        <v>4.2987134732902683E-4</v>
      </c>
      <c r="BG630" s="186">
        <f>AL630*Workings_risks!$E$24*Workings_risks!$E$26*Workings_risks!$E$27*Assumptions!$G$90</f>
        <v>4.3712006499289734E-4</v>
      </c>
      <c r="BH630" s="186">
        <f>AM630*Workings_risks!$E$24*Workings_risks!$E$26*Workings_risks!$E$27*Assumptions!$G$90</f>
        <v>4.4436878265676774E-4</v>
      </c>
      <c r="BI630" s="186">
        <f>AN630*Workings_risks!$E$24*Workings_risks!$E$26*Workings_risks!$E$27*Assumptions!$G$90</f>
        <v>4.5161750032063824E-4</v>
      </c>
      <c r="BJ630" s="186">
        <f>AO630*Workings_risks!$E$24*Workings_risks!$E$26*Workings_risks!$E$27*Assumptions!$G$90</f>
        <v>4.5886621798450864E-4</v>
      </c>
      <c r="BK630" s="186">
        <f>AP630*Workings_risks!$E$24*Workings_risks!$E$26*Workings_risks!$E$27*Assumptions!$G$90</f>
        <v>4.6611493564837914E-4</v>
      </c>
      <c r="BL630" s="186">
        <f>AQ630*Workings_risks!$E$24*Workings_risks!$E$26*Workings_risks!$E$27*Assumptions!$G$90</f>
        <v>4.7336365331224965E-4</v>
      </c>
      <c r="BM630" s="186">
        <f>AR630*Workings_risks!$E$24*Workings_risks!$E$26*Workings_risks!$E$27*Assumptions!$G$90</f>
        <v>4.806123709761201E-4</v>
      </c>
      <c r="BN630" s="186">
        <f>AS630*Workings_risks!$E$24*Workings_risks!$E$26*Workings_risks!$E$27*Assumptions!$G$90</f>
        <v>4.8786108863999045E-4</v>
      </c>
      <c r="BO630" s="186">
        <f>AT630*Workings_risks!$E$24*Workings_risks!$E$26*Workings_risks!$E$27*Assumptions!$G$90</f>
        <v>4.9510980630386111E-4</v>
      </c>
      <c r="BP630" s="186">
        <f>AU630*Workings_risks!$E$24*Workings_risks!$E$26*Workings_risks!$E$27*Assumptions!$G$90</f>
        <v>5.0235852396773157E-4</v>
      </c>
      <c r="BQ630" s="186">
        <f>AV630*Workings_risks!$E$24*Workings_risks!$E$26*Workings_risks!$E$27*Assumptions!$G$90</f>
        <v>5.0960724163160191E-4</v>
      </c>
      <c r="BR630" s="186">
        <f>AW630*Workings_risks!$E$24*Workings_risks!$E$26*Workings_risks!$E$27*Assumptions!$G$90</f>
        <v>5.1685595929547225E-4</v>
      </c>
      <c r="BS630" s="186">
        <f>AX630*Workings_risks!$E$24*Workings_risks!$E$26*Workings_risks!$E$27*Assumptions!$G$90</f>
        <v>5.2410467695934292E-4</v>
      </c>
      <c r="BT630" s="186">
        <f>AY630*Workings_risks!$E$24*Workings_risks!$E$26*Workings_risks!$E$27*Assumptions!$G$90</f>
        <v>5.3135339462321337E-4</v>
      </c>
    </row>
    <row r="631" spans="2:72" x14ac:dyDescent="0.25">
      <c r="B631" s="42">
        <v>10485108</v>
      </c>
      <c r="C631" s="42" t="s">
        <v>579</v>
      </c>
      <c r="D631" s="42" t="s">
        <v>272</v>
      </c>
      <c r="E631" s="42">
        <v>17366503</v>
      </c>
      <c r="F631" s="42">
        <v>17366507</v>
      </c>
      <c r="G631" s="42">
        <v>0.57782687089346041</v>
      </c>
      <c r="H631" s="42">
        <v>145.05721898305401</v>
      </c>
      <c r="I631" s="42">
        <v>-35.950778542651399</v>
      </c>
      <c r="J631" s="42">
        <v>111</v>
      </c>
      <c r="K631" s="42">
        <v>98.5</v>
      </c>
      <c r="L631" s="32">
        <v>6.3E-2</v>
      </c>
      <c r="M631" s="32">
        <v>8.7999999999999995E-2</v>
      </c>
      <c r="N631" s="181"/>
      <c r="O631" s="182">
        <f t="shared" si="136"/>
        <v>117.99299999999999</v>
      </c>
      <c r="P631" s="182">
        <f t="shared" si="137"/>
        <v>104.7055</v>
      </c>
      <c r="Q631" s="191">
        <f t="shared" si="138"/>
        <v>0.01</v>
      </c>
      <c r="R631" s="191">
        <f t="shared" si="139"/>
        <v>0.02</v>
      </c>
      <c r="S631" s="184">
        <f t="shared" si="140"/>
        <v>-1328.7499999999993</v>
      </c>
      <c r="T631" s="184">
        <f t="shared" si="141"/>
        <v>131.28049999999999</v>
      </c>
      <c r="U631" s="185">
        <f t="shared" si="142"/>
        <v>1.5262841015992474E-2</v>
      </c>
      <c r="V631" s="181"/>
      <c r="W631" s="182">
        <f t="shared" si="143"/>
        <v>119.10299999999999</v>
      </c>
      <c r="X631" s="182">
        <f t="shared" si="144"/>
        <v>107.16800000000001</v>
      </c>
      <c r="Y631" s="183">
        <f t="shared" si="145"/>
        <v>0.01</v>
      </c>
      <c r="Z631" s="183">
        <f t="shared" si="146"/>
        <v>0.02</v>
      </c>
      <c r="AA631" s="184">
        <f t="shared" si="147"/>
        <v>-1193.4999999999986</v>
      </c>
      <c r="AB631" s="184">
        <f t="shared" si="148"/>
        <v>131.03799999999998</v>
      </c>
      <c r="AC631" s="185">
        <f t="shared" si="149"/>
        <v>1.6789275240888149E-2</v>
      </c>
      <c r="AD631" s="181"/>
      <c r="AE631" s="178">
        <f t="shared" si="150"/>
        <v>1.5262841015992474</v>
      </c>
      <c r="AF631" s="170">
        <f>Workings_risks!$E$18+Workings_risks!$E$27*(($AE631-1)*Workings_risks!$E$18)/(2050-2023)</f>
        <v>9.7197062560955491E-3</v>
      </c>
      <c r="AG631" s="170">
        <f>AF631+(($AE631-1)*Workings_risks!$E$18)/(2050-2023)</f>
        <v>9.8986961896394901E-3</v>
      </c>
      <c r="AH631" s="170">
        <f>AG631+(($AE631-1)*Workings_risks!$E$18)/(2050-2023)</f>
        <v>1.0077686123183431E-2</v>
      </c>
      <c r="AI631" s="170">
        <f>AH631+(($AE631-1)*Workings_risks!$E$18)/(2050-2023)</f>
        <v>1.0256676056727372E-2</v>
      </c>
      <c r="AJ631" s="170">
        <f>AI631+(($AE631-1)*Workings_risks!$E$18)/(2050-2023)</f>
        <v>1.0435665990271313E-2</v>
      </c>
      <c r="AK631" s="170">
        <f>AJ631+(($AE631-1)*Workings_risks!$E$18)/(2050-2023)</f>
        <v>1.0614655923815254E-2</v>
      </c>
      <c r="AL631" s="170">
        <f>AK631+(($AE631-1)*Workings_risks!$E$18)/(2050-2023)</f>
        <v>1.0793645857359195E-2</v>
      </c>
      <c r="AM631" s="170">
        <f>AL631+(($AE631-1)*Workings_risks!$E$18)/(2050-2023)</f>
        <v>1.0972635790903136E-2</v>
      </c>
      <c r="AN631" s="170">
        <f>AM631+(($AE631-1)*Workings_risks!$E$18)/(2050-2023)</f>
        <v>1.1151625724447077E-2</v>
      </c>
      <c r="AO631" s="170">
        <f>AN631+(($AE631-1)*Workings_risks!$E$18)/(2050-2023)</f>
        <v>1.1330615657991018E-2</v>
      </c>
      <c r="AP631" s="170">
        <f>AO631+(($AE631-1)*Workings_risks!$E$18)/(2050-2023)</f>
        <v>1.1509605591534959E-2</v>
      </c>
      <c r="AQ631" s="170">
        <f>AP631+(($AE631-1)*Workings_risks!$E$18)/(2050-2023)</f>
        <v>1.16885955250789E-2</v>
      </c>
      <c r="AR631" s="170">
        <f>AQ631+(($AE631-1)*Workings_risks!$E$18)/(2050-2023)</f>
        <v>1.1867585458622841E-2</v>
      </c>
      <c r="AS631" s="170">
        <f>AR631+(($AE631-1)*Workings_risks!$E$18)/(2050-2023)</f>
        <v>1.2046575392166782E-2</v>
      </c>
      <c r="AT631" s="170">
        <f>AS631+(($AE631-1)*Workings_risks!$E$18)/(2050-2023)</f>
        <v>1.2225565325710723E-2</v>
      </c>
      <c r="AU631" s="170">
        <f>AT631+(($AE631-1)*Workings_risks!$E$18)/(2050-2023)</f>
        <v>1.2404555259254664E-2</v>
      </c>
      <c r="AV631" s="170">
        <f>AU631+(($AE631-1)*Workings_risks!$E$18)/(2050-2023)</f>
        <v>1.2583545192798605E-2</v>
      </c>
      <c r="AW631" s="170">
        <f>AV631+(($AE631-1)*Workings_risks!$E$18)/(2050-2023)</f>
        <v>1.2762535126342546E-2</v>
      </c>
      <c r="AX631" s="170">
        <f>AW631+(($AE631-1)*Workings_risks!$E$18)/(2050-2023)</f>
        <v>1.2941525059886487E-2</v>
      </c>
      <c r="AY631" s="170">
        <f>AX631+(($AE631-1)*Workings_risks!$E$18)/(2050-2023)</f>
        <v>1.3120514993430428E-2</v>
      </c>
      <c r="BA631" s="186">
        <f>AF631*Workings_risks!$E$24*Workings_risks!$E$26*Workings_risks!$E$27*Assumptions!$G$90</f>
        <v>3.9362775900967452E-4</v>
      </c>
      <c r="BB631" s="186">
        <f>AG631*Workings_risks!$E$24*Workings_risks!$E$26*Workings_risks!$E$27*Assumptions!$G$90</f>
        <v>4.0087647667354497E-4</v>
      </c>
      <c r="BC631" s="186">
        <f>AH631*Workings_risks!$E$24*Workings_risks!$E$26*Workings_risks!$E$27*Assumptions!$G$90</f>
        <v>4.0812519433741553E-4</v>
      </c>
      <c r="BD631" s="186">
        <f>AI631*Workings_risks!$E$24*Workings_risks!$E$26*Workings_risks!$E$27*Assumptions!$G$90</f>
        <v>4.1537391200128587E-4</v>
      </c>
      <c r="BE631" s="186">
        <f>AJ631*Workings_risks!$E$24*Workings_risks!$E$26*Workings_risks!$E$27*Assumptions!$G$90</f>
        <v>4.2262262966515633E-4</v>
      </c>
      <c r="BF631" s="186">
        <f>AK631*Workings_risks!$E$24*Workings_risks!$E$26*Workings_risks!$E$27*Assumptions!$G$90</f>
        <v>4.2987134732902683E-4</v>
      </c>
      <c r="BG631" s="186">
        <f>AL631*Workings_risks!$E$24*Workings_risks!$E$26*Workings_risks!$E$27*Assumptions!$G$90</f>
        <v>4.3712006499289734E-4</v>
      </c>
      <c r="BH631" s="186">
        <f>AM631*Workings_risks!$E$24*Workings_risks!$E$26*Workings_risks!$E$27*Assumptions!$G$90</f>
        <v>4.4436878265676774E-4</v>
      </c>
      <c r="BI631" s="186">
        <f>AN631*Workings_risks!$E$24*Workings_risks!$E$26*Workings_risks!$E$27*Assumptions!$G$90</f>
        <v>4.5161750032063824E-4</v>
      </c>
      <c r="BJ631" s="186">
        <f>AO631*Workings_risks!$E$24*Workings_risks!$E$26*Workings_risks!$E$27*Assumptions!$G$90</f>
        <v>4.5886621798450864E-4</v>
      </c>
      <c r="BK631" s="186">
        <f>AP631*Workings_risks!$E$24*Workings_risks!$E$26*Workings_risks!$E$27*Assumptions!$G$90</f>
        <v>4.6611493564837914E-4</v>
      </c>
      <c r="BL631" s="186">
        <f>AQ631*Workings_risks!$E$24*Workings_risks!$E$26*Workings_risks!$E$27*Assumptions!$G$90</f>
        <v>4.7336365331224965E-4</v>
      </c>
      <c r="BM631" s="186">
        <f>AR631*Workings_risks!$E$24*Workings_risks!$E$26*Workings_risks!$E$27*Assumptions!$G$90</f>
        <v>4.806123709761201E-4</v>
      </c>
      <c r="BN631" s="186">
        <f>AS631*Workings_risks!$E$24*Workings_risks!$E$26*Workings_risks!$E$27*Assumptions!$G$90</f>
        <v>4.8786108863999045E-4</v>
      </c>
      <c r="BO631" s="186">
        <f>AT631*Workings_risks!$E$24*Workings_risks!$E$26*Workings_risks!$E$27*Assumptions!$G$90</f>
        <v>4.9510980630386111E-4</v>
      </c>
      <c r="BP631" s="186">
        <f>AU631*Workings_risks!$E$24*Workings_risks!$E$26*Workings_risks!$E$27*Assumptions!$G$90</f>
        <v>5.0235852396773157E-4</v>
      </c>
      <c r="BQ631" s="186">
        <f>AV631*Workings_risks!$E$24*Workings_risks!$E$26*Workings_risks!$E$27*Assumptions!$G$90</f>
        <v>5.0960724163160191E-4</v>
      </c>
      <c r="BR631" s="186">
        <f>AW631*Workings_risks!$E$24*Workings_risks!$E$26*Workings_risks!$E$27*Assumptions!$G$90</f>
        <v>5.1685595929547225E-4</v>
      </c>
      <c r="BS631" s="186">
        <f>AX631*Workings_risks!$E$24*Workings_risks!$E$26*Workings_risks!$E$27*Assumptions!$G$90</f>
        <v>5.2410467695934292E-4</v>
      </c>
      <c r="BT631" s="186">
        <f>AY631*Workings_risks!$E$24*Workings_risks!$E$26*Workings_risks!$E$27*Assumptions!$G$90</f>
        <v>5.3135339462321337E-4</v>
      </c>
    </row>
    <row r="632" spans="2:72" x14ac:dyDescent="0.25">
      <c r="B632" s="42">
        <v>10485125</v>
      </c>
      <c r="C632" s="42" t="s">
        <v>579</v>
      </c>
      <c r="D632" s="42" t="s">
        <v>272</v>
      </c>
      <c r="E632" s="42">
        <v>17366570</v>
      </c>
      <c r="F632" s="42">
        <v>17366574</v>
      </c>
      <c r="G632" s="42">
        <v>0.70984843639255057</v>
      </c>
      <c r="H632" s="42">
        <v>145.03141937196</v>
      </c>
      <c r="I632" s="42">
        <v>-35.960452025199899</v>
      </c>
      <c r="J632" s="42">
        <v>110</v>
      </c>
      <c r="K632" s="42">
        <v>97.6</v>
      </c>
      <c r="L632" s="32">
        <v>6.3E-2</v>
      </c>
      <c r="M632" s="32">
        <v>8.7999999999999995E-2</v>
      </c>
      <c r="N632" s="181"/>
      <c r="O632" s="182">
        <f t="shared" si="136"/>
        <v>116.92999999999999</v>
      </c>
      <c r="P632" s="182">
        <f t="shared" si="137"/>
        <v>103.74879999999999</v>
      </c>
      <c r="Q632" s="191">
        <f t="shared" si="138"/>
        <v>0.01</v>
      </c>
      <c r="R632" s="191">
        <f t="shared" si="139"/>
        <v>0.02</v>
      </c>
      <c r="S632" s="184">
        <f t="shared" si="140"/>
        <v>-1318.1200000000003</v>
      </c>
      <c r="T632" s="184">
        <f t="shared" si="141"/>
        <v>130.1112</v>
      </c>
      <c r="U632" s="185">
        <f t="shared" si="142"/>
        <v>1.5257487937365331E-2</v>
      </c>
      <c r="V632" s="181"/>
      <c r="W632" s="182">
        <f t="shared" si="143"/>
        <v>118.03</v>
      </c>
      <c r="X632" s="182">
        <f t="shared" si="144"/>
        <v>106.1888</v>
      </c>
      <c r="Y632" s="183">
        <f t="shared" si="145"/>
        <v>0.01</v>
      </c>
      <c r="Z632" s="183">
        <f t="shared" si="146"/>
        <v>0.02</v>
      </c>
      <c r="AA632" s="184">
        <f t="shared" si="147"/>
        <v>-1184.1200000000001</v>
      </c>
      <c r="AB632" s="184">
        <f t="shared" si="148"/>
        <v>129.87119999999999</v>
      </c>
      <c r="AC632" s="185">
        <f t="shared" si="149"/>
        <v>1.6781407289801698E-2</v>
      </c>
      <c r="AD632" s="181"/>
      <c r="AE632" s="178">
        <f t="shared" si="150"/>
        <v>1.525748793736533</v>
      </c>
      <c r="AF632" s="170">
        <f>Workings_risks!$E$18+Workings_risks!$E$27*(($AE632-1)*Workings_risks!$E$18)/(2050-2023)</f>
        <v>9.7191600793148994E-3</v>
      </c>
      <c r="AG632" s="170">
        <f>AF632+(($AE632-1)*Workings_risks!$E$18)/(2050-2023)</f>
        <v>9.8979679539319566E-3</v>
      </c>
      <c r="AH632" s="170">
        <f>AG632+(($AE632-1)*Workings_risks!$E$18)/(2050-2023)</f>
        <v>1.0076775828549014E-2</v>
      </c>
      <c r="AI632" s="170">
        <f>AH632+(($AE632-1)*Workings_risks!$E$18)/(2050-2023)</f>
        <v>1.0255583703166071E-2</v>
      </c>
      <c r="AJ632" s="170">
        <f>AI632+(($AE632-1)*Workings_risks!$E$18)/(2050-2023)</f>
        <v>1.0434391577783128E-2</v>
      </c>
      <c r="AK632" s="170">
        <f>AJ632+(($AE632-1)*Workings_risks!$E$18)/(2050-2023)</f>
        <v>1.0613199452400185E-2</v>
      </c>
      <c r="AL632" s="170">
        <f>AK632+(($AE632-1)*Workings_risks!$E$18)/(2050-2023)</f>
        <v>1.0792007327017242E-2</v>
      </c>
      <c r="AM632" s="170">
        <f>AL632+(($AE632-1)*Workings_risks!$E$18)/(2050-2023)</f>
        <v>1.09708152016343E-2</v>
      </c>
      <c r="AN632" s="170">
        <f>AM632+(($AE632-1)*Workings_risks!$E$18)/(2050-2023)</f>
        <v>1.1149623076251357E-2</v>
      </c>
      <c r="AO632" s="170">
        <f>AN632+(($AE632-1)*Workings_risks!$E$18)/(2050-2023)</f>
        <v>1.1328430950868414E-2</v>
      </c>
      <c r="AP632" s="170">
        <f>AO632+(($AE632-1)*Workings_risks!$E$18)/(2050-2023)</f>
        <v>1.1507238825485471E-2</v>
      </c>
      <c r="AQ632" s="170">
        <f>AP632+(($AE632-1)*Workings_risks!$E$18)/(2050-2023)</f>
        <v>1.1686046700102528E-2</v>
      </c>
      <c r="AR632" s="170">
        <f>AQ632+(($AE632-1)*Workings_risks!$E$18)/(2050-2023)</f>
        <v>1.1864854574719585E-2</v>
      </c>
      <c r="AS632" s="170">
        <f>AR632+(($AE632-1)*Workings_risks!$E$18)/(2050-2023)</f>
        <v>1.2043662449336643E-2</v>
      </c>
      <c r="AT632" s="170">
        <f>AS632+(($AE632-1)*Workings_risks!$E$18)/(2050-2023)</f>
        <v>1.22224703239537E-2</v>
      </c>
      <c r="AU632" s="170">
        <f>AT632+(($AE632-1)*Workings_risks!$E$18)/(2050-2023)</f>
        <v>1.2401278198570757E-2</v>
      </c>
      <c r="AV632" s="170">
        <f>AU632+(($AE632-1)*Workings_risks!$E$18)/(2050-2023)</f>
        <v>1.2580086073187814E-2</v>
      </c>
      <c r="AW632" s="170">
        <f>AV632+(($AE632-1)*Workings_risks!$E$18)/(2050-2023)</f>
        <v>1.2758893947804871E-2</v>
      </c>
      <c r="AX632" s="170">
        <f>AW632+(($AE632-1)*Workings_risks!$E$18)/(2050-2023)</f>
        <v>1.2937701822421929E-2</v>
      </c>
      <c r="AY632" s="170">
        <f>AX632+(($AE632-1)*Workings_risks!$E$18)/(2050-2023)</f>
        <v>1.3116509697038986E-2</v>
      </c>
      <c r="BA632" s="186">
        <f>AF632*Workings_risks!$E$24*Workings_risks!$E$26*Workings_risks!$E$27*Assumptions!$G$90</f>
        <v>3.9360563999326335E-4</v>
      </c>
      <c r="BB632" s="186">
        <f>AG632*Workings_risks!$E$24*Workings_risks!$E$26*Workings_risks!$E$27*Assumptions!$G$90</f>
        <v>4.0084698465166343E-4</v>
      </c>
      <c r="BC632" s="186">
        <f>AH632*Workings_risks!$E$24*Workings_risks!$E$26*Workings_risks!$E$27*Assumptions!$G$90</f>
        <v>4.0808832931006346E-4</v>
      </c>
      <c r="BD632" s="186">
        <f>AI632*Workings_risks!$E$24*Workings_risks!$E$26*Workings_risks!$E$27*Assumptions!$G$90</f>
        <v>4.1532967396846354E-4</v>
      </c>
      <c r="BE632" s="186">
        <f>AJ632*Workings_risks!$E$24*Workings_risks!$E$26*Workings_risks!$E$27*Assumptions!$G$90</f>
        <v>4.2257101862686351E-4</v>
      </c>
      <c r="BF632" s="186">
        <f>AK632*Workings_risks!$E$24*Workings_risks!$E$26*Workings_risks!$E$27*Assumptions!$G$90</f>
        <v>4.2981236328526364E-4</v>
      </c>
      <c r="BG632" s="186">
        <f>AL632*Workings_risks!$E$24*Workings_risks!$E$26*Workings_risks!$E$27*Assumptions!$G$90</f>
        <v>4.3705370794366367E-4</v>
      </c>
      <c r="BH632" s="186">
        <f>AM632*Workings_risks!$E$24*Workings_risks!$E$26*Workings_risks!$E$27*Assumptions!$G$90</f>
        <v>4.4429505260206375E-4</v>
      </c>
      <c r="BI632" s="186">
        <f>AN632*Workings_risks!$E$24*Workings_risks!$E$26*Workings_risks!$E$27*Assumptions!$G$90</f>
        <v>4.5153639726046378E-4</v>
      </c>
      <c r="BJ632" s="186">
        <f>AO632*Workings_risks!$E$24*Workings_risks!$E$26*Workings_risks!$E$27*Assumptions!$G$90</f>
        <v>4.587777419188638E-4</v>
      </c>
      <c r="BK632" s="186">
        <f>AP632*Workings_risks!$E$24*Workings_risks!$E$26*Workings_risks!$E$27*Assumptions!$G$90</f>
        <v>4.6601908657726394E-4</v>
      </c>
      <c r="BL632" s="186">
        <f>AQ632*Workings_risks!$E$24*Workings_risks!$E$26*Workings_risks!$E$27*Assumptions!$G$90</f>
        <v>4.7326043123566391E-4</v>
      </c>
      <c r="BM632" s="186">
        <f>AR632*Workings_risks!$E$24*Workings_risks!$E$26*Workings_risks!$E$27*Assumptions!$G$90</f>
        <v>4.8050177589406399E-4</v>
      </c>
      <c r="BN632" s="186">
        <f>AS632*Workings_risks!$E$24*Workings_risks!$E$26*Workings_risks!$E$27*Assumptions!$G$90</f>
        <v>4.8774312055246402E-4</v>
      </c>
      <c r="BO632" s="186">
        <f>AT632*Workings_risks!$E$24*Workings_risks!$E$26*Workings_risks!$E$27*Assumptions!$G$90</f>
        <v>4.9498446521086404E-4</v>
      </c>
      <c r="BP632" s="186">
        <f>AU632*Workings_risks!$E$24*Workings_risks!$E$26*Workings_risks!$E$27*Assumptions!$G$90</f>
        <v>5.0222580986926423E-4</v>
      </c>
      <c r="BQ632" s="186">
        <f>AV632*Workings_risks!$E$24*Workings_risks!$E$26*Workings_risks!$E$27*Assumptions!$G$90</f>
        <v>5.094671545276642E-4</v>
      </c>
      <c r="BR632" s="186">
        <f>AW632*Workings_risks!$E$24*Workings_risks!$E$26*Workings_risks!$E$27*Assumptions!$G$90</f>
        <v>5.1670849918606428E-4</v>
      </c>
      <c r="BS632" s="186">
        <f>AX632*Workings_risks!$E$24*Workings_risks!$E$26*Workings_risks!$E$27*Assumptions!$G$90</f>
        <v>5.2394984384446426E-4</v>
      </c>
      <c r="BT632" s="186">
        <f>AY632*Workings_risks!$E$24*Workings_risks!$E$26*Workings_risks!$E$27*Assumptions!$G$90</f>
        <v>5.3119118850286434E-4</v>
      </c>
    </row>
    <row r="633" spans="2:72" x14ac:dyDescent="0.25">
      <c r="B633" s="42">
        <v>10485132</v>
      </c>
      <c r="C633" s="42" t="s">
        <v>579</v>
      </c>
      <c r="D633" s="42" t="s">
        <v>272</v>
      </c>
      <c r="E633" s="42">
        <v>17366596</v>
      </c>
      <c r="F633" s="42">
        <v>17366627</v>
      </c>
      <c r="G633" s="42">
        <v>0.62233270198368018</v>
      </c>
      <c r="H633" s="42">
        <v>145.07863535722899</v>
      </c>
      <c r="I633" s="42">
        <v>-35.968606853287802</v>
      </c>
      <c r="J633" s="42">
        <v>112</v>
      </c>
      <c r="K633" s="42">
        <v>99.3</v>
      </c>
      <c r="L633" s="32">
        <v>6.3E-2</v>
      </c>
      <c r="M633" s="32">
        <v>8.7999999999999995E-2</v>
      </c>
      <c r="N633" s="181"/>
      <c r="O633" s="182">
        <f t="shared" si="136"/>
        <v>119.056</v>
      </c>
      <c r="P633" s="182">
        <f t="shared" si="137"/>
        <v>105.55589999999999</v>
      </c>
      <c r="Q633" s="191">
        <f t="shared" si="138"/>
        <v>0.01</v>
      </c>
      <c r="R633" s="191">
        <f t="shared" si="139"/>
        <v>0.02</v>
      </c>
      <c r="S633" s="184">
        <f t="shared" si="140"/>
        <v>-1350.0100000000002</v>
      </c>
      <c r="T633" s="184">
        <f t="shared" si="141"/>
        <v>132.55609999999999</v>
      </c>
      <c r="U633" s="185">
        <f t="shared" si="142"/>
        <v>1.5226627950904055E-2</v>
      </c>
      <c r="V633" s="181"/>
      <c r="W633" s="182">
        <f t="shared" si="143"/>
        <v>120.17599999999999</v>
      </c>
      <c r="X633" s="182">
        <f t="shared" si="144"/>
        <v>108.03840000000001</v>
      </c>
      <c r="Y633" s="183">
        <f t="shared" si="145"/>
        <v>0.01</v>
      </c>
      <c r="Z633" s="183">
        <f t="shared" si="146"/>
        <v>0.02</v>
      </c>
      <c r="AA633" s="184">
        <f t="shared" si="147"/>
        <v>-1213.7599999999979</v>
      </c>
      <c r="AB633" s="184">
        <f t="shared" si="148"/>
        <v>132.31359999999998</v>
      </c>
      <c r="AC633" s="185">
        <f t="shared" si="149"/>
        <v>1.6736092802530991E-2</v>
      </c>
      <c r="AD633" s="181"/>
      <c r="AE633" s="178">
        <f t="shared" si="150"/>
        <v>1.5226627950904055</v>
      </c>
      <c r="AF633" s="170">
        <f>Workings_risks!$E$18+Workings_risks!$E$27*(($AE633-1)*Workings_risks!$E$18)/(2050-2023)</f>
        <v>9.7160114223960869E-3</v>
      </c>
      <c r="AG633" s="170">
        <f>AF633+(($AE633-1)*Workings_risks!$E$18)/(2050-2023)</f>
        <v>9.8937697447068727E-3</v>
      </c>
      <c r="AH633" s="170">
        <f>AG633+(($AE633-1)*Workings_risks!$E$18)/(2050-2023)</f>
        <v>1.0071528067017659E-2</v>
      </c>
      <c r="AI633" s="170">
        <f>AH633+(($AE633-1)*Workings_risks!$E$18)/(2050-2023)</f>
        <v>1.0249286389328444E-2</v>
      </c>
      <c r="AJ633" s="170">
        <f>AI633+(($AE633-1)*Workings_risks!$E$18)/(2050-2023)</f>
        <v>1.042704471163923E-2</v>
      </c>
      <c r="AK633" s="170">
        <f>AJ633+(($AE633-1)*Workings_risks!$E$18)/(2050-2023)</f>
        <v>1.0604803033950016E-2</v>
      </c>
      <c r="AL633" s="170">
        <f>AK633+(($AE633-1)*Workings_risks!$E$18)/(2050-2023)</f>
        <v>1.0782561356260802E-2</v>
      </c>
      <c r="AM633" s="170">
        <f>AL633+(($AE633-1)*Workings_risks!$E$18)/(2050-2023)</f>
        <v>1.0960319678571587E-2</v>
      </c>
      <c r="AN633" s="170">
        <f>AM633+(($AE633-1)*Workings_risks!$E$18)/(2050-2023)</f>
        <v>1.1138078000882373E-2</v>
      </c>
      <c r="AO633" s="170">
        <f>AN633+(($AE633-1)*Workings_risks!$E$18)/(2050-2023)</f>
        <v>1.1315836323193159E-2</v>
      </c>
      <c r="AP633" s="170">
        <f>AO633+(($AE633-1)*Workings_risks!$E$18)/(2050-2023)</f>
        <v>1.1493594645503945E-2</v>
      </c>
      <c r="AQ633" s="170">
        <f>AP633+(($AE633-1)*Workings_risks!$E$18)/(2050-2023)</f>
        <v>1.1671352967814731E-2</v>
      </c>
      <c r="AR633" s="170">
        <f>AQ633+(($AE633-1)*Workings_risks!$E$18)/(2050-2023)</f>
        <v>1.1849111290125516E-2</v>
      </c>
      <c r="AS633" s="170">
        <f>AR633+(($AE633-1)*Workings_risks!$E$18)/(2050-2023)</f>
        <v>1.2026869612436302E-2</v>
      </c>
      <c r="AT633" s="170">
        <f>AS633+(($AE633-1)*Workings_risks!$E$18)/(2050-2023)</f>
        <v>1.2204627934747088E-2</v>
      </c>
      <c r="AU633" s="170">
        <f>AT633+(($AE633-1)*Workings_risks!$E$18)/(2050-2023)</f>
        <v>1.2382386257057874E-2</v>
      </c>
      <c r="AV633" s="170">
        <f>AU633+(($AE633-1)*Workings_risks!$E$18)/(2050-2023)</f>
        <v>1.2560144579368659E-2</v>
      </c>
      <c r="AW633" s="170">
        <f>AV633+(($AE633-1)*Workings_risks!$E$18)/(2050-2023)</f>
        <v>1.2737902901679445E-2</v>
      </c>
      <c r="AX633" s="170">
        <f>AW633+(($AE633-1)*Workings_risks!$E$18)/(2050-2023)</f>
        <v>1.2915661223990231E-2</v>
      </c>
      <c r="AY633" s="170">
        <f>AX633+(($AE633-1)*Workings_risks!$E$18)/(2050-2023)</f>
        <v>1.3093419546301017E-2</v>
      </c>
      <c r="BA633" s="186">
        <f>AF633*Workings_risks!$E$24*Workings_risks!$E$26*Workings_risks!$E$27*Assumptions!$G$90</f>
        <v>3.9347812597851988E-4</v>
      </c>
      <c r="BB633" s="186">
        <f>AG633*Workings_risks!$E$24*Workings_risks!$E$26*Workings_risks!$E$27*Assumptions!$G$90</f>
        <v>4.0067696596533868E-4</v>
      </c>
      <c r="BC633" s="186">
        <f>AH633*Workings_risks!$E$24*Workings_risks!$E$26*Workings_risks!$E$27*Assumptions!$G$90</f>
        <v>4.0787580595215753E-4</v>
      </c>
      <c r="BD633" s="186">
        <f>AI633*Workings_risks!$E$24*Workings_risks!$E$26*Workings_risks!$E$27*Assumptions!$G$90</f>
        <v>4.1507464593897638E-4</v>
      </c>
      <c r="BE633" s="186">
        <f>AJ633*Workings_risks!$E$24*Workings_risks!$E$26*Workings_risks!$E$27*Assumptions!$G$90</f>
        <v>4.2227348592579523E-4</v>
      </c>
      <c r="BF633" s="186">
        <f>AK633*Workings_risks!$E$24*Workings_risks!$E$26*Workings_risks!$E$27*Assumptions!$G$90</f>
        <v>4.2947232591261403E-4</v>
      </c>
      <c r="BG633" s="186">
        <f>AL633*Workings_risks!$E$24*Workings_risks!$E$26*Workings_risks!$E$27*Assumptions!$G$90</f>
        <v>4.3667116589943294E-4</v>
      </c>
      <c r="BH633" s="186">
        <f>AM633*Workings_risks!$E$24*Workings_risks!$E$26*Workings_risks!$E$27*Assumptions!$G$90</f>
        <v>4.4387000588625179E-4</v>
      </c>
      <c r="BI633" s="186">
        <f>AN633*Workings_risks!$E$24*Workings_risks!$E$26*Workings_risks!$E$27*Assumptions!$G$90</f>
        <v>4.510688458730707E-4</v>
      </c>
      <c r="BJ633" s="186">
        <f>AO633*Workings_risks!$E$24*Workings_risks!$E$26*Workings_risks!$E$27*Assumptions!$G$90</f>
        <v>4.582676858598896E-4</v>
      </c>
      <c r="BK633" s="186">
        <f>AP633*Workings_risks!$E$24*Workings_risks!$E$26*Workings_risks!$E$27*Assumptions!$G$90</f>
        <v>4.654665258467084E-4</v>
      </c>
      <c r="BL633" s="186">
        <f>AQ633*Workings_risks!$E$24*Workings_risks!$E$26*Workings_risks!$E$27*Assumptions!$G$90</f>
        <v>4.7266536583352725E-4</v>
      </c>
      <c r="BM633" s="186">
        <f>AR633*Workings_risks!$E$24*Workings_risks!$E$26*Workings_risks!$E$27*Assumptions!$G$90</f>
        <v>4.7986420582034605E-4</v>
      </c>
      <c r="BN633" s="186">
        <f>AS633*Workings_risks!$E$24*Workings_risks!$E$26*Workings_risks!$E$27*Assumptions!$G$90</f>
        <v>4.8706304580716495E-4</v>
      </c>
      <c r="BO633" s="186">
        <f>AT633*Workings_risks!$E$24*Workings_risks!$E$26*Workings_risks!$E$27*Assumptions!$G$90</f>
        <v>4.9426188579398381E-4</v>
      </c>
      <c r="BP633" s="186">
        <f>AU633*Workings_risks!$E$24*Workings_risks!$E$26*Workings_risks!$E$27*Assumptions!$G$90</f>
        <v>5.0146072578080277E-4</v>
      </c>
      <c r="BQ633" s="186">
        <f>AV633*Workings_risks!$E$24*Workings_risks!$E$26*Workings_risks!$E$27*Assumptions!$G$90</f>
        <v>5.0865956576762151E-4</v>
      </c>
      <c r="BR633" s="186">
        <f>AW633*Workings_risks!$E$24*Workings_risks!$E$26*Workings_risks!$E$27*Assumptions!$G$90</f>
        <v>5.1585840575444036E-4</v>
      </c>
      <c r="BS633" s="186">
        <f>AX633*Workings_risks!$E$24*Workings_risks!$E$26*Workings_risks!$E$27*Assumptions!$G$90</f>
        <v>5.2305724574125932E-4</v>
      </c>
      <c r="BT633" s="186">
        <f>AY633*Workings_risks!$E$24*Workings_risks!$E$26*Workings_risks!$E$27*Assumptions!$G$90</f>
        <v>5.3025608572807807E-4</v>
      </c>
    </row>
    <row r="634" spans="2:72" x14ac:dyDescent="0.25">
      <c r="B634" s="42">
        <v>10488457</v>
      </c>
      <c r="C634" s="42" t="s">
        <v>573</v>
      </c>
      <c r="D634" s="42" t="s">
        <v>241</v>
      </c>
      <c r="E634" s="42">
        <v>17382273</v>
      </c>
      <c r="F634" s="42">
        <v>17383091</v>
      </c>
      <c r="G634" s="42">
        <v>2.1978439489348904</v>
      </c>
      <c r="H634" s="42">
        <v>143.8283943113</v>
      </c>
      <c r="I634" s="42">
        <v>-37.052783607573801</v>
      </c>
      <c r="J634" s="42">
        <v>107</v>
      </c>
      <c r="K634" s="42">
        <v>95.1</v>
      </c>
      <c r="L634" s="32">
        <v>6.3E-2</v>
      </c>
      <c r="M634" s="32">
        <v>8.7999999999999995E-2</v>
      </c>
      <c r="N634" s="181"/>
      <c r="O634" s="182">
        <f t="shared" si="136"/>
        <v>113.741</v>
      </c>
      <c r="P634" s="182">
        <f t="shared" si="137"/>
        <v>101.09129999999999</v>
      </c>
      <c r="Q634" s="191">
        <f t="shared" si="138"/>
        <v>0.01</v>
      </c>
      <c r="R634" s="191">
        <f t="shared" si="139"/>
        <v>0.02</v>
      </c>
      <c r="S634" s="184">
        <f t="shared" si="140"/>
        <v>-1264.9700000000007</v>
      </c>
      <c r="T634" s="184">
        <f t="shared" si="141"/>
        <v>126.3907</v>
      </c>
      <c r="U634" s="185">
        <f t="shared" si="142"/>
        <v>1.5328980133916207E-2</v>
      </c>
      <c r="V634" s="181"/>
      <c r="W634" s="182">
        <f t="shared" si="143"/>
        <v>114.81099999999999</v>
      </c>
      <c r="X634" s="182">
        <f t="shared" si="144"/>
        <v>103.4688</v>
      </c>
      <c r="Y634" s="183">
        <f t="shared" si="145"/>
        <v>0.01</v>
      </c>
      <c r="Z634" s="183">
        <f t="shared" si="146"/>
        <v>0.02</v>
      </c>
      <c r="AA634" s="184">
        <f t="shared" si="147"/>
        <v>-1134.2199999999991</v>
      </c>
      <c r="AB634" s="184">
        <f t="shared" si="148"/>
        <v>126.15319999999998</v>
      </c>
      <c r="AC634" s="185">
        <f t="shared" si="149"/>
        <v>1.6886671016204967E-2</v>
      </c>
      <c r="AD634" s="181"/>
      <c r="AE634" s="178">
        <f t="shared" si="150"/>
        <v>1.5328980133916208</v>
      </c>
      <c r="AF634" s="170">
        <f>Workings_risks!$E$18+Workings_risks!$E$27*(($AE634-1)*Workings_risks!$E$18)/(2050-2023)</f>
        <v>9.7264544570876653E-3</v>
      </c>
      <c r="AG634" s="170">
        <f>AF634+(($AE634-1)*Workings_risks!$E$18)/(2050-2023)</f>
        <v>9.9076937909623117E-3</v>
      </c>
      <c r="AH634" s="170">
        <f>AG634+(($AE634-1)*Workings_risks!$E$18)/(2050-2023)</f>
        <v>1.0088933124836958E-2</v>
      </c>
      <c r="AI634" s="170">
        <f>AH634+(($AE634-1)*Workings_risks!$E$18)/(2050-2023)</f>
        <v>1.0270172458711604E-2</v>
      </c>
      <c r="AJ634" s="170">
        <f>AI634+(($AE634-1)*Workings_risks!$E$18)/(2050-2023)</f>
        <v>1.0451411792586251E-2</v>
      </c>
      <c r="AK634" s="170">
        <f>AJ634+(($AE634-1)*Workings_risks!$E$18)/(2050-2023)</f>
        <v>1.0632651126460897E-2</v>
      </c>
      <c r="AL634" s="170">
        <f>AK634+(($AE634-1)*Workings_risks!$E$18)/(2050-2023)</f>
        <v>1.0813890460335544E-2</v>
      </c>
      <c r="AM634" s="170">
        <f>AL634+(($AE634-1)*Workings_risks!$E$18)/(2050-2023)</f>
        <v>1.099512979421019E-2</v>
      </c>
      <c r="AN634" s="170">
        <f>AM634+(($AE634-1)*Workings_risks!$E$18)/(2050-2023)</f>
        <v>1.1176369128084836E-2</v>
      </c>
      <c r="AO634" s="170">
        <f>AN634+(($AE634-1)*Workings_risks!$E$18)/(2050-2023)</f>
        <v>1.1357608461959483E-2</v>
      </c>
      <c r="AP634" s="170">
        <f>AO634+(($AE634-1)*Workings_risks!$E$18)/(2050-2023)</f>
        <v>1.1538847795834129E-2</v>
      </c>
      <c r="AQ634" s="170">
        <f>AP634+(($AE634-1)*Workings_risks!$E$18)/(2050-2023)</f>
        <v>1.1720087129708776E-2</v>
      </c>
      <c r="AR634" s="170">
        <f>AQ634+(($AE634-1)*Workings_risks!$E$18)/(2050-2023)</f>
        <v>1.1901326463583422E-2</v>
      </c>
      <c r="AS634" s="170">
        <f>AR634+(($AE634-1)*Workings_risks!$E$18)/(2050-2023)</f>
        <v>1.2082565797458068E-2</v>
      </c>
      <c r="AT634" s="170">
        <f>AS634+(($AE634-1)*Workings_risks!$E$18)/(2050-2023)</f>
        <v>1.2263805131332715E-2</v>
      </c>
      <c r="AU634" s="170">
        <f>AT634+(($AE634-1)*Workings_risks!$E$18)/(2050-2023)</f>
        <v>1.2445044465207361E-2</v>
      </c>
      <c r="AV634" s="170">
        <f>AU634+(($AE634-1)*Workings_risks!$E$18)/(2050-2023)</f>
        <v>1.2626283799082007E-2</v>
      </c>
      <c r="AW634" s="170">
        <f>AV634+(($AE634-1)*Workings_risks!$E$18)/(2050-2023)</f>
        <v>1.2807523132956654E-2</v>
      </c>
      <c r="AX634" s="170">
        <f>AW634+(($AE634-1)*Workings_risks!$E$18)/(2050-2023)</f>
        <v>1.29887624668313E-2</v>
      </c>
      <c r="AY634" s="170">
        <f>AX634+(($AE634-1)*Workings_risks!$E$18)/(2050-2023)</f>
        <v>1.3170001800705947E-2</v>
      </c>
      <c r="BA634" s="186">
        <f>AF634*Workings_risks!$E$24*Workings_risks!$E$26*Workings_risks!$E$27*Assumptions!$G$90</f>
        <v>3.9390104702516446E-4</v>
      </c>
      <c r="BB634" s="186">
        <f>AG634*Workings_risks!$E$24*Workings_risks!$E$26*Workings_risks!$E$27*Assumptions!$G$90</f>
        <v>4.0124086069419823E-4</v>
      </c>
      <c r="BC634" s="186">
        <f>AH634*Workings_risks!$E$24*Workings_risks!$E$26*Workings_risks!$E$27*Assumptions!$G$90</f>
        <v>4.08580674363232E-4</v>
      </c>
      <c r="BD634" s="186">
        <f>AI634*Workings_risks!$E$24*Workings_risks!$E$26*Workings_risks!$E$27*Assumptions!$G$90</f>
        <v>4.1592048803226582E-4</v>
      </c>
      <c r="BE634" s="186">
        <f>AJ634*Workings_risks!$E$24*Workings_risks!$E$26*Workings_risks!$E$27*Assumptions!$G$90</f>
        <v>4.2326030170129953E-4</v>
      </c>
      <c r="BF634" s="186">
        <f>AK634*Workings_risks!$E$24*Workings_risks!$E$26*Workings_risks!$E$27*Assumptions!$G$90</f>
        <v>4.306001153703333E-4</v>
      </c>
      <c r="BG634" s="186">
        <f>AL634*Workings_risks!$E$24*Workings_risks!$E$26*Workings_risks!$E$27*Assumptions!$G$90</f>
        <v>4.3793992903936712E-4</v>
      </c>
      <c r="BH634" s="186">
        <f>AM634*Workings_risks!$E$24*Workings_risks!$E$26*Workings_risks!$E$27*Assumptions!$G$90</f>
        <v>4.4527974270840089E-4</v>
      </c>
      <c r="BI634" s="186">
        <f>AN634*Workings_risks!$E$24*Workings_risks!$E$26*Workings_risks!$E$27*Assumptions!$G$90</f>
        <v>4.5261955637743471E-4</v>
      </c>
      <c r="BJ634" s="186">
        <f>AO634*Workings_risks!$E$24*Workings_risks!$E$26*Workings_risks!$E$27*Assumptions!$G$90</f>
        <v>4.5995937004646848E-4</v>
      </c>
      <c r="BK634" s="186">
        <f>AP634*Workings_risks!$E$24*Workings_risks!$E$26*Workings_risks!$E$27*Assumptions!$G$90</f>
        <v>4.672991837155023E-4</v>
      </c>
      <c r="BL634" s="186">
        <f>AQ634*Workings_risks!$E$24*Workings_risks!$E$26*Workings_risks!$E$27*Assumptions!$G$90</f>
        <v>4.7463899738453606E-4</v>
      </c>
      <c r="BM634" s="186">
        <f>AR634*Workings_risks!$E$24*Workings_risks!$E$26*Workings_risks!$E$27*Assumptions!$G$90</f>
        <v>4.8197881105356978E-4</v>
      </c>
      <c r="BN634" s="186">
        <f>AS634*Workings_risks!$E$24*Workings_risks!$E$26*Workings_risks!$E$27*Assumptions!$G$90</f>
        <v>4.893186247226036E-4</v>
      </c>
      <c r="BO634" s="186">
        <f>AT634*Workings_risks!$E$24*Workings_risks!$E$26*Workings_risks!$E$27*Assumptions!$G$90</f>
        <v>4.9665843839163731E-4</v>
      </c>
      <c r="BP634" s="186">
        <f>AU634*Workings_risks!$E$24*Workings_risks!$E$26*Workings_risks!$E$27*Assumptions!$G$90</f>
        <v>5.0399825206067113E-4</v>
      </c>
      <c r="BQ634" s="186">
        <f>AV634*Workings_risks!$E$24*Workings_risks!$E$26*Workings_risks!$E$27*Assumptions!$G$90</f>
        <v>5.1133806572970484E-4</v>
      </c>
      <c r="BR634" s="186">
        <f>AW634*Workings_risks!$E$24*Workings_risks!$E$26*Workings_risks!$E$27*Assumptions!$G$90</f>
        <v>5.1867787939873867E-4</v>
      </c>
      <c r="BS634" s="186">
        <f>AX634*Workings_risks!$E$24*Workings_risks!$E$26*Workings_risks!$E$27*Assumptions!$G$90</f>
        <v>5.2601769306777249E-4</v>
      </c>
      <c r="BT634" s="186">
        <f>AY634*Workings_risks!$E$24*Workings_risks!$E$26*Workings_risks!$E$27*Assumptions!$G$90</f>
        <v>5.3335750673680631E-4</v>
      </c>
    </row>
    <row r="635" spans="2:72" x14ac:dyDescent="0.25">
      <c r="B635" s="42">
        <v>10488513</v>
      </c>
      <c r="C635" s="42" t="s">
        <v>1335</v>
      </c>
      <c r="D635" s="42" t="s">
        <v>237</v>
      </c>
      <c r="E635" s="42">
        <v>17382500</v>
      </c>
      <c r="F635" s="42">
        <v>17382496</v>
      </c>
      <c r="G635" s="42">
        <v>0.10507287309716062</v>
      </c>
      <c r="H635" s="42">
        <v>143.81465885972801</v>
      </c>
      <c r="I635" s="42">
        <v>-37.036840705481303</v>
      </c>
      <c r="J635" s="42">
        <v>106</v>
      </c>
      <c r="K635" s="42">
        <v>94.3</v>
      </c>
      <c r="L635" s="32">
        <v>6.3E-2</v>
      </c>
      <c r="M635" s="32">
        <v>8.7999999999999995E-2</v>
      </c>
      <c r="N635" s="181"/>
      <c r="O635" s="182">
        <f t="shared" si="136"/>
        <v>112.678</v>
      </c>
      <c r="P635" s="182">
        <f t="shared" si="137"/>
        <v>100.2409</v>
      </c>
      <c r="Q635" s="191">
        <f t="shared" si="138"/>
        <v>0.01</v>
      </c>
      <c r="R635" s="191">
        <f t="shared" si="139"/>
        <v>0.02</v>
      </c>
      <c r="S635" s="184">
        <f t="shared" si="140"/>
        <v>-1243.71</v>
      </c>
      <c r="T635" s="184">
        <f t="shared" si="141"/>
        <v>125.11510000000001</v>
      </c>
      <c r="U635" s="185">
        <f t="shared" si="142"/>
        <v>1.5369418915985247E-2</v>
      </c>
      <c r="V635" s="181"/>
      <c r="W635" s="182">
        <f t="shared" si="143"/>
        <v>113.738</v>
      </c>
      <c r="X635" s="182">
        <f t="shared" si="144"/>
        <v>102.5984</v>
      </c>
      <c r="Y635" s="183">
        <f t="shared" si="145"/>
        <v>0.01</v>
      </c>
      <c r="Z635" s="183">
        <f t="shared" si="146"/>
        <v>0.02</v>
      </c>
      <c r="AA635" s="184">
        <f t="shared" si="147"/>
        <v>-1113.9600000000003</v>
      </c>
      <c r="AB635" s="184">
        <f t="shared" si="148"/>
        <v>124.8776</v>
      </c>
      <c r="AC635" s="185">
        <f t="shared" si="149"/>
        <v>1.6946389457431144E-2</v>
      </c>
      <c r="AD635" s="181"/>
      <c r="AE635" s="178">
        <f t="shared" si="150"/>
        <v>1.5369418915985247</v>
      </c>
      <c r="AF635" s="170">
        <f>Workings_risks!$E$18+Workings_risks!$E$27*(($AE635-1)*Workings_risks!$E$18)/(2050-2023)</f>
        <v>9.7305804424023309E-3</v>
      </c>
      <c r="AG635" s="170">
        <f>AF635+(($AE635-1)*Workings_risks!$E$18)/(2050-2023)</f>
        <v>9.913195104715198E-3</v>
      </c>
      <c r="AH635" s="170">
        <f>AG635+(($AE635-1)*Workings_risks!$E$18)/(2050-2023)</f>
        <v>1.0095809767028065E-2</v>
      </c>
      <c r="AI635" s="170">
        <f>AH635+(($AE635-1)*Workings_risks!$E$18)/(2050-2023)</f>
        <v>1.0278424429340932E-2</v>
      </c>
      <c r="AJ635" s="170">
        <f>AI635+(($AE635-1)*Workings_risks!$E$18)/(2050-2023)</f>
        <v>1.0461039091653799E-2</v>
      </c>
      <c r="AK635" s="170">
        <f>AJ635+(($AE635-1)*Workings_risks!$E$18)/(2050-2023)</f>
        <v>1.0643653753966666E-2</v>
      </c>
      <c r="AL635" s="170">
        <f>AK635+(($AE635-1)*Workings_risks!$E$18)/(2050-2023)</f>
        <v>1.0826268416279533E-2</v>
      </c>
      <c r="AM635" s="170">
        <f>AL635+(($AE635-1)*Workings_risks!$E$18)/(2050-2023)</f>
        <v>1.1008883078592401E-2</v>
      </c>
      <c r="AN635" s="170">
        <f>AM635+(($AE635-1)*Workings_risks!$E$18)/(2050-2023)</f>
        <v>1.1191497740905268E-2</v>
      </c>
      <c r="AO635" s="170">
        <f>AN635+(($AE635-1)*Workings_risks!$E$18)/(2050-2023)</f>
        <v>1.1374112403218135E-2</v>
      </c>
      <c r="AP635" s="170">
        <f>AO635+(($AE635-1)*Workings_risks!$E$18)/(2050-2023)</f>
        <v>1.1556727065531002E-2</v>
      </c>
      <c r="AQ635" s="170">
        <f>AP635+(($AE635-1)*Workings_risks!$E$18)/(2050-2023)</f>
        <v>1.1739341727843869E-2</v>
      </c>
      <c r="AR635" s="170">
        <f>AQ635+(($AE635-1)*Workings_risks!$E$18)/(2050-2023)</f>
        <v>1.1921956390156736E-2</v>
      </c>
      <c r="AS635" s="170">
        <f>AR635+(($AE635-1)*Workings_risks!$E$18)/(2050-2023)</f>
        <v>1.2104571052469603E-2</v>
      </c>
      <c r="AT635" s="170">
        <f>AS635+(($AE635-1)*Workings_risks!$E$18)/(2050-2023)</f>
        <v>1.228718571478247E-2</v>
      </c>
      <c r="AU635" s="170">
        <f>AT635+(($AE635-1)*Workings_risks!$E$18)/(2050-2023)</f>
        <v>1.2469800377095337E-2</v>
      </c>
      <c r="AV635" s="170">
        <f>AU635+(($AE635-1)*Workings_risks!$E$18)/(2050-2023)</f>
        <v>1.2652415039408204E-2</v>
      </c>
      <c r="AW635" s="170">
        <f>AV635+(($AE635-1)*Workings_risks!$E$18)/(2050-2023)</f>
        <v>1.2835029701721071E-2</v>
      </c>
      <c r="AX635" s="170">
        <f>AW635+(($AE635-1)*Workings_risks!$E$18)/(2050-2023)</f>
        <v>1.3017644364033939E-2</v>
      </c>
      <c r="AY635" s="170">
        <f>AX635+(($AE635-1)*Workings_risks!$E$18)/(2050-2023)</f>
        <v>1.3200259026346806E-2</v>
      </c>
      <c r="BA635" s="186">
        <f>AF635*Workings_risks!$E$24*Workings_risks!$E$26*Workings_risks!$E$27*Assumptions!$G$90</f>
        <v>3.940681407942895E-4</v>
      </c>
      <c r="BB635" s="186">
        <f>AG635*Workings_risks!$E$24*Workings_risks!$E$26*Workings_risks!$E$27*Assumptions!$G$90</f>
        <v>4.0146365238636483E-4</v>
      </c>
      <c r="BC635" s="186">
        <f>AH635*Workings_risks!$E$24*Workings_risks!$E$26*Workings_risks!$E$27*Assumptions!$G$90</f>
        <v>4.0885916397844022E-4</v>
      </c>
      <c r="BD635" s="186">
        <f>AI635*Workings_risks!$E$24*Workings_risks!$E$26*Workings_risks!$E$27*Assumptions!$G$90</f>
        <v>4.1625467557051562E-4</v>
      </c>
      <c r="BE635" s="186">
        <f>AJ635*Workings_risks!$E$24*Workings_risks!$E$26*Workings_risks!$E$27*Assumptions!$G$90</f>
        <v>4.2365018716259101E-4</v>
      </c>
      <c r="BF635" s="186">
        <f>AK635*Workings_risks!$E$24*Workings_risks!$E$26*Workings_risks!$E$27*Assumptions!$G$90</f>
        <v>4.310456987546664E-4</v>
      </c>
      <c r="BG635" s="186">
        <f>AL635*Workings_risks!$E$24*Workings_risks!$E$26*Workings_risks!$E$27*Assumptions!$G$90</f>
        <v>4.3844121034674173E-4</v>
      </c>
      <c r="BH635" s="186">
        <f>AM635*Workings_risks!$E$24*Workings_risks!$E$26*Workings_risks!$E$27*Assumptions!$G$90</f>
        <v>4.4583672193881718E-4</v>
      </c>
      <c r="BI635" s="186">
        <f>AN635*Workings_risks!$E$24*Workings_risks!$E$26*Workings_risks!$E$27*Assumptions!$G$90</f>
        <v>4.5323223353089251E-4</v>
      </c>
      <c r="BJ635" s="186">
        <f>AO635*Workings_risks!$E$24*Workings_risks!$E$26*Workings_risks!$E$27*Assumptions!$G$90</f>
        <v>4.6062774512296796E-4</v>
      </c>
      <c r="BK635" s="186">
        <f>AP635*Workings_risks!$E$24*Workings_risks!$E$26*Workings_risks!$E$27*Assumptions!$G$90</f>
        <v>4.680232567150434E-4</v>
      </c>
      <c r="BL635" s="186">
        <f>AQ635*Workings_risks!$E$24*Workings_risks!$E$26*Workings_risks!$E$27*Assumptions!$G$90</f>
        <v>4.7541876830711874E-4</v>
      </c>
      <c r="BM635" s="186">
        <f>AR635*Workings_risks!$E$24*Workings_risks!$E$26*Workings_risks!$E$27*Assumptions!$G$90</f>
        <v>4.8281427989919408E-4</v>
      </c>
      <c r="BN635" s="186">
        <f>AS635*Workings_risks!$E$24*Workings_risks!$E$26*Workings_risks!$E$27*Assumptions!$G$90</f>
        <v>4.9020979149126957E-4</v>
      </c>
      <c r="BO635" s="186">
        <f>AT635*Workings_risks!$E$24*Workings_risks!$E$26*Workings_risks!$E$27*Assumptions!$G$90</f>
        <v>4.9760530308334491E-4</v>
      </c>
      <c r="BP635" s="186">
        <f>AU635*Workings_risks!$E$24*Workings_risks!$E$26*Workings_risks!$E$27*Assumptions!$G$90</f>
        <v>5.0500081467542036E-4</v>
      </c>
      <c r="BQ635" s="186">
        <f>AV635*Workings_risks!$E$24*Workings_risks!$E$26*Workings_risks!$E$27*Assumptions!$G$90</f>
        <v>5.1239632626749569E-4</v>
      </c>
      <c r="BR635" s="186">
        <f>AW635*Workings_risks!$E$24*Workings_risks!$E$26*Workings_risks!$E$27*Assumptions!$G$90</f>
        <v>5.1979183785957103E-4</v>
      </c>
      <c r="BS635" s="186">
        <f>AX635*Workings_risks!$E$24*Workings_risks!$E$26*Workings_risks!$E$27*Assumptions!$G$90</f>
        <v>5.2718734945164647E-4</v>
      </c>
      <c r="BT635" s="186">
        <f>AY635*Workings_risks!$E$24*Workings_risks!$E$26*Workings_risks!$E$27*Assumptions!$G$90</f>
        <v>5.3458286104372192E-4</v>
      </c>
    </row>
    <row r="636" spans="2:72" x14ac:dyDescent="0.25">
      <c r="B636" s="42">
        <v>10488844</v>
      </c>
      <c r="C636" s="42" t="s">
        <v>353</v>
      </c>
      <c r="D636" s="42" t="s">
        <v>237</v>
      </c>
      <c r="E636" s="42">
        <v>17383950</v>
      </c>
      <c r="F636" s="42">
        <v>17383946</v>
      </c>
      <c r="G636" s="42">
        <v>0.31662627485474015</v>
      </c>
      <c r="H636" s="42">
        <v>143.81959826383601</v>
      </c>
      <c r="I636" s="42">
        <v>-36.729808042722603</v>
      </c>
      <c r="J636" s="42">
        <v>103</v>
      </c>
      <c r="K636" s="42">
        <v>92.9</v>
      </c>
      <c r="L636" s="32">
        <v>6.3E-2</v>
      </c>
      <c r="M636" s="32">
        <v>8.7999999999999995E-2</v>
      </c>
      <c r="N636" s="181"/>
      <c r="O636" s="182">
        <f t="shared" si="136"/>
        <v>109.48899999999999</v>
      </c>
      <c r="P636" s="182">
        <f t="shared" si="137"/>
        <v>98.752700000000004</v>
      </c>
      <c r="Q636" s="191">
        <f t="shared" si="138"/>
        <v>0.01</v>
      </c>
      <c r="R636" s="191">
        <f t="shared" si="139"/>
        <v>0.02</v>
      </c>
      <c r="S636" s="184">
        <f t="shared" si="140"/>
        <v>-1073.6299999999985</v>
      </c>
      <c r="T636" s="184">
        <f t="shared" si="141"/>
        <v>120.22529999999998</v>
      </c>
      <c r="U636" s="185">
        <f t="shared" si="142"/>
        <v>1.6043981632405949E-2</v>
      </c>
      <c r="V636" s="181"/>
      <c r="W636" s="182">
        <f t="shared" si="143"/>
        <v>110.51899999999999</v>
      </c>
      <c r="X636" s="182">
        <f t="shared" si="144"/>
        <v>101.07520000000001</v>
      </c>
      <c r="Y636" s="183">
        <f t="shared" si="145"/>
        <v>0.01</v>
      </c>
      <c r="Z636" s="183">
        <f t="shared" si="146"/>
        <v>0.02</v>
      </c>
      <c r="AA636" s="184">
        <f t="shared" si="147"/>
        <v>-944.37999999999818</v>
      </c>
      <c r="AB636" s="184">
        <f t="shared" si="148"/>
        <v>119.96279999999997</v>
      </c>
      <c r="AC636" s="185">
        <f t="shared" si="149"/>
        <v>1.7961837395963496E-2</v>
      </c>
      <c r="AD636" s="181"/>
      <c r="AE636" s="178">
        <f t="shared" si="150"/>
        <v>1.604398163240595</v>
      </c>
      <c r="AF636" s="170">
        <f>Workings_risks!$E$18+Workings_risks!$E$27*(($AE636-1)*Workings_risks!$E$18)/(2050-2023)</f>
        <v>9.7994063495975871E-3</v>
      </c>
      <c r="AG636" s="170">
        <f>AF636+(($AE636-1)*Workings_risks!$E$18)/(2050-2023)</f>
        <v>1.000496298097554E-2</v>
      </c>
      <c r="AH636" s="170">
        <f>AG636+(($AE636-1)*Workings_risks!$E$18)/(2050-2023)</f>
        <v>1.0210519612353492E-2</v>
      </c>
      <c r="AI636" s="170">
        <f>AH636+(($AE636-1)*Workings_risks!$E$18)/(2050-2023)</f>
        <v>1.0416076243731445E-2</v>
      </c>
      <c r="AJ636" s="170">
        <f>AI636+(($AE636-1)*Workings_risks!$E$18)/(2050-2023)</f>
        <v>1.0621632875109397E-2</v>
      </c>
      <c r="AK636" s="170">
        <f>AJ636+(($AE636-1)*Workings_risks!$E$18)/(2050-2023)</f>
        <v>1.082718950648735E-2</v>
      </c>
      <c r="AL636" s="170">
        <f>AK636+(($AE636-1)*Workings_risks!$E$18)/(2050-2023)</f>
        <v>1.1032746137865302E-2</v>
      </c>
      <c r="AM636" s="170">
        <f>AL636+(($AE636-1)*Workings_risks!$E$18)/(2050-2023)</f>
        <v>1.1238302769243255E-2</v>
      </c>
      <c r="AN636" s="170">
        <f>AM636+(($AE636-1)*Workings_risks!$E$18)/(2050-2023)</f>
        <v>1.1443859400621207E-2</v>
      </c>
      <c r="AO636" s="170">
        <f>AN636+(($AE636-1)*Workings_risks!$E$18)/(2050-2023)</f>
        <v>1.164941603199916E-2</v>
      </c>
      <c r="AP636" s="170">
        <f>AO636+(($AE636-1)*Workings_risks!$E$18)/(2050-2023)</f>
        <v>1.1854972663377112E-2</v>
      </c>
      <c r="AQ636" s="170">
        <f>AP636+(($AE636-1)*Workings_risks!$E$18)/(2050-2023)</f>
        <v>1.2060529294755064E-2</v>
      </c>
      <c r="AR636" s="170">
        <f>AQ636+(($AE636-1)*Workings_risks!$E$18)/(2050-2023)</f>
        <v>1.2266085926133017E-2</v>
      </c>
      <c r="AS636" s="170">
        <f>AR636+(($AE636-1)*Workings_risks!$E$18)/(2050-2023)</f>
        <v>1.2471642557510969E-2</v>
      </c>
      <c r="AT636" s="170">
        <f>AS636+(($AE636-1)*Workings_risks!$E$18)/(2050-2023)</f>
        <v>1.2677199188888922E-2</v>
      </c>
      <c r="AU636" s="170">
        <f>AT636+(($AE636-1)*Workings_risks!$E$18)/(2050-2023)</f>
        <v>1.2882755820266874E-2</v>
      </c>
      <c r="AV636" s="170">
        <f>AU636+(($AE636-1)*Workings_risks!$E$18)/(2050-2023)</f>
        <v>1.3088312451644827E-2</v>
      </c>
      <c r="AW636" s="170">
        <f>AV636+(($AE636-1)*Workings_risks!$E$18)/(2050-2023)</f>
        <v>1.3293869083022779E-2</v>
      </c>
      <c r="AX636" s="170">
        <f>AW636+(($AE636-1)*Workings_risks!$E$18)/(2050-2023)</f>
        <v>1.3499425714400732E-2</v>
      </c>
      <c r="AY636" s="170">
        <f>AX636+(($AE636-1)*Workings_risks!$E$18)/(2050-2023)</f>
        <v>1.3704982345778684E-2</v>
      </c>
      <c r="BA636" s="186">
        <f>AF636*Workings_risks!$E$24*Workings_risks!$E$26*Workings_risks!$E$27*Assumptions!$G$90</f>
        <v>3.9685544597587211E-4</v>
      </c>
      <c r="BB636" s="186">
        <f>AG636*Workings_risks!$E$24*Workings_risks!$E$26*Workings_risks!$E$27*Assumptions!$G$90</f>
        <v>4.0518005929514165E-4</v>
      </c>
      <c r="BC636" s="186">
        <f>AH636*Workings_risks!$E$24*Workings_risks!$E$26*Workings_risks!$E$27*Assumptions!$G$90</f>
        <v>4.1350467261441125E-4</v>
      </c>
      <c r="BD636" s="186">
        <f>AI636*Workings_risks!$E$24*Workings_risks!$E$26*Workings_risks!$E$27*Assumptions!$G$90</f>
        <v>4.2182928593368095E-4</v>
      </c>
      <c r="BE636" s="186">
        <f>AJ636*Workings_risks!$E$24*Workings_risks!$E$26*Workings_risks!$E$27*Assumptions!$G$90</f>
        <v>4.3015389925295049E-4</v>
      </c>
      <c r="BF636" s="186">
        <f>AK636*Workings_risks!$E$24*Workings_risks!$E$26*Workings_risks!$E$27*Assumptions!$G$90</f>
        <v>4.3847851257222014E-4</v>
      </c>
      <c r="BG636" s="186">
        <f>AL636*Workings_risks!$E$24*Workings_risks!$E$26*Workings_risks!$E$27*Assumptions!$G$90</f>
        <v>4.4680312589148974E-4</v>
      </c>
      <c r="BH636" s="186">
        <f>AM636*Workings_risks!$E$24*Workings_risks!$E$26*Workings_risks!$E$27*Assumptions!$G$90</f>
        <v>4.5512773921075938E-4</v>
      </c>
      <c r="BI636" s="186">
        <f>AN636*Workings_risks!$E$24*Workings_risks!$E$26*Workings_risks!$E$27*Assumptions!$G$90</f>
        <v>4.6345235253002903E-4</v>
      </c>
      <c r="BJ636" s="186">
        <f>AO636*Workings_risks!$E$24*Workings_risks!$E$26*Workings_risks!$E$27*Assumptions!$G$90</f>
        <v>4.7177696584929863E-4</v>
      </c>
      <c r="BK636" s="186">
        <f>AP636*Workings_risks!$E$24*Workings_risks!$E$26*Workings_risks!$E$27*Assumptions!$G$90</f>
        <v>4.8010157916856817E-4</v>
      </c>
      <c r="BL636" s="186">
        <f>AQ636*Workings_risks!$E$24*Workings_risks!$E$26*Workings_risks!$E$27*Assumptions!$G$90</f>
        <v>4.8842619248783776E-4</v>
      </c>
      <c r="BM636" s="186">
        <f>AR636*Workings_risks!$E$24*Workings_risks!$E$26*Workings_risks!$E$27*Assumptions!$G$90</f>
        <v>4.9675080580710747E-4</v>
      </c>
      <c r="BN636" s="186">
        <f>AS636*Workings_risks!$E$24*Workings_risks!$E$26*Workings_risks!$E$27*Assumptions!$G$90</f>
        <v>5.0507541912637706E-4</v>
      </c>
      <c r="BO636" s="186">
        <f>AT636*Workings_risks!$E$24*Workings_risks!$E$26*Workings_risks!$E$27*Assumptions!$G$90</f>
        <v>5.1340003244564666E-4</v>
      </c>
      <c r="BP636" s="186">
        <f>AU636*Workings_risks!$E$24*Workings_risks!$E$26*Workings_risks!$E$27*Assumptions!$G$90</f>
        <v>5.2172464576491625E-4</v>
      </c>
      <c r="BQ636" s="186">
        <f>AV636*Workings_risks!$E$24*Workings_risks!$E$26*Workings_risks!$E$27*Assumptions!$G$90</f>
        <v>5.3004925908418596E-4</v>
      </c>
      <c r="BR636" s="186">
        <f>AW636*Workings_risks!$E$24*Workings_risks!$E$26*Workings_risks!$E$27*Assumptions!$G$90</f>
        <v>5.3837387240345544E-4</v>
      </c>
      <c r="BS636" s="186">
        <f>AX636*Workings_risks!$E$24*Workings_risks!$E$26*Workings_risks!$E$27*Assumptions!$G$90</f>
        <v>5.4669848572272515E-4</v>
      </c>
      <c r="BT636" s="186">
        <f>AY636*Workings_risks!$E$24*Workings_risks!$E$26*Workings_risks!$E$27*Assumptions!$G$90</f>
        <v>5.5502309904199474E-4</v>
      </c>
    </row>
    <row r="637" spans="2:72" x14ac:dyDescent="0.25">
      <c r="B637" s="42">
        <v>10489049</v>
      </c>
      <c r="C637" s="42" t="s">
        <v>573</v>
      </c>
      <c r="D637" s="42" t="s">
        <v>241</v>
      </c>
      <c r="E637" s="42">
        <v>144835632</v>
      </c>
      <c r="F637" s="42">
        <v>17385104</v>
      </c>
      <c r="G637" s="42">
        <v>1.2526823788499803</v>
      </c>
      <c r="H637" s="42">
        <v>143.906113209886</v>
      </c>
      <c r="I637" s="42">
        <v>-36.771211867377097</v>
      </c>
      <c r="J637" s="42">
        <v>102</v>
      </c>
      <c r="K637" s="42">
        <v>92.7</v>
      </c>
      <c r="L637" s="32">
        <v>6.3E-2</v>
      </c>
      <c r="M637" s="32">
        <v>8.7999999999999995E-2</v>
      </c>
      <c r="N637" s="181"/>
      <c r="O637" s="182">
        <f t="shared" si="136"/>
        <v>108.42599999999999</v>
      </c>
      <c r="P637" s="182">
        <f t="shared" si="137"/>
        <v>98.540099999999995</v>
      </c>
      <c r="Q637" s="191">
        <f t="shared" si="138"/>
        <v>0.01</v>
      </c>
      <c r="R637" s="191">
        <f t="shared" si="139"/>
        <v>0.02</v>
      </c>
      <c r="S637" s="184">
        <f t="shared" si="140"/>
        <v>-988.58999999999912</v>
      </c>
      <c r="T637" s="184">
        <f t="shared" si="141"/>
        <v>118.31189999999998</v>
      </c>
      <c r="U637" s="185">
        <f t="shared" si="142"/>
        <v>1.6500166904378957E-2</v>
      </c>
      <c r="V637" s="181"/>
      <c r="W637" s="182">
        <f t="shared" si="143"/>
        <v>109.446</v>
      </c>
      <c r="X637" s="182">
        <f t="shared" si="144"/>
        <v>100.85760000000001</v>
      </c>
      <c r="Y637" s="183">
        <f t="shared" si="145"/>
        <v>0.01</v>
      </c>
      <c r="Z637" s="183">
        <f t="shared" si="146"/>
        <v>0.02</v>
      </c>
      <c r="AA637" s="184">
        <f t="shared" si="147"/>
        <v>-858.83999999999924</v>
      </c>
      <c r="AB637" s="184">
        <f t="shared" si="148"/>
        <v>118.03439999999999</v>
      </c>
      <c r="AC637" s="185">
        <f t="shared" si="149"/>
        <v>1.8669833729216156E-2</v>
      </c>
      <c r="AD637" s="181"/>
      <c r="AE637" s="178">
        <f t="shared" si="150"/>
        <v>1.6500166904378957</v>
      </c>
      <c r="AF637" s="170">
        <f>Workings_risks!$E$18+Workings_risks!$E$27*(($AE637-1)*Workings_risks!$E$18)/(2050-2023)</f>
        <v>9.8459511176797222E-3</v>
      </c>
      <c r="AG637" s="170">
        <f>AF637+(($AE637-1)*Workings_risks!$E$18)/(2050-2023)</f>
        <v>1.006702267175172E-2</v>
      </c>
      <c r="AH637" s="170">
        <f>AG637+(($AE637-1)*Workings_risks!$E$18)/(2050-2023)</f>
        <v>1.0288094225823718E-2</v>
      </c>
      <c r="AI637" s="170">
        <f>AH637+(($AE637-1)*Workings_risks!$E$18)/(2050-2023)</f>
        <v>1.0509165779895717E-2</v>
      </c>
      <c r="AJ637" s="170">
        <f>AI637+(($AE637-1)*Workings_risks!$E$18)/(2050-2023)</f>
        <v>1.0730237333967715E-2</v>
      </c>
      <c r="AK637" s="170">
        <f>AJ637+(($AE637-1)*Workings_risks!$E$18)/(2050-2023)</f>
        <v>1.0951308888039713E-2</v>
      </c>
      <c r="AL637" s="170">
        <f>AK637+(($AE637-1)*Workings_risks!$E$18)/(2050-2023)</f>
        <v>1.1172380442111711E-2</v>
      </c>
      <c r="AM637" s="170">
        <f>AL637+(($AE637-1)*Workings_risks!$E$18)/(2050-2023)</f>
        <v>1.1393451996183709E-2</v>
      </c>
      <c r="AN637" s="170">
        <f>AM637+(($AE637-1)*Workings_risks!$E$18)/(2050-2023)</f>
        <v>1.1614523550255707E-2</v>
      </c>
      <c r="AO637" s="170">
        <f>AN637+(($AE637-1)*Workings_risks!$E$18)/(2050-2023)</f>
        <v>1.1835595104327705E-2</v>
      </c>
      <c r="AP637" s="170">
        <f>AO637+(($AE637-1)*Workings_risks!$E$18)/(2050-2023)</f>
        <v>1.2056666658399703E-2</v>
      </c>
      <c r="AQ637" s="170">
        <f>AP637+(($AE637-1)*Workings_risks!$E$18)/(2050-2023)</f>
        <v>1.2277738212471702E-2</v>
      </c>
      <c r="AR637" s="170">
        <f>AQ637+(($AE637-1)*Workings_risks!$E$18)/(2050-2023)</f>
        <v>1.24988097665437E-2</v>
      </c>
      <c r="AS637" s="170">
        <f>AR637+(($AE637-1)*Workings_risks!$E$18)/(2050-2023)</f>
        <v>1.2719881320615698E-2</v>
      </c>
      <c r="AT637" s="170">
        <f>AS637+(($AE637-1)*Workings_risks!$E$18)/(2050-2023)</f>
        <v>1.2940952874687696E-2</v>
      </c>
      <c r="AU637" s="170">
        <f>AT637+(($AE637-1)*Workings_risks!$E$18)/(2050-2023)</f>
        <v>1.3162024428759694E-2</v>
      </c>
      <c r="AV637" s="170">
        <f>AU637+(($AE637-1)*Workings_risks!$E$18)/(2050-2023)</f>
        <v>1.3383095982831692E-2</v>
      </c>
      <c r="AW637" s="170">
        <f>AV637+(($AE637-1)*Workings_risks!$E$18)/(2050-2023)</f>
        <v>1.360416753690369E-2</v>
      </c>
      <c r="AX637" s="170">
        <f>AW637+(($AE637-1)*Workings_risks!$E$18)/(2050-2023)</f>
        <v>1.3825239090975688E-2</v>
      </c>
      <c r="AY637" s="170">
        <f>AX637+(($AE637-1)*Workings_risks!$E$18)/(2050-2023)</f>
        <v>1.4046310645047686E-2</v>
      </c>
      <c r="BA637" s="186">
        <f>AF637*Workings_risks!$E$24*Workings_risks!$E$26*Workings_risks!$E$27*Assumptions!$G$90</f>
        <v>3.9874041166012886E-4</v>
      </c>
      <c r="BB637" s="186">
        <f>AG637*Workings_risks!$E$24*Workings_risks!$E$26*Workings_risks!$E$27*Assumptions!$G$90</f>
        <v>4.0769334687415076E-4</v>
      </c>
      <c r="BC637" s="186">
        <f>AH637*Workings_risks!$E$24*Workings_risks!$E$26*Workings_risks!$E$27*Assumptions!$G$90</f>
        <v>4.166462820881726E-4</v>
      </c>
      <c r="BD637" s="186">
        <f>AI637*Workings_risks!$E$24*Workings_risks!$E$26*Workings_risks!$E$27*Assumptions!$G$90</f>
        <v>4.2559921730219455E-4</v>
      </c>
      <c r="BE637" s="186">
        <f>AJ637*Workings_risks!$E$24*Workings_risks!$E$26*Workings_risks!$E$27*Assumptions!$G$90</f>
        <v>4.3455215251621639E-4</v>
      </c>
      <c r="BF637" s="186">
        <f>AK637*Workings_risks!$E$24*Workings_risks!$E$26*Workings_risks!$E$27*Assumptions!$G$90</f>
        <v>4.4350508773023824E-4</v>
      </c>
      <c r="BG637" s="186">
        <f>AL637*Workings_risks!$E$24*Workings_risks!$E$26*Workings_risks!$E$27*Assumptions!$G$90</f>
        <v>4.5245802294426024E-4</v>
      </c>
      <c r="BH637" s="186">
        <f>AM637*Workings_risks!$E$24*Workings_risks!$E$26*Workings_risks!$E$27*Assumptions!$G$90</f>
        <v>4.6141095815828209E-4</v>
      </c>
      <c r="BI637" s="186">
        <f>AN637*Workings_risks!$E$24*Workings_risks!$E$26*Workings_risks!$E$27*Assumptions!$G$90</f>
        <v>4.7036389337230399E-4</v>
      </c>
      <c r="BJ637" s="186">
        <f>AO637*Workings_risks!$E$24*Workings_risks!$E$26*Workings_risks!$E$27*Assumptions!$G$90</f>
        <v>4.7931682858632588E-4</v>
      </c>
      <c r="BK637" s="186">
        <f>AP637*Workings_risks!$E$24*Workings_risks!$E$26*Workings_risks!$E$27*Assumptions!$G$90</f>
        <v>4.8826976380034778E-4</v>
      </c>
      <c r="BL637" s="186">
        <f>AQ637*Workings_risks!$E$24*Workings_risks!$E$26*Workings_risks!$E$27*Assumptions!$G$90</f>
        <v>4.9722269901436968E-4</v>
      </c>
      <c r="BM637" s="186">
        <f>AR637*Workings_risks!$E$24*Workings_risks!$E$26*Workings_risks!$E$27*Assumptions!$G$90</f>
        <v>5.0617563422839158E-4</v>
      </c>
      <c r="BN637" s="186">
        <f>AS637*Workings_risks!$E$24*Workings_risks!$E$26*Workings_risks!$E$27*Assumptions!$G$90</f>
        <v>5.1512856944241348E-4</v>
      </c>
      <c r="BO637" s="186">
        <f>AT637*Workings_risks!$E$24*Workings_risks!$E$26*Workings_risks!$E$27*Assumptions!$G$90</f>
        <v>5.2408150465643526E-4</v>
      </c>
      <c r="BP637" s="186">
        <f>AU637*Workings_risks!$E$24*Workings_risks!$E$26*Workings_risks!$E$27*Assumptions!$G$90</f>
        <v>5.3303443987045727E-4</v>
      </c>
      <c r="BQ637" s="186">
        <f>AV637*Workings_risks!$E$24*Workings_risks!$E$26*Workings_risks!$E$27*Assumptions!$G$90</f>
        <v>5.4198737508447906E-4</v>
      </c>
      <c r="BR637" s="186">
        <f>AW637*Workings_risks!$E$24*Workings_risks!$E$26*Workings_risks!$E$27*Assumptions!$G$90</f>
        <v>5.5094031029850096E-4</v>
      </c>
      <c r="BS637" s="186">
        <f>AX637*Workings_risks!$E$24*Workings_risks!$E$26*Workings_risks!$E$27*Assumptions!$G$90</f>
        <v>5.5989324551252296E-4</v>
      </c>
      <c r="BT637" s="186">
        <f>AY637*Workings_risks!$E$24*Workings_risks!$E$26*Workings_risks!$E$27*Assumptions!$G$90</f>
        <v>5.6884618072654475E-4</v>
      </c>
    </row>
    <row r="638" spans="2:72" x14ac:dyDescent="0.25">
      <c r="B638" s="42">
        <v>10489273</v>
      </c>
      <c r="C638" s="42" t="s">
        <v>573</v>
      </c>
      <c r="D638" s="42" t="s">
        <v>241</v>
      </c>
      <c r="E638" s="42">
        <v>17386158</v>
      </c>
      <c r="F638" s="42">
        <v>17386154</v>
      </c>
      <c r="G638" s="42">
        <v>0.67580961508932047</v>
      </c>
      <c r="H638" s="42">
        <v>143.89700777933001</v>
      </c>
      <c r="I638" s="42">
        <v>-36.937377127905897</v>
      </c>
      <c r="J638" s="42">
        <v>104</v>
      </c>
      <c r="K638" s="42">
        <v>93.3</v>
      </c>
      <c r="L638" s="32">
        <v>6.3E-2</v>
      </c>
      <c r="M638" s="32">
        <v>8.7999999999999995E-2</v>
      </c>
      <c r="N638" s="181"/>
      <c r="O638" s="182">
        <f t="shared" si="136"/>
        <v>110.55199999999999</v>
      </c>
      <c r="P638" s="182">
        <f t="shared" si="137"/>
        <v>99.177899999999994</v>
      </c>
      <c r="Q638" s="191">
        <f t="shared" si="138"/>
        <v>0.01</v>
      </c>
      <c r="R638" s="191">
        <f t="shared" si="139"/>
        <v>0.02</v>
      </c>
      <c r="S638" s="184">
        <f t="shared" si="140"/>
        <v>-1137.4099999999999</v>
      </c>
      <c r="T638" s="184">
        <f t="shared" si="141"/>
        <v>121.92609999999999</v>
      </c>
      <c r="U638" s="185">
        <f t="shared" si="142"/>
        <v>1.5760455772324839E-2</v>
      </c>
      <c r="V638" s="181"/>
      <c r="W638" s="182">
        <f t="shared" si="143"/>
        <v>111.592</v>
      </c>
      <c r="X638" s="182">
        <f t="shared" si="144"/>
        <v>101.5104</v>
      </c>
      <c r="Y638" s="183">
        <f t="shared" si="145"/>
        <v>0.01</v>
      </c>
      <c r="Z638" s="183">
        <f t="shared" si="146"/>
        <v>0.02</v>
      </c>
      <c r="AA638" s="184">
        <f t="shared" si="147"/>
        <v>-1008.1599999999994</v>
      </c>
      <c r="AB638" s="184">
        <f t="shared" si="148"/>
        <v>121.67359999999998</v>
      </c>
      <c r="AC638" s="185">
        <f t="shared" si="149"/>
        <v>1.7530550706237095E-2</v>
      </c>
      <c r="AD638" s="181"/>
      <c r="AE638" s="178">
        <f t="shared" si="150"/>
        <v>1.576045577232484</v>
      </c>
      <c r="AF638" s="170">
        <f>Workings_risks!$E$18+Workings_risks!$E$27*(($AE638-1)*Workings_risks!$E$18)/(2050-2023)</f>
        <v>9.7704780912483257E-3</v>
      </c>
      <c r="AG638" s="170">
        <f>AF638+(($AE638-1)*Workings_risks!$E$18)/(2050-2023)</f>
        <v>9.9663919698431917E-3</v>
      </c>
      <c r="AH638" s="170">
        <f>AG638+(($AE638-1)*Workings_risks!$E$18)/(2050-2023)</f>
        <v>1.0162305848438058E-2</v>
      </c>
      <c r="AI638" s="170">
        <f>AH638+(($AE638-1)*Workings_risks!$E$18)/(2050-2023)</f>
        <v>1.0358219727032924E-2</v>
      </c>
      <c r="AJ638" s="170">
        <f>AI638+(($AE638-1)*Workings_risks!$E$18)/(2050-2023)</f>
        <v>1.055413360562779E-2</v>
      </c>
      <c r="AK638" s="170">
        <f>AJ638+(($AE638-1)*Workings_risks!$E$18)/(2050-2023)</f>
        <v>1.0750047484222655E-2</v>
      </c>
      <c r="AL638" s="170">
        <f>AK638+(($AE638-1)*Workings_risks!$E$18)/(2050-2023)</f>
        <v>1.0945961362817521E-2</v>
      </c>
      <c r="AM638" s="170">
        <f>AL638+(($AE638-1)*Workings_risks!$E$18)/(2050-2023)</f>
        <v>1.1141875241412387E-2</v>
      </c>
      <c r="AN638" s="170">
        <f>AM638+(($AE638-1)*Workings_risks!$E$18)/(2050-2023)</f>
        <v>1.1337789120007253E-2</v>
      </c>
      <c r="AO638" s="170">
        <f>AN638+(($AE638-1)*Workings_risks!$E$18)/(2050-2023)</f>
        <v>1.1533702998602119E-2</v>
      </c>
      <c r="AP638" s="170">
        <f>AO638+(($AE638-1)*Workings_risks!$E$18)/(2050-2023)</f>
        <v>1.1729616877196985E-2</v>
      </c>
      <c r="AQ638" s="170">
        <f>AP638+(($AE638-1)*Workings_risks!$E$18)/(2050-2023)</f>
        <v>1.1925530755791851E-2</v>
      </c>
      <c r="AR638" s="170">
        <f>AQ638+(($AE638-1)*Workings_risks!$E$18)/(2050-2023)</f>
        <v>1.2121444634386717E-2</v>
      </c>
      <c r="AS638" s="170">
        <f>AR638+(($AE638-1)*Workings_risks!$E$18)/(2050-2023)</f>
        <v>1.2317358512981583E-2</v>
      </c>
      <c r="AT638" s="170">
        <f>AS638+(($AE638-1)*Workings_risks!$E$18)/(2050-2023)</f>
        <v>1.2513272391576449E-2</v>
      </c>
      <c r="AU638" s="170">
        <f>AT638+(($AE638-1)*Workings_risks!$E$18)/(2050-2023)</f>
        <v>1.2709186270171315E-2</v>
      </c>
      <c r="AV638" s="170">
        <f>AU638+(($AE638-1)*Workings_risks!$E$18)/(2050-2023)</f>
        <v>1.2905100148766181E-2</v>
      </c>
      <c r="AW638" s="170">
        <f>AV638+(($AE638-1)*Workings_risks!$E$18)/(2050-2023)</f>
        <v>1.3101014027361047E-2</v>
      </c>
      <c r="AX638" s="170">
        <f>AW638+(($AE638-1)*Workings_risks!$E$18)/(2050-2023)</f>
        <v>1.3296927905955913E-2</v>
      </c>
      <c r="AY638" s="170">
        <f>AX638+(($AE638-1)*Workings_risks!$E$18)/(2050-2023)</f>
        <v>1.3492841784550779E-2</v>
      </c>
      <c r="BA638" s="186">
        <f>AF638*Workings_risks!$E$24*Workings_risks!$E$26*Workings_risks!$E$27*Assumptions!$G$90</f>
        <v>3.9568391206259854E-4</v>
      </c>
      <c r="BB638" s="186">
        <f>AG638*Workings_risks!$E$24*Workings_risks!$E$26*Workings_risks!$E$27*Assumptions!$G$90</f>
        <v>4.0361801407744376E-4</v>
      </c>
      <c r="BC638" s="186">
        <f>AH638*Workings_risks!$E$24*Workings_risks!$E$26*Workings_risks!$E$27*Assumptions!$G$90</f>
        <v>4.1155211609228881E-4</v>
      </c>
      <c r="BD638" s="186">
        <f>AI638*Workings_risks!$E$24*Workings_risks!$E$26*Workings_risks!$E$27*Assumptions!$G$90</f>
        <v>4.1948621810713397E-4</v>
      </c>
      <c r="BE638" s="186">
        <f>AJ638*Workings_risks!$E$24*Workings_risks!$E$26*Workings_risks!$E$27*Assumptions!$G$90</f>
        <v>4.2742032012197908E-4</v>
      </c>
      <c r="BF638" s="186">
        <f>AK638*Workings_risks!$E$24*Workings_risks!$E$26*Workings_risks!$E$27*Assumptions!$G$90</f>
        <v>4.3535442213682424E-4</v>
      </c>
      <c r="BG638" s="186">
        <f>AL638*Workings_risks!$E$24*Workings_risks!$E$26*Workings_risks!$E$27*Assumptions!$G$90</f>
        <v>4.432885241516694E-4</v>
      </c>
      <c r="BH638" s="186">
        <f>AM638*Workings_risks!$E$24*Workings_risks!$E$26*Workings_risks!$E$27*Assumptions!$G$90</f>
        <v>4.5122262616651451E-4</v>
      </c>
      <c r="BI638" s="186">
        <f>AN638*Workings_risks!$E$24*Workings_risks!$E$26*Workings_risks!$E$27*Assumptions!$G$90</f>
        <v>4.5915672818135967E-4</v>
      </c>
      <c r="BJ638" s="186">
        <f>AO638*Workings_risks!$E$24*Workings_risks!$E$26*Workings_risks!$E$27*Assumptions!$G$90</f>
        <v>4.6709083019620478E-4</v>
      </c>
      <c r="BK638" s="186">
        <f>AP638*Workings_risks!$E$24*Workings_risks!$E$26*Workings_risks!$E$27*Assumptions!$G$90</f>
        <v>4.7502493221104983E-4</v>
      </c>
      <c r="BL638" s="186">
        <f>AQ638*Workings_risks!$E$24*Workings_risks!$E$26*Workings_risks!$E$27*Assumptions!$G$90</f>
        <v>4.8295903422589505E-4</v>
      </c>
      <c r="BM638" s="186">
        <f>AR638*Workings_risks!$E$24*Workings_risks!$E$26*Workings_risks!$E$27*Assumptions!$G$90</f>
        <v>4.908931362407401E-4</v>
      </c>
      <c r="BN638" s="186">
        <f>AS638*Workings_risks!$E$24*Workings_risks!$E$26*Workings_risks!$E$27*Assumptions!$G$90</f>
        <v>4.9882723825558537E-4</v>
      </c>
      <c r="BO638" s="186">
        <f>AT638*Workings_risks!$E$24*Workings_risks!$E$26*Workings_risks!$E$27*Assumptions!$G$90</f>
        <v>5.0676134027043043E-4</v>
      </c>
      <c r="BP638" s="186">
        <f>AU638*Workings_risks!$E$24*Workings_risks!$E$26*Workings_risks!$E$27*Assumptions!$G$90</f>
        <v>5.1469544228527559E-4</v>
      </c>
      <c r="BQ638" s="186">
        <f>AV638*Workings_risks!$E$24*Workings_risks!$E$26*Workings_risks!$E$27*Assumptions!$G$90</f>
        <v>5.2262954430012064E-4</v>
      </c>
      <c r="BR638" s="186">
        <f>AW638*Workings_risks!$E$24*Workings_risks!$E$26*Workings_risks!$E$27*Assumptions!$G$90</f>
        <v>5.3056364631496591E-4</v>
      </c>
      <c r="BS638" s="186">
        <f>AX638*Workings_risks!$E$24*Workings_risks!$E$26*Workings_risks!$E$27*Assumptions!$G$90</f>
        <v>5.3849774832981096E-4</v>
      </c>
      <c r="BT638" s="186">
        <f>AY638*Workings_risks!$E$24*Workings_risks!$E$26*Workings_risks!$E$27*Assumptions!$G$90</f>
        <v>5.4643185034465602E-4</v>
      </c>
    </row>
    <row r="639" spans="2:72" x14ac:dyDescent="0.25">
      <c r="B639" s="42">
        <v>10489291</v>
      </c>
      <c r="C639" s="42" t="s">
        <v>573</v>
      </c>
      <c r="D639" s="42" t="s">
        <v>241</v>
      </c>
      <c r="E639" s="42">
        <v>17386241</v>
      </c>
      <c r="F639" s="42">
        <v>17386496</v>
      </c>
      <c r="G639" s="42">
        <v>0.68351649830890038</v>
      </c>
      <c r="H639" s="42">
        <v>143.90062743171899</v>
      </c>
      <c r="I639" s="42">
        <v>-36.918322038465298</v>
      </c>
      <c r="J639" s="42">
        <v>106</v>
      </c>
      <c r="K639" s="42">
        <v>94.7</v>
      </c>
      <c r="L639" s="32">
        <v>6.3E-2</v>
      </c>
      <c r="M639" s="32">
        <v>8.7999999999999995E-2</v>
      </c>
      <c r="N639" s="181"/>
      <c r="O639" s="182">
        <f t="shared" si="136"/>
        <v>112.678</v>
      </c>
      <c r="P639" s="182">
        <f t="shared" si="137"/>
        <v>100.6661</v>
      </c>
      <c r="Q639" s="191">
        <f t="shared" si="138"/>
        <v>0.01</v>
      </c>
      <c r="R639" s="191">
        <f t="shared" si="139"/>
        <v>0.02</v>
      </c>
      <c r="S639" s="184">
        <f t="shared" si="140"/>
        <v>-1201.1899999999996</v>
      </c>
      <c r="T639" s="184">
        <f t="shared" si="141"/>
        <v>124.68989999999999</v>
      </c>
      <c r="U639" s="185">
        <f t="shared" si="142"/>
        <v>1.5559486842214804E-2</v>
      </c>
      <c r="V639" s="181"/>
      <c r="W639" s="182">
        <f t="shared" si="143"/>
        <v>113.738</v>
      </c>
      <c r="X639" s="182">
        <f t="shared" si="144"/>
        <v>103.03360000000001</v>
      </c>
      <c r="Y639" s="183">
        <f t="shared" si="145"/>
        <v>0.01</v>
      </c>
      <c r="Z639" s="183">
        <f t="shared" si="146"/>
        <v>0.02</v>
      </c>
      <c r="AA639" s="184">
        <f t="shared" si="147"/>
        <v>-1070.4399999999991</v>
      </c>
      <c r="AB639" s="184">
        <f t="shared" si="148"/>
        <v>124.44239999999999</v>
      </c>
      <c r="AC639" s="185">
        <f t="shared" si="149"/>
        <v>1.7228803109001913E-2</v>
      </c>
      <c r="AD639" s="181"/>
      <c r="AE639" s="178">
        <f t="shared" si="150"/>
        <v>1.5559486842214805</v>
      </c>
      <c r="AF639" s="170">
        <f>Workings_risks!$E$18+Workings_risks!$E$27*(($AE639-1)*Workings_risks!$E$18)/(2050-2023)</f>
        <v>9.7499731499045804E-3</v>
      </c>
      <c r="AG639" s="170">
        <f>AF639+(($AE639-1)*Workings_risks!$E$18)/(2050-2023)</f>
        <v>9.9390520480515318E-3</v>
      </c>
      <c r="AH639" s="170">
        <f>AG639+(($AE639-1)*Workings_risks!$E$18)/(2050-2023)</f>
        <v>1.0128130946198483E-2</v>
      </c>
      <c r="AI639" s="170">
        <f>AH639+(($AE639-1)*Workings_risks!$E$18)/(2050-2023)</f>
        <v>1.0317209844345435E-2</v>
      </c>
      <c r="AJ639" s="170">
        <f>AI639+(($AE639-1)*Workings_risks!$E$18)/(2050-2023)</f>
        <v>1.0506288742492386E-2</v>
      </c>
      <c r="AK639" s="170">
        <f>AJ639+(($AE639-1)*Workings_risks!$E$18)/(2050-2023)</f>
        <v>1.0695367640639337E-2</v>
      </c>
      <c r="AL639" s="170">
        <f>AK639+(($AE639-1)*Workings_risks!$E$18)/(2050-2023)</f>
        <v>1.0884446538786289E-2</v>
      </c>
      <c r="AM639" s="170">
        <f>AL639+(($AE639-1)*Workings_risks!$E$18)/(2050-2023)</f>
        <v>1.107352543693324E-2</v>
      </c>
      <c r="AN639" s="170">
        <f>AM639+(($AE639-1)*Workings_risks!$E$18)/(2050-2023)</f>
        <v>1.1262604335080192E-2</v>
      </c>
      <c r="AO639" s="170">
        <f>AN639+(($AE639-1)*Workings_risks!$E$18)/(2050-2023)</f>
        <v>1.1451683233227143E-2</v>
      </c>
      <c r="AP639" s="170">
        <f>AO639+(($AE639-1)*Workings_risks!$E$18)/(2050-2023)</f>
        <v>1.1640762131374095E-2</v>
      </c>
      <c r="AQ639" s="170">
        <f>AP639+(($AE639-1)*Workings_risks!$E$18)/(2050-2023)</f>
        <v>1.1829841029521046E-2</v>
      </c>
      <c r="AR639" s="170">
        <f>AQ639+(($AE639-1)*Workings_risks!$E$18)/(2050-2023)</f>
        <v>1.2018919927667997E-2</v>
      </c>
      <c r="AS639" s="170">
        <f>AR639+(($AE639-1)*Workings_risks!$E$18)/(2050-2023)</f>
        <v>1.2207998825814949E-2</v>
      </c>
      <c r="AT639" s="170">
        <f>AS639+(($AE639-1)*Workings_risks!$E$18)/(2050-2023)</f>
        <v>1.23970777239619E-2</v>
      </c>
      <c r="AU639" s="170">
        <f>AT639+(($AE639-1)*Workings_risks!$E$18)/(2050-2023)</f>
        <v>1.2586156622108852E-2</v>
      </c>
      <c r="AV639" s="170">
        <f>AU639+(($AE639-1)*Workings_risks!$E$18)/(2050-2023)</f>
        <v>1.2775235520255803E-2</v>
      </c>
      <c r="AW639" s="170">
        <f>AV639+(($AE639-1)*Workings_risks!$E$18)/(2050-2023)</f>
        <v>1.2964314418402755E-2</v>
      </c>
      <c r="AX639" s="170">
        <f>AW639+(($AE639-1)*Workings_risks!$E$18)/(2050-2023)</f>
        <v>1.3153393316549706E-2</v>
      </c>
      <c r="AY639" s="170">
        <f>AX639+(($AE639-1)*Workings_risks!$E$18)/(2050-2023)</f>
        <v>1.3342472214696657E-2</v>
      </c>
      <c r="BA639" s="186">
        <f>AF639*Workings_risks!$E$24*Workings_risks!$E$26*Workings_risks!$E$27*Assumptions!$G$90</f>
        <v>3.9485350485716461E-4</v>
      </c>
      <c r="BB639" s="186">
        <f>AG639*Workings_risks!$E$24*Workings_risks!$E$26*Workings_risks!$E$27*Assumptions!$G$90</f>
        <v>4.0251080447019843E-4</v>
      </c>
      <c r="BC639" s="186">
        <f>AH639*Workings_risks!$E$24*Workings_risks!$E$26*Workings_risks!$E$27*Assumptions!$G$90</f>
        <v>4.1016810408323225E-4</v>
      </c>
      <c r="BD639" s="186">
        <f>AI639*Workings_risks!$E$24*Workings_risks!$E$26*Workings_risks!$E$27*Assumptions!$G$90</f>
        <v>4.1782540369626606E-4</v>
      </c>
      <c r="BE639" s="186">
        <f>AJ639*Workings_risks!$E$24*Workings_risks!$E$26*Workings_risks!$E$27*Assumptions!$G$90</f>
        <v>4.2548270330929993E-4</v>
      </c>
      <c r="BF639" s="186">
        <f>AK639*Workings_risks!$E$24*Workings_risks!$E$26*Workings_risks!$E$27*Assumptions!$G$90</f>
        <v>4.3314000292233375E-4</v>
      </c>
      <c r="BG639" s="186">
        <f>AL639*Workings_risks!$E$24*Workings_risks!$E$26*Workings_risks!$E$27*Assumptions!$G$90</f>
        <v>4.4079730253536768E-4</v>
      </c>
      <c r="BH639" s="186">
        <f>AM639*Workings_risks!$E$24*Workings_risks!$E$26*Workings_risks!$E$27*Assumptions!$G$90</f>
        <v>4.4845460214840149E-4</v>
      </c>
      <c r="BI639" s="186">
        <f>AN639*Workings_risks!$E$24*Workings_risks!$E$26*Workings_risks!$E$27*Assumptions!$G$90</f>
        <v>4.5611190176143531E-4</v>
      </c>
      <c r="BJ639" s="186">
        <f>AO639*Workings_risks!$E$24*Workings_risks!$E$26*Workings_risks!$E$27*Assumptions!$G$90</f>
        <v>4.6376920137446918E-4</v>
      </c>
      <c r="BK639" s="186">
        <f>AP639*Workings_risks!$E$24*Workings_risks!$E$26*Workings_risks!$E$27*Assumptions!$G$90</f>
        <v>4.71426500987503E-4</v>
      </c>
      <c r="BL639" s="186">
        <f>AQ639*Workings_risks!$E$24*Workings_risks!$E$26*Workings_risks!$E$27*Assumptions!$G$90</f>
        <v>4.7908380060053681E-4</v>
      </c>
      <c r="BM639" s="186">
        <f>AR639*Workings_risks!$E$24*Workings_risks!$E$26*Workings_risks!$E$27*Assumptions!$G$90</f>
        <v>4.8674110021357074E-4</v>
      </c>
      <c r="BN639" s="186">
        <f>AS639*Workings_risks!$E$24*Workings_risks!$E$26*Workings_risks!$E$27*Assumptions!$G$90</f>
        <v>4.943983998266045E-4</v>
      </c>
      <c r="BO639" s="186">
        <f>AT639*Workings_risks!$E$24*Workings_risks!$E$26*Workings_risks!$E$27*Assumptions!$G$90</f>
        <v>5.0205569943963832E-4</v>
      </c>
      <c r="BP639" s="186">
        <f>AU639*Workings_risks!$E$24*Workings_risks!$E$26*Workings_risks!$E$27*Assumptions!$G$90</f>
        <v>5.0971299905267213E-4</v>
      </c>
      <c r="BQ639" s="186">
        <f>AV639*Workings_risks!$E$24*Workings_risks!$E$26*Workings_risks!$E$27*Assumptions!$G$90</f>
        <v>5.1737029866570595E-4</v>
      </c>
      <c r="BR639" s="186">
        <f>AW639*Workings_risks!$E$24*Workings_risks!$E$26*Workings_risks!$E$27*Assumptions!$G$90</f>
        <v>5.2502759827873977E-4</v>
      </c>
      <c r="BS639" s="186">
        <f>AX639*Workings_risks!$E$24*Workings_risks!$E$26*Workings_risks!$E$27*Assumptions!$G$90</f>
        <v>5.3268489789177358E-4</v>
      </c>
      <c r="BT639" s="186">
        <f>AY639*Workings_risks!$E$24*Workings_risks!$E$26*Workings_risks!$E$27*Assumptions!$G$90</f>
        <v>5.403421975048074E-4</v>
      </c>
    </row>
    <row r="640" spans="2:72" x14ac:dyDescent="0.25">
      <c r="B640" s="42">
        <v>10489354</v>
      </c>
      <c r="C640" s="42" t="s">
        <v>573</v>
      </c>
      <c r="D640" s="42" t="s">
        <v>241</v>
      </c>
      <c r="E640" s="42">
        <v>17386487</v>
      </c>
      <c r="F640" s="42">
        <v>73550512</v>
      </c>
      <c r="G640" s="42">
        <v>0.66194957654912034</v>
      </c>
      <c r="H640" s="42">
        <v>143.887963532095</v>
      </c>
      <c r="I640" s="42">
        <v>-36.895768842218899</v>
      </c>
      <c r="J640" s="42">
        <v>103</v>
      </c>
      <c r="K640" s="42">
        <v>92.6</v>
      </c>
      <c r="L640" s="32">
        <v>6.3E-2</v>
      </c>
      <c r="M640" s="32">
        <v>8.7999999999999995E-2</v>
      </c>
      <c r="N640" s="181"/>
      <c r="O640" s="182">
        <f t="shared" si="136"/>
        <v>109.48899999999999</v>
      </c>
      <c r="P640" s="182">
        <f t="shared" si="137"/>
        <v>98.433799999999991</v>
      </c>
      <c r="Q640" s="191">
        <f t="shared" si="138"/>
        <v>0.01</v>
      </c>
      <c r="R640" s="191">
        <f t="shared" si="139"/>
        <v>0.02</v>
      </c>
      <c r="S640" s="184">
        <f t="shared" si="140"/>
        <v>-1105.5199999999998</v>
      </c>
      <c r="T640" s="184">
        <f t="shared" si="141"/>
        <v>120.54419999999999</v>
      </c>
      <c r="U640" s="185">
        <f t="shared" si="142"/>
        <v>1.5869636008394233E-2</v>
      </c>
      <c r="V640" s="181"/>
      <c r="W640" s="182">
        <f t="shared" si="143"/>
        <v>110.51899999999999</v>
      </c>
      <c r="X640" s="182">
        <f t="shared" si="144"/>
        <v>100.7488</v>
      </c>
      <c r="Y640" s="183">
        <f t="shared" si="145"/>
        <v>0.01</v>
      </c>
      <c r="Z640" s="183">
        <f t="shared" si="146"/>
        <v>0.02</v>
      </c>
      <c r="AA640" s="184">
        <f t="shared" si="147"/>
        <v>-977.01999999999884</v>
      </c>
      <c r="AB640" s="184">
        <f t="shared" si="148"/>
        <v>120.28919999999998</v>
      </c>
      <c r="AC640" s="185">
        <f t="shared" si="149"/>
        <v>1.7695850647888478E-2</v>
      </c>
      <c r="AD640" s="181"/>
      <c r="AE640" s="178">
        <f t="shared" si="150"/>
        <v>1.5869636008394232</v>
      </c>
      <c r="AF640" s="170">
        <f>Workings_risks!$E$18+Workings_risks!$E$27*(($AE640-1)*Workings_risks!$E$18)/(2050-2023)</f>
        <v>9.7816177949591084E-3</v>
      </c>
      <c r="AG640" s="170">
        <f>AF640+(($AE640-1)*Workings_risks!$E$18)/(2050-2023)</f>
        <v>9.9812449081242358E-3</v>
      </c>
      <c r="AH640" s="170">
        <f>AG640+(($AE640-1)*Workings_risks!$E$18)/(2050-2023)</f>
        <v>1.0180872021289363E-2</v>
      </c>
      <c r="AI640" s="170">
        <f>AH640+(($AE640-1)*Workings_risks!$E$18)/(2050-2023)</f>
        <v>1.0380499134454491E-2</v>
      </c>
      <c r="AJ640" s="170">
        <f>AI640+(($AE640-1)*Workings_risks!$E$18)/(2050-2023)</f>
        <v>1.0580126247619618E-2</v>
      </c>
      <c r="AK640" s="170">
        <f>AJ640+(($AE640-1)*Workings_risks!$E$18)/(2050-2023)</f>
        <v>1.0779753360784745E-2</v>
      </c>
      <c r="AL640" s="170">
        <f>AK640+(($AE640-1)*Workings_risks!$E$18)/(2050-2023)</f>
        <v>1.0979380473949873E-2</v>
      </c>
      <c r="AM640" s="170">
        <f>AL640+(($AE640-1)*Workings_risks!$E$18)/(2050-2023)</f>
        <v>1.1179007587115E-2</v>
      </c>
      <c r="AN640" s="170">
        <f>AM640+(($AE640-1)*Workings_risks!$E$18)/(2050-2023)</f>
        <v>1.1378634700280128E-2</v>
      </c>
      <c r="AO640" s="170">
        <f>AN640+(($AE640-1)*Workings_risks!$E$18)/(2050-2023)</f>
        <v>1.1578261813445255E-2</v>
      </c>
      <c r="AP640" s="170">
        <f>AO640+(($AE640-1)*Workings_risks!$E$18)/(2050-2023)</f>
        <v>1.1777888926610382E-2</v>
      </c>
      <c r="AQ640" s="170">
        <f>AP640+(($AE640-1)*Workings_risks!$E$18)/(2050-2023)</f>
        <v>1.197751603977551E-2</v>
      </c>
      <c r="AR640" s="170">
        <f>AQ640+(($AE640-1)*Workings_risks!$E$18)/(2050-2023)</f>
        <v>1.2177143152940637E-2</v>
      </c>
      <c r="AS640" s="170">
        <f>AR640+(($AE640-1)*Workings_risks!$E$18)/(2050-2023)</f>
        <v>1.2376770266105765E-2</v>
      </c>
      <c r="AT640" s="170">
        <f>AS640+(($AE640-1)*Workings_risks!$E$18)/(2050-2023)</f>
        <v>1.2576397379270892E-2</v>
      </c>
      <c r="AU640" s="170">
        <f>AT640+(($AE640-1)*Workings_risks!$E$18)/(2050-2023)</f>
        <v>1.2776024492436019E-2</v>
      </c>
      <c r="AV640" s="170">
        <f>AU640+(($AE640-1)*Workings_risks!$E$18)/(2050-2023)</f>
        <v>1.2975651605601147E-2</v>
      </c>
      <c r="AW640" s="170">
        <f>AV640+(($AE640-1)*Workings_risks!$E$18)/(2050-2023)</f>
        <v>1.3175278718766274E-2</v>
      </c>
      <c r="AX640" s="170">
        <f>AW640+(($AE640-1)*Workings_risks!$E$18)/(2050-2023)</f>
        <v>1.3374905831931402E-2</v>
      </c>
      <c r="AY640" s="170">
        <f>AX640+(($AE640-1)*Workings_risks!$E$18)/(2050-2023)</f>
        <v>1.3574532945096529E-2</v>
      </c>
      <c r="BA640" s="186">
        <f>AF640*Workings_risks!$E$24*Workings_risks!$E$26*Workings_risks!$E$27*Assumptions!$G$90</f>
        <v>3.961350467463198E-4</v>
      </c>
      <c r="BB640" s="186">
        <f>AG640*Workings_risks!$E$24*Workings_risks!$E$26*Workings_risks!$E$27*Assumptions!$G$90</f>
        <v>4.0421952698907205E-4</v>
      </c>
      <c r="BC640" s="186">
        <f>AH640*Workings_risks!$E$24*Workings_risks!$E$26*Workings_risks!$E$27*Assumptions!$G$90</f>
        <v>4.1230400723182441E-4</v>
      </c>
      <c r="BD640" s="186">
        <f>AI640*Workings_risks!$E$24*Workings_risks!$E$26*Workings_risks!$E$27*Assumptions!$G$90</f>
        <v>4.2038848747457655E-4</v>
      </c>
      <c r="BE640" s="186">
        <f>AJ640*Workings_risks!$E$24*Workings_risks!$E$26*Workings_risks!$E$27*Assumptions!$G$90</f>
        <v>4.2847296771732874E-4</v>
      </c>
      <c r="BF640" s="186">
        <f>AK640*Workings_risks!$E$24*Workings_risks!$E$26*Workings_risks!$E$27*Assumptions!$G$90</f>
        <v>4.365574479600811E-4</v>
      </c>
      <c r="BG640" s="186">
        <f>AL640*Workings_risks!$E$24*Workings_risks!$E$26*Workings_risks!$E$27*Assumptions!$G$90</f>
        <v>4.4464192820283329E-4</v>
      </c>
      <c r="BH640" s="186">
        <f>AM640*Workings_risks!$E$24*Workings_risks!$E$26*Workings_risks!$E$27*Assumptions!$G$90</f>
        <v>4.5272640844558549E-4</v>
      </c>
      <c r="BI640" s="186">
        <f>AN640*Workings_risks!$E$24*Workings_risks!$E$26*Workings_risks!$E$27*Assumptions!$G$90</f>
        <v>4.6081088868833774E-4</v>
      </c>
      <c r="BJ640" s="186">
        <f>AO640*Workings_risks!$E$24*Workings_risks!$E$26*Workings_risks!$E$27*Assumptions!$G$90</f>
        <v>4.6889536893108993E-4</v>
      </c>
      <c r="BK640" s="186">
        <f>AP640*Workings_risks!$E$24*Workings_risks!$E$26*Workings_risks!$E$27*Assumptions!$G$90</f>
        <v>4.7697984917384223E-4</v>
      </c>
      <c r="BL640" s="186">
        <f>AQ640*Workings_risks!$E$24*Workings_risks!$E$26*Workings_risks!$E$27*Assumptions!$G$90</f>
        <v>4.8506432941659454E-4</v>
      </c>
      <c r="BM640" s="186">
        <f>AR640*Workings_risks!$E$24*Workings_risks!$E$26*Workings_risks!$E$27*Assumptions!$G$90</f>
        <v>4.9314880965934673E-4</v>
      </c>
      <c r="BN640" s="186">
        <f>AS640*Workings_risks!$E$24*Workings_risks!$E$26*Workings_risks!$E$27*Assumptions!$G$90</f>
        <v>5.0123328990209898E-4</v>
      </c>
      <c r="BO640" s="186">
        <f>AT640*Workings_risks!$E$24*Workings_risks!$E$26*Workings_risks!$E$27*Assumptions!$G$90</f>
        <v>5.0931777014485112E-4</v>
      </c>
      <c r="BP640" s="186">
        <f>AU640*Workings_risks!$E$24*Workings_risks!$E$26*Workings_risks!$E$27*Assumptions!$G$90</f>
        <v>5.1740225038760337E-4</v>
      </c>
      <c r="BQ640" s="186">
        <f>AV640*Workings_risks!$E$24*Workings_risks!$E$26*Workings_risks!$E$27*Assumptions!$G$90</f>
        <v>5.2548673063035562E-4</v>
      </c>
      <c r="BR640" s="186">
        <f>AW640*Workings_risks!$E$24*Workings_risks!$E$26*Workings_risks!$E$27*Assumptions!$G$90</f>
        <v>5.3357121087310776E-4</v>
      </c>
      <c r="BS640" s="186">
        <f>AX640*Workings_risks!$E$24*Workings_risks!$E$26*Workings_risks!$E$27*Assumptions!$G$90</f>
        <v>5.4165569111586011E-4</v>
      </c>
      <c r="BT640" s="186">
        <f>AY640*Workings_risks!$E$24*Workings_risks!$E$26*Workings_risks!$E$27*Assumptions!$G$90</f>
        <v>5.4974017135861247E-4</v>
      </c>
    </row>
    <row r="641" spans="2:72" x14ac:dyDescent="0.25">
      <c r="B641" s="42">
        <v>10489395</v>
      </c>
      <c r="C641" s="42" t="s">
        <v>573</v>
      </c>
      <c r="D641" s="42" t="s">
        <v>241</v>
      </c>
      <c r="E641" s="42">
        <v>73550580</v>
      </c>
      <c r="F641" s="42">
        <v>17386692</v>
      </c>
      <c r="G641" s="42">
        <v>0.80237359374854034</v>
      </c>
      <c r="H641" s="42">
        <v>143.85343901978899</v>
      </c>
      <c r="I641" s="42">
        <v>-36.923881588629001</v>
      </c>
      <c r="J641" s="42">
        <v>103</v>
      </c>
      <c r="K641" s="42">
        <v>92.5</v>
      </c>
      <c r="L641" s="32">
        <v>6.3E-2</v>
      </c>
      <c r="M641" s="32">
        <v>8.7999999999999995E-2</v>
      </c>
      <c r="N641" s="181"/>
      <c r="O641" s="182">
        <f t="shared" si="136"/>
        <v>109.48899999999999</v>
      </c>
      <c r="P641" s="182">
        <f t="shared" si="137"/>
        <v>98.327500000000001</v>
      </c>
      <c r="Q641" s="191">
        <f t="shared" si="138"/>
        <v>0.01</v>
      </c>
      <c r="R641" s="191">
        <f t="shared" si="139"/>
        <v>0.02</v>
      </c>
      <c r="S641" s="184">
        <f t="shared" si="140"/>
        <v>-1116.149999999999</v>
      </c>
      <c r="T641" s="184">
        <f t="shared" si="141"/>
        <v>120.65049999999998</v>
      </c>
      <c r="U641" s="185">
        <f t="shared" si="142"/>
        <v>1.5813734713076195E-2</v>
      </c>
      <c r="V641" s="181"/>
      <c r="W641" s="182">
        <f t="shared" si="143"/>
        <v>110.51899999999999</v>
      </c>
      <c r="X641" s="182">
        <f t="shared" si="144"/>
        <v>100.64</v>
      </c>
      <c r="Y641" s="183">
        <f t="shared" si="145"/>
        <v>0.01</v>
      </c>
      <c r="Z641" s="183">
        <f t="shared" si="146"/>
        <v>0.02</v>
      </c>
      <c r="AA641" s="184">
        <f t="shared" si="147"/>
        <v>-987.89999999999895</v>
      </c>
      <c r="AB641" s="184">
        <f t="shared" si="148"/>
        <v>120.39799999999998</v>
      </c>
      <c r="AC641" s="185">
        <f t="shared" si="149"/>
        <v>1.7611094240307722E-2</v>
      </c>
      <c r="AD641" s="181"/>
      <c r="AE641" s="178">
        <f t="shared" si="150"/>
        <v>1.5813734713076195</v>
      </c>
      <c r="AF641" s="170">
        <f>Workings_risks!$E$18+Workings_risks!$E$27*(($AE641-1)*Workings_risks!$E$18)/(2050-2023)</f>
        <v>9.7759141631543912E-3</v>
      </c>
      <c r="AG641" s="170">
        <f>AF641+(($AE641-1)*Workings_risks!$E$18)/(2050-2023)</f>
        <v>9.9736400657179456E-3</v>
      </c>
      <c r="AH641" s="170">
        <f>AG641+(($AE641-1)*Workings_risks!$E$18)/(2050-2023)</f>
        <v>1.01713659682815E-2</v>
      </c>
      <c r="AI641" s="170">
        <f>AH641+(($AE641-1)*Workings_risks!$E$18)/(2050-2023)</f>
        <v>1.0369091870845054E-2</v>
      </c>
      <c r="AJ641" s="170">
        <f>AI641+(($AE641-1)*Workings_risks!$E$18)/(2050-2023)</f>
        <v>1.0566817773408609E-2</v>
      </c>
      <c r="AK641" s="170">
        <f>AJ641+(($AE641-1)*Workings_risks!$E$18)/(2050-2023)</f>
        <v>1.0764543675972163E-2</v>
      </c>
      <c r="AL641" s="170">
        <f>AK641+(($AE641-1)*Workings_risks!$E$18)/(2050-2023)</f>
        <v>1.0962269578535718E-2</v>
      </c>
      <c r="AM641" s="170">
        <f>AL641+(($AE641-1)*Workings_risks!$E$18)/(2050-2023)</f>
        <v>1.1159995481099272E-2</v>
      </c>
      <c r="AN641" s="170">
        <f>AM641+(($AE641-1)*Workings_risks!$E$18)/(2050-2023)</f>
        <v>1.1357721383662827E-2</v>
      </c>
      <c r="AO641" s="170">
        <f>AN641+(($AE641-1)*Workings_risks!$E$18)/(2050-2023)</f>
        <v>1.1555447286226381E-2</v>
      </c>
      <c r="AP641" s="170">
        <f>AO641+(($AE641-1)*Workings_risks!$E$18)/(2050-2023)</f>
        <v>1.1753173188789936E-2</v>
      </c>
      <c r="AQ641" s="170">
        <f>AP641+(($AE641-1)*Workings_risks!$E$18)/(2050-2023)</f>
        <v>1.195089909135349E-2</v>
      </c>
      <c r="AR641" s="170">
        <f>AQ641+(($AE641-1)*Workings_risks!$E$18)/(2050-2023)</f>
        <v>1.2148624993917044E-2</v>
      </c>
      <c r="AS641" s="170">
        <f>AR641+(($AE641-1)*Workings_risks!$E$18)/(2050-2023)</f>
        <v>1.2346350896480599E-2</v>
      </c>
      <c r="AT641" s="170">
        <f>AS641+(($AE641-1)*Workings_risks!$E$18)/(2050-2023)</f>
        <v>1.2544076799044153E-2</v>
      </c>
      <c r="AU641" s="170">
        <f>AT641+(($AE641-1)*Workings_risks!$E$18)/(2050-2023)</f>
        <v>1.2741802701607708E-2</v>
      </c>
      <c r="AV641" s="170">
        <f>AU641+(($AE641-1)*Workings_risks!$E$18)/(2050-2023)</f>
        <v>1.2939528604171262E-2</v>
      </c>
      <c r="AW641" s="170">
        <f>AV641+(($AE641-1)*Workings_risks!$E$18)/(2050-2023)</f>
        <v>1.3137254506734817E-2</v>
      </c>
      <c r="AX641" s="170">
        <f>AW641+(($AE641-1)*Workings_risks!$E$18)/(2050-2023)</f>
        <v>1.3334980409298371E-2</v>
      </c>
      <c r="AY641" s="170">
        <f>AX641+(($AE641-1)*Workings_risks!$E$18)/(2050-2023)</f>
        <v>1.3532706311861925E-2</v>
      </c>
      <c r="BA641" s="186">
        <f>AF641*Workings_risks!$E$24*Workings_risks!$E$26*Workings_risks!$E$27*Assumptions!$G$90</f>
        <v>3.9590406159652691E-4</v>
      </c>
      <c r="BB641" s="186">
        <f>AG641*Workings_risks!$E$24*Workings_risks!$E$26*Workings_risks!$E$27*Assumptions!$G$90</f>
        <v>4.0391154678934819E-4</v>
      </c>
      <c r="BC641" s="186">
        <f>AH641*Workings_risks!$E$24*Workings_risks!$E$26*Workings_risks!$E$27*Assumptions!$G$90</f>
        <v>4.1191903198216947E-4</v>
      </c>
      <c r="BD641" s="186">
        <f>AI641*Workings_risks!$E$24*Workings_risks!$E$26*Workings_risks!$E$27*Assumptions!$G$90</f>
        <v>4.199265171749907E-4</v>
      </c>
      <c r="BE641" s="186">
        <f>AJ641*Workings_risks!$E$24*Workings_risks!$E$26*Workings_risks!$E$27*Assumptions!$G$90</f>
        <v>4.2793400236781188E-4</v>
      </c>
      <c r="BF641" s="186">
        <f>AK641*Workings_risks!$E$24*Workings_risks!$E$26*Workings_risks!$E$27*Assumptions!$G$90</f>
        <v>4.3594148756063322E-4</v>
      </c>
      <c r="BG641" s="186">
        <f>AL641*Workings_risks!$E$24*Workings_risks!$E$26*Workings_risks!$E$27*Assumptions!$G$90</f>
        <v>4.4394897275345445E-4</v>
      </c>
      <c r="BH641" s="186">
        <f>AM641*Workings_risks!$E$24*Workings_risks!$E$26*Workings_risks!$E$27*Assumptions!$G$90</f>
        <v>4.5195645794627568E-4</v>
      </c>
      <c r="BI641" s="186">
        <f>AN641*Workings_risks!$E$24*Workings_risks!$E$26*Workings_risks!$E$27*Assumptions!$G$90</f>
        <v>4.5996394313909701E-4</v>
      </c>
      <c r="BJ641" s="186">
        <f>AO641*Workings_risks!$E$24*Workings_risks!$E$26*Workings_risks!$E$27*Assumptions!$G$90</f>
        <v>4.6797142833191824E-4</v>
      </c>
      <c r="BK641" s="186">
        <f>AP641*Workings_risks!$E$24*Workings_risks!$E$26*Workings_risks!$E$27*Assumptions!$G$90</f>
        <v>4.7597891352473942E-4</v>
      </c>
      <c r="BL641" s="186">
        <f>AQ641*Workings_risks!$E$24*Workings_risks!$E$26*Workings_risks!$E$27*Assumptions!$G$90</f>
        <v>4.8398639871756076E-4</v>
      </c>
      <c r="BM641" s="186">
        <f>AR641*Workings_risks!$E$24*Workings_risks!$E$26*Workings_risks!$E$27*Assumptions!$G$90</f>
        <v>4.9199388391038198E-4</v>
      </c>
      <c r="BN641" s="186">
        <f>AS641*Workings_risks!$E$24*Workings_risks!$E$26*Workings_risks!$E$27*Assumptions!$G$90</f>
        <v>5.0000136910320321E-4</v>
      </c>
      <c r="BO641" s="186">
        <f>AT641*Workings_risks!$E$24*Workings_risks!$E$26*Workings_risks!$E$27*Assumptions!$G$90</f>
        <v>5.0800885429602444E-4</v>
      </c>
      <c r="BP641" s="186">
        <f>AU641*Workings_risks!$E$24*Workings_risks!$E$26*Workings_risks!$E$27*Assumptions!$G$90</f>
        <v>5.1601633948884578E-4</v>
      </c>
      <c r="BQ641" s="186">
        <f>AV641*Workings_risks!$E$24*Workings_risks!$E$26*Workings_risks!$E$27*Assumptions!$G$90</f>
        <v>5.2402382468166701E-4</v>
      </c>
      <c r="BR641" s="186">
        <f>AW641*Workings_risks!$E$24*Workings_risks!$E$26*Workings_risks!$E$27*Assumptions!$G$90</f>
        <v>5.3203130987448813E-4</v>
      </c>
      <c r="BS641" s="186">
        <f>AX641*Workings_risks!$E$24*Workings_risks!$E$26*Workings_risks!$E$27*Assumptions!$G$90</f>
        <v>5.4003879506730947E-4</v>
      </c>
      <c r="BT641" s="186">
        <f>AY641*Workings_risks!$E$24*Workings_risks!$E$26*Workings_risks!$E$27*Assumptions!$G$90</f>
        <v>5.480462802601307E-4</v>
      </c>
    </row>
    <row r="642" spans="2:72" x14ac:dyDescent="0.25">
      <c r="B642" s="42">
        <v>10489507</v>
      </c>
      <c r="C642" s="42" t="s">
        <v>573</v>
      </c>
      <c r="D642" s="42" t="s">
        <v>241</v>
      </c>
      <c r="E642" s="42">
        <v>17387223</v>
      </c>
      <c r="F642" s="42">
        <v>17387173</v>
      </c>
      <c r="G642" s="42">
        <v>1.1879755747594105</v>
      </c>
      <c r="H642" s="42">
        <v>143.81879079460899</v>
      </c>
      <c r="I642" s="42">
        <v>-37.023989011217203</v>
      </c>
      <c r="J642" s="42">
        <v>106</v>
      </c>
      <c r="K642" s="42">
        <v>94.6</v>
      </c>
      <c r="L642" s="32">
        <v>6.3E-2</v>
      </c>
      <c r="M642" s="32">
        <v>8.7999999999999995E-2</v>
      </c>
      <c r="N642" s="181"/>
      <c r="O642" s="182">
        <f t="shared" ref="O642:O705" si="151">(1+L642)*J642</f>
        <v>112.678</v>
      </c>
      <c r="P642" s="182">
        <f t="shared" ref="P642:P705" si="152">(1+L642)*K642</f>
        <v>100.5598</v>
      </c>
      <c r="Q642" s="191">
        <f t="shared" ref="Q642:Q705" si="153">1/100</f>
        <v>0.01</v>
      </c>
      <c r="R642" s="191">
        <f t="shared" ref="R642:R705" si="154">2/100</f>
        <v>0.02</v>
      </c>
      <c r="S642" s="184">
        <f t="shared" ref="S642:S705" si="155">SLOPE(O642:P642,Q642:R642)</f>
        <v>-1211.8200000000002</v>
      </c>
      <c r="T642" s="184">
        <f t="shared" ref="T642:T705" si="156">INTERCEPT(O642:P642,Q642:R642)</f>
        <v>124.7962</v>
      </c>
      <c r="U642" s="185">
        <f t="shared" ref="U642:U705" si="157">(J642-T642)/S642</f>
        <v>1.551071941377432E-2</v>
      </c>
      <c r="V642" s="181"/>
      <c r="W642" s="182">
        <f t="shared" ref="W642:W705" si="158">(1+$M$9)*J642</f>
        <v>113.738</v>
      </c>
      <c r="X642" s="182">
        <f t="shared" ref="X642:X705" si="159">(1+M642)*K642</f>
        <v>102.9248</v>
      </c>
      <c r="Y642" s="183">
        <f t="shared" ref="Y642:Y705" si="160">1/100</f>
        <v>0.01</v>
      </c>
      <c r="Z642" s="183">
        <f t="shared" ref="Z642:Z705" si="161">2/100</f>
        <v>0.02</v>
      </c>
      <c r="AA642" s="184">
        <f t="shared" ref="AA642:AA705" si="162">SLOPE(W642:X642,Y642:Z642)</f>
        <v>-1081.3199999999995</v>
      </c>
      <c r="AB642" s="184">
        <f t="shared" ref="AB642:AB705" si="163">INTERCEPT(W642:X642,Y642:Z642)</f>
        <v>124.55119999999999</v>
      </c>
      <c r="AC642" s="185">
        <f t="shared" ref="AC642:AC705" si="164">(J642-AB642)/AA642</f>
        <v>1.7156068508859545E-2</v>
      </c>
      <c r="AD642" s="181"/>
      <c r="AE642" s="178">
        <f t="shared" si="150"/>
        <v>1.5510719413774319</v>
      </c>
      <c r="AF642" s="170">
        <f>Workings_risks!$E$18+Workings_risks!$E$27*(($AE642-1)*Workings_risks!$E$18)/(2050-2023)</f>
        <v>9.7449973894270289E-3</v>
      </c>
      <c r="AG642" s="170">
        <f>AF642+(($AE642-1)*Workings_risks!$E$18)/(2050-2023)</f>
        <v>9.9324177007481286E-3</v>
      </c>
      <c r="AH642" s="170">
        <f>AG642+(($AE642-1)*Workings_risks!$E$18)/(2050-2023)</f>
        <v>1.0119838012069228E-2</v>
      </c>
      <c r="AI642" s="170">
        <f>AH642+(($AE642-1)*Workings_risks!$E$18)/(2050-2023)</f>
        <v>1.0307258323390328E-2</v>
      </c>
      <c r="AJ642" s="170">
        <f>AI642+(($AE642-1)*Workings_risks!$E$18)/(2050-2023)</f>
        <v>1.0494678634711428E-2</v>
      </c>
      <c r="AK642" s="170">
        <f>AJ642+(($AE642-1)*Workings_risks!$E$18)/(2050-2023)</f>
        <v>1.0682098946032528E-2</v>
      </c>
      <c r="AL642" s="170">
        <f>AK642+(($AE642-1)*Workings_risks!$E$18)/(2050-2023)</f>
        <v>1.0869519257353627E-2</v>
      </c>
      <c r="AM642" s="170">
        <f>AL642+(($AE642-1)*Workings_risks!$E$18)/(2050-2023)</f>
        <v>1.1056939568674727E-2</v>
      </c>
      <c r="AN642" s="170">
        <f>AM642+(($AE642-1)*Workings_risks!$E$18)/(2050-2023)</f>
        <v>1.1244359879995827E-2</v>
      </c>
      <c r="AO642" s="170">
        <f>AN642+(($AE642-1)*Workings_risks!$E$18)/(2050-2023)</f>
        <v>1.1431780191316927E-2</v>
      </c>
      <c r="AP642" s="170">
        <f>AO642+(($AE642-1)*Workings_risks!$E$18)/(2050-2023)</f>
        <v>1.1619200502638026E-2</v>
      </c>
      <c r="AQ642" s="170">
        <f>AP642+(($AE642-1)*Workings_risks!$E$18)/(2050-2023)</f>
        <v>1.1806620813959126E-2</v>
      </c>
      <c r="AR642" s="170">
        <f>AQ642+(($AE642-1)*Workings_risks!$E$18)/(2050-2023)</f>
        <v>1.1994041125280226E-2</v>
      </c>
      <c r="AS642" s="170">
        <f>AR642+(($AE642-1)*Workings_risks!$E$18)/(2050-2023)</f>
        <v>1.2181461436601326E-2</v>
      </c>
      <c r="AT642" s="170">
        <f>AS642+(($AE642-1)*Workings_risks!$E$18)/(2050-2023)</f>
        <v>1.2368881747922425E-2</v>
      </c>
      <c r="AU642" s="170">
        <f>AT642+(($AE642-1)*Workings_risks!$E$18)/(2050-2023)</f>
        <v>1.2556302059243525E-2</v>
      </c>
      <c r="AV642" s="170">
        <f>AU642+(($AE642-1)*Workings_risks!$E$18)/(2050-2023)</f>
        <v>1.2743722370564625E-2</v>
      </c>
      <c r="AW642" s="170">
        <f>AV642+(($AE642-1)*Workings_risks!$E$18)/(2050-2023)</f>
        <v>1.2931142681885725E-2</v>
      </c>
      <c r="AX642" s="170">
        <f>AW642+(($AE642-1)*Workings_risks!$E$18)/(2050-2023)</f>
        <v>1.3118562993206824E-2</v>
      </c>
      <c r="AY642" s="170">
        <f>AX642+(($AE642-1)*Workings_risks!$E$18)/(2050-2023)</f>
        <v>1.3305983304527924E-2</v>
      </c>
      <c r="BA642" s="186">
        <f>AF642*Workings_risks!$E$24*Workings_risks!$E$26*Workings_risks!$E$27*Assumptions!$G$90</f>
        <v>3.9465199697261112E-4</v>
      </c>
      <c r="BB642" s="186">
        <f>AG642*Workings_risks!$E$24*Workings_risks!$E$26*Workings_risks!$E$27*Assumptions!$G$90</f>
        <v>4.0224212729079371E-4</v>
      </c>
      <c r="BC642" s="186">
        <f>AH642*Workings_risks!$E$24*Workings_risks!$E$26*Workings_risks!$E$27*Assumptions!$G$90</f>
        <v>4.0983225760897631E-4</v>
      </c>
      <c r="BD642" s="186">
        <f>AI642*Workings_risks!$E$24*Workings_risks!$E$26*Workings_risks!$E$27*Assumptions!$G$90</f>
        <v>4.1742238792715896E-4</v>
      </c>
      <c r="BE642" s="186">
        <f>AJ642*Workings_risks!$E$24*Workings_risks!$E$26*Workings_risks!$E$27*Assumptions!$G$90</f>
        <v>4.2501251824534145E-4</v>
      </c>
      <c r="BF642" s="186">
        <f>AK642*Workings_risks!$E$24*Workings_risks!$E$26*Workings_risks!$E$27*Assumptions!$G$90</f>
        <v>4.3260264856352415E-4</v>
      </c>
      <c r="BG642" s="186">
        <f>AL642*Workings_risks!$E$24*Workings_risks!$E$26*Workings_risks!$E$27*Assumptions!$G$90</f>
        <v>4.401927788817068E-4</v>
      </c>
      <c r="BH642" s="186">
        <f>AM642*Workings_risks!$E$24*Workings_risks!$E$26*Workings_risks!$E$27*Assumptions!$G$90</f>
        <v>4.4778290919988934E-4</v>
      </c>
      <c r="BI642" s="186">
        <f>AN642*Workings_risks!$E$24*Workings_risks!$E$26*Workings_risks!$E$27*Assumptions!$G$90</f>
        <v>4.5537303951807205E-4</v>
      </c>
      <c r="BJ642" s="186">
        <f>AO642*Workings_risks!$E$24*Workings_risks!$E$26*Workings_risks!$E$27*Assumptions!$G$90</f>
        <v>4.6296316983625459E-4</v>
      </c>
      <c r="BK642" s="186">
        <f>AP642*Workings_risks!$E$24*Workings_risks!$E$26*Workings_risks!$E$27*Assumptions!$G$90</f>
        <v>4.7055330015443719E-4</v>
      </c>
      <c r="BL642" s="186">
        <f>AQ642*Workings_risks!$E$24*Workings_risks!$E$26*Workings_risks!$E$27*Assumptions!$G$90</f>
        <v>4.7814343047261978E-4</v>
      </c>
      <c r="BM642" s="186">
        <f>AR642*Workings_risks!$E$24*Workings_risks!$E$26*Workings_risks!$E$27*Assumptions!$G$90</f>
        <v>4.8573356079080249E-4</v>
      </c>
      <c r="BN642" s="186">
        <f>AS642*Workings_risks!$E$24*Workings_risks!$E$26*Workings_risks!$E$27*Assumptions!$G$90</f>
        <v>4.9332369110898508E-4</v>
      </c>
      <c r="BO642" s="186">
        <f>AT642*Workings_risks!$E$24*Workings_risks!$E$26*Workings_risks!$E$27*Assumptions!$G$90</f>
        <v>5.0091382142716768E-4</v>
      </c>
      <c r="BP642" s="186">
        <f>AU642*Workings_risks!$E$24*Workings_risks!$E$26*Workings_risks!$E$27*Assumptions!$G$90</f>
        <v>5.0850395174535017E-4</v>
      </c>
      <c r="BQ642" s="186">
        <f>AV642*Workings_risks!$E$24*Workings_risks!$E$26*Workings_risks!$E$27*Assumptions!$G$90</f>
        <v>5.1609408206353287E-4</v>
      </c>
      <c r="BR642" s="186">
        <f>AW642*Workings_risks!$E$24*Workings_risks!$E$26*Workings_risks!$E$27*Assumptions!$G$90</f>
        <v>5.2368421238171547E-4</v>
      </c>
      <c r="BS642" s="186">
        <f>AX642*Workings_risks!$E$24*Workings_risks!$E$26*Workings_risks!$E$27*Assumptions!$G$90</f>
        <v>5.3127434269989806E-4</v>
      </c>
      <c r="BT642" s="186">
        <f>AY642*Workings_risks!$E$24*Workings_risks!$E$26*Workings_risks!$E$27*Assumptions!$G$90</f>
        <v>5.3886447301808077E-4</v>
      </c>
    </row>
    <row r="643" spans="2:72" x14ac:dyDescent="0.25">
      <c r="B643" s="42">
        <v>10489512</v>
      </c>
      <c r="C643" s="42" t="s">
        <v>573</v>
      </c>
      <c r="D643" s="42" t="s">
        <v>241</v>
      </c>
      <c r="E643" s="42">
        <v>17387190</v>
      </c>
      <c r="F643" s="42">
        <v>17387186</v>
      </c>
      <c r="G643" s="42">
        <v>0.85217319385936019</v>
      </c>
      <c r="H643" s="42">
        <v>143.82708031283599</v>
      </c>
      <c r="I643" s="42">
        <v>-37.003829119197697</v>
      </c>
      <c r="J643" s="42">
        <v>106</v>
      </c>
      <c r="K643" s="42">
        <v>94.4</v>
      </c>
      <c r="L643" s="32">
        <v>6.3E-2</v>
      </c>
      <c r="M643" s="32">
        <v>8.7999999999999995E-2</v>
      </c>
      <c r="N643" s="181"/>
      <c r="O643" s="182">
        <f t="shared" si="151"/>
        <v>112.678</v>
      </c>
      <c r="P643" s="182">
        <f t="shared" si="152"/>
        <v>100.3472</v>
      </c>
      <c r="Q643" s="191">
        <f t="shared" si="153"/>
        <v>0.01</v>
      </c>
      <c r="R643" s="191">
        <f t="shared" si="154"/>
        <v>0.02</v>
      </c>
      <c r="S643" s="184">
        <f t="shared" si="155"/>
        <v>-1233.0799999999997</v>
      </c>
      <c r="T643" s="184">
        <f t="shared" si="156"/>
        <v>125.00879999999998</v>
      </c>
      <c r="U643" s="185">
        <f t="shared" si="157"/>
        <v>1.5415707010088545E-2</v>
      </c>
      <c r="V643" s="181"/>
      <c r="W643" s="182">
        <f t="shared" si="158"/>
        <v>113.738</v>
      </c>
      <c r="X643" s="182">
        <f t="shared" si="159"/>
        <v>102.70720000000001</v>
      </c>
      <c r="Y643" s="183">
        <f t="shared" si="160"/>
        <v>0.01</v>
      </c>
      <c r="Z643" s="183">
        <f t="shared" si="161"/>
        <v>0.02</v>
      </c>
      <c r="AA643" s="184">
        <f t="shared" si="162"/>
        <v>-1103.0799999999986</v>
      </c>
      <c r="AB643" s="184">
        <f t="shared" si="163"/>
        <v>124.76879999999997</v>
      </c>
      <c r="AC643" s="185">
        <f t="shared" si="164"/>
        <v>1.701490372411792E-2</v>
      </c>
      <c r="AD643" s="181"/>
      <c r="AE643" s="178">
        <f t="shared" si="150"/>
        <v>1.5415707010088546</v>
      </c>
      <c r="AF643" s="170">
        <f>Workings_risks!$E$18+Workings_risks!$E$27*(($AE643-1)*Workings_risks!$E$18)/(2050-2023)</f>
        <v>9.7353032353931779E-3</v>
      </c>
      <c r="AG643" s="170">
        <f>AF643+(($AE643-1)*Workings_risks!$E$18)/(2050-2023)</f>
        <v>9.9194921620363273E-3</v>
      </c>
      <c r="AH643" s="170">
        <f>AG643+(($AE643-1)*Workings_risks!$E$18)/(2050-2023)</f>
        <v>1.0103681088679477E-2</v>
      </c>
      <c r="AI643" s="170">
        <f>AH643+(($AE643-1)*Workings_risks!$E$18)/(2050-2023)</f>
        <v>1.0287870015322626E-2</v>
      </c>
      <c r="AJ643" s="170">
        <f>AI643+(($AE643-1)*Workings_risks!$E$18)/(2050-2023)</f>
        <v>1.0472058941965776E-2</v>
      </c>
      <c r="AK643" s="170">
        <f>AJ643+(($AE643-1)*Workings_risks!$E$18)/(2050-2023)</f>
        <v>1.0656247868608925E-2</v>
      </c>
      <c r="AL643" s="170">
        <f>AK643+(($AE643-1)*Workings_risks!$E$18)/(2050-2023)</f>
        <v>1.0840436795252074E-2</v>
      </c>
      <c r="AM643" s="170">
        <f>AL643+(($AE643-1)*Workings_risks!$E$18)/(2050-2023)</f>
        <v>1.1024625721895224E-2</v>
      </c>
      <c r="AN643" s="170">
        <f>AM643+(($AE643-1)*Workings_risks!$E$18)/(2050-2023)</f>
        <v>1.1208814648538373E-2</v>
      </c>
      <c r="AO643" s="170">
        <f>AN643+(($AE643-1)*Workings_risks!$E$18)/(2050-2023)</f>
        <v>1.1393003575181523E-2</v>
      </c>
      <c r="AP643" s="170">
        <f>AO643+(($AE643-1)*Workings_risks!$E$18)/(2050-2023)</f>
        <v>1.1577192501824672E-2</v>
      </c>
      <c r="AQ643" s="170">
        <f>AP643+(($AE643-1)*Workings_risks!$E$18)/(2050-2023)</f>
        <v>1.1761381428467822E-2</v>
      </c>
      <c r="AR643" s="170">
        <f>AQ643+(($AE643-1)*Workings_risks!$E$18)/(2050-2023)</f>
        <v>1.1945570355110971E-2</v>
      </c>
      <c r="AS643" s="170">
        <f>AR643+(($AE643-1)*Workings_risks!$E$18)/(2050-2023)</f>
        <v>1.212975928175412E-2</v>
      </c>
      <c r="AT643" s="170">
        <f>AS643+(($AE643-1)*Workings_risks!$E$18)/(2050-2023)</f>
        <v>1.231394820839727E-2</v>
      </c>
      <c r="AU643" s="170">
        <f>AT643+(($AE643-1)*Workings_risks!$E$18)/(2050-2023)</f>
        <v>1.2498137135040419E-2</v>
      </c>
      <c r="AV643" s="170">
        <f>AU643+(($AE643-1)*Workings_risks!$E$18)/(2050-2023)</f>
        <v>1.2682326061683569E-2</v>
      </c>
      <c r="AW643" s="170">
        <f>AV643+(($AE643-1)*Workings_risks!$E$18)/(2050-2023)</f>
        <v>1.2866514988326718E-2</v>
      </c>
      <c r="AX643" s="170">
        <f>AW643+(($AE643-1)*Workings_risks!$E$18)/(2050-2023)</f>
        <v>1.3050703914969868E-2</v>
      </c>
      <c r="AY643" s="170">
        <f>AX643+(($AE643-1)*Workings_risks!$E$18)/(2050-2023)</f>
        <v>1.3234892841613017E-2</v>
      </c>
      <c r="BA643" s="186">
        <f>AF643*Workings_risks!$E$24*Workings_risks!$E$26*Workings_risks!$E$27*Assumptions!$G$90</f>
        <v>3.9425940402511886E-4</v>
      </c>
      <c r="BB643" s="186">
        <f>AG643*Workings_risks!$E$24*Workings_risks!$E$26*Workings_risks!$E$27*Assumptions!$G$90</f>
        <v>4.017186700274707E-4</v>
      </c>
      <c r="BC643" s="186">
        <f>AH643*Workings_risks!$E$24*Workings_risks!$E$26*Workings_risks!$E$27*Assumptions!$G$90</f>
        <v>4.0917793602982254E-4</v>
      </c>
      <c r="BD643" s="186">
        <f>AI643*Workings_risks!$E$24*Workings_risks!$E$26*Workings_risks!$E$27*Assumptions!$G$90</f>
        <v>4.1663720203217439E-4</v>
      </c>
      <c r="BE643" s="186">
        <f>AJ643*Workings_risks!$E$24*Workings_risks!$E$26*Workings_risks!$E$27*Assumptions!$G$90</f>
        <v>4.2409646803452628E-4</v>
      </c>
      <c r="BF643" s="186">
        <f>AK643*Workings_risks!$E$24*Workings_risks!$E$26*Workings_risks!$E$27*Assumptions!$G$90</f>
        <v>4.3155573403687818E-4</v>
      </c>
      <c r="BG643" s="186">
        <f>AL643*Workings_risks!$E$24*Workings_risks!$E$26*Workings_risks!$E$27*Assumptions!$G$90</f>
        <v>4.3901500003923002E-4</v>
      </c>
      <c r="BH643" s="186">
        <f>AM643*Workings_risks!$E$24*Workings_risks!$E$26*Workings_risks!$E$27*Assumptions!$G$90</f>
        <v>4.4647426604158192E-4</v>
      </c>
      <c r="BI643" s="186">
        <f>AN643*Workings_risks!$E$24*Workings_risks!$E$26*Workings_risks!$E$27*Assumptions!$G$90</f>
        <v>4.5393353204393376E-4</v>
      </c>
      <c r="BJ643" s="186">
        <f>AO643*Workings_risks!$E$24*Workings_risks!$E$26*Workings_risks!$E$27*Assumptions!$G$90</f>
        <v>4.6139279804628566E-4</v>
      </c>
      <c r="BK643" s="186">
        <f>AP643*Workings_risks!$E$24*Workings_risks!$E$26*Workings_risks!$E$27*Assumptions!$G$90</f>
        <v>4.6885206404863745E-4</v>
      </c>
      <c r="BL643" s="186">
        <f>AQ643*Workings_risks!$E$24*Workings_risks!$E$26*Workings_risks!$E$27*Assumptions!$G$90</f>
        <v>4.7631133005098935E-4</v>
      </c>
      <c r="BM643" s="186">
        <f>AR643*Workings_risks!$E$24*Workings_risks!$E$26*Workings_risks!$E$27*Assumptions!$G$90</f>
        <v>4.8377059605334114E-4</v>
      </c>
      <c r="BN643" s="186">
        <f>AS643*Workings_risks!$E$24*Workings_risks!$E$26*Workings_risks!$E$27*Assumptions!$G$90</f>
        <v>4.9122986205569303E-4</v>
      </c>
      <c r="BO643" s="186">
        <f>AT643*Workings_risks!$E$24*Workings_risks!$E$26*Workings_risks!$E$27*Assumptions!$G$90</f>
        <v>4.9868912805804493E-4</v>
      </c>
      <c r="BP643" s="186">
        <f>AU643*Workings_risks!$E$24*Workings_risks!$E$26*Workings_risks!$E$27*Assumptions!$G$90</f>
        <v>5.0614839406039683E-4</v>
      </c>
      <c r="BQ643" s="186">
        <f>AV643*Workings_risks!$E$24*Workings_risks!$E$26*Workings_risks!$E$27*Assumptions!$G$90</f>
        <v>5.1360766006274873E-4</v>
      </c>
      <c r="BR643" s="186">
        <f>AW643*Workings_risks!$E$24*Workings_risks!$E$26*Workings_risks!$E$27*Assumptions!$G$90</f>
        <v>5.2106692606510051E-4</v>
      </c>
      <c r="BS643" s="186">
        <f>AX643*Workings_risks!$E$24*Workings_risks!$E$26*Workings_risks!$E$27*Assumptions!$G$90</f>
        <v>5.2852619206745241E-4</v>
      </c>
      <c r="BT643" s="186">
        <f>AY643*Workings_risks!$E$24*Workings_risks!$E$26*Workings_risks!$E$27*Assumptions!$G$90</f>
        <v>5.3598545806980431E-4</v>
      </c>
    </row>
    <row r="644" spans="2:72" x14ac:dyDescent="0.25">
      <c r="B644" s="42">
        <v>10489514</v>
      </c>
      <c r="C644" s="42" t="s">
        <v>573</v>
      </c>
      <c r="D644" s="42" t="s">
        <v>241</v>
      </c>
      <c r="E644" s="42">
        <v>17796725</v>
      </c>
      <c r="F644" s="42">
        <v>17387194</v>
      </c>
      <c r="G644" s="42">
        <v>1.7806381035676702</v>
      </c>
      <c r="H644" s="42">
        <v>143.82708022823601</v>
      </c>
      <c r="I644" s="42">
        <v>-37.007725573049498</v>
      </c>
      <c r="J644" s="42">
        <v>106</v>
      </c>
      <c r="K644" s="42">
        <v>94.4</v>
      </c>
      <c r="L644" s="32">
        <v>6.3E-2</v>
      </c>
      <c r="M644" s="32">
        <v>8.7999999999999995E-2</v>
      </c>
      <c r="N644" s="181"/>
      <c r="O644" s="182">
        <f t="shared" si="151"/>
        <v>112.678</v>
      </c>
      <c r="P644" s="182">
        <f t="shared" si="152"/>
        <v>100.3472</v>
      </c>
      <c r="Q644" s="191">
        <f t="shared" si="153"/>
        <v>0.01</v>
      </c>
      <c r="R644" s="191">
        <f t="shared" si="154"/>
        <v>0.02</v>
      </c>
      <c r="S644" s="184">
        <f t="shared" si="155"/>
        <v>-1233.0799999999997</v>
      </c>
      <c r="T644" s="184">
        <f t="shared" si="156"/>
        <v>125.00879999999998</v>
      </c>
      <c r="U644" s="185">
        <f t="shared" si="157"/>
        <v>1.5415707010088545E-2</v>
      </c>
      <c r="V644" s="181"/>
      <c r="W644" s="182">
        <f t="shared" si="158"/>
        <v>113.738</v>
      </c>
      <c r="X644" s="182">
        <f t="shared" si="159"/>
        <v>102.70720000000001</v>
      </c>
      <c r="Y644" s="183">
        <f t="shared" si="160"/>
        <v>0.01</v>
      </c>
      <c r="Z644" s="183">
        <f t="shared" si="161"/>
        <v>0.02</v>
      </c>
      <c r="AA644" s="184">
        <f t="shared" si="162"/>
        <v>-1103.0799999999986</v>
      </c>
      <c r="AB644" s="184">
        <f t="shared" si="163"/>
        <v>124.76879999999997</v>
      </c>
      <c r="AC644" s="185">
        <f t="shared" si="164"/>
        <v>1.701490372411792E-2</v>
      </c>
      <c r="AD644" s="181"/>
      <c r="AE644" s="178">
        <f t="shared" si="150"/>
        <v>1.5415707010088546</v>
      </c>
      <c r="AF644" s="170">
        <f>Workings_risks!$E$18+Workings_risks!$E$27*(($AE644-1)*Workings_risks!$E$18)/(2050-2023)</f>
        <v>9.7353032353931779E-3</v>
      </c>
      <c r="AG644" s="170">
        <f>AF644+(($AE644-1)*Workings_risks!$E$18)/(2050-2023)</f>
        <v>9.9194921620363273E-3</v>
      </c>
      <c r="AH644" s="170">
        <f>AG644+(($AE644-1)*Workings_risks!$E$18)/(2050-2023)</f>
        <v>1.0103681088679477E-2</v>
      </c>
      <c r="AI644" s="170">
        <f>AH644+(($AE644-1)*Workings_risks!$E$18)/(2050-2023)</f>
        <v>1.0287870015322626E-2</v>
      </c>
      <c r="AJ644" s="170">
        <f>AI644+(($AE644-1)*Workings_risks!$E$18)/(2050-2023)</f>
        <v>1.0472058941965776E-2</v>
      </c>
      <c r="AK644" s="170">
        <f>AJ644+(($AE644-1)*Workings_risks!$E$18)/(2050-2023)</f>
        <v>1.0656247868608925E-2</v>
      </c>
      <c r="AL644" s="170">
        <f>AK644+(($AE644-1)*Workings_risks!$E$18)/(2050-2023)</f>
        <v>1.0840436795252074E-2</v>
      </c>
      <c r="AM644" s="170">
        <f>AL644+(($AE644-1)*Workings_risks!$E$18)/(2050-2023)</f>
        <v>1.1024625721895224E-2</v>
      </c>
      <c r="AN644" s="170">
        <f>AM644+(($AE644-1)*Workings_risks!$E$18)/(2050-2023)</f>
        <v>1.1208814648538373E-2</v>
      </c>
      <c r="AO644" s="170">
        <f>AN644+(($AE644-1)*Workings_risks!$E$18)/(2050-2023)</f>
        <v>1.1393003575181523E-2</v>
      </c>
      <c r="AP644" s="170">
        <f>AO644+(($AE644-1)*Workings_risks!$E$18)/(2050-2023)</f>
        <v>1.1577192501824672E-2</v>
      </c>
      <c r="AQ644" s="170">
        <f>AP644+(($AE644-1)*Workings_risks!$E$18)/(2050-2023)</f>
        <v>1.1761381428467822E-2</v>
      </c>
      <c r="AR644" s="170">
        <f>AQ644+(($AE644-1)*Workings_risks!$E$18)/(2050-2023)</f>
        <v>1.1945570355110971E-2</v>
      </c>
      <c r="AS644" s="170">
        <f>AR644+(($AE644-1)*Workings_risks!$E$18)/(2050-2023)</f>
        <v>1.212975928175412E-2</v>
      </c>
      <c r="AT644" s="170">
        <f>AS644+(($AE644-1)*Workings_risks!$E$18)/(2050-2023)</f>
        <v>1.231394820839727E-2</v>
      </c>
      <c r="AU644" s="170">
        <f>AT644+(($AE644-1)*Workings_risks!$E$18)/(2050-2023)</f>
        <v>1.2498137135040419E-2</v>
      </c>
      <c r="AV644" s="170">
        <f>AU644+(($AE644-1)*Workings_risks!$E$18)/(2050-2023)</f>
        <v>1.2682326061683569E-2</v>
      </c>
      <c r="AW644" s="170">
        <f>AV644+(($AE644-1)*Workings_risks!$E$18)/(2050-2023)</f>
        <v>1.2866514988326718E-2</v>
      </c>
      <c r="AX644" s="170">
        <f>AW644+(($AE644-1)*Workings_risks!$E$18)/(2050-2023)</f>
        <v>1.3050703914969868E-2</v>
      </c>
      <c r="AY644" s="170">
        <f>AX644+(($AE644-1)*Workings_risks!$E$18)/(2050-2023)</f>
        <v>1.3234892841613017E-2</v>
      </c>
      <c r="BA644" s="186">
        <f>AF644*Workings_risks!$E$24*Workings_risks!$E$26*Workings_risks!$E$27*Assumptions!$G$90</f>
        <v>3.9425940402511886E-4</v>
      </c>
      <c r="BB644" s="186">
        <f>AG644*Workings_risks!$E$24*Workings_risks!$E$26*Workings_risks!$E$27*Assumptions!$G$90</f>
        <v>4.017186700274707E-4</v>
      </c>
      <c r="BC644" s="186">
        <f>AH644*Workings_risks!$E$24*Workings_risks!$E$26*Workings_risks!$E$27*Assumptions!$G$90</f>
        <v>4.0917793602982254E-4</v>
      </c>
      <c r="BD644" s="186">
        <f>AI644*Workings_risks!$E$24*Workings_risks!$E$26*Workings_risks!$E$27*Assumptions!$G$90</f>
        <v>4.1663720203217439E-4</v>
      </c>
      <c r="BE644" s="186">
        <f>AJ644*Workings_risks!$E$24*Workings_risks!$E$26*Workings_risks!$E$27*Assumptions!$G$90</f>
        <v>4.2409646803452628E-4</v>
      </c>
      <c r="BF644" s="186">
        <f>AK644*Workings_risks!$E$24*Workings_risks!$E$26*Workings_risks!$E$27*Assumptions!$G$90</f>
        <v>4.3155573403687818E-4</v>
      </c>
      <c r="BG644" s="186">
        <f>AL644*Workings_risks!$E$24*Workings_risks!$E$26*Workings_risks!$E$27*Assumptions!$G$90</f>
        <v>4.3901500003923002E-4</v>
      </c>
      <c r="BH644" s="186">
        <f>AM644*Workings_risks!$E$24*Workings_risks!$E$26*Workings_risks!$E$27*Assumptions!$G$90</f>
        <v>4.4647426604158192E-4</v>
      </c>
      <c r="BI644" s="186">
        <f>AN644*Workings_risks!$E$24*Workings_risks!$E$26*Workings_risks!$E$27*Assumptions!$G$90</f>
        <v>4.5393353204393376E-4</v>
      </c>
      <c r="BJ644" s="186">
        <f>AO644*Workings_risks!$E$24*Workings_risks!$E$26*Workings_risks!$E$27*Assumptions!$G$90</f>
        <v>4.6139279804628566E-4</v>
      </c>
      <c r="BK644" s="186">
        <f>AP644*Workings_risks!$E$24*Workings_risks!$E$26*Workings_risks!$E$27*Assumptions!$G$90</f>
        <v>4.6885206404863745E-4</v>
      </c>
      <c r="BL644" s="186">
        <f>AQ644*Workings_risks!$E$24*Workings_risks!$E$26*Workings_risks!$E$27*Assumptions!$G$90</f>
        <v>4.7631133005098935E-4</v>
      </c>
      <c r="BM644" s="186">
        <f>AR644*Workings_risks!$E$24*Workings_risks!$E$26*Workings_risks!$E$27*Assumptions!$G$90</f>
        <v>4.8377059605334114E-4</v>
      </c>
      <c r="BN644" s="186">
        <f>AS644*Workings_risks!$E$24*Workings_risks!$E$26*Workings_risks!$E$27*Assumptions!$G$90</f>
        <v>4.9122986205569303E-4</v>
      </c>
      <c r="BO644" s="186">
        <f>AT644*Workings_risks!$E$24*Workings_risks!$E$26*Workings_risks!$E$27*Assumptions!$G$90</f>
        <v>4.9868912805804493E-4</v>
      </c>
      <c r="BP644" s="186">
        <f>AU644*Workings_risks!$E$24*Workings_risks!$E$26*Workings_risks!$E$27*Assumptions!$G$90</f>
        <v>5.0614839406039683E-4</v>
      </c>
      <c r="BQ644" s="186">
        <f>AV644*Workings_risks!$E$24*Workings_risks!$E$26*Workings_risks!$E$27*Assumptions!$G$90</f>
        <v>5.1360766006274873E-4</v>
      </c>
      <c r="BR644" s="186">
        <f>AW644*Workings_risks!$E$24*Workings_risks!$E$26*Workings_risks!$E$27*Assumptions!$G$90</f>
        <v>5.2106692606510051E-4</v>
      </c>
      <c r="BS644" s="186">
        <f>AX644*Workings_risks!$E$24*Workings_risks!$E$26*Workings_risks!$E$27*Assumptions!$G$90</f>
        <v>5.2852619206745241E-4</v>
      </c>
      <c r="BT644" s="186">
        <f>AY644*Workings_risks!$E$24*Workings_risks!$E$26*Workings_risks!$E$27*Assumptions!$G$90</f>
        <v>5.3598545806980431E-4</v>
      </c>
    </row>
    <row r="645" spans="2:72" x14ac:dyDescent="0.25">
      <c r="B645" s="42">
        <v>10489526</v>
      </c>
      <c r="C645" s="42" t="s">
        <v>573</v>
      </c>
      <c r="D645" s="42" t="s">
        <v>241</v>
      </c>
      <c r="E645" s="42">
        <v>17387249</v>
      </c>
      <c r="F645" s="42">
        <v>17387245</v>
      </c>
      <c r="G645" s="42">
        <v>0.65115142971766016</v>
      </c>
      <c r="H645" s="42">
        <v>143.853361851599</v>
      </c>
      <c r="I645" s="42">
        <v>-37.006150837549399</v>
      </c>
      <c r="J645" s="42">
        <v>107</v>
      </c>
      <c r="K645" s="42">
        <v>95.3</v>
      </c>
      <c r="L645" s="32">
        <v>6.3E-2</v>
      </c>
      <c r="M645" s="32">
        <v>8.7999999999999995E-2</v>
      </c>
      <c r="N645" s="181"/>
      <c r="O645" s="182">
        <f t="shared" si="151"/>
        <v>113.741</v>
      </c>
      <c r="P645" s="182">
        <f t="shared" si="152"/>
        <v>101.3039</v>
      </c>
      <c r="Q645" s="191">
        <f t="shared" si="153"/>
        <v>0.01</v>
      </c>
      <c r="R645" s="191">
        <f t="shared" si="154"/>
        <v>0.02</v>
      </c>
      <c r="S645" s="184">
        <f t="shared" si="155"/>
        <v>-1243.71</v>
      </c>
      <c r="T645" s="184">
        <f t="shared" si="156"/>
        <v>126.1781</v>
      </c>
      <c r="U645" s="185">
        <f t="shared" si="157"/>
        <v>1.5420073811419062E-2</v>
      </c>
      <c r="V645" s="181"/>
      <c r="W645" s="182">
        <f t="shared" si="158"/>
        <v>114.81099999999999</v>
      </c>
      <c r="X645" s="182">
        <f t="shared" si="159"/>
        <v>103.68640000000001</v>
      </c>
      <c r="Y645" s="183">
        <f t="shared" si="160"/>
        <v>0.01</v>
      </c>
      <c r="Z645" s="183">
        <f t="shared" si="161"/>
        <v>0.02</v>
      </c>
      <c r="AA645" s="184">
        <f t="shared" si="162"/>
        <v>-1112.4599999999987</v>
      </c>
      <c r="AB645" s="184">
        <f t="shared" si="163"/>
        <v>125.93559999999998</v>
      </c>
      <c r="AC645" s="185">
        <f t="shared" si="164"/>
        <v>1.7021376049475938E-2</v>
      </c>
      <c r="AD645" s="181"/>
      <c r="AE645" s="178">
        <f t="shared" si="150"/>
        <v>1.5420073811419062</v>
      </c>
      <c r="AF645" s="170">
        <f>Workings_risks!$E$18+Workings_risks!$E$27*(($AE645-1)*Workings_risks!$E$18)/(2050-2023)</f>
        <v>9.7357487819017506E-3</v>
      </c>
      <c r="AG645" s="170">
        <f>AF645+(($AE645-1)*Workings_risks!$E$18)/(2050-2023)</f>
        <v>9.9200862240477576E-3</v>
      </c>
      <c r="AH645" s="170">
        <f>AG645+(($AE645-1)*Workings_risks!$E$18)/(2050-2023)</f>
        <v>1.0104423666193765E-2</v>
      </c>
      <c r="AI645" s="170">
        <f>AH645+(($AE645-1)*Workings_risks!$E$18)/(2050-2023)</f>
        <v>1.0288761108339772E-2</v>
      </c>
      <c r="AJ645" s="170">
        <f>AI645+(($AE645-1)*Workings_risks!$E$18)/(2050-2023)</f>
        <v>1.0473098550485779E-2</v>
      </c>
      <c r="AK645" s="170">
        <f>AJ645+(($AE645-1)*Workings_risks!$E$18)/(2050-2023)</f>
        <v>1.0657435992631786E-2</v>
      </c>
      <c r="AL645" s="170">
        <f>AK645+(($AE645-1)*Workings_risks!$E$18)/(2050-2023)</f>
        <v>1.0841773434777793E-2</v>
      </c>
      <c r="AM645" s="170">
        <f>AL645+(($AE645-1)*Workings_risks!$E$18)/(2050-2023)</f>
        <v>1.10261108769238E-2</v>
      </c>
      <c r="AN645" s="170">
        <f>AM645+(($AE645-1)*Workings_risks!$E$18)/(2050-2023)</f>
        <v>1.1210448319069807E-2</v>
      </c>
      <c r="AO645" s="170">
        <f>AN645+(($AE645-1)*Workings_risks!$E$18)/(2050-2023)</f>
        <v>1.1394785761215814E-2</v>
      </c>
      <c r="AP645" s="170">
        <f>AO645+(($AE645-1)*Workings_risks!$E$18)/(2050-2023)</f>
        <v>1.1579123203361821E-2</v>
      </c>
      <c r="AQ645" s="170">
        <f>AP645+(($AE645-1)*Workings_risks!$E$18)/(2050-2023)</f>
        <v>1.1763460645507828E-2</v>
      </c>
      <c r="AR645" s="170">
        <f>AQ645+(($AE645-1)*Workings_risks!$E$18)/(2050-2023)</f>
        <v>1.1947798087653835E-2</v>
      </c>
      <c r="AS645" s="170">
        <f>AR645+(($AE645-1)*Workings_risks!$E$18)/(2050-2023)</f>
        <v>1.2132135529799842E-2</v>
      </c>
      <c r="AT645" s="170">
        <f>AS645+(($AE645-1)*Workings_risks!$E$18)/(2050-2023)</f>
        <v>1.2316472971945849E-2</v>
      </c>
      <c r="AU645" s="170">
        <f>AT645+(($AE645-1)*Workings_risks!$E$18)/(2050-2023)</f>
        <v>1.2500810414091856E-2</v>
      </c>
      <c r="AV645" s="170">
        <f>AU645+(($AE645-1)*Workings_risks!$E$18)/(2050-2023)</f>
        <v>1.2685147856237863E-2</v>
      </c>
      <c r="AW645" s="170">
        <f>AV645+(($AE645-1)*Workings_risks!$E$18)/(2050-2023)</f>
        <v>1.286948529838387E-2</v>
      </c>
      <c r="AX645" s="170">
        <f>AW645+(($AE645-1)*Workings_risks!$E$18)/(2050-2023)</f>
        <v>1.3053822740529877E-2</v>
      </c>
      <c r="AY645" s="170">
        <f>AX645+(($AE645-1)*Workings_risks!$E$18)/(2050-2023)</f>
        <v>1.3238160182675884E-2</v>
      </c>
      <c r="BA645" s="186">
        <f>AF645*Workings_risks!$E$24*Workings_risks!$E$26*Workings_risks!$E$27*Assumptions!$G$90</f>
        <v>3.9427744772614062E-4</v>
      </c>
      <c r="BB645" s="186">
        <f>AG645*Workings_risks!$E$24*Workings_risks!$E$26*Workings_risks!$E$27*Assumptions!$G$90</f>
        <v>4.0174272829549966E-4</v>
      </c>
      <c r="BC645" s="186">
        <f>AH645*Workings_risks!$E$24*Workings_risks!$E$26*Workings_risks!$E$27*Assumptions!$G$90</f>
        <v>4.0920800886485887E-4</v>
      </c>
      <c r="BD645" s="186">
        <f>AI645*Workings_risks!$E$24*Workings_risks!$E$26*Workings_risks!$E$27*Assumptions!$G$90</f>
        <v>4.1667328943421791E-4</v>
      </c>
      <c r="BE645" s="186">
        <f>AJ645*Workings_risks!$E$24*Workings_risks!$E$26*Workings_risks!$E$27*Assumptions!$G$90</f>
        <v>4.2413857000357701E-4</v>
      </c>
      <c r="BF645" s="186">
        <f>AK645*Workings_risks!$E$24*Workings_risks!$E$26*Workings_risks!$E$27*Assumptions!$G$90</f>
        <v>4.3160385057293611E-4</v>
      </c>
      <c r="BG645" s="186">
        <f>AL645*Workings_risks!$E$24*Workings_risks!$E$26*Workings_risks!$E$27*Assumptions!$G$90</f>
        <v>4.3906913114229526E-4</v>
      </c>
      <c r="BH645" s="186">
        <f>AM645*Workings_risks!$E$24*Workings_risks!$E$26*Workings_risks!$E$27*Assumptions!$G$90</f>
        <v>4.465344117116543E-4</v>
      </c>
      <c r="BI645" s="186">
        <f>AN645*Workings_risks!$E$24*Workings_risks!$E$26*Workings_risks!$E$27*Assumptions!$G$90</f>
        <v>4.5399969228101345E-4</v>
      </c>
      <c r="BJ645" s="186">
        <f>AO645*Workings_risks!$E$24*Workings_risks!$E$26*Workings_risks!$E$27*Assumptions!$G$90</f>
        <v>4.6146497285037255E-4</v>
      </c>
      <c r="BK645" s="186">
        <f>AP645*Workings_risks!$E$24*Workings_risks!$E$26*Workings_risks!$E$27*Assumptions!$G$90</f>
        <v>4.6893025341973165E-4</v>
      </c>
      <c r="BL645" s="186">
        <f>AQ645*Workings_risks!$E$24*Workings_risks!$E$26*Workings_risks!$E$27*Assumptions!$G$90</f>
        <v>4.7639553398909075E-4</v>
      </c>
      <c r="BM645" s="186">
        <f>AR645*Workings_risks!$E$24*Workings_risks!$E$26*Workings_risks!$E$27*Assumptions!$G$90</f>
        <v>4.8386081455844979E-4</v>
      </c>
      <c r="BN645" s="186">
        <f>AS645*Workings_risks!$E$24*Workings_risks!$E$26*Workings_risks!$E$27*Assumptions!$G$90</f>
        <v>4.91326095127809E-4</v>
      </c>
      <c r="BO645" s="186">
        <f>AT645*Workings_risks!$E$24*Workings_risks!$E$26*Workings_risks!$E$27*Assumptions!$G$90</f>
        <v>4.9879137569716809E-4</v>
      </c>
      <c r="BP645" s="186">
        <f>AU645*Workings_risks!$E$24*Workings_risks!$E$26*Workings_risks!$E$27*Assumptions!$G$90</f>
        <v>5.0625665626652719E-4</v>
      </c>
      <c r="BQ645" s="186">
        <f>AV645*Workings_risks!$E$24*Workings_risks!$E$26*Workings_risks!$E$27*Assumptions!$G$90</f>
        <v>5.137219368358864E-4</v>
      </c>
      <c r="BR645" s="186">
        <f>AW645*Workings_risks!$E$24*Workings_risks!$E$26*Workings_risks!$E$27*Assumptions!$G$90</f>
        <v>5.2118721740524549E-4</v>
      </c>
      <c r="BS645" s="186">
        <f>AX645*Workings_risks!$E$24*Workings_risks!$E$26*Workings_risks!$E$27*Assumptions!$G$90</f>
        <v>5.2865249797460459E-4</v>
      </c>
      <c r="BT645" s="186">
        <f>AY645*Workings_risks!$E$24*Workings_risks!$E$26*Workings_risks!$E$27*Assumptions!$G$90</f>
        <v>5.3611777854396358E-4</v>
      </c>
    </row>
    <row r="646" spans="2:72" x14ac:dyDescent="0.25">
      <c r="B646" s="42">
        <v>10489528</v>
      </c>
      <c r="C646" s="42" t="s">
        <v>573</v>
      </c>
      <c r="D646" s="42" t="s">
        <v>241</v>
      </c>
      <c r="E646" s="42">
        <v>17387365</v>
      </c>
      <c r="F646" s="42">
        <v>17387249</v>
      </c>
      <c r="G646" s="42">
        <v>1.8696885741156803</v>
      </c>
      <c r="H646" s="42">
        <v>143.856716051836</v>
      </c>
      <c r="I646" s="42">
        <v>-37.006682866210198</v>
      </c>
      <c r="J646" s="42">
        <v>107</v>
      </c>
      <c r="K646" s="42">
        <v>95.3</v>
      </c>
      <c r="L646" s="32">
        <v>6.3E-2</v>
      </c>
      <c r="M646" s="32">
        <v>8.7999999999999995E-2</v>
      </c>
      <c r="N646" s="181"/>
      <c r="O646" s="182">
        <f t="shared" si="151"/>
        <v>113.741</v>
      </c>
      <c r="P646" s="182">
        <f t="shared" si="152"/>
        <v>101.3039</v>
      </c>
      <c r="Q646" s="191">
        <f t="shared" si="153"/>
        <v>0.01</v>
      </c>
      <c r="R646" s="191">
        <f t="shared" si="154"/>
        <v>0.02</v>
      </c>
      <c r="S646" s="184">
        <f t="shared" si="155"/>
        <v>-1243.71</v>
      </c>
      <c r="T646" s="184">
        <f t="shared" si="156"/>
        <v>126.1781</v>
      </c>
      <c r="U646" s="185">
        <f t="shared" si="157"/>
        <v>1.5420073811419062E-2</v>
      </c>
      <c r="V646" s="181"/>
      <c r="W646" s="182">
        <f t="shared" si="158"/>
        <v>114.81099999999999</v>
      </c>
      <c r="X646" s="182">
        <f t="shared" si="159"/>
        <v>103.68640000000001</v>
      </c>
      <c r="Y646" s="183">
        <f t="shared" si="160"/>
        <v>0.01</v>
      </c>
      <c r="Z646" s="183">
        <f t="shared" si="161"/>
        <v>0.02</v>
      </c>
      <c r="AA646" s="184">
        <f t="shared" si="162"/>
        <v>-1112.4599999999987</v>
      </c>
      <c r="AB646" s="184">
        <f t="shared" si="163"/>
        <v>125.93559999999998</v>
      </c>
      <c r="AC646" s="185">
        <f t="shared" si="164"/>
        <v>1.7021376049475938E-2</v>
      </c>
      <c r="AD646" s="181"/>
      <c r="AE646" s="178">
        <f t="shared" si="150"/>
        <v>1.5420073811419062</v>
      </c>
      <c r="AF646" s="170">
        <f>Workings_risks!$E$18+Workings_risks!$E$27*(($AE646-1)*Workings_risks!$E$18)/(2050-2023)</f>
        <v>9.7357487819017506E-3</v>
      </c>
      <c r="AG646" s="170">
        <f>AF646+(($AE646-1)*Workings_risks!$E$18)/(2050-2023)</f>
        <v>9.9200862240477576E-3</v>
      </c>
      <c r="AH646" s="170">
        <f>AG646+(($AE646-1)*Workings_risks!$E$18)/(2050-2023)</f>
        <v>1.0104423666193765E-2</v>
      </c>
      <c r="AI646" s="170">
        <f>AH646+(($AE646-1)*Workings_risks!$E$18)/(2050-2023)</f>
        <v>1.0288761108339772E-2</v>
      </c>
      <c r="AJ646" s="170">
        <f>AI646+(($AE646-1)*Workings_risks!$E$18)/(2050-2023)</f>
        <v>1.0473098550485779E-2</v>
      </c>
      <c r="AK646" s="170">
        <f>AJ646+(($AE646-1)*Workings_risks!$E$18)/(2050-2023)</f>
        <v>1.0657435992631786E-2</v>
      </c>
      <c r="AL646" s="170">
        <f>AK646+(($AE646-1)*Workings_risks!$E$18)/(2050-2023)</f>
        <v>1.0841773434777793E-2</v>
      </c>
      <c r="AM646" s="170">
        <f>AL646+(($AE646-1)*Workings_risks!$E$18)/(2050-2023)</f>
        <v>1.10261108769238E-2</v>
      </c>
      <c r="AN646" s="170">
        <f>AM646+(($AE646-1)*Workings_risks!$E$18)/(2050-2023)</f>
        <v>1.1210448319069807E-2</v>
      </c>
      <c r="AO646" s="170">
        <f>AN646+(($AE646-1)*Workings_risks!$E$18)/(2050-2023)</f>
        <v>1.1394785761215814E-2</v>
      </c>
      <c r="AP646" s="170">
        <f>AO646+(($AE646-1)*Workings_risks!$E$18)/(2050-2023)</f>
        <v>1.1579123203361821E-2</v>
      </c>
      <c r="AQ646" s="170">
        <f>AP646+(($AE646-1)*Workings_risks!$E$18)/(2050-2023)</f>
        <v>1.1763460645507828E-2</v>
      </c>
      <c r="AR646" s="170">
        <f>AQ646+(($AE646-1)*Workings_risks!$E$18)/(2050-2023)</f>
        <v>1.1947798087653835E-2</v>
      </c>
      <c r="AS646" s="170">
        <f>AR646+(($AE646-1)*Workings_risks!$E$18)/(2050-2023)</f>
        <v>1.2132135529799842E-2</v>
      </c>
      <c r="AT646" s="170">
        <f>AS646+(($AE646-1)*Workings_risks!$E$18)/(2050-2023)</f>
        <v>1.2316472971945849E-2</v>
      </c>
      <c r="AU646" s="170">
        <f>AT646+(($AE646-1)*Workings_risks!$E$18)/(2050-2023)</f>
        <v>1.2500810414091856E-2</v>
      </c>
      <c r="AV646" s="170">
        <f>AU646+(($AE646-1)*Workings_risks!$E$18)/(2050-2023)</f>
        <v>1.2685147856237863E-2</v>
      </c>
      <c r="AW646" s="170">
        <f>AV646+(($AE646-1)*Workings_risks!$E$18)/(2050-2023)</f>
        <v>1.286948529838387E-2</v>
      </c>
      <c r="AX646" s="170">
        <f>AW646+(($AE646-1)*Workings_risks!$E$18)/(2050-2023)</f>
        <v>1.3053822740529877E-2</v>
      </c>
      <c r="AY646" s="170">
        <f>AX646+(($AE646-1)*Workings_risks!$E$18)/(2050-2023)</f>
        <v>1.3238160182675884E-2</v>
      </c>
      <c r="BA646" s="186">
        <f>AF646*Workings_risks!$E$24*Workings_risks!$E$26*Workings_risks!$E$27*Assumptions!$G$90</f>
        <v>3.9427744772614062E-4</v>
      </c>
      <c r="BB646" s="186">
        <f>AG646*Workings_risks!$E$24*Workings_risks!$E$26*Workings_risks!$E$27*Assumptions!$G$90</f>
        <v>4.0174272829549966E-4</v>
      </c>
      <c r="BC646" s="186">
        <f>AH646*Workings_risks!$E$24*Workings_risks!$E$26*Workings_risks!$E$27*Assumptions!$G$90</f>
        <v>4.0920800886485887E-4</v>
      </c>
      <c r="BD646" s="186">
        <f>AI646*Workings_risks!$E$24*Workings_risks!$E$26*Workings_risks!$E$27*Assumptions!$G$90</f>
        <v>4.1667328943421791E-4</v>
      </c>
      <c r="BE646" s="186">
        <f>AJ646*Workings_risks!$E$24*Workings_risks!$E$26*Workings_risks!$E$27*Assumptions!$G$90</f>
        <v>4.2413857000357701E-4</v>
      </c>
      <c r="BF646" s="186">
        <f>AK646*Workings_risks!$E$24*Workings_risks!$E$26*Workings_risks!$E$27*Assumptions!$G$90</f>
        <v>4.3160385057293611E-4</v>
      </c>
      <c r="BG646" s="186">
        <f>AL646*Workings_risks!$E$24*Workings_risks!$E$26*Workings_risks!$E$27*Assumptions!$G$90</f>
        <v>4.3906913114229526E-4</v>
      </c>
      <c r="BH646" s="186">
        <f>AM646*Workings_risks!$E$24*Workings_risks!$E$26*Workings_risks!$E$27*Assumptions!$G$90</f>
        <v>4.465344117116543E-4</v>
      </c>
      <c r="BI646" s="186">
        <f>AN646*Workings_risks!$E$24*Workings_risks!$E$26*Workings_risks!$E$27*Assumptions!$G$90</f>
        <v>4.5399969228101345E-4</v>
      </c>
      <c r="BJ646" s="186">
        <f>AO646*Workings_risks!$E$24*Workings_risks!$E$26*Workings_risks!$E$27*Assumptions!$G$90</f>
        <v>4.6146497285037255E-4</v>
      </c>
      <c r="BK646" s="186">
        <f>AP646*Workings_risks!$E$24*Workings_risks!$E$26*Workings_risks!$E$27*Assumptions!$G$90</f>
        <v>4.6893025341973165E-4</v>
      </c>
      <c r="BL646" s="186">
        <f>AQ646*Workings_risks!$E$24*Workings_risks!$E$26*Workings_risks!$E$27*Assumptions!$G$90</f>
        <v>4.7639553398909075E-4</v>
      </c>
      <c r="BM646" s="186">
        <f>AR646*Workings_risks!$E$24*Workings_risks!$E$26*Workings_risks!$E$27*Assumptions!$G$90</f>
        <v>4.8386081455844979E-4</v>
      </c>
      <c r="BN646" s="186">
        <f>AS646*Workings_risks!$E$24*Workings_risks!$E$26*Workings_risks!$E$27*Assumptions!$G$90</f>
        <v>4.91326095127809E-4</v>
      </c>
      <c r="BO646" s="186">
        <f>AT646*Workings_risks!$E$24*Workings_risks!$E$26*Workings_risks!$E$27*Assumptions!$G$90</f>
        <v>4.9879137569716809E-4</v>
      </c>
      <c r="BP646" s="186">
        <f>AU646*Workings_risks!$E$24*Workings_risks!$E$26*Workings_risks!$E$27*Assumptions!$G$90</f>
        <v>5.0625665626652719E-4</v>
      </c>
      <c r="BQ646" s="186">
        <f>AV646*Workings_risks!$E$24*Workings_risks!$E$26*Workings_risks!$E$27*Assumptions!$G$90</f>
        <v>5.137219368358864E-4</v>
      </c>
      <c r="BR646" s="186">
        <f>AW646*Workings_risks!$E$24*Workings_risks!$E$26*Workings_risks!$E$27*Assumptions!$G$90</f>
        <v>5.2118721740524549E-4</v>
      </c>
      <c r="BS646" s="186">
        <f>AX646*Workings_risks!$E$24*Workings_risks!$E$26*Workings_risks!$E$27*Assumptions!$G$90</f>
        <v>5.2865249797460459E-4</v>
      </c>
      <c r="BT646" s="186">
        <f>AY646*Workings_risks!$E$24*Workings_risks!$E$26*Workings_risks!$E$27*Assumptions!$G$90</f>
        <v>5.3611777854396358E-4</v>
      </c>
    </row>
    <row r="647" spans="2:72" x14ac:dyDescent="0.25">
      <c r="B647" s="42">
        <v>10489555</v>
      </c>
      <c r="C647" s="42" t="s">
        <v>573</v>
      </c>
      <c r="D647" s="42" t="s">
        <v>241</v>
      </c>
      <c r="E647" s="42">
        <v>17387356</v>
      </c>
      <c r="F647" s="42">
        <v>17387365</v>
      </c>
      <c r="G647" s="42">
        <v>1.4204162542768906</v>
      </c>
      <c r="H647" s="42">
        <v>143.86019024946501</v>
      </c>
      <c r="I647" s="42">
        <v>-37.007229926408002</v>
      </c>
      <c r="J647" s="42">
        <v>107</v>
      </c>
      <c r="K647" s="42">
        <v>95.3</v>
      </c>
      <c r="L647" s="32">
        <v>6.3E-2</v>
      </c>
      <c r="M647" s="32">
        <v>8.7999999999999995E-2</v>
      </c>
      <c r="N647" s="181"/>
      <c r="O647" s="182">
        <f t="shared" si="151"/>
        <v>113.741</v>
      </c>
      <c r="P647" s="182">
        <f t="shared" si="152"/>
        <v>101.3039</v>
      </c>
      <c r="Q647" s="191">
        <f t="shared" si="153"/>
        <v>0.01</v>
      </c>
      <c r="R647" s="191">
        <f t="shared" si="154"/>
        <v>0.02</v>
      </c>
      <c r="S647" s="184">
        <f t="shared" si="155"/>
        <v>-1243.71</v>
      </c>
      <c r="T647" s="184">
        <f t="shared" si="156"/>
        <v>126.1781</v>
      </c>
      <c r="U647" s="185">
        <f t="shared" si="157"/>
        <v>1.5420073811419062E-2</v>
      </c>
      <c r="V647" s="181"/>
      <c r="W647" s="182">
        <f t="shared" si="158"/>
        <v>114.81099999999999</v>
      </c>
      <c r="X647" s="182">
        <f t="shared" si="159"/>
        <v>103.68640000000001</v>
      </c>
      <c r="Y647" s="183">
        <f t="shared" si="160"/>
        <v>0.01</v>
      </c>
      <c r="Z647" s="183">
        <f t="shared" si="161"/>
        <v>0.02</v>
      </c>
      <c r="AA647" s="184">
        <f t="shared" si="162"/>
        <v>-1112.4599999999987</v>
      </c>
      <c r="AB647" s="184">
        <f t="shared" si="163"/>
        <v>125.93559999999998</v>
      </c>
      <c r="AC647" s="185">
        <f t="shared" si="164"/>
        <v>1.7021376049475938E-2</v>
      </c>
      <c r="AD647" s="181"/>
      <c r="AE647" s="178">
        <f t="shared" si="150"/>
        <v>1.5420073811419062</v>
      </c>
      <c r="AF647" s="170">
        <f>Workings_risks!$E$18+Workings_risks!$E$27*(($AE647-1)*Workings_risks!$E$18)/(2050-2023)</f>
        <v>9.7357487819017506E-3</v>
      </c>
      <c r="AG647" s="170">
        <f>AF647+(($AE647-1)*Workings_risks!$E$18)/(2050-2023)</f>
        <v>9.9200862240477576E-3</v>
      </c>
      <c r="AH647" s="170">
        <f>AG647+(($AE647-1)*Workings_risks!$E$18)/(2050-2023)</f>
        <v>1.0104423666193765E-2</v>
      </c>
      <c r="AI647" s="170">
        <f>AH647+(($AE647-1)*Workings_risks!$E$18)/(2050-2023)</f>
        <v>1.0288761108339772E-2</v>
      </c>
      <c r="AJ647" s="170">
        <f>AI647+(($AE647-1)*Workings_risks!$E$18)/(2050-2023)</f>
        <v>1.0473098550485779E-2</v>
      </c>
      <c r="AK647" s="170">
        <f>AJ647+(($AE647-1)*Workings_risks!$E$18)/(2050-2023)</f>
        <v>1.0657435992631786E-2</v>
      </c>
      <c r="AL647" s="170">
        <f>AK647+(($AE647-1)*Workings_risks!$E$18)/(2050-2023)</f>
        <v>1.0841773434777793E-2</v>
      </c>
      <c r="AM647" s="170">
        <f>AL647+(($AE647-1)*Workings_risks!$E$18)/(2050-2023)</f>
        <v>1.10261108769238E-2</v>
      </c>
      <c r="AN647" s="170">
        <f>AM647+(($AE647-1)*Workings_risks!$E$18)/(2050-2023)</f>
        <v>1.1210448319069807E-2</v>
      </c>
      <c r="AO647" s="170">
        <f>AN647+(($AE647-1)*Workings_risks!$E$18)/(2050-2023)</f>
        <v>1.1394785761215814E-2</v>
      </c>
      <c r="AP647" s="170">
        <f>AO647+(($AE647-1)*Workings_risks!$E$18)/(2050-2023)</f>
        <v>1.1579123203361821E-2</v>
      </c>
      <c r="AQ647" s="170">
        <f>AP647+(($AE647-1)*Workings_risks!$E$18)/(2050-2023)</f>
        <v>1.1763460645507828E-2</v>
      </c>
      <c r="AR647" s="170">
        <f>AQ647+(($AE647-1)*Workings_risks!$E$18)/(2050-2023)</f>
        <v>1.1947798087653835E-2</v>
      </c>
      <c r="AS647" s="170">
        <f>AR647+(($AE647-1)*Workings_risks!$E$18)/(2050-2023)</f>
        <v>1.2132135529799842E-2</v>
      </c>
      <c r="AT647" s="170">
        <f>AS647+(($AE647-1)*Workings_risks!$E$18)/(2050-2023)</f>
        <v>1.2316472971945849E-2</v>
      </c>
      <c r="AU647" s="170">
        <f>AT647+(($AE647-1)*Workings_risks!$E$18)/(2050-2023)</f>
        <v>1.2500810414091856E-2</v>
      </c>
      <c r="AV647" s="170">
        <f>AU647+(($AE647-1)*Workings_risks!$E$18)/(2050-2023)</f>
        <v>1.2685147856237863E-2</v>
      </c>
      <c r="AW647" s="170">
        <f>AV647+(($AE647-1)*Workings_risks!$E$18)/(2050-2023)</f>
        <v>1.286948529838387E-2</v>
      </c>
      <c r="AX647" s="170">
        <f>AW647+(($AE647-1)*Workings_risks!$E$18)/(2050-2023)</f>
        <v>1.3053822740529877E-2</v>
      </c>
      <c r="AY647" s="170">
        <f>AX647+(($AE647-1)*Workings_risks!$E$18)/(2050-2023)</f>
        <v>1.3238160182675884E-2</v>
      </c>
      <c r="BA647" s="186">
        <f>AF647*Workings_risks!$E$24*Workings_risks!$E$26*Workings_risks!$E$27*Assumptions!$G$90</f>
        <v>3.9427744772614062E-4</v>
      </c>
      <c r="BB647" s="186">
        <f>AG647*Workings_risks!$E$24*Workings_risks!$E$26*Workings_risks!$E$27*Assumptions!$G$90</f>
        <v>4.0174272829549966E-4</v>
      </c>
      <c r="BC647" s="186">
        <f>AH647*Workings_risks!$E$24*Workings_risks!$E$26*Workings_risks!$E$27*Assumptions!$G$90</f>
        <v>4.0920800886485887E-4</v>
      </c>
      <c r="BD647" s="186">
        <f>AI647*Workings_risks!$E$24*Workings_risks!$E$26*Workings_risks!$E$27*Assumptions!$G$90</f>
        <v>4.1667328943421791E-4</v>
      </c>
      <c r="BE647" s="186">
        <f>AJ647*Workings_risks!$E$24*Workings_risks!$E$26*Workings_risks!$E$27*Assumptions!$G$90</f>
        <v>4.2413857000357701E-4</v>
      </c>
      <c r="BF647" s="186">
        <f>AK647*Workings_risks!$E$24*Workings_risks!$E$26*Workings_risks!$E$27*Assumptions!$G$90</f>
        <v>4.3160385057293611E-4</v>
      </c>
      <c r="BG647" s="186">
        <f>AL647*Workings_risks!$E$24*Workings_risks!$E$26*Workings_risks!$E$27*Assumptions!$G$90</f>
        <v>4.3906913114229526E-4</v>
      </c>
      <c r="BH647" s="186">
        <f>AM647*Workings_risks!$E$24*Workings_risks!$E$26*Workings_risks!$E$27*Assumptions!$G$90</f>
        <v>4.465344117116543E-4</v>
      </c>
      <c r="BI647" s="186">
        <f>AN647*Workings_risks!$E$24*Workings_risks!$E$26*Workings_risks!$E$27*Assumptions!$G$90</f>
        <v>4.5399969228101345E-4</v>
      </c>
      <c r="BJ647" s="186">
        <f>AO647*Workings_risks!$E$24*Workings_risks!$E$26*Workings_risks!$E$27*Assumptions!$G$90</f>
        <v>4.6146497285037255E-4</v>
      </c>
      <c r="BK647" s="186">
        <f>AP647*Workings_risks!$E$24*Workings_risks!$E$26*Workings_risks!$E$27*Assumptions!$G$90</f>
        <v>4.6893025341973165E-4</v>
      </c>
      <c r="BL647" s="186">
        <f>AQ647*Workings_risks!$E$24*Workings_risks!$E$26*Workings_risks!$E$27*Assumptions!$G$90</f>
        <v>4.7639553398909075E-4</v>
      </c>
      <c r="BM647" s="186">
        <f>AR647*Workings_risks!$E$24*Workings_risks!$E$26*Workings_risks!$E$27*Assumptions!$G$90</f>
        <v>4.8386081455844979E-4</v>
      </c>
      <c r="BN647" s="186">
        <f>AS647*Workings_risks!$E$24*Workings_risks!$E$26*Workings_risks!$E$27*Assumptions!$G$90</f>
        <v>4.91326095127809E-4</v>
      </c>
      <c r="BO647" s="186">
        <f>AT647*Workings_risks!$E$24*Workings_risks!$E$26*Workings_risks!$E$27*Assumptions!$G$90</f>
        <v>4.9879137569716809E-4</v>
      </c>
      <c r="BP647" s="186">
        <f>AU647*Workings_risks!$E$24*Workings_risks!$E$26*Workings_risks!$E$27*Assumptions!$G$90</f>
        <v>5.0625665626652719E-4</v>
      </c>
      <c r="BQ647" s="186">
        <f>AV647*Workings_risks!$E$24*Workings_risks!$E$26*Workings_risks!$E$27*Assumptions!$G$90</f>
        <v>5.137219368358864E-4</v>
      </c>
      <c r="BR647" s="186">
        <f>AW647*Workings_risks!$E$24*Workings_risks!$E$26*Workings_risks!$E$27*Assumptions!$G$90</f>
        <v>5.2118721740524549E-4</v>
      </c>
      <c r="BS647" s="186">
        <f>AX647*Workings_risks!$E$24*Workings_risks!$E$26*Workings_risks!$E$27*Assumptions!$G$90</f>
        <v>5.2865249797460459E-4</v>
      </c>
      <c r="BT647" s="186">
        <f>AY647*Workings_risks!$E$24*Workings_risks!$E$26*Workings_risks!$E$27*Assumptions!$G$90</f>
        <v>5.3611777854396358E-4</v>
      </c>
    </row>
    <row r="648" spans="2:72" x14ac:dyDescent="0.25">
      <c r="B648" s="42">
        <v>10489942</v>
      </c>
      <c r="C648" s="42" t="s">
        <v>573</v>
      </c>
      <c r="D648" s="42" t="s">
        <v>241</v>
      </c>
      <c r="E648" s="42">
        <v>17389226</v>
      </c>
      <c r="F648" s="42">
        <v>17389230</v>
      </c>
      <c r="G648" s="42">
        <v>0.54714536244512058</v>
      </c>
      <c r="H648" s="42">
        <v>144.01108127639799</v>
      </c>
      <c r="I648" s="42">
        <v>-36.883775477458002</v>
      </c>
      <c r="J648" s="42">
        <v>110</v>
      </c>
      <c r="K648" s="42">
        <v>98.5</v>
      </c>
      <c r="L648" s="32">
        <v>6.3E-2</v>
      </c>
      <c r="M648" s="32">
        <v>8.7999999999999995E-2</v>
      </c>
      <c r="N648" s="181"/>
      <c r="O648" s="182">
        <f t="shared" si="151"/>
        <v>116.92999999999999</v>
      </c>
      <c r="P648" s="182">
        <f t="shared" si="152"/>
        <v>104.7055</v>
      </c>
      <c r="Q648" s="191">
        <f t="shared" si="153"/>
        <v>0.01</v>
      </c>
      <c r="R648" s="191">
        <f t="shared" si="154"/>
        <v>0.02</v>
      </c>
      <c r="S648" s="184">
        <f t="shared" si="155"/>
        <v>-1222.4499999999991</v>
      </c>
      <c r="T648" s="184">
        <f t="shared" si="156"/>
        <v>129.15449999999998</v>
      </c>
      <c r="U648" s="185">
        <f t="shared" si="157"/>
        <v>1.5668943515072191E-2</v>
      </c>
      <c r="V648" s="181"/>
      <c r="W648" s="182">
        <f t="shared" si="158"/>
        <v>118.03</v>
      </c>
      <c r="X648" s="182">
        <f t="shared" si="159"/>
        <v>107.16800000000001</v>
      </c>
      <c r="Y648" s="183">
        <f t="shared" si="160"/>
        <v>0.01</v>
      </c>
      <c r="Z648" s="183">
        <f t="shared" si="161"/>
        <v>0.02</v>
      </c>
      <c r="AA648" s="184">
        <f t="shared" si="162"/>
        <v>-1086.1999999999994</v>
      </c>
      <c r="AB648" s="184">
        <f t="shared" si="163"/>
        <v>128.892</v>
      </c>
      <c r="AC648" s="185">
        <f t="shared" si="164"/>
        <v>1.7392745350764138E-2</v>
      </c>
      <c r="AD648" s="181"/>
      <c r="AE648" s="178">
        <f t="shared" si="150"/>
        <v>1.5668943515072191</v>
      </c>
      <c r="AF648" s="170">
        <f>Workings_risks!$E$18+Workings_risks!$E$27*(($AE648-1)*Workings_risks!$E$18)/(2050-2023)</f>
        <v>9.7611410585728177E-3</v>
      </c>
      <c r="AG648" s="170">
        <f>AF648+(($AE648-1)*Workings_risks!$E$18)/(2050-2023)</f>
        <v>9.9539425929425149E-3</v>
      </c>
      <c r="AH648" s="170">
        <f>AG648+(($AE648-1)*Workings_risks!$E$18)/(2050-2023)</f>
        <v>1.0146744127312212E-2</v>
      </c>
      <c r="AI648" s="170">
        <f>AH648+(($AE648-1)*Workings_risks!$E$18)/(2050-2023)</f>
        <v>1.0339545661681909E-2</v>
      </c>
      <c r="AJ648" s="170">
        <f>AI648+(($AE648-1)*Workings_risks!$E$18)/(2050-2023)</f>
        <v>1.0532347196051606E-2</v>
      </c>
      <c r="AK648" s="170">
        <f>AJ648+(($AE648-1)*Workings_risks!$E$18)/(2050-2023)</f>
        <v>1.0725148730421304E-2</v>
      </c>
      <c r="AL648" s="170">
        <f>AK648+(($AE648-1)*Workings_risks!$E$18)/(2050-2023)</f>
        <v>1.0917950264791001E-2</v>
      </c>
      <c r="AM648" s="170">
        <f>AL648+(($AE648-1)*Workings_risks!$E$18)/(2050-2023)</f>
        <v>1.1110751799160698E-2</v>
      </c>
      <c r="AN648" s="170">
        <f>AM648+(($AE648-1)*Workings_risks!$E$18)/(2050-2023)</f>
        <v>1.1303553333530395E-2</v>
      </c>
      <c r="AO648" s="170">
        <f>AN648+(($AE648-1)*Workings_risks!$E$18)/(2050-2023)</f>
        <v>1.1496354867900092E-2</v>
      </c>
      <c r="AP648" s="170">
        <f>AO648+(($AE648-1)*Workings_risks!$E$18)/(2050-2023)</f>
        <v>1.168915640226979E-2</v>
      </c>
      <c r="AQ648" s="170">
        <f>AP648+(($AE648-1)*Workings_risks!$E$18)/(2050-2023)</f>
        <v>1.1881957936639487E-2</v>
      </c>
      <c r="AR648" s="170">
        <f>AQ648+(($AE648-1)*Workings_risks!$E$18)/(2050-2023)</f>
        <v>1.2074759471009184E-2</v>
      </c>
      <c r="AS648" s="170">
        <f>AR648+(($AE648-1)*Workings_risks!$E$18)/(2050-2023)</f>
        <v>1.2267561005378881E-2</v>
      </c>
      <c r="AT648" s="170">
        <f>AS648+(($AE648-1)*Workings_risks!$E$18)/(2050-2023)</f>
        <v>1.2460362539748578E-2</v>
      </c>
      <c r="AU648" s="170">
        <f>AT648+(($AE648-1)*Workings_risks!$E$18)/(2050-2023)</f>
        <v>1.2653164074118275E-2</v>
      </c>
      <c r="AV648" s="170">
        <f>AU648+(($AE648-1)*Workings_risks!$E$18)/(2050-2023)</f>
        <v>1.2845965608487973E-2</v>
      </c>
      <c r="AW648" s="170">
        <f>AV648+(($AE648-1)*Workings_risks!$E$18)/(2050-2023)</f>
        <v>1.303876714285767E-2</v>
      </c>
      <c r="AX648" s="170">
        <f>AW648+(($AE648-1)*Workings_risks!$E$18)/(2050-2023)</f>
        <v>1.3231568677227367E-2</v>
      </c>
      <c r="AY648" s="170">
        <f>AX648+(($AE648-1)*Workings_risks!$E$18)/(2050-2023)</f>
        <v>1.3424370211597064E-2</v>
      </c>
      <c r="BA648" s="186">
        <f>AF648*Workings_risks!$E$24*Workings_risks!$E$26*Workings_risks!$E$27*Assumptions!$G$90</f>
        <v>3.953057817826269E-4</v>
      </c>
      <c r="BB648" s="186">
        <f>AG648*Workings_risks!$E$24*Workings_risks!$E$26*Workings_risks!$E$27*Assumptions!$G$90</f>
        <v>4.0311384037081485E-4</v>
      </c>
      <c r="BC648" s="186">
        <f>AH648*Workings_risks!$E$24*Workings_risks!$E$26*Workings_risks!$E$27*Assumptions!$G$90</f>
        <v>4.1092189895900269E-4</v>
      </c>
      <c r="BD648" s="186">
        <f>AI648*Workings_risks!$E$24*Workings_risks!$E$26*Workings_risks!$E$27*Assumptions!$G$90</f>
        <v>4.1872995754719058E-4</v>
      </c>
      <c r="BE648" s="186">
        <f>AJ648*Workings_risks!$E$24*Workings_risks!$E$26*Workings_risks!$E$27*Assumptions!$G$90</f>
        <v>4.2653801613537853E-4</v>
      </c>
      <c r="BF648" s="186">
        <f>AK648*Workings_risks!$E$24*Workings_risks!$E$26*Workings_risks!$E$27*Assumptions!$G$90</f>
        <v>4.3434607472356637E-4</v>
      </c>
      <c r="BG648" s="186">
        <f>AL648*Workings_risks!$E$24*Workings_risks!$E$26*Workings_risks!$E$27*Assumptions!$G$90</f>
        <v>4.4215413331175432E-4</v>
      </c>
      <c r="BH648" s="186">
        <f>AM648*Workings_risks!$E$24*Workings_risks!$E$26*Workings_risks!$E$27*Assumptions!$G$90</f>
        <v>4.4996219189994232E-4</v>
      </c>
      <c r="BI648" s="186">
        <f>AN648*Workings_risks!$E$24*Workings_risks!$E$26*Workings_risks!$E$27*Assumptions!$G$90</f>
        <v>4.5777025048813016E-4</v>
      </c>
      <c r="BJ648" s="186">
        <f>AO648*Workings_risks!$E$24*Workings_risks!$E$26*Workings_risks!$E$27*Assumptions!$G$90</f>
        <v>4.6557830907631805E-4</v>
      </c>
      <c r="BK648" s="186">
        <f>AP648*Workings_risks!$E$24*Workings_risks!$E$26*Workings_risks!$E$27*Assumptions!$G$90</f>
        <v>4.73386367664506E-4</v>
      </c>
      <c r="BL648" s="186">
        <f>AQ648*Workings_risks!$E$24*Workings_risks!$E$26*Workings_risks!$E$27*Assumptions!$G$90</f>
        <v>4.811944262526939E-4</v>
      </c>
      <c r="BM648" s="186">
        <f>AR648*Workings_risks!$E$24*Workings_risks!$E$26*Workings_risks!$E$27*Assumptions!$G$90</f>
        <v>4.8900248484088184E-4</v>
      </c>
      <c r="BN648" s="186">
        <f>AS648*Workings_risks!$E$24*Workings_risks!$E$26*Workings_risks!$E$27*Assumptions!$G$90</f>
        <v>4.9681054342906974E-4</v>
      </c>
      <c r="BO648" s="186">
        <f>AT648*Workings_risks!$E$24*Workings_risks!$E$26*Workings_risks!$E$27*Assumptions!$G$90</f>
        <v>5.0461860201725763E-4</v>
      </c>
      <c r="BP648" s="186">
        <f>AU648*Workings_risks!$E$24*Workings_risks!$E$26*Workings_risks!$E$27*Assumptions!$G$90</f>
        <v>5.1242666060544563E-4</v>
      </c>
      <c r="BQ648" s="186">
        <f>AV648*Workings_risks!$E$24*Workings_risks!$E$26*Workings_risks!$E$27*Assumptions!$G$90</f>
        <v>5.2023471919363353E-4</v>
      </c>
      <c r="BR648" s="186">
        <f>AW648*Workings_risks!$E$24*Workings_risks!$E$26*Workings_risks!$E$27*Assumptions!$G$90</f>
        <v>5.2804277778182142E-4</v>
      </c>
      <c r="BS648" s="186">
        <f>AX648*Workings_risks!$E$24*Workings_risks!$E$26*Workings_risks!$E$27*Assumptions!$G$90</f>
        <v>5.3585083637000932E-4</v>
      </c>
      <c r="BT648" s="186">
        <f>AY648*Workings_risks!$E$24*Workings_risks!$E$26*Workings_risks!$E$27*Assumptions!$G$90</f>
        <v>5.436588949581971E-4</v>
      </c>
    </row>
    <row r="649" spans="2:72" x14ac:dyDescent="0.25">
      <c r="B649" s="42">
        <v>10489943</v>
      </c>
      <c r="C649" s="42" t="s">
        <v>573</v>
      </c>
      <c r="D649" s="42" t="s">
        <v>241</v>
      </c>
      <c r="E649" s="42">
        <v>17389234</v>
      </c>
      <c r="F649" s="42">
        <v>17389230</v>
      </c>
      <c r="G649" s="42">
        <v>0.7616210650608104</v>
      </c>
      <c r="H649" s="42">
        <v>144.01361793049199</v>
      </c>
      <c r="I649" s="42">
        <v>-36.8842945888751</v>
      </c>
      <c r="J649" s="42">
        <v>110</v>
      </c>
      <c r="K649" s="42">
        <v>98.5</v>
      </c>
      <c r="L649" s="32">
        <v>6.3E-2</v>
      </c>
      <c r="M649" s="32">
        <v>8.7999999999999995E-2</v>
      </c>
      <c r="N649" s="181"/>
      <c r="O649" s="182">
        <f t="shared" si="151"/>
        <v>116.92999999999999</v>
      </c>
      <c r="P649" s="182">
        <f t="shared" si="152"/>
        <v>104.7055</v>
      </c>
      <c r="Q649" s="191">
        <f t="shared" si="153"/>
        <v>0.01</v>
      </c>
      <c r="R649" s="191">
        <f t="shared" si="154"/>
        <v>0.02</v>
      </c>
      <c r="S649" s="184">
        <f t="shared" si="155"/>
        <v>-1222.4499999999991</v>
      </c>
      <c r="T649" s="184">
        <f t="shared" si="156"/>
        <v>129.15449999999998</v>
      </c>
      <c r="U649" s="185">
        <f t="shared" si="157"/>
        <v>1.5668943515072191E-2</v>
      </c>
      <c r="V649" s="181"/>
      <c r="W649" s="182">
        <f t="shared" si="158"/>
        <v>118.03</v>
      </c>
      <c r="X649" s="182">
        <f t="shared" si="159"/>
        <v>107.16800000000001</v>
      </c>
      <c r="Y649" s="183">
        <f t="shared" si="160"/>
        <v>0.01</v>
      </c>
      <c r="Z649" s="183">
        <f t="shared" si="161"/>
        <v>0.02</v>
      </c>
      <c r="AA649" s="184">
        <f t="shared" si="162"/>
        <v>-1086.1999999999994</v>
      </c>
      <c r="AB649" s="184">
        <f t="shared" si="163"/>
        <v>128.892</v>
      </c>
      <c r="AC649" s="185">
        <f t="shared" si="164"/>
        <v>1.7392745350764138E-2</v>
      </c>
      <c r="AD649" s="181"/>
      <c r="AE649" s="178">
        <f t="shared" si="150"/>
        <v>1.5668943515072191</v>
      </c>
      <c r="AF649" s="170">
        <f>Workings_risks!$E$18+Workings_risks!$E$27*(($AE649-1)*Workings_risks!$E$18)/(2050-2023)</f>
        <v>9.7611410585728177E-3</v>
      </c>
      <c r="AG649" s="170">
        <f>AF649+(($AE649-1)*Workings_risks!$E$18)/(2050-2023)</f>
        <v>9.9539425929425149E-3</v>
      </c>
      <c r="AH649" s="170">
        <f>AG649+(($AE649-1)*Workings_risks!$E$18)/(2050-2023)</f>
        <v>1.0146744127312212E-2</v>
      </c>
      <c r="AI649" s="170">
        <f>AH649+(($AE649-1)*Workings_risks!$E$18)/(2050-2023)</f>
        <v>1.0339545661681909E-2</v>
      </c>
      <c r="AJ649" s="170">
        <f>AI649+(($AE649-1)*Workings_risks!$E$18)/(2050-2023)</f>
        <v>1.0532347196051606E-2</v>
      </c>
      <c r="AK649" s="170">
        <f>AJ649+(($AE649-1)*Workings_risks!$E$18)/(2050-2023)</f>
        <v>1.0725148730421304E-2</v>
      </c>
      <c r="AL649" s="170">
        <f>AK649+(($AE649-1)*Workings_risks!$E$18)/(2050-2023)</f>
        <v>1.0917950264791001E-2</v>
      </c>
      <c r="AM649" s="170">
        <f>AL649+(($AE649-1)*Workings_risks!$E$18)/(2050-2023)</f>
        <v>1.1110751799160698E-2</v>
      </c>
      <c r="AN649" s="170">
        <f>AM649+(($AE649-1)*Workings_risks!$E$18)/(2050-2023)</f>
        <v>1.1303553333530395E-2</v>
      </c>
      <c r="AO649" s="170">
        <f>AN649+(($AE649-1)*Workings_risks!$E$18)/(2050-2023)</f>
        <v>1.1496354867900092E-2</v>
      </c>
      <c r="AP649" s="170">
        <f>AO649+(($AE649-1)*Workings_risks!$E$18)/(2050-2023)</f>
        <v>1.168915640226979E-2</v>
      </c>
      <c r="AQ649" s="170">
        <f>AP649+(($AE649-1)*Workings_risks!$E$18)/(2050-2023)</f>
        <v>1.1881957936639487E-2</v>
      </c>
      <c r="AR649" s="170">
        <f>AQ649+(($AE649-1)*Workings_risks!$E$18)/(2050-2023)</f>
        <v>1.2074759471009184E-2</v>
      </c>
      <c r="AS649" s="170">
        <f>AR649+(($AE649-1)*Workings_risks!$E$18)/(2050-2023)</f>
        <v>1.2267561005378881E-2</v>
      </c>
      <c r="AT649" s="170">
        <f>AS649+(($AE649-1)*Workings_risks!$E$18)/(2050-2023)</f>
        <v>1.2460362539748578E-2</v>
      </c>
      <c r="AU649" s="170">
        <f>AT649+(($AE649-1)*Workings_risks!$E$18)/(2050-2023)</f>
        <v>1.2653164074118275E-2</v>
      </c>
      <c r="AV649" s="170">
        <f>AU649+(($AE649-1)*Workings_risks!$E$18)/(2050-2023)</f>
        <v>1.2845965608487973E-2</v>
      </c>
      <c r="AW649" s="170">
        <f>AV649+(($AE649-1)*Workings_risks!$E$18)/(2050-2023)</f>
        <v>1.303876714285767E-2</v>
      </c>
      <c r="AX649" s="170">
        <f>AW649+(($AE649-1)*Workings_risks!$E$18)/(2050-2023)</f>
        <v>1.3231568677227367E-2</v>
      </c>
      <c r="AY649" s="170">
        <f>AX649+(($AE649-1)*Workings_risks!$E$18)/(2050-2023)</f>
        <v>1.3424370211597064E-2</v>
      </c>
      <c r="BA649" s="186">
        <f>AF649*Workings_risks!$E$24*Workings_risks!$E$26*Workings_risks!$E$27*Assumptions!$G$90</f>
        <v>3.953057817826269E-4</v>
      </c>
      <c r="BB649" s="186">
        <f>AG649*Workings_risks!$E$24*Workings_risks!$E$26*Workings_risks!$E$27*Assumptions!$G$90</f>
        <v>4.0311384037081485E-4</v>
      </c>
      <c r="BC649" s="186">
        <f>AH649*Workings_risks!$E$24*Workings_risks!$E$26*Workings_risks!$E$27*Assumptions!$G$90</f>
        <v>4.1092189895900269E-4</v>
      </c>
      <c r="BD649" s="186">
        <f>AI649*Workings_risks!$E$24*Workings_risks!$E$26*Workings_risks!$E$27*Assumptions!$G$90</f>
        <v>4.1872995754719058E-4</v>
      </c>
      <c r="BE649" s="186">
        <f>AJ649*Workings_risks!$E$24*Workings_risks!$E$26*Workings_risks!$E$27*Assumptions!$G$90</f>
        <v>4.2653801613537853E-4</v>
      </c>
      <c r="BF649" s="186">
        <f>AK649*Workings_risks!$E$24*Workings_risks!$E$26*Workings_risks!$E$27*Assumptions!$G$90</f>
        <v>4.3434607472356637E-4</v>
      </c>
      <c r="BG649" s="186">
        <f>AL649*Workings_risks!$E$24*Workings_risks!$E$26*Workings_risks!$E$27*Assumptions!$G$90</f>
        <v>4.4215413331175432E-4</v>
      </c>
      <c r="BH649" s="186">
        <f>AM649*Workings_risks!$E$24*Workings_risks!$E$26*Workings_risks!$E$27*Assumptions!$G$90</f>
        <v>4.4996219189994232E-4</v>
      </c>
      <c r="BI649" s="186">
        <f>AN649*Workings_risks!$E$24*Workings_risks!$E$26*Workings_risks!$E$27*Assumptions!$G$90</f>
        <v>4.5777025048813016E-4</v>
      </c>
      <c r="BJ649" s="186">
        <f>AO649*Workings_risks!$E$24*Workings_risks!$E$26*Workings_risks!$E$27*Assumptions!$G$90</f>
        <v>4.6557830907631805E-4</v>
      </c>
      <c r="BK649" s="186">
        <f>AP649*Workings_risks!$E$24*Workings_risks!$E$26*Workings_risks!$E$27*Assumptions!$G$90</f>
        <v>4.73386367664506E-4</v>
      </c>
      <c r="BL649" s="186">
        <f>AQ649*Workings_risks!$E$24*Workings_risks!$E$26*Workings_risks!$E$27*Assumptions!$G$90</f>
        <v>4.811944262526939E-4</v>
      </c>
      <c r="BM649" s="186">
        <f>AR649*Workings_risks!$E$24*Workings_risks!$E$26*Workings_risks!$E$27*Assumptions!$G$90</f>
        <v>4.8900248484088184E-4</v>
      </c>
      <c r="BN649" s="186">
        <f>AS649*Workings_risks!$E$24*Workings_risks!$E$26*Workings_risks!$E$27*Assumptions!$G$90</f>
        <v>4.9681054342906974E-4</v>
      </c>
      <c r="BO649" s="186">
        <f>AT649*Workings_risks!$E$24*Workings_risks!$E$26*Workings_risks!$E$27*Assumptions!$G$90</f>
        <v>5.0461860201725763E-4</v>
      </c>
      <c r="BP649" s="186">
        <f>AU649*Workings_risks!$E$24*Workings_risks!$E$26*Workings_risks!$E$27*Assumptions!$G$90</f>
        <v>5.1242666060544563E-4</v>
      </c>
      <c r="BQ649" s="186">
        <f>AV649*Workings_risks!$E$24*Workings_risks!$E$26*Workings_risks!$E$27*Assumptions!$G$90</f>
        <v>5.2023471919363353E-4</v>
      </c>
      <c r="BR649" s="186">
        <f>AW649*Workings_risks!$E$24*Workings_risks!$E$26*Workings_risks!$E$27*Assumptions!$G$90</f>
        <v>5.2804277778182142E-4</v>
      </c>
      <c r="BS649" s="186">
        <f>AX649*Workings_risks!$E$24*Workings_risks!$E$26*Workings_risks!$E$27*Assumptions!$G$90</f>
        <v>5.3585083637000932E-4</v>
      </c>
      <c r="BT649" s="186">
        <f>AY649*Workings_risks!$E$24*Workings_risks!$E$26*Workings_risks!$E$27*Assumptions!$G$90</f>
        <v>5.436588949581971E-4</v>
      </c>
    </row>
    <row r="650" spans="2:72" x14ac:dyDescent="0.25">
      <c r="B650" s="42">
        <v>10490021</v>
      </c>
      <c r="C650" s="42" t="s">
        <v>573</v>
      </c>
      <c r="D650" s="42" t="s">
        <v>241</v>
      </c>
      <c r="E650" s="42">
        <v>17389617</v>
      </c>
      <c r="F650" s="42">
        <v>17389630</v>
      </c>
      <c r="G650" s="42">
        <v>2.1773416019686902</v>
      </c>
      <c r="H650" s="42">
        <v>144.024910345774</v>
      </c>
      <c r="I650" s="42">
        <v>-36.877521648104299</v>
      </c>
      <c r="J650" s="42">
        <v>110</v>
      </c>
      <c r="K650" s="42">
        <v>98.5</v>
      </c>
      <c r="L650" s="32">
        <v>6.3E-2</v>
      </c>
      <c r="M650" s="32">
        <v>8.7999999999999995E-2</v>
      </c>
      <c r="N650" s="181"/>
      <c r="O650" s="182">
        <f t="shared" si="151"/>
        <v>116.92999999999999</v>
      </c>
      <c r="P650" s="182">
        <f t="shared" si="152"/>
        <v>104.7055</v>
      </c>
      <c r="Q650" s="191">
        <f t="shared" si="153"/>
        <v>0.01</v>
      </c>
      <c r="R650" s="191">
        <f t="shared" si="154"/>
        <v>0.02</v>
      </c>
      <c r="S650" s="184">
        <f t="shared" si="155"/>
        <v>-1222.4499999999991</v>
      </c>
      <c r="T650" s="184">
        <f t="shared" si="156"/>
        <v>129.15449999999998</v>
      </c>
      <c r="U650" s="185">
        <f t="shared" si="157"/>
        <v>1.5668943515072191E-2</v>
      </c>
      <c r="V650" s="181"/>
      <c r="W650" s="182">
        <f t="shared" si="158"/>
        <v>118.03</v>
      </c>
      <c r="X650" s="182">
        <f t="shared" si="159"/>
        <v>107.16800000000001</v>
      </c>
      <c r="Y650" s="183">
        <f t="shared" si="160"/>
        <v>0.01</v>
      </c>
      <c r="Z650" s="183">
        <f t="shared" si="161"/>
        <v>0.02</v>
      </c>
      <c r="AA650" s="184">
        <f t="shared" si="162"/>
        <v>-1086.1999999999994</v>
      </c>
      <c r="AB650" s="184">
        <f t="shared" si="163"/>
        <v>128.892</v>
      </c>
      <c r="AC650" s="185">
        <f t="shared" si="164"/>
        <v>1.7392745350764138E-2</v>
      </c>
      <c r="AD650" s="181"/>
      <c r="AE650" s="178">
        <f t="shared" ref="AE650:AE713" si="165">U650*100</f>
        <v>1.5668943515072191</v>
      </c>
      <c r="AF650" s="170">
        <f>Workings_risks!$E$18+Workings_risks!$E$27*(($AE650-1)*Workings_risks!$E$18)/(2050-2023)</f>
        <v>9.7611410585728177E-3</v>
      </c>
      <c r="AG650" s="170">
        <f>AF650+(($AE650-1)*Workings_risks!$E$18)/(2050-2023)</f>
        <v>9.9539425929425149E-3</v>
      </c>
      <c r="AH650" s="170">
        <f>AG650+(($AE650-1)*Workings_risks!$E$18)/(2050-2023)</f>
        <v>1.0146744127312212E-2</v>
      </c>
      <c r="AI650" s="170">
        <f>AH650+(($AE650-1)*Workings_risks!$E$18)/(2050-2023)</f>
        <v>1.0339545661681909E-2</v>
      </c>
      <c r="AJ650" s="170">
        <f>AI650+(($AE650-1)*Workings_risks!$E$18)/(2050-2023)</f>
        <v>1.0532347196051606E-2</v>
      </c>
      <c r="AK650" s="170">
        <f>AJ650+(($AE650-1)*Workings_risks!$E$18)/(2050-2023)</f>
        <v>1.0725148730421304E-2</v>
      </c>
      <c r="AL650" s="170">
        <f>AK650+(($AE650-1)*Workings_risks!$E$18)/(2050-2023)</f>
        <v>1.0917950264791001E-2</v>
      </c>
      <c r="AM650" s="170">
        <f>AL650+(($AE650-1)*Workings_risks!$E$18)/(2050-2023)</f>
        <v>1.1110751799160698E-2</v>
      </c>
      <c r="AN650" s="170">
        <f>AM650+(($AE650-1)*Workings_risks!$E$18)/(2050-2023)</f>
        <v>1.1303553333530395E-2</v>
      </c>
      <c r="AO650" s="170">
        <f>AN650+(($AE650-1)*Workings_risks!$E$18)/(2050-2023)</f>
        <v>1.1496354867900092E-2</v>
      </c>
      <c r="AP650" s="170">
        <f>AO650+(($AE650-1)*Workings_risks!$E$18)/(2050-2023)</f>
        <v>1.168915640226979E-2</v>
      </c>
      <c r="AQ650" s="170">
        <f>AP650+(($AE650-1)*Workings_risks!$E$18)/(2050-2023)</f>
        <v>1.1881957936639487E-2</v>
      </c>
      <c r="AR650" s="170">
        <f>AQ650+(($AE650-1)*Workings_risks!$E$18)/(2050-2023)</f>
        <v>1.2074759471009184E-2</v>
      </c>
      <c r="AS650" s="170">
        <f>AR650+(($AE650-1)*Workings_risks!$E$18)/(2050-2023)</f>
        <v>1.2267561005378881E-2</v>
      </c>
      <c r="AT650" s="170">
        <f>AS650+(($AE650-1)*Workings_risks!$E$18)/(2050-2023)</f>
        <v>1.2460362539748578E-2</v>
      </c>
      <c r="AU650" s="170">
        <f>AT650+(($AE650-1)*Workings_risks!$E$18)/(2050-2023)</f>
        <v>1.2653164074118275E-2</v>
      </c>
      <c r="AV650" s="170">
        <f>AU650+(($AE650-1)*Workings_risks!$E$18)/(2050-2023)</f>
        <v>1.2845965608487973E-2</v>
      </c>
      <c r="AW650" s="170">
        <f>AV650+(($AE650-1)*Workings_risks!$E$18)/(2050-2023)</f>
        <v>1.303876714285767E-2</v>
      </c>
      <c r="AX650" s="170">
        <f>AW650+(($AE650-1)*Workings_risks!$E$18)/(2050-2023)</f>
        <v>1.3231568677227367E-2</v>
      </c>
      <c r="AY650" s="170">
        <f>AX650+(($AE650-1)*Workings_risks!$E$18)/(2050-2023)</f>
        <v>1.3424370211597064E-2</v>
      </c>
      <c r="BA650" s="186">
        <f>AF650*Workings_risks!$E$24*Workings_risks!$E$26*Workings_risks!$E$27*Assumptions!$G$90</f>
        <v>3.953057817826269E-4</v>
      </c>
      <c r="BB650" s="186">
        <f>AG650*Workings_risks!$E$24*Workings_risks!$E$26*Workings_risks!$E$27*Assumptions!$G$90</f>
        <v>4.0311384037081485E-4</v>
      </c>
      <c r="BC650" s="186">
        <f>AH650*Workings_risks!$E$24*Workings_risks!$E$26*Workings_risks!$E$27*Assumptions!$G$90</f>
        <v>4.1092189895900269E-4</v>
      </c>
      <c r="BD650" s="186">
        <f>AI650*Workings_risks!$E$24*Workings_risks!$E$26*Workings_risks!$E$27*Assumptions!$G$90</f>
        <v>4.1872995754719058E-4</v>
      </c>
      <c r="BE650" s="186">
        <f>AJ650*Workings_risks!$E$24*Workings_risks!$E$26*Workings_risks!$E$27*Assumptions!$G$90</f>
        <v>4.2653801613537853E-4</v>
      </c>
      <c r="BF650" s="186">
        <f>AK650*Workings_risks!$E$24*Workings_risks!$E$26*Workings_risks!$E$27*Assumptions!$G$90</f>
        <v>4.3434607472356637E-4</v>
      </c>
      <c r="BG650" s="186">
        <f>AL650*Workings_risks!$E$24*Workings_risks!$E$26*Workings_risks!$E$27*Assumptions!$G$90</f>
        <v>4.4215413331175432E-4</v>
      </c>
      <c r="BH650" s="186">
        <f>AM650*Workings_risks!$E$24*Workings_risks!$E$26*Workings_risks!$E$27*Assumptions!$G$90</f>
        <v>4.4996219189994232E-4</v>
      </c>
      <c r="BI650" s="186">
        <f>AN650*Workings_risks!$E$24*Workings_risks!$E$26*Workings_risks!$E$27*Assumptions!$G$90</f>
        <v>4.5777025048813016E-4</v>
      </c>
      <c r="BJ650" s="186">
        <f>AO650*Workings_risks!$E$24*Workings_risks!$E$26*Workings_risks!$E$27*Assumptions!$G$90</f>
        <v>4.6557830907631805E-4</v>
      </c>
      <c r="BK650" s="186">
        <f>AP650*Workings_risks!$E$24*Workings_risks!$E$26*Workings_risks!$E$27*Assumptions!$G$90</f>
        <v>4.73386367664506E-4</v>
      </c>
      <c r="BL650" s="186">
        <f>AQ650*Workings_risks!$E$24*Workings_risks!$E$26*Workings_risks!$E$27*Assumptions!$G$90</f>
        <v>4.811944262526939E-4</v>
      </c>
      <c r="BM650" s="186">
        <f>AR650*Workings_risks!$E$24*Workings_risks!$E$26*Workings_risks!$E$27*Assumptions!$G$90</f>
        <v>4.8900248484088184E-4</v>
      </c>
      <c r="BN650" s="186">
        <f>AS650*Workings_risks!$E$24*Workings_risks!$E$26*Workings_risks!$E$27*Assumptions!$G$90</f>
        <v>4.9681054342906974E-4</v>
      </c>
      <c r="BO650" s="186">
        <f>AT650*Workings_risks!$E$24*Workings_risks!$E$26*Workings_risks!$E$27*Assumptions!$G$90</f>
        <v>5.0461860201725763E-4</v>
      </c>
      <c r="BP650" s="186">
        <f>AU650*Workings_risks!$E$24*Workings_risks!$E$26*Workings_risks!$E$27*Assumptions!$G$90</f>
        <v>5.1242666060544563E-4</v>
      </c>
      <c r="BQ650" s="186">
        <f>AV650*Workings_risks!$E$24*Workings_risks!$E$26*Workings_risks!$E$27*Assumptions!$G$90</f>
        <v>5.2023471919363353E-4</v>
      </c>
      <c r="BR650" s="186">
        <f>AW650*Workings_risks!$E$24*Workings_risks!$E$26*Workings_risks!$E$27*Assumptions!$G$90</f>
        <v>5.2804277778182142E-4</v>
      </c>
      <c r="BS650" s="186">
        <f>AX650*Workings_risks!$E$24*Workings_risks!$E$26*Workings_risks!$E$27*Assumptions!$G$90</f>
        <v>5.3585083637000932E-4</v>
      </c>
      <c r="BT650" s="186">
        <f>AY650*Workings_risks!$E$24*Workings_risks!$E$26*Workings_risks!$E$27*Assumptions!$G$90</f>
        <v>5.436588949581971E-4</v>
      </c>
    </row>
    <row r="651" spans="2:72" x14ac:dyDescent="0.25">
      <c r="B651" s="42">
        <v>10490026</v>
      </c>
      <c r="C651" s="42" t="s">
        <v>573</v>
      </c>
      <c r="D651" s="42" t="s">
        <v>241</v>
      </c>
      <c r="E651" s="42">
        <v>17389634</v>
      </c>
      <c r="F651" s="42">
        <v>17448380</v>
      </c>
      <c r="G651" s="42">
        <v>1.6949964881146702</v>
      </c>
      <c r="H651" s="42">
        <v>144.03135801220401</v>
      </c>
      <c r="I651" s="42">
        <v>-36.876911307222997</v>
      </c>
      <c r="J651" s="42">
        <v>110</v>
      </c>
      <c r="K651" s="42">
        <v>98.9</v>
      </c>
      <c r="L651" s="32">
        <v>6.3E-2</v>
      </c>
      <c r="M651" s="32">
        <v>8.7999999999999995E-2</v>
      </c>
      <c r="N651" s="181"/>
      <c r="O651" s="182">
        <f t="shared" si="151"/>
        <v>116.92999999999999</v>
      </c>
      <c r="P651" s="182">
        <f t="shared" si="152"/>
        <v>105.1307</v>
      </c>
      <c r="Q651" s="191">
        <f t="shared" si="153"/>
        <v>0.01</v>
      </c>
      <c r="R651" s="191">
        <f t="shared" si="154"/>
        <v>0.02</v>
      </c>
      <c r="S651" s="184">
        <f t="shared" si="155"/>
        <v>-1179.9299999999987</v>
      </c>
      <c r="T651" s="184">
        <f t="shared" si="156"/>
        <v>128.72929999999997</v>
      </c>
      <c r="U651" s="185">
        <f t="shared" si="157"/>
        <v>1.5873229767867574E-2</v>
      </c>
      <c r="V651" s="181"/>
      <c r="W651" s="182">
        <f t="shared" si="158"/>
        <v>118.03</v>
      </c>
      <c r="X651" s="182">
        <f t="shared" si="159"/>
        <v>107.60320000000002</v>
      </c>
      <c r="Y651" s="183">
        <f t="shared" si="160"/>
        <v>0.01</v>
      </c>
      <c r="Z651" s="183">
        <f t="shared" si="161"/>
        <v>0.02</v>
      </c>
      <c r="AA651" s="184">
        <f t="shared" si="162"/>
        <v>-1042.6799999999985</v>
      </c>
      <c r="AB651" s="184">
        <f t="shared" si="163"/>
        <v>128.45679999999999</v>
      </c>
      <c r="AC651" s="185">
        <f t="shared" si="164"/>
        <v>1.7701308167414751E-2</v>
      </c>
      <c r="AD651" s="181"/>
      <c r="AE651" s="178">
        <f t="shared" si="165"/>
        <v>1.5873229767867574</v>
      </c>
      <c r="AF651" s="170">
        <f>Workings_risks!$E$18+Workings_risks!$E$27*(($AE651-1)*Workings_risks!$E$18)/(2050-2023)</f>
        <v>9.7819844676938651E-3</v>
      </c>
      <c r="AG651" s="170">
        <f>AF651+(($AE651-1)*Workings_risks!$E$18)/(2050-2023)</f>
        <v>9.9817338051039102E-3</v>
      </c>
      <c r="AH651" s="170">
        <f>AG651+(($AE651-1)*Workings_risks!$E$18)/(2050-2023)</f>
        <v>1.0181483142513955E-2</v>
      </c>
      <c r="AI651" s="170">
        <f>AH651+(($AE651-1)*Workings_risks!$E$18)/(2050-2023)</f>
        <v>1.0381232479924001E-2</v>
      </c>
      <c r="AJ651" s="170">
        <f>AI651+(($AE651-1)*Workings_risks!$E$18)/(2050-2023)</f>
        <v>1.0580981817334046E-2</v>
      </c>
      <c r="AK651" s="170">
        <f>AJ651+(($AE651-1)*Workings_risks!$E$18)/(2050-2023)</f>
        <v>1.0780731154744091E-2</v>
      </c>
      <c r="AL651" s="170">
        <f>AK651+(($AE651-1)*Workings_risks!$E$18)/(2050-2023)</f>
        <v>1.0980480492154136E-2</v>
      </c>
      <c r="AM651" s="170">
        <f>AL651+(($AE651-1)*Workings_risks!$E$18)/(2050-2023)</f>
        <v>1.1180229829564181E-2</v>
      </c>
      <c r="AN651" s="170">
        <f>AM651+(($AE651-1)*Workings_risks!$E$18)/(2050-2023)</f>
        <v>1.1379979166974226E-2</v>
      </c>
      <c r="AO651" s="170">
        <f>AN651+(($AE651-1)*Workings_risks!$E$18)/(2050-2023)</f>
        <v>1.1579728504384271E-2</v>
      </c>
      <c r="AP651" s="170">
        <f>AO651+(($AE651-1)*Workings_risks!$E$18)/(2050-2023)</f>
        <v>1.1779477841794317E-2</v>
      </c>
      <c r="AQ651" s="170">
        <f>AP651+(($AE651-1)*Workings_risks!$E$18)/(2050-2023)</f>
        <v>1.1979227179204362E-2</v>
      </c>
      <c r="AR651" s="170">
        <f>AQ651+(($AE651-1)*Workings_risks!$E$18)/(2050-2023)</f>
        <v>1.2178976516614407E-2</v>
      </c>
      <c r="AS651" s="170">
        <f>AR651+(($AE651-1)*Workings_risks!$E$18)/(2050-2023)</f>
        <v>1.2378725854024452E-2</v>
      </c>
      <c r="AT651" s="170">
        <f>AS651+(($AE651-1)*Workings_risks!$E$18)/(2050-2023)</f>
        <v>1.2578475191434497E-2</v>
      </c>
      <c r="AU651" s="170">
        <f>AT651+(($AE651-1)*Workings_risks!$E$18)/(2050-2023)</f>
        <v>1.2778224528844542E-2</v>
      </c>
      <c r="AV651" s="170">
        <f>AU651+(($AE651-1)*Workings_risks!$E$18)/(2050-2023)</f>
        <v>1.2977973866254587E-2</v>
      </c>
      <c r="AW651" s="170">
        <f>AV651+(($AE651-1)*Workings_risks!$E$18)/(2050-2023)</f>
        <v>1.3177723203664633E-2</v>
      </c>
      <c r="AX651" s="170">
        <f>AW651+(($AE651-1)*Workings_risks!$E$18)/(2050-2023)</f>
        <v>1.3377472541074678E-2</v>
      </c>
      <c r="AY651" s="170">
        <f>AX651+(($AE651-1)*Workings_risks!$E$18)/(2050-2023)</f>
        <v>1.3577221878484723E-2</v>
      </c>
      <c r="BA651" s="186">
        <f>AF651*Workings_risks!$E$24*Workings_risks!$E$26*Workings_risks!$E$27*Assumptions!$G$90</f>
        <v>3.9614989622459312E-4</v>
      </c>
      <c r="BB651" s="186">
        <f>AG651*Workings_risks!$E$24*Workings_risks!$E$26*Workings_risks!$E$27*Assumptions!$G$90</f>
        <v>4.0423932629343626E-4</v>
      </c>
      <c r="BC651" s="186">
        <f>AH651*Workings_risks!$E$24*Workings_risks!$E$26*Workings_risks!$E$27*Assumptions!$G$90</f>
        <v>4.1232875636227961E-4</v>
      </c>
      <c r="BD651" s="186">
        <f>AI651*Workings_risks!$E$24*Workings_risks!$E$26*Workings_risks!$E$27*Assumptions!$G$90</f>
        <v>4.2041818643112291E-4</v>
      </c>
      <c r="BE651" s="186">
        <f>AJ651*Workings_risks!$E$24*Workings_risks!$E$26*Workings_risks!$E$27*Assumptions!$G$90</f>
        <v>4.2850761649996621E-4</v>
      </c>
      <c r="BF651" s="186">
        <f>AK651*Workings_risks!$E$24*Workings_risks!$E$26*Workings_risks!$E$27*Assumptions!$G$90</f>
        <v>4.365970465688094E-4</v>
      </c>
      <c r="BG651" s="186">
        <f>AL651*Workings_risks!$E$24*Workings_risks!$E$26*Workings_risks!$E$27*Assumptions!$G$90</f>
        <v>4.4468647663765276E-4</v>
      </c>
      <c r="BH651" s="186">
        <f>AM651*Workings_risks!$E$24*Workings_risks!$E$26*Workings_risks!$E$27*Assumptions!$G$90</f>
        <v>4.52775906706496E-4</v>
      </c>
      <c r="BI651" s="186">
        <f>AN651*Workings_risks!$E$24*Workings_risks!$E$26*Workings_risks!$E$27*Assumptions!$G$90</f>
        <v>4.6086533677533936E-4</v>
      </c>
      <c r="BJ651" s="186">
        <f>AO651*Workings_risks!$E$24*Workings_risks!$E$26*Workings_risks!$E$27*Assumptions!$G$90</f>
        <v>4.6895476684418255E-4</v>
      </c>
      <c r="BK651" s="186">
        <f>AP651*Workings_risks!$E$24*Workings_risks!$E$26*Workings_risks!$E$27*Assumptions!$G$90</f>
        <v>4.7704419691302585E-4</v>
      </c>
      <c r="BL651" s="186">
        <f>AQ651*Workings_risks!$E$24*Workings_risks!$E$26*Workings_risks!$E$27*Assumptions!$G$90</f>
        <v>4.851336269818691E-4</v>
      </c>
      <c r="BM651" s="186">
        <f>AR651*Workings_risks!$E$24*Workings_risks!$E$26*Workings_risks!$E$27*Assumptions!$G$90</f>
        <v>4.9322305705071234E-4</v>
      </c>
      <c r="BN651" s="186">
        <f>AS651*Workings_risks!$E$24*Workings_risks!$E$26*Workings_risks!$E$27*Assumptions!$G$90</f>
        <v>5.013124871195557E-4</v>
      </c>
      <c r="BO651" s="186">
        <f>AT651*Workings_risks!$E$24*Workings_risks!$E$26*Workings_risks!$E$27*Assumptions!$G$90</f>
        <v>5.0940191718839894E-4</v>
      </c>
      <c r="BP651" s="186">
        <f>AU651*Workings_risks!$E$24*Workings_risks!$E$26*Workings_risks!$E$27*Assumptions!$G$90</f>
        <v>5.1749134725724219E-4</v>
      </c>
      <c r="BQ651" s="186">
        <f>AV651*Workings_risks!$E$24*Workings_risks!$E$26*Workings_risks!$E$27*Assumptions!$G$90</f>
        <v>5.2558077732608544E-4</v>
      </c>
      <c r="BR651" s="186">
        <f>AW651*Workings_risks!$E$24*Workings_risks!$E$26*Workings_risks!$E$27*Assumptions!$G$90</f>
        <v>5.3367020739492879E-4</v>
      </c>
      <c r="BS651" s="186">
        <f>AX651*Workings_risks!$E$24*Workings_risks!$E$26*Workings_risks!$E$27*Assumptions!$G$90</f>
        <v>5.4175963746377193E-4</v>
      </c>
      <c r="BT651" s="186">
        <f>AY651*Workings_risks!$E$24*Workings_risks!$E$26*Workings_risks!$E$27*Assumptions!$G$90</f>
        <v>5.4984906753261528E-4</v>
      </c>
    </row>
    <row r="652" spans="2:72" x14ac:dyDescent="0.25">
      <c r="B652" s="42">
        <v>10490184</v>
      </c>
      <c r="C652" s="42" t="s">
        <v>400</v>
      </c>
      <c r="D652" s="42" t="s">
        <v>240</v>
      </c>
      <c r="E652" s="42">
        <v>17390245</v>
      </c>
      <c r="F652" s="42">
        <v>17390984</v>
      </c>
      <c r="G652" s="42">
        <v>0.26743291080083065</v>
      </c>
      <c r="H652" s="42">
        <v>143.96698575729999</v>
      </c>
      <c r="I652" s="42">
        <v>-36.982440993298503</v>
      </c>
      <c r="J652" s="42">
        <v>108</v>
      </c>
      <c r="K652" s="42">
        <v>96.8</v>
      </c>
      <c r="L652" s="32">
        <v>6.3E-2</v>
      </c>
      <c r="M652" s="32">
        <v>8.7999999999999995E-2</v>
      </c>
      <c r="N652" s="181"/>
      <c r="O652" s="182">
        <f t="shared" si="151"/>
        <v>114.80399999999999</v>
      </c>
      <c r="P652" s="182">
        <f t="shared" si="152"/>
        <v>102.8984</v>
      </c>
      <c r="Q652" s="191">
        <f t="shared" si="153"/>
        <v>0.01</v>
      </c>
      <c r="R652" s="191">
        <f t="shared" si="154"/>
        <v>0.02</v>
      </c>
      <c r="S652" s="184">
        <f t="shared" si="155"/>
        <v>-1190.5599999999993</v>
      </c>
      <c r="T652" s="184">
        <f t="shared" si="156"/>
        <v>126.70959999999998</v>
      </c>
      <c r="U652" s="185">
        <f t="shared" si="157"/>
        <v>1.5714957666980237E-2</v>
      </c>
      <c r="V652" s="181"/>
      <c r="W652" s="182">
        <f t="shared" si="158"/>
        <v>115.884</v>
      </c>
      <c r="X652" s="182">
        <f t="shared" si="159"/>
        <v>105.31840000000001</v>
      </c>
      <c r="Y652" s="183">
        <f t="shared" si="160"/>
        <v>0.01</v>
      </c>
      <c r="Z652" s="183">
        <f t="shared" si="161"/>
        <v>0.02</v>
      </c>
      <c r="AA652" s="184">
        <f t="shared" si="162"/>
        <v>-1056.5599999999988</v>
      </c>
      <c r="AB652" s="184">
        <f t="shared" si="163"/>
        <v>126.44959999999999</v>
      </c>
      <c r="AC652" s="185">
        <f t="shared" si="164"/>
        <v>1.7461951995154094E-2</v>
      </c>
      <c r="AD652" s="181"/>
      <c r="AE652" s="178">
        <f t="shared" si="165"/>
        <v>1.5714957666980236</v>
      </c>
      <c r="AF652" s="170">
        <f>Workings_risks!$E$18+Workings_risks!$E$27*(($AE652-1)*Workings_risks!$E$18)/(2050-2023)</f>
        <v>9.7658359011305214E-3</v>
      </c>
      <c r="AG652" s="170">
        <f>AF652+(($AE652-1)*Workings_risks!$E$18)/(2050-2023)</f>
        <v>9.9602023830194526E-3</v>
      </c>
      <c r="AH652" s="170">
        <f>AG652+(($AE652-1)*Workings_risks!$E$18)/(2050-2023)</f>
        <v>1.0154568864908384E-2</v>
      </c>
      <c r="AI652" s="170">
        <f>AH652+(($AE652-1)*Workings_risks!$E$18)/(2050-2023)</f>
        <v>1.0348935346797315E-2</v>
      </c>
      <c r="AJ652" s="170">
        <f>AI652+(($AE652-1)*Workings_risks!$E$18)/(2050-2023)</f>
        <v>1.0543301828686246E-2</v>
      </c>
      <c r="AK652" s="170">
        <f>AJ652+(($AE652-1)*Workings_risks!$E$18)/(2050-2023)</f>
        <v>1.0737668310575177E-2</v>
      </c>
      <c r="AL652" s="170">
        <f>AK652+(($AE652-1)*Workings_risks!$E$18)/(2050-2023)</f>
        <v>1.0932034792464108E-2</v>
      </c>
      <c r="AM652" s="170">
        <f>AL652+(($AE652-1)*Workings_risks!$E$18)/(2050-2023)</f>
        <v>1.112640127435304E-2</v>
      </c>
      <c r="AN652" s="170">
        <f>AM652+(($AE652-1)*Workings_risks!$E$18)/(2050-2023)</f>
        <v>1.1320767756241971E-2</v>
      </c>
      <c r="AO652" s="170">
        <f>AN652+(($AE652-1)*Workings_risks!$E$18)/(2050-2023)</f>
        <v>1.1515134238130902E-2</v>
      </c>
      <c r="AP652" s="170">
        <f>AO652+(($AE652-1)*Workings_risks!$E$18)/(2050-2023)</f>
        <v>1.1709500720019833E-2</v>
      </c>
      <c r="AQ652" s="170">
        <f>AP652+(($AE652-1)*Workings_risks!$E$18)/(2050-2023)</f>
        <v>1.1903867201908764E-2</v>
      </c>
      <c r="AR652" s="170">
        <f>AQ652+(($AE652-1)*Workings_risks!$E$18)/(2050-2023)</f>
        <v>1.2098233683797695E-2</v>
      </c>
      <c r="AS652" s="170">
        <f>AR652+(($AE652-1)*Workings_risks!$E$18)/(2050-2023)</f>
        <v>1.2292600165686627E-2</v>
      </c>
      <c r="AT652" s="170">
        <f>AS652+(($AE652-1)*Workings_risks!$E$18)/(2050-2023)</f>
        <v>1.2486966647575558E-2</v>
      </c>
      <c r="AU652" s="170">
        <f>AT652+(($AE652-1)*Workings_risks!$E$18)/(2050-2023)</f>
        <v>1.2681333129464489E-2</v>
      </c>
      <c r="AV652" s="170">
        <f>AU652+(($AE652-1)*Workings_risks!$E$18)/(2050-2023)</f>
        <v>1.287569961135342E-2</v>
      </c>
      <c r="AW652" s="170">
        <f>AV652+(($AE652-1)*Workings_risks!$E$18)/(2050-2023)</f>
        <v>1.3070066093242351E-2</v>
      </c>
      <c r="AX652" s="170">
        <f>AW652+(($AE652-1)*Workings_risks!$E$18)/(2050-2023)</f>
        <v>1.3264432575131282E-2</v>
      </c>
      <c r="AY652" s="170">
        <f>AX652+(($AE652-1)*Workings_risks!$E$18)/(2050-2023)</f>
        <v>1.3458799057020214E-2</v>
      </c>
      <c r="BA652" s="186">
        <f>AF652*Workings_risks!$E$24*Workings_risks!$E$26*Workings_risks!$E$27*Assumptions!$G$90</f>
        <v>3.9549591307941714E-4</v>
      </c>
      <c r="BB652" s="186">
        <f>AG652*Workings_risks!$E$24*Workings_risks!$E$26*Workings_risks!$E$27*Assumptions!$G$90</f>
        <v>4.0336734876653514E-4</v>
      </c>
      <c r="BC652" s="186">
        <f>AH652*Workings_risks!$E$24*Workings_risks!$E$26*Workings_risks!$E$27*Assumptions!$G$90</f>
        <v>4.112387844536531E-4</v>
      </c>
      <c r="BD652" s="186">
        <f>AI652*Workings_risks!$E$24*Workings_risks!$E$26*Workings_risks!$E$27*Assumptions!$G$90</f>
        <v>4.1911022014077111E-4</v>
      </c>
      <c r="BE652" s="186">
        <f>AJ652*Workings_risks!$E$24*Workings_risks!$E$26*Workings_risks!$E$27*Assumptions!$G$90</f>
        <v>4.2698165582788912E-4</v>
      </c>
      <c r="BF652" s="186">
        <f>AK652*Workings_risks!$E$24*Workings_risks!$E$26*Workings_risks!$E$27*Assumptions!$G$90</f>
        <v>4.3485309151500707E-4</v>
      </c>
      <c r="BG652" s="186">
        <f>AL652*Workings_risks!$E$24*Workings_risks!$E$26*Workings_risks!$E$27*Assumptions!$G$90</f>
        <v>4.4272452720212508E-4</v>
      </c>
      <c r="BH652" s="186">
        <f>AM652*Workings_risks!$E$24*Workings_risks!$E$26*Workings_risks!$E$27*Assumptions!$G$90</f>
        <v>4.5059596288924309E-4</v>
      </c>
      <c r="BI652" s="186">
        <f>AN652*Workings_risks!$E$24*Workings_risks!$E$26*Workings_risks!$E$27*Assumptions!$G$90</f>
        <v>4.5846739857636104E-4</v>
      </c>
      <c r="BJ652" s="186">
        <f>AO652*Workings_risks!$E$24*Workings_risks!$E$26*Workings_risks!$E$27*Assumptions!$G$90</f>
        <v>4.6633883426347905E-4</v>
      </c>
      <c r="BK652" s="186">
        <f>AP652*Workings_risks!$E$24*Workings_risks!$E$26*Workings_risks!$E$27*Assumptions!$G$90</f>
        <v>4.7421026995059701E-4</v>
      </c>
      <c r="BL652" s="186">
        <f>AQ652*Workings_risks!$E$24*Workings_risks!$E$26*Workings_risks!$E$27*Assumptions!$G$90</f>
        <v>4.8208170563771502E-4</v>
      </c>
      <c r="BM652" s="186">
        <f>AR652*Workings_risks!$E$24*Workings_risks!$E$26*Workings_risks!$E$27*Assumptions!$G$90</f>
        <v>4.8995314132483292E-4</v>
      </c>
      <c r="BN652" s="186">
        <f>AS652*Workings_risks!$E$24*Workings_risks!$E$26*Workings_risks!$E$27*Assumptions!$G$90</f>
        <v>4.9782457701195103E-4</v>
      </c>
      <c r="BO652" s="186">
        <f>AT652*Workings_risks!$E$24*Workings_risks!$E$26*Workings_risks!$E$27*Assumptions!$G$90</f>
        <v>5.0569601269906904E-4</v>
      </c>
      <c r="BP652" s="186">
        <f>AU652*Workings_risks!$E$24*Workings_risks!$E$26*Workings_risks!$E$27*Assumptions!$G$90</f>
        <v>5.1356744838618694E-4</v>
      </c>
      <c r="BQ652" s="186">
        <f>AV652*Workings_risks!$E$24*Workings_risks!$E$26*Workings_risks!$E$27*Assumptions!$G$90</f>
        <v>5.2143888407330495E-4</v>
      </c>
      <c r="BR652" s="186">
        <f>AW652*Workings_risks!$E$24*Workings_risks!$E$26*Workings_risks!$E$27*Assumptions!$G$90</f>
        <v>5.2931031976042296E-4</v>
      </c>
      <c r="BS652" s="186">
        <f>AX652*Workings_risks!$E$24*Workings_risks!$E$26*Workings_risks!$E$27*Assumptions!$G$90</f>
        <v>5.3718175544754097E-4</v>
      </c>
      <c r="BT652" s="186">
        <f>AY652*Workings_risks!$E$24*Workings_risks!$E$26*Workings_risks!$E$27*Assumptions!$G$90</f>
        <v>5.4505319113465898E-4</v>
      </c>
    </row>
    <row r="653" spans="2:72" x14ac:dyDescent="0.25">
      <c r="B653" s="42">
        <v>10490223</v>
      </c>
      <c r="C653" s="42" t="s">
        <v>400</v>
      </c>
      <c r="D653" s="42" t="s">
        <v>240</v>
      </c>
      <c r="E653" s="42">
        <v>17390391</v>
      </c>
      <c r="F653" s="42">
        <v>17390395</v>
      </c>
      <c r="G653" s="42">
        <v>0.44000143915832046</v>
      </c>
      <c r="H653" s="42">
        <v>143.96989476971001</v>
      </c>
      <c r="I653" s="42">
        <v>-36.9879549015264</v>
      </c>
      <c r="J653" s="42">
        <v>108</v>
      </c>
      <c r="K653" s="42">
        <v>96.8</v>
      </c>
      <c r="L653" s="32">
        <v>6.3E-2</v>
      </c>
      <c r="M653" s="32">
        <v>8.7999999999999995E-2</v>
      </c>
      <c r="N653" s="181"/>
      <c r="O653" s="182">
        <f t="shared" si="151"/>
        <v>114.80399999999999</v>
      </c>
      <c r="P653" s="182">
        <f t="shared" si="152"/>
        <v>102.8984</v>
      </c>
      <c r="Q653" s="191">
        <f t="shared" si="153"/>
        <v>0.01</v>
      </c>
      <c r="R653" s="191">
        <f t="shared" si="154"/>
        <v>0.02</v>
      </c>
      <c r="S653" s="184">
        <f t="shared" si="155"/>
        <v>-1190.5599999999993</v>
      </c>
      <c r="T653" s="184">
        <f t="shared" si="156"/>
        <v>126.70959999999998</v>
      </c>
      <c r="U653" s="185">
        <f t="shared" si="157"/>
        <v>1.5714957666980237E-2</v>
      </c>
      <c r="V653" s="181"/>
      <c r="W653" s="182">
        <f t="shared" si="158"/>
        <v>115.884</v>
      </c>
      <c r="X653" s="182">
        <f t="shared" si="159"/>
        <v>105.31840000000001</v>
      </c>
      <c r="Y653" s="183">
        <f t="shared" si="160"/>
        <v>0.01</v>
      </c>
      <c r="Z653" s="183">
        <f t="shared" si="161"/>
        <v>0.02</v>
      </c>
      <c r="AA653" s="184">
        <f t="shared" si="162"/>
        <v>-1056.5599999999988</v>
      </c>
      <c r="AB653" s="184">
        <f t="shared" si="163"/>
        <v>126.44959999999999</v>
      </c>
      <c r="AC653" s="185">
        <f t="shared" si="164"/>
        <v>1.7461951995154094E-2</v>
      </c>
      <c r="AD653" s="181"/>
      <c r="AE653" s="178">
        <f t="shared" si="165"/>
        <v>1.5714957666980236</v>
      </c>
      <c r="AF653" s="170">
        <f>Workings_risks!$E$18+Workings_risks!$E$27*(($AE653-1)*Workings_risks!$E$18)/(2050-2023)</f>
        <v>9.7658359011305214E-3</v>
      </c>
      <c r="AG653" s="170">
        <f>AF653+(($AE653-1)*Workings_risks!$E$18)/(2050-2023)</f>
        <v>9.9602023830194526E-3</v>
      </c>
      <c r="AH653" s="170">
        <f>AG653+(($AE653-1)*Workings_risks!$E$18)/(2050-2023)</f>
        <v>1.0154568864908384E-2</v>
      </c>
      <c r="AI653" s="170">
        <f>AH653+(($AE653-1)*Workings_risks!$E$18)/(2050-2023)</f>
        <v>1.0348935346797315E-2</v>
      </c>
      <c r="AJ653" s="170">
        <f>AI653+(($AE653-1)*Workings_risks!$E$18)/(2050-2023)</f>
        <v>1.0543301828686246E-2</v>
      </c>
      <c r="AK653" s="170">
        <f>AJ653+(($AE653-1)*Workings_risks!$E$18)/(2050-2023)</f>
        <v>1.0737668310575177E-2</v>
      </c>
      <c r="AL653" s="170">
        <f>AK653+(($AE653-1)*Workings_risks!$E$18)/(2050-2023)</f>
        <v>1.0932034792464108E-2</v>
      </c>
      <c r="AM653" s="170">
        <f>AL653+(($AE653-1)*Workings_risks!$E$18)/(2050-2023)</f>
        <v>1.112640127435304E-2</v>
      </c>
      <c r="AN653" s="170">
        <f>AM653+(($AE653-1)*Workings_risks!$E$18)/(2050-2023)</f>
        <v>1.1320767756241971E-2</v>
      </c>
      <c r="AO653" s="170">
        <f>AN653+(($AE653-1)*Workings_risks!$E$18)/(2050-2023)</f>
        <v>1.1515134238130902E-2</v>
      </c>
      <c r="AP653" s="170">
        <f>AO653+(($AE653-1)*Workings_risks!$E$18)/(2050-2023)</f>
        <v>1.1709500720019833E-2</v>
      </c>
      <c r="AQ653" s="170">
        <f>AP653+(($AE653-1)*Workings_risks!$E$18)/(2050-2023)</f>
        <v>1.1903867201908764E-2</v>
      </c>
      <c r="AR653" s="170">
        <f>AQ653+(($AE653-1)*Workings_risks!$E$18)/(2050-2023)</f>
        <v>1.2098233683797695E-2</v>
      </c>
      <c r="AS653" s="170">
        <f>AR653+(($AE653-1)*Workings_risks!$E$18)/(2050-2023)</f>
        <v>1.2292600165686627E-2</v>
      </c>
      <c r="AT653" s="170">
        <f>AS653+(($AE653-1)*Workings_risks!$E$18)/(2050-2023)</f>
        <v>1.2486966647575558E-2</v>
      </c>
      <c r="AU653" s="170">
        <f>AT653+(($AE653-1)*Workings_risks!$E$18)/(2050-2023)</f>
        <v>1.2681333129464489E-2</v>
      </c>
      <c r="AV653" s="170">
        <f>AU653+(($AE653-1)*Workings_risks!$E$18)/(2050-2023)</f>
        <v>1.287569961135342E-2</v>
      </c>
      <c r="AW653" s="170">
        <f>AV653+(($AE653-1)*Workings_risks!$E$18)/(2050-2023)</f>
        <v>1.3070066093242351E-2</v>
      </c>
      <c r="AX653" s="170">
        <f>AW653+(($AE653-1)*Workings_risks!$E$18)/(2050-2023)</f>
        <v>1.3264432575131282E-2</v>
      </c>
      <c r="AY653" s="170">
        <f>AX653+(($AE653-1)*Workings_risks!$E$18)/(2050-2023)</f>
        <v>1.3458799057020214E-2</v>
      </c>
      <c r="BA653" s="186">
        <f>AF653*Workings_risks!$E$24*Workings_risks!$E$26*Workings_risks!$E$27*Assumptions!$G$90</f>
        <v>3.9549591307941714E-4</v>
      </c>
      <c r="BB653" s="186">
        <f>AG653*Workings_risks!$E$24*Workings_risks!$E$26*Workings_risks!$E$27*Assumptions!$G$90</f>
        <v>4.0336734876653514E-4</v>
      </c>
      <c r="BC653" s="186">
        <f>AH653*Workings_risks!$E$24*Workings_risks!$E$26*Workings_risks!$E$27*Assumptions!$G$90</f>
        <v>4.112387844536531E-4</v>
      </c>
      <c r="BD653" s="186">
        <f>AI653*Workings_risks!$E$24*Workings_risks!$E$26*Workings_risks!$E$27*Assumptions!$G$90</f>
        <v>4.1911022014077111E-4</v>
      </c>
      <c r="BE653" s="186">
        <f>AJ653*Workings_risks!$E$24*Workings_risks!$E$26*Workings_risks!$E$27*Assumptions!$G$90</f>
        <v>4.2698165582788912E-4</v>
      </c>
      <c r="BF653" s="186">
        <f>AK653*Workings_risks!$E$24*Workings_risks!$E$26*Workings_risks!$E$27*Assumptions!$G$90</f>
        <v>4.3485309151500707E-4</v>
      </c>
      <c r="BG653" s="186">
        <f>AL653*Workings_risks!$E$24*Workings_risks!$E$26*Workings_risks!$E$27*Assumptions!$G$90</f>
        <v>4.4272452720212508E-4</v>
      </c>
      <c r="BH653" s="186">
        <f>AM653*Workings_risks!$E$24*Workings_risks!$E$26*Workings_risks!$E$27*Assumptions!$G$90</f>
        <v>4.5059596288924309E-4</v>
      </c>
      <c r="BI653" s="186">
        <f>AN653*Workings_risks!$E$24*Workings_risks!$E$26*Workings_risks!$E$27*Assumptions!$G$90</f>
        <v>4.5846739857636104E-4</v>
      </c>
      <c r="BJ653" s="186">
        <f>AO653*Workings_risks!$E$24*Workings_risks!$E$26*Workings_risks!$E$27*Assumptions!$G$90</f>
        <v>4.6633883426347905E-4</v>
      </c>
      <c r="BK653" s="186">
        <f>AP653*Workings_risks!$E$24*Workings_risks!$E$26*Workings_risks!$E$27*Assumptions!$G$90</f>
        <v>4.7421026995059701E-4</v>
      </c>
      <c r="BL653" s="186">
        <f>AQ653*Workings_risks!$E$24*Workings_risks!$E$26*Workings_risks!$E$27*Assumptions!$G$90</f>
        <v>4.8208170563771502E-4</v>
      </c>
      <c r="BM653" s="186">
        <f>AR653*Workings_risks!$E$24*Workings_risks!$E$26*Workings_risks!$E$27*Assumptions!$G$90</f>
        <v>4.8995314132483292E-4</v>
      </c>
      <c r="BN653" s="186">
        <f>AS653*Workings_risks!$E$24*Workings_risks!$E$26*Workings_risks!$E$27*Assumptions!$G$90</f>
        <v>4.9782457701195103E-4</v>
      </c>
      <c r="BO653" s="186">
        <f>AT653*Workings_risks!$E$24*Workings_risks!$E$26*Workings_risks!$E$27*Assumptions!$G$90</f>
        <v>5.0569601269906904E-4</v>
      </c>
      <c r="BP653" s="186">
        <f>AU653*Workings_risks!$E$24*Workings_risks!$E$26*Workings_risks!$E$27*Assumptions!$G$90</f>
        <v>5.1356744838618694E-4</v>
      </c>
      <c r="BQ653" s="186">
        <f>AV653*Workings_risks!$E$24*Workings_risks!$E$26*Workings_risks!$E$27*Assumptions!$G$90</f>
        <v>5.2143888407330495E-4</v>
      </c>
      <c r="BR653" s="186">
        <f>AW653*Workings_risks!$E$24*Workings_risks!$E$26*Workings_risks!$E$27*Assumptions!$G$90</f>
        <v>5.2931031976042296E-4</v>
      </c>
      <c r="BS653" s="186">
        <f>AX653*Workings_risks!$E$24*Workings_risks!$E$26*Workings_risks!$E$27*Assumptions!$G$90</f>
        <v>5.3718175544754097E-4</v>
      </c>
      <c r="BT653" s="186">
        <f>AY653*Workings_risks!$E$24*Workings_risks!$E$26*Workings_risks!$E$27*Assumptions!$G$90</f>
        <v>5.4505319113465898E-4</v>
      </c>
    </row>
    <row r="654" spans="2:72" x14ac:dyDescent="0.25">
      <c r="B654" s="42">
        <v>10491306</v>
      </c>
      <c r="C654" s="42" t="s">
        <v>398</v>
      </c>
      <c r="D654" s="42" t="s">
        <v>240</v>
      </c>
      <c r="E654" s="42">
        <v>17864580</v>
      </c>
      <c r="F654" s="42">
        <v>17398155</v>
      </c>
      <c r="G654" s="42">
        <v>1.2242286515728704</v>
      </c>
      <c r="H654" s="42">
        <v>144.07866732229701</v>
      </c>
      <c r="I654" s="42">
        <v>-37.149277480048497</v>
      </c>
      <c r="J654" s="42">
        <v>112</v>
      </c>
      <c r="K654" s="42">
        <v>100</v>
      </c>
      <c r="L654" s="32">
        <v>6.3E-2</v>
      </c>
      <c r="M654" s="32">
        <v>8.7999999999999995E-2</v>
      </c>
      <c r="N654" s="181"/>
      <c r="O654" s="182">
        <f t="shared" si="151"/>
        <v>119.056</v>
      </c>
      <c r="P654" s="182">
        <f t="shared" si="152"/>
        <v>106.3</v>
      </c>
      <c r="Q654" s="191">
        <f t="shared" si="153"/>
        <v>0.01</v>
      </c>
      <c r="R654" s="191">
        <f t="shared" si="154"/>
        <v>0.02</v>
      </c>
      <c r="S654" s="184">
        <f t="shared" si="155"/>
        <v>-1275.5999999999999</v>
      </c>
      <c r="T654" s="184">
        <f t="shared" si="156"/>
        <v>131.81199999999998</v>
      </c>
      <c r="U654" s="185">
        <f t="shared" si="157"/>
        <v>1.553151458137346E-2</v>
      </c>
      <c r="V654" s="181"/>
      <c r="W654" s="182">
        <f t="shared" si="158"/>
        <v>120.17599999999999</v>
      </c>
      <c r="X654" s="182">
        <f t="shared" si="159"/>
        <v>108.80000000000001</v>
      </c>
      <c r="Y654" s="183">
        <f t="shared" si="160"/>
        <v>0.01</v>
      </c>
      <c r="Z654" s="183">
        <f t="shared" si="161"/>
        <v>0.02</v>
      </c>
      <c r="AA654" s="184">
        <f t="shared" si="162"/>
        <v>-1137.5999999999976</v>
      </c>
      <c r="AB654" s="184">
        <f t="shared" si="163"/>
        <v>131.55199999999996</v>
      </c>
      <c r="AC654" s="185">
        <f t="shared" si="164"/>
        <v>1.7187060478199723E-2</v>
      </c>
      <c r="AD654" s="181"/>
      <c r="AE654" s="178">
        <f t="shared" si="165"/>
        <v>1.553151458137346</v>
      </c>
      <c r="AF654" s="170">
        <f>Workings_risks!$E$18+Workings_risks!$E$27*(($AE654-1)*Workings_risks!$E$18)/(2050-2023)</f>
        <v>9.7471191288004758E-3</v>
      </c>
      <c r="AG654" s="170">
        <f>AF654+(($AE654-1)*Workings_risks!$E$18)/(2050-2023)</f>
        <v>9.9352466865793923E-3</v>
      </c>
      <c r="AH654" s="170">
        <f>AG654+(($AE654-1)*Workings_risks!$E$18)/(2050-2023)</f>
        <v>1.0123374244358309E-2</v>
      </c>
      <c r="AI654" s="170">
        <f>AH654+(($AE654-1)*Workings_risks!$E$18)/(2050-2023)</f>
        <v>1.0311501802137225E-2</v>
      </c>
      <c r="AJ654" s="170">
        <f>AI654+(($AE654-1)*Workings_risks!$E$18)/(2050-2023)</f>
        <v>1.0499629359916142E-2</v>
      </c>
      <c r="AK654" s="170">
        <f>AJ654+(($AE654-1)*Workings_risks!$E$18)/(2050-2023)</f>
        <v>1.0687756917695058E-2</v>
      </c>
      <c r="AL654" s="170">
        <f>AK654+(($AE654-1)*Workings_risks!$E$18)/(2050-2023)</f>
        <v>1.0875884475473975E-2</v>
      </c>
      <c r="AM654" s="170">
        <f>AL654+(($AE654-1)*Workings_risks!$E$18)/(2050-2023)</f>
        <v>1.1064012033252892E-2</v>
      </c>
      <c r="AN654" s="170">
        <f>AM654+(($AE654-1)*Workings_risks!$E$18)/(2050-2023)</f>
        <v>1.1252139591031808E-2</v>
      </c>
      <c r="AO654" s="170">
        <f>AN654+(($AE654-1)*Workings_risks!$E$18)/(2050-2023)</f>
        <v>1.1440267148810725E-2</v>
      </c>
      <c r="AP654" s="170">
        <f>AO654+(($AE654-1)*Workings_risks!$E$18)/(2050-2023)</f>
        <v>1.1628394706589641E-2</v>
      </c>
      <c r="AQ654" s="170">
        <f>AP654+(($AE654-1)*Workings_risks!$E$18)/(2050-2023)</f>
        <v>1.1816522264368558E-2</v>
      </c>
      <c r="AR654" s="170">
        <f>AQ654+(($AE654-1)*Workings_risks!$E$18)/(2050-2023)</f>
        <v>1.2004649822147474E-2</v>
      </c>
      <c r="AS654" s="170">
        <f>AR654+(($AE654-1)*Workings_risks!$E$18)/(2050-2023)</f>
        <v>1.2192777379926391E-2</v>
      </c>
      <c r="AT654" s="170">
        <f>AS654+(($AE654-1)*Workings_risks!$E$18)/(2050-2023)</f>
        <v>1.2380904937705307E-2</v>
      </c>
      <c r="AU654" s="170">
        <f>AT654+(($AE654-1)*Workings_risks!$E$18)/(2050-2023)</f>
        <v>1.2569032495484224E-2</v>
      </c>
      <c r="AV654" s="170">
        <f>AU654+(($AE654-1)*Workings_risks!$E$18)/(2050-2023)</f>
        <v>1.275716005326314E-2</v>
      </c>
      <c r="AW654" s="170">
        <f>AV654+(($AE654-1)*Workings_risks!$E$18)/(2050-2023)</f>
        <v>1.2945287611042057E-2</v>
      </c>
      <c r="AX654" s="170">
        <f>AW654+(($AE654-1)*Workings_risks!$E$18)/(2050-2023)</f>
        <v>1.3133415168820974E-2</v>
      </c>
      <c r="AY654" s="170">
        <f>AX654+(($AE654-1)*Workings_risks!$E$18)/(2050-2023)</f>
        <v>1.332154272659989E-2</v>
      </c>
      <c r="BA654" s="186">
        <f>AF654*Workings_risks!$E$24*Workings_risks!$E$26*Workings_risks!$E$27*Assumptions!$G$90</f>
        <v>3.9473792297621318E-4</v>
      </c>
      <c r="BB654" s="186">
        <f>AG654*Workings_risks!$E$24*Workings_risks!$E$26*Workings_risks!$E$27*Assumptions!$G$90</f>
        <v>4.0235669529559647E-4</v>
      </c>
      <c r="BC654" s="186">
        <f>AH654*Workings_risks!$E$24*Workings_risks!$E$26*Workings_risks!$E$27*Assumptions!$G$90</f>
        <v>4.0997546761497992E-4</v>
      </c>
      <c r="BD654" s="186">
        <f>AI654*Workings_risks!$E$24*Workings_risks!$E$26*Workings_risks!$E$27*Assumptions!$G$90</f>
        <v>4.1759423993436326E-4</v>
      </c>
      <c r="BE654" s="186">
        <f>AJ654*Workings_risks!$E$24*Workings_risks!$E$26*Workings_risks!$E$27*Assumptions!$G$90</f>
        <v>4.2521301225374665E-4</v>
      </c>
      <c r="BF654" s="186">
        <f>AK654*Workings_risks!$E$24*Workings_risks!$E$26*Workings_risks!$E$27*Assumptions!$G$90</f>
        <v>4.3283178457312994E-4</v>
      </c>
      <c r="BG654" s="186">
        <f>AL654*Workings_risks!$E$24*Workings_risks!$E$26*Workings_risks!$E$27*Assumptions!$G$90</f>
        <v>4.4045055689251333E-4</v>
      </c>
      <c r="BH654" s="186">
        <f>AM654*Workings_risks!$E$24*Workings_risks!$E$26*Workings_risks!$E$27*Assumptions!$G$90</f>
        <v>4.4806932921189662E-4</v>
      </c>
      <c r="BI654" s="186">
        <f>AN654*Workings_risks!$E$24*Workings_risks!$E$26*Workings_risks!$E$27*Assumptions!$G$90</f>
        <v>4.5568810153128001E-4</v>
      </c>
      <c r="BJ654" s="186">
        <f>AO654*Workings_risks!$E$24*Workings_risks!$E$26*Workings_risks!$E$27*Assumptions!$G$90</f>
        <v>4.6330687385066335E-4</v>
      </c>
      <c r="BK654" s="186">
        <f>AP654*Workings_risks!$E$24*Workings_risks!$E$26*Workings_risks!$E$27*Assumptions!$G$90</f>
        <v>4.7092564617004675E-4</v>
      </c>
      <c r="BL654" s="186">
        <f>AQ654*Workings_risks!$E$24*Workings_risks!$E$26*Workings_risks!$E$27*Assumptions!$G$90</f>
        <v>4.7854441848943003E-4</v>
      </c>
      <c r="BM654" s="186">
        <f>AR654*Workings_risks!$E$24*Workings_risks!$E$26*Workings_risks!$E$27*Assumptions!$G$90</f>
        <v>4.8616319080881342E-4</v>
      </c>
      <c r="BN654" s="186">
        <f>AS654*Workings_risks!$E$24*Workings_risks!$E$26*Workings_risks!$E$27*Assumptions!$G$90</f>
        <v>4.9378196312819676E-4</v>
      </c>
      <c r="BO654" s="186">
        <f>AT654*Workings_risks!$E$24*Workings_risks!$E$26*Workings_risks!$E$27*Assumptions!$G$90</f>
        <v>5.0140073544758016E-4</v>
      </c>
      <c r="BP654" s="186">
        <f>AU654*Workings_risks!$E$24*Workings_risks!$E$26*Workings_risks!$E$27*Assumptions!$G$90</f>
        <v>5.0901950776696355E-4</v>
      </c>
      <c r="BQ654" s="186">
        <f>AV654*Workings_risks!$E$24*Workings_risks!$E$26*Workings_risks!$E$27*Assumptions!$G$90</f>
        <v>5.1663828008634684E-4</v>
      </c>
      <c r="BR654" s="186">
        <f>AW654*Workings_risks!$E$24*Workings_risks!$E$26*Workings_risks!$E$27*Assumptions!$G$90</f>
        <v>5.2425705240573023E-4</v>
      </c>
      <c r="BS654" s="186">
        <f>AX654*Workings_risks!$E$24*Workings_risks!$E$26*Workings_risks!$E$27*Assumptions!$G$90</f>
        <v>5.3187582472511352E-4</v>
      </c>
      <c r="BT654" s="186">
        <f>AY654*Workings_risks!$E$24*Workings_risks!$E$26*Workings_risks!$E$27*Assumptions!$G$90</f>
        <v>5.394945970444968E-4</v>
      </c>
    </row>
    <row r="655" spans="2:72" x14ac:dyDescent="0.25">
      <c r="B655" s="42">
        <v>10494246</v>
      </c>
      <c r="C655" s="42" t="s">
        <v>398</v>
      </c>
      <c r="D655" s="42" t="s">
        <v>240</v>
      </c>
      <c r="E655" s="42">
        <v>17413611</v>
      </c>
      <c r="F655" s="42">
        <v>17415615</v>
      </c>
      <c r="G655" s="42">
        <v>2.7907051139397603</v>
      </c>
      <c r="H655" s="42">
        <v>143.92988236539901</v>
      </c>
      <c r="I655" s="42">
        <v>-37.162751802417901</v>
      </c>
      <c r="J655" s="42">
        <v>110</v>
      </c>
      <c r="K655" s="42">
        <v>97.9</v>
      </c>
      <c r="L655" s="32">
        <v>6.3E-2</v>
      </c>
      <c r="M655" s="32">
        <v>8.7999999999999995E-2</v>
      </c>
      <c r="N655" s="181"/>
      <c r="O655" s="182">
        <f t="shared" si="151"/>
        <v>116.92999999999999</v>
      </c>
      <c r="P655" s="182">
        <f t="shared" si="152"/>
        <v>104.0677</v>
      </c>
      <c r="Q655" s="191">
        <f t="shared" si="153"/>
        <v>0.01</v>
      </c>
      <c r="R655" s="191">
        <f t="shared" si="154"/>
        <v>0.02</v>
      </c>
      <c r="S655" s="184">
        <f t="shared" si="155"/>
        <v>-1286.2299999999989</v>
      </c>
      <c r="T655" s="184">
        <f t="shared" si="156"/>
        <v>129.79229999999998</v>
      </c>
      <c r="U655" s="185">
        <f t="shared" si="157"/>
        <v>1.5387838877961173E-2</v>
      </c>
      <c r="V655" s="181"/>
      <c r="W655" s="182">
        <f t="shared" si="158"/>
        <v>118.03</v>
      </c>
      <c r="X655" s="182">
        <f t="shared" si="159"/>
        <v>106.51520000000001</v>
      </c>
      <c r="Y655" s="183">
        <f t="shared" si="160"/>
        <v>0.01</v>
      </c>
      <c r="Z655" s="183">
        <f t="shared" si="161"/>
        <v>0.02</v>
      </c>
      <c r="AA655" s="184">
        <f t="shared" si="162"/>
        <v>-1151.4799999999993</v>
      </c>
      <c r="AB655" s="184">
        <f t="shared" si="163"/>
        <v>129.54480000000001</v>
      </c>
      <c r="AC655" s="185">
        <f t="shared" si="164"/>
        <v>1.6973633931983204E-2</v>
      </c>
      <c r="AD655" s="181"/>
      <c r="AE655" s="178">
        <f t="shared" si="165"/>
        <v>1.5387838877961173</v>
      </c>
      <c r="AF655" s="170">
        <f>Workings_risks!$E$18+Workings_risks!$E$27*(($AE655-1)*Workings_risks!$E$18)/(2050-2023)</f>
        <v>9.7324598385839373E-3</v>
      </c>
      <c r="AG655" s="170">
        <f>AF655+(($AE655-1)*Workings_risks!$E$18)/(2050-2023)</f>
        <v>9.9157009662906737E-3</v>
      </c>
      <c r="AH655" s="170">
        <f>AG655+(($AE655-1)*Workings_risks!$E$18)/(2050-2023)</f>
        <v>1.009894209399741E-2</v>
      </c>
      <c r="AI655" s="170">
        <f>AH655+(($AE655-1)*Workings_risks!$E$18)/(2050-2023)</f>
        <v>1.0282183221704147E-2</v>
      </c>
      <c r="AJ655" s="170">
        <f>AI655+(($AE655-1)*Workings_risks!$E$18)/(2050-2023)</f>
        <v>1.0465424349410883E-2</v>
      </c>
      <c r="AK655" s="170">
        <f>AJ655+(($AE655-1)*Workings_risks!$E$18)/(2050-2023)</f>
        <v>1.064866547711762E-2</v>
      </c>
      <c r="AL655" s="170">
        <f>AK655+(($AE655-1)*Workings_risks!$E$18)/(2050-2023)</f>
        <v>1.0831906604824356E-2</v>
      </c>
      <c r="AM655" s="170">
        <f>AL655+(($AE655-1)*Workings_risks!$E$18)/(2050-2023)</f>
        <v>1.1015147732531093E-2</v>
      </c>
      <c r="AN655" s="170">
        <f>AM655+(($AE655-1)*Workings_risks!$E$18)/(2050-2023)</f>
        <v>1.1198388860237829E-2</v>
      </c>
      <c r="AO655" s="170">
        <f>AN655+(($AE655-1)*Workings_risks!$E$18)/(2050-2023)</f>
        <v>1.1381629987944565E-2</v>
      </c>
      <c r="AP655" s="170">
        <f>AO655+(($AE655-1)*Workings_risks!$E$18)/(2050-2023)</f>
        <v>1.1564871115651302E-2</v>
      </c>
      <c r="AQ655" s="170">
        <f>AP655+(($AE655-1)*Workings_risks!$E$18)/(2050-2023)</f>
        <v>1.1748112243358038E-2</v>
      </c>
      <c r="AR655" s="170">
        <f>AQ655+(($AE655-1)*Workings_risks!$E$18)/(2050-2023)</f>
        <v>1.1931353371064775E-2</v>
      </c>
      <c r="AS655" s="170">
        <f>AR655+(($AE655-1)*Workings_risks!$E$18)/(2050-2023)</f>
        <v>1.2114594498771511E-2</v>
      </c>
      <c r="AT655" s="170">
        <f>AS655+(($AE655-1)*Workings_risks!$E$18)/(2050-2023)</f>
        <v>1.2297835626478248E-2</v>
      </c>
      <c r="AU655" s="170">
        <f>AT655+(($AE655-1)*Workings_risks!$E$18)/(2050-2023)</f>
        <v>1.2481076754184984E-2</v>
      </c>
      <c r="AV655" s="170">
        <f>AU655+(($AE655-1)*Workings_risks!$E$18)/(2050-2023)</f>
        <v>1.2664317881891721E-2</v>
      </c>
      <c r="AW655" s="170">
        <f>AV655+(($AE655-1)*Workings_risks!$E$18)/(2050-2023)</f>
        <v>1.2847559009598457E-2</v>
      </c>
      <c r="AX655" s="170">
        <f>AW655+(($AE655-1)*Workings_risks!$E$18)/(2050-2023)</f>
        <v>1.3030800137305194E-2</v>
      </c>
      <c r="AY655" s="170">
        <f>AX655+(($AE655-1)*Workings_risks!$E$18)/(2050-2023)</f>
        <v>1.321404126501193E-2</v>
      </c>
      <c r="BA655" s="186">
        <f>AF655*Workings_risks!$E$24*Workings_risks!$E$26*Workings_risks!$E$27*Assumptions!$G$90</f>
        <v>3.9414425240587162E-4</v>
      </c>
      <c r="BB655" s="186">
        <f>AG655*Workings_risks!$E$24*Workings_risks!$E$26*Workings_risks!$E$27*Assumptions!$G$90</f>
        <v>4.0156513453514111E-4</v>
      </c>
      <c r="BC655" s="186">
        <f>AH655*Workings_risks!$E$24*Workings_risks!$E$26*Workings_risks!$E$27*Assumptions!$G$90</f>
        <v>4.0898601666441065E-4</v>
      </c>
      <c r="BD655" s="186">
        <f>AI655*Workings_risks!$E$24*Workings_risks!$E$26*Workings_risks!$E$27*Assumptions!$G$90</f>
        <v>4.1640689879368013E-4</v>
      </c>
      <c r="BE655" s="186">
        <f>AJ655*Workings_risks!$E$24*Workings_risks!$E$26*Workings_risks!$E$27*Assumptions!$G$90</f>
        <v>4.2382778092294962E-4</v>
      </c>
      <c r="BF655" s="186">
        <f>AK655*Workings_risks!$E$24*Workings_risks!$E$26*Workings_risks!$E$27*Assumptions!$G$90</f>
        <v>4.312486630522191E-4</v>
      </c>
      <c r="BG655" s="186">
        <f>AL655*Workings_risks!$E$24*Workings_risks!$E$26*Workings_risks!$E$27*Assumptions!$G$90</f>
        <v>4.3866954518148848E-4</v>
      </c>
      <c r="BH655" s="186">
        <f>AM655*Workings_risks!$E$24*Workings_risks!$E$26*Workings_risks!$E$27*Assumptions!$G$90</f>
        <v>4.4609042731075796E-4</v>
      </c>
      <c r="BI655" s="186">
        <f>AN655*Workings_risks!$E$24*Workings_risks!$E$26*Workings_risks!$E$27*Assumptions!$G$90</f>
        <v>4.535113094400275E-4</v>
      </c>
      <c r="BJ655" s="186">
        <f>AO655*Workings_risks!$E$24*Workings_risks!$E$26*Workings_risks!$E$27*Assumptions!$G$90</f>
        <v>4.6093219156929694E-4</v>
      </c>
      <c r="BK655" s="186">
        <f>AP655*Workings_risks!$E$24*Workings_risks!$E$26*Workings_risks!$E$27*Assumptions!$G$90</f>
        <v>4.6835307369856653E-4</v>
      </c>
      <c r="BL655" s="186">
        <f>AQ655*Workings_risks!$E$24*Workings_risks!$E$26*Workings_risks!$E$27*Assumptions!$G$90</f>
        <v>4.7577395582783596E-4</v>
      </c>
      <c r="BM655" s="186">
        <f>AR655*Workings_risks!$E$24*Workings_risks!$E$26*Workings_risks!$E$27*Assumptions!$G$90</f>
        <v>4.8319483795710545E-4</v>
      </c>
      <c r="BN655" s="186">
        <f>AS655*Workings_risks!$E$24*Workings_risks!$E$26*Workings_risks!$E$27*Assumptions!$G$90</f>
        <v>4.9061572008637488E-4</v>
      </c>
      <c r="BO655" s="186">
        <f>AT655*Workings_risks!$E$24*Workings_risks!$E$26*Workings_risks!$E$27*Assumptions!$G$90</f>
        <v>4.9803660221564442E-4</v>
      </c>
      <c r="BP655" s="186">
        <f>AU655*Workings_risks!$E$24*Workings_risks!$E$26*Workings_risks!$E$27*Assumptions!$G$90</f>
        <v>5.0545748434491396E-4</v>
      </c>
      <c r="BQ655" s="186">
        <f>AV655*Workings_risks!$E$24*Workings_risks!$E$26*Workings_risks!$E$27*Assumptions!$G$90</f>
        <v>5.1287836647418339E-4</v>
      </c>
      <c r="BR655" s="186">
        <f>AW655*Workings_risks!$E$24*Workings_risks!$E$26*Workings_risks!$E$27*Assumptions!$G$90</f>
        <v>5.2029924860345282E-4</v>
      </c>
      <c r="BS655" s="186">
        <f>AX655*Workings_risks!$E$24*Workings_risks!$E$26*Workings_risks!$E$27*Assumptions!$G$90</f>
        <v>5.2772013073272225E-4</v>
      </c>
      <c r="BT655" s="186">
        <f>AY655*Workings_risks!$E$24*Workings_risks!$E$26*Workings_risks!$E$27*Assumptions!$G$90</f>
        <v>5.3514101286199179E-4</v>
      </c>
    </row>
    <row r="656" spans="2:72" x14ac:dyDescent="0.25">
      <c r="B656" s="42">
        <v>10495435</v>
      </c>
      <c r="C656" s="42" t="s">
        <v>325</v>
      </c>
      <c r="D656" s="42" t="s">
        <v>232</v>
      </c>
      <c r="E656" s="42">
        <v>17420852</v>
      </c>
      <c r="F656" s="42">
        <v>17420856</v>
      </c>
      <c r="G656" s="42">
        <v>0.89770425684449018</v>
      </c>
      <c r="H656" s="42">
        <v>144.20012844065599</v>
      </c>
      <c r="I656" s="42">
        <v>-37.553109409240697</v>
      </c>
      <c r="J656" s="42">
        <v>136</v>
      </c>
      <c r="K656" s="42">
        <v>119</v>
      </c>
      <c r="L656" s="32">
        <v>5.3999999999999999E-2</v>
      </c>
      <c r="M656" s="32">
        <v>7.2999999999999995E-2</v>
      </c>
      <c r="N656" s="181"/>
      <c r="O656" s="182">
        <f t="shared" si="151"/>
        <v>143.34399999999999</v>
      </c>
      <c r="P656" s="182">
        <f t="shared" si="152"/>
        <v>125.426</v>
      </c>
      <c r="Q656" s="191">
        <f t="shared" si="153"/>
        <v>0.01</v>
      </c>
      <c r="R656" s="191">
        <f t="shared" si="154"/>
        <v>0.02</v>
      </c>
      <c r="S656" s="184">
        <f t="shared" si="155"/>
        <v>-1791.799999999999</v>
      </c>
      <c r="T656" s="184">
        <f t="shared" si="156"/>
        <v>161.26199999999997</v>
      </c>
      <c r="U656" s="185">
        <f t="shared" si="157"/>
        <v>1.409867172675521E-2</v>
      </c>
      <c r="V656" s="181"/>
      <c r="W656" s="182">
        <f t="shared" si="158"/>
        <v>145.928</v>
      </c>
      <c r="X656" s="182">
        <f t="shared" si="159"/>
        <v>127.687</v>
      </c>
      <c r="Y656" s="183">
        <f t="shared" si="160"/>
        <v>0.01</v>
      </c>
      <c r="Z656" s="183">
        <f t="shared" si="161"/>
        <v>0.02</v>
      </c>
      <c r="AA656" s="184">
        <f t="shared" si="162"/>
        <v>-1824.1000000000001</v>
      </c>
      <c r="AB656" s="184">
        <f t="shared" si="163"/>
        <v>164.16900000000001</v>
      </c>
      <c r="AC656" s="185">
        <f t="shared" si="164"/>
        <v>1.5442684063373723E-2</v>
      </c>
      <c r="AD656" s="181"/>
      <c r="AE656" s="178">
        <f t="shared" si="165"/>
        <v>1.409867172675521</v>
      </c>
      <c r="AF656" s="170">
        <f>Workings_risks!$E$18+Workings_risks!$E$27*(($AE656-1)*Workings_risks!$E$18)/(2050-2023)</f>
        <v>9.6009255919554341E-3</v>
      </c>
      <c r="AG656" s="170">
        <f>AF656+(($AE656-1)*Workings_risks!$E$18)/(2050-2023)</f>
        <v>9.7403219707860034E-3</v>
      </c>
      <c r="AH656" s="170">
        <f>AG656+(($AE656-1)*Workings_risks!$E$18)/(2050-2023)</f>
        <v>9.8797183496165727E-3</v>
      </c>
      <c r="AI656" s="170">
        <f>AH656+(($AE656-1)*Workings_risks!$E$18)/(2050-2023)</f>
        <v>1.0019114728447142E-2</v>
      </c>
      <c r="AJ656" s="170">
        <f>AI656+(($AE656-1)*Workings_risks!$E$18)/(2050-2023)</f>
        <v>1.0158511107277711E-2</v>
      </c>
      <c r="AK656" s="170">
        <f>AJ656+(($AE656-1)*Workings_risks!$E$18)/(2050-2023)</f>
        <v>1.0297907486108281E-2</v>
      </c>
      <c r="AL656" s="170">
        <f>AK656+(($AE656-1)*Workings_risks!$E$18)/(2050-2023)</f>
        <v>1.043730386493885E-2</v>
      </c>
      <c r="AM656" s="170">
        <f>AL656+(($AE656-1)*Workings_risks!$E$18)/(2050-2023)</f>
        <v>1.0576700243769419E-2</v>
      </c>
      <c r="AN656" s="170">
        <f>AM656+(($AE656-1)*Workings_risks!$E$18)/(2050-2023)</f>
        <v>1.0716096622599989E-2</v>
      </c>
      <c r="AO656" s="170">
        <f>AN656+(($AE656-1)*Workings_risks!$E$18)/(2050-2023)</f>
        <v>1.0855493001430558E-2</v>
      </c>
      <c r="AP656" s="170">
        <f>AO656+(($AE656-1)*Workings_risks!$E$18)/(2050-2023)</f>
        <v>1.0994889380261127E-2</v>
      </c>
      <c r="AQ656" s="170">
        <f>AP656+(($AE656-1)*Workings_risks!$E$18)/(2050-2023)</f>
        <v>1.1134285759091696E-2</v>
      </c>
      <c r="AR656" s="170">
        <f>AQ656+(($AE656-1)*Workings_risks!$E$18)/(2050-2023)</f>
        <v>1.1273682137922266E-2</v>
      </c>
      <c r="AS656" s="170">
        <f>AR656+(($AE656-1)*Workings_risks!$E$18)/(2050-2023)</f>
        <v>1.1413078516752835E-2</v>
      </c>
      <c r="AT656" s="170">
        <f>AS656+(($AE656-1)*Workings_risks!$E$18)/(2050-2023)</f>
        <v>1.1552474895583404E-2</v>
      </c>
      <c r="AU656" s="170">
        <f>AT656+(($AE656-1)*Workings_risks!$E$18)/(2050-2023)</f>
        <v>1.1691871274413974E-2</v>
      </c>
      <c r="AV656" s="170">
        <f>AU656+(($AE656-1)*Workings_risks!$E$18)/(2050-2023)</f>
        <v>1.1831267653244543E-2</v>
      </c>
      <c r="AW656" s="170">
        <f>AV656+(($AE656-1)*Workings_risks!$E$18)/(2050-2023)</f>
        <v>1.1970664032075112E-2</v>
      </c>
      <c r="AX656" s="170">
        <f>AW656+(($AE656-1)*Workings_risks!$E$18)/(2050-2023)</f>
        <v>1.2110060410905682E-2</v>
      </c>
      <c r="AY656" s="170">
        <f>AX656+(($AE656-1)*Workings_risks!$E$18)/(2050-2023)</f>
        <v>1.2249456789736251E-2</v>
      </c>
      <c r="BA656" s="186">
        <f>AF656*Workings_risks!$E$24*Workings_risks!$E$26*Workings_risks!$E$27*Assumptions!$G$90</f>
        <v>3.8881739073235832E-4</v>
      </c>
      <c r="BB656" s="186">
        <f>AG656*Workings_risks!$E$24*Workings_risks!$E$26*Workings_risks!$E$27*Assumptions!$G$90</f>
        <v>3.9446265230378997E-4</v>
      </c>
      <c r="BC656" s="186">
        <f>AH656*Workings_risks!$E$24*Workings_risks!$E$26*Workings_risks!$E$27*Assumptions!$G$90</f>
        <v>4.0010791387522167E-4</v>
      </c>
      <c r="BD656" s="186">
        <f>AI656*Workings_risks!$E$24*Workings_risks!$E$26*Workings_risks!$E$27*Assumptions!$G$90</f>
        <v>4.0575317544665348E-4</v>
      </c>
      <c r="BE656" s="186">
        <f>AJ656*Workings_risks!$E$24*Workings_risks!$E$26*Workings_risks!$E$27*Assumptions!$G$90</f>
        <v>4.1139843701808518E-4</v>
      </c>
      <c r="BF656" s="186">
        <f>AK656*Workings_risks!$E$24*Workings_risks!$E$26*Workings_risks!$E$27*Assumptions!$G$90</f>
        <v>4.1704369858951683E-4</v>
      </c>
      <c r="BG656" s="186">
        <f>AL656*Workings_risks!$E$24*Workings_risks!$E$26*Workings_risks!$E$27*Assumptions!$G$90</f>
        <v>4.2268896016094853E-4</v>
      </c>
      <c r="BH656" s="186">
        <f>AM656*Workings_risks!$E$24*Workings_risks!$E$26*Workings_risks!$E$27*Assumptions!$G$90</f>
        <v>4.2833422173238017E-4</v>
      </c>
      <c r="BI656" s="186">
        <f>AN656*Workings_risks!$E$24*Workings_risks!$E$26*Workings_risks!$E$27*Assumptions!$G$90</f>
        <v>4.3397948330381204E-4</v>
      </c>
      <c r="BJ656" s="186">
        <f>AO656*Workings_risks!$E$24*Workings_risks!$E$26*Workings_risks!$E$27*Assumptions!$G$90</f>
        <v>4.3962474487524368E-4</v>
      </c>
      <c r="BK656" s="186">
        <f>AP656*Workings_risks!$E$24*Workings_risks!$E$26*Workings_risks!$E$27*Assumptions!$G$90</f>
        <v>4.4527000644667544E-4</v>
      </c>
      <c r="BL656" s="186">
        <f>AQ656*Workings_risks!$E$24*Workings_risks!$E$26*Workings_risks!$E$27*Assumptions!$G$90</f>
        <v>4.5091526801810709E-4</v>
      </c>
      <c r="BM656" s="186">
        <f>AR656*Workings_risks!$E$24*Workings_risks!$E$26*Workings_risks!$E$27*Assumptions!$G$90</f>
        <v>4.5656052958953879E-4</v>
      </c>
      <c r="BN656" s="186">
        <f>AS656*Workings_risks!$E$24*Workings_risks!$E$26*Workings_risks!$E$27*Assumptions!$G$90</f>
        <v>4.6220579116097054E-4</v>
      </c>
      <c r="BO656" s="186">
        <f>AT656*Workings_risks!$E$24*Workings_risks!$E$26*Workings_risks!$E$27*Assumptions!$G$90</f>
        <v>4.678510527324023E-4</v>
      </c>
      <c r="BP656" s="186">
        <f>AU656*Workings_risks!$E$24*Workings_risks!$E$26*Workings_risks!$E$27*Assumptions!$G$90</f>
        <v>4.7349631430383394E-4</v>
      </c>
      <c r="BQ656" s="186">
        <f>AV656*Workings_risks!$E$24*Workings_risks!$E$26*Workings_risks!$E$27*Assumptions!$G$90</f>
        <v>4.791415758752657E-4</v>
      </c>
      <c r="BR656" s="186">
        <f>AW656*Workings_risks!$E$24*Workings_risks!$E$26*Workings_risks!$E$27*Assumptions!$G$90</f>
        <v>4.847868374466974E-4</v>
      </c>
      <c r="BS656" s="186">
        <f>AX656*Workings_risks!$E$24*Workings_risks!$E$26*Workings_risks!$E$27*Assumptions!$G$90</f>
        <v>4.9043209901812916E-4</v>
      </c>
      <c r="BT656" s="186">
        <f>AY656*Workings_risks!$E$24*Workings_risks!$E$26*Workings_risks!$E$27*Assumptions!$G$90</f>
        <v>4.9607736058956086E-4</v>
      </c>
    </row>
    <row r="657" spans="2:72" x14ac:dyDescent="0.25">
      <c r="B657" s="42">
        <v>10496492</v>
      </c>
      <c r="C657" s="42" t="s">
        <v>468</v>
      </c>
      <c r="D657" s="42" t="s">
        <v>306</v>
      </c>
      <c r="E657" s="42">
        <v>17425866</v>
      </c>
      <c r="F657" s="42">
        <v>17425870</v>
      </c>
      <c r="G657" s="42">
        <v>0.32368093506179996</v>
      </c>
      <c r="H657" s="42">
        <v>143.98801948927999</v>
      </c>
      <c r="I657" s="42">
        <v>-38.031656043933602</v>
      </c>
      <c r="J657" s="42">
        <v>105</v>
      </c>
      <c r="K657" s="42">
        <v>93</v>
      </c>
      <c r="L657" s="32">
        <v>5.3999999999999999E-2</v>
      </c>
      <c r="M657" s="32">
        <v>7.2999999999999995E-2</v>
      </c>
      <c r="N657" s="181"/>
      <c r="O657" s="182">
        <f t="shared" si="151"/>
        <v>110.67</v>
      </c>
      <c r="P657" s="182">
        <f t="shared" si="152"/>
        <v>98.022000000000006</v>
      </c>
      <c r="Q657" s="191">
        <f t="shared" si="153"/>
        <v>0.01</v>
      </c>
      <c r="R657" s="191">
        <f t="shared" si="154"/>
        <v>0.02</v>
      </c>
      <c r="S657" s="184">
        <f t="shared" si="155"/>
        <v>-1264.7999999999997</v>
      </c>
      <c r="T657" s="184">
        <f t="shared" si="156"/>
        <v>123.318</v>
      </c>
      <c r="U657" s="185">
        <f t="shared" si="157"/>
        <v>1.4482922201138521E-2</v>
      </c>
      <c r="V657" s="181"/>
      <c r="W657" s="182">
        <f t="shared" si="158"/>
        <v>112.66499999999999</v>
      </c>
      <c r="X657" s="182">
        <f t="shared" si="159"/>
        <v>99.789000000000001</v>
      </c>
      <c r="Y657" s="183">
        <f t="shared" si="160"/>
        <v>0.01</v>
      </c>
      <c r="Z657" s="183">
        <f t="shared" si="161"/>
        <v>0.02</v>
      </c>
      <c r="AA657" s="184">
        <f t="shared" si="162"/>
        <v>-1287.599999999999</v>
      </c>
      <c r="AB657" s="184">
        <f t="shared" si="163"/>
        <v>125.541</v>
      </c>
      <c r="AC657" s="185">
        <f t="shared" si="164"/>
        <v>1.5952935694315013E-2</v>
      </c>
      <c r="AD657" s="181"/>
      <c r="AE657" s="178">
        <f t="shared" si="165"/>
        <v>1.4482922201138522</v>
      </c>
      <c r="AF657" s="170">
        <f>Workings_risks!$E$18+Workings_risks!$E$27*(($AE657-1)*Workings_risks!$E$18)/(2050-2023)</f>
        <v>9.6401308235015328E-3</v>
      </c>
      <c r="AG657" s="170">
        <f>AF657+(($AE657-1)*Workings_risks!$E$18)/(2050-2023)</f>
        <v>9.7925956128474684E-3</v>
      </c>
      <c r="AH657" s="170">
        <f>AG657+(($AE657-1)*Workings_risks!$E$18)/(2050-2023)</f>
        <v>9.9450604021934039E-3</v>
      </c>
      <c r="AI657" s="170">
        <f>AH657+(($AE657-1)*Workings_risks!$E$18)/(2050-2023)</f>
        <v>1.009752519153934E-2</v>
      </c>
      <c r="AJ657" s="170">
        <f>AI657+(($AE657-1)*Workings_risks!$E$18)/(2050-2023)</f>
        <v>1.0249989980885275E-2</v>
      </c>
      <c r="AK657" s="170">
        <f>AJ657+(($AE657-1)*Workings_risks!$E$18)/(2050-2023)</f>
        <v>1.0402454770231211E-2</v>
      </c>
      <c r="AL657" s="170">
        <f>AK657+(($AE657-1)*Workings_risks!$E$18)/(2050-2023)</f>
        <v>1.0554919559577146E-2</v>
      </c>
      <c r="AM657" s="170">
        <f>AL657+(($AE657-1)*Workings_risks!$E$18)/(2050-2023)</f>
        <v>1.0707384348923082E-2</v>
      </c>
      <c r="AN657" s="170">
        <f>AM657+(($AE657-1)*Workings_risks!$E$18)/(2050-2023)</f>
        <v>1.0859849138269017E-2</v>
      </c>
      <c r="AO657" s="170">
        <f>AN657+(($AE657-1)*Workings_risks!$E$18)/(2050-2023)</f>
        <v>1.1012313927614953E-2</v>
      </c>
      <c r="AP657" s="170">
        <f>AO657+(($AE657-1)*Workings_risks!$E$18)/(2050-2023)</f>
        <v>1.1164778716960888E-2</v>
      </c>
      <c r="AQ657" s="170">
        <f>AP657+(($AE657-1)*Workings_risks!$E$18)/(2050-2023)</f>
        <v>1.1317243506306824E-2</v>
      </c>
      <c r="AR657" s="170">
        <f>AQ657+(($AE657-1)*Workings_risks!$E$18)/(2050-2023)</f>
        <v>1.146970829565276E-2</v>
      </c>
      <c r="AS657" s="170">
        <f>AR657+(($AE657-1)*Workings_risks!$E$18)/(2050-2023)</f>
        <v>1.1622173084998695E-2</v>
      </c>
      <c r="AT657" s="170">
        <f>AS657+(($AE657-1)*Workings_risks!$E$18)/(2050-2023)</f>
        <v>1.1774637874344631E-2</v>
      </c>
      <c r="AU657" s="170">
        <f>AT657+(($AE657-1)*Workings_risks!$E$18)/(2050-2023)</f>
        <v>1.1927102663690566E-2</v>
      </c>
      <c r="AV657" s="170">
        <f>AU657+(($AE657-1)*Workings_risks!$E$18)/(2050-2023)</f>
        <v>1.2079567453036502E-2</v>
      </c>
      <c r="AW657" s="170">
        <f>AV657+(($AE657-1)*Workings_risks!$E$18)/(2050-2023)</f>
        <v>1.2232032242382437E-2</v>
      </c>
      <c r="AX657" s="170">
        <f>AW657+(($AE657-1)*Workings_risks!$E$18)/(2050-2023)</f>
        <v>1.2384497031728373E-2</v>
      </c>
      <c r="AY657" s="170">
        <f>AX657+(($AE657-1)*Workings_risks!$E$18)/(2050-2023)</f>
        <v>1.2536961821074308E-2</v>
      </c>
      <c r="BA657" s="186">
        <f>AF657*Workings_risks!$E$24*Workings_risks!$E$26*Workings_risks!$E$27*Assumptions!$G$90</f>
        <v>3.9040512054932348E-4</v>
      </c>
      <c r="BB657" s="186">
        <f>AG657*Workings_risks!$E$24*Workings_risks!$E$26*Workings_risks!$E$27*Assumptions!$G$90</f>
        <v>3.9657962539307699E-4</v>
      </c>
      <c r="BC657" s="186">
        <f>AH657*Workings_risks!$E$24*Workings_risks!$E$26*Workings_risks!$E$27*Assumptions!$G$90</f>
        <v>4.0275413023683039E-4</v>
      </c>
      <c r="BD657" s="186">
        <f>AI657*Workings_risks!$E$24*Workings_risks!$E$26*Workings_risks!$E$27*Assumptions!$G$90</f>
        <v>4.0892863508058385E-4</v>
      </c>
      <c r="BE657" s="186">
        <f>AJ657*Workings_risks!$E$24*Workings_risks!$E$26*Workings_risks!$E$27*Assumptions!$G$90</f>
        <v>4.1510313992433725E-4</v>
      </c>
      <c r="BF657" s="186">
        <f>AK657*Workings_risks!$E$24*Workings_risks!$E$26*Workings_risks!$E$27*Assumptions!$G$90</f>
        <v>4.2127764476809071E-4</v>
      </c>
      <c r="BG657" s="186">
        <f>AL657*Workings_risks!$E$24*Workings_risks!$E$26*Workings_risks!$E$27*Assumptions!$G$90</f>
        <v>4.2745214961184428E-4</v>
      </c>
      <c r="BH657" s="186">
        <f>AM657*Workings_risks!$E$24*Workings_risks!$E$26*Workings_risks!$E$27*Assumptions!$G$90</f>
        <v>4.3362665445559768E-4</v>
      </c>
      <c r="BI657" s="186">
        <f>AN657*Workings_risks!$E$24*Workings_risks!$E$26*Workings_risks!$E$27*Assumptions!$G$90</f>
        <v>4.3980115929935108E-4</v>
      </c>
      <c r="BJ657" s="186">
        <f>AO657*Workings_risks!$E$24*Workings_risks!$E$26*Workings_risks!$E$27*Assumptions!$G$90</f>
        <v>4.4597566414310454E-4</v>
      </c>
      <c r="BK657" s="186">
        <f>AP657*Workings_risks!$E$24*Workings_risks!$E$26*Workings_risks!$E$27*Assumptions!$G$90</f>
        <v>4.5215016898685805E-4</v>
      </c>
      <c r="BL657" s="186">
        <f>AQ657*Workings_risks!$E$24*Workings_risks!$E$26*Workings_risks!$E$27*Assumptions!$G$90</f>
        <v>4.5832467383061151E-4</v>
      </c>
      <c r="BM657" s="186">
        <f>AR657*Workings_risks!$E$24*Workings_risks!$E$26*Workings_risks!$E$27*Assumptions!$G$90</f>
        <v>4.6449917867436491E-4</v>
      </c>
      <c r="BN657" s="186">
        <f>AS657*Workings_risks!$E$24*Workings_risks!$E$26*Workings_risks!$E$27*Assumptions!$G$90</f>
        <v>4.7067368351811831E-4</v>
      </c>
      <c r="BO657" s="186">
        <f>AT657*Workings_risks!$E$24*Workings_risks!$E$26*Workings_risks!$E$27*Assumptions!$G$90</f>
        <v>4.7684818836187177E-4</v>
      </c>
      <c r="BP657" s="186">
        <f>AU657*Workings_risks!$E$24*Workings_risks!$E$26*Workings_risks!$E$27*Assumptions!$G$90</f>
        <v>4.8302269320562528E-4</v>
      </c>
      <c r="BQ657" s="186">
        <f>AV657*Workings_risks!$E$24*Workings_risks!$E$26*Workings_risks!$E$27*Assumptions!$G$90</f>
        <v>4.8919719804937879E-4</v>
      </c>
      <c r="BR657" s="186">
        <f>AW657*Workings_risks!$E$24*Workings_risks!$E$26*Workings_risks!$E$27*Assumptions!$G$90</f>
        <v>4.9537170289313225E-4</v>
      </c>
      <c r="BS657" s="186">
        <f>AX657*Workings_risks!$E$24*Workings_risks!$E$26*Workings_risks!$E$27*Assumptions!$G$90</f>
        <v>5.015462077368857E-4</v>
      </c>
      <c r="BT657" s="186">
        <f>AY657*Workings_risks!$E$24*Workings_risks!$E$26*Workings_risks!$E$27*Assumptions!$G$90</f>
        <v>5.0772071258063905E-4</v>
      </c>
    </row>
    <row r="658" spans="2:72" x14ac:dyDescent="0.25">
      <c r="B658" s="42">
        <v>10496504</v>
      </c>
      <c r="C658" s="42" t="s">
        <v>468</v>
      </c>
      <c r="D658" s="42" t="s">
        <v>306</v>
      </c>
      <c r="E658" s="42">
        <v>17425917</v>
      </c>
      <c r="F658" s="42">
        <v>17425925</v>
      </c>
      <c r="G658" s="42">
        <v>2.2630257194070502</v>
      </c>
      <c r="H658" s="42">
        <v>144.00128991170001</v>
      </c>
      <c r="I658" s="42">
        <v>-38.050035710954099</v>
      </c>
      <c r="J658" s="42">
        <v>106</v>
      </c>
      <c r="K658" s="42">
        <v>93.5</v>
      </c>
      <c r="L658" s="32">
        <v>5.3999999999999999E-2</v>
      </c>
      <c r="M658" s="32">
        <v>7.2999999999999995E-2</v>
      </c>
      <c r="N658" s="181"/>
      <c r="O658" s="182">
        <f t="shared" si="151"/>
        <v>111.724</v>
      </c>
      <c r="P658" s="182">
        <f t="shared" si="152"/>
        <v>98.549000000000007</v>
      </c>
      <c r="Q658" s="191">
        <f t="shared" si="153"/>
        <v>0.01</v>
      </c>
      <c r="R658" s="191">
        <f t="shared" si="154"/>
        <v>0.02</v>
      </c>
      <c r="S658" s="184">
        <f t="shared" si="155"/>
        <v>-1317.4999999999998</v>
      </c>
      <c r="T658" s="184">
        <f t="shared" si="156"/>
        <v>124.899</v>
      </c>
      <c r="U658" s="185">
        <f t="shared" si="157"/>
        <v>1.4344592030360535E-2</v>
      </c>
      <c r="V658" s="181"/>
      <c r="W658" s="182">
        <f t="shared" si="158"/>
        <v>113.738</v>
      </c>
      <c r="X658" s="182">
        <f t="shared" si="159"/>
        <v>100.32549999999999</v>
      </c>
      <c r="Y658" s="183">
        <f t="shared" si="160"/>
        <v>0.01</v>
      </c>
      <c r="Z658" s="183">
        <f t="shared" si="161"/>
        <v>0.02</v>
      </c>
      <c r="AA658" s="184">
        <f t="shared" si="162"/>
        <v>-1341.2500000000009</v>
      </c>
      <c r="AB658" s="184">
        <f t="shared" si="163"/>
        <v>127.15049999999999</v>
      </c>
      <c r="AC658" s="185">
        <f t="shared" si="164"/>
        <v>1.5769245107176127E-2</v>
      </c>
      <c r="AD658" s="181"/>
      <c r="AE658" s="178">
        <f t="shared" si="165"/>
        <v>1.4344592030360535</v>
      </c>
      <c r="AF658" s="170">
        <f>Workings_risks!$E$18+Workings_risks!$E$27*(($AE658-1)*Workings_risks!$E$18)/(2050-2023)</f>
        <v>9.626016940144937E-3</v>
      </c>
      <c r="AG658" s="170">
        <f>AF658+(($AE658-1)*Workings_risks!$E$18)/(2050-2023)</f>
        <v>9.7737771017053394E-3</v>
      </c>
      <c r="AH658" s="170">
        <f>AG658+(($AE658-1)*Workings_risks!$E$18)/(2050-2023)</f>
        <v>9.9215372632657419E-3</v>
      </c>
      <c r="AI658" s="170">
        <f>AH658+(($AE658-1)*Workings_risks!$E$18)/(2050-2023)</f>
        <v>1.0069297424826144E-2</v>
      </c>
      <c r="AJ658" s="170">
        <f>AI658+(($AE658-1)*Workings_risks!$E$18)/(2050-2023)</f>
        <v>1.0217057586386547E-2</v>
      </c>
      <c r="AK658" s="170">
        <f>AJ658+(($AE658-1)*Workings_risks!$E$18)/(2050-2023)</f>
        <v>1.0364817747946949E-2</v>
      </c>
      <c r="AL658" s="170">
        <f>AK658+(($AE658-1)*Workings_risks!$E$18)/(2050-2023)</f>
        <v>1.0512577909507352E-2</v>
      </c>
      <c r="AM658" s="170">
        <f>AL658+(($AE658-1)*Workings_risks!$E$18)/(2050-2023)</f>
        <v>1.0660338071067754E-2</v>
      </c>
      <c r="AN658" s="170">
        <f>AM658+(($AE658-1)*Workings_risks!$E$18)/(2050-2023)</f>
        <v>1.0808098232628157E-2</v>
      </c>
      <c r="AO658" s="170">
        <f>AN658+(($AE658-1)*Workings_risks!$E$18)/(2050-2023)</f>
        <v>1.0955858394188559E-2</v>
      </c>
      <c r="AP658" s="170">
        <f>AO658+(($AE658-1)*Workings_risks!$E$18)/(2050-2023)</f>
        <v>1.1103618555748962E-2</v>
      </c>
      <c r="AQ658" s="170">
        <f>AP658+(($AE658-1)*Workings_risks!$E$18)/(2050-2023)</f>
        <v>1.1251378717309364E-2</v>
      </c>
      <c r="AR658" s="170">
        <f>AQ658+(($AE658-1)*Workings_risks!$E$18)/(2050-2023)</f>
        <v>1.1399138878869767E-2</v>
      </c>
      <c r="AS658" s="170">
        <f>AR658+(($AE658-1)*Workings_risks!$E$18)/(2050-2023)</f>
        <v>1.1546899040430169E-2</v>
      </c>
      <c r="AT658" s="170">
        <f>AS658+(($AE658-1)*Workings_risks!$E$18)/(2050-2023)</f>
        <v>1.1694659201990571E-2</v>
      </c>
      <c r="AU658" s="170">
        <f>AT658+(($AE658-1)*Workings_risks!$E$18)/(2050-2023)</f>
        <v>1.1842419363550974E-2</v>
      </c>
      <c r="AV658" s="170">
        <f>AU658+(($AE658-1)*Workings_risks!$E$18)/(2050-2023)</f>
        <v>1.1990179525111376E-2</v>
      </c>
      <c r="AW658" s="170">
        <f>AV658+(($AE658-1)*Workings_risks!$E$18)/(2050-2023)</f>
        <v>1.2137939686671779E-2</v>
      </c>
      <c r="AX658" s="170">
        <f>AW658+(($AE658-1)*Workings_risks!$E$18)/(2050-2023)</f>
        <v>1.2285699848232181E-2</v>
      </c>
      <c r="AY658" s="170">
        <f>AX658+(($AE658-1)*Workings_risks!$E$18)/(2050-2023)</f>
        <v>1.2433460009792584E-2</v>
      </c>
      <c r="BA658" s="186">
        <f>AF658*Workings_risks!$E$24*Workings_risks!$E$26*Workings_risks!$E$27*Assumptions!$G$90</f>
        <v>3.8983353781521599E-4</v>
      </c>
      <c r="BB658" s="186">
        <f>AG658*Workings_risks!$E$24*Workings_risks!$E$26*Workings_risks!$E$27*Assumptions!$G$90</f>
        <v>3.958175150809336E-4</v>
      </c>
      <c r="BC658" s="186">
        <f>AH658*Workings_risks!$E$24*Workings_risks!$E$26*Workings_risks!$E$27*Assumptions!$G$90</f>
        <v>4.0180149234665116E-4</v>
      </c>
      <c r="BD658" s="186">
        <f>AI658*Workings_risks!$E$24*Workings_risks!$E$26*Workings_risks!$E$27*Assumptions!$G$90</f>
        <v>4.0778546961236871E-4</v>
      </c>
      <c r="BE658" s="186">
        <f>AJ658*Workings_risks!$E$24*Workings_risks!$E$26*Workings_risks!$E$27*Assumptions!$G$90</f>
        <v>4.1376944687808632E-4</v>
      </c>
      <c r="BF658" s="186">
        <f>AK658*Workings_risks!$E$24*Workings_risks!$E$26*Workings_risks!$E$27*Assumptions!$G$90</f>
        <v>4.1975342414380388E-4</v>
      </c>
      <c r="BG658" s="186">
        <f>AL658*Workings_risks!$E$24*Workings_risks!$E$26*Workings_risks!$E$27*Assumptions!$G$90</f>
        <v>4.2573740140952143E-4</v>
      </c>
      <c r="BH658" s="186">
        <f>AM658*Workings_risks!$E$24*Workings_risks!$E$26*Workings_risks!$E$27*Assumptions!$G$90</f>
        <v>4.3172137867523904E-4</v>
      </c>
      <c r="BI658" s="186">
        <f>AN658*Workings_risks!$E$24*Workings_risks!$E$26*Workings_risks!$E$27*Assumptions!$G$90</f>
        <v>4.377053559409566E-4</v>
      </c>
      <c r="BJ658" s="186">
        <f>AO658*Workings_risks!$E$24*Workings_risks!$E$26*Workings_risks!$E$27*Assumptions!$G$90</f>
        <v>4.4368933320667415E-4</v>
      </c>
      <c r="BK658" s="186">
        <f>AP658*Workings_risks!$E$24*Workings_risks!$E$26*Workings_risks!$E$27*Assumptions!$G$90</f>
        <v>4.4967331047239176E-4</v>
      </c>
      <c r="BL658" s="186">
        <f>AQ658*Workings_risks!$E$24*Workings_risks!$E$26*Workings_risks!$E$27*Assumptions!$G$90</f>
        <v>4.5565728773810937E-4</v>
      </c>
      <c r="BM658" s="186">
        <f>AR658*Workings_risks!$E$24*Workings_risks!$E$26*Workings_risks!$E$27*Assumptions!$G$90</f>
        <v>4.6164126500382698E-4</v>
      </c>
      <c r="BN658" s="186">
        <f>AS658*Workings_risks!$E$24*Workings_risks!$E$26*Workings_risks!$E$27*Assumptions!$G$90</f>
        <v>4.6762524226954448E-4</v>
      </c>
      <c r="BO658" s="186">
        <f>AT658*Workings_risks!$E$24*Workings_risks!$E$26*Workings_risks!$E$27*Assumptions!$G$90</f>
        <v>4.7360921953526204E-4</v>
      </c>
      <c r="BP658" s="186">
        <f>AU658*Workings_risks!$E$24*Workings_risks!$E$26*Workings_risks!$E$27*Assumptions!$G$90</f>
        <v>4.795931968009797E-4</v>
      </c>
      <c r="BQ658" s="186">
        <f>AV658*Workings_risks!$E$24*Workings_risks!$E$26*Workings_risks!$E$27*Assumptions!$G$90</f>
        <v>4.855771740666972E-4</v>
      </c>
      <c r="BR658" s="186">
        <f>AW658*Workings_risks!$E$24*Workings_risks!$E$26*Workings_risks!$E$27*Assumptions!$G$90</f>
        <v>4.9156115133241487E-4</v>
      </c>
      <c r="BS658" s="186">
        <f>AX658*Workings_risks!$E$24*Workings_risks!$E$26*Workings_risks!$E$27*Assumptions!$G$90</f>
        <v>4.9754512859813231E-4</v>
      </c>
      <c r="BT658" s="186">
        <f>AY658*Workings_risks!$E$24*Workings_risks!$E$26*Workings_risks!$E$27*Assumptions!$G$90</f>
        <v>5.0352910586384987E-4</v>
      </c>
    </row>
    <row r="659" spans="2:72" x14ac:dyDescent="0.25">
      <c r="B659" s="42">
        <v>10496512</v>
      </c>
      <c r="C659" s="42" t="s">
        <v>389</v>
      </c>
      <c r="D659" s="42" t="s">
        <v>287</v>
      </c>
      <c r="E659" s="42">
        <v>95032394</v>
      </c>
      <c r="F659" s="42">
        <v>17425956</v>
      </c>
      <c r="G659" s="42">
        <v>1.9543516691400402</v>
      </c>
      <c r="H659" s="42">
        <v>143.584095730413</v>
      </c>
      <c r="I659" s="42">
        <v>-37.897888627797698</v>
      </c>
      <c r="J659" s="42">
        <v>111</v>
      </c>
      <c r="K659" s="42">
        <v>97.6</v>
      </c>
      <c r="L659" s="32">
        <v>5.3999999999999999E-2</v>
      </c>
      <c r="M659" s="32">
        <v>7.2999999999999995E-2</v>
      </c>
      <c r="N659" s="181"/>
      <c r="O659" s="182">
        <f t="shared" si="151"/>
        <v>116.994</v>
      </c>
      <c r="P659" s="182">
        <f t="shared" si="152"/>
        <v>102.8704</v>
      </c>
      <c r="Q659" s="191">
        <f t="shared" si="153"/>
        <v>0.01</v>
      </c>
      <c r="R659" s="191">
        <f t="shared" si="154"/>
        <v>0.02</v>
      </c>
      <c r="S659" s="184">
        <f t="shared" si="155"/>
        <v>-1412.3599999999997</v>
      </c>
      <c r="T659" s="184">
        <f t="shared" si="156"/>
        <v>131.11759999999998</v>
      </c>
      <c r="U659" s="185">
        <f t="shared" si="157"/>
        <v>1.424396046333795E-2</v>
      </c>
      <c r="V659" s="181"/>
      <c r="W659" s="182">
        <f t="shared" si="158"/>
        <v>119.10299999999999</v>
      </c>
      <c r="X659" s="182">
        <f t="shared" si="159"/>
        <v>104.72479999999999</v>
      </c>
      <c r="Y659" s="183">
        <f t="shared" si="160"/>
        <v>0.01</v>
      </c>
      <c r="Z659" s="183">
        <f t="shared" si="161"/>
        <v>0.02</v>
      </c>
      <c r="AA659" s="184">
        <f t="shared" si="162"/>
        <v>-1437.8200000000006</v>
      </c>
      <c r="AB659" s="184">
        <f t="shared" si="163"/>
        <v>133.4812</v>
      </c>
      <c r="AC659" s="185">
        <f t="shared" si="164"/>
        <v>1.5635615028306737E-2</v>
      </c>
      <c r="AD659" s="181"/>
      <c r="AE659" s="178">
        <f t="shared" si="165"/>
        <v>1.424396046333795</v>
      </c>
      <c r="AF659" s="170">
        <f>Workings_risks!$E$18+Workings_risks!$E$27*(($AE659-1)*Workings_risks!$E$18)/(2050-2023)</f>
        <v>9.6157494605997301E-3</v>
      </c>
      <c r="AG659" s="170">
        <f>AF659+(($AE659-1)*Workings_risks!$E$18)/(2050-2023)</f>
        <v>9.760087128978398E-3</v>
      </c>
      <c r="AH659" s="170">
        <f>AG659+(($AE659-1)*Workings_risks!$E$18)/(2050-2023)</f>
        <v>9.904424797357066E-3</v>
      </c>
      <c r="AI659" s="170">
        <f>AH659+(($AE659-1)*Workings_risks!$E$18)/(2050-2023)</f>
        <v>1.0048762465735734E-2</v>
      </c>
      <c r="AJ659" s="170">
        <f>AI659+(($AE659-1)*Workings_risks!$E$18)/(2050-2023)</f>
        <v>1.0193100134114402E-2</v>
      </c>
      <c r="AK659" s="170">
        <f>AJ659+(($AE659-1)*Workings_risks!$E$18)/(2050-2023)</f>
        <v>1.033743780249307E-2</v>
      </c>
      <c r="AL659" s="170">
        <f>AK659+(($AE659-1)*Workings_risks!$E$18)/(2050-2023)</f>
        <v>1.0481775470871738E-2</v>
      </c>
      <c r="AM659" s="170">
        <f>AL659+(($AE659-1)*Workings_risks!$E$18)/(2050-2023)</f>
        <v>1.0626113139250406E-2</v>
      </c>
      <c r="AN659" s="170">
        <f>AM659+(($AE659-1)*Workings_risks!$E$18)/(2050-2023)</f>
        <v>1.0770450807629074E-2</v>
      </c>
      <c r="AO659" s="170">
        <f>AN659+(($AE659-1)*Workings_risks!$E$18)/(2050-2023)</f>
        <v>1.0914788476007742E-2</v>
      </c>
      <c r="AP659" s="170">
        <f>AO659+(($AE659-1)*Workings_risks!$E$18)/(2050-2023)</f>
        <v>1.105912614438641E-2</v>
      </c>
      <c r="AQ659" s="170">
        <f>AP659+(($AE659-1)*Workings_risks!$E$18)/(2050-2023)</f>
        <v>1.1203463812765078E-2</v>
      </c>
      <c r="AR659" s="170">
        <f>AQ659+(($AE659-1)*Workings_risks!$E$18)/(2050-2023)</f>
        <v>1.1347801481143746E-2</v>
      </c>
      <c r="AS659" s="170">
        <f>AR659+(($AE659-1)*Workings_risks!$E$18)/(2050-2023)</f>
        <v>1.1492139149522414E-2</v>
      </c>
      <c r="AT659" s="170">
        <f>AS659+(($AE659-1)*Workings_risks!$E$18)/(2050-2023)</f>
        <v>1.1636476817901082E-2</v>
      </c>
      <c r="AU659" s="170">
        <f>AT659+(($AE659-1)*Workings_risks!$E$18)/(2050-2023)</f>
        <v>1.178081448627975E-2</v>
      </c>
      <c r="AV659" s="170">
        <f>AU659+(($AE659-1)*Workings_risks!$E$18)/(2050-2023)</f>
        <v>1.1925152154658418E-2</v>
      </c>
      <c r="AW659" s="170">
        <f>AV659+(($AE659-1)*Workings_risks!$E$18)/(2050-2023)</f>
        <v>1.2069489823037086E-2</v>
      </c>
      <c r="AX659" s="170">
        <f>AW659+(($AE659-1)*Workings_risks!$E$18)/(2050-2023)</f>
        <v>1.2213827491415754E-2</v>
      </c>
      <c r="AY659" s="170">
        <f>AX659+(($AE659-1)*Workings_risks!$E$18)/(2050-2023)</f>
        <v>1.2358165159794422E-2</v>
      </c>
      <c r="BA659" s="186">
        <f>AF659*Workings_risks!$E$24*Workings_risks!$E$26*Workings_risks!$E$27*Assumptions!$G$90</f>
        <v>3.8941772638454412E-4</v>
      </c>
      <c r="BB659" s="186">
        <f>AG659*Workings_risks!$E$24*Workings_risks!$E$26*Workings_risks!$E$27*Assumptions!$G$90</f>
        <v>3.9526309984003774E-4</v>
      </c>
      <c r="BC659" s="186">
        <f>AH659*Workings_risks!$E$24*Workings_risks!$E$26*Workings_risks!$E$27*Assumptions!$G$90</f>
        <v>4.0110847329553147E-4</v>
      </c>
      <c r="BD659" s="186">
        <f>AI659*Workings_risks!$E$24*Workings_risks!$E$26*Workings_risks!$E$27*Assumptions!$G$90</f>
        <v>4.0695384675102514E-4</v>
      </c>
      <c r="BE659" s="186">
        <f>AJ659*Workings_risks!$E$24*Workings_risks!$E$26*Workings_risks!$E$27*Assumptions!$G$90</f>
        <v>4.1279922020651881E-4</v>
      </c>
      <c r="BF659" s="186">
        <f>AK659*Workings_risks!$E$24*Workings_risks!$E$26*Workings_risks!$E$27*Assumptions!$G$90</f>
        <v>4.1864459366201242E-4</v>
      </c>
      <c r="BG659" s="186">
        <f>AL659*Workings_risks!$E$24*Workings_risks!$E$26*Workings_risks!$E$27*Assumptions!$G$90</f>
        <v>4.2448996711750615E-4</v>
      </c>
      <c r="BH659" s="186">
        <f>AM659*Workings_risks!$E$24*Workings_risks!$E$26*Workings_risks!$E$27*Assumptions!$G$90</f>
        <v>4.3033534057299982E-4</v>
      </c>
      <c r="BI659" s="186">
        <f>AN659*Workings_risks!$E$24*Workings_risks!$E$26*Workings_risks!$E$27*Assumptions!$G$90</f>
        <v>4.3618071402849349E-4</v>
      </c>
      <c r="BJ659" s="186">
        <f>AO659*Workings_risks!$E$24*Workings_risks!$E$26*Workings_risks!$E$27*Assumptions!$G$90</f>
        <v>4.4202608748398705E-4</v>
      </c>
      <c r="BK659" s="186">
        <f>AP659*Workings_risks!$E$24*Workings_risks!$E$26*Workings_risks!$E$27*Assumptions!$G$90</f>
        <v>4.4787146093948078E-4</v>
      </c>
      <c r="BL659" s="186">
        <f>AQ659*Workings_risks!$E$24*Workings_risks!$E$26*Workings_risks!$E$27*Assumptions!$G$90</f>
        <v>4.5371683439497445E-4</v>
      </c>
      <c r="BM659" s="186">
        <f>AR659*Workings_risks!$E$24*Workings_risks!$E$26*Workings_risks!$E$27*Assumptions!$G$90</f>
        <v>4.5956220785046812E-4</v>
      </c>
      <c r="BN659" s="186">
        <f>AS659*Workings_risks!$E$24*Workings_risks!$E$26*Workings_risks!$E$27*Assumptions!$G$90</f>
        <v>4.6540758130596174E-4</v>
      </c>
      <c r="BO659" s="186">
        <f>AT659*Workings_risks!$E$24*Workings_risks!$E$26*Workings_risks!$E$27*Assumptions!$G$90</f>
        <v>4.7125295476145546E-4</v>
      </c>
      <c r="BP659" s="186">
        <f>AU659*Workings_risks!$E$24*Workings_risks!$E$26*Workings_risks!$E$27*Assumptions!$G$90</f>
        <v>4.7709832821694913E-4</v>
      </c>
      <c r="BQ659" s="186">
        <f>AV659*Workings_risks!$E$24*Workings_risks!$E$26*Workings_risks!$E$27*Assumptions!$G$90</f>
        <v>4.8294370167244281E-4</v>
      </c>
      <c r="BR659" s="186">
        <f>AW659*Workings_risks!$E$24*Workings_risks!$E$26*Workings_risks!$E$27*Assumptions!$G$90</f>
        <v>4.8878907512793642E-4</v>
      </c>
      <c r="BS659" s="186">
        <f>AX659*Workings_risks!$E$24*Workings_risks!$E$26*Workings_risks!$E$27*Assumptions!$G$90</f>
        <v>4.9463444858343015E-4</v>
      </c>
      <c r="BT659" s="186">
        <f>AY659*Workings_risks!$E$24*Workings_risks!$E$26*Workings_risks!$E$27*Assumptions!$G$90</f>
        <v>5.0047982203892376E-4</v>
      </c>
    </row>
    <row r="660" spans="2:72" x14ac:dyDescent="0.25">
      <c r="B660" s="42">
        <v>10497201</v>
      </c>
      <c r="C660" s="42" t="s">
        <v>389</v>
      </c>
      <c r="D660" s="42" t="s">
        <v>287</v>
      </c>
      <c r="E660" s="42">
        <v>17429010</v>
      </c>
      <c r="F660" s="42">
        <v>17429006</v>
      </c>
      <c r="G660" s="42">
        <v>0.5117450557594303</v>
      </c>
      <c r="H660" s="42">
        <v>143.65566272170801</v>
      </c>
      <c r="I660" s="42">
        <v>-37.981781866125999</v>
      </c>
      <c r="J660" s="42">
        <v>108</v>
      </c>
      <c r="K660" s="42">
        <v>95.5</v>
      </c>
      <c r="L660" s="32">
        <v>5.3999999999999999E-2</v>
      </c>
      <c r="M660" s="32">
        <v>7.2999999999999995E-2</v>
      </c>
      <c r="N660" s="181"/>
      <c r="O660" s="182">
        <f t="shared" si="151"/>
        <v>113.83200000000001</v>
      </c>
      <c r="P660" s="182">
        <f t="shared" si="152"/>
        <v>100.65700000000001</v>
      </c>
      <c r="Q660" s="191">
        <f t="shared" si="153"/>
        <v>0.01</v>
      </c>
      <c r="R660" s="191">
        <f t="shared" si="154"/>
        <v>0.02</v>
      </c>
      <c r="S660" s="184">
        <f t="shared" si="155"/>
        <v>-1317.4999999999998</v>
      </c>
      <c r="T660" s="184">
        <f t="shared" si="156"/>
        <v>127.00700000000001</v>
      </c>
      <c r="U660" s="185">
        <f t="shared" si="157"/>
        <v>1.4426565464895642E-2</v>
      </c>
      <c r="V660" s="181"/>
      <c r="W660" s="182">
        <f t="shared" si="158"/>
        <v>115.884</v>
      </c>
      <c r="X660" s="182">
        <f t="shared" si="159"/>
        <v>102.47149999999999</v>
      </c>
      <c r="Y660" s="183">
        <f t="shared" si="160"/>
        <v>0.01</v>
      </c>
      <c r="Z660" s="183">
        <f t="shared" si="161"/>
        <v>0.02</v>
      </c>
      <c r="AA660" s="184">
        <f t="shared" si="162"/>
        <v>-1341.2500000000007</v>
      </c>
      <c r="AB660" s="184">
        <f t="shared" si="163"/>
        <v>129.29650000000001</v>
      </c>
      <c r="AC660" s="185">
        <f t="shared" si="164"/>
        <v>1.5878098788443616E-2</v>
      </c>
      <c r="AD660" s="181"/>
      <c r="AE660" s="178">
        <f t="shared" si="165"/>
        <v>1.4426565464895642</v>
      </c>
      <c r="AF660" s="170">
        <f>Workings_risks!$E$18+Workings_risks!$E$27*(($AE660-1)*Workings_risks!$E$18)/(2050-2023)</f>
        <v>9.6343807228747719E-3</v>
      </c>
      <c r="AG660" s="170">
        <f>AF660+(($AE660-1)*Workings_risks!$E$18)/(2050-2023)</f>
        <v>9.784928812011786E-3</v>
      </c>
      <c r="AH660" s="170">
        <f>AG660+(($AE660-1)*Workings_risks!$E$18)/(2050-2023)</f>
        <v>9.9354769011488001E-3</v>
      </c>
      <c r="AI660" s="170">
        <f>AH660+(($AE660-1)*Workings_risks!$E$18)/(2050-2023)</f>
        <v>1.0086024990285814E-2</v>
      </c>
      <c r="AJ660" s="170">
        <f>AI660+(($AE660-1)*Workings_risks!$E$18)/(2050-2023)</f>
        <v>1.0236573079422828E-2</v>
      </c>
      <c r="AK660" s="170">
        <f>AJ660+(($AE660-1)*Workings_risks!$E$18)/(2050-2023)</f>
        <v>1.0387121168559842E-2</v>
      </c>
      <c r="AL660" s="170">
        <f>AK660+(($AE660-1)*Workings_risks!$E$18)/(2050-2023)</f>
        <v>1.0537669257696856E-2</v>
      </c>
      <c r="AM660" s="170">
        <f>AL660+(($AE660-1)*Workings_risks!$E$18)/(2050-2023)</f>
        <v>1.0688217346833871E-2</v>
      </c>
      <c r="AN660" s="170">
        <f>AM660+(($AE660-1)*Workings_risks!$E$18)/(2050-2023)</f>
        <v>1.0838765435970885E-2</v>
      </c>
      <c r="AO660" s="170">
        <f>AN660+(($AE660-1)*Workings_risks!$E$18)/(2050-2023)</f>
        <v>1.0989313525107899E-2</v>
      </c>
      <c r="AP660" s="170">
        <f>AO660+(($AE660-1)*Workings_risks!$E$18)/(2050-2023)</f>
        <v>1.1139861614244913E-2</v>
      </c>
      <c r="AQ660" s="170">
        <f>AP660+(($AE660-1)*Workings_risks!$E$18)/(2050-2023)</f>
        <v>1.1290409703381927E-2</v>
      </c>
      <c r="AR660" s="170">
        <f>AQ660+(($AE660-1)*Workings_risks!$E$18)/(2050-2023)</f>
        <v>1.1440957792518941E-2</v>
      </c>
      <c r="AS660" s="170">
        <f>AR660+(($AE660-1)*Workings_risks!$E$18)/(2050-2023)</f>
        <v>1.1591505881655955E-2</v>
      </c>
      <c r="AT660" s="170">
        <f>AS660+(($AE660-1)*Workings_risks!$E$18)/(2050-2023)</f>
        <v>1.1742053970792969E-2</v>
      </c>
      <c r="AU660" s="170">
        <f>AT660+(($AE660-1)*Workings_risks!$E$18)/(2050-2023)</f>
        <v>1.1892602059929983E-2</v>
      </c>
      <c r="AV660" s="170">
        <f>AU660+(($AE660-1)*Workings_risks!$E$18)/(2050-2023)</f>
        <v>1.2043150149066997E-2</v>
      </c>
      <c r="AW660" s="170">
        <f>AV660+(($AE660-1)*Workings_risks!$E$18)/(2050-2023)</f>
        <v>1.2193698238204011E-2</v>
      </c>
      <c r="AX660" s="170">
        <f>AW660+(($AE660-1)*Workings_risks!$E$18)/(2050-2023)</f>
        <v>1.2344246327341026E-2</v>
      </c>
      <c r="AY660" s="170">
        <f>AX660+(($AE660-1)*Workings_risks!$E$18)/(2050-2023)</f>
        <v>1.249479441647804E-2</v>
      </c>
      <c r="BA660" s="186">
        <f>AF660*Workings_risks!$E$24*Workings_risks!$E$26*Workings_risks!$E$27*Assumptions!$G$90</f>
        <v>3.9017225350950185E-4</v>
      </c>
      <c r="BB660" s="186">
        <f>AG660*Workings_risks!$E$24*Workings_risks!$E$26*Workings_risks!$E$27*Assumptions!$G$90</f>
        <v>3.9626913600664809E-4</v>
      </c>
      <c r="BC660" s="186">
        <f>AH660*Workings_risks!$E$24*Workings_risks!$E$26*Workings_risks!$E$27*Assumptions!$G$90</f>
        <v>4.0236601850379434E-4</v>
      </c>
      <c r="BD660" s="186">
        <f>AI660*Workings_risks!$E$24*Workings_risks!$E$26*Workings_risks!$E$27*Assumptions!$G$90</f>
        <v>4.0846290100094058E-4</v>
      </c>
      <c r="BE660" s="186">
        <f>AJ660*Workings_risks!$E$24*Workings_risks!$E$26*Workings_risks!$E$27*Assumptions!$G$90</f>
        <v>4.1455978349808683E-4</v>
      </c>
      <c r="BF660" s="186">
        <f>AK660*Workings_risks!$E$24*Workings_risks!$E$26*Workings_risks!$E$27*Assumptions!$G$90</f>
        <v>4.2065666599523297E-4</v>
      </c>
      <c r="BG660" s="186">
        <f>AL660*Workings_risks!$E$24*Workings_risks!$E$26*Workings_risks!$E$27*Assumptions!$G$90</f>
        <v>4.2675354849237932E-4</v>
      </c>
      <c r="BH660" s="186">
        <f>AM660*Workings_risks!$E$24*Workings_risks!$E$26*Workings_risks!$E$27*Assumptions!$G$90</f>
        <v>4.3285043098952546E-4</v>
      </c>
      <c r="BI660" s="186">
        <f>AN660*Workings_risks!$E$24*Workings_risks!$E$26*Workings_risks!$E$27*Assumptions!$G$90</f>
        <v>4.3894731348667165E-4</v>
      </c>
      <c r="BJ660" s="186">
        <f>AO660*Workings_risks!$E$24*Workings_risks!$E$26*Workings_risks!$E$27*Assumptions!$G$90</f>
        <v>4.4504419598381795E-4</v>
      </c>
      <c r="BK660" s="186">
        <f>AP660*Workings_risks!$E$24*Workings_risks!$E$26*Workings_risks!$E$27*Assumptions!$G$90</f>
        <v>4.5114107848096414E-4</v>
      </c>
      <c r="BL660" s="186">
        <f>AQ660*Workings_risks!$E$24*Workings_risks!$E$26*Workings_risks!$E$27*Assumptions!$G$90</f>
        <v>4.5723796097811033E-4</v>
      </c>
      <c r="BM660" s="186">
        <f>AR660*Workings_risks!$E$24*Workings_risks!$E$26*Workings_risks!$E$27*Assumptions!$G$90</f>
        <v>4.6333484347525658E-4</v>
      </c>
      <c r="BN660" s="186">
        <f>AS660*Workings_risks!$E$24*Workings_risks!$E$26*Workings_risks!$E$27*Assumptions!$G$90</f>
        <v>4.6943172597240282E-4</v>
      </c>
      <c r="BO660" s="186">
        <f>AT660*Workings_risks!$E$24*Workings_risks!$E$26*Workings_risks!$E$27*Assumptions!$G$90</f>
        <v>4.7552860846954902E-4</v>
      </c>
      <c r="BP660" s="186">
        <f>AU660*Workings_risks!$E$24*Workings_risks!$E$26*Workings_risks!$E$27*Assumptions!$G$90</f>
        <v>4.8162549096669526E-4</v>
      </c>
      <c r="BQ660" s="186">
        <f>AV660*Workings_risks!$E$24*Workings_risks!$E$26*Workings_risks!$E$27*Assumptions!$G$90</f>
        <v>4.8772237346384151E-4</v>
      </c>
      <c r="BR660" s="186">
        <f>AW660*Workings_risks!$E$24*Workings_risks!$E$26*Workings_risks!$E$27*Assumptions!$G$90</f>
        <v>4.9381925596098781E-4</v>
      </c>
      <c r="BS660" s="186">
        <f>AX660*Workings_risks!$E$24*Workings_risks!$E$26*Workings_risks!$E$27*Assumptions!$G$90</f>
        <v>4.9991613845813394E-4</v>
      </c>
      <c r="BT660" s="186">
        <f>AY660*Workings_risks!$E$24*Workings_risks!$E$26*Workings_risks!$E$27*Assumptions!$G$90</f>
        <v>5.0601302095528008E-4</v>
      </c>
    </row>
    <row r="661" spans="2:72" x14ac:dyDescent="0.25">
      <c r="B661" s="42">
        <v>10497202</v>
      </c>
      <c r="C661" s="42" t="s">
        <v>389</v>
      </c>
      <c r="D661" s="42" t="s">
        <v>287</v>
      </c>
      <c r="E661" s="42">
        <v>17429014</v>
      </c>
      <c r="F661" s="42">
        <v>17429010</v>
      </c>
      <c r="G661" s="42">
        <v>1.0095452326098404</v>
      </c>
      <c r="H661" s="42">
        <v>143.65543553385501</v>
      </c>
      <c r="I661" s="42">
        <v>-37.982949357589803</v>
      </c>
      <c r="J661" s="42">
        <v>108</v>
      </c>
      <c r="K661" s="42">
        <v>95.5</v>
      </c>
      <c r="L661" s="32">
        <v>5.3999999999999999E-2</v>
      </c>
      <c r="M661" s="32">
        <v>7.2999999999999995E-2</v>
      </c>
      <c r="N661" s="181"/>
      <c r="O661" s="182">
        <f t="shared" si="151"/>
        <v>113.83200000000001</v>
      </c>
      <c r="P661" s="182">
        <f t="shared" si="152"/>
        <v>100.65700000000001</v>
      </c>
      <c r="Q661" s="191">
        <f t="shared" si="153"/>
        <v>0.01</v>
      </c>
      <c r="R661" s="191">
        <f t="shared" si="154"/>
        <v>0.02</v>
      </c>
      <c r="S661" s="184">
        <f t="shared" si="155"/>
        <v>-1317.4999999999998</v>
      </c>
      <c r="T661" s="184">
        <f t="shared" si="156"/>
        <v>127.00700000000001</v>
      </c>
      <c r="U661" s="185">
        <f t="shared" si="157"/>
        <v>1.4426565464895642E-2</v>
      </c>
      <c r="V661" s="181"/>
      <c r="W661" s="182">
        <f t="shared" si="158"/>
        <v>115.884</v>
      </c>
      <c r="X661" s="182">
        <f t="shared" si="159"/>
        <v>102.47149999999999</v>
      </c>
      <c r="Y661" s="183">
        <f t="shared" si="160"/>
        <v>0.01</v>
      </c>
      <c r="Z661" s="183">
        <f t="shared" si="161"/>
        <v>0.02</v>
      </c>
      <c r="AA661" s="184">
        <f t="shared" si="162"/>
        <v>-1341.2500000000007</v>
      </c>
      <c r="AB661" s="184">
        <f t="shared" si="163"/>
        <v>129.29650000000001</v>
      </c>
      <c r="AC661" s="185">
        <f t="shared" si="164"/>
        <v>1.5878098788443616E-2</v>
      </c>
      <c r="AD661" s="181"/>
      <c r="AE661" s="178">
        <f t="shared" si="165"/>
        <v>1.4426565464895642</v>
      </c>
      <c r="AF661" s="170">
        <f>Workings_risks!$E$18+Workings_risks!$E$27*(($AE661-1)*Workings_risks!$E$18)/(2050-2023)</f>
        <v>9.6343807228747719E-3</v>
      </c>
      <c r="AG661" s="170">
        <f>AF661+(($AE661-1)*Workings_risks!$E$18)/(2050-2023)</f>
        <v>9.784928812011786E-3</v>
      </c>
      <c r="AH661" s="170">
        <f>AG661+(($AE661-1)*Workings_risks!$E$18)/(2050-2023)</f>
        <v>9.9354769011488001E-3</v>
      </c>
      <c r="AI661" s="170">
        <f>AH661+(($AE661-1)*Workings_risks!$E$18)/(2050-2023)</f>
        <v>1.0086024990285814E-2</v>
      </c>
      <c r="AJ661" s="170">
        <f>AI661+(($AE661-1)*Workings_risks!$E$18)/(2050-2023)</f>
        <v>1.0236573079422828E-2</v>
      </c>
      <c r="AK661" s="170">
        <f>AJ661+(($AE661-1)*Workings_risks!$E$18)/(2050-2023)</f>
        <v>1.0387121168559842E-2</v>
      </c>
      <c r="AL661" s="170">
        <f>AK661+(($AE661-1)*Workings_risks!$E$18)/(2050-2023)</f>
        <v>1.0537669257696856E-2</v>
      </c>
      <c r="AM661" s="170">
        <f>AL661+(($AE661-1)*Workings_risks!$E$18)/(2050-2023)</f>
        <v>1.0688217346833871E-2</v>
      </c>
      <c r="AN661" s="170">
        <f>AM661+(($AE661-1)*Workings_risks!$E$18)/(2050-2023)</f>
        <v>1.0838765435970885E-2</v>
      </c>
      <c r="AO661" s="170">
        <f>AN661+(($AE661-1)*Workings_risks!$E$18)/(2050-2023)</f>
        <v>1.0989313525107899E-2</v>
      </c>
      <c r="AP661" s="170">
        <f>AO661+(($AE661-1)*Workings_risks!$E$18)/(2050-2023)</f>
        <v>1.1139861614244913E-2</v>
      </c>
      <c r="AQ661" s="170">
        <f>AP661+(($AE661-1)*Workings_risks!$E$18)/(2050-2023)</f>
        <v>1.1290409703381927E-2</v>
      </c>
      <c r="AR661" s="170">
        <f>AQ661+(($AE661-1)*Workings_risks!$E$18)/(2050-2023)</f>
        <v>1.1440957792518941E-2</v>
      </c>
      <c r="AS661" s="170">
        <f>AR661+(($AE661-1)*Workings_risks!$E$18)/(2050-2023)</f>
        <v>1.1591505881655955E-2</v>
      </c>
      <c r="AT661" s="170">
        <f>AS661+(($AE661-1)*Workings_risks!$E$18)/(2050-2023)</f>
        <v>1.1742053970792969E-2</v>
      </c>
      <c r="AU661" s="170">
        <f>AT661+(($AE661-1)*Workings_risks!$E$18)/(2050-2023)</f>
        <v>1.1892602059929983E-2</v>
      </c>
      <c r="AV661" s="170">
        <f>AU661+(($AE661-1)*Workings_risks!$E$18)/(2050-2023)</f>
        <v>1.2043150149066997E-2</v>
      </c>
      <c r="AW661" s="170">
        <f>AV661+(($AE661-1)*Workings_risks!$E$18)/(2050-2023)</f>
        <v>1.2193698238204011E-2</v>
      </c>
      <c r="AX661" s="170">
        <f>AW661+(($AE661-1)*Workings_risks!$E$18)/(2050-2023)</f>
        <v>1.2344246327341026E-2</v>
      </c>
      <c r="AY661" s="170">
        <f>AX661+(($AE661-1)*Workings_risks!$E$18)/(2050-2023)</f>
        <v>1.249479441647804E-2</v>
      </c>
      <c r="BA661" s="186">
        <f>AF661*Workings_risks!$E$24*Workings_risks!$E$26*Workings_risks!$E$27*Assumptions!$G$90</f>
        <v>3.9017225350950185E-4</v>
      </c>
      <c r="BB661" s="186">
        <f>AG661*Workings_risks!$E$24*Workings_risks!$E$26*Workings_risks!$E$27*Assumptions!$G$90</f>
        <v>3.9626913600664809E-4</v>
      </c>
      <c r="BC661" s="186">
        <f>AH661*Workings_risks!$E$24*Workings_risks!$E$26*Workings_risks!$E$27*Assumptions!$G$90</f>
        <v>4.0236601850379434E-4</v>
      </c>
      <c r="BD661" s="186">
        <f>AI661*Workings_risks!$E$24*Workings_risks!$E$26*Workings_risks!$E$27*Assumptions!$G$90</f>
        <v>4.0846290100094058E-4</v>
      </c>
      <c r="BE661" s="186">
        <f>AJ661*Workings_risks!$E$24*Workings_risks!$E$26*Workings_risks!$E$27*Assumptions!$G$90</f>
        <v>4.1455978349808683E-4</v>
      </c>
      <c r="BF661" s="186">
        <f>AK661*Workings_risks!$E$24*Workings_risks!$E$26*Workings_risks!$E$27*Assumptions!$G$90</f>
        <v>4.2065666599523297E-4</v>
      </c>
      <c r="BG661" s="186">
        <f>AL661*Workings_risks!$E$24*Workings_risks!$E$26*Workings_risks!$E$27*Assumptions!$G$90</f>
        <v>4.2675354849237932E-4</v>
      </c>
      <c r="BH661" s="186">
        <f>AM661*Workings_risks!$E$24*Workings_risks!$E$26*Workings_risks!$E$27*Assumptions!$G$90</f>
        <v>4.3285043098952546E-4</v>
      </c>
      <c r="BI661" s="186">
        <f>AN661*Workings_risks!$E$24*Workings_risks!$E$26*Workings_risks!$E$27*Assumptions!$G$90</f>
        <v>4.3894731348667165E-4</v>
      </c>
      <c r="BJ661" s="186">
        <f>AO661*Workings_risks!$E$24*Workings_risks!$E$26*Workings_risks!$E$27*Assumptions!$G$90</f>
        <v>4.4504419598381795E-4</v>
      </c>
      <c r="BK661" s="186">
        <f>AP661*Workings_risks!$E$24*Workings_risks!$E$26*Workings_risks!$E$27*Assumptions!$G$90</f>
        <v>4.5114107848096414E-4</v>
      </c>
      <c r="BL661" s="186">
        <f>AQ661*Workings_risks!$E$24*Workings_risks!$E$26*Workings_risks!$E$27*Assumptions!$G$90</f>
        <v>4.5723796097811033E-4</v>
      </c>
      <c r="BM661" s="186">
        <f>AR661*Workings_risks!$E$24*Workings_risks!$E$26*Workings_risks!$E$27*Assumptions!$G$90</f>
        <v>4.6333484347525658E-4</v>
      </c>
      <c r="BN661" s="186">
        <f>AS661*Workings_risks!$E$24*Workings_risks!$E$26*Workings_risks!$E$27*Assumptions!$G$90</f>
        <v>4.6943172597240282E-4</v>
      </c>
      <c r="BO661" s="186">
        <f>AT661*Workings_risks!$E$24*Workings_risks!$E$26*Workings_risks!$E$27*Assumptions!$G$90</f>
        <v>4.7552860846954902E-4</v>
      </c>
      <c r="BP661" s="186">
        <f>AU661*Workings_risks!$E$24*Workings_risks!$E$26*Workings_risks!$E$27*Assumptions!$G$90</f>
        <v>4.8162549096669526E-4</v>
      </c>
      <c r="BQ661" s="186">
        <f>AV661*Workings_risks!$E$24*Workings_risks!$E$26*Workings_risks!$E$27*Assumptions!$G$90</f>
        <v>4.8772237346384151E-4</v>
      </c>
      <c r="BR661" s="186">
        <f>AW661*Workings_risks!$E$24*Workings_risks!$E$26*Workings_risks!$E$27*Assumptions!$G$90</f>
        <v>4.9381925596098781E-4</v>
      </c>
      <c r="BS661" s="186">
        <f>AX661*Workings_risks!$E$24*Workings_risks!$E$26*Workings_risks!$E$27*Assumptions!$G$90</f>
        <v>4.9991613845813394E-4</v>
      </c>
      <c r="BT661" s="186">
        <f>AY661*Workings_risks!$E$24*Workings_risks!$E$26*Workings_risks!$E$27*Assumptions!$G$90</f>
        <v>5.0601302095528008E-4</v>
      </c>
    </row>
    <row r="662" spans="2:72" x14ac:dyDescent="0.25">
      <c r="B662" s="42">
        <v>10497203</v>
      </c>
      <c r="C662" s="42" t="s">
        <v>389</v>
      </c>
      <c r="D662" s="42" t="s">
        <v>287</v>
      </c>
      <c r="E662" s="42">
        <v>17429018</v>
      </c>
      <c r="F662" s="42">
        <v>17429014</v>
      </c>
      <c r="G662" s="42">
        <v>1.3535432913148804</v>
      </c>
      <c r="H662" s="42">
        <v>143.65521508240101</v>
      </c>
      <c r="I662" s="42">
        <v>-37.984116706767097</v>
      </c>
      <c r="J662" s="42">
        <v>108</v>
      </c>
      <c r="K662" s="42">
        <v>95.5</v>
      </c>
      <c r="L662" s="32">
        <v>5.3999999999999999E-2</v>
      </c>
      <c r="M662" s="32">
        <v>7.2999999999999995E-2</v>
      </c>
      <c r="N662" s="181"/>
      <c r="O662" s="182">
        <f t="shared" si="151"/>
        <v>113.83200000000001</v>
      </c>
      <c r="P662" s="182">
        <f t="shared" si="152"/>
        <v>100.65700000000001</v>
      </c>
      <c r="Q662" s="191">
        <f t="shared" si="153"/>
        <v>0.01</v>
      </c>
      <c r="R662" s="191">
        <f t="shared" si="154"/>
        <v>0.02</v>
      </c>
      <c r="S662" s="184">
        <f t="shared" si="155"/>
        <v>-1317.4999999999998</v>
      </c>
      <c r="T662" s="184">
        <f t="shared" si="156"/>
        <v>127.00700000000001</v>
      </c>
      <c r="U662" s="185">
        <f t="shared" si="157"/>
        <v>1.4426565464895642E-2</v>
      </c>
      <c r="V662" s="181"/>
      <c r="W662" s="182">
        <f t="shared" si="158"/>
        <v>115.884</v>
      </c>
      <c r="X662" s="182">
        <f t="shared" si="159"/>
        <v>102.47149999999999</v>
      </c>
      <c r="Y662" s="183">
        <f t="shared" si="160"/>
        <v>0.01</v>
      </c>
      <c r="Z662" s="183">
        <f t="shared" si="161"/>
        <v>0.02</v>
      </c>
      <c r="AA662" s="184">
        <f t="shared" si="162"/>
        <v>-1341.2500000000007</v>
      </c>
      <c r="AB662" s="184">
        <f t="shared" si="163"/>
        <v>129.29650000000001</v>
      </c>
      <c r="AC662" s="185">
        <f t="shared" si="164"/>
        <v>1.5878098788443616E-2</v>
      </c>
      <c r="AD662" s="181"/>
      <c r="AE662" s="178">
        <f t="shared" si="165"/>
        <v>1.4426565464895642</v>
      </c>
      <c r="AF662" s="170">
        <f>Workings_risks!$E$18+Workings_risks!$E$27*(($AE662-1)*Workings_risks!$E$18)/(2050-2023)</f>
        <v>9.6343807228747719E-3</v>
      </c>
      <c r="AG662" s="170">
        <f>AF662+(($AE662-1)*Workings_risks!$E$18)/(2050-2023)</f>
        <v>9.784928812011786E-3</v>
      </c>
      <c r="AH662" s="170">
        <f>AG662+(($AE662-1)*Workings_risks!$E$18)/(2050-2023)</f>
        <v>9.9354769011488001E-3</v>
      </c>
      <c r="AI662" s="170">
        <f>AH662+(($AE662-1)*Workings_risks!$E$18)/(2050-2023)</f>
        <v>1.0086024990285814E-2</v>
      </c>
      <c r="AJ662" s="170">
        <f>AI662+(($AE662-1)*Workings_risks!$E$18)/(2050-2023)</f>
        <v>1.0236573079422828E-2</v>
      </c>
      <c r="AK662" s="170">
        <f>AJ662+(($AE662-1)*Workings_risks!$E$18)/(2050-2023)</f>
        <v>1.0387121168559842E-2</v>
      </c>
      <c r="AL662" s="170">
        <f>AK662+(($AE662-1)*Workings_risks!$E$18)/(2050-2023)</f>
        <v>1.0537669257696856E-2</v>
      </c>
      <c r="AM662" s="170">
        <f>AL662+(($AE662-1)*Workings_risks!$E$18)/(2050-2023)</f>
        <v>1.0688217346833871E-2</v>
      </c>
      <c r="AN662" s="170">
        <f>AM662+(($AE662-1)*Workings_risks!$E$18)/(2050-2023)</f>
        <v>1.0838765435970885E-2</v>
      </c>
      <c r="AO662" s="170">
        <f>AN662+(($AE662-1)*Workings_risks!$E$18)/(2050-2023)</f>
        <v>1.0989313525107899E-2</v>
      </c>
      <c r="AP662" s="170">
        <f>AO662+(($AE662-1)*Workings_risks!$E$18)/(2050-2023)</f>
        <v>1.1139861614244913E-2</v>
      </c>
      <c r="AQ662" s="170">
        <f>AP662+(($AE662-1)*Workings_risks!$E$18)/(2050-2023)</f>
        <v>1.1290409703381927E-2</v>
      </c>
      <c r="AR662" s="170">
        <f>AQ662+(($AE662-1)*Workings_risks!$E$18)/(2050-2023)</f>
        <v>1.1440957792518941E-2</v>
      </c>
      <c r="AS662" s="170">
        <f>AR662+(($AE662-1)*Workings_risks!$E$18)/(2050-2023)</f>
        <v>1.1591505881655955E-2</v>
      </c>
      <c r="AT662" s="170">
        <f>AS662+(($AE662-1)*Workings_risks!$E$18)/(2050-2023)</f>
        <v>1.1742053970792969E-2</v>
      </c>
      <c r="AU662" s="170">
        <f>AT662+(($AE662-1)*Workings_risks!$E$18)/(2050-2023)</f>
        <v>1.1892602059929983E-2</v>
      </c>
      <c r="AV662" s="170">
        <f>AU662+(($AE662-1)*Workings_risks!$E$18)/(2050-2023)</f>
        <v>1.2043150149066997E-2</v>
      </c>
      <c r="AW662" s="170">
        <f>AV662+(($AE662-1)*Workings_risks!$E$18)/(2050-2023)</f>
        <v>1.2193698238204011E-2</v>
      </c>
      <c r="AX662" s="170">
        <f>AW662+(($AE662-1)*Workings_risks!$E$18)/(2050-2023)</f>
        <v>1.2344246327341026E-2</v>
      </c>
      <c r="AY662" s="170">
        <f>AX662+(($AE662-1)*Workings_risks!$E$18)/(2050-2023)</f>
        <v>1.249479441647804E-2</v>
      </c>
      <c r="BA662" s="186">
        <f>AF662*Workings_risks!$E$24*Workings_risks!$E$26*Workings_risks!$E$27*Assumptions!$G$90</f>
        <v>3.9017225350950185E-4</v>
      </c>
      <c r="BB662" s="186">
        <f>AG662*Workings_risks!$E$24*Workings_risks!$E$26*Workings_risks!$E$27*Assumptions!$G$90</f>
        <v>3.9626913600664809E-4</v>
      </c>
      <c r="BC662" s="186">
        <f>AH662*Workings_risks!$E$24*Workings_risks!$E$26*Workings_risks!$E$27*Assumptions!$G$90</f>
        <v>4.0236601850379434E-4</v>
      </c>
      <c r="BD662" s="186">
        <f>AI662*Workings_risks!$E$24*Workings_risks!$E$26*Workings_risks!$E$27*Assumptions!$G$90</f>
        <v>4.0846290100094058E-4</v>
      </c>
      <c r="BE662" s="186">
        <f>AJ662*Workings_risks!$E$24*Workings_risks!$E$26*Workings_risks!$E$27*Assumptions!$G$90</f>
        <v>4.1455978349808683E-4</v>
      </c>
      <c r="BF662" s="186">
        <f>AK662*Workings_risks!$E$24*Workings_risks!$E$26*Workings_risks!$E$27*Assumptions!$G$90</f>
        <v>4.2065666599523297E-4</v>
      </c>
      <c r="BG662" s="186">
        <f>AL662*Workings_risks!$E$24*Workings_risks!$E$26*Workings_risks!$E$27*Assumptions!$G$90</f>
        <v>4.2675354849237932E-4</v>
      </c>
      <c r="BH662" s="186">
        <f>AM662*Workings_risks!$E$24*Workings_risks!$E$26*Workings_risks!$E$27*Assumptions!$G$90</f>
        <v>4.3285043098952546E-4</v>
      </c>
      <c r="BI662" s="186">
        <f>AN662*Workings_risks!$E$24*Workings_risks!$E$26*Workings_risks!$E$27*Assumptions!$G$90</f>
        <v>4.3894731348667165E-4</v>
      </c>
      <c r="BJ662" s="186">
        <f>AO662*Workings_risks!$E$24*Workings_risks!$E$26*Workings_risks!$E$27*Assumptions!$G$90</f>
        <v>4.4504419598381795E-4</v>
      </c>
      <c r="BK662" s="186">
        <f>AP662*Workings_risks!$E$24*Workings_risks!$E$26*Workings_risks!$E$27*Assumptions!$G$90</f>
        <v>4.5114107848096414E-4</v>
      </c>
      <c r="BL662" s="186">
        <f>AQ662*Workings_risks!$E$24*Workings_risks!$E$26*Workings_risks!$E$27*Assumptions!$G$90</f>
        <v>4.5723796097811033E-4</v>
      </c>
      <c r="BM662" s="186">
        <f>AR662*Workings_risks!$E$24*Workings_risks!$E$26*Workings_risks!$E$27*Assumptions!$G$90</f>
        <v>4.6333484347525658E-4</v>
      </c>
      <c r="BN662" s="186">
        <f>AS662*Workings_risks!$E$24*Workings_risks!$E$26*Workings_risks!$E$27*Assumptions!$G$90</f>
        <v>4.6943172597240282E-4</v>
      </c>
      <c r="BO662" s="186">
        <f>AT662*Workings_risks!$E$24*Workings_risks!$E$26*Workings_risks!$E$27*Assumptions!$G$90</f>
        <v>4.7552860846954902E-4</v>
      </c>
      <c r="BP662" s="186">
        <f>AU662*Workings_risks!$E$24*Workings_risks!$E$26*Workings_risks!$E$27*Assumptions!$G$90</f>
        <v>4.8162549096669526E-4</v>
      </c>
      <c r="BQ662" s="186">
        <f>AV662*Workings_risks!$E$24*Workings_risks!$E$26*Workings_risks!$E$27*Assumptions!$G$90</f>
        <v>4.8772237346384151E-4</v>
      </c>
      <c r="BR662" s="186">
        <f>AW662*Workings_risks!$E$24*Workings_risks!$E$26*Workings_risks!$E$27*Assumptions!$G$90</f>
        <v>4.9381925596098781E-4</v>
      </c>
      <c r="BS662" s="186">
        <f>AX662*Workings_risks!$E$24*Workings_risks!$E$26*Workings_risks!$E$27*Assumptions!$G$90</f>
        <v>4.9991613845813394E-4</v>
      </c>
      <c r="BT662" s="186">
        <f>AY662*Workings_risks!$E$24*Workings_risks!$E$26*Workings_risks!$E$27*Assumptions!$G$90</f>
        <v>5.0601302095528008E-4</v>
      </c>
    </row>
    <row r="663" spans="2:72" x14ac:dyDescent="0.25">
      <c r="B663" s="42">
        <v>10497204</v>
      </c>
      <c r="C663" s="42" t="s">
        <v>389</v>
      </c>
      <c r="D663" s="42" t="s">
        <v>287</v>
      </c>
      <c r="E663" s="42">
        <v>17429022</v>
      </c>
      <c r="F663" s="42">
        <v>17429018</v>
      </c>
      <c r="G663" s="42">
        <v>1.2776842981887402</v>
      </c>
      <c r="H663" s="42">
        <v>143.65500394205901</v>
      </c>
      <c r="I663" s="42">
        <v>-37.985256824357599</v>
      </c>
      <c r="J663" s="42">
        <v>108</v>
      </c>
      <c r="K663" s="42">
        <v>95.5</v>
      </c>
      <c r="L663" s="32">
        <v>5.3999999999999999E-2</v>
      </c>
      <c r="M663" s="32">
        <v>7.2999999999999995E-2</v>
      </c>
      <c r="N663" s="181"/>
      <c r="O663" s="182">
        <f t="shared" si="151"/>
        <v>113.83200000000001</v>
      </c>
      <c r="P663" s="182">
        <f t="shared" si="152"/>
        <v>100.65700000000001</v>
      </c>
      <c r="Q663" s="191">
        <f t="shared" si="153"/>
        <v>0.01</v>
      </c>
      <c r="R663" s="191">
        <f t="shared" si="154"/>
        <v>0.02</v>
      </c>
      <c r="S663" s="184">
        <f t="shared" si="155"/>
        <v>-1317.4999999999998</v>
      </c>
      <c r="T663" s="184">
        <f t="shared" si="156"/>
        <v>127.00700000000001</v>
      </c>
      <c r="U663" s="185">
        <f t="shared" si="157"/>
        <v>1.4426565464895642E-2</v>
      </c>
      <c r="V663" s="181"/>
      <c r="W663" s="182">
        <f t="shared" si="158"/>
        <v>115.884</v>
      </c>
      <c r="X663" s="182">
        <f t="shared" si="159"/>
        <v>102.47149999999999</v>
      </c>
      <c r="Y663" s="183">
        <f t="shared" si="160"/>
        <v>0.01</v>
      </c>
      <c r="Z663" s="183">
        <f t="shared" si="161"/>
        <v>0.02</v>
      </c>
      <c r="AA663" s="184">
        <f t="shared" si="162"/>
        <v>-1341.2500000000007</v>
      </c>
      <c r="AB663" s="184">
        <f t="shared" si="163"/>
        <v>129.29650000000001</v>
      </c>
      <c r="AC663" s="185">
        <f t="shared" si="164"/>
        <v>1.5878098788443616E-2</v>
      </c>
      <c r="AD663" s="181"/>
      <c r="AE663" s="178">
        <f t="shared" si="165"/>
        <v>1.4426565464895642</v>
      </c>
      <c r="AF663" s="170">
        <f>Workings_risks!$E$18+Workings_risks!$E$27*(($AE663-1)*Workings_risks!$E$18)/(2050-2023)</f>
        <v>9.6343807228747719E-3</v>
      </c>
      <c r="AG663" s="170">
        <f>AF663+(($AE663-1)*Workings_risks!$E$18)/(2050-2023)</f>
        <v>9.784928812011786E-3</v>
      </c>
      <c r="AH663" s="170">
        <f>AG663+(($AE663-1)*Workings_risks!$E$18)/(2050-2023)</f>
        <v>9.9354769011488001E-3</v>
      </c>
      <c r="AI663" s="170">
        <f>AH663+(($AE663-1)*Workings_risks!$E$18)/(2050-2023)</f>
        <v>1.0086024990285814E-2</v>
      </c>
      <c r="AJ663" s="170">
        <f>AI663+(($AE663-1)*Workings_risks!$E$18)/(2050-2023)</f>
        <v>1.0236573079422828E-2</v>
      </c>
      <c r="AK663" s="170">
        <f>AJ663+(($AE663-1)*Workings_risks!$E$18)/(2050-2023)</f>
        <v>1.0387121168559842E-2</v>
      </c>
      <c r="AL663" s="170">
        <f>AK663+(($AE663-1)*Workings_risks!$E$18)/(2050-2023)</f>
        <v>1.0537669257696856E-2</v>
      </c>
      <c r="AM663" s="170">
        <f>AL663+(($AE663-1)*Workings_risks!$E$18)/(2050-2023)</f>
        <v>1.0688217346833871E-2</v>
      </c>
      <c r="AN663" s="170">
        <f>AM663+(($AE663-1)*Workings_risks!$E$18)/(2050-2023)</f>
        <v>1.0838765435970885E-2</v>
      </c>
      <c r="AO663" s="170">
        <f>AN663+(($AE663-1)*Workings_risks!$E$18)/(2050-2023)</f>
        <v>1.0989313525107899E-2</v>
      </c>
      <c r="AP663" s="170">
        <f>AO663+(($AE663-1)*Workings_risks!$E$18)/(2050-2023)</f>
        <v>1.1139861614244913E-2</v>
      </c>
      <c r="AQ663" s="170">
        <f>AP663+(($AE663-1)*Workings_risks!$E$18)/(2050-2023)</f>
        <v>1.1290409703381927E-2</v>
      </c>
      <c r="AR663" s="170">
        <f>AQ663+(($AE663-1)*Workings_risks!$E$18)/(2050-2023)</f>
        <v>1.1440957792518941E-2</v>
      </c>
      <c r="AS663" s="170">
        <f>AR663+(($AE663-1)*Workings_risks!$E$18)/(2050-2023)</f>
        <v>1.1591505881655955E-2</v>
      </c>
      <c r="AT663" s="170">
        <f>AS663+(($AE663-1)*Workings_risks!$E$18)/(2050-2023)</f>
        <v>1.1742053970792969E-2</v>
      </c>
      <c r="AU663" s="170">
        <f>AT663+(($AE663-1)*Workings_risks!$E$18)/(2050-2023)</f>
        <v>1.1892602059929983E-2</v>
      </c>
      <c r="AV663" s="170">
        <f>AU663+(($AE663-1)*Workings_risks!$E$18)/(2050-2023)</f>
        <v>1.2043150149066997E-2</v>
      </c>
      <c r="AW663" s="170">
        <f>AV663+(($AE663-1)*Workings_risks!$E$18)/(2050-2023)</f>
        <v>1.2193698238204011E-2</v>
      </c>
      <c r="AX663" s="170">
        <f>AW663+(($AE663-1)*Workings_risks!$E$18)/(2050-2023)</f>
        <v>1.2344246327341026E-2</v>
      </c>
      <c r="AY663" s="170">
        <f>AX663+(($AE663-1)*Workings_risks!$E$18)/(2050-2023)</f>
        <v>1.249479441647804E-2</v>
      </c>
      <c r="BA663" s="186">
        <f>AF663*Workings_risks!$E$24*Workings_risks!$E$26*Workings_risks!$E$27*Assumptions!$G$90</f>
        <v>3.9017225350950185E-4</v>
      </c>
      <c r="BB663" s="186">
        <f>AG663*Workings_risks!$E$24*Workings_risks!$E$26*Workings_risks!$E$27*Assumptions!$G$90</f>
        <v>3.9626913600664809E-4</v>
      </c>
      <c r="BC663" s="186">
        <f>AH663*Workings_risks!$E$24*Workings_risks!$E$26*Workings_risks!$E$27*Assumptions!$G$90</f>
        <v>4.0236601850379434E-4</v>
      </c>
      <c r="BD663" s="186">
        <f>AI663*Workings_risks!$E$24*Workings_risks!$E$26*Workings_risks!$E$27*Assumptions!$G$90</f>
        <v>4.0846290100094058E-4</v>
      </c>
      <c r="BE663" s="186">
        <f>AJ663*Workings_risks!$E$24*Workings_risks!$E$26*Workings_risks!$E$27*Assumptions!$G$90</f>
        <v>4.1455978349808683E-4</v>
      </c>
      <c r="BF663" s="186">
        <f>AK663*Workings_risks!$E$24*Workings_risks!$E$26*Workings_risks!$E$27*Assumptions!$G$90</f>
        <v>4.2065666599523297E-4</v>
      </c>
      <c r="BG663" s="186">
        <f>AL663*Workings_risks!$E$24*Workings_risks!$E$26*Workings_risks!$E$27*Assumptions!$G$90</f>
        <v>4.2675354849237932E-4</v>
      </c>
      <c r="BH663" s="186">
        <f>AM663*Workings_risks!$E$24*Workings_risks!$E$26*Workings_risks!$E$27*Assumptions!$G$90</f>
        <v>4.3285043098952546E-4</v>
      </c>
      <c r="BI663" s="186">
        <f>AN663*Workings_risks!$E$24*Workings_risks!$E$26*Workings_risks!$E$27*Assumptions!$G$90</f>
        <v>4.3894731348667165E-4</v>
      </c>
      <c r="BJ663" s="186">
        <f>AO663*Workings_risks!$E$24*Workings_risks!$E$26*Workings_risks!$E$27*Assumptions!$G$90</f>
        <v>4.4504419598381795E-4</v>
      </c>
      <c r="BK663" s="186">
        <f>AP663*Workings_risks!$E$24*Workings_risks!$E$26*Workings_risks!$E$27*Assumptions!$G$90</f>
        <v>4.5114107848096414E-4</v>
      </c>
      <c r="BL663" s="186">
        <f>AQ663*Workings_risks!$E$24*Workings_risks!$E$26*Workings_risks!$E$27*Assumptions!$G$90</f>
        <v>4.5723796097811033E-4</v>
      </c>
      <c r="BM663" s="186">
        <f>AR663*Workings_risks!$E$24*Workings_risks!$E$26*Workings_risks!$E$27*Assumptions!$G$90</f>
        <v>4.6333484347525658E-4</v>
      </c>
      <c r="BN663" s="186">
        <f>AS663*Workings_risks!$E$24*Workings_risks!$E$26*Workings_risks!$E$27*Assumptions!$G$90</f>
        <v>4.6943172597240282E-4</v>
      </c>
      <c r="BO663" s="186">
        <f>AT663*Workings_risks!$E$24*Workings_risks!$E$26*Workings_risks!$E$27*Assumptions!$G$90</f>
        <v>4.7552860846954902E-4</v>
      </c>
      <c r="BP663" s="186">
        <f>AU663*Workings_risks!$E$24*Workings_risks!$E$26*Workings_risks!$E$27*Assumptions!$G$90</f>
        <v>4.8162549096669526E-4</v>
      </c>
      <c r="BQ663" s="186">
        <f>AV663*Workings_risks!$E$24*Workings_risks!$E$26*Workings_risks!$E$27*Assumptions!$G$90</f>
        <v>4.8772237346384151E-4</v>
      </c>
      <c r="BR663" s="186">
        <f>AW663*Workings_risks!$E$24*Workings_risks!$E$26*Workings_risks!$E$27*Assumptions!$G$90</f>
        <v>4.9381925596098781E-4</v>
      </c>
      <c r="BS663" s="186">
        <f>AX663*Workings_risks!$E$24*Workings_risks!$E$26*Workings_risks!$E$27*Assumptions!$G$90</f>
        <v>4.9991613845813394E-4</v>
      </c>
      <c r="BT663" s="186">
        <f>AY663*Workings_risks!$E$24*Workings_risks!$E$26*Workings_risks!$E$27*Assumptions!$G$90</f>
        <v>5.0601302095528008E-4</v>
      </c>
    </row>
    <row r="664" spans="2:72" x14ac:dyDescent="0.25">
      <c r="B664" s="42">
        <v>10497206</v>
      </c>
      <c r="C664" s="42" t="s">
        <v>389</v>
      </c>
      <c r="D664" s="42" t="s">
        <v>287</v>
      </c>
      <c r="E664" s="42">
        <v>17429022</v>
      </c>
      <c r="F664" s="42">
        <v>17429027</v>
      </c>
      <c r="G664" s="42">
        <v>2.0435837876655705</v>
      </c>
      <c r="H664" s="42">
        <v>143.65618746670299</v>
      </c>
      <c r="I664" s="42">
        <v>-37.986210008752103</v>
      </c>
      <c r="J664" s="42">
        <v>108</v>
      </c>
      <c r="K664" s="42">
        <v>95.5</v>
      </c>
      <c r="L664" s="32">
        <v>5.3999999999999999E-2</v>
      </c>
      <c r="M664" s="32">
        <v>7.2999999999999995E-2</v>
      </c>
      <c r="N664" s="181"/>
      <c r="O664" s="182">
        <f t="shared" si="151"/>
        <v>113.83200000000001</v>
      </c>
      <c r="P664" s="182">
        <f t="shared" si="152"/>
        <v>100.65700000000001</v>
      </c>
      <c r="Q664" s="191">
        <f t="shared" si="153"/>
        <v>0.01</v>
      </c>
      <c r="R664" s="191">
        <f t="shared" si="154"/>
        <v>0.02</v>
      </c>
      <c r="S664" s="184">
        <f t="shared" si="155"/>
        <v>-1317.4999999999998</v>
      </c>
      <c r="T664" s="184">
        <f t="shared" si="156"/>
        <v>127.00700000000001</v>
      </c>
      <c r="U664" s="185">
        <f t="shared" si="157"/>
        <v>1.4426565464895642E-2</v>
      </c>
      <c r="V664" s="181"/>
      <c r="W664" s="182">
        <f t="shared" si="158"/>
        <v>115.884</v>
      </c>
      <c r="X664" s="182">
        <f t="shared" si="159"/>
        <v>102.47149999999999</v>
      </c>
      <c r="Y664" s="183">
        <f t="shared" si="160"/>
        <v>0.01</v>
      </c>
      <c r="Z664" s="183">
        <f t="shared" si="161"/>
        <v>0.02</v>
      </c>
      <c r="AA664" s="184">
        <f t="shared" si="162"/>
        <v>-1341.2500000000007</v>
      </c>
      <c r="AB664" s="184">
        <f t="shared" si="163"/>
        <v>129.29650000000001</v>
      </c>
      <c r="AC664" s="185">
        <f t="shared" si="164"/>
        <v>1.5878098788443616E-2</v>
      </c>
      <c r="AD664" s="181"/>
      <c r="AE664" s="178">
        <f t="shared" si="165"/>
        <v>1.4426565464895642</v>
      </c>
      <c r="AF664" s="170">
        <f>Workings_risks!$E$18+Workings_risks!$E$27*(($AE664-1)*Workings_risks!$E$18)/(2050-2023)</f>
        <v>9.6343807228747719E-3</v>
      </c>
      <c r="AG664" s="170">
        <f>AF664+(($AE664-1)*Workings_risks!$E$18)/(2050-2023)</f>
        <v>9.784928812011786E-3</v>
      </c>
      <c r="AH664" s="170">
        <f>AG664+(($AE664-1)*Workings_risks!$E$18)/(2050-2023)</f>
        <v>9.9354769011488001E-3</v>
      </c>
      <c r="AI664" s="170">
        <f>AH664+(($AE664-1)*Workings_risks!$E$18)/(2050-2023)</f>
        <v>1.0086024990285814E-2</v>
      </c>
      <c r="AJ664" s="170">
        <f>AI664+(($AE664-1)*Workings_risks!$E$18)/(2050-2023)</f>
        <v>1.0236573079422828E-2</v>
      </c>
      <c r="AK664" s="170">
        <f>AJ664+(($AE664-1)*Workings_risks!$E$18)/(2050-2023)</f>
        <v>1.0387121168559842E-2</v>
      </c>
      <c r="AL664" s="170">
        <f>AK664+(($AE664-1)*Workings_risks!$E$18)/(2050-2023)</f>
        <v>1.0537669257696856E-2</v>
      </c>
      <c r="AM664" s="170">
        <f>AL664+(($AE664-1)*Workings_risks!$E$18)/(2050-2023)</f>
        <v>1.0688217346833871E-2</v>
      </c>
      <c r="AN664" s="170">
        <f>AM664+(($AE664-1)*Workings_risks!$E$18)/(2050-2023)</f>
        <v>1.0838765435970885E-2</v>
      </c>
      <c r="AO664" s="170">
        <f>AN664+(($AE664-1)*Workings_risks!$E$18)/(2050-2023)</f>
        <v>1.0989313525107899E-2</v>
      </c>
      <c r="AP664" s="170">
        <f>AO664+(($AE664-1)*Workings_risks!$E$18)/(2050-2023)</f>
        <v>1.1139861614244913E-2</v>
      </c>
      <c r="AQ664" s="170">
        <f>AP664+(($AE664-1)*Workings_risks!$E$18)/(2050-2023)</f>
        <v>1.1290409703381927E-2</v>
      </c>
      <c r="AR664" s="170">
        <f>AQ664+(($AE664-1)*Workings_risks!$E$18)/(2050-2023)</f>
        <v>1.1440957792518941E-2</v>
      </c>
      <c r="AS664" s="170">
        <f>AR664+(($AE664-1)*Workings_risks!$E$18)/(2050-2023)</f>
        <v>1.1591505881655955E-2</v>
      </c>
      <c r="AT664" s="170">
        <f>AS664+(($AE664-1)*Workings_risks!$E$18)/(2050-2023)</f>
        <v>1.1742053970792969E-2</v>
      </c>
      <c r="AU664" s="170">
        <f>AT664+(($AE664-1)*Workings_risks!$E$18)/(2050-2023)</f>
        <v>1.1892602059929983E-2</v>
      </c>
      <c r="AV664" s="170">
        <f>AU664+(($AE664-1)*Workings_risks!$E$18)/(2050-2023)</f>
        <v>1.2043150149066997E-2</v>
      </c>
      <c r="AW664" s="170">
        <f>AV664+(($AE664-1)*Workings_risks!$E$18)/(2050-2023)</f>
        <v>1.2193698238204011E-2</v>
      </c>
      <c r="AX664" s="170">
        <f>AW664+(($AE664-1)*Workings_risks!$E$18)/(2050-2023)</f>
        <v>1.2344246327341026E-2</v>
      </c>
      <c r="AY664" s="170">
        <f>AX664+(($AE664-1)*Workings_risks!$E$18)/(2050-2023)</f>
        <v>1.249479441647804E-2</v>
      </c>
      <c r="BA664" s="186">
        <f>AF664*Workings_risks!$E$24*Workings_risks!$E$26*Workings_risks!$E$27*Assumptions!$G$90</f>
        <v>3.9017225350950185E-4</v>
      </c>
      <c r="BB664" s="186">
        <f>AG664*Workings_risks!$E$24*Workings_risks!$E$26*Workings_risks!$E$27*Assumptions!$G$90</f>
        <v>3.9626913600664809E-4</v>
      </c>
      <c r="BC664" s="186">
        <f>AH664*Workings_risks!$E$24*Workings_risks!$E$26*Workings_risks!$E$27*Assumptions!$G$90</f>
        <v>4.0236601850379434E-4</v>
      </c>
      <c r="BD664" s="186">
        <f>AI664*Workings_risks!$E$24*Workings_risks!$E$26*Workings_risks!$E$27*Assumptions!$G$90</f>
        <v>4.0846290100094058E-4</v>
      </c>
      <c r="BE664" s="186">
        <f>AJ664*Workings_risks!$E$24*Workings_risks!$E$26*Workings_risks!$E$27*Assumptions!$G$90</f>
        <v>4.1455978349808683E-4</v>
      </c>
      <c r="BF664" s="186">
        <f>AK664*Workings_risks!$E$24*Workings_risks!$E$26*Workings_risks!$E$27*Assumptions!$G$90</f>
        <v>4.2065666599523297E-4</v>
      </c>
      <c r="BG664" s="186">
        <f>AL664*Workings_risks!$E$24*Workings_risks!$E$26*Workings_risks!$E$27*Assumptions!$G$90</f>
        <v>4.2675354849237932E-4</v>
      </c>
      <c r="BH664" s="186">
        <f>AM664*Workings_risks!$E$24*Workings_risks!$E$26*Workings_risks!$E$27*Assumptions!$G$90</f>
        <v>4.3285043098952546E-4</v>
      </c>
      <c r="BI664" s="186">
        <f>AN664*Workings_risks!$E$24*Workings_risks!$E$26*Workings_risks!$E$27*Assumptions!$G$90</f>
        <v>4.3894731348667165E-4</v>
      </c>
      <c r="BJ664" s="186">
        <f>AO664*Workings_risks!$E$24*Workings_risks!$E$26*Workings_risks!$E$27*Assumptions!$G$90</f>
        <v>4.4504419598381795E-4</v>
      </c>
      <c r="BK664" s="186">
        <f>AP664*Workings_risks!$E$24*Workings_risks!$E$26*Workings_risks!$E$27*Assumptions!$G$90</f>
        <v>4.5114107848096414E-4</v>
      </c>
      <c r="BL664" s="186">
        <f>AQ664*Workings_risks!$E$24*Workings_risks!$E$26*Workings_risks!$E$27*Assumptions!$G$90</f>
        <v>4.5723796097811033E-4</v>
      </c>
      <c r="BM664" s="186">
        <f>AR664*Workings_risks!$E$24*Workings_risks!$E$26*Workings_risks!$E$27*Assumptions!$G$90</f>
        <v>4.6333484347525658E-4</v>
      </c>
      <c r="BN664" s="186">
        <f>AS664*Workings_risks!$E$24*Workings_risks!$E$26*Workings_risks!$E$27*Assumptions!$G$90</f>
        <v>4.6943172597240282E-4</v>
      </c>
      <c r="BO664" s="186">
        <f>AT664*Workings_risks!$E$24*Workings_risks!$E$26*Workings_risks!$E$27*Assumptions!$G$90</f>
        <v>4.7552860846954902E-4</v>
      </c>
      <c r="BP664" s="186">
        <f>AU664*Workings_risks!$E$24*Workings_risks!$E$26*Workings_risks!$E$27*Assumptions!$G$90</f>
        <v>4.8162549096669526E-4</v>
      </c>
      <c r="BQ664" s="186">
        <f>AV664*Workings_risks!$E$24*Workings_risks!$E$26*Workings_risks!$E$27*Assumptions!$G$90</f>
        <v>4.8772237346384151E-4</v>
      </c>
      <c r="BR664" s="186">
        <f>AW664*Workings_risks!$E$24*Workings_risks!$E$26*Workings_risks!$E$27*Assumptions!$G$90</f>
        <v>4.9381925596098781E-4</v>
      </c>
      <c r="BS664" s="186">
        <f>AX664*Workings_risks!$E$24*Workings_risks!$E$26*Workings_risks!$E$27*Assumptions!$G$90</f>
        <v>4.9991613845813394E-4</v>
      </c>
      <c r="BT664" s="186">
        <f>AY664*Workings_risks!$E$24*Workings_risks!$E$26*Workings_risks!$E$27*Assumptions!$G$90</f>
        <v>5.0601302095528008E-4</v>
      </c>
    </row>
    <row r="665" spans="2:72" x14ac:dyDescent="0.25">
      <c r="B665" s="42">
        <v>10500258</v>
      </c>
      <c r="C665" s="42" t="s">
        <v>390</v>
      </c>
      <c r="D665" s="42" t="s">
        <v>287</v>
      </c>
      <c r="E665" s="42">
        <v>17443068</v>
      </c>
      <c r="F665" s="42">
        <v>17443508</v>
      </c>
      <c r="G665" s="42">
        <v>2.4305148778376502</v>
      </c>
      <c r="H665" s="42">
        <v>143.74505474561099</v>
      </c>
      <c r="I665" s="42">
        <v>-38.432289689279798</v>
      </c>
      <c r="J665" s="42">
        <v>126</v>
      </c>
      <c r="K665" s="42">
        <v>110</v>
      </c>
      <c r="L665" s="32">
        <v>5.3999999999999999E-2</v>
      </c>
      <c r="M665" s="32">
        <v>7.2999999999999995E-2</v>
      </c>
      <c r="N665" s="181"/>
      <c r="O665" s="182">
        <f t="shared" si="151"/>
        <v>132.804</v>
      </c>
      <c r="P665" s="182">
        <f t="shared" si="152"/>
        <v>115.94000000000001</v>
      </c>
      <c r="Q665" s="191">
        <f t="shared" si="153"/>
        <v>0.01</v>
      </c>
      <c r="R665" s="191">
        <f t="shared" si="154"/>
        <v>0.02</v>
      </c>
      <c r="S665" s="184">
        <f t="shared" si="155"/>
        <v>-1686.399999999999</v>
      </c>
      <c r="T665" s="184">
        <f t="shared" si="156"/>
        <v>149.66800000000001</v>
      </c>
      <c r="U665" s="185">
        <f t="shared" si="157"/>
        <v>1.403462998102468E-2</v>
      </c>
      <c r="V665" s="181"/>
      <c r="W665" s="182">
        <f t="shared" si="158"/>
        <v>135.19800000000001</v>
      </c>
      <c r="X665" s="182">
        <f t="shared" si="159"/>
        <v>118.03</v>
      </c>
      <c r="Y665" s="183">
        <f t="shared" si="160"/>
        <v>0.01</v>
      </c>
      <c r="Z665" s="183">
        <f t="shared" si="161"/>
        <v>0.02</v>
      </c>
      <c r="AA665" s="184">
        <f t="shared" si="162"/>
        <v>-1716.8000000000004</v>
      </c>
      <c r="AB665" s="184">
        <f t="shared" si="163"/>
        <v>152.36600000000001</v>
      </c>
      <c r="AC665" s="185">
        <f t="shared" si="164"/>
        <v>1.5357642124883509E-2</v>
      </c>
      <c r="AD665" s="181"/>
      <c r="AE665" s="178">
        <f t="shared" si="165"/>
        <v>1.403462998102468</v>
      </c>
      <c r="AF665" s="170">
        <f>Workings_risks!$E$18+Workings_risks!$E$27*(($AE665-1)*Workings_risks!$E$18)/(2050-2023)</f>
        <v>9.5943913866977527E-3</v>
      </c>
      <c r="AG665" s="170">
        <f>AF665+(($AE665-1)*Workings_risks!$E$18)/(2050-2023)</f>
        <v>9.7316096971090948E-3</v>
      </c>
      <c r="AH665" s="170">
        <f>AG665+(($AE665-1)*Workings_risks!$E$18)/(2050-2023)</f>
        <v>9.868828007520437E-3</v>
      </c>
      <c r="AI665" s="170">
        <f>AH665+(($AE665-1)*Workings_risks!$E$18)/(2050-2023)</f>
        <v>1.0006046317931779E-2</v>
      </c>
      <c r="AJ665" s="170">
        <f>AI665+(($AE665-1)*Workings_risks!$E$18)/(2050-2023)</f>
        <v>1.0143264628343121E-2</v>
      </c>
      <c r="AK665" s="170">
        <f>AJ665+(($AE665-1)*Workings_risks!$E$18)/(2050-2023)</f>
        <v>1.0280482938754464E-2</v>
      </c>
      <c r="AL665" s="170">
        <f>AK665+(($AE665-1)*Workings_risks!$E$18)/(2050-2023)</f>
        <v>1.0417701249165806E-2</v>
      </c>
      <c r="AM665" s="170">
        <f>AL665+(($AE665-1)*Workings_risks!$E$18)/(2050-2023)</f>
        <v>1.0554919559577148E-2</v>
      </c>
      <c r="AN665" s="170">
        <f>AM665+(($AE665-1)*Workings_risks!$E$18)/(2050-2023)</f>
        <v>1.069213786998849E-2</v>
      </c>
      <c r="AO665" s="170">
        <f>AN665+(($AE665-1)*Workings_risks!$E$18)/(2050-2023)</f>
        <v>1.0829356180399832E-2</v>
      </c>
      <c r="AP665" s="170">
        <f>AO665+(($AE665-1)*Workings_risks!$E$18)/(2050-2023)</f>
        <v>1.0966574490811174E-2</v>
      </c>
      <c r="AQ665" s="170">
        <f>AP665+(($AE665-1)*Workings_risks!$E$18)/(2050-2023)</f>
        <v>1.1103792801222517E-2</v>
      </c>
      <c r="AR665" s="170">
        <f>AQ665+(($AE665-1)*Workings_risks!$E$18)/(2050-2023)</f>
        <v>1.1241011111633859E-2</v>
      </c>
      <c r="AS665" s="170">
        <f>AR665+(($AE665-1)*Workings_risks!$E$18)/(2050-2023)</f>
        <v>1.1378229422045201E-2</v>
      </c>
      <c r="AT665" s="170">
        <f>AS665+(($AE665-1)*Workings_risks!$E$18)/(2050-2023)</f>
        <v>1.1515447732456543E-2</v>
      </c>
      <c r="AU665" s="170">
        <f>AT665+(($AE665-1)*Workings_risks!$E$18)/(2050-2023)</f>
        <v>1.1652666042867885E-2</v>
      </c>
      <c r="AV665" s="170">
        <f>AU665+(($AE665-1)*Workings_risks!$E$18)/(2050-2023)</f>
        <v>1.1789884353279228E-2</v>
      </c>
      <c r="AW665" s="170">
        <f>AV665+(($AE665-1)*Workings_risks!$E$18)/(2050-2023)</f>
        <v>1.192710266369057E-2</v>
      </c>
      <c r="AX665" s="170">
        <f>AW665+(($AE665-1)*Workings_risks!$E$18)/(2050-2023)</f>
        <v>1.2064320974101912E-2</v>
      </c>
      <c r="AY665" s="170">
        <f>AX665+(($AE665-1)*Workings_risks!$E$18)/(2050-2023)</f>
        <v>1.2201539284513254E-2</v>
      </c>
      <c r="BA665" s="186">
        <f>AF665*Workings_risks!$E$24*Workings_risks!$E$26*Workings_risks!$E$27*Assumptions!$G$90</f>
        <v>3.885527690961975E-4</v>
      </c>
      <c r="BB665" s="186">
        <f>AG665*Workings_risks!$E$24*Workings_risks!$E$26*Workings_risks!$E$27*Assumptions!$G$90</f>
        <v>3.9410982345557555E-4</v>
      </c>
      <c r="BC665" s="186">
        <f>AH665*Workings_risks!$E$24*Workings_risks!$E$26*Workings_risks!$E$27*Assumptions!$G$90</f>
        <v>3.9966687781495372E-4</v>
      </c>
      <c r="BD665" s="186">
        <f>AI665*Workings_risks!$E$24*Workings_risks!$E$26*Workings_risks!$E$27*Assumptions!$G$90</f>
        <v>4.0522393217433183E-4</v>
      </c>
      <c r="BE665" s="186">
        <f>AJ665*Workings_risks!$E$24*Workings_risks!$E$26*Workings_risks!$E$27*Assumptions!$G$90</f>
        <v>4.1078098653371E-4</v>
      </c>
      <c r="BF665" s="186">
        <f>AK665*Workings_risks!$E$24*Workings_risks!$E$26*Workings_risks!$E$27*Assumptions!$G$90</f>
        <v>4.16338040893088E-4</v>
      </c>
      <c r="BG665" s="186">
        <f>AL665*Workings_risks!$E$24*Workings_risks!$E$26*Workings_risks!$E$27*Assumptions!$G$90</f>
        <v>4.2189509525246611E-4</v>
      </c>
      <c r="BH665" s="186">
        <f>AM665*Workings_risks!$E$24*Workings_risks!$E$26*Workings_risks!$E$27*Assumptions!$G$90</f>
        <v>4.2745214961184428E-4</v>
      </c>
      <c r="BI665" s="186">
        <f>AN665*Workings_risks!$E$24*Workings_risks!$E$26*Workings_risks!$E$27*Assumptions!$G$90</f>
        <v>4.3300920397122233E-4</v>
      </c>
      <c r="BJ665" s="186">
        <f>AO665*Workings_risks!$E$24*Workings_risks!$E$26*Workings_risks!$E$27*Assumptions!$G$90</f>
        <v>4.385662583306005E-4</v>
      </c>
      <c r="BK665" s="186">
        <f>AP665*Workings_risks!$E$24*Workings_risks!$E$26*Workings_risks!$E$27*Assumptions!$G$90</f>
        <v>4.4412331268997861E-4</v>
      </c>
      <c r="BL665" s="186">
        <f>AQ665*Workings_risks!$E$24*Workings_risks!$E$26*Workings_risks!$E$27*Assumptions!$G$90</f>
        <v>4.4968036704935677E-4</v>
      </c>
      <c r="BM665" s="186">
        <f>AR665*Workings_risks!$E$24*Workings_risks!$E$26*Workings_risks!$E$27*Assumptions!$G$90</f>
        <v>4.5523742140873483E-4</v>
      </c>
      <c r="BN665" s="186">
        <f>AS665*Workings_risks!$E$24*Workings_risks!$E$26*Workings_risks!$E$27*Assumptions!$G$90</f>
        <v>4.60794475768113E-4</v>
      </c>
      <c r="BO665" s="186">
        <f>AT665*Workings_risks!$E$24*Workings_risks!$E$26*Workings_risks!$E$27*Assumptions!$G$90</f>
        <v>4.6635153012749105E-4</v>
      </c>
      <c r="BP665" s="186">
        <f>AU665*Workings_risks!$E$24*Workings_risks!$E$26*Workings_risks!$E$27*Assumptions!$G$90</f>
        <v>4.7190858448686911E-4</v>
      </c>
      <c r="BQ665" s="186">
        <f>AV665*Workings_risks!$E$24*Workings_risks!$E$26*Workings_risks!$E$27*Assumptions!$G$90</f>
        <v>4.7746563884624733E-4</v>
      </c>
      <c r="BR665" s="186">
        <f>AW665*Workings_risks!$E$24*Workings_risks!$E$26*Workings_risks!$E$27*Assumptions!$G$90</f>
        <v>4.8302269320562539E-4</v>
      </c>
      <c r="BS665" s="186">
        <f>AX665*Workings_risks!$E$24*Workings_risks!$E$26*Workings_risks!$E$27*Assumptions!$G$90</f>
        <v>4.8857974756500355E-4</v>
      </c>
      <c r="BT665" s="186">
        <f>AY665*Workings_risks!$E$24*Workings_risks!$E$26*Workings_risks!$E$27*Assumptions!$G$90</f>
        <v>4.9413680192438166E-4</v>
      </c>
    </row>
    <row r="666" spans="2:72" x14ac:dyDescent="0.25">
      <c r="B666" s="42">
        <v>10500737</v>
      </c>
      <c r="C666" s="42" t="s">
        <v>390</v>
      </c>
      <c r="D666" s="42" t="s">
        <v>287</v>
      </c>
      <c r="E666" s="42">
        <v>17445122</v>
      </c>
      <c r="F666" s="42">
        <v>17555460</v>
      </c>
      <c r="G666" s="42">
        <v>0.19684228411631022</v>
      </c>
      <c r="H666" s="42">
        <v>143.74915209037201</v>
      </c>
      <c r="I666" s="42">
        <v>-38.480362633557498</v>
      </c>
      <c r="J666" s="42">
        <v>145</v>
      </c>
      <c r="K666" s="42">
        <v>127</v>
      </c>
      <c r="L666" s="32">
        <v>5.3999999999999999E-2</v>
      </c>
      <c r="M666" s="32">
        <v>7.2999999999999995E-2</v>
      </c>
      <c r="N666" s="181"/>
      <c r="O666" s="182">
        <f t="shared" si="151"/>
        <v>152.83000000000001</v>
      </c>
      <c r="P666" s="182">
        <f t="shared" si="152"/>
        <v>133.858</v>
      </c>
      <c r="Q666" s="191">
        <f t="shared" si="153"/>
        <v>0.01</v>
      </c>
      <c r="R666" s="191">
        <f t="shared" si="154"/>
        <v>0.02</v>
      </c>
      <c r="S666" s="184">
        <f t="shared" si="155"/>
        <v>-1897.2000000000007</v>
      </c>
      <c r="T666" s="184">
        <f t="shared" si="156"/>
        <v>171.80199999999999</v>
      </c>
      <c r="U666" s="185">
        <f t="shared" si="157"/>
        <v>1.4127134724857675E-2</v>
      </c>
      <c r="V666" s="181"/>
      <c r="W666" s="182">
        <f t="shared" si="158"/>
        <v>155.58499999999998</v>
      </c>
      <c r="X666" s="182">
        <f t="shared" si="159"/>
        <v>136.27099999999999</v>
      </c>
      <c r="Y666" s="183">
        <f t="shared" si="160"/>
        <v>0.01</v>
      </c>
      <c r="Z666" s="183">
        <f t="shared" si="161"/>
        <v>0.02</v>
      </c>
      <c r="AA666" s="184">
        <f t="shared" si="162"/>
        <v>-1931.3999999999992</v>
      </c>
      <c r="AB666" s="184">
        <f t="shared" si="163"/>
        <v>174.89899999999997</v>
      </c>
      <c r="AC666" s="185">
        <f t="shared" si="164"/>
        <v>1.5480480480480473E-2</v>
      </c>
      <c r="AD666" s="181"/>
      <c r="AE666" s="178">
        <f t="shared" si="165"/>
        <v>1.4127134724857675</v>
      </c>
      <c r="AF666" s="170">
        <f>Workings_risks!$E$18+Workings_risks!$E$27*(($AE666-1)*Workings_risks!$E$18)/(2050-2023)</f>
        <v>9.6038296831810702E-3</v>
      </c>
      <c r="AG666" s="170">
        <f>AF666+(($AE666-1)*Workings_risks!$E$18)/(2050-2023)</f>
        <v>9.7441940924201838E-3</v>
      </c>
      <c r="AH666" s="170">
        <f>AG666+(($AE666-1)*Workings_risks!$E$18)/(2050-2023)</f>
        <v>9.8845585016592973E-3</v>
      </c>
      <c r="AI666" s="170">
        <f>AH666+(($AE666-1)*Workings_risks!$E$18)/(2050-2023)</f>
        <v>1.0024922910898411E-2</v>
      </c>
      <c r="AJ666" s="170">
        <f>AI666+(($AE666-1)*Workings_risks!$E$18)/(2050-2023)</f>
        <v>1.0165287320137524E-2</v>
      </c>
      <c r="AK666" s="170">
        <f>AJ666+(($AE666-1)*Workings_risks!$E$18)/(2050-2023)</f>
        <v>1.0305651729376638E-2</v>
      </c>
      <c r="AL666" s="170">
        <f>AK666+(($AE666-1)*Workings_risks!$E$18)/(2050-2023)</f>
        <v>1.0446016138615751E-2</v>
      </c>
      <c r="AM666" s="170">
        <f>AL666+(($AE666-1)*Workings_risks!$E$18)/(2050-2023)</f>
        <v>1.0586380547854865E-2</v>
      </c>
      <c r="AN666" s="170">
        <f>AM666+(($AE666-1)*Workings_risks!$E$18)/(2050-2023)</f>
        <v>1.0726744957093979E-2</v>
      </c>
      <c r="AO666" s="170">
        <f>AN666+(($AE666-1)*Workings_risks!$E$18)/(2050-2023)</f>
        <v>1.0867109366333092E-2</v>
      </c>
      <c r="AP666" s="170">
        <f>AO666+(($AE666-1)*Workings_risks!$E$18)/(2050-2023)</f>
        <v>1.1007473775572206E-2</v>
      </c>
      <c r="AQ666" s="170">
        <f>AP666+(($AE666-1)*Workings_risks!$E$18)/(2050-2023)</f>
        <v>1.1147838184811319E-2</v>
      </c>
      <c r="AR666" s="170">
        <f>AQ666+(($AE666-1)*Workings_risks!$E$18)/(2050-2023)</f>
        <v>1.1288202594050433E-2</v>
      </c>
      <c r="AS666" s="170">
        <f>AR666+(($AE666-1)*Workings_risks!$E$18)/(2050-2023)</f>
        <v>1.1428567003289546E-2</v>
      </c>
      <c r="AT666" s="170">
        <f>AS666+(($AE666-1)*Workings_risks!$E$18)/(2050-2023)</f>
        <v>1.156893141252866E-2</v>
      </c>
      <c r="AU666" s="170">
        <f>AT666+(($AE666-1)*Workings_risks!$E$18)/(2050-2023)</f>
        <v>1.1709295821767773E-2</v>
      </c>
      <c r="AV666" s="170">
        <f>AU666+(($AE666-1)*Workings_risks!$E$18)/(2050-2023)</f>
        <v>1.1849660231006887E-2</v>
      </c>
      <c r="AW666" s="170">
        <f>AV666+(($AE666-1)*Workings_risks!$E$18)/(2050-2023)</f>
        <v>1.1990024640246E-2</v>
      </c>
      <c r="AX666" s="170">
        <f>AW666+(($AE666-1)*Workings_risks!$E$18)/(2050-2023)</f>
        <v>1.2130389049485114E-2</v>
      </c>
      <c r="AY666" s="170">
        <f>AX666+(($AE666-1)*Workings_risks!$E$18)/(2050-2023)</f>
        <v>1.2270753458724228E-2</v>
      </c>
      <c r="BA666" s="186">
        <f>AF666*Workings_risks!$E$24*Workings_risks!$E$26*Workings_risks!$E$27*Assumptions!$G$90</f>
        <v>3.8893500034842981E-4</v>
      </c>
      <c r="BB666" s="186">
        <f>AG666*Workings_risks!$E$24*Workings_risks!$E$26*Workings_risks!$E$27*Assumptions!$G$90</f>
        <v>3.9461946512521858E-4</v>
      </c>
      <c r="BC666" s="186">
        <f>AH666*Workings_risks!$E$24*Workings_risks!$E$26*Workings_risks!$E$27*Assumptions!$G$90</f>
        <v>4.0030392990200736E-4</v>
      </c>
      <c r="BD666" s="186">
        <f>AI666*Workings_risks!$E$24*Workings_risks!$E$26*Workings_risks!$E$27*Assumptions!$G$90</f>
        <v>4.0598839467879624E-4</v>
      </c>
      <c r="BE666" s="186">
        <f>AJ666*Workings_risks!$E$24*Workings_risks!$E$26*Workings_risks!$E$27*Assumptions!$G$90</f>
        <v>4.1167285945558501E-4</v>
      </c>
      <c r="BF666" s="186">
        <f>AK666*Workings_risks!$E$24*Workings_risks!$E$26*Workings_risks!$E$27*Assumptions!$G$90</f>
        <v>4.1735732423237384E-4</v>
      </c>
      <c r="BG666" s="186">
        <f>AL666*Workings_risks!$E$24*Workings_risks!$E$26*Workings_risks!$E$27*Assumptions!$G$90</f>
        <v>4.2304178900916267E-4</v>
      </c>
      <c r="BH666" s="186">
        <f>AM666*Workings_risks!$E$24*Workings_risks!$E$26*Workings_risks!$E$27*Assumptions!$G$90</f>
        <v>4.287262537859515E-4</v>
      </c>
      <c r="BI666" s="186">
        <f>AN666*Workings_risks!$E$24*Workings_risks!$E$26*Workings_risks!$E$27*Assumptions!$G$90</f>
        <v>4.3441071856274038E-4</v>
      </c>
      <c r="BJ666" s="186">
        <f>AO666*Workings_risks!$E$24*Workings_risks!$E$26*Workings_risks!$E$27*Assumptions!$G$90</f>
        <v>4.4009518333952915E-4</v>
      </c>
      <c r="BK666" s="186">
        <f>AP666*Workings_risks!$E$24*Workings_risks!$E$26*Workings_risks!$E$27*Assumptions!$G$90</f>
        <v>4.4577964811631798E-4</v>
      </c>
      <c r="BL666" s="186">
        <f>AQ666*Workings_risks!$E$24*Workings_risks!$E$26*Workings_risks!$E$27*Assumptions!$G$90</f>
        <v>4.5146411289310681E-4</v>
      </c>
      <c r="BM666" s="186">
        <f>AR666*Workings_risks!$E$24*Workings_risks!$E$26*Workings_risks!$E$27*Assumptions!$G$90</f>
        <v>4.5714857766989564E-4</v>
      </c>
      <c r="BN666" s="186">
        <f>AS666*Workings_risks!$E$24*Workings_risks!$E$26*Workings_risks!$E$27*Assumptions!$G$90</f>
        <v>4.6283304244668441E-4</v>
      </c>
      <c r="BO666" s="186">
        <f>AT666*Workings_risks!$E$24*Workings_risks!$E$26*Workings_risks!$E$27*Assumptions!$G$90</f>
        <v>4.6851750722347324E-4</v>
      </c>
      <c r="BP666" s="186">
        <f>AU666*Workings_risks!$E$24*Workings_risks!$E$26*Workings_risks!$E$27*Assumptions!$G$90</f>
        <v>4.7420197200026212E-4</v>
      </c>
      <c r="BQ666" s="186">
        <f>AV666*Workings_risks!$E$24*Workings_risks!$E$26*Workings_risks!$E$27*Assumptions!$G$90</f>
        <v>4.7988643677705095E-4</v>
      </c>
      <c r="BR666" s="186">
        <f>AW666*Workings_risks!$E$24*Workings_risks!$E$26*Workings_risks!$E$27*Assumptions!$G$90</f>
        <v>4.8557090155383972E-4</v>
      </c>
      <c r="BS666" s="186">
        <f>AX666*Workings_risks!$E$24*Workings_risks!$E$26*Workings_risks!$E$27*Assumptions!$G$90</f>
        <v>4.912553663306285E-4</v>
      </c>
      <c r="BT666" s="186">
        <f>AY666*Workings_risks!$E$24*Workings_risks!$E$26*Workings_risks!$E$27*Assumptions!$G$90</f>
        <v>4.9693983110741743E-4</v>
      </c>
    </row>
    <row r="667" spans="2:72" x14ac:dyDescent="0.25">
      <c r="B667" s="42">
        <v>10500739</v>
      </c>
      <c r="C667" s="42" t="s">
        <v>390</v>
      </c>
      <c r="D667" s="42" t="s">
        <v>287</v>
      </c>
      <c r="E667" s="42">
        <v>17445126</v>
      </c>
      <c r="F667" s="42">
        <v>17555464</v>
      </c>
      <c r="G667" s="42">
        <v>1.3540705718175405</v>
      </c>
      <c r="H667" s="42">
        <v>143.74651285386199</v>
      </c>
      <c r="I667" s="42">
        <v>-38.480086717116301</v>
      </c>
      <c r="J667" s="42">
        <v>145</v>
      </c>
      <c r="K667" s="42">
        <v>127</v>
      </c>
      <c r="L667" s="32">
        <v>5.3999999999999999E-2</v>
      </c>
      <c r="M667" s="32">
        <v>7.2999999999999995E-2</v>
      </c>
      <c r="N667" s="181"/>
      <c r="O667" s="182">
        <f t="shared" si="151"/>
        <v>152.83000000000001</v>
      </c>
      <c r="P667" s="182">
        <f t="shared" si="152"/>
        <v>133.858</v>
      </c>
      <c r="Q667" s="191">
        <f t="shared" si="153"/>
        <v>0.01</v>
      </c>
      <c r="R667" s="191">
        <f t="shared" si="154"/>
        <v>0.02</v>
      </c>
      <c r="S667" s="184">
        <f t="shared" si="155"/>
        <v>-1897.2000000000007</v>
      </c>
      <c r="T667" s="184">
        <f t="shared" si="156"/>
        <v>171.80199999999999</v>
      </c>
      <c r="U667" s="185">
        <f t="shared" si="157"/>
        <v>1.4127134724857675E-2</v>
      </c>
      <c r="V667" s="181"/>
      <c r="W667" s="182">
        <f t="shared" si="158"/>
        <v>155.58499999999998</v>
      </c>
      <c r="X667" s="182">
        <f t="shared" si="159"/>
        <v>136.27099999999999</v>
      </c>
      <c r="Y667" s="183">
        <f t="shared" si="160"/>
        <v>0.01</v>
      </c>
      <c r="Z667" s="183">
        <f t="shared" si="161"/>
        <v>0.02</v>
      </c>
      <c r="AA667" s="184">
        <f t="shared" si="162"/>
        <v>-1931.3999999999992</v>
      </c>
      <c r="AB667" s="184">
        <f t="shared" si="163"/>
        <v>174.89899999999997</v>
      </c>
      <c r="AC667" s="185">
        <f t="shared" si="164"/>
        <v>1.5480480480480473E-2</v>
      </c>
      <c r="AD667" s="181"/>
      <c r="AE667" s="178">
        <f t="shared" si="165"/>
        <v>1.4127134724857675</v>
      </c>
      <c r="AF667" s="170">
        <f>Workings_risks!$E$18+Workings_risks!$E$27*(($AE667-1)*Workings_risks!$E$18)/(2050-2023)</f>
        <v>9.6038296831810702E-3</v>
      </c>
      <c r="AG667" s="170">
        <f>AF667+(($AE667-1)*Workings_risks!$E$18)/(2050-2023)</f>
        <v>9.7441940924201838E-3</v>
      </c>
      <c r="AH667" s="170">
        <f>AG667+(($AE667-1)*Workings_risks!$E$18)/(2050-2023)</f>
        <v>9.8845585016592973E-3</v>
      </c>
      <c r="AI667" s="170">
        <f>AH667+(($AE667-1)*Workings_risks!$E$18)/(2050-2023)</f>
        <v>1.0024922910898411E-2</v>
      </c>
      <c r="AJ667" s="170">
        <f>AI667+(($AE667-1)*Workings_risks!$E$18)/(2050-2023)</f>
        <v>1.0165287320137524E-2</v>
      </c>
      <c r="AK667" s="170">
        <f>AJ667+(($AE667-1)*Workings_risks!$E$18)/(2050-2023)</f>
        <v>1.0305651729376638E-2</v>
      </c>
      <c r="AL667" s="170">
        <f>AK667+(($AE667-1)*Workings_risks!$E$18)/(2050-2023)</f>
        <v>1.0446016138615751E-2</v>
      </c>
      <c r="AM667" s="170">
        <f>AL667+(($AE667-1)*Workings_risks!$E$18)/(2050-2023)</f>
        <v>1.0586380547854865E-2</v>
      </c>
      <c r="AN667" s="170">
        <f>AM667+(($AE667-1)*Workings_risks!$E$18)/(2050-2023)</f>
        <v>1.0726744957093979E-2</v>
      </c>
      <c r="AO667" s="170">
        <f>AN667+(($AE667-1)*Workings_risks!$E$18)/(2050-2023)</f>
        <v>1.0867109366333092E-2</v>
      </c>
      <c r="AP667" s="170">
        <f>AO667+(($AE667-1)*Workings_risks!$E$18)/(2050-2023)</f>
        <v>1.1007473775572206E-2</v>
      </c>
      <c r="AQ667" s="170">
        <f>AP667+(($AE667-1)*Workings_risks!$E$18)/(2050-2023)</f>
        <v>1.1147838184811319E-2</v>
      </c>
      <c r="AR667" s="170">
        <f>AQ667+(($AE667-1)*Workings_risks!$E$18)/(2050-2023)</f>
        <v>1.1288202594050433E-2</v>
      </c>
      <c r="AS667" s="170">
        <f>AR667+(($AE667-1)*Workings_risks!$E$18)/(2050-2023)</f>
        <v>1.1428567003289546E-2</v>
      </c>
      <c r="AT667" s="170">
        <f>AS667+(($AE667-1)*Workings_risks!$E$18)/(2050-2023)</f>
        <v>1.156893141252866E-2</v>
      </c>
      <c r="AU667" s="170">
        <f>AT667+(($AE667-1)*Workings_risks!$E$18)/(2050-2023)</f>
        <v>1.1709295821767773E-2</v>
      </c>
      <c r="AV667" s="170">
        <f>AU667+(($AE667-1)*Workings_risks!$E$18)/(2050-2023)</f>
        <v>1.1849660231006887E-2</v>
      </c>
      <c r="AW667" s="170">
        <f>AV667+(($AE667-1)*Workings_risks!$E$18)/(2050-2023)</f>
        <v>1.1990024640246E-2</v>
      </c>
      <c r="AX667" s="170">
        <f>AW667+(($AE667-1)*Workings_risks!$E$18)/(2050-2023)</f>
        <v>1.2130389049485114E-2</v>
      </c>
      <c r="AY667" s="170">
        <f>AX667+(($AE667-1)*Workings_risks!$E$18)/(2050-2023)</f>
        <v>1.2270753458724228E-2</v>
      </c>
      <c r="BA667" s="186">
        <f>AF667*Workings_risks!$E$24*Workings_risks!$E$26*Workings_risks!$E$27*Assumptions!$G$90</f>
        <v>3.8893500034842981E-4</v>
      </c>
      <c r="BB667" s="186">
        <f>AG667*Workings_risks!$E$24*Workings_risks!$E$26*Workings_risks!$E$27*Assumptions!$G$90</f>
        <v>3.9461946512521858E-4</v>
      </c>
      <c r="BC667" s="186">
        <f>AH667*Workings_risks!$E$24*Workings_risks!$E$26*Workings_risks!$E$27*Assumptions!$G$90</f>
        <v>4.0030392990200736E-4</v>
      </c>
      <c r="BD667" s="186">
        <f>AI667*Workings_risks!$E$24*Workings_risks!$E$26*Workings_risks!$E$27*Assumptions!$G$90</f>
        <v>4.0598839467879624E-4</v>
      </c>
      <c r="BE667" s="186">
        <f>AJ667*Workings_risks!$E$24*Workings_risks!$E$26*Workings_risks!$E$27*Assumptions!$G$90</f>
        <v>4.1167285945558501E-4</v>
      </c>
      <c r="BF667" s="186">
        <f>AK667*Workings_risks!$E$24*Workings_risks!$E$26*Workings_risks!$E$27*Assumptions!$G$90</f>
        <v>4.1735732423237384E-4</v>
      </c>
      <c r="BG667" s="186">
        <f>AL667*Workings_risks!$E$24*Workings_risks!$E$26*Workings_risks!$E$27*Assumptions!$G$90</f>
        <v>4.2304178900916267E-4</v>
      </c>
      <c r="BH667" s="186">
        <f>AM667*Workings_risks!$E$24*Workings_risks!$E$26*Workings_risks!$E$27*Assumptions!$G$90</f>
        <v>4.287262537859515E-4</v>
      </c>
      <c r="BI667" s="186">
        <f>AN667*Workings_risks!$E$24*Workings_risks!$E$26*Workings_risks!$E$27*Assumptions!$G$90</f>
        <v>4.3441071856274038E-4</v>
      </c>
      <c r="BJ667" s="186">
        <f>AO667*Workings_risks!$E$24*Workings_risks!$E$26*Workings_risks!$E$27*Assumptions!$G$90</f>
        <v>4.4009518333952915E-4</v>
      </c>
      <c r="BK667" s="186">
        <f>AP667*Workings_risks!$E$24*Workings_risks!$E$26*Workings_risks!$E$27*Assumptions!$G$90</f>
        <v>4.4577964811631798E-4</v>
      </c>
      <c r="BL667" s="186">
        <f>AQ667*Workings_risks!$E$24*Workings_risks!$E$26*Workings_risks!$E$27*Assumptions!$G$90</f>
        <v>4.5146411289310681E-4</v>
      </c>
      <c r="BM667" s="186">
        <f>AR667*Workings_risks!$E$24*Workings_risks!$E$26*Workings_risks!$E$27*Assumptions!$G$90</f>
        <v>4.5714857766989564E-4</v>
      </c>
      <c r="BN667" s="186">
        <f>AS667*Workings_risks!$E$24*Workings_risks!$E$26*Workings_risks!$E$27*Assumptions!$G$90</f>
        <v>4.6283304244668441E-4</v>
      </c>
      <c r="BO667" s="186">
        <f>AT667*Workings_risks!$E$24*Workings_risks!$E$26*Workings_risks!$E$27*Assumptions!$G$90</f>
        <v>4.6851750722347324E-4</v>
      </c>
      <c r="BP667" s="186">
        <f>AU667*Workings_risks!$E$24*Workings_risks!$E$26*Workings_risks!$E$27*Assumptions!$G$90</f>
        <v>4.7420197200026212E-4</v>
      </c>
      <c r="BQ667" s="186">
        <f>AV667*Workings_risks!$E$24*Workings_risks!$E$26*Workings_risks!$E$27*Assumptions!$G$90</f>
        <v>4.7988643677705095E-4</v>
      </c>
      <c r="BR667" s="186">
        <f>AW667*Workings_risks!$E$24*Workings_risks!$E$26*Workings_risks!$E$27*Assumptions!$G$90</f>
        <v>4.8557090155383972E-4</v>
      </c>
      <c r="BS667" s="186">
        <f>AX667*Workings_risks!$E$24*Workings_risks!$E$26*Workings_risks!$E$27*Assumptions!$G$90</f>
        <v>4.912553663306285E-4</v>
      </c>
      <c r="BT667" s="186">
        <f>AY667*Workings_risks!$E$24*Workings_risks!$E$26*Workings_risks!$E$27*Assumptions!$G$90</f>
        <v>4.9693983110741743E-4</v>
      </c>
    </row>
    <row r="668" spans="2:72" x14ac:dyDescent="0.25">
      <c r="B668" s="42">
        <v>10500741</v>
      </c>
      <c r="C668" s="42" t="s">
        <v>390</v>
      </c>
      <c r="D668" s="42" t="s">
        <v>287</v>
      </c>
      <c r="E668" s="42">
        <v>17456712</v>
      </c>
      <c r="F668" s="42">
        <v>17445133</v>
      </c>
      <c r="G668" s="42">
        <v>0.98008136716402028</v>
      </c>
      <c r="H668" s="42">
        <v>143.74559605129801</v>
      </c>
      <c r="I668" s="42">
        <v>-38.482252598988197</v>
      </c>
      <c r="J668" s="42">
        <v>145</v>
      </c>
      <c r="K668" s="42">
        <v>127</v>
      </c>
      <c r="L668" s="32">
        <v>5.3999999999999999E-2</v>
      </c>
      <c r="M668" s="32">
        <v>7.2999999999999995E-2</v>
      </c>
      <c r="N668" s="181"/>
      <c r="O668" s="182">
        <f t="shared" si="151"/>
        <v>152.83000000000001</v>
      </c>
      <c r="P668" s="182">
        <f t="shared" si="152"/>
        <v>133.858</v>
      </c>
      <c r="Q668" s="191">
        <f t="shared" si="153"/>
        <v>0.01</v>
      </c>
      <c r="R668" s="191">
        <f t="shared" si="154"/>
        <v>0.02</v>
      </c>
      <c r="S668" s="184">
        <f t="shared" si="155"/>
        <v>-1897.2000000000007</v>
      </c>
      <c r="T668" s="184">
        <f t="shared" si="156"/>
        <v>171.80199999999999</v>
      </c>
      <c r="U668" s="185">
        <f t="shared" si="157"/>
        <v>1.4127134724857675E-2</v>
      </c>
      <c r="V668" s="181"/>
      <c r="W668" s="182">
        <f t="shared" si="158"/>
        <v>155.58499999999998</v>
      </c>
      <c r="X668" s="182">
        <f t="shared" si="159"/>
        <v>136.27099999999999</v>
      </c>
      <c r="Y668" s="183">
        <f t="shared" si="160"/>
        <v>0.01</v>
      </c>
      <c r="Z668" s="183">
        <f t="shared" si="161"/>
        <v>0.02</v>
      </c>
      <c r="AA668" s="184">
        <f t="shared" si="162"/>
        <v>-1931.3999999999992</v>
      </c>
      <c r="AB668" s="184">
        <f t="shared" si="163"/>
        <v>174.89899999999997</v>
      </c>
      <c r="AC668" s="185">
        <f t="shared" si="164"/>
        <v>1.5480480480480473E-2</v>
      </c>
      <c r="AD668" s="181"/>
      <c r="AE668" s="178">
        <f t="shared" si="165"/>
        <v>1.4127134724857675</v>
      </c>
      <c r="AF668" s="170">
        <f>Workings_risks!$E$18+Workings_risks!$E$27*(($AE668-1)*Workings_risks!$E$18)/(2050-2023)</f>
        <v>9.6038296831810702E-3</v>
      </c>
      <c r="AG668" s="170">
        <f>AF668+(($AE668-1)*Workings_risks!$E$18)/(2050-2023)</f>
        <v>9.7441940924201838E-3</v>
      </c>
      <c r="AH668" s="170">
        <f>AG668+(($AE668-1)*Workings_risks!$E$18)/(2050-2023)</f>
        <v>9.8845585016592973E-3</v>
      </c>
      <c r="AI668" s="170">
        <f>AH668+(($AE668-1)*Workings_risks!$E$18)/(2050-2023)</f>
        <v>1.0024922910898411E-2</v>
      </c>
      <c r="AJ668" s="170">
        <f>AI668+(($AE668-1)*Workings_risks!$E$18)/(2050-2023)</f>
        <v>1.0165287320137524E-2</v>
      </c>
      <c r="AK668" s="170">
        <f>AJ668+(($AE668-1)*Workings_risks!$E$18)/(2050-2023)</f>
        <v>1.0305651729376638E-2</v>
      </c>
      <c r="AL668" s="170">
        <f>AK668+(($AE668-1)*Workings_risks!$E$18)/(2050-2023)</f>
        <v>1.0446016138615751E-2</v>
      </c>
      <c r="AM668" s="170">
        <f>AL668+(($AE668-1)*Workings_risks!$E$18)/(2050-2023)</f>
        <v>1.0586380547854865E-2</v>
      </c>
      <c r="AN668" s="170">
        <f>AM668+(($AE668-1)*Workings_risks!$E$18)/(2050-2023)</f>
        <v>1.0726744957093979E-2</v>
      </c>
      <c r="AO668" s="170">
        <f>AN668+(($AE668-1)*Workings_risks!$E$18)/(2050-2023)</f>
        <v>1.0867109366333092E-2</v>
      </c>
      <c r="AP668" s="170">
        <f>AO668+(($AE668-1)*Workings_risks!$E$18)/(2050-2023)</f>
        <v>1.1007473775572206E-2</v>
      </c>
      <c r="AQ668" s="170">
        <f>AP668+(($AE668-1)*Workings_risks!$E$18)/(2050-2023)</f>
        <v>1.1147838184811319E-2</v>
      </c>
      <c r="AR668" s="170">
        <f>AQ668+(($AE668-1)*Workings_risks!$E$18)/(2050-2023)</f>
        <v>1.1288202594050433E-2</v>
      </c>
      <c r="AS668" s="170">
        <f>AR668+(($AE668-1)*Workings_risks!$E$18)/(2050-2023)</f>
        <v>1.1428567003289546E-2</v>
      </c>
      <c r="AT668" s="170">
        <f>AS668+(($AE668-1)*Workings_risks!$E$18)/(2050-2023)</f>
        <v>1.156893141252866E-2</v>
      </c>
      <c r="AU668" s="170">
        <f>AT668+(($AE668-1)*Workings_risks!$E$18)/(2050-2023)</f>
        <v>1.1709295821767773E-2</v>
      </c>
      <c r="AV668" s="170">
        <f>AU668+(($AE668-1)*Workings_risks!$E$18)/(2050-2023)</f>
        <v>1.1849660231006887E-2</v>
      </c>
      <c r="AW668" s="170">
        <f>AV668+(($AE668-1)*Workings_risks!$E$18)/(2050-2023)</f>
        <v>1.1990024640246E-2</v>
      </c>
      <c r="AX668" s="170">
        <f>AW668+(($AE668-1)*Workings_risks!$E$18)/(2050-2023)</f>
        <v>1.2130389049485114E-2</v>
      </c>
      <c r="AY668" s="170">
        <f>AX668+(($AE668-1)*Workings_risks!$E$18)/(2050-2023)</f>
        <v>1.2270753458724228E-2</v>
      </c>
      <c r="BA668" s="186">
        <f>AF668*Workings_risks!$E$24*Workings_risks!$E$26*Workings_risks!$E$27*Assumptions!$G$90</f>
        <v>3.8893500034842981E-4</v>
      </c>
      <c r="BB668" s="186">
        <f>AG668*Workings_risks!$E$24*Workings_risks!$E$26*Workings_risks!$E$27*Assumptions!$G$90</f>
        <v>3.9461946512521858E-4</v>
      </c>
      <c r="BC668" s="186">
        <f>AH668*Workings_risks!$E$24*Workings_risks!$E$26*Workings_risks!$E$27*Assumptions!$G$90</f>
        <v>4.0030392990200736E-4</v>
      </c>
      <c r="BD668" s="186">
        <f>AI668*Workings_risks!$E$24*Workings_risks!$E$26*Workings_risks!$E$27*Assumptions!$G$90</f>
        <v>4.0598839467879624E-4</v>
      </c>
      <c r="BE668" s="186">
        <f>AJ668*Workings_risks!$E$24*Workings_risks!$E$26*Workings_risks!$E$27*Assumptions!$G$90</f>
        <v>4.1167285945558501E-4</v>
      </c>
      <c r="BF668" s="186">
        <f>AK668*Workings_risks!$E$24*Workings_risks!$E$26*Workings_risks!$E$27*Assumptions!$G$90</f>
        <v>4.1735732423237384E-4</v>
      </c>
      <c r="BG668" s="186">
        <f>AL668*Workings_risks!$E$24*Workings_risks!$E$26*Workings_risks!$E$27*Assumptions!$G$90</f>
        <v>4.2304178900916267E-4</v>
      </c>
      <c r="BH668" s="186">
        <f>AM668*Workings_risks!$E$24*Workings_risks!$E$26*Workings_risks!$E$27*Assumptions!$G$90</f>
        <v>4.287262537859515E-4</v>
      </c>
      <c r="BI668" s="186">
        <f>AN668*Workings_risks!$E$24*Workings_risks!$E$26*Workings_risks!$E$27*Assumptions!$G$90</f>
        <v>4.3441071856274038E-4</v>
      </c>
      <c r="BJ668" s="186">
        <f>AO668*Workings_risks!$E$24*Workings_risks!$E$26*Workings_risks!$E$27*Assumptions!$G$90</f>
        <v>4.4009518333952915E-4</v>
      </c>
      <c r="BK668" s="186">
        <f>AP668*Workings_risks!$E$24*Workings_risks!$E$26*Workings_risks!$E$27*Assumptions!$G$90</f>
        <v>4.4577964811631798E-4</v>
      </c>
      <c r="BL668" s="186">
        <f>AQ668*Workings_risks!$E$24*Workings_risks!$E$26*Workings_risks!$E$27*Assumptions!$G$90</f>
        <v>4.5146411289310681E-4</v>
      </c>
      <c r="BM668" s="186">
        <f>AR668*Workings_risks!$E$24*Workings_risks!$E$26*Workings_risks!$E$27*Assumptions!$G$90</f>
        <v>4.5714857766989564E-4</v>
      </c>
      <c r="BN668" s="186">
        <f>AS668*Workings_risks!$E$24*Workings_risks!$E$26*Workings_risks!$E$27*Assumptions!$G$90</f>
        <v>4.6283304244668441E-4</v>
      </c>
      <c r="BO668" s="186">
        <f>AT668*Workings_risks!$E$24*Workings_risks!$E$26*Workings_risks!$E$27*Assumptions!$G$90</f>
        <v>4.6851750722347324E-4</v>
      </c>
      <c r="BP668" s="186">
        <f>AU668*Workings_risks!$E$24*Workings_risks!$E$26*Workings_risks!$E$27*Assumptions!$G$90</f>
        <v>4.7420197200026212E-4</v>
      </c>
      <c r="BQ668" s="186">
        <f>AV668*Workings_risks!$E$24*Workings_risks!$E$26*Workings_risks!$E$27*Assumptions!$G$90</f>
        <v>4.7988643677705095E-4</v>
      </c>
      <c r="BR668" s="186">
        <f>AW668*Workings_risks!$E$24*Workings_risks!$E$26*Workings_risks!$E$27*Assumptions!$G$90</f>
        <v>4.8557090155383972E-4</v>
      </c>
      <c r="BS668" s="186">
        <f>AX668*Workings_risks!$E$24*Workings_risks!$E$26*Workings_risks!$E$27*Assumptions!$G$90</f>
        <v>4.912553663306285E-4</v>
      </c>
      <c r="BT668" s="186">
        <f>AY668*Workings_risks!$E$24*Workings_risks!$E$26*Workings_risks!$E$27*Assumptions!$G$90</f>
        <v>4.9693983110741743E-4</v>
      </c>
    </row>
    <row r="669" spans="2:72" x14ac:dyDescent="0.25">
      <c r="B669" s="42">
        <v>10502811</v>
      </c>
      <c r="C669" s="42" t="s">
        <v>390</v>
      </c>
      <c r="D669" s="42" t="s">
        <v>287</v>
      </c>
      <c r="E669" s="42">
        <v>17555464</v>
      </c>
      <c r="F669" s="42">
        <v>17456708</v>
      </c>
      <c r="G669" s="42">
        <v>0.25466279426083993</v>
      </c>
      <c r="H669" s="42">
        <v>143.745377208951</v>
      </c>
      <c r="I669" s="42">
        <v>-38.479969200380602</v>
      </c>
      <c r="J669" s="42">
        <v>145</v>
      </c>
      <c r="K669" s="42">
        <v>127</v>
      </c>
      <c r="L669" s="32">
        <v>5.3999999999999999E-2</v>
      </c>
      <c r="M669" s="32">
        <v>7.2999999999999995E-2</v>
      </c>
      <c r="N669" s="181"/>
      <c r="O669" s="182">
        <f t="shared" si="151"/>
        <v>152.83000000000001</v>
      </c>
      <c r="P669" s="182">
        <f t="shared" si="152"/>
        <v>133.858</v>
      </c>
      <c r="Q669" s="191">
        <f t="shared" si="153"/>
        <v>0.01</v>
      </c>
      <c r="R669" s="191">
        <f t="shared" si="154"/>
        <v>0.02</v>
      </c>
      <c r="S669" s="184">
        <f t="shared" si="155"/>
        <v>-1897.2000000000007</v>
      </c>
      <c r="T669" s="184">
        <f t="shared" si="156"/>
        <v>171.80199999999999</v>
      </c>
      <c r="U669" s="185">
        <f t="shared" si="157"/>
        <v>1.4127134724857675E-2</v>
      </c>
      <c r="V669" s="181"/>
      <c r="W669" s="182">
        <f t="shared" si="158"/>
        <v>155.58499999999998</v>
      </c>
      <c r="X669" s="182">
        <f t="shared" si="159"/>
        <v>136.27099999999999</v>
      </c>
      <c r="Y669" s="183">
        <f t="shared" si="160"/>
        <v>0.01</v>
      </c>
      <c r="Z669" s="183">
        <f t="shared" si="161"/>
        <v>0.02</v>
      </c>
      <c r="AA669" s="184">
        <f t="shared" si="162"/>
        <v>-1931.3999999999992</v>
      </c>
      <c r="AB669" s="184">
        <f t="shared" si="163"/>
        <v>174.89899999999997</v>
      </c>
      <c r="AC669" s="185">
        <f t="shared" si="164"/>
        <v>1.5480480480480473E-2</v>
      </c>
      <c r="AD669" s="181"/>
      <c r="AE669" s="178">
        <f t="shared" si="165"/>
        <v>1.4127134724857675</v>
      </c>
      <c r="AF669" s="170">
        <f>Workings_risks!$E$18+Workings_risks!$E$27*(($AE669-1)*Workings_risks!$E$18)/(2050-2023)</f>
        <v>9.6038296831810702E-3</v>
      </c>
      <c r="AG669" s="170">
        <f>AF669+(($AE669-1)*Workings_risks!$E$18)/(2050-2023)</f>
        <v>9.7441940924201838E-3</v>
      </c>
      <c r="AH669" s="170">
        <f>AG669+(($AE669-1)*Workings_risks!$E$18)/(2050-2023)</f>
        <v>9.8845585016592973E-3</v>
      </c>
      <c r="AI669" s="170">
        <f>AH669+(($AE669-1)*Workings_risks!$E$18)/(2050-2023)</f>
        <v>1.0024922910898411E-2</v>
      </c>
      <c r="AJ669" s="170">
        <f>AI669+(($AE669-1)*Workings_risks!$E$18)/(2050-2023)</f>
        <v>1.0165287320137524E-2</v>
      </c>
      <c r="AK669" s="170">
        <f>AJ669+(($AE669-1)*Workings_risks!$E$18)/(2050-2023)</f>
        <v>1.0305651729376638E-2</v>
      </c>
      <c r="AL669" s="170">
        <f>AK669+(($AE669-1)*Workings_risks!$E$18)/(2050-2023)</f>
        <v>1.0446016138615751E-2</v>
      </c>
      <c r="AM669" s="170">
        <f>AL669+(($AE669-1)*Workings_risks!$E$18)/(2050-2023)</f>
        <v>1.0586380547854865E-2</v>
      </c>
      <c r="AN669" s="170">
        <f>AM669+(($AE669-1)*Workings_risks!$E$18)/(2050-2023)</f>
        <v>1.0726744957093979E-2</v>
      </c>
      <c r="AO669" s="170">
        <f>AN669+(($AE669-1)*Workings_risks!$E$18)/(2050-2023)</f>
        <v>1.0867109366333092E-2</v>
      </c>
      <c r="AP669" s="170">
        <f>AO669+(($AE669-1)*Workings_risks!$E$18)/(2050-2023)</f>
        <v>1.1007473775572206E-2</v>
      </c>
      <c r="AQ669" s="170">
        <f>AP669+(($AE669-1)*Workings_risks!$E$18)/(2050-2023)</f>
        <v>1.1147838184811319E-2</v>
      </c>
      <c r="AR669" s="170">
        <f>AQ669+(($AE669-1)*Workings_risks!$E$18)/(2050-2023)</f>
        <v>1.1288202594050433E-2</v>
      </c>
      <c r="AS669" s="170">
        <f>AR669+(($AE669-1)*Workings_risks!$E$18)/(2050-2023)</f>
        <v>1.1428567003289546E-2</v>
      </c>
      <c r="AT669" s="170">
        <f>AS669+(($AE669-1)*Workings_risks!$E$18)/(2050-2023)</f>
        <v>1.156893141252866E-2</v>
      </c>
      <c r="AU669" s="170">
        <f>AT669+(($AE669-1)*Workings_risks!$E$18)/(2050-2023)</f>
        <v>1.1709295821767773E-2</v>
      </c>
      <c r="AV669" s="170">
        <f>AU669+(($AE669-1)*Workings_risks!$E$18)/(2050-2023)</f>
        <v>1.1849660231006887E-2</v>
      </c>
      <c r="AW669" s="170">
        <f>AV669+(($AE669-1)*Workings_risks!$E$18)/(2050-2023)</f>
        <v>1.1990024640246E-2</v>
      </c>
      <c r="AX669" s="170">
        <f>AW669+(($AE669-1)*Workings_risks!$E$18)/(2050-2023)</f>
        <v>1.2130389049485114E-2</v>
      </c>
      <c r="AY669" s="170">
        <f>AX669+(($AE669-1)*Workings_risks!$E$18)/(2050-2023)</f>
        <v>1.2270753458724228E-2</v>
      </c>
      <c r="BA669" s="186">
        <f>AF669*Workings_risks!$E$24*Workings_risks!$E$26*Workings_risks!$E$27*Assumptions!$G$90</f>
        <v>3.8893500034842981E-4</v>
      </c>
      <c r="BB669" s="186">
        <f>AG669*Workings_risks!$E$24*Workings_risks!$E$26*Workings_risks!$E$27*Assumptions!$G$90</f>
        <v>3.9461946512521858E-4</v>
      </c>
      <c r="BC669" s="186">
        <f>AH669*Workings_risks!$E$24*Workings_risks!$E$26*Workings_risks!$E$27*Assumptions!$G$90</f>
        <v>4.0030392990200736E-4</v>
      </c>
      <c r="BD669" s="186">
        <f>AI669*Workings_risks!$E$24*Workings_risks!$E$26*Workings_risks!$E$27*Assumptions!$G$90</f>
        <v>4.0598839467879624E-4</v>
      </c>
      <c r="BE669" s="186">
        <f>AJ669*Workings_risks!$E$24*Workings_risks!$E$26*Workings_risks!$E$27*Assumptions!$G$90</f>
        <v>4.1167285945558501E-4</v>
      </c>
      <c r="BF669" s="186">
        <f>AK669*Workings_risks!$E$24*Workings_risks!$E$26*Workings_risks!$E$27*Assumptions!$G$90</f>
        <v>4.1735732423237384E-4</v>
      </c>
      <c r="BG669" s="186">
        <f>AL669*Workings_risks!$E$24*Workings_risks!$E$26*Workings_risks!$E$27*Assumptions!$G$90</f>
        <v>4.2304178900916267E-4</v>
      </c>
      <c r="BH669" s="186">
        <f>AM669*Workings_risks!$E$24*Workings_risks!$E$26*Workings_risks!$E$27*Assumptions!$G$90</f>
        <v>4.287262537859515E-4</v>
      </c>
      <c r="BI669" s="186">
        <f>AN669*Workings_risks!$E$24*Workings_risks!$E$26*Workings_risks!$E$27*Assumptions!$G$90</f>
        <v>4.3441071856274038E-4</v>
      </c>
      <c r="BJ669" s="186">
        <f>AO669*Workings_risks!$E$24*Workings_risks!$E$26*Workings_risks!$E$27*Assumptions!$G$90</f>
        <v>4.4009518333952915E-4</v>
      </c>
      <c r="BK669" s="186">
        <f>AP669*Workings_risks!$E$24*Workings_risks!$E$26*Workings_risks!$E$27*Assumptions!$G$90</f>
        <v>4.4577964811631798E-4</v>
      </c>
      <c r="BL669" s="186">
        <f>AQ669*Workings_risks!$E$24*Workings_risks!$E$26*Workings_risks!$E$27*Assumptions!$G$90</f>
        <v>4.5146411289310681E-4</v>
      </c>
      <c r="BM669" s="186">
        <f>AR669*Workings_risks!$E$24*Workings_risks!$E$26*Workings_risks!$E$27*Assumptions!$G$90</f>
        <v>4.5714857766989564E-4</v>
      </c>
      <c r="BN669" s="186">
        <f>AS669*Workings_risks!$E$24*Workings_risks!$E$26*Workings_risks!$E$27*Assumptions!$G$90</f>
        <v>4.6283304244668441E-4</v>
      </c>
      <c r="BO669" s="186">
        <f>AT669*Workings_risks!$E$24*Workings_risks!$E$26*Workings_risks!$E$27*Assumptions!$G$90</f>
        <v>4.6851750722347324E-4</v>
      </c>
      <c r="BP669" s="186">
        <f>AU669*Workings_risks!$E$24*Workings_risks!$E$26*Workings_risks!$E$27*Assumptions!$G$90</f>
        <v>4.7420197200026212E-4</v>
      </c>
      <c r="BQ669" s="186">
        <f>AV669*Workings_risks!$E$24*Workings_risks!$E$26*Workings_risks!$E$27*Assumptions!$G$90</f>
        <v>4.7988643677705095E-4</v>
      </c>
      <c r="BR669" s="186">
        <f>AW669*Workings_risks!$E$24*Workings_risks!$E$26*Workings_risks!$E$27*Assumptions!$G$90</f>
        <v>4.8557090155383972E-4</v>
      </c>
      <c r="BS669" s="186">
        <f>AX669*Workings_risks!$E$24*Workings_risks!$E$26*Workings_risks!$E$27*Assumptions!$G$90</f>
        <v>4.912553663306285E-4</v>
      </c>
      <c r="BT669" s="186">
        <f>AY669*Workings_risks!$E$24*Workings_risks!$E$26*Workings_risks!$E$27*Assumptions!$G$90</f>
        <v>4.9693983110741743E-4</v>
      </c>
    </row>
    <row r="670" spans="2:72" x14ac:dyDescent="0.25">
      <c r="B670" s="42">
        <v>10502812</v>
      </c>
      <c r="C670" s="42" t="s">
        <v>390</v>
      </c>
      <c r="D670" s="42" t="s">
        <v>287</v>
      </c>
      <c r="E670" s="42">
        <v>17555464</v>
      </c>
      <c r="F670" s="42">
        <v>17456712</v>
      </c>
      <c r="G670" s="42">
        <v>0.1867387489800203</v>
      </c>
      <c r="H670" s="42">
        <v>143.74588957605701</v>
      </c>
      <c r="I670" s="42">
        <v>-38.480511306030799</v>
      </c>
      <c r="J670" s="42">
        <v>145</v>
      </c>
      <c r="K670" s="42">
        <v>127</v>
      </c>
      <c r="L670" s="32">
        <v>5.3999999999999999E-2</v>
      </c>
      <c r="M670" s="32">
        <v>7.2999999999999995E-2</v>
      </c>
      <c r="N670" s="181"/>
      <c r="O670" s="182">
        <f t="shared" si="151"/>
        <v>152.83000000000001</v>
      </c>
      <c r="P670" s="182">
        <f t="shared" si="152"/>
        <v>133.858</v>
      </c>
      <c r="Q670" s="191">
        <f t="shared" si="153"/>
        <v>0.01</v>
      </c>
      <c r="R670" s="191">
        <f t="shared" si="154"/>
        <v>0.02</v>
      </c>
      <c r="S670" s="184">
        <f t="shared" si="155"/>
        <v>-1897.2000000000007</v>
      </c>
      <c r="T670" s="184">
        <f t="shared" si="156"/>
        <v>171.80199999999999</v>
      </c>
      <c r="U670" s="185">
        <f t="shared" si="157"/>
        <v>1.4127134724857675E-2</v>
      </c>
      <c r="V670" s="181"/>
      <c r="W670" s="182">
        <f t="shared" si="158"/>
        <v>155.58499999999998</v>
      </c>
      <c r="X670" s="182">
        <f t="shared" si="159"/>
        <v>136.27099999999999</v>
      </c>
      <c r="Y670" s="183">
        <f t="shared" si="160"/>
        <v>0.01</v>
      </c>
      <c r="Z670" s="183">
        <f t="shared" si="161"/>
        <v>0.02</v>
      </c>
      <c r="AA670" s="184">
        <f t="shared" si="162"/>
        <v>-1931.3999999999992</v>
      </c>
      <c r="AB670" s="184">
        <f t="shared" si="163"/>
        <v>174.89899999999997</v>
      </c>
      <c r="AC670" s="185">
        <f t="shared" si="164"/>
        <v>1.5480480480480473E-2</v>
      </c>
      <c r="AD670" s="181"/>
      <c r="AE670" s="178">
        <f t="shared" si="165"/>
        <v>1.4127134724857675</v>
      </c>
      <c r="AF670" s="170">
        <f>Workings_risks!$E$18+Workings_risks!$E$27*(($AE670-1)*Workings_risks!$E$18)/(2050-2023)</f>
        <v>9.6038296831810702E-3</v>
      </c>
      <c r="AG670" s="170">
        <f>AF670+(($AE670-1)*Workings_risks!$E$18)/(2050-2023)</f>
        <v>9.7441940924201838E-3</v>
      </c>
      <c r="AH670" s="170">
        <f>AG670+(($AE670-1)*Workings_risks!$E$18)/(2050-2023)</f>
        <v>9.8845585016592973E-3</v>
      </c>
      <c r="AI670" s="170">
        <f>AH670+(($AE670-1)*Workings_risks!$E$18)/(2050-2023)</f>
        <v>1.0024922910898411E-2</v>
      </c>
      <c r="AJ670" s="170">
        <f>AI670+(($AE670-1)*Workings_risks!$E$18)/(2050-2023)</f>
        <v>1.0165287320137524E-2</v>
      </c>
      <c r="AK670" s="170">
        <f>AJ670+(($AE670-1)*Workings_risks!$E$18)/(2050-2023)</f>
        <v>1.0305651729376638E-2</v>
      </c>
      <c r="AL670" s="170">
        <f>AK670+(($AE670-1)*Workings_risks!$E$18)/(2050-2023)</f>
        <v>1.0446016138615751E-2</v>
      </c>
      <c r="AM670" s="170">
        <f>AL670+(($AE670-1)*Workings_risks!$E$18)/(2050-2023)</f>
        <v>1.0586380547854865E-2</v>
      </c>
      <c r="AN670" s="170">
        <f>AM670+(($AE670-1)*Workings_risks!$E$18)/(2050-2023)</f>
        <v>1.0726744957093979E-2</v>
      </c>
      <c r="AO670" s="170">
        <f>AN670+(($AE670-1)*Workings_risks!$E$18)/(2050-2023)</f>
        <v>1.0867109366333092E-2</v>
      </c>
      <c r="AP670" s="170">
        <f>AO670+(($AE670-1)*Workings_risks!$E$18)/(2050-2023)</f>
        <v>1.1007473775572206E-2</v>
      </c>
      <c r="AQ670" s="170">
        <f>AP670+(($AE670-1)*Workings_risks!$E$18)/(2050-2023)</f>
        <v>1.1147838184811319E-2</v>
      </c>
      <c r="AR670" s="170">
        <f>AQ670+(($AE670-1)*Workings_risks!$E$18)/(2050-2023)</f>
        <v>1.1288202594050433E-2</v>
      </c>
      <c r="AS670" s="170">
        <f>AR670+(($AE670-1)*Workings_risks!$E$18)/(2050-2023)</f>
        <v>1.1428567003289546E-2</v>
      </c>
      <c r="AT670" s="170">
        <f>AS670+(($AE670-1)*Workings_risks!$E$18)/(2050-2023)</f>
        <v>1.156893141252866E-2</v>
      </c>
      <c r="AU670" s="170">
        <f>AT670+(($AE670-1)*Workings_risks!$E$18)/(2050-2023)</f>
        <v>1.1709295821767773E-2</v>
      </c>
      <c r="AV670" s="170">
        <f>AU670+(($AE670-1)*Workings_risks!$E$18)/(2050-2023)</f>
        <v>1.1849660231006887E-2</v>
      </c>
      <c r="AW670" s="170">
        <f>AV670+(($AE670-1)*Workings_risks!$E$18)/(2050-2023)</f>
        <v>1.1990024640246E-2</v>
      </c>
      <c r="AX670" s="170">
        <f>AW670+(($AE670-1)*Workings_risks!$E$18)/(2050-2023)</f>
        <v>1.2130389049485114E-2</v>
      </c>
      <c r="AY670" s="170">
        <f>AX670+(($AE670-1)*Workings_risks!$E$18)/(2050-2023)</f>
        <v>1.2270753458724228E-2</v>
      </c>
      <c r="BA670" s="186">
        <f>AF670*Workings_risks!$E$24*Workings_risks!$E$26*Workings_risks!$E$27*Assumptions!$G$90</f>
        <v>3.8893500034842981E-4</v>
      </c>
      <c r="BB670" s="186">
        <f>AG670*Workings_risks!$E$24*Workings_risks!$E$26*Workings_risks!$E$27*Assumptions!$G$90</f>
        <v>3.9461946512521858E-4</v>
      </c>
      <c r="BC670" s="186">
        <f>AH670*Workings_risks!$E$24*Workings_risks!$E$26*Workings_risks!$E$27*Assumptions!$G$90</f>
        <v>4.0030392990200736E-4</v>
      </c>
      <c r="BD670" s="186">
        <f>AI670*Workings_risks!$E$24*Workings_risks!$E$26*Workings_risks!$E$27*Assumptions!$G$90</f>
        <v>4.0598839467879624E-4</v>
      </c>
      <c r="BE670" s="186">
        <f>AJ670*Workings_risks!$E$24*Workings_risks!$E$26*Workings_risks!$E$27*Assumptions!$G$90</f>
        <v>4.1167285945558501E-4</v>
      </c>
      <c r="BF670" s="186">
        <f>AK670*Workings_risks!$E$24*Workings_risks!$E$26*Workings_risks!$E$27*Assumptions!$G$90</f>
        <v>4.1735732423237384E-4</v>
      </c>
      <c r="BG670" s="186">
        <f>AL670*Workings_risks!$E$24*Workings_risks!$E$26*Workings_risks!$E$27*Assumptions!$G$90</f>
        <v>4.2304178900916267E-4</v>
      </c>
      <c r="BH670" s="186">
        <f>AM670*Workings_risks!$E$24*Workings_risks!$E$26*Workings_risks!$E$27*Assumptions!$G$90</f>
        <v>4.287262537859515E-4</v>
      </c>
      <c r="BI670" s="186">
        <f>AN670*Workings_risks!$E$24*Workings_risks!$E$26*Workings_risks!$E$27*Assumptions!$G$90</f>
        <v>4.3441071856274038E-4</v>
      </c>
      <c r="BJ670" s="186">
        <f>AO670*Workings_risks!$E$24*Workings_risks!$E$26*Workings_risks!$E$27*Assumptions!$G$90</f>
        <v>4.4009518333952915E-4</v>
      </c>
      <c r="BK670" s="186">
        <f>AP670*Workings_risks!$E$24*Workings_risks!$E$26*Workings_risks!$E$27*Assumptions!$G$90</f>
        <v>4.4577964811631798E-4</v>
      </c>
      <c r="BL670" s="186">
        <f>AQ670*Workings_risks!$E$24*Workings_risks!$E$26*Workings_risks!$E$27*Assumptions!$G$90</f>
        <v>4.5146411289310681E-4</v>
      </c>
      <c r="BM670" s="186">
        <f>AR670*Workings_risks!$E$24*Workings_risks!$E$26*Workings_risks!$E$27*Assumptions!$G$90</f>
        <v>4.5714857766989564E-4</v>
      </c>
      <c r="BN670" s="186">
        <f>AS670*Workings_risks!$E$24*Workings_risks!$E$26*Workings_risks!$E$27*Assumptions!$G$90</f>
        <v>4.6283304244668441E-4</v>
      </c>
      <c r="BO670" s="186">
        <f>AT670*Workings_risks!$E$24*Workings_risks!$E$26*Workings_risks!$E$27*Assumptions!$G$90</f>
        <v>4.6851750722347324E-4</v>
      </c>
      <c r="BP670" s="186">
        <f>AU670*Workings_risks!$E$24*Workings_risks!$E$26*Workings_risks!$E$27*Assumptions!$G$90</f>
        <v>4.7420197200026212E-4</v>
      </c>
      <c r="BQ670" s="186">
        <f>AV670*Workings_risks!$E$24*Workings_risks!$E$26*Workings_risks!$E$27*Assumptions!$G$90</f>
        <v>4.7988643677705095E-4</v>
      </c>
      <c r="BR670" s="186">
        <f>AW670*Workings_risks!$E$24*Workings_risks!$E$26*Workings_risks!$E$27*Assumptions!$G$90</f>
        <v>4.8557090155383972E-4</v>
      </c>
      <c r="BS670" s="186">
        <f>AX670*Workings_risks!$E$24*Workings_risks!$E$26*Workings_risks!$E$27*Assumptions!$G$90</f>
        <v>4.912553663306285E-4</v>
      </c>
      <c r="BT670" s="186">
        <f>AY670*Workings_risks!$E$24*Workings_risks!$E$26*Workings_risks!$E$27*Assumptions!$G$90</f>
        <v>4.9693983110741743E-4</v>
      </c>
    </row>
    <row r="671" spans="2:72" x14ac:dyDescent="0.25">
      <c r="B671" s="42">
        <v>10502855</v>
      </c>
      <c r="C671" s="42" t="s">
        <v>390</v>
      </c>
      <c r="D671" s="42" t="s">
        <v>287</v>
      </c>
      <c r="E671" s="42">
        <v>17456864</v>
      </c>
      <c r="F671" s="42">
        <v>17456860</v>
      </c>
      <c r="G671" s="42">
        <v>0.21252544137007057</v>
      </c>
      <c r="H671" s="42">
        <v>143.71841425281801</v>
      </c>
      <c r="I671" s="42">
        <v>-38.508662228968902</v>
      </c>
      <c r="J671" s="42">
        <v>147</v>
      </c>
      <c r="K671" s="42">
        <v>129</v>
      </c>
      <c r="L671" s="32">
        <v>5.3999999999999999E-2</v>
      </c>
      <c r="M671" s="32">
        <v>7.2999999999999995E-2</v>
      </c>
      <c r="N671" s="181"/>
      <c r="O671" s="182">
        <f t="shared" si="151"/>
        <v>154.93800000000002</v>
      </c>
      <c r="P671" s="182">
        <f t="shared" si="152"/>
        <v>135.96600000000001</v>
      </c>
      <c r="Q671" s="191">
        <f t="shared" si="153"/>
        <v>0.01</v>
      </c>
      <c r="R671" s="191">
        <f t="shared" si="154"/>
        <v>0.02</v>
      </c>
      <c r="S671" s="184">
        <f t="shared" si="155"/>
        <v>-1897.2000000000007</v>
      </c>
      <c r="T671" s="184">
        <f t="shared" si="156"/>
        <v>173.91</v>
      </c>
      <c r="U671" s="185">
        <f t="shared" si="157"/>
        <v>1.4184060721062611E-2</v>
      </c>
      <c r="V671" s="181"/>
      <c r="W671" s="182">
        <f t="shared" si="158"/>
        <v>157.73099999999999</v>
      </c>
      <c r="X671" s="182">
        <f t="shared" si="159"/>
        <v>138.417</v>
      </c>
      <c r="Y671" s="183">
        <f t="shared" si="160"/>
        <v>0.01</v>
      </c>
      <c r="Z671" s="183">
        <f t="shared" si="161"/>
        <v>0.02</v>
      </c>
      <c r="AA671" s="184">
        <f t="shared" si="162"/>
        <v>-1931.3999999999992</v>
      </c>
      <c r="AB671" s="184">
        <f t="shared" si="163"/>
        <v>177.04499999999999</v>
      </c>
      <c r="AC671" s="185">
        <f t="shared" si="164"/>
        <v>1.5556073314694004E-2</v>
      </c>
      <c r="AD671" s="181"/>
      <c r="AE671" s="178">
        <f t="shared" si="165"/>
        <v>1.418406072106261</v>
      </c>
      <c r="AF671" s="170">
        <f>Workings_risks!$E$18+Workings_risks!$E$27*(($AE671-1)*Workings_risks!$E$18)/(2050-2023)</f>
        <v>9.6096378656323443E-3</v>
      </c>
      <c r="AG671" s="170">
        <f>AF671+(($AE671-1)*Workings_risks!$E$18)/(2050-2023)</f>
        <v>9.7519383356885498E-3</v>
      </c>
      <c r="AH671" s="170">
        <f>AG671+(($AE671-1)*Workings_risks!$E$18)/(2050-2023)</f>
        <v>9.8942388057447553E-3</v>
      </c>
      <c r="AI671" s="170">
        <f>AH671+(($AE671-1)*Workings_risks!$E$18)/(2050-2023)</f>
        <v>1.0036539275800961E-2</v>
      </c>
      <c r="AJ671" s="170">
        <f>AI671+(($AE671-1)*Workings_risks!$E$18)/(2050-2023)</f>
        <v>1.0178839745857166E-2</v>
      </c>
      <c r="AK671" s="170">
        <f>AJ671+(($AE671-1)*Workings_risks!$E$18)/(2050-2023)</f>
        <v>1.0321140215913372E-2</v>
      </c>
      <c r="AL671" s="170">
        <f>AK671+(($AE671-1)*Workings_risks!$E$18)/(2050-2023)</f>
        <v>1.0463440685969577E-2</v>
      </c>
      <c r="AM671" s="170">
        <f>AL671+(($AE671-1)*Workings_risks!$E$18)/(2050-2023)</f>
        <v>1.0605741156025783E-2</v>
      </c>
      <c r="AN671" s="170">
        <f>AM671+(($AE671-1)*Workings_risks!$E$18)/(2050-2023)</f>
        <v>1.0748041626081988E-2</v>
      </c>
      <c r="AO671" s="170">
        <f>AN671+(($AE671-1)*Workings_risks!$E$18)/(2050-2023)</f>
        <v>1.0890342096138194E-2</v>
      </c>
      <c r="AP671" s="170">
        <f>AO671+(($AE671-1)*Workings_risks!$E$18)/(2050-2023)</f>
        <v>1.1032642566194399E-2</v>
      </c>
      <c r="AQ671" s="170">
        <f>AP671+(($AE671-1)*Workings_risks!$E$18)/(2050-2023)</f>
        <v>1.1174943036250605E-2</v>
      </c>
      <c r="AR671" s="170">
        <f>AQ671+(($AE671-1)*Workings_risks!$E$18)/(2050-2023)</f>
        <v>1.131724350630681E-2</v>
      </c>
      <c r="AS671" s="170">
        <f>AR671+(($AE671-1)*Workings_risks!$E$18)/(2050-2023)</f>
        <v>1.1459543976363016E-2</v>
      </c>
      <c r="AT671" s="170">
        <f>AS671+(($AE671-1)*Workings_risks!$E$18)/(2050-2023)</f>
        <v>1.1601844446419221E-2</v>
      </c>
      <c r="AU671" s="170">
        <f>AT671+(($AE671-1)*Workings_risks!$E$18)/(2050-2023)</f>
        <v>1.1744144916475427E-2</v>
      </c>
      <c r="AV671" s="170">
        <f>AU671+(($AE671-1)*Workings_risks!$E$18)/(2050-2023)</f>
        <v>1.1886445386531632E-2</v>
      </c>
      <c r="AW671" s="170">
        <f>AV671+(($AE671-1)*Workings_risks!$E$18)/(2050-2023)</f>
        <v>1.2028745856587838E-2</v>
      </c>
      <c r="AX671" s="170">
        <f>AW671+(($AE671-1)*Workings_risks!$E$18)/(2050-2023)</f>
        <v>1.2171046326644043E-2</v>
      </c>
      <c r="AY671" s="170">
        <f>AX671+(($AE671-1)*Workings_risks!$E$18)/(2050-2023)</f>
        <v>1.2313346796700248E-2</v>
      </c>
      <c r="BA671" s="186">
        <f>AF671*Workings_risks!$E$24*Workings_risks!$E$26*Workings_risks!$E$27*Assumptions!$G$90</f>
        <v>3.8917021958057273E-4</v>
      </c>
      <c r="BB671" s="186">
        <f>AG671*Workings_risks!$E$24*Workings_risks!$E$26*Workings_risks!$E$27*Assumptions!$G$90</f>
        <v>3.9493309076807598E-4</v>
      </c>
      <c r="BC671" s="186">
        <f>AH671*Workings_risks!$E$24*Workings_risks!$E$26*Workings_risks!$E$27*Assumptions!$G$90</f>
        <v>4.0069596195557901E-4</v>
      </c>
      <c r="BD671" s="186">
        <f>AI671*Workings_risks!$E$24*Workings_risks!$E$26*Workings_risks!$E$27*Assumptions!$G$90</f>
        <v>4.0645883314308225E-4</v>
      </c>
      <c r="BE671" s="186">
        <f>AJ671*Workings_risks!$E$24*Workings_risks!$E$26*Workings_risks!$E$27*Assumptions!$G$90</f>
        <v>4.1222170433058544E-4</v>
      </c>
      <c r="BF671" s="186">
        <f>AK671*Workings_risks!$E$24*Workings_risks!$E$26*Workings_risks!$E$27*Assumptions!$G$90</f>
        <v>4.1798457551808863E-4</v>
      </c>
      <c r="BG671" s="186">
        <f>AL671*Workings_risks!$E$24*Workings_risks!$E$26*Workings_risks!$E$27*Assumptions!$G$90</f>
        <v>4.2374744670559182E-4</v>
      </c>
      <c r="BH671" s="186">
        <f>AM671*Workings_risks!$E$24*Workings_risks!$E$26*Workings_risks!$E$27*Assumptions!$G$90</f>
        <v>4.2951031789309507E-4</v>
      </c>
      <c r="BI671" s="186">
        <f>AN671*Workings_risks!$E$24*Workings_risks!$E$26*Workings_risks!$E$27*Assumptions!$G$90</f>
        <v>4.352731890805982E-4</v>
      </c>
      <c r="BJ671" s="186">
        <f>AO671*Workings_risks!$E$24*Workings_risks!$E$26*Workings_risks!$E$27*Assumptions!$G$90</f>
        <v>4.4103606026810139E-4</v>
      </c>
      <c r="BK671" s="186">
        <f>AP671*Workings_risks!$E$24*Workings_risks!$E$26*Workings_risks!$E$27*Assumptions!$G$90</f>
        <v>4.4679893145560453E-4</v>
      </c>
      <c r="BL671" s="186">
        <f>AQ671*Workings_risks!$E$24*Workings_risks!$E$26*Workings_risks!$E$27*Assumptions!$G$90</f>
        <v>4.5256180264310772E-4</v>
      </c>
      <c r="BM671" s="186">
        <f>AR671*Workings_risks!$E$24*Workings_risks!$E$26*Workings_risks!$E$27*Assumptions!$G$90</f>
        <v>4.5832467383061091E-4</v>
      </c>
      <c r="BN671" s="186">
        <f>AS671*Workings_risks!$E$24*Workings_risks!$E$26*Workings_risks!$E$27*Assumptions!$G$90</f>
        <v>4.6408754501811404E-4</v>
      </c>
      <c r="BO671" s="186">
        <f>AT671*Workings_risks!$E$24*Workings_risks!$E$26*Workings_risks!$E$27*Assumptions!$G$90</f>
        <v>4.6985041620561729E-4</v>
      </c>
      <c r="BP671" s="186">
        <f>AU671*Workings_risks!$E$24*Workings_risks!$E$26*Workings_risks!$E$27*Assumptions!$G$90</f>
        <v>4.7561328739312043E-4</v>
      </c>
      <c r="BQ671" s="186">
        <f>AV671*Workings_risks!$E$24*Workings_risks!$E$26*Workings_risks!$E$27*Assumptions!$G$90</f>
        <v>4.8137615858062362E-4</v>
      </c>
      <c r="BR671" s="186">
        <f>AW671*Workings_risks!$E$24*Workings_risks!$E$26*Workings_risks!$E$27*Assumptions!$G$90</f>
        <v>4.8713902976812686E-4</v>
      </c>
      <c r="BS671" s="186">
        <f>AX671*Workings_risks!$E$24*Workings_risks!$E$26*Workings_risks!$E$27*Assumptions!$G$90</f>
        <v>4.9290190095562989E-4</v>
      </c>
      <c r="BT671" s="186">
        <f>AY671*Workings_risks!$E$24*Workings_risks!$E$26*Workings_risks!$E$27*Assumptions!$G$90</f>
        <v>4.9866477214313319E-4</v>
      </c>
    </row>
    <row r="672" spans="2:72" x14ac:dyDescent="0.25">
      <c r="B672" s="42">
        <v>10502857</v>
      </c>
      <c r="C672" s="42" t="s">
        <v>390</v>
      </c>
      <c r="D672" s="42" t="s">
        <v>287</v>
      </c>
      <c r="E672" s="42">
        <v>17555481</v>
      </c>
      <c r="F672" s="42">
        <v>17456864</v>
      </c>
      <c r="G672" s="42">
        <v>0.84808053452065035</v>
      </c>
      <c r="H672" s="42">
        <v>143.719296254222</v>
      </c>
      <c r="I672" s="42">
        <v>-38.507722740079899</v>
      </c>
      <c r="J672" s="42">
        <v>147</v>
      </c>
      <c r="K672" s="42">
        <v>129</v>
      </c>
      <c r="L672" s="32">
        <v>5.3999999999999999E-2</v>
      </c>
      <c r="M672" s="32">
        <v>7.2999999999999995E-2</v>
      </c>
      <c r="N672" s="181"/>
      <c r="O672" s="182">
        <f t="shared" si="151"/>
        <v>154.93800000000002</v>
      </c>
      <c r="P672" s="182">
        <f t="shared" si="152"/>
        <v>135.96600000000001</v>
      </c>
      <c r="Q672" s="191">
        <f t="shared" si="153"/>
        <v>0.01</v>
      </c>
      <c r="R672" s="191">
        <f t="shared" si="154"/>
        <v>0.02</v>
      </c>
      <c r="S672" s="184">
        <f t="shared" si="155"/>
        <v>-1897.2000000000007</v>
      </c>
      <c r="T672" s="184">
        <f t="shared" si="156"/>
        <v>173.91</v>
      </c>
      <c r="U672" s="185">
        <f t="shared" si="157"/>
        <v>1.4184060721062611E-2</v>
      </c>
      <c r="V672" s="181"/>
      <c r="W672" s="182">
        <f t="shared" si="158"/>
        <v>157.73099999999999</v>
      </c>
      <c r="X672" s="182">
        <f t="shared" si="159"/>
        <v>138.417</v>
      </c>
      <c r="Y672" s="183">
        <f t="shared" si="160"/>
        <v>0.01</v>
      </c>
      <c r="Z672" s="183">
        <f t="shared" si="161"/>
        <v>0.02</v>
      </c>
      <c r="AA672" s="184">
        <f t="shared" si="162"/>
        <v>-1931.3999999999992</v>
      </c>
      <c r="AB672" s="184">
        <f t="shared" si="163"/>
        <v>177.04499999999999</v>
      </c>
      <c r="AC672" s="185">
        <f t="shared" si="164"/>
        <v>1.5556073314694004E-2</v>
      </c>
      <c r="AD672" s="181"/>
      <c r="AE672" s="178">
        <f t="shared" si="165"/>
        <v>1.418406072106261</v>
      </c>
      <c r="AF672" s="170">
        <f>Workings_risks!$E$18+Workings_risks!$E$27*(($AE672-1)*Workings_risks!$E$18)/(2050-2023)</f>
        <v>9.6096378656323443E-3</v>
      </c>
      <c r="AG672" s="170">
        <f>AF672+(($AE672-1)*Workings_risks!$E$18)/(2050-2023)</f>
        <v>9.7519383356885498E-3</v>
      </c>
      <c r="AH672" s="170">
        <f>AG672+(($AE672-1)*Workings_risks!$E$18)/(2050-2023)</f>
        <v>9.8942388057447553E-3</v>
      </c>
      <c r="AI672" s="170">
        <f>AH672+(($AE672-1)*Workings_risks!$E$18)/(2050-2023)</f>
        <v>1.0036539275800961E-2</v>
      </c>
      <c r="AJ672" s="170">
        <f>AI672+(($AE672-1)*Workings_risks!$E$18)/(2050-2023)</f>
        <v>1.0178839745857166E-2</v>
      </c>
      <c r="AK672" s="170">
        <f>AJ672+(($AE672-1)*Workings_risks!$E$18)/(2050-2023)</f>
        <v>1.0321140215913372E-2</v>
      </c>
      <c r="AL672" s="170">
        <f>AK672+(($AE672-1)*Workings_risks!$E$18)/(2050-2023)</f>
        <v>1.0463440685969577E-2</v>
      </c>
      <c r="AM672" s="170">
        <f>AL672+(($AE672-1)*Workings_risks!$E$18)/(2050-2023)</f>
        <v>1.0605741156025783E-2</v>
      </c>
      <c r="AN672" s="170">
        <f>AM672+(($AE672-1)*Workings_risks!$E$18)/(2050-2023)</f>
        <v>1.0748041626081988E-2</v>
      </c>
      <c r="AO672" s="170">
        <f>AN672+(($AE672-1)*Workings_risks!$E$18)/(2050-2023)</f>
        <v>1.0890342096138194E-2</v>
      </c>
      <c r="AP672" s="170">
        <f>AO672+(($AE672-1)*Workings_risks!$E$18)/(2050-2023)</f>
        <v>1.1032642566194399E-2</v>
      </c>
      <c r="AQ672" s="170">
        <f>AP672+(($AE672-1)*Workings_risks!$E$18)/(2050-2023)</f>
        <v>1.1174943036250605E-2</v>
      </c>
      <c r="AR672" s="170">
        <f>AQ672+(($AE672-1)*Workings_risks!$E$18)/(2050-2023)</f>
        <v>1.131724350630681E-2</v>
      </c>
      <c r="AS672" s="170">
        <f>AR672+(($AE672-1)*Workings_risks!$E$18)/(2050-2023)</f>
        <v>1.1459543976363016E-2</v>
      </c>
      <c r="AT672" s="170">
        <f>AS672+(($AE672-1)*Workings_risks!$E$18)/(2050-2023)</f>
        <v>1.1601844446419221E-2</v>
      </c>
      <c r="AU672" s="170">
        <f>AT672+(($AE672-1)*Workings_risks!$E$18)/(2050-2023)</f>
        <v>1.1744144916475427E-2</v>
      </c>
      <c r="AV672" s="170">
        <f>AU672+(($AE672-1)*Workings_risks!$E$18)/(2050-2023)</f>
        <v>1.1886445386531632E-2</v>
      </c>
      <c r="AW672" s="170">
        <f>AV672+(($AE672-1)*Workings_risks!$E$18)/(2050-2023)</f>
        <v>1.2028745856587838E-2</v>
      </c>
      <c r="AX672" s="170">
        <f>AW672+(($AE672-1)*Workings_risks!$E$18)/(2050-2023)</f>
        <v>1.2171046326644043E-2</v>
      </c>
      <c r="AY672" s="170">
        <f>AX672+(($AE672-1)*Workings_risks!$E$18)/(2050-2023)</f>
        <v>1.2313346796700248E-2</v>
      </c>
      <c r="BA672" s="186">
        <f>AF672*Workings_risks!$E$24*Workings_risks!$E$26*Workings_risks!$E$27*Assumptions!$G$90</f>
        <v>3.8917021958057273E-4</v>
      </c>
      <c r="BB672" s="186">
        <f>AG672*Workings_risks!$E$24*Workings_risks!$E$26*Workings_risks!$E$27*Assumptions!$G$90</f>
        <v>3.9493309076807598E-4</v>
      </c>
      <c r="BC672" s="186">
        <f>AH672*Workings_risks!$E$24*Workings_risks!$E$26*Workings_risks!$E$27*Assumptions!$G$90</f>
        <v>4.0069596195557901E-4</v>
      </c>
      <c r="BD672" s="186">
        <f>AI672*Workings_risks!$E$24*Workings_risks!$E$26*Workings_risks!$E$27*Assumptions!$G$90</f>
        <v>4.0645883314308225E-4</v>
      </c>
      <c r="BE672" s="186">
        <f>AJ672*Workings_risks!$E$24*Workings_risks!$E$26*Workings_risks!$E$27*Assumptions!$G$90</f>
        <v>4.1222170433058544E-4</v>
      </c>
      <c r="BF672" s="186">
        <f>AK672*Workings_risks!$E$24*Workings_risks!$E$26*Workings_risks!$E$27*Assumptions!$G$90</f>
        <v>4.1798457551808863E-4</v>
      </c>
      <c r="BG672" s="186">
        <f>AL672*Workings_risks!$E$24*Workings_risks!$E$26*Workings_risks!$E$27*Assumptions!$G$90</f>
        <v>4.2374744670559182E-4</v>
      </c>
      <c r="BH672" s="186">
        <f>AM672*Workings_risks!$E$24*Workings_risks!$E$26*Workings_risks!$E$27*Assumptions!$G$90</f>
        <v>4.2951031789309507E-4</v>
      </c>
      <c r="BI672" s="186">
        <f>AN672*Workings_risks!$E$24*Workings_risks!$E$26*Workings_risks!$E$27*Assumptions!$G$90</f>
        <v>4.352731890805982E-4</v>
      </c>
      <c r="BJ672" s="186">
        <f>AO672*Workings_risks!$E$24*Workings_risks!$E$26*Workings_risks!$E$27*Assumptions!$G$90</f>
        <v>4.4103606026810139E-4</v>
      </c>
      <c r="BK672" s="186">
        <f>AP672*Workings_risks!$E$24*Workings_risks!$E$26*Workings_risks!$E$27*Assumptions!$G$90</f>
        <v>4.4679893145560453E-4</v>
      </c>
      <c r="BL672" s="186">
        <f>AQ672*Workings_risks!$E$24*Workings_risks!$E$26*Workings_risks!$E$27*Assumptions!$G$90</f>
        <v>4.5256180264310772E-4</v>
      </c>
      <c r="BM672" s="186">
        <f>AR672*Workings_risks!$E$24*Workings_risks!$E$26*Workings_risks!$E$27*Assumptions!$G$90</f>
        <v>4.5832467383061091E-4</v>
      </c>
      <c r="BN672" s="186">
        <f>AS672*Workings_risks!$E$24*Workings_risks!$E$26*Workings_risks!$E$27*Assumptions!$G$90</f>
        <v>4.6408754501811404E-4</v>
      </c>
      <c r="BO672" s="186">
        <f>AT672*Workings_risks!$E$24*Workings_risks!$E$26*Workings_risks!$E$27*Assumptions!$G$90</f>
        <v>4.6985041620561729E-4</v>
      </c>
      <c r="BP672" s="186">
        <f>AU672*Workings_risks!$E$24*Workings_risks!$E$26*Workings_risks!$E$27*Assumptions!$G$90</f>
        <v>4.7561328739312043E-4</v>
      </c>
      <c r="BQ672" s="186">
        <f>AV672*Workings_risks!$E$24*Workings_risks!$E$26*Workings_risks!$E$27*Assumptions!$G$90</f>
        <v>4.8137615858062362E-4</v>
      </c>
      <c r="BR672" s="186">
        <f>AW672*Workings_risks!$E$24*Workings_risks!$E$26*Workings_risks!$E$27*Assumptions!$G$90</f>
        <v>4.8713902976812686E-4</v>
      </c>
      <c r="BS672" s="186">
        <f>AX672*Workings_risks!$E$24*Workings_risks!$E$26*Workings_risks!$E$27*Assumptions!$G$90</f>
        <v>4.9290190095562989E-4</v>
      </c>
      <c r="BT672" s="186">
        <f>AY672*Workings_risks!$E$24*Workings_risks!$E$26*Workings_risks!$E$27*Assumptions!$G$90</f>
        <v>4.9866477214313319E-4</v>
      </c>
    </row>
    <row r="673" spans="2:72" x14ac:dyDescent="0.25">
      <c r="B673" s="42">
        <v>10502919</v>
      </c>
      <c r="C673" s="42" t="s">
        <v>390</v>
      </c>
      <c r="D673" s="42" t="s">
        <v>287</v>
      </c>
      <c r="E673" s="42">
        <v>17457164</v>
      </c>
      <c r="F673" s="42">
        <v>17457145</v>
      </c>
      <c r="G673" s="42">
        <v>1.4223283030784701</v>
      </c>
      <c r="H673" s="42">
        <v>143.722728416791</v>
      </c>
      <c r="I673" s="42">
        <v>-38.5188782266071</v>
      </c>
      <c r="J673" s="42">
        <v>147</v>
      </c>
      <c r="K673" s="42">
        <v>129</v>
      </c>
      <c r="L673" s="32">
        <v>5.3999999999999999E-2</v>
      </c>
      <c r="M673" s="32">
        <v>7.2999999999999995E-2</v>
      </c>
      <c r="N673" s="181"/>
      <c r="O673" s="182">
        <f t="shared" si="151"/>
        <v>154.93800000000002</v>
      </c>
      <c r="P673" s="182">
        <f t="shared" si="152"/>
        <v>135.96600000000001</v>
      </c>
      <c r="Q673" s="191">
        <f t="shared" si="153"/>
        <v>0.01</v>
      </c>
      <c r="R673" s="191">
        <f t="shared" si="154"/>
        <v>0.02</v>
      </c>
      <c r="S673" s="184">
        <f t="shared" si="155"/>
        <v>-1897.2000000000007</v>
      </c>
      <c r="T673" s="184">
        <f t="shared" si="156"/>
        <v>173.91</v>
      </c>
      <c r="U673" s="185">
        <f t="shared" si="157"/>
        <v>1.4184060721062611E-2</v>
      </c>
      <c r="V673" s="181"/>
      <c r="W673" s="182">
        <f t="shared" si="158"/>
        <v>157.73099999999999</v>
      </c>
      <c r="X673" s="182">
        <f t="shared" si="159"/>
        <v>138.417</v>
      </c>
      <c r="Y673" s="183">
        <f t="shared" si="160"/>
        <v>0.01</v>
      </c>
      <c r="Z673" s="183">
        <f t="shared" si="161"/>
        <v>0.02</v>
      </c>
      <c r="AA673" s="184">
        <f t="shared" si="162"/>
        <v>-1931.3999999999992</v>
      </c>
      <c r="AB673" s="184">
        <f t="shared" si="163"/>
        <v>177.04499999999999</v>
      </c>
      <c r="AC673" s="185">
        <f t="shared" si="164"/>
        <v>1.5556073314694004E-2</v>
      </c>
      <c r="AD673" s="181"/>
      <c r="AE673" s="178">
        <f t="shared" si="165"/>
        <v>1.418406072106261</v>
      </c>
      <c r="AF673" s="170">
        <f>Workings_risks!$E$18+Workings_risks!$E$27*(($AE673-1)*Workings_risks!$E$18)/(2050-2023)</f>
        <v>9.6096378656323443E-3</v>
      </c>
      <c r="AG673" s="170">
        <f>AF673+(($AE673-1)*Workings_risks!$E$18)/(2050-2023)</f>
        <v>9.7519383356885498E-3</v>
      </c>
      <c r="AH673" s="170">
        <f>AG673+(($AE673-1)*Workings_risks!$E$18)/(2050-2023)</f>
        <v>9.8942388057447553E-3</v>
      </c>
      <c r="AI673" s="170">
        <f>AH673+(($AE673-1)*Workings_risks!$E$18)/(2050-2023)</f>
        <v>1.0036539275800961E-2</v>
      </c>
      <c r="AJ673" s="170">
        <f>AI673+(($AE673-1)*Workings_risks!$E$18)/(2050-2023)</f>
        <v>1.0178839745857166E-2</v>
      </c>
      <c r="AK673" s="170">
        <f>AJ673+(($AE673-1)*Workings_risks!$E$18)/(2050-2023)</f>
        <v>1.0321140215913372E-2</v>
      </c>
      <c r="AL673" s="170">
        <f>AK673+(($AE673-1)*Workings_risks!$E$18)/(2050-2023)</f>
        <v>1.0463440685969577E-2</v>
      </c>
      <c r="AM673" s="170">
        <f>AL673+(($AE673-1)*Workings_risks!$E$18)/(2050-2023)</f>
        <v>1.0605741156025783E-2</v>
      </c>
      <c r="AN673" s="170">
        <f>AM673+(($AE673-1)*Workings_risks!$E$18)/(2050-2023)</f>
        <v>1.0748041626081988E-2</v>
      </c>
      <c r="AO673" s="170">
        <f>AN673+(($AE673-1)*Workings_risks!$E$18)/(2050-2023)</f>
        <v>1.0890342096138194E-2</v>
      </c>
      <c r="AP673" s="170">
        <f>AO673+(($AE673-1)*Workings_risks!$E$18)/(2050-2023)</f>
        <v>1.1032642566194399E-2</v>
      </c>
      <c r="AQ673" s="170">
        <f>AP673+(($AE673-1)*Workings_risks!$E$18)/(2050-2023)</f>
        <v>1.1174943036250605E-2</v>
      </c>
      <c r="AR673" s="170">
        <f>AQ673+(($AE673-1)*Workings_risks!$E$18)/(2050-2023)</f>
        <v>1.131724350630681E-2</v>
      </c>
      <c r="AS673" s="170">
        <f>AR673+(($AE673-1)*Workings_risks!$E$18)/(2050-2023)</f>
        <v>1.1459543976363016E-2</v>
      </c>
      <c r="AT673" s="170">
        <f>AS673+(($AE673-1)*Workings_risks!$E$18)/(2050-2023)</f>
        <v>1.1601844446419221E-2</v>
      </c>
      <c r="AU673" s="170">
        <f>AT673+(($AE673-1)*Workings_risks!$E$18)/(2050-2023)</f>
        <v>1.1744144916475427E-2</v>
      </c>
      <c r="AV673" s="170">
        <f>AU673+(($AE673-1)*Workings_risks!$E$18)/(2050-2023)</f>
        <v>1.1886445386531632E-2</v>
      </c>
      <c r="AW673" s="170">
        <f>AV673+(($AE673-1)*Workings_risks!$E$18)/(2050-2023)</f>
        <v>1.2028745856587838E-2</v>
      </c>
      <c r="AX673" s="170">
        <f>AW673+(($AE673-1)*Workings_risks!$E$18)/(2050-2023)</f>
        <v>1.2171046326644043E-2</v>
      </c>
      <c r="AY673" s="170">
        <f>AX673+(($AE673-1)*Workings_risks!$E$18)/(2050-2023)</f>
        <v>1.2313346796700248E-2</v>
      </c>
      <c r="BA673" s="186">
        <f>AF673*Workings_risks!$E$24*Workings_risks!$E$26*Workings_risks!$E$27*Assumptions!$G$90</f>
        <v>3.8917021958057273E-4</v>
      </c>
      <c r="BB673" s="186">
        <f>AG673*Workings_risks!$E$24*Workings_risks!$E$26*Workings_risks!$E$27*Assumptions!$G$90</f>
        <v>3.9493309076807598E-4</v>
      </c>
      <c r="BC673" s="186">
        <f>AH673*Workings_risks!$E$24*Workings_risks!$E$26*Workings_risks!$E$27*Assumptions!$G$90</f>
        <v>4.0069596195557901E-4</v>
      </c>
      <c r="BD673" s="186">
        <f>AI673*Workings_risks!$E$24*Workings_risks!$E$26*Workings_risks!$E$27*Assumptions!$G$90</f>
        <v>4.0645883314308225E-4</v>
      </c>
      <c r="BE673" s="186">
        <f>AJ673*Workings_risks!$E$24*Workings_risks!$E$26*Workings_risks!$E$27*Assumptions!$G$90</f>
        <v>4.1222170433058544E-4</v>
      </c>
      <c r="BF673" s="186">
        <f>AK673*Workings_risks!$E$24*Workings_risks!$E$26*Workings_risks!$E$27*Assumptions!$G$90</f>
        <v>4.1798457551808863E-4</v>
      </c>
      <c r="BG673" s="186">
        <f>AL673*Workings_risks!$E$24*Workings_risks!$E$26*Workings_risks!$E$27*Assumptions!$G$90</f>
        <v>4.2374744670559182E-4</v>
      </c>
      <c r="BH673" s="186">
        <f>AM673*Workings_risks!$E$24*Workings_risks!$E$26*Workings_risks!$E$27*Assumptions!$G$90</f>
        <v>4.2951031789309507E-4</v>
      </c>
      <c r="BI673" s="186">
        <f>AN673*Workings_risks!$E$24*Workings_risks!$E$26*Workings_risks!$E$27*Assumptions!$G$90</f>
        <v>4.352731890805982E-4</v>
      </c>
      <c r="BJ673" s="186">
        <f>AO673*Workings_risks!$E$24*Workings_risks!$E$26*Workings_risks!$E$27*Assumptions!$G$90</f>
        <v>4.4103606026810139E-4</v>
      </c>
      <c r="BK673" s="186">
        <f>AP673*Workings_risks!$E$24*Workings_risks!$E$26*Workings_risks!$E$27*Assumptions!$G$90</f>
        <v>4.4679893145560453E-4</v>
      </c>
      <c r="BL673" s="186">
        <f>AQ673*Workings_risks!$E$24*Workings_risks!$E$26*Workings_risks!$E$27*Assumptions!$G$90</f>
        <v>4.5256180264310772E-4</v>
      </c>
      <c r="BM673" s="186">
        <f>AR673*Workings_risks!$E$24*Workings_risks!$E$26*Workings_risks!$E$27*Assumptions!$G$90</f>
        <v>4.5832467383061091E-4</v>
      </c>
      <c r="BN673" s="186">
        <f>AS673*Workings_risks!$E$24*Workings_risks!$E$26*Workings_risks!$E$27*Assumptions!$G$90</f>
        <v>4.6408754501811404E-4</v>
      </c>
      <c r="BO673" s="186">
        <f>AT673*Workings_risks!$E$24*Workings_risks!$E$26*Workings_risks!$E$27*Assumptions!$G$90</f>
        <v>4.6985041620561729E-4</v>
      </c>
      <c r="BP673" s="186">
        <f>AU673*Workings_risks!$E$24*Workings_risks!$E$26*Workings_risks!$E$27*Assumptions!$G$90</f>
        <v>4.7561328739312043E-4</v>
      </c>
      <c r="BQ673" s="186">
        <f>AV673*Workings_risks!$E$24*Workings_risks!$E$26*Workings_risks!$E$27*Assumptions!$G$90</f>
        <v>4.8137615858062362E-4</v>
      </c>
      <c r="BR673" s="186">
        <f>AW673*Workings_risks!$E$24*Workings_risks!$E$26*Workings_risks!$E$27*Assumptions!$G$90</f>
        <v>4.8713902976812686E-4</v>
      </c>
      <c r="BS673" s="186">
        <f>AX673*Workings_risks!$E$24*Workings_risks!$E$26*Workings_risks!$E$27*Assumptions!$G$90</f>
        <v>4.9290190095562989E-4</v>
      </c>
      <c r="BT673" s="186">
        <f>AY673*Workings_risks!$E$24*Workings_risks!$E$26*Workings_risks!$E$27*Assumptions!$G$90</f>
        <v>4.9866477214313319E-4</v>
      </c>
    </row>
    <row r="674" spans="2:72" x14ac:dyDescent="0.25">
      <c r="B674" s="42">
        <v>10502924</v>
      </c>
      <c r="C674" s="42" t="s">
        <v>390</v>
      </c>
      <c r="D674" s="42" t="s">
        <v>287</v>
      </c>
      <c r="E674" s="42">
        <v>155049103</v>
      </c>
      <c r="F674" s="42">
        <v>17457168</v>
      </c>
      <c r="G674" s="42">
        <v>2.4610871347369701</v>
      </c>
      <c r="H674" s="42">
        <v>143.720127205675</v>
      </c>
      <c r="I674" s="42">
        <v>-38.511206002910299</v>
      </c>
      <c r="J674" s="42">
        <v>147</v>
      </c>
      <c r="K674" s="42">
        <v>129</v>
      </c>
      <c r="L674" s="32">
        <v>5.3999999999999999E-2</v>
      </c>
      <c r="M674" s="32">
        <v>7.2999999999999995E-2</v>
      </c>
      <c r="N674" s="181"/>
      <c r="O674" s="182">
        <f t="shared" si="151"/>
        <v>154.93800000000002</v>
      </c>
      <c r="P674" s="182">
        <f t="shared" si="152"/>
        <v>135.96600000000001</v>
      </c>
      <c r="Q674" s="191">
        <f t="shared" si="153"/>
        <v>0.01</v>
      </c>
      <c r="R674" s="191">
        <f t="shared" si="154"/>
        <v>0.02</v>
      </c>
      <c r="S674" s="184">
        <f t="shared" si="155"/>
        <v>-1897.2000000000007</v>
      </c>
      <c r="T674" s="184">
        <f t="shared" si="156"/>
        <v>173.91</v>
      </c>
      <c r="U674" s="185">
        <f t="shared" si="157"/>
        <v>1.4184060721062611E-2</v>
      </c>
      <c r="V674" s="181"/>
      <c r="W674" s="182">
        <f t="shared" si="158"/>
        <v>157.73099999999999</v>
      </c>
      <c r="X674" s="182">
        <f t="shared" si="159"/>
        <v>138.417</v>
      </c>
      <c r="Y674" s="183">
        <f t="shared" si="160"/>
        <v>0.01</v>
      </c>
      <c r="Z674" s="183">
        <f t="shared" si="161"/>
        <v>0.02</v>
      </c>
      <c r="AA674" s="184">
        <f t="shared" si="162"/>
        <v>-1931.3999999999992</v>
      </c>
      <c r="AB674" s="184">
        <f t="shared" si="163"/>
        <v>177.04499999999999</v>
      </c>
      <c r="AC674" s="185">
        <f t="shared" si="164"/>
        <v>1.5556073314694004E-2</v>
      </c>
      <c r="AD674" s="181"/>
      <c r="AE674" s="178">
        <f t="shared" si="165"/>
        <v>1.418406072106261</v>
      </c>
      <c r="AF674" s="170">
        <f>Workings_risks!$E$18+Workings_risks!$E$27*(($AE674-1)*Workings_risks!$E$18)/(2050-2023)</f>
        <v>9.6096378656323443E-3</v>
      </c>
      <c r="AG674" s="170">
        <f>AF674+(($AE674-1)*Workings_risks!$E$18)/(2050-2023)</f>
        <v>9.7519383356885498E-3</v>
      </c>
      <c r="AH674" s="170">
        <f>AG674+(($AE674-1)*Workings_risks!$E$18)/(2050-2023)</f>
        <v>9.8942388057447553E-3</v>
      </c>
      <c r="AI674" s="170">
        <f>AH674+(($AE674-1)*Workings_risks!$E$18)/(2050-2023)</f>
        <v>1.0036539275800961E-2</v>
      </c>
      <c r="AJ674" s="170">
        <f>AI674+(($AE674-1)*Workings_risks!$E$18)/(2050-2023)</f>
        <v>1.0178839745857166E-2</v>
      </c>
      <c r="AK674" s="170">
        <f>AJ674+(($AE674-1)*Workings_risks!$E$18)/(2050-2023)</f>
        <v>1.0321140215913372E-2</v>
      </c>
      <c r="AL674" s="170">
        <f>AK674+(($AE674-1)*Workings_risks!$E$18)/(2050-2023)</f>
        <v>1.0463440685969577E-2</v>
      </c>
      <c r="AM674" s="170">
        <f>AL674+(($AE674-1)*Workings_risks!$E$18)/(2050-2023)</f>
        <v>1.0605741156025783E-2</v>
      </c>
      <c r="AN674" s="170">
        <f>AM674+(($AE674-1)*Workings_risks!$E$18)/(2050-2023)</f>
        <v>1.0748041626081988E-2</v>
      </c>
      <c r="AO674" s="170">
        <f>AN674+(($AE674-1)*Workings_risks!$E$18)/(2050-2023)</f>
        <v>1.0890342096138194E-2</v>
      </c>
      <c r="AP674" s="170">
        <f>AO674+(($AE674-1)*Workings_risks!$E$18)/(2050-2023)</f>
        <v>1.1032642566194399E-2</v>
      </c>
      <c r="AQ674" s="170">
        <f>AP674+(($AE674-1)*Workings_risks!$E$18)/(2050-2023)</f>
        <v>1.1174943036250605E-2</v>
      </c>
      <c r="AR674" s="170">
        <f>AQ674+(($AE674-1)*Workings_risks!$E$18)/(2050-2023)</f>
        <v>1.131724350630681E-2</v>
      </c>
      <c r="AS674" s="170">
        <f>AR674+(($AE674-1)*Workings_risks!$E$18)/(2050-2023)</f>
        <v>1.1459543976363016E-2</v>
      </c>
      <c r="AT674" s="170">
        <f>AS674+(($AE674-1)*Workings_risks!$E$18)/(2050-2023)</f>
        <v>1.1601844446419221E-2</v>
      </c>
      <c r="AU674" s="170">
        <f>AT674+(($AE674-1)*Workings_risks!$E$18)/(2050-2023)</f>
        <v>1.1744144916475427E-2</v>
      </c>
      <c r="AV674" s="170">
        <f>AU674+(($AE674-1)*Workings_risks!$E$18)/(2050-2023)</f>
        <v>1.1886445386531632E-2</v>
      </c>
      <c r="AW674" s="170">
        <f>AV674+(($AE674-1)*Workings_risks!$E$18)/(2050-2023)</f>
        <v>1.2028745856587838E-2</v>
      </c>
      <c r="AX674" s="170">
        <f>AW674+(($AE674-1)*Workings_risks!$E$18)/(2050-2023)</f>
        <v>1.2171046326644043E-2</v>
      </c>
      <c r="AY674" s="170">
        <f>AX674+(($AE674-1)*Workings_risks!$E$18)/(2050-2023)</f>
        <v>1.2313346796700248E-2</v>
      </c>
      <c r="BA674" s="186">
        <f>AF674*Workings_risks!$E$24*Workings_risks!$E$26*Workings_risks!$E$27*Assumptions!$G$90</f>
        <v>3.8917021958057273E-4</v>
      </c>
      <c r="BB674" s="186">
        <f>AG674*Workings_risks!$E$24*Workings_risks!$E$26*Workings_risks!$E$27*Assumptions!$G$90</f>
        <v>3.9493309076807598E-4</v>
      </c>
      <c r="BC674" s="186">
        <f>AH674*Workings_risks!$E$24*Workings_risks!$E$26*Workings_risks!$E$27*Assumptions!$G$90</f>
        <v>4.0069596195557901E-4</v>
      </c>
      <c r="BD674" s="186">
        <f>AI674*Workings_risks!$E$24*Workings_risks!$E$26*Workings_risks!$E$27*Assumptions!$G$90</f>
        <v>4.0645883314308225E-4</v>
      </c>
      <c r="BE674" s="186">
        <f>AJ674*Workings_risks!$E$24*Workings_risks!$E$26*Workings_risks!$E$27*Assumptions!$G$90</f>
        <v>4.1222170433058544E-4</v>
      </c>
      <c r="BF674" s="186">
        <f>AK674*Workings_risks!$E$24*Workings_risks!$E$26*Workings_risks!$E$27*Assumptions!$G$90</f>
        <v>4.1798457551808863E-4</v>
      </c>
      <c r="BG674" s="186">
        <f>AL674*Workings_risks!$E$24*Workings_risks!$E$26*Workings_risks!$E$27*Assumptions!$G$90</f>
        <v>4.2374744670559182E-4</v>
      </c>
      <c r="BH674" s="186">
        <f>AM674*Workings_risks!$E$24*Workings_risks!$E$26*Workings_risks!$E$27*Assumptions!$G$90</f>
        <v>4.2951031789309507E-4</v>
      </c>
      <c r="BI674" s="186">
        <f>AN674*Workings_risks!$E$24*Workings_risks!$E$26*Workings_risks!$E$27*Assumptions!$G$90</f>
        <v>4.352731890805982E-4</v>
      </c>
      <c r="BJ674" s="186">
        <f>AO674*Workings_risks!$E$24*Workings_risks!$E$26*Workings_risks!$E$27*Assumptions!$G$90</f>
        <v>4.4103606026810139E-4</v>
      </c>
      <c r="BK674" s="186">
        <f>AP674*Workings_risks!$E$24*Workings_risks!$E$26*Workings_risks!$E$27*Assumptions!$G$90</f>
        <v>4.4679893145560453E-4</v>
      </c>
      <c r="BL674" s="186">
        <f>AQ674*Workings_risks!$E$24*Workings_risks!$E$26*Workings_risks!$E$27*Assumptions!$G$90</f>
        <v>4.5256180264310772E-4</v>
      </c>
      <c r="BM674" s="186">
        <f>AR674*Workings_risks!$E$24*Workings_risks!$E$26*Workings_risks!$E$27*Assumptions!$G$90</f>
        <v>4.5832467383061091E-4</v>
      </c>
      <c r="BN674" s="186">
        <f>AS674*Workings_risks!$E$24*Workings_risks!$E$26*Workings_risks!$E$27*Assumptions!$G$90</f>
        <v>4.6408754501811404E-4</v>
      </c>
      <c r="BO674" s="186">
        <f>AT674*Workings_risks!$E$24*Workings_risks!$E$26*Workings_risks!$E$27*Assumptions!$G$90</f>
        <v>4.6985041620561729E-4</v>
      </c>
      <c r="BP674" s="186">
        <f>AU674*Workings_risks!$E$24*Workings_risks!$E$26*Workings_risks!$E$27*Assumptions!$G$90</f>
        <v>4.7561328739312043E-4</v>
      </c>
      <c r="BQ674" s="186">
        <f>AV674*Workings_risks!$E$24*Workings_risks!$E$26*Workings_risks!$E$27*Assumptions!$G$90</f>
        <v>4.8137615858062362E-4</v>
      </c>
      <c r="BR674" s="186">
        <f>AW674*Workings_risks!$E$24*Workings_risks!$E$26*Workings_risks!$E$27*Assumptions!$G$90</f>
        <v>4.8713902976812686E-4</v>
      </c>
      <c r="BS674" s="186">
        <f>AX674*Workings_risks!$E$24*Workings_risks!$E$26*Workings_risks!$E$27*Assumptions!$G$90</f>
        <v>4.9290190095562989E-4</v>
      </c>
      <c r="BT674" s="186">
        <f>AY674*Workings_risks!$E$24*Workings_risks!$E$26*Workings_risks!$E$27*Assumptions!$G$90</f>
        <v>4.9866477214313319E-4</v>
      </c>
    </row>
    <row r="675" spans="2:72" x14ac:dyDescent="0.25">
      <c r="B675" s="42">
        <v>10503126</v>
      </c>
      <c r="C675" s="42" t="s">
        <v>705</v>
      </c>
      <c r="D675" s="42" t="s">
        <v>257</v>
      </c>
      <c r="E675" s="42">
        <v>17458163</v>
      </c>
      <c r="F675" s="42">
        <v>17458159</v>
      </c>
      <c r="G675" s="42">
        <v>1.1708882889137704</v>
      </c>
      <c r="H675" s="42">
        <v>143.79831849622099</v>
      </c>
      <c r="I675" s="42">
        <v>-38.340731927951701</v>
      </c>
      <c r="J675" s="42">
        <v>112</v>
      </c>
      <c r="K675" s="42">
        <v>98.2</v>
      </c>
      <c r="L675" s="32">
        <v>5.3999999999999999E-2</v>
      </c>
      <c r="M675" s="32">
        <v>7.2999999999999995E-2</v>
      </c>
      <c r="N675" s="181"/>
      <c r="O675" s="182">
        <f t="shared" si="151"/>
        <v>118.048</v>
      </c>
      <c r="P675" s="182">
        <f t="shared" si="152"/>
        <v>103.50280000000001</v>
      </c>
      <c r="Q675" s="191">
        <f t="shared" si="153"/>
        <v>0.01</v>
      </c>
      <c r="R675" s="191">
        <f t="shared" si="154"/>
        <v>0.02</v>
      </c>
      <c r="S675" s="184">
        <f t="shared" si="155"/>
        <v>-1454.5199999999993</v>
      </c>
      <c r="T675" s="184">
        <f t="shared" si="156"/>
        <v>132.5932</v>
      </c>
      <c r="U675" s="185">
        <f t="shared" si="157"/>
        <v>1.4158072766273413E-2</v>
      </c>
      <c r="V675" s="181"/>
      <c r="W675" s="182">
        <f t="shared" si="158"/>
        <v>120.17599999999999</v>
      </c>
      <c r="X675" s="182">
        <f t="shared" si="159"/>
        <v>105.3686</v>
      </c>
      <c r="Y675" s="183">
        <f t="shared" si="160"/>
        <v>0.01</v>
      </c>
      <c r="Z675" s="183">
        <f t="shared" si="161"/>
        <v>0.02</v>
      </c>
      <c r="AA675" s="184">
        <f t="shared" si="162"/>
        <v>-1480.7399999999986</v>
      </c>
      <c r="AB675" s="184">
        <f t="shared" si="163"/>
        <v>134.98339999999999</v>
      </c>
      <c r="AC675" s="185">
        <f t="shared" si="164"/>
        <v>1.5521563542553055E-2</v>
      </c>
      <c r="AD675" s="181"/>
      <c r="AE675" s="178">
        <f t="shared" si="165"/>
        <v>1.4158072766273413</v>
      </c>
      <c r="AF675" s="170">
        <f>Workings_risks!$E$18+Workings_risks!$E$27*(($AE675-1)*Workings_risks!$E$18)/(2050-2023)</f>
        <v>9.6069863040785033E-3</v>
      </c>
      <c r="AG675" s="170">
        <f>AF675+(($AE675-1)*Workings_risks!$E$18)/(2050-2023)</f>
        <v>9.7484029202834291E-3</v>
      </c>
      <c r="AH675" s="170">
        <f>AG675+(($AE675-1)*Workings_risks!$E$18)/(2050-2023)</f>
        <v>9.8898195364883548E-3</v>
      </c>
      <c r="AI675" s="170">
        <f>AH675+(($AE675-1)*Workings_risks!$E$18)/(2050-2023)</f>
        <v>1.0031236152693281E-2</v>
      </c>
      <c r="AJ675" s="170">
        <f>AI675+(($AE675-1)*Workings_risks!$E$18)/(2050-2023)</f>
        <v>1.0172652768898206E-2</v>
      </c>
      <c r="AK675" s="170">
        <f>AJ675+(($AE675-1)*Workings_risks!$E$18)/(2050-2023)</f>
        <v>1.0314069385103132E-2</v>
      </c>
      <c r="AL675" s="170">
        <f>AK675+(($AE675-1)*Workings_risks!$E$18)/(2050-2023)</f>
        <v>1.0455486001308058E-2</v>
      </c>
      <c r="AM675" s="170">
        <f>AL675+(($AE675-1)*Workings_risks!$E$18)/(2050-2023)</f>
        <v>1.0596902617512984E-2</v>
      </c>
      <c r="AN675" s="170">
        <f>AM675+(($AE675-1)*Workings_risks!$E$18)/(2050-2023)</f>
        <v>1.0738319233717909E-2</v>
      </c>
      <c r="AO675" s="170">
        <f>AN675+(($AE675-1)*Workings_risks!$E$18)/(2050-2023)</f>
        <v>1.0879735849922835E-2</v>
      </c>
      <c r="AP675" s="170">
        <f>AO675+(($AE675-1)*Workings_risks!$E$18)/(2050-2023)</f>
        <v>1.1021152466127761E-2</v>
      </c>
      <c r="AQ675" s="170">
        <f>AP675+(($AE675-1)*Workings_risks!$E$18)/(2050-2023)</f>
        <v>1.1162569082332686E-2</v>
      </c>
      <c r="AR675" s="170">
        <f>AQ675+(($AE675-1)*Workings_risks!$E$18)/(2050-2023)</f>
        <v>1.1303985698537612E-2</v>
      </c>
      <c r="AS675" s="170">
        <f>AR675+(($AE675-1)*Workings_risks!$E$18)/(2050-2023)</f>
        <v>1.1445402314742538E-2</v>
      </c>
      <c r="AT675" s="170">
        <f>AS675+(($AE675-1)*Workings_risks!$E$18)/(2050-2023)</f>
        <v>1.1586818930947464E-2</v>
      </c>
      <c r="AU675" s="170">
        <f>AT675+(($AE675-1)*Workings_risks!$E$18)/(2050-2023)</f>
        <v>1.1728235547152389E-2</v>
      </c>
      <c r="AV675" s="170">
        <f>AU675+(($AE675-1)*Workings_risks!$E$18)/(2050-2023)</f>
        <v>1.1869652163357315E-2</v>
      </c>
      <c r="AW675" s="170">
        <f>AV675+(($AE675-1)*Workings_risks!$E$18)/(2050-2023)</f>
        <v>1.2011068779562241E-2</v>
      </c>
      <c r="AX675" s="170">
        <f>AW675+(($AE675-1)*Workings_risks!$E$18)/(2050-2023)</f>
        <v>1.2152485395767167E-2</v>
      </c>
      <c r="AY675" s="170">
        <f>AX675+(($AE675-1)*Workings_risks!$E$18)/(2050-2023)</f>
        <v>1.2293902011972092E-2</v>
      </c>
      <c r="BA675" s="186">
        <f>AF675*Workings_risks!$E$24*Workings_risks!$E$26*Workings_risks!$E$27*Assumptions!$G$90</f>
        <v>3.8906283688763799E-4</v>
      </c>
      <c r="BB675" s="186">
        <f>AG675*Workings_risks!$E$24*Workings_risks!$E$26*Workings_risks!$E$27*Assumptions!$G$90</f>
        <v>3.9478991384416298E-4</v>
      </c>
      <c r="BC675" s="186">
        <f>AH675*Workings_risks!$E$24*Workings_risks!$E$26*Workings_risks!$E$27*Assumptions!$G$90</f>
        <v>4.0051699080068782E-4</v>
      </c>
      <c r="BD675" s="186">
        <f>AI675*Workings_risks!$E$24*Workings_risks!$E$26*Workings_risks!$E$27*Assumptions!$G$90</f>
        <v>4.062440677572127E-4</v>
      </c>
      <c r="BE675" s="186">
        <f>AJ675*Workings_risks!$E$24*Workings_risks!$E$26*Workings_risks!$E$27*Assumptions!$G$90</f>
        <v>4.119711447137377E-4</v>
      </c>
      <c r="BF675" s="186">
        <f>AK675*Workings_risks!$E$24*Workings_risks!$E$26*Workings_risks!$E$27*Assumptions!$G$90</f>
        <v>4.1769822167026264E-4</v>
      </c>
      <c r="BG675" s="186">
        <f>AL675*Workings_risks!$E$24*Workings_risks!$E$26*Workings_risks!$E$27*Assumptions!$G$90</f>
        <v>4.2342529862678764E-4</v>
      </c>
      <c r="BH675" s="186">
        <f>AM675*Workings_risks!$E$24*Workings_risks!$E$26*Workings_risks!$E$27*Assumptions!$G$90</f>
        <v>4.2915237558331253E-4</v>
      </c>
      <c r="BI675" s="186">
        <f>AN675*Workings_risks!$E$24*Workings_risks!$E$26*Workings_risks!$E$27*Assumptions!$G$90</f>
        <v>4.3487945253983747E-4</v>
      </c>
      <c r="BJ675" s="186">
        <f>AO675*Workings_risks!$E$24*Workings_risks!$E$26*Workings_risks!$E$27*Assumptions!$G$90</f>
        <v>4.4060652949636246E-4</v>
      </c>
      <c r="BK675" s="186">
        <f>AP675*Workings_risks!$E$24*Workings_risks!$E$26*Workings_risks!$E$27*Assumptions!$G$90</f>
        <v>4.4633360645288746E-4</v>
      </c>
      <c r="BL675" s="186">
        <f>AQ675*Workings_risks!$E$24*Workings_risks!$E$26*Workings_risks!$E$27*Assumptions!$G$90</f>
        <v>4.5206068340941235E-4</v>
      </c>
      <c r="BM675" s="186">
        <f>AR675*Workings_risks!$E$24*Workings_risks!$E$26*Workings_risks!$E$27*Assumptions!$G$90</f>
        <v>4.5778776036593718E-4</v>
      </c>
      <c r="BN675" s="186">
        <f>AS675*Workings_risks!$E$24*Workings_risks!$E$26*Workings_risks!$E$27*Assumptions!$G$90</f>
        <v>4.6351483732246217E-4</v>
      </c>
      <c r="BO675" s="186">
        <f>AT675*Workings_risks!$E$24*Workings_risks!$E$26*Workings_risks!$E$27*Assumptions!$G$90</f>
        <v>4.6924191427898712E-4</v>
      </c>
      <c r="BP675" s="186">
        <f>AU675*Workings_risks!$E$24*Workings_risks!$E$26*Workings_risks!$E$27*Assumptions!$G$90</f>
        <v>4.7496899123551211E-4</v>
      </c>
      <c r="BQ675" s="186">
        <f>AV675*Workings_risks!$E$24*Workings_risks!$E$26*Workings_risks!$E$27*Assumptions!$G$90</f>
        <v>4.8069606819203711E-4</v>
      </c>
      <c r="BR675" s="186">
        <f>AW675*Workings_risks!$E$24*Workings_risks!$E$26*Workings_risks!$E$27*Assumptions!$G$90</f>
        <v>4.8642314514856194E-4</v>
      </c>
      <c r="BS675" s="186">
        <f>AX675*Workings_risks!$E$24*Workings_risks!$E$26*Workings_risks!$E$27*Assumptions!$G$90</f>
        <v>4.9215022210508694E-4</v>
      </c>
      <c r="BT675" s="186">
        <f>AY675*Workings_risks!$E$24*Workings_risks!$E$26*Workings_risks!$E$27*Assumptions!$G$90</f>
        <v>4.9787729906161193E-4</v>
      </c>
    </row>
    <row r="676" spans="2:72" x14ac:dyDescent="0.25">
      <c r="B676" s="42">
        <v>10503127</v>
      </c>
      <c r="C676" s="42" t="s">
        <v>705</v>
      </c>
      <c r="D676" s="42" t="s">
        <v>257</v>
      </c>
      <c r="E676" s="42">
        <v>17458167</v>
      </c>
      <c r="F676" s="42">
        <v>17458163</v>
      </c>
      <c r="G676" s="42">
        <v>0.36713260707717055</v>
      </c>
      <c r="H676" s="42">
        <v>143.799604655059</v>
      </c>
      <c r="I676" s="42">
        <v>-38.341081885795298</v>
      </c>
      <c r="J676" s="42">
        <v>112</v>
      </c>
      <c r="K676" s="42">
        <v>98.2</v>
      </c>
      <c r="L676" s="32">
        <v>5.3999999999999999E-2</v>
      </c>
      <c r="M676" s="32">
        <v>7.2999999999999995E-2</v>
      </c>
      <c r="N676" s="181"/>
      <c r="O676" s="182">
        <f t="shared" si="151"/>
        <v>118.048</v>
      </c>
      <c r="P676" s="182">
        <f t="shared" si="152"/>
        <v>103.50280000000001</v>
      </c>
      <c r="Q676" s="191">
        <f t="shared" si="153"/>
        <v>0.01</v>
      </c>
      <c r="R676" s="191">
        <f t="shared" si="154"/>
        <v>0.02</v>
      </c>
      <c r="S676" s="184">
        <f t="shared" si="155"/>
        <v>-1454.5199999999993</v>
      </c>
      <c r="T676" s="184">
        <f t="shared" si="156"/>
        <v>132.5932</v>
      </c>
      <c r="U676" s="185">
        <f t="shared" si="157"/>
        <v>1.4158072766273413E-2</v>
      </c>
      <c r="V676" s="181"/>
      <c r="W676" s="182">
        <f t="shared" si="158"/>
        <v>120.17599999999999</v>
      </c>
      <c r="X676" s="182">
        <f t="shared" si="159"/>
        <v>105.3686</v>
      </c>
      <c r="Y676" s="183">
        <f t="shared" si="160"/>
        <v>0.01</v>
      </c>
      <c r="Z676" s="183">
        <f t="shared" si="161"/>
        <v>0.02</v>
      </c>
      <c r="AA676" s="184">
        <f t="shared" si="162"/>
        <v>-1480.7399999999986</v>
      </c>
      <c r="AB676" s="184">
        <f t="shared" si="163"/>
        <v>134.98339999999999</v>
      </c>
      <c r="AC676" s="185">
        <f t="shared" si="164"/>
        <v>1.5521563542553055E-2</v>
      </c>
      <c r="AD676" s="181"/>
      <c r="AE676" s="178">
        <f t="shared" si="165"/>
        <v>1.4158072766273413</v>
      </c>
      <c r="AF676" s="170">
        <f>Workings_risks!$E$18+Workings_risks!$E$27*(($AE676-1)*Workings_risks!$E$18)/(2050-2023)</f>
        <v>9.6069863040785033E-3</v>
      </c>
      <c r="AG676" s="170">
        <f>AF676+(($AE676-1)*Workings_risks!$E$18)/(2050-2023)</f>
        <v>9.7484029202834291E-3</v>
      </c>
      <c r="AH676" s="170">
        <f>AG676+(($AE676-1)*Workings_risks!$E$18)/(2050-2023)</f>
        <v>9.8898195364883548E-3</v>
      </c>
      <c r="AI676" s="170">
        <f>AH676+(($AE676-1)*Workings_risks!$E$18)/(2050-2023)</f>
        <v>1.0031236152693281E-2</v>
      </c>
      <c r="AJ676" s="170">
        <f>AI676+(($AE676-1)*Workings_risks!$E$18)/(2050-2023)</f>
        <v>1.0172652768898206E-2</v>
      </c>
      <c r="AK676" s="170">
        <f>AJ676+(($AE676-1)*Workings_risks!$E$18)/(2050-2023)</f>
        <v>1.0314069385103132E-2</v>
      </c>
      <c r="AL676" s="170">
        <f>AK676+(($AE676-1)*Workings_risks!$E$18)/(2050-2023)</f>
        <v>1.0455486001308058E-2</v>
      </c>
      <c r="AM676" s="170">
        <f>AL676+(($AE676-1)*Workings_risks!$E$18)/(2050-2023)</f>
        <v>1.0596902617512984E-2</v>
      </c>
      <c r="AN676" s="170">
        <f>AM676+(($AE676-1)*Workings_risks!$E$18)/(2050-2023)</f>
        <v>1.0738319233717909E-2</v>
      </c>
      <c r="AO676" s="170">
        <f>AN676+(($AE676-1)*Workings_risks!$E$18)/(2050-2023)</f>
        <v>1.0879735849922835E-2</v>
      </c>
      <c r="AP676" s="170">
        <f>AO676+(($AE676-1)*Workings_risks!$E$18)/(2050-2023)</f>
        <v>1.1021152466127761E-2</v>
      </c>
      <c r="AQ676" s="170">
        <f>AP676+(($AE676-1)*Workings_risks!$E$18)/(2050-2023)</f>
        <v>1.1162569082332686E-2</v>
      </c>
      <c r="AR676" s="170">
        <f>AQ676+(($AE676-1)*Workings_risks!$E$18)/(2050-2023)</f>
        <v>1.1303985698537612E-2</v>
      </c>
      <c r="AS676" s="170">
        <f>AR676+(($AE676-1)*Workings_risks!$E$18)/(2050-2023)</f>
        <v>1.1445402314742538E-2</v>
      </c>
      <c r="AT676" s="170">
        <f>AS676+(($AE676-1)*Workings_risks!$E$18)/(2050-2023)</f>
        <v>1.1586818930947464E-2</v>
      </c>
      <c r="AU676" s="170">
        <f>AT676+(($AE676-1)*Workings_risks!$E$18)/(2050-2023)</f>
        <v>1.1728235547152389E-2</v>
      </c>
      <c r="AV676" s="170">
        <f>AU676+(($AE676-1)*Workings_risks!$E$18)/(2050-2023)</f>
        <v>1.1869652163357315E-2</v>
      </c>
      <c r="AW676" s="170">
        <f>AV676+(($AE676-1)*Workings_risks!$E$18)/(2050-2023)</f>
        <v>1.2011068779562241E-2</v>
      </c>
      <c r="AX676" s="170">
        <f>AW676+(($AE676-1)*Workings_risks!$E$18)/(2050-2023)</f>
        <v>1.2152485395767167E-2</v>
      </c>
      <c r="AY676" s="170">
        <f>AX676+(($AE676-1)*Workings_risks!$E$18)/(2050-2023)</f>
        <v>1.2293902011972092E-2</v>
      </c>
      <c r="BA676" s="186">
        <f>AF676*Workings_risks!$E$24*Workings_risks!$E$26*Workings_risks!$E$27*Assumptions!$G$90</f>
        <v>3.8906283688763799E-4</v>
      </c>
      <c r="BB676" s="186">
        <f>AG676*Workings_risks!$E$24*Workings_risks!$E$26*Workings_risks!$E$27*Assumptions!$G$90</f>
        <v>3.9478991384416298E-4</v>
      </c>
      <c r="BC676" s="186">
        <f>AH676*Workings_risks!$E$24*Workings_risks!$E$26*Workings_risks!$E$27*Assumptions!$G$90</f>
        <v>4.0051699080068782E-4</v>
      </c>
      <c r="BD676" s="186">
        <f>AI676*Workings_risks!$E$24*Workings_risks!$E$26*Workings_risks!$E$27*Assumptions!$G$90</f>
        <v>4.062440677572127E-4</v>
      </c>
      <c r="BE676" s="186">
        <f>AJ676*Workings_risks!$E$24*Workings_risks!$E$26*Workings_risks!$E$27*Assumptions!$G$90</f>
        <v>4.119711447137377E-4</v>
      </c>
      <c r="BF676" s="186">
        <f>AK676*Workings_risks!$E$24*Workings_risks!$E$26*Workings_risks!$E$27*Assumptions!$G$90</f>
        <v>4.1769822167026264E-4</v>
      </c>
      <c r="BG676" s="186">
        <f>AL676*Workings_risks!$E$24*Workings_risks!$E$26*Workings_risks!$E$27*Assumptions!$G$90</f>
        <v>4.2342529862678764E-4</v>
      </c>
      <c r="BH676" s="186">
        <f>AM676*Workings_risks!$E$24*Workings_risks!$E$26*Workings_risks!$E$27*Assumptions!$G$90</f>
        <v>4.2915237558331253E-4</v>
      </c>
      <c r="BI676" s="186">
        <f>AN676*Workings_risks!$E$24*Workings_risks!$E$26*Workings_risks!$E$27*Assumptions!$G$90</f>
        <v>4.3487945253983747E-4</v>
      </c>
      <c r="BJ676" s="186">
        <f>AO676*Workings_risks!$E$24*Workings_risks!$E$26*Workings_risks!$E$27*Assumptions!$G$90</f>
        <v>4.4060652949636246E-4</v>
      </c>
      <c r="BK676" s="186">
        <f>AP676*Workings_risks!$E$24*Workings_risks!$E$26*Workings_risks!$E$27*Assumptions!$G$90</f>
        <v>4.4633360645288746E-4</v>
      </c>
      <c r="BL676" s="186">
        <f>AQ676*Workings_risks!$E$24*Workings_risks!$E$26*Workings_risks!$E$27*Assumptions!$G$90</f>
        <v>4.5206068340941235E-4</v>
      </c>
      <c r="BM676" s="186">
        <f>AR676*Workings_risks!$E$24*Workings_risks!$E$26*Workings_risks!$E$27*Assumptions!$G$90</f>
        <v>4.5778776036593718E-4</v>
      </c>
      <c r="BN676" s="186">
        <f>AS676*Workings_risks!$E$24*Workings_risks!$E$26*Workings_risks!$E$27*Assumptions!$G$90</f>
        <v>4.6351483732246217E-4</v>
      </c>
      <c r="BO676" s="186">
        <f>AT676*Workings_risks!$E$24*Workings_risks!$E$26*Workings_risks!$E$27*Assumptions!$G$90</f>
        <v>4.6924191427898712E-4</v>
      </c>
      <c r="BP676" s="186">
        <f>AU676*Workings_risks!$E$24*Workings_risks!$E$26*Workings_risks!$E$27*Assumptions!$G$90</f>
        <v>4.7496899123551211E-4</v>
      </c>
      <c r="BQ676" s="186">
        <f>AV676*Workings_risks!$E$24*Workings_risks!$E$26*Workings_risks!$E$27*Assumptions!$G$90</f>
        <v>4.8069606819203711E-4</v>
      </c>
      <c r="BR676" s="186">
        <f>AW676*Workings_risks!$E$24*Workings_risks!$E$26*Workings_risks!$E$27*Assumptions!$G$90</f>
        <v>4.8642314514856194E-4</v>
      </c>
      <c r="BS676" s="186">
        <f>AX676*Workings_risks!$E$24*Workings_risks!$E$26*Workings_risks!$E$27*Assumptions!$G$90</f>
        <v>4.9215022210508694E-4</v>
      </c>
      <c r="BT676" s="186">
        <f>AY676*Workings_risks!$E$24*Workings_risks!$E$26*Workings_risks!$E$27*Assumptions!$G$90</f>
        <v>4.9787729906161193E-4</v>
      </c>
    </row>
    <row r="677" spans="2:72" x14ac:dyDescent="0.25">
      <c r="B677" s="42">
        <v>10503128</v>
      </c>
      <c r="C677" s="42" t="s">
        <v>705</v>
      </c>
      <c r="D677" s="42" t="s">
        <v>257</v>
      </c>
      <c r="E677" s="42">
        <v>17458171</v>
      </c>
      <c r="F677" s="42">
        <v>17458167</v>
      </c>
      <c r="G677" s="42">
        <v>2.0399962703310304</v>
      </c>
      <c r="H677" s="42">
        <v>143.80088924426499</v>
      </c>
      <c r="I677" s="42">
        <v>-38.341436345414699</v>
      </c>
      <c r="J677" s="42">
        <v>114</v>
      </c>
      <c r="K677" s="42">
        <v>100</v>
      </c>
      <c r="L677" s="32">
        <v>5.3999999999999999E-2</v>
      </c>
      <c r="M677" s="32">
        <v>7.2999999999999995E-2</v>
      </c>
      <c r="N677" s="181"/>
      <c r="O677" s="182">
        <f t="shared" si="151"/>
        <v>120.15600000000001</v>
      </c>
      <c r="P677" s="182">
        <f t="shared" si="152"/>
        <v>105.4</v>
      </c>
      <c r="Q677" s="191">
        <f t="shared" si="153"/>
        <v>0.01</v>
      </c>
      <c r="R677" s="191">
        <f t="shared" si="154"/>
        <v>0.02</v>
      </c>
      <c r="S677" s="184">
        <f t="shared" si="155"/>
        <v>-1475.6</v>
      </c>
      <c r="T677" s="184">
        <f t="shared" si="156"/>
        <v>134.91200000000001</v>
      </c>
      <c r="U677" s="185">
        <f t="shared" si="157"/>
        <v>1.4171862293304423E-2</v>
      </c>
      <c r="V677" s="181"/>
      <c r="W677" s="182">
        <f t="shared" si="158"/>
        <v>122.32199999999999</v>
      </c>
      <c r="X677" s="182">
        <f t="shared" si="159"/>
        <v>107.3</v>
      </c>
      <c r="Y677" s="183">
        <f t="shared" si="160"/>
        <v>0.01</v>
      </c>
      <c r="Z677" s="183">
        <f t="shared" si="161"/>
        <v>0.02</v>
      </c>
      <c r="AA677" s="184">
        <f t="shared" si="162"/>
        <v>-1502.1999999999989</v>
      </c>
      <c r="AB677" s="184">
        <f t="shared" si="163"/>
        <v>137.34399999999997</v>
      </c>
      <c r="AC677" s="185">
        <f t="shared" si="164"/>
        <v>1.5539874850219666E-2</v>
      </c>
      <c r="AD677" s="181"/>
      <c r="AE677" s="178">
        <f t="shared" si="165"/>
        <v>1.4171862293304422</v>
      </c>
      <c r="AF677" s="170">
        <f>Workings_risks!$E$18+Workings_risks!$E$27*(($AE677-1)*Workings_risks!$E$18)/(2050-2023)</f>
        <v>9.6083932551070724E-3</v>
      </c>
      <c r="AG677" s="170">
        <f>AF677+(($AE677-1)*Workings_risks!$E$18)/(2050-2023)</f>
        <v>9.7502788549881873E-3</v>
      </c>
      <c r="AH677" s="170">
        <f>AG677+(($AE677-1)*Workings_risks!$E$18)/(2050-2023)</f>
        <v>9.8921644548693021E-3</v>
      </c>
      <c r="AI677" s="170">
        <f>AH677+(($AE677-1)*Workings_risks!$E$18)/(2050-2023)</f>
        <v>1.0034050054750417E-2</v>
      </c>
      <c r="AJ677" s="170">
        <f>AI677+(($AE677-1)*Workings_risks!$E$18)/(2050-2023)</f>
        <v>1.0175935654631532E-2</v>
      </c>
      <c r="AK677" s="170">
        <f>AJ677+(($AE677-1)*Workings_risks!$E$18)/(2050-2023)</f>
        <v>1.0317821254512647E-2</v>
      </c>
      <c r="AL677" s="170">
        <f>AK677+(($AE677-1)*Workings_risks!$E$18)/(2050-2023)</f>
        <v>1.0459706854393762E-2</v>
      </c>
      <c r="AM677" s="170">
        <f>AL677+(($AE677-1)*Workings_risks!$E$18)/(2050-2023)</f>
        <v>1.0601592454274876E-2</v>
      </c>
      <c r="AN677" s="170">
        <f>AM677+(($AE677-1)*Workings_risks!$E$18)/(2050-2023)</f>
        <v>1.0743478054155991E-2</v>
      </c>
      <c r="AO677" s="170">
        <f>AN677+(($AE677-1)*Workings_risks!$E$18)/(2050-2023)</f>
        <v>1.0885363654037106E-2</v>
      </c>
      <c r="AP677" s="170">
        <f>AO677+(($AE677-1)*Workings_risks!$E$18)/(2050-2023)</f>
        <v>1.1027249253918221E-2</v>
      </c>
      <c r="AQ677" s="170">
        <f>AP677+(($AE677-1)*Workings_risks!$E$18)/(2050-2023)</f>
        <v>1.1169134853799336E-2</v>
      </c>
      <c r="AR677" s="170">
        <f>AQ677+(($AE677-1)*Workings_risks!$E$18)/(2050-2023)</f>
        <v>1.1311020453680451E-2</v>
      </c>
      <c r="AS677" s="170">
        <f>AR677+(($AE677-1)*Workings_risks!$E$18)/(2050-2023)</f>
        <v>1.1452906053561565E-2</v>
      </c>
      <c r="AT677" s="170">
        <f>AS677+(($AE677-1)*Workings_risks!$E$18)/(2050-2023)</f>
        <v>1.159479165344268E-2</v>
      </c>
      <c r="AU677" s="170">
        <f>AT677+(($AE677-1)*Workings_risks!$E$18)/(2050-2023)</f>
        <v>1.1736677253323795E-2</v>
      </c>
      <c r="AV677" s="170">
        <f>AU677+(($AE677-1)*Workings_risks!$E$18)/(2050-2023)</f>
        <v>1.187856285320491E-2</v>
      </c>
      <c r="AW677" s="170">
        <f>AV677+(($AE677-1)*Workings_risks!$E$18)/(2050-2023)</f>
        <v>1.2020448453086025E-2</v>
      </c>
      <c r="AX677" s="170">
        <f>AW677+(($AE677-1)*Workings_risks!$E$18)/(2050-2023)</f>
        <v>1.216233405296714E-2</v>
      </c>
      <c r="AY677" s="170">
        <f>AX677+(($AE677-1)*Workings_risks!$E$18)/(2050-2023)</f>
        <v>1.2304219652848255E-2</v>
      </c>
      <c r="BA677" s="186">
        <f>AF677*Workings_risks!$E$24*Workings_risks!$E$26*Workings_risks!$E$27*Assumptions!$G$90</f>
        <v>3.8911981545939933E-4</v>
      </c>
      <c r="BB677" s="186">
        <f>AG677*Workings_risks!$E$24*Workings_risks!$E$26*Workings_risks!$E$27*Assumptions!$G$90</f>
        <v>3.94865885273178E-4</v>
      </c>
      <c r="BC677" s="186">
        <f>AH677*Workings_risks!$E$24*Workings_risks!$E$26*Workings_risks!$E$27*Assumptions!$G$90</f>
        <v>4.0061195508695672E-4</v>
      </c>
      <c r="BD677" s="186">
        <f>AI677*Workings_risks!$E$24*Workings_risks!$E$26*Workings_risks!$E$27*Assumptions!$G$90</f>
        <v>4.0635802490073539E-4</v>
      </c>
      <c r="BE677" s="186">
        <f>AJ677*Workings_risks!$E$24*Workings_risks!$E$26*Workings_risks!$E$27*Assumptions!$G$90</f>
        <v>4.1210409471451401E-4</v>
      </c>
      <c r="BF677" s="186">
        <f>AK677*Workings_risks!$E$24*Workings_risks!$E$26*Workings_risks!$E$27*Assumptions!$G$90</f>
        <v>4.1785016452829273E-4</v>
      </c>
      <c r="BG677" s="186">
        <f>AL677*Workings_risks!$E$24*Workings_risks!$E$26*Workings_risks!$E$27*Assumptions!$G$90</f>
        <v>4.2359623434207151E-4</v>
      </c>
      <c r="BH677" s="186">
        <f>AM677*Workings_risks!$E$24*Workings_risks!$E$26*Workings_risks!$E$27*Assumptions!$G$90</f>
        <v>4.2934230415585012E-4</v>
      </c>
      <c r="BI677" s="186">
        <f>AN677*Workings_risks!$E$24*Workings_risks!$E$26*Workings_risks!$E$27*Assumptions!$G$90</f>
        <v>4.3508837396962879E-4</v>
      </c>
      <c r="BJ677" s="186">
        <f>AO677*Workings_risks!$E$24*Workings_risks!$E$26*Workings_risks!$E$27*Assumptions!$G$90</f>
        <v>4.4083444378340751E-4</v>
      </c>
      <c r="BK677" s="186">
        <f>AP677*Workings_risks!$E$24*Workings_risks!$E$26*Workings_risks!$E$27*Assumptions!$G$90</f>
        <v>4.4658051359718629E-4</v>
      </c>
      <c r="BL677" s="186">
        <f>AQ677*Workings_risks!$E$24*Workings_risks!$E$26*Workings_risks!$E$27*Assumptions!$G$90</f>
        <v>4.523265834109649E-4</v>
      </c>
      <c r="BM677" s="186">
        <f>AR677*Workings_risks!$E$24*Workings_risks!$E$26*Workings_risks!$E$27*Assumptions!$G$90</f>
        <v>4.5807265322474368E-4</v>
      </c>
      <c r="BN677" s="186">
        <f>AS677*Workings_risks!$E$24*Workings_risks!$E$26*Workings_risks!$E$27*Assumptions!$G$90</f>
        <v>4.6381872303852235E-4</v>
      </c>
      <c r="BO677" s="186">
        <f>AT677*Workings_risks!$E$24*Workings_risks!$E$26*Workings_risks!$E$27*Assumptions!$G$90</f>
        <v>4.6956479285230096E-4</v>
      </c>
      <c r="BP677" s="186">
        <f>AU677*Workings_risks!$E$24*Workings_risks!$E$26*Workings_risks!$E$27*Assumptions!$G$90</f>
        <v>4.7531086266607969E-4</v>
      </c>
      <c r="BQ677" s="186">
        <f>AV677*Workings_risks!$E$24*Workings_risks!$E$26*Workings_risks!$E$27*Assumptions!$G$90</f>
        <v>4.8105693247985846E-4</v>
      </c>
      <c r="BR677" s="186">
        <f>AW677*Workings_risks!$E$24*Workings_risks!$E$26*Workings_risks!$E$27*Assumptions!$G$90</f>
        <v>4.8680300229363713E-4</v>
      </c>
      <c r="BS677" s="186">
        <f>AX677*Workings_risks!$E$24*Workings_risks!$E$26*Workings_risks!$E$27*Assumptions!$G$90</f>
        <v>4.9254907210741585E-4</v>
      </c>
      <c r="BT677" s="186">
        <f>AY677*Workings_risks!$E$24*Workings_risks!$E$26*Workings_risks!$E$27*Assumptions!$G$90</f>
        <v>4.9829514192119447E-4</v>
      </c>
    </row>
    <row r="678" spans="2:72" x14ac:dyDescent="0.25">
      <c r="B678" s="42">
        <v>10503129</v>
      </c>
      <c r="C678" s="42" t="s">
        <v>705</v>
      </c>
      <c r="D678" s="42" t="s">
        <v>257</v>
      </c>
      <c r="E678" s="42">
        <v>17458175</v>
      </c>
      <c r="F678" s="42">
        <v>17458171</v>
      </c>
      <c r="G678" s="42">
        <v>1.6474524633294902</v>
      </c>
      <c r="H678" s="42">
        <v>143.80220524948899</v>
      </c>
      <c r="I678" s="42">
        <v>-38.3417990541545</v>
      </c>
      <c r="J678" s="42">
        <v>114</v>
      </c>
      <c r="K678" s="42">
        <v>100</v>
      </c>
      <c r="L678" s="32">
        <v>5.3999999999999999E-2</v>
      </c>
      <c r="M678" s="32">
        <v>7.2999999999999995E-2</v>
      </c>
      <c r="N678" s="181"/>
      <c r="O678" s="182">
        <f t="shared" si="151"/>
        <v>120.15600000000001</v>
      </c>
      <c r="P678" s="182">
        <f t="shared" si="152"/>
        <v>105.4</v>
      </c>
      <c r="Q678" s="191">
        <f t="shared" si="153"/>
        <v>0.01</v>
      </c>
      <c r="R678" s="191">
        <f t="shared" si="154"/>
        <v>0.02</v>
      </c>
      <c r="S678" s="184">
        <f t="shared" si="155"/>
        <v>-1475.6</v>
      </c>
      <c r="T678" s="184">
        <f t="shared" si="156"/>
        <v>134.91200000000001</v>
      </c>
      <c r="U678" s="185">
        <f t="shared" si="157"/>
        <v>1.4171862293304423E-2</v>
      </c>
      <c r="V678" s="181"/>
      <c r="W678" s="182">
        <f t="shared" si="158"/>
        <v>122.32199999999999</v>
      </c>
      <c r="X678" s="182">
        <f t="shared" si="159"/>
        <v>107.3</v>
      </c>
      <c r="Y678" s="183">
        <f t="shared" si="160"/>
        <v>0.01</v>
      </c>
      <c r="Z678" s="183">
        <f t="shared" si="161"/>
        <v>0.02</v>
      </c>
      <c r="AA678" s="184">
        <f t="shared" si="162"/>
        <v>-1502.1999999999989</v>
      </c>
      <c r="AB678" s="184">
        <f t="shared" si="163"/>
        <v>137.34399999999997</v>
      </c>
      <c r="AC678" s="185">
        <f t="shared" si="164"/>
        <v>1.5539874850219666E-2</v>
      </c>
      <c r="AD678" s="181"/>
      <c r="AE678" s="178">
        <f t="shared" si="165"/>
        <v>1.4171862293304422</v>
      </c>
      <c r="AF678" s="170">
        <f>Workings_risks!$E$18+Workings_risks!$E$27*(($AE678-1)*Workings_risks!$E$18)/(2050-2023)</f>
        <v>9.6083932551070724E-3</v>
      </c>
      <c r="AG678" s="170">
        <f>AF678+(($AE678-1)*Workings_risks!$E$18)/(2050-2023)</f>
        <v>9.7502788549881873E-3</v>
      </c>
      <c r="AH678" s="170">
        <f>AG678+(($AE678-1)*Workings_risks!$E$18)/(2050-2023)</f>
        <v>9.8921644548693021E-3</v>
      </c>
      <c r="AI678" s="170">
        <f>AH678+(($AE678-1)*Workings_risks!$E$18)/(2050-2023)</f>
        <v>1.0034050054750417E-2</v>
      </c>
      <c r="AJ678" s="170">
        <f>AI678+(($AE678-1)*Workings_risks!$E$18)/(2050-2023)</f>
        <v>1.0175935654631532E-2</v>
      </c>
      <c r="AK678" s="170">
        <f>AJ678+(($AE678-1)*Workings_risks!$E$18)/(2050-2023)</f>
        <v>1.0317821254512647E-2</v>
      </c>
      <c r="AL678" s="170">
        <f>AK678+(($AE678-1)*Workings_risks!$E$18)/(2050-2023)</f>
        <v>1.0459706854393762E-2</v>
      </c>
      <c r="AM678" s="170">
        <f>AL678+(($AE678-1)*Workings_risks!$E$18)/(2050-2023)</f>
        <v>1.0601592454274876E-2</v>
      </c>
      <c r="AN678" s="170">
        <f>AM678+(($AE678-1)*Workings_risks!$E$18)/(2050-2023)</f>
        <v>1.0743478054155991E-2</v>
      </c>
      <c r="AO678" s="170">
        <f>AN678+(($AE678-1)*Workings_risks!$E$18)/(2050-2023)</f>
        <v>1.0885363654037106E-2</v>
      </c>
      <c r="AP678" s="170">
        <f>AO678+(($AE678-1)*Workings_risks!$E$18)/(2050-2023)</f>
        <v>1.1027249253918221E-2</v>
      </c>
      <c r="AQ678" s="170">
        <f>AP678+(($AE678-1)*Workings_risks!$E$18)/(2050-2023)</f>
        <v>1.1169134853799336E-2</v>
      </c>
      <c r="AR678" s="170">
        <f>AQ678+(($AE678-1)*Workings_risks!$E$18)/(2050-2023)</f>
        <v>1.1311020453680451E-2</v>
      </c>
      <c r="AS678" s="170">
        <f>AR678+(($AE678-1)*Workings_risks!$E$18)/(2050-2023)</f>
        <v>1.1452906053561565E-2</v>
      </c>
      <c r="AT678" s="170">
        <f>AS678+(($AE678-1)*Workings_risks!$E$18)/(2050-2023)</f>
        <v>1.159479165344268E-2</v>
      </c>
      <c r="AU678" s="170">
        <f>AT678+(($AE678-1)*Workings_risks!$E$18)/(2050-2023)</f>
        <v>1.1736677253323795E-2</v>
      </c>
      <c r="AV678" s="170">
        <f>AU678+(($AE678-1)*Workings_risks!$E$18)/(2050-2023)</f>
        <v>1.187856285320491E-2</v>
      </c>
      <c r="AW678" s="170">
        <f>AV678+(($AE678-1)*Workings_risks!$E$18)/(2050-2023)</f>
        <v>1.2020448453086025E-2</v>
      </c>
      <c r="AX678" s="170">
        <f>AW678+(($AE678-1)*Workings_risks!$E$18)/(2050-2023)</f>
        <v>1.216233405296714E-2</v>
      </c>
      <c r="AY678" s="170">
        <f>AX678+(($AE678-1)*Workings_risks!$E$18)/(2050-2023)</f>
        <v>1.2304219652848255E-2</v>
      </c>
      <c r="BA678" s="186">
        <f>AF678*Workings_risks!$E$24*Workings_risks!$E$26*Workings_risks!$E$27*Assumptions!$G$90</f>
        <v>3.8911981545939933E-4</v>
      </c>
      <c r="BB678" s="186">
        <f>AG678*Workings_risks!$E$24*Workings_risks!$E$26*Workings_risks!$E$27*Assumptions!$G$90</f>
        <v>3.94865885273178E-4</v>
      </c>
      <c r="BC678" s="186">
        <f>AH678*Workings_risks!$E$24*Workings_risks!$E$26*Workings_risks!$E$27*Assumptions!$G$90</f>
        <v>4.0061195508695672E-4</v>
      </c>
      <c r="BD678" s="186">
        <f>AI678*Workings_risks!$E$24*Workings_risks!$E$26*Workings_risks!$E$27*Assumptions!$G$90</f>
        <v>4.0635802490073539E-4</v>
      </c>
      <c r="BE678" s="186">
        <f>AJ678*Workings_risks!$E$24*Workings_risks!$E$26*Workings_risks!$E$27*Assumptions!$G$90</f>
        <v>4.1210409471451401E-4</v>
      </c>
      <c r="BF678" s="186">
        <f>AK678*Workings_risks!$E$24*Workings_risks!$E$26*Workings_risks!$E$27*Assumptions!$G$90</f>
        <v>4.1785016452829273E-4</v>
      </c>
      <c r="BG678" s="186">
        <f>AL678*Workings_risks!$E$24*Workings_risks!$E$26*Workings_risks!$E$27*Assumptions!$G$90</f>
        <v>4.2359623434207151E-4</v>
      </c>
      <c r="BH678" s="186">
        <f>AM678*Workings_risks!$E$24*Workings_risks!$E$26*Workings_risks!$E$27*Assumptions!$G$90</f>
        <v>4.2934230415585012E-4</v>
      </c>
      <c r="BI678" s="186">
        <f>AN678*Workings_risks!$E$24*Workings_risks!$E$26*Workings_risks!$E$27*Assumptions!$G$90</f>
        <v>4.3508837396962879E-4</v>
      </c>
      <c r="BJ678" s="186">
        <f>AO678*Workings_risks!$E$24*Workings_risks!$E$26*Workings_risks!$E$27*Assumptions!$G$90</f>
        <v>4.4083444378340751E-4</v>
      </c>
      <c r="BK678" s="186">
        <f>AP678*Workings_risks!$E$24*Workings_risks!$E$26*Workings_risks!$E$27*Assumptions!$G$90</f>
        <v>4.4658051359718629E-4</v>
      </c>
      <c r="BL678" s="186">
        <f>AQ678*Workings_risks!$E$24*Workings_risks!$E$26*Workings_risks!$E$27*Assumptions!$G$90</f>
        <v>4.523265834109649E-4</v>
      </c>
      <c r="BM678" s="186">
        <f>AR678*Workings_risks!$E$24*Workings_risks!$E$26*Workings_risks!$E$27*Assumptions!$G$90</f>
        <v>4.5807265322474368E-4</v>
      </c>
      <c r="BN678" s="186">
        <f>AS678*Workings_risks!$E$24*Workings_risks!$E$26*Workings_risks!$E$27*Assumptions!$G$90</f>
        <v>4.6381872303852235E-4</v>
      </c>
      <c r="BO678" s="186">
        <f>AT678*Workings_risks!$E$24*Workings_risks!$E$26*Workings_risks!$E$27*Assumptions!$G$90</f>
        <v>4.6956479285230096E-4</v>
      </c>
      <c r="BP678" s="186">
        <f>AU678*Workings_risks!$E$24*Workings_risks!$E$26*Workings_risks!$E$27*Assumptions!$G$90</f>
        <v>4.7531086266607969E-4</v>
      </c>
      <c r="BQ678" s="186">
        <f>AV678*Workings_risks!$E$24*Workings_risks!$E$26*Workings_risks!$E$27*Assumptions!$G$90</f>
        <v>4.8105693247985846E-4</v>
      </c>
      <c r="BR678" s="186">
        <f>AW678*Workings_risks!$E$24*Workings_risks!$E$26*Workings_risks!$E$27*Assumptions!$G$90</f>
        <v>4.8680300229363713E-4</v>
      </c>
      <c r="BS678" s="186">
        <f>AX678*Workings_risks!$E$24*Workings_risks!$E$26*Workings_risks!$E$27*Assumptions!$G$90</f>
        <v>4.9254907210741585E-4</v>
      </c>
      <c r="BT678" s="186">
        <f>AY678*Workings_risks!$E$24*Workings_risks!$E$26*Workings_risks!$E$27*Assumptions!$G$90</f>
        <v>4.9829514192119447E-4</v>
      </c>
    </row>
    <row r="679" spans="2:72" x14ac:dyDescent="0.25">
      <c r="B679" s="42">
        <v>10503130</v>
      </c>
      <c r="C679" s="42" t="s">
        <v>705</v>
      </c>
      <c r="D679" s="42" t="s">
        <v>257</v>
      </c>
      <c r="E679" s="42">
        <v>17458179</v>
      </c>
      <c r="F679" s="42">
        <v>17458175</v>
      </c>
      <c r="G679" s="42">
        <v>1.0816933330893304</v>
      </c>
      <c r="H679" s="42">
        <v>143.80347216066701</v>
      </c>
      <c r="I679" s="42">
        <v>-38.342140426472398</v>
      </c>
      <c r="J679" s="42">
        <v>114</v>
      </c>
      <c r="K679" s="42">
        <v>100</v>
      </c>
      <c r="L679" s="32">
        <v>5.3999999999999999E-2</v>
      </c>
      <c r="M679" s="32">
        <v>7.2999999999999995E-2</v>
      </c>
      <c r="N679" s="181"/>
      <c r="O679" s="182">
        <f t="shared" si="151"/>
        <v>120.15600000000001</v>
      </c>
      <c r="P679" s="182">
        <f t="shared" si="152"/>
        <v>105.4</v>
      </c>
      <c r="Q679" s="191">
        <f t="shared" si="153"/>
        <v>0.01</v>
      </c>
      <c r="R679" s="191">
        <f t="shared" si="154"/>
        <v>0.02</v>
      </c>
      <c r="S679" s="184">
        <f t="shared" si="155"/>
        <v>-1475.6</v>
      </c>
      <c r="T679" s="184">
        <f t="shared" si="156"/>
        <v>134.91200000000001</v>
      </c>
      <c r="U679" s="185">
        <f t="shared" si="157"/>
        <v>1.4171862293304423E-2</v>
      </c>
      <c r="V679" s="181"/>
      <c r="W679" s="182">
        <f t="shared" si="158"/>
        <v>122.32199999999999</v>
      </c>
      <c r="X679" s="182">
        <f t="shared" si="159"/>
        <v>107.3</v>
      </c>
      <c r="Y679" s="183">
        <f t="shared" si="160"/>
        <v>0.01</v>
      </c>
      <c r="Z679" s="183">
        <f t="shared" si="161"/>
        <v>0.02</v>
      </c>
      <c r="AA679" s="184">
        <f t="shared" si="162"/>
        <v>-1502.1999999999989</v>
      </c>
      <c r="AB679" s="184">
        <f t="shared" si="163"/>
        <v>137.34399999999997</v>
      </c>
      <c r="AC679" s="185">
        <f t="shared" si="164"/>
        <v>1.5539874850219666E-2</v>
      </c>
      <c r="AD679" s="181"/>
      <c r="AE679" s="178">
        <f t="shared" si="165"/>
        <v>1.4171862293304422</v>
      </c>
      <c r="AF679" s="170">
        <f>Workings_risks!$E$18+Workings_risks!$E$27*(($AE679-1)*Workings_risks!$E$18)/(2050-2023)</f>
        <v>9.6083932551070724E-3</v>
      </c>
      <c r="AG679" s="170">
        <f>AF679+(($AE679-1)*Workings_risks!$E$18)/(2050-2023)</f>
        <v>9.7502788549881873E-3</v>
      </c>
      <c r="AH679" s="170">
        <f>AG679+(($AE679-1)*Workings_risks!$E$18)/(2050-2023)</f>
        <v>9.8921644548693021E-3</v>
      </c>
      <c r="AI679" s="170">
        <f>AH679+(($AE679-1)*Workings_risks!$E$18)/(2050-2023)</f>
        <v>1.0034050054750417E-2</v>
      </c>
      <c r="AJ679" s="170">
        <f>AI679+(($AE679-1)*Workings_risks!$E$18)/(2050-2023)</f>
        <v>1.0175935654631532E-2</v>
      </c>
      <c r="AK679" s="170">
        <f>AJ679+(($AE679-1)*Workings_risks!$E$18)/(2050-2023)</f>
        <v>1.0317821254512647E-2</v>
      </c>
      <c r="AL679" s="170">
        <f>AK679+(($AE679-1)*Workings_risks!$E$18)/(2050-2023)</f>
        <v>1.0459706854393762E-2</v>
      </c>
      <c r="AM679" s="170">
        <f>AL679+(($AE679-1)*Workings_risks!$E$18)/(2050-2023)</f>
        <v>1.0601592454274876E-2</v>
      </c>
      <c r="AN679" s="170">
        <f>AM679+(($AE679-1)*Workings_risks!$E$18)/(2050-2023)</f>
        <v>1.0743478054155991E-2</v>
      </c>
      <c r="AO679" s="170">
        <f>AN679+(($AE679-1)*Workings_risks!$E$18)/(2050-2023)</f>
        <v>1.0885363654037106E-2</v>
      </c>
      <c r="AP679" s="170">
        <f>AO679+(($AE679-1)*Workings_risks!$E$18)/(2050-2023)</f>
        <v>1.1027249253918221E-2</v>
      </c>
      <c r="AQ679" s="170">
        <f>AP679+(($AE679-1)*Workings_risks!$E$18)/(2050-2023)</f>
        <v>1.1169134853799336E-2</v>
      </c>
      <c r="AR679" s="170">
        <f>AQ679+(($AE679-1)*Workings_risks!$E$18)/(2050-2023)</f>
        <v>1.1311020453680451E-2</v>
      </c>
      <c r="AS679" s="170">
        <f>AR679+(($AE679-1)*Workings_risks!$E$18)/(2050-2023)</f>
        <v>1.1452906053561565E-2</v>
      </c>
      <c r="AT679" s="170">
        <f>AS679+(($AE679-1)*Workings_risks!$E$18)/(2050-2023)</f>
        <v>1.159479165344268E-2</v>
      </c>
      <c r="AU679" s="170">
        <f>AT679+(($AE679-1)*Workings_risks!$E$18)/(2050-2023)</f>
        <v>1.1736677253323795E-2</v>
      </c>
      <c r="AV679" s="170">
        <f>AU679+(($AE679-1)*Workings_risks!$E$18)/(2050-2023)</f>
        <v>1.187856285320491E-2</v>
      </c>
      <c r="AW679" s="170">
        <f>AV679+(($AE679-1)*Workings_risks!$E$18)/(2050-2023)</f>
        <v>1.2020448453086025E-2</v>
      </c>
      <c r="AX679" s="170">
        <f>AW679+(($AE679-1)*Workings_risks!$E$18)/(2050-2023)</f>
        <v>1.216233405296714E-2</v>
      </c>
      <c r="AY679" s="170">
        <f>AX679+(($AE679-1)*Workings_risks!$E$18)/(2050-2023)</f>
        <v>1.2304219652848255E-2</v>
      </c>
      <c r="BA679" s="186">
        <f>AF679*Workings_risks!$E$24*Workings_risks!$E$26*Workings_risks!$E$27*Assumptions!$G$90</f>
        <v>3.8911981545939933E-4</v>
      </c>
      <c r="BB679" s="186">
        <f>AG679*Workings_risks!$E$24*Workings_risks!$E$26*Workings_risks!$E$27*Assumptions!$G$90</f>
        <v>3.94865885273178E-4</v>
      </c>
      <c r="BC679" s="186">
        <f>AH679*Workings_risks!$E$24*Workings_risks!$E$26*Workings_risks!$E$27*Assumptions!$G$90</f>
        <v>4.0061195508695672E-4</v>
      </c>
      <c r="BD679" s="186">
        <f>AI679*Workings_risks!$E$24*Workings_risks!$E$26*Workings_risks!$E$27*Assumptions!$G$90</f>
        <v>4.0635802490073539E-4</v>
      </c>
      <c r="BE679" s="186">
        <f>AJ679*Workings_risks!$E$24*Workings_risks!$E$26*Workings_risks!$E$27*Assumptions!$G$90</f>
        <v>4.1210409471451401E-4</v>
      </c>
      <c r="BF679" s="186">
        <f>AK679*Workings_risks!$E$24*Workings_risks!$E$26*Workings_risks!$E$27*Assumptions!$G$90</f>
        <v>4.1785016452829273E-4</v>
      </c>
      <c r="BG679" s="186">
        <f>AL679*Workings_risks!$E$24*Workings_risks!$E$26*Workings_risks!$E$27*Assumptions!$G$90</f>
        <v>4.2359623434207151E-4</v>
      </c>
      <c r="BH679" s="186">
        <f>AM679*Workings_risks!$E$24*Workings_risks!$E$26*Workings_risks!$E$27*Assumptions!$G$90</f>
        <v>4.2934230415585012E-4</v>
      </c>
      <c r="BI679" s="186">
        <f>AN679*Workings_risks!$E$24*Workings_risks!$E$26*Workings_risks!$E$27*Assumptions!$G$90</f>
        <v>4.3508837396962879E-4</v>
      </c>
      <c r="BJ679" s="186">
        <f>AO679*Workings_risks!$E$24*Workings_risks!$E$26*Workings_risks!$E$27*Assumptions!$G$90</f>
        <v>4.4083444378340751E-4</v>
      </c>
      <c r="BK679" s="186">
        <f>AP679*Workings_risks!$E$24*Workings_risks!$E$26*Workings_risks!$E$27*Assumptions!$G$90</f>
        <v>4.4658051359718629E-4</v>
      </c>
      <c r="BL679" s="186">
        <f>AQ679*Workings_risks!$E$24*Workings_risks!$E$26*Workings_risks!$E$27*Assumptions!$G$90</f>
        <v>4.523265834109649E-4</v>
      </c>
      <c r="BM679" s="186">
        <f>AR679*Workings_risks!$E$24*Workings_risks!$E$26*Workings_risks!$E$27*Assumptions!$G$90</f>
        <v>4.5807265322474368E-4</v>
      </c>
      <c r="BN679" s="186">
        <f>AS679*Workings_risks!$E$24*Workings_risks!$E$26*Workings_risks!$E$27*Assumptions!$G$90</f>
        <v>4.6381872303852235E-4</v>
      </c>
      <c r="BO679" s="186">
        <f>AT679*Workings_risks!$E$24*Workings_risks!$E$26*Workings_risks!$E$27*Assumptions!$G$90</f>
        <v>4.6956479285230096E-4</v>
      </c>
      <c r="BP679" s="186">
        <f>AU679*Workings_risks!$E$24*Workings_risks!$E$26*Workings_risks!$E$27*Assumptions!$G$90</f>
        <v>4.7531086266607969E-4</v>
      </c>
      <c r="BQ679" s="186">
        <f>AV679*Workings_risks!$E$24*Workings_risks!$E$26*Workings_risks!$E$27*Assumptions!$G$90</f>
        <v>4.8105693247985846E-4</v>
      </c>
      <c r="BR679" s="186">
        <f>AW679*Workings_risks!$E$24*Workings_risks!$E$26*Workings_risks!$E$27*Assumptions!$G$90</f>
        <v>4.8680300229363713E-4</v>
      </c>
      <c r="BS679" s="186">
        <f>AX679*Workings_risks!$E$24*Workings_risks!$E$26*Workings_risks!$E$27*Assumptions!$G$90</f>
        <v>4.9254907210741585E-4</v>
      </c>
      <c r="BT679" s="186">
        <f>AY679*Workings_risks!$E$24*Workings_risks!$E$26*Workings_risks!$E$27*Assumptions!$G$90</f>
        <v>4.9829514192119447E-4</v>
      </c>
    </row>
    <row r="680" spans="2:72" x14ac:dyDescent="0.25">
      <c r="B680" s="42">
        <v>10503180</v>
      </c>
      <c r="C680" s="42" t="s">
        <v>705</v>
      </c>
      <c r="D680" s="42" t="s">
        <v>257</v>
      </c>
      <c r="E680" s="42">
        <v>102623859</v>
      </c>
      <c r="F680" s="42">
        <v>17458369</v>
      </c>
      <c r="G680" s="42">
        <v>0.41167660905232051</v>
      </c>
      <c r="H680" s="42">
        <v>143.833864658729</v>
      </c>
      <c r="I680" s="42">
        <v>-38.316733744388898</v>
      </c>
      <c r="J680" s="42">
        <v>112</v>
      </c>
      <c r="K680" s="42">
        <v>98.7</v>
      </c>
      <c r="L680" s="32">
        <v>5.3999999999999999E-2</v>
      </c>
      <c r="M680" s="32">
        <v>7.2999999999999995E-2</v>
      </c>
      <c r="N680" s="181"/>
      <c r="O680" s="182">
        <f t="shared" si="151"/>
        <v>118.048</v>
      </c>
      <c r="P680" s="182">
        <f t="shared" si="152"/>
        <v>104.02980000000001</v>
      </c>
      <c r="Q680" s="191">
        <f t="shared" si="153"/>
        <v>0.01</v>
      </c>
      <c r="R680" s="191">
        <f t="shared" si="154"/>
        <v>0.02</v>
      </c>
      <c r="S680" s="184">
        <f t="shared" si="155"/>
        <v>-1401.8199999999995</v>
      </c>
      <c r="T680" s="184">
        <f t="shared" si="156"/>
        <v>132.06620000000001</v>
      </c>
      <c r="U680" s="185">
        <f t="shared" si="157"/>
        <v>1.4314391291321294E-2</v>
      </c>
      <c r="V680" s="181"/>
      <c r="W680" s="182">
        <f t="shared" si="158"/>
        <v>120.17599999999999</v>
      </c>
      <c r="X680" s="182">
        <f t="shared" si="159"/>
        <v>105.9051</v>
      </c>
      <c r="Y680" s="183">
        <f t="shared" si="160"/>
        <v>0.01</v>
      </c>
      <c r="Z680" s="183">
        <f t="shared" si="161"/>
        <v>0.02</v>
      </c>
      <c r="AA680" s="184">
        <f t="shared" si="162"/>
        <v>-1427.0899999999983</v>
      </c>
      <c r="AB680" s="184">
        <f t="shared" si="163"/>
        <v>134.44689999999997</v>
      </c>
      <c r="AC680" s="185">
        <f t="shared" si="164"/>
        <v>1.5729141119340755E-2</v>
      </c>
      <c r="AD680" s="181"/>
      <c r="AE680" s="178">
        <f t="shared" si="165"/>
        <v>1.4314391291321293</v>
      </c>
      <c r="AF680" s="170">
        <f>Workings_risks!$E$18+Workings_risks!$E$27*(($AE680-1)*Workings_risks!$E$18)/(2050-2023)</f>
        <v>9.6229355465076317E-3</v>
      </c>
      <c r="AG680" s="170">
        <f>AF680+(($AE680-1)*Workings_risks!$E$18)/(2050-2023)</f>
        <v>9.7696685768556002E-3</v>
      </c>
      <c r="AH680" s="170">
        <f>AG680+(($AE680-1)*Workings_risks!$E$18)/(2050-2023)</f>
        <v>9.9164016072035687E-3</v>
      </c>
      <c r="AI680" s="170">
        <f>AH680+(($AE680-1)*Workings_risks!$E$18)/(2050-2023)</f>
        <v>1.0063134637551537E-2</v>
      </c>
      <c r="AJ680" s="170">
        <f>AI680+(($AE680-1)*Workings_risks!$E$18)/(2050-2023)</f>
        <v>1.0209867667899506E-2</v>
      </c>
      <c r="AK680" s="170">
        <f>AJ680+(($AE680-1)*Workings_risks!$E$18)/(2050-2023)</f>
        <v>1.0356600698247474E-2</v>
      </c>
      <c r="AL680" s="170">
        <f>AK680+(($AE680-1)*Workings_risks!$E$18)/(2050-2023)</f>
        <v>1.0503333728595443E-2</v>
      </c>
      <c r="AM680" s="170">
        <f>AL680+(($AE680-1)*Workings_risks!$E$18)/(2050-2023)</f>
        <v>1.0650066758943411E-2</v>
      </c>
      <c r="AN680" s="170">
        <f>AM680+(($AE680-1)*Workings_risks!$E$18)/(2050-2023)</f>
        <v>1.079679978929138E-2</v>
      </c>
      <c r="AO680" s="170">
        <f>AN680+(($AE680-1)*Workings_risks!$E$18)/(2050-2023)</f>
        <v>1.0943532819639348E-2</v>
      </c>
      <c r="AP680" s="170">
        <f>AO680+(($AE680-1)*Workings_risks!$E$18)/(2050-2023)</f>
        <v>1.1090265849987317E-2</v>
      </c>
      <c r="AQ680" s="170">
        <f>AP680+(($AE680-1)*Workings_risks!$E$18)/(2050-2023)</f>
        <v>1.1236998880335285E-2</v>
      </c>
      <c r="AR680" s="170">
        <f>AQ680+(($AE680-1)*Workings_risks!$E$18)/(2050-2023)</f>
        <v>1.1383731910683254E-2</v>
      </c>
      <c r="AS680" s="170">
        <f>AR680+(($AE680-1)*Workings_risks!$E$18)/(2050-2023)</f>
        <v>1.1530464941031222E-2</v>
      </c>
      <c r="AT680" s="170">
        <f>AS680+(($AE680-1)*Workings_risks!$E$18)/(2050-2023)</f>
        <v>1.1677197971379191E-2</v>
      </c>
      <c r="AU680" s="170">
        <f>AT680+(($AE680-1)*Workings_risks!$E$18)/(2050-2023)</f>
        <v>1.1823931001727159E-2</v>
      </c>
      <c r="AV680" s="170">
        <f>AU680+(($AE680-1)*Workings_risks!$E$18)/(2050-2023)</f>
        <v>1.1970664032075128E-2</v>
      </c>
      <c r="AW680" s="170">
        <f>AV680+(($AE680-1)*Workings_risks!$E$18)/(2050-2023)</f>
        <v>1.2117397062423096E-2</v>
      </c>
      <c r="AX680" s="170">
        <f>AW680+(($AE680-1)*Workings_risks!$E$18)/(2050-2023)</f>
        <v>1.2264130092771065E-2</v>
      </c>
      <c r="AY680" s="170">
        <f>AX680+(($AE680-1)*Workings_risks!$E$18)/(2050-2023)</f>
        <v>1.2410863123119033E-2</v>
      </c>
      <c r="BA680" s="186">
        <f>AF680*Workings_risks!$E$24*Workings_risks!$E$26*Workings_risks!$E$27*Assumptions!$G$90</f>
        <v>3.8970874782258446E-4</v>
      </c>
      <c r="BB680" s="186">
        <f>AG680*Workings_risks!$E$24*Workings_risks!$E$26*Workings_risks!$E$27*Assumptions!$G$90</f>
        <v>3.9565112842409158E-4</v>
      </c>
      <c r="BC680" s="186">
        <f>AH680*Workings_risks!$E$24*Workings_risks!$E$26*Workings_risks!$E$27*Assumptions!$G$90</f>
        <v>4.0159350902559858E-4</v>
      </c>
      <c r="BD680" s="186">
        <f>AI680*Workings_risks!$E$24*Workings_risks!$E$26*Workings_risks!$E$27*Assumptions!$G$90</f>
        <v>4.0753588962710575E-4</v>
      </c>
      <c r="BE680" s="186">
        <f>AJ680*Workings_risks!$E$24*Workings_risks!$E$26*Workings_risks!$E$27*Assumptions!$G$90</f>
        <v>4.1347827022861282E-4</v>
      </c>
      <c r="BF680" s="186">
        <f>AK680*Workings_risks!$E$24*Workings_risks!$E$26*Workings_risks!$E$27*Assumptions!$G$90</f>
        <v>4.1942065083011999E-4</v>
      </c>
      <c r="BG680" s="186">
        <f>AL680*Workings_risks!$E$24*Workings_risks!$E$26*Workings_risks!$E$27*Assumptions!$G$90</f>
        <v>4.2536303143162705E-4</v>
      </c>
      <c r="BH680" s="186">
        <f>AM680*Workings_risks!$E$24*Workings_risks!$E$26*Workings_risks!$E$27*Assumptions!$G$90</f>
        <v>4.3130541203313411E-4</v>
      </c>
      <c r="BI680" s="186">
        <f>AN680*Workings_risks!$E$24*Workings_risks!$E$26*Workings_risks!$E$27*Assumptions!$G$90</f>
        <v>4.3724779263464123E-4</v>
      </c>
      <c r="BJ680" s="186">
        <f>AO680*Workings_risks!$E$24*Workings_risks!$E$26*Workings_risks!$E$27*Assumptions!$G$90</f>
        <v>4.4319017323614834E-4</v>
      </c>
      <c r="BK680" s="186">
        <f>AP680*Workings_risks!$E$24*Workings_risks!$E$26*Workings_risks!$E$27*Assumptions!$G$90</f>
        <v>4.4913255383765546E-4</v>
      </c>
      <c r="BL680" s="186">
        <f>AQ680*Workings_risks!$E$24*Workings_risks!$E$26*Workings_risks!$E$27*Assumptions!$G$90</f>
        <v>4.5507493443916252E-4</v>
      </c>
      <c r="BM680" s="186">
        <f>AR680*Workings_risks!$E$24*Workings_risks!$E$26*Workings_risks!$E$27*Assumptions!$G$90</f>
        <v>4.6101731504066958E-4</v>
      </c>
      <c r="BN680" s="186">
        <f>AS680*Workings_risks!$E$24*Workings_risks!$E$26*Workings_risks!$E$27*Assumptions!$G$90</f>
        <v>4.6695969564217681E-4</v>
      </c>
      <c r="BO680" s="186">
        <f>AT680*Workings_risks!$E$24*Workings_risks!$E$26*Workings_risks!$E$27*Assumptions!$G$90</f>
        <v>4.7290207624368382E-4</v>
      </c>
      <c r="BP680" s="186">
        <f>AU680*Workings_risks!$E$24*Workings_risks!$E$26*Workings_risks!$E$27*Assumptions!$G$90</f>
        <v>4.7884445684519099E-4</v>
      </c>
      <c r="BQ680" s="186">
        <f>AV680*Workings_risks!$E$24*Workings_risks!$E$26*Workings_risks!$E$27*Assumptions!$G$90</f>
        <v>4.84786837446698E-4</v>
      </c>
      <c r="BR680" s="186">
        <f>AW680*Workings_risks!$E$24*Workings_risks!$E$26*Workings_risks!$E$27*Assumptions!$G$90</f>
        <v>4.9072921804820511E-4</v>
      </c>
      <c r="BS680" s="186">
        <f>AX680*Workings_risks!$E$24*Workings_risks!$E$26*Workings_risks!$E$27*Assumptions!$G$90</f>
        <v>4.9667159864971223E-4</v>
      </c>
      <c r="BT680" s="186">
        <f>AY680*Workings_risks!$E$24*Workings_risks!$E$26*Workings_risks!$E$27*Assumptions!$G$90</f>
        <v>5.0261397925121935E-4</v>
      </c>
    </row>
    <row r="681" spans="2:72" x14ac:dyDescent="0.25">
      <c r="B681" s="42">
        <v>10503181</v>
      </c>
      <c r="C681" s="42" t="s">
        <v>705</v>
      </c>
      <c r="D681" s="42" t="s">
        <v>257</v>
      </c>
      <c r="E681" s="42">
        <v>17458369</v>
      </c>
      <c r="F681" s="42">
        <v>17458373</v>
      </c>
      <c r="G681" s="42">
        <v>0.8551037325466404</v>
      </c>
      <c r="H681" s="42">
        <v>143.83405614636601</v>
      </c>
      <c r="I681" s="42">
        <v>-38.315686210560003</v>
      </c>
      <c r="J681" s="42">
        <v>112</v>
      </c>
      <c r="K681" s="42">
        <v>98.7</v>
      </c>
      <c r="L681" s="32">
        <v>5.3999999999999999E-2</v>
      </c>
      <c r="M681" s="32">
        <v>7.2999999999999995E-2</v>
      </c>
      <c r="N681" s="181"/>
      <c r="O681" s="182">
        <f t="shared" si="151"/>
        <v>118.048</v>
      </c>
      <c r="P681" s="182">
        <f t="shared" si="152"/>
        <v>104.02980000000001</v>
      </c>
      <c r="Q681" s="191">
        <f t="shared" si="153"/>
        <v>0.01</v>
      </c>
      <c r="R681" s="191">
        <f t="shared" si="154"/>
        <v>0.02</v>
      </c>
      <c r="S681" s="184">
        <f t="shared" si="155"/>
        <v>-1401.8199999999995</v>
      </c>
      <c r="T681" s="184">
        <f t="shared" si="156"/>
        <v>132.06620000000001</v>
      </c>
      <c r="U681" s="185">
        <f t="shared" si="157"/>
        <v>1.4314391291321294E-2</v>
      </c>
      <c r="V681" s="181"/>
      <c r="W681" s="182">
        <f t="shared" si="158"/>
        <v>120.17599999999999</v>
      </c>
      <c r="X681" s="182">
        <f t="shared" si="159"/>
        <v>105.9051</v>
      </c>
      <c r="Y681" s="183">
        <f t="shared" si="160"/>
        <v>0.01</v>
      </c>
      <c r="Z681" s="183">
        <f t="shared" si="161"/>
        <v>0.02</v>
      </c>
      <c r="AA681" s="184">
        <f t="shared" si="162"/>
        <v>-1427.0899999999983</v>
      </c>
      <c r="AB681" s="184">
        <f t="shared" si="163"/>
        <v>134.44689999999997</v>
      </c>
      <c r="AC681" s="185">
        <f t="shared" si="164"/>
        <v>1.5729141119340755E-2</v>
      </c>
      <c r="AD681" s="181"/>
      <c r="AE681" s="178">
        <f t="shared" si="165"/>
        <v>1.4314391291321293</v>
      </c>
      <c r="AF681" s="170">
        <f>Workings_risks!$E$18+Workings_risks!$E$27*(($AE681-1)*Workings_risks!$E$18)/(2050-2023)</f>
        <v>9.6229355465076317E-3</v>
      </c>
      <c r="AG681" s="170">
        <f>AF681+(($AE681-1)*Workings_risks!$E$18)/(2050-2023)</f>
        <v>9.7696685768556002E-3</v>
      </c>
      <c r="AH681" s="170">
        <f>AG681+(($AE681-1)*Workings_risks!$E$18)/(2050-2023)</f>
        <v>9.9164016072035687E-3</v>
      </c>
      <c r="AI681" s="170">
        <f>AH681+(($AE681-1)*Workings_risks!$E$18)/(2050-2023)</f>
        <v>1.0063134637551537E-2</v>
      </c>
      <c r="AJ681" s="170">
        <f>AI681+(($AE681-1)*Workings_risks!$E$18)/(2050-2023)</f>
        <v>1.0209867667899506E-2</v>
      </c>
      <c r="AK681" s="170">
        <f>AJ681+(($AE681-1)*Workings_risks!$E$18)/(2050-2023)</f>
        <v>1.0356600698247474E-2</v>
      </c>
      <c r="AL681" s="170">
        <f>AK681+(($AE681-1)*Workings_risks!$E$18)/(2050-2023)</f>
        <v>1.0503333728595443E-2</v>
      </c>
      <c r="AM681" s="170">
        <f>AL681+(($AE681-1)*Workings_risks!$E$18)/(2050-2023)</f>
        <v>1.0650066758943411E-2</v>
      </c>
      <c r="AN681" s="170">
        <f>AM681+(($AE681-1)*Workings_risks!$E$18)/(2050-2023)</f>
        <v>1.079679978929138E-2</v>
      </c>
      <c r="AO681" s="170">
        <f>AN681+(($AE681-1)*Workings_risks!$E$18)/(2050-2023)</f>
        <v>1.0943532819639348E-2</v>
      </c>
      <c r="AP681" s="170">
        <f>AO681+(($AE681-1)*Workings_risks!$E$18)/(2050-2023)</f>
        <v>1.1090265849987317E-2</v>
      </c>
      <c r="AQ681" s="170">
        <f>AP681+(($AE681-1)*Workings_risks!$E$18)/(2050-2023)</f>
        <v>1.1236998880335285E-2</v>
      </c>
      <c r="AR681" s="170">
        <f>AQ681+(($AE681-1)*Workings_risks!$E$18)/(2050-2023)</f>
        <v>1.1383731910683254E-2</v>
      </c>
      <c r="AS681" s="170">
        <f>AR681+(($AE681-1)*Workings_risks!$E$18)/(2050-2023)</f>
        <v>1.1530464941031222E-2</v>
      </c>
      <c r="AT681" s="170">
        <f>AS681+(($AE681-1)*Workings_risks!$E$18)/(2050-2023)</f>
        <v>1.1677197971379191E-2</v>
      </c>
      <c r="AU681" s="170">
        <f>AT681+(($AE681-1)*Workings_risks!$E$18)/(2050-2023)</f>
        <v>1.1823931001727159E-2</v>
      </c>
      <c r="AV681" s="170">
        <f>AU681+(($AE681-1)*Workings_risks!$E$18)/(2050-2023)</f>
        <v>1.1970664032075128E-2</v>
      </c>
      <c r="AW681" s="170">
        <f>AV681+(($AE681-1)*Workings_risks!$E$18)/(2050-2023)</f>
        <v>1.2117397062423096E-2</v>
      </c>
      <c r="AX681" s="170">
        <f>AW681+(($AE681-1)*Workings_risks!$E$18)/(2050-2023)</f>
        <v>1.2264130092771065E-2</v>
      </c>
      <c r="AY681" s="170">
        <f>AX681+(($AE681-1)*Workings_risks!$E$18)/(2050-2023)</f>
        <v>1.2410863123119033E-2</v>
      </c>
      <c r="BA681" s="186">
        <f>AF681*Workings_risks!$E$24*Workings_risks!$E$26*Workings_risks!$E$27*Assumptions!$G$90</f>
        <v>3.8970874782258446E-4</v>
      </c>
      <c r="BB681" s="186">
        <f>AG681*Workings_risks!$E$24*Workings_risks!$E$26*Workings_risks!$E$27*Assumptions!$G$90</f>
        <v>3.9565112842409158E-4</v>
      </c>
      <c r="BC681" s="186">
        <f>AH681*Workings_risks!$E$24*Workings_risks!$E$26*Workings_risks!$E$27*Assumptions!$G$90</f>
        <v>4.0159350902559858E-4</v>
      </c>
      <c r="BD681" s="186">
        <f>AI681*Workings_risks!$E$24*Workings_risks!$E$26*Workings_risks!$E$27*Assumptions!$G$90</f>
        <v>4.0753588962710575E-4</v>
      </c>
      <c r="BE681" s="186">
        <f>AJ681*Workings_risks!$E$24*Workings_risks!$E$26*Workings_risks!$E$27*Assumptions!$G$90</f>
        <v>4.1347827022861282E-4</v>
      </c>
      <c r="BF681" s="186">
        <f>AK681*Workings_risks!$E$24*Workings_risks!$E$26*Workings_risks!$E$27*Assumptions!$G$90</f>
        <v>4.1942065083011999E-4</v>
      </c>
      <c r="BG681" s="186">
        <f>AL681*Workings_risks!$E$24*Workings_risks!$E$26*Workings_risks!$E$27*Assumptions!$G$90</f>
        <v>4.2536303143162705E-4</v>
      </c>
      <c r="BH681" s="186">
        <f>AM681*Workings_risks!$E$24*Workings_risks!$E$26*Workings_risks!$E$27*Assumptions!$G$90</f>
        <v>4.3130541203313411E-4</v>
      </c>
      <c r="BI681" s="186">
        <f>AN681*Workings_risks!$E$24*Workings_risks!$E$26*Workings_risks!$E$27*Assumptions!$G$90</f>
        <v>4.3724779263464123E-4</v>
      </c>
      <c r="BJ681" s="186">
        <f>AO681*Workings_risks!$E$24*Workings_risks!$E$26*Workings_risks!$E$27*Assumptions!$G$90</f>
        <v>4.4319017323614834E-4</v>
      </c>
      <c r="BK681" s="186">
        <f>AP681*Workings_risks!$E$24*Workings_risks!$E$26*Workings_risks!$E$27*Assumptions!$G$90</f>
        <v>4.4913255383765546E-4</v>
      </c>
      <c r="BL681" s="186">
        <f>AQ681*Workings_risks!$E$24*Workings_risks!$E$26*Workings_risks!$E$27*Assumptions!$G$90</f>
        <v>4.5507493443916252E-4</v>
      </c>
      <c r="BM681" s="186">
        <f>AR681*Workings_risks!$E$24*Workings_risks!$E$26*Workings_risks!$E$27*Assumptions!$G$90</f>
        <v>4.6101731504066958E-4</v>
      </c>
      <c r="BN681" s="186">
        <f>AS681*Workings_risks!$E$24*Workings_risks!$E$26*Workings_risks!$E$27*Assumptions!$G$90</f>
        <v>4.6695969564217681E-4</v>
      </c>
      <c r="BO681" s="186">
        <f>AT681*Workings_risks!$E$24*Workings_risks!$E$26*Workings_risks!$E$27*Assumptions!$G$90</f>
        <v>4.7290207624368382E-4</v>
      </c>
      <c r="BP681" s="186">
        <f>AU681*Workings_risks!$E$24*Workings_risks!$E$26*Workings_risks!$E$27*Assumptions!$G$90</f>
        <v>4.7884445684519099E-4</v>
      </c>
      <c r="BQ681" s="186">
        <f>AV681*Workings_risks!$E$24*Workings_risks!$E$26*Workings_risks!$E$27*Assumptions!$G$90</f>
        <v>4.84786837446698E-4</v>
      </c>
      <c r="BR681" s="186">
        <f>AW681*Workings_risks!$E$24*Workings_risks!$E$26*Workings_risks!$E$27*Assumptions!$G$90</f>
        <v>4.9072921804820511E-4</v>
      </c>
      <c r="BS681" s="186">
        <f>AX681*Workings_risks!$E$24*Workings_risks!$E$26*Workings_risks!$E$27*Assumptions!$G$90</f>
        <v>4.9667159864971223E-4</v>
      </c>
      <c r="BT681" s="186">
        <f>AY681*Workings_risks!$E$24*Workings_risks!$E$26*Workings_risks!$E$27*Assumptions!$G$90</f>
        <v>5.0261397925121935E-4</v>
      </c>
    </row>
    <row r="682" spans="2:72" x14ac:dyDescent="0.25">
      <c r="B682" s="42">
        <v>10503182</v>
      </c>
      <c r="C682" s="42" t="s">
        <v>705</v>
      </c>
      <c r="D682" s="42" t="s">
        <v>257</v>
      </c>
      <c r="E682" s="42">
        <v>17458373</v>
      </c>
      <c r="F682" s="42">
        <v>17458377</v>
      </c>
      <c r="G682" s="42">
        <v>0.55458470470702048</v>
      </c>
      <c r="H682" s="42">
        <v>143.83424858460199</v>
      </c>
      <c r="I682" s="42">
        <v>-38.314663450175203</v>
      </c>
      <c r="J682" s="42">
        <v>112</v>
      </c>
      <c r="K682" s="42">
        <v>98.7</v>
      </c>
      <c r="L682" s="32">
        <v>5.3999999999999999E-2</v>
      </c>
      <c r="M682" s="32">
        <v>7.2999999999999995E-2</v>
      </c>
      <c r="N682" s="181"/>
      <c r="O682" s="182">
        <f t="shared" si="151"/>
        <v>118.048</v>
      </c>
      <c r="P682" s="182">
        <f t="shared" si="152"/>
        <v>104.02980000000001</v>
      </c>
      <c r="Q682" s="191">
        <f t="shared" si="153"/>
        <v>0.01</v>
      </c>
      <c r="R682" s="191">
        <f t="shared" si="154"/>
        <v>0.02</v>
      </c>
      <c r="S682" s="184">
        <f t="shared" si="155"/>
        <v>-1401.8199999999995</v>
      </c>
      <c r="T682" s="184">
        <f t="shared" si="156"/>
        <v>132.06620000000001</v>
      </c>
      <c r="U682" s="185">
        <f t="shared" si="157"/>
        <v>1.4314391291321294E-2</v>
      </c>
      <c r="V682" s="181"/>
      <c r="W682" s="182">
        <f t="shared" si="158"/>
        <v>120.17599999999999</v>
      </c>
      <c r="X682" s="182">
        <f t="shared" si="159"/>
        <v>105.9051</v>
      </c>
      <c r="Y682" s="183">
        <f t="shared" si="160"/>
        <v>0.01</v>
      </c>
      <c r="Z682" s="183">
        <f t="shared" si="161"/>
        <v>0.02</v>
      </c>
      <c r="AA682" s="184">
        <f t="shared" si="162"/>
        <v>-1427.0899999999983</v>
      </c>
      <c r="AB682" s="184">
        <f t="shared" si="163"/>
        <v>134.44689999999997</v>
      </c>
      <c r="AC682" s="185">
        <f t="shared" si="164"/>
        <v>1.5729141119340755E-2</v>
      </c>
      <c r="AD682" s="181"/>
      <c r="AE682" s="178">
        <f t="shared" si="165"/>
        <v>1.4314391291321293</v>
      </c>
      <c r="AF682" s="170">
        <f>Workings_risks!$E$18+Workings_risks!$E$27*(($AE682-1)*Workings_risks!$E$18)/(2050-2023)</f>
        <v>9.6229355465076317E-3</v>
      </c>
      <c r="AG682" s="170">
        <f>AF682+(($AE682-1)*Workings_risks!$E$18)/(2050-2023)</f>
        <v>9.7696685768556002E-3</v>
      </c>
      <c r="AH682" s="170">
        <f>AG682+(($AE682-1)*Workings_risks!$E$18)/(2050-2023)</f>
        <v>9.9164016072035687E-3</v>
      </c>
      <c r="AI682" s="170">
        <f>AH682+(($AE682-1)*Workings_risks!$E$18)/(2050-2023)</f>
        <v>1.0063134637551537E-2</v>
      </c>
      <c r="AJ682" s="170">
        <f>AI682+(($AE682-1)*Workings_risks!$E$18)/(2050-2023)</f>
        <v>1.0209867667899506E-2</v>
      </c>
      <c r="AK682" s="170">
        <f>AJ682+(($AE682-1)*Workings_risks!$E$18)/(2050-2023)</f>
        <v>1.0356600698247474E-2</v>
      </c>
      <c r="AL682" s="170">
        <f>AK682+(($AE682-1)*Workings_risks!$E$18)/(2050-2023)</f>
        <v>1.0503333728595443E-2</v>
      </c>
      <c r="AM682" s="170">
        <f>AL682+(($AE682-1)*Workings_risks!$E$18)/(2050-2023)</f>
        <v>1.0650066758943411E-2</v>
      </c>
      <c r="AN682" s="170">
        <f>AM682+(($AE682-1)*Workings_risks!$E$18)/(2050-2023)</f>
        <v>1.079679978929138E-2</v>
      </c>
      <c r="AO682" s="170">
        <f>AN682+(($AE682-1)*Workings_risks!$E$18)/(2050-2023)</f>
        <v>1.0943532819639348E-2</v>
      </c>
      <c r="AP682" s="170">
        <f>AO682+(($AE682-1)*Workings_risks!$E$18)/(2050-2023)</f>
        <v>1.1090265849987317E-2</v>
      </c>
      <c r="AQ682" s="170">
        <f>AP682+(($AE682-1)*Workings_risks!$E$18)/(2050-2023)</f>
        <v>1.1236998880335285E-2</v>
      </c>
      <c r="AR682" s="170">
        <f>AQ682+(($AE682-1)*Workings_risks!$E$18)/(2050-2023)</f>
        <v>1.1383731910683254E-2</v>
      </c>
      <c r="AS682" s="170">
        <f>AR682+(($AE682-1)*Workings_risks!$E$18)/(2050-2023)</f>
        <v>1.1530464941031222E-2</v>
      </c>
      <c r="AT682" s="170">
        <f>AS682+(($AE682-1)*Workings_risks!$E$18)/(2050-2023)</f>
        <v>1.1677197971379191E-2</v>
      </c>
      <c r="AU682" s="170">
        <f>AT682+(($AE682-1)*Workings_risks!$E$18)/(2050-2023)</f>
        <v>1.1823931001727159E-2</v>
      </c>
      <c r="AV682" s="170">
        <f>AU682+(($AE682-1)*Workings_risks!$E$18)/(2050-2023)</f>
        <v>1.1970664032075128E-2</v>
      </c>
      <c r="AW682" s="170">
        <f>AV682+(($AE682-1)*Workings_risks!$E$18)/(2050-2023)</f>
        <v>1.2117397062423096E-2</v>
      </c>
      <c r="AX682" s="170">
        <f>AW682+(($AE682-1)*Workings_risks!$E$18)/(2050-2023)</f>
        <v>1.2264130092771065E-2</v>
      </c>
      <c r="AY682" s="170">
        <f>AX682+(($AE682-1)*Workings_risks!$E$18)/(2050-2023)</f>
        <v>1.2410863123119033E-2</v>
      </c>
      <c r="BA682" s="186">
        <f>AF682*Workings_risks!$E$24*Workings_risks!$E$26*Workings_risks!$E$27*Assumptions!$G$90</f>
        <v>3.8970874782258446E-4</v>
      </c>
      <c r="BB682" s="186">
        <f>AG682*Workings_risks!$E$24*Workings_risks!$E$26*Workings_risks!$E$27*Assumptions!$G$90</f>
        <v>3.9565112842409158E-4</v>
      </c>
      <c r="BC682" s="186">
        <f>AH682*Workings_risks!$E$24*Workings_risks!$E$26*Workings_risks!$E$27*Assumptions!$G$90</f>
        <v>4.0159350902559858E-4</v>
      </c>
      <c r="BD682" s="186">
        <f>AI682*Workings_risks!$E$24*Workings_risks!$E$26*Workings_risks!$E$27*Assumptions!$G$90</f>
        <v>4.0753588962710575E-4</v>
      </c>
      <c r="BE682" s="186">
        <f>AJ682*Workings_risks!$E$24*Workings_risks!$E$26*Workings_risks!$E$27*Assumptions!$G$90</f>
        <v>4.1347827022861282E-4</v>
      </c>
      <c r="BF682" s="186">
        <f>AK682*Workings_risks!$E$24*Workings_risks!$E$26*Workings_risks!$E$27*Assumptions!$G$90</f>
        <v>4.1942065083011999E-4</v>
      </c>
      <c r="BG682" s="186">
        <f>AL682*Workings_risks!$E$24*Workings_risks!$E$26*Workings_risks!$E$27*Assumptions!$G$90</f>
        <v>4.2536303143162705E-4</v>
      </c>
      <c r="BH682" s="186">
        <f>AM682*Workings_risks!$E$24*Workings_risks!$E$26*Workings_risks!$E$27*Assumptions!$G$90</f>
        <v>4.3130541203313411E-4</v>
      </c>
      <c r="BI682" s="186">
        <f>AN682*Workings_risks!$E$24*Workings_risks!$E$26*Workings_risks!$E$27*Assumptions!$G$90</f>
        <v>4.3724779263464123E-4</v>
      </c>
      <c r="BJ682" s="186">
        <f>AO682*Workings_risks!$E$24*Workings_risks!$E$26*Workings_risks!$E$27*Assumptions!$G$90</f>
        <v>4.4319017323614834E-4</v>
      </c>
      <c r="BK682" s="186">
        <f>AP682*Workings_risks!$E$24*Workings_risks!$E$26*Workings_risks!$E$27*Assumptions!$G$90</f>
        <v>4.4913255383765546E-4</v>
      </c>
      <c r="BL682" s="186">
        <f>AQ682*Workings_risks!$E$24*Workings_risks!$E$26*Workings_risks!$E$27*Assumptions!$G$90</f>
        <v>4.5507493443916252E-4</v>
      </c>
      <c r="BM682" s="186">
        <f>AR682*Workings_risks!$E$24*Workings_risks!$E$26*Workings_risks!$E$27*Assumptions!$G$90</f>
        <v>4.6101731504066958E-4</v>
      </c>
      <c r="BN682" s="186">
        <f>AS682*Workings_risks!$E$24*Workings_risks!$E$26*Workings_risks!$E$27*Assumptions!$G$90</f>
        <v>4.6695969564217681E-4</v>
      </c>
      <c r="BO682" s="186">
        <f>AT682*Workings_risks!$E$24*Workings_risks!$E$26*Workings_risks!$E$27*Assumptions!$G$90</f>
        <v>4.7290207624368382E-4</v>
      </c>
      <c r="BP682" s="186">
        <f>AU682*Workings_risks!$E$24*Workings_risks!$E$26*Workings_risks!$E$27*Assumptions!$G$90</f>
        <v>4.7884445684519099E-4</v>
      </c>
      <c r="BQ682" s="186">
        <f>AV682*Workings_risks!$E$24*Workings_risks!$E$26*Workings_risks!$E$27*Assumptions!$G$90</f>
        <v>4.84786837446698E-4</v>
      </c>
      <c r="BR682" s="186">
        <f>AW682*Workings_risks!$E$24*Workings_risks!$E$26*Workings_risks!$E$27*Assumptions!$G$90</f>
        <v>4.9072921804820511E-4</v>
      </c>
      <c r="BS682" s="186">
        <f>AX682*Workings_risks!$E$24*Workings_risks!$E$26*Workings_risks!$E$27*Assumptions!$G$90</f>
        <v>4.9667159864971223E-4</v>
      </c>
      <c r="BT682" s="186">
        <f>AY682*Workings_risks!$E$24*Workings_risks!$E$26*Workings_risks!$E$27*Assumptions!$G$90</f>
        <v>5.0261397925121935E-4</v>
      </c>
    </row>
    <row r="683" spans="2:72" x14ac:dyDescent="0.25">
      <c r="B683" s="42">
        <v>10503183</v>
      </c>
      <c r="C683" s="42" t="s">
        <v>705</v>
      </c>
      <c r="D683" s="42" t="s">
        <v>257</v>
      </c>
      <c r="E683" s="42">
        <v>17458377</v>
      </c>
      <c r="F683" s="42">
        <v>17458381</v>
      </c>
      <c r="G683" s="42">
        <v>0.17412414218062011</v>
      </c>
      <c r="H683" s="42">
        <v>143.83444637333599</v>
      </c>
      <c r="I683" s="42">
        <v>-38.313640563527699</v>
      </c>
      <c r="J683" s="42">
        <v>112</v>
      </c>
      <c r="K683" s="42">
        <v>98.7</v>
      </c>
      <c r="L683" s="32">
        <v>5.3999999999999999E-2</v>
      </c>
      <c r="M683" s="32">
        <v>7.2999999999999995E-2</v>
      </c>
      <c r="N683" s="181"/>
      <c r="O683" s="182">
        <f t="shared" si="151"/>
        <v>118.048</v>
      </c>
      <c r="P683" s="182">
        <f t="shared" si="152"/>
        <v>104.02980000000001</v>
      </c>
      <c r="Q683" s="191">
        <f t="shared" si="153"/>
        <v>0.01</v>
      </c>
      <c r="R683" s="191">
        <f t="shared" si="154"/>
        <v>0.02</v>
      </c>
      <c r="S683" s="184">
        <f t="shared" si="155"/>
        <v>-1401.8199999999995</v>
      </c>
      <c r="T683" s="184">
        <f t="shared" si="156"/>
        <v>132.06620000000001</v>
      </c>
      <c r="U683" s="185">
        <f t="shared" si="157"/>
        <v>1.4314391291321294E-2</v>
      </c>
      <c r="V683" s="181"/>
      <c r="W683" s="182">
        <f t="shared" si="158"/>
        <v>120.17599999999999</v>
      </c>
      <c r="X683" s="182">
        <f t="shared" si="159"/>
        <v>105.9051</v>
      </c>
      <c r="Y683" s="183">
        <f t="shared" si="160"/>
        <v>0.01</v>
      </c>
      <c r="Z683" s="183">
        <f t="shared" si="161"/>
        <v>0.02</v>
      </c>
      <c r="AA683" s="184">
        <f t="shared" si="162"/>
        <v>-1427.0899999999983</v>
      </c>
      <c r="AB683" s="184">
        <f t="shared" si="163"/>
        <v>134.44689999999997</v>
      </c>
      <c r="AC683" s="185">
        <f t="shared" si="164"/>
        <v>1.5729141119340755E-2</v>
      </c>
      <c r="AD683" s="181"/>
      <c r="AE683" s="178">
        <f t="shared" si="165"/>
        <v>1.4314391291321293</v>
      </c>
      <c r="AF683" s="170">
        <f>Workings_risks!$E$18+Workings_risks!$E$27*(($AE683-1)*Workings_risks!$E$18)/(2050-2023)</f>
        <v>9.6229355465076317E-3</v>
      </c>
      <c r="AG683" s="170">
        <f>AF683+(($AE683-1)*Workings_risks!$E$18)/(2050-2023)</f>
        <v>9.7696685768556002E-3</v>
      </c>
      <c r="AH683" s="170">
        <f>AG683+(($AE683-1)*Workings_risks!$E$18)/(2050-2023)</f>
        <v>9.9164016072035687E-3</v>
      </c>
      <c r="AI683" s="170">
        <f>AH683+(($AE683-1)*Workings_risks!$E$18)/(2050-2023)</f>
        <v>1.0063134637551537E-2</v>
      </c>
      <c r="AJ683" s="170">
        <f>AI683+(($AE683-1)*Workings_risks!$E$18)/(2050-2023)</f>
        <v>1.0209867667899506E-2</v>
      </c>
      <c r="AK683" s="170">
        <f>AJ683+(($AE683-1)*Workings_risks!$E$18)/(2050-2023)</f>
        <v>1.0356600698247474E-2</v>
      </c>
      <c r="AL683" s="170">
        <f>AK683+(($AE683-1)*Workings_risks!$E$18)/(2050-2023)</f>
        <v>1.0503333728595443E-2</v>
      </c>
      <c r="AM683" s="170">
        <f>AL683+(($AE683-1)*Workings_risks!$E$18)/(2050-2023)</f>
        <v>1.0650066758943411E-2</v>
      </c>
      <c r="AN683" s="170">
        <f>AM683+(($AE683-1)*Workings_risks!$E$18)/(2050-2023)</f>
        <v>1.079679978929138E-2</v>
      </c>
      <c r="AO683" s="170">
        <f>AN683+(($AE683-1)*Workings_risks!$E$18)/(2050-2023)</f>
        <v>1.0943532819639348E-2</v>
      </c>
      <c r="AP683" s="170">
        <f>AO683+(($AE683-1)*Workings_risks!$E$18)/(2050-2023)</f>
        <v>1.1090265849987317E-2</v>
      </c>
      <c r="AQ683" s="170">
        <f>AP683+(($AE683-1)*Workings_risks!$E$18)/(2050-2023)</f>
        <v>1.1236998880335285E-2</v>
      </c>
      <c r="AR683" s="170">
        <f>AQ683+(($AE683-1)*Workings_risks!$E$18)/(2050-2023)</f>
        <v>1.1383731910683254E-2</v>
      </c>
      <c r="AS683" s="170">
        <f>AR683+(($AE683-1)*Workings_risks!$E$18)/(2050-2023)</f>
        <v>1.1530464941031222E-2</v>
      </c>
      <c r="AT683" s="170">
        <f>AS683+(($AE683-1)*Workings_risks!$E$18)/(2050-2023)</f>
        <v>1.1677197971379191E-2</v>
      </c>
      <c r="AU683" s="170">
        <f>AT683+(($AE683-1)*Workings_risks!$E$18)/(2050-2023)</f>
        <v>1.1823931001727159E-2</v>
      </c>
      <c r="AV683" s="170">
        <f>AU683+(($AE683-1)*Workings_risks!$E$18)/(2050-2023)</f>
        <v>1.1970664032075128E-2</v>
      </c>
      <c r="AW683" s="170">
        <f>AV683+(($AE683-1)*Workings_risks!$E$18)/(2050-2023)</f>
        <v>1.2117397062423096E-2</v>
      </c>
      <c r="AX683" s="170">
        <f>AW683+(($AE683-1)*Workings_risks!$E$18)/(2050-2023)</f>
        <v>1.2264130092771065E-2</v>
      </c>
      <c r="AY683" s="170">
        <f>AX683+(($AE683-1)*Workings_risks!$E$18)/(2050-2023)</f>
        <v>1.2410863123119033E-2</v>
      </c>
      <c r="BA683" s="186">
        <f>AF683*Workings_risks!$E$24*Workings_risks!$E$26*Workings_risks!$E$27*Assumptions!$G$90</f>
        <v>3.8970874782258446E-4</v>
      </c>
      <c r="BB683" s="186">
        <f>AG683*Workings_risks!$E$24*Workings_risks!$E$26*Workings_risks!$E$27*Assumptions!$G$90</f>
        <v>3.9565112842409158E-4</v>
      </c>
      <c r="BC683" s="186">
        <f>AH683*Workings_risks!$E$24*Workings_risks!$E$26*Workings_risks!$E$27*Assumptions!$G$90</f>
        <v>4.0159350902559858E-4</v>
      </c>
      <c r="BD683" s="186">
        <f>AI683*Workings_risks!$E$24*Workings_risks!$E$26*Workings_risks!$E$27*Assumptions!$G$90</f>
        <v>4.0753588962710575E-4</v>
      </c>
      <c r="BE683" s="186">
        <f>AJ683*Workings_risks!$E$24*Workings_risks!$E$26*Workings_risks!$E$27*Assumptions!$G$90</f>
        <v>4.1347827022861282E-4</v>
      </c>
      <c r="BF683" s="186">
        <f>AK683*Workings_risks!$E$24*Workings_risks!$E$26*Workings_risks!$E$27*Assumptions!$G$90</f>
        <v>4.1942065083011999E-4</v>
      </c>
      <c r="BG683" s="186">
        <f>AL683*Workings_risks!$E$24*Workings_risks!$E$26*Workings_risks!$E$27*Assumptions!$G$90</f>
        <v>4.2536303143162705E-4</v>
      </c>
      <c r="BH683" s="186">
        <f>AM683*Workings_risks!$E$24*Workings_risks!$E$26*Workings_risks!$E$27*Assumptions!$G$90</f>
        <v>4.3130541203313411E-4</v>
      </c>
      <c r="BI683" s="186">
        <f>AN683*Workings_risks!$E$24*Workings_risks!$E$26*Workings_risks!$E$27*Assumptions!$G$90</f>
        <v>4.3724779263464123E-4</v>
      </c>
      <c r="BJ683" s="186">
        <f>AO683*Workings_risks!$E$24*Workings_risks!$E$26*Workings_risks!$E$27*Assumptions!$G$90</f>
        <v>4.4319017323614834E-4</v>
      </c>
      <c r="BK683" s="186">
        <f>AP683*Workings_risks!$E$24*Workings_risks!$E$26*Workings_risks!$E$27*Assumptions!$G$90</f>
        <v>4.4913255383765546E-4</v>
      </c>
      <c r="BL683" s="186">
        <f>AQ683*Workings_risks!$E$24*Workings_risks!$E$26*Workings_risks!$E$27*Assumptions!$G$90</f>
        <v>4.5507493443916252E-4</v>
      </c>
      <c r="BM683" s="186">
        <f>AR683*Workings_risks!$E$24*Workings_risks!$E$26*Workings_risks!$E$27*Assumptions!$G$90</f>
        <v>4.6101731504066958E-4</v>
      </c>
      <c r="BN683" s="186">
        <f>AS683*Workings_risks!$E$24*Workings_risks!$E$26*Workings_risks!$E$27*Assumptions!$G$90</f>
        <v>4.6695969564217681E-4</v>
      </c>
      <c r="BO683" s="186">
        <f>AT683*Workings_risks!$E$24*Workings_risks!$E$26*Workings_risks!$E$27*Assumptions!$G$90</f>
        <v>4.7290207624368382E-4</v>
      </c>
      <c r="BP683" s="186">
        <f>AU683*Workings_risks!$E$24*Workings_risks!$E$26*Workings_risks!$E$27*Assumptions!$G$90</f>
        <v>4.7884445684519099E-4</v>
      </c>
      <c r="BQ683" s="186">
        <f>AV683*Workings_risks!$E$24*Workings_risks!$E$26*Workings_risks!$E$27*Assumptions!$G$90</f>
        <v>4.84786837446698E-4</v>
      </c>
      <c r="BR683" s="186">
        <f>AW683*Workings_risks!$E$24*Workings_risks!$E$26*Workings_risks!$E$27*Assumptions!$G$90</f>
        <v>4.9072921804820511E-4</v>
      </c>
      <c r="BS683" s="186">
        <f>AX683*Workings_risks!$E$24*Workings_risks!$E$26*Workings_risks!$E$27*Assumptions!$G$90</f>
        <v>4.9667159864971223E-4</v>
      </c>
      <c r="BT683" s="186">
        <f>AY683*Workings_risks!$E$24*Workings_risks!$E$26*Workings_risks!$E$27*Assumptions!$G$90</f>
        <v>5.0261397925121935E-4</v>
      </c>
    </row>
    <row r="684" spans="2:72" x14ac:dyDescent="0.25">
      <c r="B684" s="42">
        <v>10503196</v>
      </c>
      <c r="C684" s="42" t="s">
        <v>705</v>
      </c>
      <c r="D684" s="42" t="s">
        <v>257</v>
      </c>
      <c r="E684" s="42">
        <v>17458425</v>
      </c>
      <c r="F684" s="42">
        <v>17459341</v>
      </c>
      <c r="G684" s="42">
        <v>0.62952674833058042</v>
      </c>
      <c r="H684" s="42">
        <v>143.84026816929</v>
      </c>
      <c r="I684" s="42">
        <v>-38.306670441403199</v>
      </c>
      <c r="J684" s="42">
        <v>112</v>
      </c>
      <c r="K684" s="42">
        <v>98.7</v>
      </c>
      <c r="L684" s="32">
        <v>5.3999999999999999E-2</v>
      </c>
      <c r="M684" s="32">
        <v>7.2999999999999995E-2</v>
      </c>
      <c r="N684" s="181"/>
      <c r="O684" s="182">
        <f t="shared" si="151"/>
        <v>118.048</v>
      </c>
      <c r="P684" s="182">
        <f t="shared" si="152"/>
        <v>104.02980000000001</v>
      </c>
      <c r="Q684" s="191">
        <f t="shared" si="153"/>
        <v>0.01</v>
      </c>
      <c r="R684" s="191">
        <f t="shared" si="154"/>
        <v>0.02</v>
      </c>
      <c r="S684" s="184">
        <f t="shared" si="155"/>
        <v>-1401.8199999999995</v>
      </c>
      <c r="T684" s="184">
        <f t="shared" si="156"/>
        <v>132.06620000000001</v>
      </c>
      <c r="U684" s="185">
        <f t="shared" si="157"/>
        <v>1.4314391291321294E-2</v>
      </c>
      <c r="V684" s="181"/>
      <c r="W684" s="182">
        <f t="shared" si="158"/>
        <v>120.17599999999999</v>
      </c>
      <c r="X684" s="182">
        <f t="shared" si="159"/>
        <v>105.9051</v>
      </c>
      <c r="Y684" s="183">
        <f t="shared" si="160"/>
        <v>0.01</v>
      </c>
      <c r="Z684" s="183">
        <f t="shared" si="161"/>
        <v>0.02</v>
      </c>
      <c r="AA684" s="184">
        <f t="shared" si="162"/>
        <v>-1427.0899999999983</v>
      </c>
      <c r="AB684" s="184">
        <f t="shared" si="163"/>
        <v>134.44689999999997</v>
      </c>
      <c r="AC684" s="185">
        <f t="shared" si="164"/>
        <v>1.5729141119340755E-2</v>
      </c>
      <c r="AD684" s="181"/>
      <c r="AE684" s="178">
        <f t="shared" si="165"/>
        <v>1.4314391291321293</v>
      </c>
      <c r="AF684" s="170">
        <f>Workings_risks!$E$18+Workings_risks!$E$27*(($AE684-1)*Workings_risks!$E$18)/(2050-2023)</f>
        <v>9.6229355465076317E-3</v>
      </c>
      <c r="AG684" s="170">
        <f>AF684+(($AE684-1)*Workings_risks!$E$18)/(2050-2023)</f>
        <v>9.7696685768556002E-3</v>
      </c>
      <c r="AH684" s="170">
        <f>AG684+(($AE684-1)*Workings_risks!$E$18)/(2050-2023)</f>
        <v>9.9164016072035687E-3</v>
      </c>
      <c r="AI684" s="170">
        <f>AH684+(($AE684-1)*Workings_risks!$E$18)/(2050-2023)</f>
        <v>1.0063134637551537E-2</v>
      </c>
      <c r="AJ684" s="170">
        <f>AI684+(($AE684-1)*Workings_risks!$E$18)/(2050-2023)</f>
        <v>1.0209867667899506E-2</v>
      </c>
      <c r="AK684" s="170">
        <f>AJ684+(($AE684-1)*Workings_risks!$E$18)/(2050-2023)</f>
        <v>1.0356600698247474E-2</v>
      </c>
      <c r="AL684" s="170">
        <f>AK684+(($AE684-1)*Workings_risks!$E$18)/(2050-2023)</f>
        <v>1.0503333728595443E-2</v>
      </c>
      <c r="AM684" s="170">
        <f>AL684+(($AE684-1)*Workings_risks!$E$18)/(2050-2023)</f>
        <v>1.0650066758943411E-2</v>
      </c>
      <c r="AN684" s="170">
        <f>AM684+(($AE684-1)*Workings_risks!$E$18)/(2050-2023)</f>
        <v>1.079679978929138E-2</v>
      </c>
      <c r="AO684" s="170">
        <f>AN684+(($AE684-1)*Workings_risks!$E$18)/(2050-2023)</f>
        <v>1.0943532819639348E-2</v>
      </c>
      <c r="AP684" s="170">
        <f>AO684+(($AE684-1)*Workings_risks!$E$18)/(2050-2023)</f>
        <v>1.1090265849987317E-2</v>
      </c>
      <c r="AQ684" s="170">
        <f>AP684+(($AE684-1)*Workings_risks!$E$18)/(2050-2023)</f>
        <v>1.1236998880335285E-2</v>
      </c>
      <c r="AR684" s="170">
        <f>AQ684+(($AE684-1)*Workings_risks!$E$18)/(2050-2023)</f>
        <v>1.1383731910683254E-2</v>
      </c>
      <c r="AS684" s="170">
        <f>AR684+(($AE684-1)*Workings_risks!$E$18)/(2050-2023)</f>
        <v>1.1530464941031222E-2</v>
      </c>
      <c r="AT684" s="170">
        <f>AS684+(($AE684-1)*Workings_risks!$E$18)/(2050-2023)</f>
        <v>1.1677197971379191E-2</v>
      </c>
      <c r="AU684" s="170">
        <f>AT684+(($AE684-1)*Workings_risks!$E$18)/(2050-2023)</f>
        <v>1.1823931001727159E-2</v>
      </c>
      <c r="AV684" s="170">
        <f>AU684+(($AE684-1)*Workings_risks!$E$18)/(2050-2023)</f>
        <v>1.1970664032075128E-2</v>
      </c>
      <c r="AW684" s="170">
        <f>AV684+(($AE684-1)*Workings_risks!$E$18)/(2050-2023)</f>
        <v>1.2117397062423096E-2</v>
      </c>
      <c r="AX684" s="170">
        <f>AW684+(($AE684-1)*Workings_risks!$E$18)/(2050-2023)</f>
        <v>1.2264130092771065E-2</v>
      </c>
      <c r="AY684" s="170">
        <f>AX684+(($AE684-1)*Workings_risks!$E$18)/(2050-2023)</f>
        <v>1.2410863123119033E-2</v>
      </c>
      <c r="BA684" s="186">
        <f>AF684*Workings_risks!$E$24*Workings_risks!$E$26*Workings_risks!$E$27*Assumptions!$G$90</f>
        <v>3.8970874782258446E-4</v>
      </c>
      <c r="BB684" s="186">
        <f>AG684*Workings_risks!$E$24*Workings_risks!$E$26*Workings_risks!$E$27*Assumptions!$G$90</f>
        <v>3.9565112842409158E-4</v>
      </c>
      <c r="BC684" s="186">
        <f>AH684*Workings_risks!$E$24*Workings_risks!$E$26*Workings_risks!$E$27*Assumptions!$G$90</f>
        <v>4.0159350902559858E-4</v>
      </c>
      <c r="BD684" s="186">
        <f>AI684*Workings_risks!$E$24*Workings_risks!$E$26*Workings_risks!$E$27*Assumptions!$G$90</f>
        <v>4.0753588962710575E-4</v>
      </c>
      <c r="BE684" s="186">
        <f>AJ684*Workings_risks!$E$24*Workings_risks!$E$26*Workings_risks!$E$27*Assumptions!$G$90</f>
        <v>4.1347827022861282E-4</v>
      </c>
      <c r="BF684" s="186">
        <f>AK684*Workings_risks!$E$24*Workings_risks!$E$26*Workings_risks!$E$27*Assumptions!$G$90</f>
        <v>4.1942065083011999E-4</v>
      </c>
      <c r="BG684" s="186">
        <f>AL684*Workings_risks!$E$24*Workings_risks!$E$26*Workings_risks!$E$27*Assumptions!$G$90</f>
        <v>4.2536303143162705E-4</v>
      </c>
      <c r="BH684" s="186">
        <f>AM684*Workings_risks!$E$24*Workings_risks!$E$26*Workings_risks!$E$27*Assumptions!$G$90</f>
        <v>4.3130541203313411E-4</v>
      </c>
      <c r="BI684" s="186">
        <f>AN684*Workings_risks!$E$24*Workings_risks!$E$26*Workings_risks!$E$27*Assumptions!$G$90</f>
        <v>4.3724779263464123E-4</v>
      </c>
      <c r="BJ684" s="186">
        <f>AO684*Workings_risks!$E$24*Workings_risks!$E$26*Workings_risks!$E$27*Assumptions!$G$90</f>
        <v>4.4319017323614834E-4</v>
      </c>
      <c r="BK684" s="186">
        <f>AP684*Workings_risks!$E$24*Workings_risks!$E$26*Workings_risks!$E$27*Assumptions!$G$90</f>
        <v>4.4913255383765546E-4</v>
      </c>
      <c r="BL684" s="186">
        <f>AQ684*Workings_risks!$E$24*Workings_risks!$E$26*Workings_risks!$E$27*Assumptions!$G$90</f>
        <v>4.5507493443916252E-4</v>
      </c>
      <c r="BM684" s="186">
        <f>AR684*Workings_risks!$E$24*Workings_risks!$E$26*Workings_risks!$E$27*Assumptions!$G$90</f>
        <v>4.6101731504066958E-4</v>
      </c>
      <c r="BN684" s="186">
        <f>AS684*Workings_risks!$E$24*Workings_risks!$E$26*Workings_risks!$E$27*Assumptions!$G$90</f>
        <v>4.6695969564217681E-4</v>
      </c>
      <c r="BO684" s="186">
        <f>AT684*Workings_risks!$E$24*Workings_risks!$E$26*Workings_risks!$E$27*Assumptions!$G$90</f>
        <v>4.7290207624368382E-4</v>
      </c>
      <c r="BP684" s="186">
        <f>AU684*Workings_risks!$E$24*Workings_risks!$E$26*Workings_risks!$E$27*Assumptions!$G$90</f>
        <v>4.7884445684519099E-4</v>
      </c>
      <c r="BQ684" s="186">
        <f>AV684*Workings_risks!$E$24*Workings_risks!$E$26*Workings_risks!$E$27*Assumptions!$G$90</f>
        <v>4.84786837446698E-4</v>
      </c>
      <c r="BR684" s="186">
        <f>AW684*Workings_risks!$E$24*Workings_risks!$E$26*Workings_risks!$E$27*Assumptions!$G$90</f>
        <v>4.9072921804820511E-4</v>
      </c>
      <c r="BS684" s="186">
        <f>AX684*Workings_risks!$E$24*Workings_risks!$E$26*Workings_risks!$E$27*Assumptions!$G$90</f>
        <v>4.9667159864971223E-4</v>
      </c>
      <c r="BT684" s="186">
        <f>AY684*Workings_risks!$E$24*Workings_risks!$E$26*Workings_risks!$E$27*Assumptions!$G$90</f>
        <v>5.0261397925121935E-4</v>
      </c>
    </row>
    <row r="685" spans="2:72" x14ac:dyDescent="0.25">
      <c r="B685" s="42">
        <v>10509240</v>
      </c>
      <c r="C685" s="42" t="s">
        <v>714</v>
      </c>
      <c r="D685" s="42" t="s">
        <v>268</v>
      </c>
      <c r="E685" s="42">
        <v>17487988</v>
      </c>
      <c r="F685" s="42">
        <v>17487997</v>
      </c>
      <c r="G685" s="42">
        <v>2.3131419987915103</v>
      </c>
      <c r="H685" s="42">
        <v>144.36691770099199</v>
      </c>
      <c r="I685" s="42">
        <v>-37.2562869182089</v>
      </c>
      <c r="J685" s="42">
        <v>133</v>
      </c>
      <c r="K685" s="42">
        <v>119</v>
      </c>
      <c r="L685" s="32">
        <v>6.3E-2</v>
      </c>
      <c r="M685" s="32">
        <v>8.7999999999999995E-2</v>
      </c>
      <c r="N685" s="181"/>
      <c r="O685" s="182">
        <f t="shared" si="151"/>
        <v>141.37899999999999</v>
      </c>
      <c r="P685" s="182">
        <f t="shared" si="152"/>
        <v>126.497</v>
      </c>
      <c r="Q685" s="191">
        <f t="shared" si="153"/>
        <v>0.01</v>
      </c>
      <c r="R685" s="191">
        <f t="shared" si="154"/>
        <v>0.02</v>
      </c>
      <c r="S685" s="184">
        <f t="shared" si="155"/>
        <v>-1488.1999999999989</v>
      </c>
      <c r="T685" s="184">
        <f t="shared" si="156"/>
        <v>156.26099999999997</v>
      </c>
      <c r="U685" s="185">
        <f t="shared" si="157"/>
        <v>1.5630291627469414E-2</v>
      </c>
      <c r="V685" s="181"/>
      <c r="W685" s="182">
        <f t="shared" si="158"/>
        <v>142.709</v>
      </c>
      <c r="X685" s="182">
        <f t="shared" si="159"/>
        <v>129.47200000000001</v>
      </c>
      <c r="Y685" s="183">
        <f t="shared" si="160"/>
        <v>0.01</v>
      </c>
      <c r="Z685" s="183">
        <f t="shared" si="161"/>
        <v>0.02</v>
      </c>
      <c r="AA685" s="184">
        <f t="shared" si="162"/>
        <v>-1323.6999999999996</v>
      </c>
      <c r="AB685" s="184">
        <f t="shared" si="163"/>
        <v>155.94600000000003</v>
      </c>
      <c r="AC685" s="185">
        <f t="shared" si="164"/>
        <v>1.7334743521946087E-2</v>
      </c>
      <c r="AD685" s="181"/>
      <c r="AE685" s="178">
        <f t="shared" si="165"/>
        <v>1.5630291627469415</v>
      </c>
      <c r="AF685" s="170">
        <f>Workings_risks!$E$18+Workings_risks!$E$27*(($AE685-1)*Workings_risks!$E$18)/(2050-2023)</f>
        <v>9.7571973908243455E-3</v>
      </c>
      <c r="AG685" s="170">
        <f>AF685+(($AE685-1)*Workings_risks!$E$18)/(2050-2023)</f>
        <v>9.9486843692778854E-3</v>
      </c>
      <c r="AH685" s="170">
        <f>AG685+(($AE685-1)*Workings_risks!$E$18)/(2050-2023)</f>
        <v>1.0140171347731425E-2</v>
      </c>
      <c r="AI685" s="170">
        <f>AH685+(($AE685-1)*Workings_risks!$E$18)/(2050-2023)</f>
        <v>1.0331658326184965E-2</v>
      </c>
      <c r="AJ685" s="170">
        <f>AI685+(($AE685-1)*Workings_risks!$E$18)/(2050-2023)</f>
        <v>1.0523145304638505E-2</v>
      </c>
      <c r="AK685" s="170">
        <f>AJ685+(($AE685-1)*Workings_risks!$E$18)/(2050-2023)</f>
        <v>1.0714632283092045E-2</v>
      </c>
      <c r="AL685" s="170">
        <f>AK685+(($AE685-1)*Workings_risks!$E$18)/(2050-2023)</f>
        <v>1.0906119261545584E-2</v>
      </c>
      <c r="AM685" s="170">
        <f>AL685+(($AE685-1)*Workings_risks!$E$18)/(2050-2023)</f>
        <v>1.1097606239999124E-2</v>
      </c>
      <c r="AN685" s="170">
        <f>AM685+(($AE685-1)*Workings_risks!$E$18)/(2050-2023)</f>
        <v>1.1289093218452664E-2</v>
      </c>
      <c r="AO685" s="170">
        <f>AN685+(($AE685-1)*Workings_risks!$E$18)/(2050-2023)</f>
        <v>1.1480580196906204E-2</v>
      </c>
      <c r="AP685" s="170">
        <f>AO685+(($AE685-1)*Workings_risks!$E$18)/(2050-2023)</f>
        <v>1.1672067175359744E-2</v>
      </c>
      <c r="AQ685" s="170">
        <f>AP685+(($AE685-1)*Workings_risks!$E$18)/(2050-2023)</f>
        <v>1.1863554153813283E-2</v>
      </c>
      <c r="AR685" s="170">
        <f>AQ685+(($AE685-1)*Workings_risks!$E$18)/(2050-2023)</f>
        <v>1.2055041132266823E-2</v>
      </c>
      <c r="AS685" s="170">
        <f>AR685+(($AE685-1)*Workings_risks!$E$18)/(2050-2023)</f>
        <v>1.2246528110720363E-2</v>
      </c>
      <c r="AT685" s="170">
        <f>AS685+(($AE685-1)*Workings_risks!$E$18)/(2050-2023)</f>
        <v>1.2438015089173903E-2</v>
      </c>
      <c r="AU685" s="170">
        <f>AT685+(($AE685-1)*Workings_risks!$E$18)/(2050-2023)</f>
        <v>1.2629502067627443E-2</v>
      </c>
      <c r="AV685" s="170">
        <f>AU685+(($AE685-1)*Workings_risks!$E$18)/(2050-2023)</f>
        <v>1.2820989046080982E-2</v>
      </c>
      <c r="AW685" s="170">
        <f>AV685+(($AE685-1)*Workings_risks!$E$18)/(2050-2023)</f>
        <v>1.3012476024534522E-2</v>
      </c>
      <c r="AX685" s="170">
        <f>AW685+(($AE685-1)*Workings_risks!$E$18)/(2050-2023)</f>
        <v>1.3203963002988062E-2</v>
      </c>
      <c r="AY685" s="170">
        <f>AX685+(($AE685-1)*Workings_risks!$E$18)/(2050-2023)</f>
        <v>1.3395449981441602E-2</v>
      </c>
      <c r="BA685" s="186">
        <f>AF685*Workings_risks!$E$24*Workings_risks!$E$26*Workings_risks!$E$27*Assumptions!$G$90</f>
        <v>3.9514607149332295E-4</v>
      </c>
      <c r="BB685" s="186">
        <f>AG685*Workings_risks!$E$24*Workings_risks!$E$26*Workings_risks!$E$27*Assumptions!$G$90</f>
        <v>4.0290089331840957E-4</v>
      </c>
      <c r="BC685" s="186">
        <f>AH685*Workings_risks!$E$24*Workings_risks!$E$26*Workings_risks!$E$27*Assumptions!$G$90</f>
        <v>4.1065571514349624E-4</v>
      </c>
      <c r="BD685" s="186">
        <f>AI685*Workings_risks!$E$24*Workings_risks!$E$26*Workings_risks!$E$27*Assumptions!$G$90</f>
        <v>4.184105369685828E-4</v>
      </c>
      <c r="BE685" s="186">
        <f>AJ685*Workings_risks!$E$24*Workings_risks!$E$26*Workings_risks!$E$27*Assumptions!$G$90</f>
        <v>4.2616535879366947E-4</v>
      </c>
      <c r="BF685" s="186">
        <f>AK685*Workings_risks!$E$24*Workings_risks!$E$26*Workings_risks!$E$27*Assumptions!$G$90</f>
        <v>4.3392018061875614E-4</v>
      </c>
      <c r="BG685" s="186">
        <f>AL685*Workings_risks!$E$24*Workings_risks!$E$26*Workings_risks!$E$27*Assumptions!$G$90</f>
        <v>4.416750024438427E-4</v>
      </c>
      <c r="BH685" s="186">
        <f>AM685*Workings_risks!$E$24*Workings_risks!$E$26*Workings_risks!$E$27*Assumptions!$G$90</f>
        <v>4.4942982426892926E-4</v>
      </c>
      <c r="BI685" s="186">
        <f>AN685*Workings_risks!$E$24*Workings_risks!$E$26*Workings_risks!$E$27*Assumptions!$G$90</f>
        <v>4.5718464609401587E-4</v>
      </c>
      <c r="BJ685" s="186">
        <f>AO685*Workings_risks!$E$24*Workings_risks!$E$26*Workings_risks!$E$27*Assumptions!$G$90</f>
        <v>4.6493946791910254E-4</v>
      </c>
      <c r="BK685" s="186">
        <f>AP685*Workings_risks!$E$24*Workings_risks!$E$26*Workings_risks!$E$27*Assumptions!$G$90</f>
        <v>4.7269428974418916E-4</v>
      </c>
      <c r="BL685" s="186">
        <f>AQ685*Workings_risks!$E$24*Workings_risks!$E$26*Workings_risks!$E$27*Assumptions!$G$90</f>
        <v>4.8044911156927577E-4</v>
      </c>
      <c r="BM685" s="186">
        <f>AR685*Workings_risks!$E$24*Workings_risks!$E$26*Workings_risks!$E$27*Assumptions!$G$90</f>
        <v>4.8820393339436239E-4</v>
      </c>
      <c r="BN685" s="186">
        <f>AS685*Workings_risks!$E$24*Workings_risks!$E$26*Workings_risks!$E$27*Assumptions!$G$90</f>
        <v>4.9595875521944905E-4</v>
      </c>
      <c r="BO685" s="186">
        <f>AT685*Workings_risks!$E$24*Workings_risks!$E$26*Workings_risks!$E$27*Assumptions!$G$90</f>
        <v>5.0371357704453556E-4</v>
      </c>
      <c r="BP685" s="186">
        <f>AU685*Workings_risks!$E$24*Workings_risks!$E$26*Workings_risks!$E$27*Assumptions!$G$90</f>
        <v>5.1146839886962228E-4</v>
      </c>
      <c r="BQ685" s="186">
        <f>AV685*Workings_risks!$E$24*Workings_risks!$E$26*Workings_risks!$E$27*Assumptions!$G$90</f>
        <v>5.192232206947089E-4</v>
      </c>
      <c r="BR685" s="186">
        <f>AW685*Workings_risks!$E$24*Workings_risks!$E$26*Workings_risks!$E$27*Assumptions!$G$90</f>
        <v>5.2697804251979551E-4</v>
      </c>
      <c r="BS685" s="186">
        <f>AX685*Workings_risks!$E$24*Workings_risks!$E$26*Workings_risks!$E$27*Assumptions!$G$90</f>
        <v>5.3473286434488202E-4</v>
      </c>
      <c r="BT685" s="186">
        <f>AY685*Workings_risks!$E$24*Workings_risks!$E$26*Workings_risks!$E$27*Assumptions!$G$90</f>
        <v>5.4248768616996874E-4</v>
      </c>
    </row>
    <row r="686" spans="2:72" x14ac:dyDescent="0.25">
      <c r="B686" s="42">
        <v>10509296</v>
      </c>
      <c r="C686" s="42" t="s">
        <v>325</v>
      </c>
      <c r="D686" s="42" t="s">
        <v>232</v>
      </c>
      <c r="E686" s="42">
        <v>17488388</v>
      </c>
      <c r="F686" s="42">
        <v>17488392</v>
      </c>
      <c r="G686" s="42">
        <v>0.66445437974065014</v>
      </c>
      <c r="H686" s="42">
        <v>144.17380888792101</v>
      </c>
      <c r="I686" s="42">
        <v>-37.343134752864998</v>
      </c>
      <c r="J686" s="42">
        <v>139</v>
      </c>
      <c r="K686" s="42">
        <v>123</v>
      </c>
      <c r="L686" s="32">
        <v>6.3E-2</v>
      </c>
      <c r="M686" s="32">
        <v>8.7999999999999995E-2</v>
      </c>
      <c r="N686" s="181"/>
      <c r="O686" s="182">
        <f t="shared" si="151"/>
        <v>147.75700000000001</v>
      </c>
      <c r="P686" s="182">
        <f t="shared" si="152"/>
        <v>130.749</v>
      </c>
      <c r="Q686" s="191">
        <f t="shared" si="153"/>
        <v>0.01</v>
      </c>
      <c r="R686" s="191">
        <f t="shared" si="154"/>
        <v>0.02</v>
      </c>
      <c r="S686" s="184">
        <f t="shared" si="155"/>
        <v>-1700.8000000000011</v>
      </c>
      <c r="T686" s="184">
        <f t="shared" si="156"/>
        <v>164.76499999999999</v>
      </c>
      <c r="U686" s="185">
        <f t="shared" si="157"/>
        <v>1.5148753527751628E-2</v>
      </c>
      <c r="V686" s="181"/>
      <c r="W686" s="182">
        <f t="shared" si="158"/>
        <v>149.14699999999999</v>
      </c>
      <c r="X686" s="182">
        <f t="shared" si="159"/>
        <v>133.82400000000001</v>
      </c>
      <c r="Y686" s="183">
        <f t="shared" si="160"/>
        <v>0.01</v>
      </c>
      <c r="Z686" s="183">
        <f t="shared" si="161"/>
        <v>0.02</v>
      </c>
      <c r="AA686" s="184">
        <f t="shared" si="162"/>
        <v>-1532.2999999999977</v>
      </c>
      <c r="AB686" s="184">
        <f t="shared" si="163"/>
        <v>164.46999999999997</v>
      </c>
      <c r="AC686" s="185">
        <f t="shared" si="164"/>
        <v>1.6622071395940748E-2</v>
      </c>
      <c r="AD686" s="181"/>
      <c r="AE686" s="178">
        <f t="shared" si="165"/>
        <v>1.5148753527751628</v>
      </c>
      <c r="AF686" s="170">
        <f>Workings_risks!$E$18+Workings_risks!$E$27*(($AE686-1)*Workings_risks!$E$18)/(2050-2023)</f>
        <v>9.7080658634579771E-3</v>
      </c>
      <c r="AG686" s="170">
        <f>AF686+(($AE686-1)*Workings_risks!$E$18)/(2050-2023)</f>
        <v>9.8831756661227274E-3</v>
      </c>
      <c r="AH686" s="170">
        <f>AG686+(($AE686-1)*Workings_risks!$E$18)/(2050-2023)</f>
        <v>1.0058285468787478E-2</v>
      </c>
      <c r="AI686" s="170">
        <f>AH686+(($AE686-1)*Workings_risks!$E$18)/(2050-2023)</f>
        <v>1.0233395271452228E-2</v>
      </c>
      <c r="AJ686" s="170">
        <f>AI686+(($AE686-1)*Workings_risks!$E$18)/(2050-2023)</f>
        <v>1.0408505074116978E-2</v>
      </c>
      <c r="AK686" s="170">
        <f>AJ686+(($AE686-1)*Workings_risks!$E$18)/(2050-2023)</f>
        <v>1.0583614876781729E-2</v>
      </c>
      <c r="AL686" s="170">
        <f>AK686+(($AE686-1)*Workings_risks!$E$18)/(2050-2023)</f>
        <v>1.0758724679446479E-2</v>
      </c>
      <c r="AM686" s="170">
        <f>AL686+(($AE686-1)*Workings_risks!$E$18)/(2050-2023)</f>
        <v>1.0933834482111229E-2</v>
      </c>
      <c r="AN686" s="170">
        <f>AM686+(($AE686-1)*Workings_risks!$E$18)/(2050-2023)</f>
        <v>1.110894428477598E-2</v>
      </c>
      <c r="AO686" s="170">
        <f>AN686+(($AE686-1)*Workings_risks!$E$18)/(2050-2023)</f>
        <v>1.128405408744073E-2</v>
      </c>
      <c r="AP686" s="170">
        <f>AO686+(($AE686-1)*Workings_risks!$E$18)/(2050-2023)</f>
        <v>1.145916389010548E-2</v>
      </c>
      <c r="AQ686" s="170">
        <f>AP686+(($AE686-1)*Workings_risks!$E$18)/(2050-2023)</f>
        <v>1.1634273692770231E-2</v>
      </c>
      <c r="AR686" s="170">
        <f>AQ686+(($AE686-1)*Workings_risks!$E$18)/(2050-2023)</f>
        <v>1.1809383495434981E-2</v>
      </c>
      <c r="AS686" s="170">
        <f>AR686+(($AE686-1)*Workings_risks!$E$18)/(2050-2023)</f>
        <v>1.1984493298099731E-2</v>
      </c>
      <c r="AT686" s="170">
        <f>AS686+(($AE686-1)*Workings_risks!$E$18)/(2050-2023)</f>
        <v>1.2159603100764482E-2</v>
      </c>
      <c r="AU686" s="170">
        <f>AT686+(($AE686-1)*Workings_risks!$E$18)/(2050-2023)</f>
        <v>1.2334712903429232E-2</v>
      </c>
      <c r="AV686" s="170">
        <f>AU686+(($AE686-1)*Workings_risks!$E$18)/(2050-2023)</f>
        <v>1.2509822706093982E-2</v>
      </c>
      <c r="AW686" s="170">
        <f>AV686+(($AE686-1)*Workings_risks!$E$18)/(2050-2023)</f>
        <v>1.2684932508758733E-2</v>
      </c>
      <c r="AX686" s="170">
        <f>AW686+(($AE686-1)*Workings_risks!$E$18)/(2050-2023)</f>
        <v>1.2860042311423483E-2</v>
      </c>
      <c r="AY686" s="170">
        <f>AX686+(($AE686-1)*Workings_risks!$E$18)/(2050-2023)</f>
        <v>1.3035152114088233E-2</v>
      </c>
      <c r="BA686" s="186">
        <f>AF686*Workings_risks!$E$24*Workings_risks!$E$26*Workings_risks!$E$27*Assumptions!$G$90</f>
        <v>3.9315634747241263E-4</v>
      </c>
      <c r="BB686" s="186">
        <f>AG686*Workings_risks!$E$24*Workings_risks!$E$26*Workings_risks!$E$27*Assumptions!$G$90</f>
        <v>4.0024792795719579E-4</v>
      </c>
      <c r="BC686" s="186">
        <f>AH686*Workings_risks!$E$24*Workings_risks!$E$26*Workings_risks!$E$27*Assumptions!$G$90</f>
        <v>4.0733950844197895E-4</v>
      </c>
      <c r="BD686" s="186">
        <f>AI686*Workings_risks!$E$24*Workings_risks!$E$26*Workings_risks!$E$27*Assumptions!$G$90</f>
        <v>4.1443108892676205E-4</v>
      </c>
      <c r="BE686" s="186">
        <f>AJ686*Workings_risks!$E$24*Workings_risks!$E$26*Workings_risks!$E$27*Assumptions!$G$90</f>
        <v>4.2152266941154521E-4</v>
      </c>
      <c r="BF686" s="186">
        <f>AK686*Workings_risks!$E$24*Workings_risks!$E$26*Workings_risks!$E$27*Assumptions!$G$90</f>
        <v>4.2861424989632842E-4</v>
      </c>
      <c r="BG686" s="186">
        <f>AL686*Workings_risks!$E$24*Workings_risks!$E$26*Workings_risks!$E$27*Assumptions!$G$90</f>
        <v>4.3570583038111163E-4</v>
      </c>
      <c r="BH686" s="186">
        <f>AM686*Workings_risks!$E$24*Workings_risks!$E$26*Workings_risks!$E$27*Assumptions!$G$90</f>
        <v>4.4279741086589473E-4</v>
      </c>
      <c r="BI686" s="186">
        <f>AN686*Workings_risks!$E$24*Workings_risks!$E$26*Workings_risks!$E$27*Assumptions!$G$90</f>
        <v>4.4988899135067794E-4</v>
      </c>
      <c r="BJ686" s="186">
        <f>AO686*Workings_risks!$E$24*Workings_risks!$E$26*Workings_risks!$E$27*Assumptions!$G$90</f>
        <v>4.5698057183546104E-4</v>
      </c>
      <c r="BK686" s="186">
        <f>AP686*Workings_risks!$E$24*Workings_risks!$E$26*Workings_risks!$E$27*Assumptions!$G$90</f>
        <v>4.640721523202442E-4</v>
      </c>
      <c r="BL686" s="186">
        <f>AQ686*Workings_risks!$E$24*Workings_risks!$E$26*Workings_risks!$E$27*Assumptions!$G$90</f>
        <v>4.7116373280502735E-4</v>
      </c>
      <c r="BM686" s="186">
        <f>AR686*Workings_risks!$E$24*Workings_risks!$E$26*Workings_risks!$E$27*Assumptions!$G$90</f>
        <v>4.7825531328981051E-4</v>
      </c>
      <c r="BN686" s="186">
        <f>AS686*Workings_risks!$E$24*Workings_risks!$E$26*Workings_risks!$E$27*Assumptions!$G$90</f>
        <v>4.8534689377459372E-4</v>
      </c>
      <c r="BO686" s="186">
        <f>AT686*Workings_risks!$E$24*Workings_risks!$E$26*Workings_risks!$E$27*Assumptions!$G$90</f>
        <v>4.9243847425937688E-4</v>
      </c>
      <c r="BP686" s="186">
        <f>AU686*Workings_risks!$E$24*Workings_risks!$E$26*Workings_risks!$E$27*Assumptions!$G$90</f>
        <v>4.9953005474416003E-4</v>
      </c>
      <c r="BQ686" s="186">
        <f>AV686*Workings_risks!$E$24*Workings_risks!$E$26*Workings_risks!$E$27*Assumptions!$G$90</f>
        <v>5.066216352289433E-4</v>
      </c>
      <c r="BR686" s="186">
        <f>AW686*Workings_risks!$E$24*Workings_risks!$E$26*Workings_risks!$E$27*Assumptions!$G$90</f>
        <v>5.1371321571372624E-4</v>
      </c>
      <c r="BS686" s="186">
        <f>AX686*Workings_risks!$E$24*Workings_risks!$E$26*Workings_risks!$E$27*Assumptions!$G$90</f>
        <v>5.208047961985095E-4</v>
      </c>
      <c r="BT686" s="186">
        <f>AY686*Workings_risks!$E$24*Workings_risks!$E$26*Workings_risks!$E$27*Assumptions!$G$90</f>
        <v>5.2789637668329266E-4</v>
      </c>
    </row>
    <row r="687" spans="2:72" x14ac:dyDescent="0.25">
      <c r="B687" s="42">
        <v>10517240</v>
      </c>
      <c r="C687" s="42" t="s">
        <v>568</v>
      </c>
      <c r="D687" s="42" t="s">
        <v>280</v>
      </c>
      <c r="E687" s="42">
        <v>17530221</v>
      </c>
      <c r="F687" s="42">
        <v>177651649</v>
      </c>
      <c r="G687" s="42">
        <v>0.33676020894906067</v>
      </c>
      <c r="H687" s="42">
        <v>145.201188881484</v>
      </c>
      <c r="I687" s="42">
        <v>-36.557648961833998</v>
      </c>
      <c r="J687" s="42">
        <v>121</v>
      </c>
      <c r="K687" s="42">
        <v>107</v>
      </c>
      <c r="L687" s="32">
        <v>6.3E-2</v>
      </c>
      <c r="M687" s="32">
        <v>8.7999999999999995E-2</v>
      </c>
      <c r="N687" s="181"/>
      <c r="O687" s="182">
        <f t="shared" si="151"/>
        <v>128.62299999999999</v>
      </c>
      <c r="P687" s="182">
        <f t="shared" si="152"/>
        <v>113.741</v>
      </c>
      <c r="Q687" s="191">
        <f t="shared" si="153"/>
        <v>0.01</v>
      </c>
      <c r="R687" s="191">
        <f t="shared" si="154"/>
        <v>0.02</v>
      </c>
      <c r="S687" s="184">
        <f t="shared" si="155"/>
        <v>-1488.1999999999989</v>
      </c>
      <c r="T687" s="184">
        <f t="shared" si="156"/>
        <v>143.50499999999997</v>
      </c>
      <c r="U687" s="185">
        <f t="shared" si="157"/>
        <v>1.5122295390404505E-2</v>
      </c>
      <c r="V687" s="181"/>
      <c r="W687" s="182">
        <f t="shared" si="158"/>
        <v>129.833</v>
      </c>
      <c r="X687" s="182">
        <f t="shared" si="159"/>
        <v>116.41600000000001</v>
      </c>
      <c r="Y687" s="183">
        <f t="shared" si="160"/>
        <v>0.01</v>
      </c>
      <c r="Z687" s="183">
        <f t="shared" si="161"/>
        <v>0.02</v>
      </c>
      <c r="AA687" s="184">
        <f t="shared" si="162"/>
        <v>-1341.6999999999987</v>
      </c>
      <c r="AB687" s="184">
        <f t="shared" si="163"/>
        <v>143.25</v>
      </c>
      <c r="AC687" s="185">
        <f t="shared" si="164"/>
        <v>1.6583438920772173E-2</v>
      </c>
      <c r="AD687" s="181"/>
      <c r="AE687" s="178">
        <f t="shared" si="165"/>
        <v>1.5122295390404505</v>
      </c>
      <c r="AF687" s="170">
        <f>Workings_risks!$E$18+Workings_risks!$E$27*(($AE687-1)*Workings_risks!$E$18)/(2050-2023)</f>
        <v>9.7053663289872975E-3</v>
      </c>
      <c r="AG687" s="170">
        <f>AF687+(($AE687-1)*Workings_risks!$E$18)/(2050-2023)</f>
        <v>9.8795762868284873E-3</v>
      </c>
      <c r="AH687" s="170">
        <f>AG687+(($AE687-1)*Workings_risks!$E$18)/(2050-2023)</f>
        <v>1.0053786244669677E-2</v>
      </c>
      <c r="AI687" s="170">
        <f>AH687+(($AE687-1)*Workings_risks!$E$18)/(2050-2023)</f>
        <v>1.0227996202510867E-2</v>
      </c>
      <c r="AJ687" s="170">
        <f>AI687+(($AE687-1)*Workings_risks!$E$18)/(2050-2023)</f>
        <v>1.0402206160352057E-2</v>
      </c>
      <c r="AK687" s="170">
        <f>AJ687+(($AE687-1)*Workings_risks!$E$18)/(2050-2023)</f>
        <v>1.0576416118193247E-2</v>
      </c>
      <c r="AL687" s="170">
        <f>AK687+(($AE687-1)*Workings_risks!$E$18)/(2050-2023)</f>
        <v>1.0750626076034437E-2</v>
      </c>
      <c r="AM687" s="170">
        <f>AL687+(($AE687-1)*Workings_risks!$E$18)/(2050-2023)</f>
        <v>1.0924836033875627E-2</v>
      </c>
      <c r="AN687" s="170">
        <f>AM687+(($AE687-1)*Workings_risks!$E$18)/(2050-2023)</f>
        <v>1.1099045991716816E-2</v>
      </c>
      <c r="AO687" s="170">
        <f>AN687+(($AE687-1)*Workings_risks!$E$18)/(2050-2023)</f>
        <v>1.1273255949558006E-2</v>
      </c>
      <c r="AP687" s="170">
        <f>AO687+(($AE687-1)*Workings_risks!$E$18)/(2050-2023)</f>
        <v>1.1447465907399196E-2</v>
      </c>
      <c r="AQ687" s="170">
        <f>AP687+(($AE687-1)*Workings_risks!$E$18)/(2050-2023)</f>
        <v>1.1621675865240386E-2</v>
      </c>
      <c r="AR687" s="170">
        <f>AQ687+(($AE687-1)*Workings_risks!$E$18)/(2050-2023)</f>
        <v>1.1795885823081576E-2</v>
      </c>
      <c r="AS687" s="170">
        <f>AR687+(($AE687-1)*Workings_risks!$E$18)/(2050-2023)</f>
        <v>1.1970095780922766E-2</v>
      </c>
      <c r="AT687" s="170">
        <f>AS687+(($AE687-1)*Workings_risks!$E$18)/(2050-2023)</f>
        <v>1.2144305738763956E-2</v>
      </c>
      <c r="AU687" s="170">
        <f>AT687+(($AE687-1)*Workings_risks!$E$18)/(2050-2023)</f>
        <v>1.2318515696605145E-2</v>
      </c>
      <c r="AV687" s="170">
        <f>AU687+(($AE687-1)*Workings_risks!$E$18)/(2050-2023)</f>
        <v>1.2492725654446335E-2</v>
      </c>
      <c r="AW687" s="170">
        <f>AV687+(($AE687-1)*Workings_risks!$E$18)/(2050-2023)</f>
        <v>1.2666935612287525E-2</v>
      </c>
      <c r="AX687" s="170">
        <f>AW687+(($AE687-1)*Workings_risks!$E$18)/(2050-2023)</f>
        <v>1.2841145570128715E-2</v>
      </c>
      <c r="AY687" s="170">
        <f>AX687+(($AE687-1)*Workings_risks!$E$18)/(2050-2023)</f>
        <v>1.3015355527969905E-2</v>
      </c>
      <c r="BA687" s="186">
        <f>AF687*Workings_risks!$E$24*Workings_risks!$E$26*Workings_risks!$E$27*Assumptions!$G$90</f>
        <v>3.9304702197675819E-4</v>
      </c>
      <c r="BB687" s="186">
        <f>AG687*Workings_risks!$E$24*Workings_risks!$E$26*Workings_risks!$E$27*Assumptions!$G$90</f>
        <v>4.0010216062965655E-4</v>
      </c>
      <c r="BC687" s="186">
        <f>AH687*Workings_risks!$E$24*Workings_risks!$E$26*Workings_risks!$E$27*Assumptions!$G$90</f>
        <v>4.0715729928255485E-4</v>
      </c>
      <c r="BD687" s="186">
        <f>AI687*Workings_risks!$E$24*Workings_risks!$E$26*Workings_risks!$E$27*Assumptions!$G$90</f>
        <v>4.1421243793545321E-4</v>
      </c>
      <c r="BE687" s="186">
        <f>AJ687*Workings_risks!$E$24*Workings_risks!$E$26*Workings_risks!$E$27*Assumptions!$G$90</f>
        <v>4.2126757658835157E-4</v>
      </c>
      <c r="BF687" s="186">
        <f>AK687*Workings_risks!$E$24*Workings_risks!$E$26*Workings_risks!$E$27*Assumptions!$G$90</f>
        <v>4.2832271524124977E-4</v>
      </c>
      <c r="BG687" s="186">
        <f>AL687*Workings_risks!$E$24*Workings_risks!$E$26*Workings_risks!$E$27*Assumptions!$G$90</f>
        <v>4.3537785389414824E-4</v>
      </c>
      <c r="BH687" s="186">
        <f>AM687*Workings_risks!$E$24*Workings_risks!$E$26*Workings_risks!$E$27*Assumptions!$G$90</f>
        <v>4.4243299254704654E-4</v>
      </c>
      <c r="BI687" s="186">
        <f>AN687*Workings_risks!$E$24*Workings_risks!$E$26*Workings_risks!$E$27*Assumptions!$G$90</f>
        <v>4.494881311999449E-4</v>
      </c>
      <c r="BJ687" s="186">
        <f>AO687*Workings_risks!$E$24*Workings_risks!$E$26*Workings_risks!$E$27*Assumptions!$G$90</f>
        <v>4.5654326985284315E-4</v>
      </c>
      <c r="BK687" s="186">
        <f>AP687*Workings_risks!$E$24*Workings_risks!$E$26*Workings_risks!$E$27*Assumptions!$G$90</f>
        <v>4.6359840850574146E-4</v>
      </c>
      <c r="BL687" s="186">
        <f>AQ687*Workings_risks!$E$24*Workings_risks!$E$26*Workings_risks!$E$27*Assumptions!$G$90</f>
        <v>4.7065354715863982E-4</v>
      </c>
      <c r="BM687" s="186">
        <f>AR687*Workings_risks!$E$24*Workings_risks!$E$26*Workings_risks!$E$27*Assumptions!$G$90</f>
        <v>4.7770868581153818E-4</v>
      </c>
      <c r="BN687" s="186">
        <f>AS687*Workings_risks!$E$24*Workings_risks!$E$26*Workings_risks!$E$27*Assumptions!$G$90</f>
        <v>4.8476382446443648E-4</v>
      </c>
      <c r="BO687" s="186">
        <f>AT687*Workings_risks!$E$24*Workings_risks!$E$26*Workings_risks!$E$27*Assumptions!$G$90</f>
        <v>4.9181896311733489E-4</v>
      </c>
      <c r="BP687" s="186">
        <f>AU687*Workings_risks!$E$24*Workings_risks!$E$26*Workings_risks!$E$27*Assumptions!$G$90</f>
        <v>4.9887410177023314E-4</v>
      </c>
      <c r="BQ687" s="186">
        <f>AV687*Workings_risks!$E$24*Workings_risks!$E$26*Workings_risks!$E$27*Assumptions!$G$90</f>
        <v>5.0592924042313161E-4</v>
      </c>
      <c r="BR687" s="186">
        <f>AW687*Workings_risks!$E$24*Workings_risks!$E$26*Workings_risks!$E$27*Assumptions!$G$90</f>
        <v>5.1298437907602986E-4</v>
      </c>
      <c r="BS687" s="186">
        <f>AX687*Workings_risks!$E$24*Workings_risks!$E$26*Workings_risks!$E$27*Assumptions!$G$90</f>
        <v>5.2003951772892811E-4</v>
      </c>
      <c r="BT687" s="186">
        <f>AY687*Workings_risks!$E$24*Workings_risks!$E$26*Workings_risks!$E$27*Assumptions!$G$90</f>
        <v>5.2709465638182658E-4</v>
      </c>
    </row>
    <row r="688" spans="2:72" x14ac:dyDescent="0.25">
      <c r="B688" s="42">
        <v>10517843</v>
      </c>
      <c r="C688" s="42" t="s">
        <v>633</v>
      </c>
      <c r="D688" s="42" t="s">
        <v>278</v>
      </c>
      <c r="E688" s="42">
        <v>17538781</v>
      </c>
      <c r="F688" s="42">
        <v>17538785</v>
      </c>
      <c r="G688" s="42">
        <v>0.78090620130482025</v>
      </c>
      <c r="H688" s="42">
        <v>145.074386154846</v>
      </c>
      <c r="I688" s="42">
        <v>-36.4275051393655</v>
      </c>
      <c r="J688" s="42">
        <v>111</v>
      </c>
      <c r="K688" s="42">
        <v>98.4</v>
      </c>
      <c r="L688" s="32">
        <v>6.3E-2</v>
      </c>
      <c r="M688" s="32">
        <v>8.7999999999999995E-2</v>
      </c>
      <c r="N688" s="181"/>
      <c r="O688" s="182">
        <f t="shared" si="151"/>
        <v>117.99299999999999</v>
      </c>
      <c r="P688" s="182">
        <f t="shared" si="152"/>
        <v>104.5992</v>
      </c>
      <c r="Q688" s="191">
        <f t="shared" si="153"/>
        <v>0.01</v>
      </c>
      <c r="R688" s="191">
        <f t="shared" si="154"/>
        <v>0.02</v>
      </c>
      <c r="S688" s="184">
        <f t="shared" si="155"/>
        <v>-1339.3799999999999</v>
      </c>
      <c r="T688" s="184">
        <f t="shared" si="156"/>
        <v>131.38679999999999</v>
      </c>
      <c r="U688" s="185">
        <f t="shared" si="157"/>
        <v>1.5221072436500466E-2</v>
      </c>
      <c r="V688" s="181"/>
      <c r="W688" s="182">
        <f t="shared" si="158"/>
        <v>119.10299999999999</v>
      </c>
      <c r="X688" s="182">
        <f t="shared" si="159"/>
        <v>107.05920000000002</v>
      </c>
      <c r="Y688" s="183">
        <f t="shared" si="160"/>
        <v>0.01</v>
      </c>
      <c r="Z688" s="183">
        <f t="shared" si="161"/>
        <v>0.02</v>
      </c>
      <c r="AA688" s="184">
        <f t="shared" si="162"/>
        <v>-1204.3799999999976</v>
      </c>
      <c r="AB688" s="184">
        <f t="shared" si="163"/>
        <v>131.14679999999998</v>
      </c>
      <c r="AC688" s="185">
        <f t="shared" si="164"/>
        <v>1.6727943008020746E-2</v>
      </c>
      <c r="AD688" s="181"/>
      <c r="AE688" s="178">
        <f t="shared" si="165"/>
        <v>1.5221072436500467</v>
      </c>
      <c r="AF688" s="170">
        <f>Workings_risks!$E$18+Workings_risks!$E$27*(($AE688-1)*Workings_risks!$E$18)/(2050-2023)</f>
        <v>9.715444591011169E-3</v>
      </c>
      <c r="AG688" s="170">
        <f>AF688+(($AE688-1)*Workings_risks!$E$18)/(2050-2023)</f>
        <v>9.8930139695269821E-3</v>
      </c>
      <c r="AH688" s="170">
        <f>AG688+(($AE688-1)*Workings_risks!$E$18)/(2050-2023)</f>
        <v>1.0070583348042795E-2</v>
      </c>
      <c r="AI688" s="170">
        <f>AH688+(($AE688-1)*Workings_risks!$E$18)/(2050-2023)</f>
        <v>1.0248152726558608E-2</v>
      </c>
      <c r="AJ688" s="170">
        <f>AI688+(($AE688-1)*Workings_risks!$E$18)/(2050-2023)</f>
        <v>1.0425722105074422E-2</v>
      </c>
      <c r="AK688" s="170">
        <f>AJ688+(($AE688-1)*Workings_risks!$E$18)/(2050-2023)</f>
        <v>1.0603291483590235E-2</v>
      </c>
      <c r="AL688" s="170">
        <f>AK688+(($AE688-1)*Workings_risks!$E$18)/(2050-2023)</f>
        <v>1.0780860862106048E-2</v>
      </c>
      <c r="AM688" s="170">
        <f>AL688+(($AE688-1)*Workings_risks!$E$18)/(2050-2023)</f>
        <v>1.0958430240621861E-2</v>
      </c>
      <c r="AN688" s="170">
        <f>AM688+(($AE688-1)*Workings_risks!$E$18)/(2050-2023)</f>
        <v>1.1135999619137674E-2</v>
      </c>
      <c r="AO688" s="170">
        <f>AN688+(($AE688-1)*Workings_risks!$E$18)/(2050-2023)</f>
        <v>1.1313568997653487E-2</v>
      </c>
      <c r="AP688" s="170">
        <f>AO688+(($AE688-1)*Workings_risks!$E$18)/(2050-2023)</f>
        <v>1.14911383761693E-2</v>
      </c>
      <c r="AQ688" s="170">
        <f>AP688+(($AE688-1)*Workings_risks!$E$18)/(2050-2023)</f>
        <v>1.1668707754685113E-2</v>
      </c>
      <c r="AR688" s="170">
        <f>AQ688+(($AE688-1)*Workings_risks!$E$18)/(2050-2023)</f>
        <v>1.1846277133200927E-2</v>
      </c>
      <c r="AS688" s="170">
        <f>AR688+(($AE688-1)*Workings_risks!$E$18)/(2050-2023)</f>
        <v>1.202384651171674E-2</v>
      </c>
      <c r="AT688" s="170">
        <f>AS688+(($AE688-1)*Workings_risks!$E$18)/(2050-2023)</f>
        <v>1.2201415890232553E-2</v>
      </c>
      <c r="AU688" s="170">
        <f>AT688+(($AE688-1)*Workings_risks!$E$18)/(2050-2023)</f>
        <v>1.2378985268748366E-2</v>
      </c>
      <c r="AV688" s="170">
        <f>AU688+(($AE688-1)*Workings_risks!$E$18)/(2050-2023)</f>
        <v>1.2556554647264179E-2</v>
      </c>
      <c r="AW688" s="170">
        <f>AV688+(($AE688-1)*Workings_risks!$E$18)/(2050-2023)</f>
        <v>1.2734124025779992E-2</v>
      </c>
      <c r="AX688" s="170">
        <f>AW688+(($AE688-1)*Workings_risks!$E$18)/(2050-2023)</f>
        <v>1.2911693404295805E-2</v>
      </c>
      <c r="AY688" s="170">
        <f>AX688+(($AE688-1)*Workings_risks!$E$18)/(2050-2023)</f>
        <v>1.3089262782811618E-2</v>
      </c>
      <c r="BA688" s="186">
        <f>AF688*Workings_risks!$E$24*Workings_risks!$E$26*Workings_risks!$E$27*Assumptions!$G$90</f>
        <v>3.9345517049386801E-4</v>
      </c>
      <c r="BB688" s="186">
        <f>AG688*Workings_risks!$E$24*Workings_risks!$E$26*Workings_risks!$E$27*Assumptions!$G$90</f>
        <v>4.0064635865246965E-4</v>
      </c>
      <c r="BC688" s="186">
        <f>AH688*Workings_risks!$E$24*Workings_risks!$E$26*Workings_risks!$E$27*Assumptions!$G$90</f>
        <v>4.0783754681107123E-4</v>
      </c>
      <c r="BD688" s="186">
        <f>AI688*Workings_risks!$E$24*Workings_risks!$E$26*Workings_risks!$E$27*Assumptions!$G$90</f>
        <v>4.1502873496967286E-4</v>
      </c>
      <c r="BE688" s="186">
        <f>AJ688*Workings_risks!$E$24*Workings_risks!$E$26*Workings_risks!$E$27*Assumptions!$G$90</f>
        <v>4.2221992312827439E-4</v>
      </c>
      <c r="BF688" s="186">
        <f>AK688*Workings_risks!$E$24*Workings_risks!$E$26*Workings_risks!$E$27*Assumptions!$G$90</f>
        <v>4.2941111128687602E-4</v>
      </c>
      <c r="BG688" s="186">
        <f>AL688*Workings_risks!$E$24*Workings_risks!$E$26*Workings_risks!$E$27*Assumptions!$G$90</f>
        <v>4.3660229944547766E-4</v>
      </c>
      <c r="BH688" s="186">
        <f>AM688*Workings_risks!$E$24*Workings_risks!$E$26*Workings_risks!$E$27*Assumptions!$G$90</f>
        <v>4.4379348760407913E-4</v>
      </c>
      <c r="BI688" s="186">
        <f>AN688*Workings_risks!$E$24*Workings_risks!$E$26*Workings_risks!$E$27*Assumptions!$G$90</f>
        <v>4.5098467576268087E-4</v>
      </c>
      <c r="BJ688" s="186">
        <f>AO688*Workings_risks!$E$24*Workings_risks!$E$26*Workings_risks!$E$27*Assumptions!$G$90</f>
        <v>4.581758639212824E-4</v>
      </c>
      <c r="BK688" s="186">
        <f>AP688*Workings_risks!$E$24*Workings_risks!$E$26*Workings_risks!$E$27*Assumptions!$G$90</f>
        <v>4.6536705207988403E-4</v>
      </c>
      <c r="BL688" s="186">
        <f>AQ688*Workings_risks!$E$24*Workings_risks!$E$26*Workings_risks!$E$27*Assumptions!$G$90</f>
        <v>4.7255824023848561E-4</v>
      </c>
      <c r="BM688" s="186">
        <f>AR688*Workings_risks!$E$24*Workings_risks!$E$26*Workings_risks!$E$27*Assumptions!$G$90</f>
        <v>4.7974942839708724E-4</v>
      </c>
      <c r="BN688" s="186">
        <f>AS688*Workings_risks!$E$24*Workings_risks!$E$26*Workings_risks!$E$27*Assumptions!$G$90</f>
        <v>4.8694061655568877E-4</v>
      </c>
      <c r="BO688" s="186">
        <f>AT688*Workings_risks!$E$24*Workings_risks!$E$26*Workings_risks!$E$27*Assumptions!$G$90</f>
        <v>4.941318047142904E-4</v>
      </c>
      <c r="BP688" s="186">
        <f>AU688*Workings_risks!$E$24*Workings_risks!$E$26*Workings_risks!$E$27*Assumptions!$G$90</f>
        <v>5.0132299287289198E-4</v>
      </c>
      <c r="BQ688" s="186">
        <f>AV688*Workings_risks!$E$24*Workings_risks!$E$26*Workings_risks!$E$27*Assumptions!$G$90</f>
        <v>5.0851418103149367E-4</v>
      </c>
      <c r="BR688" s="186">
        <f>AW688*Workings_risks!$E$24*Workings_risks!$E$26*Workings_risks!$E$27*Assumptions!$G$90</f>
        <v>5.1570536919009514E-4</v>
      </c>
      <c r="BS688" s="186">
        <f>AX688*Workings_risks!$E$24*Workings_risks!$E$26*Workings_risks!$E$27*Assumptions!$G$90</f>
        <v>5.2289655734869672E-4</v>
      </c>
      <c r="BT688" s="186">
        <f>AY688*Workings_risks!$E$24*Workings_risks!$E$26*Workings_risks!$E$27*Assumptions!$G$90</f>
        <v>5.3008774550729841E-4</v>
      </c>
    </row>
    <row r="689" spans="2:72" x14ac:dyDescent="0.25">
      <c r="B689" s="42">
        <v>10518222</v>
      </c>
      <c r="C689" s="42" t="s">
        <v>568</v>
      </c>
      <c r="D689" s="42" t="s">
        <v>280</v>
      </c>
      <c r="E689" s="42">
        <v>17544104</v>
      </c>
      <c r="F689" s="42">
        <v>63130713</v>
      </c>
      <c r="G689" s="42">
        <v>0.9798581600602505</v>
      </c>
      <c r="H689" s="42">
        <v>145.21602368527601</v>
      </c>
      <c r="I689" s="42">
        <v>-36.6702102747469</v>
      </c>
      <c r="J689" s="42">
        <v>127</v>
      </c>
      <c r="K689" s="42">
        <v>111</v>
      </c>
      <c r="L689" s="32">
        <v>6.3E-2</v>
      </c>
      <c r="M689" s="32">
        <v>8.7999999999999995E-2</v>
      </c>
      <c r="N689" s="181"/>
      <c r="O689" s="182">
        <f t="shared" si="151"/>
        <v>135.001</v>
      </c>
      <c r="P689" s="182">
        <f t="shared" si="152"/>
        <v>117.99299999999999</v>
      </c>
      <c r="Q689" s="191">
        <f t="shared" si="153"/>
        <v>0.01</v>
      </c>
      <c r="R689" s="191">
        <f t="shared" si="154"/>
        <v>0.02</v>
      </c>
      <c r="S689" s="184">
        <f t="shared" si="155"/>
        <v>-1700.8000000000009</v>
      </c>
      <c r="T689" s="184">
        <f t="shared" si="156"/>
        <v>152.00900000000001</v>
      </c>
      <c r="U689" s="185">
        <f t="shared" si="157"/>
        <v>1.4704256820319851E-2</v>
      </c>
      <c r="V689" s="181"/>
      <c r="W689" s="182">
        <f t="shared" si="158"/>
        <v>136.27099999999999</v>
      </c>
      <c r="X689" s="182">
        <f t="shared" si="159"/>
        <v>120.76800000000001</v>
      </c>
      <c r="Y689" s="183">
        <f t="shared" si="160"/>
        <v>0.01</v>
      </c>
      <c r="Z689" s="183">
        <f t="shared" si="161"/>
        <v>0.02</v>
      </c>
      <c r="AA689" s="184">
        <f t="shared" si="162"/>
        <v>-1550.2999999999972</v>
      </c>
      <c r="AB689" s="184">
        <f t="shared" si="163"/>
        <v>151.77399999999994</v>
      </c>
      <c r="AC689" s="185">
        <f t="shared" si="164"/>
        <v>1.5980132877507571E-2</v>
      </c>
      <c r="AD689" s="181"/>
      <c r="AE689" s="178">
        <f t="shared" si="165"/>
        <v>1.470425682031985</v>
      </c>
      <c r="AF689" s="170">
        <f>Workings_risks!$E$18+Workings_risks!$E$27*(($AE689-1)*Workings_risks!$E$18)/(2050-2023)</f>
        <v>9.6627136843505605E-3</v>
      </c>
      <c r="AG689" s="170">
        <f>AF689+(($AE689-1)*Workings_risks!$E$18)/(2050-2023)</f>
        <v>9.8227060939795052E-3</v>
      </c>
      <c r="AH689" s="170">
        <f>AG689+(($AE689-1)*Workings_risks!$E$18)/(2050-2023)</f>
        <v>9.98269850360845E-3</v>
      </c>
      <c r="AI689" s="170">
        <f>AH689+(($AE689-1)*Workings_risks!$E$18)/(2050-2023)</f>
        <v>1.0142690913237395E-2</v>
      </c>
      <c r="AJ689" s="170">
        <f>AI689+(($AE689-1)*Workings_risks!$E$18)/(2050-2023)</f>
        <v>1.030268332286634E-2</v>
      </c>
      <c r="AK689" s="170">
        <f>AJ689+(($AE689-1)*Workings_risks!$E$18)/(2050-2023)</f>
        <v>1.0462675732495284E-2</v>
      </c>
      <c r="AL689" s="170">
        <f>AK689+(($AE689-1)*Workings_risks!$E$18)/(2050-2023)</f>
        <v>1.0622668142124229E-2</v>
      </c>
      <c r="AM689" s="170">
        <f>AL689+(($AE689-1)*Workings_risks!$E$18)/(2050-2023)</f>
        <v>1.0782660551753174E-2</v>
      </c>
      <c r="AN689" s="170">
        <f>AM689+(($AE689-1)*Workings_risks!$E$18)/(2050-2023)</f>
        <v>1.0942652961382119E-2</v>
      </c>
      <c r="AO689" s="170">
        <f>AN689+(($AE689-1)*Workings_risks!$E$18)/(2050-2023)</f>
        <v>1.1102645371011063E-2</v>
      </c>
      <c r="AP689" s="170">
        <f>AO689+(($AE689-1)*Workings_risks!$E$18)/(2050-2023)</f>
        <v>1.1262637780640008E-2</v>
      </c>
      <c r="AQ689" s="170">
        <f>AP689+(($AE689-1)*Workings_risks!$E$18)/(2050-2023)</f>
        <v>1.1422630190268953E-2</v>
      </c>
      <c r="AR689" s="170">
        <f>AQ689+(($AE689-1)*Workings_risks!$E$18)/(2050-2023)</f>
        <v>1.1582622599897898E-2</v>
      </c>
      <c r="AS689" s="170">
        <f>AR689+(($AE689-1)*Workings_risks!$E$18)/(2050-2023)</f>
        <v>1.1742615009526843E-2</v>
      </c>
      <c r="AT689" s="170">
        <f>AS689+(($AE689-1)*Workings_risks!$E$18)/(2050-2023)</f>
        <v>1.1902607419155787E-2</v>
      </c>
      <c r="AU689" s="170">
        <f>AT689+(($AE689-1)*Workings_risks!$E$18)/(2050-2023)</f>
        <v>1.2062599828784732E-2</v>
      </c>
      <c r="AV689" s="170">
        <f>AU689+(($AE689-1)*Workings_risks!$E$18)/(2050-2023)</f>
        <v>1.2222592238413677E-2</v>
      </c>
      <c r="AW689" s="170">
        <f>AV689+(($AE689-1)*Workings_risks!$E$18)/(2050-2023)</f>
        <v>1.2382584648042622E-2</v>
      </c>
      <c r="AX689" s="170">
        <f>AW689+(($AE689-1)*Workings_risks!$E$18)/(2050-2023)</f>
        <v>1.2542577057671566E-2</v>
      </c>
      <c r="AY689" s="170">
        <f>AX689+(($AE689-1)*Workings_risks!$E$18)/(2050-2023)</f>
        <v>1.2702569467300511E-2</v>
      </c>
      <c r="BA689" s="186">
        <f>AF689*Workings_risks!$E$24*Workings_risks!$E$26*Workings_risks!$E$27*Assumptions!$G$90</f>
        <v>3.913196791454185E-4</v>
      </c>
      <c r="BB689" s="186">
        <f>AG689*Workings_risks!$E$24*Workings_risks!$E$26*Workings_risks!$E$27*Assumptions!$G$90</f>
        <v>3.9779903685453684E-4</v>
      </c>
      <c r="BC689" s="186">
        <f>AH689*Workings_risks!$E$24*Workings_risks!$E$26*Workings_risks!$E$27*Assumptions!$G$90</f>
        <v>4.0427839456365534E-4</v>
      </c>
      <c r="BD689" s="186">
        <f>AI689*Workings_risks!$E$24*Workings_risks!$E$26*Workings_risks!$E$27*Assumptions!$G$90</f>
        <v>4.1075775227277373E-4</v>
      </c>
      <c r="BE689" s="186">
        <f>AJ689*Workings_risks!$E$24*Workings_risks!$E$26*Workings_risks!$E$27*Assumptions!$G$90</f>
        <v>4.1723710998189224E-4</v>
      </c>
      <c r="BF689" s="186">
        <f>AK689*Workings_risks!$E$24*Workings_risks!$E$26*Workings_risks!$E$27*Assumptions!$G$90</f>
        <v>4.2371646769101057E-4</v>
      </c>
      <c r="BG689" s="186">
        <f>AL689*Workings_risks!$E$24*Workings_risks!$E$26*Workings_risks!$E$27*Assumptions!$G$90</f>
        <v>4.3019582540012902E-4</v>
      </c>
      <c r="BH689" s="186">
        <f>AM689*Workings_risks!$E$24*Workings_risks!$E$26*Workings_risks!$E$27*Assumptions!$G$90</f>
        <v>4.3667518310924752E-4</v>
      </c>
      <c r="BI689" s="186">
        <f>AN689*Workings_risks!$E$24*Workings_risks!$E$26*Workings_risks!$E$27*Assumptions!$G$90</f>
        <v>4.4315454081836591E-4</v>
      </c>
      <c r="BJ689" s="186">
        <f>AO689*Workings_risks!$E$24*Workings_risks!$E$26*Workings_risks!$E$27*Assumptions!$G$90</f>
        <v>4.4963389852748441E-4</v>
      </c>
      <c r="BK689" s="186">
        <f>AP689*Workings_risks!$E$24*Workings_risks!$E$26*Workings_risks!$E$27*Assumptions!$G$90</f>
        <v>4.5611325623660286E-4</v>
      </c>
      <c r="BL689" s="186">
        <f>AQ689*Workings_risks!$E$24*Workings_risks!$E$26*Workings_risks!$E$27*Assumptions!$G$90</f>
        <v>4.6259261394572125E-4</v>
      </c>
      <c r="BM689" s="186">
        <f>AR689*Workings_risks!$E$24*Workings_risks!$E$26*Workings_risks!$E$27*Assumptions!$G$90</f>
        <v>4.690719716548397E-4</v>
      </c>
      <c r="BN689" s="186">
        <f>AS689*Workings_risks!$E$24*Workings_risks!$E$26*Workings_risks!$E$27*Assumptions!$G$90</f>
        <v>4.7555132936395809E-4</v>
      </c>
      <c r="BO689" s="186">
        <f>AT689*Workings_risks!$E$24*Workings_risks!$E$26*Workings_risks!$E$27*Assumptions!$G$90</f>
        <v>4.8203068707307654E-4</v>
      </c>
      <c r="BP689" s="186">
        <f>AU689*Workings_risks!$E$24*Workings_risks!$E$26*Workings_risks!$E$27*Assumptions!$G$90</f>
        <v>4.8851004478219504E-4</v>
      </c>
      <c r="BQ689" s="186">
        <f>AV689*Workings_risks!$E$24*Workings_risks!$E$26*Workings_risks!$E$27*Assumptions!$G$90</f>
        <v>4.9498940249131332E-4</v>
      </c>
      <c r="BR689" s="186">
        <f>AW689*Workings_risks!$E$24*Workings_risks!$E$26*Workings_risks!$E$27*Assumptions!$G$90</f>
        <v>5.0146876020043182E-4</v>
      </c>
      <c r="BS689" s="186">
        <f>AX689*Workings_risks!$E$24*Workings_risks!$E$26*Workings_risks!$E$27*Assumptions!$G$90</f>
        <v>5.0794811790955032E-4</v>
      </c>
      <c r="BT689" s="186">
        <f>AY689*Workings_risks!$E$24*Workings_risks!$E$26*Workings_risks!$E$27*Assumptions!$G$90</f>
        <v>5.1442747561866882E-4</v>
      </c>
    </row>
    <row r="690" spans="2:72" x14ac:dyDescent="0.25">
      <c r="B690" s="42">
        <v>10518814</v>
      </c>
      <c r="C690" s="42" t="s">
        <v>1340</v>
      </c>
      <c r="D690" s="42" t="s">
        <v>277</v>
      </c>
      <c r="E690" s="42">
        <v>17551297</v>
      </c>
      <c r="F690" s="42">
        <v>17551301</v>
      </c>
      <c r="G690" s="42">
        <v>0.34593876222066999</v>
      </c>
      <c r="H690" s="42">
        <v>145.375456557532</v>
      </c>
      <c r="I690" s="42">
        <v>-36.347772852464303</v>
      </c>
      <c r="J690" s="42">
        <v>113</v>
      </c>
      <c r="K690" s="42">
        <v>99.7</v>
      </c>
      <c r="L690" s="32">
        <v>6.3E-2</v>
      </c>
      <c r="M690" s="32">
        <v>8.7999999999999995E-2</v>
      </c>
      <c r="N690" s="181"/>
      <c r="O690" s="182">
        <f t="shared" si="151"/>
        <v>120.119</v>
      </c>
      <c r="P690" s="182">
        <f t="shared" si="152"/>
        <v>105.9811</v>
      </c>
      <c r="Q690" s="191">
        <f t="shared" si="153"/>
        <v>0.01</v>
      </c>
      <c r="R690" s="191">
        <f t="shared" si="154"/>
        <v>0.02</v>
      </c>
      <c r="S690" s="184">
        <f t="shared" si="155"/>
        <v>-1413.7900000000002</v>
      </c>
      <c r="T690" s="184">
        <f t="shared" si="156"/>
        <v>134.2569</v>
      </c>
      <c r="U690" s="185">
        <f t="shared" si="157"/>
        <v>1.5035401297222358E-2</v>
      </c>
      <c r="V690" s="181"/>
      <c r="W690" s="182">
        <f t="shared" si="158"/>
        <v>121.249</v>
      </c>
      <c r="X690" s="182">
        <f t="shared" si="159"/>
        <v>108.4736</v>
      </c>
      <c r="Y690" s="183">
        <f t="shared" si="160"/>
        <v>0.01</v>
      </c>
      <c r="Z690" s="183">
        <f t="shared" si="161"/>
        <v>0.02</v>
      </c>
      <c r="AA690" s="184">
        <f t="shared" si="162"/>
        <v>-1277.5399999999993</v>
      </c>
      <c r="AB690" s="184">
        <f t="shared" si="163"/>
        <v>134.02439999999999</v>
      </c>
      <c r="AC690" s="185">
        <f t="shared" si="164"/>
        <v>1.6456940682874899E-2</v>
      </c>
      <c r="AD690" s="181"/>
      <c r="AE690" s="178">
        <f t="shared" si="165"/>
        <v>1.5035401297222357</v>
      </c>
      <c r="AF690" s="170">
        <f>Workings_risks!$E$18+Workings_risks!$E$27*(($AE690-1)*Workings_risks!$E$18)/(2050-2023)</f>
        <v>9.6965004894625402E-3</v>
      </c>
      <c r="AG690" s="170">
        <f>AF690+(($AE690-1)*Workings_risks!$E$18)/(2050-2023)</f>
        <v>9.8677551674621437E-3</v>
      </c>
      <c r="AH690" s="170">
        <f>AG690+(($AE690-1)*Workings_risks!$E$18)/(2050-2023)</f>
        <v>1.0039009845461747E-2</v>
      </c>
      <c r="AI690" s="170">
        <f>AH690+(($AE690-1)*Workings_risks!$E$18)/(2050-2023)</f>
        <v>1.0210264523461351E-2</v>
      </c>
      <c r="AJ690" s="170">
        <f>AI690+(($AE690-1)*Workings_risks!$E$18)/(2050-2023)</f>
        <v>1.0381519201460954E-2</v>
      </c>
      <c r="AK690" s="170">
        <f>AJ690+(($AE690-1)*Workings_risks!$E$18)/(2050-2023)</f>
        <v>1.0552773879460558E-2</v>
      </c>
      <c r="AL690" s="170">
        <f>AK690+(($AE690-1)*Workings_risks!$E$18)/(2050-2023)</f>
        <v>1.0724028557460161E-2</v>
      </c>
      <c r="AM690" s="170">
        <f>AL690+(($AE690-1)*Workings_risks!$E$18)/(2050-2023)</f>
        <v>1.0895283235459765E-2</v>
      </c>
      <c r="AN690" s="170">
        <f>AM690+(($AE690-1)*Workings_risks!$E$18)/(2050-2023)</f>
        <v>1.1066537913459368E-2</v>
      </c>
      <c r="AO690" s="170">
        <f>AN690+(($AE690-1)*Workings_risks!$E$18)/(2050-2023)</f>
        <v>1.1237792591458972E-2</v>
      </c>
      <c r="AP690" s="170">
        <f>AO690+(($AE690-1)*Workings_risks!$E$18)/(2050-2023)</f>
        <v>1.1409047269458576E-2</v>
      </c>
      <c r="AQ690" s="170">
        <f>AP690+(($AE690-1)*Workings_risks!$E$18)/(2050-2023)</f>
        <v>1.1580301947458179E-2</v>
      </c>
      <c r="AR690" s="170">
        <f>AQ690+(($AE690-1)*Workings_risks!$E$18)/(2050-2023)</f>
        <v>1.1751556625457783E-2</v>
      </c>
      <c r="AS690" s="170">
        <f>AR690+(($AE690-1)*Workings_risks!$E$18)/(2050-2023)</f>
        <v>1.1922811303457386E-2</v>
      </c>
      <c r="AT690" s="170">
        <f>AS690+(($AE690-1)*Workings_risks!$E$18)/(2050-2023)</f>
        <v>1.209406598145699E-2</v>
      </c>
      <c r="AU690" s="170">
        <f>AT690+(($AE690-1)*Workings_risks!$E$18)/(2050-2023)</f>
        <v>1.2265320659456593E-2</v>
      </c>
      <c r="AV690" s="170">
        <f>AU690+(($AE690-1)*Workings_risks!$E$18)/(2050-2023)</f>
        <v>1.2436575337456197E-2</v>
      </c>
      <c r="AW690" s="170">
        <f>AV690+(($AE690-1)*Workings_risks!$E$18)/(2050-2023)</f>
        <v>1.26078300154558E-2</v>
      </c>
      <c r="AX690" s="170">
        <f>AW690+(($AE690-1)*Workings_risks!$E$18)/(2050-2023)</f>
        <v>1.2779084693455404E-2</v>
      </c>
      <c r="AY690" s="170">
        <f>AX690+(($AE690-1)*Workings_risks!$E$18)/(2050-2023)</f>
        <v>1.2950339371455007E-2</v>
      </c>
      <c r="BA690" s="186">
        <f>AF690*Workings_risks!$E$24*Workings_risks!$E$26*Workings_risks!$E$27*Assumptions!$G$90</f>
        <v>3.9268797403313531E-4</v>
      </c>
      <c r="BB690" s="186">
        <f>AG690*Workings_risks!$E$24*Workings_risks!$E$26*Workings_risks!$E$27*Assumptions!$G$90</f>
        <v>3.9962343003815932E-4</v>
      </c>
      <c r="BC690" s="186">
        <f>AH690*Workings_risks!$E$24*Workings_risks!$E$26*Workings_risks!$E$27*Assumptions!$G$90</f>
        <v>4.0655888604318333E-4</v>
      </c>
      <c r="BD690" s="186">
        <f>AI690*Workings_risks!$E$24*Workings_risks!$E$26*Workings_risks!$E$27*Assumptions!$G$90</f>
        <v>4.1349434204820734E-4</v>
      </c>
      <c r="BE690" s="186">
        <f>AJ690*Workings_risks!$E$24*Workings_risks!$E$26*Workings_risks!$E$27*Assumptions!$G$90</f>
        <v>4.204297980532314E-4</v>
      </c>
      <c r="BF690" s="186">
        <f>AK690*Workings_risks!$E$24*Workings_risks!$E$26*Workings_risks!$E$27*Assumptions!$G$90</f>
        <v>4.2736525405825536E-4</v>
      </c>
      <c r="BG690" s="186">
        <f>AL690*Workings_risks!$E$24*Workings_risks!$E$26*Workings_risks!$E$27*Assumptions!$G$90</f>
        <v>4.3430071006327937E-4</v>
      </c>
      <c r="BH690" s="186">
        <f>AM690*Workings_risks!$E$24*Workings_risks!$E$26*Workings_risks!$E$27*Assumptions!$G$90</f>
        <v>4.4123616606830338E-4</v>
      </c>
      <c r="BI690" s="186">
        <f>AN690*Workings_risks!$E$24*Workings_risks!$E$26*Workings_risks!$E$27*Assumptions!$G$90</f>
        <v>4.481716220733274E-4</v>
      </c>
      <c r="BJ690" s="186">
        <f>AO690*Workings_risks!$E$24*Workings_risks!$E$26*Workings_risks!$E$27*Assumptions!$G$90</f>
        <v>4.5510707807835146E-4</v>
      </c>
      <c r="BK690" s="186">
        <f>AP690*Workings_risks!$E$24*Workings_risks!$E$26*Workings_risks!$E$27*Assumptions!$G$90</f>
        <v>4.6204253408337542E-4</v>
      </c>
      <c r="BL690" s="186">
        <f>AQ690*Workings_risks!$E$24*Workings_risks!$E$26*Workings_risks!$E$27*Assumptions!$G$90</f>
        <v>4.6897799008839948E-4</v>
      </c>
      <c r="BM690" s="186">
        <f>AR690*Workings_risks!$E$24*Workings_risks!$E$26*Workings_risks!$E$27*Assumptions!$G$90</f>
        <v>4.7591344609342349E-4</v>
      </c>
      <c r="BN690" s="186">
        <f>AS690*Workings_risks!$E$24*Workings_risks!$E$26*Workings_risks!$E$27*Assumptions!$G$90</f>
        <v>4.8284890209844751E-4</v>
      </c>
      <c r="BO690" s="186">
        <f>AT690*Workings_risks!$E$24*Workings_risks!$E$26*Workings_risks!$E$27*Assumptions!$G$90</f>
        <v>4.8978435810347152E-4</v>
      </c>
      <c r="BP690" s="186">
        <f>AU690*Workings_risks!$E$24*Workings_risks!$E$26*Workings_risks!$E$27*Assumptions!$G$90</f>
        <v>4.9671981410849553E-4</v>
      </c>
      <c r="BQ690" s="186">
        <f>AV690*Workings_risks!$E$24*Workings_risks!$E$26*Workings_risks!$E$27*Assumptions!$G$90</f>
        <v>5.0365527011351954E-4</v>
      </c>
      <c r="BR690" s="186">
        <f>AW690*Workings_risks!$E$24*Workings_risks!$E$26*Workings_risks!$E$27*Assumptions!$G$90</f>
        <v>5.1059072611854355E-4</v>
      </c>
      <c r="BS690" s="186">
        <f>AX690*Workings_risks!$E$24*Workings_risks!$E$26*Workings_risks!$E$27*Assumptions!$G$90</f>
        <v>5.1752618212356745E-4</v>
      </c>
      <c r="BT690" s="186">
        <f>AY690*Workings_risks!$E$24*Workings_risks!$E$26*Workings_risks!$E$27*Assumptions!$G$90</f>
        <v>5.2446163812859146E-4</v>
      </c>
    </row>
    <row r="691" spans="2:72" x14ac:dyDescent="0.25">
      <c r="B691" s="42">
        <v>10518815</v>
      </c>
      <c r="C691" s="42" t="s">
        <v>1342</v>
      </c>
      <c r="D691" s="42" t="s">
        <v>277</v>
      </c>
      <c r="E691" s="42">
        <v>17551301</v>
      </c>
      <c r="F691" s="42">
        <v>17551305</v>
      </c>
      <c r="G691" s="42">
        <v>0.30254520021225062</v>
      </c>
      <c r="H691" s="42">
        <v>145.37544374787601</v>
      </c>
      <c r="I691" s="42">
        <v>-36.348419880221599</v>
      </c>
      <c r="J691" s="42">
        <v>113</v>
      </c>
      <c r="K691" s="42">
        <v>99.7</v>
      </c>
      <c r="L691" s="32">
        <v>6.3E-2</v>
      </c>
      <c r="M691" s="32">
        <v>8.7999999999999995E-2</v>
      </c>
      <c r="N691" s="181"/>
      <c r="O691" s="182">
        <f t="shared" si="151"/>
        <v>120.119</v>
      </c>
      <c r="P691" s="182">
        <f t="shared" si="152"/>
        <v>105.9811</v>
      </c>
      <c r="Q691" s="191">
        <f t="shared" si="153"/>
        <v>0.01</v>
      </c>
      <c r="R691" s="191">
        <f t="shared" si="154"/>
        <v>0.02</v>
      </c>
      <c r="S691" s="184">
        <f t="shared" si="155"/>
        <v>-1413.7900000000002</v>
      </c>
      <c r="T691" s="184">
        <f t="shared" si="156"/>
        <v>134.2569</v>
      </c>
      <c r="U691" s="185">
        <f t="shared" si="157"/>
        <v>1.5035401297222358E-2</v>
      </c>
      <c r="V691" s="181"/>
      <c r="W691" s="182">
        <f t="shared" si="158"/>
        <v>121.249</v>
      </c>
      <c r="X691" s="182">
        <f t="shared" si="159"/>
        <v>108.4736</v>
      </c>
      <c r="Y691" s="183">
        <f t="shared" si="160"/>
        <v>0.01</v>
      </c>
      <c r="Z691" s="183">
        <f t="shared" si="161"/>
        <v>0.02</v>
      </c>
      <c r="AA691" s="184">
        <f t="shared" si="162"/>
        <v>-1277.5399999999993</v>
      </c>
      <c r="AB691" s="184">
        <f t="shared" si="163"/>
        <v>134.02439999999999</v>
      </c>
      <c r="AC691" s="185">
        <f t="shared" si="164"/>
        <v>1.6456940682874899E-2</v>
      </c>
      <c r="AD691" s="181"/>
      <c r="AE691" s="178">
        <f t="shared" si="165"/>
        <v>1.5035401297222357</v>
      </c>
      <c r="AF691" s="170">
        <f>Workings_risks!$E$18+Workings_risks!$E$27*(($AE691-1)*Workings_risks!$E$18)/(2050-2023)</f>
        <v>9.6965004894625402E-3</v>
      </c>
      <c r="AG691" s="170">
        <f>AF691+(($AE691-1)*Workings_risks!$E$18)/(2050-2023)</f>
        <v>9.8677551674621437E-3</v>
      </c>
      <c r="AH691" s="170">
        <f>AG691+(($AE691-1)*Workings_risks!$E$18)/(2050-2023)</f>
        <v>1.0039009845461747E-2</v>
      </c>
      <c r="AI691" s="170">
        <f>AH691+(($AE691-1)*Workings_risks!$E$18)/(2050-2023)</f>
        <v>1.0210264523461351E-2</v>
      </c>
      <c r="AJ691" s="170">
        <f>AI691+(($AE691-1)*Workings_risks!$E$18)/(2050-2023)</f>
        <v>1.0381519201460954E-2</v>
      </c>
      <c r="AK691" s="170">
        <f>AJ691+(($AE691-1)*Workings_risks!$E$18)/(2050-2023)</f>
        <v>1.0552773879460558E-2</v>
      </c>
      <c r="AL691" s="170">
        <f>AK691+(($AE691-1)*Workings_risks!$E$18)/(2050-2023)</f>
        <v>1.0724028557460161E-2</v>
      </c>
      <c r="AM691" s="170">
        <f>AL691+(($AE691-1)*Workings_risks!$E$18)/(2050-2023)</f>
        <v>1.0895283235459765E-2</v>
      </c>
      <c r="AN691" s="170">
        <f>AM691+(($AE691-1)*Workings_risks!$E$18)/(2050-2023)</f>
        <v>1.1066537913459368E-2</v>
      </c>
      <c r="AO691" s="170">
        <f>AN691+(($AE691-1)*Workings_risks!$E$18)/(2050-2023)</f>
        <v>1.1237792591458972E-2</v>
      </c>
      <c r="AP691" s="170">
        <f>AO691+(($AE691-1)*Workings_risks!$E$18)/(2050-2023)</f>
        <v>1.1409047269458576E-2</v>
      </c>
      <c r="AQ691" s="170">
        <f>AP691+(($AE691-1)*Workings_risks!$E$18)/(2050-2023)</f>
        <v>1.1580301947458179E-2</v>
      </c>
      <c r="AR691" s="170">
        <f>AQ691+(($AE691-1)*Workings_risks!$E$18)/(2050-2023)</f>
        <v>1.1751556625457783E-2</v>
      </c>
      <c r="AS691" s="170">
        <f>AR691+(($AE691-1)*Workings_risks!$E$18)/(2050-2023)</f>
        <v>1.1922811303457386E-2</v>
      </c>
      <c r="AT691" s="170">
        <f>AS691+(($AE691-1)*Workings_risks!$E$18)/(2050-2023)</f>
        <v>1.209406598145699E-2</v>
      </c>
      <c r="AU691" s="170">
        <f>AT691+(($AE691-1)*Workings_risks!$E$18)/(2050-2023)</f>
        <v>1.2265320659456593E-2</v>
      </c>
      <c r="AV691" s="170">
        <f>AU691+(($AE691-1)*Workings_risks!$E$18)/(2050-2023)</f>
        <v>1.2436575337456197E-2</v>
      </c>
      <c r="AW691" s="170">
        <f>AV691+(($AE691-1)*Workings_risks!$E$18)/(2050-2023)</f>
        <v>1.26078300154558E-2</v>
      </c>
      <c r="AX691" s="170">
        <f>AW691+(($AE691-1)*Workings_risks!$E$18)/(2050-2023)</f>
        <v>1.2779084693455404E-2</v>
      </c>
      <c r="AY691" s="170">
        <f>AX691+(($AE691-1)*Workings_risks!$E$18)/(2050-2023)</f>
        <v>1.2950339371455007E-2</v>
      </c>
      <c r="BA691" s="186">
        <f>AF691*Workings_risks!$E$24*Workings_risks!$E$26*Workings_risks!$E$27*Assumptions!$G$90</f>
        <v>3.9268797403313531E-4</v>
      </c>
      <c r="BB691" s="186">
        <f>AG691*Workings_risks!$E$24*Workings_risks!$E$26*Workings_risks!$E$27*Assumptions!$G$90</f>
        <v>3.9962343003815932E-4</v>
      </c>
      <c r="BC691" s="186">
        <f>AH691*Workings_risks!$E$24*Workings_risks!$E$26*Workings_risks!$E$27*Assumptions!$G$90</f>
        <v>4.0655888604318333E-4</v>
      </c>
      <c r="BD691" s="186">
        <f>AI691*Workings_risks!$E$24*Workings_risks!$E$26*Workings_risks!$E$27*Assumptions!$G$90</f>
        <v>4.1349434204820734E-4</v>
      </c>
      <c r="BE691" s="186">
        <f>AJ691*Workings_risks!$E$24*Workings_risks!$E$26*Workings_risks!$E$27*Assumptions!$G$90</f>
        <v>4.204297980532314E-4</v>
      </c>
      <c r="BF691" s="186">
        <f>AK691*Workings_risks!$E$24*Workings_risks!$E$26*Workings_risks!$E$27*Assumptions!$G$90</f>
        <v>4.2736525405825536E-4</v>
      </c>
      <c r="BG691" s="186">
        <f>AL691*Workings_risks!$E$24*Workings_risks!$E$26*Workings_risks!$E$27*Assumptions!$G$90</f>
        <v>4.3430071006327937E-4</v>
      </c>
      <c r="BH691" s="186">
        <f>AM691*Workings_risks!$E$24*Workings_risks!$E$26*Workings_risks!$E$27*Assumptions!$G$90</f>
        <v>4.4123616606830338E-4</v>
      </c>
      <c r="BI691" s="186">
        <f>AN691*Workings_risks!$E$24*Workings_risks!$E$26*Workings_risks!$E$27*Assumptions!$G$90</f>
        <v>4.481716220733274E-4</v>
      </c>
      <c r="BJ691" s="186">
        <f>AO691*Workings_risks!$E$24*Workings_risks!$E$26*Workings_risks!$E$27*Assumptions!$G$90</f>
        <v>4.5510707807835146E-4</v>
      </c>
      <c r="BK691" s="186">
        <f>AP691*Workings_risks!$E$24*Workings_risks!$E$26*Workings_risks!$E$27*Assumptions!$G$90</f>
        <v>4.6204253408337542E-4</v>
      </c>
      <c r="BL691" s="186">
        <f>AQ691*Workings_risks!$E$24*Workings_risks!$E$26*Workings_risks!$E$27*Assumptions!$G$90</f>
        <v>4.6897799008839948E-4</v>
      </c>
      <c r="BM691" s="186">
        <f>AR691*Workings_risks!$E$24*Workings_risks!$E$26*Workings_risks!$E$27*Assumptions!$G$90</f>
        <v>4.7591344609342349E-4</v>
      </c>
      <c r="BN691" s="186">
        <f>AS691*Workings_risks!$E$24*Workings_risks!$E$26*Workings_risks!$E$27*Assumptions!$G$90</f>
        <v>4.8284890209844751E-4</v>
      </c>
      <c r="BO691" s="186">
        <f>AT691*Workings_risks!$E$24*Workings_risks!$E$26*Workings_risks!$E$27*Assumptions!$G$90</f>
        <v>4.8978435810347152E-4</v>
      </c>
      <c r="BP691" s="186">
        <f>AU691*Workings_risks!$E$24*Workings_risks!$E$26*Workings_risks!$E$27*Assumptions!$G$90</f>
        <v>4.9671981410849553E-4</v>
      </c>
      <c r="BQ691" s="186">
        <f>AV691*Workings_risks!$E$24*Workings_risks!$E$26*Workings_risks!$E$27*Assumptions!$G$90</f>
        <v>5.0365527011351954E-4</v>
      </c>
      <c r="BR691" s="186">
        <f>AW691*Workings_risks!$E$24*Workings_risks!$E$26*Workings_risks!$E$27*Assumptions!$G$90</f>
        <v>5.1059072611854355E-4</v>
      </c>
      <c r="BS691" s="186">
        <f>AX691*Workings_risks!$E$24*Workings_risks!$E$26*Workings_risks!$E$27*Assumptions!$G$90</f>
        <v>5.1752618212356745E-4</v>
      </c>
      <c r="BT691" s="186">
        <f>AY691*Workings_risks!$E$24*Workings_risks!$E$26*Workings_risks!$E$27*Assumptions!$G$90</f>
        <v>5.2446163812859146E-4</v>
      </c>
    </row>
    <row r="692" spans="2:72" x14ac:dyDescent="0.25">
      <c r="B692" s="42">
        <v>10522097</v>
      </c>
      <c r="C692" s="42" t="s">
        <v>598</v>
      </c>
      <c r="D692" s="42" t="s">
        <v>272</v>
      </c>
      <c r="E692" s="42">
        <v>17587246</v>
      </c>
      <c r="F692" s="42">
        <v>17587250</v>
      </c>
      <c r="G692" s="42">
        <v>0.59500662014356021</v>
      </c>
      <c r="H692" s="42">
        <v>142.28359116425099</v>
      </c>
      <c r="I692" s="42">
        <v>-34.396491939415903</v>
      </c>
      <c r="J692" s="42">
        <v>110</v>
      </c>
      <c r="K692" s="42">
        <v>95.6</v>
      </c>
      <c r="L692" s="32">
        <v>6.3E-2</v>
      </c>
      <c r="M692" s="32">
        <v>8.7999999999999995E-2</v>
      </c>
      <c r="N692" s="181"/>
      <c r="O692" s="182">
        <f t="shared" si="151"/>
        <v>116.92999999999999</v>
      </c>
      <c r="P692" s="182">
        <f t="shared" si="152"/>
        <v>101.62279999999998</v>
      </c>
      <c r="Q692" s="191">
        <f t="shared" si="153"/>
        <v>0.01</v>
      </c>
      <c r="R692" s="191">
        <f t="shared" si="154"/>
        <v>0.02</v>
      </c>
      <c r="S692" s="184">
        <f t="shared" si="155"/>
        <v>-1530.7200000000009</v>
      </c>
      <c r="T692" s="184">
        <f t="shared" si="156"/>
        <v>132.2372</v>
      </c>
      <c r="U692" s="185">
        <f t="shared" si="157"/>
        <v>1.4527281279397923E-2</v>
      </c>
      <c r="V692" s="181"/>
      <c r="W692" s="182">
        <f t="shared" si="158"/>
        <v>118.03</v>
      </c>
      <c r="X692" s="182">
        <f t="shared" si="159"/>
        <v>104.0128</v>
      </c>
      <c r="Y692" s="183">
        <f t="shared" si="160"/>
        <v>0.01</v>
      </c>
      <c r="Z692" s="183">
        <f t="shared" si="161"/>
        <v>0.02</v>
      </c>
      <c r="AA692" s="184">
        <f t="shared" si="162"/>
        <v>-1401.72</v>
      </c>
      <c r="AB692" s="184">
        <f t="shared" si="163"/>
        <v>132.0472</v>
      </c>
      <c r="AC692" s="185">
        <f t="shared" si="164"/>
        <v>1.5728676197814116E-2</v>
      </c>
      <c r="AD692" s="181"/>
      <c r="AE692" s="178">
        <f t="shared" si="165"/>
        <v>1.4527281279397923</v>
      </c>
      <c r="AF692" s="170">
        <f>Workings_risks!$E$18+Workings_risks!$E$27*(($AE692-1)*Workings_risks!$E$18)/(2050-2023)</f>
        <v>9.6446567982244585E-3</v>
      </c>
      <c r="AG692" s="170">
        <f>AF692+(($AE692-1)*Workings_risks!$E$18)/(2050-2023)</f>
        <v>9.7986302458113687E-3</v>
      </c>
      <c r="AH692" s="170">
        <f>AG692+(($AE692-1)*Workings_risks!$E$18)/(2050-2023)</f>
        <v>9.9526036933982789E-3</v>
      </c>
      <c r="AI692" s="170">
        <f>AH692+(($AE692-1)*Workings_risks!$E$18)/(2050-2023)</f>
        <v>1.0106577140985189E-2</v>
      </c>
      <c r="AJ692" s="170">
        <f>AI692+(($AE692-1)*Workings_risks!$E$18)/(2050-2023)</f>
        <v>1.0260550588572099E-2</v>
      </c>
      <c r="AK692" s="170">
        <f>AJ692+(($AE692-1)*Workings_risks!$E$18)/(2050-2023)</f>
        <v>1.0414524036159009E-2</v>
      </c>
      <c r="AL692" s="170">
        <f>AK692+(($AE692-1)*Workings_risks!$E$18)/(2050-2023)</f>
        <v>1.056849748374592E-2</v>
      </c>
      <c r="AM692" s="170">
        <f>AL692+(($AE692-1)*Workings_risks!$E$18)/(2050-2023)</f>
        <v>1.072247093133283E-2</v>
      </c>
      <c r="AN692" s="170">
        <f>AM692+(($AE692-1)*Workings_risks!$E$18)/(2050-2023)</f>
        <v>1.087644437891974E-2</v>
      </c>
      <c r="AO692" s="170">
        <f>AN692+(($AE692-1)*Workings_risks!$E$18)/(2050-2023)</f>
        <v>1.103041782650665E-2</v>
      </c>
      <c r="AP692" s="170">
        <f>AO692+(($AE692-1)*Workings_risks!$E$18)/(2050-2023)</f>
        <v>1.118439127409356E-2</v>
      </c>
      <c r="AQ692" s="170">
        <f>AP692+(($AE692-1)*Workings_risks!$E$18)/(2050-2023)</f>
        <v>1.1338364721680471E-2</v>
      </c>
      <c r="AR692" s="170">
        <f>AQ692+(($AE692-1)*Workings_risks!$E$18)/(2050-2023)</f>
        <v>1.1492338169267381E-2</v>
      </c>
      <c r="AS692" s="170">
        <f>AR692+(($AE692-1)*Workings_risks!$E$18)/(2050-2023)</f>
        <v>1.1646311616854291E-2</v>
      </c>
      <c r="AT692" s="170">
        <f>AS692+(($AE692-1)*Workings_risks!$E$18)/(2050-2023)</f>
        <v>1.1800285064441201E-2</v>
      </c>
      <c r="AU692" s="170">
        <f>AT692+(($AE692-1)*Workings_risks!$E$18)/(2050-2023)</f>
        <v>1.1954258512028111E-2</v>
      </c>
      <c r="AV692" s="170">
        <f>AU692+(($AE692-1)*Workings_risks!$E$18)/(2050-2023)</f>
        <v>1.2108231959615022E-2</v>
      </c>
      <c r="AW692" s="170">
        <f>AV692+(($AE692-1)*Workings_risks!$E$18)/(2050-2023)</f>
        <v>1.2262205407201932E-2</v>
      </c>
      <c r="AX692" s="170">
        <f>AW692+(($AE692-1)*Workings_risks!$E$18)/(2050-2023)</f>
        <v>1.2416178854788842E-2</v>
      </c>
      <c r="AY692" s="170">
        <f>AX692+(($AE692-1)*Workings_risks!$E$18)/(2050-2023)</f>
        <v>1.2570152302375752E-2</v>
      </c>
      <c r="BA692" s="186">
        <f>AF692*Workings_risks!$E$24*Workings_risks!$E$26*Workings_risks!$E$27*Assumptions!$G$90</f>
        <v>3.9058841305226338E-4</v>
      </c>
      <c r="BB692" s="186">
        <f>AG692*Workings_risks!$E$24*Workings_risks!$E$26*Workings_risks!$E$27*Assumptions!$G$90</f>
        <v>3.9682401539699671E-4</v>
      </c>
      <c r="BC692" s="186">
        <f>AH692*Workings_risks!$E$24*Workings_risks!$E$26*Workings_risks!$E$27*Assumptions!$G$90</f>
        <v>4.030596177417301E-4</v>
      </c>
      <c r="BD692" s="186">
        <f>AI692*Workings_risks!$E$24*Workings_risks!$E$26*Workings_risks!$E$27*Assumptions!$G$90</f>
        <v>4.0929522008646349E-4</v>
      </c>
      <c r="BE692" s="186">
        <f>AJ692*Workings_risks!$E$24*Workings_risks!$E$26*Workings_risks!$E$27*Assumptions!$G$90</f>
        <v>4.1553082243119677E-4</v>
      </c>
      <c r="BF692" s="186">
        <f>AK692*Workings_risks!$E$24*Workings_risks!$E$26*Workings_risks!$E$27*Assumptions!$G$90</f>
        <v>4.2176642477593016E-4</v>
      </c>
      <c r="BG692" s="186">
        <f>AL692*Workings_risks!$E$24*Workings_risks!$E$26*Workings_risks!$E$27*Assumptions!$G$90</f>
        <v>4.2800202712066354E-4</v>
      </c>
      <c r="BH692" s="186">
        <f>AM692*Workings_risks!$E$24*Workings_risks!$E$26*Workings_risks!$E$27*Assumptions!$G$90</f>
        <v>4.3423762946539693E-4</v>
      </c>
      <c r="BI692" s="186">
        <f>AN692*Workings_risks!$E$24*Workings_risks!$E$26*Workings_risks!$E$27*Assumptions!$G$90</f>
        <v>4.4047323181013026E-4</v>
      </c>
      <c r="BJ692" s="186">
        <f>AO692*Workings_risks!$E$24*Workings_risks!$E$26*Workings_risks!$E$27*Assumptions!$G$90</f>
        <v>4.4670883415486365E-4</v>
      </c>
      <c r="BK692" s="186">
        <f>AP692*Workings_risks!$E$24*Workings_risks!$E$26*Workings_risks!$E$27*Assumptions!$G$90</f>
        <v>4.5294443649959704E-4</v>
      </c>
      <c r="BL692" s="186">
        <f>AQ692*Workings_risks!$E$24*Workings_risks!$E$26*Workings_risks!$E$27*Assumptions!$G$90</f>
        <v>4.5918003884433043E-4</v>
      </c>
      <c r="BM692" s="186">
        <f>AR692*Workings_risks!$E$24*Workings_risks!$E$26*Workings_risks!$E$27*Assumptions!$G$90</f>
        <v>4.6541564118906376E-4</v>
      </c>
      <c r="BN692" s="186">
        <f>AS692*Workings_risks!$E$24*Workings_risks!$E$26*Workings_risks!$E$27*Assumptions!$G$90</f>
        <v>4.716512435337972E-4</v>
      </c>
      <c r="BO692" s="186">
        <f>AT692*Workings_risks!$E$24*Workings_risks!$E$26*Workings_risks!$E$27*Assumptions!$G$90</f>
        <v>4.7788684587853053E-4</v>
      </c>
      <c r="BP692" s="186">
        <f>AU692*Workings_risks!$E$24*Workings_risks!$E$26*Workings_risks!$E$27*Assumptions!$G$90</f>
        <v>4.8412244822326387E-4</v>
      </c>
      <c r="BQ692" s="186">
        <f>AV692*Workings_risks!$E$24*Workings_risks!$E$26*Workings_risks!$E$27*Assumptions!$G$90</f>
        <v>4.9035805056799726E-4</v>
      </c>
      <c r="BR692" s="186">
        <f>AW692*Workings_risks!$E$24*Workings_risks!$E$26*Workings_risks!$E$27*Assumptions!$G$90</f>
        <v>4.9659365291273075E-4</v>
      </c>
      <c r="BS692" s="186">
        <f>AX692*Workings_risks!$E$24*Workings_risks!$E$26*Workings_risks!$E$27*Assumptions!$G$90</f>
        <v>5.0282925525746403E-4</v>
      </c>
      <c r="BT692" s="186">
        <f>AY692*Workings_risks!$E$24*Workings_risks!$E$26*Workings_risks!$E$27*Assumptions!$G$90</f>
        <v>5.0906485760219742E-4</v>
      </c>
    </row>
    <row r="693" spans="2:72" x14ac:dyDescent="0.25">
      <c r="B693" s="42">
        <v>10522099</v>
      </c>
      <c r="C693" s="42" t="s">
        <v>598</v>
      </c>
      <c r="D693" s="42" t="s">
        <v>272</v>
      </c>
      <c r="E693" s="42">
        <v>17587254</v>
      </c>
      <c r="F693" s="42">
        <v>17587258</v>
      </c>
      <c r="G693" s="42">
        <v>0.89478467254107041</v>
      </c>
      <c r="H693" s="42">
        <v>142.28128342622901</v>
      </c>
      <c r="I693" s="42">
        <v>-34.392410505836096</v>
      </c>
      <c r="J693" s="42">
        <v>110</v>
      </c>
      <c r="K693" s="42">
        <v>95.6</v>
      </c>
      <c r="L693" s="32">
        <v>6.3E-2</v>
      </c>
      <c r="M693" s="32">
        <v>8.7999999999999995E-2</v>
      </c>
      <c r="N693" s="181"/>
      <c r="O693" s="182">
        <f t="shared" si="151"/>
        <v>116.92999999999999</v>
      </c>
      <c r="P693" s="182">
        <f t="shared" si="152"/>
        <v>101.62279999999998</v>
      </c>
      <c r="Q693" s="191">
        <f t="shared" si="153"/>
        <v>0.01</v>
      </c>
      <c r="R693" s="191">
        <f t="shared" si="154"/>
        <v>0.02</v>
      </c>
      <c r="S693" s="184">
        <f t="shared" si="155"/>
        <v>-1530.7200000000009</v>
      </c>
      <c r="T693" s="184">
        <f t="shared" si="156"/>
        <v>132.2372</v>
      </c>
      <c r="U693" s="185">
        <f t="shared" si="157"/>
        <v>1.4527281279397923E-2</v>
      </c>
      <c r="V693" s="181"/>
      <c r="W693" s="182">
        <f t="shared" si="158"/>
        <v>118.03</v>
      </c>
      <c r="X693" s="182">
        <f t="shared" si="159"/>
        <v>104.0128</v>
      </c>
      <c r="Y693" s="183">
        <f t="shared" si="160"/>
        <v>0.01</v>
      </c>
      <c r="Z693" s="183">
        <f t="shared" si="161"/>
        <v>0.02</v>
      </c>
      <c r="AA693" s="184">
        <f t="shared" si="162"/>
        <v>-1401.72</v>
      </c>
      <c r="AB693" s="184">
        <f t="shared" si="163"/>
        <v>132.0472</v>
      </c>
      <c r="AC693" s="185">
        <f t="shared" si="164"/>
        <v>1.5728676197814116E-2</v>
      </c>
      <c r="AD693" s="181"/>
      <c r="AE693" s="178">
        <f t="shared" si="165"/>
        <v>1.4527281279397923</v>
      </c>
      <c r="AF693" s="170">
        <f>Workings_risks!$E$18+Workings_risks!$E$27*(($AE693-1)*Workings_risks!$E$18)/(2050-2023)</f>
        <v>9.6446567982244585E-3</v>
      </c>
      <c r="AG693" s="170">
        <f>AF693+(($AE693-1)*Workings_risks!$E$18)/(2050-2023)</f>
        <v>9.7986302458113687E-3</v>
      </c>
      <c r="AH693" s="170">
        <f>AG693+(($AE693-1)*Workings_risks!$E$18)/(2050-2023)</f>
        <v>9.9526036933982789E-3</v>
      </c>
      <c r="AI693" s="170">
        <f>AH693+(($AE693-1)*Workings_risks!$E$18)/(2050-2023)</f>
        <v>1.0106577140985189E-2</v>
      </c>
      <c r="AJ693" s="170">
        <f>AI693+(($AE693-1)*Workings_risks!$E$18)/(2050-2023)</f>
        <v>1.0260550588572099E-2</v>
      </c>
      <c r="AK693" s="170">
        <f>AJ693+(($AE693-1)*Workings_risks!$E$18)/(2050-2023)</f>
        <v>1.0414524036159009E-2</v>
      </c>
      <c r="AL693" s="170">
        <f>AK693+(($AE693-1)*Workings_risks!$E$18)/(2050-2023)</f>
        <v>1.056849748374592E-2</v>
      </c>
      <c r="AM693" s="170">
        <f>AL693+(($AE693-1)*Workings_risks!$E$18)/(2050-2023)</f>
        <v>1.072247093133283E-2</v>
      </c>
      <c r="AN693" s="170">
        <f>AM693+(($AE693-1)*Workings_risks!$E$18)/(2050-2023)</f>
        <v>1.087644437891974E-2</v>
      </c>
      <c r="AO693" s="170">
        <f>AN693+(($AE693-1)*Workings_risks!$E$18)/(2050-2023)</f>
        <v>1.103041782650665E-2</v>
      </c>
      <c r="AP693" s="170">
        <f>AO693+(($AE693-1)*Workings_risks!$E$18)/(2050-2023)</f>
        <v>1.118439127409356E-2</v>
      </c>
      <c r="AQ693" s="170">
        <f>AP693+(($AE693-1)*Workings_risks!$E$18)/(2050-2023)</f>
        <v>1.1338364721680471E-2</v>
      </c>
      <c r="AR693" s="170">
        <f>AQ693+(($AE693-1)*Workings_risks!$E$18)/(2050-2023)</f>
        <v>1.1492338169267381E-2</v>
      </c>
      <c r="AS693" s="170">
        <f>AR693+(($AE693-1)*Workings_risks!$E$18)/(2050-2023)</f>
        <v>1.1646311616854291E-2</v>
      </c>
      <c r="AT693" s="170">
        <f>AS693+(($AE693-1)*Workings_risks!$E$18)/(2050-2023)</f>
        <v>1.1800285064441201E-2</v>
      </c>
      <c r="AU693" s="170">
        <f>AT693+(($AE693-1)*Workings_risks!$E$18)/(2050-2023)</f>
        <v>1.1954258512028111E-2</v>
      </c>
      <c r="AV693" s="170">
        <f>AU693+(($AE693-1)*Workings_risks!$E$18)/(2050-2023)</f>
        <v>1.2108231959615022E-2</v>
      </c>
      <c r="AW693" s="170">
        <f>AV693+(($AE693-1)*Workings_risks!$E$18)/(2050-2023)</f>
        <v>1.2262205407201932E-2</v>
      </c>
      <c r="AX693" s="170">
        <f>AW693+(($AE693-1)*Workings_risks!$E$18)/(2050-2023)</f>
        <v>1.2416178854788842E-2</v>
      </c>
      <c r="AY693" s="170">
        <f>AX693+(($AE693-1)*Workings_risks!$E$18)/(2050-2023)</f>
        <v>1.2570152302375752E-2</v>
      </c>
      <c r="BA693" s="186">
        <f>AF693*Workings_risks!$E$24*Workings_risks!$E$26*Workings_risks!$E$27*Assumptions!$G$90</f>
        <v>3.9058841305226338E-4</v>
      </c>
      <c r="BB693" s="186">
        <f>AG693*Workings_risks!$E$24*Workings_risks!$E$26*Workings_risks!$E$27*Assumptions!$G$90</f>
        <v>3.9682401539699671E-4</v>
      </c>
      <c r="BC693" s="186">
        <f>AH693*Workings_risks!$E$24*Workings_risks!$E$26*Workings_risks!$E$27*Assumptions!$G$90</f>
        <v>4.030596177417301E-4</v>
      </c>
      <c r="BD693" s="186">
        <f>AI693*Workings_risks!$E$24*Workings_risks!$E$26*Workings_risks!$E$27*Assumptions!$G$90</f>
        <v>4.0929522008646349E-4</v>
      </c>
      <c r="BE693" s="186">
        <f>AJ693*Workings_risks!$E$24*Workings_risks!$E$26*Workings_risks!$E$27*Assumptions!$G$90</f>
        <v>4.1553082243119677E-4</v>
      </c>
      <c r="BF693" s="186">
        <f>AK693*Workings_risks!$E$24*Workings_risks!$E$26*Workings_risks!$E$27*Assumptions!$G$90</f>
        <v>4.2176642477593016E-4</v>
      </c>
      <c r="BG693" s="186">
        <f>AL693*Workings_risks!$E$24*Workings_risks!$E$26*Workings_risks!$E$27*Assumptions!$G$90</f>
        <v>4.2800202712066354E-4</v>
      </c>
      <c r="BH693" s="186">
        <f>AM693*Workings_risks!$E$24*Workings_risks!$E$26*Workings_risks!$E$27*Assumptions!$G$90</f>
        <v>4.3423762946539693E-4</v>
      </c>
      <c r="BI693" s="186">
        <f>AN693*Workings_risks!$E$24*Workings_risks!$E$26*Workings_risks!$E$27*Assumptions!$G$90</f>
        <v>4.4047323181013026E-4</v>
      </c>
      <c r="BJ693" s="186">
        <f>AO693*Workings_risks!$E$24*Workings_risks!$E$26*Workings_risks!$E$27*Assumptions!$G$90</f>
        <v>4.4670883415486365E-4</v>
      </c>
      <c r="BK693" s="186">
        <f>AP693*Workings_risks!$E$24*Workings_risks!$E$26*Workings_risks!$E$27*Assumptions!$G$90</f>
        <v>4.5294443649959704E-4</v>
      </c>
      <c r="BL693" s="186">
        <f>AQ693*Workings_risks!$E$24*Workings_risks!$E$26*Workings_risks!$E$27*Assumptions!$G$90</f>
        <v>4.5918003884433043E-4</v>
      </c>
      <c r="BM693" s="186">
        <f>AR693*Workings_risks!$E$24*Workings_risks!$E$26*Workings_risks!$E$27*Assumptions!$G$90</f>
        <v>4.6541564118906376E-4</v>
      </c>
      <c r="BN693" s="186">
        <f>AS693*Workings_risks!$E$24*Workings_risks!$E$26*Workings_risks!$E$27*Assumptions!$G$90</f>
        <v>4.716512435337972E-4</v>
      </c>
      <c r="BO693" s="186">
        <f>AT693*Workings_risks!$E$24*Workings_risks!$E$26*Workings_risks!$E$27*Assumptions!$G$90</f>
        <v>4.7788684587853053E-4</v>
      </c>
      <c r="BP693" s="186">
        <f>AU693*Workings_risks!$E$24*Workings_risks!$E$26*Workings_risks!$E$27*Assumptions!$G$90</f>
        <v>4.8412244822326387E-4</v>
      </c>
      <c r="BQ693" s="186">
        <f>AV693*Workings_risks!$E$24*Workings_risks!$E$26*Workings_risks!$E$27*Assumptions!$G$90</f>
        <v>4.9035805056799726E-4</v>
      </c>
      <c r="BR693" s="186">
        <f>AW693*Workings_risks!$E$24*Workings_risks!$E$26*Workings_risks!$E$27*Assumptions!$G$90</f>
        <v>4.9659365291273075E-4</v>
      </c>
      <c r="BS693" s="186">
        <f>AX693*Workings_risks!$E$24*Workings_risks!$E$26*Workings_risks!$E$27*Assumptions!$G$90</f>
        <v>5.0282925525746403E-4</v>
      </c>
      <c r="BT693" s="186">
        <f>AY693*Workings_risks!$E$24*Workings_risks!$E$26*Workings_risks!$E$27*Assumptions!$G$90</f>
        <v>5.0906485760219742E-4</v>
      </c>
    </row>
    <row r="694" spans="2:72" x14ac:dyDescent="0.25">
      <c r="B694" s="42">
        <v>10522100</v>
      </c>
      <c r="C694" s="42" t="s">
        <v>598</v>
      </c>
      <c r="D694" s="42" t="s">
        <v>272</v>
      </c>
      <c r="E694" s="42">
        <v>17587258</v>
      </c>
      <c r="F694" s="42">
        <v>17587262</v>
      </c>
      <c r="G694" s="42">
        <v>0.65265960202538054</v>
      </c>
      <c r="H694" s="42">
        <v>142.28026652502899</v>
      </c>
      <c r="I694" s="42">
        <v>-34.391238935130602</v>
      </c>
      <c r="J694" s="42">
        <v>110</v>
      </c>
      <c r="K694" s="42">
        <v>95.6</v>
      </c>
      <c r="L694" s="32">
        <v>6.3E-2</v>
      </c>
      <c r="M694" s="32">
        <v>8.7999999999999995E-2</v>
      </c>
      <c r="N694" s="181"/>
      <c r="O694" s="182">
        <f t="shared" si="151"/>
        <v>116.92999999999999</v>
      </c>
      <c r="P694" s="182">
        <f t="shared" si="152"/>
        <v>101.62279999999998</v>
      </c>
      <c r="Q694" s="191">
        <f t="shared" si="153"/>
        <v>0.01</v>
      </c>
      <c r="R694" s="191">
        <f t="shared" si="154"/>
        <v>0.02</v>
      </c>
      <c r="S694" s="184">
        <f t="shared" si="155"/>
        <v>-1530.7200000000009</v>
      </c>
      <c r="T694" s="184">
        <f t="shared" si="156"/>
        <v>132.2372</v>
      </c>
      <c r="U694" s="185">
        <f t="shared" si="157"/>
        <v>1.4527281279397923E-2</v>
      </c>
      <c r="V694" s="181"/>
      <c r="W694" s="182">
        <f t="shared" si="158"/>
        <v>118.03</v>
      </c>
      <c r="X694" s="182">
        <f t="shared" si="159"/>
        <v>104.0128</v>
      </c>
      <c r="Y694" s="183">
        <f t="shared" si="160"/>
        <v>0.01</v>
      </c>
      <c r="Z694" s="183">
        <f t="shared" si="161"/>
        <v>0.02</v>
      </c>
      <c r="AA694" s="184">
        <f t="shared" si="162"/>
        <v>-1401.72</v>
      </c>
      <c r="AB694" s="184">
        <f t="shared" si="163"/>
        <v>132.0472</v>
      </c>
      <c r="AC694" s="185">
        <f t="shared" si="164"/>
        <v>1.5728676197814116E-2</v>
      </c>
      <c r="AD694" s="181"/>
      <c r="AE694" s="178">
        <f t="shared" si="165"/>
        <v>1.4527281279397923</v>
      </c>
      <c r="AF694" s="170">
        <f>Workings_risks!$E$18+Workings_risks!$E$27*(($AE694-1)*Workings_risks!$E$18)/(2050-2023)</f>
        <v>9.6446567982244585E-3</v>
      </c>
      <c r="AG694" s="170">
        <f>AF694+(($AE694-1)*Workings_risks!$E$18)/(2050-2023)</f>
        <v>9.7986302458113687E-3</v>
      </c>
      <c r="AH694" s="170">
        <f>AG694+(($AE694-1)*Workings_risks!$E$18)/(2050-2023)</f>
        <v>9.9526036933982789E-3</v>
      </c>
      <c r="AI694" s="170">
        <f>AH694+(($AE694-1)*Workings_risks!$E$18)/(2050-2023)</f>
        <v>1.0106577140985189E-2</v>
      </c>
      <c r="AJ694" s="170">
        <f>AI694+(($AE694-1)*Workings_risks!$E$18)/(2050-2023)</f>
        <v>1.0260550588572099E-2</v>
      </c>
      <c r="AK694" s="170">
        <f>AJ694+(($AE694-1)*Workings_risks!$E$18)/(2050-2023)</f>
        <v>1.0414524036159009E-2</v>
      </c>
      <c r="AL694" s="170">
        <f>AK694+(($AE694-1)*Workings_risks!$E$18)/(2050-2023)</f>
        <v>1.056849748374592E-2</v>
      </c>
      <c r="AM694" s="170">
        <f>AL694+(($AE694-1)*Workings_risks!$E$18)/(2050-2023)</f>
        <v>1.072247093133283E-2</v>
      </c>
      <c r="AN694" s="170">
        <f>AM694+(($AE694-1)*Workings_risks!$E$18)/(2050-2023)</f>
        <v>1.087644437891974E-2</v>
      </c>
      <c r="AO694" s="170">
        <f>AN694+(($AE694-1)*Workings_risks!$E$18)/(2050-2023)</f>
        <v>1.103041782650665E-2</v>
      </c>
      <c r="AP694" s="170">
        <f>AO694+(($AE694-1)*Workings_risks!$E$18)/(2050-2023)</f>
        <v>1.118439127409356E-2</v>
      </c>
      <c r="AQ694" s="170">
        <f>AP694+(($AE694-1)*Workings_risks!$E$18)/(2050-2023)</f>
        <v>1.1338364721680471E-2</v>
      </c>
      <c r="AR694" s="170">
        <f>AQ694+(($AE694-1)*Workings_risks!$E$18)/(2050-2023)</f>
        <v>1.1492338169267381E-2</v>
      </c>
      <c r="AS694" s="170">
        <f>AR694+(($AE694-1)*Workings_risks!$E$18)/(2050-2023)</f>
        <v>1.1646311616854291E-2</v>
      </c>
      <c r="AT694" s="170">
        <f>AS694+(($AE694-1)*Workings_risks!$E$18)/(2050-2023)</f>
        <v>1.1800285064441201E-2</v>
      </c>
      <c r="AU694" s="170">
        <f>AT694+(($AE694-1)*Workings_risks!$E$18)/(2050-2023)</f>
        <v>1.1954258512028111E-2</v>
      </c>
      <c r="AV694" s="170">
        <f>AU694+(($AE694-1)*Workings_risks!$E$18)/(2050-2023)</f>
        <v>1.2108231959615022E-2</v>
      </c>
      <c r="AW694" s="170">
        <f>AV694+(($AE694-1)*Workings_risks!$E$18)/(2050-2023)</f>
        <v>1.2262205407201932E-2</v>
      </c>
      <c r="AX694" s="170">
        <f>AW694+(($AE694-1)*Workings_risks!$E$18)/(2050-2023)</f>
        <v>1.2416178854788842E-2</v>
      </c>
      <c r="AY694" s="170">
        <f>AX694+(($AE694-1)*Workings_risks!$E$18)/(2050-2023)</f>
        <v>1.2570152302375752E-2</v>
      </c>
      <c r="BA694" s="186">
        <f>AF694*Workings_risks!$E$24*Workings_risks!$E$26*Workings_risks!$E$27*Assumptions!$G$90</f>
        <v>3.9058841305226338E-4</v>
      </c>
      <c r="BB694" s="186">
        <f>AG694*Workings_risks!$E$24*Workings_risks!$E$26*Workings_risks!$E$27*Assumptions!$G$90</f>
        <v>3.9682401539699671E-4</v>
      </c>
      <c r="BC694" s="186">
        <f>AH694*Workings_risks!$E$24*Workings_risks!$E$26*Workings_risks!$E$27*Assumptions!$G$90</f>
        <v>4.030596177417301E-4</v>
      </c>
      <c r="BD694" s="186">
        <f>AI694*Workings_risks!$E$24*Workings_risks!$E$26*Workings_risks!$E$27*Assumptions!$G$90</f>
        <v>4.0929522008646349E-4</v>
      </c>
      <c r="BE694" s="186">
        <f>AJ694*Workings_risks!$E$24*Workings_risks!$E$26*Workings_risks!$E$27*Assumptions!$G$90</f>
        <v>4.1553082243119677E-4</v>
      </c>
      <c r="BF694" s="186">
        <f>AK694*Workings_risks!$E$24*Workings_risks!$E$26*Workings_risks!$E$27*Assumptions!$G$90</f>
        <v>4.2176642477593016E-4</v>
      </c>
      <c r="BG694" s="186">
        <f>AL694*Workings_risks!$E$24*Workings_risks!$E$26*Workings_risks!$E$27*Assumptions!$G$90</f>
        <v>4.2800202712066354E-4</v>
      </c>
      <c r="BH694" s="186">
        <f>AM694*Workings_risks!$E$24*Workings_risks!$E$26*Workings_risks!$E$27*Assumptions!$G$90</f>
        <v>4.3423762946539693E-4</v>
      </c>
      <c r="BI694" s="186">
        <f>AN694*Workings_risks!$E$24*Workings_risks!$E$26*Workings_risks!$E$27*Assumptions!$G$90</f>
        <v>4.4047323181013026E-4</v>
      </c>
      <c r="BJ694" s="186">
        <f>AO694*Workings_risks!$E$24*Workings_risks!$E$26*Workings_risks!$E$27*Assumptions!$G$90</f>
        <v>4.4670883415486365E-4</v>
      </c>
      <c r="BK694" s="186">
        <f>AP694*Workings_risks!$E$24*Workings_risks!$E$26*Workings_risks!$E$27*Assumptions!$G$90</f>
        <v>4.5294443649959704E-4</v>
      </c>
      <c r="BL694" s="186">
        <f>AQ694*Workings_risks!$E$24*Workings_risks!$E$26*Workings_risks!$E$27*Assumptions!$G$90</f>
        <v>4.5918003884433043E-4</v>
      </c>
      <c r="BM694" s="186">
        <f>AR694*Workings_risks!$E$24*Workings_risks!$E$26*Workings_risks!$E$27*Assumptions!$G$90</f>
        <v>4.6541564118906376E-4</v>
      </c>
      <c r="BN694" s="186">
        <f>AS694*Workings_risks!$E$24*Workings_risks!$E$26*Workings_risks!$E$27*Assumptions!$G$90</f>
        <v>4.716512435337972E-4</v>
      </c>
      <c r="BO694" s="186">
        <f>AT694*Workings_risks!$E$24*Workings_risks!$E$26*Workings_risks!$E$27*Assumptions!$G$90</f>
        <v>4.7788684587853053E-4</v>
      </c>
      <c r="BP694" s="186">
        <f>AU694*Workings_risks!$E$24*Workings_risks!$E$26*Workings_risks!$E$27*Assumptions!$G$90</f>
        <v>4.8412244822326387E-4</v>
      </c>
      <c r="BQ694" s="186">
        <f>AV694*Workings_risks!$E$24*Workings_risks!$E$26*Workings_risks!$E$27*Assumptions!$G$90</f>
        <v>4.9035805056799726E-4</v>
      </c>
      <c r="BR694" s="186">
        <f>AW694*Workings_risks!$E$24*Workings_risks!$E$26*Workings_risks!$E$27*Assumptions!$G$90</f>
        <v>4.9659365291273075E-4</v>
      </c>
      <c r="BS694" s="186">
        <f>AX694*Workings_risks!$E$24*Workings_risks!$E$26*Workings_risks!$E$27*Assumptions!$G$90</f>
        <v>5.0282925525746403E-4</v>
      </c>
      <c r="BT694" s="186">
        <f>AY694*Workings_risks!$E$24*Workings_risks!$E$26*Workings_risks!$E$27*Assumptions!$G$90</f>
        <v>5.0906485760219742E-4</v>
      </c>
    </row>
    <row r="695" spans="2:72" x14ac:dyDescent="0.25">
      <c r="B695" s="42">
        <v>10522151</v>
      </c>
      <c r="C695" s="42" t="s">
        <v>651</v>
      </c>
      <c r="D695" s="42" t="s">
        <v>281</v>
      </c>
      <c r="E695" s="42">
        <v>17587843</v>
      </c>
      <c r="F695" s="42">
        <v>17587847</v>
      </c>
      <c r="G695" s="42">
        <v>0.21789777658050014</v>
      </c>
      <c r="H695" s="42">
        <v>145.41882516116499</v>
      </c>
      <c r="I695" s="42">
        <v>-36.420517218824301</v>
      </c>
      <c r="J695" s="42">
        <v>116</v>
      </c>
      <c r="K695" s="42">
        <v>101</v>
      </c>
      <c r="L695" s="32">
        <v>6.3E-2</v>
      </c>
      <c r="M695" s="32">
        <v>8.7999999999999995E-2</v>
      </c>
      <c r="N695" s="181"/>
      <c r="O695" s="182">
        <f t="shared" si="151"/>
        <v>123.30799999999999</v>
      </c>
      <c r="P695" s="182">
        <f t="shared" si="152"/>
        <v>107.363</v>
      </c>
      <c r="Q695" s="191">
        <f t="shared" si="153"/>
        <v>0.01</v>
      </c>
      <c r="R695" s="191">
        <f t="shared" si="154"/>
        <v>0.02</v>
      </c>
      <c r="S695" s="184">
        <f t="shared" si="155"/>
        <v>-1594.4999999999991</v>
      </c>
      <c r="T695" s="184">
        <f t="shared" si="156"/>
        <v>139.25299999999999</v>
      </c>
      <c r="U695" s="185">
        <f t="shared" si="157"/>
        <v>1.4583254938852304E-2</v>
      </c>
      <c r="V695" s="181"/>
      <c r="W695" s="182">
        <f t="shared" si="158"/>
        <v>124.46799999999999</v>
      </c>
      <c r="X695" s="182">
        <f t="shared" si="159"/>
        <v>109.88800000000001</v>
      </c>
      <c r="Y695" s="183">
        <f t="shared" si="160"/>
        <v>0.01</v>
      </c>
      <c r="Z695" s="183">
        <f t="shared" si="161"/>
        <v>0.02</v>
      </c>
      <c r="AA695" s="184">
        <f t="shared" si="162"/>
        <v>-1457.9999999999984</v>
      </c>
      <c r="AB695" s="184">
        <f t="shared" si="163"/>
        <v>139.04799999999997</v>
      </c>
      <c r="AC695" s="185">
        <f t="shared" si="164"/>
        <v>1.58079561042524E-2</v>
      </c>
      <c r="AD695" s="181"/>
      <c r="AE695" s="178">
        <f t="shared" si="165"/>
        <v>1.4583254938852304</v>
      </c>
      <c r="AF695" s="170">
        <f>Workings_risks!$E$18+Workings_risks!$E$27*(($AE695-1)*Workings_risks!$E$18)/(2050-2023)</f>
        <v>9.6503678133713199E-3</v>
      </c>
      <c r="AG695" s="170">
        <f>AF695+(($AE695-1)*Workings_risks!$E$18)/(2050-2023)</f>
        <v>9.80624493267385E-3</v>
      </c>
      <c r="AH695" s="170">
        <f>AG695+(($AE695-1)*Workings_risks!$E$18)/(2050-2023)</f>
        <v>9.9621220519763801E-3</v>
      </c>
      <c r="AI695" s="170">
        <f>AH695+(($AE695-1)*Workings_risks!$E$18)/(2050-2023)</f>
        <v>1.011799917127891E-2</v>
      </c>
      <c r="AJ695" s="170">
        <f>AI695+(($AE695-1)*Workings_risks!$E$18)/(2050-2023)</f>
        <v>1.027387629058144E-2</v>
      </c>
      <c r="AK695" s="170">
        <f>AJ695+(($AE695-1)*Workings_risks!$E$18)/(2050-2023)</f>
        <v>1.042975340988397E-2</v>
      </c>
      <c r="AL695" s="170">
        <f>AK695+(($AE695-1)*Workings_risks!$E$18)/(2050-2023)</f>
        <v>1.0585630529186501E-2</v>
      </c>
      <c r="AM695" s="170">
        <f>AL695+(($AE695-1)*Workings_risks!$E$18)/(2050-2023)</f>
        <v>1.0741507648489031E-2</v>
      </c>
      <c r="AN695" s="170">
        <f>AM695+(($AE695-1)*Workings_risks!$E$18)/(2050-2023)</f>
        <v>1.0897384767791561E-2</v>
      </c>
      <c r="AO695" s="170">
        <f>AN695+(($AE695-1)*Workings_risks!$E$18)/(2050-2023)</f>
        <v>1.1053261887094091E-2</v>
      </c>
      <c r="AP695" s="170">
        <f>AO695+(($AE695-1)*Workings_risks!$E$18)/(2050-2023)</f>
        <v>1.1209139006396621E-2</v>
      </c>
      <c r="AQ695" s="170">
        <f>AP695+(($AE695-1)*Workings_risks!$E$18)/(2050-2023)</f>
        <v>1.1365016125699151E-2</v>
      </c>
      <c r="AR695" s="170">
        <f>AQ695+(($AE695-1)*Workings_risks!$E$18)/(2050-2023)</f>
        <v>1.1520893245001681E-2</v>
      </c>
      <c r="AS695" s="170">
        <f>AR695+(($AE695-1)*Workings_risks!$E$18)/(2050-2023)</f>
        <v>1.1676770364304211E-2</v>
      </c>
      <c r="AT695" s="170">
        <f>AS695+(($AE695-1)*Workings_risks!$E$18)/(2050-2023)</f>
        <v>1.1832647483606741E-2</v>
      </c>
      <c r="AU695" s="170">
        <f>AT695+(($AE695-1)*Workings_risks!$E$18)/(2050-2023)</f>
        <v>1.1988524602909272E-2</v>
      </c>
      <c r="AV695" s="170">
        <f>AU695+(($AE695-1)*Workings_risks!$E$18)/(2050-2023)</f>
        <v>1.2144401722211802E-2</v>
      </c>
      <c r="AW695" s="170">
        <f>AV695+(($AE695-1)*Workings_risks!$E$18)/(2050-2023)</f>
        <v>1.2300278841514332E-2</v>
      </c>
      <c r="AX695" s="170">
        <f>AW695+(($AE695-1)*Workings_risks!$E$18)/(2050-2023)</f>
        <v>1.2456155960816862E-2</v>
      </c>
      <c r="AY695" s="170">
        <f>AX695+(($AE695-1)*Workings_risks!$E$18)/(2050-2023)</f>
        <v>1.2612033080119392E-2</v>
      </c>
      <c r="BA695" s="186">
        <f>AF695*Workings_risks!$E$24*Workings_risks!$E$26*Workings_risks!$E$27*Assumptions!$G$90</f>
        <v>3.90819697211959E-4</v>
      </c>
      <c r="BB695" s="186">
        <f>AG695*Workings_risks!$E$24*Workings_risks!$E$26*Workings_risks!$E$27*Assumptions!$G$90</f>
        <v>3.9713239427659083E-4</v>
      </c>
      <c r="BC695" s="186">
        <f>AH695*Workings_risks!$E$24*Workings_risks!$E$26*Workings_risks!$E$27*Assumptions!$G$90</f>
        <v>4.0344509134122272E-4</v>
      </c>
      <c r="BD695" s="186">
        <f>AI695*Workings_risks!$E$24*Workings_risks!$E$26*Workings_risks!$E$27*Assumptions!$G$90</f>
        <v>4.0975778840585467E-4</v>
      </c>
      <c r="BE695" s="186">
        <f>AJ695*Workings_risks!$E$24*Workings_risks!$E$26*Workings_risks!$E$27*Assumptions!$G$90</f>
        <v>4.1607048547048656E-4</v>
      </c>
      <c r="BF695" s="186">
        <f>AK695*Workings_risks!$E$24*Workings_risks!$E$26*Workings_risks!$E$27*Assumptions!$G$90</f>
        <v>4.2238318253511839E-4</v>
      </c>
      <c r="BG695" s="186">
        <f>AL695*Workings_risks!$E$24*Workings_risks!$E$26*Workings_risks!$E$27*Assumptions!$G$90</f>
        <v>4.2869587959975028E-4</v>
      </c>
      <c r="BH695" s="186">
        <f>AM695*Workings_risks!$E$24*Workings_risks!$E$26*Workings_risks!$E$27*Assumptions!$G$90</f>
        <v>4.3500857666438217E-4</v>
      </c>
      <c r="BI695" s="186">
        <f>AN695*Workings_risks!$E$24*Workings_risks!$E$26*Workings_risks!$E$27*Assumptions!$G$90</f>
        <v>4.4132127372901401E-4</v>
      </c>
      <c r="BJ695" s="186">
        <f>AO695*Workings_risks!$E$24*Workings_risks!$E$26*Workings_risks!$E$27*Assumptions!$G$90</f>
        <v>4.4763397079364606E-4</v>
      </c>
      <c r="BK695" s="186">
        <f>AP695*Workings_risks!$E$24*Workings_risks!$E$26*Workings_risks!$E$27*Assumptions!$G$90</f>
        <v>4.539466678582779E-4</v>
      </c>
      <c r="BL695" s="186">
        <f>AQ695*Workings_risks!$E$24*Workings_risks!$E$26*Workings_risks!$E$27*Assumptions!$G$90</f>
        <v>4.6025936492290979E-4</v>
      </c>
      <c r="BM695" s="186">
        <f>AR695*Workings_risks!$E$24*Workings_risks!$E$26*Workings_risks!$E$27*Assumptions!$G$90</f>
        <v>4.6657206198754168E-4</v>
      </c>
      <c r="BN695" s="186">
        <f>AS695*Workings_risks!$E$24*Workings_risks!$E$26*Workings_risks!$E$27*Assumptions!$G$90</f>
        <v>4.7288475905217351E-4</v>
      </c>
      <c r="BO695" s="186">
        <f>AT695*Workings_risks!$E$24*Workings_risks!$E$26*Workings_risks!$E$27*Assumptions!$G$90</f>
        <v>4.791974561168054E-4</v>
      </c>
      <c r="BP695" s="186">
        <f>AU695*Workings_risks!$E$24*Workings_risks!$E$26*Workings_risks!$E$27*Assumptions!$G$90</f>
        <v>4.8551015318143724E-4</v>
      </c>
      <c r="BQ695" s="186">
        <f>AV695*Workings_risks!$E$24*Workings_risks!$E$26*Workings_risks!$E$27*Assumptions!$G$90</f>
        <v>4.9182285024606913E-4</v>
      </c>
      <c r="BR695" s="186">
        <f>AW695*Workings_risks!$E$24*Workings_risks!$E$26*Workings_risks!$E$27*Assumptions!$G$90</f>
        <v>4.9813554731070113E-4</v>
      </c>
      <c r="BS695" s="186">
        <f>AX695*Workings_risks!$E$24*Workings_risks!$E$26*Workings_risks!$E$27*Assumptions!$G$90</f>
        <v>5.0444824437533291E-4</v>
      </c>
      <c r="BT695" s="186">
        <f>AY695*Workings_risks!$E$24*Workings_risks!$E$26*Workings_risks!$E$27*Assumptions!$G$90</f>
        <v>5.1076094143996491E-4</v>
      </c>
    </row>
    <row r="696" spans="2:72" x14ac:dyDescent="0.25">
      <c r="B696" s="42">
        <v>10522627</v>
      </c>
      <c r="C696" s="42" t="s">
        <v>620</v>
      </c>
      <c r="D696" s="42" t="s">
        <v>267</v>
      </c>
      <c r="E696" s="42">
        <v>17592562</v>
      </c>
      <c r="F696" s="42">
        <v>17592566</v>
      </c>
      <c r="G696" s="42">
        <v>1.1239650884521204</v>
      </c>
      <c r="H696" s="42">
        <v>143.455887471311</v>
      </c>
      <c r="I696" s="42">
        <v>-35.257218206527703</v>
      </c>
      <c r="J696" s="42">
        <v>106</v>
      </c>
      <c r="K696" s="42">
        <v>94.1</v>
      </c>
      <c r="L696" s="32">
        <v>6.3E-2</v>
      </c>
      <c r="M696" s="32">
        <v>8.7999999999999995E-2</v>
      </c>
      <c r="N696" s="181"/>
      <c r="O696" s="182">
        <f t="shared" si="151"/>
        <v>112.678</v>
      </c>
      <c r="P696" s="182">
        <f t="shared" si="152"/>
        <v>100.02829999999999</v>
      </c>
      <c r="Q696" s="191">
        <f t="shared" si="153"/>
        <v>0.01</v>
      </c>
      <c r="R696" s="191">
        <f t="shared" si="154"/>
        <v>0.02</v>
      </c>
      <c r="S696" s="184">
        <f t="shared" si="155"/>
        <v>-1264.9700000000009</v>
      </c>
      <c r="T696" s="184">
        <f t="shared" si="156"/>
        <v>125.32770000000002</v>
      </c>
      <c r="U696" s="185">
        <f t="shared" si="157"/>
        <v>1.5279176581262802E-2</v>
      </c>
      <c r="V696" s="181"/>
      <c r="W696" s="182">
        <f t="shared" si="158"/>
        <v>113.738</v>
      </c>
      <c r="X696" s="182">
        <f t="shared" si="159"/>
        <v>102.38080000000001</v>
      </c>
      <c r="Y696" s="183">
        <f t="shared" si="160"/>
        <v>0.01</v>
      </c>
      <c r="Z696" s="183">
        <f t="shared" si="161"/>
        <v>0.02</v>
      </c>
      <c r="AA696" s="184">
        <f t="shared" si="162"/>
        <v>-1135.7199999999991</v>
      </c>
      <c r="AB696" s="184">
        <f t="shared" si="163"/>
        <v>125.09520000000001</v>
      </c>
      <c r="AC696" s="185">
        <f t="shared" si="164"/>
        <v>1.68132990525834E-2</v>
      </c>
      <c r="AD696" s="181"/>
      <c r="AE696" s="178">
        <f t="shared" si="165"/>
        <v>1.5279176581262801</v>
      </c>
      <c r="AF696" s="170">
        <f>Workings_risks!$E$18+Workings_risks!$E$27*(($AE696-1)*Workings_risks!$E$18)/(2050-2023)</f>
        <v>9.7213729804369754E-3</v>
      </c>
      <c r="AG696" s="170">
        <f>AF696+(($AE696-1)*Workings_risks!$E$18)/(2050-2023)</f>
        <v>9.9009184887613906E-3</v>
      </c>
      <c r="AH696" s="170">
        <f>AG696+(($AE696-1)*Workings_risks!$E$18)/(2050-2023)</f>
        <v>1.0080463997085806E-2</v>
      </c>
      <c r="AI696" s="170">
        <f>AH696+(($AE696-1)*Workings_risks!$E$18)/(2050-2023)</f>
        <v>1.0260009505410221E-2</v>
      </c>
      <c r="AJ696" s="170">
        <f>AI696+(($AE696-1)*Workings_risks!$E$18)/(2050-2023)</f>
        <v>1.0439555013734636E-2</v>
      </c>
      <c r="AK696" s="170">
        <f>AJ696+(($AE696-1)*Workings_risks!$E$18)/(2050-2023)</f>
        <v>1.0619100522059052E-2</v>
      </c>
      <c r="AL696" s="170">
        <f>AK696+(($AE696-1)*Workings_risks!$E$18)/(2050-2023)</f>
        <v>1.0798646030383467E-2</v>
      </c>
      <c r="AM696" s="170">
        <f>AL696+(($AE696-1)*Workings_risks!$E$18)/(2050-2023)</f>
        <v>1.0978191538707882E-2</v>
      </c>
      <c r="AN696" s="170">
        <f>AM696+(($AE696-1)*Workings_risks!$E$18)/(2050-2023)</f>
        <v>1.1157737047032297E-2</v>
      </c>
      <c r="AO696" s="170">
        <f>AN696+(($AE696-1)*Workings_risks!$E$18)/(2050-2023)</f>
        <v>1.1337282555356713E-2</v>
      </c>
      <c r="AP696" s="170">
        <f>AO696+(($AE696-1)*Workings_risks!$E$18)/(2050-2023)</f>
        <v>1.1516828063681128E-2</v>
      </c>
      <c r="AQ696" s="170">
        <f>AP696+(($AE696-1)*Workings_risks!$E$18)/(2050-2023)</f>
        <v>1.1696373572005543E-2</v>
      </c>
      <c r="AR696" s="170">
        <f>AQ696+(($AE696-1)*Workings_risks!$E$18)/(2050-2023)</f>
        <v>1.1875919080329958E-2</v>
      </c>
      <c r="AS696" s="170">
        <f>AR696+(($AE696-1)*Workings_risks!$E$18)/(2050-2023)</f>
        <v>1.2055464588654374E-2</v>
      </c>
      <c r="AT696" s="170">
        <f>AS696+(($AE696-1)*Workings_risks!$E$18)/(2050-2023)</f>
        <v>1.2235010096978789E-2</v>
      </c>
      <c r="AU696" s="170">
        <f>AT696+(($AE696-1)*Workings_risks!$E$18)/(2050-2023)</f>
        <v>1.2414555605303204E-2</v>
      </c>
      <c r="AV696" s="170">
        <f>AU696+(($AE696-1)*Workings_risks!$E$18)/(2050-2023)</f>
        <v>1.2594101113627619E-2</v>
      </c>
      <c r="AW696" s="170">
        <f>AV696+(($AE696-1)*Workings_risks!$E$18)/(2050-2023)</f>
        <v>1.2773646621952035E-2</v>
      </c>
      <c r="AX696" s="170">
        <f>AW696+(($AE696-1)*Workings_risks!$E$18)/(2050-2023)</f>
        <v>1.295319213027645E-2</v>
      </c>
      <c r="AY696" s="170">
        <f>AX696+(($AE696-1)*Workings_risks!$E$18)/(2050-2023)</f>
        <v>1.3132737638600865E-2</v>
      </c>
      <c r="BA696" s="186">
        <f>AF696*Workings_risks!$E$24*Workings_risks!$E$26*Workings_risks!$E$27*Assumptions!$G$90</f>
        <v>3.9369525785687388E-4</v>
      </c>
      <c r="BB696" s="186">
        <f>AG696*Workings_risks!$E$24*Workings_risks!$E$26*Workings_risks!$E$27*Assumptions!$G$90</f>
        <v>4.0096647513647736E-4</v>
      </c>
      <c r="BC696" s="186">
        <f>AH696*Workings_risks!$E$24*Workings_risks!$E$26*Workings_risks!$E$27*Assumptions!$G$90</f>
        <v>4.0823769241608084E-4</v>
      </c>
      <c r="BD696" s="186">
        <f>AI696*Workings_risks!$E$24*Workings_risks!$E$26*Workings_risks!$E$27*Assumptions!$G$90</f>
        <v>4.1550890969568448E-4</v>
      </c>
      <c r="BE696" s="186">
        <f>AJ696*Workings_risks!$E$24*Workings_risks!$E$26*Workings_risks!$E$27*Assumptions!$G$90</f>
        <v>4.2278012697528796E-4</v>
      </c>
      <c r="BF696" s="186">
        <f>AK696*Workings_risks!$E$24*Workings_risks!$E$26*Workings_risks!$E$27*Assumptions!$G$90</f>
        <v>4.3005134425489145E-4</v>
      </c>
      <c r="BG696" s="186">
        <f>AL696*Workings_risks!$E$24*Workings_risks!$E$26*Workings_risks!$E$27*Assumptions!$G$90</f>
        <v>4.3732256153449493E-4</v>
      </c>
      <c r="BH696" s="186">
        <f>AM696*Workings_risks!$E$24*Workings_risks!$E$26*Workings_risks!$E$27*Assumptions!$G$90</f>
        <v>4.4459377881409852E-4</v>
      </c>
      <c r="BI696" s="186">
        <f>AN696*Workings_risks!$E$24*Workings_risks!$E$26*Workings_risks!$E$27*Assumptions!$G$90</f>
        <v>4.5186499609370211E-4</v>
      </c>
      <c r="BJ696" s="186">
        <f>AO696*Workings_risks!$E$24*Workings_risks!$E$26*Workings_risks!$E$27*Assumptions!$G$90</f>
        <v>4.5913621337330559E-4</v>
      </c>
      <c r="BK696" s="186">
        <f>AP696*Workings_risks!$E$24*Workings_risks!$E$26*Workings_risks!$E$27*Assumptions!$G$90</f>
        <v>4.6640743065290912E-4</v>
      </c>
      <c r="BL696" s="186">
        <f>AQ696*Workings_risks!$E$24*Workings_risks!$E$26*Workings_risks!$E$27*Assumptions!$G$90</f>
        <v>4.736786479325126E-4</v>
      </c>
      <c r="BM696" s="186">
        <f>AR696*Workings_risks!$E$24*Workings_risks!$E$26*Workings_risks!$E$27*Assumptions!$G$90</f>
        <v>4.8094986521211614E-4</v>
      </c>
      <c r="BN696" s="186">
        <f>AS696*Workings_risks!$E$24*Workings_risks!$E$26*Workings_risks!$E$27*Assumptions!$G$90</f>
        <v>4.8822108249171962E-4</v>
      </c>
      <c r="BO696" s="186">
        <f>AT696*Workings_risks!$E$24*Workings_risks!$E$26*Workings_risks!$E$27*Assumptions!$G$90</f>
        <v>4.9549229977132315E-4</v>
      </c>
      <c r="BP696" s="186">
        <f>AU696*Workings_risks!$E$24*Workings_risks!$E$26*Workings_risks!$E$27*Assumptions!$G$90</f>
        <v>5.0276351705092663E-4</v>
      </c>
      <c r="BQ696" s="186">
        <f>AV696*Workings_risks!$E$24*Workings_risks!$E$26*Workings_risks!$E$27*Assumptions!$G$90</f>
        <v>5.1003473433053012E-4</v>
      </c>
      <c r="BR696" s="186">
        <f>AW696*Workings_risks!$E$24*Workings_risks!$E$26*Workings_risks!$E$27*Assumptions!$G$90</f>
        <v>5.1730595161013381E-4</v>
      </c>
      <c r="BS696" s="186">
        <f>AX696*Workings_risks!$E$24*Workings_risks!$E$26*Workings_risks!$E$27*Assumptions!$G$90</f>
        <v>5.2457716888973729E-4</v>
      </c>
      <c r="BT696" s="186">
        <f>AY696*Workings_risks!$E$24*Workings_risks!$E$26*Workings_risks!$E$27*Assumptions!$G$90</f>
        <v>5.3184838616934088E-4</v>
      </c>
    </row>
    <row r="697" spans="2:72" x14ac:dyDescent="0.25">
      <c r="B697" s="42">
        <v>10523686</v>
      </c>
      <c r="C697" s="42" t="s">
        <v>568</v>
      </c>
      <c r="D697" s="42" t="s">
        <v>280</v>
      </c>
      <c r="E697" s="42">
        <v>17607074</v>
      </c>
      <c r="F697" s="42">
        <v>17607079</v>
      </c>
      <c r="G697" s="42">
        <v>0.52726330208607042</v>
      </c>
      <c r="H697" s="42">
        <v>145.29450190439999</v>
      </c>
      <c r="I697" s="42">
        <v>-36.5001406835963</v>
      </c>
      <c r="J697" s="42">
        <v>117</v>
      </c>
      <c r="K697" s="42">
        <v>103</v>
      </c>
      <c r="L697" s="32">
        <v>6.3E-2</v>
      </c>
      <c r="M697" s="32">
        <v>8.7999999999999995E-2</v>
      </c>
      <c r="N697" s="181"/>
      <c r="O697" s="182">
        <f t="shared" si="151"/>
        <v>124.371</v>
      </c>
      <c r="P697" s="182">
        <f t="shared" si="152"/>
        <v>109.48899999999999</v>
      </c>
      <c r="Q697" s="191">
        <f t="shared" si="153"/>
        <v>0.01</v>
      </c>
      <c r="R697" s="191">
        <f t="shared" si="154"/>
        <v>0.02</v>
      </c>
      <c r="S697" s="184">
        <f t="shared" si="155"/>
        <v>-1488.2000000000005</v>
      </c>
      <c r="T697" s="184">
        <f t="shared" si="156"/>
        <v>139.25299999999999</v>
      </c>
      <c r="U697" s="185">
        <f t="shared" si="157"/>
        <v>1.4952963311382864E-2</v>
      </c>
      <c r="V697" s="181"/>
      <c r="W697" s="182">
        <f t="shared" si="158"/>
        <v>125.541</v>
      </c>
      <c r="X697" s="182">
        <f t="shared" si="159"/>
        <v>112.06400000000001</v>
      </c>
      <c r="Y697" s="183">
        <f t="shared" si="160"/>
        <v>0.01</v>
      </c>
      <c r="Z697" s="183">
        <f t="shared" si="161"/>
        <v>0.02</v>
      </c>
      <c r="AA697" s="184">
        <f t="shared" si="162"/>
        <v>-1347.6999999999989</v>
      </c>
      <c r="AB697" s="184">
        <f t="shared" si="163"/>
        <v>139.018</v>
      </c>
      <c r="AC697" s="185">
        <f t="shared" si="164"/>
        <v>1.6337463827261273E-2</v>
      </c>
      <c r="AD697" s="181"/>
      <c r="AE697" s="178">
        <f t="shared" si="165"/>
        <v>1.4952963311382863</v>
      </c>
      <c r="AF697" s="170">
        <f>Workings_risks!$E$18+Workings_risks!$E$27*(($AE697-1)*Workings_risks!$E$18)/(2050-2023)</f>
        <v>9.6880893083749475E-3</v>
      </c>
      <c r="AG697" s="170">
        <f>AF697+(($AE697-1)*Workings_risks!$E$18)/(2050-2023)</f>
        <v>9.8565402593453547E-3</v>
      </c>
      <c r="AH697" s="170">
        <f>AG697+(($AE697-1)*Workings_risks!$E$18)/(2050-2023)</f>
        <v>1.0024991210315762E-2</v>
      </c>
      <c r="AI697" s="170">
        <f>AH697+(($AE697-1)*Workings_risks!$E$18)/(2050-2023)</f>
        <v>1.0193442161286169E-2</v>
      </c>
      <c r="AJ697" s="170">
        <f>AI697+(($AE697-1)*Workings_risks!$E$18)/(2050-2023)</f>
        <v>1.0361893112256576E-2</v>
      </c>
      <c r="AK697" s="170">
        <f>AJ697+(($AE697-1)*Workings_risks!$E$18)/(2050-2023)</f>
        <v>1.0530344063226983E-2</v>
      </c>
      <c r="AL697" s="170">
        <f>AK697+(($AE697-1)*Workings_risks!$E$18)/(2050-2023)</f>
        <v>1.069879501419739E-2</v>
      </c>
      <c r="AM697" s="170">
        <f>AL697+(($AE697-1)*Workings_risks!$E$18)/(2050-2023)</f>
        <v>1.0867245965167797E-2</v>
      </c>
      <c r="AN697" s="170">
        <f>AM697+(($AE697-1)*Workings_risks!$E$18)/(2050-2023)</f>
        <v>1.1035696916138205E-2</v>
      </c>
      <c r="AO697" s="170">
        <f>AN697+(($AE697-1)*Workings_risks!$E$18)/(2050-2023)</f>
        <v>1.1204147867108612E-2</v>
      </c>
      <c r="AP697" s="170">
        <f>AO697+(($AE697-1)*Workings_risks!$E$18)/(2050-2023)</f>
        <v>1.1372598818079019E-2</v>
      </c>
      <c r="AQ697" s="170">
        <f>AP697+(($AE697-1)*Workings_risks!$E$18)/(2050-2023)</f>
        <v>1.1541049769049426E-2</v>
      </c>
      <c r="AR697" s="170">
        <f>AQ697+(($AE697-1)*Workings_risks!$E$18)/(2050-2023)</f>
        <v>1.1709500720019833E-2</v>
      </c>
      <c r="AS697" s="170">
        <f>AR697+(($AE697-1)*Workings_risks!$E$18)/(2050-2023)</f>
        <v>1.187795167099024E-2</v>
      </c>
      <c r="AT697" s="170">
        <f>AS697+(($AE697-1)*Workings_risks!$E$18)/(2050-2023)</f>
        <v>1.2046402621960647E-2</v>
      </c>
      <c r="AU697" s="170">
        <f>AT697+(($AE697-1)*Workings_risks!$E$18)/(2050-2023)</f>
        <v>1.2214853572931055E-2</v>
      </c>
      <c r="AV697" s="170">
        <f>AU697+(($AE697-1)*Workings_risks!$E$18)/(2050-2023)</f>
        <v>1.2383304523901462E-2</v>
      </c>
      <c r="AW697" s="170">
        <f>AV697+(($AE697-1)*Workings_risks!$E$18)/(2050-2023)</f>
        <v>1.2551755474871869E-2</v>
      </c>
      <c r="AX697" s="170">
        <f>AW697+(($AE697-1)*Workings_risks!$E$18)/(2050-2023)</f>
        <v>1.2720206425842276E-2</v>
      </c>
      <c r="AY697" s="170">
        <f>AX697+(($AE697-1)*Workings_risks!$E$18)/(2050-2023)</f>
        <v>1.2888657376812683E-2</v>
      </c>
      <c r="BA697" s="186">
        <f>AF697*Workings_risks!$E$24*Workings_risks!$E$26*Workings_risks!$E$27*Assumptions!$G$90</f>
        <v>3.9234733880456988E-4</v>
      </c>
      <c r="BB697" s="186">
        <f>AG697*Workings_risks!$E$24*Workings_risks!$E$26*Workings_risks!$E$27*Assumptions!$G$90</f>
        <v>3.9916924973340545E-4</v>
      </c>
      <c r="BC697" s="186">
        <f>AH697*Workings_risks!$E$24*Workings_risks!$E$26*Workings_risks!$E$27*Assumptions!$G$90</f>
        <v>4.0599116066224108E-4</v>
      </c>
      <c r="BD697" s="186">
        <f>AI697*Workings_risks!$E$24*Workings_risks!$E$26*Workings_risks!$E$27*Assumptions!$G$90</f>
        <v>4.128130715910767E-4</v>
      </c>
      <c r="BE697" s="186">
        <f>AJ697*Workings_risks!$E$24*Workings_risks!$E$26*Workings_risks!$E$27*Assumptions!$G$90</f>
        <v>4.1963498251991233E-4</v>
      </c>
      <c r="BF697" s="186">
        <f>AK697*Workings_risks!$E$24*Workings_risks!$E$26*Workings_risks!$E$27*Assumptions!$G$90</f>
        <v>4.264568934487479E-4</v>
      </c>
      <c r="BG697" s="186">
        <f>AL697*Workings_risks!$E$24*Workings_risks!$E$26*Workings_risks!$E$27*Assumptions!$G$90</f>
        <v>4.3327880437758347E-4</v>
      </c>
      <c r="BH697" s="186">
        <f>AM697*Workings_risks!$E$24*Workings_risks!$E$26*Workings_risks!$E$27*Assumptions!$G$90</f>
        <v>4.401007153064191E-4</v>
      </c>
      <c r="BI697" s="186">
        <f>AN697*Workings_risks!$E$24*Workings_risks!$E$26*Workings_risks!$E$27*Assumptions!$G$90</f>
        <v>4.4692262623525456E-4</v>
      </c>
      <c r="BJ697" s="186">
        <f>AO697*Workings_risks!$E$24*Workings_risks!$E$26*Workings_risks!$E$27*Assumptions!$G$90</f>
        <v>4.5374453716409024E-4</v>
      </c>
      <c r="BK697" s="186">
        <f>AP697*Workings_risks!$E$24*Workings_risks!$E$26*Workings_risks!$E$27*Assumptions!$G$90</f>
        <v>4.6056644809292581E-4</v>
      </c>
      <c r="BL697" s="186">
        <f>AQ697*Workings_risks!$E$24*Workings_risks!$E$26*Workings_risks!$E$27*Assumptions!$G$90</f>
        <v>4.6738835902176154E-4</v>
      </c>
      <c r="BM697" s="186">
        <f>AR697*Workings_risks!$E$24*Workings_risks!$E$26*Workings_risks!$E$27*Assumptions!$G$90</f>
        <v>4.7421026995059701E-4</v>
      </c>
      <c r="BN697" s="186">
        <f>AS697*Workings_risks!$E$24*Workings_risks!$E$26*Workings_risks!$E$27*Assumptions!$G$90</f>
        <v>4.8103218087943263E-4</v>
      </c>
      <c r="BO697" s="186">
        <f>AT697*Workings_risks!$E$24*Workings_risks!$E$26*Workings_risks!$E$27*Assumptions!$G$90</f>
        <v>4.878540918082682E-4</v>
      </c>
      <c r="BP697" s="186">
        <f>AU697*Workings_risks!$E$24*Workings_risks!$E$26*Workings_risks!$E$27*Assumptions!$G$90</f>
        <v>4.9467600273710394E-4</v>
      </c>
      <c r="BQ697" s="186">
        <f>AV697*Workings_risks!$E$24*Workings_risks!$E$26*Workings_risks!$E$27*Assumptions!$G$90</f>
        <v>5.0149791366593929E-4</v>
      </c>
      <c r="BR697" s="186">
        <f>AW697*Workings_risks!$E$24*Workings_risks!$E$26*Workings_risks!$E$27*Assumptions!$G$90</f>
        <v>5.0831982459477497E-4</v>
      </c>
      <c r="BS697" s="186">
        <f>AX697*Workings_risks!$E$24*Workings_risks!$E$26*Workings_risks!$E$27*Assumptions!$G$90</f>
        <v>5.1514173552361065E-4</v>
      </c>
      <c r="BT697" s="186">
        <f>AY697*Workings_risks!$E$24*Workings_risks!$E$26*Workings_risks!$E$27*Assumptions!$G$90</f>
        <v>5.2196364645244612E-4</v>
      </c>
    </row>
    <row r="698" spans="2:72" x14ac:dyDescent="0.25">
      <c r="B698" s="42">
        <v>10524876</v>
      </c>
      <c r="C698" s="42" t="s">
        <v>647</v>
      </c>
      <c r="D698" s="42" t="s">
        <v>281</v>
      </c>
      <c r="E698" s="42">
        <v>17628385</v>
      </c>
      <c r="F698" s="42">
        <v>17628431</v>
      </c>
      <c r="G698" s="42">
        <v>0.46600280739213051</v>
      </c>
      <c r="H698" s="42">
        <v>145.78128542698201</v>
      </c>
      <c r="I698" s="42">
        <v>-36.418289194471697</v>
      </c>
      <c r="J698" s="42">
        <v>118</v>
      </c>
      <c r="K698" s="42">
        <v>104</v>
      </c>
      <c r="L698" s="32">
        <v>6.3E-2</v>
      </c>
      <c r="M698" s="32">
        <v>8.7999999999999995E-2</v>
      </c>
      <c r="N698" s="181"/>
      <c r="O698" s="182">
        <f t="shared" si="151"/>
        <v>125.434</v>
      </c>
      <c r="P698" s="182">
        <f t="shared" si="152"/>
        <v>110.55199999999999</v>
      </c>
      <c r="Q698" s="191">
        <f t="shared" si="153"/>
        <v>0.01</v>
      </c>
      <c r="R698" s="191">
        <f t="shared" si="154"/>
        <v>0.02</v>
      </c>
      <c r="S698" s="184">
        <f t="shared" si="155"/>
        <v>-1488.2000000000005</v>
      </c>
      <c r="T698" s="184">
        <f t="shared" si="156"/>
        <v>140.316</v>
      </c>
      <c r="U698" s="185">
        <f t="shared" si="157"/>
        <v>1.4995296331138285E-2</v>
      </c>
      <c r="V698" s="181"/>
      <c r="W698" s="182">
        <f t="shared" si="158"/>
        <v>126.61399999999999</v>
      </c>
      <c r="X698" s="182">
        <f t="shared" si="159"/>
        <v>113.15200000000002</v>
      </c>
      <c r="Y698" s="183">
        <f t="shared" si="160"/>
        <v>0.01</v>
      </c>
      <c r="Z698" s="183">
        <f t="shared" si="161"/>
        <v>0.02</v>
      </c>
      <c r="AA698" s="184">
        <f t="shared" si="162"/>
        <v>-1346.1999999999973</v>
      </c>
      <c r="AB698" s="184">
        <f t="shared" si="163"/>
        <v>140.07599999999996</v>
      </c>
      <c r="AC698" s="185">
        <f t="shared" si="164"/>
        <v>1.639875204278711E-2</v>
      </c>
      <c r="AD698" s="181"/>
      <c r="AE698" s="178">
        <f t="shared" si="165"/>
        <v>1.4995296331138286</v>
      </c>
      <c r="AF698" s="170">
        <f>Workings_risks!$E$18+Workings_risks!$E$27*(($AE698-1)*Workings_risks!$E$18)/(2050-2023)</f>
        <v>9.6924085635280363E-3</v>
      </c>
      <c r="AG698" s="170">
        <f>AF698+(($AE698-1)*Workings_risks!$E$18)/(2050-2023)</f>
        <v>9.8622992662161391E-3</v>
      </c>
      <c r="AH698" s="170">
        <f>AG698+(($AE698-1)*Workings_risks!$E$18)/(2050-2023)</f>
        <v>1.0032189968904242E-2</v>
      </c>
      <c r="AI698" s="170">
        <f>AH698+(($AE698-1)*Workings_risks!$E$18)/(2050-2023)</f>
        <v>1.0202080671592345E-2</v>
      </c>
      <c r="AJ698" s="170">
        <f>AI698+(($AE698-1)*Workings_risks!$E$18)/(2050-2023)</f>
        <v>1.0371971374280448E-2</v>
      </c>
      <c r="AK698" s="170">
        <f>AJ698+(($AE698-1)*Workings_risks!$E$18)/(2050-2023)</f>
        <v>1.054186207696855E-2</v>
      </c>
      <c r="AL698" s="170">
        <f>AK698+(($AE698-1)*Workings_risks!$E$18)/(2050-2023)</f>
        <v>1.0711752779656653E-2</v>
      </c>
      <c r="AM698" s="170">
        <f>AL698+(($AE698-1)*Workings_risks!$E$18)/(2050-2023)</f>
        <v>1.0881643482344756E-2</v>
      </c>
      <c r="AN698" s="170">
        <f>AM698+(($AE698-1)*Workings_risks!$E$18)/(2050-2023)</f>
        <v>1.1051534185032859E-2</v>
      </c>
      <c r="AO698" s="170">
        <f>AN698+(($AE698-1)*Workings_risks!$E$18)/(2050-2023)</f>
        <v>1.1221424887720962E-2</v>
      </c>
      <c r="AP698" s="170">
        <f>AO698+(($AE698-1)*Workings_risks!$E$18)/(2050-2023)</f>
        <v>1.1391315590409064E-2</v>
      </c>
      <c r="AQ698" s="170">
        <f>AP698+(($AE698-1)*Workings_risks!$E$18)/(2050-2023)</f>
        <v>1.1561206293097167E-2</v>
      </c>
      <c r="AR698" s="170">
        <f>AQ698+(($AE698-1)*Workings_risks!$E$18)/(2050-2023)</f>
        <v>1.173109699578527E-2</v>
      </c>
      <c r="AS698" s="170">
        <f>AR698+(($AE698-1)*Workings_risks!$E$18)/(2050-2023)</f>
        <v>1.1900987698473373E-2</v>
      </c>
      <c r="AT698" s="170">
        <f>AS698+(($AE698-1)*Workings_risks!$E$18)/(2050-2023)</f>
        <v>1.2070878401161476E-2</v>
      </c>
      <c r="AU698" s="170">
        <f>AT698+(($AE698-1)*Workings_risks!$E$18)/(2050-2023)</f>
        <v>1.2240769103849579E-2</v>
      </c>
      <c r="AV698" s="170">
        <f>AU698+(($AE698-1)*Workings_risks!$E$18)/(2050-2023)</f>
        <v>1.2410659806537681E-2</v>
      </c>
      <c r="AW698" s="170">
        <f>AV698+(($AE698-1)*Workings_risks!$E$18)/(2050-2023)</f>
        <v>1.2580550509225784E-2</v>
      </c>
      <c r="AX698" s="170">
        <f>AW698+(($AE698-1)*Workings_risks!$E$18)/(2050-2023)</f>
        <v>1.2750441211913887E-2</v>
      </c>
      <c r="AY698" s="170">
        <f>AX698+(($AE698-1)*Workings_risks!$E$18)/(2050-2023)</f>
        <v>1.292033191460199E-2</v>
      </c>
      <c r="BA698" s="186">
        <f>AF698*Workings_risks!$E$24*Workings_risks!$E$26*Workings_risks!$E$27*Assumptions!$G$90</f>
        <v>3.9252225959761708E-4</v>
      </c>
      <c r="BB698" s="186">
        <f>AG698*Workings_risks!$E$24*Workings_risks!$E$26*Workings_risks!$E$27*Assumptions!$G$90</f>
        <v>3.9940247745746824E-4</v>
      </c>
      <c r="BC698" s="186">
        <f>AH698*Workings_risks!$E$24*Workings_risks!$E$26*Workings_risks!$E$27*Assumptions!$G$90</f>
        <v>4.0628269531731961E-4</v>
      </c>
      <c r="BD698" s="186">
        <f>AI698*Workings_risks!$E$24*Workings_risks!$E$26*Workings_risks!$E$27*Assumptions!$G$90</f>
        <v>4.1316291317717088E-4</v>
      </c>
      <c r="BE698" s="186">
        <f>AJ698*Workings_risks!$E$24*Workings_risks!$E$26*Workings_risks!$E$27*Assumptions!$G$90</f>
        <v>4.200431310370221E-4</v>
      </c>
      <c r="BF698" s="186">
        <f>AK698*Workings_risks!$E$24*Workings_risks!$E$26*Workings_risks!$E$27*Assumptions!$G$90</f>
        <v>4.2692334889687337E-4</v>
      </c>
      <c r="BG698" s="186">
        <f>AL698*Workings_risks!$E$24*Workings_risks!$E$26*Workings_risks!$E$27*Assumptions!$G$90</f>
        <v>4.3380356675672469E-4</v>
      </c>
      <c r="BH698" s="186">
        <f>AM698*Workings_risks!$E$24*Workings_risks!$E$26*Workings_risks!$E$27*Assumptions!$G$90</f>
        <v>4.4068378461657601E-4</v>
      </c>
      <c r="BI698" s="186">
        <f>AN698*Workings_risks!$E$24*Workings_risks!$E$26*Workings_risks!$E$27*Assumptions!$G$90</f>
        <v>4.4756400247642723E-4</v>
      </c>
      <c r="BJ698" s="186">
        <f>AO698*Workings_risks!$E$24*Workings_risks!$E$26*Workings_risks!$E$27*Assumptions!$G$90</f>
        <v>4.5444422033627855E-4</v>
      </c>
      <c r="BK698" s="186">
        <f>AP698*Workings_risks!$E$24*Workings_risks!$E$26*Workings_risks!$E$27*Assumptions!$G$90</f>
        <v>4.6132443819612976E-4</v>
      </c>
      <c r="BL698" s="186">
        <f>AQ698*Workings_risks!$E$24*Workings_risks!$E$26*Workings_risks!$E$27*Assumptions!$G$90</f>
        <v>4.6820465605598108E-4</v>
      </c>
      <c r="BM698" s="186">
        <f>AR698*Workings_risks!$E$24*Workings_risks!$E$26*Workings_risks!$E$27*Assumptions!$G$90</f>
        <v>4.7508487391583235E-4</v>
      </c>
      <c r="BN698" s="186">
        <f>AS698*Workings_risks!$E$24*Workings_risks!$E$26*Workings_risks!$E$27*Assumptions!$G$90</f>
        <v>4.8196509177568368E-4</v>
      </c>
      <c r="BO698" s="186">
        <f>AT698*Workings_risks!$E$24*Workings_risks!$E$26*Workings_risks!$E$27*Assumptions!$G$90</f>
        <v>4.88845309635535E-4</v>
      </c>
      <c r="BP698" s="186">
        <f>AU698*Workings_risks!$E$24*Workings_risks!$E$26*Workings_risks!$E$27*Assumptions!$G$90</f>
        <v>4.9572552749538616E-4</v>
      </c>
      <c r="BQ698" s="186">
        <f>AV698*Workings_risks!$E$24*Workings_risks!$E$26*Workings_risks!$E$27*Assumptions!$G$90</f>
        <v>5.0260574535523743E-4</v>
      </c>
      <c r="BR698" s="186">
        <f>AW698*Workings_risks!$E$24*Workings_risks!$E$26*Workings_risks!$E$27*Assumptions!$G$90</f>
        <v>5.094859632150887E-4</v>
      </c>
      <c r="BS698" s="186">
        <f>AX698*Workings_risks!$E$24*Workings_risks!$E$26*Workings_risks!$E$27*Assumptions!$G$90</f>
        <v>5.1636618107493996E-4</v>
      </c>
      <c r="BT698" s="186">
        <f>AY698*Workings_risks!$E$24*Workings_risks!$E$26*Workings_risks!$E$27*Assumptions!$G$90</f>
        <v>5.2324639893479134E-4</v>
      </c>
    </row>
    <row r="699" spans="2:72" x14ac:dyDescent="0.25">
      <c r="B699" s="42">
        <v>10524879</v>
      </c>
      <c r="C699" s="42" t="s">
        <v>647</v>
      </c>
      <c r="D699" s="42" t="s">
        <v>281</v>
      </c>
      <c r="E699" s="42">
        <v>17628398</v>
      </c>
      <c r="F699" s="42">
        <v>17628403</v>
      </c>
      <c r="G699" s="42">
        <v>0.17450650674394019</v>
      </c>
      <c r="H699" s="42">
        <v>145.781392067898</v>
      </c>
      <c r="I699" s="42">
        <v>-36.413402084099999</v>
      </c>
      <c r="J699" s="42">
        <v>118</v>
      </c>
      <c r="K699" s="42">
        <v>104</v>
      </c>
      <c r="L699" s="32">
        <v>6.3E-2</v>
      </c>
      <c r="M699" s="32">
        <v>8.7999999999999995E-2</v>
      </c>
      <c r="N699" s="181"/>
      <c r="O699" s="182">
        <f t="shared" si="151"/>
        <v>125.434</v>
      </c>
      <c r="P699" s="182">
        <f t="shared" si="152"/>
        <v>110.55199999999999</v>
      </c>
      <c r="Q699" s="191">
        <f t="shared" si="153"/>
        <v>0.01</v>
      </c>
      <c r="R699" s="191">
        <f t="shared" si="154"/>
        <v>0.02</v>
      </c>
      <c r="S699" s="184">
        <f t="shared" si="155"/>
        <v>-1488.2000000000005</v>
      </c>
      <c r="T699" s="184">
        <f t="shared" si="156"/>
        <v>140.316</v>
      </c>
      <c r="U699" s="185">
        <f t="shared" si="157"/>
        <v>1.4995296331138285E-2</v>
      </c>
      <c r="V699" s="181"/>
      <c r="W699" s="182">
        <f t="shared" si="158"/>
        <v>126.61399999999999</v>
      </c>
      <c r="X699" s="182">
        <f t="shared" si="159"/>
        <v>113.15200000000002</v>
      </c>
      <c r="Y699" s="183">
        <f t="shared" si="160"/>
        <v>0.01</v>
      </c>
      <c r="Z699" s="183">
        <f t="shared" si="161"/>
        <v>0.02</v>
      </c>
      <c r="AA699" s="184">
        <f t="shared" si="162"/>
        <v>-1346.1999999999973</v>
      </c>
      <c r="AB699" s="184">
        <f t="shared" si="163"/>
        <v>140.07599999999996</v>
      </c>
      <c r="AC699" s="185">
        <f t="shared" si="164"/>
        <v>1.639875204278711E-2</v>
      </c>
      <c r="AD699" s="181"/>
      <c r="AE699" s="178">
        <f t="shared" si="165"/>
        <v>1.4995296331138286</v>
      </c>
      <c r="AF699" s="170">
        <f>Workings_risks!$E$18+Workings_risks!$E$27*(($AE699-1)*Workings_risks!$E$18)/(2050-2023)</f>
        <v>9.6924085635280363E-3</v>
      </c>
      <c r="AG699" s="170">
        <f>AF699+(($AE699-1)*Workings_risks!$E$18)/(2050-2023)</f>
        <v>9.8622992662161391E-3</v>
      </c>
      <c r="AH699" s="170">
        <f>AG699+(($AE699-1)*Workings_risks!$E$18)/(2050-2023)</f>
        <v>1.0032189968904242E-2</v>
      </c>
      <c r="AI699" s="170">
        <f>AH699+(($AE699-1)*Workings_risks!$E$18)/(2050-2023)</f>
        <v>1.0202080671592345E-2</v>
      </c>
      <c r="AJ699" s="170">
        <f>AI699+(($AE699-1)*Workings_risks!$E$18)/(2050-2023)</f>
        <v>1.0371971374280448E-2</v>
      </c>
      <c r="AK699" s="170">
        <f>AJ699+(($AE699-1)*Workings_risks!$E$18)/(2050-2023)</f>
        <v>1.054186207696855E-2</v>
      </c>
      <c r="AL699" s="170">
        <f>AK699+(($AE699-1)*Workings_risks!$E$18)/(2050-2023)</f>
        <v>1.0711752779656653E-2</v>
      </c>
      <c r="AM699" s="170">
        <f>AL699+(($AE699-1)*Workings_risks!$E$18)/(2050-2023)</f>
        <v>1.0881643482344756E-2</v>
      </c>
      <c r="AN699" s="170">
        <f>AM699+(($AE699-1)*Workings_risks!$E$18)/(2050-2023)</f>
        <v>1.1051534185032859E-2</v>
      </c>
      <c r="AO699" s="170">
        <f>AN699+(($AE699-1)*Workings_risks!$E$18)/(2050-2023)</f>
        <v>1.1221424887720962E-2</v>
      </c>
      <c r="AP699" s="170">
        <f>AO699+(($AE699-1)*Workings_risks!$E$18)/(2050-2023)</f>
        <v>1.1391315590409064E-2</v>
      </c>
      <c r="AQ699" s="170">
        <f>AP699+(($AE699-1)*Workings_risks!$E$18)/(2050-2023)</f>
        <v>1.1561206293097167E-2</v>
      </c>
      <c r="AR699" s="170">
        <f>AQ699+(($AE699-1)*Workings_risks!$E$18)/(2050-2023)</f>
        <v>1.173109699578527E-2</v>
      </c>
      <c r="AS699" s="170">
        <f>AR699+(($AE699-1)*Workings_risks!$E$18)/(2050-2023)</f>
        <v>1.1900987698473373E-2</v>
      </c>
      <c r="AT699" s="170">
        <f>AS699+(($AE699-1)*Workings_risks!$E$18)/(2050-2023)</f>
        <v>1.2070878401161476E-2</v>
      </c>
      <c r="AU699" s="170">
        <f>AT699+(($AE699-1)*Workings_risks!$E$18)/(2050-2023)</f>
        <v>1.2240769103849579E-2</v>
      </c>
      <c r="AV699" s="170">
        <f>AU699+(($AE699-1)*Workings_risks!$E$18)/(2050-2023)</f>
        <v>1.2410659806537681E-2</v>
      </c>
      <c r="AW699" s="170">
        <f>AV699+(($AE699-1)*Workings_risks!$E$18)/(2050-2023)</f>
        <v>1.2580550509225784E-2</v>
      </c>
      <c r="AX699" s="170">
        <f>AW699+(($AE699-1)*Workings_risks!$E$18)/(2050-2023)</f>
        <v>1.2750441211913887E-2</v>
      </c>
      <c r="AY699" s="170">
        <f>AX699+(($AE699-1)*Workings_risks!$E$18)/(2050-2023)</f>
        <v>1.292033191460199E-2</v>
      </c>
      <c r="BA699" s="186">
        <f>AF699*Workings_risks!$E$24*Workings_risks!$E$26*Workings_risks!$E$27*Assumptions!$G$90</f>
        <v>3.9252225959761708E-4</v>
      </c>
      <c r="BB699" s="186">
        <f>AG699*Workings_risks!$E$24*Workings_risks!$E$26*Workings_risks!$E$27*Assumptions!$G$90</f>
        <v>3.9940247745746824E-4</v>
      </c>
      <c r="BC699" s="186">
        <f>AH699*Workings_risks!$E$24*Workings_risks!$E$26*Workings_risks!$E$27*Assumptions!$G$90</f>
        <v>4.0628269531731961E-4</v>
      </c>
      <c r="BD699" s="186">
        <f>AI699*Workings_risks!$E$24*Workings_risks!$E$26*Workings_risks!$E$27*Assumptions!$G$90</f>
        <v>4.1316291317717088E-4</v>
      </c>
      <c r="BE699" s="186">
        <f>AJ699*Workings_risks!$E$24*Workings_risks!$E$26*Workings_risks!$E$27*Assumptions!$G$90</f>
        <v>4.200431310370221E-4</v>
      </c>
      <c r="BF699" s="186">
        <f>AK699*Workings_risks!$E$24*Workings_risks!$E$26*Workings_risks!$E$27*Assumptions!$G$90</f>
        <v>4.2692334889687337E-4</v>
      </c>
      <c r="BG699" s="186">
        <f>AL699*Workings_risks!$E$24*Workings_risks!$E$26*Workings_risks!$E$27*Assumptions!$G$90</f>
        <v>4.3380356675672469E-4</v>
      </c>
      <c r="BH699" s="186">
        <f>AM699*Workings_risks!$E$24*Workings_risks!$E$26*Workings_risks!$E$27*Assumptions!$G$90</f>
        <v>4.4068378461657601E-4</v>
      </c>
      <c r="BI699" s="186">
        <f>AN699*Workings_risks!$E$24*Workings_risks!$E$26*Workings_risks!$E$27*Assumptions!$G$90</f>
        <v>4.4756400247642723E-4</v>
      </c>
      <c r="BJ699" s="186">
        <f>AO699*Workings_risks!$E$24*Workings_risks!$E$26*Workings_risks!$E$27*Assumptions!$G$90</f>
        <v>4.5444422033627855E-4</v>
      </c>
      <c r="BK699" s="186">
        <f>AP699*Workings_risks!$E$24*Workings_risks!$E$26*Workings_risks!$E$27*Assumptions!$G$90</f>
        <v>4.6132443819612976E-4</v>
      </c>
      <c r="BL699" s="186">
        <f>AQ699*Workings_risks!$E$24*Workings_risks!$E$26*Workings_risks!$E$27*Assumptions!$G$90</f>
        <v>4.6820465605598108E-4</v>
      </c>
      <c r="BM699" s="186">
        <f>AR699*Workings_risks!$E$24*Workings_risks!$E$26*Workings_risks!$E$27*Assumptions!$G$90</f>
        <v>4.7508487391583235E-4</v>
      </c>
      <c r="BN699" s="186">
        <f>AS699*Workings_risks!$E$24*Workings_risks!$E$26*Workings_risks!$E$27*Assumptions!$G$90</f>
        <v>4.8196509177568368E-4</v>
      </c>
      <c r="BO699" s="186">
        <f>AT699*Workings_risks!$E$24*Workings_risks!$E$26*Workings_risks!$E$27*Assumptions!$G$90</f>
        <v>4.88845309635535E-4</v>
      </c>
      <c r="BP699" s="186">
        <f>AU699*Workings_risks!$E$24*Workings_risks!$E$26*Workings_risks!$E$27*Assumptions!$G$90</f>
        <v>4.9572552749538616E-4</v>
      </c>
      <c r="BQ699" s="186">
        <f>AV699*Workings_risks!$E$24*Workings_risks!$E$26*Workings_risks!$E$27*Assumptions!$G$90</f>
        <v>5.0260574535523743E-4</v>
      </c>
      <c r="BR699" s="186">
        <f>AW699*Workings_risks!$E$24*Workings_risks!$E$26*Workings_risks!$E$27*Assumptions!$G$90</f>
        <v>5.094859632150887E-4</v>
      </c>
      <c r="BS699" s="186">
        <f>AX699*Workings_risks!$E$24*Workings_risks!$E$26*Workings_risks!$E$27*Assumptions!$G$90</f>
        <v>5.1636618107493996E-4</v>
      </c>
      <c r="BT699" s="186">
        <f>AY699*Workings_risks!$E$24*Workings_risks!$E$26*Workings_risks!$E$27*Assumptions!$G$90</f>
        <v>5.2324639893479134E-4</v>
      </c>
    </row>
    <row r="700" spans="2:72" x14ac:dyDescent="0.25">
      <c r="B700" s="42">
        <v>10524880</v>
      </c>
      <c r="C700" s="42" t="s">
        <v>647</v>
      </c>
      <c r="D700" s="42" t="s">
        <v>281</v>
      </c>
      <c r="E700" s="42">
        <v>17628398</v>
      </c>
      <c r="F700" s="42">
        <v>17628436</v>
      </c>
      <c r="G700" s="42">
        <v>1.0355929592828903</v>
      </c>
      <c r="H700" s="42">
        <v>145.780660588682</v>
      </c>
      <c r="I700" s="42">
        <v>-36.414081393038501</v>
      </c>
      <c r="J700" s="42">
        <v>118</v>
      </c>
      <c r="K700" s="42">
        <v>104</v>
      </c>
      <c r="L700" s="32">
        <v>6.3E-2</v>
      </c>
      <c r="M700" s="32">
        <v>8.7999999999999995E-2</v>
      </c>
      <c r="N700" s="181"/>
      <c r="O700" s="182">
        <f t="shared" si="151"/>
        <v>125.434</v>
      </c>
      <c r="P700" s="182">
        <f t="shared" si="152"/>
        <v>110.55199999999999</v>
      </c>
      <c r="Q700" s="191">
        <f t="shared" si="153"/>
        <v>0.01</v>
      </c>
      <c r="R700" s="191">
        <f t="shared" si="154"/>
        <v>0.02</v>
      </c>
      <c r="S700" s="184">
        <f t="shared" si="155"/>
        <v>-1488.2000000000005</v>
      </c>
      <c r="T700" s="184">
        <f t="shared" si="156"/>
        <v>140.316</v>
      </c>
      <c r="U700" s="185">
        <f t="shared" si="157"/>
        <v>1.4995296331138285E-2</v>
      </c>
      <c r="V700" s="181"/>
      <c r="W700" s="182">
        <f t="shared" si="158"/>
        <v>126.61399999999999</v>
      </c>
      <c r="X700" s="182">
        <f t="shared" si="159"/>
        <v>113.15200000000002</v>
      </c>
      <c r="Y700" s="183">
        <f t="shared" si="160"/>
        <v>0.01</v>
      </c>
      <c r="Z700" s="183">
        <f t="shared" si="161"/>
        <v>0.02</v>
      </c>
      <c r="AA700" s="184">
        <f t="shared" si="162"/>
        <v>-1346.1999999999973</v>
      </c>
      <c r="AB700" s="184">
        <f t="shared" si="163"/>
        <v>140.07599999999996</v>
      </c>
      <c r="AC700" s="185">
        <f t="shared" si="164"/>
        <v>1.639875204278711E-2</v>
      </c>
      <c r="AD700" s="181"/>
      <c r="AE700" s="178">
        <f t="shared" si="165"/>
        <v>1.4995296331138286</v>
      </c>
      <c r="AF700" s="170">
        <f>Workings_risks!$E$18+Workings_risks!$E$27*(($AE700-1)*Workings_risks!$E$18)/(2050-2023)</f>
        <v>9.6924085635280363E-3</v>
      </c>
      <c r="AG700" s="170">
        <f>AF700+(($AE700-1)*Workings_risks!$E$18)/(2050-2023)</f>
        <v>9.8622992662161391E-3</v>
      </c>
      <c r="AH700" s="170">
        <f>AG700+(($AE700-1)*Workings_risks!$E$18)/(2050-2023)</f>
        <v>1.0032189968904242E-2</v>
      </c>
      <c r="AI700" s="170">
        <f>AH700+(($AE700-1)*Workings_risks!$E$18)/(2050-2023)</f>
        <v>1.0202080671592345E-2</v>
      </c>
      <c r="AJ700" s="170">
        <f>AI700+(($AE700-1)*Workings_risks!$E$18)/(2050-2023)</f>
        <v>1.0371971374280448E-2</v>
      </c>
      <c r="AK700" s="170">
        <f>AJ700+(($AE700-1)*Workings_risks!$E$18)/(2050-2023)</f>
        <v>1.054186207696855E-2</v>
      </c>
      <c r="AL700" s="170">
        <f>AK700+(($AE700-1)*Workings_risks!$E$18)/(2050-2023)</f>
        <v>1.0711752779656653E-2</v>
      </c>
      <c r="AM700" s="170">
        <f>AL700+(($AE700-1)*Workings_risks!$E$18)/(2050-2023)</f>
        <v>1.0881643482344756E-2</v>
      </c>
      <c r="AN700" s="170">
        <f>AM700+(($AE700-1)*Workings_risks!$E$18)/(2050-2023)</f>
        <v>1.1051534185032859E-2</v>
      </c>
      <c r="AO700" s="170">
        <f>AN700+(($AE700-1)*Workings_risks!$E$18)/(2050-2023)</f>
        <v>1.1221424887720962E-2</v>
      </c>
      <c r="AP700" s="170">
        <f>AO700+(($AE700-1)*Workings_risks!$E$18)/(2050-2023)</f>
        <v>1.1391315590409064E-2</v>
      </c>
      <c r="AQ700" s="170">
        <f>AP700+(($AE700-1)*Workings_risks!$E$18)/(2050-2023)</f>
        <v>1.1561206293097167E-2</v>
      </c>
      <c r="AR700" s="170">
        <f>AQ700+(($AE700-1)*Workings_risks!$E$18)/(2050-2023)</f>
        <v>1.173109699578527E-2</v>
      </c>
      <c r="AS700" s="170">
        <f>AR700+(($AE700-1)*Workings_risks!$E$18)/(2050-2023)</f>
        <v>1.1900987698473373E-2</v>
      </c>
      <c r="AT700" s="170">
        <f>AS700+(($AE700-1)*Workings_risks!$E$18)/(2050-2023)</f>
        <v>1.2070878401161476E-2</v>
      </c>
      <c r="AU700" s="170">
        <f>AT700+(($AE700-1)*Workings_risks!$E$18)/(2050-2023)</f>
        <v>1.2240769103849579E-2</v>
      </c>
      <c r="AV700" s="170">
        <f>AU700+(($AE700-1)*Workings_risks!$E$18)/(2050-2023)</f>
        <v>1.2410659806537681E-2</v>
      </c>
      <c r="AW700" s="170">
        <f>AV700+(($AE700-1)*Workings_risks!$E$18)/(2050-2023)</f>
        <v>1.2580550509225784E-2</v>
      </c>
      <c r="AX700" s="170">
        <f>AW700+(($AE700-1)*Workings_risks!$E$18)/(2050-2023)</f>
        <v>1.2750441211913887E-2</v>
      </c>
      <c r="AY700" s="170">
        <f>AX700+(($AE700-1)*Workings_risks!$E$18)/(2050-2023)</f>
        <v>1.292033191460199E-2</v>
      </c>
      <c r="BA700" s="186">
        <f>AF700*Workings_risks!$E$24*Workings_risks!$E$26*Workings_risks!$E$27*Assumptions!$G$90</f>
        <v>3.9252225959761708E-4</v>
      </c>
      <c r="BB700" s="186">
        <f>AG700*Workings_risks!$E$24*Workings_risks!$E$26*Workings_risks!$E$27*Assumptions!$G$90</f>
        <v>3.9940247745746824E-4</v>
      </c>
      <c r="BC700" s="186">
        <f>AH700*Workings_risks!$E$24*Workings_risks!$E$26*Workings_risks!$E$27*Assumptions!$G$90</f>
        <v>4.0628269531731961E-4</v>
      </c>
      <c r="BD700" s="186">
        <f>AI700*Workings_risks!$E$24*Workings_risks!$E$26*Workings_risks!$E$27*Assumptions!$G$90</f>
        <v>4.1316291317717088E-4</v>
      </c>
      <c r="BE700" s="186">
        <f>AJ700*Workings_risks!$E$24*Workings_risks!$E$26*Workings_risks!$E$27*Assumptions!$G$90</f>
        <v>4.200431310370221E-4</v>
      </c>
      <c r="BF700" s="186">
        <f>AK700*Workings_risks!$E$24*Workings_risks!$E$26*Workings_risks!$E$27*Assumptions!$G$90</f>
        <v>4.2692334889687337E-4</v>
      </c>
      <c r="BG700" s="186">
        <f>AL700*Workings_risks!$E$24*Workings_risks!$E$26*Workings_risks!$E$27*Assumptions!$G$90</f>
        <v>4.3380356675672469E-4</v>
      </c>
      <c r="BH700" s="186">
        <f>AM700*Workings_risks!$E$24*Workings_risks!$E$26*Workings_risks!$E$27*Assumptions!$G$90</f>
        <v>4.4068378461657601E-4</v>
      </c>
      <c r="BI700" s="186">
        <f>AN700*Workings_risks!$E$24*Workings_risks!$E$26*Workings_risks!$E$27*Assumptions!$G$90</f>
        <v>4.4756400247642723E-4</v>
      </c>
      <c r="BJ700" s="186">
        <f>AO700*Workings_risks!$E$24*Workings_risks!$E$26*Workings_risks!$E$27*Assumptions!$G$90</f>
        <v>4.5444422033627855E-4</v>
      </c>
      <c r="BK700" s="186">
        <f>AP700*Workings_risks!$E$24*Workings_risks!$E$26*Workings_risks!$E$27*Assumptions!$G$90</f>
        <v>4.6132443819612976E-4</v>
      </c>
      <c r="BL700" s="186">
        <f>AQ700*Workings_risks!$E$24*Workings_risks!$E$26*Workings_risks!$E$27*Assumptions!$G$90</f>
        <v>4.6820465605598108E-4</v>
      </c>
      <c r="BM700" s="186">
        <f>AR700*Workings_risks!$E$24*Workings_risks!$E$26*Workings_risks!$E$27*Assumptions!$G$90</f>
        <v>4.7508487391583235E-4</v>
      </c>
      <c r="BN700" s="186">
        <f>AS700*Workings_risks!$E$24*Workings_risks!$E$26*Workings_risks!$E$27*Assumptions!$G$90</f>
        <v>4.8196509177568368E-4</v>
      </c>
      <c r="BO700" s="186">
        <f>AT700*Workings_risks!$E$24*Workings_risks!$E$26*Workings_risks!$E$27*Assumptions!$G$90</f>
        <v>4.88845309635535E-4</v>
      </c>
      <c r="BP700" s="186">
        <f>AU700*Workings_risks!$E$24*Workings_risks!$E$26*Workings_risks!$E$27*Assumptions!$G$90</f>
        <v>4.9572552749538616E-4</v>
      </c>
      <c r="BQ700" s="186">
        <f>AV700*Workings_risks!$E$24*Workings_risks!$E$26*Workings_risks!$E$27*Assumptions!$G$90</f>
        <v>5.0260574535523743E-4</v>
      </c>
      <c r="BR700" s="186">
        <f>AW700*Workings_risks!$E$24*Workings_risks!$E$26*Workings_risks!$E$27*Assumptions!$G$90</f>
        <v>5.094859632150887E-4</v>
      </c>
      <c r="BS700" s="186">
        <f>AX700*Workings_risks!$E$24*Workings_risks!$E$26*Workings_risks!$E$27*Assumptions!$G$90</f>
        <v>5.1636618107493996E-4</v>
      </c>
      <c r="BT700" s="186">
        <f>AY700*Workings_risks!$E$24*Workings_risks!$E$26*Workings_risks!$E$27*Assumptions!$G$90</f>
        <v>5.2324639893479134E-4</v>
      </c>
    </row>
    <row r="701" spans="2:72" x14ac:dyDescent="0.25">
      <c r="B701" s="42">
        <v>10524881</v>
      </c>
      <c r="C701" s="42" t="s">
        <v>647</v>
      </c>
      <c r="D701" s="42" t="s">
        <v>281</v>
      </c>
      <c r="E701" s="42">
        <v>195039898</v>
      </c>
      <c r="F701" s="42">
        <v>17628398</v>
      </c>
      <c r="G701" s="42">
        <v>0.3792697279875803</v>
      </c>
      <c r="H701" s="42">
        <v>145.78198218645301</v>
      </c>
      <c r="I701" s="42">
        <v>-36.413966648055499</v>
      </c>
      <c r="J701" s="42">
        <v>118</v>
      </c>
      <c r="K701" s="42">
        <v>104</v>
      </c>
      <c r="L701" s="32">
        <v>6.3E-2</v>
      </c>
      <c r="M701" s="32">
        <v>8.7999999999999995E-2</v>
      </c>
      <c r="N701" s="181"/>
      <c r="O701" s="182">
        <f t="shared" si="151"/>
        <v>125.434</v>
      </c>
      <c r="P701" s="182">
        <f t="shared" si="152"/>
        <v>110.55199999999999</v>
      </c>
      <c r="Q701" s="191">
        <f t="shared" si="153"/>
        <v>0.01</v>
      </c>
      <c r="R701" s="191">
        <f t="shared" si="154"/>
        <v>0.02</v>
      </c>
      <c r="S701" s="184">
        <f t="shared" si="155"/>
        <v>-1488.2000000000005</v>
      </c>
      <c r="T701" s="184">
        <f t="shared" si="156"/>
        <v>140.316</v>
      </c>
      <c r="U701" s="185">
        <f t="shared" si="157"/>
        <v>1.4995296331138285E-2</v>
      </c>
      <c r="V701" s="181"/>
      <c r="W701" s="182">
        <f t="shared" si="158"/>
        <v>126.61399999999999</v>
      </c>
      <c r="X701" s="182">
        <f t="shared" si="159"/>
        <v>113.15200000000002</v>
      </c>
      <c r="Y701" s="183">
        <f t="shared" si="160"/>
        <v>0.01</v>
      </c>
      <c r="Z701" s="183">
        <f t="shared" si="161"/>
        <v>0.02</v>
      </c>
      <c r="AA701" s="184">
        <f t="shared" si="162"/>
        <v>-1346.1999999999973</v>
      </c>
      <c r="AB701" s="184">
        <f t="shared" si="163"/>
        <v>140.07599999999996</v>
      </c>
      <c r="AC701" s="185">
        <f t="shared" si="164"/>
        <v>1.639875204278711E-2</v>
      </c>
      <c r="AD701" s="181"/>
      <c r="AE701" s="178">
        <f t="shared" si="165"/>
        <v>1.4995296331138286</v>
      </c>
      <c r="AF701" s="170">
        <f>Workings_risks!$E$18+Workings_risks!$E$27*(($AE701-1)*Workings_risks!$E$18)/(2050-2023)</f>
        <v>9.6924085635280363E-3</v>
      </c>
      <c r="AG701" s="170">
        <f>AF701+(($AE701-1)*Workings_risks!$E$18)/(2050-2023)</f>
        <v>9.8622992662161391E-3</v>
      </c>
      <c r="AH701" s="170">
        <f>AG701+(($AE701-1)*Workings_risks!$E$18)/(2050-2023)</f>
        <v>1.0032189968904242E-2</v>
      </c>
      <c r="AI701" s="170">
        <f>AH701+(($AE701-1)*Workings_risks!$E$18)/(2050-2023)</f>
        <v>1.0202080671592345E-2</v>
      </c>
      <c r="AJ701" s="170">
        <f>AI701+(($AE701-1)*Workings_risks!$E$18)/(2050-2023)</f>
        <v>1.0371971374280448E-2</v>
      </c>
      <c r="AK701" s="170">
        <f>AJ701+(($AE701-1)*Workings_risks!$E$18)/(2050-2023)</f>
        <v>1.054186207696855E-2</v>
      </c>
      <c r="AL701" s="170">
        <f>AK701+(($AE701-1)*Workings_risks!$E$18)/(2050-2023)</f>
        <v>1.0711752779656653E-2</v>
      </c>
      <c r="AM701" s="170">
        <f>AL701+(($AE701-1)*Workings_risks!$E$18)/(2050-2023)</f>
        <v>1.0881643482344756E-2</v>
      </c>
      <c r="AN701" s="170">
        <f>AM701+(($AE701-1)*Workings_risks!$E$18)/(2050-2023)</f>
        <v>1.1051534185032859E-2</v>
      </c>
      <c r="AO701" s="170">
        <f>AN701+(($AE701-1)*Workings_risks!$E$18)/(2050-2023)</f>
        <v>1.1221424887720962E-2</v>
      </c>
      <c r="AP701" s="170">
        <f>AO701+(($AE701-1)*Workings_risks!$E$18)/(2050-2023)</f>
        <v>1.1391315590409064E-2</v>
      </c>
      <c r="AQ701" s="170">
        <f>AP701+(($AE701-1)*Workings_risks!$E$18)/(2050-2023)</f>
        <v>1.1561206293097167E-2</v>
      </c>
      <c r="AR701" s="170">
        <f>AQ701+(($AE701-1)*Workings_risks!$E$18)/(2050-2023)</f>
        <v>1.173109699578527E-2</v>
      </c>
      <c r="AS701" s="170">
        <f>AR701+(($AE701-1)*Workings_risks!$E$18)/(2050-2023)</f>
        <v>1.1900987698473373E-2</v>
      </c>
      <c r="AT701" s="170">
        <f>AS701+(($AE701-1)*Workings_risks!$E$18)/(2050-2023)</f>
        <v>1.2070878401161476E-2</v>
      </c>
      <c r="AU701" s="170">
        <f>AT701+(($AE701-1)*Workings_risks!$E$18)/(2050-2023)</f>
        <v>1.2240769103849579E-2</v>
      </c>
      <c r="AV701" s="170">
        <f>AU701+(($AE701-1)*Workings_risks!$E$18)/(2050-2023)</f>
        <v>1.2410659806537681E-2</v>
      </c>
      <c r="AW701" s="170">
        <f>AV701+(($AE701-1)*Workings_risks!$E$18)/(2050-2023)</f>
        <v>1.2580550509225784E-2</v>
      </c>
      <c r="AX701" s="170">
        <f>AW701+(($AE701-1)*Workings_risks!$E$18)/(2050-2023)</f>
        <v>1.2750441211913887E-2</v>
      </c>
      <c r="AY701" s="170">
        <f>AX701+(($AE701-1)*Workings_risks!$E$18)/(2050-2023)</f>
        <v>1.292033191460199E-2</v>
      </c>
      <c r="BA701" s="186">
        <f>AF701*Workings_risks!$E$24*Workings_risks!$E$26*Workings_risks!$E$27*Assumptions!$G$90</f>
        <v>3.9252225959761708E-4</v>
      </c>
      <c r="BB701" s="186">
        <f>AG701*Workings_risks!$E$24*Workings_risks!$E$26*Workings_risks!$E$27*Assumptions!$G$90</f>
        <v>3.9940247745746824E-4</v>
      </c>
      <c r="BC701" s="186">
        <f>AH701*Workings_risks!$E$24*Workings_risks!$E$26*Workings_risks!$E$27*Assumptions!$G$90</f>
        <v>4.0628269531731961E-4</v>
      </c>
      <c r="BD701" s="186">
        <f>AI701*Workings_risks!$E$24*Workings_risks!$E$26*Workings_risks!$E$27*Assumptions!$G$90</f>
        <v>4.1316291317717088E-4</v>
      </c>
      <c r="BE701" s="186">
        <f>AJ701*Workings_risks!$E$24*Workings_risks!$E$26*Workings_risks!$E$27*Assumptions!$G$90</f>
        <v>4.200431310370221E-4</v>
      </c>
      <c r="BF701" s="186">
        <f>AK701*Workings_risks!$E$24*Workings_risks!$E$26*Workings_risks!$E$27*Assumptions!$G$90</f>
        <v>4.2692334889687337E-4</v>
      </c>
      <c r="BG701" s="186">
        <f>AL701*Workings_risks!$E$24*Workings_risks!$E$26*Workings_risks!$E$27*Assumptions!$G$90</f>
        <v>4.3380356675672469E-4</v>
      </c>
      <c r="BH701" s="186">
        <f>AM701*Workings_risks!$E$24*Workings_risks!$E$26*Workings_risks!$E$27*Assumptions!$G$90</f>
        <v>4.4068378461657601E-4</v>
      </c>
      <c r="BI701" s="186">
        <f>AN701*Workings_risks!$E$24*Workings_risks!$E$26*Workings_risks!$E$27*Assumptions!$G$90</f>
        <v>4.4756400247642723E-4</v>
      </c>
      <c r="BJ701" s="186">
        <f>AO701*Workings_risks!$E$24*Workings_risks!$E$26*Workings_risks!$E$27*Assumptions!$G$90</f>
        <v>4.5444422033627855E-4</v>
      </c>
      <c r="BK701" s="186">
        <f>AP701*Workings_risks!$E$24*Workings_risks!$E$26*Workings_risks!$E$27*Assumptions!$G$90</f>
        <v>4.6132443819612976E-4</v>
      </c>
      <c r="BL701" s="186">
        <f>AQ701*Workings_risks!$E$24*Workings_risks!$E$26*Workings_risks!$E$27*Assumptions!$G$90</f>
        <v>4.6820465605598108E-4</v>
      </c>
      <c r="BM701" s="186">
        <f>AR701*Workings_risks!$E$24*Workings_risks!$E$26*Workings_risks!$E$27*Assumptions!$G$90</f>
        <v>4.7508487391583235E-4</v>
      </c>
      <c r="BN701" s="186">
        <f>AS701*Workings_risks!$E$24*Workings_risks!$E$26*Workings_risks!$E$27*Assumptions!$G$90</f>
        <v>4.8196509177568368E-4</v>
      </c>
      <c r="BO701" s="186">
        <f>AT701*Workings_risks!$E$24*Workings_risks!$E$26*Workings_risks!$E$27*Assumptions!$G$90</f>
        <v>4.88845309635535E-4</v>
      </c>
      <c r="BP701" s="186">
        <f>AU701*Workings_risks!$E$24*Workings_risks!$E$26*Workings_risks!$E$27*Assumptions!$G$90</f>
        <v>4.9572552749538616E-4</v>
      </c>
      <c r="BQ701" s="186">
        <f>AV701*Workings_risks!$E$24*Workings_risks!$E$26*Workings_risks!$E$27*Assumptions!$G$90</f>
        <v>5.0260574535523743E-4</v>
      </c>
      <c r="BR701" s="186">
        <f>AW701*Workings_risks!$E$24*Workings_risks!$E$26*Workings_risks!$E$27*Assumptions!$G$90</f>
        <v>5.094859632150887E-4</v>
      </c>
      <c r="BS701" s="186">
        <f>AX701*Workings_risks!$E$24*Workings_risks!$E$26*Workings_risks!$E$27*Assumptions!$G$90</f>
        <v>5.1636618107493996E-4</v>
      </c>
      <c r="BT701" s="186">
        <f>AY701*Workings_risks!$E$24*Workings_risks!$E$26*Workings_risks!$E$27*Assumptions!$G$90</f>
        <v>5.2324639893479134E-4</v>
      </c>
    </row>
    <row r="702" spans="2:72" x14ac:dyDescent="0.25">
      <c r="B702" s="42">
        <v>10524882</v>
      </c>
      <c r="C702" s="42" t="s">
        <v>647</v>
      </c>
      <c r="D702" s="42" t="s">
        <v>281</v>
      </c>
      <c r="E702" s="42">
        <v>17628403</v>
      </c>
      <c r="F702" s="42">
        <v>17628407</v>
      </c>
      <c r="G702" s="42">
        <v>0.75044282105023052</v>
      </c>
      <c r="H702" s="42">
        <v>145.78169954266701</v>
      </c>
      <c r="I702" s="42">
        <v>-36.411889983658199</v>
      </c>
      <c r="J702" s="42">
        <v>118</v>
      </c>
      <c r="K702" s="42">
        <v>104</v>
      </c>
      <c r="L702" s="32">
        <v>6.3E-2</v>
      </c>
      <c r="M702" s="32">
        <v>8.7999999999999995E-2</v>
      </c>
      <c r="N702" s="181"/>
      <c r="O702" s="182">
        <f t="shared" si="151"/>
        <v>125.434</v>
      </c>
      <c r="P702" s="182">
        <f t="shared" si="152"/>
        <v>110.55199999999999</v>
      </c>
      <c r="Q702" s="191">
        <f t="shared" si="153"/>
        <v>0.01</v>
      </c>
      <c r="R702" s="191">
        <f t="shared" si="154"/>
        <v>0.02</v>
      </c>
      <c r="S702" s="184">
        <f t="shared" si="155"/>
        <v>-1488.2000000000005</v>
      </c>
      <c r="T702" s="184">
        <f t="shared" si="156"/>
        <v>140.316</v>
      </c>
      <c r="U702" s="185">
        <f t="shared" si="157"/>
        <v>1.4995296331138285E-2</v>
      </c>
      <c r="V702" s="181"/>
      <c r="W702" s="182">
        <f t="shared" si="158"/>
        <v>126.61399999999999</v>
      </c>
      <c r="X702" s="182">
        <f t="shared" si="159"/>
        <v>113.15200000000002</v>
      </c>
      <c r="Y702" s="183">
        <f t="shared" si="160"/>
        <v>0.01</v>
      </c>
      <c r="Z702" s="183">
        <f t="shared" si="161"/>
        <v>0.02</v>
      </c>
      <c r="AA702" s="184">
        <f t="shared" si="162"/>
        <v>-1346.1999999999973</v>
      </c>
      <c r="AB702" s="184">
        <f t="shared" si="163"/>
        <v>140.07599999999996</v>
      </c>
      <c r="AC702" s="185">
        <f t="shared" si="164"/>
        <v>1.639875204278711E-2</v>
      </c>
      <c r="AD702" s="181"/>
      <c r="AE702" s="178">
        <f t="shared" si="165"/>
        <v>1.4995296331138286</v>
      </c>
      <c r="AF702" s="170">
        <f>Workings_risks!$E$18+Workings_risks!$E$27*(($AE702-1)*Workings_risks!$E$18)/(2050-2023)</f>
        <v>9.6924085635280363E-3</v>
      </c>
      <c r="AG702" s="170">
        <f>AF702+(($AE702-1)*Workings_risks!$E$18)/(2050-2023)</f>
        <v>9.8622992662161391E-3</v>
      </c>
      <c r="AH702" s="170">
        <f>AG702+(($AE702-1)*Workings_risks!$E$18)/(2050-2023)</f>
        <v>1.0032189968904242E-2</v>
      </c>
      <c r="AI702" s="170">
        <f>AH702+(($AE702-1)*Workings_risks!$E$18)/(2050-2023)</f>
        <v>1.0202080671592345E-2</v>
      </c>
      <c r="AJ702" s="170">
        <f>AI702+(($AE702-1)*Workings_risks!$E$18)/(2050-2023)</f>
        <v>1.0371971374280448E-2</v>
      </c>
      <c r="AK702" s="170">
        <f>AJ702+(($AE702-1)*Workings_risks!$E$18)/(2050-2023)</f>
        <v>1.054186207696855E-2</v>
      </c>
      <c r="AL702" s="170">
        <f>AK702+(($AE702-1)*Workings_risks!$E$18)/(2050-2023)</f>
        <v>1.0711752779656653E-2</v>
      </c>
      <c r="AM702" s="170">
        <f>AL702+(($AE702-1)*Workings_risks!$E$18)/(2050-2023)</f>
        <v>1.0881643482344756E-2</v>
      </c>
      <c r="AN702" s="170">
        <f>AM702+(($AE702-1)*Workings_risks!$E$18)/(2050-2023)</f>
        <v>1.1051534185032859E-2</v>
      </c>
      <c r="AO702" s="170">
        <f>AN702+(($AE702-1)*Workings_risks!$E$18)/(2050-2023)</f>
        <v>1.1221424887720962E-2</v>
      </c>
      <c r="AP702" s="170">
        <f>AO702+(($AE702-1)*Workings_risks!$E$18)/(2050-2023)</f>
        <v>1.1391315590409064E-2</v>
      </c>
      <c r="AQ702" s="170">
        <f>AP702+(($AE702-1)*Workings_risks!$E$18)/(2050-2023)</f>
        <v>1.1561206293097167E-2</v>
      </c>
      <c r="AR702" s="170">
        <f>AQ702+(($AE702-1)*Workings_risks!$E$18)/(2050-2023)</f>
        <v>1.173109699578527E-2</v>
      </c>
      <c r="AS702" s="170">
        <f>AR702+(($AE702-1)*Workings_risks!$E$18)/(2050-2023)</f>
        <v>1.1900987698473373E-2</v>
      </c>
      <c r="AT702" s="170">
        <f>AS702+(($AE702-1)*Workings_risks!$E$18)/(2050-2023)</f>
        <v>1.2070878401161476E-2</v>
      </c>
      <c r="AU702" s="170">
        <f>AT702+(($AE702-1)*Workings_risks!$E$18)/(2050-2023)</f>
        <v>1.2240769103849579E-2</v>
      </c>
      <c r="AV702" s="170">
        <f>AU702+(($AE702-1)*Workings_risks!$E$18)/(2050-2023)</f>
        <v>1.2410659806537681E-2</v>
      </c>
      <c r="AW702" s="170">
        <f>AV702+(($AE702-1)*Workings_risks!$E$18)/(2050-2023)</f>
        <v>1.2580550509225784E-2</v>
      </c>
      <c r="AX702" s="170">
        <f>AW702+(($AE702-1)*Workings_risks!$E$18)/(2050-2023)</f>
        <v>1.2750441211913887E-2</v>
      </c>
      <c r="AY702" s="170">
        <f>AX702+(($AE702-1)*Workings_risks!$E$18)/(2050-2023)</f>
        <v>1.292033191460199E-2</v>
      </c>
      <c r="BA702" s="186">
        <f>AF702*Workings_risks!$E$24*Workings_risks!$E$26*Workings_risks!$E$27*Assumptions!$G$90</f>
        <v>3.9252225959761708E-4</v>
      </c>
      <c r="BB702" s="186">
        <f>AG702*Workings_risks!$E$24*Workings_risks!$E$26*Workings_risks!$E$27*Assumptions!$G$90</f>
        <v>3.9940247745746824E-4</v>
      </c>
      <c r="BC702" s="186">
        <f>AH702*Workings_risks!$E$24*Workings_risks!$E$26*Workings_risks!$E$27*Assumptions!$G$90</f>
        <v>4.0628269531731961E-4</v>
      </c>
      <c r="BD702" s="186">
        <f>AI702*Workings_risks!$E$24*Workings_risks!$E$26*Workings_risks!$E$27*Assumptions!$G$90</f>
        <v>4.1316291317717088E-4</v>
      </c>
      <c r="BE702" s="186">
        <f>AJ702*Workings_risks!$E$24*Workings_risks!$E$26*Workings_risks!$E$27*Assumptions!$G$90</f>
        <v>4.200431310370221E-4</v>
      </c>
      <c r="BF702" s="186">
        <f>AK702*Workings_risks!$E$24*Workings_risks!$E$26*Workings_risks!$E$27*Assumptions!$G$90</f>
        <v>4.2692334889687337E-4</v>
      </c>
      <c r="BG702" s="186">
        <f>AL702*Workings_risks!$E$24*Workings_risks!$E$26*Workings_risks!$E$27*Assumptions!$G$90</f>
        <v>4.3380356675672469E-4</v>
      </c>
      <c r="BH702" s="186">
        <f>AM702*Workings_risks!$E$24*Workings_risks!$E$26*Workings_risks!$E$27*Assumptions!$G$90</f>
        <v>4.4068378461657601E-4</v>
      </c>
      <c r="BI702" s="186">
        <f>AN702*Workings_risks!$E$24*Workings_risks!$E$26*Workings_risks!$E$27*Assumptions!$G$90</f>
        <v>4.4756400247642723E-4</v>
      </c>
      <c r="BJ702" s="186">
        <f>AO702*Workings_risks!$E$24*Workings_risks!$E$26*Workings_risks!$E$27*Assumptions!$G$90</f>
        <v>4.5444422033627855E-4</v>
      </c>
      <c r="BK702" s="186">
        <f>AP702*Workings_risks!$E$24*Workings_risks!$E$26*Workings_risks!$E$27*Assumptions!$G$90</f>
        <v>4.6132443819612976E-4</v>
      </c>
      <c r="BL702" s="186">
        <f>AQ702*Workings_risks!$E$24*Workings_risks!$E$26*Workings_risks!$E$27*Assumptions!$G$90</f>
        <v>4.6820465605598108E-4</v>
      </c>
      <c r="BM702" s="186">
        <f>AR702*Workings_risks!$E$24*Workings_risks!$E$26*Workings_risks!$E$27*Assumptions!$G$90</f>
        <v>4.7508487391583235E-4</v>
      </c>
      <c r="BN702" s="186">
        <f>AS702*Workings_risks!$E$24*Workings_risks!$E$26*Workings_risks!$E$27*Assumptions!$G$90</f>
        <v>4.8196509177568368E-4</v>
      </c>
      <c r="BO702" s="186">
        <f>AT702*Workings_risks!$E$24*Workings_risks!$E$26*Workings_risks!$E$27*Assumptions!$G$90</f>
        <v>4.88845309635535E-4</v>
      </c>
      <c r="BP702" s="186">
        <f>AU702*Workings_risks!$E$24*Workings_risks!$E$26*Workings_risks!$E$27*Assumptions!$G$90</f>
        <v>4.9572552749538616E-4</v>
      </c>
      <c r="BQ702" s="186">
        <f>AV702*Workings_risks!$E$24*Workings_risks!$E$26*Workings_risks!$E$27*Assumptions!$G$90</f>
        <v>5.0260574535523743E-4</v>
      </c>
      <c r="BR702" s="186">
        <f>AW702*Workings_risks!$E$24*Workings_risks!$E$26*Workings_risks!$E$27*Assumptions!$G$90</f>
        <v>5.094859632150887E-4</v>
      </c>
      <c r="BS702" s="186">
        <f>AX702*Workings_risks!$E$24*Workings_risks!$E$26*Workings_risks!$E$27*Assumptions!$G$90</f>
        <v>5.1636618107493996E-4</v>
      </c>
      <c r="BT702" s="186">
        <f>AY702*Workings_risks!$E$24*Workings_risks!$E$26*Workings_risks!$E$27*Assumptions!$G$90</f>
        <v>5.2324639893479134E-4</v>
      </c>
    </row>
    <row r="703" spans="2:72" x14ac:dyDescent="0.25">
      <c r="B703" s="42">
        <v>10524884</v>
      </c>
      <c r="C703" s="42" t="s">
        <v>647</v>
      </c>
      <c r="D703" s="42" t="s">
        <v>281</v>
      </c>
      <c r="E703" s="42">
        <v>17628407</v>
      </c>
      <c r="F703" s="42">
        <v>17628421</v>
      </c>
      <c r="G703" s="42">
        <v>1.5806414841290706</v>
      </c>
      <c r="H703" s="42">
        <v>145.782726517626</v>
      </c>
      <c r="I703" s="42">
        <v>-36.410060752406302</v>
      </c>
      <c r="J703" s="42">
        <v>118</v>
      </c>
      <c r="K703" s="42">
        <v>104</v>
      </c>
      <c r="L703" s="32">
        <v>6.3E-2</v>
      </c>
      <c r="M703" s="32">
        <v>8.7999999999999995E-2</v>
      </c>
      <c r="N703" s="181"/>
      <c r="O703" s="182">
        <f t="shared" si="151"/>
        <v>125.434</v>
      </c>
      <c r="P703" s="182">
        <f t="shared" si="152"/>
        <v>110.55199999999999</v>
      </c>
      <c r="Q703" s="191">
        <f t="shared" si="153"/>
        <v>0.01</v>
      </c>
      <c r="R703" s="191">
        <f t="shared" si="154"/>
        <v>0.02</v>
      </c>
      <c r="S703" s="184">
        <f t="shared" si="155"/>
        <v>-1488.2000000000005</v>
      </c>
      <c r="T703" s="184">
        <f t="shared" si="156"/>
        <v>140.316</v>
      </c>
      <c r="U703" s="185">
        <f t="shared" si="157"/>
        <v>1.4995296331138285E-2</v>
      </c>
      <c r="V703" s="181"/>
      <c r="W703" s="182">
        <f t="shared" si="158"/>
        <v>126.61399999999999</v>
      </c>
      <c r="X703" s="182">
        <f t="shared" si="159"/>
        <v>113.15200000000002</v>
      </c>
      <c r="Y703" s="183">
        <f t="shared" si="160"/>
        <v>0.01</v>
      </c>
      <c r="Z703" s="183">
        <f t="shared" si="161"/>
        <v>0.02</v>
      </c>
      <c r="AA703" s="184">
        <f t="shared" si="162"/>
        <v>-1346.1999999999973</v>
      </c>
      <c r="AB703" s="184">
        <f t="shared" si="163"/>
        <v>140.07599999999996</v>
      </c>
      <c r="AC703" s="185">
        <f t="shared" si="164"/>
        <v>1.639875204278711E-2</v>
      </c>
      <c r="AD703" s="181"/>
      <c r="AE703" s="178">
        <f t="shared" si="165"/>
        <v>1.4995296331138286</v>
      </c>
      <c r="AF703" s="170">
        <f>Workings_risks!$E$18+Workings_risks!$E$27*(($AE703-1)*Workings_risks!$E$18)/(2050-2023)</f>
        <v>9.6924085635280363E-3</v>
      </c>
      <c r="AG703" s="170">
        <f>AF703+(($AE703-1)*Workings_risks!$E$18)/(2050-2023)</f>
        <v>9.8622992662161391E-3</v>
      </c>
      <c r="AH703" s="170">
        <f>AG703+(($AE703-1)*Workings_risks!$E$18)/(2050-2023)</f>
        <v>1.0032189968904242E-2</v>
      </c>
      <c r="AI703" s="170">
        <f>AH703+(($AE703-1)*Workings_risks!$E$18)/(2050-2023)</f>
        <v>1.0202080671592345E-2</v>
      </c>
      <c r="AJ703" s="170">
        <f>AI703+(($AE703-1)*Workings_risks!$E$18)/(2050-2023)</f>
        <v>1.0371971374280448E-2</v>
      </c>
      <c r="AK703" s="170">
        <f>AJ703+(($AE703-1)*Workings_risks!$E$18)/(2050-2023)</f>
        <v>1.054186207696855E-2</v>
      </c>
      <c r="AL703" s="170">
        <f>AK703+(($AE703-1)*Workings_risks!$E$18)/(2050-2023)</f>
        <v>1.0711752779656653E-2</v>
      </c>
      <c r="AM703" s="170">
        <f>AL703+(($AE703-1)*Workings_risks!$E$18)/(2050-2023)</f>
        <v>1.0881643482344756E-2</v>
      </c>
      <c r="AN703" s="170">
        <f>AM703+(($AE703-1)*Workings_risks!$E$18)/(2050-2023)</f>
        <v>1.1051534185032859E-2</v>
      </c>
      <c r="AO703" s="170">
        <f>AN703+(($AE703-1)*Workings_risks!$E$18)/(2050-2023)</f>
        <v>1.1221424887720962E-2</v>
      </c>
      <c r="AP703" s="170">
        <f>AO703+(($AE703-1)*Workings_risks!$E$18)/(2050-2023)</f>
        <v>1.1391315590409064E-2</v>
      </c>
      <c r="AQ703" s="170">
        <f>AP703+(($AE703-1)*Workings_risks!$E$18)/(2050-2023)</f>
        <v>1.1561206293097167E-2</v>
      </c>
      <c r="AR703" s="170">
        <f>AQ703+(($AE703-1)*Workings_risks!$E$18)/(2050-2023)</f>
        <v>1.173109699578527E-2</v>
      </c>
      <c r="AS703" s="170">
        <f>AR703+(($AE703-1)*Workings_risks!$E$18)/(2050-2023)</f>
        <v>1.1900987698473373E-2</v>
      </c>
      <c r="AT703" s="170">
        <f>AS703+(($AE703-1)*Workings_risks!$E$18)/(2050-2023)</f>
        <v>1.2070878401161476E-2</v>
      </c>
      <c r="AU703" s="170">
        <f>AT703+(($AE703-1)*Workings_risks!$E$18)/(2050-2023)</f>
        <v>1.2240769103849579E-2</v>
      </c>
      <c r="AV703" s="170">
        <f>AU703+(($AE703-1)*Workings_risks!$E$18)/(2050-2023)</f>
        <v>1.2410659806537681E-2</v>
      </c>
      <c r="AW703" s="170">
        <f>AV703+(($AE703-1)*Workings_risks!$E$18)/(2050-2023)</f>
        <v>1.2580550509225784E-2</v>
      </c>
      <c r="AX703" s="170">
        <f>AW703+(($AE703-1)*Workings_risks!$E$18)/(2050-2023)</f>
        <v>1.2750441211913887E-2</v>
      </c>
      <c r="AY703" s="170">
        <f>AX703+(($AE703-1)*Workings_risks!$E$18)/(2050-2023)</f>
        <v>1.292033191460199E-2</v>
      </c>
      <c r="BA703" s="186">
        <f>AF703*Workings_risks!$E$24*Workings_risks!$E$26*Workings_risks!$E$27*Assumptions!$G$90</f>
        <v>3.9252225959761708E-4</v>
      </c>
      <c r="BB703" s="186">
        <f>AG703*Workings_risks!$E$24*Workings_risks!$E$26*Workings_risks!$E$27*Assumptions!$G$90</f>
        <v>3.9940247745746824E-4</v>
      </c>
      <c r="BC703" s="186">
        <f>AH703*Workings_risks!$E$24*Workings_risks!$E$26*Workings_risks!$E$27*Assumptions!$G$90</f>
        <v>4.0628269531731961E-4</v>
      </c>
      <c r="BD703" s="186">
        <f>AI703*Workings_risks!$E$24*Workings_risks!$E$26*Workings_risks!$E$27*Assumptions!$G$90</f>
        <v>4.1316291317717088E-4</v>
      </c>
      <c r="BE703" s="186">
        <f>AJ703*Workings_risks!$E$24*Workings_risks!$E$26*Workings_risks!$E$27*Assumptions!$G$90</f>
        <v>4.200431310370221E-4</v>
      </c>
      <c r="BF703" s="186">
        <f>AK703*Workings_risks!$E$24*Workings_risks!$E$26*Workings_risks!$E$27*Assumptions!$G$90</f>
        <v>4.2692334889687337E-4</v>
      </c>
      <c r="BG703" s="186">
        <f>AL703*Workings_risks!$E$24*Workings_risks!$E$26*Workings_risks!$E$27*Assumptions!$G$90</f>
        <v>4.3380356675672469E-4</v>
      </c>
      <c r="BH703" s="186">
        <f>AM703*Workings_risks!$E$24*Workings_risks!$E$26*Workings_risks!$E$27*Assumptions!$G$90</f>
        <v>4.4068378461657601E-4</v>
      </c>
      <c r="BI703" s="186">
        <f>AN703*Workings_risks!$E$24*Workings_risks!$E$26*Workings_risks!$E$27*Assumptions!$G$90</f>
        <v>4.4756400247642723E-4</v>
      </c>
      <c r="BJ703" s="186">
        <f>AO703*Workings_risks!$E$24*Workings_risks!$E$26*Workings_risks!$E$27*Assumptions!$G$90</f>
        <v>4.5444422033627855E-4</v>
      </c>
      <c r="BK703" s="186">
        <f>AP703*Workings_risks!$E$24*Workings_risks!$E$26*Workings_risks!$E$27*Assumptions!$G$90</f>
        <v>4.6132443819612976E-4</v>
      </c>
      <c r="BL703" s="186">
        <f>AQ703*Workings_risks!$E$24*Workings_risks!$E$26*Workings_risks!$E$27*Assumptions!$G$90</f>
        <v>4.6820465605598108E-4</v>
      </c>
      <c r="BM703" s="186">
        <f>AR703*Workings_risks!$E$24*Workings_risks!$E$26*Workings_risks!$E$27*Assumptions!$G$90</f>
        <v>4.7508487391583235E-4</v>
      </c>
      <c r="BN703" s="186">
        <f>AS703*Workings_risks!$E$24*Workings_risks!$E$26*Workings_risks!$E$27*Assumptions!$G$90</f>
        <v>4.8196509177568368E-4</v>
      </c>
      <c r="BO703" s="186">
        <f>AT703*Workings_risks!$E$24*Workings_risks!$E$26*Workings_risks!$E$27*Assumptions!$G$90</f>
        <v>4.88845309635535E-4</v>
      </c>
      <c r="BP703" s="186">
        <f>AU703*Workings_risks!$E$24*Workings_risks!$E$26*Workings_risks!$E$27*Assumptions!$G$90</f>
        <v>4.9572552749538616E-4</v>
      </c>
      <c r="BQ703" s="186">
        <f>AV703*Workings_risks!$E$24*Workings_risks!$E$26*Workings_risks!$E$27*Assumptions!$G$90</f>
        <v>5.0260574535523743E-4</v>
      </c>
      <c r="BR703" s="186">
        <f>AW703*Workings_risks!$E$24*Workings_risks!$E$26*Workings_risks!$E$27*Assumptions!$G$90</f>
        <v>5.094859632150887E-4</v>
      </c>
      <c r="BS703" s="186">
        <f>AX703*Workings_risks!$E$24*Workings_risks!$E$26*Workings_risks!$E$27*Assumptions!$G$90</f>
        <v>5.1636618107493996E-4</v>
      </c>
      <c r="BT703" s="186">
        <f>AY703*Workings_risks!$E$24*Workings_risks!$E$26*Workings_risks!$E$27*Assumptions!$G$90</f>
        <v>5.2324639893479134E-4</v>
      </c>
    </row>
    <row r="704" spans="2:72" x14ac:dyDescent="0.25">
      <c r="B704" s="42">
        <v>10524886</v>
      </c>
      <c r="C704" s="42" t="s">
        <v>647</v>
      </c>
      <c r="D704" s="42" t="s">
        <v>281</v>
      </c>
      <c r="E704" s="42">
        <v>17628436</v>
      </c>
      <c r="F704" s="42">
        <v>17628440</v>
      </c>
      <c r="G704" s="42">
        <v>0.56163890283119056</v>
      </c>
      <c r="H704" s="42">
        <v>145.77950508505501</v>
      </c>
      <c r="I704" s="42">
        <v>-36.413927884822499</v>
      </c>
      <c r="J704" s="42">
        <v>118</v>
      </c>
      <c r="K704" s="42">
        <v>104</v>
      </c>
      <c r="L704" s="32">
        <v>6.3E-2</v>
      </c>
      <c r="M704" s="32">
        <v>8.7999999999999995E-2</v>
      </c>
      <c r="N704" s="181"/>
      <c r="O704" s="182">
        <f t="shared" si="151"/>
        <v>125.434</v>
      </c>
      <c r="P704" s="182">
        <f t="shared" si="152"/>
        <v>110.55199999999999</v>
      </c>
      <c r="Q704" s="191">
        <f t="shared" si="153"/>
        <v>0.01</v>
      </c>
      <c r="R704" s="191">
        <f t="shared" si="154"/>
        <v>0.02</v>
      </c>
      <c r="S704" s="184">
        <f t="shared" si="155"/>
        <v>-1488.2000000000005</v>
      </c>
      <c r="T704" s="184">
        <f t="shared" si="156"/>
        <v>140.316</v>
      </c>
      <c r="U704" s="185">
        <f t="shared" si="157"/>
        <v>1.4995296331138285E-2</v>
      </c>
      <c r="V704" s="181"/>
      <c r="W704" s="182">
        <f t="shared" si="158"/>
        <v>126.61399999999999</v>
      </c>
      <c r="X704" s="182">
        <f t="shared" si="159"/>
        <v>113.15200000000002</v>
      </c>
      <c r="Y704" s="183">
        <f t="shared" si="160"/>
        <v>0.01</v>
      </c>
      <c r="Z704" s="183">
        <f t="shared" si="161"/>
        <v>0.02</v>
      </c>
      <c r="AA704" s="184">
        <f t="shared" si="162"/>
        <v>-1346.1999999999973</v>
      </c>
      <c r="AB704" s="184">
        <f t="shared" si="163"/>
        <v>140.07599999999996</v>
      </c>
      <c r="AC704" s="185">
        <f t="shared" si="164"/>
        <v>1.639875204278711E-2</v>
      </c>
      <c r="AD704" s="181"/>
      <c r="AE704" s="178">
        <f t="shared" si="165"/>
        <v>1.4995296331138286</v>
      </c>
      <c r="AF704" s="170">
        <f>Workings_risks!$E$18+Workings_risks!$E$27*(($AE704-1)*Workings_risks!$E$18)/(2050-2023)</f>
        <v>9.6924085635280363E-3</v>
      </c>
      <c r="AG704" s="170">
        <f>AF704+(($AE704-1)*Workings_risks!$E$18)/(2050-2023)</f>
        <v>9.8622992662161391E-3</v>
      </c>
      <c r="AH704" s="170">
        <f>AG704+(($AE704-1)*Workings_risks!$E$18)/(2050-2023)</f>
        <v>1.0032189968904242E-2</v>
      </c>
      <c r="AI704" s="170">
        <f>AH704+(($AE704-1)*Workings_risks!$E$18)/(2050-2023)</f>
        <v>1.0202080671592345E-2</v>
      </c>
      <c r="AJ704" s="170">
        <f>AI704+(($AE704-1)*Workings_risks!$E$18)/(2050-2023)</f>
        <v>1.0371971374280448E-2</v>
      </c>
      <c r="AK704" s="170">
        <f>AJ704+(($AE704-1)*Workings_risks!$E$18)/(2050-2023)</f>
        <v>1.054186207696855E-2</v>
      </c>
      <c r="AL704" s="170">
        <f>AK704+(($AE704-1)*Workings_risks!$E$18)/(2050-2023)</f>
        <v>1.0711752779656653E-2</v>
      </c>
      <c r="AM704" s="170">
        <f>AL704+(($AE704-1)*Workings_risks!$E$18)/(2050-2023)</f>
        <v>1.0881643482344756E-2</v>
      </c>
      <c r="AN704" s="170">
        <f>AM704+(($AE704-1)*Workings_risks!$E$18)/(2050-2023)</f>
        <v>1.1051534185032859E-2</v>
      </c>
      <c r="AO704" s="170">
        <f>AN704+(($AE704-1)*Workings_risks!$E$18)/(2050-2023)</f>
        <v>1.1221424887720962E-2</v>
      </c>
      <c r="AP704" s="170">
        <f>AO704+(($AE704-1)*Workings_risks!$E$18)/(2050-2023)</f>
        <v>1.1391315590409064E-2</v>
      </c>
      <c r="AQ704" s="170">
        <f>AP704+(($AE704-1)*Workings_risks!$E$18)/(2050-2023)</f>
        <v>1.1561206293097167E-2</v>
      </c>
      <c r="AR704" s="170">
        <f>AQ704+(($AE704-1)*Workings_risks!$E$18)/(2050-2023)</f>
        <v>1.173109699578527E-2</v>
      </c>
      <c r="AS704" s="170">
        <f>AR704+(($AE704-1)*Workings_risks!$E$18)/(2050-2023)</f>
        <v>1.1900987698473373E-2</v>
      </c>
      <c r="AT704" s="170">
        <f>AS704+(($AE704-1)*Workings_risks!$E$18)/(2050-2023)</f>
        <v>1.2070878401161476E-2</v>
      </c>
      <c r="AU704" s="170">
        <f>AT704+(($AE704-1)*Workings_risks!$E$18)/(2050-2023)</f>
        <v>1.2240769103849579E-2</v>
      </c>
      <c r="AV704" s="170">
        <f>AU704+(($AE704-1)*Workings_risks!$E$18)/(2050-2023)</f>
        <v>1.2410659806537681E-2</v>
      </c>
      <c r="AW704" s="170">
        <f>AV704+(($AE704-1)*Workings_risks!$E$18)/(2050-2023)</f>
        <v>1.2580550509225784E-2</v>
      </c>
      <c r="AX704" s="170">
        <f>AW704+(($AE704-1)*Workings_risks!$E$18)/(2050-2023)</f>
        <v>1.2750441211913887E-2</v>
      </c>
      <c r="AY704" s="170">
        <f>AX704+(($AE704-1)*Workings_risks!$E$18)/(2050-2023)</f>
        <v>1.292033191460199E-2</v>
      </c>
      <c r="BA704" s="186">
        <f>AF704*Workings_risks!$E$24*Workings_risks!$E$26*Workings_risks!$E$27*Assumptions!$G$90</f>
        <v>3.9252225959761708E-4</v>
      </c>
      <c r="BB704" s="186">
        <f>AG704*Workings_risks!$E$24*Workings_risks!$E$26*Workings_risks!$E$27*Assumptions!$G$90</f>
        <v>3.9940247745746824E-4</v>
      </c>
      <c r="BC704" s="186">
        <f>AH704*Workings_risks!$E$24*Workings_risks!$E$26*Workings_risks!$E$27*Assumptions!$G$90</f>
        <v>4.0628269531731961E-4</v>
      </c>
      <c r="BD704" s="186">
        <f>AI704*Workings_risks!$E$24*Workings_risks!$E$26*Workings_risks!$E$27*Assumptions!$G$90</f>
        <v>4.1316291317717088E-4</v>
      </c>
      <c r="BE704" s="186">
        <f>AJ704*Workings_risks!$E$24*Workings_risks!$E$26*Workings_risks!$E$27*Assumptions!$G$90</f>
        <v>4.200431310370221E-4</v>
      </c>
      <c r="BF704" s="186">
        <f>AK704*Workings_risks!$E$24*Workings_risks!$E$26*Workings_risks!$E$27*Assumptions!$G$90</f>
        <v>4.2692334889687337E-4</v>
      </c>
      <c r="BG704" s="186">
        <f>AL704*Workings_risks!$E$24*Workings_risks!$E$26*Workings_risks!$E$27*Assumptions!$G$90</f>
        <v>4.3380356675672469E-4</v>
      </c>
      <c r="BH704" s="186">
        <f>AM704*Workings_risks!$E$24*Workings_risks!$E$26*Workings_risks!$E$27*Assumptions!$G$90</f>
        <v>4.4068378461657601E-4</v>
      </c>
      <c r="BI704" s="186">
        <f>AN704*Workings_risks!$E$24*Workings_risks!$E$26*Workings_risks!$E$27*Assumptions!$G$90</f>
        <v>4.4756400247642723E-4</v>
      </c>
      <c r="BJ704" s="186">
        <f>AO704*Workings_risks!$E$24*Workings_risks!$E$26*Workings_risks!$E$27*Assumptions!$G$90</f>
        <v>4.5444422033627855E-4</v>
      </c>
      <c r="BK704" s="186">
        <f>AP704*Workings_risks!$E$24*Workings_risks!$E$26*Workings_risks!$E$27*Assumptions!$G$90</f>
        <v>4.6132443819612976E-4</v>
      </c>
      <c r="BL704" s="186">
        <f>AQ704*Workings_risks!$E$24*Workings_risks!$E$26*Workings_risks!$E$27*Assumptions!$G$90</f>
        <v>4.6820465605598108E-4</v>
      </c>
      <c r="BM704" s="186">
        <f>AR704*Workings_risks!$E$24*Workings_risks!$E$26*Workings_risks!$E$27*Assumptions!$G$90</f>
        <v>4.7508487391583235E-4</v>
      </c>
      <c r="BN704" s="186">
        <f>AS704*Workings_risks!$E$24*Workings_risks!$E$26*Workings_risks!$E$27*Assumptions!$G$90</f>
        <v>4.8196509177568368E-4</v>
      </c>
      <c r="BO704" s="186">
        <f>AT704*Workings_risks!$E$24*Workings_risks!$E$26*Workings_risks!$E$27*Assumptions!$G$90</f>
        <v>4.88845309635535E-4</v>
      </c>
      <c r="BP704" s="186">
        <f>AU704*Workings_risks!$E$24*Workings_risks!$E$26*Workings_risks!$E$27*Assumptions!$G$90</f>
        <v>4.9572552749538616E-4</v>
      </c>
      <c r="BQ704" s="186">
        <f>AV704*Workings_risks!$E$24*Workings_risks!$E$26*Workings_risks!$E$27*Assumptions!$G$90</f>
        <v>5.0260574535523743E-4</v>
      </c>
      <c r="BR704" s="186">
        <f>AW704*Workings_risks!$E$24*Workings_risks!$E$26*Workings_risks!$E$27*Assumptions!$G$90</f>
        <v>5.094859632150887E-4</v>
      </c>
      <c r="BS704" s="186">
        <f>AX704*Workings_risks!$E$24*Workings_risks!$E$26*Workings_risks!$E$27*Assumptions!$G$90</f>
        <v>5.1636618107493996E-4</v>
      </c>
      <c r="BT704" s="186">
        <f>AY704*Workings_risks!$E$24*Workings_risks!$E$26*Workings_risks!$E$27*Assumptions!$G$90</f>
        <v>5.2324639893479134E-4</v>
      </c>
    </row>
    <row r="705" spans="2:72" x14ac:dyDescent="0.25">
      <c r="B705" s="42">
        <v>10524929</v>
      </c>
      <c r="C705" s="42" t="s">
        <v>1338</v>
      </c>
      <c r="D705" s="42" t="s">
        <v>280</v>
      </c>
      <c r="E705" s="42">
        <v>17628871</v>
      </c>
      <c r="F705" s="42">
        <v>17628875</v>
      </c>
      <c r="G705" s="42">
        <v>0.83037629705748017</v>
      </c>
      <c r="H705" s="42">
        <v>145.369314463786</v>
      </c>
      <c r="I705" s="42">
        <v>-36.386089448404597</v>
      </c>
      <c r="J705" s="42">
        <v>113</v>
      </c>
      <c r="K705" s="42">
        <v>99.3</v>
      </c>
      <c r="L705" s="32">
        <v>6.3E-2</v>
      </c>
      <c r="M705" s="32">
        <v>8.7999999999999995E-2</v>
      </c>
      <c r="N705" s="181"/>
      <c r="O705" s="182">
        <f t="shared" si="151"/>
        <v>120.119</v>
      </c>
      <c r="P705" s="182">
        <f t="shared" si="152"/>
        <v>105.55589999999999</v>
      </c>
      <c r="Q705" s="191">
        <f t="shared" si="153"/>
        <v>0.01</v>
      </c>
      <c r="R705" s="191">
        <f t="shared" si="154"/>
        <v>0.02</v>
      </c>
      <c r="S705" s="184">
        <f t="shared" si="155"/>
        <v>-1456.3100000000006</v>
      </c>
      <c r="T705" s="184">
        <f t="shared" si="156"/>
        <v>134.68209999999999</v>
      </c>
      <c r="U705" s="185">
        <f t="shared" si="157"/>
        <v>1.4888382281245052E-2</v>
      </c>
      <c r="V705" s="181"/>
      <c r="W705" s="182">
        <f t="shared" si="158"/>
        <v>121.249</v>
      </c>
      <c r="X705" s="182">
        <f t="shared" si="159"/>
        <v>108.03840000000001</v>
      </c>
      <c r="Y705" s="183">
        <f t="shared" si="160"/>
        <v>0.01</v>
      </c>
      <c r="Z705" s="183">
        <f t="shared" si="161"/>
        <v>0.02</v>
      </c>
      <c r="AA705" s="184">
        <f t="shared" si="162"/>
        <v>-1321.0599999999984</v>
      </c>
      <c r="AB705" s="184">
        <f t="shared" si="163"/>
        <v>134.45959999999997</v>
      </c>
      <c r="AC705" s="185">
        <f t="shared" si="164"/>
        <v>1.6244228119843152E-2</v>
      </c>
      <c r="AD705" s="181"/>
      <c r="AE705" s="178">
        <f t="shared" si="165"/>
        <v>1.4888382281245052</v>
      </c>
      <c r="AF705" s="170">
        <f>Workings_risks!$E$18+Workings_risks!$E$27*(($AE705-1)*Workings_risks!$E$18)/(2050-2023)</f>
        <v>9.6815000797107493E-3</v>
      </c>
      <c r="AG705" s="170">
        <f>AF705+(($AE705-1)*Workings_risks!$E$18)/(2050-2023)</f>
        <v>9.8477546211264231E-3</v>
      </c>
      <c r="AH705" s="170">
        <f>AG705+(($AE705-1)*Workings_risks!$E$18)/(2050-2023)</f>
        <v>1.0014009162542097E-2</v>
      </c>
      <c r="AI705" s="170">
        <f>AH705+(($AE705-1)*Workings_risks!$E$18)/(2050-2023)</f>
        <v>1.0180263703957771E-2</v>
      </c>
      <c r="AJ705" s="170">
        <f>AI705+(($AE705-1)*Workings_risks!$E$18)/(2050-2023)</f>
        <v>1.0346518245373445E-2</v>
      </c>
      <c r="AK705" s="170">
        <f>AJ705+(($AE705-1)*Workings_risks!$E$18)/(2050-2023)</f>
        <v>1.0512772786789118E-2</v>
      </c>
      <c r="AL705" s="170">
        <f>AK705+(($AE705-1)*Workings_risks!$E$18)/(2050-2023)</f>
        <v>1.0679027328204792E-2</v>
      </c>
      <c r="AM705" s="170">
        <f>AL705+(($AE705-1)*Workings_risks!$E$18)/(2050-2023)</f>
        <v>1.0845281869620466E-2</v>
      </c>
      <c r="AN705" s="170">
        <f>AM705+(($AE705-1)*Workings_risks!$E$18)/(2050-2023)</f>
        <v>1.101153641103614E-2</v>
      </c>
      <c r="AO705" s="170">
        <f>AN705+(($AE705-1)*Workings_risks!$E$18)/(2050-2023)</f>
        <v>1.1177790952451814E-2</v>
      </c>
      <c r="AP705" s="170">
        <f>AO705+(($AE705-1)*Workings_risks!$E$18)/(2050-2023)</f>
        <v>1.1344045493867487E-2</v>
      </c>
      <c r="AQ705" s="170">
        <f>AP705+(($AE705-1)*Workings_risks!$E$18)/(2050-2023)</f>
        <v>1.1510300035283161E-2</v>
      </c>
      <c r="AR705" s="170">
        <f>AQ705+(($AE705-1)*Workings_risks!$E$18)/(2050-2023)</f>
        <v>1.1676554576698835E-2</v>
      </c>
      <c r="AS705" s="170">
        <f>AR705+(($AE705-1)*Workings_risks!$E$18)/(2050-2023)</f>
        <v>1.1842809118114509E-2</v>
      </c>
      <c r="AT705" s="170">
        <f>AS705+(($AE705-1)*Workings_risks!$E$18)/(2050-2023)</f>
        <v>1.2009063659530183E-2</v>
      </c>
      <c r="AU705" s="170">
        <f>AT705+(($AE705-1)*Workings_risks!$E$18)/(2050-2023)</f>
        <v>1.2175318200945856E-2</v>
      </c>
      <c r="AV705" s="170">
        <f>AU705+(($AE705-1)*Workings_risks!$E$18)/(2050-2023)</f>
        <v>1.234157274236153E-2</v>
      </c>
      <c r="AW705" s="170">
        <f>AV705+(($AE705-1)*Workings_risks!$E$18)/(2050-2023)</f>
        <v>1.2507827283777204E-2</v>
      </c>
      <c r="AX705" s="170">
        <f>AW705+(($AE705-1)*Workings_risks!$E$18)/(2050-2023)</f>
        <v>1.2674081825192878E-2</v>
      </c>
      <c r="AY705" s="170">
        <f>AX705+(($AE705-1)*Workings_risks!$E$18)/(2050-2023)</f>
        <v>1.2840336366608552E-2</v>
      </c>
      <c r="BA705" s="186">
        <f>AF705*Workings_risks!$E$24*Workings_risks!$E$26*Workings_risks!$E$27*Assumptions!$G$90</f>
        <v>3.9208048883561489E-4</v>
      </c>
      <c r="BB705" s="186">
        <f>AG705*Workings_risks!$E$24*Workings_risks!$E$26*Workings_risks!$E$27*Assumptions!$G$90</f>
        <v>3.9881344977479876E-4</v>
      </c>
      <c r="BC705" s="186">
        <f>AH705*Workings_risks!$E$24*Workings_risks!$E$26*Workings_risks!$E$27*Assumptions!$G$90</f>
        <v>4.0554641071398269E-4</v>
      </c>
      <c r="BD705" s="186">
        <f>AI705*Workings_risks!$E$24*Workings_risks!$E$26*Workings_risks!$E$27*Assumptions!$G$90</f>
        <v>4.1227937165316667E-4</v>
      </c>
      <c r="BE705" s="186">
        <f>AJ705*Workings_risks!$E$24*Workings_risks!$E$26*Workings_risks!$E$27*Assumptions!$G$90</f>
        <v>4.1901233259235054E-4</v>
      </c>
      <c r="BF705" s="186">
        <f>AK705*Workings_risks!$E$24*Workings_risks!$E$26*Workings_risks!$E$27*Assumptions!$G$90</f>
        <v>4.2574529353153453E-4</v>
      </c>
      <c r="BG705" s="186">
        <f>AL705*Workings_risks!$E$24*Workings_risks!$E$26*Workings_risks!$E$27*Assumptions!$G$90</f>
        <v>4.324782544707184E-4</v>
      </c>
      <c r="BH705" s="186">
        <f>AM705*Workings_risks!$E$24*Workings_risks!$E$26*Workings_risks!$E$27*Assumptions!$G$90</f>
        <v>4.3921121540990227E-4</v>
      </c>
      <c r="BI705" s="186">
        <f>AN705*Workings_risks!$E$24*Workings_risks!$E$26*Workings_risks!$E$27*Assumptions!$G$90</f>
        <v>4.459441763490862E-4</v>
      </c>
      <c r="BJ705" s="186">
        <f>AO705*Workings_risks!$E$24*Workings_risks!$E$26*Workings_risks!$E$27*Assumptions!$G$90</f>
        <v>4.5267713728827007E-4</v>
      </c>
      <c r="BK705" s="186">
        <f>AP705*Workings_risks!$E$24*Workings_risks!$E$26*Workings_risks!$E$27*Assumptions!$G$90</f>
        <v>4.5941009822745405E-4</v>
      </c>
      <c r="BL705" s="186">
        <f>AQ705*Workings_risks!$E$24*Workings_risks!$E$26*Workings_risks!$E$27*Assumptions!$G$90</f>
        <v>4.6614305916663787E-4</v>
      </c>
      <c r="BM705" s="186">
        <f>AR705*Workings_risks!$E$24*Workings_risks!$E$26*Workings_risks!$E$27*Assumptions!$G$90</f>
        <v>4.7287602010582174E-4</v>
      </c>
      <c r="BN705" s="186">
        <f>AS705*Workings_risks!$E$24*Workings_risks!$E$26*Workings_risks!$E$27*Assumptions!$G$90</f>
        <v>4.7960898104500578E-4</v>
      </c>
      <c r="BO705" s="186">
        <f>AT705*Workings_risks!$E$24*Workings_risks!$E$26*Workings_risks!$E$27*Assumptions!$G$90</f>
        <v>4.863419419841896E-4</v>
      </c>
      <c r="BP705" s="186">
        <f>AU705*Workings_risks!$E$24*Workings_risks!$E$26*Workings_risks!$E$27*Assumptions!$G$90</f>
        <v>4.9307490292337347E-4</v>
      </c>
      <c r="BQ705" s="186">
        <f>AV705*Workings_risks!$E$24*Workings_risks!$E$26*Workings_risks!$E$27*Assumptions!$G$90</f>
        <v>4.9980786386255745E-4</v>
      </c>
      <c r="BR705" s="186">
        <f>AW705*Workings_risks!$E$24*Workings_risks!$E$26*Workings_risks!$E$27*Assumptions!$G$90</f>
        <v>5.0654082480174132E-4</v>
      </c>
      <c r="BS705" s="186">
        <f>AX705*Workings_risks!$E$24*Workings_risks!$E$26*Workings_risks!$E$27*Assumptions!$G$90</f>
        <v>5.132737857409253E-4</v>
      </c>
      <c r="BT705" s="186">
        <f>AY705*Workings_risks!$E$24*Workings_risks!$E$26*Workings_risks!$E$27*Assumptions!$G$90</f>
        <v>5.2000674668010918E-4</v>
      </c>
    </row>
    <row r="706" spans="2:72" x14ac:dyDescent="0.25">
      <c r="B706" s="42">
        <v>10525571</v>
      </c>
      <c r="C706" s="42" t="s">
        <v>381</v>
      </c>
      <c r="D706" s="42" t="s">
        <v>266</v>
      </c>
      <c r="E706" s="42">
        <v>17640632</v>
      </c>
      <c r="F706" s="42">
        <v>17640636</v>
      </c>
      <c r="G706" s="42">
        <v>0.40308112220647052</v>
      </c>
      <c r="H706" s="42">
        <v>144.130341485532</v>
      </c>
      <c r="I706" s="42">
        <v>-36.0404478072223</v>
      </c>
      <c r="J706" s="42">
        <v>101</v>
      </c>
      <c r="K706" s="42">
        <v>90</v>
      </c>
      <c r="L706" s="32">
        <v>6.3E-2</v>
      </c>
      <c r="M706" s="32">
        <v>8.7999999999999995E-2</v>
      </c>
      <c r="N706" s="181"/>
      <c r="O706" s="182">
        <f t="shared" ref="O706:O734" si="166">(1+L706)*J706</f>
        <v>107.363</v>
      </c>
      <c r="P706" s="182">
        <f t="shared" ref="P706:P734" si="167">(1+L706)*K706</f>
        <v>95.67</v>
      </c>
      <c r="Q706" s="191">
        <f t="shared" ref="Q706:Q734" si="168">1/100</f>
        <v>0.01</v>
      </c>
      <c r="R706" s="191">
        <f t="shared" ref="R706:R734" si="169">2/100</f>
        <v>0.02</v>
      </c>
      <c r="S706" s="184">
        <f t="shared" ref="S706:S734" si="170">SLOPE(O706:P706,Q706:R706)</f>
        <v>-1169.2999999999997</v>
      </c>
      <c r="T706" s="184">
        <f t="shared" ref="T706:T734" si="171">INTERCEPT(O706:P706,Q706:R706)</f>
        <v>119.05600000000001</v>
      </c>
      <c r="U706" s="185">
        <f t="shared" ref="U706:U734" si="172">(J706-T706)/S706</f>
        <v>1.5441717266740798E-2</v>
      </c>
      <c r="V706" s="181"/>
      <c r="W706" s="182">
        <f t="shared" ref="W706:W734" si="173">(1+$M$9)*J706</f>
        <v>108.37299999999999</v>
      </c>
      <c r="X706" s="182">
        <f t="shared" ref="X706:X734" si="174">(1+M706)*K706</f>
        <v>97.92</v>
      </c>
      <c r="Y706" s="183">
        <f t="shared" ref="Y706:Y734" si="175">1/100</f>
        <v>0.01</v>
      </c>
      <c r="Z706" s="183">
        <f t="shared" ref="Z706:Z734" si="176">2/100</f>
        <v>0.02</v>
      </c>
      <c r="AA706" s="184">
        <f t="shared" ref="AA706:AA734" si="177">SLOPE(W706:X706,Y706:Z706)</f>
        <v>-1045.299999999999</v>
      </c>
      <c r="AB706" s="184">
        <f t="shared" ref="AB706:AB734" si="178">INTERCEPT(W706:X706,Y706:Z706)</f>
        <v>118.82599999999999</v>
      </c>
      <c r="AC706" s="185">
        <f t="shared" ref="AC706:AC734" si="179">(J706-AB706)/AA706</f>
        <v>1.7053477470582615E-2</v>
      </c>
      <c r="AD706" s="181"/>
      <c r="AE706" s="178">
        <f t="shared" si="165"/>
        <v>1.5441717266740798</v>
      </c>
      <c r="AF706" s="170">
        <f>Workings_risks!$E$18+Workings_risks!$E$27*(($AE706-1)*Workings_risks!$E$18)/(2050-2023)</f>
        <v>9.7379570724151401E-3</v>
      </c>
      <c r="AG706" s="170">
        <f>AF706+(($AE706-1)*Workings_risks!$E$18)/(2050-2023)</f>
        <v>9.9230306113989447E-3</v>
      </c>
      <c r="AH706" s="170">
        <f>AG706+(($AE706-1)*Workings_risks!$E$18)/(2050-2023)</f>
        <v>1.0108104150382749E-2</v>
      </c>
      <c r="AI706" s="170">
        <f>AH706+(($AE706-1)*Workings_risks!$E$18)/(2050-2023)</f>
        <v>1.0293177689366554E-2</v>
      </c>
      <c r="AJ706" s="170">
        <f>AI706+(($AE706-1)*Workings_risks!$E$18)/(2050-2023)</f>
        <v>1.0478251228350359E-2</v>
      </c>
      <c r="AK706" s="170">
        <f>AJ706+(($AE706-1)*Workings_risks!$E$18)/(2050-2023)</f>
        <v>1.0663324767334163E-2</v>
      </c>
      <c r="AL706" s="170">
        <f>AK706+(($AE706-1)*Workings_risks!$E$18)/(2050-2023)</f>
        <v>1.0848398306317968E-2</v>
      </c>
      <c r="AM706" s="170">
        <f>AL706+(($AE706-1)*Workings_risks!$E$18)/(2050-2023)</f>
        <v>1.1033471845301773E-2</v>
      </c>
      <c r="AN706" s="170">
        <f>AM706+(($AE706-1)*Workings_risks!$E$18)/(2050-2023)</f>
        <v>1.1218545384285577E-2</v>
      </c>
      <c r="AO706" s="170">
        <f>AN706+(($AE706-1)*Workings_risks!$E$18)/(2050-2023)</f>
        <v>1.1403618923269382E-2</v>
      </c>
      <c r="AP706" s="170">
        <f>AO706+(($AE706-1)*Workings_risks!$E$18)/(2050-2023)</f>
        <v>1.1588692462253187E-2</v>
      </c>
      <c r="AQ706" s="170">
        <f>AP706+(($AE706-1)*Workings_risks!$E$18)/(2050-2023)</f>
        <v>1.1773766001236991E-2</v>
      </c>
      <c r="AR706" s="170">
        <f>AQ706+(($AE706-1)*Workings_risks!$E$18)/(2050-2023)</f>
        <v>1.1958839540220796E-2</v>
      </c>
      <c r="AS706" s="170">
        <f>AR706+(($AE706-1)*Workings_risks!$E$18)/(2050-2023)</f>
        <v>1.21439130792046E-2</v>
      </c>
      <c r="AT706" s="170">
        <f>AS706+(($AE706-1)*Workings_risks!$E$18)/(2050-2023)</f>
        <v>1.2328986618188405E-2</v>
      </c>
      <c r="AU706" s="170">
        <f>AT706+(($AE706-1)*Workings_risks!$E$18)/(2050-2023)</f>
        <v>1.251406015717221E-2</v>
      </c>
      <c r="AV706" s="170">
        <f>AU706+(($AE706-1)*Workings_risks!$E$18)/(2050-2023)</f>
        <v>1.2699133696156014E-2</v>
      </c>
      <c r="AW706" s="170">
        <f>AV706+(($AE706-1)*Workings_risks!$E$18)/(2050-2023)</f>
        <v>1.2884207235139819E-2</v>
      </c>
      <c r="AX706" s="170">
        <f>AW706+(($AE706-1)*Workings_risks!$E$18)/(2050-2023)</f>
        <v>1.3069280774123624E-2</v>
      </c>
      <c r="AY706" s="170">
        <f>AX706+(($AE706-1)*Workings_risks!$E$18)/(2050-2023)</f>
        <v>1.3254354313107428E-2</v>
      </c>
      <c r="BA706" s="186">
        <f>AF706*Workings_risks!$E$24*Workings_risks!$E$26*Workings_risks!$E$27*Assumptions!$G$90</f>
        <v>3.9436687886974976E-4</v>
      </c>
      <c r="BB706" s="186">
        <f>AG706*Workings_risks!$E$24*Workings_risks!$E$26*Workings_risks!$E$27*Assumptions!$G$90</f>
        <v>4.0186196982031194E-4</v>
      </c>
      <c r="BC706" s="186">
        <f>AH706*Workings_risks!$E$24*Workings_risks!$E$26*Workings_risks!$E$27*Assumptions!$G$90</f>
        <v>4.0935706077087418E-4</v>
      </c>
      <c r="BD706" s="186">
        <f>AI706*Workings_risks!$E$24*Workings_risks!$E$26*Workings_risks!$E$27*Assumptions!$G$90</f>
        <v>4.1685215172143636E-4</v>
      </c>
      <c r="BE706" s="186">
        <f>AJ706*Workings_risks!$E$24*Workings_risks!$E$26*Workings_risks!$E$27*Assumptions!$G$90</f>
        <v>4.2434724267199865E-4</v>
      </c>
      <c r="BF706" s="186">
        <f>AK706*Workings_risks!$E$24*Workings_risks!$E$26*Workings_risks!$E$27*Assumptions!$G$90</f>
        <v>4.3184233362256077E-4</v>
      </c>
      <c r="BG706" s="186">
        <f>AL706*Workings_risks!$E$24*Workings_risks!$E$26*Workings_risks!$E$27*Assumptions!$G$90</f>
        <v>4.3933742457312301E-4</v>
      </c>
      <c r="BH706" s="186">
        <f>AM706*Workings_risks!$E$24*Workings_risks!$E$26*Workings_risks!$E$27*Assumptions!$G$90</f>
        <v>4.4683251552368519E-4</v>
      </c>
      <c r="BI706" s="186">
        <f>AN706*Workings_risks!$E$24*Workings_risks!$E$26*Workings_risks!$E$27*Assumptions!$G$90</f>
        <v>4.5432760647424748E-4</v>
      </c>
      <c r="BJ706" s="186">
        <f>AO706*Workings_risks!$E$24*Workings_risks!$E$26*Workings_risks!$E$27*Assumptions!$G$90</f>
        <v>4.6182269742480966E-4</v>
      </c>
      <c r="BK706" s="186">
        <f>AP706*Workings_risks!$E$24*Workings_risks!$E$26*Workings_risks!$E$27*Assumptions!$G$90</f>
        <v>4.693177883753719E-4</v>
      </c>
      <c r="BL706" s="186">
        <f>AQ706*Workings_risks!$E$24*Workings_risks!$E$26*Workings_risks!$E$27*Assumptions!$G$90</f>
        <v>4.7681287932593408E-4</v>
      </c>
      <c r="BM706" s="186">
        <f>AR706*Workings_risks!$E$24*Workings_risks!$E$26*Workings_risks!$E$27*Assumptions!$G$90</f>
        <v>4.843079702764962E-4</v>
      </c>
      <c r="BN706" s="186">
        <f>AS706*Workings_risks!$E$24*Workings_risks!$E$26*Workings_risks!$E$27*Assumptions!$G$90</f>
        <v>4.9180306122705855E-4</v>
      </c>
      <c r="BO706" s="186">
        <f>AT706*Workings_risks!$E$24*Workings_risks!$E$26*Workings_risks!$E$27*Assumptions!$G$90</f>
        <v>4.9929815217762067E-4</v>
      </c>
      <c r="BP706" s="186">
        <f>AU706*Workings_risks!$E$24*Workings_risks!$E$26*Workings_risks!$E$27*Assumptions!$G$90</f>
        <v>5.0679324312818302E-4</v>
      </c>
      <c r="BQ706" s="186">
        <f>AV706*Workings_risks!$E$24*Workings_risks!$E$26*Workings_risks!$E$27*Assumptions!$G$90</f>
        <v>5.1428833407874514E-4</v>
      </c>
      <c r="BR706" s="186">
        <f>AW706*Workings_risks!$E$24*Workings_risks!$E$26*Workings_risks!$E$27*Assumptions!$G$90</f>
        <v>5.2178342502930727E-4</v>
      </c>
      <c r="BS706" s="186">
        <f>AX706*Workings_risks!$E$24*Workings_risks!$E$26*Workings_risks!$E$27*Assumptions!$G$90</f>
        <v>5.2927851597986961E-4</v>
      </c>
      <c r="BT706" s="186">
        <f>AY706*Workings_risks!$E$24*Workings_risks!$E$26*Workings_risks!$E$27*Assumptions!$G$90</f>
        <v>5.3677360693043174E-4</v>
      </c>
    </row>
    <row r="707" spans="2:72" x14ac:dyDescent="0.25">
      <c r="B707" s="42">
        <v>10526831</v>
      </c>
      <c r="C707" s="42" t="s">
        <v>380</v>
      </c>
      <c r="D707" s="42" t="s">
        <v>266</v>
      </c>
      <c r="E707" s="42">
        <v>17669546</v>
      </c>
      <c r="F707" s="42">
        <v>17673670</v>
      </c>
      <c r="G707" s="42">
        <v>0.18759684140259036</v>
      </c>
      <c r="H707" s="42">
        <v>144.23548092501599</v>
      </c>
      <c r="I707" s="42">
        <v>-35.920812796667597</v>
      </c>
      <c r="J707" s="42">
        <v>101</v>
      </c>
      <c r="K707" s="42">
        <v>90</v>
      </c>
      <c r="L707" s="32">
        <v>6.3E-2</v>
      </c>
      <c r="M707" s="32">
        <v>8.7999999999999995E-2</v>
      </c>
      <c r="N707" s="181"/>
      <c r="O707" s="182">
        <f t="shared" si="166"/>
        <v>107.363</v>
      </c>
      <c r="P707" s="182">
        <f t="shared" si="167"/>
        <v>95.67</v>
      </c>
      <c r="Q707" s="191">
        <f t="shared" si="168"/>
        <v>0.01</v>
      </c>
      <c r="R707" s="191">
        <f t="shared" si="169"/>
        <v>0.02</v>
      </c>
      <c r="S707" s="184">
        <f t="shared" si="170"/>
        <v>-1169.2999999999997</v>
      </c>
      <c r="T707" s="184">
        <f t="shared" si="171"/>
        <v>119.05600000000001</v>
      </c>
      <c r="U707" s="185">
        <f t="shared" si="172"/>
        <v>1.5441717266740798E-2</v>
      </c>
      <c r="V707" s="181"/>
      <c r="W707" s="182">
        <f t="shared" si="173"/>
        <v>108.37299999999999</v>
      </c>
      <c r="X707" s="182">
        <f t="shared" si="174"/>
        <v>97.92</v>
      </c>
      <c r="Y707" s="183">
        <f t="shared" si="175"/>
        <v>0.01</v>
      </c>
      <c r="Z707" s="183">
        <f t="shared" si="176"/>
        <v>0.02</v>
      </c>
      <c r="AA707" s="184">
        <f t="shared" si="177"/>
        <v>-1045.299999999999</v>
      </c>
      <c r="AB707" s="184">
        <f t="shared" si="178"/>
        <v>118.82599999999999</v>
      </c>
      <c r="AC707" s="185">
        <f t="shared" si="179"/>
        <v>1.7053477470582615E-2</v>
      </c>
      <c r="AD707" s="181"/>
      <c r="AE707" s="178">
        <f t="shared" si="165"/>
        <v>1.5441717266740798</v>
      </c>
      <c r="AF707" s="170">
        <f>Workings_risks!$E$18+Workings_risks!$E$27*(($AE707-1)*Workings_risks!$E$18)/(2050-2023)</f>
        <v>9.7379570724151401E-3</v>
      </c>
      <c r="AG707" s="170">
        <f>AF707+(($AE707-1)*Workings_risks!$E$18)/(2050-2023)</f>
        <v>9.9230306113989447E-3</v>
      </c>
      <c r="AH707" s="170">
        <f>AG707+(($AE707-1)*Workings_risks!$E$18)/(2050-2023)</f>
        <v>1.0108104150382749E-2</v>
      </c>
      <c r="AI707" s="170">
        <f>AH707+(($AE707-1)*Workings_risks!$E$18)/(2050-2023)</f>
        <v>1.0293177689366554E-2</v>
      </c>
      <c r="AJ707" s="170">
        <f>AI707+(($AE707-1)*Workings_risks!$E$18)/(2050-2023)</f>
        <v>1.0478251228350359E-2</v>
      </c>
      <c r="AK707" s="170">
        <f>AJ707+(($AE707-1)*Workings_risks!$E$18)/(2050-2023)</f>
        <v>1.0663324767334163E-2</v>
      </c>
      <c r="AL707" s="170">
        <f>AK707+(($AE707-1)*Workings_risks!$E$18)/(2050-2023)</f>
        <v>1.0848398306317968E-2</v>
      </c>
      <c r="AM707" s="170">
        <f>AL707+(($AE707-1)*Workings_risks!$E$18)/(2050-2023)</f>
        <v>1.1033471845301773E-2</v>
      </c>
      <c r="AN707" s="170">
        <f>AM707+(($AE707-1)*Workings_risks!$E$18)/(2050-2023)</f>
        <v>1.1218545384285577E-2</v>
      </c>
      <c r="AO707" s="170">
        <f>AN707+(($AE707-1)*Workings_risks!$E$18)/(2050-2023)</f>
        <v>1.1403618923269382E-2</v>
      </c>
      <c r="AP707" s="170">
        <f>AO707+(($AE707-1)*Workings_risks!$E$18)/(2050-2023)</f>
        <v>1.1588692462253187E-2</v>
      </c>
      <c r="AQ707" s="170">
        <f>AP707+(($AE707-1)*Workings_risks!$E$18)/(2050-2023)</f>
        <v>1.1773766001236991E-2</v>
      </c>
      <c r="AR707" s="170">
        <f>AQ707+(($AE707-1)*Workings_risks!$E$18)/(2050-2023)</f>
        <v>1.1958839540220796E-2</v>
      </c>
      <c r="AS707" s="170">
        <f>AR707+(($AE707-1)*Workings_risks!$E$18)/(2050-2023)</f>
        <v>1.21439130792046E-2</v>
      </c>
      <c r="AT707" s="170">
        <f>AS707+(($AE707-1)*Workings_risks!$E$18)/(2050-2023)</f>
        <v>1.2328986618188405E-2</v>
      </c>
      <c r="AU707" s="170">
        <f>AT707+(($AE707-1)*Workings_risks!$E$18)/(2050-2023)</f>
        <v>1.251406015717221E-2</v>
      </c>
      <c r="AV707" s="170">
        <f>AU707+(($AE707-1)*Workings_risks!$E$18)/(2050-2023)</f>
        <v>1.2699133696156014E-2</v>
      </c>
      <c r="AW707" s="170">
        <f>AV707+(($AE707-1)*Workings_risks!$E$18)/(2050-2023)</f>
        <v>1.2884207235139819E-2</v>
      </c>
      <c r="AX707" s="170">
        <f>AW707+(($AE707-1)*Workings_risks!$E$18)/(2050-2023)</f>
        <v>1.3069280774123624E-2</v>
      </c>
      <c r="AY707" s="170">
        <f>AX707+(($AE707-1)*Workings_risks!$E$18)/(2050-2023)</f>
        <v>1.3254354313107428E-2</v>
      </c>
      <c r="BA707" s="186">
        <f>AF707*Workings_risks!$E$24*Workings_risks!$E$26*Workings_risks!$E$27*Assumptions!$G$90</f>
        <v>3.9436687886974976E-4</v>
      </c>
      <c r="BB707" s="186">
        <f>AG707*Workings_risks!$E$24*Workings_risks!$E$26*Workings_risks!$E$27*Assumptions!$G$90</f>
        <v>4.0186196982031194E-4</v>
      </c>
      <c r="BC707" s="186">
        <f>AH707*Workings_risks!$E$24*Workings_risks!$E$26*Workings_risks!$E$27*Assumptions!$G$90</f>
        <v>4.0935706077087418E-4</v>
      </c>
      <c r="BD707" s="186">
        <f>AI707*Workings_risks!$E$24*Workings_risks!$E$26*Workings_risks!$E$27*Assumptions!$G$90</f>
        <v>4.1685215172143636E-4</v>
      </c>
      <c r="BE707" s="186">
        <f>AJ707*Workings_risks!$E$24*Workings_risks!$E$26*Workings_risks!$E$27*Assumptions!$G$90</f>
        <v>4.2434724267199865E-4</v>
      </c>
      <c r="BF707" s="186">
        <f>AK707*Workings_risks!$E$24*Workings_risks!$E$26*Workings_risks!$E$27*Assumptions!$G$90</f>
        <v>4.3184233362256077E-4</v>
      </c>
      <c r="BG707" s="186">
        <f>AL707*Workings_risks!$E$24*Workings_risks!$E$26*Workings_risks!$E$27*Assumptions!$G$90</f>
        <v>4.3933742457312301E-4</v>
      </c>
      <c r="BH707" s="186">
        <f>AM707*Workings_risks!$E$24*Workings_risks!$E$26*Workings_risks!$E$27*Assumptions!$G$90</f>
        <v>4.4683251552368519E-4</v>
      </c>
      <c r="BI707" s="186">
        <f>AN707*Workings_risks!$E$24*Workings_risks!$E$26*Workings_risks!$E$27*Assumptions!$G$90</f>
        <v>4.5432760647424748E-4</v>
      </c>
      <c r="BJ707" s="186">
        <f>AO707*Workings_risks!$E$24*Workings_risks!$E$26*Workings_risks!$E$27*Assumptions!$G$90</f>
        <v>4.6182269742480966E-4</v>
      </c>
      <c r="BK707" s="186">
        <f>AP707*Workings_risks!$E$24*Workings_risks!$E$26*Workings_risks!$E$27*Assumptions!$G$90</f>
        <v>4.693177883753719E-4</v>
      </c>
      <c r="BL707" s="186">
        <f>AQ707*Workings_risks!$E$24*Workings_risks!$E$26*Workings_risks!$E$27*Assumptions!$G$90</f>
        <v>4.7681287932593408E-4</v>
      </c>
      <c r="BM707" s="186">
        <f>AR707*Workings_risks!$E$24*Workings_risks!$E$26*Workings_risks!$E$27*Assumptions!$G$90</f>
        <v>4.843079702764962E-4</v>
      </c>
      <c r="BN707" s="186">
        <f>AS707*Workings_risks!$E$24*Workings_risks!$E$26*Workings_risks!$E$27*Assumptions!$G$90</f>
        <v>4.9180306122705855E-4</v>
      </c>
      <c r="BO707" s="186">
        <f>AT707*Workings_risks!$E$24*Workings_risks!$E$26*Workings_risks!$E$27*Assumptions!$G$90</f>
        <v>4.9929815217762067E-4</v>
      </c>
      <c r="BP707" s="186">
        <f>AU707*Workings_risks!$E$24*Workings_risks!$E$26*Workings_risks!$E$27*Assumptions!$G$90</f>
        <v>5.0679324312818302E-4</v>
      </c>
      <c r="BQ707" s="186">
        <f>AV707*Workings_risks!$E$24*Workings_risks!$E$26*Workings_risks!$E$27*Assumptions!$G$90</f>
        <v>5.1428833407874514E-4</v>
      </c>
      <c r="BR707" s="186">
        <f>AW707*Workings_risks!$E$24*Workings_risks!$E$26*Workings_risks!$E$27*Assumptions!$G$90</f>
        <v>5.2178342502930727E-4</v>
      </c>
      <c r="BS707" s="186">
        <f>AX707*Workings_risks!$E$24*Workings_risks!$E$26*Workings_risks!$E$27*Assumptions!$G$90</f>
        <v>5.2927851597986961E-4</v>
      </c>
      <c r="BT707" s="186">
        <f>AY707*Workings_risks!$E$24*Workings_risks!$E$26*Workings_risks!$E$27*Assumptions!$G$90</f>
        <v>5.3677360693043174E-4</v>
      </c>
    </row>
    <row r="708" spans="2:72" x14ac:dyDescent="0.25">
      <c r="B708" s="42">
        <v>10526950</v>
      </c>
      <c r="C708" s="42" t="s">
        <v>579</v>
      </c>
      <c r="D708" s="42" t="s">
        <v>272</v>
      </c>
      <c r="E708" s="42">
        <v>132832512</v>
      </c>
      <c r="F708" s="42">
        <v>17671414</v>
      </c>
      <c r="G708" s="42">
        <v>0.23930813390000072</v>
      </c>
      <c r="H708" s="42">
        <v>145.28398880647799</v>
      </c>
      <c r="I708" s="42">
        <v>-36.0930250427473</v>
      </c>
      <c r="J708" s="42">
        <v>116</v>
      </c>
      <c r="K708" s="42">
        <v>102</v>
      </c>
      <c r="L708" s="32">
        <v>6.3E-2</v>
      </c>
      <c r="M708" s="32">
        <v>8.7999999999999995E-2</v>
      </c>
      <c r="N708" s="181"/>
      <c r="O708" s="182">
        <f t="shared" si="166"/>
        <v>123.30799999999999</v>
      </c>
      <c r="P708" s="182">
        <f t="shared" si="167"/>
        <v>108.42599999999999</v>
      </c>
      <c r="Q708" s="191">
        <f t="shared" si="168"/>
        <v>0.01</v>
      </c>
      <c r="R708" s="191">
        <f t="shared" si="169"/>
        <v>0.02</v>
      </c>
      <c r="S708" s="184">
        <f t="shared" si="170"/>
        <v>-1488.2000000000005</v>
      </c>
      <c r="T708" s="184">
        <f t="shared" si="171"/>
        <v>138.19</v>
      </c>
      <c r="U708" s="185">
        <f t="shared" si="172"/>
        <v>1.4910630291627463E-2</v>
      </c>
      <c r="V708" s="181"/>
      <c r="W708" s="182">
        <f t="shared" si="173"/>
        <v>124.46799999999999</v>
      </c>
      <c r="X708" s="182">
        <f t="shared" si="174"/>
        <v>110.97600000000001</v>
      </c>
      <c r="Y708" s="183">
        <f t="shared" si="175"/>
        <v>0.01</v>
      </c>
      <c r="Z708" s="183">
        <f t="shared" si="176"/>
        <v>0.02</v>
      </c>
      <c r="AA708" s="184">
        <f t="shared" si="177"/>
        <v>-1349.1999999999975</v>
      </c>
      <c r="AB708" s="184">
        <f t="shared" si="178"/>
        <v>137.95999999999998</v>
      </c>
      <c r="AC708" s="185">
        <f t="shared" si="179"/>
        <v>1.6276311888526549E-2</v>
      </c>
      <c r="AD708" s="181"/>
      <c r="AE708" s="178">
        <f t="shared" si="165"/>
        <v>1.4910630291627462</v>
      </c>
      <c r="AF708" s="170">
        <f>Workings_risks!$E$18+Workings_risks!$E$27*(($AE708-1)*Workings_risks!$E$18)/(2050-2023)</f>
        <v>9.6837700532218605E-3</v>
      </c>
      <c r="AG708" s="170">
        <f>AF708+(($AE708-1)*Workings_risks!$E$18)/(2050-2023)</f>
        <v>9.8507812524745719E-3</v>
      </c>
      <c r="AH708" s="170">
        <f>AG708+(($AE708-1)*Workings_risks!$E$18)/(2050-2023)</f>
        <v>1.0017792451727283E-2</v>
      </c>
      <c r="AI708" s="170">
        <f>AH708+(($AE708-1)*Workings_risks!$E$18)/(2050-2023)</f>
        <v>1.0184803650979995E-2</v>
      </c>
      <c r="AJ708" s="170">
        <f>AI708+(($AE708-1)*Workings_risks!$E$18)/(2050-2023)</f>
        <v>1.0351814850232706E-2</v>
      </c>
      <c r="AK708" s="170">
        <f>AJ708+(($AE708-1)*Workings_risks!$E$18)/(2050-2023)</f>
        <v>1.0518826049485418E-2</v>
      </c>
      <c r="AL708" s="170">
        <f>AK708+(($AE708-1)*Workings_risks!$E$18)/(2050-2023)</f>
        <v>1.0685837248738129E-2</v>
      </c>
      <c r="AM708" s="170">
        <f>AL708+(($AE708-1)*Workings_risks!$E$18)/(2050-2023)</f>
        <v>1.0852848447990841E-2</v>
      </c>
      <c r="AN708" s="170">
        <f>AM708+(($AE708-1)*Workings_risks!$E$18)/(2050-2023)</f>
        <v>1.1019859647243552E-2</v>
      </c>
      <c r="AO708" s="170">
        <f>AN708+(($AE708-1)*Workings_risks!$E$18)/(2050-2023)</f>
        <v>1.1186870846496264E-2</v>
      </c>
      <c r="AP708" s="170">
        <f>AO708+(($AE708-1)*Workings_risks!$E$18)/(2050-2023)</f>
        <v>1.1353882045748975E-2</v>
      </c>
      <c r="AQ708" s="170">
        <f>AP708+(($AE708-1)*Workings_risks!$E$18)/(2050-2023)</f>
        <v>1.1520893245001686E-2</v>
      </c>
      <c r="AR708" s="170">
        <f>AQ708+(($AE708-1)*Workings_risks!$E$18)/(2050-2023)</f>
        <v>1.1687904444254398E-2</v>
      </c>
      <c r="AS708" s="170">
        <f>AR708+(($AE708-1)*Workings_risks!$E$18)/(2050-2023)</f>
        <v>1.1854915643507109E-2</v>
      </c>
      <c r="AT708" s="170">
        <f>AS708+(($AE708-1)*Workings_risks!$E$18)/(2050-2023)</f>
        <v>1.2021926842759821E-2</v>
      </c>
      <c r="AU708" s="170">
        <f>AT708+(($AE708-1)*Workings_risks!$E$18)/(2050-2023)</f>
        <v>1.2188938042012532E-2</v>
      </c>
      <c r="AV708" s="170">
        <f>AU708+(($AE708-1)*Workings_risks!$E$18)/(2050-2023)</f>
        <v>1.2355949241265244E-2</v>
      </c>
      <c r="AW708" s="170">
        <f>AV708+(($AE708-1)*Workings_risks!$E$18)/(2050-2023)</f>
        <v>1.2522960440517955E-2</v>
      </c>
      <c r="AX708" s="170">
        <f>AW708+(($AE708-1)*Workings_risks!$E$18)/(2050-2023)</f>
        <v>1.2689971639770667E-2</v>
      </c>
      <c r="AY708" s="170">
        <f>AX708+(($AE708-1)*Workings_risks!$E$18)/(2050-2023)</f>
        <v>1.2856982839023378E-2</v>
      </c>
      <c r="BA708" s="186">
        <f>AF708*Workings_risks!$E$24*Workings_risks!$E$26*Workings_risks!$E$27*Assumptions!$G$90</f>
        <v>3.9217241801152284E-4</v>
      </c>
      <c r="BB708" s="186">
        <f>AG708*Workings_risks!$E$24*Workings_risks!$E$26*Workings_risks!$E$27*Assumptions!$G$90</f>
        <v>3.9893602200934272E-4</v>
      </c>
      <c r="BC708" s="186">
        <f>AH708*Workings_risks!$E$24*Workings_risks!$E$26*Workings_risks!$E$27*Assumptions!$G$90</f>
        <v>4.0569962600716259E-4</v>
      </c>
      <c r="BD708" s="186">
        <f>AI708*Workings_risks!$E$24*Workings_risks!$E$26*Workings_risks!$E$27*Assumptions!$G$90</f>
        <v>4.1246323000498252E-4</v>
      </c>
      <c r="BE708" s="186">
        <f>AJ708*Workings_risks!$E$24*Workings_risks!$E$26*Workings_risks!$E$27*Assumptions!$G$90</f>
        <v>4.1922683400280245E-4</v>
      </c>
      <c r="BF708" s="186">
        <f>AK708*Workings_risks!$E$24*Workings_risks!$E$26*Workings_risks!$E$27*Assumptions!$G$90</f>
        <v>4.2599043800062232E-4</v>
      </c>
      <c r="BG708" s="186">
        <f>AL708*Workings_risks!$E$24*Workings_risks!$E$26*Workings_risks!$E$27*Assumptions!$G$90</f>
        <v>4.3275404199844236E-4</v>
      </c>
      <c r="BH708" s="186">
        <f>AM708*Workings_risks!$E$24*Workings_risks!$E$26*Workings_risks!$E$27*Assumptions!$G$90</f>
        <v>4.3951764599626229E-4</v>
      </c>
      <c r="BI708" s="186">
        <f>AN708*Workings_risks!$E$24*Workings_risks!$E$26*Workings_risks!$E$27*Assumptions!$G$90</f>
        <v>4.4628124999408216E-4</v>
      </c>
      <c r="BJ708" s="186">
        <f>AO708*Workings_risks!$E$24*Workings_risks!$E$26*Workings_risks!$E$27*Assumptions!$G$90</f>
        <v>4.5304485399190204E-4</v>
      </c>
      <c r="BK708" s="186">
        <f>AP708*Workings_risks!$E$24*Workings_risks!$E$26*Workings_risks!$E$27*Assumptions!$G$90</f>
        <v>4.5980845798972202E-4</v>
      </c>
      <c r="BL708" s="186">
        <f>AQ708*Workings_risks!$E$24*Workings_risks!$E$26*Workings_risks!$E$27*Assumptions!$G$90</f>
        <v>4.6657206198754195E-4</v>
      </c>
      <c r="BM708" s="186">
        <f>AR708*Workings_risks!$E$24*Workings_risks!$E$26*Workings_risks!$E$27*Assumptions!$G$90</f>
        <v>4.7333566598536182E-4</v>
      </c>
      <c r="BN708" s="186">
        <f>AS708*Workings_risks!$E$24*Workings_risks!$E$26*Workings_risks!$E$27*Assumptions!$G$90</f>
        <v>4.800992699831817E-4</v>
      </c>
      <c r="BO708" s="186">
        <f>AT708*Workings_risks!$E$24*Workings_risks!$E$26*Workings_risks!$E$27*Assumptions!$G$90</f>
        <v>4.8686287398100163E-4</v>
      </c>
      <c r="BP708" s="186">
        <f>AU708*Workings_risks!$E$24*Workings_risks!$E$26*Workings_risks!$E$27*Assumptions!$G$90</f>
        <v>4.9362647797882161E-4</v>
      </c>
      <c r="BQ708" s="186">
        <f>AV708*Workings_risks!$E$24*Workings_risks!$E$26*Workings_risks!$E$27*Assumptions!$G$90</f>
        <v>5.0039008197664148E-4</v>
      </c>
      <c r="BR708" s="186">
        <f>AW708*Workings_risks!$E$24*Workings_risks!$E$26*Workings_risks!$E$27*Assumptions!$G$90</f>
        <v>5.0715368597446136E-4</v>
      </c>
      <c r="BS708" s="186">
        <f>AX708*Workings_risks!$E$24*Workings_risks!$E$26*Workings_risks!$E$27*Assumptions!$G$90</f>
        <v>5.1391728997228123E-4</v>
      </c>
      <c r="BT708" s="186">
        <f>AY708*Workings_risks!$E$24*Workings_risks!$E$26*Workings_risks!$E$27*Assumptions!$G$90</f>
        <v>5.2068089397010122E-4</v>
      </c>
    </row>
    <row r="709" spans="2:72" x14ac:dyDescent="0.25">
      <c r="B709" s="42">
        <v>10527087</v>
      </c>
      <c r="C709" s="42" t="s">
        <v>595</v>
      </c>
      <c r="D709" s="42" t="s">
        <v>272</v>
      </c>
      <c r="E709" s="42">
        <v>17780253</v>
      </c>
      <c r="F709" s="42">
        <v>17673586</v>
      </c>
      <c r="G709" s="42">
        <v>0.24528855197754051</v>
      </c>
      <c r="H709" s="42">
        <v>142.22540150903501</v>
      </c>
      <c r="I709" s="42">
        <v>-34.275147058084499</v>
      </c>
      <c r="J709" s="42">
        <v>111</v>
      </c>
      <c r="K709" s="42">
        <v>96.6</v>
      </c>
      <c r="L709" s="32">
        <v>6.3E-2</v>
      </c>
      <c r="M709" s="32">
        <v>8.7999999999999995E-2</v>
      </c>
      <c r="N709" s="181"/>
      <c r="O709" s="182">
        <f t="shared" si="166"/>
        <v>117.99299999999999</v>
      </c>
      <c r="P709" s="182">
        <f t="shared" si="167"/>
        <v>102.68579999999999</v>
      </c>
      <c r="Q709" s="191">
        <f t="shared" si="168"/>
        <v>0.01</v>
      </c>
      <c r="R709" s="191">
        <f t="shared" si="169"/>
        <v>0.02</v>
      </c>
      <c r="S709" s="184">
        <f t="shared" si="170"/>
        <v>-1530.7200000000009</v>
      </c>
      <c r="T709" s="184">
        <f t="shared" si="171"/>
        <v>133.30019999999999</v>
      </c>
      <c r="U709" s="185">
        <f t="shared" si="172"/>
        <v>1.4568438381937896E-2</v>
      </c>
      <c r="V709" s="181"/>
      <c r="W709" s="182">
        <f t="shared" si="173"/>
        <v>119.10299999999999</v>
      </c>
      <c r="X709" s="182">
        <f t="shared" si="174"/>
        <v>105.10080000000001</v>
      </c>
      <c r="Y709" s="183">
        <f t="shared" si="175"/>
        <v>0.01</v>
      </c>
      <c r="Z709" s="183">
        <f t="shared" si="176"/>
        <v>0.02</v>
      </c>
      <c r="AA709" s="184">
        <f t="shared" si="177"/>
        <v>-1400.2199999999987</v>
      </c>
      <c r="AB709" s="184">
        <f t="shared" si="178"/>
        <v>133.10519999999997</v>
      </c>
      <c r="AC709" s="185">
        <f t="shared" si="179"/>
        <v>1.578694776535115E-2</v>
      </c>
      <c r="AD709" s="181"/>
      <c r="AE709" s="178">
        <f t="shared" si="165"/>
        <v>1.4568438381937896</v>
      </c>
      <c r="AF709" s="170">
        <f>Workings_risks!$E$18+Workings_risks!$E$27*(($AE709-1)*Workings_risks!$E$18)/(2050-2023)</f>
        <v>9.6488560740677371E-3</v>
      </c>
      <c r="AG709" s="170">
        <f>AF709+(($AE709-1)*Workings_risks!$E$18)/(2050-2023)</f>
        <v>9.8042292802690729E-3</v>
      </c>
      <c r="AH709" s="170">
        <f>AG709+(($AE709-1)*Workings_risks!$E$18)/(2050-2023)</f>
        <v>9.9596024864704088E-3</v>
      </c>
      <c r="AI709" s="170">
        <f>AH709+(($AE709-1)*Workings_risks!$E$18)/(2050-2023)</f>
        <v>1.0114975692671745E-2</v>
      </c>
      <c r="AJ709" s="170">
        <f>AI709+(($AE709-1)*Workings_risks!$E$18)/(2050-2023)</f>
        <v>1.027034889887308E-2</v>
      </c>
      <c r="AK709" s="170">
        <f>AJ709+(($AE709-1)*Workings_risks!$E$18)/(2050-2023)</f>
        <v>1.0425722105074416E-2</v>
      </c>
      <c r="AL709" s="170">
        <f>AK709+(($AE709-1)*Workings_risks!$E$18)/(2050-2023)</f>
        <v>1.0581095311275752E-2</v>
      </c>
      <c r="AM709" s="170">
        <f>AL709+(($AE709-1)*Workings_risks!$E$18)/(2050-2023)</f>
        <v>1.0736468517477088E-2</v>
      </c>
      <c r="AN709" s="170">
        <f>AM709+(($AE709-1)*Workings_risks!$E$18)/(2050-2023)</f>
        <v>1.0891841723678424E-2</v>
      </c>
      <c r="AO709" s="170">
        <f>AN709+(($AE709-1)*Workings_risks!$E$18)/(2050-2023)</f>
        <v>1.104721492987976E-2</v>
      </c>
      <c r="AP709" s="170">
        <f>AO709+(($AE709-1)*Workings_risks!$E$18)/(2050-2023)</f>
        <v>1.1202588136081095E-2</v>
      </c>
      <c r="AQ709" s="170">
        <f>AP709+(($AE709-1)*Workings_risks!$E$18)/(2050-2023)</f>
        <v>1.1357961342282431E-2</v>
      </c>
      <c r="AR709" s="170">
        <f>AQ709+(($AE709-1)*Workings_risks!$E$18)/(2050-2023)</f>
        <v>1.1513334548483767E-2</v>
      </c>
      <c r="AS709" s="170">
        <f>AR709+(($AE709-1)*Workings_risks!$E$18)/(2050-2023)</f>
        <v>1.1668707754685103E-2</v>
      </c>
      <c r="AT709" s="170">
        <f>AS709+(($AE709-1)*Workings_risks!$E$18)/(2050-2023)</f>
        <v>1.1824080960886439E-2</v>
      </c>
      <c r="AU709" s="170">
        <f>AT709+(($AE709-1)*Workings_risks!$E$18)/(2050-2023)</f>
        <v>1.1979454167087775E-2</v>
      </c>
      <c r="AV709" s="170">
        <f>AU709+(($AE709-1)*Workings_risks!$E$18)/(2050-2023)</f>
        <v>1.213482737328911E-2</v>
      </c>
      <c r="AW709" s="170">
        <f>AV709+(($AE709-1)*Workings_risks!$E$18)/(2050-2023)</f>
        <v>1.2290200579490446E-2</v>
      </c>
      <c r="AX709" s="170">
        <f>AW709+(($AE709-1)*Workings_risks!$E$18)/(2050-2023)</f>
        <v>1.2445573785691782E-2</v>
      </c>
      <c r="AY709" s="170">
        <f>AX709+(($AE709-1)*Workings_risks!$E$18)/(2050-2023)</f>
        <v>1.2600946991893118E-2</v>
      </c>
      <c r="BA709" s="186">
        <f>AF709*Workings_risks!$E$24*Workings_risks!$E$26*Workings_risks!$E$27*Assumptions!$G$90</f>
        <v>3.9075847493439233E-4</v>
      </c>
      <c r="BB709" s="186">
        <f>AG709*Workings_risks!$E$24*Workings_risks!$E$26*Workings_risks!$E$27*Assumptions!$G$90</f>
        <v>3.9705076457316869E-4</v>
      </c>
      <c r="BC709" s="186">
        <f>AH709*Workings_risks!$E$24*Workings_risks!$E$26*Workings_risks!$E$27*Assumptions!$G$90</f>
        <v>4.0334305421194506E-4</v>
      </c>
      <c r="BD709" s="186">
        <f>AI709*Workings_risks!$E$24*Workings_risks!$E$26*Workings_risks!$E$27*Assumptions!$G$90</f>
        <v>4.0963534385072154E-4</v>
      </c>
      <c r="BE709" s="186">
        <f>AJ709*Workings_risks!$E$24*Workings_risks!$E$26*Workings_risks!$E$27*Assumptions!$G$90</f>
        <v>4.1592763348949791E-4</v>
      </c>
      <c r="BF709" s="186">
        <f>AK709*Workings_risks!$E$24*Workings_risks!$E$26*Workings_risks!$E$27*Assumptions!$G$90</f>
        <v>4.2221992312827428E-4</v>
      </c>
      <c r="BG709" s="186">
        <f>AL709*Workings_risks!$E$24*Workings_risks!$E$26*Workings_risks!$E$27*Assumptions!$G$90</f>
        <v>4.2851221276705065E-4</v>
      </c>
      <c r="BH709" s="186">
        <f>AM709*Workings_risks!$E$24*Workings_risks!$E$26*Workings_risks!$E$27*Assumptions!$G$90</f>
        <v>4.3480450240582702E-4</v>
      </c>
      <c r="BI709" s="186">
        <f>AN709*Workings_risks!$E$24*Workings_risks!$E$26*Workings_risks!$E$27*Assumptions!$G$90</f>
        <v>4.4109679204460339E-4</v>
      </c>
      <c r="BJ709" s="186">
        <f>AO709*Workings_risks!$E$24*Workings_risks!$E$26*Workings_risks!$E$27*Assumptions!$G$90</f>
        <v>4.4738908168337975E-4</v>
      </c>
      <c r="BK709" s="186">
        <f>AP709*Workings_risks!$E$24*Workings_risks!$E$26*Workings_risks!$E$27*Assumptions!$G$90</f>
        <v>4.5368137132215602E-4</v>
      </c>
      <c r="BL709" s="186">
        <f>AQ709*Workings_risks!$E$24*Workings_risks!$E$26*Workings_risks!$E$27*Assumptions!$G$90</f>
        <v>4.5997366096093249E-4</v>
      </c>
      <c r="BM709" s="186">
        <f>AR709*Workings_risks!$E$24*Workings_risks!$E$26*Workings_risks!$E$27*Assumptions!$G$90</f>
        <v>4.6626595059970881E-4</v>
      </c>
      <c r="BN709" s="186">
        <f>AS709*Workings_risks!$E$24*Workings_risks!$E$26*Workings_risks!$E$27*Assumptions!$G$90</f>
        <v>4.7255824023848523E-4</v>
      </c>
      <c r="BO709" s="186">
        <f>AT709*Workings_risks!$E$24*Workings_risks!$E$26*Workings_risks!$E$27*Assumptions!$G$90</f>
        <v>4.788505298772616E-4</v>
      </c>
      <c r="BP709" s="186">
        <f>AU709*Workings_risks!$E$24*Workings_risks!$E$26*Workings_risks!$E$27*Assumptions!$G$90</f>
        <v>4.8514281951603791E-4</v>
      </c>
      <c r="BQ709" s="186">
        <f>AV709*Workings_risks!$E$24*Workings_risks!$E$26*Workings_risks!$E$27*Assumptions!$G$90</f>
        <v>4.9143510915481423E-4</v>
      </c>
      <c r="BR709" s="186">
        <f>AW709*Workings_risks!$E$24*Workings_risks!$E$26*Workings_risks!$E$27*Assumptions!$G$90</f>
        <v>4.977273987935906E-4</v>
      </c>
      <c r="BS709" s="186">
        <f>AX709*Workings_risks!$E$24*Workings_risks!$E$26*Workings_risks!$E$27*Assumptions!$G$90</f>
        <v>5.0401968843236697E-4</v>
      </c>
      <c r="BT709" s="186">
        <f>AY709*Workings_risks!$E$24*Workings_risks!$E$26*Workings_risks!$E$27*Assumptions!$G$90</f>
        <v>5.1031197807114344E-4</v>
      </c>
    </row>
    <row r="710" spans="2:72" x14ac:dyDescent="0.25">
      <c r="B710" s="42">
        <v>10527460</v>
      </c>
      <c r="C710" s="42" t="s">
        <v>633</v>
      </c>
      <c r="D710" s="42" t="s">
        <v>278</v>
      </c>
      <c r="E710" s="42">
        <v>17681399</v>
      </c>
      <c r="F710" s="42">
        <v>17681394</v>
      </c>
      <c r="G710" s="42">
        <v>0.25714957476845068</v>
      </c>
      <c r="H710" s="42">
        <v>145.12122332281899</v>
      </c>
      <c r="I710" s="42">
        <v>-36.440994356667701</v>
      </c>
      <c r="J710" s="42">
        <v>112</v>
      </c>
      <c r="K710" s="42">
        <v>98.9</v>
      </c>
      <c r="L710" s="32">
        <v>6.3E-2</v>
      </c>
      <c r="M710" s="32">
        <v>8.7999999999999995E-2</v>
      </c>
      <c r="N710" s="181"/>
      <c r="O710" s="182">
        <f t="shared" si="166"/>
        <v>119.056</v>
      </c>
      <c r="P710" s="182">
        <f t="shared" si="167"/>
        <v>105.1307</v>
      </c>
      <c r="Q710" s="191">
        <f t="shared" si="168"/>
        <v>0.01</v>
      </c>
      <c r="R710" s="191">
        <f t="shared" si="169"/>
        <v>0.02</v>
      </c>
      <c r="S710" s="184">
        <f t="shared" si="170"/>
        <v>-1392.5299999999993</v>
      </c>
      <c r="T710" s="184">
        <f t="shared" si="171"/>
        <v>132.98129999999998</v>
      </c>
      <c r="U710" s="185">
        <f t="shared" si="172"/>
        <v>1.5067036257746682E-2</v>
      </c>
      <c r="V710" s="181"/>
      <c r="W710" s="182">
        <f t="shared" si="173"/>
        <v>120.17599999999999</v>
      </c>
      <c r="X710" s="182">
        <f t="shared" si="174"/>
        <v>107.60320000000002</v>
      </c>
      <c r="Y710" s="183">
        <f t="shared" si="175"/>
        <v>0.01</v>
      </c>
      <c r="Z710" s="183">
        <f t="shared" si="176"/>
        <v>0.02</v>
      </c>
      <c r="AA710" s="184">
        <f t="shared" si="177"/>
        <v>-1257.2799999999972</v>
      </c>
      <c r="AB710" s="184">
        <f t="shared" si="178"/>
        <v>132.74879999999996</v>
      </c>
      <c r="AC710" s="185">
        <f t="shared" si="179"/>
        <v>1.6502926953423269E-2</v>
      </c>
      <c r="AD710" s="181"/>
      <c r="AE710" s="178">
        <f t="shared" si="165"/>
        <v>1.5067036257746682</v>
      </c>
      <c r="AF710" s="170">
        <f>Workings_risks!$E$18+Workings_risks!$E$27*(($AE710-1)*Workings_risks!$E$18)/(2050-2023)</f>
        <v>9.6997282172989162E-3</v>
      </c>
      <c r="AG710" s="170">
        <f>AF710+(($AE710-1)*Workings_risks!$E$18)/(2050-2023)</f>
        <v>9.8720588045773123E-3</v>
      </c>
      <c r="AH710" s="170">
        <f>AG710+(($AE710-1)*Workings_risks!$E$18)/(2050-2023)</f>
        <v>1.0044389391855708E-2</v>
      </c>
      <c r="AI710" s="170">
        <f>AH710+(($AE710-1)*Workings_risks!$E$18)/(2050-2023)</f>
        <v>1.0216719979134104E-2</v>
      </c>
      <c r="AJ710" s="170">
        <f>AI710+(($AE710-1)*Workings_risks!$E$18)/(2050-2023)</f>
        <v>1.0389050566412501E-2</v>
      </c>
      <c r="AK710" s="170">
        <f>AJ710+(($AE710-1)*Workings_risks!$E$18)/(2050-2023)</f>
        <v>1.0561381153690897E-2</v>
      </c>
      <c r="AL710" s="170">
        <f>AK710+(($AE710-1)*Workings_risks!$E$18)/(2050-2023)</f>
        <v>1.0733711740969293E-2</v>
      </c>
      <c r="AM710" s="170">
        <f>AL710+(($AE710-1)*Workings_risks!$E$18)/(2050-2023)</f>
        <v>1.0906042328247689E-2</v>
      </c>
      <c r="AN710" s="170">
        <f>AM710+(($AE710-1)*Workings_risks!$E$18)/(2050-2023)</f>
        <v>1.1078372915526085E-2</v>
      </c>
      <c r="AO710" s="170">
        <f>AN710+(($AE710-1)*Workings_risks!$E$18)/(2050-2023)</f>
        <v>1.1250703502804481E-2</v>
      </c>
      <c r="AP710" s="170">
        <f>AO710+(($AE710-1)*Workings_risks!$E$18)/(2050-2023)</f>
        <v>1.1423034090082877E-2</v>
      </c>
      <c r="AQ710" s="170">
        <f>AP710+(($AE710-1)*Workings_risks!$E$18)/(2050-2023)</f>
        <v>1.1595364677361273E-2</v>
      </c>
      <c r="AR710" s="170">
        <f>AQ710+(($AE710-1)*Workings_risks!$E$18)/(2050-2023)</f>
        <v>1.1767695264639669E-2</v>
      </c>
      <c r="AS710" s="170">
        <f>AR710+(($AE710-1)*Workings_risks!$E$18)/(2050-2023)</f>
        <v>1.1940025851918066E-2</v>
      </c>
      <c r="AT710" s="170">
        <f>AS710+(($AE710-1)*Workings_risks!$E$18)/(2050-2023)</f>
        <v>1.2112356439196462E-2</v>
      </c>
      <c r="AU710" s="170">
        <f>AT710+(($AE710-1)*Workings_risks!$E$18)/(2050-2023)</f>
        <v>1.2284687026474858E-2</v>
      </c>
      <c r="AV710" s="170">
        <f>AU710+(($AE710-1)*Workings_risks!$E$18)/(2050-2023)</f>
        <v>1.2457017613753254E-2</v>
      </c>
      <c r="AW710" s="170">
        <f>AV710+(($AE710-1)*Workings_risks!$E$18)/(2050-2023)</f>
        <v>1.262934820103165E-2</v>
      </c>
      <c r="AX710" s="170">
        <f>AW710+(($AE710-1)*Workings_risks!$E$18)/(2050-2023)</f>
        <v>1.2801678788310046E-2</v>
      </c>
      <c r="AY710" s="170">
        <f>AX710+(($AE710-1)*Workings_risks!$E$18)/(2050-2023)</f>
        <v>1.2974009375588442E-2</v>
      </c>
      <c r="BA710" s="186">
        <f>AF710*Workings_risks!$E$24*Workings_risks!$E$26*Workings_risks!$E$27*Assumptions!$G$90</f>
        <v>3.9281869025453644E-4</v>
      </c>
      <c r="BB710" s="186">
        <f>AG710*Workings_risks!$E$24*Workings_risks!$E$26*Workings_risks!$E$27*Assumptions!$G$90</f>
        <v>3.9979771833336086E-4</v>
      </c>
      <c r="BC710" s="186">
        <f>AH710*Workings_risks!$E$24*Workings_risks!$E$26*Workings_risks!$E$27*Assumptions!$G$90</f>
        <v>4.0677674641218534E-4</v>
      </c>
      <c r="BD710" s="186">
        <f>AI710*Workings_risks!$E$24*Workings_risks!$E$26*Workings_risks!$E$27*Assumptions!$G$90</f>
        <v>4.1375577449100971E-4</v>
      </c>
      <c r="BE710" s="186">
        <f>AJ710*Workings_risks!$E$24*Workings_risks!$E$26*Workings_risks!$E$27*Assumptions!$G$90</f>
        <v>4.2073480256983408E-4</v>
      </c>
      <c r="BF710" s="186">
        <f>AK710*Workings_risks!$E$24*Workings_risks!$E$26*Workings_risks!$E$27*Assumptions!$G$90</f>
        <v>4.2771383064865861E-4</v>
      </c>
      <c r="BG710" s="186">
        <f>AL710*Workings_risks!$E$24*Workings_risks!$E$26*Workings_risks!$E$27*Assumptions!$G$90</f>
        <v>4.3469285872748293E-4</v>
      </c>
      <c r="BH710" s="186">
        <f>AM710*Workings_risks!$E$24*Workings_risks!$E$26*Workings_risks!$E$27*Assumptions!$G$90</f>
        <v>4.4167188680630735E-4</v>
      </c>
      <c r="BI710" s="186">
        <f>AN710*Workings_risks!$E$24*Workings_risks!$E$26*Workings_risks!$E$27*Assumptions!$G$90</f>
        <v>4.4865091488513183E-4</v>
      </c>
      <c r="BJ710" s="186">
        <f>AO710*Workings_risks!$E$24*Workings_risks!$E$26*Workings_risks!$E$27*Assumptions!$G$90</f>
        <v>4.5562994296395609E-4</v>
      </c>
      <c r="BK710" s="186">
        <f>AP710*Workings_risks!$E$24*Workings_risks!$E$26*Workings_risks!$E$27*Assumptions!$G$90</f>
        <v>4.6260897104278062E-4</v>
      </c>
      <c r="BL710" s="186">
        <f>AQ710*Workings_risks!$E$24*Workings_risks!$E$26*Workings_risks!$E$27*Assumptions!$G$90</f>
        <v>4.6958799912160499E-4</v>
      </c>
      <c r="BM710" s="186">
        <f>AR710*Workings_risks!$E$24*Workings_risks!$E$26*Workings_risks!$E$27*Assumptions!$G$90</f>
        <v>4.7656702720042942E-4</v>
      </c>
      <c r="BN710" s="186">
        <f>AS710*Workings_risks!$E$24*Workings_risks!$E$26*Workings_risks!$E$27*Assumptions!$G$90</f>
        <v>4.8354605527925384E-4</v>
      </c>
      <c r="BO710" s="186">
        <f>AT710*Workings_risks!$E$24*Workings_risks!$E$26*Workings_risks!$E$27*Assumptions!$G$90</f>
        <v>4.9052508335807826E-4</v>
      </c>
      <c r="BP710" s="186">
        <f>AU710*Workings_risks!$E$24*Workings_risks!$E$26*Workings_risks!$E$27*Assumptions!$G$90</f>
        <v>4.9750411143690263E-4</v>
      </c>
      <c r="BQ710" s="186">
        <f>AV710*Workings_risks!$E$24*Workings_risks!$E$26*Workings_risks!$E$27*Assumptions!$G$90</f>
        <v>5.04483139515727E-4</v>
      </c>
      <c r="BR710" s="186">
        <f>AW710*Workings_risks!$E$24*Workings_risks!$E$26*Workings_risks!$E$27*Assumptions!$G$90</f>
        <v>5.1146216759455159E-4</v>
      </c>
      <c r="BS710" s="186">
        <f>AX710*Workings_risks!$E$24*Workings_risks!$E$26*Workings_risks!$E$27*Assumptions!$G$90</f>
        <v>5.1844119567337585E-4</v>
      </c>
      <c r="BT710" s="186">
        <f>AY710*Workings_risks!$E$24*Workings_risks!$E$26*Workings_risks!$E$27*Assumptions!$G$90</f>
        <v>5.2542022375220033E-4</v>
      </c>
    </row>
    <row r="711" spans="2:72" x14ac:dyDescent="0.25">
      <c r="B711" s="42">
        <v>10530492</v>
      </c>
      <c r="C711" s="42" t="s">
        <v>518</v>
      </c>
      <c r="D711" s="42" t="s">
        <v>277</v>
      </c>
      <c r="E711" s="42">
        <v>17723454</v>
      </c>
      <c r="F711" s="42">
        <v>17723458</v>
      </c>
      <c r="G711" s="42">
        <v>1.2984676466713005</v>
      </c>
      <c r="H711" s="42">
        <v>145.02844561218799</v>
      </c>
      <c r="I711" s="42">
        <v>-36.256876255781997</v>
      </c>
      <c r="J711" s="42">
        <v>108</v>
      </c>
      <c r="K711" s="42">
        <v>95.3</v>
      </c>
      <c r="L711" s="32">
        <v>6.3E-2</v>
      </c>
      <c r="M711" s="32">
        <v>8.7999999999999995E-2</v>
      </c>
      <c r="N711" s="181"/>
      <c r="O711" s="182">
        <f t="shared" si="166"/>
        <v>114.80399999999999</v>
      </c>
      <c r="P711" s="182">
        <f t="shared" si="167"/>
        <v>101.3039</v>
      </c>
      <c r="Q711" s="191">
        <f t="shared" si="168"/>
        <v>0.01</v>
      </c>
      <c r="R711" s="191">
        <f t="shared" si="169"/>
        <v>0.02</v>
      </c>
      <c r="S711" s="184">
        <f t="shared" si="170"/>
        <v>-1350.0099999999989</v>
      </c>
      <c r="T711" s="184">
        <f t="shared" si="171"/>
        <v>128.30409999999998</v>
      </c>
      <c r="U711" s="185">
        <f t="shared" si="172"/>
        <v>1.5039962666943204E-2</v>
      </c>
      <c r="V711" s="181"/>
      <c r="W711" s="182">
        <f t="shared" si="173"/>
        <v>115.884</v>
      </c>
      <c r="X711" s="182">
        <f t="shared" si="174"/>
        <v>103.68640000000001</v>
      </c>
      <c r="Y711" s="183">
        <f t="shared" si="175"/>
        <v>0.01</v>
      </c>
      <c r="Z711" s="183">
        <f t="shared" si="176"/>
        <v>0.02</v>
      </c>
      <c r="AA711" s="184">
        <f t="shared" si="177"/>
        <v>-1219.7599999999993</v>
      </c>
      <c r="AB711" s="184">
        <f t="shared" si="178"/>
        <v>128.08159999999998</v>
      </c>
      <c r="AC711" s="185">
        <f t="shared" si="179"/>
        <v>1.646356660326621E-2</v>
      </c>
      <c r="AD711" s="181"/>
      <c r="AE711" s="178">
        <f t="shared" si="165"/>
        <v>1.5039962666943205</v>
      </c>
      <c r="AF711" s="170">
        <f>Workings_risks!$E$18+Workings_risks!$E$27*(($AE711-1)*Workings_risks!$E$18)/(2050-2023)</f>
        <v>9.6969658878627903E-3</v>
      </c>
      <c r="AG711" s="170">
        <f>AF711+(($AE711-1)*Workings_risks!$E$18)/(2050-2023)</f>
        <v>9.8683756986624772E-3</v>
      </c>
      <c r="AH711" s="170">
        <f>AG711+(($AE711-1)*Workings_risks!$E$18)/(2050-2023)</f>
        <v>1.0039785509462164E-2</v>
      </c>
      <c r="AI711" s="170">
        <f>AH711+(($AE711-1)*Workings_risks!$E$18)/(2050-2023)</f>
        <v>1.0211195320261851E-2</v>
      </c>
      <c r="AJ711" s="170">
        <f>AI711+(($AE711-1)*Workings_risks!$E$18)/(2050-2023)</f>
        <v>1.0382605131061538E-2</v>
      </c>
      <c r="AK711" s="170">
        <f>AJ711+(($AE711-1)*Workings_risks!$E$18)/(2050-2023)</f>
        <v>1.0554014941861225E-2</v>
      </c>
      <c r="AL711" s="170">
        <f>AK711+(($AE711-1)*Workings_risks!$E$18)/(2050-2023)</f>
        <v>1.0725424752660912E-2</v>
      </c>
      <c r="AM711" s="170">
        <f>AL711+(($AE711-1)*Workings_risks!$E$18)/(2050-2023)</f>
        <v>1.0896834563460599E-2</v>
      </c>
      <c r="AN711" s="170">
        <f>AM711+(($AE711-1)*Workings_risks!$E$18)/(2050-2023)</f>
        <v>1.1068244374260286E-2</v>
      </c>
      <c r="AO711" s="170">
        <f>AN711+(($AE711-1)*Workings_risks!$E$18)/(2050-2023)</f>
        <v>1.1239654185059973E-2</v>
      </c>
      <c r="AP711" s="170">
        <f>AO711+(($AE711-1)*Workings_risks!$E$18)/(2050-2023)</f>
        <v>1.1411063995859659E-2</v>
      </c>
      <c r="AQ711" s="170">
        <f>AP711+(($AE711-1)*Workings_risks!$E$18)/(2050-2023)</f>
        <v>1.1582473806659346E-2</v>
      </c>
      <c r="AR711" s="170">
        <f>AQ711+(($AE711-1)*Workings_risks!$E$18)/(2050-2023)</f>
        <v>1.1753883617459033E-2</v>
      </c>
      <c r="AS711" s="170">
        <f>AR711+(($AE711-1)*Workings_risks!$E$18)/(2050-2023)</f>
        <v>1.192529342825872E-2</v>
      </c>
      <c r="AT711" s="170">
        <f>AS711+(($AE711-1)*Workings_risks!$E$18)/(2050-2023)</f>
        <v>1.2096703239058407E-2</v>
      </c>
      <c r="AU711" s="170">
        <f>AT711+(($AE711-1)*Workings_risks!$E$18)/(2050-2023)</f>
        <v>1.2268113049858094E-2</v>
      </c>
      <c r="AV711" s="170">
        <f>AU711+(($AE711-1)*Workings_risks!$E$18)/(2050-2023)</f>
        <v>1.2439522860657781E-2</v>
      </c>
      <c r="AW711" s="170">
        <f>AV711+(($AE711-1)*Workings_risks!$E$18)/(2050-2023)</f>
        <v>1.2610932671457468E-2</v>
      </c>
      <c r="AX711" s="170">
        <f>AW711+(($AE711-1)*Workings_risks!$E$18)/(2050-2023)</f>
        <v>1.2782342482257155E-2</v>
      </c>
      <c r="AY711" s="170">
        <f>AX711+(($AE711-1)*Workings_risks!$E$18)/(2050-2023)</f>
        <v>1.2953752293056842E-2</v>
      </c>
      <c r="BA711" s="186">
        <f>AF711*Workings_risks!$E$24*Workings_risks!$E$26*Workings_risks!$E$27*Assumptions!$G$90</f>
        <v>3.9270682169421792E-4</v>
      </c>
      <c r="BB711" s="186">
        <f>AG711*Workings_risks!$E$24*Workings_risks!$E$26*Workings_risks!$E$27*Assumptions!$G$90</f>
        <v>3.9964856025293612E-4</v>
      </c>
      <c r="BC711" s="186">
        <f>AH711*Workings_risks!$E$24*Workings_risks!$E$26*Workings_risks!$E$27*Assumptions!$G$90</f>
        <v>4.0659029881165426E-4</v>
      </c>
      <c r="BD711" s="186">
        <f>AI711*Workings_risks!$E$24*Workings_risks!$E$26*Workings_risks!$E$27*Assumptions!$G$90</f>
        <v>4.1353203737037246E-4</v>
      </c>
      <c r="BE711" s="186">
        <f>AJ711*Workings_risks!$E$24*Workings_risks!$E$26*Workings_risks!$E$27*Assumptions!$G$90</f>
        <v>4.2047377592909071E-4</v>
      </c>
      <c r="BF711" s="186">
        <f>AK711*Workings_risks!$E$24*Workings_risks!$E$26*Workings_risks!$E$27*Assumptions!$G$90</f>
        <v>4.2741551448780891E-4</v>
      </c>
      <c r="BG711" s="186">
        <f>AL711*Workings_risks!$E$24*Workings_risks!$E$26*Workings_risks!$E$27*Assumptions!$G$90</f>
        <v>4.3435725304652711E-4</v>
      </c>
      <c r="BH711" s="186">
        <f>AM711*Workings_risks!$E$24*Workings_risks!$E$26*Workings_risks!$E$27*Assumptions!$G$90</f>
        <v>4.4129899160524536E-4</v>
      </c>
      <c r="BI711" s="186">
        <f>AN711*Workings_risks!$E$24*Workings_risks!$E$26*Workings_risks!$E$27*Assumptions!$G$90</f>
        <v>4.4824073016396356E-4</v>
      </c>
      <c r="BJ711" s="186">
        <f>AO711*Workings_risks!$E$24*Workings_risks!$E$26*Workings_risks!$E$27*Assumptions!$G$90</f>
        <v>4.5518246872268175E-4</v>
      </c>
      <c r="BK711" s="186">
        <f>AP711*Workings_risks!$E$24*Workings_risks!$E$26*Workings_risks!$E$27*Assumptions!$G$90</f>
        <v>4.6212420728139995E-4</v>
      </c>
      <c r="BL711" s="186">
        <f>AQ711*Workings_risks!$E$24*Workings_risks!$E$26*Workings_risks!$E$27*Assumptions!$G$90</f>
        <v>4.6906594584011815E-4</v>
      </c>
      <c r="BM711" s="186">
        <f>AR711*Workings_risks!$E$24*Workings_risks!$E$26*Workings_risks!$E$27*Assumptions!$G$90</f>
        <v>4.760076843988364E-4</v>
      </c>
      <c r="BN711" s="186">
        <f>AS711*Workings_risks!$E$24*Workings_risks!$E$26*Workings_risks!$E$27*Assumptions!$G$90</f>
        <v>4.8294942295755465E-4</v>
      </c>
      <c r="BO711" s="186">
        <f>AT711*Workings_risks!$E$24*Workings_risks!$E$26*Workings_risks!$E$27*Assumptions!$G$90</f>
        <v>4.898911615162728E-4</v>
      </c>
      <c r="BP711" s="186">
        <f>AU711*Workings_risks!$E$24*Workings_risks!$E$26*Workings_risks!$E$27*Assumptions!$G$90</f>
        <v>4.96832900074991E-4</v>
      </c>
      <c r="BQ711" s="186">
        <f>AV711*Workings_risks!$E$24*Workings_risks!$E$26*Workings_risks!$E$27*Assumptions!$G$90</f>
        <v>5.0377463863370919E-4</v>
      </c>
      <c r="BR711" s="186">
        <f>AW711*Workings_risks!$E$24*Workings_risks!$E$26*Workings_risks!$E$27*Assumptions!$G$90</f>
        <v>5.1071637719242739E-4</v>
      </c>
      <c r="BS711" s="186">
        <f>AX711*Workings_risks!$E$24*Workings_risks!$E$26*Workings_risks!$E$27*Assumptions!$G$90</f>
        <v>5.176581157511457E-4</v>
      </c>
      <c r="BT711" s="186">
        <f>AY711*Workings_risks!$E$24*Workings_risks!$E$26*Workings_risks!$E$27*Assumptions!$G$90</f>
        <v>5.245998543098639E-4</v>
      </c>
    </row>
    <row r="712" spans="2:72" x14ac:dyDescent="0.25">
      <c r="B712" s="42">
        <v>10532216</v>
      </c>
      <c r="C712" s="42" t="s">
        <v>624</v>
      </c>
      <c r="D712" s="42" t="s">
        <v>284</v>
      </c>
      <c r="E712" s="42">
        <v>17747154</v>
      </c>
      <c r="F712" s="42">
        <v>17747158</v>
      </c>
      <c r="G712" s="42">
        <v>0.13830357705829055</v>
      </c>
      <c r="H712" s="42">
        <v>145.42447010517199</v>
      </c>
      <c r="I712" s="42">
        <v>-36.3000022436443</v>
      </c>
      <c r="J712" s="42">
        <v>113</v>
      </c>
      <c r="K712" s="42">
        <v>99.6</v>
      </c>
      <c r="L712" s="32">
        <v>6.3E-2</v>
      </c>
      <c r="M712" s="32">
        <v>8.7999999999999995E-2</v>
      </c>
      <c r="N712" s="181"/>
      <c r="O712" s="182">
        <f t="shared" si="166"/>
        <v>120.119</v>
      </c>
      <c r="P712" s="182">
        <f t="shared" si="167"/>
        <v>105.87479999999999</v>
      </c>
      <c r="Q712" s="191">
        <f t="shared" si="168"/>
        <v>0.01</v>
      </c>
      <c r="R712" s="191">
        <f t="shared" si="169"/>
        <v>0.02</v>
      </c>
      <c r="S712" s="184">
        <f t="shared" si="170"/>
        <v>-1424.4200000000005</v>
      </c>
      <c r="T712" s="184">
        <f t="shared" si="171"/>
        <v>134.36320000000001</v>
      </c>
      <c r="U712" s="185">
        <f t="shared" si="172"/>
        <v>1.4997823675601296E-2</v>
      </c>
      <c r="V712" s="181"/>
      <c r="W712" s="182">
        <f t="shared" si="173"/>
        <v>121.249</v>
      </c>
      <c r="X712" s="182">
        <f t="shared" si="174"/>
        <v>108.3648</v>
      </c>
      <c r="Y712" s="183">
        <f t="shared" si="175"/>
        <v>0.01</v>
      </c>
      <c r="Z712" s="183">
        <f t="shared" si="176"/>
        <v>0.02</v>
      </c>
      <c r="AA712" s="184">
        <f t="shared" si="177"/>
        <v>-1288.4199999999992</v>
      </c>
      <c r="AB712" s="184">
        <f t="shared" si="178"/>
        <v>134.13319999999999</v>
      </c>
      <c r="AC712" s="185">
        <f t="shared" si="179"/>
        <v>1.640241536145046E-2</v>
      </c>
      <c r="AD712" s="181"/>
      <c r="AE712" s="178">
        <f t="shared" si="165"/>
        <v>1.4997823675601296</v>
      </c>
      <c r="AF712" s="170">
        <f>Workings_risks!$E$18+Workings_risks!$E$27*(($AE712-1)*Workings_risks!$E$18)/(2050-2023)</f>
        <v>9.6926664295073246E-3</v>
      </c>
      <c r="AG712" s="170">
        <f>AF712+(($AE712-1)*Workings_risks!$E$18)/(2050-2023)</f>
        <v>9.8626430875218569E-3</v>
      </c>
      <c r="AH712" s="170">
        <f>AG712+(($AE712-1)*Workings_risks!$E$18)/(2050-2023)</f>
        <v>1.0032619745536389E-2</v>
      </c>
      <c r="AI712" s="170">
        <f>AH712+(($AE712-1)*Workings_risks!$E$18)/(2050-2023)</f>
        <v>1.0202596403550921E-2</v>
      </c>
      <c r="AJ712" s="170">
        <f>AI712+(($AE712-1)*Workings_risks!$E$18)/(2050-2023)</f>
        <v>1.0372573061565454E-2</v>
      </c>
      <c r="AK712" s="170">
        <f>AJ712+(($AE712-1)*Workings_risks!$E$18)/(2050-2023)</f>
        <v>1.0542549719579986E-2</v>
      </c>
      <c r="AL712" s="170">
        <f>AK712+(($AE712-1)*Workings_risks!$E$18)/(2050-2023)</f>
        <v>1.0712526377594518E-2</v>
      </c>
      <c r="AM712" s="170">
        <f>AL712+(($AE712-1)*Workings_risks!$E$18)/(2050-2023)</f>
        <v>1.088250303560905E-2</v>
      </c>
      <c r="AN712" s="170">
        <f>AM712+(($AE712-1)*Workings_risks!$E$18)/(2050-2023)</f>
        <v>1.1052479693623583E-2</v>
      </c>
      <c r="AO712" s="170">
        <f>AN712+(($AE712-1)*Workings_risks!$E$18)/(2050-2023)</f>
        <v>1.1222456351638115E-2</v>
      </c>
      <c r="AP712" s="170">
        <f>AO712+(($AE712-1)*Workings_risks!$E$18)/(2050-2023)</f>
        <v>1.1392433009652647E-2</v>
      </c>
      <c r="AQ712" s="170">
        <f>AP712+(($AE712-1)*Workings_risks!$E$18)/(2050-2023)</f>
        <v>1.1562409667667179E-2</v>
      </c>
      <c r="AR712" s="170">
        <f>AQ712+(($AE712-1)*Workings_risks!$E$18)/(2050-2023)</f>
        <v>1.1732386325681712E-2</v>
      </c>
      <c r="AS712" s="170">
        <f>AR712+(($AE712-1)*Workings_risks!$E$18)/(2050-2023)</f>
        <v>1.1902362983696244E-2</v>
      </c>
      <c r="AT712" s="170">
        <f>AS712+(($AE712-1)*Workings_risks!$E$18)/(2050-2023)</f>
        <v>1.2072339641710776E-2</v>
      </c>
      <c r="AU712" s="170">
        <f>AT712+(($AE712-1)*Workings_risks!$E$18)/(2050-2023)</f>
        <v>1.2242316299725308E-2</v>
      </c>
      <c r="AV712" s="170">
        <f>AU712+(($AE712-1)*Workings_risks!$E$18)/(2050-2023)</f>
        <v>1.2412292957739841E-2</v>
      </c>
      <c r="AW712" s="170">
        <f>AV712+(($AE712-1)*Workings_risks!$E$18)/(2050-2023)</f>
        <v>1.2582269615754373E-2</v>
      </c>
      <c r="AX712" s="170">
        <f>AW712+(($AE712-1)*Workings_risks!$E$18)/(2050-2023)</f>
        <v>1.2752246273768905E-2</v>
      </c>
      <c r="AY712" s="170">
        <f>AX712+(($AE712-1)*Workings_risks!$E$18)/(2050-2023)</f>
        <v>1.2922222931783437E-2</v>
      </c>
      <c r="BA712" s="186">
        <f>AF712*Workings_risks!$E$24*Workings_risks!$E$26*Workings_risks!$E$27*Assumptions!$G$90</f>
        <v>3.9253270263003777E-4</v>
      </c>
      <c r="BB712" s="186">
        <f>AG712*Workings_risks!$E$24*Workings_risks!$E$26*Workings_risks!$E$27*Assumptions!$G$90</f>
        <v>3.9941640150069585E-4</v>
      </c>
      <c r="BC712" s="186">
        <f>AH712*Workings_risks!$E$24*Workings_risks!$E$26*Workings_risks!$E$27*Assumptions!$G$90</f>
        <v>4.0630010037135414E-4</v>
      </c>
      <c r="BD712" s="186">
        <f>AI712*Workings_risks!$E$24*Workings_risks!$E$26*Workings_risks!$E$27*Assumptions!$G$90</f>
        <v>4.1318379924201222E-4</v>
      </c>
      <c r="BE712" s="186">
        <f>AJ712*Workings_risks!$E$24*Workings_risks!$E$26*Workings_risks!$E$27*Assumptions!$G$90</f>
        <v>4.2006749811267051E-4</v>
      </c>
      <c r="BF712" s="186">
        <f>AK712*Workings_risks!$E$24*Workings_risks!$E$26*Workings_risks!$E$27*Assumptions!$G$90</f>
        <v>4.2695119698332859E-4</v>
      </c>
      <c r="BG712" s="186">
        <f>AL712*Workings_risks!$E$24*Workings_risks!$E$26*Workings_risks!$E$27*Assumptions!$G$90</f>
        <v>4.3383489585398677E-4</v>
      </c>
      <c r="BH712" s="186">
        <f>AM712*Workings_risks!$E$24*Workings_risks!$E$26*Workings_risks!$E$27*Assumptions!$G$90</f>
        <v>4.4071859472464496E-4</v>
      </c>
      <c r="BI712" s="186">
        <f>AN712*Workings_risks!$E$24*Workings_risks!$E$26*Workings_risks!$E$27*Assumptions!$G$90</f>
        <v>4.4760229359530319E-4</v>
      </c>
      <c r="BJ712" s="186">
        <f>AO712*Workings_risks!$E$24*Workings_risks!$E$26*Workings_risks!$E$27*Assumptions!$G$90</f>
        <v>4.5448599246596133E-4</v>
      </c>
      <c r="BK712" s="186">
        <f>AP712*Workings_risks!$E$24*Workings_risks!$E$26*Workings_risks!$E$27*Assumptions!$G$90</f>
        <v>4.6136969133661951E-4</v>
      </c>
      <c r="BL712" s="186">
        <f>AQ712*Workings_risks!$E$24*Workings_risks!$E$26*Workings_risks!$E$27*Assumptions!$G$90</f>
        <v>4.6825339020727769E-4</v>
      </c>
      <c r="BM712" s="186">
        <f>AR712*Workings_risks!$E$24*Workings_risks!$E$26*Workings_risks!$E$27*Assumptions!$G$90</f>
        <v>4.7513708907793588E-4</v>
      </c>
      <c r="BN712" s="186">
        <f>AS712*Workings_risks!$E$24*Workings_risks!$E$26*Workings_risks!$E$27*Assumptions!$G$90</f>
        <v>4.8202078794859406E-4</v>
      </c>
      <c r="BO712" s="186">
        <f>AT712*Workings_risks!$E$24*Workings_risks!$E$26*Workings_risks!$E$27*Assumptions!$G$90</f>
        <v>4.8890448681925219E-4</v>
      </c>
      <c r="BP712" s="186">
        <f>AU712*Workings_risks!$E$24*Workings_risks!$E$26*Workings_risks!$E$27*Assumptions!$G$90</f>
        <v>4.9578818568991032E-4</v>
      </c>
      <c r="BQ712" s="186">
        <f>AV712*Workings_risks!$E$24*Workings_risks!$E$26*Workings_risks!$E$27*Assumptions!$G$90</f>
        <v>5.0267188456056856E-4</v>
      </c>
      <c r="BR712" s="186">
        <f>AW712*Workings_risks!$E$24*Workings_risks!$E$26*Workings_risks!$E$27*Assumptions!$G$90</f>
        <v>5.095555834312268E-4</v>
      </c>
      <c r="BS712" s="186">
        <f>AX712*Workings_risks!$E$24*Workings_risks!$E$26*Workings_risks!$E$27*Assumptions!$G$90</f>
        <v>5.1643928230188493E-4</v>
      </c>
      <c r="BT712" s="186">
        <f>AY712*Workings_risks!$E$24*Workings_risks!$E$26*Workings_risks!$E$27*Assumptions!$G$90</f>
        <v>5.2332298117254306E-4</v>
      </c>
    </row>
    <row r="713" spans="2:72" x14ac:dyDescent="0.25">
      <c r="B713" s="42">
        <v>10532256</v>
      </c>
      <c r="C713" s="42" t="s">
        <v>646</v>
      </c>
      <c r="D713" s="42" t="s">
        <v>262</v>
      </c>
      <c r="E713" s="42">
        <v>17748045</v>
      </c>
      <c r="F713" s="42">
        <v>17748050</v>
      </c>
      <c r="G713" s="42">
        <v>1.1777310814307205</v>
      </c>
      <c r="H713" s="42">
        <v>143.12400785316601</v>
      </c>
      <c r="I713" s="42">
        <v>-37.007891490056103</v>
      </c>
      <c r="J713" s="42">
        <v>121</v>
      </c>
      <c r="K713" s="42">
        <v>106</v>
      </c>
      <c r="L713" s="32">
        <v>6.3E-2</v>
      </c>
      <c r="M713" s="32">
        <v>8.7999999999999995E-2</v>
      </c>
      <c r="N713" s="181"/>
      <c r="O713" s="182">
        <f t="shared" si="166"/>
        <v>128.62299999999999</v>
      </c>
      <c r="P713" s="182">
        <f t="shared" si="167"/>
        <v>112.678</v>
      </c>
      <c r="Q713" s="191">
        <f t="shared" si="168"/>
        <v>0.01</v>
      </c>
      <c r="R713" s="191">
        <f t="shared" si="169"/>
        <v>0.02</v>
      </c>
      <c r="S713" s="184">
        <f t="shared" si="170"/>
        <v>-1594.4999999999991</v>
      </c>
      <c r="T713" s="184">
        <f t="shared" si="171"/>
        <v>144.56799999999998</v>
      </c>
      <c r="U713" s="185">
        <f t="shared" si="172"/>
        <v>1.4780809031044213E-2</v>
      </c>
      <c r="V713" s="181"/>
      <c r="W713" s="182">
        <f t="shared" si="173"/>
        <v>129.833</v>
      </c>
      <c r="X713" s="182">
        <f t="shared" si="174"/>
        <v>115.328</v>
      </c>
      <c r="Y713" s="183">
        <f t="shared" si="175"/>
        <v>0.01</v>
      </c>
      <c r="Z713" s="183">
        <f t="shared" si="176"/>
        <v>0.02</v>
      </c>
      <c r="AA713" s="184">
        <f t="shared" si="177"/>
        <v>-1450.4999999999995</v>
      </c>
      <c r="AB713" s="184">
        <f t="shared" si="178"/>
        <v>144.33799999999999</v>
      </c>
      <c r="AC713" s="185">
        <f t="shared" si="179"/>
        <v>1.6089624267493968E-2</v>
      </c>
      <c r="AD713" s="181"/>
      <c r="AE713" s="178">
        <f t="shared" si="165"/>
        <v>1.4780809031044213</v>
      </c>
      <c r="AF713" s="170">
        <f>Workings_risks!$E$18+Workings_risks!$E$27*(($AE713-1)*Workings_risks!$E$18)/(2050-2023)</f>
        <v>9.6705243374190595E-3</v>
      </c>
      <c r="AG713" s="170">
        <f>AF713+(($AE713-1)*Workings_risks!$E$18)/(2050-2023)</f>
        <v>9.8331202980708361E-3</v>
      </c>
      <c r="AH713" s="170">
        <f>AG713+(($AE713-1)*Workings_risks!$E$18)/(2050-2023)</f>
        <v>9.9957162587226128E-3</v>
      </c>
      <c r="AI713" s="170">
        <f>AH713+(($AE713-1)*Workings_risks!$E$18)/(2050-2023)</f>
        <v>1.0158312219374389E-2</v>
      </c>
      <c r="AJ713" s="170">
        <f>AI713+(($AE713-1)*Workings_risks!$E$18)/(2050-2023)</f>
        <v>1.0320908180026166E-2</v>
      </c>
      <c r="AK713" s="170">
        <f>AJ713+(($AE713-1)*Workings_risks!$E$18)/(2050-2023)</f>
        <v>1.0483504140677943E-2</v>
      </c>
      <c r="AL713" s="170">
        <f>AK713+(($AE713-1)*Workings_risks!$E$18)/(2050-2023)</f>
        <v>1.0646100101329719E-2</v>
      </c>
      <c r="AM713" s="170">
        <f>AL713+(($AE713-1)*Workings_risks!$E$18)/(2050-2023)</f>
        <v>1.0808696061981496E-2</v>
      </c>
      <c r="AN713" s="170">
        <f>AM713+(($AE713-1)*Workings_risks!$E$18)/(2050-2023)</f>
        <v>1.0971292022633273E-2</v>
      </c>
      <c r="AO713" s="170">
        <f>AN713+(($AE713-1)*Workings_risks!$E$18)/(2050-2023)</f>
        <v>1.1133887983285049E-2</v>
      </c>
      <c r="AP713" s="170">
        <f>AO713+(($AE713-1)*Workings_risks!$E$18)/(2050-2023)</f>
        <v>1.1296483943936826E-2</v>
      </c>
      <c r="AQ713" s="170">
        <f>AP713+(($AE713-1)*Workings_risks!$E$18)/(2050-2023)</f>
        <v>1.1459079904588602E-2</v>
      </c>
      <c r="AR713" s="170">
        <f>AQ713+(($AE713-1)*Workings_risks!$E$18)/(2050-2023)</f>
        <v>1.1621675865240379E-2</v>
      </c>
      <c r="AS713" s="170">
        <f>AR713+(($AE713-1)*Workings_risks!$E$18)/(2050-2023)</f>
        <v>1.1784271825892156E-2</v>
      </c>
      <c r="AT713" s="170">
        <f>AS713+(($AE713-1)*Workings_risks!$E$18)/(2050-2023)</f>
        <v>1.1946867786543932E-2</v>
      </c>
      <c r="AU713" s="170">
        <f>AT713+(($AE713-1)*Workings_risks!$E$18)/(2050-2023)</f>
        <v>1.2109463747195709E-2</v>
      </c>
      <c r="AV713" s="170">
        <f>AU713+(($AE713-1)*Workings_risks!$E$18)/(2050-2023)</f>
        <v>1.2272059707847486E-2</v>
      </c>
      <c r="AW713" s="170">
        <f>AV713+(($AE713-1)*Workings_risks!$E$18)/(2050-2023)</f>
        <v>1.2434655668499262E-2</v>
      </c>
      <c r="AX713" s="170">
        <f>AW713+(($AE713-1)*Workings_risks!$E$18)/(2050-2023)</f>
        <v>1.2597251629151039E-2</v>
      </c>
      <c r="AY713" s="170">
        <f>AX713+(($AE713-1)*Workings_risks!$E$18)/(2050-2023)</f>
        <v>1.2759847589802815E-2</v>
      </c>
      <c r="BA713" s="186">
        <f>AF713*Workings_risks!$E$24*Workings_risks!$E$26*Workings_risks!$E$27*Assumptions!$G$90</f>
        <v>3.9163599424617854E-4</v>
      </c>
      <c r="BB713" s="186">
        <f>AG713*Workings_risks!$E$24*Workings_risks!$E$26*Workings_risks!$E$27*Assumptions!$G$90</f>
        <v>3.9822079032221698E-4</v>
      </c>
      <c r="BC713" s="186">
        <f>AH713*Workings_risks!$E$24*Workings_risks!$E$26*Workings_risks!$E$27*Assumptions!$G$90</f>
        <v>4.0480558639825542E-4</v>
      </c>
      <c r="BD713" s="186">
        <f>AI713*Workings_risks!$E$24*Workings_risks!$E$26*Workings_risks!$E$27*Assumptions!$G$90</f>
        <v>4.113903824742938E-4</v>
      </c>
      <c r="BE713" s="186">
        <f>AJ713*Workings_risks!$E$24*Workings_risks!$E$26*Workings_risks!$E$27*Assumptions!$G$90</f>
        <v>4.1797517855033224E-4</v>
      </c>
      <c r="BF713" s="186">
        <f>AK713*Workings_risks!$E$24*Workings_risks!$E$26*Workings_risks!$E$27*Assumptions!$G$90</f>
        <v>4.2455997462637063E-4</v>
      </c>
      <c r="BG713" s="186">
        <f>AL713*Workings_risks!$E$24*Workings_risks!$E$26*Workings_risks!$E$27*Assumptions!$G$90</f>
        <v>4.3114477070240901E-4</v>
      </c>
      <c r="BH713" s="186">
        <f>AM713*Workings_risks!$E$24*Workings_risks!$E$26*Workings_risks!$E$27*Assumptions!$G$90</f>
        <v>4.3772956677844751E-4</v>
      </c>
      <c r="BI713" s="186">
        <f>AN713*Workings_risks!$E$24*Workings_risks!$E$26*Workings_risks!$E$27*Assumptions!$G$90</f>
        <v>4.4431436285448579E-4</v>
      </c>
      <c r="BJ713" s="186">
        <f>AO713*Workings_risks!$E$24*Workings_risks!$E$26*Workings_risks!$E$27*Assumptions!$G$90</f>
        <v>4.5089915893052433E-4</v>
      </c>
      <c r="BK713" s="186">
        <f>AP713*Workings_risks!$E$24*Workings_risks!$E$26*Workings_risks!$E$27*Assumptions!$G$90</f>
        <v>4.5748395500656267E-4</v>
      </c>
      <c r="BL713" s="186">
        <f>AQ713*Workings_risks!$E$24*Workings_risks!$E$26*Workings_risks!$E$27*Assumptions!$G$90</f>
        <v>4.6406875108260116E-4</v>
      </c>
      <c r="BM713" s="186">
        <f>AR713*Workings_risks!$E$24*Workings_risks!$E$26*Workings_risks!$E$27*Assumptions!$G$90</f>
        <v>4.7065354715863954E-4</v>
      </c>
      <c r="BN713" s="186">
        <f>AS713*Workings_risks!$E$24*Workings_risks!$E$26*Workings_risks!$E$27*Assumptions!$G$90</f>
        <v>4.7723834323467793E-4</v>
      </c>
      <c r="BO713" s="186">
        <f>AT713*Workings_risks!$E$24*Workings_risks!$E$26*Workings_risks!$E$27*Assumptions!$G$90</f>
        <v>4.8382313931071632E-4</v>
      </c>
      <c r="BP713" s="186">
        <f>AU713*Workings_risks!$E$24*Workings_risks!$E$26*Workings_risks!$E$27*Assumptions!$G$90</f>
        <v>4.9040793538675492E-4</v>
      </c>
      <c r="BQ713" s="186">
        <f>AV713*Workings_risks!$E$24*Workings_risks!$E$26*Workings_risks!$E$27*Assumptions!$G$90</f>
        <v>4.9699273146279314E-4</v>
      </c>
      <c r="BR713" s="186">
        <f>AW713*Workings_risks!$E$24*Workings_risks!$E$26*Workings_risks!$E$27*Assumptions!$G$90</f>
        <v>5.0357752753883169E-4</v>
      </c>
      <c r="BS713" s="186">
        <f>AX713*Workings_risks!$E$24*Workings_risks!$E$26*Workings_risks!$E$27*Assumptions!$G$90</f>
        <v>5.1016232361487002E-4</v>
      </c>
      <c r="BT713" s="186">
        <f>AY713*Workings_risks!$E$24*Workings_risks!$E$26*Workings_risks!$E$27*Assumptions!$G$90</f>
        <v>5.1674711969090857E-4</v>
      </c>
    </row>
    <row r="714" spans="2:72" x14ac:dyDescent="0.25">
      <c r="B714" s="42">
        <v>10533376</v>
      </c>
      <c r="C714" s="42" t="s">
        <v>1336</v>
      </c>
      <c r="D714" s="42" t="s">
        <v>298</v>
      </c>
      <c r="E714" s="42">
        <v>17776213</v>
      </c>
      <c r="F714" s="42">
        <v>17764875</v>
      </c>
      <c r="G714" s="42">
        <v>1.1897494157322104</v>
      </c>
      <c r="H714" s="42">
        <v>142.99031583511101</v>
      </c>
      <c r="I714" s="42">
        <v>-34.715566109772702</v>
      </c>
      <c r="J714" s="42">
        <v>115</v>
      </c>
      <c r="K714" s="42">
        <v>102</v>
      </c>
      <c r="L714" s="32">
        <v>6.3E-2</v>
      </c>
      <c r="M714" s="32">
        <v>8.7999999999999995E-2</v>
      </c>
      <c r="N714" s="181"/>
      <c r="O714" s="182">
        <f t="shared" si="166"/>
        <v>122.24499999999999</v>
      </c>
      <c r="P714" s="182">
        <f t="shared" si="167"/>
        <v>108.42599999999999</v>
      </c>
      <c r="Q714" s="191">
        <f t="shared" si="168"/>
        <v>0.01</v>
      </c>
      <c r="R714" s="191">
        <f t="shared" si="169"/>
        <v>0.02</v>
      </c>
      <c r="S714" s="184">
        <f t="shared" si="170"/>
        <v>-1381.9000000000003</v>
      </c>
      <c r="T714" s="184">
        <f t="shared" si="171"/>
        <v>136.06399999999999</v>
      </c>
      <c r="U714" s="185">
        <f t="shared" si="172"/>
        <v>1.5242781677400672E-2</v>
      </c>
      <c r="V714" s="181"/>
      <c r="W714" s="182">
        <f t="shared" si="173"/>
        <v>123.395</v>
      </c>
      <c r="X714" s="182">
        <f t="shared" si="174"/>
        <v>110.97600000000001</v>
      </c>
      <c r="Y714" s="183">
        <f t="shared" si="175"/>
        <v>0.01</v>
      </c>
      <c r="Z714" s="183">
        <f t="shared" si="176"/>
        <v>0.02</v>
      </c>
      <c r="AA714" s="184">
        <f t="shared" si="177"/>
        <v>-1241.8999999999983</v>
      </c>
      <c r="AB714" s="184">
        <f t="shared" si="178"/>
        <v>135.81399999999996</v>
      </c>
      <c r="AC714" s="185">
        <f t="shared" si="179"/>
        <v>1.6759803526854009E-2</v>
      </c>
      <c r="AD714" s="181"/>
      <c r="AE714" s="178">
        <f t="shared" ref="AE714:AE734" si="180">U714*100</f>
        <v>1.5242781677400672</v>
      </c>
      <c r="AF714" s="170">
        <f>Workings_risks!$E$18+Workings_risks!$E$27*(($AE714-1)*Workings_risks!$E$18)/(2050-2023)</f>
        <v>9.7176595936537772E-3</v>
      </c>
      <c r="AG714" s="170">
        <f>AF714+(($AE714-1)*Workings_risks!$E$18)/(2050-2023)</f>
        <v>9.8959673063837936E-3</v>
      </c>
      <c r="AH714" s="170">
        <f>AG714+(($AE714-1)*Workings_risks!$E$18)/(2050-2023)</f>
        <v>1.007427501911381E-2</v>
      </c>
      <c r="AI714" s="170">
        <f>AH714+(($AE714-1)*Workings_risks!$E$18)/(2050-2023)</f>
        <v>1.0252582731843827E-2</v>
      </c>
      <c r="AJ714" s="170">
        <f>AI714+(($AE714-1)*Workings_risks!$E$18)/(2050-2023)</f>
        <v>1.0430890444573843E-2</v>
      </c>
      <c r="AK714" s="170">
        <f>AJ714+(($AE714-1)*Workings_risks!$E$18)/(2050-2023)</f>
        <v>1.0609198157303859E-2</v>
      </c>
      <c r="AL714" s="170">
        <f>AK714+(($AE714-1)*Workings_risks!$E$18)/(2050-2023)</f>
        <v>1.0787505870033876E-2</v>
      </c>
      <c r="AM714" s="170">
        <f>AL714+(($AE714-1)*Workings_risks!$E$18)/(2050-2023)</f>
        <v>1.0965813582763892E-2</v>
      </c>
      <c r="AN714" s="170">
        <f>AM714+(($AE714-1)*Workings_risks!$E$18)/(2050-2023)</f>
        <v>1.1144121295493909E-2</v>
      </c>
      <c r="AO714" s="170">
        <f>AN714+(($AE714-1)*Workings_risks!$E$18)/(2050-2023)</f>
        <v>1.1322429008223925E-2</v>
      </c>
      <c r="AP714" s="170">
        <f>AO714+(($AE714-1)*Workings_risks!$E$18)/(2050-2023)</f>
        <v>1.1500736720953942E-2</v>
      </c>
      <c r="AQ714" s="170">
        <f>AP714+(($AE714-1)*Workings_risks!$E$18)/(2050-2023)</f>
        <v>1.1679044433683958E-2</v>
      </c>
      <c r="AR714" s="170">
        <f>AQ714+(($AE714-1)*Workings_risks!$E$18)/(2050-2023)</f>
        <v>1.1857352146413975E-2</v>
      </c>
      <c r="AS714" s="170">
        <f>AR714+(($AE714-1)*Workings_risks!$E$18)/(2050-2023)</f>
        <v>1.2035659859143991E-2</v>
      </c>
      <c r="AT714" s="170">
        <f>AS714+(($AE714-1)*Workings_risks!$E$18)/(2050-2023)</f>
        <v>1.2213967571874007E-2</v>
      </c>
      <c r="AU714" s="170">
        <f>AT714+(($AE714-1)*Workings_risks!$E$18)/(2050-2023)</f>
        <v>1.2392275284604024E-2</v>
      </c>
      <c r="AV714" s="170">
        <f>AU714+(($AE714-1)*Workings_risks!$E$18)/(2050-2023)</f>
        <v>1.257058299733404E-2</v>
      </c>
      <c r="AW714" s="170">
        <f>AV714+(($AE714-1)*Workings_risks!$E$18)/(2050-2023)</f>
        <v>1.2748890710064057E-2</v>
      </c>
      <c r="AX714" s="170">
        <f>AW714+(($AE714-1)*Workings_risks!$E$18)/(2050-2023)</f>
        <v>1.2927198422794073E-2</v>
      </c>
      <c r="AY714" s="170">
        <f>AX714+(($AE714-1)*Workings_risks!$E$18)/(2050-2023)</f>
        <v>1.310550613552409E-2</v>
      </c>
      <c r="BA714" s="186">
        <f>AF714*Workings_risks!$E$24*Workings_risks!$E$26*Workings_risks!$E$27*Assumptions!$G$90</f>
        <v>3.9354487346466145E-4</v>
      </c>
      <c r="BB714" s="186">
        <f>AG714*Workings_risks!$E$24*Workings_risks!$E$26*Workings_risks!$E$27*Assumptions!$G$90</f>
        <v>4.0076596261352744E-4</v>
      </c>
      <c r="BC714" s="186">
        <f>AH714*Workings_risks!$E$24*Workings_risks!$E$26*Workings_risks!$E$27*Assumptions!$G$90</f>
        <v>4.0798705176239353E-4</v>
      </c>
      <c r="BD714" s="186">
        <f>AI714*Workings_risks!$E$24*Workings_risks!$E$26*Workings_risks!$E$27*Assumptions!$G$90</f>
        <v>4.1520814091125963E-4</v>
      </c>
      <c r="BE714" s="186">
        <f>AJ714*Workings_risks!$E$24*Workings_risks!$E$26*Workings_risks!$E$27*Assumptions!$G$90</f>
        <v>4.2242923006012567E-4</v>
      </c>
      <c r="BF714" s="186">
        <f>AK714*Workings_risks!$E$24*Workings_risks!$E$26*Workings_risks!$E$27*Assumptions!$G$90</f>
        <v>4.2965031920899171E-4</v>
      </c>
      <c r="BG714" s="186">
        <f>AL714*Workings_risks!$E$24*Workings_risks!$E$26*Workings_risks!$E$27*Assumptions!$G$90</f>
        <v>4.3687140835785781E-4</v>
      </c>
      <c r="BH714" s="186">
        <f>AM714*Workings_risks!$E$24*Workings_risks!$E$26*Workings_risks!$E$27*Assumptions!$G$90</f>
        <v>4.440924975067239E-4</v>
      </c>
      <c r="BI714" s="186">
        <f>AN714*Workings_risks!$E$24*Workings_risks!$E$26*Workings_risks!$E$27*Assumptions!$G$90</f>
        <v>4.5131358665558984E-4</v>
      </c>
      <c r="BJ714" s="186">
        <f>AO714*Workings_risks!$E$24*Workings_risks!$E$26*Workings_risks!$E$27*Assumptions!$G$90</f>
        <v>4.5853467580445599E-4</v>
      </c>
      <c r="BK714" s="186">
        <f>AP714*Workings_risks!$E$24*Workings_risks!$E$26*Workings_risks!$E$27*Assumptions!$G$90</f>
        <v>4.6575576495332208E-4</v>
      </c>
      <c r="BL714" s="186">
        <f>AQ714*Workings_risks!$E$24*Workings_risks!$E$26*Workings_risks!$E$27*Assumptions!$G$90</f>
        <v>4.7297685410218812E-4</v>
      </c>
      <c r="BM714" s="186">
        <f>AR714*Workings_risks!$E$24*Workings_risks!$E$26*Workings_risks!$E$27*Assumptions!$G$90</f>
        <v>4.8019794325105411E-4</v>
      </c>
      <c r="BN714" s="186">
        <f>AS714*Workings_risks!$E$24*Workings_risks!$E$26*Workings_risks!$E$27*Assumptions!$G$90</f>
        <v>4.8741903239992026E-4</v>
      </c>
      <c r="BO714" s="186">
        <f>AT714*Workings_risks!$E$24*Workings_risks!$E$26*Workings_risks!$E$27*Assumptions!$G$90</f>
        <v>4.946401215487863E-4</v>
      </c>
      <c r="BP714" s="186">
        <f>AU714*Workings_risks!$E$24*Workings_risks!$E$26*Workings_risks!$E$27*Assumptions!$G$90</f>
        <v>5.0186121069765229E-4</v>
      </c>
      <c r="BQ714" s="186">
        <f>AV714*Workings_risks!$E$24*Workings_risks!$E$26*Workings_risks!$E$27*Assumptions!$G$90</f>
        <v>5.0908229984651839E-4</v>
      </c>
      <c r="BR714" s="186">
        <f>AW714*Workings_risks!$E$24*Workings_risks!$E$26*Workings_risks!$E$27*Assumptions!$G$90</f>
        <v>5.1630338899538448E-4</v>
      </c>
      <c r="BS714" s="186">
        <f>AX714*Workings_risks!$E$24*Workings_risks!$E$26*Workings_risks!$E$27*Assumptions!$G$90</f>
        <v>5.2352447814425047E-4</v>
      </c>
      <c r="BT714" s="186">
        <f>AY714*Workings_risks!$E$24*Workings_risks!$E$26*Workings_risks!$E$27*Assumptions!$G$90</f>
        <v>5.3074556729311656E-4</v>
      </c>
    </row>
    <row r="715" spans="2:72" x14ac:dyDescent="0.25">
      <c r="B715" s="42">
        <v>10534019</v>
      </c>
      <c r="C715" s="42" t="s">
        <v>1336</v>
      </c>
      <c r="D715" s="42" t="s">
        <v>298</v>
      </c>
      <c r="E715" s="42">
        <v>17776200</v>
      </c>
      <c r="F715" s="42">
        <v>17776196</v>
      </c>
      <c r="G715" s="42">
        <v>0.19632735529844059</v>
      </c>
      <c r="H715" s="42">
        <v>142.98448919180899</v>
      </c>
      <c r="I715" s="42">
        <v>-34.715945173211203</v>
      </c>
      <c r="J715" s="42">
        <v>115</v>
      </c>
      <c r="K715" s="42">
        <v>102</v>
      </c>
      <c r="L715" s="32">
        <v>6.3E-2</v>
      </c>
      <c r="M715" s="32">
        <v>8.7999999999999995E-2</v>
      </c>
      <c r="N715" s="181"/>
      <c r="O715" s="182">
        <f t="shared" si="166"/>
        <v>122.24499999999999</v>
      </c>
      <c r="P715" s="182">
        <f t="shared" si="167"/>
        <v>108.42599999999999</v>
      </c>
      <c r="Q715" s="191">
        <f t="shared" si="168"/>
        <v>0.01</v>
      </c>
      <c r="R715" s="191">
        <f t="shared" si="169"/>
        <v>0.02</v>
      </c>
      <c r="S715" s="184">
        <f t="shared" si="170"/>
        <v>-1381.9000000000003</v>
      </c>
      <c r="T715" s="184">
        <f t="shared" si="171"/>
        <v>136.06399999999999</v>
      </c>
      <c r="U715" s="185">
        <f t="shared" si="172"/>
        <v>1.5242781677400672E-2</v>
      </c>
      <c r="V715" s="181"/>
      <c r="W715" s="182">
        <f t="shared" si="173"/>
        <v>123.395</v>
      </c>
      <c r="X715" s="182">
        <f t="shared" si="174"/>
        <v>110.97600000000001</v>
      </c>
      <c r="Y715" s="183">
        <f t="shared" si="175"/>
        <v>0.01</v>
      </c>
      <c r="Z715" s="183">
        <f t="shared" si="176"/>
        <v>0.02</v>
      </c>
      <c r="AA715" s="184">
        <f t="shared" si="177"/>
        <v>-1241.8999999999983</v>
      </c>
      <c r="AB715" s="184">
        <f t="shared" si="178"/>
        <v>135.81399999999996</v>
      </c>
      <c r="AC715" s="185">
        <f t="shared" si="179"/>
        <v>1.6759803526854009E-2</v>
      </c>
      <c r="AD715" s="181"/>
      <c r="AE715" s="178">
        <f t="shared" si="180"/>
        <v>1.5242781677400672</v>
      </c>
      <c r="AF715" s="170">
        <f>Workings_risks!$E$18+Workings_risks!$E$27*(($AE715-1)*Workings_risks!$E$18)/(2050-2023)</f>
        <v>9.7176595936537772E-3</v>
      </c>
      <c r="AG715" s="170">
        <f>AF715+(($AE715-1)*Workings_risks!$E$18)/(2050-2023)</f>
        <v>9.8959673063837936E-3</v>
      </c>
      <c r="AH715" s="170">
        <f>AG715+(($AE715-1)*Workings_risks!$E$18)/(2050-2023)</f>
        <v>1.007427501911381E-2</v>
      </c>
      <c r="AI715" s="170">
        <f>AH715+(($AE715-1)*Workings_risks!$E$18)/(2050-2023)</f>
        <v>1.0252582731843827E-2</v>
      </c>
      <c r="AJ715" s="170">
        <f>AI715+(($AE715-1)*Workings_risks!$E$18)/(2050-2023)</f>
        <v>1.0430890444573843E-2</v>
      </c>
      <c r="AK715" s="170">
        <f>AJ715+(($AE715-1)*Workings_risks!$E$18)/(2050-2023)</f>
        <v>1.0609198157303859E-2</v>
      </c>
      <c r="AL715" s="170">
        <f>AK715+(($AE715-1)*Workings_risks!$E$18)/(2050-2023)</f>
        <v>1.0787505870033876E-2</v>
      </c>
      <c r="AM715" s="170">
        <f>AL715+(($AE715-1)*Workings_risks!$E$18)/(2050-2023)</f>
        <v>1.0965813582763892E-2</v>
      </c>
      <c r="AN715" s="170">
        <f>AM715+(($AE715-1)*Workings_risks!$E$18)/(2050-2023)</f>
        <v>1.1144121295493909E-2</v>
      </c>
      <c r="AO715" s="170">
        <f>AN715+(($AE715-1)*Workings_risks!$E$18)/(2050-2023)</f>
        <v>1.1322429008223925E-2</v>
      </c>
      <c r="AP715" s="170">
        <f>AO715+(($AE715-1)*Workings_risks!$E$18)/(2050-2023)</f>
        <v>1.1500736720953942E-2</v>
      </c>
      <c r="AQ715" s="170">
        <f>AP715+(($AE715-1)*Workings_risks!$E$18)/(2050-2023)</f>
        <v>1.1679044433683958E-2</v>
      </c>
      <c r="AR715" s="170">
        <f>AQ715+(($AE715-1)*Workings_risks!$E$18)/(2050-2023)</f>
        <v>1.1857352146413975E-2</v>
      </c>
      <c r="AS715" s="170">
        <f>AR715+(($AE715-1)*Workings_risks!$E$18)/(2050-2023)</f>
        <v>1.2035659859143991E-2</v>
      </c>
      <c r="AT715" s="170">
        <f>AS715+(($AE715-1)*Workings_risks!$E$18)/(2050-2023)</f>
        <v>1.2213967571874007E-2</v>
      </c>
      <c r="AU715" s="170">
        <f>AT715+(($AE715-1)*Workings_risks!$E$18)/(2050-2023)</f>
        <v>1.2392275284604024E-2</v>
      </c>
      <c r="AV715" s="170">
        <f>AU715+(($AE715-1)*Workings_risks!$E$18)/(2050-2023)</f>
        <v>1.257058299733404E-2</v>
      </c>
      <c r="AW715" s="170">
        <f>AV715+(($AE715-1)*Workings_risks!$E$18)/(2050-2023)</f>
        <v>1.2748890710064057E-2</v>
      </c>
      <c r="AX715" s="170">
        <f>AW715+(($AE715-1)*Workings_risks!$E$18)/(2050-2023)</f>
        <v>1.2927198422794073E-2</v>
      </c>
      <c r="AY715" s="170">
        <f>AX715+(($AE715-1)*Workings_risks!$E$18)/(2050-2023)</f>
        <v>1.310550613552409E-2</v>
      </c>
      <c r="BA715" s="186">
        <f>AF715*Workings_risks!$E$24*Workings_risks!$E$26*Workings_risks!$E$27*Assumptions!$G$90</f>
        <v>3.9354487346466145E-4</v>
      </c>
      <c r="BB715" s="186">
        <f>AG715*Workings_risks!$E$24*Workings_risks!$E$26*Workings_risks!$E$27*Assumptions!$G$90</f>
        <v>4.0076596261352744E-4</v>
      </c>
      <c r="BC715" s="186">
        <f>AH715*Workings_risks!$E$24*Workings_risks!$E$26*Workings_risks!$E$27*Assumptions!$G$90</f>
        <v>4.0798705176239353E-4</v>
      </c>
      <c r="BD715" s="186">
        <f>AI715*Workings_risks!$E$24*Workings_risks!$E$26*Workings_risks!$E$27*Assumptions!$G$90</f>
        <v>4.1520814091125963E-4</v>
      </c>
      <c r="BE715" s="186">
        <f>AJ715*Workings_risks!$E$24*Workings_risks!$E$26*Workings_risks!$E$27*Assumptions!$G$90</f>
        <v>4.2242923006012567E-4</v>
      </c>
      <c r="BF715" s="186">
        <f>AK715*Workings_risks!$E$24*Workings_risks!$E$26*Workings_risks!$E$27*Assumptions!$G$90</f>
        <v>4.2965031920899171E-4</v>
      </c>
      <c r="BG715" s="186">
        <f>AL715*Workings_risks!$E$24*Workings_risks!$E$26*Workings_risks!$E$27*Assumptions!$G$90</f>
        <v>4.3687140835785781E-4</v>
      </c>
      <c r="BH715" s="186">
        <f>AM715*Workings_risks!$E$24*Workings_risks!$E$26*Workings_risks!$E$27*Assumptions!$G$90</f>
        <v>4.440924975067239E-4</v>
      </c>
      <c r="BI715" s="186">
        <f>AN715*Workings_risks!$E$24*Workings_risks!$E$26*Workings_risks!$E$27*Assumptions!$G$90</f>
        <v>4.5131358665558984E-4</v>
      </c>
      <c r="BJ715" s="186">
        <f>AO715*Workings_risks!$E$24*Workings_risks!$E$26*Workings_risks!$E$27*Assumptions!$G$90</f>
        <v>4.5853467580445599E-4</v>
      </c>
      <c r="BK715" s="186">
        <f>AP715*Workings_risks!$E$24*Workings_risks!$E$26*Workings_risks!$E$27*Assumptions!$G$90</f>
        <v>4.6575576495332208E-4</v>
      </c>
      <c r="BL715" s="186">
        <f>AQ715*Workings_risks!$E$24*Workings_risks!$E$26*Workings_risks!$E$27*Assumptions!$G$90</f>
        <v>4.7297685410218812E-4</v>
      </c>
      <c r="BM715" s="186">
        <f>AR715*Workings_risks!$E$24*Workings_risks!$E$26*Workings_risks!$E$27*Assumptions!$G$90</f>
        <v>4.8019794325105411E-4</v>
      </c>
      <c r="BN715" s="186">
        <f>AS715*Workings_risks!$E$24*Workings_risks!$E$26*Workings_risks!$E$27*Assumptions!$G$90</f>
        <v>4.8741903239992026E-4</v>
      </c>
      <c r="BO715" s="186">
        <f>AT715*Workings_risks!$E$24*Workings_risks!$E$26*Workings_risks!$E$27*Assumptions!$G$90</f>
        <v>4.946401215487863E-4</v>
      </c>
      <c r="BP715" s="186">
        <f>AU715*Workings_risks!$E$24*Workings_risks!$E$26*Workings_risks!$E$27*Assumptions!$G$90</f>
        <v>5.0186121069765229E-4</v>
      </c>
      <c r="BQ715" s="186">
        <f>AV715*Workings_risks!$E$24*Workings_risks!$E$26*Workings_risks!$E$27*Assumptions!$G$90</f>
        <v>5.0908229984651839E-4</v>
      </c>
      <c r="BR715" s="186">
        <f>AW715*Workings_risks!$E$24*Workings_risks!$E$26*Workings_risks!$E$27*Assumptions!$G$90</f>
        <v>5.1630338899538448E-4</v>
      </c>
      <c r="BS715" s="186">
        <f>AX715*Workings_risks!$E$24*Workings_risks!$E$26*Workings_risks!$E$27*Assumptions!$G$90</f>
        <v>5.2352447814425047E-4</v>
      </c>
      <c r="BT715" s="186">
        <f>AY715*Workings_risks!$E$24*Workings_risks!$E$26*Workings_risks!$E$27*Assumptions!$G$90</f>
        <v>5.3074556729311656E-4</v>
      </c>
    </row>
    <row r="716" spans="2:72" x14ac:dyDescent="0.25">
      <c r="B716" s="42">
        <v>10534244</v>
      </c>
      <c r="C716" s="42" t="s">
        <v>595</v>
      </c>
      <c r="D716" s="42" t="s">
        <v>272</v>
      </c>
      <c r="E716" s="42">
        <v>95332489</v>
      </c>
      <c r="F716" s="42">
        <v>17780233</v>
      </c>
      <c r="G716" s="42">
        <v>1.2288363933138005</v>
      </c>
      <c r="H716" s="42">
        <v>142.21965927795</v>
      </c>
      <c r="I716" s="42">
        <v>-34.260920323040999</v>
      </c>
      <c r="J716" s="42">
        <v>112</v>
      </c>
      <c r="K716" s="42">
        <v>97.3</v>
      </c>
      <c r="L716" s="32">
        <v>6.3E-2</v>
      </c>
      <c r="M716" s="32">
        <v>8.7999999999999995E-2</v>
      </c>
      <c r="N716" s="181"/>
      <c r="O716" s="182">
        <f t="shared" si="166"/>
        <v>119.056</v>
      </c>
      <c r="P716" s="182">
        <f t="shared" si="167"/>
        <v>103.42989999999999</v>
      </c>
      <c r="Q716" s="191">
        <f t="shared" si="168"/>
        <v>0.01</v>
      </c>
      <c r="R716" s="191">
        <f t="shared" si="169"/>
        <v>0.02</v>
      </c>
      <c r="S716" s="184">
        <f t="shared" si="170"/>
        <v>-1562.6100000000008</v>
      </c>
      <c r="T716" s="184">
        <f t="shared" si="171"/>
        <v>134.68209999999999</v>
      </c>
      <c r="U716" s="185">
        <f t="shared" si="172"/>
        <v>1.4515522107243637E-2</v>
      </c>
      <c r="V716" s="181"/>
      <c r="W716" s="182">
        <f t="shared" si="173"/>
        <v>120.17599999999999</v>
      </c>
      <c r="X716" s="182">
        <f t="shared" si="174"/>
        <v>105.86240000000001</v>
      </c>
      <c r="Y716" s="183">
        <f t="shared" si="175"/>
        <v>0.01</v>
      </c>
      <c r="Z716" s="183">
        <f t="shared" si="176"/>
        <v>0.02</v>
      </c>
      <c r="AA716" s="184">
        <f t="shared" si="177"/>
        <v>-1431.3599999999979</v>
      </c>
      <c r="AB716" s="184">
        <f t="shared" si="178"/>
        <v>134.48959999999997</v>
      </c>
      <c r="AC716" s="185">
        <f t="shared" si="179"/>
        <v>1.5712050078247261E-2</v>
      </c>
      <c r="AD716" s="181"/>
      <c r="AE716" s="178">
        <f t="shared" si="180"/>
        <v>1.4515522107243637</v>
      </c>
      <c r="AF716" s="170">
        <f>Workings_risks!$E$18+Workings_risks!$E$27*(($AE716-1)*Workings_risks!$E$18)/(2050-2023)</f>
        <v>9.6434570051263779E-3</v>
      </c>
      <c r="AG716" s="170">
        <f>AF716+(($AE716-1)*Workings_risks!$E$18)/(2050-2023)</f>
        <v>9.7970305216805945E-3</v>
      </c>
      <c r="AH716" s="170">
        <f>AG716+(($AE716-1)*Workings_risks!$E$18)/(2050-2023)</f>
        <v>9.9506040382348112E-3</v>
      </c>
      <c r="AI716" s="170">
        <f>AH716+(($AE716-1)*Workings_risks!$E$18)/(2050-2023)</f>
        <v>1.0104177554789028E-2</v>
      </c>
      <c r="AJ716" s="170">
        <f>AI716+(($AE716-1)*Workings_risks!$E$18)/(2050-2023)</f>
        <v>1.0257751071343245E-2</v>
      </c>
      <c r="AK716" s="170">
        <f>AJ716+(($AE716-1)*Workings_risks!$E$18)/(2050-2023)</f>
        <v>1.0411324587897461E-2</v>
      </c>
      <c r="AL716" s="170">
        <f>AK716+(($AE716-1)*Workings_risks!$E$18)/(2050-2023)</f>
        <v>1.0564898104451678E-2</v>
      </c>
      <c r="AM716" s="170">
        <f>AL716+(($AE716-1)*Workings_risks!$E$18)/(2050-2023)</f>
        <v>1.0718471621005895E-2</v>
      </c>
      <c r="AN716" s="170">
        <f>AM716+(($AE716-1)*Workings_risks!$E$18)/(2050-2023)</f>
        <v>1.0872045137560111E-2</v>
      </c>
      <c r="AO716" s="170">
        <f>AN716+(($AE716-1)*Workings_risks!$E$18)/(2050-2023)</f>
        <v>1.1025618654114328E-2</v>
      </c>
      <c r="AP716" s="170">
        <f>AO716+(($AE716-1)*Workings_risks!$E$18)/(2050-2023)</f>
        <v>1.1179192170668545E-2</v>
      </c>
      <c r="AQ716" s="170">
        <f>AP716+(($AE716-1)*Workings_risks!$E$18)/(2050-2023)</f>
        <v>1.1332765687222761E-2</v>
      </c>
      <c r="AR716" s="170">
        <f>AQ716+(($AE716-1)*Workings_risks!$E$18)/(2050-2023)</f>
        <v>1.1486339203776978E-2</v>
      </c>
      <c r="AS716" s="170">
        <f>AR716+(($AE716-1)*Workings_risks!$E$18)/(2050-2023)</f>
        <v>1.1639912720331195E-2</v>
      </c>
      <c r="AT716" s="170">
        <f>AS716+(($AE716-1)*Workings_risks!$E$18)/(2050-2023)</f>
        <v>1.1793486236885411E-2</v>
      </c>
      <c r="AU716" s="170">
        <f>AT716+(($AE716-1)*Workings_risks!$E$18)/(2050-2023)</f>
        <v>1.1947059753439628E-2</v>
      </c>
      <c r="AV716" s="170">
        <f>AU716+(($AE716-1)*Workings_risks!$E$18)/(2050-2023)</f>
        <v>1.2100633269993845E-2</v>
      </c>
      <c r="AW716" s="170">
        <f>AV716+(($AE716-1)*Workings_risks!$E$18)/(2050-2023)</f>
        <v>1.2254206786548061E-2</v>
      </c>
      <c r="AX716" s="170">
        <f>AW716+(($AE716-1)*Workings_risks!$E$18)/(2050-2023)</f>
        <v>1.2407780303102278E-2</v>
      </c>
      <c r="AY716" s="170">
        <f>AX716+(($AE716-1)*Workings_risks!$E$18)/(2050-2023)</f>
        <v>1.2561353819656495E-2</v>
      </c>
      <c r="BA716" s="186">
        <f>AF716*Workings_risks!$E$24*Workings_risks!$E$26*Workings_risks!$E$27*Assumptions!$G$90</f>
        <v>3.9053982394308343E-4</v>
      </c>
      <c r="BB716" s="186">
        <f>AG716*Workings_risks!$E$24*Workings_risks!$E$26*Workings_risks!$E$27*Assumptions!$G$90</f>
        <v>3.9675922991809026E-4</v>
      </c>
      <c r="BC716" s="186">
        <f>AH716*Workings_risks!$E$24*Workings_risks!$E$26*Workings_risks!$E$27*Assumptions!$G$90</f>
        <v>4.0297863589309709E-4</v>
      </c>
      <c r="BD716" s="186">
        <f>AI716*Workings_risks!$E$24*Workings_risks!$E$26*Workings_risks!$E$27*Assumptions!$G$90</f>
        <v>4.0919804186810392E-4</v>
      </c>
      <c r="BE716" s="186">
        <f>AJ716*Workings_risks!$E$24*Workings_risks!$E$26*Workings_risks!$E$27*Assumptions!$G$90</f>
        <v>4.1541744784311064E-4</v>
      </c>
      <c r="BF716" s="186">
        <f>AK716*Workings_risks!$E$24*Workings_risks!$E$26*Workings_risks!$E$27*Assumptions!$G$90</f>
        <v>4.2163685381811742E-4</v>
      </c>
      <c r="BG716" s="186">
        <f>AL716*Workings_risks!$E$24*Workings_risks!$E$26*Workings_risks!$E$27*Assumptions!$G$90</f>
        <v>4.2785625979312425E-4</v>
      </c>
      <c r="BH716" s="186">
        <f>AM716*Workings_risks!$E$24*Workings_risks!$E$26*Workings_risks!$E$27*Assumptions!$G$90</f>
        <v>4.3407566576813108E-4</v>
      </c>
      <c r="BI716" s="186">
        <f>AN716*Workings_risks!$E$24*Workings_risks!$E$26*Workings_risks!$E$27*Assumptions!$G$90</f>
        <v>4.4029507174313774E-4</v>
      </c>
      <c r="BJ716" s="186">
        <f>AO716*Workings_risks!$E$24*Workings_risks!$E$26*Workings_risks!$E$27*Assumptions!$G$90</f>
        <v>4.4651447771814457E-4</v>
      </c>
      <c r="BK716" s="186">
        <f>AP716*Workings_risks!$E$24*Workings_risks!$E$26*Workings_risks!$E$27*Assumptions!$G$90</f>
        <v>4.5273388369315135E-4</v>
      </c>
      <c r="BL716" s="186">
        <f>AQ716*Workings_risks!$E$24*Workings_risks!$E$26*Workings_risks!$E$27*Assumptions!$G$90</f>
        <v>4.5895328966815818E-4</v>
      </c>
      <c r="BM716" s="186">
        <f>AR716*Workings_risks!$E$24*Workings_risks!$E$26*Workings_risks!$E$27*Assumptions!$G$90</f>
        <v>4.6517269564316495E-4</v>
      </c>
      <c r="BN716" s="186">
        <f>AS716*Workings_risks!$E$24*Workings_risks!$E$26*Workings_risks!$E$27*Assumptions!$G$90</f>
        <v>4.7139210161817167E-4</v>
      </c>
      <c r="BO716" s="186">
        <f>AT716*Workings_risks!$E$24*Workings_risks!$E$26*Workings_risks!$E$27*Assumptions!$G$90</f>
        <v>4.776115075931785E-4</v>
      </c>
      <c r="BP716" s="186">
        <f>AU716*Workings_risks!$E$24*Workings_risks!$E$26*Workings_risks!$E$27*Assumptions!$G$90</f>
        <v>4.8383091356818533E-4</v>
      </c>
      <c r="BQ716" s="186">
        <f>AV716*Workings_risks!$E$24*Workings_risks!$E$26*Workings_risks!$E$27*Assumptions!$G$90</f>
        <v>4.9005031954319205E-4</v>
      </c>
      <c r="BR716" s="186">
        <f>AW716*Workings_risks!$E$24*Workings_risks!$E$26*Workings_risks!$E$27*Assumptions!$G$90</f>
        <v>4.9626972551819882E-4</v>
      </c>
      <c r="BS716" s="186">
        <f>AX716*Workings_risks!$E$24*Workings_risks!$E$26*Workings_risks!$E$27*Assumptions!$G$90</f>
        <v>5.024891314932056E-4</v>
      </c>
      <c r="BT716" s="186">
        <f>AY716*Workings_risks!$E$24*Workings_risks!$E$26*Workings_risks!$E$27*Assumptions!$G$90</f>
        <v>5.0870853746821237E-4</v>
      </c>
    </row>
    <row r="717" spans="2:72" x14ac:dyDescent="0.25">
      <c r="B717" s="42">
        <v>10534245</v>
      </c>
      <c r="C717" s="42" t="s">
        <v>595</v>
      </c>
      <c r="D717" s="42" t="s">
        <v>272</v>
      </c>
      <c r="E717" s="42">
        <v>17780233</v>
      </c>
      <c r="F717" s="42">
        <v>17780237</v>
      </c>
      <c r="G717" s="42">
        <v>0.25865937631693026</v>
      </c>
      <c r="H717" s="42">
        <v>142.21946074678999</v>
      </c>
      <c r="I717" s="42">
        <v>-34.259817646089097</v>
      </c>
      <c r="J717" s="42">
        <v>112</v>
      </c>
      <c r="K717" s="42">
        <v>97.3</v>
      </c>
      <c r="L717" s="32">
        <v>6.3E-2</v>
      </c>
      <c r="M717" s="32">
        <v>8.7999999999999995E-2</v>
      </c>
      <c r="N717" s="181"/>
      <c r="O717" s="182">
        <f t="shared" si="166"/>
        <v>119.056</v>
      </c>
      <c r="P717" s="182">
        <f t="shared" si="167"/>
        <v>103.42989999999999</v>
      </c>
      <c r="Q717" s="191">
        <f t="shared" si="168"/>
        <v>0.01</v>
      </c>
      <c r="R717" s="191">
        <f t="shared" si="169"/>
        <v>0.02</v>
      </c>
      <c r="S717" s="184">
        <f t="shared" si="170"/>
        <v>-1562.6100000000008</v>
      </c>
      <c r="T717" s="184">
        <f t="shared" si="171"/>
        <v>134.68209999999999</v>
      </c>
      <c r="U717" s="185">
        <f t="shared" si="172"/>
        <v>1.4515522107243637E-2</v>
      </c>
      <c r="V717" s="181"/>
      <c r="W717" s="182">
        <f t="shared" si="173"/>
        <v>120.17599999999999</v>
      </c>
      <c r="X717" s="182">
        <f t="shared" si="174"/>
        <v>105.86240000000001</v>
      </c>
      <c r="Y717" s="183">
        <f t="shared" si="175"/>
        <v>0.01</v>
      </c>
      <c r="Z717" s="183">
        <f t="shared" si="176"/>
        <v>0.02</v>
      </c>
      <c r="AA717" s="184">
        <f t="shared" si="177"/>
        <v>-1431.3599999999979</v>
      </c>
      <c r="AB717" s="184">
        <f t="shared" si="178"/>
        <v>134.48959999999997</v>
      </c>
      <c r="AC717" s="185">
        <f t="shared" si="179"/>
        <v>1.5712050078247261E-2</v>
      </c>
      <c r="AD717" s="181"/>
      <c r="AE717" s="178">
        <f t="shared" si="180"/>
        <v>1.4515522107243637</v>
      </c>
      <c r="AF717" s="170">
        <f>Workings_risks!$E$18+Workings_risks!$E$27*(($AE717-1)*Workings_risks!$E$18)/(2050-2023)</f>
        <v>9.6434570051263779E-3</v>
      </c>
      <c r="AG717" s="170">
        <f>AF717+(($AE717-1)*Workings_risks!$E$18)/(2050-2023)</f>
        <v>9.7970305216805945E-3</v>
      </c>
      <c r="AH717" s="170">
        <f>AG717+(($AE717-1)*Workings_risks!$E$18)/(2050-2023)</f>
        <v>9.9506040382348112E-3</v>
      </c>
      <c r="AI717" s="170">
        <f>AH717+(($AE717-1)*Workings_risks!$E$18)/(2050-2023)</f>
        <v>1.0104177554789028E-2</v>
      </c>
      <c r="AJ717" s="170">
        <f>AI717+(($AE717-1)*Workings_risks!$E$18)/(2050-2023)</f>
        <v>1.0257751071343245E-2</v>
      </c>
      <c r="AK717" s="170">
        <f>AJ717+(($AE717-1)*Workings_risks!$E$18)/(2050-2023)</f>
        <v>1.0411324587897461E-2</v>
      </c>
      <c r="AL717" s="170">
        <f>AK717+(($AE717-1)*Workings_risks!$E$18)/(2050-2023)</f>
        <v>1.0564898104451678E-2</v>
      </c>
      <c r="AM717" s="170">
        <f>AL717+(($AE717-1)*Workings_risks!$E$18)/(2050-2023)</f>
        <v>1.0718471621005895E-2</v>
      </c>
      <c r="AN717" s="170">
        <f>AM717+(($AE717-1)*Workings_risks!$E$18)/(2050-2023)</f>
        <v>1.0872045137560111E-2</v>
      </c>
      <c r="AO717" s="170">
        <f>AN717+(($AE717-1)*Workings_risks!$E$18)/(2050-2023)</f>
        <v>1.1025618654114328E-2</v>
      </c>
      <c r="AP717" s="170">
        <f>AO717+(($AE717-1)*Workings_risks!$E$18)/(2050-2023)</f>
        <v>1.1179192170668545E-2</v>
      </c>
      <c r="AQ717" s="170">
        <f>AP717+(($AE717-1)*Workings_risks!$E$18)/(2050-2023)</f>
        <v>1.1332765687222761E-2</v>
      </c>
      <c r="AR717" s="170">
        <f>AQ717+(($AE717-1)*Workings_risks!$E$18)/(2050-2023)</f>
        <v>1.1486339203776978E-2</v>
      </c>
      <c r="AS717" s="170">
        <f>AR717+(($AE717-1)*Workings_risks!$E$18)/(2050-2023)</f>
        <v>1.1639912720331195E-2</v>
      </c>
      <c r="AT717" s="170">
        <f>AS717+(($AE717-1)*Workings_risks!$E$18)/(2050-2023)</f>
        <v>1.1793486236885411E-2</v>
      </c>
      <c r="AU717" s="170">
        <f>AT717+(($AE717-1)*Workings_risks!$E$18)/(2050-2023)</f>
        <v>1.1947059753439628E-2</v>
      </c>
      <c r="AV717" s="170">
        <f>AU717+(($AE717-1)*Workings_risks!$E$18)/(2050-2023)</f>
        <v>1.2100633269993845E-2</v>
      </c>
      <c r="AW717" s="170">
        <f>AV717+(($AE717-1)*Workings_risks!$E$18)/(2050-2023)</f>
        <v>1.2254206786548061E-2</v>
      </c>
      <c r="AX717" s="170">
        <f>AW717+(($AE717-1)*Workings_risks!$E$18)/(2050-2023)</f>
        <v>1.2407780303102278E-2</v>
      </c>
      <c r="AY717" s="170">
        <f>AX717+(($AE717-1)*Workings_risks!$E$18)/(2050-2023)</f>
        <v>1.2561353819656495E-2</v>
      </c>
      <c r="BA717" s="186">
        <f>AF717*Workings_risks!$E$24*Workings_risks!$E$26*Workings_risks!$E$27*Assumptions!$G$90</f>
        <v>3.9053982394308343E-4</v>
      </c>
      <c r="BB717" s="186">
        <f>AG717*Workings_risks!$E$24*Workings_risks!$E$26*Workings_risks!$E$27*Assumptions!$G$90</f>
        <v>3.9675922991809026E-4</v>
      </c>
      <c r="BC717" s="186">
        <f>AH717*Workings_risks!$E$24*Workings_risks!$E$26*Workings_risks!$E$27*Assumptions!$G$90</f>
        <v>4.0297863589309709E-4</v>
      </c>
      <c r="BD717" s="186">
        <f>AI717*Workings_risks!$E$24*Workings_risks!$E$26*Workings_risks!$E$27*Assumptions!$G$90</f>
        <v>4.0919804186810392E-4</v>
      </c>
      <c r="BE717" s="186">
        <f>AJ717*Workings_risks!$E$24*Workings_risks!$E$26*Workings_risks!$E$27*Assumptions!$G$90</f>
        <v>4.1541744784311064E-4</v>
      </c>
      <c r="BF717" s="186">
        <f>AK717*Workings_risks!$E$24*Workings_risks!$E$26*Workings_risks!$E$27*Assumptions!$G$90</f>
        <v>4.2163685381811742E-4</v>
      </c>
      <c r="BG717" s="186">
        <f>AL717*Workings_risks!$E$24*Workings_risks!$E$26*Workings_risks!$E$27*Assumptions!$G$90</f>
        <v>4.2785625979312425E-4</v>
      </c>
      <c r="BH717" s="186">
        <f>AM717*Workings_risks!$E$24*Workings_risks!$E$26*Workings_risks!$E$27*Assumptions!$G$90</f>
        <v>4.3407566576813108E-4</v>
      </c>
      <c r="BI717" s="186">
        <f>AN717*Workings_risks!$E$24*Workings_risks!$E$26*Workings_risks!$E$27*Assumptions!$G$90</f>
        <v>4.4029507174313774E-4</v>
      </c>
      <c r="BJ717" s="186">
        <f>AO717*Workings_risks!$E$24*Workings_risks!$E$26*Workings_risks!$E$27*Assumptions!$G$90</f>
        <v>4.4651447771814457E-4</v>
      </c>
      <c r="BK717" s="186">
        <f>AP717*Workings_risks!$E$24*Workings_risks!$E$26*Workings_risks!$E$27*Assumptions!$G$90</f>
        <v>4.5273388369315135E-4</v>
      </c>
      <c r="BL717" s="186">
        <f>AQ717*Workings_risks!$E$24*Workings_risks!$E$26*Workings_risks!$E$27*Assumptions!$G$90</f>
        <v>4.5895328966815818E-4</v>
      </c>
      <c r="BM717" s="186">
        <f>AR717*Workings_risks!$E$24*Workings_risks!$E$26*Workings_risks!$E$27*Assumptions!$G$90</f>
        <v>4.6517269564316495E-4</v>
      </c>
      <c r="BN717" s="186">
        <f>AS717*Workings_risks!$E$24*Workings_risks!$E$26*Workings_risks!$E$27*Assumptions!$G$90</f>
        <v>4.7139210161817167E-4</v>
      </c>
      <c r="BO717" s="186">
        <f>AT717*Workings_risks!$E$24*Workings_risks!$E$26*Workings_risks!$E$27*Assumptions!$G$90</f>
        <v>4.776115075931785E-4</v>
      </c>
      <c r="BP717" s="186">
        <f>AU717*Workings_risks!$E$24*Workings_risks!$E$26*Workings_risks!$E$27*Assumptions!$G$90</f>
        <v>4.8383091356818533E-4</v>
      </c>
      <c r="BQ717" s="186">
        <f>AV717*Workings_risks!$E$24*Workings_risks!$E$26*Workings_risks!$E$27*Assumptions!$G$90</f>
        <v>4.9005031954319205E-4</v>
      </c>
      <c r="BR717" s="186">
        <f>AW717*Workings_risks!$E$24*Workings_risks!$E$26*Workings_risks!$E$27*Assumptions!$G$90</f>
        <v>4.9626972551819882E-4</v>
      </c>
      <c r="BS717" s="186">
        <f>AX717*Workings_risks!$E$24*Workings_risks!$E$26*Workings_risks!$E$27*Assumptions!$G$90</f>
        <v>5.024891314932056E-4</v>
      </c>
      <c r="BT717" s="186">
        <f>AY717*Workings_risks!$E$24*Workings_risks!$E$26*Workings_risks!$E$27*Assumptions!$G$90</f>
        <v>5.0870853746821237E-4</v>
      </c>
    </row>
    <row r="718" spans="2:72" x14ac:dyDescent="0.25">
      <c r="B718" s="42">
        <v>10534246</v>
      </c>
      <c r="C718" s="42" t="s">
        <v>595</v>
      </c>
      <c r="D718" s="42" t="s">
        <v>272</v>
      </c>
      <c r="E718" s="42">
        <v>17780237</v>
      </c>
      <c r="F718" s="42">
        <v>17780241</v>
      </c>
      <c r="G718" s="42">
        <v>0.49689459430738037</v>
      </c>
      <c r="H718" s="42">
        <v>142.219263997121</v>
      </c>
      <c r="I718" s="42">
        <v>-34.258744257290402</v>
      </c>
      <c r="J718" s="42">
        <v>112</v>
      </c>
      <c r="K718" s="42">
        <v>97.3</v>
      </c>
      <c r="L718" s="32">
        <v>6.3E-2</v>
      </c>
      <c r="M718" s="32">
        <v>8.7999999999999995E-2</v>
      </c>
      <c r="N718" s="181"/>
      <c r="O718" s="182">
        <f t="shared" si="166"/>
        <v>119.056</v>
      </c>
      <c r="P718" s="182">
        <f t="shared" si="167"/>
        <v>103.42989999999999</v>
      </c>
      <c r="Q718" s="191">
        <f t="shared" si="168"/>
        <v>0.01</v>
      </c>
      <c r="R718" s="191">
        <f t="shared" si="169"/>
        <v>0.02</v>
      </c>
      <c r="S718" s="184">
        <f t="shared" si="170"/>
        <v>-1562.6100000000008</v>
      </c>
      <c r="T718" s="184">
        <f t="shared" si="171"/>
        <v>134.68209999999999</v>
      </c>
      <c r="U718" s="185">
        <f t="shared" si="172"/>
        <v>1.4515522107243637E-2</v>
      </c>
      <c r="V718" s="181"/>
      <c r="W718" s="182">
        <f t="shared" si="173"/>
        <v>120.17599999999999</v>
      </c>
      <c r="X718" s="182">
        <f t="shared" si="174"/>
        <v>105.86240000000001</v>
      </c>
      <c r="Y718" s="183">
        <f t="shared" si="175"/>
        <v>0.01</v>
      </c>
      <c r="Z718" s="183">
        <f t="shared" si="176"/>
        <v>0.02</v>
      </c>
      <c r="AA718" s="184">
        <f t="shared" si="177"/>
        <v>-1431.3599999999979</v>
      </c>
      <c r="AB718" s="184">
        <f t="shared" si="178"/>
        <v>134.48959999999997</v>
      </c>
      <c r="AC718" s="185">
        <f t="shared" si="179"/>
        <v>1.5712050078247261E-2</v>
      </c>
      <c r="AD718" s="181"/>
      <c r="AE718" s="178">
        <f t="shared" si="180"/>
        <v>1.4515522107243637</v>
      </c>
      <c r="AF718" s="170">
        <f>Workings_risks!$E$18+Workings_risks!$E$27*(($AE718-1)*Workings_risks!$E$18)/(2050-2023)</f>
        <v>9.6434570051263779E-3</v>
      </c>
      <c r="AG718" s="170">
        <f>AF718+(($AE718-1)*Workings_risks!$E$18)/(2050-2023)</f>
        <v>9.7970305216805945E-3</v>
      </c>
      <c r="AH718" s="170">
        <f>AG718+(($AE718-1)*Workings_risks!$E$18)/(2050-2023)</f>
        <v>9.9506040382348112E-3</v>
      </c>
      <c r="AI718" s="170">
        <f>AH718+(($AE718-1)*Workings_risks!$E$18)/(2050-2023)</f>
        <v>1.0104177554789028E-2</v>
      </c>
      <c r="AJ718" s="170">
        <f>AI718+(($AE718-1)*Workings_risks!$E$18)/(2050-2023)</f>
        <v>1.0257751071343245E-2</v>
      </c>
      <c r="AK718" s="170">
        <f>AJ718+(($AE718-1)*Workings_risks!$E$18)/(2050-2023)</f>
        <v>1.0411324587897461E-2</v>
      </c>
      <c r="AL718" s="170">
        <f>AK718+(($AE718-1)*Workings_risks!$E$18)/(2050-2023)</f>
        <v>1.0564898104451678E-2</v>
      </c>
      <c r="AM718" s="170">
        <f>AL718+(($AE718-1)*Workings_risks!$E$18)/(2050-2023)</f>
        <v>1.0718471621005895E-2</v>
      </c>
      <c r="AN718" s="170">
        <f>AM718+(($AE718-1)*Workings_risks!$E$18)/(2050-2023)</f>
        <v>1.0872045137560111E-2</v>
      </c>
      <c r="AO718" s="170">
        <f>AN718+(($AE718-1)*Workings_risks!$E$18)/(2050-2023)</f>
        <v>1.1025618654114328E-2</v>
      </c>
      <c r="AP718" s="170">
        <f>AO718+(($AE718-1)*Workings_risks!$E$18)/(2050-2023)</f>
        <v>1.1179192170668545E-2</v>
      </c>
      <c r="AQ718" s="170">
        <f>AP718+(($AE718-1)*Workings_risks!$E$18)/(2050-2023)</f>
        <v>1.1332765687222761E-2</v>
      </c>
      <c r="AR718" s="170">
        <f>AQ718+(($AE718-1)*Workings_risks!$E$18)/(2050-2023)</f>
        <v>1.1486339203776978E-2</v>
      </c>
      <c r="AS718" s="170">
        <f>AR718+(($AE718-1)*Workings_risks!$E$18)/(2050-2023)</f>
        <v>1.1639912720331195E-2</v>
      </c>
      <c r="AT718" s="170">
        <f>AS718+(($AE718-1)*Workings_risks!$E$18)/(2050-2023)</f>
        <v>1.1793486236885411E-2</v>
      </c>
      <c r="AU718" s="170">
        <f>AT718+(($AE718-1)*Workings_risks!$E$18)/(2050-2023)</f>
        <v>1.1947059753439628E-2</v>
      </c>
      <c r="AV718" s="170">
        <f>AU718+(($AE718-1)*Workings_risks!$E$18)/(2050-2023)</f>
        <v>1.2100633269993845E-2</v>
      </c>
      <c r="AW718" s="170">
        <f>AV718+(($AE718-1)*Workings_risks!$E$18)/(2050-2023)</f>
        <v>1.2254206786548061E-2</v>
      </c>
      <c r="AX718" s="170">
        <f>AW718+(($AE718-1)*Workings_risks!$E$18)/(2050-2023)</f>
        <v>1.2407780303102278E-2</v>
      </c>
      <c r="AY718" s="170">
        <f>AX718+(($AE718-1)*Workings_risks!$E$18)/(2050-2023)</f>
        <v>1.2561353819656495E-2</v>
      </c>
      <c r="BA718" s="186">
        <f>AF718*Workings_risks!$E$24*Workings_risks!$E$26*Workings_risks!$E$27*Assumptions!$G$90</f>
        <v>3.9053982394308343E-4</v>
      </c>
      <c r="BB718" s="186">
        <f>AG718*Workings_risks!$E$24*Workings_risks!$E$26*Workings_risks!$E$27*Assumptions!$G$90</f>
        <v>3.9675922991809026E-4</v>
      </c>
      <c r="BC718" s="186">
        <f>AH718*Workings_risks!$E$24*Workings_risks!$E$26*Workings_risks!$E$27*Assumptions!$G$90</f>
        <v>4.0297863589309709E-4</v>
      </c>
      <c r="BD718" s="186">
        <f>AI718*Workings_risks!$E$24*Workings_risks!$E$26*Workings_risks!$E$27*Assumptions!$G$90</f>
        <v>4.0919804186810392E-4</v>
      </c>
      <c r="BE718" s="186">
        <f>AJ718*Workings_risks!$E$24*Workings_risks!$E$26*Workings_risks!$E$27*Assumptions!$G$90</f>
        <v>4.1541744784311064E-4</v>
      </c>
      <c r="BF718" s="186">
        <f>AK718*Workings_risks!$E$24*Workings_risks!$E$26*Workings_risks!$E$27*Assumptions!$G$90</f>
        <v>4.2163685381811742E-4</v>
      </c>
      <c r="BG718" s="186">
        <f>AL718*Workings_risks!$E$24*Workings_risks!$E$26*Workings_risks!$E$27*Assumptions!$G$90</f>
        <v>4.2785625979312425E-4</v>
      </c>
      <c r="BH718" s="186">
        <f>AM718*Workings_risks!$E$24*Workings_risks!$E$26*Workings_risks!$E$27*Assumptions!$G$90</f>
        <v>4.3407566576813108E-4</v>
      </c>
      <c r="BI718" s="186">
        <f>AN718*Workings_risks!$E$24*Workings_risks!$E$26*Workings_risks!$E$27*Assumptions!$G$90</f>
        <v>4.4029507174313774E-4</v>
      </c>
      <c r="BJ718" s="186">
        <f>AO718*Workings_risks!$E$24*Workings_risks!$E$26*Workings_risks!$E$27*Assumptions!$G$90</f>
        <v>4.4651447771814457E-4</v>
      </c>
      <c r="BK718" s="186">
        <f>AP718*Workings_risks!$E$24*Workings_risks!$E$26*Workings_risks!$E$27*Assumptions!$G$90</f>
        <v>4.5273388369315135E-4</v>
      </c>
      <c r="BL718" s="186">
        <f>AQ718*Workings_risks!$E$24*Workings_risks!$E$26*Workings_risks!$E$27*Assumptions!$G$90</f>
        <v>4.5895328966815818E-4</v>
      </c>
      <c r="BM718" s="186">
        <f>AR718*Workings_risks!$E$24*Workings_risks!$E$26*Workings_risks!$E$27*Assumptions!$G$90</f>
        <v>4.6517269564316495E-4</v>
      </c>
      <c r="BN718" s="186">
        <f>AS718*Workings_risks!$E$24*Workings_risks!$E$26*Workings_risks!$E$27*Assumptions!$G$90</f>
        <v>4.7139210161817167E-4</v>
      </c>
      <c r="BO718" s="186">
        <f>AT718*Workings_risks!$E$24*Workings_risks!$E$26*Workings_risks!$E$27*Assumptions!$G$90</f>
        <v>4.776115075931785E-4</v>
      </c>
      <c r="BP718" s="186">
        <f>AU718*Workings_risks!$E$24*Workings_risks!$E$26*Workings_risks!$E$27*Assumptions!$G$90</f>
        <v>4.8383091356818533E-4</v>
      </c>
      <c r="BQ718" s="186">
        <f>AV718*Workings_risks!$E$24*Workings_risks!$E$26*Workings_risks!$E$27*Assumptions!$G$90</f>
        <v>4.9005031954319205E-4</v>
      </c>
      <c r="BR718" s="186">
        <f>AW718*Workings_risks!$E$24*Workings_risks!$E$26*Workings_risks!$E$27*Assumptions!$G$90</f>
        <v>4.9626972551819882E-4</v>
      </c>
      <c r="BS718" s="186">
        <f>AX718*Workings_risks!$E$24*Workings_risks!$E$26*Workings_risks!$E$27*Assumptions!$G$90</f>
        <v>5.024891314932056E-4</v>
      </c>
      <c r="BT718" s="186">
        <f>AY718*Workings_risks!$E$24*Workings_risks!$E$26*Workings_risks!$E$27*Assumptions!$G$90</f>
        <v>5.0870853746821237E-4</v>
      </c>
    </row>
    <row r="719" spans="2:72" x14ac:dyDescent="0.25">
      <c r="B719" s="42">
        <v>10534247</v>
      </c>
      <c r="C719" s="42" t="s">
        <v>595</v>
      </c>
      <c r="D719" s="42" t="s">
        <v>272</v>
      </c>
      <c r="E719" s="42">
        <v>95332546</v>
      </c>
      <c r="F719" s="42">
        <v>17780253</v>
      </c>
      <c r="G719" s="42">
        <v>0.29159635941961071</v>
      </c>
      <c r="H719" s="42">
        <v>142.225921567368</v>
      </c>
      <c r="I719" s="42">
        <v>-34.276151822552499</v>
      </c>
      <c r="J719" s="42">
        <v>111</v>
      </c>
      <c r="K719" s="42">
        <v>96.6</v>
      </c>
      <c r="L719" s="32">
        <v>6.3E-2</v>
      </c>
      <c r="M719" s="32">
        <v>8.7999999999999995E-2</v>
      </c>
      <c r="N719" s="181"/>
      <c r="O719" s="182">
        <f t="shared" si="166"/>
        <v>117.99299999999999</v>
      </c>
      <c r="P719" s="182">
        <f t="shared" si="167"/>
        <v>102.68579999999999</v>
      </c>
      <c r="Q719" s="191">
        <f t="shared" si="168"/>
        <v>0.01</v>
      </c>
      <c r="R719" s="191">
        <f t="shared" si="169"/>
        <v>0.02</v>
      </c>
      <c r="S719" s="184">
        <f t="shared" si="170"/>
        <v>-1530.7200000000009</v>
      </c>
      <c r="T719" s="184">
        <f t="shared" si="171"/>
        <v>133.30019999999999</v>
      </c>
      <c r="U719" s="185">
        <f t="shared" si="172"/>
        <v>1.4568438381937896E-2</v>
      </c>
      <c r="V719" s="181"/>
      <c r="W719" s="182">
        <f t="shared" si="173"/>
        <v>119.10299999999999</v>
      </c>
      <c r="X719" s="182">
        <f t="shared" si="174"/>
        <v>105.10080000000001</v>
      </c>
      <c r="Y719" s="183">
        <f t="shared" si="175"/>
        <v>0.01</v>
      </c>
      <c r="Z719" s="183">
        <f t="shared" si="176"/>
        <v>0.02</v>
      </c>
      <c r="AA719" s="184">
        <f t="shared" si="177"/>
        <v>-1400.2199999999987</v>
      </c>
      <c r="AB719" s="184">
        <f t="shared" si="178"/>
        <v>133.10519999999997</v>
      </c>
      <c r="AC719" s="185">
        <f t="shared" si="179"/>
        <v>1.578694776535115E-2</v>
      </c>
      <c r="AD719" s="181"/>
      <c r="AE719" s="178">
        <f t="shared" si="180"/>
        <v>1.4568438381937896</v>
      </c>
      <c r="AF719" s="170">
        <f>Workings_risks!$E$18+Workings_risks!$E$27*(($AE719-1)*Workings_risks!$E$18)/(2050-2023)</f>
        <v>9.6488560740677371E-3</v>
      </c>
      <c r="AG719" s="170">
        <f>AF719+(($AE719-1)*Workings_risks!$E$18)/(2050-2023)</f>
        <v>9.8042292802690729E-3</v>
      </c>
      <c r="AH719" s="170">
        <f>AG719+(($AE719-1)*Workings_risks!$E$18)/(2050-2023)</f>
        <v>9.9596024864704088E-3</v>
      </c>
      <c r="AI719" s="170">
        <f>AH719+(($AE719-1)*Workings_risks!$E$18)/(2050-2023)</f>
        <v>1.0114975692671745E-2</v>
      </c>
      <c r="AJ719" s="170">
        <f>AI719+(($AE719-1)*Workings_risks!$E$18)/(2050-2023)</f>
        <v>1.027034889887308E-2</v>
      </c>
      <c r="AK719" s="170">
        <f>AJ719+(($AE719-1)*Workings_risks!$E$18)/(2050-2023)</f>
        <v>1.0425722105074416E-2</v>
      </c>
      <c r="AL719" s="170">
        <f>AK719+(($AE719-1)*Workings_risks!$E$18)/(2050-2023)</f>
        <v>1.0581095311275752E-2</v>
      </c>
      <c r="AM719" s="170">
        <f>AL719+(($AE719-1)*Workings_risks!$E$18)/(2050-2023)</f>
        <v>1.0736468517477088E-2</v>
      </c>
      <c r="AN719" s="170">
        <f>AM719+(($AE719-1)*Workings_risks!$E$18)/(2050-2023)</f>
        <v>1.0891841723678424E-2</v>
      </c>
      <c r="AO719" s="170">
        <f>AN719+(($AE719-1)*Workings_risks!$E$18)/(2050-2023)</f>
        <v>1.104721492987976E-2</v>
      </c>
      <c r="AP719" s="170">
        <f>AO719+(($AE719-1)*Workings_risks!$E$18)/(2050-2023)</f>
        <v>1.1202588136081095E-2</v>
      </c>
      <c r="AQ719" s="170">
        <f>AP719+(($AE719-1)*Workings_risks!$E$18)/(2050-2023)</f>
        <v>1.1357961342282431E-2</v>
      </c>
      <c r="AR719" s="170">
        <f>AQ719+(($AE719-1)*Workings_risks!$E$18)/(2050-2023)</f>
        <v>1.1513334548483767E-2</v>
      </c>
      <c r="AS719" s="170">
        <f>AR719+(($AE719-1)*Workings_risks!$E$18)/(2050-2023)</f>
        <v>1.1668707754685103E-2</v>
      </c>
      <c r="AT719" s="170">
        <f>AS719+(($AE719-1)*Workings_risks!$E$18)/(2050-2023)</f>
        <v>1.1824080960886439E-2</v>
      </c>
      <c r="AU719" s="170">
        <f>AT719+(($AE719-1)*Workings_risks!$E$18)/(2050-2023)</f>
        <v>1.1979454167087775E-2</v>
      </c>
      <c r="AV719" s="170">
        <f>AU719+(($AE719-1)*Workings_risks!$E$18)/(2050-2023)</f>
        <v>1.213482737328911E-2</v>
      </c>
      <c r="AW719" s="170">
        <f>AV719+(($AE719-1)*Workings_risks!$E$18)/(2050-2023)</f>
        <v>1.2290200579490446E-2</v>
      </c>
      <c r="AX719" s="170">
        <f>AW719+(($AE719-1)*Workings_risks!$E$18)/(2050-2023)</f>
        <v>1.2445573785691782E-2</v>
      </c>
      <c r="AY719" s="170">
        <f>AX719+(($AE719-1)*Workings_risks!$E$18)/(2050-2023)</f>
        <v>1.2600946991893118E-2</v>
      </c>
      <c r="BA719" s="186">
        <f>AF719*Workings_risks!$E$24*Workings_risks!$E$26*Workings_risks!$E$27*Assumptions!$G$90</f>
        <v>3.9075847493439233E-4</v>
      </c>
      <c r="BB719" s="186">
        <f>AG719*Workings_risks!$E$24*Workings_risks!$E$26*Workings_risks!$E$27*Assumptions!$G$90</f>
        <v>3.9705076457316869E-4</v>
      </c>
      <c r="BC719" s="186">
        <f>AH719*Workings_risks!$E$24*Workings_risks!$E$26*Workings_risks!$E$27*Assumptions!$G$90</f>
        <v>4.0334305421194506E-4</v>
      </c>
      <c r="BD719" s="186">
        <f>AI719*Workings_risks!$E$24*Workings_risks!$E$26*Workings_risks!$E$27*Assumptions!$G$90</f>
        <v>4.0963534385072154E-4</v>
      </c>
      <c r="BE719" s="186">
        <f>AJ719*Workings_risks!$E$24*Workings_risks!$E$26*Workings_risks!$E$27*Assumptions!$G$90</f>
        <v>4.1592763348949791E-4</v>
      </c>
      <c r="BF719" s="186">
        <f>AK719*Workings_risks!$E$24*Workings_risks!$E$26*Workings_risks!$E$27*Assumptions!$G$90</f>
        <v>4.2221992312827428E-4</v>
      </c>
      <c r="BG719" s="186">
        <f>AL719*Workings_risks!$E$24*Workings_risks!$E$26*Workings_risks!$E$27*Assumptions!$G$90</f>
        <v>4.2851221276705065E-4</v>
      </c>
      <c r="BH719" s="186">
        <f>AM719*Workings_risks!$E$24*Workings_risks!$E$26*Workings_risks!$E$27*Assumptions!$G$90</f>
        <v>4.3480450240582702E-4</v>
      </c>
      <c r="BI719" s="186">
        <f>AN719*Workings_risks!$E$24*Workings_risks!$E$26*Workings_risks!$E$27*Assumptions!$G$90</f>
        <v>4.4109679204460339E-4</v>
      </c>
      <c r="BJ719" s="186">
        <f>AO719*Workings_risks!$E$24*Workings_risks!$E$26*Workings_risks!$E$27*Assumptions!$G$90</f>
        <v>4.4738908168337975E-4</v>
      </c>
      <c r="BK719" s="186">
        <f>AP719*Workings_risks!$E$24*Workings_risks!$E$26*Workings_risks!$E$27*Assumptions!$G$90</f>
        <v>4.5368137132215602E-4</v>
      </c>
      <c r="BL719" s="186">
        <f>AQ719*Workings_risks!$E$24*Workings_risks!$E$26*Workings_risks!$E$27*Assumptions!$G$90</f>
        <v>4.5997366096093249E-4</v>
      </c>
      <c r="BM719" s="186">
        <f>AR719*Workings_risks!$E$24*Workings_risks!$E$26*Workings_risks!$E$27*Assumptions!$G$90</f>
        <v>4.6626595059970881E-4</v>
      </c>
      <c r="BN719" s="186">
        <f>AS719*Workings_risks!$E$24*Workings_risks!$E$26*Workings_risks!$E$27*Assumptions!$G$90</f>
        <v>4.7255824023848523E-4</v>
      </c>
      <c r="BO719" s="186">
        <f>AT719*Workings_risks!$E$24*Workings_risks!$E$26*Workings_risks!$E$27*Assumptions!$G$90</f>
        <v>4.788505298772616E-4</v>
      </c>
      <c r="BP719" s="186">
        <f>AU719*Workings_risks!$E$24*Workings_risks!$E$26*Workings_risks!$E$27*Assumptions!$G$90</f>
        <v>4.8514281951603791E-4</v>
      </c>
      <c r="BQ719" s="186">
        <f>AV719*Workings_risks!$E$24*Workings_risks!$E$26*Workings_risks!$E$27*Assumptions!$G$90</f>
        <v>4.9143510915481423E-4</v>
      </c>
      <c r="BR719" s="186">
        <f>AW719*Workings_risks!$E$24*Workings_risks!$E$26*Workings_risks!$E$27*Assumptions!$G$90</f>
        <v>4.977273987935906E-4</v>
      </c>
      <c r="BS719" s="186">
        <f>AX719*Workings_risks!$E$24*Workings_risks!$E$26*Workings_risks!$E$27*Assumptions!$G$90</f>
        <v>5.0401968843236697E-4</v>
      </c>
      <c r="BT719" s="186">
        <f>AY719*Workings_risks!$E$24*Workings_risks!$E$26*Workings_risks!$E$27*Assumptions!$G$90</f>
        <v>5.1031197807114344E-4</v>
      </c>
    </row>
    <row r="720" spans="2:72" x14ac:dyDescent="0.25">
      <c r="B720" s="42">
        <v>10535259</v>
      </c>
      <c r="C720" s="42" t="s">
        <v>515</v>
      </c>
      <c r="D720" s="42" t="s">
        <v>277</v>
      </c>
      <c r="E720" s="42">
        <v>17794851</v>
      </c>
      <c r="F720" s="42">
        <v>140042432</v>
      </c>
      <c r="G720" s="42">
        <v>1.5900856561633905</v>
      </c>
      <c r="H720" s="42">
        <v>144.96009523944701</v>
      </c>
      <c r="I720" s="42">
        <v>-36.355296179875197</v>
      </c>
      <c r="J720" s="42">
        <v>109</v>
      </c>
      <c r="K720" s="42">
        <v>96.3</v>
      </c>
      <c r="L720" s="32">
        <v>6.3E-2</v>
      </c>
      <c r="M720" s="32">
        <v>8.7999999999999995E-2</v>
      </c>
      <c r="N720" s="181"/>
      <c r="O720" s="182">
        <f t="shared" si="166"/>
        <v>115.86699999999999</v>
      </c>
      <c r="P720" s="182">
        <f t="shared" si="167"/>
        <v>102.36689999999999</v>
      </c>
      <c r="Q720" s="191">
        <f t="shared" si="168"/>
        <v>0.01</v>
      </c>
      <c r="R720" s="191">
        <f t="shared" si="169"/>
        <v>0.02</v>
      </c>
      <c r="S720" s="184">
        <f t="shared" si="170"/>
        <v>-1350.0100000000002</v>
      </c>
      <c r="T720" s="184">
        <f t="shared" si="171"/>
        <v>129.36709999999999</v>
      </c>
      <c r="U720" s="185">
        <f t="shared" si="172"/>
        <v>1.5086628987933415E-2</v>
      </c>
      <c r="V720" s="181"/>
      <c r="W720" s="182">
        <f t="shared" si="173"/>
        <v>116.95699999999999</v>
      </c>
      <c r="X720" s="182">
        <f t="shared" si="174"/>
        <v>104.7744</v>
      </c>
      <c r="Y720" s="183">
        <f t="shared" si="175"/>
        <v>0.01</v>
      </c>
      <c r="Z720" s="183">
        <f t="shared" si="176"/>
        <v>0.02</v>
      </c>
      <c r="AA720" s="184">
        <f t="shared" si="177"/>
        <v>-1218.2599999999993</v>
      </c>
      <c r="AB720" s="184">
        <f t="shared" si="178"/>
        <v>129.1396</v>
      </c>
      <c r="AC720" s="185">
        <f t="shared" si="179"/>
        <v>1.6531446489255176E-2</v>
      </c>
      <c r="AD720" s="181"/>
      <c r="AE720" s="178">
        <f t="shared" si="180"/>
        <v>1.5086628987933415</v>
      </c>
      <c r="AF720" s="170">
        <f>Workings_risks!$E$18+Workings_risks!$E$27*(($AE720-1)*Workings_risks!$E$18)/(2050-2023)</f>
        <v>9.7017272714961141E-3</v>
      </c>
      <c r="AG720" s="170">
        <f>AF720+(($AE720-1)*Workings_risks!$E$18)/(2050-2023)</f>
        <v>9.8747242101735761E-3</v>
      </c>
      <c r="AH720" s="170">
        <f>AG720+(($AE720-1)*Workings_risks!$E$18)/(2050-2023)</f>
        <v>1.0047721148851038E-2</v>
      </c>
      <c r="AI720" s="170">
        <f>AH720+(($AE720-1)*Workings_risks!$E$18)/(2050-2023)</f>
        <v>1.02207180875285E-2</v>
      </c>
      <c r="AJ720" s="170">
        <f>AI720+(($AE720-1)*Workings_risks!$E$18)/(2050-2023)</f>
        <v>1.0393715026205962E-2</v>
      </c>
      <c r="AK720" s="170">
        <f>AJ720+(($AE720-1)*Workings_risks!$E$18)/(2050-2023)</f>
        <v>1.0566711964883424E-2</v>
      </c>
      <c r="AL720" s="170">
        <f>AK720+(($AE720-1)*Workings_risks!$E$18)/(2050-2023)</f>
        <v>1.0739708903560886E-2</v>
      </c>
      <c r="AM720" s="170">
        <f>AL720+(($AE720-1)*Workings_risks!$E$18)/(2050-2023)</f>
        <v>1.0912705842238348E-2</v>
      </c>
      <c r="AN720" s="170">
        <f>AM720+(($AE720-1)*Workings_risks!$E$18)/(2050-2023)</f>
        <v>1.1085702780915811E-2</v>
      </c>
      <c r="AO720" s="170">
        <f>AN720+(($AE720-1)*Workings_risks!$E$18)/(2050-2023)</f>
        <v>1.1258699719593273E-2</v>
      </c>
      <c r="AP720" s="170">
        <f>AO720+(($AE720-1)*Workings_risks!$E$18)/(2050-2023)</f>
        <v>1.1431696658270735E-2</v>
      </c>
      <c r="AQ720" s="170">
        <f>AP720+(($AE720-1)*Workings_risks!$E$18)/(2050-2023)</f>
        <v>1.1604693596948197E-2</v>
      </c>
      <c r="AR720" s="170">
        <f>AQ720+(($AE720-1)*Workings_risks!$E$18)/(2050-2023)</f>
        <v>1.1777690535625659E-2</v>
      </c>
      <c r="AS720" s="170">
        <f>AR720+(($AE720-1)*Workings_risks!$E$18)/(2050-2023)</f>
        <v>1.1950687474303121E-2</v>
      </c>
      <c r="AT720" s="170">
        <f>AS720+(($AE720-1)*Workings_risks!$E$18)/(2050-2023)</f>
        <v>1.2123684412980583E-2</v>
      </c>
      <c r="AU720" s="170">
        <f>AT720+(($AE720-1)*Workings_risks!$E$18)/(2050-2023)</f>
        <v>1.2296681351658045E-2</v>
      </c>
      <c r="AV720" s="170">
        <f>AU720+(($AE720-1)*Workings_risks!$E$18)/(2050-2023)</f>
        <v>1.2469678290335507E-2</v>
      </c>
      <c r="AW720" s="170">
        <f>AV720+(($AE720-1)*Workings_risks!$E$18)/(2050-2023)</f>
        <v>1.2642675229012969E-2</v>
      </c>
      <c r="AX720" s="170">
        <f>AW720+(($AE720-1)*Workings_risks!$E$18)/(2050-2023)</f>
        <v>1.2815672167690431E-2</v>
      </c>
      <c r="AY720" s="170">
        <f>AX720+(($AE720-1)*Workings_risks!$E$18)/(2050-2023)</f>
        <v>1.2988669106367893E-2</v>
      </c>
      <c r="BA720" s="186">
        <f>AF720*Workings_risks!$E$24*Workings_risks!$E$26*Workings_risks!$E$27*Assumptions!$G$90</f>
        <v>3.9289964776529344E-4</v>
      </c>
      <c r="BB720" s="186">
        <f>AG720*Workings_risks!$E$24*Workings_risks!$E$26*Workings_risks!$E$27*Assumptions!$G$90</f>
        <v>3.9990566168103672E-4</v>
      </c>
      <c r="BC720" s="186">
        <f>AH720*Workings_risks!$E$24*Workings_risks!$E$26*Workings_risks!$E$27*Assumptions!$G$90</f>
        <v>4.0691167559678016E-4</v>
      </c>
      <c r="BD720" s="186">
        <f>AI720*Workings_risks!$E$24*Workings_risks!$E$26*Workings_risks!$E$27*Assumptions!$G$90</f>
        <v>4.1391768951252355E-4</v>
      </c>
      <c r="BE720" s="186">
        <f>AJ720*Workings_risks!$E$24*Workings_risks!$E$26*Workings_risks!$E$27*Assumptions!$G$90</f>
        <v>4.2092370342826683E-4</v>
      </c>
      <c r="BF720" s="186">
        <f>AK720*Workings_risks!$E$24*Workings_risks!$E$26*Workings_risks!$E$27*Assumptions!$G$90</f>
        <v>4.2792971734401027E-4</v>
      </c>
      <c r="BG720" s="186">
        <f>AL720*Workings_risks!$E$24*Workings_risks!$E$26*Workings_risks!$E$27*Assumptions!$G$90</f>
        <v>4.3493573125975371E-4</v>
      </c>
      <c r="BH720" s="186">
        <f>AM720*Workings_risks!$E$24*Workings_risks!$E$26*Workings_risks!$E$27*Assumptions!$G$90</f>
        <v>4.4194174517549716E-4</v>
      </c>
      <c r="BI720" s="186">
        <f>AN720*Workings_risks!$E$24*Workings_risks!$E$26*Workings_risks!$E$27*Assumptions!$G$90</f>
        <v>4.4894775909124044E-4</v>
      </c>
      <c r="BJ720" s="186">
        <f>AO720*Workings_risks!$E$24*Workings_risks!$E$26*Workings_risks!$E$27*Assumptions!$G$90</f>
        <v>4.5595377300698383E-4</v>
      </c>
      <c r="BK720" s="186">
        <f>AP720*Workings_risks!$E$24*Workings_risks!$E$26*Workings_risks!$E$27*Assumptions!$G$90</f>
        <v>4.6295978692272721E-4</v>
      </c>
      <c r="BL720" s="186">
        <f>AQ720*Workings_risks!$E$24*Workings_risks!$E$26*Workings_risks!$E$27*Assumptions!$G$90</f>
        <v>4.6996580083847071E-4</v>
      </c>
      <c r="BM720" s="186">
        <f>AR720*Workings_risks!$E$24*Workings_risks!$E$26*Workings_risks!$E$27*Assumptions!$G$90</f>
        <v>4.7697181475421394E-4</v>
      </c>
      <c r="BN720" s="186">
        <f>AS720*Workings_risks!$E$24*Workings_risks!$E$26*Workings_risks!$E$27*Assumptions!$G$90</f>
        <v>4.8397782866995743E-4</v>
      </c>
      <c r="BO720" s="186">
        <f>AT720*Workings_risks!$E$24*Workings_risks!$E$26*Workings_risks!$E$27*Assumptions!$G$90</f>
        <v>4.9098384258570082E-4</v>
      </c>
      <c r="BP720" s="186">
        <f>AU720*Workings_risks!$E$24*Workings_risks!$E$26*Workings_risks!$E$27*Assumptions!$G$90</f>
        <v>4.9798985650144432E-4</v>
      </c>
      <c r="BQ720" s="186">
        <f>AV720*Workings_risks!$E$24*Workings_risks!$E$26*Workings_risks!$E$27*Assumptions!$G$90</f>
        <v>5.0499587041718749E-4</v>
      </c>
      <c r="BR720" s="186">
        <f>AW720*Workings_risks!$E$24*Workings_risks!$E$26*Workings_risks!$E$27*Assumptions!$G$90</f>
        <v>5.1200188433293088E-4</v>
      </c>
      <c r="BS720" s="186">
        <f>AX720*Workings_risks!$E$24*Workings_risks!$E$26*Workings_risks!$E$27*Assumptions!$G$90</f>
        <v>5.1900789824867437E-4</v>
      </c>
      <c r="BT720" s="186">
        <f>AY720*Workings_risks!$E$24*Workings_risks!$E$26*Workings_risks!$E$27*Assumptions!$G$90</f>
        <v>5.2601391216441765E-4</v>
      </c>
    </row>
    <row r="721" spans="2:72" x14ac:dyDescent="0.25">
      <c r="B721" s="42">
        <v>10537497</v>
      </c>
      <c r="C721" s="42" t="s">
        <v>705</v>
      </c>
      <c r="D721" s="42" t="s">
        <v>257</v>
      </c>
      <c r="E721" s="42">
        <v>17824161</v>
      </c>
      <c r="F721" s="42">
        <v>17824165</v>
      </c>
      <c r="G721" s="42">
        <v>0.34235753371573008</v>
      </c>
      <c r="H721" s="42">
        <v>143.800570273239</v>
      </c>
      <c r="I721" s="42">
        <v>-38.318482071391301</v>
      </c>
      <c r="J721" s="42">
        <v>110</v>
      </c>
      <c r="K721" s="42">
        <v>97.3</v>
      </c>
      <c r="L721" s="32">
        <v>5.3999999999999999E-2</v>
      </c>
      <c r="M721" s="32">
        <v>7.2999999999999995E-2</v>
      </c>
      <c r="N721" s="181"/>
      <c r="O721" s="182">
        <f t="shared" si="166"/>
        <v>115.94000000000001</v>
      </c>
      <c r="P721" s="182">
        <f t="shared" si="167"/>
        <v>102.55420000000001</v>
      </c>
      <c r="Q721" s="191">
        <f t="shared" si="168"/>
        <v>0.01</v>
      </c>
      <c r="R721" s="191">
        <f t="shared" si="169"/>
        <v>0.02</v>
      </c>
      <c r="S721" s="184">
        <f t="shared" si="170"/>
        <v>-1338.5800000000002</v>
      </c>
      <c r="T721" s="184">
        <f t="shared" si="171"/>
        <v>129.32580000000002</v>
      </c>
      <c r="U721" s="185">
        <f t="shared" si="172"/>
        <v>1.443753828684129E-2</v>
      </c>
      <c r="V721" s="181"/>
      <c r="W721" s="182">
        <f t="shared" si="173"/>
        <v>118.03</v>
      </c>
      <c r="X721" s="182">
        <f t="shared" si="174"/>
        <v>104.40289999999999</v>
      </c>
      <c r="Y721" s="183">
        <f t="shared" si="175"/>
        <v>0.01</v>
      </c>
      <c r="Z721" s="183">
        <f t="shared" si="176"/>
        <v>0.02</v>
      </c>
      <c r="AA721" s="184">
        <f t="shared" si="177"/>
        <v>-1362.7100000000014</v>
      </c>
      <c r="AB721" s="184">
        <f t="shared" si="178"/>
        <v>131.65710000000001</v>
      </c>
      <c r="AC721" s="185">
        <f t="shared" si="179"/>
        <v>1.5892669753652642E-2</v>
      </c>
      <c r="AD721" s="181"/>
      <c r="AE721" s="178">
        <f t="shared" si="180"/>
        <v>1.4437538286841289</v>
      </c>
      <c r="AF721" s="170">
        <f>Workings_risks!$E$18+Workings_risks!$E$27*(($AE721-1)*Workings_risks!$E$18)/(2050-2023)</f>
        <v>9.635500284342546E-3</v>
      </c>
      <c r="AG721" s="170">
        <f>AF721+(($AE721-1)*Workings_risks!$E$18)/(2050-2023)</f>
        <v>9.786421560635486E-3</v>
      </c>
      <c r="AH721" s="170">
        <f>AG721+(($AE721-1)*Workings_risks!$E$18)/(2050-2023)</f>
        <v>9.9373428369284259E-3</v>
      </c>
      <c r="AI721" s="170">
        <f>AH721+(($AE721-1)*Workings_risks!$E$18)/(2050-2023)</f>
        <v>1.0088264113221366E-2</v>
      </c>
      <c r="AJ721" s="170">
        <f>AI721+(($AE721-1)*Workings_risks!$E$18)/(2050-2023)</f>
        <v>1.0239185389514306E-2</v>
      </c>
      <c r="AK721" s="170">
        <f>AJ721+(($AE721-1)*Workings_risks!$E$18)/(2050-2023)</f>
        <v>1.0390106665807246E-2</v>
      </c>
      <c r="AL721" s="170">
        <f>AK721+(($AE721-1)*Workings_risks!$E$18)/(2050-2023)</f>
        <v>1.0541027942100186E-2</v>
      </c>
      <c r="AM721" s="170">
        <f>AL721+(($AE721-1)*Workings_risks!$E$18)/(2050-2023)</f>
        <v>1.0691949218393126E-2</v>
      </c>
      <c r="AN721" s="170">
        <f>AM721+(($AE721-1)*Workings_risks!$E$18)/(2050-2023)</f>
        <v>1.0842870494686066E-2</v>
      </c>
      <c r="AO721" s="170">
        <f>AN721+(($AE721-1)*Workings_risks!$E$18)/(2050-2023)</f>
        <v>1.0993791770979006E-2</v>
      </c>
      <c r="AP721" s="170">
        <f>AO721+(($AE721-1)*Workings_risks!$E$18)/(2050-2023)</f>
        <v>1.1144713047271946E-2</v>
      </c>
      <c r="AQ721" s="170">
        <f>AP721+(($AE721-1)*Workings_risks!$E$18)/(2050-2023)</f>
        <v>1.1295634323564886E-2</v>
      </c>
      <c r="AR721" s="170">
        <f>AQ721+(($AE721-1)*Workings_risks!$E$18)/(2050-2023)</f>
        <v>1.1446555599857825E-2</v>
      </c>
      <c r="AS721" s="170">
        <f>AR721+(($AE721-1)*Workings_risks!$E$18)/(2050-2023)</f>
        <v>1.1597476876150765E-2</v>
      </c>
      <c r="AT721" s="170">
        <f>AS721+(($AE721-1)*Workings_risks!$E$18)/(2050-2023)</f>
        <v>1.1748398152443705E-2</v>
      </c>
      <c r="AU721" s="170">
        <f>AT721+(($AE721-1)*Workings_risks!$E$18)/(2050-2023)</f>
        <v>1.1899319428736645E-2</v>
      </c>
      <c r="AV721" s="170">
        <f>AU721+(($AE721-1)*Workings_risks!$E$18)/(2050-2023)</f>
        <v>1.2050240705029585E-2</v>
      </c>
      <c r="AW721" s="170">
        <f>AV721+(($AE721-1)*Workings_risks!$E$18)/(2050-2023)</f>
        <v>1.2201161981322525E-2</v>
      </c>
      <c r="AX721" s="170">
        <f>AW721+(($AE721-1)*Workings_risks!$E$18)/(2050-2023)</f>
        <v>1.2352083257615465E-2</v>
      </c>
      <c r="AY721" s="170">
        <f>AX721+(($AE721-1)*Workings_risks!$E$18)/(2050-2023)</f>
        <v>1.2503004533908405E-2</v>
      </c>
      <c r="BA721" s="186">
        <f>AF721*Workings_risks!$E$24*Workings_risks!$E$26*Workings_risks!$E$27*Assumptions!$G$90</f>
        <v>3.9021759340558747E-4</v>
      </c>
      <c r="BB721" s="186">
        <f>AG721*Workings_risks!$E$24*Workings_risks!$E$26*Workings_risks!$E$27*Assumptions!$G$90</f>
        <v>3.9632958920142886E-4</v>
      </c>
      <c r="BC721" s="186">
        <f>AH721*Workings_risks!$E$24*Workings_risks!$E$26*Workings_risks!$E$27*Assumptions!$G$90</f>
        <v>4.0244158499727042E-4</v>
      </c>
      <c r="BD721" s="186">
        <f>AI721*Workings_risks!$E$24*Workings_risks!$E$26*Workings_risks!$E$27*Assumptions!$G$90</f>
        <v>4.0855358079311182E-4</v>
      </c>
      <c r="BE721" s="186">
        <f>AJ721*Workings_risks!$E$24*Workings_risks!$E$26*Workings_risks!$E$27*Assumptions!$G$90</f>
        <v>4.1466557658895327E-4</v>
      </c>
      <c r="BF721" s="186">
        <f>AK721*Workings_risks!$E$24*Workings_risks!$E$26*Workings_risks!$E$27*Assumptions!$G$90</f>
        <v>4.2077757238479467E-4</v>
      </c>
      <c r="BG721" s="186">
        <f>AL721*Workings_risks!$E$24*Workings_risks!$E$26*Workings_risks!$E$27*Assumptions!$G$90</f>
        <v>4.2688956818063623E-4</v>
      </c>
      <c r="BH721" s="186">
        <f>AM721*Workings_risks!$E$24*Workings_risks!$E$26*Workings_risks!$E$27*Assumptions!$G$90</f>
        <v>4.3300156397647768E-4</v>
      </c>
      <c r="BI721" s="186">
        <f>AN721*Workings_risks!$E$24*Workings_risks!$E$26*Workings_risks!$E$27*Assumptions!$G$90</f>
        <v>4.3911355977231908E-4</v>
      </c>
      <c r="BJ721" s="186">
        <f>AO721*Workings_risks!$E$24*Workings_risks!$E$26*Workings_risks!$E$27*Assumptions!$G$90</f>
        <v>4.4522555556816053E-4</v>
      </c>
      <c r="BK721" s="186">
        <f>AP721*Workings_risks!$E$24*Workings_risks!$E$26*Workings_risks!$E$27*Assumptions!$G$90</f>
        <v>4.5133755136400204E-4</v>
      </c>
      <c r="BL721" s="186">
        <f>AQ721*Workings_risks!$E$24*Workings_risks!$E$26*Workings_risks!$E$27*Assumptions!$G$90</f>
        <v>4.5744954715984344E-4</v>
      </c>
      <c r="BM721" s="186">
        <f>AR721*Workings_risks!$E$24*Workings_risks!$E$26*Workings_risks!$E$27*Assumptions!$G$90</f>
        <v>4.6356154295568489E-4</v>
      </c>
      <c r="BN721" s="186">
        <f>AS721*Workings_risks!$E$24*Workings_risks!$E$26*Workings_risks!$E$27*Assumptions!$G$90</f>
        <v>4.6967353875152634E-4</v>
      </c>
      <c r="BO721" s="186">
        <f>AT721*Workings_risks!$E$24*Workings_risks!$E$26*Workings_risks!$E$27*Assumptions!$G$90</f>
        <v>4.7578553454736785E-4</v>
      </c>
      <c r="BP721" s="186">
        <f>AU721*Workings_risks!$E$24*Workings_risks!$E$26*Workings_risks!$E$27*Assumptions!$G$90</f>
        <v>4.818975303432093E-4</v>
      </c>
      <c r="BQ721" s="186">
        <f>AV721*Workings_risks!$E$24*Workings_risks!$E$26*Workings_risks!$E$27*Assumptions!$G$90</f>
        <v>4.8800952613905075E-4</v>
      </c>
      <c r="BR721" s="186">
        <f>AW721*Workings_risks!$E$24*Workings_risks!$E$26*Workings_risks!$E$27*Assumptions!$G$90</f>
        <v>4.9412152193489215E-4</v>
      </c>
      <c r="BS721" s="186">
        <f>AX721*Workings_risks!$E$24*Workings_risks!$E$26*Workings_risks!$E$27*Assumptions!$G$90</f>
        <v>5.0023351773073371E-4</v>
      </c>
      <c r="BT721" s="186">
        <f>AY721*Workings_risks!$E$24*Workings_risks!$E$26*Workings_risks!$E$27*Assumptions!$G$90</f>
        <v>5.0634551352657516E-4</v>
      </c>
    </row>
    <row r="722" spans="2:72" x14ac:dyDescent="0.25">
      <c r="B722" s="42">
        <v>10538355</v>
      </c>
      <c r="C722" s="42" t="s">
        <v>518</v>
      </c>
      <c r="D722" s="42" t="s">
        <v>277</v>
      </c>
      <c r="E722" s="42">
        <v>17837804</v>
      </c>
      <c r="F722" s="42">
        <v>17837808</v>
      </c>
      <c r="G722" s="42">
        <v>0.2741914829516805</v>
      </c>
      <c r="H722" s="42">
        <v>145.20525380903001</v>
      </c>
      <c r="I722" s="42">
        <v>-36.147232009631402</v>
      </c>
      <c r="J722" s="42">
        <v>113</v>
      </c>
      <c r="K722" s="42">
        <v>99.5</v>
      </c>
      <c r="L722" s="32">
        <v>6.3E-2</v>
      </c>
      <c r="M722" s="32">
        <v>8.7999999999999995E-2</v>
      </c>
      <c r="N722" s="181"/>
      <c r="O722" s="182">
        <f t="shared" si="166"/>
        <v>120.119</v>
      </c>
      <c r="P722" s="182">
        <f t="shared" si="167"/>
        <v>105.76849999999999</v>
      </c>
      <c r="Q722" s="191">
        <f t="shared" si="168"/>
        <v>0.01</v>
      </c>
      <c r="R722" s="191">
        <f t="shared" si="169"/>
        <v>0.02</v>
      </c>
      <c r="S722" s="184">
        <f t="shared" si="170"/>
        <v>-1435.0500000000011</v>
      </c>
      <c r="T722" s="184">
        <f t="shared" si="171"/>
        <v>134.46950000000001</v>
      </c>
      <c r="U722" s="185">
        <f t="shared" si="172"/>
        <v>1.4960802759485728E-2</v>
      </c>
      <c r="V722" s="181"/>
      <c r="W722" s="182">
        <f t="shared" si="173"/>
        <v>121.249</v>
      </c>
      <c r="X722" s="182">
        <f t="shared" si="174"/>
        <v>108.25600000000001</v>
      </c>
      <c r="Y722" s="183">
        <f t="shared" si="175"/>
        <v>0.01</v>
      </c>
      <c r="Z722" s="183">
        <f t="shared" si="176"/>
        <v>0.02</v>
      </c>
      <c r="AA722" s="184">
        <f t="shared" si="177"/>
        <v>-1299.2999999999981</v>
      </c>
      <c r="AB722" s="184">
        <f t="shared" si="178"/>
        <v>134.24199999999996</v>
      </c>
      <c r="AC722" s="185">
        <f t="shared" si="179"/>
        <v>1.6348803201724001E-2</v>
      </c>
      <c r="AD722" s="181"/>
      <c r="AE722" s="178">
        <f t="shared" si="180"/>
        <v>1.4960802759485727</v>
      </c>
      <c r="AF722" s="170">
        <f>Workings_risks!$E$18+Workings_risks!$E$27*(($AE722-1)*Workings_risks!$E$18)/(2050-2023)</f>
        <v>9.6888891704403346E-3</v>
      </c>
      <c r="AG722" s="170">
        <f>AF722+(($AE722-1)*Workings_risks!$E$18)/(2050-2023)</f>
        <v>9.8576067420992029E-3</v>
      </c>
      <c r="AH722" s="170">
        <f>AG722+(($AE722-1)*Workings_risks!$E$18)/(2050-2023)</f>
        <v>1.0026324313758071E-2</v>
      </c>
      <c r="AI722" s="170">
        <f>AH722+(($AE722-1)*Workings_risks!$E$18)/(2050-2023)</f>
        <v>1.019504188541694E-2</v>
      </c>
      <c r="AJ722" s="170">
        <f>AI722+(($AE722-1)*Workings_risks!$E$18)/(2050-2023)</f>
        <v>1.0363759457075808E-2</v>
      </c>
      <c r="AK722" s="170">
        <f>AJ722+(($AE722-1)*Workings_risks!$E$18)/(2050-2023)</f>
        <v>1.0532477028734676E-2</v>
      </c>
      <c r="AL722" s="170">
        <f>AK722+(($AE722-1)*Workings_risks!$E$18)/(2050-2023)</f>
        <v>1.0701194600393545E-2</v>
      </c>
      <c r="AM722" s="170">
        <f>AL722+(($AE722-1)*Workings_risks!$E$18)/(2050-2023)</f>
        <v>1.0869912172052413E-2</v>
      </c>
      <c r="AN722" s="170">
        <f>AM722+(($AE722-1)*Workings_risks!$E$18)/(2050-2023)</f>
        <v>1.1038629743711281E-2</v>
      </c>
      <c r="AO722" s="170">
        <f>AN722+(($AE722-1)*Workings_risks!$E$18)/(2050-2023)</f>
        <v>1.120734731537015E-2</v>
      </c>
      <c r="AP722" s="170">
        <f>AO722+(($AE722-1)*Workings_risks!$E$18)/(2050-2023)</f>
        <v>1.1376064887029018E-2</v>
      </c>
      <c r="AQ722" s="170">
        <f>AP722+(($AE722-1)*Workings_risks!$E$18)/(2050-2023)</f>
        <v>1.1544782458687886E-2</v>
      </c>
      <c r="AR722" s="170">
        <f>AQ722+(($AE722-1)*Workings_risks!$E$18)/(2050-2023)</f>
        <v>1.1713500030346755E-2</v>
      </c>
      <c r="AS722" s="170">
        <f>AR722+(($AE722-1)*Workings_risks!$E$18)/(2050-2023)</f>
        <v>1.1882217602005623E-2</v>
      </c>
      <c r="AT722" s="170">
        <f>AS722+(($AE722-1)*Workings_risks!$E$18)/(2050-2023)</f>
        <v>1.2050935173664491E-2</v>
      </c>
      <c r="AU722" s="170">
        <f>AT722+(($AE722-1)*Workings_risks!$E$18)/(2050-2023)</f>
        <v>1.221965274532336E-2</v>
      </c>
      <c r="AV722" s="170">
        <f>AU722+(($AE722-1)*Workings_risks!$E$18)/(2050-2023)</f>
        <v>1.2388370316982228E-2</v>
      </c>
      <c r="AW722" s="170">
        <f>AV722+(($AE722-1)*Workings_risks!$E$18)/(2050-2023)</f>
        <v>1.2557087888641096E-2</v>
      </c>
      <c r="AX722" s="170">
        <f>AW722+(($AE722-1)*Workings_risks!$E$18)/(2050-2023)</f>
        <v>1.2725805460299965E-2</v>
      </c>
      <c r="AY722" s="170">
        <f>AX722+(($AE722-1)*Workings_risks!$E$18)/(2050-2023)</f>
        <v>1.2894523031958833E-2</v>
      </c>
      <c r="BA722" s="186">
        <f>AF722*Workings_risks!$E$24*Workings_risks!$E$26*Workings_risks!$E$27*Assumptions!$G$90</f>
        <v>3.923797315440231E-4</v>
      </c>
      <c r="BB722" s="186">
        <f>AG722*Workings_risks!$E$24*Workings_risks!$E$26*Workings_risks!$E$27*Assumptions!$G$90</f>
        <v>3.9921244005267629E-4</v>
      </c>
      <c r="BC722" s="186">
        <f>AH722*Workings_risks!$E$24*Workings_risks!$E$26*Workings_risks!$E$27*Assumptions!$G$90</f>
        <v>4.0604514856132959E-4</v>
      </c>
      <c r="BD722" s="186">
        <f>AI722*Workings_risks!$E$24*Workings_risks!$E$26*Workings_risks!$E$27*Assumptions!$G$90</f>
        <v>4.1287785706998288E-4</v>
      </c>
      <c r="BE722" s="186">
        <f>AJ722*Workings_risks!$E$24*Workings_risks!$E$26*Workings_risks!$E$27*Assumptions!$G$90</f>
        <v>4.1971056557863612E-4</v>
      </c>
      <c r="BF722" s="186">
        <f>AK722*Workings_risks!$E$24*Workings_risks!$E$26*Workings_risks!$E$27*Assumptions!$G$90</f>
        <v>4.2654327408728942E-4</v>
      </c>
      <c r="BG722" s="186">
        <f>AL722*Workings_risks!$E$24*Workings_risks!$E$26*Workings_risks!$E$27*Assumptions!$G$90</f>
        <v>4.3337598259594271E-4</v>
      </c>
      <c r="BH722" s="186">
        <f>AM722*Workings_risks!$E$24*Workings_risks!$E$26*Workings_risks!$E$27*Assumptions!$G$90</f>
        <v>4.402086911045959E-4</v>
      </c>
      <c r="BI722" s="186">
        <f>AN722*Workings_risks!$E$24*Workings_risks!$E$26*Workings_risks!$E$27*Assumptions!$G$90</f>
        <v>4.470413996132493E-4</v>
      </c>
      <c r="BJ722" s="186">
        <f>AO722*Workings_risks!$E$24*Workings_risks!$E$26*Workings_risks!$E$27*Assumptions!$G$90</f>
        <v>4.538741081219026E-4</v>
      </c>
      <c r="BK722" s="186">
        <f>AP722*Workings_risks!$E$24*Workings_risks!$E$26*Workings_risks!$E$27*Assumptions!$G$90</f>
        <v>4.6070681663055589E-4</v>
      </c>
      <c r="BL722" s="186">
        <f>AQ722*Workings_risks!$E$24*Workings_risks!$E$26*Workings_risks!$E$27*Assumptions!$G$90</f>
        <v>4.6753952513920908E-4</v>
      </c>
      <c r="BM722" s="186">
        <f>AR722*Workings_risks!$E$24*Workings_risks!$E$26*Workings_risks!$E$27*Assumptions!$G$90</f>
        <v>4.7437223364786237E-4</v>
      </c>
      <c r="BN722" s="186">
        <f>AS722*Workings_risks!$E$24*Workings_risks!$E$26*Workings_risks!$E$27*Assumptions!$G$90</f>
        <v>4.8120494215651567E-4</v>
      </c>
      <c r="BO722" s="186">
        <f>AT722*Workings_risks!$E$24*Workings_risks!$E$26*Workings_risks!$E$27*Assumptions!$G$90</f>
        <v>4.8803765066516891E-4</v>
      </c>
      <c r="BP722" s="186">
        <f>AU722*Workings_risks!$E$24*Workings_risks!$E$26*Workings_risks!$E$27*Assumptions!$G$90</f>
        <v>4.9487035917382221E-4</v>
      </c>
      <c r="BQ722" s="186">
        <f>AV722*Workings_risks!$E$24*Workings_risks!$E$26*Workings_risks!$E$27*Assumptions!$G$90</f>
        <v>5.0170306768247545E-4</v>
      </c>
      <c r="BR722" s="186">
        <f>AW722*Workings_risks!$E$24*Workings_risks!$E$26*Workings_risks!$E$27*Assumptions!$G$90</f>
        <v>5.085357761911288E-4</v>
      </c>
      <c r="BS722" s="186">
        <f>AX722*Workings_risks!$E$24*Workings_risks!$E$26*Workings_risks!$E$27*Assumptions!$G$90</f>
        <v>5.1536848469978204E-4</v>
      </c>
      <c r="BT722" s="186">
        <f>AY722*Workings_risks!$E$24*Workings_risks!$E$26*Workings_risks!$E$27*Assumptions!$G$90</f>
        <v>5.2220119320843528E-4</v>
      </c>
    </row>
    <row r="723" spans="2:72" x14ac:dyDescent="0.25">
      <c r="B723" s="42">
        <v>10540707</v>
      </c>
      <c r="C723" s="42" t="s">
        <v>595</v>
      </c>
      <c r="D723" s="42" t="s">
        <v>272</v>
      </c>
      <c r="E723" s="42">
        <v>41070665</v>
      </c>
      <c r="F723" s="42">
        <v>95332546</v>
      </c>
      <c r="G723" s="42">
        <v>0.76091699110943045</v>
      </c>
      <c r="H723" s="42">
        <v>142.22646022015201</v>
      </c>
      <c r="I723" s="42">
        <v>-34.277174451618897</v>
      </c>
      <c r="J723" s="42">
        <v>111</v>
      </c>
      <c r="K723" s="42">
        <v>96.6</v>
      </c>
      <c r="L723" s="32">
        <v>6.3E-2</v>
      </c>
      <c r="M723" s="32">
        <v>8.7999999999999995E-2</v>
      </c>
      <c r="N723" s="181"/>
      <c r="O723" s="182">
        <f t="shared" si="166"/>
        <v>117.99299999999999</v>
      </c>
      <c r="P723" s="182">
        <f t="shared" si="167"/>
        <v>102.68579999999999</v>
      </c>
      <c r="Q723" s="191">
        <f t="shared" si="168"/>
        <v>0.01</v>
      </c>
      <c r="R723" s="191">
        <f t="shared" si="169"/>
        <v>0.02</v>
      </c>
      <c r="S723" s="184">
        <f t="shared" si="170"/>
        <v>-1530.7200000000009</v>
      </c>
      <c r="T723" s="184">
        <f t="shared" si="171"/>
        <v>133.30019999999999</v>
      </c>
      <c r="U723" s="185">
        <f t="shared" si="172"/>
        <v>1.4568438381937896E-2</v>
      </c>
      <c r="V723" s="181"/>
      <c r="W723" s="182">
        <f t="shared" si="173"/>
        <v>119.10299999999999</v>
      </c>
      <c r="X723" s="182">
        <f t="shared" si="174"/>
        <v>105.10080000000001</v>
      </c>
      <c r="Y723" s="183">
        <f t="shared" si="175"/>
        <v>0.01</v>
      </c>
      <c r="Z723" s="183">
        <f t="shared" si="176"/>
        <v>0.02</v>
      </c>
      <c r="AA723" s="184">
        <f t="shared" si="177"/>
        <v>-1400.2199999999987</v>
      </c>
      <c r="AB723" s="184">
        <f t="shared" si="178"/>
        <v>133.10519999999997</v>
      </c>
      <c r="AC723" s="185">
        <f t="shared" si="179"/>
        <v>1.578694776535115E-2</v>
      </c>
      <c r="AD723" s="181"/>
      <c r="AE723" s="178">
        <f t="shared" si="180"/>
        <v>1.4568438381937896</v>
      </c>
      <c r="AF723" s="170">
        <f>Workings_risks!$E$18+Workings_risks!$E$27*(($AE723-1)*Workings_risks!$E$18)/(2050-2023)</f>
        <v>9.6488560740677371E-3</v>
      </c>
      <c r="AG723" s="170">
        <f>AF723+(($AE723-1)*Workings_risks!$E$18)/(2050-2023)</f>
        <v>9.8042292802690729E-3</v>
      </c>
      <c r="AH723" s="170">
        <f>AG723+(($AE723-1)*Workings_risks!$E$18)/(2050-2023)</f>
        <v>9.9596024864704088E-3</v>
      </c>
      <c r="AI723" s="170">
        <f>AH723+(($AE723-1)*Workings_risks!$E$18)/(2050-2023)</f>
        <v>1.0114975692671745E-2</v>
      </c>
      <c r="AJ723" s="170">
        <f>AI723+(($AE723-1)*Workings_risks!$E$18)/(2050-2023)</f>
        <v>1.027034889887308E-2</v>
      </c>
      <c r="AK723" s="170">
        <f>AJ723+(($AE723-1)*Workings_risks!$E$18)/(2050-2023)</f>
        <v>1.0425722105074416E-2</v>
      </c>
      <c r="AL723" s="170">
        <f>AK723+(($AE723-1)*Workings_risks!$E$18)/(2050-2023)</f>
        <v>1.0581095311275752E-2</v>
      </c>
      <c r="AM723" s="170">
        <f>AL723+(($AE723-1)*Workings_risks!$E$18)/(2050-2023)</f>
        <v>1.0736468517477088E-2</v>
      </c>
      <c r="AN723" s="170">
        <f>AM723+(($AE723-1)*Workings_risks!$E$18)/(2050-2023)</f>
        <v>1.0891841723678424E-2</v>
      </c>
      <c r="AO723" s="170">
        <f>AN723+(($AE723-1)*Workings_risks!$E$18)/(2050-2023)</f>
        <v>1.104721492987976E-2</v>
      </c>
      <c r="AP723" s="170">
        <f>AO723+(($AE723-1)*Workings_risks!$E$18)/(2050-2023)</f>
        <v>1.1202588136081095E-2</v>
      </c>
      <c r="AQ723" s="170">
        <f>AP723+(($AE723-1)*Workings_risks!$E$18)/(2050-2023)</f>
        <v>1.1357961342282431E-2</v>
      </c>
      <c r="AR723" s="170">
        <f>AQ723+(($AE723-1)*Workings_risks!$E$18)/(2050-2023)</f>
        <v>1.1513334548483767E-2</v>
      </c>
      <c r="AS723" s="170">
        <f>AR723+(($AE723-1)*Workings_risks!$E$18)/(2050-2023)</f>
        <v>1.1668707754685103E-2</v>
      </c>
      <c r="AT723" s="170">
        <f>AS723+(($AE723-1)*Workings_risks!$E$18)/(2050-2023)</f>
        <v>1.1824080960886439E-2</v>
      </c>
      <c r="AU723" s="170">
        <f>AT723+(($AE723-1)*Workings_risks!$E$18)/(2050-2023)</f>
        <v>1.1979454167087775E-2</v>
      </c>
      <c r="AV723" s="170">
        <f>AU723+(($AE723-1)*Workings_risks!$E$18)/(2050-2023)</f>
        <v>1.213482737328911E-2</v>
      </c>
      <c r="AW723" s="170">
        <f>AV723+(($AE723-1)*Workings_risks!$E$18)/(2050-2023)</f>
        <v>1.2290200579490446E-2</v>
      </c>
      <c r="AX723" s="170">
        <f>AW723+(($AE723-1)*Workings_risks!$E$18)/(2050-2023)</f>
        <v>1.2445573785691782E-2</v>
      </c>
      <c r="AY723" s="170">
        <f>AX723+(($AE723-1)*Workings_risks!$E$18)/(2050-2023)</f>
        <v>1.2600946991893118E-2</v>
      </c>
      <c r="BA723" s="186">
        <f>AF723*Workings_risks!$E$24*Workings_risks!$E$26*Workings_risks!$E$27*Assumptions!$G$90</f>
        <v>3.9075847493439233E-4</v>
      </c>
      <c r="BB723" s="186">
        <f>AG723*Workings_risks!$E$24*Workings_risks!$E$26*Workings_risks!$E$27*Assumptions!$G$90</f>
        <v>3.9705076457316869E-4</v>
      </c>
      <c r="BC723" s="186">
        <f>AH723*Workings_risks!$E$24*Workings_risks!$E$26*Workings_risks!$E$27*Assumptions!$G$90</f>
        <v>4.0334305421194506E-4</v>
      </c>
      <c r="BD723" s="186">
        <f>AI723*Workings_risks!$E$24*Workings_risks!$E$26*Workings_risks!$E$27*Assumptions!$G$90</f>
        <v>4.0963534385072154E-4</v>
      </c>
      <c r="BE723" s="186">
        <f>AJ723*Workings_risks!$E$24*Workings_risks!$E$26*Workings_risks!$E$27*Assumptions!$G$90</f>
        <v>4.1592763348949791E-4</v>
      </c>
      <c r="BF723" s="186">
        <f>AK723*Workings_risks!$E$24*Workings_risks!$E$26*Workings_risks!$E$27*Assumptions!$G$90</f>
        <v>4.2221992312827428E-4</v>
      </c>
      <c r="BG723" s="186">
        <f>AL723*Workings_risks!$E$24*Workings_risks!$E$26*Workings_risks!$E$27*Assumptions!$G$90</f>
        <v>4.2851221276705065E-4</v>
      </c>
      <c r="BH723" s="186">
        <f>AM723*Workings_risks!$E$24*Workings_risks!$E$26*Workings_risks!$E$27*Assumptions!$G$90</f>
        <v>4.3480450240582702E-4</v>
      </c>
      <c r="BI723" s="186">
        <f>AN723*Workings_risks!$E$24*Workings_risks!$E$26*Workings_risks!$E$27*Assumptions!$G$90</f>
        <v>4.4109679204460339E-4</v>
      </c>
      <c r="BJ723" s="186">
        <f>AO723*Workings_risks!$E$24*Workings_risks!$E$26*Workings_risks!$E$27*Assumptions!$G$90</f>
        <v>4.4738908168337975E-4</v>
      </c>
      <c r="BK723" s="186">
        <f>AP723*Workings_risks!$E$24*Workings_risks!$E$26*Workings_risks!$E$27*Assumptions!$G$90</f>
        <v>4.5368137132215602E-4</v>
      </c>
      <c r="BL723" s="186">
        <f>AQ723*Workings_risks!$E$24*Workings_risks!$E$26*Workings_risks!$E$27*Assumptions!$G$90</f>
        <v>4.5997366096093249E-4</v>
      </c>
      <c r="BM723" s="186">
        <f>AR723*Workings_risks!$E$24*Workings_risks!$E$26*Workings_risks!$E$27*Assumptions!$G$90</f>
        <v>4.6626595059970881E-4</v>
      </c>
      <c r="BN723" s="186">
        <f>AS723*Workings_risks!$E$24*Workings_risks!$E$26*Workings_risks!$E$27*Assumptions!$G$90</f>
        <v>4.7255824023848523E-4</v>
      </c>
      <c r="BO723" s="186">
        <f>AT723*Workings_risks!$E$24*Workings_risks!$E$26*Workings_risks!$E$27*Assumptions!$G$90</f>
        <v>4.788505298772616E-4</v>
      </c>
      <c r="BP723" s="186">
        <f>AU723*Workings_risks!$E$24*Workings_risks!$E$26*Workings_risks!$E$27*Assumptions!$G$90</f>
        <v>4.8514281951603791E-4</v>
      </c>
      <c r="BQ723" s="186">
        <f>AV723*Workings_risks!$E$24*Workings_risks!$E$26*Workings_risks!$E$27*Assumptions!$G$90</f>
        <v>4.9143510915481423E-4</v>
      </c>
      <c r="BR723" s="186">
        <f>AW723*Workings_risks!$E$24*Workings_risks!$E$26*Workings_risks!$E$27*Assumptions!$G$90</f>
        <v>4.977273987935906E-4</v>
      </c>
      <c r="BS723" s="186">
        <f>AX723*Workings_risks!$E$24*Workings_risks!$E$26*Workings_risks!$E$27*Assumptions!$G$90</f>
        <v>5.0401968843236697E-4</v>
      </c>
      <c r="BT723" s="186">
        <f>AY723*Workings_risks!$E$24*Workings_risks!$E$26*Workings_risks!$E$27*Assumptions!$G$90</f>
        <v>5.1031197807114344E-4</v>
      </c>
    </row>
    <row r="724" spans="2:72" x14ac:dyDescent="0.25">
      <c r="B724" s="42">
        <v>10541616</v>
      </c>
      <c r="C724" s="42" t="s">
        <v>620</v>
      </c>
      <c r="D724" s="42" t="s">
        <v>267</v>
      </c>
      <c r="E724" s="42">
        <v>157074000</v>
      </c>
      <c r="F724" s="42">
        <v>42236359</v>
      </c>
      <c r="G724" s="42">
        <v>0.78570672093482052</v>
      </c>
      <c r="H724" s="42">
        <v>143.44696769794999</v>
      </c>
      <c r="I724" s="42">
        <v>-35.220631892842803</v>
      </c>
      <c r="J724" s="42">
        <v>107</v>
      </c>
      <c r="K724" s="42">
        <v>95.1</v>
      </c>
      <c r="L724" s="32">
        <v>6.3E-2</v>
      </c>
      <c r="M724" s="32">
        <v>8.7999999999999995E-2</v>
      </c>
      <c r="N724" s="181"/>
      <c r="O724" s="182">
        <f t="shared" si="166"/>
        <v>113.741</v>
      </c>
      <c r="P724" s="182">
        <f t="shared" si="167"/>
        <v>101.09129999999999</v>
      </c>
      <c r="Q724" s="191">
        <f t="shared" si="168"/>
        <v>0.01</v>
      </c>
      <c r="R724" s="191">
        <f t="shared" si="169"/>
        <v>0.02</v>
      </c>
      <c r="S724" s="184">
        <f t="shared" si="170"/>
        <v>-1264.9700000000007</v>
      </c>
      <c r="T724" s="184">
        <f t="shared" si="171"/>
        <v>126.3907</v>
      </c>
      <c r="U724" s="185">
        <f t="shared" si="172"/>
        <v>1.5328980133916207E-2</v>
      </c>
      <c r="V724" s="181"/>
      <c r="W724" s="182">
        <f t="shared" si="173"/>
        <v>114.81099999999999</v>
      </c>
      <c r="X724" s="182">
        <f t="shared" si="174"/>
        <v>103.4688</v>
      </c>
      <c r="Y724" s="183">
        <f t="shared" si="175"/>
        <v>0.01</v>
      </c>
      <c r="Z724" s="183">
        <f t="shared" si="176"/>
        <v>0.02</v>
      </c>
      <c r="AA724" s="184">
        <f t="shared" si="177"/>
        <v>-1134.2199999999991</v>
      </c>
      <c r="AB724" s="184">
        <f t="shared" si="178"/>
        <v>126.15319999999998</v>
      </c>
      <c r="AC724" s="185">
        <f t="shared" si="179"/>
        <v>1.6886671016204967E-2</v>
      </c>
      <c r="AD724" s="181"/>
      <c r="AE724" s="178">
        <f t="shared" si="180"/>
        <v>1.5328980133916208</v>
      </c>
      <c r="AF724" s="170">
        <f>Workings_risks!$E$18+Workings_risks!$E$27*(($AE724-1)*Workings_risks!$E$18)/(2050-2023)</f>
        <v>9.7264544570876653E-3</v>
      </c>
      <c r="AG724" s="170">
        <f>AF724+(($AE724-1)*Workings_risks!$E$18)/(2050-2023)</f>
        <v>9.9076937909623117E-3</v>
      </c>
      <c r="AH724" s="170">
        <f>AG724+(($AE724-1)*Workings_risks!$E$18)/(2050-2023)</f>
        <v>1.0088933124836958E-2</v>
      </c>
      <c r="AI724" s="170">
        <f>AH724+(($AE724-1)*Workings_risks!$E$18)/(2050-2023)</f>
        <v>1.0270172458711604E-2</v>
      </c>
      <c r="AJ724" s="170">
        <f>AI724+(($AE724-1)*Workings_risks!$E$18)/(2050-2023)</f>
        <v>1.0451411792586251E-2</v>
      </c>
      <c r="AK724" s="170">
        <f>AJ724+(($AE724-1)*Workings_risks!$E$18)/(2050-2023)</f>
        <v>1.0632651126460897E-2</v>
      </c>
      <c r="AL724" s="170">
        <f>AK724+(($AE724-1)*Workings_risks!$E$18)/(2050-2023)</f>
        <v>1.0813890460335544E-2</v>
      </c>
      <c r="AM724" s="170">
        <f>AL724+(($AE724-1)*Workings_risks!$E$18)/(2050-2023)</f>
        <v>1.099512979421019E-2</v>
      </c>
      <c r="AN724" s="170">
        <f>AM724+(($AE724-1)*Workings_risks!$E$18)/(2050-2023)</f>
        <v>1.1176369128084836E-2</v>
      </c>
      <c r="AO724" s="170">
        <f>AN724+(($AE724-1)*Workings_risks!$E$18)/(2050-2023)</f>
        <v>1.1357608461959483E-2</v>
      </c>
      <c r="AP724" s="170">
        <f>AO724+(($AE724-1)*Workings_risks!$E$18)/(2050-2023)</f>
        <v>1.1538847795834129E-2</v>
      </c>
      <c r="AQ724" s="170">
        <f>AP724+(($AE724-1)*Workings_risks!$E$18)/(2050-2023)</f>
        <v>1.1720087129708776E-2</v>
      </c>
      <c r="AR724" s="170">
        <f>AQ724+(($AE724-1)*Workings_risks!$E$18)/(2050-2023)</f>
        <v>1.1901326463583422E-2</v>
      </c>
      <c r="AS724" s="170">
        <f>AR724+(($AE724-1)*Workings_risks!$E$18)/(2050-2023)</f>
        <v>1.2082565797458068E-2</v>
      </c>
      <c r="AT724" s="170">
        <f>AS724+(($AE724-1)*Workings_risks!$E$18)/(2050-2023)</f>
        <v>1.2263805131332715E-2</v>
      </c>
      <c r="AU724" s="170">
        <f>AT724+(($AE724-1)*Workings_risks!$E$18)/(2050-2023)</f>
        <v>1.2445044465207361E-2</v>
      </c>
      <c r="AV724" s="170">
        <f>AU724+(($AE724-1)*Workings_risks!$E$18)/(2050-2023)</f>
        <v>1.2626283799082007E-2</v>
      </c>
      <c r="AW724" s="170">
        <f>AV724+(($AE724-1)*Workings_risks!$E$18)/(2050-2023)</f>
        <v>1.2807523132956654E-2</v>
      </c>
      <c r="AX724" s="170">
        <f>AW724+(($AE724-1)*Workings_risks!$E$18)/(2050-2023)</f>
        <v>1.29887624668313E-2</v>
      </c>
      <c r="AY724" s="170">
        <f>AX724+(($AE724-1)*Workings_risks!$E$18)/(2050-2023)</f>
        <v>1.3170001800705947E-2</v>
      </c>
      <c r="BA724" s="186">
        <f>AF724*Workings_risks!$E$24*Workings_risks!$E$26*Workings_risks!$E$27*Assumptions!$G$90</f>
        <v>3.9390104702516446E-4</v>
      </c>
      <c r="BB724" s="186">
        <f>AG724*Workings_risks!$E$24*Workings_risks!$E$26*Workings_risks!$E$27*Assumptions!$G$90</f>
        <v>4.0124086069419823E-4</v>
      </c>
      <c r="BC724" s="186">
        <f>AH724*Workings_risks!$E$24*Workings_risks!$E$26*Workings_risks!$E$27*Assumptions!$G$90</f>
        <v>4.08580674363232E-4</v>
      </c>
      <c r="BD724" s="186">
        <f>AI724*Workings_risks!$E$24*Workings_risks!$E$26*Workings_risks!$E$27*Assumptions!$G$90</f>
        <v>4.1592048803226582E-4</v>
      </c>
      <c r="BE724" s="186">
        <f>AJ724*Workings_risks!$E$24*Workings_risks!$E$26*Workings_risks!$E$27*Assumptions!$G$90</f>
        <v>4.2326030170129953E-4</v>
      </c>
      <c r="BF724" s="186">
        <f>AK724*Workings_risks!$E$24*Workings_risks!$E$26*Workings_risks!$E$27*Assumptions!$G$90</f>
        <v>4.306001153703333E-4</v>
      </c>
      <c r="BG724" s="186">
        <f>AL724*Workings_risks!$E$24*Workings_risks!$E$26*Workings_risks!$E$27*Assumptions!$G$90</f>
        <v>4.3793992903936712E-4</v>
      </c>
      <c r="BH724" s="186">
        <f>AM724*Workings_risks!$E$24*Workings_risks!$E$26*Workings_risks!$E$27*Assumptions!$G$90</f>
        <v>4.4527974270840089E-4</v>
      </c>
      <c r="BI724" s="186">
        <f>AN724*Workings_risks!$E$24*Workings_risks!$E$26*Workings_risks!$E$27*Assumptions!$G$90</f>
        <v>4.5261955637743471E-4</v>
      </c>
      <c r="BJ724" s="186">
        <f>AO724*Workings_risks!$E$24*Workings_risks!$E$26*Workings_risks!$E$27*Assumptions!$G$90</f>
        <v>4.5995937004646848E-4</v>
      </c>
      <c r="BK724" s="186">
        <f>AP724*Workings_risks!$E$24*Workings_risks!$E$26*Workings_risks!$E$27*Assumptions!$G$90</f>
        <v>4.672991837155023E-4</v>
      </c>
      <c r="BL724" s="186">
        <f>AQ724*Workings_risks!$E$24*Workings_risks!$E$26*Workings_risks!$E$27*Assumptions!$G$90</f>
        <v>4.7463899738453606E-4</v>
      </c>
      <c r="BM724" s="186">
        <f>AR724*Workings_risks!$E$24*Workings_risks!$E$26*Workings_risks!$E$27*Assumptions!$G$90</f>
        <v>4.8197881105356978E-4</v>
      </c>
      <c r="BN724" s="186">
        <f>AS724*Workings_risks!$E$24*Workings_risks!$E$26*Workings_risks!$E$27*Assumptions!$G$90</f>
        <v>4.893186247226036E-4</v>
      </c>
      <c r="BO724" s="186">
        <f>AT724*Workings_risks!$E$24*Workings_risks!$E$26*Workings_risks!$E$27*Assumptions!$G$90</f>
        <v>4.9665843839163731E-4</v>
      </c>
      <c r="BP724" s="186">
        <f>AU724*Workings_risks!$E$24*Workings_risks!$E$26*Workings_risks!$E$27*Assumptions!$G$90</f>
        <v>5.0399825206067113E-4</v>
      </c>
      <c r="BQ724" s="186">
        <f>AV724*Workings_risks!$E$24*Workings_risks!$E$26*Workings_risks!$E$27*Assumptions!$G$90</f>
        <v>5.1133806572970484E-4</v>
      </c>
      <c r="BR724" s="186">
        <f>AW724*Workings_risks!$E$24*Workings_risks!$E$26*Workings_risks!$E$27*Assumptions!$G$90</f>
        <v>5.1867787939873867E-4</v>
      </c>
      <c r="BS724" s="186">
        <f>AX724*Workings_risks!$E$24*Workings_risks!$E$26*Workings_risks!$E$27*Assumptions!$G$90</f>
        <v>5.2601769306777249E-4</v>
      </c>
      <c r="BT724" s="186">
        <f>AY724*Workings_risks!$E$24*Workings_risks!$E$26*Workings_risks!$E$27*Assumptions!$G$90</f>
        <v>5.3335750673680631E-4</v>
      </c>
    </row>
    <row r="725" spans="2:72" x14ac:dyDescent="0.25">
      <c r="B725" s="42">
        <v>10543005</v>
      </c>
      <c r="C725" s="42" t="s">
        <v>571</v>
      </c>
      <c r="D725" s="42" t="s">
        <v>241</v>
      </c>
      <c r="E725" s="42">
        <v>52301478</v>
      </c>
      <c r="F725" s="42">
        <v>52301488</v>
      </c>
      <c r="G725" s="42">
        <v>1.1256428007198704</v>
      </c>
      <c r="H725" s="42">
        <v>143.71921810529699</v>
      </c>
      <c r="I725" s="42">
        <v>-36.846652726683097</v>
      </c>
      <c r="J725" s="42">
        <v>106</v>
      </c>
      <c r="K725" s="42">
        <v>95.2</v>
      </c>
      <c r="L725" s="32">
        <v>6.3E-2</v>
      </c>
      <c r="M725" s="32">
        <v>8.7999999999999995E-2</v>
      </c>
      <c r="N725" s="181"/>
      <c r="O725" s="182">
        <f t="shared" si="166"/>
        <v>112.678</v>
      </c>
      <c r="P725" s="182">
        <f t="shared" si="167"/>
        <v>101.19759999999999</v>
      </c>
      <c r="Q725" s="191">
        <f t="shared" si="168"/>
        <v>0.01</v>
      </c>
      <c r="R725" s="191">
        <f t="shared" si="169"/>
        <v>0.02</v>
      </c>
      <c r="S725" s="184">
        <f t="shared" si="170"/>
        <v>-1148.0400000000004</v>
      </c>
      <c r="T725" s="184">
        <f t="shared" si="171"/>
        <v>124.1584</v>
      </c>
      <c r="U725" s="185">
        <f t="shared" si="172"/>
        <v>1.5816870492317336E-2</v>
      </c>
      <c r="V725" s="181"/>
      <c r="W725" s="182">
        <f t="shared" si="173"/>
        <v>113.738</v>
      </c>
      <c r="X725" s="182">
        <f t="shared" si="174"/>
        <v>103.5776</v>
      </c>
      <c r="Y725" s="183">
        <f t="shared" si="175"/>
        <v>0.01</v>
      </c>
      <c r="Z725" s="183">
        <f t="shared" si="176"/>
        <v>0.02</v>
      </c>
      <c r="AA725" s="184">
        <f t="shared" si="177"/>
        <v>-1016.0399999999996</v>
      </c>
      <c r="AB725" s="184">
        <f t="shared" si="178"/>
        <v>123.89840000000001</v>
      </c>
      <c r="AC725" s="185">
        <f t="shared" si="179"/>
        <v>1.7615841895988364E-2</v>
      </c>
      <c r="AD725" s="181"/>
      <c r="AE725" s="178">
        <f t="shared" si="180"/>
        <v>1.5816870492317336</v>
      </c>
      <c r="AF725" s="170">
        <f>Workings_risks!$E$18+Workings_risks!$E$27*(($AE725-1)*Workings_risks!$E$18)/(2050-2023)</f>
        <v>9.7762341079805463E-3</v>
      </c>
      <c r="AG725" s="170">
        <f>AF725+(($AE725-1)*Workings_risks!$E$18)/(2050-2023)</f>
        <v>9.9740666588194853E-3</v>
      </c>
      <c r="AH725" s="170">
        <f>AG725+(($AE725-1)*Workings_risks!$E$18)/(2050-2023)</f>
        <v>1.0171899209658424E-2</v>
      </c>
      <c r="AI725" s="170">
        <f>AH725+(($AE725-1)*Workings_risks!$E$18)/(2050-2023)</f>
        <v>1.0369731760497363E-2</v>
      </c>
      <c r="AJ725" s="170">
        <f>AI725+(($AE725-1)*Workings_risks!$E$18)/(2050-2023)</f>
        <v>1.0567564311336302E-2</v>
      </c>
      <c r="AK725" s="170">
        <f>AJ725+(($AE725-1)*Workings_risks!$E$18)/(2050-2023)</f>
        <v>1.0765396862175241E-2</v>
      </c>
      <c r="AL725" s="170">
        <f>AK725+(($AE725-1)*Workings_risks!$E$18)/(2050-2023)</f>
        <v>1.096322941301418E-2</v>
      </c>
      <c r="AM725" s="170">
        <f>AL725+(($AE725-1)*Workings_risks!$E$18)/(2050-2023)</f>
        <v>1.1161061963853119E-2</v>
      </c>
      <c r="AN725" s="170">
        <f>AM725+(($AE725-1)*Workings_risks!$E$18)/(2050-2023)</f>
        <v>1.1358894514692058E-2</v>
      </c>
      <c r="AO725" s="170">
        <f>AN725+(($AE725-1)*Workings_risks!$E$18)/(2050-2023)</f>
        <v>1.1556727065530997E-2</v>
      </c>
      <c r="AP725" s="170">
        <f>AO725+(($AE725-1)*Workings_risks!$E$18)/(2050-2023)</f>
        <v>1.1754559616369935E-2</v>
      </c>
      <c r="AQ725" s="170">
        <f>AP725+(($AE725-1)*Workings_risks!$E$18)/(2050-2023)</f>
        <v>1.1952392167208874E-2</v>
      </c>
      <c r="AR725" s="170">
        <f>AQ725+(($AE725-1)*Workings_risks!$E$18)/(2050-2023)</f>
        <v>1.2150224718047813E-2</v>
      </c>
      <c r="AS725" s="170">
        <f>AR725+(($AE725-1)*Workings_risks!$E$18)/(2050-2023)</f>
        <v>1.2348057268886752E-2</v>
      </c>
      <c r="AT725" s="170">
        <f>AS725+(($AE725-1)*Workings_risks!$E$18)/(2050-2023)</f>
        <v>1.2545889819725691E-2</v>
      </c>
      <c r="AU725" s="170">
        <f>AT725+(($AE725-1)*Workings_risks!$E$18)/(2050-2023)</f>
        <v>1.274372237056463E-2</v>
      </c>
      <c r="AV725" s="170">
        <f>AU725+(($AE725-1)*Workings_risks!$E$18)/(2050-2023)</f>
        <v>1.2941554921403569E-2</v>
      </c>
      <c r="AW725" s="170">
        <f>AV725+(($AE725-1)*Workings_risks!$E$18)/(2050-2023)</f>
        <v>1.3139387472242508E-2</v>
      </c>
      <c r="AX725" s="170">
        <f>AW725+(($AE725-1)*Workings_risks!$E$18)/(2050-2023)</f>
        <v>1.3337220023081447E-2</v>
      </c>
      <c r="AY725" s="170">
        <f>AX725+(($AE725-1)*Workings_risks!$E$18)/(2050-2023)</f>
        <v>1.3535052573920386E-2</v>
      </c>
      <c r="BA725" s="186">
        <f>AF725*Workings_risks!$E$24*Workings_risks!$E$26*Workings_risks!$E$27*Assumptions!$G$90</f>
        <v>3.9591701869230825E-4</v>
      </c>
      <c r="BB725" s="186">
        <f>AG725*Workings_risks!$E$24*Workings_risks!$E$26*Workings_risks!$E$27*Assumptions!$G$90</f>
        <v>4.0392882291705656E-4</v>
      </c>
      <c r="BC725" s="186">
        <f>AH725*Workings_risks!$E$24*Workings_risks!$E$26*Workings_risks!$E$27*Assumptions!$G$90</f>
        <v>4.1194062714180487E-4</v>
      </c>
      <c r="BD725" s="186">
        <f>AI725*Workings_risks!$E$24*Workings_risks!$E$26*Workings_risks!$E$27*Assumptions!$G$90</f>
        <v>4.1995243136655318E-4</v>
      </c>
      <c r="BE725" s="186">
        <f>AJ725*Workings_risks!$E$24*Workings_risks!$E$26*Workings_risks!$E$27*Assumptions!$G$90</f>
        <v>4.2796423559130154E-4</v>
      </c>
      <c r="BF725" s="186">
        <f>AK725*Workings_risks!$E$24*Workings_risks!$E$26*Workings_risks!$E$27*Assumptions!$G$90</f>
        <v>4.359760398160499E-4</v>
      </c>
      <c r="BG725" s="186">
        <f>AL725*Workings_risks!$E$24*Workings_risks!$E$26*Workings_risks!$E$27*Assumptions!$G$90</f>
        <v>4.4398784404079826E-4</v>
      </c>
      <c r="BH725" s="186">
        <f>AM725*Workings_risks!$E$24*Workings_risks!$E$26*Workings_risks!$E$27*Assumptions!$G$90</f>
        <v>4.5199964826554646E-4</v>
      </c>
      <c r="BI725" s="186">
        <f>AN725*Workings_risks!$E$24*Workings_risks!$E$26*Workings_risks!$E$27*Assumptions!$G$90</f>
        <v>4.6001145249029482E-4</v>
      </c>
      <c r="BJ725" s="186">
        <f>AO725*Workings_risks!$E$24*Workings_risks!$E$26*Workings_risks!$E$27*Assumptions!$G$90</f>
        <v>4.6802325671504308E-4</v>
      </c>
      <c r="BK725" s="186">
        <f>AP725*Workings_risks!$E$24*Workings_risks!$E$26*Workings_risks!$E$27*Assumptions!$G$90</f>
        <v>4.7603506093979155E-4</v>
      </c>
      <c r="BL725" s="186">
        <f>AQ725*Workings_risks!$E$24*Workings_risks!$E$26*Workings_risks!$E$27*Assumptions!$G$90</f>
        <v>4.840468651645398E-4</v>
      </c>
      <c r="BM725" s="186">
        <f>AR725*Workings_risks!$E$24*Workings_risks!$E$26*Workings_risks!$E$27*Assumptions!$G$90</f>
        <v>4.9205866938928811E-4</v>
      </c>
      <c r="BN725" s="186">
        <f>AS725*Workings_risks!$E$24*Workings_risks!$E$26*Workings_risks!$E$27*Assumptions!$G$90</f>
        <v>5.0007047361403636E-4</v>
      </c>
      <c r="BO725" s="186">
        <f>AT725*Workings_risks!$E$24*Workings_risks!$E$26*Workings_risks!$E$27*Assumptions!$G$90</f>
        <v>5.0808227783878483E-4</v>
      </c>
      <c r="BP725" s="186">
        <f>AU725*Workings_risks!$E$24*Workings_risks!$E$26*Workings_risks!$E$27*Assumptions!$G$90</f>
        <v>5.1609408206353309E-4</v>
      </c>
      <c r="BQ725" s="186">
        <f>AV725*Workings_risks!$E$24*Workings_risks!$E$26*Workings_risks!$E$27*Assumptions!$G$90</f>
        <v>5.2410588628828145E-4</v>
      </c>
      <c r="BR725" s="186">
        <f>AW725*Workings_risks!$E$24*Workings_risks!$E$26*Workings_risks!$E$27*Assumptions!$G$90</f>
        <v>5.3211769051302981E-4</v>
      </c>
      <c r="BS725" s="186">
        <f>AX725*Workings_risks!$E$24*Workings_risks!$E$26*Workings_risks!$E$27*Assumptions!$G$90</f>
        <v>5.4012949473777796E-4</v>
      </c>
      <c r="BT725" s="186">
        <f>AY725*Workings_risks!$E$24*Workings_risks!$E$26*Workings_risks!$E$27*Assumptions!$G$90</f>
        <v>5.4814129896252643E-4</v>
      </c>
    </row>
    <row r="726" spans="2:72" x14ac:dyDescent="0.25">
      <c r="B726" s="42">
        <v>10551476</v>
      </c>
      <c r="C726" s="42" t="s">
        <v>654</v>
      </c>
      <c r="D726" s="42" t="s">
        <v>281</v>
      </c>
      <c r="E726" s="42">
        <v>122260734</v>
      </c>
      <c r="F726" s="42">
        <v>194880973</v>
      </c>
      <c r="G726" s="42">
        <v>0.25997724343654038</v>
      </c>
      <c r="H726" s="42">
        <v>145.783201670323</v>
      </c>
      <c r="I726" s="42">
        <v>-36.411885153129298</v>
      </c>
      <c r="J726" s="42">
        <v>118</v>
      </c>
      <c r="K726" s="42">
        <v>104</v>
      </c>
      <c r="L726" s="32">
        <v>6.3E-2</v>
      </c>
      <c r="M726" s="32">
        <v>8.7999999999999995E-2</v>
      </c>
      <c r="N726" s="181"/>
      <c r="O726" s="182">
        <f t="shared" si="166"/>
        <v>125.434</v>
      </c>
      <c r="P726" s="182">
        <f t="shared" si="167"/>
        <v>110.55199999999999</v>
      </c>
      <c r="Q726" s="191">
        <f t="shared" si="168"/>
        <v>0.01</v>
      </c>
      <c r="R726" s="191">
        <f t="shared" si="169"/>
        <v>0.02</v>
      </c>
      <c r="S726" s="184">
        <f t="shared" si="170"/>
        <v>-1488.2000000000005</v>
      </c>
      <c r="T726" s="184">
        <f t="shared" si="171"/>
        <v>140.316</v>
      </c>
      <c r="U726" s="185">
        <f t="shared" si="172"/>
        <v>1.4995296331138285E-2</v>
      </c>
      <c r="V726" s="181"/>
      <c r="W726" s="182">
        <f t="shared" si="173"/>
        <v>126.61399999999999</v>
      </c>
      <c r="X726" s="182">
        <f t="shared" si="174"/>
        <v>113.15200000000002</v>
      </c>
      <c r="Y726" s="183">
        <f t="shared" si="175"/>
        <v>0.01</v>
      </c>
      <c r="Z726" s="183">
        <f t="shared" si="176"/>
        <v>0.02</v>
      </c>
      <c r="AA726" s="184">
        <f t="shared" si="177"/>
        <v>-1346.1999999999973</v>
      </c>
      <c r="AB726" s="184">
        <f t="shared" si="178"/>
        <v>140.07599999999996</v>
      </c>
      <c r="AC726" s="185">
        <f t="shared" si="179"/>
        <v>1.639875204278711E-2</v>
      </c>
      <c r="AD726" s="181"/>
      <c r="AE726" s="178">
        <f t="shared" si="180"/>
        <v>1.4995296331138286</v>
      </c>
      <c r="AF726" s="170">
        <f>Workings_risks!$E$18+Workings_risks!$E$27*(($AE726-1)*Workings_risks!$E$18)/(2050-2023)</f>
        <v>9.6924085635280363E-3</v>
      </c>
      <c r="AG726" s="170">
        <f>AF726+(($AE726-1)*Workings_risks!$E$18)/(2050-2023)</f>
        <v>9.8622992662161391E-3</v>
      </c>
      <c r="AH726" s="170">
        <f>AG726+(($AE726-1)*Workings_risks!$E$18)/(2050-2023)</f>
        <v>1.0032189968904242E-2</v>
      </c>
      <c r="AI726" s="170">
        <f>AH726+(($AE726-1)*Workings_risks!$E$18)/(2050-2023)</f>
        <v>1.0202080671592345E-2</v>
      </c>
      <c r="AJ726" s="170">
        <f>AI726+(($AE726-1)*Workings_risks!$E$18)/(2050-2023)</f>
        <v>1.0371971374280448E-2</v>
      </c>
      <c r="AK726" s="170">
        <f>AJ726+(($AE726-1)*Workings_risks!$E$18)/(2050-2023)</f>
        <v>1.054186207696855E-2</v>
      </c>
      <c r="AL726" s="170">
        <f>AK726+(($AE726-1)*Workings_risks!$E$18)/(2050-2023)</f>
        <v>1.0711752779656653E-2</v>
      </c>
      <c r="AM726" s="170">
        <f>AL726+(($AE726-1)*Workings_risks!$E$18)/(2050-2023)</f>
        <v>1.0881643482344756E-2</v>
      </c>
      <c r="AN726" s="170">
        <f>AM726+(($AE726-1)*Workings_risks!$E$18)/(2050-2023)</f>
        <v>1.1051534185032859E-2</v>
      </c>
      <c r="AO726" s="170">
        <f>AN726+(($AE726-1)*Workings_risks!$E$18)/(2050-2023)</f>
        <v>1.1221424887720962E-2</v>
      </c>
      <c r="AP726" s="170">
        <f>AO726+(($AE726-1)*Workings_risks!$E$18)/(2050-2023)</f>
        <v>1.1391315590409064E-2</v>
      </c>
      <c r="AQ726" s="170">
        <f>AP726+(($AE726-1)*Workings_risks!$E$18)/(2050-2023)</f>
        <v>1.1561206293097167E-2</v>
      </c>
      <c r="AR726" s="170">
        <f>AQ726+(($AE726-1)*Workings_risks!$E$18)/(2050-2023)</f>
        <v>1.173109699578527E-2</v>
      </c>
      <c r="AS726" s="170">
        <f>AR726+(($AE726-1)*Workings_risks!$E$18)/(2050-2023)</f>
        <v>1.1900987698473373E-2</v>
      </c>
      <c r="AT726" s="170">
        <f>AS726+(($AE726-1)*Workings_risks!$E$18)/(2050-2023)</f>
        <v>1.2070878401161476E-2</v>
      </c>
      <c r="AU726" s="170">
        <f>AT726+(($AE726-1)*Workings_risks!$E$18)/(2050-2023)</f>
        <v>1.2240769103849579E-2</v>
      </c>
      <c r="AV726" s="170">
        <f>AU726+(($AE726-1)*Workings_risks!$E$18)/(2050-2023)</f>
        <v>1.2410659806537681E-2</v>
      </c>
      <c r="AW726" s="170">
        <f>AV726+(($AE726-1)*Workings_risks!$E$18)/(2050-2023)</f>
        <v>1.2580550509225784E-2</v>
      </c>
      <c r="AX726" s="170">
        <f>AW726+(($AE726-1)*Workings_risks!$E$18)/(2050-2023)</f>
        <v>1.2750441211913887E-2</v>
      </c>
      <c r="AY726" s="170">
        <f>AX726+(($AE726-1)*Workings_risks!$E$18)/(2050-2023)</f>
        <v>1.292033191460199E-2</v>
      </c>
      <c r="BA726" s="186">
        <f>AF726*Workings_risks!$E$24*Workings_risks!$E$26*Workings_risks!$E$27*Assumptions!$G$90</f>
        <v>3.9252225959761708E-4</v>
      </c>
      <c r="BB726" s="186">
        <f>AG726*Workings_risks!$E$24*Workings_risks!$E$26*Workings_risks!$E$27*Assumptions!$G$90</f>
        <v>3.9940247745746824E-4</v>
      </c>
      <c r="BC726" s="186">
        <f>AH726*Workings_risks!$E$24*Workings_risks!$E$26*Workings_risks!$E$27*Assumptions!$G$90</f>
        <v>4.0628269531731961E-4</v>
      </c>
      <c r="BD726" s="186">
        <f>AI726*Workings_risks!$E$24*Workings_risks!$E$26*Workings_risks!$E$27*Assumptions!$G$90</f>
        <v>4.1316291317717088E-4</v>
      </c>
      <c r="BE726" s="186">
        <f>AJ726*Workings_risks!$E$24*Workings_risks!$E$26*Workings_risks!$E$27*Assumptions!$G$90</f>
        <v>4.200431310370221E-4</v>
      </c>
      <c r="BF726" s="186">
        <f>AK726*Workings_risks!$E$24*Workings_risks!$E$26*Workings_risks!$E$27*Assumptions!$G$90</f>
        <v>4.2692334889687337E-4</v>
      </c>
      <c r="BG726" s="186">
        <f>AL726*Workings_risks!$E$24*Workings_risks!$E$26*Workings_risks!$E$27*Assumptions!$G$90</f>
        <v>4.3380356675672469E-4</v>
      </c>
      <c r="BH726" s="186">
        <f>AM726*Workings_risks!$E$24*Workings_risks!$E$26*Workings_risks!$E$27*Assumptions!$G$90</f>
        <v>4.4068378461657601E-4</v>
      </c>
      <c r="BI726" s="186">
        <f>AN726*Workings_risks!$E$24*Workings_risks!$E$26*Workings_risks!$E$27*Assumptions!$G$90</f>
        <v>4.4756400247642723E-4</v>
      </c>
      <c r="BJ726" s="186">
        <f>AO726*Workings_risks!$E$24*Workings_risks!$E$26*Workings_risks!$E$27*Assumptions!$G$90</f>
        <v>4.5444422033627855E-4</v>
      </c>
      <c r="BK726" s="186">
        <f>AP726*Workings_risks!$E$24*Workings_risks!$E$26*Workings_risks!$E$27*Assumptions!$G$90</f>
        <v>4.6132443819612976E-4</v>
      </c>
      <c r="BL726" s="186">
        <f>AQ726*Workings_risks!$E$24*Workings_risks!$E$26*Workings_risks!$E$27*Assumptions!$G$90</f>
        <v>4.6820465605598108E-4</v>
      </c>
      <c r="BM726" s="186">
        <f>AR726*Workings_risks!$E$24*Workings_risks!$E$26*Workings_risks!$E$27*Assumptions!$G$90</f>
        <v>4.7508487391583235E-4</v>
      </c>
      <c r="BN726" s="186">
        <f>AS726*Workings_risks!$E$24*Workings_risks!$E$26*Workings_risks!$E$27*Assumptions!$G$90</f>
        <v>4.8196509177568368E-4</v>
      </c>
      <c r="BO726" s="186">
        <f>AT726*Workings_risks!$E$24*Workings_risks!$E$26*Workings_risks!$E$27*Assumptions!$G$90</f>
        <v>4.88845309635535E-4</v>
      </c>
      <c r="BP726" s="186">
        <f>AU726*Workings_risks!$E$24*Workings_risks!$E$26*Workings_risks!$E$27*Assumptions!$G$90</f>
        <v>4.9572552749538616E-4</v>
      </c>
      <c r="BQ726" s="186">
        <f>AV726*Workings_risks!$E$24*Workings_risks!$E$26*Workings_risks!$E$27*Assumptions!$G$90</f>
        <v>5.0260574535523743E-4</v>
      </c>
      <c r="BR726" s="186">
        <f>AW726*Workings_risks!$E$24*Workings_risks!$E$26*Workings_risks!$E$27*Assumptions!$G$90</f>
        <v>5.094859632150887E-4</v>
      </c>
      <c r="BS726" s="186">
        <f>AX726*Workings_risks!$E$24*Workings_risks!$E$26*Workings_risks!$E$27*Assumptions!$G$90</f>
        <v>5.1636618107493996E-4</v>
      </c>
      <c r="BT726" s="186">
        <f>AY726*Workings_risks!$E$24*Workings_risks!$E$26*Workings_risks!$E$27*Assumptions!$G$90</f>
        <v>5.2324639893479134E-4</v>
      </c>
    </row>
    <row r="727" spans="2:72" x14ac:dyDescent="0.25">
      <c r="B727" s="42">
        <v>10553394</v>
      </c>
      <c r="C727" s="42" t="s">
        <v>648</v>
      </c>
      <c r="D727" s="42" t="s">
        <v>281</v>
      </c>
      <c r="E727" s="42">
        <v>138130888</v>
      </c>
      <c r="F727" s="42">
        <v>138130883</v>
      </c>
      <c r="G727" s="42">
        <v>0.81399879581791046</v>
      </c>
      <c r="H727" s="42">
        <v>145.407430669577</v>
      </c>
      <c r="I727" s="42">
        <v>-36.427843728507398</v>
      </c>
      <c r="J727" s="42">
        <v>117</v>
      </c>
      <c r="K727" s="42">
        <v>102</v>
      </c>
      <c r="L727" s="32">
        <v>6.3E-2</v>
      </c>
      <c r="M727" s="32">
        <v>8.7999999999999995E-2</v>
      </c>
      <c r="N727" s="181"/>
      <c r="O727" s="182">
        <f t="shared" si="166"/>
        <v>124.371</v>
      </c>
      <c r="P727" s="182">
        <f t="shared" si="167"/>
        <v>108.42599999999999</v>
      </c>
      <c r="Q727" s="191">
        <f t="shared" si="168"/>
        <v>0.01</v>
      </c>
      <c r="R727" s="191">
        <f t="shared" si="169"/>
        <v>0.02</v>
      </c>
      <c r="S727" s="184">
        <f t="shared" si="170"/>
        <v>-1594.5000000000009</v>
      </c>
      <c r="T727" s="184">
        <f t="shared" si="171"/>
        <v>140.316</v>
      </c>
      <c r="U727" s="185">
        <f t="shared" si="172"/>
        <v>1.4622765757290679E-2</v>
      </c>
      <c r="V727" s="181"/>
      <c r="W727" s="182">
        <f t="shared" si="173"/>
        <v>125.541</v>
      </c>
      <c r="X727" s="182">
        <f t="shared" si="174"/>
        <v>110.97600000000001</v>
      </c>
      <c r="Y727" s="183">
        <f t="shared" si="175"/>
        <v>0.01</v>
      </c>
      <c r="Z727" s="183">
        <f t="shared" si="176"/>
        <v>0.02</v>
      </c>
      <c r="AA727" s="184">
        <f t="shared" si="177"/>
        <v>-1456.4999999999982</v>
      </c>
      <c r="AB727" s="184">
        <f t="shared" si="178"/>
        <v>140.10599999999997</v>
      </c>
      <c r="AC727" s="185">
        <f t="shared" si="179"/>
        <v>1.5864057672502572E-2</v>
      </c>
      <c r="AD727" s="181"/>
      <c r="AE727" s="178">
        <f t="shared" si="180"/>
        <v>1.4622765757290679</v>
      </c>
      <c r="AF727" s="170">
        <f>Workings_risks!$E$18+Workings_risks!$E$27*(($AE727-1)*Workings_risks!$E$18)/(2050-2023)</f>
        <v>9.6543991181808671E-3</v>
      </c>
      <c r="AG727" s="170">
        <f>AF727+(($AE727-1)*Workings_risks!$E$18)/(2050-2023)</f>
        <v>9.8116200057532469E-3</v>
      </c>
      <c r="AH727" s="170">
        <f>AG727+(($AE727-1)*Workings_risks!$E$18)/(2050-2023)</f>
        <v>9.9688408933256267E-3</v>
      </c>
      <c r="AI727" s="170">
        <f>AH727+(($AE727-1)*Workings_risks!$E$18)/(2050-2023)</f>
        <v>1.0126061780898006E-2</v>
      </c>
      <c r="AJ727" s="170">
        <f>AI727+(($AE727-1)*Workings_risks!$E$18)/(2050-2023)</f>
        <v>1.0283282668470386E-2</v>
      </c>
      <c r="AK727" s="170">
        <f>AJ727+(($AE727-1)*Workings_risks!$E$18)/(2050-2023)</f>
        <v>1.0440503556042766E-2</v>
      </c>
      <c r="AL727" s="170">
        <f>AK727+(($AE727-1)*Workings_risks!$E$18)/(2050-2023)</f>
        <v>1.0597724443615146E-2</v>
      </c>
      <c r="AM727" s="170">
        <f>AL727+(($AE727-1)*Workings_risks!$E$18)/(2050-2023)</f>
        <v>1.0754945331187525E-2</v>
      </c>
      <c r="AN727" s="170">
        <f>AM727+(($AE727-1)*Workings_risks!$E$18)/(2050-2023)</f>
        <v>1.0912166218759905E-2</v>
      </c>
      <c r="AO727" s="170">
        <f>AN727+(($AE727-1)*Workings_risks!$E$18)/(2050-2023)</f>
        <v>1.1069387106332285E-2</v>
      </c>
      <c r="AP727" s="170">
        <f>AO727+(($AE727-1)*Workings_risks!$E$18)/(2050-2023)</f>
        <v>1.1226607993904665E-2</v>
      </c>
      <c r="AQ727" s="170">
        <f>AP727+(($AE727-1)*Workings_risks!$E$18)/(2050-2023)</f>
        <v>1.1383828881477044E-2</v>
      </c>
      <c r="AR727" s="170">
        <f>AQ727+(($AE727-1)*Workings_risks!$E$18)/(2050-2023)</f>
        <v>1.1541049769049424E-2</v>
      </c>
      <c r="AS727" s="170">
        <f>AR727+(($AE727-1)*Workings_risks!$E$18)/(2050-2023)</f>
        <v>1.1698270656621804E-2</v>
      </c>
      <c r="AT727" s="170">
        <f>AS727+(($AE727-1)*Workings_risks!$E$18)/(2050-2023)</f>
        <v>1.1855491544194184E-2</v>
      </c>
      <c r="AU727" s="170">
        <f>AT727+(($AE727-1)*Workings_risks!$E$18)/(2050-2023)</f>
        <v>1.2012712431766564E-2</v>
      </c>
      <c r="AV727" s="170">
        <f>AU727+(($AE727-1)*Workings_risks!$E$18)/(2050-2023)</f>
        <v>1.2169933319338943E-2</v>
      </c>
      <c r="AW727" s="170">
        <f>AV727+(($AE727-1)*Workings_risks!$E$18)/(2050-2023)</f>
        <v>1.2327154206911323E-2</v>
      </c>
      <c r="AX727" s="170">
        <f>AW727+(($AE727-1)*Workings_risks!$E$18)/(2050-2023)</f>
        <v>1.2484375094483703E-2</v>
      </c>
      <c r="AY727" s="170">
        <f>AX727+(($AE727-1)*Workings_risks!$E$18)/(2050-2023)</f>
        <v>1.2641595982056083E-2</v>
      </c>
      <c r="BA727" s="186">
        <f>AF727*Workings_risks!$E$24*Workings_risks!$E$26*Workings_risks!$E$27*Assumptions!$G$90</f>
        <v>3.9098295661880279E-4</v>
      </c>
      <c r="BB727" s="186">
        <f>AG727*Workings_risks!$E$24*Workings_risks!$E$26*Workings_risks!$E$27*Assumptions!$G$90</f>
        <v>3.9735007348571614E-4</v>
      </c>
      <c r="BC727" s="186">
        <f>AH727*Workings_risks!$E$24*Workings_risks!$E$26*Workings_risks!$E$27*Assumptions!$G$90</f>
        <v>4.0371719035262927E-4</v>
      </c>
      <c r="BD727" s="186">
        <f>AI727*Workings_risks!$E$24*Workings_risks!$E$26*Workings_risks!$E$27*Assumptions!$G$90</f>
        <v>4.1008430721954252E-4</v>
      </c>
      <c r="BE727" s="186">
        <f>AJ727*Workings_risks!$E$24*Workings_risks!$E$26*Workings_risks!$E$27*Assumptions!$G$90</f>
        <v>4.1645142408645571E-4</v>
      </c>
      <c r="BF727" s="186">
        <f>AK727*Workings_risks!$E$24*Workings_risks!$E$26*Workings_risks!$E$27*Assumptions!$G$90</f>
        <v>4.2281854095336884E-4</v>
      </c>
      <c r="BG727" s="186">
        <f>AL727*Workings_risks!$E$24*Workings_risks!$E$26*Workings_risks!$E$27*Assumptions!$G$90</f>
        <v>4.2918565782028214E-4</v>
      </c>
      <c r="BH727" s="186">
        <f>AM727*Workings_risks!$E$24*Workings_risks!$E$26*Workings_risks!$E$27*Assumptions!$G$90</f>
        <v>4.3555277468719533E-4</v>
      </c>
      <c r="BI727" s="186">
        <f>AN727*Workings_risks!$E$24*Workings_risks!$E$26*Workings_risks!$E$27*Assumptions!$G$90</f>
        <v>4.4191989155410846E-4</v>
      </c>
      <c r="BJ727" s="186">
        <f>AO727*Workings_risks!$E$24*Workings_risks!$E$26*Workings_risks!$E$27*Assumptions!$G$90</f>
        <v>4.4828700842102176E-4</v>
      </c>
      <c r="BK727" s="186">
        <f>AP727*Workings_risks!$E$24*Workings_risks!$E$26*Workings_risks!$E$27*Assumptions!$G$90</f>
        <v>4.5465412528793495E-4</v>
      </c>
      <c r="BL727" s="186">
        <f>AQ727*Workings_risks!$E$24*Workings_risks!$E$26*Workings_risks!$E$27*Assumptions!$G$90</f>
        <v>4.6102124215484808E-4</v>
      </c>
      <c r="BM727" s="186">
        <f>AR727*Workings_risks!$E$24*Workings_risks!$E$26*Workings_risks!$E$27*Assumptions!$G$90</f>
        <v>4.6738835902176138E-4</v>
      </c>
      <c r="BN727" s="186">
        <f>AS727*Workings_risks!$E$24*Workings_risks!$E$26*Workings_risks!$E$27*Assumptions!$G$90</f>
        <v>4.7375547588867457E-4</v>
      </c>
      <c r="BO727" s="186">
        <f>AT727*Workings_risks!$E$24*Workings_risks!$E$26*Workings_risks!$E$27*Assumptions!$G$90</f>
        <v>4.8012259275558776E-4</v>
      </c>
      <c r="BP727" s="186">
        <f>AU727*Workings_risks!$E$24*Workings_risks!$E$26*Workings_risks!$E$27*Assumptions!$G$90</f>
        <v>4.86489709622501E-4</v>
      </c>
      <c r="BQ727" s="186">
        <f>AV727*Workings_risks!$E$24*Workings_risks!$E$26*Workings_risks!$E$27*Assumptions!$G$90</f>
        <v>4.9285682648941419E-4</v>
      </c>
      <c r="BR727" s="186">
        <f>AW727*Workings_risks!$E$24*Workings_risks!$E$26*Workings_risks!$E$27*Assumptions!$G$90</f>
        <v>4.9922394335632733E-4</v>
      </c>
      <c r="BS727" s="186">
        <f>AX727*Workings_risks!$E$24*Workings_risks!$E$26*Workings_risks!$E$27*Assumptions!$G$90</f>
        <v>5.0559106022324057E-4</v>
      </c>
      <c r="BT727" s="186">
        <f>AY727*Workings_risks!$E$24*Workings_risks!$E$26*Workings_risks!$E$27*Assumptions!$G$90</f>
        <v>5.1195817709015381E-4</v>
      </c>
    </row>
    <row r="728" spans="2:72" x14ac:dyDescent="0.25">
      <c r="B728" s="42">
        <v>10554676</v>
      </c>
      <c r="C728" s="42" t="s">
        <v>574</v>
      </c>
      <c r="D728" s="42" t="s">
        <v>241</v>
      </c>
      <c r="E728" s="42">
        <v>154141526</v>
      </c>
      <c r="F728" s="42">
        <v>154141539</v>
      </c>
      <c r="G728" s="42">
        <v>0.16800852971201063</v>
      </c>
      <c r="H728" s="42">
        <v>143.47931083441699</v>
      </c>
      <c r="I728" s="42">
        <v>-37.037118769566398</v>
      </c>
      <c r="J728" s="42">
        <v>115</v>
      </c>
      <c r="K728" s="42">
        <v>103</v>
      </c>
      <c r="L728" s="32">
        <v>6.3E-2</v>
      </c>
      <c r="M728" s="32">
        <v>8.7999999999999995E-2</v>
      </c>
      <c r="N728" s="181"/>
      <c r="O728" s="182">
        <f t="shared" si="166"/>
        <v>122.24499999999999</v>
      </c>
      <c r="P728" s="182">
        <f t="shared" si="167"/>
        <v>109.48899999999999</v>
      </c>
      <c r="Q728" s="191">
        <f t="shared" si="168"/>
        <v>0.01</v>
      </c>
      <c r="R728" s="191">
        <f t="shared" si="169"/>
        <v>0.02</v>
      </c>
      <c r="S728" s="184">
        <f t="shared" si="170"/>
        <v>-1275.5999999999999</v>
      </c>
      <c r="T728" s="184">
        <f t="shared" si="171"/>
        <v>135.00099999999998</v>
      </c>
      <c r="U728" s="185">
        <f t="shared" si="172"/>
        <v>1.5679680150517385E-2</v>
      </c>
      <c r="V728" s="181"/>
      <c r="W728" s="182">
        <f t="shared" si="173"/>
        <v>123.395</v>
      </c>
      <c r="X728" s="182">
        <f t="shared" si="174"/>
        <v>112.06400000000001</v>
      </c>
      <c r="Y728" s="183">
        <f t="shared" si="175"/>
        <v>0.01</v>
      </c>
      <c r="Z728" s="183">
        <f t="shared" si="176"/>
        <v>0.02</v>
      </c>
      <c r="AA728" s="184">
        <f t="shared" si="177"/>
        <v>-1133.0999999999988</v>
      </c>
      <c r="AB728" s="184">
        <f t="shared" si="178"/>
        <v>134.72599999999997</v>
      </c>
      <c r="AC728" s="185">
        <f t="shared" si="179"/>
        <v>1.7408878298473207E-2</v>
      </c>
      <c r="AD728" s="181"/>
      <c r="AE728" s="178">
        <f t="shared" si="180"/>
        <v>1.5679680150517386</v>
      </c>
      <c r="AF728" s="170">
        <f>Workings_risks!$E$18+Workings_risks!$E$27*(($AE728-1)*Workings_risks!$E$18)/(2050-2023)</f>
        <v>9.7622365218362796E-3</v>
      </c>
      <c r="AG728" s="170">
        <f>AF728+(($AE728-1)*Workings_risks!$E$18)/(2050-2023)</f>
        <v>9.9554032106271301E-3</v>
      </c>
      <c r="AH728" s="170">
        <f>AG728+(($AE728-1)*Workings_risks!$E$18)/(2050-2023)</f>
        <v>1.0148569899417981E-2</v>
      </c>
      <c r="AI728" s="170">
        <f>AH728+(($AE728-1)*Workings_risks!$E$18)/(2050-2023)</f>
        <v>1.0341736588208831E-2</v>
      </c>
      <c r="AJ728" s="170">
        <f>AI728+(($AE728-1)*Workings_risks!$E$18)/(2050-2023)</f>
        <v>1.0534903276999682E-2</v>
      </c>
      <c r="AK728" s="170">
        <f>AJ728+(($AE728-1)*Workings_risks!$E$18)/(2050-2023)</f>
        <v>1.0728069965790532E-2</v>
      </c>
      <c r="AL728" s="170">
        <f>AK728+(($AE728-1)*Workings_risks!$E$18)/(2050-2023)</f>
        <v>1.0921236654581383E-2</v>
      </c>
      <c r="AM728" s="170">
        <f>AL728+(($AE728-1)*Workings_risks!$E$18)/(2050-2023)</f>
        <v>1.1114403343372234E-2</v>
      </c>
      <c r="AN728" s="170">
        <f>AM728+(($AE728-1)*Workings_risks!$E$18)/(2050-2023)</f>
        <v>1.1307570032163084E-2</v>
      </c>
      <c r="AO728" s="170">
        <f>AN728+(($AE728-1)*Workings_risks!$E$18)/(2050-2023)</f>
        <v>1.1500736720953935E-2</v>
      </c>
      <c r="AP728" s="170">
        <f>AO728+(($AE728-1)*Workings_risks!$E$18)/(2050-2023)</f>
        <v>1.1693903409744785E-2</v>
      </c>
      <c r="AQ728" s="170">
        <f>AP728+(($AE728-1)*Workings_risks!$E$18)/(2050-2023)</f>
        <v>1.1887070098535636E-2</v>
      </c>
      <c r="AR728" s="170">
        <f>AQ728+(($AE728-1)*Workings_risks!$E$18)/(2050-2023)</f>
        <v>1.2080236787326486E-2</v>
      </c>
      <c r="AS728" s="170">
        <f>AR728+(($AE728-1)*Workings_risks!$E$18)/(2050-2023)</f>
        <v>1.2273403476117337E-2</v>
      </c>
      <c r="AT728" s="170">
        <f>AS728+(($AE728-1)*Workings_risks!$E$18)/(2050-2023)</f>
        <v>1.2466570164908188E-2</v>
      </c>
      <c r="AU728" s="170">
        <f>AT728+(($AE728-1)*Workings_risks!$E$18)/(2050-2023)</f>
        <v>1.2659736853699038E-2</v>
      </c>
      <c r="AV728" s="170">
        <f>AU728+(($AE728-1)*Workings_risks!$E$18)/(2050-2023)</f>
        <v>1.2852903542489889E-2</v>
      </c>
      <c r="AW728" s="170">
        <f>AV728+(($AE728-1)*Workings_risks!$E$18)/(2050-2023)</f>
        <v>1.3046070231280739E-2</v>
      </c>
      <c r="AX728" s="170">
        <f>AW728+(($AE728-1)*Workings_risks!$E$18)/(2050-2023)</f>
        <v>1.323923692007159E-2</v>
      </c>
      <c r="AY728" s="170">
        <f>AX728+(($AE728-1)*Workings_risks!$E$18)/(2050-2023)</f>
        <v>1.343240360886244E-2</v>
      </c>
      <c r="BA728" s="186">
        <f>AF728*Workings_risks!$E$24*Workings_risks!$E$26*Workings_risks!$E$27*Assumptions!$G$90</f>
        <v>3.9535014575187789E-4</v>
      </c>
      <c r="BB728" s="186">
        <f>AG728*Workings_risks!$E$24*Workings_risks!$E$26*Workings_risks!$E$27*Assumptions!$G$90</f>
        <v>4.0317299232981606E-4</v>
      </c>
      <c r="BC728" s="186">
        <f>AH728*Workings_risks!$E$24*Workings_risks!$E$26*Workings_risks!$E$27*Assumptions!$G$90</f>
        <v>4.1099583890775429E-4</v>
      </c>
      <c r="BD728" s="186">
        <f>AI728*Workings_risks!$E$24*Workings_risks!$E$26*Workings_risks!$E$27*Assumptions!$G$90</f>
        <v>4.1881868548569246E-4</v>
      </c>
      <c r="BE728" s="186">
        <f>AJ728*Workings_risks!$E$24*Workings_risks!$E$26*Workings_risks!$E$27*Assumptions!$G$90</f>
        <v>4.2664153206363069E-4</v>
      </c>
      <c r="BF728" s="186">
        <f>AK728*Workings_risks!$E$24*Workings_risks!$E$26*Workings_risks!$E$27*Assumptions!$G$90</f>
        <v>4.3446437864156886E-4</v>
      </c>
      <c r="BG728" s="186">
        <f>AL728*Workings_risks!$E$24*Workings_risks!$E$26*Workings_risks!$E$27*Assumptions!$G$90</f>
        <v>4.4228722521950714E-4</v>
      </c>
      <c r="BH728" s="186">
        <f>AM728*Workings_risks!$E$24*Workings_risks!$E$26*Workings_risks!$E$27*Assumptions!$G$90</f>
        <v>4.5011007179744536E-4</v>
      </c>
      <c r="BI728" s="186">
        <f>AN728*Workings_risks!$E$24*Workings_risks!$E$26*Workings_risks!$E$27*Assumptions!$G$90</f>
        <v>4.5793291837538359E-4</v>
      </c>
      <c r="BJ728" s="186">
        <f>AO728*Workings_risks!$E$24*Workings_risks!$E$26*Workings_risks!$E$27*Assumptions!$G$90</f>
        <v>4.6575576495332176E-4</v>
      </c>
      <c r="BK728" s="186">
        <f>AP728*Workings_risks!$E$24*Workings_risks!$E$26*Workings_risks!$E$27*Assumptions!$G$90</f>
        <v>4.7357861153125993E-4</v>
      </c>
      <c r="BL728" s="186">
        <f>AQ728*Workings_risks!$E$24*Workings_risks!$E$26*Workings_risks!$E$27*Assumptions!$G$90</f>
        <v>4.8140145810919821E-4</v>
      </c>
      <c r="BM728" s="186">
        <f>AR728*Workings_risks!$E$24*Workings_risks!$E$26*Workings_risks!$E$27*Assumptions!$G$90</f>
        <v>4.8922430468713643E-4</v>
      </c>
      <c r="BN728" s="186">
        <f>AS728*Workings_risks!$E$24*Workings_risks!$E$26*Workings_risks!$E$27*Assumptions!$G$90</f>
        <v>4.970471512650746E-4</v>
      </c>
      <c r="BO728" s="186">
        <f>AT728*Workings_risks!$E$24*Workings_risks!$E$26*Workings_risks!$E$27*Assumptions!$G$90</f>
        <v>5.0486999784301277E-4</v>
      </c>
      <c r="BP728" s="186">
        <f>AU728*Workings_risks!$E$24*Workings_risks!$E$26*Workings_risks!$E$27*Assumptions!$G$90</f>
        <v>5.1269284442095105E-4</v>
      </c>
      <c r="BQ728" s="186">
        <f>AV728*Workings_risks!$E$24*Workings_risks!$E$26*Workings_risks!$E$27*Assumptions!$G$90</f>
        <v>5.2051569099888922E-4</v>
      </c>
      <c r="BR728" s="186">
        <f>AW728*Workings_risks!$E$24*Workings_risks!$E$26*Workings_risks!$E$27*Assumptions!$G$90</f>
        <v>5.2833853757682761E-4</v>
      </c>
      <c r="BS728" s="186">
        <f>AX728*Workings_risks!$E$24*Workings_risks!$E$26*Workings_risks!$E$27*Assumptions!$G$90</f>
        <v>5.3616138415476557E-4</v>
      </c>
      <c r="BT728" s="186">
        <f>AY728*Workings_risks!$E$24*Workings_risks!$E$26*Workings_risks!$E$27*Assumptions!$G$90</f>
        <v>5.4398423073270395E-4</v>
      </c>
    </row>
    <row r="729" spans="2:72" x14ac:dyDescent="0.25">
      <c r="B729" s="42">
        <v>10554851</v>
      </c>
      <c r="C729" s="42" t="s">
        <v>435</v>
      </c>
      <c r="D729" s="42" t="s">
        <v>279</v>
      </c>
      <c r="E729" s="42">
        <v>154782467</v>
      </c>
      <c r="F729" s="42">
        <v>154782487</v>
      </c>
      <c r="G729" s="42">
        <v>0.60178239964976044</v>
      </c>
      <c r="H729" s="42">
        <v>144.73265827431601</v>
      </c>
      <c r="I729" s="42">
        <v>-36.127183224641399</v>
      </c>
      <c r="J729" s="42">
        <v>101</v>
      </c>
      <c r="K729" s="42">
        <v>90.5</v>
      </c>
      <c r="L729" s="32">
        <v>6.3E-2</v>
      </c>
      <c r="M729" s="32">
        <v>8.7999999999999995E-2</v>
      </c>
      <c r="N729" s="181"/>
      <c r="O729" s="182">
        <f t="shared" si="166"/>
        <v>107.363</v>
      </c>
      <c r="P729" s="182">
        <f t="shared" si="167"/>
        <v>96.201499999999996</v>
      </c>
      <c r="Q729" s="191">
        <f t="shared" si="168"/>
        <v>0.01</v>
      </c>
      <c r="R729" s="191">
        <f t="shared" si="169"/>
        <v>0.02</v>
      </c>
      <c r="S729" s="184">
        <f t="shared" si="170"/>
        <v>-1116.1500000000003</v>
      </c>
      <c r="T729" s="184">
        <f t="shared" si="171"/>
        <v>118.52450000000002</v>
      </c>
      <c r="U729" s="185">
        <f t="shared" si="172"/>
        <v>1.5700846660395118E-2</v>
      </c>
      <c r="V729" s="181"/>
      <c r="W729" s="182">
        <f t="shared" si="173"/>
        <v>108.37299999999999</v>
      </c>
      <c r="X729" s="182">
        <f t="shared" si="174"/>
        <v>98.464000000000013</v>
      </c>
      <c r="Y729" s="183">
        <f t="shared" si="175"/>
        <v>0.01</v>
      </c>
      <c r="Z729" s="183">
        <f t="shared" si="176"/>
        <v>0.02</v>
      </c>
      <c r="AA729" s="184">
        <f t="shared" si="177"/>
        <v>-990.8999999999977</v>
      </c>
      <c r="AB729" s="184">
        <f t="shared" si="178"/>
        <v>118.28199999999995</v>
      </c>
      <c r="AC729" s="185">
        <f t="shared" si="179"/>
        <v>1.7440710465233621E-2</v>
      </c>
      <c r="AD729" s="181"/>
      <c r="AE729" s="178">
        <f t="shared" si="180"/>
        <v>1.5700846660395118</v>
      </c>
      <c r="AF729" s="170">
        <f>Workings_risks!$E$18+Workings_risks!$E$27*(($AE729-1)*Workings_risks!$E$18)/(2050-2023)</f>
        <v>9.7643961494128274E-3</v>
      </c>
      <c r="AG729" s="170">
        <f>AF729+(($AE729-1)*Workings_risks!$E$18)/(2050-2023)</f>
        <v>9.9582827140625267E-3</v>
      </c>
      <c r="AH729" s="170">
        <f>AG729+(($AE729-1)*Workings_risks!$E$18)/(2050-2023)</f>
        <v>1.0152169278712226E-2</v>
      </c>
      <c r="AI729" s="170">
        <f>AH729+(($AE729-1)*Workings_risks!$E$18)/(2050-2023)</f>
        <v>1.0346055843361925E-2</v>
      </c>
      <c r="AJ729" s="170">
        <f>AI729+(($AE729-1)*Workings_risks!$E$18)/(2050-2023)</f>
        <v>1.0539942408011625E-2</v>
      </c>
      <c r="AK729" s="170">
        <f>AJ729+(($AE729-1)*Workings_risks!$E$18)/(2050-2023)</f>
        <v>1.0733828972661324E-2</v>
      </c>
      <c r="AL729" s="170">
        <f>AK729+(($AE729-1)*Workings_risks!$E$18)/(2050-2023)</f>
        <v>1.0927715537311023E-2</v>
      </c>
      <c r="AM729" s="170">
        <f>AL729+(($AE729-1)*Workings_risks!$E$18)/(2050-2023)</f>
        <v>1.1121602101960722E-2</v>
      </c>
      <c r="AN729" s="170">
        <f>AM729+(($AE729-1)*Workings_risks!$E$18)/(2050-2023)</f>
        <v>1.1315488666610422E-2</v>
      </c>
      <c r="AO729" s="170">
        <f>AN729+(($AE729-1)*Workings_risks!$E$18)/(2050-2023)</f>
        <v>1.1509375231260121E-2</v>
      </c>
      <c r="AP729" s="170">
        <f>AO729+(($AE729-1)*Workings_risks!$E$18)/(2050-2023)</f>
        <v>1.170326179590982E-2</v>
      </c>
      <c r="AQ729" s="170">
        <f>AP729+(($AE729-1)*Workings_risks!$E$18)/(2050-2023)</f>
        <v>1.1897148360559519E-2</v>
      </c>
      <c r="AR729" s="170">
        <f>AQ729+(($AE729-1)*Workings_risks!$E$18)/(2050-2023)</f>
        <v>1.2091034925209219E-2</v>
      </c>
      <c r="AS729" s="170">
        <f>AR729+(($AE729-1)*Workings_risks!$E$18)/(2050-2023)</f>
        <v>1.2284921489858918E-2</v>
      </c>
      <c r="AT729" s="170">
        <f>AS729+(($AE729-1)*Workings_risks!$E$18)/(2050-2023)</f>
        <v>1.2478808054508617E-2</v>
      </c>
      <c r="AU729" s="170">
        <f>AT729+(($AE729-1)*Workings_risks!$E$18)/(2050-2023)</f>
        <v>1.2672694619158317E-2</v>
      </c>
      <c r="AV729" s="170">
        <f>AU729+(($AE729-1)*Workings_risks!$E$18)/(2050-2023)</f>
        <v>1.2866581183808016E-2</v>
      </c>
      <c r="AW729" s="170">
        <f>AV729+(($AE729-1)*Workings_risks!$E$18)/(2050-2023)</f>
        <v>1.3060467748457715E-2</v>
      </c>
      <c r="AX729" s="170">
        <f>AW729+(($AE729-1)*Workings_risks!$E$18)/(2050-2023)</f>
        <v>1.3254354313107414E-2</v>
      </c>
      <c r="AY729" s="170">
        <f>AX729+(($AE729-1)*Workings_risks!$E$18)/(2050-2023)</f>
        <v>1.3448240877757114E-2</v>
      </c>
      <c r="BA729" s="186">
        <f>AF729*Workings_risks!$E$24*Workings_risks!$E$26*Workings_risks!$E$27*Assumptions!$G$90</f>
        <v>3.9543760614840149E-4</v>
      </c>
      <c r="BB729" s="186">
        <f>AG729*Workings_risks!$E$24*Workings_risks!$E$26*Workings_risks!$E$27*Assumptions!$G$90</f>
        <v>4.0328960619184762E-4</v>
      </c>
      <c r="BC729" s="186">
        <f>AH729*Workings_risks!$E$24*Workings_risks!$E$26*Workings_risks!$E$27*Assumptions!$G$90</f>
        <v>4.1114160623529369E-4</v>
      </c>
      <c r="BD729" s="186">
        <f>AI729*Workings_risks!$E$24*Workings_risks!$E$26*Workings_risks!$E$27*Assumptions!$G$90</f>
        <v>4.1899360627873988E-4</v>
      </c>
      <c r="BE729" s="186">
        <f>AJ729*Workings_risks!$E$24*Workings_risks!$E$26*Workings_risks!$E$27*Assumptions!$G$90</f>
        <v>4.2684560632218595E-4</v>
      </c>
      <c r="BF729" s="186">
        <f>AK729*Workings_risks!$E$24*Workings_risks!$E$26*Workings_risks!$E$27*Assumptions!$G$90</f>
        <v>4.3469760636563197E-4</v>
      </c>
      <c r="BG729" s="186">
        <f>AL729*Workings_risks!$E$24*Workings_risks!$E$26*Workings_risks!$E$27*Assumptions!$G$90</f>
        <v>4.425496064090781E-4</v>
      </c>
      <c r="BH729" s="186">
        <f>AM729*Workings_risks!$E$24*Workings_risks!$E$26*Workings_risks!$E$27*Assumptions!$G$90</f>
        <v>4.5040160645252417E-4</v>
      </c>
      <c r="BI729" s="186">
        <f>AN729*Workings_risks!$E$24*Workings_risks!$E$26*Workings_risks!$E$27*Assumptions!$G$90</f>
        <v>4.582536064959703E-4</v>
      </c>
      <c r="BJ729" s="186">
        <f>AO729*Workings_risks!$E$24*Workings_risks!$E$26*Workings_risks!$E$27*Assumptions!$G$90</f>
        <v>4.6610560653941637E-4</v>
      </c>
      <c r="BK729" s="186">
        <f>AP729*Workings_risks!$E$24*Workings_risks!$E$26*Workings_risks!$E$27*Assumptions!$G$90</f>
        <v>4.7395760658286245E-4</v>
      </c>
      <c r="BL729" s="186">
        <f>AQ729*Workings_risks!$E$24*Workings_risks!$E$26*Workings_risks!$E$27*Assumptions!$G$90</f>
        <v>4.8180960662630857E-4</v>
      </c>
      <c r="BM729" s="186">
        <f>AR729*Workings_risks!$E$24*Workings_risks!$E$26*Workings_risks!$E$27*Assumptions!$G$90</f>
        <v>4.8966160666975465E-4</v>
      </c>
      <c r="BN729" s="186">
        <f>AS729*Workings_risks!$E$24*Workings_risks!$E$26*Workings_risks!$E$27*Assumptions!$G$90</f>
        <v>4.9751360671320072E-4</v>
      </c>
      <c r="BO729" s="186">
        <f>AT729*Workings_risks!$E$24*Workings_risks!$E$26*Workings_risks!$E$27*Assumptions!$G$90</f>
        <v>5.053656067566469E-4</v>
      </c>
      <c r="BP729" s="186">
        <f>AU729*Workings_risks!$E$24*Workings_risks!$E$26*Workings_risks!$E$27*Assumptions!$G$90</f>
        <v>5.1321760680009287E-4</v>
      </c>
      <c r="BQ729" s="186">
        <f>AV729*Workings_risks!$E$24*Workings_risks!$E$26*Workings_risks!$E$27*Assumptions!$G$90</f>
        <v>5.2106960684353894E-4</v>
      </c>
      <c r="BR729" s="186">
        <f>AW729*Workings_risks!$E$24*Workings_risks!$E$26*Workings_risks!$E$27*Assumptions!$G$90</f>
        <v>5.2892160688698512E-4</v>
      </c>
      <c r="BS729" s="186">
        <f>AX729*Workings_risks!$E$24*Workings_risks!$E$26*Workings_risks!$E$27*Assumptions!$G$90</f>
        <v>5.367736069304312E-4</v>
      </c>
      <c r="BT729" s="186">
        <f>AY729*Workings_risks!$E$24*Workings_risks!$E$26*Workings_risks!$E$27*Assumptions!$G$90</f>
        <v>5.4462560697387727E-4</v>
      </c>
    </row>
    <row r="730" spans="2:72" x14ac:dyDescent="0.25">
      <c r="B730" s="42">
        <v>10556318</v>
      </c>
      <c r="C730" s="42" t="s">
        <v>370</v>
      </c>
      <c r="D730" s="42" t="s">
        <v>245</v>
      </c>
      <c r="E730" s="42">
        <v>161364362</v>
      </c>
      <c r="F730" s="42">
        <v>161364370</v>
      </c>
      <c r="G730" s="42">
        <v>0.36745793467875032</v>
      </c>
      <c r="H730" s="42">
        <v>144.198412796018</v>
      </c>
      <c r="I730" s="42">
        <v>-37.732643720069298</v>
      </c>
      <c r="J730" s="42">
        <v>138</v>
      </c>
      <c r="K730" s="42">
        <v>121</v>
      </c>
      <c r="L730" s="32">
        <v>5.3999999999999999E-2</v>
      </c>
      <c r="M730" s="32">
        <v>7.2999999999999995E-2</v>
      </c>
      <c r="N730" s="181"/>
      <c r="O730" s="182">
        <f t="shared" si="166"/>
        <v>145.452</v>
      </c>
      <c r="P730" s="182">
        <f t="shared" si="167"/>
        <v>127.53400000000001</v>
      </c>
      <c r="Q730" s="191">
        <f t="shared" si="168"/>
        <v>0.01</v>
      </c>
      <c r="R730" s="191">
        <f t="shared" si="169"/>
        <v>0.02</v>
      </c>
      <c r="S730" s="184">
        <f t="shared" si="170"/>
        <v>-1791.799999999999</v>
      </c>
      <c r="T730" s="184">
        <f t="shared" si="171"/>
        <v>163.36999999999998</v>
      </c>
      <c r="U730" s="185">
        <f t="shared" si="172"/>
        <v>1.4158946310972201E-2</v>
      </c>
      <c r="V730" s="181"/>
      <c r="W730" s="182">
        <f t="shared" si="173"/>
        <v>148.07399999999998</v>
      </c>
      <c r="X730" s="182">
        <f t="shared" si="174"/>
        <v>129.833</v>
      </c>
      <c r="Y730" s="183">
        <f t="shared" si="175"/>
        <v>0.01</v>
      </c>
      <c r="Z730" s="183">
        <f t="shared" si="176"/>
        <v>0.02</v>
      </c>
      <c r="AA730" s="184">
        <f t="shared" si="177"/>
        <v>-1824.0999999999983</v>
      </c>
      <c r="AB730" s="184">
        <f t="shared" si="178"/>
        <v>166.31499999999997</v>
      </c>
      <c r="AC730" s="185">
        <f t="shared" si="179"/>
        <v>1.5522723534893918E-2</v>
      </c>
      <c r="AD730" s="181"/>
      <c r="AE730" s="178">
        <f t="shared" si="180"/>
        <v>1.4158946310972202</v>
      </c>
      <c r="AF730" s="170">
        <f>Workings_risks!$E$18+Workings_risks!$E$27*(($AE730-1)*Workings_risks!$E$18)/(2050-2023)</f>
        <v>9.6070754321979594E-3</v>
      </c>
      <c r="AG730" s="170">
        <f>AF730+(($AE730-1)*Workings_risks!$E$18)/(2050-2023)</f>
        <v>9.7485217577760359E-3</v>
      </c>
      <c r="AH730" s="170">
        <f>AG730+(($AE730-1)*Workings_risks!$E$18)/(2050-2023)</f>
        <v>9.8899680833541125E-3</v>
      </c>
      <c r="AI730" s="170">
        <f>AH730+(($AE730-1)*Workings_risks!$E$18)/(2050-2023)</f>
        <v>1.0031414408932189E-2</v>
      </c>
      <c r="AJ730" s="170">
        <f>AI730+(($AE730-1)*Workings_risks!$E$18)/(2050-2023)</f>
        <v>1.0172860734510266E-2</v>
      </c>
      <c r="AK730" s="170">
        <f>AJ730+(($AE730-1)*Workings_risks!$E$18)/(2050-2023)</f>
        <v>1.0314307060088342E-2</v>
      </c>
      <c r="AL730" s="170">
        <f>AK730+(($AE730-1)*Workings_risks!$E$18)/(2050-2023)</f>
        <v>1.0455753385666419E-2</v>
      </c>
      <c r="AM730" s="170">
        <f>AL730+(($AE730-1)*Workings_risks!$E$18)/(2050-2023)</f>
        <v>1.0597199711244495E-2</v>
      </c>
      <c r="AN730" s="170">
        <f>AM730+(($AE730-1)*Workings_risks!$E$18)/(2050-2023)</f>
        <v>1.0738646036822572E-2</v>
      </c>
      <c r="AO730" s="170">
        <f>AN730+(($AE730-1)*Workings_risks!$E$18)/(2050-2023)</f>
        <v>1.0880092362400649E-2</v>
      </c>
      <c r="AP730" s="170">
        <f>AO730+(($AE730-1)*Workings_risks!$E$18)/(2050-2023)</f>
        <v>1.1021538687978725E-2</v>
      </c>
      <c r="AQ730" s="170">
        <f>AP730+(($AE730-1)*Workings_risks!$E$18)/(2050-2023)</f>
        <v>1.1162985013556802E-2</v>
      </c>
      <c r="AR730" s="170">
        <f>AQ730+(($AE730-1)*Workings_risks!$E$18)/(2050-2023)</f>
        <v>1.1304431339134878E-2</v>
      </c>
      <c r="AS730" s="170">
        <f>AR730+(($AE730-1)*Workings_risks!$E$18)/(2050-2023)</f>
        <v>1.1445877664712955E-2</v>
      </c>
      <c r="AT730" s="170">
        <f>AS730+(($AE730-1)*Workings_risks!$E$18)/(2050-2023)</f>
        <v>1.1587323990291032E-2</v>
      </c>
      <c r="AU730" s="170">
        <f>AT730+(($AE730-1)*Workings_risks!$E$18)/(2050-2023)</f>
        <v>1.1728770315869108E-2</v>
      </c>
      <c r="AV730" s="170">
        <f>AU730+(($AE730-1)*Workings_risks!$E$18)/(2050-2023)</f>
        <v>1.1870216641447185E-2</v>
      </c>
      <c r="AW730" s="170">
        <f>AV730+(($AE730-1)*Workings_risks!$E$18)/(2050-2023)</f>
        <v>1.2011662967025261E-2</v>
      </c>
      <c r="AX730" s="170">
        <f>AW730+(($AE730-1)*Workings_risks!$E$18)/(2050-2023)</f>
        <v>1.2153109292603338E-2</v>
      </c>
      <c r="AY730" s="170">
        <f>AX730+(($AE730-1)*Workings_risks!$E$18)/(2050-2023)</f>
        <v>1.2294555618181414E-2</v>
      </c>
      <c r="BA730" s="186">
        <f>AF730*Workings_risks!$E$24*Workings_risks!$E$26*Workings_risks!$E$27*Assumptions!$G$90</f>
        <v>3.8906644638992148E-4</v>
      </c>
      <c r="BB730" s="186">
        <f>AG730*Workings_risks!$E$24*Workings_risks!$E$26*Workings_risks!$E$27*Assumptions!$G$90</f>
        <v>3.9479472651387414E-4</v>
      </c>
      <c r="BC730" s="186">
        <f>AH730*Workings_risks!$E$24*Workings_risks!$E$26*Workings_risks!$E$27*Assumptions!$G$90</f>
        <v>4.0052300663782686E-4</v>
      </c>
      <c r="BD730" s="186">
        <f>AI730*Workings_risks!$E$24*Workings_risks!$E$26*Workings_risks!$E$27*Assumptions!$G$90</f>
        <v>4.0625128676177963E-4</v>
      </c>
      <c r="BE730" s="186">
        <f>AJ730*Workings_risks!$E$24*Workings_risks!$E$26*Workings_risks!$E$27*Assumptions!$G$90</f>
        <v>4.1197956688573235E-4</v>
      </c>
      <c r="BF730" s="186">
        <f>AK730*Workings_risks!$E$24*Workings_risks!$E$26*Workings_risks!$E$27*Assumptions!$G$90</f>
        <v>4.1770784700968512E-4</v>
      </c>
      <c r="BG730" s="186">
        <f>AL730*Workings_risks!$E$24*Workings_risks!$E$26*Workings_risks!$E$27*Assumptions!$G$90</f>
        <v>4.2343612713363773E-4</v>
      </c>
      <c r="BH730" s="186">
        <f>AM730*Workings_risks!$E$24*Workings_risks!$E$26*Workings_risks!$E$27*Assumptions!$G$90</f>
        <v>4.2916440725759055E-4</v>
      </c>
      <c r="BI730" s="186">
        <f>AN730*Workings_risks!$E$24*Workings_risks!$E$26*Workings_risks!$E$27*Assumptions!$G$90</f>
        <v>4.3489268738154321E-4</v>
      </c>
      <c r="BJ730" s="186">
        <f>AO730*Workings_risks!$E$24*Workings_risks!$E$26*Workings_risks!$E$27*Assumptions!$G$90</f>
        <v>4.4062096750549599E-4</v>
      </c>
      <c r="BK730" s="186">
        <f>AP730*Workings_risks!$E$24*Workings_risks!$E$26*Workings_risks!$E$27*Assumptions!$G$90</f>
        <v>4.4634924762944865E-4</v>
      </c>
      <c r="BL730" s="186">
        <f>AQ730*Workings_risks!$E$24*Workings_risks!$E$26*Workings_risks!$E$27*Assumptions!$G$90</f>
        <v>4.5207752775340137E-4</v>
      </c>
      <c r="BM730" s="186">
        <f>AR730*Workings_risks!$E$24*Workings_risks!$E$26*Workings_risks!$E$27*Assumptions!$G$90</f>
        <v>4.5780580787735414E-4</v>
      </c>
      <c r="BN730" s="186">
        <f>AS730*Workings_risks!$E$24*Workings_risks!$E$26*Workings_risks!$E$27*Assumptions!$G$90</f>
        <v>4.6353408800130685E-4</v>
      </c>
      <c r="BO730" s="186">
        <f>AT730*Workings_risks!$E$24*Workings_risks!$E$26*Workings_risks!$E$27*Assumptions!$G$90</f>
        <v>4.6926236812525963E-4</v>
      </c>
      <c r="BP730" s="186">
        <f>AU730*Workings_risks!$E$24*Workings_risks!$E$26*Workings_risks!$E$27*Assumptions!$G$90</f>
        <v>4.7499064824921229E-4</v>
      </c>
      <c r="BQ730" s="186">
        <f>AV730*Workings_risks!$E$24*Workings_risks!$E$26*Workings_risks!$E$27*Assumptions!$G$90</f>
        <v>4.8071892837316506E-4</v>
      </c>
      <c r="BR730" s="186">
        <f>AW730*Workings_risks!$E$24*Workings_risks!$E$26*Workings_risks!$E$27*Assumptions!$G$90</f>
        <v>4.8644720849711783E-4</v>
      </c>
      <c r="BS730" s="186">
        <f>AX730*Workings_risks!$E$24*Workings_risks!$E$26*Workings_risks!$E$27*Assumptions!$G$90</f>
        <v>4.9217548862107055E-4</v>
      </c>
      <c r="BT730" s="186">
        <f>AY730*Workings_risks!$E$24*Workings_risks!$E$26*Workings_risks!$E$27*Assumptions!$G$90</f>
        <v>4.9790376874502321E-4</v>
      </c>
    </row>
    <row r="731" spans="2:72" x14ac:dyDescent="0.25">
      <c r="B731" s="42">
        <v>10571996</v>
      </c>
      <c r="C731" s="42" t="s">
        <v>449</v>
      </c>
      <c r="D731" s="42" t="s">
        <v>250</v>
      </c>
      <c r="E731" s="42">
        <v>15541622</v>
      </c>
      <c r="F731" s="42">
        <v>181632471</v>
      </c>
      <c r="G731" s="42">
        <v>0.46026743561984018</v>
      </c>
      <c r="H731" s="42">
        <v>144.42326696665299</v>
      </c>
      <c r="I731" s="42">
        <v>-38.025693652443401</v>
      </c>
      <c r="J731" s="42">
        <v>108</v>
      </c>
      <c r="K731" s="42">
        <v>95.3</v>
      </c>
      <c r="L731" s="32">
        <v>5.3999999999999999E-2</v>
      </c>
      <c r="M731" s="32">
        <v>7.2999999999999995E-2</v>
      </c>
      <c r="N731" s="181"/>
      <c r="O731" s="182">
        <f t="shared" si="166"/>
        <v>113.83200000000001</v>
      </c>
      <c r="P731" s="182">
        <f t="shared" si="167"/>
        <v>100.4462</v>
      </c>
      <c r="Q731" s="191">
        <f t="shared" si="168"/>
        <v>0.01</v>
      </c>
      <c r="R731" s="191">
        <f t="shared" si="169"/>
        <v>0.02</v>
      </c>
      <c r="S731" s="184">
        <f t="shared" si="170"/>
        <v>-1338.5800000000002</v>
      </c>
      <c r="T731" s="184">
        <f t="shared" si="171"/>
        <v>127.21780000000001</v>
      </c>
      <c r="U731" s="185">
        <f t="shared" si="172"/>
        <v>1.4356855772535081E-2</v>
      </c>
      <c r="V731" s="181"/>
      <c r="W731" s="182">
        <f t="shared" si="173"/>
        <v>115.884</v>
      </c>
      <c r="X731" s="182">
        <f t="shared" si="174"/>
        <v>102.25689999999999</v>
      </c>
      <c r="Y731" s="183">
        <f t="shared" si="175"/>
        <v>0.01</v>
      </c>
      <c r="Z731" s="183">
        <f t="shared" si="176"/>
        <v>0.02</v>
      </c>
      <c r="AA731" s="184">
        <f t="shared" si="177"/>
        <v>-1362.7100000000014</v>
      </c>
      <c r="AB731" s="184">
        <f t="shared" si="178"/>
        <v>129.5111</v>
      </c>
      <c r="AC731" s="185">
        <f t="shared" si="179"/>
        <v>1.5785530303586218E-2</v>
      </c>
      <c r="AD731" s="181"/>
      <c r="AE731" s="178">
        <f t="shared" si="180"/>
        <v>1.4356855772535082</v>
      </c>
      <c r="AF731" s="170">
        <f>Workings_risks!$E$18+Workings_risks!$E$27*(($AE731-1)*Workings_risks!$E$18)/(2050-2023)</f>
        <v>9.627268214726566E-3</v>
      </c>
      <c r="AG731" s="170">
        <f>AF731+(($AE731-1)*Workings_risks!$E$18)/(2050-2023)</f>
        <v>9.7754454678141787E-3</v>
      </c>
      <c r="AH731" s="170">
        <f>AG731+(($AE731-1)*Workings_risks!$E$18)/(2050-2023)</f>
        <v>9.9236227209017914E-3</v>
      </c>
      <c r="AI731" s="170">
        <f>AH731+(($AE731-1)*Workings_risks!$E$18)/(2050-2023)</f>
        <v>1.0071799973989404E-2</v>
      </c>
      <c r="AJ731" s="170">
        <f>AI731+(($AE731-1)*Workings_risks!$E$18)/(2050-2023)</f>
        <v>1.0219977227077017E-2</v>
      </c>
      <c r="AK731" s="170">
        <f>AJ731+(($AE731-1)*Workings_risks!$E$18)/(2050-2023)</f>
        <v>1.0368154480164629E-2</v>
      </c>
      <c r="AL731" s="170">
        <f>AK731+(($AE731-1)*Workings_risks!$E$18)/(2050-2023)</f>
        <v>1.0516331733252242E-2</v>
      </c>
      <c r="AM731" s="170">
        <f>AL731+(($AE731-1)*Workings_risks!$E$18)/(2050-2023)</f>
        <v>1.0664508986339855E-2</v>
      </c>
      <c r="AN731" s="170">
        <f>AM731+(($AE731-1)*Workings_risks!$E$18)/(2050-2023)</f>
        <v>1.0812686239427468E-2</v>
      </c>
      <c r="AO731" s="170">
        <f>AN731+(($AE731-1)*Workings_risks!$E$18)/(2050-2023)</f>
        <v>1.096086349251508E-2</v>
      </c>
      <c r="AP731" s="170">
        <f>AO731+(($AE731-1)*Workings_risks!$E$18)/(2050-2023)</f>
        <v>1.1109040745602693E-2</v>
      </c>
      <c r="AQ731" s="170">
        <f>AP731+(($AE731-1)*Workings_risks!$E$18)/(2050-2023)</f>
        <v>1.1257217998690306E-2</v>
      </c>
      <c r="AR731" s="170">
        <f>AQ731+(($AE731-1)*Workings_risks!$E$18)/(2050-2023)</f>
        <v>1.1405395251777918E-2</v>
      </c>
      <c r="AS731" s="170">
        <f>AR731+(($AE731-1)*Workings_risks!$E$18)/(2050-2023)</f>
        <v>1.1553572504865531E-2</v>
      </c>
      <c r="AT731" s="170">
        <f>AS731+(($AE731-1)*Workings_risks!$E$18)/(2050-2023)</f>
        <v>1.1701749757953144E-2</v>
      </c>
      <c r="AU731" s="170">
        <f>AT731+(($AE731-1)*Workings_risks!$E$18)/(2050-2023)</f>
        <v>1.1849927011040757E-2</v>
      </c>
      <c r="AV731" s="170">
        <f>AU731+(($AE731-1)*Workings_risks!$E$18)/(2050-2023)</f>
        <v>1.1998104264128369E-2</v>
      </c>
      <c r="AW731" s="170">
        <f>AV731+(($AE731-1)*Workings_risks!$E$18)/(2050-2023)</f>
        <v>1.2146281517215982E-2</v>
      </c>
      <c r="AX731" s="170">
        <f>AW731+(($AE731-1)*Workings_risks!$E$18)/(2050-2023)</f>
        <v>1.2294458770303595E-2</v>
      </c>
      <c r="AY731" s="170">
        <f>AX731+(($AE731-1)*Workings_risks!$E$18)/(2050-2023)</f>
        <v>1.2442636023391207E-2</v>
      </c>
      <c r="BA731" s="186">
        <f>AF731*Workings_risks!$E$24*Workings_risks!$E$26*Workings_risks!$E$27*Assumptions!$G$90</f>
        <v>3.898842118167233E-4</v>
      </c>
      <c r="BB731" s="186">
        <f>AG731*Workings_risks!$E$24*Workings_risks!$E$26*Workings_risks!$E$27*Assumptions!$G$90</f>
        <v>3.9588508041627673E-4</v>
      </c>
      <c r="BC731" s="186">
        <f>AH731*Workings_risks!$E$24*Workings_risks!$E$26*Workings_risks!$E$27*Assumptions!$G$90</f>
        <v>4.0188594901583016E-4</v>
      </c>
      <c r="BD731" s="186">
        <f>AI731*Workings_risks!$E$24*Workings_risks!$E$26*Workings_risks!$E$27*Assumptions!$G$90</f>
        <v>4.0788681761538348E-4</v>
      </c>
      <c r="BE731" s="186">
        <f>AJ731*Workings_risks!$E$24*Workings_risks!$E$26*Workings_risks!$E$27*Assumptions!$G$90</f>
        <v>4.1388768621493691E-4</v>
      </c>
      <c r="BF731" s="186">
        <f>AK731*Workings_risks!$E$24*Workings_risks!$E$26*Workings_risks!$E$27*Assumptions!$G$90</f>
        <v>4.1988855481449029E-4</v>
      </c>
      <c r="BG731" s="186">
        <f>AL731*Workings_risks!$E$24*Workings_risks!$E$26*Workings_risks!$E$27*Assumptions!$G$90</f>
        <v>4.2588942341404361E-4</v>
      </c>
      <c r="BH731" s="186">
        <f>AM731*Workings_risks!$E$24*Workings_risks!$E$26*Workings_risks!$E$27*Assumptions!$G$90</f>
        <v>4.3189029201359699E-4</v>
      </c>
      <c r="BI731" s="186">
        <f>AN731*Workings_risks!$E$24*Workings_risks!$E$26*Workings_risks!$E$27*Assumptions!$G$90</f>
        <v>4.3789116061315042E-4</v>
      </c>
      <c r="BJ731" s="186">
        <f>AO731*Workings_risks!$E$24*Workings_risks!$E$26*Workings_risks!$E$27*Assumptions!$G$90</f>
        <v>4.4389202921270375E-4</v>
      </c>
      <c r="BK731" s="186">
        <f>AP731*Workings_risks!$E$24*Workings_risks!$E$26*Workings_risks!$E$27*Assumptions!$G$90</f>
        <v>4.4989289781225718E-4</v>
      </c>
      <c r="BL731" s="186">
        <f>AQ731*Workings_risks!$E$24*Workings_risks!$E$26*Workings_risks!$E$27*Assumptions!$G$90</f>
        <v>4.5589376641181061E-4</v>
      </c>
      <c r="BM731" s="186">
        <f>AR731*Workings_risks!$E$24*Workings_risks!$E$26*Workings_risks!$E$27*Assumptions!$G$90</f>
        <v>4.6189463501136399E-4</v>
      </c>
      <c r="BN731" s="186">
        <f>AS731*Workings_risks!$E$24*Workings_risks!$E$26*Workings_risks!$E$27*Assumptions!$G$90</f>
        <v>4.6789550361091742E-4</v>
      </c>
      <c r="BO731" s="186">
        <f>AT731*Workings_risks!$E$24*Workings_risks!$E$26*Workings_risks!$E$27*Assumptions!$G$90</f>
        <v>4.7389637221047074E-4</v>
      </c>
      <c r="BP731" s="186">
        <f>AU731*Workings_risks!$E$24*Workings_risks!$E$26*Workings_risks!$E$27*Assumptions!$G$90</f>
        <v>4.7989724081002412E-4</v>
      </c>
      <c r="BQ731" s="186">
        <f>AV731*Workings_risks!$E$24*Workings_risks!$E$26*Workings_risks!$E$27*Assumptions!$G$90</f>
        <v>4.8589810940957744E-4</v>
      </c>
      <c r="BR731" s="186">
        <f>AW731*Workings_risks!$E$24*Workings_risks!$E$26*Workings_risks!$E$27*Assumptions!$G$90</f>
        <v>4.9189897800913077E-4</v>
      </c>
      <c r="BS731" s="186">
        <f>AX731*Workings_risks!$E$24*Workings_risks!$E$26*Workings_risks!$E$27*Assumptions!$G$90</f>
        <v>4.978998466086842E-4</v>
      </c>
      <c r="BT731" s="186">
        <f>AY731*Workings_risks!$E$24*Workings_risks!$E$26*Workings_risks!$E$27*Assumptions!$G$90</f>
        <v>5.0390071520823763E-4</v>
      </c>
    </row>
    <row r="732" spans="2:72" x14ac:dyDescent="0.25">
      <c r="B732" s="42">
        <v>10579356</v>
      </c>
      <c r="C732" s="42" t="s">
        <v>408</v>
      </c>
      <c r="D732" s="42" t="s">
        <v>248</v>
      </c>
      <c r="E732" s="42">
        <v>17778931</v>
      </c>
      <c r="F732" s="42">
        <v>17286129</v>
      </c>
      <c r="G732" s="42">
        <v>2.3426225219654504</v>
      </c>
      <c r="H732" s="42">
        <v>144.35071602935599</v>
      </c>
      <c r="I732" s="42">
        <v>-38.1005698774552</v>
      </c>
      <c r="J732" s="42">
        <v>106</v>
      </c>
      <c r="K732" s="42">
        <v>93.7</v>
      </c>
      <c r="L732" s="32">
        <v>5.3999999999999999E-2</v>
      </c>
      <c r="M732" s="32">
        <v>7.2999999999999995E-2</v>
      </c>
      <c r="N732" s="181"/>
      <c r="O732" s="182">
        <f t="shared" si="166"/>
        <v>111.724</v>
      </c>
      <c r="P732" s="182">
        <f t="shared" si="167"/>
        <v>98.759800000000013</v>
      </c>
      <c r="Q732" s="191">
        <f t="shared" si="168"/>
        <v>0.01</v>
      </c>
      <c r="R732" s="191">
        <f t="shared" si="169"/>
        <v>0.02</v>
      </c>
      <c r="S732" s="184">
        <f t="shared" si="170"/>
        <v>-1296.4199999999992</v>
      </c>
      <c r="T732" s="184">
        <f t="shared" si="171"/>
        <v>124.68819999999999</v>
      </c>
      <c r="U732" s="185">
        <f t="shared" si="172"/>
        <v>1.4415235803211928E-2</v>
      </c>
      <c r="V732" s="181"/>
      <c r="W732" s="182">
        <f t="shared" si="173"/>
        <v>113.738</v>
      </c>
      <c r="X732" s="182">
        <f t="shared" si="174"/>
        <v>100.5401</v>
      </c>
      <c r="Y732" s="183">
        <f t="shared" si="175"/>
        <v>0.01</v>
      </c>
      <c r="Z732" s="183">
        <f t="shared" si="176"/>
        <v>0.02</v>
      </c>
      <c r="AA732" s="184">
        <f t="shared" si="177"/>
        <v>-1319.7900000000004</v>
      </c>
      <c r="AB732" s="184">
        <f t="shared" si="178"/>
        <v>126.9359</v>
      </c>
      <c r="AC732" s="185">
        <f t="shared" si="179"/>
        <v>1.5863053970707457E-2</v>
      </c>
      <c r="AD732" s="181"/>
      <c r="AE732" s="178">
        <f t="shared" si="180"/>
        <v>1.4415235803211928</v>
      </c>
      <c r="AF732" s="170">
        <f>Workings_risks!$E$18+Workings_risks!$E$27*(($AE732-1)*Workings_risks!$E$18)/(2050-2023)</f>
        <v>9.6332247529039815E-3</v>
      </c>
      <c r="AG732" s="170">
        <f>AF732+(($AE732-1)*Workings_risks!$E$18)/(2050-2023)</f>
        <v>9.7833875187173999E-3</v>
      </c>
      <c r="AH732" s="170">
        <f>AG732+(($AE732-1)*Workings_risks!$E$18)/(2050-2023)</f>
        <v>9.9335502845308184E-3</v>
      </c>
      <c r="AI732" s="170">
        <f>AH732+(($AE732-1)*Workings_risks!$E$18)/(2050-2023)</f>
        <v>1.0083713050344237E-2</v>
      </c>
      <c r="AJ732" s="170">
        <f>AI732+(($AE732-1)*Workings_risks!$E$18)/(2050-2023)</f>
        <v>1.0233875816157655E-2</v>
      </c>
      <c r="AK732" s="170">
        <f>AJ732+(($AE732-1)*Workings_risks!$E$18)/(2050-2023)</f>
        <v>1.0384038581971074E-2</v>
      </c>
      <c r="AL732" s="170">
        <f>AK732+(($AE732-1)*Workings_risks!$E$18)/(2050-2023)</f>
        <v>1.0534201347784492E-2</v>
      </c>
      <c r="AM732" s="170">
        <f>AL732+(($AE732-1)*Workings_risks!$E$18)/(2050-2023)</f>
        <v>1.0684364113597911E-2</v>
      </c>
      <c r="AN732" s="170">
        <f>AM732+(($AE732-1)*Workings_risks!$E$18)/(2050-2023)</f>
        <v>1.0834526879411329E-2</v>
      </c>
      <c r="AO732" s="170">
        <f>AN732+(($AE732-1)*Workings_risks!$E$18)/(2050-2023)</f>
        <v>1.0984689645224748E-2</v>
      </c>
      <c r="AP732" s="170">
        <f>AO732+(($AE732-1)*Workings_risks!$E$18)/(2050-2023)</f>
        <v>1.1134852411038166E-2</v>
      </c>
      <c r="AQ732" s="170">
        <f>AP732+(($AE732-1)*Workings_risks!$E$18)/(2050-2023)</f>
        <v>1.1285015176851584E-2</v>
      </c>
      <c r="AR732" s="170">
        <f>AQ732+(($AE732-1)*Workings_risks!$E$18)/(2050-2023)</f>
        <v>1.1435177942665003E-2</v>
      </c>
      <c r="AS732" s="170">
        <f>AR732+(($AE732-1)*Workings_risks!$E$18)/(2050-2023)</f>
        <v>1.1585340708478421E-2</v>
      </c>
      <c r="AT732" s="170">
        <f>AS732+(($AE732-1)*Workings_risks!$E$18)/(2050-2023)</f>
        <v>1.173550347429184E-2</v>
      </c>
      <c r="AU732" s="170">
        <f>AT732+(($AE732-1)*Workings_risks!$E$18)/(2050-2023)</f>
        <v>1.1885666240105258E-2</v>
      </c>
      <c r="AV732" s="170">
        <f>AU732+(($AE732-1)*Workings_risks!$E$18)/(2050-2023)</f>
        <v>1.2035829005918677E-2</v>
      </c>
      <c r="AW732" s="170">
        <f>AV732+(($AE732-1)*Workings_risks!$E$18)/(2050-2023)</f>
        <v>1.2185991771732095E-2</v>
      </c>
      <c r="AX732" s="170">
        <f>AW732+(($AE732-1)*Workings_risks!$E$18)/(2050-2023)</f>
        <v>1.2336154537545514E-2</v>
      </c>
      <c r="AY732" s="170">
        <f>AX732+(($AE732-1)*Workings_risks!$E$18)/(2050-2023)</f>
        <v>1.2486317303358932E-2</v>
      </c>
      <c r="BA732" s="186">
        <f>AF732*Workings_risks!$E$24*Workings_risks!$E$26*Workings_risks!$E$27*Assumptions!$G$90</f>
        <v>3.9012543914525099E-4</v>
      </c>
      <c r="BB732" s="186">
        <f>AG732*Workings_risks!$E$24*Workings_risks!$E$26*Workings_risks!$E$27*Assumptions!$G$90</f>
        <v>3.9620671685431362E-4</v>
      </c>
      <c r="BC732" s="186">
        <f>AH732*Workings_risks!$E$24*Workings_risks!$E$26*Workings_risks!$E$27*Assumptions!$G$90</f>
        <v>4.0228799456337635E-4</v>
      </c>
      <c r="BD732" s="186">
        <f>AI732*Workings_risks!$E$24*Workings_risks!$E$26*Workings_risks!$E$27*Assumptions!$G$90</f>
        <v>4.0836927227243898E-4</v>
      </c>
      <c r="BE732" s="186">
        <f>AJ732*Workings_risks!$E$24*Workings_risks!$E$26*Workings_risks!$E$27*Assumptions!$G$90</f>
        <v>4.1445054998150155E-4</v>
      </c>
      <c r="BF732" s="186">
        <f>AK732*Workings_risks!$E$24*Workings_risks!$E$26*Workings_risks!$E$27*Assumptions!$G$90</f>
        <v>4.2053182769056423E-4</v>
      </c>
      <c r="BG732" s="186">
        <f>AL732*Workings_risks!$E$24*Workings_risks!$E$26*Workings_risks!$E$27*Assumptions!$G$90</f>
        <v>4.2661310539962675E-4</v>
      </c>
      <c r="BH732" s="186">
        <f>AM732*Workings_risks!$E$24*Workings_risks!$E$26*Workings_risks!$E$27*Assumptions!$G$90</f>
        <v>4.3269438310868937E-4</v>
      </c>
      <c r="BI732" s="186">
        <f>AN732*Workings_risks!$E$24*Workings_risks!$E$26*Workings_risks!$E$27*Assumptions!$G$90</f>
        <v>4.3877566081775211E-4</v>
      </c>
      <c r="BJ732" s="186">
        <f>AO732*Workings_risks!$E$24*Workings_risks!$E$26*Workings_risks!$E$27*Assumptions!$G$90</f>
        <v>4.4485693852681463E-4</v>
      </c>
      <c r="BK732" s="186">
        <f>AP732*Workings_risks!$E$24*Workings_risks!$E$26*Workings_risks!$E$27*Assumptions!$G$90</f>
        <v>4.5093821623587731E-4</v>
      </c>
      <c r="BL732" s="186">
        <f>AQ732*Workings_risks!$E$24*Workings_risks!$E$26*Workings_risks!$E$27*Assumptions!$G$90</f>
        <v>4.5701949394493999E-4</v>
      </c>
      <c r="BM732" s="186">
        <f>AR732*Workings_risks!$E$24*Workings_risks!$E$26*Workings_risks!$E$27*Assumptions!$G$90</f>
        <v>4.6310077165400261E-4</v>
      </c>
      <c r="BN732" s="186">
        <f>AS732*Workings_risks!$E$24*Workings_risks!$E$26*Workings_risks!$E$27*Assumptions!$G$90</f>
        <v>4.6918204936306518E-4</v>
      </c>
      <c r="BO732" s="186">
        <f>AT732*Workings_risks!$E$24*Workings_risks!$E$26*Workings_risks!$E$27*Assumptions!$G$90</f>
        <v>4.7526332707212792E-4</v>
      </c>
      <c r="BP732" s="186">
        <f>AU732*Workings_risks!$E$24*Workings_risks!$E$26*Workings_risks!$E$27*Assumptions!$G$90</f>
        <v>4.8134460478119049E-4</v>
      </c>
      <c r="BQ732" s="186">
        <f>AV732*Workings_risks!$E$24*Workings_risks!$E$26*Workings_risks!$E$27*Assumptions!$G$90</f>
        <v>4.8742588249025312E-4</v>
      </c>
      <c r="BR732" s="186">
        <f>AW732*Workings_risks!$E$24*Workings_risks!$E$26*Workings_risks!$E$27*Assumptions!$G$90</f>
        <v>4.9350716019931574E-4</v>
      </c>
      <c r="BS732" s="186">
        <f>AX732*Workings_risks!$E$24*Workings_risks!$E$26*Workings_risks!$E$27*Assumptions!$G$90</f>
        <v>4.9958843790837842E-4</v>
      </c>
      <c r="BT732" s="186">
        <f>AY732*Workings_risks!$E$24*Workings_risks!$E$26*Workings_risks!$E$27*Assumptions!$G$90</f>
        <v>5.05669715617441E-4</v>
      </c>
    </row>
    <row r="733" spans="2:72" x14ac:dyDescent="0.25">
      <c r="B733" s="42">
        <v>10579357</v>
      </c>
      <c r="C733" s="42" t="s">
        <v>408</v>
      </c>
      <c r="D733" s="42" t="s">
        <v>248</v>
      </c>
      <c r="E733" s="42">
        <v>17286134</v>
      </c>
      <c r="F733" s="42">
        <v>17778931</v>
      </c>
      <c r="G733" s="42">
        <v>2.8277006067864905</v>
      </c>
      <c r="H733" s="42">
        <v>144.35120007319</v>
      </c>
      <c r="I733" s="42">
        <v>-38.100891648210997</v>
      </c>
      <c r="J733" s="42">
        <v>106</v>
      </c>
      <c r="K733" s="42">
        <v>93.7</v>
      </c>
      <c r="L733" s="32">
        <v>5.3999999999999999E-2</v>
      </c>
      <c r="M733" s="32">
        <v>7.2999999999999995E-2</v>
      </c>
      <c r="N733" s="181"/>
      <c r="O733" s="182">
        <f t="shared" si="166"/>
        <v>111.724</v>
      </c>
      <c r="P733" s="182">
        <f t="shared" si="167"/>
        <v>98.759800000000013</v>
      </c>
      <c r="Q733" s="191">
        <f t="shared" si="168"/>
        <v>0.01</v>
      </c>
      <c r="R733" s="191">
        <f t="shared" si="169"/>
        <v>0.02</v>
      </c>
      <c r="S733" s="184">
        <f t="shared" si="170"/>
        <v>-1296.4199999999992</v>
      </c>
      <c r="T733" s="184">
        <f t="shared" si="171"/>
        <v>124.68819999999999</v>
      </c>
      <c r="U733" s="185">
        <f t="shared" si="172"/>
        <v>1.4415235803211928E-2</v>
      </c>
      <c r="V733" s="181"/>
      <c r="W733" s="182">
        <f t="shared" si="173"/>
        <v>113.738</v>
      </c>
      <c r="X733" s="182">
        <f t="shared" si="174"/>
        <v>100.5401</v>
      </c>
      <c r="Y733" s="183">
        <f t="shared" si="175"/>
        <v>0.01</v>
      </c>
      <c r="Z733" s="183">
        <f t="shared" si="176"/>
        <v>0.02</v>
      </c>
      <c r="AA733" s="184">
        <f t="shared" si="177"/>
        <v>-1319.7900000000004</v>
      </c>
      <c r="AB733" s="184">
        <f t="shared" si="178"/>
        <v>126.9359</v>
      </c>
      <c r="AC733" s="185">
        <f t="shared" si="179"/>
        <v>1.5863053970707457E-2</v>
      </c>
      <c r="AD733" s="181"/>
      <c r="AE733" s="178">
        <f t="shared" si="180"/>
        <v>1.4415235803211928</v>
      </c>
      <c r="AF733" s="170">
        <f>Workings_risks!$E$18+Workings_risks!$E$27*(($AE733-1)*Workings_risks!$E$18)/(2050-2023)</f>
        <v>9.6332247529039815E-3</v>
      </c>
      <c r="AG733" s="170">
        <f>AF733+(($AE733-1)*Workings_risks!$E$18)/(2050-2023)</f>
        <v>9.7833875187173999E-3</v>
      </c>
      <c r="AH733" s="170">
        <f>AG733+(($AE733-1)*Workings_risks!$E$18)/(2050-2023)</f>
        <v>9.9335502845308184E-3</v>
      </c>
      <c r="AI733" s="170">
        <f>AH733+(($AE733-1)*Workings_risks!$E$18)/(2050-2023)</f>
        <v>1.0083713050344237E-2</v>
      </c>
      <c r="AJ733" s="170">
        <f>AI733+(($AE733-1)*Workings_risks!$E$18)/(2050-2023)</f>
        <v>1.0233875816157655E-2</v>
      </c>
      <c r="AK733" s="170">
        <f>AJ733+(($AE733-1)*Workings_risks!$E$18)/(2050-2023)</f>
        <v>1.0384038581971074E-2</v>
      </c>
      <c r="AL733" s="170">
        <f>AK733+(($AE733-1)*Workings_risks!$E$18)/(2050-2023)</f>
        <v>1.0534201347784492E-2</v>
      </c>
      <c r="AM733" s="170">
        <f>AL733+(($AE733-1)*Workings_risks!$E$18)/(2050-2023)</f>
        <v>1.0684364113597911E-2</v>
      </c>
      <c r="AN733" s="170">
        <f>AM733+(($AE733-1)*Workings_risks!$E$18)/(2050-2023)</f>
        <v>1.0834526879411329E-2</v>
      </c>
      <c r="AO733" s="170">
        <f>AN733+(($AE733-1)*Workings_risks!$E$18)/(2050-2023)</f>
        <v>1.0984689645224748E-2</v>
      </c>
      <c r="AP733" s="170">
        <f>AO733+(($AE733-1)*Workings_risks!$E$18)/(2050-2023)</f>
        <v>1.1134852411038166E-2</v>
      </c>
      <c r="AQ733" s="170">
        <f>AP733+(($AE733-1)*Workings_risks!$E$18)/(2050-2023)</f>
        <v>1.1285015176851584E-2</v>
      </c>
      <c r="AR733" s="170">
        <f>AQ733+(($AE733-1)*Workings_risks!$E$18)/(2050-2023)</f>
        <v>1.1435177942665003E-2</v>
      </c>
      <c r="AS733" s="170">
        <f>AR733+(($AE733-1)*Workings_risks!$E$18)/(2050-2023)</f>
        <v>1.1585340708478421E-2</v>
      </c>
      <c r="AT733" s="170">
        <f>AS733+(($AE733-1)*Workings_risks!$E$18)/(2050-2023)</f>
        <v>1.173550347429184E-2</v>
      </c>
      <c r="AU733" s="170">
        <f>AT733+(($AE733-1)*Workings_risks!$E$18)/(2050-2023)</f>
        <v>1.1885666240105258E-2</v>
      </c>
      <c r="AV733" s="170">
        <f>AU733+(($AE733-1)*Workings_risks!$E$18)/(2050-2023)</f>
        <v>1.2035829005918677E-2</v>
      </c>
      <c r="AW733" s="170">
        <f>AV733+(($AE733-1)*Workings_risks!$E$18)/(2050-2023)</f>
        <v>1.2185991771732095E-2</v>
      </c>
      <c r="AX733" s="170">
        <f>AW733+(($AE733-1)*Workings_risks!$E$18)/(2050-2023)</f>
        <v>1.2336154537545514E-2</v>
      </c>
      <c r="AY733" s="170">
        <f>AX733+(($AE733-1)*Workings_risks!$E$18)/(2050-2023)</f>
        <v>1.2486317303358932E-2</v>
      </c>
      <c r="BA733" s="186">
        <f>AF733*Workings_risks!$E$24*Workings_risks!$E$26*Workings_risks!$E$27*Assumptions!$G$90</f>
        <v>3.9012543914525099E-4</v>
      </c>
      <c r="BB733" s="186">
        <f>AG733*Workings_risks!$E$24*Workings_risks!$E$26*Workings_risks!$E$27*Assumptions!$G$90</f>
        <v>3.9620671685431362E-4</v>
      </c>
      <c r="BC733" s="186">
        <f>AH733*Workings_risks!$E$24*Workings_risks!$E$26*Workings_risks!$E$27*Assumptions!$G$90</f>
        <v>4.0228799456337635E-4</v>
      </c>
      <c r="BD733" s="186">
        <f>AI733*Workings_risks!$E$24*Workings_risks!$E$26*Workings_risks!$E$27*Assumptions!$G$90</f>
        <v>4.0836927227243898E-4</v>
      </c>
      <c r="BE733" s="186">
        <f>AJ733*Workings_risks!$E$24*Workings_risks!$E$26*Workings_risks!$E$27*Assumptions!$G$90</f>
        <v>4.1445054998150155E-4</v>
      </c>
      <c r="BF733" s="186">
        <f>AK733*Workings_risks!$E$24*Workings_risks!$E$26*Workings_risks!$E$27*Assumptions!$G$90</f>
        <v>4.2053182769056423E-4</v>
      </c>
      <c r="BG733" s="186">
        <f>AL733*Workings_risks!$E$24*Workings_risks!$E$26*Workings_risks!$E$27*Assumptions!$G$90</f>
        <v>4.2661310539962675E-4</v>
      </c>
      <c r="BH733" s="186">
        <f>AM733*Workings_risks!$E$24*Workings_risks!$E$26*Workings_risks!$E$27*Assumptions!$G$90</f>
        <v>4.3269438310868937E-4</v>
      </c>
      <c r="BI733" s="186">
        <f>AN733*Workings_risks!$E$24*Workings_risks!$E$26*Workings_risks!$E$27*Assumptions!$G$90</f>
        <v>4.3877566081775211E-4</v>
      </c>
      <c r="BJ733" s="186">
        <f>AO733*Workings_risks!$E$24*Workings_risks!$E$26*Workings_risks!$E$27*Assumptions!$G$90</f>
        <v>4.4485693852681463E-4</v>
      </c>
      <c r="BK733" s="186">
        <f>AP733*Workings_risks!$E$24*Workings_risks!$E$26*Workings_risks!$E$27*Assumptions!$G$90</f>
        <v>4.5093821623587731E-4</v>
      </c>
      <c r="BL733" s="186">
        <f>AQ733*Workings_risks!$E$24*Workings_risks!$E$26*Workings_risks!$E$27*Assumptions!$G$90</f>
        <v>4.5701949394493999E-4</v>
      </c>
      <c r="BM733" s="186">
        <f>AR733*Workings_risks!$E$24*Workings_risks!$E$26*Workings_risks!$E$27*Assumptions!$G$90</f>
        <v>4.6310077165400261E-4</v>
      </c>
      <c r="BN733" s="186">
        <f>AS733*Workings_risks!$E$24*Workings_risks!$E$26*Workings_risks!$E$27*Assumptions!$G$90</f>
        <v>4.6918204936306518E-4</v>
      </c>
      <c r="BO733" s="186">
        <f>AT733*Workings_risks!$E$24*Workings_risks!$E$26*Workings_risks!$E$27*Assumptions!$G$90</f>
        <v>4.7526332707212792E-4</v>
      </c>
      <c r="BP733" s="186">
        <f>AU733*Workings_risks!$E$24*Workings_risks!$E$26*Workings_risks!$E$27*Assumptions!$G$90</f>
        <v>4.8134460478119049E-4</v>
      </c>
      <c r="BQ733" s="186">
        <f>AV733*Workings_risks!$E$24*Workings_risks!$E$26*Workings_risks!$E$27*Assumptions!$G$90</f>
        <v>4.8742588249025312E-4</v>
      </c>
      <c r="BR733" s="186">
        <f>AW733*Workings_risks!$E$24*Workings_risks!$E$26*Workings_risks!$E$27*Assumptions!$G$90</f>
        <v>4.9350716019931574E-4</v>
      </c>
      <c r="BS733" s="186">
        <f>AX733*Workings_risks!$E$24*Workings_risks!$E$26*Workings_risks!$E$27*Assumptions!$G$90</f>
        <v>4.9958843790837842E-4</v>
      </c>
      <c r="BT733" s="186">
        <f>AY733*Workings_risks!$E$24*Workings_risks!$E$26*Workings_risks!$E$27*Assumptions!$G$90</f>
        <v>5.05669715617441E-4</v>
      </c>
    </row>
    <row r="734" spans="2:72" x14ac:dyDescent="0.25">
      <c r="B734" s="42">
        <v>10581766</v>
      </c>
      <c r="C734" s="42" t="s">
        <v>708</v>
      </c>
      <c r="D734" s="42" t="s">
        <v>296</v>
      </c>
      <c r="E734" s="42">
        <v>16663575</v>
      </c>
      <c r="F734" s="42">
        <v>184520752</v>
      </c>
      <c r="G734" s="42">
        <v>0.64948090104028022</v>
      </c>
      <c r="H734" s="42">
        <v>142.66346881918599</v>
      </c>
      <c r="I734" s="42">
        <v>-34.745610539054603</v>
      </c>
      <c r="J734" s="42">
        <v>112</v>
      </c>
      <c r="K734" s="42">
        <v>97.8</v>
      </c>
      <c r="L734" s="32">
        <v>6.3E-2</v>
      </c>
      <c r="M734" s="32">
        <v>8.7999999999999995E-2</v>
      </c>
      <c r="N734" s="181"/>
      <c r="O734" s="182">
        <f t="shared" si="166"/>
        <v>119.056</v>
      </c>
      <c r="P734" s="182">
        <f t="shared" si="167"/>
        <v>103.9614</v>
      </c>
      <c r="Q734" s="191">
        <f t="shared" si="168"/>
        <v>0.01</v>
      </c>
      <c r="R734" s="191">
        <f t="shared" si="169"/>
        <v>0.02</v>
      </c>
      <c r="S734" s="184">
        <f t="shared" si="170"/>
        <v>-1509.4599999999998</v>
      </c>
      <c r="T734" s="184">
        <f t="shared" si="171"/>
        <v>134.1506</v>
      </c>
      <c r="U734" s="185">
        <f t="shared" si="172"/>
        <v>1.4674519364540962E-2</v>
      </c>
      <c r="V734" s="181"/>
      <c r="W734" s="182">
        <f t="shared" si="173"/>
        <v>120.17599999999999</v>
      </c>
      <c r="X734" s="182">
        <f t="shared" si="174"/>
        <v>106.4064</v>
      </c>
      <c r="Y734" s="183">
        <f t="shared" si="175"/>
        <v>0.01</v>
      </c>
      <c r="Z734" s="183">
        <f t="shared" si="176"/>
        <v>0.02</v>
      </c>
      <c r="AA734" s="184">
        <f t="shared" si="177"/>
        <v>-1376.9599999999982</v>
      </c>
      <c r="AB734" s="184">
        <f t="shared" si="178"/>
        <v>133.94559999999998</v>
      </c>
      <c r="AC734" s="185">
        <f t="shared" si="179"/>
        <v>1.5937717871252623E-2</v>
      </c>
      <c r="AD734" s="181"/>
      <c r="AE734" s="178">
        <f t="shared" si="180"/>
        <v>1.4674519364540961</v>
      </c>
      <c r="AF734" s="170">
        <f>Workings_risks!$E$18+Workings_risks!$E$27*(($AE734-1)*Workings_risks!$E$18)/(2050-2023)</f>
        <v>9.6596795596919655E-3</v>
      </c>
      <c r="AG734" s="170">
        <f>AF734+(($AE734-1)*Workings_risks!$E$18)/(2050-2023)</f>
        <v>9.8186605944347114E-3</v>
      </c>
      <c r="AH734" s="170">
        <f>AG734+(($AE734-1)*Workings_risks!$E$18)/(2050-2023)</f>
        <v>9.9776416291774573E-3</v>
      </c>
      <c r="AI734" s="170">
        <f>AH734+(($AE734-1)*Workings_risks!$E$18)/(2050-2023)</f>
        <v>1.0136622663920203E-2</v>
      </c>
      <c r="AJ734" s="170">
        <f>AI734+(($AE734-1)*Workings_risks!$E$18)/(2050-2023)</f>
        <v>1.0295603698662949E-2</v>
      </c>
      <c r="AK734" s="170">
        <f>AJ734+(($AE734-1)*Workings_risks!$E$18)/(2050-2023)</f>
        <v>1.0454584733405695E-2</v>
      </c>
      <c r="AL734" s="170">
        <f>AK734+(($AE734-1)*Workings_risks!$E$18)/(2050-2023)</f>
        <v>1.0613565768148441E-2</v>
      </c>
      <c r="AM734" s="170">
        <f>AL734+(($AE734-1)*Workings_risks!$E$18)/(2050-2023)</f>
        <v>1.0772546802891187E-2</v>
      </c>
      <c r="AN734" s="170">
        <f>AM734+(($AE734-1)*Workings_risks!$E$18)/(2050-2023)</f>
        <v>1.0931527837633933E-2</v>
      </c>
      <c r="AO734" s="170">
        <f>AN734+(($AE734-1)*Workings_risks!$E$18)/(2050-2023)</f>
        <v>1.1090508872376678E-2</v>
      </c>
      <c r="AP734" s="170">
        <f>AO734+(($AE734-1)*Workings_risks!$E$18)/(2050-2023)</f>
        <v>1.1249489907119424E-2</v>
      </c>
      <c r="AQ734" s="170">
        <f>AP734+(($AE734-1)*Workings_risks!$E$18)/(2050-2023)</f>
        <v>1.140847094186217E-2</v>
      </c>
      <c r="AR734" s="170">
        <f>AQ734+(($AE734-1)*Workings_risks!$E$18)/(2050-2023)</f>
        <v>1.1567451976604916E-2</v>
      </c>
      <c r="AS734" s="170">
        <f>AR734+(($AE734-1)*Workings_risks!$E$18)/(2050-2023)</f>
        <v>1.1726433011347662E-2</v>
      </c>
      <c r="AT734" s="170">
        <f>AS734+(($AE734-1)*Workings_risks!$E$18)/(2050-2023)</f>
        <v>1.1885414046090408E-2</v>
      </c>
      <c r="AU734" s="170">
        <f>AT734+(($AE734-1)*Workings_risks!$E$18)/(2050-2023)</f>
        <v>1.2044395080833154E-2</v>
      </c>
      <c r="AV734" s="170">
        <f>AU734+(($AE734-1)*Workings_risks!$E$18)/(2050-2023)</f>
        <v>1.22033761155759E-2</v>
      </c>
      <c r="AW734" s="170">
        <f>AV734+(($AE734-1)*Workings_risks!$E$18)/(2050-2023)</f>
        <v>1.2362357150318646E-2</v>
      </c>
      <c r="AX734" s="170">
        <f>AW734+(($AE734-1)*Workings_risks!$E$18)/(2050-2023)</f>
        <v>1.2521338185061391E-2</v>
      </c>
      <c r="AY734" s="170">
        <f>AX734+(($AE734-1)*Workings_risks!$E$18)/(2050-2023)</f>
        <v>1.2680319219804137E-2</v>
      </c>
      <c r="BA734" s="186">
        <f>AF734*Workings_risks!$E$24*Workings_risks!$E$26*Workings_risks!$E$27*Assumptions!$G$90</f>
        <v>3.9119680344748569E-4</v>
      </c>
      <c r="BB734" s="186">
        <f>AG734*Workings_risks!$E$24*Workings_risks!$E$26*Workings_risks!$E$27*Assumptions!$G$90</f>
        <v>3.9763520259062659E-4</v>
      </c>
      <c r="BC734" s="186">
        <f>AH734*Workings_risks!$E$24*Workings_risks!$E$26*Workings_risks!$E$27*Assumptions!$G$90</f>
        <v>4.0407360173376738E-4</v>
      </c>
      <c r="BD734" s="186">
        <f>AI734*Workings_risks!$E$24*Workings_risks!$E$26*Workings_risks!$E$27*Assumptions!$G$90</f>
        <v>4.1051200087690817E-4</v>
      </c>
      <c r="BE734" s="186">
        <f>AJ734*Workings_risks!$E$24*Workings_risks!$E$26*Workings_risks!$E$27*Assumptions!$G$90</f>
        <v>4.1695040002004912E-4</v>
      </c>
      <c r="BF734" s="186">
        <f>AK734*Workings_risks!$E$24*Workings_risks!$E$26*Workings_risks!$E$27*Assumptions!$G$90</f>
        <v>4.2338879916318991E-4</v>
      </c>
      <c r="BG734" s="186">
        <f>AL734*Workings_risks!$E$24*Workings_risks!$E$26*Workings_risks!$E$27*Assumptions!$G$90</f>
        <v>4.2982719830633081E-4</v>
      </c>
      <c r="BH734" s="186">
        <f>AM734*Workings_risks!$E$24*Workings_risks!$E$26*Workings_risks!$E$27*Assumptions!$G$90</f>
        <v>4.3626559744947165E-4</v>
      </c>
      <c r="BI734" s="186">
        <f>AN734*Workings_risks!$E$24*Workings_risks!$E$26*Workings_risks!$E$27*Assumptions!$G$90</f>
        <v>4.4270399659261249E-4</v>
      </c>
      <c r="BJ734" s="186">
        <f>AO734*Workings_risks!$E$24*Workings_risks!$E$26*Workings_risks!$E$27*Assumptions!$G$90</f>
        <v>4.4914239573575328E-4</v>
      </c>
      <c r="BK734" s="186">
        <f>AP734*Workings_risks!$E$24*Workings_risks!$E$26*Workings_risks!$E$27*Assumptions!$G$90</f>
        <v>4.5558079487889418E-4</v>
      </c>
      <c r="BL734" s="186">
        <f>AQ734*Workings_risks!$E$24*Workings_risks!$E$26*Workings_risks!$E$27*Assumptions!$G$90</f>
        <v>4.6201919402203497E-4</v>
      </c>
      <c r="BM734" s="186">
        <f>AR734*Workings_risks!$E$24*Workings_risks!$E$26*Workings_risks!$E$27*Assumptions!$G$90</f>
        <v>4.6845759316517575E-4</v>
      </c>
      <c r="BN734" s="186">
        <f>AS734*Workings_risks!$E$24*Workings_risks!$E$26*Workings_risks!$E$27*Assumptions!$G$90</f>
        <v>4.7489599230831671E-4</v>
      </c>
      <c r="BO734" s="186">
        <f>AT734*Workings_risks!$E$24*Workings_risks!$E$26*Workings_risks!$E$27*Assumptions!$G$90</f>
        <v>4.8133439145145749E-4</v>
      </c>
      <c r="BP734" s="186">
        <f>AU734*Workings_risks!$E$24*Workings_risks!$E$26*Workings_risks!$E$27*Assumptions!$G$90</f>
        <v>4.8777279059459845E-4</v>
      </c>
      <c r="BQ734" s="186">
        <f>AV734*Workings_risks!$E$24*Workings_risks!$E$26*Workings_risks!$E$27*Assumptions!$G$90</f>
        <v>4.9421118973773913E-4</v>
      </c>
      <c r="BR734" s="186">
        <f>AW734*Workings_risks!$E$24*Workings_risks!$E$26*Workings_risks!$E$27*Assumptions!$G$90</f>
        <v>5.0064958888087997E-4</v>
      </c>
      <c r="BS734" s="186">
        <f>AX734*Workings_risks!$E$24*Workings_risks!$E$26*Workings_risks!$E$27*Assumptions!$G$90</f>
        <v>5.0708798802402092E-4</v>
      </c>
      <c r="BT734" s="186">
        <f>AY734*Workings_risks!$E$24*Workings_risks!$E$26*Workings_risks!$E$27*Assumptions!$G$90</f>
        <v>5.1352638716716176E-4</v>
      </c>
    </row>
    <row r="735" spans="2:72" x14ac:dyDescent="0.25">
      <c r="N735" s="181"/>
      <c r="O735" s="181"/>
      <c r="P735" s="181"/>
      <c r="Q735" s="180"/>
      <c r="R735" s="180"/>
      <c r="S735" s="180"/>
      <c r="T735" s="180"/>
      <c r="U735" s="181"/>
      <c r="V735" s="181"/>
      <c r="W735" s="181"/>
      <c r="X735" s="181"/>
      <c r="Y735" s="180"/>
      <c r="Z735" s="180"/>
      <c r="AA735" s="180"/>
      <c r="AB735" s="180"/>
      <c r="AC735" s="181"/>
      <c r="AD735" s="181"/>
      <c r="AE735" s="168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1"/>
      <c r="AR735" s="11"/>
      <c r="AS735" s="11"/>
      <c r="AT735" s="11"/>
      <c r="AU735" s="11"/>
      <c r="AV735" s="11"/>
      <c r="AW735" s="11"/>
      <c r="AX735" s="11"/>
      <c r="AY735" s="11"/>
    </row>
    <row r="736" spans="2:72" x14ac:dyDescent="0.25">
      <c r="N736" s="181"/>
      <c r="O736" s="181"/>
      <c r="P736" s="181"/>
      <c r="Q736" s="180"/>
      <c r="R736" s="180"/>
      <c r="S736" s="180"/>
      <c r="T736" s="180"/>
      <c r="U736" s="181"/>
      <c r="V736" s="181"/>
      <c r="W736" s="181"/>
      <c r="X736" s="181"/>
      <c r="Y736" s="180"/>
      <c r="Z736" s="180"/>
      <c r="AA736" s="180"/>
      <c r="AB736" s="180"/>
      <c r="AC736" s="181"/>
      <c r="AD736" s="181"/>
      <c r="AE736" s="168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  <c r="AQ736" s="11"/>
      <c r="AR736" s="11"/>
      <c r="AS736" s="11"/>
      <c r="AT736" s="11"/>
      <c r="AU736" s="11"/>
      <c r="AV736" s="11"/>
      <c r="AW736" s="11"/>
      <c r="AX736" s="11"/>
      <c r="AY736" s="11"/>
    </row>
    <row r="737" spans="31:51" x14ac:dyDescent="0.25">
      <c r="AE737" s="168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  <c r="AQ737" s="11"/>
      <c r="AR737" s="11"/>
      <c r="AS737" s="11"/>
      <c r="AT737" s="11"/>
      <c r="AU737" s="11"/>
      <c r="AV737" s="11"/>
      <c r="AW737" s="11"/>
      <c r="AX737" s="11"/>
      <c r="AY737" s="11"/>
    </row>
    <row r="738" spans="31:51" x14ac:dyDescent="0.25">
      <c r="AE738" s="168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  <c r="AQ738" s="11"/>
      <c r="AR738" s="11"/>
      <c r="AS738" s="11"/>
      <c r="AT738" s="11"/>
      <c r="AU738" s="11"/>
      <c r="AV738" s="11"/>
      <c r="AW738" s="11"/>
      <c r="AX738" s="11"/>
      <c r="AY738" s="11"/>
    </row>
    <row r="739" spans="31:51" x14ac:dyDescent="0.25">
      <c r="AE739" s="168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"/>
      <c r="AQ739" s="11"/>
      <c r="AR739" s="11"/>
      <c r="AS739" s="11"/>
      <c r="AT739" s="11"/>
      <c r="AU739" s="11"/>
      <c r="AV739" s="11"/>
      <c r="AW739" s="11"/>
      <c r="AX739" s="11"/>
      <c r="AY739" s="11"/>
    </row>
    <row r="740" spans="31:51" x14ac:dyDescent="0.25">
      <c r="AE740" s="168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  <c r="AS740" s="11"/>
      <c r="AT740" s="11"/>
      <c r="AU740" s="11"/>
      <c r="AV740" s="11"/>
      <c r="AW740" s="11"/>
      <c r="AX740" s="11"/>
      <c r="AY740" s="11"/>
    </row>
    <row r="741" spans="31:51" x14ac:dyDescent="0.25">
      <c r="AE741" s="168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S741" s="11"/>
      <c r="AT741" s="11"/>
      <c r="AU741" s="11"/>
      <c r="AV741" s="11"/>
      <c r="AW741" s="11"/>
      <c r="AX741" s="11"/>
      <c r="AY741" s="11"/>
    </row>
    <row r="742" spans="31:51" x14ac:dyDescent="0.25">
      <c r="AE742" s="168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  <c r="AQ742" s="11"/>
      <c r="AR742" s="11"/>
      <c r="AS742" s="11"/>
      <c r="AT742" s="11"/>
      <c r="AU742" s="11"/>
      <c r="AV742" s="11"/>
      <c r="AW742" s="11"/>
      <c r="AX742" s="11"/>
      <c r="AY742" s="11"/>
    </row>
    <row r="743" spans="31:51" x14ac:dyDescent="0.25">
      <c r="AE743" s="168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  <c r="AQ743" s="11"/>
      <c r="AR743" s="11"/>
      <c r="AS743" s="11"/>
      <c r="AT743" s="11"/>
      <c r="AU743" s="11"/>
      <c r="AV743" s="11"/>
      <c r="AW743" s="11"/>
      <c r="AX743" s="11"/>
      <c r="AY743" s="11"/>
    </row>
    <row r="744" spans="31:51" x14ac:dyDescent="0.25">
      <c r="AE744" s="168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  <c r="AQ744" s="11"/>
      <c r="AR744" s="11"/>
      <c r="AS744" s="11"/>
      <c r="AT744" s="11"/>
      <c r="AU744" s="11"/>
      <c r="AV744" s="11"/>
      <c r="AW744" s="11"/>
      <c r="AX744" s="11"/>
      <c r="AY744" s="11"/>
    </row>
    <row r="745" spans="31:51" x14ac:dyDescent="0.25">
      <c r="AE745" s="168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  <c r="AQ745" s="11"/>
      <c r="AR745" s="11"/>
      <c r="AS745" s="11"/>
      <c r="AT745" s="11"/>
      <c r="AU745" s="11"/>
      <c r="AV745" s="11"/>
      <c r="AW745" s="11"/>
      <c r="AX745" s="11"/>
      <c r="AY745" s="11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E95C7B-E468-4210-B549-B65B6AADE8C2}">
  <sheetPr codeName="Sheet23">
    <tabColor theme="5"/>
  </sheetPr>
  <dimension ref="A1:Y752"/>
  <sheetViews>
    <sheetView showGridLines="0" zoomScale="85" zoomScaleNormal="85" workbookViewId="0">
      <pane xSplit="3" ySplit="7" topLeftCell="D8" activePane="bottomRight" state="frozen"/>
      <selection activeCell="H39" sqref="H39"/>
      <selection pane="topRight" activeCell="H39" sqref="H39"/>
      <selection pane="bottomLeft" activeCell="H39" sqref="H39"/>
      <selection pane="bottomRight" activeCell="D8" sqref="D8"/>
    </sheetView>
  </sheetViews>
  <sheetFormatPr defaultRowHeight="12.75" x14ac:dyDescent="0.2"/>
  <cols>
    <col min="1" max="1" width="3.75" customWidth="1"/>
    <col min="2" max="2" width="21.125" customWidth="1"/>
    <col min="3" max="3" width="13.875" style="126" customWidth="1"/>
    <col min="4" max="4" width="3.375" customWidth="1"/>
    <col min="5" max="5" width="8" style="1"/>
  </cols>
  <sheetData>
    <row r="1" spans="1:24" ht="18.75" x14ac:dyDescent="0.3">
      <c r="A1" s="10" t="str">
        <f>bus</f>
        <v>Powercor</v>
      </c>
      <c r="B1" s="10"/>
      <c r="C1" s="125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</row>
    <row r="2" spans="1:24" ht="18.75" x14ac:dyDescent="0.3">
      <c r="A2" s="128" t="str">
        <f>proj</f>
        <v>Lines flood resilience program</v>
      </c>
      <c r="B2" s="10"/>
      <c r="C2" s="125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</row>
    <row r="3" spans="1:24" ht="15.75" x14ac:dyDescent="0.25">
      <c r="A3" s="5"/>
    </row>
    <row r="5" spans="1:24" s="1" customFormat="1" x14ac:dyDescent="0.2">
      <c r="C5" s="127"/>
      <c r="D5"/>
      <c r="E5" s="92"/>
    </row>
    <row r="6" spans="1:24" s="1" customFormat="1" ht="15" x14ac:dyDescent="0.2">
      <c r="D6"/>
      <c r="E6" s="129" t="s">
        <v>1379</v>
      </c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</row>
    <row r="7" spans="1:24" s="1" customFormat="1" ht="31.5" customHeight="1" x14ac:dyDescent="0.2">
      <c r="A7"/>
      <c r="B7" s="158" t="str">
        <f>'Span data'!B8</f>
        <v>Span ID</v>
      </c>
      <c r="C7" s="158" t="str">
        <f>'Span data'!C8</f>
        <v>Feeder</v>
      </c>
      <c r="D7"/>
      <c r="E7" s="211" t="s">
        <v>48</v>
      </c>
      <c r="F7" s="211" t="s">
        <v>49</v>
      </c>
      <c r="G7" s="211" t="s">
        <v>50</v>
      </c>
      <c r="H7" s="211" t="s">
        <v>51</v>
      </c>
      <c r="I7" s="211" t="s">
        <v>52</v>
      </c>
      <c r="J7" s="211" t="s">
        <v>53</v>
      </c>
      <c r="K7" s="211" t="s">
        <v>729</v>
      </c>
      <c r="L7" s="211" t="s">
        <v>730</v>
      </c>
      <c r="M7" s="211" t="s">
        <v>731</v>
      </c>
      <c r="N7" s="211" t="s">
        <v>732</v>
      </c>
      <c r="O7" s="211" t="s">
        <v>733</v>
      </c>
      <c r="P7" s="211" t="s">
        <v>734</v>
      </c>
      <c r="Q7" s="211" t="s">
        <v>735</v>
      </c>
      <c r="R7" s="211" t="s">
        <v>736</v>
      </c>
      <c r="S7" s="211" t="s">
        <v>737</v>
      </c>
      <c r="T7" s="211" t="s">
        <v>738</v>
      </c>
      <c r="U7" s="211" t="s">
        <v>739</v>
      </c>
      <c r="V7" s="211" t="s">
        <v>740</v>
      </c>
      <c r="W7" s="211" t="s">
        <v>741</v>
      </c>
      <c r="X7" s="211" t="s">
        <v>1397</v>
      </c>
    </row>
    <row r="8" spans="1:24" s="1" customFormat="1" x14ac:dyDescent="0.2">
      <c r="B8" s="220">
        <f>'Span data'!B9</f>
        <v>10058538</v>
      </c>
      <c r="C8" s="169" t="str">
        <f>'Span data'!C9</f>
        <v>BAS033</v>
      </c>
      <c r="D8"/>
      <c r="E8" s="175">
        <f>Assumptions!$G$55*Assumptions!$G$46*INDEX(Demand!E$9:E$1040, MATCH($C8, Demand!$B$9:$B$1040,0))</f>
        <v>107.02999999999999</v>
      </c>
      <c r="F8" s="175">
        <f>Assumptions!$G$55*Assumptions!$G$46*INDEX(Demand!F$9:F$1040, MATCH($C8, Demand!$B$9:$B$1040,0))</f>
        <v>87.772708333333327</v>
      </c>
      <c r="G8" s="175">
        <f>Assumptions!$G$55*Assumptions!$G$46*INDEX(Demand!G$9:G$1040, MATCH($C8, Demand!$B$9:$B$1040,0))</f>
        <v>89.901145833333302</v>
      </c>
      <c r="H8" s="175">
        <f>Assumptions!$G$55*Assumptions!$G$46*INDEX(Demand!H$9:H$1040, MATCH($C8, Demand!$B$9:$B$1040,0))</f>
        <v>92.130937499999987</v>
      </c>
      <c r="I8" s="175">
        <f>Assumptions!$G$55*Assumptions!$G$46*INDEX(Demand!I$9:I$1040, MATCH($C8, Demand!$B$9:$B$1040,0))</f>
        <v>94.056666666666658</v>
      </c>
      <c r="J8" s="175">
        <f>Assumptions!$G$55*Assumptions!$G$46*INDEX(Demand!J$9:J$1040, MATCH($C8, Demand!$B$9:$B$1040,0))</f>
        <v>96.387812499999981</v>
      </c>
      <c r="K8" s="175">
        <f>Assumptions!$G$55*Assumptions!$G$46*INDEX(Demand!K$9:K$1040, MATCH($C8, Demand!$B$9:$B$1040,0))</f>
        <v>99.631145833333306</v>
      </c>
      <c r="L8" s="175">
        <f>Assumptions!$G$55*Assumptions!$G$46*INDEX(Demand!L$9:L$1040, MATCH($C8, Demand!$B$9:$B$1040,0))</f>
        <v>103.07718749999999</v>
      </c>
      <c r="M8" s="175">
        <f>Assumptions!$G$55*Assumptions!$G$46*INDEX(Demand!M$9:M$1040, MATCH($C8, Demand!$B$9:$B$1040,0))</f>
        <v>105.81374999999997</v>
      </c>
      <c r="N8" s="175">
        <f>Assumptions!$G$55*Assumptions!$G$46*INDEX(Demand!N$9:N$1040, MATCH($C8, Demand!$B$9:$B$1040,0))</f>
        <v>105.81374999999997</v>
      </c>
      <c r="O8" s="175">
        <f>Assumptions!$G$55*Assumptions!$G$46*INDEX(Demand!O$9:O$1040, MATCH($C8, Demand!$B$9:$B$1040,0))</f>
        <v>105.81374999999997</v>
      </c>
      <c r="P8" s="175">
        <f>Assumptions!$G$55*Assumptions!$G$46*INDEX(Demand!P$9:P$1040, MATCH($C8, Demand!$B$9:$B$1040,0))</f>
        <v>105.81374999999997</v>
      </c>
      <c r="Q8" s="175">
        <f>Assumptions!$G$55*Assumptions!$G$46*INDEX(Demand!Q$9:Q$1040, MATCH($C8, Demand!$B$9:$B$1040,0))</f>
        <v>105.81374999999997</v>
      </c>
      <c r="R8" s="175">
        <f>Assumptions!$G$55*Assumptions!$G$46*INDEX(Demand!R$9:R$1040, MATCH($C8, Demand!$B$9:$B$1040,0))</f>
        <v>105.81374999999997</v>
      </c>
      <c r="S8" s="175">
        <f>Assumptions!$G$55*Assumptions!$G$46*INDEX(Demand!S$9:S$1040, MATCH($C8, Demand!$B$9:$B$1040,0))</f>
        <v>105.81374999999997</v>
      </c>
      <c r="T8" s="175">
        <f>Assumptions!$G$55*Assumptions!$G$46*INDEX(Demand!T$9:T$1040, MATCH($C8, Demand!$B$9:$B$1040,0))</f>
        <v>105.81374999999997</v>
      </c>
      <c r="U8" s="175">
        <f>Assumptions!$G$55*Assumptions!$G$46*INDEX(Demand!U$9:U$1040, MATCH($C8, Demand!$B$9:$B$1040,0))</f>
        <v>105.81374999999997</v>
      </c>
      <c r="V8" s="175">
        <f>Assumptions!$G$55*Assumptions!$G$46*INDEX(Demand!V$9:V$1040, MATCH($C8, Demand!$B$9:$B$1040,0))</f>
        <v>105.81374999999997</v>
      </c>
      <c r="W8" s="175">
        <f>Assumptions!$G$55*Assumptions!$G$46*INDEX(Demand!W$9:W$1040, MATCH($C8, Demand!$B$9:$B$1040,0))</f>
        <v>105.81374999999997</v>
      </c>
      <c r="X8" s="175">
        <f>Assumptions!$G$55*Assumptions!$G$46*INDEX(Demand!X$9:X$1040, MATCH($C8, Demand!$B$9:$B$1040,0))</f>
        <v>105.81374999999997</v>
      </c>
    </row>
    <row r="9" spans="1:24" s="1" customFormat="1" x14ac:dyDescent="0.2">
      <c r="B9" s="220">
        <f>'Span data'!B10</f>
        <v>10060242</v>
      </c>
      <c r="C9" s="169" t="str">
        <f>'Span data'!C10</f>
        <v>HTN032</v>
      </c>
      <c r="D9"/>
      <c r="E9" s="175">
        <f>Assumptions!$G$55*Assumptions!$G$46*INDEX(Demand!E$9:E$1040, MATCH($C9, Demand!$B$9:$B$1040,0))</f>
        <v>67.704583333333332</v>
      </c>
      <c r="F9" s="175">
        <f>Assumptions!$G$55*Assumptions!$G$46*INDEX(Demand!F$9:F$1040, MATCH($C9, Demand!$B$9:$B$1040,0))</f>
        <v>67.400520833333331</v>
      </c>
      <c r="G9" s="175">
        <f>Assumptions!$G$55*Assumptions!$G$46*INDEX(Demand!G$9:G$1040, MATCH($C9, Demand!$B$9:$B$1040,0))</f>
        <v>67.603229166666665</v>
      </c>
      <c r="H9" s="175">
        <f>Assumptions!$G$55*Assumptions!$G$46*INDEX(Demand!H$9:H$1040, MATCH($C9, Demand!$B$9:$B$1040,0))</f>
        <v>67.704583333333332</v>
      </c>
      <c r="I9" s="175">
        <f>Assumptions!$G$55*Assumptions!$G$46*INDEX(Demand!I$9:I$1040, MATCH($C9, Demand!$B$9:$B$1040,0))</f>
        <v>67.400520833333331</v>
      </c>
      <c r="J9" s="175">
        <f>Assumptions!$G$55*Assumptions!$G$46*INDEX(Demand!J$9:J$1040, MATCH($C9, Demand!$B$9:$B$1040,0))</f>
        <v>67.197812499999998</v>
      </c>
      <c r="K9" s="175">
        <f>Assumptions!$G$55*Assumptions!$G$46*INDEX(Demand!K$9:K$1040, MATCH($C9, Demand!$B$9:$B$1040,0))</f>
        <v>67.501874999999998</v>
      </c>
      <c r="L9" s="175">
        <f>Assumptions!$G$55*Assumptions!$G$46*INDEX(Demand!L$9:L$1040, MATCH($C9, Demand!$B$9:$B$1040,0))</f>
        <v>67.907291666666652</v>
      </c>
      <c r="M9" s="175">
        <f>Assumptions!$G$55*Assumptions!$G$46*INDEX(Demand!M$9:M$1040, MATCH($C9, Demand!$B$9:$B$1040,0))</f>
        <v>67.603229166666665</v>
      </c>
      <c r="N9" s="175">
        <f>Assumptions!$G$55*Assumptions!$G$46*INDEX(Demand!N$9:N$1040, MATCH($C9, Demand!$B$9:$B$1040,0))</f>
        <v>67.603229166666665</v>
      </c>
      <c r="O9" s="175">
        <f>Assumptions!$G$55*Assumptions!$G$46*INDEX(Demand!O$9:O$1040, MATCH($C9, Demand!$B$9:$B$1040,0))</f>
        <v>67.603229166666665</v>
      </c>
      <c r="P9" s="175">
        <f>Assumptions!$G$55*Assumptions!$G$46*INDEX(Demand!P$9:P$1040, MATCH($C9, Demand!$B$9:$B$1040,0))</f>
        <v>67.603229166666665</v>
      </c>
      <c r="Q9" s="175">
        <f>Assumptions!$G$55*Assumptions!$G$46*INDEX(Demand!Q$9:Q$1040, MATCH($C9, Demand!$B$9:$B$1040,0))</f>
        <v>67.603229166666665</v>
      </c>
      <c r="R9" s="175">
        <f>Assumptions!$G$55*Assumptions!$G$46*INDEX(Demand!R$9:R$1040, MATCH($C9, Demand!$B$9:$B$1040,0))</f>
        <v>67.603229166666665</v>
      </c>
      <c r="S9" s="175">
        <f>Assumptions!$G$55*Assumptions!$G$46*INDEX(Demand!S$9:S$1040, MATCH($C9, Demand!$B$9:$B$1040,0))</f>
        <v>67.603229166666665</v>
      </c>
      <c r="T9" s="175">
        <f>Assumptions!$G$55*Assumptions!$G$46*INDEX(Demand!T$9:T$1040, MATCH($C9, Demand!$B$9:$B$1040,0))</f>
        <v>67.603229166666665</v>
      </c>
      <c r="U9" s="175">
        <f>Assumptions!$G$55*Assumptions!$G$46*INDEX(Demand!U$9:U$1040, MATCH($C9, Demand!$B$9:$B$1040,0))</f>
        <v>67.603229166666665</v>
      </c>
      <c r="V9" s="175">
        <f>Assumptions!$G$55*Assumptions!$G$46*INDEX(Demand!V$9:V$1040, MATCH($C9, Demand!$B$9:$B$1040,0))</f>
        <v>67.603229166666665</v>
      </c>
      <c r="W9" s="175">
        <f>Assumptions!$G$55*Assumptions!$G$46*INDEX(Demand!W$9:W$1040, MATCH($C9, Demand!$B$9:$B$1040,0))</f>
        <v>67.603229166666665</v>
      </c>
      <c r="X9" s="175">
        <f>Assumptions!$G$55*Assumptions!$G$46*INDEX(Demand!X$9:X$1040, MATCH($C9, Demand!$B$9:$B$1040,0))</f>
        <v>67.603229166666665</v>
      </c>
    </row>
    <row r="10" spans="1:24" s="1" customFormat="1" x14ac:dyDescent="0.2">
      <c r="B10" s="220">
        <f>'Span data'!B11</f>
        <v>10069507</v>
      </c>
      <c r="C10" s="169" t="str">
        <f>'Span data'!C11</f>
        <v>WND014</v>
      </c>
      <c r="D10"/>
      <c r="E10" s="175">
        <f>Assumptions!$G$55*Assumptions!$G$46*INDEX(Demand!E$9:E$1040, MATCH($C10, Demand!$B$9:$B$1040,0))</f>
        <v>58.785416666666663</v>
      </c>
      <c r="F10" s="175">
        <f>Assumptions!$G$55*Assumptions!$G$46*INDEX(Demand!F$9:F$1040, MATCH($C10, Demand!$B$9:$B$1040,0))</f>
        <v>59.089479166666656</v>
      </c>
      <c r="G10" s="175">
        <f>Assumptions!$G$55*Assumptions!$G$46*INDEX(Demand!G$9:G$1040, MATCH($C10, Demand!$B$9:$B$1040,0))</f>
        <v>60.001666666666665</v>
      </c>
      <c r="H10" s="175">
        <f>Assumptions!$G$55*Assumptions!$G$46*INDEX(Demand!H$9:H$1040, MATCH($C10, Demand!$B$9:$B$1040,0))</f>
        <v>60.711145833333326</v>
      </c>
      <c r="I10" s="175">
        <f>Assumptions!$G$55*Assumptions!$G$46*INDEX(Demand!I$9:I$1040, MATCH($C10, Demand!$B$9:$B$1040,0))</f>
        <v>61.31927083333332</v>
      </c>
      <c r="J10" s="175">
        <f>Assumptions!$G$55*Assumptions!$G$46*INDEX(Demand!J$9:J$1040, MATCH($C10, Demand!$B$9:$B$1040,0))</f>
        <v>62.130104166666655</v>
      </c>
      <c r="K10" s="175">
        <f>Assumptions!$G$55*Assumptions!$G$46*INDEX(Demand!K$9:K$1040, MATCH($C10, Demand!$B$9:$B$1040,0))</f>
        <v>63.447708333333324</v>
      </c>
      <c r="L10" s="175">
        <f>Assumptions!$G$55*Assumptions!$G$46*INDEX(Demand!L$9:L$1040, MATCH($C10, Demand!$B$9:$B$1040,0))</f>
        <v>65.069374999999994</v>
      </c>
      <c r="M10" s="175">
        <f>Assumptions!$G$55*Assumptions!$G$46*INDEX(Demand!M$9:M$1040, MATCH($C10, Demand!$B$9:$B$1040,0))</f>
        <v>65.880208333333329</v>
      </c>
      <c r="N10" s="175">
        <f>Assumptions!$G$55*Assumptions!$G$46*INDEX(Demand!N$9:N$1040, MATCH($C10, Demand!$B$9:$B$1040,0))</f>
        <v>65.880208333333329</v>
      </c>
      <c r="O10" s="175">
        <f>Assumptions!$G$55*Assumptions!$G$46*INDEX(Demand!O$9:O$1040, MATCH($C10, Demand!$B$9:$B$1040,0))</f>
        <v>65.880208333333329</v>
      </c>
      <c r="P10" s="175">
        <f>Assumptions!$G$55*Assumptions!$G$46*INDEX(Demand!P$9:P$1040, MATCH($C10, Demand!$B$9:$B$1040,0))</f>
        <v>65.880208333333329</v>
      </c>
      <c r="Q10" s="175">
        <f>Assumptions!$G$55*Assumptions!$G$46*INDEX(Demand!Q$9:Q$1040, MATCH($C10, Demand!$B$9:$B$1040,0))</f>
        <v>65.880208333333329</v>
      </c>
      <c r="R10" s="175">
        <f>Assumptions!$G$55*Assumptions!$G$46*INDEX(Demand!R$9:R$1040, MATCH($C10, Demand!$B$9:$B$1040,0))</f>
        <v>65.880208333333329</v>
      </c>
      <c r="S10" s="175">
        <f>Assumptions!$G$55*Assumptions!$G$46*INDEX(Demand!S$9:S$1040, MATCH($C10, Demand!$B$9:$B$1040,0))</f>
        <v>65.880208333333329</v>
      </c>
      <c r="T10" s="175">
        <f>Assumptions!$G$55*Assumptions!$G$46*INDEX(Demand!T$9:T$1040, MATCH($C10, Demand!$B$9:$B$1040,0))</f>
        <v>65.880208333333329</v>
      </c>
      <c r="U10" s="175">
        <f>Assumptions!$G$55*Assumptions!$G$46*INDEX(Demand!U$9:U$1040, MATCH($C10, Demand!$B$9:$B$1040,0))</f>
        <v>65.880208333333329</v>
      </c>
      <c r="V10" s="175">
        <f>Assumptions!$G$55*Assumptions!$G$46*INDEX(Demand!V$9:V$1040, MATCH($C10, Demand!$B$9:$B$1040,0))</f>
        <v>65.880208333333329</v>
      </c>
      <c r="W10" s="175">
        <f>Assumptions!$G$55*Assumptions!$G$46*INDEX(Demand!W$9:W$1040, MATCH($C10, Demand!$B$9:$B$1040,0))</f>
        <v>65.880208333333329</v>
      </c>
      <c r="X10" s="175">
        <f>Assumptions!$G$55*Assumptions!$G$46*INDEX(Demand!X$9:X$1040, MATCH($C10, Demand!$B$9:$B$1040,0))</f>
        <v>65.880208333333329</v>
      </c>
    </row>
    <row r="11" spans="1:24" s="1" customFormat="1" x14ac:dyDescent="0.2">
      <c r="B11" s="220">
        <f>'Span data'!B12</f>
        <v>10084145</v>
      </c>
      <c r="C11" s="169" t="str">
        <f>'Span data'!C12</f>
        <v>MDA032</v>
      </c>
      <c r="D11"/>
      <c r="E11" s="175">
        <f>Assumptions!$G$55*Assumptions!$G$46*INDEX(Demand!E$9:E$1040, MATCH($C11, Demand!$B$9:$B$1040,0))</f>
        <v>76.725104166666654</v>
      </c>
      <c r="F11" s="175">
        <f>Assumptions!$G$55*Assumptions!$G$46*INDEX(Demand!F$9:F$1040, MATCH($C11, Demand!$B$9:$B$1040,0))</f>
        <v>77.029166666666654</v>
      </c>
      <c r="G11" s="175">
        <f>Assumptions!$G$55*Assumptions!$G$46*INDEX(Demand!G$9:G$1040, MATCH($C11, Demand!$B$9:$B$1040,0))</f>
        <v>77.535937499999989</v>
      </c>
      <c r="H11" s="175">
        <f>Assumptions!$G$55*Assumptions!$G$46*INDEX(Demand!H$9:H$1040, MATCH($C11, Demand!$B$9:$B$1040,0))</f>
        <v>77.63729166666667</v>
      </c>
      <c r="I11" s="175">
        <f>Assumptions!$G$55*Assumptions!$G$46*INDEX(Demand!I$9:I$1040, MATCH($C11, Demand!$B$9:$B$1040,0))</f>
        <v>77.333229166666655</v>
      </c>
      <c r="J11" s="175">
        <f>Assumptions!$G$55*Assumptions!$G$46*INDEX(Demand!J$9:J$1040, MATCH($C11, Demand!$B$9:$B$1040,0))</f>
        <v>77.333229166666655</v>
      </c>
      <c r="K11" s="175">
        <f>Assumptions!$G$55*Assumptions!$G$46*INDEX(Demand!K$9:K$1040, MATCH($C11, Demand!$B$9:$B$1040,0))</f>
        <v>77.941354166666656</v>
      </c>
      <c r="L11" s="175">
        <f>Assumptions!$G$55*Assumptions!$G$46*INDEX(Demand!L$9:L$1040, MATCH($C11, Demand!$B$9:$B$1040,0))</f>
        <v>78.752187499999991</v>
      </c>
      <c r="M11" s="175">
        <f>Assumptions!$G$55*Assumptions!$G$46*INDEX(Demand!M$9:M$1040, MATCH($C11, Demand!$B$9:$B$1040,0))</f>
        <v>78.549479166666657</v>
      </c>
      <c r="N11" s="175">
        <f>Assumptions!$G$55*Assumptions!$G$46*INDEX(Demand!N$9:N$1040, MATCH($C11, Demand!$B$9:$B$1040,0))</f>
        <v>78.549479166666657</v>
      </c>
      <c r="O11" s="175">
        <f>Assumptions!$G$55*Assumptions!$G$46*INDEX(Demand!O$9:O$1040, MATCH($C11, Demand!$B$9:$B$1040,0))</f>
        <v>78.549479166666657</v>
      </c>
      <c r="P11" s="175">
        <f>Assumptions!$G$55*Assumptions!$G$46*INDEX(Demand!P$9:P$1040, MATCH($C11, Demand!$B$9:$B$1040,0))</f>
        <v>78.549479166666657</v>
      </c>
      <c r="Q11" s="175">
        <f>Assumptions!$G$55*Assumptions!$G$46*INDEX(Demand!Q$9:Q$1040, MATCH($C11, Demand!$B$9:$B$1040,0))</f>
        <v>78.549479166666657</v>
      </c>
      <c r="R11" s="175">
        <f>Assumptions!$G$55*Assumptions!$G$46*INDEX(Demand!R$9:R$1040, MATCH($C11, Demand!$B$9:$B$1040,0))</f>
        <v>78.549479166666657</v>
      </c>
      <c r="S11" s="175">
        <f>Assumptions!$G$55*Assumptions!$G$46*INDEX(Demand!S$9:S$1040, MATCH($C11, Demand!$B$9:$B$1040,0))</f>
        <v>78.549479166666657</v>
      </c>
      <c r="T11" s="175">
        <f>Assumptions!$G$55*Assumptions!$G$46*INDEX(Demand!T$9:T$1040, MATCH($C11, Demand!$B$9:$B$1040,0))</f>
        <v>78.549479166666657</v>
      </c>
      <c r="U11" s="175">
        <f>Assumptions!$G$55*Assumptions!$G$46*INDEX(Demand!U$9:U$1040, MATCH($C11, Demand!$B$9:$B$1040,0))</f>
        <v>78.549479166666657</v>
      </c>
      <c r="V11" s="175">
        <f>Assumptions!$G$55*Assumptions!$G$46*INDEX(Demand!V$9:V$1040, MATCH($C11, Demand!$B$9:$B$1040,0))</f>
        <v>78.549479166666657</v>
      </c>
      <c r="W11" s="175">
        <f>Assumptions!$G$55*Assumptions!$G$46*INDEX(Demand!W$9:W$1040, MATCH($C11, Demand!$B$9:$B$1040,0))</f>
        <v>78.549479166666657</v>
      </c>
      <c r="X11" s="175">
        <f>Assumptions!$G$55*Assumptions!$G$46*INDEX(Demand!X$9:X$1040, MATCH($C11, Demand!$B$9:$B$1040,0))</f>
        <v>78.549479166666657</v>
      </c>
    </row>
    <row r="12" spans="1:24" s="1" customFormat="1" x14ac:dyDescent="0.2">
      <c r="B12" s="220">
        <f>'Span data'!B13</f>
        <v>10093224</v>
      </c>
      <c r="C12" s="169" t="str">
        <f>'Span data'!C13</f>
        <v>EHK022</v>
      </c>
      <c r="D12" s="162"/>
      <c r="E12" s="175">
        <f>Assumptions!$G$55*Assumptions!$G$46*INDEX(Demand!E$9:E$1040, MATCH($C12, Demand!$B$9:$B$1040,0))</f>
        <v>59.393541666666664</v>
      </c>
      <c r="F12" s="175">
        <f>Assumptions!$G$55*Assumptions!$G$46*INDEX(Demand!F$9:F$1040, MATCH($C12, Demand!$B$9:$B$1040,0))</f>
        <v>59.494895833333331</v>
      </c>
      <c r="G12" s="175">
        <f>Assumptions!$G$55*Assumptions!$G$46*INDEX(Demand!G$9:G$1040, MATCH($C12, Demand!$B$9:$B$1040,0))</f>
        <v>59.69760416666665</v>
      </c>
      <c r="H12" s="175">
        <f>Assumptions!$G$55*Assumptions!$G$46*INDEX(Demand!H$9:H$1040, MATCH($C12, Demand!$B$9:$B$1040,0))</f>
        <v>59.900312499999991</v>
      </c>
      <c r="I12" s="175">
        <f>Assumptions!$G$55*Assumptions!$G$46*INDEX(Demand!I$9:I$1040, MATCH($C12, Demand!$B$9:$B$1040,0))</f>
        <v>59.900312499999991</v>
      </c>
      <c r="J12" s="175">
        <f>Assumptions!$G$55*Assumptions!$G$46*INDEX(Demand!J$9:J$1040, MATCH($C12, Demand!$B$9:$B$1040,0))</f>
        <v>60.103020833333325</v>
      </c>
      <c r="K12" s="175">
        <f>Assumptions!$G$55*Assumptions!$G$46*INDEX(Demand!K$9:K$1040, MATCH($C12, Demand!$B$9:$B$1040,0))</f>
        <v>60.711145833333326</v>
      </c>
      <c r="L12" s="175">
        <f>Assumptions!$G$55*Assumptions!$G$46*INDEX(Demand!L$9:L$1040, MATCH($C12, Demand!$B$9:$B$1040,0))</f>
        <v>61.31927083333332</v>
      </c>
      <c r="M12" s="175">
        <f>Assumptions!$G$55*Assumptions!$G$46*INDEX(Demand!M$9:M$1040, MATCH($C12, Demand!$B$9:$B$1040,0))</f>
        <v>61.521979166666654</v>
      </c>
      <c r="N12" s="175">
        <f>Assumptions!$G$55*Assumptions!$G$46*INDEX(Demand!N$9:N$1040, MATCH($C12, Demand!$B$9:$B$1040,0))</f>
        <v>61.521979166666654</v>
      </c>
      <c r="O12" s="175">
        <f>Assumptions!$G$55*Assumptions!$G$46*INDEX(Demand!O$9:O$1040, MATCH($C12, Demand!$B$9:$B$1040,0))</f>
        <v>61.521979166666654</v>
      </c>
      <c r="P12" s="175">
        <f>Assumptions!$G$55*Assumptions!$G$46*INDEX(Demand!P$9:P$1040, MATCH($C12, Demand!$B$9:$B$1040,0))</f>
        <v>61.521979166666654</v>
      </c>
      <c r="Q12" s="175">
        <f>Assumptions!$G$55*Assumptions!$G$46*INDEX(Demand!Q$9:Q$1040, MATCH($C12, Demand!$B$9:$B$1040,0))</f>
        <v>61.521979166666654</v>
      </c>
      <c r="R12" s="175">
        <f>Assumptions!$G$55*Assumptions!$G$46*INDEX(Demand!R$9:R$1040, MATCH($C12, Demand!$B$9:$B$1040,0))</f>
        <v>61.521979166666654</v>
      </c>
      <c r="S12" s="175">
        <f>Assumptions!$G$55*Assumptions!$G$46*INDEX(Demand!S$9:S$1040, MATCH($C12, Demand!$B$9:$B$1040,0))</f>
        <v>61.521979166666654</v>
      </c>
      <c r="T12" s="175">
        <f>Assumptions!$G$55*Assumptions!$G$46*INDEX(Demand!T$9:T$1040, MATCH($C12, Demand!$B$9:$B$1040,0))</f>
        <v>61.521979166666654</v>
      </c>
      <c r="U12" s="175">
        <f>Assumptions!$G$55*Assumptions!$G$46*INDEX(Demand!U$9:U$1040, MATCH($C12, Demand!$B$9:$B$1040,0))</f>
        <v>61.521979166666654</v>
      </c>
      <c r="V12" s="175">
        <f>Assumptions!$G$55*Assumptions!$G$46*INDEX(Demand!V$9:V$1040, MATCH($C12, Demand!$B$9:$B$1040,0))</f>
        <v>61.521979166666654</v>
      </c>
      <c r="W12" s="175">
        <f>Assumptions!$G$55*Assumptions!$G$46*INDEX(Demand!W$9:W$1040, MATCH($C12, Demand!$B$9:$B$1040,0))</f>
        <v>61.521979166666654</v>
      </c>
      <c r="X12" s="175">
        <f>Assumptions!$G$55*Assumptions!$G$46*INDEX(Demand!X$9:X$1040, MATCH($C12, Demand!$B$9:$B$1040,0))</f>
        <v>61.521979166666654</v>
      </c>
    </row>
    <row r="13" spans="1:24" s="1" customFormat="1" x14ac:dyDescent="0.2">
      <c r="B13" s="220">
        <f>'Span data'!B14</f>
        <v>10097205</v>
      </c>
      <c r="C13" s="169" t="str">
        <f>'Span data'!C14</f>
        <v>BAS022</v>
      </c>
      <c r="D13" s="162"/>
      <c r="E13" s="175">
        <f>Assumptions!$G$55*Assumptions!$G$46*INDEX(Demand!E$9:E$1040, MATCH($C13, Demand!$B$9:$B$1040,0))</f>
        <v>132.1658333333333</v>
      </c>
      <c r="F13" s="175">
        <f>Assumptions!$G$55*Assumptions!$G$46*INDEX(Demand!F$9:F$1040, MATCH($C13, Demand!$B$9:$B$1040,0))</f>
        <v>134.19291666666663</v>
      </c>
      <c r="G13" s="175">
        <f>Assumptions!$G$55*Assumptions!$G$46*INDEX(Demand!G$9:G$1040, MATCH($C13, Demand!$B$9:$B$1040,0))</f>
        <v>136.72677083333332</v>
      </c>
      <c r="H13" s="175">
        <f>Assumptions!$G$55*Assumptions!$G$46*INDEX(Demand!H$9:H$1040, MATCH($C13, Demand!$B$9:$B$1040,0))</f>
        <v>99.428437500000001</v>
      </c>
      <c r="I13" s="175">
        <f>Assumptions!$G$55*Assumptions!$G$46*INDEX(Demand!I$9:I$1040, MATCH($C13, Demand!$B$9:$B$1040,0))</f>
        <v>100.13791666666667</v>
      </c>
      <c r="J13" s="175">
        <f>Assumptions!$G$55*Assumptions!$G$46*INDEX(Demand!J$9:J$1040, MATCH($C13, Demand!$B$9:$B$1040,0))</f>
        <v>101.25281249999998</v>
      </c>
      <c r="K13" s="175">
        <f>Assumptions!$G$55*Assumptions!$G$46*INDEX(Demand!K$9:K$1040, MATCH($C13, Demand!$B$9:$B$1040,0))</f>
        <v>103.38124999999998</v>
      </c>
      <c r="L13" s="175">
        <f>Assumptions!$G$55*Assumptions!$G$46*INDEX(Demand!L$9:L$1040, MATCH($C13, Demand!$B$9:$B$1040,0))</f>
        <v>105.71239583333332</v>
      </c>
      <c r="M13" s="175">
        <f>Assumptions!$G$55*Assumptions!$G$46*INDEX(Demand!M$9:M$1040, MATCH($C13, Demand!$B$9:$B$1040,0))</f>
        <v>107.63812499999999</v>
      </c>
      <c r="N13" s="175">
        <f>Assumptions!$G$55*Assumptions!$G$46*INDEX(Demand!N$9:N$1040, MATCH($C13, Demand!$B$9:$B$1040,0))</f>
        <v>107.63812499999999</v>
      </c>
      <c r="O13" s="175">
        <f>Assumptions!$G$55*Assumptions!$G$46*INDEX(Demand!O$9:O$1040, MATCH($C13, Demand!$B$9:$B$1040,0))</f>
        <v>107.63812499999999</v>
      </c>
      <c r="P13" s="175">
        <f>Assumptions!$G$55*Assumptions!$G$46*INDEX(Demand!P$9:P$1040, MATCH($C13, Demand!$B$9:$B$1040,0))</f>
        <v>107.63812499999999</v>
      </c>
      <c r="Q13" s="175">
        <f>Assumptions!$G$55*Assumptions!$G$46*INDEX(Demand!Q$9:Q$1040, MATCH($C13, Demand!$B$9:$B$1040,0))</f>
        <v>107.63812499999999</v>
      </c>
      <c r="R13" s="175">
        <f>Assumptions!$G$55*Assumptions!$G$46*INDEX(Demand!R$9:R$1040, MATCH($C13, Demand!$B$9:$B$1040,0))</f>
        <v>107.63812499999999</v>
      </c>
      <c r="S13" s="175">
        <f>Assumptions!$G$55*Assumptions!$G$46*INDEX(Demand!S$9:S$1040, MATCH($C13, Demand!$B$9:$B$1040,0))</f>
        <v>107.63812499999999</v>
      </c>
      <c r="T13" s="175">
        <f>Assumptions!$G$55*Assumptions!$G$46*INDEX(Demand!T$9:T$1040, MATCH($C13, Demand!$B$9:$B$1040,0))</f>
        <v>107.63812499999999</v>
      </c>
      <c r="U13" s="175">
        <f>Assumptions!$G$55*Assumptions!$G$46*INDEX(Demand!U$9:U$1040, MATCH($C13, Demand!$B$9:$B$1040,0))</f>
        <v>107.63812499999999</v>
      </c>
      <c r="V13" s="175">
        <f>Assumptions!$G$55*Assumptions!$G$46*INDEX(Demand!V$9:V$1040, MATCH($C13, Demand!$B$9:$B$1040,0))</f>
        <v>107.63812499999999</v>
      </c>
      <c r="W13" s="175">
        <f>Assumptions!$G$55*Assumptions!$G$46*INDEX(Demand!W$9:W$1040, MATCH($C13, Demand!$B$9:$B$1040,0))</f>
        <v>107.63812499999999</v>
      </c>
      <c r="X13" s="175">
        <f>Assumptions!$G$55*Assumptions!$G$46*INDEX(Demand!X$9:X$1040, MATCH($C13, Demand!$B$9:$B$1040,0))</f>
        <v>107.63812499999999</v>
      </c>
    </row>
    <row r="14" spans="1:24" s="1" customFormat="1" x14ac:dyDescent="0.2">
      <c r="B14" s="220">
        <f>'Span data'!B15</f>
        <v>10137677</v>
      </c>
      <c r="C14" s="169" t="str">
        <f>'Span data'!C15</f>
        <v>BAS033</v>
      </c>
      <c r="D14" s="162"/>
      <c r="E14" s="175">
        <f>Assumptions!$G$55*Assumptions!$G$46*INDEX(Demand!E$9:E$1040, MATCH($C14, Demand!$B$9:$B$1040,0))</f>
        <v>107.02999999999999</v>
      </c>
      <c r="F14" s="175">
        <f>Assumptions!$G$55*Assumptions!$G$46*INDEX(Demand!F$9:F$1040, MATCH($C14, Demand!$B$9:$B$1040,0))</f>
        <v>87.772708333333327</v>
      </c>
      <c r="G14" s="175">
        <f>Assumptions!$G$55*Assumptions!$G$46*INDEX(Demand!G$9:G$1040, MATCH($C14, Demand!$B$9:$B$1040,0))</f>
        <v>89.901145833333302</v>
      </c>
      <c r="H14" s="175">
        <f>Assumptions!$G$55*Assumptions!$G$46*INDEX(Demand!H$9:H$1040, MATCH($C14, Demand!$B$9:$B$1040,0))</f>
        <v>92.130937499999987</v>
      </c>
      <c r="I14" s="175">
        <f>Assumptions!$G$55*Assumptions!$G$46*INDEX(Demand!I$9:I$1040, MATCH($C14, Demand!$B$9:$B$1040,0))</f>
        <v>94.056666666666658</v>
      </c>
      <c r="J14" s="175">
        <f>Assumptions!$G$55*Assumptions!$G$46*INDEX(Demand!J$9:J$1040, MATCH($C14, Demand!$B$9:$B$1040,0))</f>
        <v>96.387812499999981</v>
      </c>
      <c r="K14" s="175">
        <f>Assumptions!$G$55*Assumptions!$G$46*INDEX(Demand!K$9:K$1040, MATCH($C14, Demand!$B$9:$B$1040,0))</f>
        <v>99.631145833333306</v>
      </c>
      <c r="L14" s="175">
        <f>Assumptions!$G$55*Assumptions!$G$46*INDEX(Demand!L$9:L$1040, MATCH($C14, Demand!$B$9:$B$1040,0))</f>
        <v>103.07718749999999</v>
      </c>
      <c r="M14" s="175">
        <f>Assumptions!$G$55*Assumptions!$G$46*INDEX(Demand!M$9:M$1040, MATCH($C14, Demand!$B$9:$B$1040,0))</f>
        <v>105.81374999999997</v>
      </c>
      <c r="N14" s="175">
        <f>Assumptions!$G$55*Assumptions!$G$46*INDEX(Demand!N$9:N$1040, MATCH($C14, Demand!$B$9:$B$1040,0))</f>
        <v>105.81374999999997</v>
      </c>
      <c r="O14" s="175">
        <f>Assumptions!$G$55*Assumptions!$G$46*INDEX(Demand!O$9:O$1040, MATCH($C14, Demand!$B$9:$B$1040,0))</f>
        <v>105.81374999999997</v>
      </c>
      <c r="P14" s="175">
        <f>Assumptions!$G$55*Assumptions!$G$46*INDEX(Demand!P$9:P$1040, MATCH($C14, Demand!$B$9:$B$1040,0))</f>
        <v>105.81374999999997</v>
      </c>
      <c r="Q14" s="175">
        <f>Assumptions!$G$55*Assumptions!$G$46*INDEX(Demand!Q$9:Q$1040, MATCH($C14, Demand!$B$9:$B$1040,0))</f>
        <v>105.81374999999997</v>
      </c>
      <c r="R14" s="175">
        <f>Assumptions!$G$55*Assumptions!$G$46*INDEX(Demand!R$9:R$1040, MATCH($C14, Demand!$B$9:$B$1040,0))</f>
        <v>105.81374999999997</v>
      </c>
      <c r="S14" s="175">
        <f>Assumptions!$G$55*Assumptions!$G$46*INDEX(Demand!S$9:S$1040, MATCH($C14, Demand!$B$9:$B$1040,0))</f>
        <v>105.81374999999997</v>
      </c>
      <c r="T14" s="175">
        <f>Assumptions!$G$55*Assumptions!$G$46*INDEX(Demand!T$9:T$1040, MATCH($C14, Demand!$B$9:$B$1040,0))</f>
        <v>105.81374999999997</v>
      </c>
      <c r="U14" s="175">
        <f>Assumptions!$G$55*Assumptions!$G$46*INDEX(Demand!U$9:U$1040, MATCH($C14, Demand!$B$9:$B$1040,0))</f>
        <v>105.81374999999997</v>
      </c>
      <c r="V14" s="175">
        <f>Assumptions!$G$55*Assumptions!$G$46*INDEX(Demand!V$9:V$1040, MATCH($C14, Demand!$B$9:$B$1040,0))</f>
        <v>105.81374999999997</v>
      </c>
      <c r="W14" s="175">
        <f>Assumptions!$G$55*Assumptions!$G$46*INDEX(Demand!W$9:W$1040, MATCH($C14, Demand!$B$9:$B$1040,0))</f>
        <v>105.81374999999997</v>
      </c>
      <c r="X14" s="175">
        <f>Assumptions!$G$55*Assumptions!$G$46*INDEX(Demand!X$9:X$1040, MATCH($C14, Demand!$B$9:$B$1040,0))</f>
        <v>105.81374999999997</v>
      </c>
    </row>
    <row r="15" spans="1:24" s="1" customFormat="1" x14ac:dyDescent="0.2">
      <c r="B15" s="220">
        <f>'Span data'!B16</f>
        <v>10154574</v>
      </c>
      <c r="C15" s="169" t="str">
        <f>'Span data'!C16</f>
        <v>CMN005</v>
      </c>
      <c r="D15" s="162"/>
      <c r="E15" s="175">
        <f>Assumptions!$G$55*Assumptions!$G$46*INDEX(Demand!E$9:E$1040, MATCH($C15, Demand!$B$9:$B$1040,0))</f>
        <v>103.58395833333333</v>
      </c>
      <c r="F15" s="175">
        <f>Assumptions!$G$55*Assumptions!$G$46*INDEX(Demand!F$9:F$1040, MATCH($C15, Demand!$B$9:$B$1040,0))</f>
        <v>103.989375</v>
      </c>
      <c r="G15" s="175">
        <f>Assumptions!$G$55*Assumptions!$G$46*INDEX(Demand!G$9:G$1040, MATCH($C15, Demand!$B$9:$B$1040,0))</f>
        <v>104.39479166666666</v>
      </c>
      <c r="H15" s="175">
        <f>Assumptions!$G$55*Assumptions!$G$46*INDEX(Demand!H$9:H$1040, MATCH($C15, Demand!$B$9:$B$1040,0))</f>
        <v>105.00291666666665</v>
      </c>
      <c r="I15" s="175">
        <f>Assumptions!$G$55*Assumptions!$G$46*INDEX(Demand!I$9:I$1040, MATCH($C15, Demand!$B$9:$B$1040,0))</f>
        <v>105.1042708333333</v>
      </c>
      <c r="J15" s="175">
        <f>Assumptions!$G$55*Assumptions!$G$46*INDEX(Demand!J$9:J$1040, MATCH($C15, Demand!$B$9:$B$1040,0))</f>
        <v>105.5096875</v>
      </c>
      <c r="K15" s="175">
        <f>Assumptions!$G$55*Assumptions!$G$46*INDEX(Demand!K$9:K$1040, MATCH($C15, Demand!$B$9:$B$1040,0))</f>
        <v>105.91510416666665</v>
      </c>
      <c r="L15" s="175">
        <f>Assumptions!$G$55*Assumptions!$G$46*INDEX(Demand!L$9:L$1040, MATCH($C15, Demand!$B$9:$B$1040,0))</f>
        <v>106.52322916666665</v>
      </c>
      <c r="M15" s="175">
        <f>Assumptions!$G$55*Assumptions!$G$46*INDEX(Demand!M$9:M$1040, MATCH($C15, Demand!$B$9:$B$1040,0))</f>
        <v>107.02999999999999</v>
      </c>
      <c r="N15" s="175">
        <f>Assumptions!$G$55*Assumptions!$G$46*INDEX(Demand!N$9:N$1040, MATCH($C15, Demand!$B$9:$B$1040,0))</f>
        <v>107.02999999999999</v>
      </c>
      <c r="O15" s="175">
        <f>Assumptions!$G$55*Assumptions!$G$46*INDEX(Demand!O$9:O$1040, MATCH($C15, Demand!$B$9:$B$1040,0))</f>
        <v>107.02999999999999</v>
      </c>
      <c r="P15" s="175">
        <f>Assumptions!$G$55*Assumptions!$G$46*INDEX(Demand!P$9:P$1040, MATCH($C15, Demand!$B$9:$B$1040,0))</f>
        <v>107.02999999999999</v>
      </c>
      <c r="Q15" s="175">
        <f>Assumptions!$G$55*Assumptions!$G$46*INDEX(Demand!Q$9:Q$1040, MATCH($C15, Demand!$B$9:$B$1040,0))</f>
        <v>107.02999999999999</v>
      </c>
      <c r="R15" s="175">
        <f>Assumptions!$G$55*Assumptions!$G$46*INDEX(Demand!R$9:R$1040, MATCH($C15, Demand!$B$9:$B$1040,0))</f>
        <v>107.02999999999999</v>
      </c>
      <c r="S15" s="175">
        <f>Assumptions!$G$55*Assumptions!$G$46*INDEX(Demand!S$9:S$1040, MATCH($C15, Demand!$B$9:$B$1040,0))</f>
        <v>107.02999999999999</v>
      </c>
      <c r="T15" s="175">
        <f>Assumptions!$G$55*Assumptions!$G$46*INDEX(Demand!T$9:T$1040, MATCH($C15, Demand!$B$9:$B$1040,0))</f>
        <v>107.02999999999999</v>
      </c>
      <c r="U15" s="175">
        <f>Assumptions!$G$55*Assumptions!$G$46*INDEX(Demand!U$9:U$1040, MATCH($C15, Demand!$B$9:$B$1040,0))</f>
        <v>107.02999999999999</v>
      </c>
      <c r="V15" s="175">
        <f>Assumptions!$G$55*Assumptions!$G$46*INDEX(Demand!V$9:V$1040, MATCH($C15, Demand!$B$9:$B$1040,0))</f>
        <v>107.02999999999999</v>
      </c>
      <c r="W15" s="175">
        <f>Assumptions!$G$55*Assumptions!$G$46*INDEX(Demand!W$9:W$1040, MATCH($C15, Demand!$B$9:$B$1040,0))</f>
        <v>107.02999999999999</v>
      </c>
      <c r="X15" s="175">
        <f>Assumptions!$G$55*Assumptions!$G$46*INDEX(Demand!X$9:X$1040, MATCH($C15, Demand!$B$9:$B$1040,0))</f>
        <v>107.02999999999999</v>
      </c>
    </row>
    <row r="16" spans="1:24" s="1" customFormat="1" x14ac:dyDescent="0.2">
      <c r="B16" s="220">
        <f>'Span data'!B17</f>
        <v>10156754</v>
      </c>
      <c r="C16" s="169" t="str">
        <f>'Span data'!C17</f>
        <v>STL005</v>
      </c>
      <c r="D16" s="162"/>
      <c r="E16" s="175">
        <f>Assumptions!$G$55*Assumptions!$G$46*INDEX(Demand!E$9:E$1040, MATCH($C16, Demand!$B$9:$B$1040,0))</f>
        <v>88.887604166666662</v>
      </c>
      <c r="F16" s="175">
        <f>Assumptions!$G$55*Assumptions!$G$46*INDEX(Demand!F$9:F$1040, MATCH($C16, Demand!$B$9:$B$1040,0))</f>
        <v>88.583541666666648</v>
      </c>
      <c r="G16" s="175">
        <f>Assumptions!$G$55*Assumptions!$G$46*INDEX(Demand!G$9:G$1040, MATCH($C16, Demand!$B$9:$B$1040,0))</f>
        <v>88.684895833333329</v>
      </c>
      <c r="H16" s="175">
        <f>Assumptions!$G$55*Assumptions!$G$46*INDEX(Demand!H$9:H$1040, MATCH($C16, Demand!$B$9:$B$1040,0))</f>
        <v>88.583541666666648</v>
      </c>
      <c r="I16" s="175">
        <f>Assumptions!$G$55*Assumptions!$G$46*INDEX(Demand!I$9:I$1040, MATCH($C16, Demand!$B$9:$B$1040,0))</f>
        <v>87.975416666666661</v>
      </c>
      <c r="J16" s="175">
        <f>Assumptions!$G$55*Assumptions!$G$46*INDEX(Demand!J$9:J$1040, MATCH($C16, Demand!$B$9:$B$1040,0))</f>
        <v>87.367291666666659</v>
      </c>
      <c r="K16" s="175">
        <f>Assumptions!$G$55*Assumptions!$G$46*INDEX(Demand!K$9:K$1040, MATCH($C16, Demand!$B$9:$B$1040,0))</f>
        <v>87.164583333333326</v>
      </c>
      <c r="L16" s="175">
        <f>Assumptions!$G$55*Assumptions!$G$46*INDEX(Demand!L$9:L$1040, MATCH($C16, Demand!$B$9:$B$1040,0))</f>
        <v>87.265937499999993</v>
      </c>
      <c r="M16" s="175">
        <f>Assumptions!$G$55*Assumptions!$G$46*INDEX(Demand!M$9:M$1040, MATCH($C16, Demand!$B$9:$B$1040,0))</f>
        <v>86.657812500000006</v>
      </c>
      <c r="N16" s="175">
        <f>Assumptions!$G$55*Assumptions!$G$46*INDEX(Demand!N$9:N$1040, MATCH($C16, Demand!$B$9:$B$1040,0))</f>
        <v>86.657812500000006</v>
      </c>
      <c r="O16" s="175">
        <f>Assumptions!$G$55*Assumptions!$G$46*INDEX(Demand!O$9:O$1040, MATCH($C16, Demand!$B$9:$B$1040,0))</f>
        <v>86.657812500000006</v>
      </c>
      <c r="P16" s="175">
        <f>Assumptions!$G$55*Assumptions!$G$46*INDEX(Demand!P$9:P$1040, MATCH($C16, Demand!$B$9:$B$1040,0))</f>
        <v>86.657812500000006</v>
      </c>
      <c r="Q16" s="175">
        <f>Assumptions!$G$55*Assumptions!$G$46*INDEX(Demand!Q$9:Q$1040, MATCH($C16, Demand!$B$9:$B$1040,0))</f>
        <v>86.657812500000006</v>
      </c>
      <c r="R16" s="175">
        <f>Assumptions!$G$55*Assumptions!$G$46*INDEX(Demand!R$9:R$1040, MATCH($C16, Demand!$B$9:$B$1040,0))</f>
        <v>86.657812500000006</v>
      </c>
      <c r="S16" s="175">
        <f>Assumptions!$G$55*Assumptions!$G$46*INDEX(Demand!S$9:S$1040, MATCH($C16, Demand!$B$9:$B$1040,0))</f>
        <v>86.657812500000006</v>
      </c>
      <c r="T16" s="175">
        <f>Assumptions!$G$55*Assumptions!$G$46*INDEX(Demand!T$9:T$1040, MATCH($C16, Demand!$B$9:$B$1040,0))</f>
        <v>86.657812500000006</v>
      </c>
      <c r="U16" s="175">
        <f>Assumptions!$G$55*Assumptions!$G$46*INDEX(Demand!U$9:U$1040, MATCH($C16, Demand!$B$9:$B$1040,0))</f>
        <v>86.657812500000006</v>
      </c>
      <c r="V16" s="175">
        <f>Assumptions!$G$55*Assumptions!$G$46*INDEX(Demand!V$9:V$1040, MATCH($C16, Demand!$B$9:$B$1040,0))</f>
        <v>86.657812500000006</v>
      </c>
      <c r="W16" s="175">
        <f>Assumptions!$G$55*Assumptions!$G$46*INDEX(Demand!W$9:W$1040, MATCH($C16, Demand!$B$9:$B$1040,0))</f>
        <v>86.657812500000006</v>
      </c>
      <c r="X16" s="175">
        <f>Assumptions!$G$55*Assumptions!$G$46*INDEX(Demand!X$9:X$1040, MATCH($C16, Demand!$B$9:$B$1040,0))</f>
        <v>86.657812500000006</v>
      </c>
    </row>
    <row r="17" spans="2:24" s="1" customFormat="1" x14ac:dyDescent="0.2">
      <c r="B17" s="220">
        <f>'Span data'!B18</f>
        <v>10156772</v>
      </c>
      <c r="C17" s="169" t="str">
        <f>'Span data'!C18</f>
        <v>STL005</v>
      </c>
      <c r="D17" s="162"/>
      <c r="E17" s="175">
        <f>Assumptions!$G$55*Assumptions!$G$46*INDEX(Demand!E$9:E$1040, MATCH($C17, Demand!$B$9:$B$1040,0))</f>
        <v>88.887604166666662</v>
      </c>
      <c r="F17" s="175">
        <f>Assumptions!$G$55*Assumptions!$G$46*INDEX(Demand!F$9:F$1040, MATCH($C17, Demand!$B$9:$B$1040,0))</f>
        <v>88.583541666666648</v>
      </c>
      <c r="G17" s="175">
        <f>Assumptions!$G$55*Assumptions!$G$46*INDEX(Demand!G$9:G$1040, MATCH($C17, Demand!$B$9:$B$1040,0))</f>
        <v>88.684895833333329</v>
      </c>
      <c r="H17" s="175">
        <f>Assumptions!$G$55*Assumptions!$G$46*INDEX(Demand!H$9:H$1040, MATCH($C17, Demand!$B$9:$B$1040,0))</f>
        <v>88.583541666666648</v>
      </c>
      <c r="I17" s="175">
        <f>Assumptions!$G$55*Assumptions!$G$46*INDEX(Demand!I$9:I$1040, MATCH($C17, Demand!$B$9:$B$1040,0))</f>
        <v>87.975416666666661</v>
      </c>
      <c r="J17" s="175">
        <f>Assumptions!$G$55*Assumptions!$G$46*INDEX(Demand!J$9:J$1040, MATCH($C17, Demand!$B$9:$B$1040,0))</f>
        <v>87.367291666666659</v>
      </c>
      <c r="K17" s="175">
        <f>Assumptions!$G$55*Assumptions!$G$46*INDEX(Demand!K$9:K$1040, MATCH($C17, Demand!$B$9:$B$1040,0))</f>
        <v>87.164583333333326</v>
      </c>
      <c r="L17" s="175">
        <f>Assumptions!$G$55*Assumptions!$G$46*INDEX(Demand!L$9:L$1040, MATCH($C17, Demand!$B$9:$B$1040,0))</f>
        <v>87.265937499999993</v>
      </c>
      <c r="M17" s="175">
        <f>Assumptions!$G$55*Assumptions!$G$46*INDEX(Demand!M$9:M$1040, MATCH($C17, Demand!$B$9:$B$1040,0))</f>
        <v>86.657812500000006</v>
      </c>
      <c r="N17" s="175">
        <f>Assumptions!$G$55*Assumptions!$G$46*INDEX(Demand!N$9:N$1040, MATCH($C17, Demand!$B$9:$B$1040,0))</f>
        <v>86.657812500000006</v>
      </c>
      <c r="O17" s="175">
        <f>Assumptions!$G$55*Assumptions!$G$46*INDEX(Demand!O$9:O$1040, MATCH($C17, Demand!$B$9:$B$1040,0))</f>
        <v>86.657812500000006</v>
      </c>
      <c r="P17" s="175">
        <f>Assumptions!$G$55*Assumptions!$G$46*INDEX(Demand!P$9:P$1040, MATCH($C17, Demand!$B$9:$B$1040,0))</f>
        <v>86.657812500000006</v>
      </c>
      <c r="Q17" s="175">
        <f>Assumptions!$G$55*Assumptions!$G$46*INDEX(Demand!Q$9:Q$1040, MATCH($C17, Demand!$B$9:$B$1040,0))</f>
        <v>86.657812500000006</v>
      </c>
      <c r="R17" s="175">
        <f>Assumptions!$G$55*Assumptions!$G$46*INDEX(Demand!R$9:R$1040, MATCH($C17, Demand!$B$9:$B$1040,0))</f>
        <v>86.657812500000006</v>
      </c>
      <c r="S17" s="175">
        <f>Assumptions!$G$55*Assumptions!$G$46*INDEX(Demand!S$9:S$1040, MATCH($C17, Demand!$B$9:$B$1040,0))</f>
        <v>86.657812500000006</v>
      </c>
      <c r="T17" s="175">
        <f>Assumptions!$G$55*Assumptions!$G$46*INDEX(Demand!T$9:T$1040, MATCH($C17, Demand!$B$9:$B$1040,0))</f>
        <v>86.657812500000006</v>
      </c>
      <c r="U17" s="175">
        <f>Assumptions!$G$55*Assumptions!$G$46*INDEX(Demand!U$9:U$1040, MATCH($C17, Demand!$B$9:$B$1040,0))</f>
        <v>86.657812500000006</v>
      </c>
      <c r="V17" s="175">
        <f>Assumptions!$G$55*Assumptions!$G$46*INDEX(Demand!V$9:V$1040, MATCH($C17, Demand!$B$9:$B$1040,0))</f>
        <v>86.657812500000006</v>
      </c>
      <c r="W17" s="175">
        <f>Assumptions!$G$55*Assumptions!$G$46*INDEX(Demand!W$9:W$1040, MATCH($C17, Demand!$B$9:$B$1040,0))</f>
        <v>86.657812500000006</v>
      </c>
      <c r="X17" s="175">
        <f>Assumptions!$G$55*Assumptions!$G$46*INDEX(Demand!X$9:X$1040, MATCH($C17, Demand!$B$9:$B$1040,0))</f>
        <v>86.657812500000006</v>
      </c>
    </row>
    <row r="18" spans="2:24" s="1" customFormat="1" x14ac:dyDescent="0.2">
      <c r="B18" s="220">
        <f>'Span data'!B19</f>
        <v>10156819</v>
      </c>
      <c r="C18" s="169" t="str">
        <f>'Span data'!C19</f>
        <v>STL006</v>
      </c>
      <c r="D18" s="162"/>
      <c r="E18" s="175">
        <f>Assumptions!$G$55*Assumptions!$G$46*INDEX(Demand!E$9:E$1040, MATCH($C18, Demand!$B$9:$B$1040,0))</f>
        <v>33.852291666666666</v>
      </c>
      <c r="F18" s="175">
        <f>Assumptions!$G$55*Assumptions!$G$46*INDEX(Demand!F$9:F$1040, MATCH($C18, Demand!$B$9:$B$1040,0))</f>
        <v>33.446874999999991</v>
      </c>
      <c r="G18" s="175">
        <f>Assumptions!$G$55*Assumptions!$G$46*INDEX(Demand!G$9:G$1040, MATCH($C18, Demand!$B$9:$B$1040,0))</f>
        <v>33.548229166666658</v>
      </c>
      <c r="H18" s="175">
        <f>Assumptions!$G$55*Assumptions!$G$46*INDEX(Demand!H$9:H$1040, MATCH($C18, Demand!$B$9:$B$1040,0))</f>
        <v>33.548229166666658</v>
      </c>
      <c r="I18" s="175">
        <f>Assumptions!$G$55*Assumptions!$G$46*INDEX(Demand!I$9:I$1040, MATCH($C18, Demand!$B$9:$B$1040,0))</f>
        <v>33.345520833333332</v>
      </c>
      <c r="J18" s="175">
        <f>Assumptions!$G$55*Assumptions!$G$46*INDEX(Demand!J$9:J$1040, MATCH($C18, Demand!$B$9:$B$1040,0))</f>
        <v>33.041458333333324</v>
      </c>
      <c r="K18" s="175">
        <f>Assumptions!$G$55*Assumptions!$G$46*INDEX(Demand!K$9:K$1040, MATCH($C18, Demand!$B$9:$B$1040,0))</f>
        <v>33.244166666666665</v>
      </c>
      <c r="L18" s="175">
        <f>Assumptions!$G$55*Assumptions!$G$46*INDEX(Demand!L$9:L$1040, MATCH($C18, Demand!$B$9:$B$1040,0))</f>
        <v>33.345520833333332</v>
      </c>
      <c r="M18" s="175">
        <f>Assumptions!$G$55*Assumptions!$G$46*INDEX(Demand!M$9:M$1040, MATCH($C18, Demand!$B$9:$B$1040,0))</f>
        <v>33.142812499999991</v>
      </c>
      <c r="N18" s="175">
        <f>Assumptions!$G$55*Assumptions!$G$46*INDEX(Demand!N$9:N$1040, MATCH($C18, Demand!$B$9:$B$1040,0))</f>
        <v>33.142812499999991</v>
      </c>
      <c r="O18" s="175">
        <f>Assumptions!$G$55*Assumptions!$G$46*INDEX(Demand!O$9:O$1040, MATCH($C18, Demand!$B$9:$B$1040,0))</f>
        <v>33.142812499999991</v>
      </c>
      <c r="P18" s="175">
        <f>Assumptions!$G$55*Assumptions!$G$46*INDEX(Demand!P$9:P$1040, MATCH($C18, Demand!$B$9:$B$1040,0))</f>
        <v>33.142812499999991</v>
      </c>
      <c r="Q18" s="175">
        <f>Assumptions!$G$55*Assumptions!$G$46*INDEX(Demand!Q$9:Q$1040, MATCH($C18, Demand!$B$9:$B$1040,0))</f>
        <v>33.142812499999991</v>
      </c>
      <c r="R18" s="175">
        <f>Assumptions!$G$55*Assumptions!$G$46*INDEX(Demand!R$9:R$1040, MATCH($C18, Demand!$B$9:$B$1040,0))</f>
        <v>33.142812499999991</v>
      </c>
      <c r="S18" s="175">
        <f>Assumptions!$G$55*Assumptions!$G$46*INDEX(Demand!S$9:S$1040, MATCH($C18, Demand!$B$9:$B$1040,0))</f>
        <v>33.142812499999991</v>
      </c>
      <c r="T18" s="175">
        <f>Assumptions!$G$55*Assumptions!$G$46*INDEX(Demand!T$9:T$1040, MATCH($C18, Demand!$B$9:$B$1040,0))</f>
        <v>33.142812499999991</v>
      </c>
      <c r="U18" s="175">
        <f>Assumptions!$G$55*Assumptions!$G$46*INDEX(Demand!U$9:U$1040, MATCH($C18, Demand!$B$9:$B$1040,0))</f>
        <v>33.142812499999991</v>
      </c>
      <c r="V18" s="175">
        <f>Assumptions!$G$55*Assumptions!$G$46*INDEX(Demand!V$9:V$1040, MATCH($C18, Demand!$B$9:$B$1040,0))</f>
        <v>33.142812499999991</v>
      </c>
      <c r="W18" s="175">
        <f>Assumptions!$G$55*Assumptions!$G$46*INDEX(Demand!W$9:W$1040, MATCH($C18, Demand!$B$9:$B$1040,0))</f>
        <v>33.142812499999991</v>
      </c>
      <c r="X18" s="175">
        <f>Assumptions!$G$55*Assumptions!$G$46*INDEX(Demand!X$9:X$1040, MATCH($C18, Demand!$B$9:$B$1040,0))</f>
        <v>33.142812499999991</v>
      </c>
    </row>
    <row r="19" spans="2:24" s="1" customFormat="1" x14ac:dyDescent="0.2">
      <c r="B19" s="220">
        <f>'Span data'!B20</f>
        <v>10158895</v>
      </c>
      <c r="C19" s="169" t="str">
        <f>'Span data'!C20</f>
        <v>CMN002</v>
      </c>
      <c r="D19" s="162"/>
      <c r="E19" s="175">
        <f>Assumptions!$G$55*Assumptions!$G$46*INDEX(Demand!E$9:E$1040, MATCH($C19, Demand!$B$9:$B$1040,0))</f>
        <v>36.791562499999998</v>
      </c>
      <c r="F19" s="175">
        <f>Assumptions!$G$55*Assumptions!$G$46*INDEX(Demand!F$9:F$1040, MATCH($C19, Demand!$B$9:$B$1040,0))</f>
        <v>36.892916666666665</v>
      </c>
      <c r="G19" s="175">
        <f>Assumptions!$G$55*Assumptions!$G$46*INDEX(Demand!G$9:G$1040, MATCH($C19, Demand!$B$9:$B$1040,0))</f>
        <v>37.095624999999998</v>
      </c>
      <c r="H19" s="175">
        <f>Assumptions!$G$55*Assumptions!$G$46*INDEX(Demand!H$9:H$1040, MATCH($C19, Demand!$B$9:$B$1040,0))</f>
        <v>37.399687499999992</v>
      </c>
      <c r="I19" s="175">
        <f>Assumptions!$G$55*Assumptions!$G$46*INDEX(Demand!I$9:I$1040, MATCH($C19, Demand!$B$9:$B$1040,0))</f>
        <v>37.501041666666666</v>
      </c>
      <c r="J19" s="175">
        <f>Assumptions!$G$55*Assumptions!$G$46*INDEX(Demand!J$9:J$1040, MATCH($C19, Demand!$B$9:$B$1040,0))</f>
        <v>37.703749999999999</v>
      </c>
      <c r="K19" s="175">
        <f>Assumptions!$G$55*Assumptions!$G$46*INDEX(Demand!K$9:K$1040, MATCH($C19, Demand!$B$9:$B$1040,0))</f>
        <v>38.10916666666666</v>
      </c>
      <c r="L19" s="175">
        <f>Assumptions!$G$55*Assumptions!$G$46*INDEX(Demand!L$9:L$1040, MATCH($C19, Demand!$B$9:$B$1040,0))</f>
        <v>38.514583333333327</v>
      </c>
      <c r="M19" s="175">
        <f>Assumptions!$G$55*Assumptions!$G$46*INDEX(Demand!M$9:M$1040, MATCH($C19, Demand!$B$9:$B$1040,0))</f>
        <v>38.717291666666661</v>
      </c>
      <c r="N19" s="175">
        <f>Assumptions!$G$55*Assumptions!$G$46*INDEX(Demand!N$9:N$1040, MATCH($C19, Demand!$B$9:$B$1040,0))</f>
        <v>38.717291666666661</v>
      </c>
      <c r="O19" s="175">
        <f>Assumptions!$G$55*Assumptions!$G$46*INDEX(Demand!O$9:O$1040, MATCH($C19, Demand!$B$9:$B$1040,0))</f>
        <v>38.717291666666661</v>
      </c>
      <c r="P19" s="175">
        <f>Assumptions!$G$55*Assumptions!$G$46*INDEX(Demand!P$9:P$1040, MATCH($C19, Demand!$B$9:$B$1040,0))</f>
        <v>38.717291666666661</v>
      </c>
      <c r="Q19" s="175">
        <f>Assumptions!$G$55*Assumptions!$G$46*INDEX(Demand!Q$9:Q$1040, MATCH($C19, Demand!$B$9:$B$1040,0))</f>
        <v>38.717291666666661</v>
      </c>
      <c r="R19" s="175">
        <f>Assumptions!$G$55*Assumptions!$G$46*INDEX(Demand!R$9:R$1040, MATCH($C19, Demand!$B$9:$B$1040,0))</f>
        <v>38.717291666666661</v>
      </c>
      <c r="S19" s="175">
        <f>Assumptions!$G$55*Assumptions!$G$46*INDEX(Demand!S$9:S$1040, MATCH($C19, Demand!$B$9:$B$1040,0))</f>
        <v>38.717291666666661</v>
      </c>
      <c r="T19" s="175">
        <f>Assumptions!$G$55*Assumptions!$G$46*INDEX(Demand!T$9:T$1040, MATCH($C19, Demand!$B$9:$B$1040,0))</f>
        <v>38.717291666666661</v>
      </c>
      <c r="U19" s="175">
        <f>Assumptions!$G$55*Assumptions!$G$46*INDEX(Demand!U$9:U$1040, MATCH($C19, Demand!$B$9:$B$1040,0))</f>
        <v>38.717291666666661</v>
      </c>
      <c r="V19" s="175">
        <f>Assumptions!$G$55*Assumptions!$G$46*INDEX(Demand!V$9:V$1040, MATCH($C19, Demand!$B$9:$B$1040,0))</f>
        <v>38.717291666666661</v>
      </c>
      <c r="W19" s="175">
        <f>Assumptions!$G$55*Assumptions!$G$46*INDEX(Demand!W$9:W$1040, MATCH($C19, Demand!$B$9:$B$1040,0))</f>
        <v>38.717291666666661</v>
      </c>
      <c r="X19" s="175">
        <f>Assumptions!$G$55*Assumptions!$G$46*INDEX(Demand!X$9:X$1040, MATCH($C19, Demand!$B$9:$B$1040,0))</f>
        <v>38.717291666666661</v>
      </c>
    </row>
    <row r="20" spans="2:24" s="1" customFormat="1" x14ac:dyDescent="0.2">
      <c r="B20" s="220">
        <f>'Span data'!B21</f>
        <v>10158902</v>
      </c>
      <c r="C20" s="169" t="str">
        <f>'Span data'!C21</f>
        <v>CMN002</v>
      </c>
      <c r="D20" s="162"/>
      <c r="E20" s="175">
        <f>Assumptions!$G$55*Assumptions!$G$46*INDEX(Demand!E$9:E$1040, MATCH($C20, Demand!$B$9:$B$1040,0))</f>
        <v>36.791562499999998</v>
      </c>
      <c r="F20" s="175">
        <f>Assumptions!$G$55*Assumptions!$G$46*INDEX(Demand!F$9:F$1040, MATCH($C20, Demand!$B$9:$B$1040,0))</f>
        <v>36.892916666666665</v>
      </c>
      <c r="G20" s="175">
        <f>Assumptions!$G$55*Assumptions!$G$46*INDEX(Demand!G$9:G$1040, MATCH($C20, Demand!$B$9:$B$1040,0))</f>
        <v>37.095624999999998</v>
      </c>
      <c r="H20" s="175">
        <f>Assumptions!$G$55*Assumptions!$G$46*INDEX(Demand!H$9:H$1040, MATCH($C20, Demand!$B$9:$B$1040,0))</f>
        <v>37.399687499999992</v>
      </c>
      <c r="I20" s="175">
        <f>Assumptions!$G$55*Assumptions!$G$46*INDEX(Demand!I$9:I$1040, MATCH($C20, Demand!$B$9:$B$1040,0))</f>
        <v>37.501041666666666</v>
      </c>
      <c r="J20" s="175">
        <f>Assumptions!$G$55*Assumptions!$G$46*INDEX(Demand!J$9:J$1040, MATCH($C20, Demand!$B$9:$B$1040,0))</f>
        <v>37.703749999999999</v>
      </c>
      <c r="K20" s="175">
        <f>Assumptions!$G$55*Assumptions!$G$46*INDEX(Demand!K$9:K$1040, MATCH($C20, Demand!$B$9:$B$1040,0))</f>
        <v>38.10916666666666</v>
      </c>
      <c r="L20" s="175">
        <f>Assumptions!$G$55*Assumptions!$G$46*INDEX(Demand!L$9:L$1040, MATCH($C20, Demand!$B$9:$B$1040,0))</f>
        <v>38.514583333333327</v>
      </c>
      <c r="M20" s="175">
        <f>Assumptions!$G$55*Assumptions!$G$46*INDEX(Demand!M$9:M$1040, MATCH($C20, Demand!$B$9:$B$1040,0))</f>
        <v>38.717291666666661</v>
      </c>
      <c r="N20" s="175">
        <f>Assumptions!$G$55*Assumptions!$G$46*INDEX(Demand!N$9:N$1040, MATCH($C20, Demand!$B$9:$B$1040,0))</f>
        <v>38.717291666666661</v>
      </c>
      <c r="O20" s="175">
        <f>Assumptions!$G$55*Assumptions!$G$46*INDEX(Demand!O$9:O$1040, MATCH($C20, Demand!$B$9:$B$1040,0))</f>
        <v>38.717291666666661</v>
      </c>
      <c r="P20" s="175">
        <f>Assumptions!$G$55*Assumptions!$G$46*INDEX(Demand!P$9:P$1040, MATCH($C20, Demand!$B$9:$B$1040,0))</f>
        <v>38.717291666666661</v>
      </c>
      <c r="Q20" s="175">
        <f>Assumptions!$G$55*Assumptions!$G$46*INDEX(Demand!Q$9:Q$1040, MATCH($C20, Demand!$B$9:$B$1040,0))</f>
        <v>38.717291666666661</v>
      </c>
      <c r="R20" s="175">
        <f>Assumptions!$G$55*Assumptions!$G$46*INDEX(Demand!R$9:R$1040, MATCH($C20, Demand!$B$9:$B$1040,0))</f>
        <v>38.717291666666661</v>
      </c>
      <c r="S20" s="175">
        <f>Assumptions!$G$55*Assumptions!$G$46*INDEX(Demand!S$9:S$1040, MATCH($C20, Demand!$B$9:$B$1040,0))</f>
        <v>38.717291666666661</v>
      </c>
      <c r="T20" s="175">
        <f>Assumptions!$G$55*Assumptions!$G$46*INDEX(Demand!T$9:T$1040, MATCH($C20, Demand!$B$9:$B$1040,0))</f>
        <v>38.717291666666661</v>
      </c>
      <c r="U20" s="175">
        <f>Assumptions!$G$55*Assumptions!$G$46*INDEX(Demand!U$9:U$1040, MATCH($C20, Demand!$B$9:$B$1040,0))</f>
        <v>38.717291666666661</v>
      </c>
      <c r="V20" s="175">
        <f>Assumptions!$G$55*Assumptions!$G$46*INDEX(Demand!V$9:V$1040, MATCH($C20, Demand!$B$9:$B$1040,0))</f>
        <v>38.717291666666661</v>
      </c>
      <c r="W20" s="175">
        <f>Assumptions!$G$55*Assumptions!$G$46*INDEX(Demand!W$9:W$1040, MATCH($C20, Demand!$B$9:$B$1040,0))</f>
        <v>38.717291666666661</v>
      </c>
      <c r="X20" s="175">
        <f>Assumptions!$G$55*Assumptions!$G$46*INDEX(Demand!X$9:X$1040, MATCH($C20, Demand!$B$9:$B$1040,0))</f>
        <v>38.717291666666661</v>
      </c>
    </row>
    <row r="21" spans="2:24" s="1" customFormat="1" x14ac:dyDescent="0.2">
      <c r="B21" s="220">
        <f>'Span data'!B22</f>
        <v>10159643</v>
      </c>
      <c r="C21" s="169" t="str">
        <f>'Span data'!C22</f>
        <v>STL007</v>
      </c>
      <c r="D21" s="162"/>
      <c r="E21" s="175">
        <f>Assumptions!$G$55*Assumptions!$G$46*INDEX(Demand!E$9:E$1040, MATCH($C21, Demand!$B$9:$B$1040,0))</f>
        <v>66.48833333333333</v>
      </c>
      <c r="F21" s="175">
        <f>Assumptions!$G$55*Assumptions!$G$46*INDEX(Demand!F$9:F$1040, MATCH($C21, Demand!$B$9:$B$1040,0))</f>
        <v>65.170729166666661</v>
      </c>
      <c r="G21" s="175">
        <f>Assumptions!$G$55*Assumptions!$G$46*INDEX(Demand!G$9:G$1040, MATCH($C21, Demand!$B$9:$B$1040,0))</f>
        <v>64.359895833333326</v>
      </c>
      <c r="H21" s="175">
        <f>Assumptions!$G$55*Assumptions!$G$46*INDEX(Demand!H$9:H$1040, MATCH($C21, Demand!$B$9:$B$1040,0))</f>
        <v>63.650416666666658</v>
      </c>
      <c r="I21" s="175">
        <f>Assumptions!$G$55*Assumptions!$G$46*INDEX(Demand!I$9:I$1040, MATCH($C21, Demand!$B$9:$B$1040,0))</f>
        <v>62.839583333333323</v>
      </c>
      <c r="J21" s="175">
        <f>Assumptions!$G$55*Assumptions!$G$46*INDEX(Demand!J$9:J$1040, MATCH($C21, Demand!$B$9:$B$1040,0))</f>
        <v>61.724687499999995</v>
      </c>
      <c r="K21" s="175">
        <f>Assumptions!$G$55*Assumptions!$G$46*INDEX(Demand!K$9:K$1040, MATCH($C21, Demand!$B$9:$B$1040,0))</f>
        <v>62.130104166666655</v>
      </c>
      <c r="L21" s="175">
        <f>Assumptions!$G$55*Assumptions!$G$46*INDEX(Demand!L$9:L$1040, MATCH($C21, Demand!$B$9:$B$1040,0))</f>
        <v>61.521979166666654</v>
      </c>
      <c r="M21" s="175">
        <f>Assumptions!$G$55*Assumptions!$G$46*INDEX(Demand!M$9:M$1040, MATCH($C21, Demand!$B$9:$B$1040,0))</f>
        <v>61.623333333333321</v>
      </c>
      <c r="N21" s="175">
        <f>Assumptions!$G$55*Assumptions!$G$46*INDEX(Demand!N$9:N$1040, MATCH($C21, Demand!$B$9:$B$1040,0))</f>
        <v>61.623333333333321</v>
      </c>
      <c r="O21" s="175">
        <f>Assumptions!$G$55*Assumptions!$G$46*INDEX(Demand!O$9:O$1040, MATCH($C21, Demand!$B$9:$B$1040,0))</f>
        <v>61.623333333333321</v>
      </c>
      <c r="P21" s="175">
        <f>Assumptions!$G$55*Assumptions!$G$46*INDEX(Demand!P$9:P$1040, MATCH($C21, Demand!$B$9:$B$1040,0))</f>
        <v>61.623333333333321</v>
      </c>
      <c r="Q21" s="175">
        <f>Assumptions!$G$55*Assumptions!$G$46*INDEX(Demand!Q$9:Q$1040, MATCH($C21, Demand!$B$9:$B$1040,0))</f>
        <v>61.623333333333321</v>
      </c>
      <c r="R21" s="175">
        <f>Assumptions!$G$55*Assumptions!$G$46*INDEX(Demand!R$9:R$1040, MATCH($C21, Demand!$B$9:$B$1040,0))</f>
        <v>61.623333333333321</v>
      </c>
      <c r="S21" s="175">
        <f>Assumptions!$G$55*Assumptions!$G$46*INDEX(Demand!S$9:S$1040, MATCH($C21, Demand!$B$9:$B$1040,0))</f>
        <v>61.623333333333321</v>
      </c>
      <c r="T21" s="175">
        <f>Assumptions!$G$55*Assumptions!$G$46*INDEX(Demand!T$9:T$1040, MATCH($C21, Demand!$B$9:$B$1040,0))</f>
        <v>61.623333333333321</v>
      </c>
      <c r="U21" s="175">
        <f>Assumptions!$G$55*Assumptions!$G$46*INDEX(Demand!U$9:U$1040, MATCH($C21, Demand!$B$9:$B$1040,0))</f>
        <v>61.623333333333321</v>
      </c>
      <c r="V21" s="175">
        <f>Assumptions!$G$55*Assumptions!$G$46*INDEX(Demand!V$9:V$1040, MATCH($C21, Demand!$B$9:$B$1040,0))</f>
        <v>61.623333333333321</v>
      </c>
      <c r="W21" s="175">
        <f>Assumptions!$G$55*Assumptions!$G$46*INDEX(Demand!W$9:W$1040, MATCH($C21, Demand!$B$9:$B$1040,0))</f>
        <v>61.623333333333321</v>
      </c>
      <c r="X21" s="175">
        <f>Assumptions!$G$55*Assumptions!$G$46*INDEX(Demand!X$9:X$1040, MATCH($C21, Demand!$B$9:$B$1040,0))</f>
        <v>61.623333333333321</v>
      </c>
    </row>
    <row r="22" spans="2:24" s="1" customFormat="1" x14ac:dyDescent="0.2">
      <c r="B22" s="220">
        <f>'Span data'!B23</f>
        <v>10159700</v>
      </c>
      <c r="C22" s="169" t="str">
        <f>'Span data'!C23</f>
        <v>STL007</v>
      </c>
      <c r="D22" s="162"/>
      <c r="E22" s="175">
        <f>Assumptions!$G$55*Assumptions!$G$46*INDEX(Demand!E$9:E$1040, MATCH($C22, Demand!$B$9:$B$1040,0))</f>
        <v>66.48833333333333</v>
      </c>
      <c r="F22" s="175">
        <f>Assumptions!$G$55*Assumptions!$G$46*INDEX(Demand!F$9:F$1040, MATCH($C22, Demand!$B$9:$B$1040,0))</f>
        <v>65.170729166666661</v>
      </c>
      <c r="G22" s="175">
        <f>Assumptions!$G$55*Assumptions!$G$46*INDEX(Demand!G$9:G$1040, MATCH($C22, Demand!$B$9:$B$1040,0))</f>
        <v>64.359895833333326</v>
      </c>
      <c r="H22" s="175">
        <f>Assumptions!$G$55*Assumptions!$G$46*INDEX(Demand!H$9:H$1040, MATCH($C22, Demand!$B$9:$B$1040,0))</f>
        <v>63.650416666666658</v>
      </c>
      <c r="I22" s="175">
        <f>Assumptions!$G$55*Assumptions!$G$46*INDEX(Demand!I$9:I$1040, MATCH($C22, Demand!$B$9:$B$1040,0))</f>
        <v>62.839583333333323</v>
      </c>
      <c r="J22" s="175">
        <f>Assumptions!$G$55*Assumptions!$G$46*INDEX(Demand!J$9:J$1040, MATCH($C22, Demand!$B$9:$B$1040,0))</f>
        <v>61.724687499999995</v>
      </c>
      <c r="K22" s="175">
        <f>Assumptions!$G$55*Assumptions!$G$46*INDEX(Demand!K$9:K$1040, MATCH($C22, Demand!$B$9:$B$1040,0))</f>
        <v>62.130104166666655</v>
      </c>
      <c r="L22" s="175">
        <f>Assumptions!$G$55*Assumptions!$G$46*INDEX(Demand!L$9:L$1040, MATCH($C22, Demand!$B$9:$B$1040,0))</f>
        <v>61.521979166666654</v>
      </c>
      <c r="M22" s="175">
        <f>Assumptions!$G$55*Assumptions!$G$46*INDEX(Demand!M$9:M$1040, MATCH($C22, Demand!$B$9:$B$1040,0))</f>
        <v>61.623333333333321</v>
      </c>
      <c r="N22" s="175">
        <f>Assumptions!$G$55*Assumptions!$G$46*INDEX(Demand!N$9:N$1040, MATCH($C22, Demand!$B$9:$B$1040,0))</f>
        <v>61.623333333333321</v>
      </c>
      <c r="O22" s="175">
        <f>Assumptions!$G$55*Assumptions!$G$46*INDEX(Demand!O$9:O$1040, MATCH($C22, Demand!$B$9:$B$1040,0))</f>
        <v>61.623333333333321</v>
      </c>
      <c r="P22" s="175">
        <f>Assumptions!$G$55*Assumptions!$G$46*INDEX(Demand!P$9:P$1040, MATCH($C22, Demand!$B$9:$B$1040,0))</f>
        <v>61.623333333333321</v>
      </c>
      <c r="Q22" s="175">
        <f>Assumptions!$G$55*Assumptions!$G$46*INDEX(Demand!Q$9:Q$1040, MATCH($C22, Demand!$B$9:$B$1040,0))</f>
        <v>61.623333333333321</v>
      </c>
      <c r="R22" s="175">
        <f>Assumptions!$G$55*Assumptions!$G$46*INDEX(Demand!R$9:R$1040, MATCH($C22, Demand!$B$9:$B$1040,0))</f>
        <v>61.623333333333321</v>
      </c>
      <c r="S22" s="175">
        <f>Assumptions!$G$55*Assumptions!$G$46*INDEX(Demand!S$9:S$1040, MATCH($C22, Demand!$B$9:$B$1040,0))</f>
        <v>61.623333333333321</v>
      </c>
      <c r="T22" s="175">
        <f>Assumptions!$G$55*Assumptions!$G$46*INDEX(Demand!T$9:T$1040, MATCH($C22, Demand!$B$9:$B$1040,0))</f>
        <v>61.623333333333321</v>
      </c>
      <c r="U22" s="175">
        <f>Assumptions!$G$55*Assumptions!$G$46*INDEX(Demand!U$9:U$1040, MATCH($C22, Demand!$B$9:$B$1040,0))</f>
        <v>61.623333333333321</v>
      </c>
      <c r="V22" s="175">
        <f>Assumptions!$G$55*Assumptions!$G$46*INDEX(Demand!V$9:V$1040, MATCH($C22, Demand!$B$9:$B$1040,0))</f>
        <v>61.623333333333321</v>
      </c>
      <c r="W22" s="175">
        <f>Assumptions!$G$55*Assumptions!$G$46*INDEX(Demand!W$9:W$1040, MATCH($C22, Demand!$B$9:$B$1040,0))</f>
        <v>61.623333333333321</v>
      </c>
      <c r="X22" s="175">
        <f>Assumptions!$G$55*Assumptions!$G$46*INDEX(Demand!X$9:X$1040, MATCH($C22, Demand!$B$9:$B$1040,0))</f>
        <v>61.623333333333321</v>
      </c>
    </row>
    <row r="23" spans="2:24" s="1" customFormat="1" x14ac:dyDescent="0.2">
      <c r="B23" s="220">
        <f>'Span data'!B24</f>
        <v>10159749</v>
      </c>
      <c r="C23" s="169" t="str">
        <f>'Span data'!C24</f>
        <v>STL007</v>
      </c>
      <c r="D23" s="162"/>
      <c r="E23" s="175">
        <f>Assumptions!$G$55*Assumptions!$G$46*INDEX(Demand!E$9:E$1040, MATCH($C23, Demand!$B$9:$B$1040,0))</f>
        <v>66.48833333333333</v>
      </c>
      <c r="F23" s="175">
        <f>Assumptions!$G$55*Assumptions!$G$46*INDEX(Demand!F$9:F$1040, MATCH($C23, Demand!$B$9:$B$1040,0))</f>
        <v>65.170729166666661</v>
      </c>
      <c r="G23" s="175">
        <f>Assumptions!$G$55*Assumptions!$G$46*INDEX(Demand!G$9:G$1040, MATCH($C23, Demand!$B$9:$B$1040,0))</f>
        <v>64.359895833333326</v>
      </c>
      <c r="H23" s="175">
        <f>Assumptions!$G$55*Assumptions!$G$46*INDEX(Demand!H$9:H$1040, MATCH($C23, Demand!$B$9:$B$1040,0))</f>
        <v>63.650416666666658</v>
      </c>
      <c r="I23" s="175">
        <f>Assumptions!$G$55*Assumptions!$G$46*INDEX(Demand!I$9:I$1040, MATCH($C23, Demand!$B$9:$B$1040,0))</f>
        <v>62.839583333333323</v>
      </c>
      <c r="J23" s="175">
        <f>Assumptions!$G$55*Assumptions!$G$46*INDEX(Demand!J$9:J$1040, MATCH($C23, Demand!$B$9:$B$1040,0))</f>
        <v>61.724687499999995</v>
      </c>
      <c r="K23" s="175">
        <f>Assumptions!$G$55*Assumptions!$G$46*INDEX(Demand!K$9:K$1040, MATCH($C23, Demand!$B$9:$B$1040,0))</f>
        <v>62.130104166666655</v>
      </c>
      <c r="L23" s="175">
        <f>Assumptions!$G$55*Assumptions!$G$46*INDEX(Demand!L$9:L$1040, MATCH($C23, Demand!$B$9:$B$1040,0))</f>
        <v>61.521979166666654</v>
      </c>
      <c r="M23" s="175">
        <f>Assumptions!$G$55*Assumptions!$G$46*INDEX(Demand!M$9:M$1040, MATCH($C23, Demand!$B$9:$B$1040,0))</f>
        <v>61.623333333333321</v>
      </c>
      <c r="N23" s="175">
        <f>Assumptions!$G$55*Assumptions!$G$46*INDEX(Demand!N$9:N$1040, MATCH($C23, Demand!$B$9:$B$1040,0))</f>
        <v>61.623333333333321</v>
      </c>
      <c r="O23" s="175">
        <f>Assumptions!$G$55*Assumptions!$G$46*INDEX(Demand!O$9:O$1040, MATCH($C23, Demand!$B$9:$B$1040,0))</f>
        <v>61.623333333333321</v>
      </c>
      <c r="P23" s="175">
        <f>Assumptions!$G$55*Assumptions!$G$46*INDEX(Demand!P$9:P$1040, MATCH($C23, Demand!$B$9:$B$1040,0))</f>
        <v>61.623333333333321</v>
      </c>
      <c r="Q23" s="175">
        <f>Assumptions!$G$55*Assumptions!$G$46*INDEX(Demand!Q$9:Q$1040, MATCH($C23, Demand!$B$9:$B$1040,0))</f>
        <v>61.623333333333321</v>
      </c>
      <c r="R23" s="175">
        <f>Assumptions!$G$55*Assumptions!$G$46*INDEX(Demand!R$9:R$1040, MATCH($C23, Demand!$B$9:$B$1040,0))</f>
        <v>61.623333333333321</v>
      </c>
      <c r="S23" s="175">
        <f>Assumptions!$G$55*Assumptions!$G$46*INDEX(Demand!S$9:S$1040, MATCH($C23, Demand!$B$9:$B$1040,0))</f>
        <v>61.623333333333321</v>
      </c>
      <c r="T23" s="175">
        <f>Assumptions!$G$55*Assumptions!$G$46*INDEX(Demand!T$9:T$1040, MATCH($C23, Demand!$B$9:$B$1040,0))</f>
        <v>61.623333333333321</v>
      </c>
      <c r="U23" s="175">
        <f>Assumptions!$G$55*Assumptions!$G$46*INDEX(Demand!U$9:U$1040, MATCH($C23, Demand!$B$9:$B$1040,0))</f>
        <v>61.623333333333321</v>
      </c>
      <c r="V23" s="175">
        <f>Assumptions!$G$55*Assumptions!$G$46*INDEX(Demand!V$9:V$1040, MATCH($C23, Demand!$B$9:$B$1040,0))</f>
        <v>61.623333333333321</v>
      </c>
      <c r="W23" s="175">
        <f>Assumptions!$G$55*Assumptions!$G$46*INDEX(Demand!W$9:W$1040, MATCH($C23, Demand!$B$9:$B$1040,0))</f>
        <v>61.623333333333321</v>
      </c>
      <c r="X23" s="175">
        <f>Assumptions!$G$55*Assumptions!$G$46*INDEX(Demand!X$9:X$1040, MATCH($C23, Demand!$B$9:$B$1040,0))</f>
        <v>61.623333333333321</v>
      </c>
    </row>
    <row r="24" spans="2:24" s="1" customFormat="1" x14ac:dyDescent="0.2">
      <c r="B24" s="220">
        <f>'Span data'!B25</f>
        <v>10159758</v>
      </c>
      <c r="C24" s="169" t="str">
        <f>'Span data'!C25</f>
        <v>STL007</v>
      </c>
      <c r="D24" s="162"/>
      <c r="E24" s="175">
        <f>Assumptions!$G$55*Assumptions!$G$46*INDEX(Demand!E$9:E$1040, MATCH($C24, Demand!$B$9:$B$1040,0))</f>
        <v>66.48833333333333</v>
      </c>
      <c r="F24" s="175">
        <f>Assumptions!$G$55*Assumptions!$G$46*INDEX(Demand!F$9:F$1040, MATCH($C24, Demand!$B$9:$B$1040,0))</f>
        <v>65.170729166666661</v>
      </c>
      <c r="G24" s="175">
        <f>Assumptions!$G$55*Assumptions!$G$46*INDEX(Demand!G$9:G$1040, MATCH($C24, Demand!$B$9:$B$1040,0))</f>
        <v>64.359895833333326</v>
      </c>
      <c r="H24" s="175">
        <f>Assumptions!$G$55*Assumptions!$G$46*INDEX(Demand!H$9:H$1040, MATCH($C24, Demand!$B$9:$B$1040,0))</f>
        <v>63.650416666666658</v>
      </c>
      <c r="I24" s="175">
        <f>Assumptions!$G$55*Assumptions!$G$46*INDEX(Demand!I$9:I$1040, MATCH($C24, Demand!$B$9:$B$1040,0))</f>
        <v>62.839583333333323</v>
      </c>
      <c r="J24" s="175">
        <f>Assumptions!$G$55*Assumptions!$G$46*INDEX(Demand!J$9:J$1040, MATCH($C24, Demand!$B$9:$B$1040,0))</f>
        <v>61.724687499999995</v>
      </c>
      <c r="K24" s="175">
        <f>Assumptions!$G$55*Assumptions!$G$46*INDEX(Demand!K$9:K$1040, MATCH($C24, Demand!$B$9:$B$1040,0))</f>
        <v>62.130104166666655</v>
      </c>
      <c r="L24" s="175">
        <f>Assumptions!$G$55*Assumptions!$G$46*INDEX(Demand!L$9:L$1040, MATCH($C24, Demand!$B$9:$B$1040,0))</f>
        <v>61.521979166666654</v>
      </c>
      <c r="M24" s="175">
        <f>Assumptions!$G$55*Assumptions!$G$46*INDEX(Demand!M$9:M$1040, MATCH($C24, Demand!$B$9:$B$1040,0))</f>
        <v>61.623333333333321</v>
      </c>
      <c r="N24" s="175">
        <f>Assumptions!$G$55*Assumptions!$G$46*INDEX(Demand!N$9:N$1040, MATCH($C24, Demand!$B$9:$B$1040,0))</f>
        <v>61.623333333333321</v>
      </c>
      <c r="O24" s="175">
        <f>Assumptions!$G$55*Assumptions!$G$46*INDEX(Demand!O$9:O$1040, MATCH($C24, Demand!$B$9:$B$1040,0))</f>
        <v>61.623333333333321</v>
      </c>
      <c r="P24" s="175">
        <f>Assumptions!$G$55*Assumptions!$G$46*INDEX(Demand!P$9:P$1040, MATCH($C24, Demand!$B$9:$B$1040,0))</f>
        <v>61.623333333333321</v>
      </c>
      <c r="Q24" s="175">
        <f>Assumptions!$G$55*Assumptions!$G$46*INDEX(Demand!Q$9:Q$1040, MATCH($C24, Demand!$B$9:$B$1040,0))</f>
        <v>61.623333333333321</v>
      </c>
      <c r="R24" s="175">
        <f>Assumptions!$G$55*Assumptions!$G$46*INDEX(Demand!R$9:R$1040, MATCH($C24, Demand!$B$9:$B$1040,0))</f>
        <v>61.623333333333321</v>
      </c>
      <c r="S24" s="175">
        <f>Assumptions!$G$55*Assumptions!$G$46*INDEX(Demand!S$9:S$1040, MATCH($C24, Demand!$B$9:$B$1040,0))</f>
        <v>61.623333333333321</v>
      </c>
      <c r="T24" s="175">
        <f>Assumptions!$G$55*Assumptions!$G$46*INDEX(Demand!T$9:T$1040, MATCH($C24, Demand!$B$9:$B$1040,0))</f>
        <v>61.623333333333321</v>
      </c>
      <c r="U24" s="175">
        <f>Assumptions!$G$55*Assumptions!$G$46*INDEX(Demand!U$9:U$1040, MATCH($C24, Demand!$B$9:$B$1040,0))</f>
        <v>61.623333333333321</v>
      </c>
      <c r="V24" s="175">
        <f>Assumptions!$G$55*Assumptions!$G$46*INDEX(Demand!V$9:V$1040, MATCH($C24, Demand!$B$9:$B$1040,0))</f>
        <v>61.623333333333321</v>
      </c>
      <c r="W24" s="175">
        <f>Assumptions!$G$55*Assumptions!$G$46*INDEX(Demand!W$9:W$1040, MATCH($C24, Demand!$B$9:$B$1040,0))</f>
        <v>61.623333333333321</v>
      </c>
      <c r="X24" s="175">
        <f>Assumptions!$G$55*Assumptions!$G$46*INDEX(Demand!X$9:X$1040, MATCH($C24, Demand!$B$9:$B$1040,0))</f>
        <v>61.623333333333321</v>
      </c>
    </row>
    <row r="25" spans="2:24" s="1" customFormat="1" x14ac:dyDescent="0.2">
      <c r="B25" s="220">
        <f>'Span data'!B26</f>
        <v>10159822</v>
      </c>
      <c r="C25" s="169" t="str">
        <f>'Span data'!C26</f>
        <v>STL006</v>
      </c>
      <c r="D25" s="162"/>
      <c r="E25" s="175">
        <f>Assumptions!$G$55*Assumptions!$G$46*INDEX(Demand!E$9:E$1040, MATCH($C25, Demand!$B$9:$B$1040,0))</f>
        <v>33.852291666666666</v>
      </c>
      <c r="F25" s="175">
        <f>Assumptions!$G$55*Assumptions!$G$46*INDEX(Demand!F$9:F$1040, MATCH($C25, Demand!$B$9:$B$1040,0))</f>
        <v>33.446874999999991</v>
      </c>
      <c r="G25" s="175">
        <f>Assumptions!$G$55*Assumptions!$G$46*INDEX(Demand!G$9:G$1040, MATCH($C25, Demand!$B$9:$B$1040,0))</f>
        <v>33.548229166666658</v>
      </c>
      <c r="H25" s="175">
        <f>Assumptions!$G$55*Assumptions!$G$46*INDEX(Demand!H$9:H$1040, MATCH($C25, Demand!$B$9:$B$1040,0))</f>
        <v>33.548229166666658</v>
      </c>
      <c r="I25" s="175">
        <f>Assumptions!$G$55*Assumptions!$G$46*INDEX(Demand!I$9:I$1040, MATCH($C25, Demand!$B$9:$B$1040,0))</f>
        <v>33.345520833333332</v>
      </c>
      <c r="J25" s="175">
        <f>Assumptions!$G$55*Assumptions!$G$46*INDEX(Demand!J$9:J$1040, MATCH($C25, Demand!$B$9:$B$1040,0))</f>
        <v>33.041458333333324</v>
      </c>
      <c r="K25" s="175">
        <f>Assumptions!$G$55*Assumptions!$G$46*INDEX(Demand!K$9:K$1040, MATCH($C25, Demand!$B$9:$B$1040,0))</f>
        <v>33.244166666666665</v>
      </c>
      <c r="L25" s="175">
        <f>Assumptions!$G$55*Assumptions!$G$46*INDEX(Demand!L$9:L$1040, MATCH($C25, Demand!$B$9:$B$1040,0))</f>
        <v>33.345520833333332</v>
      </c>
      <c r="M25" s="175">
        <f>Assumptions!$G$55*Assumptions!$G$46*INDEX(Demand!M$9:M$1040, MATCH($C25, Demand!$B$9:$B$1040,0))</f>
        <v>33.142812499999991</v>
      </c>
      <c r="N25" s="175">
        <f>Assumptions!$G$55*Assumptions!$G$46*INDEX(Demand!N$9:N$1040, MATCH($C25, Demand!$B$9:$B$1040,0))</f>
        <v>33.142812499999991</v>
      </c>
      <c r="O25" s="175">
        <f>Assumptions!$G$55*Assumptions!$G$46*INDEX(Demand!O$9:O$1040, MATCH($C25, Demand!$B$9:$B$1040,0))</f>
        <v>33.142812499999991</v>
      </c>
      <c r="P25" s="175">
        <f>Assumptions!$G$55*Assumptions!$G$46*INDEX(Demand!P$9:P$1040, MATCH($C25, Demand!$B$9:$B$1040,0))</f>
        <v>33.142812499999991</v>
      </c>
      <c r="Q25" s="175">
        <f>Assumptions!$G$55*Assumptions!$G$46*INDEX(Demand!Q$9:Q$1040, MATCH($C25, Demand!$B$9:$B$1040,0))</f>
        <v>33.142812499999991</v>
      </c>
      <c r="R25" s="175">
        <f>Assumptions!$G$55*Assumptions!$G$46*INDEX(Demand!R$9:R$1040, MATCH($C25, Demand!$B$9:$B$1040,0))</f>
        <v>33.142812499999991</v>
      </c>
      <c r="S25" s="175">
        <f>Assumptions!$G$55*Assumptions!$G$46*INDEX(Demand!S$9:S$1040, MATCH($C25, Demand!$B$9:$B$1040,0))</f>
        <v>33.142812499999991</v>
      </c>
      <c r="T25" s="175">
        <f>Assumptions!$G$55*Assumptions!$G$46*INDEX(Demand!T$9:T$1040, MATCH($C25, Demand!$B$9:$B$1040,0))</f>
        <v>33.142812499999991</v>
      </c>
      <c r="U25" s="175">
        <f>Assumptions!$G$55*Assumptions!$G$46*INDEX(Demand!U$9:U$1040, MATCH($C25, Demand!$B$9:$B$1040,0))</f>
        <v>33.142812499999991</v>
      </c>
      <c r="V25" s="175">
        <f>Assumptions!$G$55*Assumptions!$G$46*INDEX(Demand!V$9:V$1040, MATCH($C25, Demand!$B$9:$B$1040,0))</f>
        <v>33.142812499999991</v>
      </c>
      <c r="W25" s="175">
        <f>Assumptions!$G$55*Assumptions!$G$46*INDEX(Demand!W$9:W$1040, MATCH($C25, Demand!$B$9:$B$1040,0))</f>
        <v>33.142812499999991</v>
      </c>
      <c r="X25" s="175">
        <f>Assumptions!$G$55*Assumptions!$G$46*INDEX(Demand!X$9:X$1040, MATCH($C25, Demand!$B$9:$B$1040,0))</f>
        <v>33.142812499999991</v>
      </c>
    </row>
    <row r="26" spans="2:24" s="1" customFormat="1" x14ac:dyDescent="0.2">
      <c r="B26" s="220">
        <f>'Span data'!B27</f>
        <v>10159823</v>
      </c>
      <c r="C26" s="169" t="str">
        <f>'Span data'!C27</f>
        <v>STL006</v>
      </c>
      <c r="D26" s="162"/>
      <c r="E26" s="175">
        <f>Assumptions!$G$55*Assumptions!$G$46*INDEX(Demand!E$9:E$1040, MATCH($C26, Demand!$B$9:$B$1040,0))</f>
        <v>33.852291666666666</v>
      </c>
      <c r="F26" s="175">
        <f>Assumptions!$G$55*Assumptions!$G$46*INDEX(Demand!F$9:F$1040, MATCH($C26, Demand!$B$9:$B$1040,0))</f>
        <v>33.446874999999991</v>
      </c>
      <c r="G26" s="175">
        <f>Assumptions!$G$55*Assumptions!$G$46*INDEX(Demand!G$9:G$1040, MATCH($C26, Demand!$B$9:$B$1040,0))</f>
        <v>33.548229166666658</v>
      </c>
      <c r="H26" s="175">
        <f>Assumptions!$G$55*Assumptions!$G$46*INDEX(Demand!H$9:H$1040, MATCH($C26, Demand!$B$9:$B$1040,0))</f>
        <v>33.548229166666658</v>
      </c>
      <c r="I26" s="175">
        <f>Assumptions!$G$55*Assumptions!$G$46*INDEX(Demand!I$9:I$1040, MATCH($C26, Demand!$B$9:$B$1040,0))</f>
        <v>33.345520833333332</v>
      </c>
      <c r="J26" s="175">
        <f>Assumptions!$G$55*Assumptions!$G$46*INDEX(Demand!J$9:J$1040, MATCH($C26, Demand!$B$9:$B$1040,0))</f>
        <v>33.041458333333324</v>
      </c>
      <c r="K26" s="175">
        <f>Assumptions!$G$55*Assumptions!$G$46*INDEX(Demand!K$9:K$1040, MATCH($C26, Demand!$B$9:$B$1040,0))</f>
        <v>33.244166666666665</v>
      </c>
      <c r="L26" s="175">
        <f>Assumptions!$G$55*Assumptions!$G$46*INDEX(Demand!L$9:L$1040, MATCH($C26, Demand!$B$9:$B$1040,0))</f>
        <v>33.345520833333332</v>
      </c>
      <c r="M26" s="175">
        <f>Assumptions!$G$55*Assumptions!$G$46*INDEX(Demand!M$9:M$1040, MATCH($C26, Demand!$B$9:$B$1040,0))</f>
        <v>33.142812499999991</v>
      </c>
      <c r="N26" s="175">
        <f>Assumptions!$G$55*Assumptions!$G$46*INDEX(Demand!N$9:N$1040, MATCH($C26, Demand!$B$9:$B$1040,0))</f>
        <v>33.142812499999991</v>
      </c>
      <c r="O26" s="175">
        <f>Assumptions!$G$55*Assumptions!$G$46*INDEX(Demand!O$9:O$1040, MATCH($C26, Demand!$B$9:$B$1040,0))</f>
        <v>33.142812499999991</v>
      </c>
      <c r="P26" s="175">
        <f>Assumptions!$G$55*Assumptions!$G$46*INDEX(Demand!P$9:P$1040, MATCH($C26, Demand!$B$9:$B$1040,0))</f>
        <v>33.142812499999991</v>
      </c>
      <c r="Q26" s="175">
        <f>Assumptions!$G$55*Assumptions!$G$46*INDEX(Demand!Q$9:Q$1040, MATCH($C26, Demand!$B$9:$B$1040,0))</f>
        <v>33.142812499999991</v>
      </c>
      <c r="R26" s="175">
        <f>Assumptions!$G$55*Assumptions!$G$46*INDEX(Demand!R$9:R$1040, MATCH($C26, Demand!$B$9:$B$1040,0))</f>
        <v>33.142812499999991</v>
      </c>
      <c r="S26" s="175">
        <f>Assumptions!$G$55*Assumptions!$G$46*INDEX(Demand!S$9:S$1040, MATCH($C26, Demand!$B$9:$B$1040,0))</f>
        <v>33.142812499999991</v>
      </c>
      <c r="T26" s="175">
        <f>Assumptions!$G$55*Assumptions!$G$46*INDEX(Demand!T$9:T$1040, MATCH($C26, Demand!$B$9:$B$1040,0))</f>
        <v>33.142812499999991</v>
      </c>
      <c r="U26" s="175">
        <f>Assumptions!$G$55*Assumptions!$G$46*INDEX(Demand!U$9:U$1040, MATCH($C26, Demand!$B$9:$B$1040,0))</f>
        <v>33.142812499999991</v>
      </c>
      <c r="V26" s="175">
        <f>Assumptions!$G$55*Assumptions!$G$46*INDEX(Demand!V$9:V$1040, MATCH($C26, Demand!$B$9:$B$1040,0))</f>
        <v>33.142812499999991</v>
      </c>
      <c r="W26" s="175">
        <f>Assumptions!$G$55*Assumptions!$G$46*INDEX(Demand!W$9:W$1040, MATCH($C26, Demand!$B$9:$B$1040,0))</f>
        <v>33.142812499999991</v>
      </c>
      <c r="X26" s="175">
        <f>Assumptions!$G$55*Assumptions!$G$46*INDEX(Demand!X$9:X$1040, MATCH($C26, Demand!$B$9:$B$1040,0))</f>
        <v>33.142812499999991</v>
      </c>
    </row>
    <row r="27" spans="2:24" s="1" customFormat="1" x14ac:dyDescent="0.2">
      <c r="B27" s="220">
        <f>'Span data'!B28</f>
        <v>10159824</v>
      </c>
      <c r="C27" s="169" t="str">
        <f>'Span data'!C28</f>
        <v>STL006</v>
      </c>
      <c r="D27" s="162"/>
      <c r="E27" s="175">
        <f>Assumptions!$G$55*Assumptions!$G$46*INDEX(Demand!E$9:E$1040, MATCH($C27, Demand!$B$9:$B$1040,0))</f>
        <v>33.852291666666666</v>
      </c>
      <c r="F27" s="175">
        <f>Assumptions!$G$55*Assumptions!$G$46*INDEX(Demand!F$9:F$1040, MATCH($C27, Demand!$B$9:$B$1040,0))</f>
        <v>33.446874999999991</v>
      </c>
      <c r="G27" s="175">
        <f>Assumptions!$G$55*Assumptions!$G$46*INDEX(Demand!G$9:G$1040, MATCH($C27, Demand!$B$9:$B$1040,0))</f>
        <v>33.548229166666658</v>
      </c>
      <c r="H27" s="175">
        <f>Assumptions!$G$55*Assumptions!$G$46*INDEX(Demand!H$9:H$1040, MATCH($C27, Demand!$B$9:$B$1040,0))</f>
        <v>33.548229166666658</v>
      </c>
      <c r="I27" s="175">
        <f>Assumptions!$G$55*Assumptions!$G$46*INDEX(Demand!I$9:I$1040, MATCH($C27, Demand!$B$9:$B$1040,0))</f>
        <v>33.345520833333332</v>
      </c>
      <c r="J27" s="175">
        <f>Assumptions!$G$55*Assumptions!$G$46*INDEX(Demand!J$9:J$1040, MATCH($C27, Demand!$B$9:$B$1040,0))</f>
        <v>33.041458333333324</v>
      </c>
      <c r="K27" s="175">
        <f>Assumptions!$G$55*Assumptions!$G$46*INDEX(Demand!K$9:K$1040, MATCH($C27, Demand!$B$9:$B$1040,0))</f>
        <v>33.244166666666665</v>
      </c>
      <c r="L27" s="175">
        <f>Assumptions!$G$55*Assumptions!$G$46*INDEX(Demand!L$9:L$1040, MATCH($C27, Demand!$B$9:$B$1040,0))</f>
        <v>33.345520833333332</v>
      </c>
      <c r="M27" s="175">
        <f>Assumptions!$G$55*Assumptions!$G$46*INDEX(Demand!M$9:M$1040, MATCH($C27, Demand!$B$9:$B$1040,0))</f>
        <v>33.142812499999991</v>
      </c>
      <c r="N27" s="175">
        <f>Assumptions!$G$55*Assumptions!$G$46*INDEX(Demand!N$9:N$1040, MATCH($C27, Demand!$B$9:$B$1040,0))</f>
        <v>33.142812499999991</v>
      </c>
      <c r="O27" s="175">
        <f>Assumptions!$G$55*Assumptions!$G$46*INDEX(Demand!O$9:O$1040, MATCH($C27, Demand!$B$9:$B$1040,0))</f>
        <v>33.142812499999991</v>
      </c>
      <c r="P27" s="175">
        <f>Assumptions!$G$55*Assumptions!$G$46*INDEX(Demand!P$9:P$1040, MATCH($C27, Demand!$B$9:$B$1040,0))</f>
        <v>33.142812499999991</v>
      </c>
      <c r="Q27" s="175">
        <f>Assumptions!$G$55*Assumptions!$G$46*INDEX(Demand!Q$9:Q$1040, MATCH($C27, Demand!$B$9:$B$1040,0))</f>
        <v>33.142812499999991</v>
      </c>
      <c r="R27" s="175">
        <f>Assumptions!$G$55*Assumptions!$G$46*INDEX(Demand!R$9:R$1040, MATCH($C27, Demand!$B$9:$B$1040,0))</f>
        <v>33.142812499999991</v>
      </c>
      <c r="S27" s="175">
        <f>Assumptions!$G$55*Assumptions!$G$46*INDEX(Demand!S$9:S$1040, MATCH($C27, Demand!$B$9:$B$1040,0))</f>
        <v>33.142812499999991</v>
      </c>
      <c r="T27" s="175">
        <f>Assumptions!$G$55*Assumptions!$G$46*INDEX(Demand!T$9:T$1040, MATCH($C27, Demand!$B$9:$B$1040,0))</f>
        <v>33.142812499999991</v>
      </c>
      <c r="U27" s="175">
        <f>Assumptions!$G$55*Assumptions!$G$46*INDEX(Demand!U$9:U$1040, MATCH($C27, Demand!$B$9:$B$1040,0))</f>
        <v>33.142812499999991</v>
      </c>
      <c r="V27" s="175">
        <f>Assumptions!$G$55*Assumptions!$G$46*INDEX(Demand!V$9:V$1040, MATCH($C27, Demand!$B$9:$B$1040,0))</f>
        <v>33.142812499999991</v>
      </c>
      <c r="W27" s="175">
        <f>Assumptions!$G$55*Assumptions!$G$46*INDEX(Demand!W$9:W$1040, MATCH($C27, Demand!$B$9:$B$1040,0))</f>
        <v>33.142812499999991</v>
      </c>
      <c r="X27" s="175">
        <f>Assumptions!$G$55*Assumptions!$G$46*INDEX(Demand!X$9:X$1040, MATCH($C27, Demand!$B$9:$B$1040,0))</f>
        <v>33.142812499999991</v>
      </c>
    </row>
    <row r="28" spans="2:24" s="1" customFormat="1" x14ac:dyDescent="0.2">
      <c r="B28" s="220">
        <f>'Span data'!B29</f>
        <v>10159833</v>
      </c>
      <c r="C28" s="169" t="str">
        <f>'Span data'!C29</f>
        <v>STL006</v>
      </c>
      <c r="D28" s="162"/>
      <c r="E28" s="175">
        <f>Assumptions!$G$55*Assumptions!$G$46*INDEX(Demand!E$9:E$1040, MATCH($C28, Demand!$B$9:$B$1040,0))</f>
        <v>33.852291666666666</v>
      </c>
      <c r="F28" s="175">
        <f>Assumptions!$G$55*Assumptions!$G$46*INDEX(Demand!F$9:F$1040, MATCH($C28, Demand!$B$9:$B$1040,0))</f>
        <v>33.446874999999991</v>
      </c>
      <c r="G28" s="175">
        <f>Assumptions!$G$55*Assumptions!$G$46*INDEX(Demand!G$9:G$1040, MATCH($C28, Demand!$B$9:$B$1040,0))</f>
        <v>33.548229166666658</v>
      </c>
      <c r="H28" s="175">
        <f>Assumptions!$G$55*Assumptions!$G$46*INDEX(Demand!H$9:H$1040, MATCH($C28, Demand!$B$9:$B$1040,0))</f>
        <v>33.548229166666658</v>
      </c>
      <c r="I28" s="175">
        <f>Assumptions!$G$55*Assumptions!$G$46*INDEX(Demand!I$9:I$1040, MATCH($C28, Demand!$B$9:$B$1040,0))</f>
        <v>33.345520833333332</v>
      </c>
      <c r="J28" s="175">
        <f>Assumptions!$G$55*Assumptions!$G$46*INDEX(Demand!J$9:J$1040, MATCH($C28, Demand!$B$9:$B$1040,0))</f>
        <v>33.041458333333324</v>
      </c>
      <c r="K28" s="175">
        <f>Assumptions!$G$55*Assumptions!$G$46*INDEX(Demand!K$9:K$1040, MATCH($C28, Demand!$B$9:$B$1040,0))</f>
        <v>33.244166666666665</v>
      </c>
      <c r="L28" s="175">
        <f>Assumptions!$G$55*Assumptions!$G$46*INDEX(Demand!L$9:L$1040, MATCH($C28, Demand!$B$9:$B$1040,0))</f>
        <v>33.345520833333332</v>
      </c>
      <c r="M28" s="175">
        <f>Assumptions!$G$55*Assumptions!$G$46*INDEX(Demand!M$9:M$1040, MATCH($C28, Demand!$B$9:$B$1040,0))</f>
        <v>33.142812499999991</v>
      </c>
      <c r="N28" s="175">
        <f>Assumptions!$G$55*Assumptions!$G$46*INDEX(Demand!N$9:N$1040, MATCH($C28, Demand!$B$9:$B$1040,0))</f>
        <v>33.142812499999991</v>
      </c>
      <c r="O28" s="175">
        <f>Assumptions!$G$55*Assumptions!$G$46*INDEX(Demand!O$9:O$1040, MATCH($C28, Demand!$B$9:$B$1040,0))</f>
        <v>33.142812499999991</v>
      </c>
      <c r="P28" s="175">
        <f>Assumptions!$G$55*Assumptions!$G$46*INDEX(Demand!P$9:P$1040, MATCH($C28, Demand!$B$9:$B$1040,0))</f>
        <v>33.142812499999991</v>
      </c>
      <c r="Q28" s="175">
        <f>Assumptions!$G$55*Assumptions!$G$46*INDEX(Demand!Q$9:Q$1040, MATCH($C28, Demand!$B$9:$B$1040,0))</f>
        <v>33.142812499999991</v>
      </c>
      <c r="R28" s="175">
        <f>Assumptions!$G$55*Assumptions!$G$46*INDEX(Demand!R$9:R$1040, MATCH($C28, Demand!$B$9:$B$1040,0))</f>
        <v>33.142812499999991</v>
      </c>
      <c r="S28" s="175">
        <f>Assumptions!$G$55*Assumptions!$G$46*INDEX(Demand!S$9:S$1040, MATCH($C28, Demand!$B$9:$B$1040,0))</f>
        <v>33.142812499999991</v>
      </c>
      <c r="T28" s="175">
        <f>Assumptions!$G$55*Assumptions!$G$46*INDEX(Demand!T$9:T$1040, MATCH($C28, Demand!$B$9:$B$1040,0))</f>
        <v>33.142812499999991</v>
      </c>
      <c r="U28" s="175">
        <f>Assumptions!$G$55*Assumptions!$G$46*INDEX(Demand!U$9:U$1040, MATCH($C28, Demand!$B$9:$B$1040,0))</f>
        <v>33.142812499999991</v>
      </c>
      <c r="V28" s="175">
        <f>Assumptions!$G$55*Assumptions!$G$46*INDEX(Demand!V$9:V$1040, MATCH($C28, Demand!$B$9:$B$1040,0))</f>
        <v>33.142812499999991</v>
      </c>
      <c r="W28" s="175">
        <f>Assumptions!$G$55*Assumptions!$G$46*INDEX(Demand!W$9:W$1040, MATCH($C28, Demand!$B$9:$B$1040,0))</f>
        <v>33.142812499999991</v>
      </c>
      <c r="X28" s="175">
        <f>Assumptions!$G$55*Assumptions!$G$46*INDEX(Demand!X$9:X$1040, MATCH($C28, Demand!$B$9:$B$1040,0))</f>
        <v>33.142812499999991</v>
      </c>
    </row>
    <row r="29" spans="2:24" s="1" customFormat="1" x14ac:dyDescent="0.2">
      <c r="B29" s="220">
        <f>'Span data'!B30</f>
        <v>10160457</v>
      </c>
      <c r="C29" s="169" t="str">
        <f>'Span data'!C30</f>
        <v>STL006</v>
      </c>
      <c r="D29" s="162"/>
      <c r="E29" s="175">
        <f>Assumptions!$G$55*Assumptions!$G$46*INDEX(Demand!E$9:E$1040, MATCH($C29, Demand!$B$9:$B$1040,0))</f>
        <v>33.852291666666666</v>
      </c>
      <c r="F29" s="175">
        <f>Assumptions!$G$55*Assumptions!$G$46*INDEX(Demand!F$9:F$1040, MATCH($C29, Demand!$B$9:$B$1040,0))</f>
        <v>33.446874999999991</v>
      </c>
      <c r="G29" s="175">
        <f>Assumptions!$G$55*Assumptions!$G$46*INDEX(Demand!G$9:G$1040, MATCH($C29, Demand!$B$9:$B$1040,0))</f>
        <v>33.548229166666658</v>
      </c>
      <c r="H29" s="175">
        <f>Assumptions!$G$55*Assumptions!$G$46*INDEX(Demand!H$9:H$1040, MATCH($C29, Demand!$B$9:$B$1040,0))</f>
        <v>33.548229166666658</v>
      </c>
      <c r="I29" s="175">
        <f>Assumptions!$G$55*Assumptions!$G$46*INDEX(Demand!I$9:I$1040, MATCH($C29, Demand!$B$9:$B$1040,0))</f>
        <v>33.345520833333332</v>
      </c>
      <c r="J29" s="175">
        <f>Assumptions!$G$55*Assumptions!$G$46*INDEX(Demand!J$9:J$1040, MATCH($C29, Demand!$B$9:$B$1040,0))</f>
        <v>33.041458333333324</v>
      </c>
      <c r="K29" s="175">
        <f>Assumptions!$G$55*Assumptions!$G$46*INDEX(Demand!K$9:K$1040, MATCH($C29, Demand!$B$9:$B$1040,0))</f>
        <v>33.244166666666665</v>
      </c>
      <c r="L29" s="175">
        <f>Assumptions!$G$55*Assumptions!$G$46*INDEX(Demand!L$9:L$1040, MATCH($C29, Demand!$B$9:$B$1040,0))</f>
        <v>33.345520833333332</v>
      </c>
      <c r="M29" s="175">
        <f>Assumptions!$G$55*Assumptions!$G$46*INDEX(Demand!M$9:M$1040, MATCH($C29, Demand!$B$9:$B$1040,0))</f>
        <v>33.142812499999991</v>
      </c>
      <c r="N29" s="175">
        <f>Assumptions!$G$55*Assumptions!$G$46*INDEX(Demand!N$9:N$1040, MATCH($C29, Demand!$B$9:$B$1040,0))</f>
        <v>33.142812499999991</v>
      </c>
      <c r="O29" s="175">
        <f>Assumptions!$G$55*Assumptions!$G$46*INDEX(Demand!O$9:O$1040, MATCH($C29, Demand!$B$9:$B$1040,0))</f>
        <v>33.142812499999991</v>
      </c>
      <c r="P29" s="175">
        <f>Assumptions!$G$55*Assumptions!$G$46*INDEX(Demand!P$9:P$1040, MATCH($C29, Demand!$B$9:$B$1040,0))</f>
        <v>33.142812499999991</v>
      </c>
      <c r="Q29" s="175">
        <f>Assumptions!$G$55*Assumptions!$G$46*INDEX(Demand!Q$9:Q$1040, MATCH($C29, Demand!$B$9:$B$1040,0))</f>
        <v>33.142812499999991</v>
      </c>
      <c r="R29" s="175">
        <f>Assumptions!$G$55*Assumptions!$G$46*INDEX(Demand!R$9:R$1040, MATCH($C29, Demand!$B$9:$B$1040,0))</f>
        <v>33.142812499999991</v>
      </c>
      <c r="S29" s="175">
        <f>Assumptions!$G$55*Assumptions!$G$46*INDEX(Demand!S$9:S$1040, MATCH($C29, Demand!$B$9:$B$1040,0))</f>
        <v>33.142812499999991</v>
      </c>
      <c r="T29" s="175">
        <f>Assumptions!$G$55*Assumptions!$G$46*INDEX(Demand!T$9:T$1040, MATCH($C29, Demand!$B$9:$B$1040,0))</f>
        <v>33.142812499999991</v>
      </c>
      <c r="U29" s="175">
        <f>Assumptions!$G$55*Assumptions!$G$46*INDEX(Demand!U$9:U$1040, MATCH($C29, Demand!$B$9:$B$1040,0))</f>
        <v>33.142812499999991</v>
      </c>
      <c r="V29" s="175">
        <f>Assumptions!$G$55*Assumptions!$G$46*INDEX(Demand!V$9:V$1040, MATCH($C29, Demand!$B$9:$B$1040,0))</f>
        <v>33.142812499999991</v>
      </c>
      <c r="W29" s="175">
        <f>Assumptions!$G$55*Assumptions!$G$46*INDEX(Demand!W$9:W$1040, MATCH($C29, Demand!$B$9:$B$1040,0))</f>
        <v>33.142812499999991</v>
      </c>
      <c r="X29" s="175">
        <f>Assumptions!$G$55*Assumptions!$G$46*INDEX(Demand!X$9:X$1040, MATCH($C29, Demand!$B$9:$B$1040,0))</f>
        <v>33.142812499999991</v>
      </c>
    </row>
    <row r="30" spans="2:24" s="1" customFormat="1" x14ac:dyDescent="0.2">
      <c r="B30" s="220">
        <f>'Span data'!B31</f>
        <v>10160458</v>
      </c>
      <c r="C30" s="169" t="str">
        <f>'Span data'!C31</f>
        <v>STL006</v>
      </c>
      <c r="D30" s="162"/>
      <c r="E30" s="175">
        <f>Assumptions!$G$55*Assumptions!$G$46*INDEX(Demand!E$9:E$1040, MATCH($C30, Demand!$B$9:$B$1040,0))</f>
        <v>33.852291666666666</v>
      </c>
      <c r="F30" s="175">
        <f>Assumptions!$G$55*Assumptions!$G$46*INDEX(Demand!F$9:F$1040, MATCH($C30, Demand!$B$9:$B$1040,0))</f>
        <v>33.446874999999991</v>
      </c>
      <c r="G30" s="175">
        <f>Assumptions!$G$55*Assumptions!$G$46*INDEX(Demand!G$9:G$1040, MATCH($C30, Demand!$B$9:$B$1040,0))</f>
        <v>33.548229166666658</v>
      </c>
      <c r="H30" s="175">
        <f>Assumptions!$G$55*Assumptions!$G$46*INDEX(Demand!H$9:H$1040, MATCH($C30, Demand!$B$9:$B$1040,0))</f>
        <v>33.548229166666658</v>
      </c>
      <c r="I30" s="175">
        <f>Assumptions!$G$55*Assumptions!$G$46*INDEX(Demand!I$9:I$1040, MATCH($C30, Demand!$B$9:$B$1040,0))</f>
        <v>33.345520833333332</v>
      </c>
      <c r="J30" s="175">
        <f>Assumptions!$G$55*Assumptions!$G$46*INDEX(Demand!J$9:J$1040, MATCH($C30, Demand!$B$9:$B$1040,0))</f>
        <v>33.041458333333324</v>
      </c>
      <c r="K30" s="175">
        <f>Assumptions!$G$55*Assumptions!$G$46*INDEX(Demand!K$9:K$1040, MATCH($C30, Demand!$B$9:$B$1040,0))</f>
        <v>33.244166666666665</v>
      </c>
      <c r="L30" s="175">
        <f>Assumptions!$G$55*Assumptions!$G$46*INDEX(Demand!L$9:L$1040, MATCH($C30, Demand!$B$9:$B$1040,0))</f>
        <v>33.345520833333332</v>
      </c>
      <c r="M30" s="175">
        <f>Assumptions!$G$55*Assumptions!$G$46*INDEX(Demand!M$9:M$1040, MATCH($C30, Demand!$B$9:$B$1040,0))</f>
        <v>33.142812499999991</v>
      </c>
      <c r="N30" s="175">
        <f>Assumptions!$G$55*Assumptions!$G$46*INDEX(Demand!N$9:N$1040, MATCH($C30, Demand!$B$9:$B$1040,0))</f>
        <v>33.142812499999991</v>
      </c>
      <c r="O30" s="175">
        <f>Assumptions!$G$55*Assumptions!$G$46*INDEX(Demand!O$9:O$1040, MATCH($C30, Demand!$B$9:$B$1040,0))</f>
        <v>33.142812499999991</v>
      </c>
      <c r="P30" s="175">
        <f>Assumptions!$G$55*Assumptions!$G$46*INDEX(Demand!P$9:P$1040, MATCH($C30, Demand!$B$9:$B$1040,0))</f>
        <v>33.142812499999991</v>
      </c>
      <c r="Q30" s="175">
        <f>Assumptions!$G$55*Assumptions!$G$46*INDEX(Demand!Q$9:Q$1040, MATCH($C30, Demand!$B$9:$B$1040,0))</f>
        <v>33.142812499999991</v>
      </c>
      <c r="R30" s="175">
        <f>Assumptions!$G$55*Assumptions!$G$46*INDEX(Demand!R$9:R$1040, MATCH($C30, Demand!$B$9:$B$1040,0))</f>
        <v>33.142812499999991</v>
      </c>
      <c r="S30" s="175">
        <f>Assumptions!$G$55*Assumptions!$G$46*INDEX(Demand!S$9:S$1040, MATCH($C30, Demand!$B$9:$B$1040,0))</f>
        <v>33.142812499999991</v>
      </c>
      <c r="T30" s="175">
        <f>Assumptions!$G$55*Assumptions!$G$46*INDEX(Demand!T$9:T$1040, MATCH($C30, Demand!$B$9:$B$1040,0))</f>
        <v>33.142812499999991</v>
      </c>
      <c r="U30" s="175">
        <f>Assumptions!$G$55*Assumptions!$G$46*INDEX(Demand!U$9:U$1040, MATCH($C30, Demand!$B$9:$B$1040,0))</f>
        <v>33.142812499999991</v>
      </c>
      <c r="V30" s="175">
        <f>Assumptions!$G$55*Assumptions!$G$46*INDEX(Demand!V$9:V$1040, MATCH($C30, Demand!$B$9:$B$1040,0))</f>
        <v>33.142812499999991</v>
      </c>
      <c r="W30" s="175">
        <f>Assumptions!$G$55*Assumptions!$G$46*INDEX(Demand!W$9:W$1040, MATCH($C30, Demand!$B$9:$B$1040,0))</f>
        <v>33.142812499999991</v>
      </c>
      <c r="X30" s="175">
        <f>Assumptions!$G$55*Assumptions!$G$46*INDEX(Demand!X$9:X$1040, MATCH($C30, Demand!$B$9:$B$1040,0))</f>
        <v>33.142812499999991</v>
      </c>
    </row>
    <row r="31" spans="2:24" s="1" customFormat="1" x14ac:dyDescent="0.2">
      <c r="B31" s="220">
        <f>'Span data'!B32</f>
        <v>10160460</v>
      </c>
      <c r="C31" s="169" t="str">
        <f>'Span data'!C32</f>
        <v>STL006</v>
      </c>
      <c r="D31" s="162"/>
      <c r="E31" s="175">
        <f>Assumptions!$G$55*Assumptions!$G$46*INDEX(Demand!E$9:E$1040, MATCH($C31, Demand!$B$9:$B$1040,0))</f>
        <v>33.852291666666666</v>
      </c>
      <c r="F31" s="175">
        <f>Assumptions!$G$55*Assumptions!$G$46*INDEX(Demand!F$9:F$1040, MATCH($C31, Demand!$B$9:$B$1040,0))</f>
        <v>33.446874999999991</v>
      </c>
      <c r="G31" s="175">
        <f>Assumptions!$G$55*Assumptions!$G$46*INDEX(Demand!G$9:G$1040, MATCH($C31, Demand!$B$9:$B$1040,0))</f>
        <v>33.548229166666658</v>
      </c>
      <c r="H31" s="175">
        <f>Assumptions!$G$55*Assumptions!$G$46*INDEX(Demand!H$9:H$1040, MATCH($C31, Demand!$B$9:$B$1040,0))</f>
        <v>33.548229166666658</v>
      </c>
      <c r="I31" s="175">
        <f>Assumptions!$G$55*Assumptions!$G$46*INDEX(Demand!I$9:I$1040, MATCH($C31, Demand!$B$9:$B$1040,0))</f>
        <v>33.345520833333332</v>
      </c>
      <c r="J31" s="175">
        <f>Assumptions!$G$55*Assumptions!$G$46*INDEX(Demand!J$9:J$1040, MATCH($C31, Demand!$B$9:$B$1040,0))</f>
        <v>33.041458333333324</v>
      </c>
      <c r="K31" s="175">
        <f>Assumptions!$G$55*Assumptions!$G$46*INDEX(Demand!K$9:K$1040, MATCH($C31, Demand!$B$9:$B$1040,0))</f>
        <v>33.244166666666665</v>
      </c>
      <c r="L31" s="175">
        <f>Assumptions!$G$55*Assumptions!$G$46*INDEX(Demand!L$9:L$1040, MATCH($C31, Demand!$B$9:$B$1040,0))</f>
        <v>33.345520833333332</v>
      </c>
      <c r="M31" s="175">
        <f>Assumptions!$G$55*Assumptions!$G$46*INDEX(Demand!M$9:M$1040, MATCH($C31, Demand!$B$9:$B$1040,0))</f>
        <v>33.142812499999991</v>
      </c>
      <c r="N31" s="175">
        <f>Assumptions!$G$55*Assumptions!$G$46*INDEX(Demand!N$9:N$1040, MATCH($C31, Demand!$B$9:$B$1040,0))</f>
        <v>33.142812499999991</v>
      </c>
      <c r="O31" s="175">
        <f>Assumptions!$G$55*Assumptions!$G$46*INDEX(Demand!O$9:O$1040, MATCH($C31, Demand!$B$9:$B$1040,0))</f>
        <v>33.142812499999991</v>
      </c>
      <c r="P31" s="175">
        <f>Assumptions!$G$55*Assumptions!$G$46*INDEX(Demand!P$9:P$1040, MATCH($C31, Demand!$B$9:$B$1040,0))</f>
        <v>33.142812499999991</v>
      </c>
      <c r="Q31" s="175">
        <f>Assumptions!$G$55*Assumptions!$G$46*INDEX(Demand!Q$9:Q$1040, MATCH($C31, Demand!$B$9:$B$1040,0))</f>
        <v>33.142812499999991</v>
      </c>
      <c r="R31" s="175">
        <f>Assumptions!$G$55*Assumptions!$G$46*INDEX(Demand!R$9:R$1040, MATCH($C31, Demand!$B$9:$B$1040,0))</f>
        <v>33.142812499999991</v>
      </c>
      <c r="S31" s="175">
        <f>Assumptions!$G$55*Assumptions!$G$46*INDEX(Demand!S$9:S$1040, MATCH($C31, Demand!$B$9:$B$1040,0))</f>
        <v>33.142812499999991</v>
      </c>
      <c r="T31" s="175">
        <f>Assumptions!$G$55*Assumptions!$G$46*INDEX(Demand!T$9:T$1040, MATCH($C31, Demand!$B$9:$B$1040,0))</f>
        <v>33.142812499999991</v>
      </c>
      <c r="U31" s="175">
        <f>Assumptions!$G$55*Assumptions!$G$46*INDEX(Demand!U$9:U$1040, MATCH($C31, Demand!$B$9:$B$1040,0))</f>
        <v>33.142812499999991</v>
      </c>
      <c r="V31" s="175">
        <f>Assumptions!$G$55*Assumptions!$G$46*INDEX(Demand!V$9:V$1040, MATCH($C31, Demand!$B$9:$B$1040,0))</f>
        <v>33.142812499999991</v>
      </c>
      <c r="W31" s="175">
        <f>Assumptions!$G$55*Assumptions!$G$46*INDEX(Demand!W$9:W$1040, MATCH($C31, Demand!$B$9:$B$1040,0))</f>
        <v>33.142812499999991</v>
      </c>
      <c r="X31" s="175">
        <f>Assumptions!$G$55*Assumptions!$G$46*INDEX(Demand!X$9:X$1040, MATCH($C31, Demand!$B$9:$B$1040,0))</f>
        <v>33.142812499999991</v>
      </c>
    </row>
    <row r="32" spans="2:24" s="1" customFormat="1" x14ac:dyDescent="0.2">
      <c r="B32" s="220">
        <f>'Span data'!B33</f>
        <v>10162366</v>
      </c>
      <c r="C32" s="169" t="str">
        <f>'Span data'!C33</f>
        <v>STL006</v>
      </c>
      <c r="D32" s="162"/>
      <c r="E32" s="175">
        <f>Assumptions!$G$55*Assumptions!$G$46*INDEX(Demand!E$9:E$1040, MATCH($C32, Demand!$B$9:$B$1040,0))</f>
        <v>33.852291666666666</v>
      </c>
      <c r="F32" s="175">
        <f>Assumptions!$G$55*Assumptions!$G$46*INDEX(Demand!F$9:F$1040, MATCH($C32, Demand!$B$9:$B$1040,0))</f>
        <v>33.446874999999991</v>
      </c>
      <c r="G32" s="175">
        <f>Assumptions!$G$55*Assumptions!$G$46*INDEX(Demand!G$9:G$1040, MATCH($C32, Demand!$B$9:$B$1040,0))</f>
        <v>33.548229166666658</v>
      </c>
      <c r="H32" s="175">
        <f>Assumptions!$G$55*Assumptions!$G$46*INDEX(Demand!H$9:H$1040, MATCH($C32, Demand!$B$9:$B$1040,0))</f>
        <v>33.548229166666658</v>
      </c>
      <c r="I32" s="175">
        <f>Assumptions!$G$55*Assumptions!$G$46*INDEX(Demand!I$9:I$1040, MATCH($C32, Demand!$B$9:$B$1040,0))</f>
        <v>33.345520833333332</v>
      </c>
      <c r="J32" s="175">
        <f>Assumptions!$G$55*Assumptions!$G$46*INDEX(Demand!J$9:J$1040, MATCH($C32, Demand!$B$9:$B$1040,0))</f>
        <v>33.041458333333324</v>
      </c>
      <c r="K32" s="175">
        <f>Assumptions!$G$55*Assumptions!$G$46*INDEX(Demand!K$9:K$1040, MATCH($C32, Demand!$B$9:$B$1040,0))</f>
        <v>33.244166666666665</v>
      </c>
      <c r="L32" s="175">
        <f>Assumptions!$G$55*Assumptions!$G$46*INDEX(Demand!L$9:L$1040, MATCH($C32, Demand!$B$9:$B$1040,0))</f>
        <v>33.345520833333332</v>
      </c>
      <c r="M32" s="175">
        <f>Assumptions!$G$55*Assumptions!$G$46*INDEX(Demand!M$9:M$1040, MATCH($C32, Demand!$B$9:$B$1040,0))</f>
        <v>33.142812499999991</v>
      </c>
      <c r="N32" s="175">
        <f>Assumptions!$G$55*Assumptions!$G$46*INDEX(Demand!N$9:N$1040, MATCH($C32, Demand!$B$9:$B$1040,0))</f>
        <v>33.142812499999991</v>
      </c>
      <c r="O32" s="175">
        <f>Assumptions!$G$55*Assumptions!$G$46*INDEX(Demand!O$9:O$1040, MATCH($C32, Demand!$B$9:$B$1040,0))</f>
        <v>33.142812499999991</v>
      </c>
      <c r="P32" s="175">
        <f>Assumptions!$G$55*Assumptions!$G$46*INDEX(Demand!P$9:P$1040, MATCH($C32, Demand!$B$9:$B$1040,0))</f>
        <v>33.142812499999991</v>
      </c>
      <c r="Q32" s="175">
        <f>Assumptions!$G$55*Assumptions!$G$46*INDEX(Demand!Q$9:Q$1040, MATCH($C32, Demand!$B$9:$B$1040,0))</f>
        <v>33.142812499999991</v>
      </c>
      <c r="R32" s="175">
        <f>Assumptions!$G$55*Assumptions!$G$46*INDEX(Demand!R$9:R$1040, MATCH($C32, Demand!$B$9:$B$1040,0))</f>
        <v>33.142812499999991</v>
      </c>
      <c r="S32" s="175">
        <f>Assumptions!$G$55*Assumptions!$G$46*INDEX(Demand!S$9:S$1040, MATCH($C32, Demand!$B$9:$B$1040,0))</f>
        <v>33.142812499999991</v>
      </c>
      <c r="T32" s="175">
        <f>Assumptions!$G$55*Assumptions!$G$46*INDEX(Demand!T$9:T$1040, MATCH($C32, Demand!$B$9:$B$1040,0))</f>
        <v>33.142812499999991</v>
      </c>
      <c r="U32" s="175">
        <f>Assumptions!$G$55*Assumptions!$G$46*INDEX(Demand!U$9:U$1040, MATCH($C32, Demand!$B$9:$B$1040,0))</f>
        <v>33.142812499999991</v>
      </c>
      <c r="V32" s="175">
        <f>Assumptions!$G$55*Assumptions!$G$46*INDEX(Demand!V$9:V$1040, MATCH($C32, Demand!$B$9:$B$1040,0))</f>
        <v>33.142812499999991</v>
      </c>
      <c r="W32" s="175">
        <f>Assumptions!$G$55*Assumptions!$G$46*INDEX(Demand!W$9:W$1040, MATCH($C32, Demand!$B$9:$B$1040,0))</f>
        <v>33.142812499999991</v>
      </c>
      <c r="X32" s="175">
        <f>Assumptions!$G$55*Assumptions!$G$46*INDEX(Demand!X$9:X$1040, MATCH($C32, Demand!$B$9:$B$1040,0))</f>
        <v>33.142812499999991</v>
      </c>
    </row>
    <row r="33" spans="2:24" s="1" customFormat="1" x14ac:dyDescent="0.2">
      <c r="B33" s="220">
        <f>'Span data'!B34</f>
        <v>10162370</v>
      </c>
      <c r="C33" s="169" t="str">
        <f>'Span data'!C34</f>
        <v>STL006</v>
      </c>
      <c r="D33" s="162"/>
      <c r="E33" s="175">
        <f>Assumptions!$G$55*Assumptions!$G$46*INDEX(Demand!E$9:E$1040, MATCH($C33, Demand!$B$9:$B$1040,0))</f>
        <v>33.852291666666666</v>
      </c>
      <c r="F33" s="175">
        <f>Assumptions!$G$55*Assumptions!$G$46*INDEX(Demand!F$9:F$1040, MATCH($C33, Demand!$B$9:$B$1040,0))</f>
        <v>33.446874999999991</v>
      </c>
      <c r="G33" s="175">
        <f>Assumptions!$G$55*Assumptions!$G$46*INDEX(Demand!G$9:G$1040, MATCH($C33, Demand!$B$9:$B$1040,0))</f>
        <v>33.548229166666658</v>
      </c>
      <c r="H33" s="175">
        <f>Assumptions!$G$55*Assumptions!$G$46*INDEX(Demand!H$9:H$1040, MATCH($C33, Demand!$B$9:$B$1040,0))</f>
        <v>33.548229166666658</v>
      </c>
      <c r="I33" s="175">
        <f>Assumptions!$G$55*Assumptions!$G$46*INDEX(Demand!I$9:I$1040, MATCH($C33, Demand!$B$9:$B$1040,0))</f>
        <v>33.345520833333332</v>
      </c>
      <c r="J33" s="175">
        <f>Assumptions!$G$55*Assumptions!$G$46*INDEX(Demand!J$9:J$1040, MATCH($C33, Demand!$B$9:$B$1040,0))</f>
        <v>33.041458333333324</v>
      </c>
      <c r="K33" s="175">
        <f>Assumptions!$G$55*Assumptions!$G$46*INDEX(Demand!K$9:K$1040, MATCH($C33, Demand!$B$9:$B$1040,0))</f>
        <v>33.244166666666665</v>
      </c>
      <c r="L33" s="175">
        <f>Assumptions!$G$55*Assumptions!$G$46*INDEX(Demand!L$9:L$1040, MATCH($C33, Demand!$B$9:$B$1040,0))</f>
        <v>33.345520833333332</v>
      </c>
      <c r="M33" s="175">
        <f>Assumptions!$G$55*Assumptions!$G$46*INDEX(Demand!M$9:M$1040, MATCH($C33, Demand!$B$9:$B$1040,0))</f>
        <v>33.142812499999991</v>
      </c>
      <c r="N33" s="175">
        <f>Assumptions!$G$55*Assumptions!$G$46*INDEX(Demand!N$9:N$1040, MATCH($C33, Demand!$B$9:$B$1040,0))</f>
        <v>33.142812499999991</v>
      </c>
      <c r="O33" s="175">
        <f>Assumptions!$G$55*Assumptions!$G$46*INDEX(Demand!O$9:O$1040, MATCH($C33, Demand!$B$9:$B$1040,0))</f>
        <v>33.142812499999991</v>
      </c>
      <c r="P33" s="175">
        <f>Assumptions!$G$55*Assumptions!$G$46*INDEX(Demand!P$9:P$1040, MATCH($C33, Demand!$B$9:$B$1040,0))</f>
        <v>33.142812499999991</v>
      </c>
      <c r="Q33" s="175">
        <f>Assumptions!$G$55*Assumptions!$G$46*INDEX(Demand!Q$9:Q$1040, MATCH($C33, Demand!$B$9:$B$1040,0))</f>
        <v>33.142812499999991</v>
      </c>
      <c r="R33" s="175">
        <f>Assumptions!$G$55*Assumptions!$G$46*INDEX(Demand!R$9:R$1040, MATCH($C33, Demand!$B$9:$B$1040,0))</f>
        <v>33.142812499999991</v>
      </c>
      <c r="S33" s="175">
        <f>Assumptions!$G$55*Assumptions!$G$46*INDEX(Demand!S$9:S$1040, MATCH($C33, Demand!$B$9:$B$1040,0))</f>
        <v>33.142812499999991</v>
      </c>
      <c r="T33" s="175">
        <f>Assumptions!$G$55*Assumptions!$G$46*INDEX(Demand!T$9:T$1040, MATCH($C33, Demand!$B$9:$B$1040,0))</f>
        <v>33.142812499999991</v>
      </c>
      <c r="U33" s="175">
        <f>Assumptions!$G$55*Assumptions!$G$46*INDEX(Demand!U$9:U$1040, MATCH($C33, Demand!$B$9:$B$1040,0))</f>
        <v>33.142812499999991</v>
      </c>
      <c r="V33" s="175">
        <f>Assumptions!$G$55*Assumptions!$G$46*INDEX(Demand!V$9:V$1040, MATCH($C33, Demand!$B$9:$B$1040,0))</f>
        <v>33.142812499999991</v>
      </c>
      <c r="W33" s="175">
        <f>Assumptions!$G$55*Assumptions!$G$46*INDEX(Demand!W$9:W$1040, MATCH($C33, Demand!$B$9:$B$1040,0))</f>
        <v>33.142812499999991</v>
      </c>
      <c r="X33" s="175">
        <f>Assumptions!$G$55*Assumptions!$G$46*INDEX(Demand!X$9:X$1040, MATCH($C33, Demand!$B$9:$B$1040,0))</f>
        <v>33.142812499999991</v>
      </c>
    </row>
    <row r="34" spans="2:24" s="1" customFormat="1" x14ac:dyDescent="0.2">
      <c r="B34" s="220">
        <f>'Span data'!B35</f>
        <v>10162417</v>
      </c>
      <c r="C34" s="169" t="str">
        <f>'Span data'!C35</f>
        <v>STL007</v>
      </c>
      <c r="D34" s="162"/>
      <c r="E34" s="175">
        <f>Assumptions!$G$55*Assumptions!$G$46*INDEX(Demand!E$9:E$1040, MATCH($C34, Demand!$B$9:$B$1040,0))</f>
        <v>66.48833333333333</v>
      </c>
      <c r="F34" s="175">
        <f>Assumptions!$G$55*Assumptions!$G$46*INDEX(Demand!F$9:F$1040, MATCH($C34, Demand!$B$9:$B$1040,0))</f>
        <v>65.170729166666661</v>
      </c>
      <c r="G34" s="175">
        <f>Assumptions!$G$55*Assumptions!$G$46*INDEX(Demand!G$9:G$1040, MATCH($C34, Demand!$B$9:$B$1040,0))</f>
        <v>64.359895833333326</v>
      </c>
      <c r="H34" s="175">
        <f>Assumptions!$G$55*Assumptions!$G$46*INDEX(Demand!H$9:H$1040, MATCH($C34, Demand!$B$9:$B$1040,0))</f>
        <v>63.650416666666658</v>
      </c>
      <c r="I34" s="175">
        <f>Assumptions!$G$55*Assumptions!$G$46*INDEX(Demand!I$9:I$1040, MATCH($C34, Demand!$B$9:$B$1040,0))</f>
        <v>62.839583333333323</v>
      </c>
      <c r="J34" s="175">
        <f>Assumptions!$G$55*Assumptions!$G$46*INDEX(Demand!J$9:J$1040, MATCH($C34, Demand!$B$9:$B$1040,0))</f>
        <v>61.724687499999995</v>
      </c>
      <c r="K34" s="175">
        <f>Assumptions!$G$55*Assumptions!$G$46*INDEX(Demand!K$9:K$1040, MATCH($C34, Demand!$B$9:$B$1040,0))</f>
        <v>62.130104166666655</v>
      </c>
      <c r="L34" s="175">
        <f>Assumptions!$G$55*Assumptions!$G$46*INDEX(Demand!L$9:L$1040, MATCH($C34, Demand!$B$9:$B$1040,0))</f>
        <v>61.521979166666654</v>
      </c>
      <c r="M34" s="175">
        <f>Assumptions!$G$55*Assumptions!$G$46*INDEX(Demand!M$9:M$1040, MATCH($C34, Demand!$B$9:$B$1040,0))</f>
        <v>61.623333333333321</v>
      </c>
      <c r="N34" s="175">
        <f>Assumptions!$G$55*Assumptions!$G$46*INDEX(Demand!N$9:N$1040, MATCH($C34, Demand!$B$9:$B$1040,0))</f>
        <v>61.623333333333321</v>
      </c>
      <c r="O34" s="175">
        <f>Assumptions!$G$55*Assumptions!$G$46*INDEX(Demand!O$9:O$1040, MATCH($C34, Demand!$B$9:$B$1040,0))</f>
        <v>61.623333333333321</v>
      </c>
      <c r="P34" s="175">
        <f>Assumptions!$G$55*Assumptions!$G$46*INDEX(Demand!P$9:P$1040, MATCH($C34, Demand!$B$9:$B$1040,0))</f>
        <v>61.623333333333321</v>
      </c>
      <c r="Q34" s="175">
        <f>Assumptions!$G$55*Assumptions!$G$46*INDEX(Demand!Q$9:Q$1040, MATCH($C34, Demand!$B$9:$B$1040,0))</f>
        <v>61.623333333333321</v>
      </c>
      <c r="R34" s="175">
        <f>Assumptions!$G$55*Assumptions!$G$46*INDEX(Demand!R$9:R$1040, MATCH($C34, Demand!$B$9:$B$1040,0))</f>
        <v>61.623333333333321</v>
      </c>
      <c r="S34" s="175">
        <f>Assumptions!$G$55*Assumptions!$G$46*INDEX(Demand!S$9:S$1040, MATCH($C34, Demand!$B$9:$B$1040,0))</f>
        <v>61.623333333333321</v>
      </c>
      <c r="T34" s="175">
        <f>Assumptions!$G$55*Assumptions!$G$46*INDEX(Demand!T$9:T$1040, MATCH($C34, Demand!$B$9:$B$1040,0))</f>
        <v>61.623333333333321</v>
      </c>
      <c r="U34" s="175">
        <f>Assumptions!$G$55*Assumptions!$G$46*INDEX(Demand!U$9:U$1040, MATCH($C34, Demand!$B$9:$B$1040,0))</f>
        <v>61.623333333333321</v>
      </c>
      <c r="V34" s="175">
        <f>Assumptions!$G$55*Assumptions!$G$46*INDEX(Demand!V$9:V$1040, MATCH($C34, Demand!$B$9:$B$1040,0))</f>
        <v>61.623333333333321</v>
      </c>
      <c r="W34" s="175">
        <f>Assumptions!$G$55*Assumptions!$G$46*INDEX(Demand!W$9:W$1040, MATCH($C34, Demand!$B$9:$B$1040,0))</f>
        <v>61.623333333333321</v>
      </c>
      <c r="X34" s="175">
        <f>Assumptions!$G$55*Assumptions!$G$46*INDEX(Demand!X$9:X$1040, MATCH($C34, Demand!$B$9:$B$1040,0))</f>
        <v>61.623333333333321</v>
      </c>
    </row>
    <row r="35" spans="2:24" s="1" customFormat="1" x14ac:dyDescent="0.2">
      <c r="B35" s="220">
        <f>'Span data'!B36</f>
        <v>10162477</v>
      </c>
      <c r="C35" s="169" t="str">
        <f>'Span data'!C36</f>
        <v>STL007</v>
      </c>
      <c r="D35" s="162"/>
      <c r="E35" s="175">
        <f>Assumptions!$G$55*Assumptions!$G$46*INDEX(Demand!E$9:E$1040, MATCH($C35, Demand!$B$9:$B$1040,0))</f>
        <v>66.48833333333333</v>
      </c>
      <c r="F35" s="175">
        <f>Assumptions!$G$55*Assumptions!$G$46*INDEX(Demand!F$9:F$1040, MATCH($C35, Demand!$B$9:$B$1040,0))</f>
        <v>65.170729166666661</v>
      </c>
      <c r="G35" s="175">
        <f>Assumptions!$G$55*Assumptions!$G$46*INDEX(Demand!G$9:G$1040, MATCH($C35, Demand!$B$9:$B$1040,0))</f>
        <v>64.359895833333326</v>
      </c>
      <c r="H35" s="175">
        <f>Assumptions!$G$55*Assumptions!$G$46*INDEX(Demand!H$9:H$1040, MATCH($C35, Demand!$B$9:$B$1040,0))</f>
        <v>63.650416666666658</v>
      </c>
      <c r="I35" s="175">
        <f>Assumptions!$G$55*Assumptions!$G$46*INDEX(Demand!I$9:I$1040, MATCH($C35, Demand!$B$9:$B$1040,0))</f>
        <v>62.839583333333323</v>
      </c>
      <c r="J35" s="175">
        <f>Assumptions!$G$55*Assumptions!$G$46*INDEX(Demand!J$9:J$1040, MATCH($C35, Demand!$B$9:$B$1040,0))</f>
        <v>61.724687499999995</v>
      </c>
      <c r="K35" s="175">
        <f>Assumptions!$G$55*Assumptions!$G$46*INDEX(Demand!K$9:K$1040, MATCH($C35, Demand!$B$9:$B$1040,0))</f>
        <v>62.130104166666655</v>
      </c>
      <c r="L35" s="175">
        <f>Assumptions!$G$55*Assumptions!$G$46*INDEX(Demand!L$9:L$1040, MATCH($C35, Demand!$B$9:$B$1040,0))</f>
        <v>61.521979166666654</v>
      </c>
      <c r="M35" s="175">
        <f>Assumptions!$G$55*Assumptions!$G$46*INDEX(Demand!M$9:M$1040, MATCH($C35, Demand!$B$9:$B$1040,0))</f>
        <v>61.623333333333321</v>
      </c>
      <c r="N35" s="175">
        <f>Assumptions!$G$55*Assumptions!$G$46*INDEX(Demand!N$9:N$1040, MATCH($C35, Demand!$B$9:$B$1040,0))</f>
        <v>61.623333333333321</v>
      </c>
      <c r="O35" s="175">
        <f>Assumptions!$G$55*Assumptions!$G$46*INDEX(Demand!O$9:O$1040, MATCH($C35, Demand!$B$9:$B$1040,0))</f>
        <v>61.623333333333321</v>
      </c>
      <c r="P35" s="175">
        <f>Assumptions!$G$55*Assumptions!$G$46*INDEX(Demand!P$9:P$1040, MATCH($C35, Demand!$B$9:$B$1040,0))</f>
        <v>61.623333333333321</v>
      </c>
      <c r="Q35" s="175">
        <f>Assumptions!$G$55*Assumptions!$G$46*INDEX(Demand!Q$9:Q$1040, MATCH($C35, Demand!$B$9:$B$1040,0))</f>
        <v>61.623333333333321</v>
      </c>
      <c r="R35" s="175">
        <f>Assumptions!$G$55*Assumptions!$G$46*INDEX(Demand!R$9:R$1040, MATCH($C35, Demand!$B$9:$B$1040,0))</f>
        <v>61.623333333333321</v>
      </c>
      <c r="S35" s="175">
        <f>Assumptions!$G$55*Assumptions!$G$46*INDEX(Demand!S$9:S$1040, MATCH($C35, Demand!$B$9:$B$1040,0))</f>
        <v>61.623333333333321</v>
      </c>
      <c r="T35" s="175">
        <f>Assumptions!$G$55*Assumptions!$G$46*INDEX(Demand!T$9:T$1040, MATCH($C35, Demand!$B$9:$B$1040,0))</f>
        <v>61.623333333333321</v>
      </c>
      <c r="U35" s="175">
        <f>Assumptions!$G$55*Assumptions!$G$46*INDEX(Demand!U$9:U$1040, MATCH($C35, Demand!$B$9:$B$1040,0))</f>
        <v>61.623333333333321</v>
      </c>
      <c r="V35" s="175">
        <f>Assumptions!$G$55*Assumptions!$G$46*INDEX(Demand!V$9:V$1040, MATCH($C35, Demand!$B$9:$B$1040,0))</f>
        <v>61.623333333333321</v>
      </c>
      <c r="W35" s="175">
        <f>Assumptions!$G$55*Assumptions!$G$46*INDEX(Demand!W$9:W$1040, MATCH($C35, Demand!$B$9:$B$1040,0))</f>
        <v>61.623333333333321</v>
      </c>
      <c r="X35" s="175">
        <f>Assumptions!$G$55*Assumptions!$G$46*INDEX(Demand!X$9:X$1040, MATCH($C35, Demand!$B$9:$B$1040,0))</f>
        <v>61.623333333333321</v>
      </c>
    </row>
    <row r="36" spans="2:24" s="1" customFormat="1" x14ac:dyDescent="0.2">
      <c r="B36" s="220">
        <f>'Span data'!B37</f>
        <v>10165961</v>
      </c>
      <c r="C36" s="169" t="str">
        <f>'Span data'!C37</f>
        <v>HSM004</v>
      </c>
      <c r="D36" s="162"/>
      <c r="E36" s="175">
        <f>Assumptions!$G$55*Assumptions!$G$46*INDEX(Demand!E$9:E$1040, MATCH($C36, Demand!$B$9:$B$1040,0))</f>
        <v>54.123124999999995</v>
      </c>
      <c r="F36" s="175">
        <f>Assumptions!$G$55*Assumptions!$G$46*INDEX(Demand!F$9:F$1040, MATCH($C36, Demand!$B$9:$B$1040,0))</f>
        <v>54.224479166666661</v>
      </c>
      <c r="G36" s="175">
        <f>Assumptions!$G$55*Assumptions!$G$46*INDEX(Demand!G$9:G$1040, MATCH($C36, Demand!$B$9:$B$1040,0))</f>
        <v>54.427187499999995</v>
      </c>
      <c r="H36" s="175">
        <f>Assumptions!$G$55*Assumptions!$G$46*INDEX(Demand!H$9:H$1040, MATCH($C36, Demand!$B$9:$B$1040,0))</f>
        <v>54.325833333333321</v>
      </c>
      <c r="I36" s="175">
        <f>Assumptions!$G$55*Assumptions!$G$46*INDEX(Demand!I$9:I$1040, MATCH($C36, Demand!$B$9:$B$1040,0))</f>
        <v>53.71770833333332</v>
      </c>
      <c r="J36" s="175">
        <f>Assumptions!$G$55*Assumptions!$G$46*INDEX(Demand!J$9:J$1040, MATCH($C36, Demand!$B$9:$B$1040,0))</f>
        <v>53.413645833333327</v>
      </c>
      <c r="K36" s="175">
        <f>Assumptions!$G$55*Assumptions!$G$46*INDEX(Demand!K$9:K$1040, MATCH($C36, Demand!$B$9:$B$1040,0))</f>
        <v>53.616354166666667</v>
      </c>
      <c r="L36" s="175">
        <f>Assumptions!$G$55*Assumptions!$G$46*INDEX(Demand!L$9:L$1040, MATCH($C36, Demand!$B$9:$B$1040,0))</f>
        <v>53.920416666666668</v>
      </c>
      <c r="M36" s="175">
        <f>Assumptions!$G$55*Assumptions!$G$46*INDEX(Demand!M$9:M$1040, MATCH($C36, Demand!$B$9:$B$1040,0))</f>
        <v>53.413645833333327</v>
      </c>
      <c r="N36" s="175">
        <f>Assumptions!$G$55*Assumptions!$G$46*INDEX(Demand!N$9:N$1040, MATCH($C36, Demand!$B$9:$B$1040,0))</f>
        <v>53.413645833333327</v>
      </c>
      <c r="O36" s="175">
        <f>Assumptions!$G$55*Assumptions!$G$46*INDEX(Demand!O$9:O$1040, MATCH($C36, Demand!$B$9:$B$1040,0))</f>
        <v>53.413645833333327</v>
      </c>
      <c r="P36" s="175">
        <f>Assumptions!$G$55*Assumptions!$G$46*INDEX(Demand!P$9:P$1040, MATCH($C36, Demand!$B$9:$B$1040,0))</f>
        <v>53.413645833333327</v>
      </c>
      <c r="Q36" s="175">
        <f>Assumptions!$G$55*Assumptions!$G$46*INDEX(Demand!Q$9:Q$1040, MATCH($C36, Demand!$B$9:$B$1040,0))</f>
        <v>53.413645833333327</v>
      </c>
      <c r="R36" s="175">
        <f>Assumptions!$G$55*Assumptions!$G$46*INDEX(Demand!R$9:R$1040, MATCH($C36, Demand!$B$9:$B$1040,0))</f>
        <v>53.413645833333327</v>
      </c>
      <c r="S36" s="175">
        <f>Assumptions!$G$55*Assumptions!$G$46*INDEX(Demand!S$9:S$1040, MATCH($C36, Demand!$B$9:$B$1040,0))</f>
        <v>53.413645833333327</v>
      </c>
      <c r="T36" s="175">
        <f>Assumptions!$G$55*Assumptions!$G$46*INDEX(Demand!T$9:T$1040, MATCH($C36, Demand!$B$9:$B$1040,0))</f>
        <v>53.413645833333327</v>
      </c>
      <c r="U36" s="175">
        <f>Assumptions!$G$55*Assumptions!$G$46*INDEX(Demand!U$9:U$1040, MATCH($C36, Demand!$B$9:$B$1040,0))</f>
        <v>53.413645833333327</v>
      </c>
      <c r="V36" s="175">
        <f>Assumptions!$G$55*Assumptions!$G$46*INDEX(Demand!V$9:V$1040, MATCH($C36, Demand!$B$9:$B$1040,0))</f>
        <v>53.413645833333327</v>
      </c>
      <c r="W36" s="175">
        <f>Assumptions!$G$55*Assumptions!$G$46*INDEX(Demand!W$9:W$1040, MATCH($C36, Demand!$B$9:$B$1040,0))</f>
        <v>53.413645833333327</v>
      </c>
      <c r="X36" s="175">
        <f>Assumptions!$G$55*Assumptions!$G$46*INDEX(Demand!X$9:X$1040, MATCH($C36, Demand!$B$9:$B$1040,0))</f>
        <v>53.413645833333327</v>
      </c>
    </row>
    <row r="37" spans="2:24" s="1" customFormat="1" x14ac:dyDescent="0.2">
      <c r="B37" s="220">
        <f>'Span data'!B38</f>
        <v>10167756</v>
      </c>
      <c r="C37" s="169" t="str">
        <f>'Span data'!C38</f>
        <v>CTN006</v>
      </c>
      <c r="D37" s="162"/>
      <c r="E37" s="175">
        <f>Assumptions!$G$55*Assumptions!$G$46*INDEX(Demand!E$9:E$1040, MATCH($C37, Demand!$B$9:$B$1040,0))</f>
        <v>64.663958333333326</v>
      </c>
      <c r="F37" s="175">
        <f>Assumptions!$G$55*Assumptions!$G$46*INDEX(Demand!F$9:F$1040, MATCH($C37, Demand!$B$9:$B$1040,0))</f>
        <v>64.562604166666659</v>
      </c>
      <c r="G37" s="175">
        <f>Assumptions!$G$55*Assumptions!$G$46*INDEX(Demand!G$9:G$1040, MATCH($C37, Demand!$B$9:$B$1040,0))</f>
        <v>64.765312499999993</v>
      </c>
      <c r="H37" s="175">
        <f>Assumptions!$G$55*Assumptions!$G$46*INDEX(Demand!H$9:H$1040, MATCH($C37, Demand!$B$9:$B$1040,0))</f>
        <v>64.765312499999993</v>
      </c>
      <c r="I37" s="175">
        <f>Assumptions!$G$55*Assumptions!$G$46*INDEX(Demand!I$9:I$1040, MATCH($C37, Demand!$B$9:$B$1040,0))</f>
        <v>64.359895833333326</v>
      </c>
      <c r="J37" s="175">
        <f>Assumptions!$G$55*Assumptions!$G$46*INDEX(Demand!J$9:J$1040, MATCH($C37, Demand!$B$9:$B$1040,0))</f>
        <v>64.055833333333325</v>
      </c>
      <c r="K37" s="175">
        <f>Assumptions!$G$55*Assumptions!$G$46*INDEX(Demand!K$9:K$1040, MATCH($C37, Demand!$B$9:$B$1040,0))</f>
        <v>64.157187499999992</v>
      </c>
      <c r="L37" s="175">
        <f>Assumptions!$G$55*Assumptions!$G$46*INDEX(Demand!L$9:L$1040, MATCH($C37, Demand!$B$9:$B$1040,0))</f>
        <v>64.461249999999993</v>
      </c>
      <c r="M37" s="175">
        <f>Assumptions!$G$55*Assumptions!$G$46*INDEX(Demand!M$9:M$1040, MATCH($C37, Demand!$B$9:$B$1040,0))</f>
        <v>63.954479166666658</v>
      </c>
      <c r="N37" s="175">
        <f>Assumptions!$G$55*Assumptions!$G$46*INDEX(Demand!N$9:N$1040, MATCH($C37, Demand!$B$9:$B$1040,0))</f>
        <v>63.954479166666658</v>
      </c>
      <c r="O37" s="175">
        <f>Assumptions!$G$55*Assumptions!$G$46*INDEX(Demand!O$9:O$1040, MATCH($C37, Demand!$B$9:$B$1040,0))</f>
        <v>63.954479166666658</v>
      </c>
      <c r="P37" s="175">
        <f>Assumptions!$G$55*Assumptions!$G$46*INDEX(Demand!P$9:P$1040, MATCH($C37, Demand!$B$9:$B$1040,0))</f>
        <v>63.954479166666658</v>
      </c>
      <c r="Q37" s="175">
        <f>Assumptions!$G$55*Assumptions!$G$46*INDEX(Demand!Q$9:Q$1040, MATCH($C37, Demand!$B$9:$B$1040,0))</f>
        <v>63.954479166666658</v>
      </c>
      <c r="R37" s="175">
        <f>Assumptions!$G$55*Assumptions!$G$46*INDEX(Demand!R$9:R$1040, MATCH($C37, Demand!$B$9:$B$1040,0))</f>
        <v>63.954479166666658</v>
      </c>
      <c r="S37" s="175">
        <f>Assumptions!$G$55*Assumptions!$G$46*INDEX(Demand!S$9:S$1040, MATCH($C37, Demand!$B$9:$B$1040,0))</f>
        <v>63.954479166666658</v>
      </c>
      <c r="T37" s="175">
        <f>Assumptions!$G$55*Assumptions!$G$46*INDEX(Demand!T$9:T$1040, MATCH($C37, Demand!$B$9:$B$1040,0))</f>
        <v>63.954479166666658</v>
      </c>
      <c r="U37" s="175">
        <f>Assumptions!$G$55*Assumptions!$G$46*INDEX(Demand!U$9:U$1040, MATCH($C37, Demand!$B$9:$B$1040,0))</f>
        <v>63.954479166666658</v>
      </c>
      <c r="V37" s="175">
        <f>Assumptions!$G$55*Assumptions!$G$46*INDEX(Demand!V$9:V$1040, MATCH($C37, Demand!$B$9:$B$1040,0))</f>
        <v>63.954479166666658</v>
      </c>
      <c r="W37" s="175">
        <f>Assumptions!$G$55*Assumptions!$G$46*INDEX(Demand!W$9:W$1040, MATCH($C37, Demand!$B$9:$B$1040,0))</f>
        <v>63.954479166666658</v>
      </c>
      <c r="X37" s="175">
        <f>Assumptions!$G$55*Assumptions!$G$46*INDEX(Demand!X$9:X$1040, MATCH($C37, Demand!$B$9:$B$1040,0))</f>
        <v>63.954479166666658</v>
      </c>
    </row>
    <row r="38" spans="2:24" s="1" customFormat="1" x14ac:dyDescent="0.2">
      <c r="B38" s="220">
        <f>'Span data'!B39</f>
        <v>10167757</v>
      </c>
      <c r="C38" s="169" t="str">
        <f>'Span data'!C39</f>
        <v>CTN006</v>
      </c>
      <c r="D38" s="162"/>
      <c r="E38" s="175">
        <f>Assumptions!$G$55*Assumptions!$G$46*INDEX(Demand!E$9:E$1040, MATCH($C38, Demand!$B$9:$B$1040,0))</f>
        <v>64.663958333333326</v>
      </c>
      <c r="F38" s="175">
        <f>Assumptions!$G$55*Assumptions!$G$46*INDEX(Demand!F$9:F$1040, MATCH($C38, Demand!$B$9:$B$1040,0))</f>
        <v>64.562604166666659</v>
      </c>
      <c r="G38" s="175">
        <f>Assumptions!$G$55*Assumptions!$G$46*INDEX(Demand!G$9:G$1040, MATCH($C38, Demand!$B$9:$B$1040,0))</f>
        <v>64.765312499999993</v>
      </c>
      <c r="H38" s="175">
        <f>Assumptions!$G$55*Assumptions!$G$46*INDEX(Demand!H$9:H$1040, MATCH($C38, Demand!$B$9:$B$1040,0))</f>
        <v>64.765312499999993</v>
      </c>
      <c r="I38" s="175">
        <f>Assumptions!$G$55*Assumptions!$G$46*INDEX(Demand!I$9:I$1040, MATCH($C38, Demand!$B$9:$B$1040,0))</f>
        <v>64.359895833333326</v>
      </c>
      <c r="J38" s="175">
        <f>Assumptions!$G$55*Assumptions!$G$46*INDEX(Demand!J$9:J$1040, MATCH($C38, Demand!$B$9:$B$1040,0))</f>
        <v>64.055833333333325</v>
      </c>
      <c r="K38" s="175">
        <f>Assumptions!$G$55*Assumptions!$G$46*INDEX(Demand!K$9:K$1040, MATCH($C38, Demand!$B$9:$B$1040,0))</f>
        <v>64.157187499999992</v>
      </c>
      <c r="L38" s="175">
        <f>Assumptions!$G$55*Assumptions!$G$46*INDEX(Demand!L$9:L$1040, MATCH($C38, Demand!$B$9:$B$1040,0))</f>
        <v>64.461249999999993</v>
      </c>
      <c r="M38" s="175">
        <f>Assumptions!$G$55*Assumptions!$G$46*INDEX(Demand!M$9:M$1040, MATCH($C38, Demand!$B$9:$B$1040,0))</f>
        <v>63.954479166666658</v>
      </c>
      <c r="N38" s="175">
        <f>Assumptions!$G$55*Assumptions!$G$46*INDEX(Demand!N$9:N$1040, MATCH($C38, Demand!$B$9:$B$1040,0))</f>
        <v>63.954479166666658</v>
      </c>
      <c r="O38" s="175">
        <f>Assumptions!$G$55*Assumptions!$G$46*INDEX(Demand!O$9:O$1040, MATCH($C38, Demand!$B$9:$B$1040,0))</f>
        <v>63.954479166666658</v>
      </c>
      <c r="P38" s="175">
        <f>Assumptions!$G$55*Assumptions!$G$46*INDEX(Demand!P$9:P$1040, MATCH($C38, Demand!$B$9:$B$1040,0))</f>
        <v>63.954479166666658</v>
      </c>
      <c r="Q38" s="175">
        <f>Assumptions!$G$55*Assumptions!$G$46*INDEX(Demand!Q$9:Q$1040, MATCH($C38, Demand!$B$9:$B$1040,0))</f>
        <v>63.954479166666658</v>
      </c>
      <c r="R38" s="175">
        <f>Assumptions!$G$55*Assumptions!$G$46*INDEX(Demand!R$9:R$1040, MATCH($C38, Demand!$B$9:$B$1040,0))</f>
        <v>63.954479166666658</v>
      </c>
      <c r="S38" s="175">
        <f>Assumptions!$G$55*Assumptions!$G$46*INDEX(Demand!S$9:S$1040, MATCH($C38, Demand!$B$9:$B$1040,0))</f>
        <v>63.954479166666658</v>
      </c>
      <c r="T38" s="175">
        <f>Assumptions!$G$55*Assumptions!$G$46*INDEX(Demand!T$9:T$1040, MATCH($C38, Demand!$B$9:$B$1040,0))</f>
        <v>63.954479166666658</v>
      </c>
      <c r="U38" s="175">
        <f>Assumptions!$G$55*Assumptions!$G$46*INDEX(Demand!U$9:U$1040, MATCH($C38, Demand!$B$9:$B$1040,0))</f>
        <v>63.954479166666658</v>
      </c>
      <c r="V38" s="175">
        <f>Assumptions!$G$55*Assumptions!$G$46*INDEX(Demand!V$9:V$1040, MATCH($C38, Demand!$B$9:$B$1040,0))</f>
        <v>63.954479166666658</v>
      </c>
      <c r="W38" s="175">
        <f>Assumptions!$G$55*Assumptions!$G$46*INDEX(Demand!W$9:W$1040, MATCH($C38, Demand!$B$9:$B$1040,0))</f>
        <v>63.954479166666658</v>
      </c>
      <c r="X38" s="175">
        <f>Assumptions!$G$55*Assumptions!$G$46*INDEX(Demand!X$9:X$1040, MATCH($C38, Demand!$B$9:$B$1040,0))</f>
        <v>63.954479166666658</v>
      </c>
    </row>
    <row r="39" spans="2:24" s="1" customFormat="1" x14ac:dyDescent="0.2">
      <c r="B39" s="220">
        <f>'Span data'!B40</f>
        <v>10167767</v>
      </c>
      <c r="C39" s="169" t="str">
        <f>'Span data'!C40</f>
        <v>CTN006</v>
      </c>
      <c r="D39" s="162"/>
      <c r="E39" s="175">
        <f>Assumptions!$G$55*Assumptions!$G$46*INDEX(Demand!E$9:E$1040, MATCH($C39, Demand!$B$9:$B$1040,0))</f>
        <v>64.663958333333326</v>
      </c>
      <c r="F39" s="175">
        <f>Assumptions!$G$55*Assumptions!$G$46*INDEX(Demand!F$9:F$1040, MATCH($C39, Demand!$B$9:$B$1040,0))</f>
        <v>64.562604166666659</v>
      </c>
      <c r="G39" s="175">
        <f>Assumptions!$G$55*Assumptions!$G$46*INDEX(Demand!G$9:G$1040, MATCH($C39, Demand!$B$9:$B$1040,0))</f>
        <v>64.765312499999993</v>
      </c>
      <c r="H39" s="175">
        <f>Assumptions!$G$55*Assumptions!$G$46*INDEX(Demand!H$9:H$1040, MATCH($C39, Demand!$B$9:$B$1040,0))</f>
        <v>64.765312499999993</v>
      </c>
      <c r="I39" s="175">
        <f>Assumptions!$G$55*Assumptions!$G$46*INDEX(Demand!I$9:I$1040, MATCH($C39, Demand!$B$9:$B$1040,0))</f>
        <v>64.359895833333326</v>
      </c>
      <c r="J39" s="175">
        <f>Assumptions!$G$55*Assumptions!$G$46*INDEX(Demand!J$9:J$1040, MATCH($C39, Demand!$B$9:$B$1040,0))</f>
        <v>64.055833333333325</v>
      </c>
      <c r="K39" s="175">
        <f>Assumptions!$G$55*Assumptions!$G$46*INDEX(Demand!K$9:K$1040, MATCH($C39, Demand!$B$9:$B$1040,0))</f>
        <v>64.157187499999992</v>
      </c>
      <c r="L39" s="175">
        <f>Assumptions!$G$55*Assumptions!$G$46*INDEX(Demand!L$9:L$1040, MATCH($C39, Demand!$B$9:$B$1040,0))</f>
        <v>64.461249999999993</v>
      </c>
      <c r="M39" s="175">
        <f>Assumptions!$G$55*Assumptions!$G$46*INDEX(Demand!M$9:M$1040, MATCH($C39, Demand!$B$9:$B$1040,0))</f>
        <v>63.954479166666658</v>
      </c>
      <c r="N39" s="175">
        <f>Assumptions!$G$55*Assumptions!$G$46*INDEX(Demand!N$9:N$1040, MATCH($C39, Demand!$B$9:$B$1040,0))</f>
        <v>63.954479166666658</v>
      </c>
      <c r="O39" s="175">
        <f>Assumptions!$G$55*Assumptions!$G$46*INDEX(Demand!O$9:O$1040, MATCH($C39, Demand!$B$9:$B$1040,0))</f>
        <v>63.954479166666658</v>
      </c>
      <c r="P39" s="175">
        <f>Assumptions!$G$55*Assumptions!$G$46*INDEX(Demand!P$9:P$1040, MATCH($C39, Demand!$B$9:$B$1040,0))</f>
        <v>63.954479166666658</v>
      </c>
      <c r="Q39" s="175">
        <f>Assumptions!$G$55*Assumptions!$G$46*INDEX(Demand!Q$9:Q$1040, MATCH($C39, Demand!$B$9:$B$1040,0))</f>
        <v>63.954479166666658</v>
      </c>
      <c r="R39" s="175">
        <f>Assumptions!$G$55*Assumptions!$G$46*INDEX(Demand!R$9:R$1040, MATCH($C39, Demand!$B$9:$B$1040,0))</f>
        <v>63.954479166666658</v>
      </c>
      <c r="S39" s="175">
        <f>Assumptions!$G$55*Assumptions!$G$46*INDEX(Demand!S$9:S$1040, MATCH($C39, Demand!$B$9:$B$1040,0))</f>
        <v>63.954479166666658</v>
      </c>
      <c r="T39" s="175">
        <f>Assumptions!$G$55*Assumptions!$G$46*INDEX(Demand!T$9:T$1040, MATCH($C39, Demand!$B$9:$B$1040,0))</f>
        <v>63.954479166666658</v>
      </c>
      <c r="U39" s="175">
        <f>Assumptions!$G$55*Assumptions!$G$46*INDEX(Demand!U$9:U$1040, MATCH($C39, Demand!$B$9:$B$1040,0))</f>
        <v>63.954479166666658</v>
      </c>
      <c r="V39" s="175">
        <f>Assumptions!$G$55*Assumptions!$G$46*INDEX(Demand!V$9:V$1040, MATCH($C39, Demand!$B$9:$B$1040,0))</f>
        <v>63.954479166666658</v>
      </c>
      <c r="W39" s="175">
        <f>Assumptions!$G$55*Assumptions!$G$46*INDEX(Demand!W$9:W$1040, MATCH($C39, Demand!$B$9:$B$1040,0))</f>
        <v>63.954479166666658</v>
      </c>
      <c r="X39" s="175">
        <f>Assumptions!$G$55*Assumptions!$G$46*INDEX(Demand!X$9:X$1040, MATCH($C39, Demand!$B$9:$B$1040,0))</f>
        <v>63.954479166666658</v>
      </c>
    </row>
    <row r="40" spans="2:24" s="1" customFormat="1" x14ac:dyDescent="0.2">
      <c r="B40" s="220">
        <f>'Span data'!B41</f>
        <v>10170532</v>
      </c>
      <c r="C40" s="169" t="str">
        <f>'Span data'!C41</f>
        <v>CTN006</v>
      </c>
      <c r="D40" s="162"/>
      <c r="E40" s="175">
        <f>Assumptions!$G$55*Assumptions!$G$46*INDEX(Demand!E$9:E$1040, MATCH($C40, Demand!$B$9:$B$1040,0))</f>
        <v>64.663958333333326</v>
      </c>
      <c r="F40" s="175">
        <f>Assumptions!$G$55*Assumptions!$G$46*INDEX(Demand!F$9:F$1040, MATCH($C40, Demand!$B$9:$B$1040,0))</f>
        <v>64.562604166666659</v>
      </c>
      <c r="G40" s="175">
        <f>Assumptions!$G$55*Assumptions!$G$46*INDEX(Demand!G$9:G$1040, MATCH($C40, Demand!$B$9:$B$1040,0))</f>
        <v>64.765312499999993</v>
      </c>
      <c r="H40" s="175">
        <f>Assumptions!$G$55*Assumptions!$G$46*INDEX(Demand!H$9:H$1040, MATCH($C40, Demand!$B$9:$B$1040,0))</f>
        <v>64.765312499999993</v>
      </c>
      <c r="I40" s="175">
        <f>Assumptions!$G$55*Assumptions!$G$46*INDEX(Demand!I$9:I$1040, MATCH($C40, Demand!$B$9:$B$1040,0))</f>
        <v>64.359895833333326</v>
      </c>
      <c r="J40" s="175">
        <f>Assumptions!$G$55*Assumptions!$G$46*INDEX(Demand!J$9:J$1040, MATCH($C40, Demand!$B$9:$B$1040,0))</f>
        <v>64.055833333333325</v>
      </c>
      <c r="K40" s="175">
        <f>Assumptions!$G$55*Assumptions!$G$46*INDEX(Demand!K$9:K$1040, MATCH($C40, Demand!$B$9:$B$1040,0))</f>
        <v>64.157187499999992</v>
      </c>
      <c r="L40" s="175">
        <f>Assumptions!$G$55*Assumptions!$G$46*INDEX(Demand!L$9:L$1040, MATCH($C40, Demand!$B$9:$B$1040,0))</f>
        <v>64.461249999999993</v>
      </c>
      <c r="M40" s="175">
        <f>Assumptions!$G$55*Assumptions!$G$46*INDEX(Demand!M$9:M$1040, MATCH($C40, Demand!$B$9:$B$1040,0))</f>
        <v>63.954479166666658</v>
      </c>
      <c r="N40" s="175">
        <f>Assumptions!$G$55*Assumptions!$G$46*INDEX(Demand!N$9:N$1040, MATCH($C40, Demand!$B$9:$B$1040,0))</f>
        <v>63.954479166666658</v>
      </c>
      <c r="O40" s="175">
        <f>Assumptions!$G$55*Assumptions!$G$46*INDEX(Demand!O$9:O$1040, MATCH($C40, Demand!$B$9:$B$1040,0))</f>
        <v>63.954479166666658</v>
      </c>
      <c r="P40" s="175">
        <f>Assumptions!$G$55*Assumptions!$G$46*INDEX(Demand!P$9:P$1040, MATCH($C40, Demand!$B$9:$B$1040,0))</f>
        <v>63.954479166666658</v>
      </c>
      <c r="Q40" s="175">
        <f>Assumptions!$G$55*Assumptions!$G$46*INDEX(Demand!Q$9:Q$1040, MATCH($C40, Demand!$B$9:$B$1040,0))</f>
        <v>63.954479166666658</v>
      </c>
      <c r="R40" s="175">
        <f>Assumptions!$G$55*Assumptions!$G$46*INDEX(Demand!R$9:R$1040, MATCH($C40, Demand!$B$9:$B$1040,0))</f>
        <v>63.954479166666658</v>
      </c>
      <c r="S40" s="175">
        <f>Assumptions!$G$55*Assumptions!$G$46*INDEX(Demand!S$9:S$1040, MATCH($C40, Demand!$B$9:$B$1040,0))</f>
        <v>63.954479166666658</v>
      </c>
      <c r="T40" s="175">
        <f>Assumptions!$G$55*Assumptions!$G$46*INDEX(Demand!T$9:T$1040, MATCH($C40, Demand!$B$9:$B$1040,0))</f>
        <v>63.954479166666658</v>
      </c>
      <c r="U40" s="175">
        <f>Assumptions!$G$55*Assumptions!$G$46*INDEX(Demand!U$9:U$1040, MATCH($C40, Demand!$B$9:$B$1040,0))</f>
        <v>63.954479166666658</v>
      </c>
      <c r="V40" s="175">
        <f>Assumptions!$G$55*Assumptions!$G$46*INDEX(Demand!V$9:V$1040, MATCH($C40, Demand!$B$9:$B$1040,0))</f>
        <v>63.954479166666658</v>
      </c>
      <c r="W40" s="175">
        <f>Assumptions!$G$55*Assumptions!$G$46*INDEX(Demand!W$9:W$1040, MATCH($C40, Demand!$B$9:$B$1040,0))</f>
        <v>63.954479166666658</v>
      </c>
      <c r="X40" s="175">
        <f>Assumptions!$G$55*Assumptions!$G$46*INDEX(Demand!X$9:X$1040, MATCH($C40, Demand!$B$9:$B$1040,0))</f>
        <v>63.954479166666658</v>
      </c>
    </row>
    <row r="41" spans="2:24" s="1" customFormat="1" x14ac:dyDescent="0.2">
      <c r="B41" s="220">
        <f>'Span data'!B42</f>
        <v>10173413</v>
      </c>
      <c r="C41" s="169" t="str">
        <f>'Span data'!C42</f>
        <v>BATSBAS1</v>
      </c>
      <c r="D41" s="162"/>
      <c r="E41" s="175">
        <f>Assumptions!$G$55*Assumptions!$G$46*INDEX(Demand!E$9:E$1040, MATCH($C41, Demand!$B$9:$B$1040,0))</f>
        <v>0</v>
      </c>
      <c r="F41" s="175">
        <f>Assumptions!$G$55*Assumptions!$G$46*INDEX(Demand!F$9:F$1040, MATCH($C41, Demand!$B$9:$B$1040,0))</f>
        <v>0</v>
      </c>
      <c r="G41" s="175">
        <f>Assumptions!$G$55*Assumptions!$G$46*INDEX(Demand!G$9:G$1040, MATCH($C41, Demand!$B$9:$B$1040,0))</f>
        <v>0</v>
      </c>
      <c r="H41" s="175">
        <f>Assumptions!$G$55*Assumptions!$G$46*INDEX(Demand!H$9:H$1040, MATCH($C41, Demand!$B$9:$B$1040,0))</f>
        <v>0</v>
      </c>
      <c r="I41" s="175">
        <f>Assumptions!$G$55*Assumptions!$G$46*INDEX(Demand!I$9:I$1040, MATCH($C41, Demand!$B$9:$B$1040,0))</f>
        <v>0</v>
      </c>
      <c r="J41" s="175">
        <f>Assumptions!$G$55*Assumptions!$G$46*INDEX(Demand!J$9:J$1040, MATCH($C41, Demand!$B$9:$B$1040,0))</f>
        <v>0</v>
      </c>
      <c r="K41" s="175">
        <f>Assumptions!$G$55*Assumptions!$G$46*INDEX(Demand!K$9:K$1040, MATCH($C41, Demand!$B$9:$B$1040,0))</f>
        <v>0</v>
      </c>
      <c r="L41" s="175">
        <f>Assumptions!$G$55*Assumptions!$G$46*INDEX(Demand!L$9:L$1040, MATCH($C41, Demand!$B$9:$B$1040,0))</f>
        <v>0</v>
      </c>
      <c r="M41" s="175">
        <f>Assumptions!$G$55*Assumptions!$G$46*INDEX(Demand!M$9:M$1040, MATCH($C41, Demand!$B$9:$B$1040,0))</f>
        <v>0</v>
      </c>
      <c r="N41" s="175">
        <f>Assumptions!$G$55*Assumptions!$G$46*INDEX(Demand!N$9:N$1040, MATCH($C41, Demand!$B$9:$B$1040,0))</f>
        <v>0</v>
      </c>
      <c r="O41" s="175">
        <f>Assumptions!$G$55*Assumptions!$G$46*INDEX(Demand!O$9:O$1040, MATCH($C41, Demand!$B$9:$B$1040,0))</f>
        <v>0</v>
      </c>
      <c r="P41" s="175">
        <f>Assumptions!$G$55*Assumptions!$G$46*INDEX(Demand!P$9:P$1040, MATCH($C41, Demand!$B$9:$B$1040,0))</f>
        <v>0</v>
      </c>
      <c r="Q41" s="175">
        <f>Assumptions!$G$55*Assumptions!$G$46*INDEX(Demand!Q$9:Q$1040, MATCH($C41, Demand!$B$9:$B$1040,0))</f>
        <v>0</v>
      </c>
      <c r="R41" s="175">
        <f>Assumptions!$G$55*Assumptions!$G$46*INDEX(Demand!R$9:R$1040, MATCH($C41, Demand!$B$9:$B$1040,0))</f>
        <v>0</v>
      </c>
      <c r="S41" s="175">
        <f>Assumptions!$G$55*Assumptions!$G$46*INDEX(Demand!S$9:S$1040, MATCH($C41, Demand!$B$9:$B$1040,0))</f>
        <v>0</v>
      </c>
      <c r="T41" s="175">
        <f>Assumptions!$G$55*Assumptions!$G$46*INDEX(Demand!T$9:T$1040, MATCH($C41, Demand!$B$9:$B$1040,0))</f>
        <v>0</v>
      </c>
      <c r="U41" s="175">
        <f>Assumptions!$G$55*Assumptions!$G$46*INDEX(Demand!U$9:U$1040, MATCH($C41, Demand!$B$9:$B$1040,0))</f>
        <v>0</v>
      </c>
      <c r="V41" s="175">
        <f>Assumptions!$G$55*Assumptions!$G$46*INDEX(Demand!V$9:V$1040, MATCH($C41, Demand!$B$9:$B$1040,0))</f>
        <v>0</v>
      </c>
      <c r="W41" s="175">
        <f>Assumptions!$G$55*Assumptions!$G$46*INDEX(Demand!W$9:W$1040, MATCH($C41, Demand!$B$9:$B$1040,0))</f>
        <v>0</v>
      </c>
      <c r="X41" s="175">
        <f>Assumptions!$G$55*Assumptions!$G$46*INDEX(Demand!X$9:X$1040, MATCH($C41, Demand!$B$9:$B$1040,0))</f>
        <v>0</v>
      </c>
    </row>
    <row r="42" spans="2:24" s="1" customFormat="1" x14ac:dyDescent="0.2">
      <c r="B42" s="220">
        <f>'Span data'!B43</f>
        <v>10173503</v>
      </c>
      <c r="C42" s="169" t="str">
        <f>'Span data'!C43</f>
        <v>CHM011</v>
      </c>
      <c r="D42" s="162"/>
      <c r="E42" s="175">
        <f>Assumptions!$G$55*Assumptions!$G$46*INDEX(Demand!E$9:E$1040, MATCH($C42, Demand!$B$9:$B$1040,0))</f>
        <v>23.615520833333331</v>
      </c>
      <c r="F42" s="175">
        <f>Assumptions!$G$55*Assumptions!$G$46*INDEX(Demand!F$9:F$1040, MATCH($C42, Demand!$B$9:$B$1040,0))</f>
        <v>23.514166666666664</v>
      </c>
      <c r="G42" s="175">
        <f>Assumptions!$G$55*Assumptions!$G$46*INDEX(Demand!G$9:G$1040, MATCH($C42, Demand!$B$9:$B$1040,0))</f>
        <v>23.514166666666664</v>
      </c>
      <c r="H42" s="175">
        <f>Assumptions!$G$55*Assumptions!$G$46*INDEX(Demand!H$9:H$1040, MATCH($C42, Demand!$B$9:$B$1040,0))</f>
        <v>23.514166666666664</v>
      </c>
      <c r="I42" s="175">
        <f>Assumptions!$G$55*Assumptions!$G$46*INDEX(Demand!I$9:I$1040, MATCH($C42, Demand!$B$9:$B$1040,0))</f>
        <v>23.311458333333331</v>
      </c>
      <c r="J42" s="175">
        <f>Assumptions!$G$55*Assumptions!$G$46*INDEX(Demand!J$9:J$1040, MATCH($C42, Demand!$B$9:$B$1040,0))</f>
        <v>23.210104166666667</v>
      </c>
      <c r="K42" s="175">
        <f>Assumptions!$G$55*Assumptions!$G$46*INDEX(Demand!K$9:K$1040, MATCH($C42, Demand!$B$9:$B$1040,0))</f>
        <v>23.108749999999997</v>
      </c>
      <c r="L42" s="175">
        <f>Assumptions!$G$55*Assumptions!$G$46*INDEX(Demand!L$9:L$1040, MATCH($C42, Demand!$B$9:$B$1040,0))</f>
        <v>23.210104166666667</v>
      </c>
      <c r="M42" s="175">
        <f>Assumptions!$G$55*Assumptions!$G$46*INDEX(Demand!M$9:M$1040, MATCH($C42, Demand!$B$9:$B$1040,0))</f>
        <v>23.007395833333334</v>
      </c>
      <c r="N42" s="175">
        <f>Assumptions!$G$55*Assumptions!$G$46*INDEX(Demand!N$9:N$1040, MATCH($C42, Demand!$B$9:$B$1040,0))</f>
        <v>23.007395833333334</v>
      </c>
      <c r="O42" s="175">
        <f>Assumptions!$G$55*Assumptions!$G$46*INDEX(Demand!O$9:O$1040, MATCH($C42, Demand!$B$9:$B$1040,0))</f>
        <v>23.007395833333334</v>
      </c>
      <c r="P42" s="175">
        <f>Assumptions!$G$55*Assumptions!$G$46*INDEX(Demand!P$9:P$1040, MATCH($C42, Demand!$B$9:$B$1040,0))</f>
        <v>23.007395833333334</v>
      </c>
      <c r="Q42" s="175">
        <f>Assumptions!$G$55*Assumptions!$G$46*INDEX(Demand!Q$9:Q$1040, MATCH($C42, Demand!$B$9:$B$1040,0))</f>
        <v>23.007395833333334</v>
      </c>
      <c r="R42" s="175">
        <f>Assumptions!$G$55*Assumptions!$G$46*INDEX(Demand!R$9:R$1040, MATCH($C42, Demand!$B$9:$B$1040,0))</f>
        <v>23.007395833333334</v>
      </c>
      <c r="S42" s="175">
        <f>Assumptions!$G$55*Assumptions!$G$46*INDEX(Demand!S$9:S$1040, MATCH($C42, Demand!$B$9:$B$1040,0))</f>
        <v>23.007395833333334</v>
      </c>
      <c r="T42" s="175">
        <f>Assumptions!$G$55*Assumptions!$G$46*INDEX(Demand!T$9:T$1040, MATCH($C42, Demand!$B$9:$B$1040,0))</f>
        <v>23.007395833333334</v>
      </c>
      <c r="U42" s="175">
        <f>Assumptions!$G$55*Assumptions!$G$46*INDEX(Demand!U$9:U$1040, MATCH($C42, Demand!$B$9:$B$1040,0))</f>
        <v>23.007395833333334</v>
      </c>
      <c r="V42" s="175">
        <f>Assumptions!$G$55*Assumptions!$G$46*INDEX(Demand!V$9:V$1040, MATCH($C42, Demand!$B$9:$B$1040,0))</f>
        <v>23.007395833333334</v>
      </c>
      <c r="W42" s="175">
        <f>Assumptions!$G$55*Assumptions!$G$46*INDEX(Demand!W$9:W$1040, MATCH($C42, Demand!$B$9:$B$1040,0))</f>
        <v>23.007395833333334</v>
      </c>
      <c r="X42" s="175">
        <f>Assumptions!$G$55*Assumptions!$G$46*INDEX(Demand!X$9:X$1040, MATCH($C42, Demand!$B$9:$B$1040,0))</f>
        <v>23.007395833333334</v>
      </c>
    </row>
    <row r="43" spans="2:24" s="1" customFormat="1" x14ac:dyDescent="0.2">
      <c r="B43" s="220">
        <f>'Span data'!B44</f>
        <v>10182107</v>
      </c>
      <c r="C43" s="169" t="str">
        <f>'Span data'!C44</f>
        <v>BET005</v>
      </c>
      <c r="D43" s="162"/>
      <c r="E43" s="175">
        <f>Assumptions!$G$55*Assumptions!$G$46*INDEX(Demand!E$9:E$1040, MATCH($C43, Demand!$B$9:$B$1040,0))</f>
        <v>120.30739583333332</v>
      </c>
      <c r="F43" s="175">
        <f>Assumptions!$G$55*Assumptions!$G$46*INDEX(Demand!F$9:F$1040, MATCH($C43, Demand!$B$9:$B$1040,0))</f>
        <v>122.43583333333331</v>
      </c>
      <c r="G43" s="175">
        <f>Assumptions!$G$55*Assumptions!$G$46*INDEX(Demand!G$9:G$1040, MATCH($C43, Demand!$B$9:$B$1040,0))</f>
        <v>125.17239583333333</v>
      </c>
      <c r="H43" s="175">
        <f>Assumptions!$G$55*Assumptions!$G$46*INDEX(Demand!H$9:H$1040, MATCH($C43, Demand!$B$9:$B$1040,0))</f>
        <v>127.70624999999997</v>
      </c>
      <c r="I43" s="175">
        <f>Assumptions!$G$55*Assumptions!$G$46*INDEX(Demand!I$9:I$1040, MATCH($C43, Demand!$B$9:$B$1040,0))</f>
        <v>129.02385416666667</v>
      </c>
      <c r="J43" s="175">
        <f>Assumptions!$G$55*Assumptions!$G$46*INDEX(Demand!J$9:J$1040, MATCH($C43, Demand!$B$9:$B$1040,0))</f>
        <v>130.84822916666664</v>
      </c>
      <c r="K43" s="175">
        <f>Assumptions!$G$55*Assumptions!$G$46*INDEX(Demand!K$9:K$1040, MATCH($C43, Demand!$B$9:$B$1040,0))</f>
        <v>133.88885416666668</v>
      </c>
      <c r="L43" s="175">
        <f>Assumptions!$G$55*Assumptions!$G$46*INDEX(Demand!L$9:L$1040, MATCH($C43, Demand!$B$9:$B$1040,0))</f>
        <v>137.53760416666665</v>
      </c>
      <c r="M43" s="175">
        <f>Assumptions!$G$55*Assumptions!$G$46*INDEX(Demand!M$9:M$1040, MATCH($C43, Demand!$B$9:$B$1040,0))</f>
        <v>139.36197916666666</v>
      </c>
      <c r="N43" s="175">
        <f>Assumptions!$G$55*Assumptions!$G$46*INDEX(Demand!N$9:N$1040, MATCH($C43, Demand!$B$9:$B$1040,0))</f>
        <v>139.36197916666666</v>
      </c>
      <c r="O43" s="175">
        <f>Assumptions!$G$55*Assumptions!$G$46*INDEX(Demand!O$9:O$1040, MATCH($C43, Demand!$B$9:$B$1040,0))</f>
        <v>139.36197916666666</v>
      </c>
      <c r="P43" s="175">
        <f>Assumptions!$G$55*Assumptions!$G$46*INDEX(Demand!P$9:P$1040, MATCH($C43, Demand!$B$9:$B$1040,0))</f>
        <v>139.36197916666666</v>
      </c>
      <c r="Q43" s="175">
        <f>Assumptions!$G$55*Assumptions!$G$46*INDEX(Demand!Q$9:Q$1040, MATCH($C43, Demand!$B$9:$B$1040,0))</f>
        <v>139.36197916666666</v>
      </c>
      <c r="R43" s="175">
        <f>Assumptions!$G$55*Assumptions!$G$46*INDEX(Demand!R$9:R$1040, MATCH($C43, Demand!$B$9:$B$1040,0))</f>
        <v>139.36197916666666</v>
      </c>
      <c r="S43" s="175">
        <f>Assumptions!$G$55*Assumptions!$G$46*INDEX(Demand!S$9:S$1040, MATCH($C43, Demand!$B$9:$B$1040,0))</f>
        <v>139.36197916666666</v>
      </c>
      <c r="T43" s="175">
        <f>Assumptions!$G$55*Assumptions!$G$46*INDEX(Demand!T$9:T$1040, MATCH($C43, Demand!$B$9:$B$1040,0))</f>
        <v>139.36197916666666</v>
      </c>
      <c r="U43" s="175">
        <f>Assumptions!$G$55*Assumptions!$G$46*INDEX(Demand!U$9:U$1040, MATCH($C43, Demand!$B$9:$B$1040,0))</f>
        <v>139.36197916666666</v>
      </c>
      <c r="V43" s="175">
        <f>Assumptions!$G$55*Assumptions!$G$46*INDEX(Demand!V$9:V$1040, MATCH($C43, Demand!$B$9:$B$1040,0))</f>
        <v>139.36197916666666</v>
      </c>
      <c r="W43" s="175">
        <f>Assumptions!$G$55*Assumptions!$G$46*INDEX(Demand!W$9:W$1040, MATCH($C43, Demand!$B$9:$B$1040,0))</f>
        <v>139.36197916666666</v>
      </c>
      <c r="X43" s="175">
        <f>Assumptions!$G$55*Assumptions!$G$46*INDEX(Demand!X$9:X$1040, MATCH($C43, Demand!$B$9:$B$1040,0))</f>
        <v>139.36197916666666</v>
      </c>
    </row>
    <row r="44" spans="2:24" s="1" customFormat="1" x14ac:dyDescent="0.2">
      <c r="B44" s="220">
        <f>'Span data'!B45</f>
        <v>10182494</v>
      </c>
      <c r="C44" s="169" t="str">
        <f>'Span data'!C45</f>
        <v>HSM004</v>
      </c>
      <c r="D44" s="162"/>
      <c r="E44" s="175">
        <f>Assumptions!$G$55*Assumptions!$G$46*INDEX(Demand!E$9:E$1040, MATCH($C44, Demand!$B$9:$B$1040,0))</f>
        <v>54.123124999999995</v>
      </c>
      <c r="F44" s="175">
        <f>Assumptions!$G$55*Assumptions!$G$46*INDEX(Demand!F$9:F$1040, MATCH($C44, Demand!$B$9:$B$1040,0))</f>
        <v>54.224479166666661</v>
      </c>
      <c r="G44" s="175">
        <f>Assumptions!$G$55*Assumptions!$G$46*INDEX(Demand!G$9:G$1040, MATCH($C44, Demand!$B$9:$B$1040,0))</f>
        <v>54.427187499999995</v>
      </c>
      <c r="H44" s="175">
        <f>Assumptions!$G$55*Assumptions!$G$46*INDEX(Demand!H$9:H$1040, MATCH($C44, Demand!$B$9:$B$1040,0))</f>
        <v>54.325833333333321</v>
      </c>
      <c r="I44" s="175">
        <f>Assumptions!$G$55*Assumptions!$G$46*INDEX(Demand!I$9:I$1040, MATCH($C44, Demand!$B$9:$B$1040,0))</f>
        <v>53.71770833333332</v>
      </c>
      <c r="J44" s="175">
        <f>Assumptions!$G$55*Assumptions!$G$46*INDEX(Demand!J$9:J$1040, MATCH($C44, Demand!$B$9:$B$1040,0))</f>
        <v>53.413645833333327</v>
      </c>
      <c r="K44" s="175">
        <f>Assumptions!$G$55*Assumptions!$G$46*INDEX(Demand!K$9:K$1040, MATCH($C44, Demand!$B$9:$B$1040,0))</f>
        <v>53.616354166666667</v>
      </c>
      <c r="L44" s="175">
        <f>Assumptions!$G$55*Assumptions!$G$46*INDEX(Demand!L$9:L$1040, MATCH($C44, Demand!$B$9:$B$1040,0))</f>
        <v>53.920416666666668</v>
      </c>
      <c r="M44" s="175">
        <f>Assumptions!$G$55*Assumptions!$G$46*INDEX(Demand!M$9:M$1040, MATCH($C44, Demand!$B$9:$B$1040,0))</f>
        <v>53.413645833333327</v>
      </c>
      <c r="N44" s="175">
        <f>Assumptions!$G$55*Assumptions!$G$46*INDEX(Demand!N$9:N$1040, MATCH($C44, Demand!$B$9:$B$1040,0))</f>
        <v>53.413645833333327</v>
      </c>
      <c r="O44" s="175">
        <f>Assumptions!$G$55*Assumptions!$G$46*INDEX(Demand!O$9:O$1040, MATCH($C44, Demand!$B$9:$B$1040,0))</f>
        <v>53.413645833333327</v>
      </c>
      <c r="P44" s="175">
        <f>Assumptions!$G$55*Assumptions!$G$46*INDEX(Demand!P$9:P$1040, MATCH($C44, Demand!$B$9:$B$1040,0))</f>
        <v>53.413645833333327</v>
      </c>
      <c r="Q44" s="175">
        <f>Assumptions!$G$55*Assumptions!$G$46*INDEX(Demand!Q$9:Q$1040, MATCH($C44, Demand!$B$9:$B$1040,0))</f>
        <v>53.413645833333327</v>
      </c>
      <c r="R44" s="175">
        <f>Assumptions!$G$55*Assumptions!$G$46*INDEX(Demand!R$9:R$1040, MATCH($C44, Demand!$B$9:$B$1040,0))</f>
        <v>53.413645833333327</v>
      </c>
      <c r="S44" s="175">
        <f>Assumptions!$G$55*Assumptions!$G$46*INDEX(Demand!S$9:S$1040, MATCH($C44, Demand!$B$9:$B$1040,0))</f>
        <v>53.413645833333327</v>
      </c>
      <c r="T44" s="175">
        <f>Assumptions!$G$55*Assumptions!$G$46*INDEX(Demand!T$9:T$1040, MATCH($C44, Demand!$B$9:$B$1040,0))</f>
        <v>53.413645833333327</v>
      </c>
      <c r="U44" s="175">
        <f>Assumptions!$G$55*Assumptions!$G$46*INDEX(Demand!U$9:U$1040, MATCH($C44, Demand!$B$9:$B$1040,0))</f>
        <v>53.413645833333327</v>
      </c>
      <c r="V44" s="175">
        <f>Assumptions!$G$55*Assumptions!$G$46*INDEX(Demand!V$9:V$1040, MATCH($C44, Demand!$B$9:$B$1040,0))</f>
        <v>53.413645833333327</v>
      </c>
      <c r="W44" s="175">
        <f>Assumptions!$G$55*Assumptions!$G$46*INDEX(Demand!W$9:W$1040, MATCH($C44, Demand!$B$9:$B$1040,0))</f>
        <v>53.413645833333327</v>
      </c>
      <c r="X44" s="175">
        <f>Assumptions!$G$55*Assumptions!$G$46*INDEX(Demand!X$9:X$1040, MATCH($C44, Demand!$B$9:$B$1040,0))</f>
        <v>53.413645833333327</v>
      </c>
    </row>
    <row r="45" spans="2:24" s="1" customFormat="1" x14ac:dyDescent="0.2">
      <c r="B45" s="220">
        <f>'Span data'!B46</f>
        <v>10183243</v>
      </c>
      <c r="C45" s="169" t="str">
        <f>'Span data'!C46</f>
        <v>NHL016</v>
      </c>
      <c r="D45" s="162"/>
      <c r="E45" s="175">
        <f>Assumptions!$G$55*Assumptions!$G$46*INDEX(Demand!E$9:E$1040, MATCH($C45, Demand!$B$9:$B$1040,0))</f>
        <v>35.372604166666669</v>
      </c>
      <c r="F45" s="175">
        <f>Assumptions!$G$55*Assumptions!$G$46*INDEX(Demand!F$9:F$1040, MATCH($C45, Demand!$B$9:$B$1040,0))</f>
        <v>34.967187500000001</v>
      </c>
      <c r="G45" s="175">
        <f>Assumptions!$G$55*Assumptions!$G$46*INDEX(Demand!G$9:G$1040, MATCH($C45, Demand!$B$9:$B$1040,0))</f>
        <v>34.865833333333327</v>
      </c>
      <c r="H45" s="175">
        <f>Assumptions!$G$55*Assumptions!$G$46*INDEX(Demand!H$9:H$1040, MATCH($C45, Demand!$B$9:$B$1040,0))</f>
        <v>34.561770833333334</v>
      </c>
      <c r="I45" s="175">
        <f>Assumptions!$G$55*Assumptions!$G$46*INDEX(Demand!I$9:I$1040, MATCH($C45, Demand!$B$9:$B$1040,0))</f>
        <v>34.055</v>
      </c>
      <c r="J45" s="175">
        <f>Assumptions!$G$55*Assumptions!$G$46*INDEX(Demand!J$9:J$1040, MATCH($C45, Demand!$B$9:$B$1040,0))</f>
        <v>33.649583333333332</v>
      </c>
      <c r="K45" s="175">
        <f>Assumptions!$G$55*Assumptions!$G$46*INDEX(Demand!K$9:K$1040, MATCH($C45, Demand!$B$9:$B$1040,0))</f>
        <v>33.446874999999991</v>
      </c>
      <c r="L45" s="175">
        <f>Assumptions!$G$55*Assumptions!$G$46*INDEX(Demand!L$9:L$1040, MATCH($C45, Demand!$B$9:$B$1040,0))</f>
        <v>33.345520833333332</v>
      </c>
      <c r="M45" s="175">
        <f>Assumptions!$G$55*Assumptions!$G$46*INDEX(Demand!M$9:M$1040, MATCH($C45, Demand!$B$9:$B$1040,0))</f>
        <v>32.838749999999997</v>
      </c>
      <c r="N45" s="175">
        <f>Assumptions!$G$55*Assumptions!$G$46*INDEX(Demand!N$9:N$1040, MATCH($C45, Demand!$B$9:$B$1040,0))</f>
        <v>32.838749999999997</v>
      </c>
      <c r="O45" s="175">
        <f>Assumptions!$G$55*Assumptions!$G$46*INDEX(Demand!O$9:O$1040, MATCH($C45, Demand!$B$9:$B$1040,0))</f>
        <v>32.838749999999997</v>
      </c>
      <c r="P45" s="175">
        <f>Assumptions!$G$55*Assumptions!$G$46*INDEX(Demand!P$9:P$1040, MATCH($C45, Demand!$B$9:$B$1040,0))</f>
        <v>32.838749999999997</v>
      </c>
      <c r="Q45" s="175">
        <f>Assumptions!$G$55*Assumptions!$G$46*INDEX(Demand!Q$9:Q$1040, MATCH($C45, Demand!$B$9:$B$1040,0))</f>
        <v>32.838749999999997</v>
      </c>
      <c r="R45" s="175">
        <f>Assumptions!$G$55*Assumptions!$G$46*INDEX(Demand!R$9:R$1040, MATCH($C45, Demand!$B$9:$B$1040,0))</f>
        <v>32.838749999999997</v>
      </c>
      <c r="S45" s="175">
        <f>Assumptions!$G$55*Assumptions!$G$46*INDEX(Demand!S$9:S$1040, MATCH($C45, Demand!$B$9:$B$1040,0))</f>
        <v>32.838749999999997</v>
      </c>
      <c r="T45" s="175">
        <f>Assumptions!$G$55*Assumptions!$G$46*INDEX(Demand!T$9:T$1040, MATCH($C45, Demand!$B$9:$B$1040,0))</f>
        <v>32.838749999999997</v>
      </c>
      <c r="U45" s="175">
        <f>Assumptions!$G$55*Assumptions!$G$46*INDEX(Demand!U$9:U$1040, MATCH($C45, Demand!$B$9:$B$1040,0))</f>
        <v>32.838749999999997</v>
      </c>
      <c r="V45" s="175">
        <f>Assumptions!$G$55*Assumptions!$G$46*INDEX(Demand!V$9:V$1040, MATCH($C45, Demand!$B$9:$B$1040,0))</f>
        <v>32.838749999999997</v>
      </c>
      <c r="W45" s="175">
        <f>Assumptions!$G$55*Assumptions!$G$46*INDEX(Demand!W$9:W$1040, MATCH($C45, Demand!$B$9:$B$1040,0))</f>
        <v>32.838749999999997</v>
      </c>
      <c r="X45" s="175">
        <f>Assumptions!$G$55*Assumptions!$G$46*INDEX(Demand!X$9:X$1040, MATCH($C45, Demand!$B$9:$B$1040,0))</f>
        <v>32.838749999999997</v>
      </c>
    </row>
    <row r="46" spans="2:24" s="1" customFormat="1" x14ac:dyDescent="0.2">
      <c r="B46" s="220">
        <f>'Span data'!B47</f>
        <v>10184457</v>
      </c>
      <c r="C46" s="169" t="str">
        <f>'Span data'!C47</f>
        <v>EHK031</v>
      </c>
      <c r="D46" s="162"/>
      <c r="E46" s="175">
        <f>Assumptions!$G$55*Assumptions!$G$46*INDEX(Demand!E$9:E$1040, MATCH($C46, Demand!$B$9:$B$1040,0))</f>
        <v>107.73947916666665</v>
      </c>
      <c r="F46" s="175">
        <f>Assumptions!$G$55*Assumptions!$G$46*INDEX(Demand!F$9:F$1040, MATCH($C46, Demand!$B$9:$B$1040,0))</f>
        <v>110.37468749999999</v>
      </c>
      <c r="G46" s="175">
        <f>Assumptions!$G$55*Assumptions!$G$46*INDEX(Demand!G$9:G$1040, MATCH($C46, Demand!$B$9:$B$1040,0))</f>
        <v>113.61802083333333</v>
      </c>
      <c r="H46" s="175">
        <f>Assumptions!$G$55*Assumptions!$G$46*INDEX(Demand!H$9:H$1040, MATCH($C46, Demand!$B$9:$B$1040,0))</f>
        <v>116.25322916666667</v>
      </c>
      <c r="I46" s="175">
        <f>Assumptions!$G$55*Assumptions!$G$46*INDEX(Demand!I$9:I$1040, MATCH($C46, Demand!$B$9:$B$1040,0))</f>
        <v>118.68572916666668</v>
      </c>
      <c r="J46" s="175">
        <f>Assumptions!$G$55*Assumptions!$G$46*INDEX(Demand!J$9:J$1040, MATCH($C46, Demand!$B$9:$B$1040,0))</f>
        <v>121.11822916666664</v>
      </c>
      <c r="K46" s="175">
        <f>Assumptions!$G$55*Assumptions!$G$46*INDEX(Demand!K$9:K$1040, MATCH($C46, Demand!$B$9:$B$1040,0))</f>
        <v>124.5642708333333</v>
      </c>
      <c r="L46" s="175">
        <f>Assumptions!$G$55*Assumptions!$G$46*INDEX(Demand!L$9:L$1040, MATCH($C46, Demand!$B$9:$B$1040,0))</f>
        <v>128.82114583333333</v>
      </c>
      <c r="M46" s="175">
        <f>Assumptions!$G$55*Assumptions!$G$46*INDEX(Demand!M$9:M$1040, MATCH($C46, Demand!$B$9:$B$1040,0))</f>
        <v>131.35499999999999</v>
      </c>
      <c r="N46" s="175">
        <f>Assumptions!$G$55*Assumptions!$G$46*INDEX(Demand!N$9:N$1040, MATCH($C46, Demand!$B$9:$B$1040,0))</f>
        <v>131.35499999999999</v>
      </c>
      <c r="O46" s="175">
        <f>Assumptions!$G$55*Assumptions!$G$46*INDEX(Demand!O$9:O$1040, MATCH($C46, Demand!$B$9:$B$1040,0))</f>
        <v>131.35499999999999</v>
      </c>
      <c r="P46" s="175">
        <f>Assumptions!$G$55*Assumptions!$G$46*INDEX(Demand!P$9:P$1040, MATCH($C46, Demand!$B$9:$B$1040,0))</f>
        <v>131.35499999999999</v>
      </c>
      <c r="Q46" s="175">
        <f>Assumptions!$G$55*Assumptions!$G$46*INDEX(Demand!Q$9:Q$1040, MATCH($C46, Demand!$B$9:$B$1040,0))</f>
        <v>131.35499999999999</v>
      </c>
      <c r="R46" s="175">
        <f>Assumptions!$G$55*Assumptions!$G$46*INDEX(Demand!R$9:R$1040, MATCH($C46, Demand!$B$9:$B$1040,0))</f>
        <v>131.35499999999999</v>
      </c>
      <c r="S46" s="175">
        <f>Assumptions!$G$55*Assumptions!$G$46*INDEX(Demand!S$9:S$1040, MATCH($C46, Demand!$B$9:$B$1040,0))</f>
        <v>131.35499999999999</v>
      </c>
      <c r="T46" s="175">
        <f>Assumptions!$G$55*Assumptions!$G$46*INDEX(Demand!T$9:T$1040, MATCH($C46, Demand!$B$9:$B$1040,0))</f>
        <v>131.35499999999999</v>
      </c>
      <c r="U46" s="175">
        <f>Assumptions!$G$55*Assumptions!$G$46*INDEX(Demand!U$9:U$1040, MATCH($C46, Demand!$B$9:$B$1040,0))</f>
        <v>131.35499999999999</v>
      </c>
      <c r="V46" s="175">
        <f>Assumptions!$G$55*Assumptions!$G$46*INDEX(Demand!V$9:V$1040, MATCH($C46, Demand!$B$9:$B$1040,0))</f>
        <v>131.35499999999999</v>
      </c>
      <c r="W46" s="175">
        <f>Assumptions!$G$55*Assumptions!$G$46*INDEX(Demand!W$9:W$1040, MATCH($C46, Demand!$B$9:$B$1040,0))</f>
        <v>131.35499999999999</v>
      </c>
      <c r="X46" s="175">
        <f>Assumptions!$G$55*Assumptions!$G$46*INDEX(Demand!X$9:X$1040, MATCH($C46, Demand!$B$9:$B$1040,0))</f>
        <v>131.35499999999999</v>
      </c>
    </row>
    <row r="47" spans="2:24" s="1" customFormat="1" x14ac:dyDescent="0.2">
      <c r="B47" s="220">
        <f>'Span data'!B48</f>
        <v>10186354</v>
      </c>
      <c r="C47" s="169" t="str">
        <f>'Span data'!C48</f>
        <v>EHK024</v>
      </c>
      <c r="D47" s="162"/>
      <c r="E47" s="175">
        <f>Assumptions!$G$55*Assumptions!$G$46*INDEX(Demand!E$9:E$1040, MATCH($C47, Demand!$B$9:$B$1040,0))</f>
        <v>94.563437499999992</v>
      </c>
      <c r="F47" s="175">
        <f>Assumptions!$G$55*Assumptions!$G$46*INDEX(Demand!F$9:F$1040, MATCH($C47, Demand!$B$9:$B$1040,0))</f>
        <v>95.881041666666675</v>
      </c>
      <c r="G47" s="175">
        <f>Assumptions!$G$55*Assumptions!$G$46*INDEX(Demand!G$9:G$1040, MATCH($C47, Demand!$B$9:$B$1040,0))</f>
        <v>97.806770833333331</v>
      </c>
      <c r="H47" s="175">
        <f>Assumptions!$G$55*Assumptions!$G$46*INDEX(Demand!H$9:H$1040, MATCH($C47, Demand!$B$9:$B$1040,0))</f>
        <v>99.327083333333334</v>
      </c>
      <c r="I47" s="175">
        <f>Assumptions!$G$55*Assumptions!$G$46*INDEX(Demand!I$9:I$1040, MATCH($C47, Demand!$B$9:$B$1040,0))</f>
        <v>99.833854166666654</v>
      </c>
      <c r="J47" s="175">
        <f>Assumptions!$G$55*Assumptions!$G$46*INDEX(Demand!J$9:J$1040, MATCH($C47, Demand!$B$9:$B$1040,0))</f>
        <v>100.74604166666666</v>
      </c>
      <c r="K47" s="175">
        <f>Assumptions!$G$55*Assumptions!$G$46*INDEX(Demand!K$9:K$1040, MATCH($C47, Demand!$B$9:$B$1040,0))</f>
        <v>102.57041666666663</v>
      </c>
      <c r="L47" s="175">
        <f>Assumptions!$G$55*Assumptions!$G$46*INDEX(Demand!L$9:L$1040, MATCH($C47, Demand!$B$9:$B$1040,0))</f>
        <v>104.80020833333333</v>
      </c>
      <c r="M47" s="175">
        <f>Assumptions!$G$55*Assumptions!$G$46*INDEX(Demand!M$9:M$1040, MATCH($C47, Demand!$B$9:$B$1040,0))</f>
        <v>105.5096875</v>
      </c>
      <c r="N47" s="175">
        <f>Assumptions!$G$55*Assumptions!$G$46*INDEX(Demand!N$9:N$1040, MATCH($C47, Demand!$B$9:$B$1040,0))</f>
        <v>105.5096875</v>
      </c>
      <c r="O47" s="175">
        <f>Assumptions!$G$55*Assumptions!$G$46*INDEX(Demand!O$9:O$1040, MATCH($C47, Demand!$B$9:$B$1040,0))</f>
        <v>105.5096875</v>
      </c>
      <c r="P47" s="175">
        <f>Assumptions!$G$55*Assumptions!$G$46*INDEX(Demand!P$9:P$1040, MATCH($C47, Demand!$B$9:$B$1040,0))</f>
        <v>105.5096875</v>
      </c>
      <c r="Q47" s="175">
        <f>Assumptions!$G$55*Assumptions!$G$46*INDEX(Demand!Q$9:Q$1040, MATCH($C47, Demand!$B$9:$B$1040,0))</f>
        <v>105.5096875</v>
      </c>
      <c r="R47" s="175">
        <f>Assumptions!$G$55*Assumptions!$G$46*INDEX(Demand!R$9:R$1040, MATCH($C47, Demand!$B$9:$B$1040,0))</f>
        <v>105.5096875</v>
      </c>
      <c r="S47" s="175">
        <f>Assumptions!$G$55*Assumptions!$G$46*INDEX(Demand!S$9:S$1040, MATCH($C47, Demand!$B$9:$B$1040,0))</f>
        <v>105.5096875</v>
      </c>
      <c r="T47" s="175">
        <f>Assumptions!$G$55*Assumptions!$G$46*INDEX(Demand!T$9:T$1040, MATCH($C47, Demand!$B$9:$B$1040,0))</f>
        <v>105.5096875</v>
      </c>
      <c r="U47" s="175">
        <f>Assumptions!$G$55*Assumptions!$G$46*INDEX(Demand!U$9:U$1040, MATCH($C47, Demand!$B$9:$B$1040,0))</f>
        <v>105.5096875</v>
      </c>
      <c r="V47" s="175">
        <f>Assumptions!$G$55*Assumptions!$G$46*INDEX(Demand!V$9:V$1040, MATCH($C47, Demand!$B$9:$B$1040,0))</f>
        <v>105.5096875</v>
      </c>
      <c r="W47" s="175">
        <f>Assumptions!$G$55*Assumptions!$G$46*INDEX(Demand!W$9:W$1040, MATCH($C47, Demand!$B$9:$B$1040,0))</f>
        <v>105.5096875</v>
      </c>
      <c r="X47" s="175">
        <f>Assumptions!$G$55*Assumptions!$G$46*INDEX(Demand!X$9:X$1040, MATCH($C47, Demand!$B$9:$B$1040,0))</f>
        <v>105.5096875</v>
      </c>
    </row>
    <row r="48" spans="2:24" s="1" customFormat="1" x14ac:dyDescent="0.2">
      <c r="B48" s="220">
        <f>'Span data'!B49</f>
        <v>10186356</v>
      </c>
      <c r="C48" s="169" t="str">
        <f>'Span data'!C49</f>
        <v>EHK024</v>
      </c>
      <c r="D48" s="162"/>
      <c r="E48" s="175">
        <f>Assumptions!$G$55*Assumptions!$G$46*INDEX(Demand!E$9:E$1040, MATCH($C48, Demand!$B$9:$B$1040,0))</f>
        <v>94.563437499999992</v>
      </c>
      <c r="F48" s="175">
        <f>Assumptions!$G$55*Assumptions!$G$46*INDEX(Demand!F$9:F$1040, MATCH($C48, Demand!$B$9:$B$1040,0))</f>
        <v>95.881041666666675</v>
      </c>
      <c r="G48" s="175">
        <f>Assumptions!$G$55*Assumptions!$G$46*INDEX(Demand!G$9:G$1040, MATCH($C48, Demand!$B$9:$B$1040,0))</f>
        <v>97.806770833333331</v>
      </c>
      <c r="H48" s="175">
        <f>Assumptions!$G$55*Assumptions!$G$46*INDEX(Demand!H$9:H$1040, MATCH($C48, Demand!$B$9:$B$1040,0))</f>
        <v>99.327083333333334</v>
      </c>
      <c r="I48" s="175">
        <f>Assumptions!$G$55*Assumptions!$G$46*INDEX(Demand!I$9:I$1040, MATCH($C48, Demand!$B$9:$B$1040,0))</f>
        <v>99.833854166666654</v>
      </c>
      <c r="J48" s="175">
        <f>Assumptions!$G$55*Assumptions!$G$46*INDEX(Demand!J$9:J$1040, MATCH($C48, Demand!$B$9:$B$1040,0))</f>
        <v>100.74604166666666</v>
      </c>
      <c r="K48" s="175">
        <f>Assumptions!$G$55*Assumptions!$G$46*INDEX(Demand!K$9:K$1040, MATCH($C48, Demand!$B$9:$B$1040,0))</f>
        <v>102.57041666666663</v>
      </c>
      <c r="L48" s="175">
        <f>Assumptions!$G$55*Assumptions!$G$46*INDEX(Demand!L$9:L$1040, MATCH($C48, Demand!$B$9:$B$1040,0))</f>
        <v>104.80020833333333</v>
      </c>
      <c r="M48" s="175">
        <f>Assumptions!$G$55*Assumptions!$G$46*INDEX(Demand!M$9:M$1040, MATCH($C48, Demand!$B$9:$B$1040,0))</f>
        <v>105.5096875</v>
      </c>
      <c r="N48" s="175">
        <f>Assumptions!$G$55*Assumptions!$G$46*INDEX(Demand!N$9:N$1040, MATCH($C48, Demand!$B$9:$B$1040,0))</f>
        <v>105.5096875</v>
      </c>
      <c r="O48" s="175">
        <f>Assumptions!$G$55*Assumptions!$G$46*INDEX(Demand!O$9:O$1040, MATCH($C48, Demand!$B$9:$B$1040,0))</f>
        <v>105.5096875</v>
      </c>
      <c r="P48" s="175">
        <f>Assumptions!$G$55*Assumptions!$G$46*INDEX(Demand!P$9:P$1040, MATCH($C48, Demand!$B$9:$B$1040,0))</f>
        <v>105.5096875</v>
      </c>
      <c r="Q48" s="175">
        <f>Assumptions!$G$55*Assumptions!$G$46*INDEX(Demand!Q$9:Q$1040, MATCH($C48, Demand!$B$9:$B$1040,0))</f>
        <v>105.5096875</v>
      </c>
      <c r="R48" s="175">
        <f>Assumptions!$G$55*Assumptions!$G$46*INDEX(Demand!R$9:R$1040, MATCH($C48, Demand!$B$9:$B$1040,0))</f>
        <v>105.5096875</v>
      </c>
      <c r="S48" s="175">
        <f>Assumptions!$G$55*Assumptions!$G$46*INDEX(Demand!S$9:S$1040, MATCH($C48, Demand!$B$9:$B$1040,0))</f>
        <v>105.5096875</v>
      </c>
      <c r="T48" s="175">
        <f>Assumptions!$G$55*Assumptions!$G$46*INDEX(Demand!T$9:T$1040, MATCH($C48, Demand!$B$9:$B$1040,0))</f>
        <v>105.5096875</v>
      </c>
      <c r="U48" s="175">
        <f>Assumptions!$G$55*Assumptions!$G$46*INDEX(Demand!U$9:U$1040, MATCH($C48, Demand!$B$9:$B$1040,0))</f>
        <v>105.5096875</v>
      </c>
      <c r="V48" s="175">
        <f>Assumptions!$G$55*Assumptions!$G$46*INDEX(Demand!V$9:V$1040, MATCH($C48, Demand!$B$9:$B$1040,0))</f>
        <v>105.5096875</v>
      </c>
      <c r="W48" s="175">
        <f>Assumptions!$G$55*Assumptions!$G$46*INDEX(Demand!W$9:W$1040, MATCH($C48, Demand!$B$9:$B$1040,0))</f>
        <v>105.5096875</v>
      </c>
      <c r="X48" s="175">
        <f>Assumptions!$G$55*Assumptions!$G$46*INDEX(Demand!X$9:X$1040, MATCH($C48, Demand!$B$9:$B$1040,0))</f>
        <v>105.5096875</v>
      </c>
    </row>
    <row r="49" spans="2:24" s="1" customFormat="1" x14ac:dyDescent="0.2">
      <c r="B49" s="220">
        <f>'Span data'!B50</f>
        <v>10186359</v>
      </c>
      <c r="C49" s="169" t="str">
        <f>'Span data'!C50</f>
        <v>EHK024</v>
      </c>
      <c r="D49" s="162"/>
      <c r="E49" s="175">
        <f>Assumptions!$G$55*Assumptions!$G$46*INDEX(Demand!E$9:E$1040, MATCH($C49, Demand!$B$9:$B$1040,0))</f>
        <v>94.563437499999992</v>
      </c>
      <c r="F49" s="175">
        <f>Assumptions!$G$55*Assumptions!$G$46*INDEX(Demand!F$9:F$1040, MATCH($C49, Demand!$B$9:$B$1040,0))</f>
        <v>95.881041666666675</v>
      </c>
      <c r="G49" s="175">
        <f>Assumptions!$G$55*Assumptions!$G$46*INDEX(Demand!G$9:G$1040, MATCH($C49, Demand!$B$9:$B$1040,0))</f>
        <v>97.806770833333331</v>
      </c>
      <c r="H49" s="175">
        <f>Assumptions!$G$55*Assumptions!$G$46*INDEX(Demand!H$9:H$1040, MATCH($C49, Demand!$B$9:$B$1040,0))</f>
        <v>99.327083333333334</v>
      </c>
      <c r="I49" s="175">
        <f>Assumptions!$G$55*Assumptions!$G$46*INDEX(Demand!I$9:I$1040, MATCH($C49, Demand!$B$9:$B$1040,0))</f>
        <v>99.833854166666654</v>
      </c>
      <c r="J49" s="175">
        <f>Assumptions!$G$55*Assumptions!$G$46*INDEX(Demand!J$9:J$1040, MATCH($C49, Demand!$B$9:$B$1040,0))</f>
        <v>100.74604166666666</v>
      </c>
      <c r="K49" s="175">
        <f>Assumptions!$G$55*Assumptions!$G$46*INDEX(Demand!K$9:K$1040, MATCH($C49, Demand!$B$9:$B$1040,0))</f>
        <v>102.57041666666663</v>
      </c>
      <c r="L49" s="175">
        <f>Assumptions!$G$55*Assumptions!$G$46*INDEX(Demand!L$9:L$1040, MATCH($C49, Demand!$B$9:$B$1040,0))</f>
        <v>104.80020833333333</v>
      </c>
      <c r="M49" s="175">
        <f>Assumptions!$G$55*Assumptions!$G$46*INDEX(Demand!M$9:M$1040, MATCH($C49, Demand!$B$9:$B$1040,0))</f>
        <v>105.5096875</v>
      </c>
      <c r="N49" s="175">
        <f>Assumptions!$G$55*Assumptions!$G$46*INDEX(Demand!N$9:N$1040, MATCH($C49, Demand!$B$9:$B$1040,0))</f>
        <v>105.5096875</v>
      </c>
      <c r="O49" s="175">
        <f>Assumptions!$G$55*Assumptions!$G$46*INDEX(Demand!O$9:O$1040, MATCH($C49, Demand!$B$9:$B$1040,0))</f>
        <v>105.5096875</v>
      </c>
      <c r="P49" s="175">
        <f>Assumptions!$G$55*Assumptions!$G$46*INDEX(Demand!P$9:P$1040, MATCH($C49, Demand!$B$9:$B$1040,0))</f>
        <v>105.5096875</v>
      </c>
      <c r="Q49" s="175">
        <f>Assumptions!$G$55*Assumptions!$G$46*INDEX(Demand!Q$9:Q$1040, MATCH($C49, Demand!$B$9:$B$1040,0))</f>
        <v>105.5096875</v>
      </c>
      <c r="R49" s="175">
        <f>Assumptions!$G$55*Assumptions!$G$46*INDEX(Demand!R$9:R$1040, MATCH($C49, Demand!$B$9:$B$1040,0))</f>
        <v>105.5096875</v>
      </c>
      <c r="S49" s="175">
        <f>Assumptions!$G$55*Assumptions!$G$46*INDEX(Demand!S$9:S$1040, MATCH($C49, Demand!$B$9:$B$1040,0))</f>
        <v>105.5096875</v>
      </c>
      <c r="T49" s="175">
        <f>Assumptions!$G$55*Assumptions!$G$46*INDEX(Demand!T$9:T$1040, MATCH($C49, Demand!$B$9:$B$1040,0))</f>
        <v>105.5096875</v>
      </c>
      <c r="U49" s="175">
        <f>Assumptions!$G$55*Assumptions!$G$46*INDEX(Demand!U$9:U$1040, MATCH($C49, Demand!$B$9:$B$1040,0))</f>
        <v>105.5096875</v>
      </c>
      <c r="V49" s="175">
        <f>Assumptions!$G$55*Assumptions!$G$46*INDEX(Demand!V$9:V$1040, MATCH($C49, Demand!$B$9:$B$1040,0))</f>
        <v>105.5096875</v>
      </c>
      <c r="W49" s="175">
        <f>Assumptions!$G$55*Assumptions!$G$46*INDEX(Demand!W$9:W$1040, MATCH($C49, Demand!$B$9:$B$1040,0))</f>
        <v>105.5096875</v>
      </c>
      <c r="X49" s="175">
        <f>Assumptions!$G$55*Assumptions!$G$46*INDEX(Demand!X$9:X$1040, MATCH($C49, Demand!$B$9:$B$1040,0))</f>
        <v>105.5096875</v>
      </c>
    </row>
    <row r="50" spans="2:24" s="1" customFormat="1" x14ac:dyDescent="0.2">
      <c r="B50" s="220">
        <f>'Span data'!B51</f>
        <v>10186730</v>
      </c>
      <c r="C50" s="169" t="str">
        <f>'Span data'!C51</f>
        <v>BET006</v>
      </c>
      <c r="D50" s="162"/>
      <c r="E50" s="175">
        <f>Assumptions!$G$55*Assumptions!$G$46*INDEX(Demand!E$9:E$1040, MATCH($C50, Demand!$B$9:$B$1040,0))</f>
        <v>162.97749999999996</v>
      </c>
      <c r="F50" s="175">
        <f>Assumptions!$G$55*Assumptions!$G$46*INDEX(Demand!F$9:F$1040, MATCH($C50, Demand!$B$9:$B$1040,0))</f>
        <v>165.20729166666666</v>
      </c>
      <c r="G50" s="175">
        <f>Assumptions!$G$55*Assumptions!$G$46*INDEX(Demand!G$9:G$1040, MATCH($C50, Demand!$B$9:$B$1040,0))</f>
        <v>167.84249999999997</v>
      </c>
      <c r="H50" s="175">
        <f>Assumptions!$G$55*Assumptions!$G$46*INDEX(Demand!H$9:H$1040, MATCH($C50, Demand!$B$9:$B$1040,0))</f>
        <v>170.57906249999996</v>
      </c>
      <c r="I50" s="175">
        <f>Assumptions!$G$55*Assumptions!$G$46*INDEX(Demand!I$9:I$1040, MATCH($C50, Demand!$B$9:$B$1040,0))</f>
        <v>172.09937499999998</v>
      </c>
      <c r="J50" s="175">
        <f>Assumptions!$G$55*Assumptions!$G$46*INDEX(Demand!J$9:J$1040, MATCH($C50, Demand!$B$9:$B$1040,0))</f>
        <v>173.92374999999996</v>
      </c>
      <c r="K50" s="175">
        <f>Assumptions!$G$55*Assumptions!$G$46*INDEX(Demand!K$9:K$1040, MATCH($C50, Demand!$B$9:$B$1040,0))</f>
        <v>177.1670833333333</v>
      </c>
      <c r="L50" s="175">
        <f>Assumptions!$G$55*Assumptions!$G$46*INDEX(Demand!L$9:L$1040, MATCH($C50, Demand!$B$9:$B$1040,0))</f>
        <v>180.71447916666665</v>
      </c>
      <c r="M50" s="175">
        <f>Assumptions!$G$55*Assumptions!$G$46*INDEX(Demand!M$9:M$1040, MATCH($C50, Demand!$B$9:$B$1040,0))</f>
        <v>183.14697916666665</v>
      </c>
      <c r="N50" s="175">
        <f>Assumptions!$G$55*Assumptions!$G$46*INDEX(Demand!N$9:N$1040, MATCH($C50, Demand!$B$9:$B$1040,0))</f>
        <v>183.14697916666665</v>
      </c>
      <c r="O50" s="175">
        <f>Assumptions!$G$55*Assumptions!$G$46*INDEX(Demand!O$9:O$1040, MATCH($C50, Demand!$B$9:$B$1040,0))</f>
        <v>183.14697916666665</v>
      </c>
      <c r="P50" s="175">
        <f>Assumptions!$G$55*Assumptions!$G$46*INDEX(Demand!P$9:P$1040, MATCH($C50, Demand!$B$9:$B$1040,0))</f>
        <v>183.14697916666665</v>
      </c>
      <c r="Q50" s="175">
        <f>Assumptions!$G$55*Assumptions!$G$46*INDEX(Demand!Q$9:Q$1040, MATCH($C50, Demand!$B$9:$B$1040,0))</f>
        <v>183.14697916666665</v>
      </c>
      <c r="R50" s="175">
        <f>Assumptions!$G$55*Assumptions!$G$46*INDEX(Demand!R$9:R$1040, MATCH($C50, Demand!$B$9:$B$1040,0))</f>
        <v>183.14697916666665</v>
      </c>
      <c r="S50" s="175">
        <f>Assumptions!$G$55*Assumptions!$G$46*INDEX(Demand!S$9:S$1040, MATCH($C50, Demand!$B$9:$B$1040,0))</f>
        <v>183.14697916666665</v>
      </c>
      <c r="T50" s="175">
        <f>Assumptions!$G$55*Assumptions!$G$46*INDEX(Demand!T$9:T$1040, MATCH($C50, Demand!$B$9:$B$1040,0))</f>
        <v>183.14697916666665</v>
      </c>
      <c r="U50" s="175">
        <f>Assumptions!$G$55*Assumptions!$G$46*INDEX(Demand!U$9:U$1040, MATCH($C50, Demand!$B$9:$B$1040,0))</f>
        <v>183.14697916666665</v>
      </c>
      <c r="V50" s="175">
        <f>Assumptions!$G$55*Assumptions!$G$46*INDEX(Demand!V$9:V$1040, MATCH($C50, Demand!$B$9:$B$1040,0))</f>
        <v>183.14697916666665</v>
      </c>
      <c r="W50" s="175">
        <f>Assumptions!$G$55*Assumptions!$G$46*INDEX(Demand!W$9:W$1040, MATCH($C50, Demand!$B$9:$B$1040,0))</f>
        <v>183.14697916666665</v>
      </c>
      <c r="X50" s="175">
        <f>Assumptions!$G$55*Assumptions!$G$46*INDEX(Demand!X$9:X$1040, MATCH($C50, Demand!$B$9:$B$1040,0))</f>
        <v>183.14697916666665</v>
      </c>
    </row>
    <row r="51" spans="2:24" s="1" customFormat="1" x14ac:dyDescent="0.2">
      <c r="B51" s="220">
        <f>'Span data'!B52</f>
        <v>10187532</v>
      </c>
      <c r="C51" s="169" t="str">
        <f>'Span data'!C52</f>
        <v>BET006</v>
      </c>
      <c r="D51" s="162"/>
      <c r="E51" s="175">
        <f>Assumptions!$G$55*Assumptions!$G$46*INDEX(Demand!E$9:E$1040, MATCH($C51, Demand!$B$9:$B$1040,0))</f>
        <v>162.97749999999996</v>
      </c>
      <c r="F51" s="175">
        <f>Assumptions!$G$55*Assumptions!$G$46*INDEX(Demand!F$9:F$1040, MATCH($C51, Demand!$B$9:$B$1040,0))</f>
        <v>165.20729166666666</v>
      </c>
      <c r="G51" s="175">
        <f>Assumptions!$G$55*Assumptions!$G$46*INDEX(Demand!G$9:G$1040, MATCH($C51, Demand!$B$9:$B$1040,0))</f>
        <v>167.84249999999997</v>
      </c>
      <c r="H51" s="175">
        <f>Assumptions!$G$55*Assumptions!$G$46*INDEX(Demand!H$9:H$1040, MATCH($C51, Demand!$B$9:$B$1040,0))</f>
        <v>170.57906249999996</v>
      </c>
      <c r="I51" s="175">
        <f>Assumptions!$G$55*Assumptions!$G$46*INDEX(Demand!I$9:I$1040, MATCH($C51, Demand!$B$9:$B$1040,0))</f>
        <v>172.09937499999998</v>
      </c>
      <c r="J51" s="175">
        <f>Assumptions!$G$55*Assumptions!$G$46*INDEX(Demand!J$9:J$1040, MATCH($C51, Demand!$B$9:$B$1040,0))</f>
        <v>173.92374999999996</v>
      </c>
      <c r="K51" s="175">
        <f>Assumptions!$G$55*Assumptions!$G$46*INDEX(Demand!K$9:K$1040, MATCH($C51, Demand!$B$9:$B$1040,0))</f>
        <v>177.1670833333333</v>
      </c>
      <c r="L51" s="175">
        <f>Assumptions!$G$55*Assumptions!$G$46*INDEX(Demand!L$9:L$1040, MATCH($C51, Demand!$B$9:$B$1040,0))</f>
        <v>180.71447916666665</v>
      </c>
      <c r="M51" s="175">
        <f>Assumptions!$G$55*Assumptions!$G$46*INDEX(Demand!M$9:M$1040, MATCH($C51, Demand!$B$9:$B$1040,0))</f>
        <v>183.14697916666665</v>
      </c>
      <c r="N51" s="175">
        <f>Assumptions!$G$55*Assumptions!$G$46*INDEX(Demand!N$9:N$1040, MATCH($C51, Demand!$B$9:$B$1040,0))</f>
        <v>183.14697916666665</v>
      </c>
      <c r="O51" s="175">
        <f>Assumptions!$G$55*Assumptions!$G$46*INDEX(Demand!O$9:O$1040, MATCH($C51, Demand!$B$9:$B$1040,0))</f>
        <v>183.14697916666665</v>
      </c>
      <c r="P51" s="175">
        <f>Assumptions!$G$55*Assumptions!$G$46*INDEX(Demand!P$9:P$1040, MATCH($C51, Demand!$B$9:$B$1040,0))</f>
        <v>183.14697916666665</v>
      </c>
      <c r="Q51" s="175">
        <f>Assumptions!$G$55*Assumptions!$G$46*INDEX(Demand!Q$9:Q$1040, MATCH($C51, Demand!$B$9:$B$1040,0))</f>
        <v>183.14697916666665</v>
      </c>
      <c r="R51" s="175">
        <f>Assumptions!$G$55*Assumptions!$G$46*INDEX(Demand!R$9:R$1040, MATCH($C51, Demand!$B$9:$B$1040,0))</f>
        <v>183.14697916666665</v>
      </c>
      <c r="S51" s="175">
        <f>Assumptions!$G$55*Assumptions!$G$46*INDEX(Demand!S$9:S$1040, MATCH($C51, Demand!$B$9:$B$1040,0))</f>
        <v>183.14697916666665</v>
      </c>
      <c r="T51" s="175">
        <f>Assumptions!$G$55*Assumptions!$G$46*INDEX(Demand!T$9:T$1040, MATCH($C51, Demand!$B$9:$B$1040,0))</f>
        <v>183.14697916666665</v>
      </c>
      <c r="U51" s="175">
        <f>Assumptions!$G$55*Assumptions!$G$46*INDEX(Demand!U$9:U$1040, MATCH($C51, Demand!$B$9:$B$1040,0))</f>
        <v>183.14697916666665</v>
      </c>
      <c r="V51" s="175">
        <f>Assumptions!$G$55*Assumptions!$G$46*INDEX(Demand!V$9:V$1040, MATCH($C51, Demand!$B$9:$B$1040,0))</f>
        <v>183.14697916666665</v>
      </c>
      <c r="W51" s="175">
        <f>Assumptions!$G$55*Assumptions!$G$46*INDEX(Demand!W$9:W$1040, MATCH($C51, Demand!$B$9:$B$1040,0))</f>
        <v>183.14697916666665</v>
      </c>
      <c r="X51" s="175">
        <f>Assumptions!$G$55*Assumptions!$G$46*INDEX(Demand!X$9:X$1040, MATCH($C51, Demand!$B$9:$B$1040,0))</f>
        <v>183.14697916666665</v>
      </c>
    </row>
    <row r="52" spans="2:24" s="1" customFormat="1" x14ac:dyDescent="0.2">
      <c r="B52" s="220">
        <f>'Span data'!B53</f>
        <v>10187618</v>
      </c>
      <c r="C52" s="169" t="str">
        <f>'Span data'!C53</f>
        <v>BET006</v>
      </c>
      <c r="D52" s="162"/>
      <c r="E52" s="175">
        <f>Assumptions!$G$55*Assumptions!$G$46*INDEX(Demand!E$9:E$1040, MATCH($C52, Demand!$B$9:$B$1040,0))</f>
        <v>162.97749999999996</v>
      </c>
      <c r="F52" s="175">
        <f>Assumptions!$G$55*Assumptions!$G$46*INDEX(Demand!F$9:F$1040, MATCH($C52, Demand!$B$9:$B$1040,0))</f>
        <v>165.20729166666666</v>
      </c>
      <c r="G52" s="175">
        <f>Assumptions!$G$55*Assumptions!$G$46*INDEX(Demand!G$9:G$1040, MATCH($C52, Demand!$B$9:$B$1040,0))</f>
        <v>167.84249999999997</v>
      </c>
      <c r="H52" s="175">
        <f>Assumptions!$G$55*Assumptions!$G$46*INDEX(Demand!H$9:H$1040, MATCH($C52, Demand!$B$9:$B$1040,0))</f>
        <v>170.57906249999996</v>
      </c>
      <c r="I52" s="175">
        <f>Assumptions!$G$55*Assumptions!$G$46*INDEX(Demand!I$9:I$1040, MATCH($C52, Demand!$B$9:$B$1040,0))</f>
        <v>172.09937499999998</v>
      </c>
      <c r="J52" s="175">
        <f>Assumptions!$G$55*Assumptions!$G$46*INDEX(Demand!J$9:J$1040, MATCH($C52, Demand!$B$9:$B$1040,0))</f>
        <v>173.92374999999996</v>
      </c>
      <c r="K52" s="175">
        <f>Assumptions!$G$55*Assumptions!$G$46*INDEX(Demand!K$9:K$1040, MATCH($C52, Demand!$B$9:$B$1040,0))</f>
        <v>177.1670833333333</v>
      </c>
      <c r="L52" s="175">
        <f>Assumptions!$G$55*Assumptions!$G$46*INDEX(Demand!L$9:L$1040, MATCH($C52, Demand!$B$9:$B$1040,0))</f>
        <v>180.71447916666665</v>
      </c>
      <c r="M52" s="175">
        <f>Assumptions!$G$55*Assumptions!$G$46*INDEX(Demand!M$9:M$1040, MATCH($C52, Demand!$B$9:$B$1040,0))</f>
        <v>183.14697916666665</v>
      </c>
      <c r="N52" s="175">
        <f>Assumptions!$G$55*Assumptions!$G$46*INDEX(Demand!N$9:N$1040, MATCH($C52, Demand!$B$9:$B$1040,0))</f>
        <v>183.14697916666665</v>
      </c>
      <c r="O52" s="175">
        <f>Assumptions!$G$55*Assumptions!$G$46*INDEX(Demand!O$9:O$1040, MATCH($C52, Demand!$B$9:$B$1040,0))</f>
        <v>183.14697916666665</v>
      </c>
      <c r="P52" s="175">
        <f>Assumptions!$G$55*Assumptions!$G$46*INDEX(Demand!P$9:P$1040, MATCH($C52, Demand!$B$9:$B$1040,0))</f>
        <v>183.14697916666665</v>
      </c>
      <c r="Q52" s="175">
        <f>Assumptions!$G$55*Assumptions!$G$46*INDEX(Demand!Q$9:Q$1040, MATCH($C52, Demand!$B$9:$B$1040,0))</f>
        <v>183.14697916666665</v>
      </c>
      <c r="R52" s="175">
        <f>Assumptions!$G$55*Assumptions!$G$46*INDEX(Demand!R$9:R$1040, MATCH($C52, Demand!$B$9:$B$1040,0))</f>
        <v>183.14697916666665</v>
      </c>
      <c r="S52" s="175">
        <f>Assumptions!$G$55*Assumptions!$G$46*INDEX(Demand!S$9:S$1040, MATCH($C52, Demand!$B$9:$B$1040,0))</f>
        <v>183.14697916666665</v>
      </c>
      <c r="T52" s="175">
        <f>Assumptions!$G$55*Assumptions!$G$46*INDEX(Demand!T$9:T$1040, MATCH($C52, Demand!$B$9:$B$1040,0))</f>
        <v>183.14697916666665</v>
      </c>
      <c r="U52" s="175">
        <f>Assumptions!$G$55*Assumptions!$G$46*INDEX(Demand!U$9:U$1040, MATCH($C52, Demand!$B$9:$B$1040,0))</f>
        <v>183.14697916666665</v>
      </c>
      <c r="V52" s="175">
        <f>Assumptions!$G$55*Assumptions!$G$46*INDEX(Demand!V$9:V$1040, MATCH($C52, Demand!$B$9:$B$1040,0))</f>
        <v>183.14697916666665</v>
      </c>
      <c r="W52" s="175">
        <f>Assumptions!$G$55*Assumptions!$G$46*INDEX(Demand!W$9:W$1040, MATCH($C52, Demand!$B$9:$B$1040,0))</f>
        <v>183.14697916666665</v>
      </c>
      <c r="X52" s="175">
        <f>Assumptions!$G$55*Assumptions!$G$46*INDEX(Demand!X$9:X$1040, MATCH($C52, Demand!$B$9:$B$1040,0))</f>
        <v>183.14697916666665</v>
      </c>
    </row>
    <row r="53" spans="2:24" s="1" customFormat="1" x14ac:dyDescent="0.2">
      <c r="B53" s="220">
        <f>'Span data'!B54</f>
        <v>10187619</v>
      </c>
      <c r="C53" s="169" t="str">
        <f>'Span data'!C54</f>
        <v>BET006</v>
      </c>
      <c r="D53" s="162"/>
      <c r="E53" s="175">
        <f>Assumptions!$G$55*Assumptions!$G$46*INDEX(Demand!E$9:E$1040, MATCH($C53, Demand!$B$9:$B$1040,0))</f>
        <v>162.97749999999996</v>
      </c>
      <c r="F53" s="175">
        <f>Assumptions!$G$55*Assumptions!$G$46*INDEX(Demand!F$9:F$1040, MATCH($C53, Demand!$B$9:$B$1040,0))</f>
        <v>165.20729166666666</v>
      </c>
      <c r="G53" s="175">
        <f>Assumptions!$G$55*Assumptions!$G$46*INDEX(Demand!G$9:G$1040, MATCH($C53, Demand!$B$9:$B$1040,0))</f>
        <v>167.84249999999997</v>
      </c>
      <c r="H53" s="175">
        <f>Assumptions!$G$55*Assumptions!$G$46*INDEX(Demand!H$9:H$1040, MATCH($C53, Demand!$B$9:$B$1040,0))</f>
        <v>170.57906249999996</v>
      </c>
      <c r="I53" s="175">
        <f>Assumptions!$G$55*Assumptions!$G$46*INDEX(Demand!I$9:I$1040, MATCH($C53, Demand!$B$9:$B$1040,0))</f>
        <v>172.09937499999998</v>
      </c>
      <c r="J53" s="175">
        <f>Assumptions!$G$55*Assumptions!$G$46*INDEX(Demand!J$9:J$1040, MATCH($C53, Demand!$B$9:$B$1040,0))</f>
        <v>173.92374999999996</v>
      </c>
      <c r="K53" s="175">
        <f>Assumptions!$G$55*Assumptions!$G$46*INDEX(Demand!K$9:K$1040, MATCH($C53, Demand!$B$9:$B$1040,0))</f>
        <v>177.1670833333333</v>
      </c>
      <c r="L53" s="175">
        <f>Assumptions!$G$55*Assumptions!$G$46*INDEX(Demand!L$9:L$1040, MATCH($C53, Demand!$B$9:$B$1040,0))</f>
        <v>180.71447916666665</v>
      </c>
      <c r="M53" s="175">
        <f>Assumptions!$G$55*Assumptions!$G$46*INDEX(Demand!M$9:M$1040, MATCH($C53, Demand!$B$9:$B$1040,0))</f>
        <v>183.14697916666665</v>
      </c>
      <c r="N53" s="175">
        <f>Assumptions!$G$55*Assumptions!$G$46*INDEX(Demand!N$9:N$1040, MATCH($C53, Demand!$B$9:$B$1040,0))</f>
        <v>183.14697916666665</v>
      </c>
      <c r="O53" s="175">
        <f>Assumptions!$G$55*Assumptions!$G$46*INDEX(Demand!O$9:O$1040, MATCH($C53, Demand!$B$9:$B$1040,0))</f>
        <v>183.14697916666665</v>
      </c>
      <c r="P53" s="175">
        <f>Assumptions!$G$55*Assumptions!$G$46*INDEX(Demand!P$9:P$1040, MATCH($C53, Demand!$B$9:$B$1040,0))</f>
        <v>183.14697916666665</v>
      </c>
      <c r="Q53" s="175">
        <f>Assumptions!$G$55*Assumptions!$G$46*INDEX(Demand!Q$9:Q$1040, MATCH($C53, Demand!$B$9:$B$1040,0))</f>
        <v>183.14697916666665</v>
      </c>
      <c r="R53" s="175">
        <f>Assumptions!$G$55*Assumptions!$G$46*INDEX(Demand!R$9:R$1040, MATCH($C53, Demand!$B$9:$B$1040,0))</f>
        <v>183.14697916666665</v>
      </c>
      <c r="S53" s="175">
        <f>Assumptions!$G$55*Assumptions!$G$46*INDEX(Demand!S$9:S$1040, MATCH($C53, Demand!$B$9:$B$1040,0))</f>
        <v>183.14697916666665</v>
      </c>
      <c r="T53" s="175">
        <f>Assumptions!$G$55*Assumptions!$G$46*INDEX(Demand!T$9:T$1040, MATCH($C53, Demand!$B$9:$B$1040,0))</f>
        <v>183.14697916666665</v>
      </c>
      <c r="U53" s="175">
        <f>Assumptions!$G$55*Assumptions!$G$46*INDEX(Demand!U$9:U$1040, MATCH($C53, Demand!$B$9:$B$1040,0))</f>
        <v>183.14697916666665</v>
      </c>
      <c r="V53" s="175">
        <f>Assumptions!$G$55*Assumptions!$G$46*INDEX(Demand!V$9:V$1040, MATCH($C53, Demand!$B$9:$B$1040,0))</f>
        <v>183.14697916666665</v>
      </c>
      <c r="W53" s="175">
        <f>Assumptions!$G$55*Assumptions!$G$46*INDEX(Demand!W$9:W$1040, MATCH($C53, Demand!$B$9:$B$1040,0))</f>
        <v>183.14697916666665</v>
      </c>
      <c r="X53" s="175">
        <f>Assumptions!$G$55*Assumptions!$G$46*INDEX(Demand!X$9:X$1040, MATCH($C53, Demand!$B$9:$B$1040,0))</f>
        <v>183.14697916666665</v>
      </c>
    </row>
    <row r="54" spans="2:24" s="1" customFormat="1" x14ac:dyDescent="0.2">
      <c r="B54" s="220">
        <f>'Span data'!B55</f>
        <v>10190219</v>
      </c>
      <c r="C54" s="169" t="str">
        <f>'Span data'!C55</f>
        <v>NHL015</v>
      </c>
      <c r="D54" s="162"/>
      <c r="E54" s="175">
        <f>Assumptions!$G$55*Assumptions!$G$46*INDEX(Demand!E$9:E$1040, MATCH($C54, Demand!$B$9:$B$1040,0))</f>
        <v>34.156354166666667</v>
      </c>
      <c r="F54" s="175">
        <f>Assumptions!$G$55*Assumptions!$G$46*INDEX(Demand!F$9:F$1040, MATCH($C54, Demand!$B$9:$B$1040,0))</f>
        <v>34.055</v>
      </c>
      <c r="G54" s="175">
        <f>Assumptions!$G$55*Assumptions!$G$46*INDEX(Demand!G$9:G$1040, MATCH($C54, Demand!$B$9:$B$1040,0))</f>
        <v>34.156354166666667</v>
      </c>
      <c r="H54" s="175">
        <f>Assumptions!$G$55*Assumptions!$G$46*INDEX(Demand!H$9:H$1040, MATCH($C54, Demand!$B$9:$B$1040,0))</f>
        <v>34.055</v>
      </c>
      <c r="I54" s="175">
        <f>Assumptions!$G$55*Assumptions!$G$46*INDEX(Demand!I$9:I$1040, MATCH($C54, Demand!$B$9:$B$1040,0))</f>
        <v>33.750937499999999</v>
      </c>
      <c r="J54" s="175">
        <f>Assumptions!$G$55*Assumptions!$G$46*INDEX(Demand!J$9:J$1040, MATCH($C54, Demand!$B$9:$B$1040,0))</f>
        <v>33.446874999999991</v>
      </c>
      <c r="K54" s="175">
        <f>Assumptions!$G$55*Assumptions!$G$46*INDEX(Demand!K$9:K$1040, MATCH($C54, Demand!$B$9:$B$1040,0))</f>
        <v>33.446874999999991</v>
      </c>
      <c r="L54" s="175">
        <f>Assumptions!$G$55*Assumptions!$G$46*INDEX(Demand!L$9:L$1040, MATCH($C54, Demand!$B$9:$B$1040,0))</f>
        <v>33.446874999999991</v>
      </c>
      <c r="M54" s="175">
        <f>Assumptions!$G$55*Assumptions!$G$46*INDEX(Demand!M$9:M$1040, MATCH($C54, Demand!$B$9:$B$1040,0))</f>
        <v>33.142812499999991</v>
      </c>
      <c r="N54" s="175">
        <f>Assumptions!$G$55*Assumptions!$G$46*INDEX(Demand!N$9:N$1040, MATCH($C54, Demand!$B$9:$B$1040,0))</f>
        <v>33.142812499999991</v>
      </c>
      <c r="O54" s="175">
        <f>Assumptions!$G$55*Assumptions!$G$46*INDEX(Demand!O$9:O$1040, MATCH($C54, Demand!$B$9:$B$1040,0))</f>
        <v>33.142812499999991</v>
      </c>
      <c r="P54" s="175">
        <f>Assumptions!$G$55*Assumptions!$G$46*INDEX(Demand!P$9:P$1040, MATCH($C54, Demand!$B$9:$B$1040,0))</f>
        <v>33.142812499999991</v>
      </c>
      <c r="Q54" s="175">
        <f>Assumptions!$G$55*Assumptions!$G$46*INDEX(Demand!Q$9:Q$1040, MATCH($C54, Demand!$B$9:$B$1040,0))</f>
        <v>33.142812499999991</v>
      </c>
      <c r="R54" s="175">
        <f>Assumptions!$G$55*Assumptions!$G$46*INDEX(Demand!R$9:R$1040, MATCH($C54, Demand!$B$9:$B$1040,0))</f>
        <v>33.142812499999991</v>
      </c>
      <c r="S54" s="175">
        <f>Assumptions!$G$55*Assumptions!$G$46*INDEX(Demand!S$9:S$1040, MATCH($C54, Demand!$B$9:$B$1040,0))</f>
        <v>33.142812499999991</v>
      </c>
      <c r="T54" s="175">
        <f>Assumptions!$G$55*Assumptions!$G$46*INDEX(Demand!T$9:T$1040, MATCH($C54, Demand!$B$9:$B$1040,0))</f>
        <v>33.142812499999991</v>
      </c>
      <c r="U54" s="175">
        <f>Assumptions!$G$55*Assumptions!$G$46*INDEX(Demand!U$9:U$1040, MATCH($C54, Demand!$B$9:$B$1040,0))</f>
        <v>33.142812499999991</v>
      </c>
      <c r="V54" s="175">
        <f>Assumptions!$G$55*Assumptions!$G$46*INDEX(Demand!V$9:V$1040, MATCH($C54, Demand!$B$9:$B$1040,0))</f>
        <v>33.142812499999991</v>
      </c>
      <c r="W54" s="175">
        <f>Assumptions!$G$55*Assumptions!$G$46*INDEX(Demand!W$9:W$1040, MATCH($C54, Demand!$B$9:$B$1040,0))</f>
        <v>33.142812499999991</v>
      </c>
      <c r="X54" s="175">
        <f>Assumptions!$G$55*Assumptions!$G$46*INDEX(Demand!X$9:X$1040, MATCH($C54, Demand!$B$9:$B$1040,0))</f>
        <v>33.142812499999991</v>
      </c>
    </row>
    <row r="55" spans="2:24" s="1" customFormat="1" x14ac:dyDescent="0.2">
      <c r="B55" s="220">
        <f>'Span data'!B56</f>
        <v>10191201</v>
      </c>
      <c r="C55" s="169" t="str">
        <f>'Span data'!C56</f>
        <v>NKA006</v>
      </c>
      <c r="D55" s="162"/>
      <c r="E55" s="175">
        <f>Assumptions!$G$55*Assumptions!$G$46*INDEX(Demand!E$9:E$1040, MATCH($C55, Demand!$B$9:$B$1040,0))</f>
        <v>86.04968749999999</v>
      </c>
      <c r="F55" s="175">
        <f>Assumptions!$G$55*Assumptions!$G$46*INDEX(Demand!F$9:F$1040, MATCH($C55, Demand!$B$9:$B$1040,0))</f>
        <v>99.428437500000001</v>
      </c>
      <c r="G55" s="175">
        <f>Assumptions!$G$55*Assumptions!$G$46*INDEX(Demand!G$9:G$1040, MATCH($C55, Demand!$B$9:$B$1040,0))</f>
        <v>100.74604166666666</v>
      </c>
      <c r="H55" s="175">
        <f>Assumptions!$G$55*Assumptions!$G$46*INDEX(Demand!H$9:H$1040, MATCH($C55, Demand!$B$9:$B$1040,0))</f>
        <v>101.65822916666666</v>
      </c>
      <c r="I55" s="175">
        <f>Assumptions!$G$55*Assumptions!$G$46*INDEX(Demand!I$9:I$1040, MATCH($C55, Demand!$B$9:$B$1040,0))</f>
        <v>101.45552083333332</v>
      </c>
      <c r="J55" s="175">
        <f>Assumptions!$G$55*Assumptions!$G$46*INDEX(Demand!J$9:J$1040, MATCH($C55, Demand!$B$9:$B$1040,0))</f>
        <v>101.65822916666666</v>
      </c>
      <c r="K55" s="175">
        <f>Assumptions!$G$55*Assumptions!$G$46*INDEX(Demand!K$9:K$1040, MATCH($C55, Demand!$B$9:$B$1040,0))</f>
        <v>102.97583333333333</v>
      </c>
      <c r="L55" s="175">
        <f>Assumptions!$G$55*Assumptions!$G$46*INDEX(Demand!L$9:L$1040, MATCH($C55, Demand!$B$9:$B$1040,0))</f>
        <v>104.39479166666666</v>
      </c>
      <c r="M55" s="175">
        <f>Assumptions!$G$55*Assumptions!$G$46*INDEX(Demand!M$9:M$1040, MATCH($C55, Demand!$B$9:$B$1040,0))</f>
        <v>104.29343749999998</v>
      </c>
      <c r="N55" s="175">
        <f>Assumptions!$G$55*Assumptions!$G$46*INDEX(Demand!N$9:N$1040, MATCH($C55, Demand!$B$9:$B$1040,0))</f>
        <v>104.29343749999998</v>
      </c>
      <c r="O55" s="175">
        <f>Assumptions!$G$55*Assumptions!$G$46*INDEX(Demand!O$9:O$1040, MATCH($C55, Demand!$B$9:$B$1040,0))</f>
        <v>104.29343749999998</v>
      </c>
      <c r="P55" s="175">
        <f>Assumptions!$G$55*Assumptions!$G$46*INDEX(Demand!P$9:P$1040, MATCH($C55, Demand!$B$9:$B$1040,0))</f>
        <v>104.29343749999998</v>
      </c>
      <c r="Q55" s="175">
        <f>Assumptions!$G$55*Assumptions!$G$46*INDEX(Demand!Q$9:Q$1040, MATCH($C55, Demand!$B$9:$B$1040,0))</f>
        <v>104.29343749999998</v>
      </c>
      <c r="R55" s="175">
        <f>Assumptions!$G$55*Assumptions!$G$46*INDEX(Demand!R$9:R$1040, MATCH($C55, Demand!$B$9:$B$1040,0))</f>
        <v>104.29343749999998</v>
      </c>
      <c r="S55" s="175">
        <f>Assumptions!$G$55*Assumptions!$G$46*INDEX(Demand!S$9:S$1040, MATCH($C55, Demand!$B$9:$B$1040,0))</f>
        <v>104.29343749999998</v>
      </c>
      <c r="T55" s="175">
        <f>Assumptions!$G$55*Assumptions!$G$46*INDEX(Demand!T$9:T$1040, MATCH($C55, Demand!$B$9:$B$1040,0))</f>
        <v>104.29343749999998</v>
      </c>
      <c r="U55" s="175">
        <f>Assumptions!$G$55*Assumptions!$G$46*INDEX(Demand!U$9:U$1040, MATCH($C55, Demand!$B$9:$B$1040,0))</f>
        <v>104.29343749999998</v>
      </c>
      <c r="V55" s="175">
        <f>Assumptions!$G$55*Assumptions!$G$46*INDEX(Demand!V$9:V$1040, MATCH($C55, Demand!$B$9:$B$1040,0))</f>
        <v>104.29343749999998</v>
      </c>
      <c r="W55" s="175">
        <f>Assumptions!$G$55*Assumptions!$G$46*INDEX(Demand!W$9:W$1040, MATCH($C55, Demand!$B$9:$B$1040,0))</f>
        <v>104.29343749999998</v>
      </c>
      <c r="X55" s="175">
        <f>Assumptions!$G$55*Assumptions!$G$46*INDEX(Demand!X$9:X$1040, MATCH($C55, Demand!$B$9:$B$1040,0))</f>
        <v>104.29343749999998</v>
      </c>
    </row>
    <row r="56" spans="2:24" s="1" customFormat="1" x14ac:dyDescent="0.2">
      <c r="B56" s="220">
        <f>'Span data'!B57</f>
        <v>10191767</v>
      </c>
      <c r="C56" s="169" t="str">
        <f>'Span data'!C57</f>
        <v>BAN003</v>
      </c>
      <c r="D56" s="162"/>
      <c r="E56" s="175">
        <f>Assumptions!$G$55*Assumptions!$G$46*INDEX(Demand!E$9:E$1040, MATCH($C56, Demand!$B$9:$B$1040,0))</f>
        <v>104.09072916666666</v>
      </c>
      <c r="F56" s="175">
        <f>Assumptions!$G$55*Assumptions!$G$46*INDEX(Demand!F$9:F$1040, MATCH($C56, Demand!$B$9:$B$1040,0))</f>
        <v>106.421875</v>
      </c>
      <c r="G56" s="175">
        <f>Assumptions!$G$55*Assumptions!$G$46*INDEX(Demand!G$9:G$1040, MATCH($C56, Demand!$B$9:$B$1040,0))</f>
        <v>109.76656249999999</v>
      </c>
      <c r="H56" s="175">
        <f>Assumptions!$G$55*Assumptions!$G$46*INDEX(Demand!H$9:H$1040, MATCH($C56, Demand!$B$9:$B$1040,0))</f>
        <v>112.09770833333333</v>
      </c>
      <c r="I56" s="175">
        <f>Assumptions!$G$55*Assumptions!$G$46*INDEX(Demand!I$9:I$1040, MATCH($C56, Demand!$B$9:$B$1040,0))</f>
        <v>113.9220833333333</v>
      </c>
      <c r="J56" s="175">
        <f>Assumptions!$G$55*Assumptions!$G$46*INDEX(Demand!J$9:J$1040, MATCH($C56, Demand!$B$9:$B$1040,0))</f>
        <v>116.25322916666667</v>
      </c>
      <c r="K56" s="175">
        <f>Assumptions!$G$55*Assumptions!$G$46*INDEX(Demand!K$9:K$1040, MATCH($C56, Demand!$B$9:$B$1040,0))</f>
        <v>119.80062499999998</v>
      </c>
      <c r="L56" s="175">
        <f>Assumptions!$G$55*Assumptions!$G$46*INDEX(Demand!L$9:L$1040, MATCH($C56, Demand!$B$9:$B$1040,0))</f>
        <v>122.63854166666664</v>
      </c>
      <c r="M56" s="175">
        <f>Assumptions!$G$55*Assumptions!$G$46*INDEX(Demand!M$9:M$1040, MATCH($C56, Demand!$B$9:$B$1040,0))</f>
        <v>123.95614583333332</v>
      </c>
      <c r="N56" s="175">
        <f>Assumptions!$G$55*Assumptions!$G$46*INDEX(Demand!N$9:N$1040, MATCH($C56, Demand!$B$9:$B$1040,0))</f>
        <v>123.95614583333332</v>
      </c>
      <c r="O56" s="175">
        <f>Assumptions!$G$55*Assumptions!$G$46*INDEX(Demand!O$9:O$1040, MATCH($C56, Demand!$B$9:$B$1040,0))</f>
        <v>123.95614583333332</v>
      </c>
      <c r="P56" s="175">
        <f>Assumptions!$G$55*Assumptions!$G$46*INDEX(Demand!P$9:P$1040, MATCH($C56, Demand!$B$9:$B$1040,0))</f>
        <v>123.95614583333332</v>
      </c>
      <c r="Q56" s="175">
        <f>Assumptions!$G$55*Assumptions!$G$46*INDEX(Demand!Q$9:Q$1040, MATCH($C56, Demand!$B$9:$B$1040,0))</f>
        <v>123.95614583333332</v>
      </c>
      <c r="R56" s="175">
        <f>Assumptions!$G$55*Assumptions!$G$46*INDEX(Demand!R$9:R$1040, MATCH($C56, Demand!$B$9:$B$1040,0))</f>
        <v>123.95614583333332</v>
      </c>
      <c r="S56" s="175">
        <f>Assumptions!$G$55*Assumptions!$G$46*INDEX(Demand!S$9:S$1040, MATCH($C56, Demand!$B$9:$B$1040,0))</f>
        <v>123.95614583333332</v>
      </c>
      <c r="T56" s="175">
        <f>Assumptions!$G$55*Assumptions!$G$46*INDEX(Demand!T$9:T$1040, MATCH($C56, Demand!$B$9:$B$1040,0))</f>
        <v>123.95614583333332</v>
      </c>
      <c r="U56" s="175">
        <f>Assumptions!$G$55*Assumptions!$G$46*INDEX(Demand!U$9:U$1040, MATCH($C56, Demand!$B$9:$B$1040,0))</f>
        <v>123.95614583333332</v>
      </c>
      <c r="V56" s="175">
        <f>Assumptions!$G$55*Assumptions!$G$46*INDEX(Demand!V$9:V$1040, MATCH($C56, Demand!$B$9:$B$1040,0))</f>
        <v>123.95614583333332</v>
      </c>
      <c r="W56" s="175">
        <f>Assumptions!$G$55*Assumptions!$G$46*INDEX(Demand!W$9:W$1040, MATCH($C56, Demand!$B$9:$B$1040,0))</f>
        <v>123.95614583333332</v>
      </c>
      <c r="X56" s="175">
        <f>Assumptions!$G$55*Assumptions!$G$46*INDEX(Demand!X$9:X$1040, MATCH($C56, Demand!$B$9:$B$1040,0))</f>
        <v>123.95614583333332</v>
      </c>
    </row>
    <row r="57" spans="2:24" s="1" customFormat="1" x14ac:dyDescent="0.2">
      <c r="B57" s="220">
        <f>'Span data'!B58</f>
        <v>10196439</v>
      </c>
      <c r="C57" s="169" t="str">
        <f>'Span data'!C58</f>
        <v>MRO007</v>
      </c>
      <c r="D57" s="162"/>
      <c r="E57" s="175">
        <f>Assumptions!$G$55*Assumptions!$G$46*INDEX(Demand!E$9:E$1040, MATCH($C57, Demand!$B$9:$B$1040,0))</f>
        <v>56.352916666666658</v>
      </c>
      <c r="F57" s="175">
        <f>Assumptions!$G$55*Assumptions!$G$46*INDEX(Demand!F$9:F$1040, MATCH($C57, Demand!$B$9:$B$1040,0))</f>
        <v>56.8596875</v>
      </c>
      <c r="G57" s="175">
        <f>Assumptions!$G$55*Assumptions!$G$46*INDEX(Demand!G$9:G$1040, MATCH($C57, Demand!$B$9:$B$1040,0))</f>
        <v>57.670520833333335</v>
      </c>
      <c r="H57" s="175">
        <f>Assumptions!$G$55*Assumptions!$G$46*INDEX(Demand!H$9:H$1040, MATCH($C57, Demand!$B$9:$B$1040,0))</f>
        <v>58.481354166666662</v>
      </c>
      <c r="I57" s="175">
        <f>Assumptions!$G$55*Assumptions!$G$46*INDEX(Demand!I$9:I$1040, MATCH($C57, Demand!$B$9:$B$1040,0))</f>
        <v>58.785416666666663</v>
      </c>
      <c r="J57" s="175">
        <f>Assumptions!$G$55*Assumptions!$G$46*INDEX(Demand!J$9:J$1040, MATCH($C57, Demand!$B$9:$B$1040,0))</f>
        <v>58.988124999999997</v>
      </c>
      <c r="K57" s="175">
        <f>Assumptions!$G$55*Assumptions!$G$46*INDEX(Demand!K$9:K$1040, MATCH($C57, Demand!$B$9:$B$1040,0))</f>
        <v>59.900312499999991</v>
      </c>
      <c r="L57" s="175">
        <f>Assumptions!$G$55*Assumptions!$G$46*INDEX(Demand!L$9:L$1040, MATCH($C57, Demand!$B$9:$B$1040,0))</f>
        <v>60.91385416666666</v>
      </c>
      <c r="M57" s="175">
        <f>Assumptions!$G$55*Assumptions!$G$46*INDEX(Demand!M$9:M$1040, MATCH($C57, Demand!$B$9:$B$1040,0))</f>
        <v>61.217916666666653</v>
      </c>
      <c r="N57" s="175">
        <f>Assumptions!$G$55*Assumptions!$G$46*INDEX(Demand!N$9:N$1040, MATCH($C57, Demand!$B$9:$B$1040,0))</f>
        <v>61.217916666666653</v>
      </c>
      <c r="O57" s="175">
        <f>Assumptions!$G$55*Assumptions!$G$46*INDEX(Demand!O$9:O$1040, MATCH($C57, Demand!$B$9:$B$1040,0))</f>
        <v>61.217916666666653</v>
      </c>
      <c r="P57" s="175">
        <f>Assumptions!$G$55*Assumptions!$G$46*INDEX(Demand!P$9:P$1040, MATCH($C57, Demand!$B$9:$B$1040,0))</f>
        <v>61.217916666666653</v>
      </c>
      <c r="Q57" s="175">
        <f>Assumptions!$G$55*Assumptions!$G$46*INDEX(Demand!Q$9:Q$1040, MATCH($C57, Demand!$B$9:$B$1040,0))</f>
        <v>61.217916666666653</v>
      </c>
      <c r="R57" s="175">
        <f>Assumptions!$G$55*Assumptions!$G$46*INDEX(Demand!R$9:R$1040, MATCH($C57, Demand!$B$9:$B$1040,0))</f>
        <v>61.217916666666653</v>
      </c>
      <c r="S57" s="175">
        <f>Assumptions!$G$55*Assumptions!$G$46*INDEX(Demand!S$9:S$1040, MATCH($C57, Demand!$B$9:$B$1040,0))</f>
        <v>61.217916666666653</v>
      </c>
      <c r="T57" s="175">
        <f>Assumptions!$G$55*Assumptions!$G$46*INDEX(Demand!T$9:T$1040, MATCH($C57, Demand!$B$9:$B$1040,0))</f>
        <v>61.217916666666653</v>
      </c>
      <c r="U57" s="175">
        <f>Assumptions!$G$55*Assumptions!$G$46*INDEX(Demand!U$9:U$1040, MATCH($C57, Demand!$B$9:$B$1040,0))</f>
        <v>61.217916666666653</v>
      </c>
      <c r="V57" s="175">
        <f>Assumptions!$G$55*Assumptions!$G$46*INDEX(Demand!V$9:V$1040, MATCH($C57, Demand!$B$9:$B$1040,0))</f>
        <v>61.217916666666653</v>
      </c>
      <c r="W57" s="175">
        <f>Assumptions!$G$55*Assumptions!$G$46*INDEX(Demand!W$9:W$1040, MATCH($C57, Demand!$B$9:$B$1040,0))</f>
        <v>61.217916666666653</v>
      </c>
      <c r="X57" s="175">
        <f>Assumptions!$G$55*Assumptions!$G$46*INDEX(Demand!X$9:X$1040, MATCH($C57, Demand!$B$9:$B$1040,0))</f>
        <v>61.217916666666653</v>
      </c>
    </row>
    <row r="58" spans="2:24" s="1" customFormat="1" x14ac:dyDescent="0.2">
      <c r="B58" s="220">
        <f>'Span data'!B59</f>
        <v>10196454</v>
      </c>
      <c r="C58" s="169" t="str">
        <f>'Span data'!C59</f>
        <v>MRO007</v>
      </c>
      <c r="D58" s="162"/>
      <c r="E58" s="175">
        <f>Assumptions!$G$55*Assumptions!$G$46*INDEX(Demand!E$9:E$1040, MATCH($C58, Demand!$B$9:$B$1040,0))</f>
        <v>56.352916666666658</v>
      </c>
      <c r="F58" s="175">
        <f>Assumptions!$G$55*Assumptions!$G$46*INDEX(Demand!F$9:F$1040, MATCH($C58, Demand!$B$9:$B$1040,0))</f>
        <v>56.8596875</v>
      </c>
      <c r="G58" s="175">
        <f>Assumptions!$G$55*Assumptions!$G$46*INDEX(Demand!G$9:G$1040, MATCH($C58, Demand!$B$9:$B$1040,0))</f>
        <v>57.670520833333335</v>
      </c>
      <c r="H58" s="175">
        <f>Assumptions!$G$55*Assumptions!$G$46*INDEX(Demand!H$9:H$1040, MATCH($C58, Demand!$B$9:$B$1040,0))</f>
        <v>58.481354166666662</v>
      </c>
      <c r="I58" s="175">
        <f>Assumptions!$G$55*Assumptions!$G$46*INDEX(Demand!I$9:I$1040, MATCH($C58, Demand!$B$9:$B$1040,0))</f>
        <v>58.785416666666663</v>
      </c>
      <c r="J58" s="175">
        <f>Assumptions!$G$55*Assumptions!$G$46*INDEX(Demand!J$9:J$1040, MATCH($C58, Demand!$B$9:$B$1040,0))</f>
        <v>58.988124999999997</v>
      </c>
      <c r="K58" s="175">
        <f>Assumptions!$G$55*Assumptions!$G$46*INDEX(Demand!K$9:K$1040, MATCH($C58, Demand!$B$9:$B$1040,0))</f>
        <v>59.900312499999991</v>
      </c>
      <c r="L58" s="175">
        <f>Assumptions!$G$55*Assumptions!$G$46*INDEX(Demand!L$9:L$1040, MATCH($C58, Demand!$B$9:$B$1040,0))</f>
        <v>60.91385416666666</v>
      </c>
      <c r="M58" s="175">
        <f>Assumptions!$G$55*Assumptions!$G$46*INDEX(Demand!M$9:M$1040, MATCH($C58, Demand!$B$9:$B$1040,0))</f>
        <v>61.217916666666653</v>
      </c>
      <c r="N58" s="175">
        <f>Assumptions!$G$55*Assumptions!$G$46*INDEX(Demand!N$9:N$1040, MATCH($C58, Demand!$B$9:$B$1040,0))</f>
        <v>61.217916666666653</v>
      </c>
      <c r="O58" s="175">
        <f>Assumptions!$G$55*Assumptions!$G$46*INDEX(Demand!O$9:O$1040, MATCH($C58, Demand!$B$9:$B$1040,0))</f>
        <v>61.217916666666653</v>
      </c>
      <c r="P58" s="175">
        <f>Assumptions!$G$55*Assumptions!$G$46*INDEX(Demand!P$9:P$1040, MATCH($C58, Demand!$B$9:$B$1040,0))</f>
        <v>61.217916666666653</v>
      </c>
      <c r="Q58" s="175">
        <f>Assumptions!$G$55*Assumptions!$G$46*INDEX(Demand!Q$9:Q$1040, MATCH($C58, Demand!$B$9:$B$1040,0))</f>
        <v>61.217916666666653</v>
      </c>
      <c r="R58" s="175">
        <f>Assumptions!$G$55*Assumptions!$G$46*INDEX(Demand!R$9:R$1040, MATCH($C58, Demand!$B$9:$B$1040,0))</f>
        <v>61.217916666666653</v>
      </c>
      <c r="S58" s="175">
        <f>Assumptions!$G$55*Assumptions!$G$46*INDEX(Demand!S$9:S$1040, MATCH($C58, Demand!$B$9:$B$1040,0))</f>
        <v>61.217916666666653</v>
      </c>
      <c r="T58" s="175">
        <f>Assumptions!$G$55*Assumptions!$G$46*INDEX(Demand!T$9:T$1040, MATCH($C58, Demand!$B$9:$B$1040,0))</f>
        <v>61.217916666666653</v>
      </c>
      <c r="U58" s="175">
        <f>Assumptions!$G$55*Assumptions!$G$46*INDEX(Demand!U$9:U$1040, MATCH($C58, Demand!$B$9:$B$1040,0))</f>
        <v>61.217916666666653</v>
      </c>
      <c r="V58" s="175">
        <f>Assumptions!$G$55*Assumptions!$G$46*INDEX(Demand!V$9:V$1040, MATCH($C58, Demand!$B$9:$B$1040,0))</f>
        <v>61.217916666666653</v>
      </c>
      <c r="W58" s="175">
        <f>Assumptions!$G$55*Assumptions!$G$46*INDEX(Demand!W$9:W$1040, MATCH($C58, Demand!$B$9:$B$1040,0))</f>
        <v>61.217916666666653</v>
      </c>
      <c r="X58" s="175">
        <f>Assumptions!$G$55*Assumptions!$G$46*INDEX(Demand!X$9:X$1040, MATCH($C58, Demand!$B$9:$B$1040,0))</f>
        <v>61.217916666666653</v>
      </c>
    </row>
    <row r="59" spans="2:24" s="1" customFormat="1" x14ac:dyDescent="0.2">
      <c r="B59" s="220">
        <f>'Span data'!B60</f>
        <v>10196456</v>
      </c>
      <c r="C59" s="169" t="str">
        <f>'Span data'!C60</f>
        <v>MRO007</v>
      </c>
      <c r="D59" s="162"/>
      <c r="E59" s="175">
        <f>Assumptions!$G$55*Assumptions!$G$46*INDEX(Demand!E$9:E$1040, MATCH($C59, Demand!$B$9:$B$1040,0))</f>
        <v>56.352916666666658</v>
      </c>
      <c r="F59" s="175">
        <f>Assumptions!$G$55*Assumptions!$G$46*INDEX(Demand!F$9:F$1040, MATCH($C59, Demand!$B$9:$B$1040,0))</f>
        <v>56.8596875</v>
      </c>
      <c r="G59" s="175">
        <f>Assumptions!$G$55*Assumptions!$G$46*INDEX(Demand!G$9:G$1040, MATCH($C59, Demand!$B$9:$B$1040,0))</f>
        <v>57.670520833333335</v>
      </c>
      <c r="H59" s="175">
        <f>Assumptions!$G$55*Assumptions!$G$46*INDEX(Demand!H$9:H$1040, MATCH($C59, Demand!$B$9:$B$1040,0))</f>
        <v>58.481354166666662</v>
      </c>
      <c r="I59" s="175">
        <f>Assumptions!$G$55*Assumptions!$G$46*INDEX(Demand!I$9:I$1040, MATCH($C59, Demand!$B$9:$B$1040,0))</f>
        <v>58.785416666666663</v>
      </c>
      <c r="J59" s="175">
        <f>Assumptions!$G$55*Assumptions!$G$46*INDEX(Demand!J$9:J$1040, MATCH($C59, Demand!$B$9:$B$1040,0))</f>
        <v>58.988124999999997</v>
      </c>
      <c r="K59" s="175">
        <f>Assumptions!$G$55*Assumptions!$G$46*INDEX(Demand!K$9:K$1040, MATCH($C59, Demand!$B$9:$B$1040,0))</f>
        <v>59.900312499999991</v>
      </c>
      <c r="L59" s="175">
        <f>Assumptions!$G$55*Assumptions!$G$46*INDEX(Demand!L$9:L$1040, MATCH($C59, Demand!$B$9:$B$1040,0))</f>
        <v>60.91385416666666</v>
      </c>
      <c r="M59" s="175">
        <f>Assumptions!$G$55*Assumptions!$G$46*INDEX(Demand!M$9:M$1040, MATCH($C59, Demand!$B$9:$B$1040,0))</f>
        <v>61.217916666666653</v>
      </c>
      <c r="N59" s="175">
        <f>Assumptions!$G$55*Assumptions!$G$46*INDEX(Demand!N$9:N$1040, MATCH($C59, Demand!$B$9:$B$1040,0))</f>
        <v>61.217916666666653</v>
      </c>
      <c r="O59" s="175">
        <f>Assumptions!$G$55*Assumptions!$G$46*INDEX(Demand!O$9:O$1040, MATCH($C59, Demand!$B$9:$B$1040,0))</f>
        <v>61.217916666666653</v>
      </c>
      <c r="P59" s="175">
        <f>Assumptions!$G$55*Assumptions!$G$46*INDEX(Demand!P$9:P$1040, MATCH($C59, Demand!$B$9:$B$1040,0))</f>
        <v>61.217916666666653</v>
      </c>
      <c r="Q59" s="175">
        <f>Assumptions!$G$55*Assumptions!$G$46*INDEX(Demand!Q$9:Q$1040, MATCH($C59, Demand!$B$9:$B$1040,0))</f>
        <v>61.217916666666653</v>
      </c>
      <c r="R59" s="175">
        <f>Assumptions!$G$55*Assumptions!$G$46*INDEX(Demand!R$9:R$1040, MATCH($C59, Demand!$B$9:$B$1040,0))</f>
        <v>61.217916666666653</v>
      </c>
      <c r="S59" s="175">
        <f>Assumptions!$G$55*Assumptions!$G$46*INDEX(Demand!S$9:S$1040, MATCH($C59, Demand!$B$9:$B$1040,0))</f>
        <v>61.217916666666653</v>
      </c>
      <c r="T59" s="175">
        <f>Assumptions!$G$55*Assumptions!$G$46*INDEX(Demand!T$9:T$1040, MATCH($C59, Demand!$B$9:$B$1040,0))</f>
        <v>61.217916666666653</v>
      </c>
      <c r="U59" s="175">
        <f>Assumptions!$G$55*Assumptions!$G$46*INDEX(Demand!U$9:U$1040, MATCH($C59, Demand!$B$9:$B$1040,0))</f>
        <v>61.217916666666653</v>
      </c>
      <c r="V59" s="175">
        <f>Assumptions!$G$55*Assumptions!$G$46*INDEX(Demand!V$9:V$1040, MATCH($C59, Demand!$B$9:$B$1040,0))</f>
        <v>61.217916666666653</v>
      </c>
      <c r="W59" s="175">
        <f>Assumptions!$G$55*Assumptions!$G$46*INDEX(Demand!W$9:W$1040, MATCH($C59, Demand!$B$9:$B$1040,0))</f>
        <v>61.217916666666653</v>
      </c>
      <c r="X59" s="175">
        <f>Assumptions!$G$55*Assumptions!$G$46*INDEX(Demand!X$9:X$1040, MATCH($C59, Demand!$B$9:$B$1040,0))</f>
        <v>61.217916666666653</v>
      </c>
    </row>
    <row r="60" spans="2:24" s="1" customFormat="1" x14ac:dyDescent="0.2">
      <c r="B60" s="220">
        <f>'Span data'!B61</f>
        <v>10198480</v>
      </c>
      <c r="C60" s="169" t="str">
        <f>'Span data'!C61</f>
        <v>MRO008</v>
      </c>
      <c r="D60" s="162"/>
      <c r="E60" s="175">
        <f>Assumptions!$G$55*Assumptions!$G$46*INDEX(Demand!E$9:E$1040, MATCH($C60, Demand!$B$9:$B$1040,0))</f>
        <v>65.880208333333329</v>
      </c>
      <c r="F60" s="175">
        <f>Assumptions!$G$55*Assumptions!$G$46*INDEX(Demand!F$9:F$1040, MATCH($C60, Demand!$B$9:$B$1040,0))</f>
        <v>66.082916666666648</v>
      </c>
      <c r="G60" s="175">
        <f>Assumptions!$G$55*Assumptions!$G$46*INDEX(Demand!G$9:G$1040, MATCH($C60, Demand!$B$9:$B$1040,0))</f>
        <v>66.48833333333333</v>
      </c>
      <c r="H60" s="175">
        <f>Assumptions!$G$55*Assumptions!$G$46*INDEX(Demand!H$9:H$1040, MATCH($C60, Demand!$B$9:$B$1040,0))</f>
        <v>66.79239583333333</v>
      </c>
      <c r="I60" s="175">
        <f>Assumptions!$G$55*Assumptions!$G$46*INDEX(Demand!I$9:I$1040, MATCH($C60, Demand!$B$9:$B$1040,0))</f>
        <v>66.79239583333333</v>
      </c>
      <c r="J60" s="175">
        <f>Assumptions!$G$55*Assumptions!$G$46*INDEX(Demand!J$9:J$1040, MATCH($C60, Demand!$B$9:$B$1040,0))</f>
        <v>66.893749999999983</v>
      </c>
      <c r="K60" s="175">
        <f>Assumptions!$G$55*Assumptions!$G$46*INDEX(Demand!K$9:K$1040, MATCH($C60, Demand!$B$9:$B$1040,0))</f>
        <v>67.400520833333331</v>
      </c>
      <c r="L60" s="175">
        <f>Assumptions!$G$55*Assumptions!$G$46*INDEX(Demand!L$9:L$1040, MATCH($C60, Demand!$B$9:$B$1040,0))</f>
        <v>67.907291666666652</v>
      </c>
      <c r="M60" s="175">
        <f>Assumptions!$G$55*Assumptions!$G$46*INDEX(Demand!M$9:M$1040, MATCH($C60, Demand!$B$9:$B$1040,0))</f>
        <v>67.907291666666652</v>
      </c>
      <c r="N60" s="175">
        <f>Assumptions!$G$55*Assumptions!$G$46*INDEX(Demand!N$9:N$1040, MATCH($C60, Demand!$B$9:$B$1040,0))</f>
        <v>67.907291666666652</v>
      </c>
      <c r="O60" s="175">
        <f>Assumptions!$G$55*Assumptions!$G$46*INDEX(Demand!O$9:O$1040, MATCH($C60, Demand!$B$9:$B$1040,0))</f>
        <v>67.907291666666652</v>
      </c>
      <c r="P60" s="175">
        <f>Assumptions!$G$55*Assumptions!$G$46*INDEX(Demand!P$9:P$1040, MATCH($C60, Demand!$B$9:$B$1040,0))</f>
        <v>67.907291666666652</v>
      </c>
      <c r="Q60" s="175">
        <f>Assumptions!$G$55*Assumptions!$G$46*INDEX(Demand!Q$9:Q$1040, MATCH($C60, Demand!$B$9:$B$1040,0))</f>
        <v>67.907291666666652</v>
      </c>
      <c r="R60" s="175">
        <f>Assumptions!$G$55*Assumptions!$G$46*INDEX(Demand!R$9:R$1040, MATCH($C60, Demand!$B$9:$B$1040,0))</f>
        <v>67.907291666666652</v>
      </c>
      <c r="S60" s="175">
        <f>Assumptions!$G$55*Assumptions!$G$46*INDEX(Demand!S$9:S$1040, MATCH($C60, Demand!$B$9:$B$1040,0))</f>
        <v>67.907291666666652</v>
      </c>
      <c r="T60" s="175">
        <f>Assumptions!$G$55*Assumptions!$G$46*INDEX(Demand!T$9:T$1040, MATCH($C60, Demand!$B$9:$B$1040,0))</f>
        <v>67.907291666666652</v>
      </c>
      <c r="U60" s="175">
        <f>Assumptions!$G$55*Assumptions!$G$46*INDEX(Demand!U$9:U$1040, MATCH($C60, Demand!$B$9:$B$1040,0))</f>
        <v>67.907291666666652</v>
      </c>
      <c r="V60" s="175">
        <f>Assumptions!$G$55*Assumptions!$G$46*INDEX(Demand!V$9:V$1040, MATCH($C60, Demand!$B$9:$B$1040,0))</f>
        <v>67.907291666666652</v>
      </c>
      <c r="W60" s="175">
        <f>Assumptions!$G$55*Assumptions!$G$46*INDEX(Demand!W$9:W$1040, MATCH($C60, Demand!$B$9:$B$1040,0))</f>
        <v>67.907291666666652</v>
      </c>
      <c r="X60" s="175">
        <f>Assumptions!$G$55*Assumptions!$G$46*INDEX(Demand!X$9:X$1040, MATCH($C60, Demand!$B$9:$B$1040,0))</f>
        <v>67.907291666666652</v>
      </c>
    </row>
    <row r="61" spans="2:24" s="1" customFormat="1" x14ac:dyDescent="0.2">
      <c r="B61" s="220">
        <f>'Span data'!B62</f>
        <v>10203381</v>
      </c>
      <c r="C61" s="169" t="str">
        <f>'Span data'!C62</f>
        <v>SHN011</v>
      </c>
      <c r="D61" s="162"/>
      <c r="E61" s="175">
        <f>Assumptions!$G$55*Assumptions!$G$46*INDEX(Demand!E$9:E$1040, MATCH($C61, Demand!$B$9:$B$1040,0))</f>
        <v>79.563020833333326</v>
      </c>
      <c r="F61" s="175">
        <f>Assumptions!$G$55*Assumptions!$G$46*INDEX(Demand!F$9:F$1040, MATCH($C61, Demand!$B$9:$B$1040,0))</f>
        <v>80.475208333333327</v>
      </c>
      <c r="G61" s="175">
        <f>Assumptions!$G$55*Assumptions!$G$46*INDEX(Demand!G$9:G$1040, MATCH($C61, Demand!$B$9:$B$1040,0))</f>
        <v>81.792812499999997</v>
      </c>
      <c r="H61" s="175">
        <f>Assumptions!$G$55*Assumptions!$G$46*INDEX(Demand!H$9:H$1040, MATCH($C61, Demand!$B$9:$B$1040,0))</f>
        <v>82.806354166666665</v>
      </c>
      <c r="I61" s="175">
        <f>Assumptions!$G$55*Assumptions!$G$46*INDEX(Demand!I$9:I$1040, MATCH($C61, Demand!$B$9:$B$1040,0))</f>
        <v>82.907708333333332</v>
      </c>
      <c r="J61" s="175">
        <f>Assumptions!$G$55*Assumptions!$G$46*INDEX(Demand!J$9:J$1040, MATCH($C61, Demand!$B$9:$B$1040,0))</f>
        <v>83.515833333333333</v>
      </c>
      <c r="K61" s="175">
        <f>Assumptions!$G$55*Assumptions!$G$46*INDEX(Demand!K$9:K$1040, MATCH($C61, Demand!$B$9:$B$1040,0))</f>
        <v>85.137500000000003</v>
      </c>
      <c r="L61" s="175">
        <f>Assumptions!$G$55*Assumptions!$G$46*INDEX(Demand!L$9:L$1040, MATCH($C61, Demand!$B$9:$B$1040,0))</f>
        <v>87.063229166666659</v>
      </c>
      <c r="M61" s="175">
        <f>Assumptions!$G$55*Assumptions!$G$46*INDEX(Demand!M$9:M$1040, MATCH($C61, Demand!$B$9:$B$1040,0))</f>
        <v>87.367291666666659</v>
      </c>
      <c r="N61" s="175">
        <f>Assumptions!$G$55*Assumptions!$G$46*INDEX(Demand!N$9:N$1040, MATCH($C61, Demand!$B$9:$B$1040,0))</f>
        <v>87.367291666666659</v>
      </c>
      <c r="O61" s="175">
        <f>Assumptions!$G$55*Assumptions!$G$46*INDEX(Demand!O$9:O$1040, MATCH($C61, Demand!$B$9:$B$1040,0))</f>
        <v>87.367291666666659</v>
      </c>
      <c r="P61" s="175">
        <f>Assumptions!$G$55*Assumptions!$G$46*INDEX(Demand!P$9:P$1040, MATCH($C61, Demand!$B$9:$B$1040,0))</f>
        <v>87.367291666666659</v>
      </c>
      <c r="Q61" s="175">
        <f>Assumptions!$G$55*Assumptions!$G$46*INDEX(Demand!Q$9:Q$1040, MATCH($C61, Demand!$B$9:$B$1040,0))</f>
        <v>87.367291666666659</v>
      </c>
      <c r="R61" s="175">
        <f>Assumptions!$G$55*Assumptions!$G$46*INDEX(Demand!R$9:R$1040, MATCH($C61, Demand!$B$9:$B$1040,0))</f>
        <v>87.367291666666659</v>
      </c>
      <c r="S61" s="175">
        <f>Assumptions!$G$55*Assumptions!$G$46*INDEX(Demand!S$9:S$1040, MATCH($C61, Demand!$B$9:$B$1040,0))</f>
        <v>87.367291666666659</v>
      </c>
      <c r="T61" s="175">
        <f>Assumptions!$G$55*Assumptions!$G$46*INDEX(Demand!T$9:T$1040, MATCH($C61, Demand!$B$9:$B$1040,0))</f>
        <v>87.367291666666659</v>
      </c>
      <c r="U61" s="175">
        <f>Assumptions!$G$55*Assumptions!$G$46*INDEX(Demand!U$9:U$1040, MATCH($C61, Demand!$B$9:$B$1040,0))</f>
        <v>87.367291666666659</v>
      </c>
      <c r="V61" s="175">
        <f>Assumptions!$G$55*Assumptions!$G$46*INDEX(Demand!V$9:V$1040, MATCH($C61, Demand!$B$9:$B$1040,0))</f>
        <v>87.367291666666659</v>
      </c>
      <c r="W61" s="175">
        <f>Assumptions!$G$55*Assumptions!$G$46*INDEX(Demand!W$9:W$1040, MATCH($C61, Demand!$B$9:$B$1040,0))</f>
        <v>87.367291666666659</v>
      </c>
      <c r="X61" s="175">
        <f>Assumptions!$G$55*Assumptions!$G$46*INDEX(Demand!X$9:X$1040, MATCH($C61, Demand!$B$9:$B$1040,0))</f>
        <v>87.367291666666659</v>
      </c>
    </row>
    <row r="62" spans="2:24" s="1" customFormat="1" x14ac:dyDescent="0.2">
      <c r="B62" s="220">
        <f>'Span data'!B63</f>
        <v>10205049</v>
      </c>
      <c r="C62" s="169" t="str">
        <f>'Span data'!C63</f>
        <v>NHL015</v>
      </c>
      <c r="D62" s="162"/>
      <c r="E62" s="175">
        <f>Assumptions!$G$55*Assumptions!$G$46*INDEX(Demand!E$9:E$1040, MATCH($C62, Demand!$B$9:$B$1040,0))</f>
        <v>34.156354166666667</v>
      </c>
      <c r="F62" s="175">
        <f>Assumptions!$G$55*Assumptions!$G$46*INDEX(Demand!F$9:F$1040, MATCH($C62, Demand!$B$9:$B$1040,0))</f>
        <v>34.055</v>
      </c>
      <c r="G62" s="175">
        <f>Assumptions!$G$55*Assumptions!$G$46*INDEX(Demand!G$9:G$1040, MATCH($C62, Demand!$B$9:$B$1040,0))</f>
        <v>34.156354166666667</v>
      </c>
      <c r="H62" s="175">
        <f>Assumptions!$G$55*Assumptions!$G$46*INDEX(Demand!H$9:H$1040, MATCH($C62, Demand!$B$9:$B$1040,0))</f>
        <v>34.055</v>
      </c>
      <c r="I62" s="175">
        <f>Assumptions!$G$55*Assumptions!$G$46*INDEX(Demand!I$9:I$1040, MATCH($C62, Demand!$B$9:$B$1040,0))</f>
        <v>33.750937499999999</v>
      </c>
      <c r="J62" s="175">
        <f>Assumptions!$G$55*Assumptions!$G$46*INDEX(Demand!J$9:J$1040, MATCH($C62, Demand!$B$9:$B$1040,0))</f>
        <v>33.446874999999991</v>
      </c>
      <c r="K62" s="175">
        <f>Assumptions!$G$55*Assumptions!$G$46*INDEX(Demand!K$9:K$1040, MATCH($C62, Demand!$B$9:$B$1040,0))</f>
        <v>33.446874999999991</v>
      </c>
      <c r="L62" s="175">
        <f>Assumptions!$G$55*Assumptions!$G$46*INDEX(Demand!L$9:L$1040, MATCH($C62, Demand!$B$9:$B$1040,0))</f>
        <v>33.446874999999991</v>
      </c>
      <c r="M62" s="175">
        <f>Assumptions!$G$55*Assumptions!$G$46*INDEX(Demand!M$9:M$1040, MATCH($C62, Demand!$B$9:$B$1040,0))</f>
        <v>33.142812499999991</v>
      </c>
      <c r="N62" s="175">
        <f>Assumptions!$G$55*Assumptions!$G$46*INDEX(Demand!N$9:N$1040, MATCH($C62, Demand!$B$9:$B$1040,0))</f>
        <v>33.142812499999991</v>
      </c>
      <c r="O62" s="175">
        <f>Assumptions!$G$55*Assumptions!$G$46*INDEX(Demand!O$9:O$1040, MATCH($C62, Demand!$B$9:$B$1040,0))</f>
        <v>33.142812499999991</v>
      </c>
      <c r="P62" s="175">
        <f>Assumptions!$G$55*Assumptions!$G$46*INDEX(Demand!P$9:P$1040, MATCH($C62, Demand!$B$9:$B$1040,0))</f>
        <v>33.142812499999991</v>
      </c>
      <c r="Q62" s="175">
        <f>Assumptions!$G$55*Assumptions!$G$46*INDEX(Demand!Q$9:Q$1040, MATCH($C62, Demand!$B$9:$B$1040,0))</f>
        <v>33.142812499999991</v>
      </c>
      <c r="R62" s="175">
        <f>Assumptions!$G$55*Assumptions!$G$46*INDEX(Demand!R$9:R$1040, MATCH($C62, Demand!$B$9:$B$1040,0))</f>
        <v>33.142812499999991</v>
      </c>
      <c r="S62" s="175">
        <f>Assumptions!$G$55*Assumptions!$G$46*INDEX(Demand!S$9:S$1040, MATCH($C62, Demand!$B$9:$B$1040,0))</f>
        <v>33.142812499999991</v>
      </c>
      <c r="T62" s="175">
        <f>Assumptions!$G$55*Assumptions!$G$46*INDEX(Demand!T$9:T$1040, MATCH($C62, Demand!$B$9:$B$1040,0))</f>
        <v>33.142812499999991</v>
      </c>
      <c r="U62" s="175">
        <f>Assumptions!$G$55*Assumptions!$G$46*INDEX(Demand!U$9:U$1040, MATCH($C62, Demand!$B$9:$B$1040,0))</f>
        <v>33.142812499999991</v>
      </c>
      <c r="V62" s="175">
        <f>Assumptions!$G$55*Assumptions!$G$46*INDEX(Demand!V$9:V$1040, MATCH($C62, Demand!$B$9:$B$1040,0))</f>
        <v>33.142812499999991</v>
      </c>
      <c r="W62" s="175">
        <f>Assumptions!$G$55*Assumptions!$G$46*INDEX(Demand!W$9:W$1040, MATCH($C62, Demand!$B$9:$B$1040,0))</f>
        <v>33.142812499999991</v>
      </c>
      <c r="X62" s="175">
        <f>Assumptions!$G$55*Assumptions!$G$46*INDEX(Demand!X$9:X$1040, MATCH($C62, Demand!$B$9:$B$1040,0))</f>
        <v>33.142812499999991</v>
      </c>
    </row>
    <row r="63" spans="2:24" s="1" customFormat="1" x14ac:dyDescent="0.2">
      <c r="B63" s="220">
        <f>'Span data'!B64</f>
        <v>10206645</v>
      </c>
      <c r="C63" s="169" t="str">
        <f>'Span data'!C64</f>
        <v>KGT004</v>
      </c>
      <c r="D63" s="162"/>
      <c r="E63" s="175">
        <f>Assumptions!$G$55*Assumptions!$G$46*INDEX(Demand!E$9:E$1040, MATCH($C63, Demand!$B$9:$B$1040,0))</f>
        <v>59.596249999999998</v>
      </c>
      <c r="F63" s="175">
        <f>Assumptions!$G$55*Assumptions!$G$46*INDEX(Demand!F$9:F$1040, MATCH($C63, Demand!$B$9:$B$1040,0))</f>
        <v>60.001666666666665</v>
      </c>
      <c r="G63" s="175">
        <f>Assumptions!$G$55*Assumptions!$G$46*INDEX(Demand!G$9:G$1040, MATCH($C63, Demand!$B$9:$B$1040,0))</f>
        <v>60.91385416666666</v>
      </c>
      <c r="H63" s="175">
        <f>Assumptions!$G$55*Assumptions!$G$46*INDEX(Demand!H$9:H$1040, MATCH($C63, Demand!$B$9:$B$1040,0))</f>
        <v>61.420624999999987</v>
      </c>
      <c r="I63" s="175">
        <f>Assumptions!$G$55*Assumptions!$G$46*INDEX(Demand!I$9:I$1040, MATCH($C63, Demand!$B$9:$B$1040,0))</f>
        <v>61.31927083333332</v>
      </c>
      <c r="J63" s="175">
        <f>Assumptions!$G$55*Assumptions!$G$46*INDEX(Demand!J$9:J$1040, MATCH($C63, Demand!$B$9:$B$1040,0))</f>
        <v>61.420624999999987</v>
      </c>
      <c r="K63" s="175">
        <f>Assumptions!$G$55*Assumptions!$G$46*INDEX(Demand!K$9:K$1040, MATCH($C63, Demand!$B$9:$B$1040,0))</f>
        <v>62.231458333333315</v>
      </c>
      <c r="L63" s="175">
        <f>Assumptions!$G$55*Assumptions!$G$46*INDEX(Demand!L$9:L$1040, MATCH($C63, Demand!$B$9:$B$1040,0))</f>
        <v>63.447708333333324</v>
      </c>
      <c r="M63" s="175">
        <f>Assumptions!$G$55*Assumptions!$G$46*INDEX(Demand!M$9:M$1040, MATCH($C63, Demand!$B$9:$B$1040,0))</f>
        <v>63.143645833333323</v>
      </c>
      <c r="N63" s="175">
        <f>Assumptions!$G$55*Assumptions!$G$46*INDEX(Demand!N$9:N$1040, MATCH($C63, Demand!$B$9:$B$1040,0))</f>
        <v>63.143645833333323</v>
      </c>
      <c r="O63" s="175">
        <f>Assumptions!$G$55*Assumptions!$G$46*INDEX(Demand!O$9:O$1040, MATCH($C63, Demand!$B$9:$B$1040,0))</f>
        <v>63.143645833333323</v>
      </c>
      <c r="P63" s="175">
        <f>Assumptions!$G$55*Assumptions!$G$46*INDEX(Demand!P$9:P$1040, MATCH($C63, Demand!$B$9:$B$1040,0))</f>
        <v>63.143645833333323</v>
      </c>
      <c r="Q63" s="175">
        <f>Assumptions!$G$55*Assumptions!$G$46*INDEX(Demand!Q$9:Q$1040, MATCH($C63, Demand!$B$9:$B$1040,0))</f>
        <v>63.143645833333323</v>
      </c>
      <c r="R63" s="175">
        <f>Assumptions!$G$55*Assumptions!$G$46*INDEX(Demand!R$9:R$1040, MATCH($C63, Demand!$B$9:$B$1040,0))</f>
        <v>63.143645833333323</v>
      </c>
      <c r="S63" s="175">
        <f>Assumptions!$G$55*Assumptions!$G$46*INDEX(Demand!S$9:S$1040, MATCH($C63, Demand!$B$9:$B$1040,0))</f>
        <v>63.143645833333323</v>
      </c>
      <c r="T63" s="175">
        <f>Assumptions!$G$55*Assumptions!$G$46*INDEX(Demand!T$9:T$1040, MATCH($C63, Demand!$B$9:$B$1040,0))</f>
        <v>63.143645833333323</v>
      </c>
      <c r="U63" s="175">
        <f>Assumptions!$G$55*Assumptions!$G$46*INDEX(Demand!U$9:U$1040, MATCH($C63, Demand!$B$9:$B$1040,0))</f>
        <v>63.143645833333323</v>
      </c>
      <c r="V63" s="175">
        <f>Assumptions!$G$55*Assumptions!$G$46*INDEX(Demand!V$9:V$1040, MATCH($C63, Demand!$B$9:$B$1040,0))</f>
        <v>63.143645833333323</v>
      </c>
      <c r="W63" s="175">
        <f>Assumptions!$G$55*Assumptions!$G$46*INDEX(Demand!W$9:W$1040, MATCH($C63, Demand!$B$9:$B$1040,0))</f>
        <v>63.143645833333323</v>
      </c>
      <c r="X63" s="175">
        <f>Assumptions!$G$55*Assumptions!$G$46*INDEX(Demand!X$9:X$1040, MATCH($C63, Demand!$B$9:$B$1040,0))</f>
        <v>63.143645833333323</v>
      </c>
    </row>
    <row r="64" spans="2:24" s="1" customFormat="1" x14ac:dyDescent="0.2">
      <c r="B64" s="220">
        <f>'Span data'!B65</f>
        <v>10207652</v>
      </c>
      <c r="C64" s="169" t="str">
        <f>'Span data'!C65</f>
        <v>KGT004</v>
      </c>
      <c r="D64" s="162"/>
      <c r="E64" s="175">
        <f>Assumptions!$G$55*Assumptions!$G$46*INDEX(Demand!E$9:E$1040, MATCH($C64, Demand!$B$9:$B$1040,0))</f>
        <v>59.596249999999998</v>
      </c>
      <c r="F64" s="175">
        <f>Assumptions!$G$55*Assumptions!$G$46*INDEX(Demand!F$9:F$1040, MATCH($C64, Demand!$B$9:$B$1040,0))</f>
        <v>60.001666666666665</v>
      </c>
      <c r="G64" s="175">
        <f>Assumptions!$G$55*Assumptions!$G$46*INDEX(Demand!G$9:G$1040, MATCH($C64, Demand!$B$9:$B$1040,0))</f>
        <v>60.91385416666666</v>
      </c>
      <c r="H64" s="175">
        <f>Assumptions!$G$55*Assumptions!$G$46*INDEX(Demand!H$9:H$1040, MATCH($C64, Demand!$B$9:$B$1040,0))</f>
        <v>61.420624999999987</v>
      </c>
      <c r="I64" s="175">
        <f>Assumptions!$G$55*Assumptions!$G$46*INDEX(Demand!I$9:I$1040, MATCH($C64, Demand!$B$9:$B$1040,0))</f>
        <v>61.31927083333332</v>
      </c>
      <c r="J64" s="175">
        <f>Assumptions!$G$55*Assumptions!$G$46*INDEX(Demand!J$9:J$1040, MATCH($C64, Demand!$B$9:$B$1040,0))</f>
        <v>61.420624999999987</v>
      </c>
      <c r="K64" s="175">
        <f>Assumptions!$G$55*Assumptions!$G$46*INDEX(Demand!K$9:K$1040, MATCH($C64, Demand!$B$9:$B$1040,0))</f>
        <v>62.231458333333315</v>
      </c>
      <c r="L64" s="175">
        <f>Assumptions!$G$55*Assumptions!$G$46*INDEX(Demand!L$9:L$1040, MATCH($C64, Demand!$B$9:$B$1040,0))</f>
        <v>63.447708333333324</v>
      </c>
      <c r="M64" s="175">
        <f>Assumptions!$G$55*Assumptions!$G$46*INDEX(Demand!M$9:M$1040, MATCH($C64, Demand!$B$9:$B$1040,0))</f>
        <v>63.143645833333323</v>
      </c>
      <c r="N64" s="175">
        <f>Assumptions!$G$55*Assumptions!$G$46*INDEX(Demand!N$9:N$1040, MATCH($C64, Demand!$B$9:$B$1040,0))</f>
        <v>63.143645833333323</v>
      </c>
      <c r="O64" s="175">
        <f>Assumptions!$G$55*Assumptions!$G$46*INDEX(Demand!O$9:O$1040, MATCH($C64, Demand!$B$9:$B$1040,0))</f>
        <v>63.143645833333323</v>
      </c>
      <c r="P64" s="175">
        <f>Assumptions!$G$55*Assumptions!$G$46*INDEX(Demand!P$9:P$1040, MATCH($C64, Demand!$B$9:$B$1040,0))</f>
        <v>63.143645833333323</v>
      </c>
      <c r="Q64" s="175">
        <f>Assumptions!$G$55*Assumptions!$G$46*INDEX(Demand!Q$9:Q$1040, MATCH($C64, Demand!$B$9:$B$1040,0))</f>
        <v>63.143645833333323</v>
      </c>
      <c r="R64" s="175">
        <f>Assumptions!$G$55*Assumptions!$G$46*INDEX(Demand!R$9:R$1040, MATCH($C64, Demand!$B$9:$B$1040,0))</f>
        <v>63.143645833333323</v>
      </c>
      <c r="S64" s="175">
        <f>Assumptions!$G$55*Assumptions!$G$46*INDEX(Demand!S$9:S$1040, MATCH($C64, Demand!$B$9:$B$1040,0))</f>
        <v>63.143645833333323</v>
      </c>
      <c r="T64" s="175">
        <f>Assumptions!$G$55*Assumptions!$G$46*INDEX(Demand!T$9:T$1040, MATCH($C64, Demand!$B$9:$B$1040,0))</f>
        <v>63.143645833333323</v>
      </c>
      <c r="U64" s="175">
        <f>Assumptions!$G$55*Assumptions!$G$46*INDEX(Demand!U$9:U$1040, MATCH($C64, Demand!$B$9:$B$1040,0))</f>
        <v>63.143645833333323</v>
      </c>
      <c r="V64" s="175">
        <f>Assumptions!$G$55*Assumptions!$G$46*INDEX(Demand!V$9:V$1040, MATCH($C64, Demand!$B$9:$B$1040,0))</f>
        <v>63.143645833333323</v>
      </c>
      <c r="W64" s="175">
        <f>Assumptions!$G$55*Assumptions!$G$46*INDEX(Demand!W$9:W$1040, MATCH($C64, Demand!$B$9:$B$1040,0))</f>
        <v>63.143645833333323</v>
      </c>
      <c r="X64" s="175">
        <f>Assumptions!$G$55*Assumptions!$G$46*INDEX(Demand!X$9:X$1040, MATCH($C64, Demand!$B$9:$B$1040,0))</f>
        <v>63.143645833333323</v>
      </c>
    </row>
    <row r="65" spans="2:24" s="1" customFormat="1" x14ac:dyDescent="0.2">
      <c r="B65" s="220">
        <f>'Span data'!B66</f>
        <v>10207676</v>
      </c>
      <c r="C65" s="169" t="str">
        <f>'Span data'!C66</f>
        <v>HTN011</v>
      </c>
      <c r="D65" s="162"/>
      <c r="E65" s="175">
        <f>Assumptions!$G$55*Assumptions!$G$46*INDEX(Demand!E$9:E$1040, MATCH($C65, Demand!$B$9:$B$1040,0))</f>
        <v>12.973333333333331</v>
      </c>
      <c r="F65" s="175">
        <f>Assumptions!$G$55*Assumptions!$G$46*INDEX(Demand!F$9:F$1040, MATCH($C65, Demand!$B$9:$B$1040,0))</f>
        <v>13.176041666666665</v>
      </c>
      <c r="G65" s="175">
        <f>Assumptions!$G$55*Assumptions!$G$46*INDEX(Demand!G$9:G$1040, MATCH($C65, Demand!$B$9:$B$1040,0))</f>
        <v>13.378749999999998</v>
      </c>
      <c r="H65" s="175">
        <f>Assumptions!$G$55*Assumptions!$G$46*INDEX(Demand!H$9:H$1040, MATCH($C65, Demand!$B$9:$B$1040,0))</f>
        <v>13.480104166666667</v>
      </c>
      <c r="I65" s="175">
        <f>Assumptions!$G$55*Assumptions!$G$46*INDEX(Demand!I$9:I$1040, MATCH($C65, Demand!$B$9:$B$1040,0))</f>
        <v>13.480104166666667</v>
      </c>
      <c r="J65" s="175">
        <f>Assumptions!$G$55*Assumptions!$G$46*INDEX(Demand!J$9:J$1040, MATCH($C65, Demand!$B$9:$B$1040,0))</f>
        <v>13.58145833333333</v>
      </c>
      <c r="K65" s="175">
        <f>Assumptions!$G$55*Assumptions!$G$46*INDEX(Demand!K$9:K$1040, MATCH($C65, Demand!$B$9:$B$1040,0))</f>
        <v>13.784166666666664</v>
      </c>
      <c r="L65" s="175">
        <f>Assumptions!$G$55*Assumptions!$G$46*INDEX(Demand!L$9:L$1040, MATCH($C65, Demand!$B$9:$B$1040,0))</f>
        <v>14.088229166666665</v>
      </c>
      <c r="M65" s="175">
        <f>Assumptions!$G$55*Assumptions!$G$46*INDEX(Demand!M$9:M$1040, MATCH($C65, Demand!$B$9:$B$1040,0))</f>
        <v>14.189583333333331</v>
      </c>
      <c r="N65" s="175">
        <f>Assumptions!$G$55*Assumptions!$G$46*INDEX(Demand!N$9:N$1040, MATCH($C65, Demand!$B$9:$B$1040,0))</f>
        <v>14.189583333333331</v>
      </c>
      <c r="O65" s="175">
        <f>Assumptions!$G$55*Assumptions!$G$46*INDEX(Demand!O$9:O$1040, MATCH($C65, Demand!$B$9:$B$1040,0))</f>
        <v>14.189583333333331</v>
      </c>
      <c r="P65" s="175">
        <f>Assumptions!$G$55*Assumptions!$G$46*INDEX(Demand!P$9:P$1040, MATCH($C65, Demand!$B$9:$B$1040,0))</f>
        <v>14.189583333333331</v>
      </c>
      <c r="Q65" s="175">
        <f>Assumptions!$G$55*Assumptions!$G$46*INDEX(Demand!Q$9:Q$1040, MATCH($C65, Demand!$B$9:$B$1040,0))</f>
        <v>14.189583333333331</v>
      </c>
      <c r="R65" s="175">
        <f>Assumptions!$G$55*Assumptions!$G$46*INDEX(Demand!R$9:R$1040, MATCH($C65, Demand!$B$9:$B$1040,0))</f>
        <v>14.189583333333331</v>
      </c>
      <c r="S65" s="175">
        <f>Assumptions!$G$55*Assumptions!$G$46*INDEX(Demand!S$9:S$1040, MATCH($C65, Demand!$B$9:$B$1040,0))</f>
        <v>14.189583333333331</v>
      </c>
      <c r="T65" s="175">
        <f>Assumptions!$G$55*Assumptions!$G$46*INDEX(Demand!T$9:T$1040, MATCH($C65, Demand!$B$9:$B$1040,0))</f>
        <v>14.189583333333331</v>
      </c>
      <c r="U65" s="175">
        <f>Assumptions!$G$55*Assumptions!$G$46*INDEX(Demand!U$9:U$1040, MATCH($C65, Demand!$B$9:$B$1040,0))</f>
        <v>14.189583333333331</v>
      </c>
      <c r="V65" s="175">
        <f>Assumptions!$G$55*Assumptions!$G$46*INDEX(Demand!V$9:V$1040, MATCH($C65, Demand!$B$9:$B$1040,0))</f>
        <v>14.189583333333331</v>
      </c>
      <c r="W65" s="175">
        <f>Assumptions!$G$55*Assumptions!$G$46*INDEX(Demand!W$9:W$1040, MATCH($C65, Demand!$B$9:$B$1040,0))</f>
        <v>14.189583333333331</v>
      </c>
      <c r="X65" s="175">
        <f>Assumptions!$G$55*Assumptions!$G$46*INDEX(Demand!X$9:X$1040, MATCH($C65, Demand!$B$9:$B$1040,0))</f>
        <v>14.189583333333331</v>
      </c>
    </row>
    <row r="66" spans="2:24" s="1" customFormat="1" x14ac:dyDescent="0.2">
      <c r="B66" s="220">
        <f>'Span data'!B67</f>
        <v>10208645</v>
      </c>
      <c r="C66" s="169" t="str">
        <f>'Span data'!C67</f>
        <v>HTN011</v>
      </c>
      <c r="D66" s="162"/>
      <c r="E66" s="175">
        <f>Assumptions!$G$55*Assumptions!$G$46*INDEX(Demand!E$9:E$1040, MATCH($C66, Demand!$B$9:$B$1040,0))</f>
        <v>12.973333333333331</v>
      </c>
      <c r="F66" s="175">
        <f>Assumptions!$G$55*Assumptions!$G$46*INDEX(Demand!F$9:F$1040, MATCH($C66, Demand!$B$9:$B$1040,0))</f>
        <v>13.176041666666665</v>
      </c>
      <c r="G66" s="175">
        <f>Assumptions!$G$55*Assumptions!$G$46*INDEX(Demand!G$9:G$1040, MATCH($C66, Demand!$B$9:$B$1040,0))</f>
        <v>13.378749999999998</v>
      </c>
      <c r="H66" s="175">
        <f>Assumptions!$G$55*Assumptions!$G$46*INDEX(Demand!H$9:H$1040, MATCH($C66, Demand!$B$9:$B$1040,0))</f>
        <v>13.480104166666667</v>
      </c>
      <c r="I66" s="175">
        <f>Assumptions!$G$55*Assumptions!$G$46*INDEX(Demand!I$9:I$1040, MATCH($C66, Demand!$B$9:$B$1040,0))</f>
        <v>13.480104166666667</v>
      </c>
      <c r="J66" s="175">
        <f>Assumptions!$G$55*Assumptions!$G$46*INDEX(Demand!J$9:J$1040, MATCH($C66, Demand!$B$9:$B$1040,0))</f>
        <v>13.58145833333333</v>
      </c>
      <c r="K66" s="175">
        <f>Assumptions!$G$55*Assumptions!$G$46*INDEX(Demand!K$9:K$1040, MATCH($C66, Demand!$B$9:$B$1040,0))</f>
        <v>13.784166666666664</v>
      </c>
      <c r="L66" s="175">
        <f>Assumptions!$G$55*Assumptions!$G$46*INDEX(Demand!L$9:L$1040, MATCH($C66, Demand!$B$9:$B$1040,0))</f>
        <v>14.088229166666665</v>
      </c>
      <c r="M66" s="175">
        <f>Assumptions!$G$55*Assumptions!$G$46*INDEX(Demand!M$9:M$1040, MATCH($C66, Demand!$B$9:$B$1040,0))</f>
        <v>14.189583333333331</v>
      </c>
      <c r="N66" s="175">
        <f>Assumptions!$G$55*Assumptions!$G$46*INDEX(Demand!N$9:N$1040, MATCH($C66, Demand!$B$9:$B$1040,0))</f>
        <v>14.189583333333331</v>
      </c>
      <c r="O66" s="175">
        <f>Assumptions!$G$55*Assumptions!$G$46*INDEX(Demand!O$9:O$1040, MATCH($C66, Demand!$B$9:$B$1040,0))</f>
        <v>14.189583333333331</v>
      </c>
      <c r="P66" s="175">
        <f>Assumptions!$G$55*Assumptions!$G$46*INDEX(Demand!P$9:P$1040, MATCH($C66, Demand!$B$9:$B$1040,0))</f>
        <v>14.189583333333331</v>
      </c>
      <c r="Q66" s="175">
        <f>Assumptions!$G$55*Assumptions!$G$46*INDEX(Demand!Q$9:Q$1040, MATCH($C66, Demand!$B$9:$B$1040,0))</f>
        <v>14.189583333333331</v>
      </c>
      <c r="R66" s="175">
        <f>Assumptions!$G$55*Assumptions!$G$46*INDEX(Demand!R$9:R$1040, MATCH($C66, Demand!$B$9:$B$1040,0))</f>
        <v>14.189583333333331</v>
      </c>
      <c r="S66" s="175">
        <f>Assumptions!$G$55*Assumptions!$G$46*INDEX(Demand!S$9:S$1040, MATCH($C66, Demand!$B$9:$B$1040,0))</f>
        <v>14.189583333333331</v>
      </c>
      <c r="T66" s="175">
        <f>Assumptions!$G$55*Assumptions!$G$46*INDEX(Demand!T$9:T$1040, MATCH($C66, Demand!$B$9:$B$1040,0))</f>
        <v>14.189583333333331</v>
      </c>
      <c r="U66" s="175">
        <f>Assumptions!$G$55*Assumptions!$G$46*INDEX(Demand!U$9:U$1040, MATCH($C66, Demand!$B$9:$B$1040,0))</f>
        <v>14.189583333333331</v>
      </c>
      <c r="V66" s="175">
        <f>Assumptions!$G$55*Assumptions!$G$46*INDEX(Demand!V$9:V$1040, MATCH($C66, Demand!$B$9:$B$1040,0))</f>
        <v>14.189583333333331</v>
      </c>
      <c r="W66" s="175">
        <f>Assumptions!$G$55*Assumptions!$G$46*INDEX(Demand!W$9:W$1040, MATCH($C66, Demand!$B$9:$B$1040,0))</f>
        <v>14.189583333333331</v>
      </c>
      <c r="X66" s="175">
        <f>Assumptions!$G$55*Assumptions!$G$46*INDEX(Demand!X$9:X$1040, MATCH($C66, Demand!$B$9:$B$1040,0))</f>
        <v>14.189583333333331</v>
      </c>
    </row>
    <row r="67" spans="2:24" s="1" customFormat="1" x14ac:dyDescent="0.2">
      <c r="B67" s="220">
        <f>'Span data'!B68</f>
        <v>10208648</v>
      </c>
      <c r="C67" s="169" t="str">
        <f>'Span data'!C68</f>
        <v>HTN011</v>
      </c>
      <c r="D67" s="162"/>
      <c r="E67" s="175">
        <f>Assumptions!$G$55*Assumptions!$G$46*INDEX(Demand!E$9:E$1040, MATCH($C67, Demand!$B$9:$B$1040,0))</f>
        <v>12.973333333333331</v>
      </c>
      <c r="F67" s="175">
        <f>Assumptions!$G$55*Assumptions!$G$46*INDEX(Demand!F$9:F$1040, MATCH($C67, Demand!$B$9:$B$1040,0))</f>
        <v>13.176041666666665</v>
      </c>
      <c r="G67" s="175">
        <f>Assumptions!$G$55*Assumptions!$G$46*INDEX(Demand!G$9:G$1040, MATCH($C67, Demand!$B$9:$B$1040,0))</f>
        <v>13.378749999999998</v>
      </c>
      <c r="H67" s="175">
        <f>Assumptions!$G$55*Assumptions!$G$46*INDEX(Demand!H$9:H$1040, MATCH($C67, Demand!$B$9:$B$1040,0))</f>
        <v>13.480104166666667</v>
      </c>
      <c r="I67" s="175">
        <f>Assumptions!$G$55*Assumptions!$G$46*INDEX(Demand!I$9:I$1040, MATCH($C67, Demand!$B$9:$B$1040,0))</f>
        <v>13.480104166666667</v>
      </c>
      <c r="J67" s="175">
        <f>Assumptions!$G$55*Assumptions!$G$46*INDEX(Demand!J$9:J$1040, MATCH($C67, Demand!$B$9:$B$1040,0))</f>
        <v>13.58145833333333</v>
      </c>
      <c r="K67" s="175">
        <f>Assumptions!$G$55*Assumptions!$G$46*INDEX(Demand!K$9:K$1040, MATCH($C67, Demand!$B$9:$B$1040,0))</f>
        <v>13.784166666666664</v>
      </c>
      <c r="L67" s="175">
        <f>Assumptions!$G$55*Assumptions!$G$46*INDEX(Demand!L$9:L$1040, MATCH($C67, Demand!$B$9:$B$1040,0))</f>
        <v>14.088229166666665</v>
      </c>
      <c r="M67" s="175">
        <f>Assumptions!$G$55*Assumptions!$G$46*INDEX(Demand!M$9:M$1040, MATCH($C67, Demand!$B$9:$B$1040,0))</f>
        <v>14.189583333333331</v>
      </c>
      <c r="N67" s="175">
        <f>Assumptions!$G$55*Assumptions!$G$46*INDEX(Demand!N$9:N$1040, MATCH($C67, Demand!$B$9:$B$1040,0))</f>
        <v>14.189583333333331</v>
      </c>
      <c r="O67" s="175">
        <f>Assumptions!$G$55*Assumptions!$G$46*INDEX(Demand!O$9:O$1040, MATCH($C67, Demand!$B$9:$B$1040,0))</f>
        <v>14.189583333333331</v>
      </c>
      <c r="P67" s="175">
        <f>Assumptions!$G$55*Assumptions!$G$46*INDEX(Demand!P$9:P$1040, MATCH($C67, Demand!$B$9:$B$1040,0))</f>
        <v>14.189583333333331</v>
      </c>
      <c r="Q67" s="175">
        <f>Assumptions!$G$55*Assumptions!$G$46*INDEX(Demand!Q$9:Q$1040, MATCH($C67, Demand!$B$9:$B$1040,0))</f>
        <v>14.189583333333331</v>
      </c>
      <c r="R67" s="175">
        <f>Assumptions!$G$55*Assumptions!$G$46*INDEX(Demand!R$9:R$1040, MATCH($C67, Demand!$B$9:$B$1040,0))</f>
        <v>14.189583333333331</v>
      </c>
      <c r="S67" s="175">
        <f>Assumptions!$G$55*Assumptions!$G$46*INDEX(Demand!S$9:S$1040, MATCH($C67, Demand!$B$9:$B$1040,0))</f>
        <v>14.189583333333331</v>
      </c>
      <c r="T67" s="175">
        <f>Assumptions!$G$55*Assumptions!$G$46*INDEX(Demand!T$9:T$1040, MATCH($C67, Demand!$B$9:$B$1040,0))</f>
        <v>14.189583333333331</v>
      </c>
      <c r="U67" s="175">
        <f>Assumptions!$G$55*Assumptions!$G$46*INDEX(Demand!U$9:U$1040, MATCH($C67, Demand!$B$9:$B$1040,0))</f>
        <v>14.189583333333331</v>
      </c>
      <c r="V67" s="175">
        <f>Assumptions!$G$55*Assumptions!$G$46*INDEX(Demand!V$9:V$1040, MATCH($C67, Demand!$B$9:$B$1040,0))</f>
        <v>14.189583333333331</v>
      </c>
      <c r="W67" s="175">
        <f>Assumptions!$G$55*Assumptions!$G$46*INDEX(Demand!W$9:W$1040, MATCH($C67, Demand!$B$9:$B$1040,0))</f>
        <v>14.189583333333331</v>
      </c>
      <c r="X67" s="175">
        <f>Assumptions!$G$55*Assumptions!$G$46*INDEX(Demand!X$9:X$1040, MATCH($C67, Demand!$B$9:$B$1040,0))</f>
        <v>14.189583333333331</v>
      </c>
    </row>
    <row r="68" spans="2:24" s="1" customFormat="1" x14ac:dyDescent="0.2">
      <c r="B68" s="220">
        <f>'Span data'!B69</f>
        <v>10209776</v>
      </c>
      <c r="C68" s="169" t="str">
        <f>'Span data'!C69</f>
        <v>HTN011</v>
      </c>
      <c r="D68" s="162"/>
      <c r="E68" s="175">
        <f>Assumptions!$G$55*Assumptions!$G$46*INDEX(Demand!E$9:E$1040, MATCH($C68, Demand!$B$9:$B$1040,0))</f>
        <v>12.973333333333331</v>
      </c>
      <c r="F68" s="175">
        <f>Assumptions!$G$55*Assumptions!$G$46*INDEX(Demand!F$9:F$1040, MATCH($C68, Demand!$B$9:$B$1040,0))</f>
        <v>13.176041666666665</v>
      </c>
      <c r="G68" s="175">
        <f>Assumptions!$G$55*Assumptions!$G$46*INDEX(Demand!G$9:G$1040, MATCH($C68, Demand!$B$9:$B$1040,0))</f>
        <v>13.378749999999998</v>
      </c>
      <c r="H68" s="175">
        <f>Assumptions!$G$55*Assumptions!$G$46*INDEX(Demand!H$9:H$1040, MATCH($C68, Demand!$B$9:$B$1040,0))</f>
        <v>13.480104166666667</v>
      </c>
      <c r="I68" s="175">
        <f>Assumptions!$G$55*Assumptions!$G$46*INDEX(Demand!I$9:I$1040, MATCH($C68, Demand!$B$9:$B$1040,0))</f>
        <v>13.480104166666667</v>
      </c>
      <c r="J68" s="175">
        <f>Assumptions!$G$55*Assumptions!$G$46*INDEX(Demand!J$9:J$1040, MATCH($C68, Demand!$B$9:$B$1040,0))</f>
        <v>13.58145833333333</v>
      </c>
      <c r="K68" s="175">
        <f>Assumptions!$G$55*Assumptions!$G$46*INDEX(Demand!K$9:K$1040, MATCH($C68, Demand!$B$9:$B$1040,0))</f>
        <v>13.784166666666664</v>
      </c>
      <c r="L68" s="175">
        <f>Assumptions!$G$55*Assumptions!$G$46*INDEX(Demand!L$9:L$1040, MATCH($C68, Demand!$B$9:$B$1040,0))</f>
        <v>14.088229166666665</v>
      </c>
      <c r="M68" s="175">
        <f>Assumptions!$G$55*Assumptions!$G$46*INDEX(Demand!M$9:M$1040, MATCH($C68, Demand!$B$9:$B$1040,0))</f>
        <v>14.189583333333331</v>
      </c>
      <c r="N68" s="175">
        <f>Assumptions!$G$55*Assumptions!$G$46*INDEX(Demand!N$9:N$1040, MATCH($C68, Demand!$B$9:$B$1040,0))</f>
        <v>14.189583333333331</v>
      </c>
      <c r="O68" s="175">
        <f>Assumptions!$G$55*Assumptions!$G$46*INDEX(Demand!O$9:O$1040, MATCH($C68, Demand!$B$9:$B$1040,0))</f>
        <v>14.189583333333331</v>
      </c>
      <c r="P68" s="175">
        <f>Assumptions!$G$55*Assumptions!$G$46*INDEX(Demand!P$9:P$1040, MATCH($C68, Demand!$B$9:$B$1040,0))</f>
        <v>14.189583333333331</v>
      </c>
      <c r="Q68" s="175">
        <f>Assumptions!$G$55*Assumptions!$G$46*INDEX(Demand!Q$9:Q$1040, MATCH($C68, Demand!$B$9:$B$1040,0))</f>
        <v>14.189583333333331</v>
      </c>
      <c r="R68" s="175">
        <f>Assumptions!$G$55*Assumptions!$G$46*INDEX(Demand!R$9:R$1040, MATCH($C68, Demand!$B$9:$B$1040,0))</f>
        <v>14.189583333333331</v>
      </c>
      <c r="S68" s="175">
        <f>Assumptions!$G$55*Assumptions!$G$46*INDEX(Demand!S$9:S$1040, MATCH($C68, Demand!$B$9:$B$1040,0))</f>
        <v>14.189583333333331</v>
      </c>
      <c r="T68" s="175">
        <f>Assumptions!$G$55*Assumptions!$G$46*INDEX(Demand!T$9:T$1040, MATCH($C68, Demand!$B$9:$B$1040,0))</f>
        <v>14.189583333333331</v>
      </c>
      <c r="U68" s="175">
        <f>Assumptions!$G$55*Assumptions!$G$46*INDEX(Demand!U$9:U$1040, MATCH($C68, Demand!$B$9:$B$1040,0))</f>
        <v>14.189583333333331</v>
      </c>
      <c r="V68" s="175">
        <f>Assumptions!$G$55*Assumptions!$G$46*INDEX(Demand!V$9:V$1040, MATCH($C68, Demand!$B$9:$B$1040,0))</f>
        <v>14.189583333333331</v>
      </c>
      <c r="W68" s="175">
        <f>Assumptions!$G$55*Assumptions!$G$46*INDEX(Demand!W$9:W$1040, MATCH($C68, Demand!$B$9:$B$1040,0))</f>
        <v>14.189583333333331</v>
      </c>
      <c r="X68" s="175">
        <f>Assumptions!$G$55*Assumptions!$G$46*INDEX(Demand!X$9:X$1040, MATCH($C68, Demand!$B$9:$B$1040,0))</f>
        <v>14.189583333333331</v>
      </c>
    </row>
    <row r="69" spans="2:24" s="1" customFormat="1" x14ac:dyDescent="0.2">
      <c r="B69" s="220">
        <f>'Span data'!B70</f>
        <v>10209778</v>
      </c>
      <c r="C69" s="169" t="str">
        <f>'Span data'!C70</f>
        <v>HTN011</v>
      </c>
      <c r="D69" s="162"/>
      <c r="E69" s="175">
        <f>Assumptions!$G$55*Assumptions!$G$46*INDEX(Demand!E$9:E$1040, MATCH($C69, Demand!$B$9:$B$1040,0))</f>
        <v>12.973333333333331</v>
      </c>
      <c r="F69" s="175">
        <f>Assumptions!$G$55*Assumptions!$G$46*INDEX(Demand!F$9:F$1040, MATCH($C69, Demand!$B$9:$B$1040,0))</f>
        <v>13.176041666666665</v>
      </c>
      <c r="G69" s="175">
        <f>Assumptions!$G$55*Assumptions!$G$46*INDEX(Demand!G$9:G$1040, MATCH($C69, Demand!$B$9:$B$1040,0))</f>
        <v>13.378749999999998</v>
      </c>
      <c r="H69" s="175">
        <f>Assumptions!$G$55*Assumptions!$G$46*INDEX(Demand!H$9:H$1040, MATCH($C69, Demand!$B$9:$B$1040,0))</f>
        <v>13.480104166666667</v>
      </c>
      <c r="I69" s="175">
        <f>Assumptions!$G$55*Assumptions!$G$46*INDEX(Demand!I$9:I$1040, MATCH($C69, Demand!$B$9:$B$1040,0))</f>
        <v>13.480104166666667</v>
      </c>
      <c r="J69" s="175">
        <f>Assumptions!$G$55*Assumptions!$G$46*INDEX(Demand!J$9:J$1040, MATCH($C69, Demand!$B$9:$B$1040,0))</f>
        <v>13.58145833333333</v>
      </c>
      <c r="K69" s="175">
        <f>Assumptions!$G$55*Assumptions!$G$46*INDEX(Demand!K$9:K$1040, MATCH($C69, Demand!$B$9:$B$1040,0))</f>
        <v>13.784166666666664</v>
      </c>
      <c r="L69" s="175">
        <f>Assumptions!$G$55*Assumptions!$G$46*INDEX(Demand!L$9:L$1040, MATCH($C69, Demand!$B$9:$B$1040,0))</f>
        <v>14.088229166666665</v>
      </c>
      <c r="M69" s="175">
        <f>Assumptions!$G$55*Assumptions!$G$46*INDEX(Demand!M$9:M$1040, MATCH($C69, Demand!$B$9:$B$1040,0))</f>
        <v>14.189583333333331</v>
      </c>
      <c r="N69" s="175">
        <f>Assumptions!$G$55*Assumptions!$G$46*INDEX(Demand!N$9:N$1040, MATCH($C69, Demand!$B$9:$B$1040,0))</f>
        <v>14.189583333333331</v>
      </c>
      <c r="O69" s="175">
        <f>Assumptions!$G$55*Assumptions!$G$46*INDEX(Demand!O$9:O$1040, MATCH($C69, Demand!$B$9:$B$1040,0))</f>
        <v>14.189583333333331</v>
      </c>
      <c r="P69" s="175">
        <f>Assumptions!$G$55*Assumptions!$G$46*INDEX(Demand!P$9:P$1040, MATCH($C69, Demand!$B$9:$B$1040,0))</f>
        <v>14.189583333333331</v>
      </c>
      <c r="Q69" s="175">
        <f>Assumptions!$G$55*Assumptions!$G$46*INDEX(Demand!Q$9:Q$1040, MATCH($C69, Demand!$B$9:$B$1040,0))</f>
        <v>14.189583333333331</v>
      </c>
      <c r="R69" s="175">
        <f>Assumptions!$G$55*Assumptions!$G$46*INDEX(Demand!R$9:R$1040, MATCH($C69, Demand!$B$9:$B$1040,0))</f>
        <v>14.189583333333331</v>
      </c>
      <c r="S69" s="175">
        <f>Assumptions!$G$55*Assumptions!$G$46*INDEX(Demand!S$9:S$1040, MATCH($C69, Demand!$B$9:$B$1040,0))</f>
        <v>14.189583333333331</v>
      </c>
      <c r="T69" s="175">
        <f>Assumptions!$G$55*Assumptions!$G$46*INDEX(Demand!T$9:T$1040, MATCH($C69, Demand!$B$9:$B$1040,0))</f>
        <v>14.189583333333331</v>
      </c>
      <c r="U69" s="175">
        <f>Assumptions!$G$55*Assumptions!$G$46*INDEX(Demand!U$9:U$1040, MATCH($C69, Demand!$B$9:$B$1040,0))</f>
        <v>14.189583333333331</v>
      </c>
      <c r="V69" s="175">
        <f>Assumptions!$G$55*Assumptions!$G$46*INDEX(Demand!V$9:V$1040, MATCH($C69, Demand!$B$9:$B$1040,0))</f>
        <v>14.189583333333331</v>
      </c>
      <c r="W69" s="175">
        <f>Assumptions!$G$55*Assumptions!$G$46*INDEX(Demand!W$9:W$1040, MATCH($C69, Demand!$B$9:$B$1040,0))</f>
        <v>14.189583333333331</v>
      </c>
      <c r="X69" s="175">
        <f>Assumptions!$G$55*Assumptions!$G$46*INDEX(Demand!X$9:X$1040, MATCH($C69, Demand!$B$9:$B$1040,0))</f>
        <v>14.189583333333331</v>
      </c>
    </row>
    <row r="70" spans="2:24" s="1" customFormat="1" x14ac:dyDescent="0.2">
      <c r="B70" s="220">
        <f>'Span data'!B71</f>
        <v>10210955</v>
      </c>
      <c r="C70" s="169" t="str">
        <f>'Span data'!C71</f>
        <v>BAS011</v>
      </c>
      <c r="D70" s="162"/>
      <c r="E70" s="175">
        <f>Assumptions!$G$55*Assumptions!$G$46*INDEX(Demand!E$9:E$1040, MATCH($C70, Demand!$B$9:$B$1040,0))</f>
        <v>217.6073958333333</v>
      </c>
      <c r="F70" s="175">
        <f>Assumptions!$G$55*Assumptions!$G$46*INDEX(Demand!F$9:F$1040, MATCH($C70, Demand!$B$9:$B$1040,0))</f>
        <v>131.76041666666666</v>
      </c>
      <c r="G70" s="175">
        <f>Assumptions!$G$55*Assumptions!$G$46*INDEX(Demand!G$9:G$1040, MATCH($C70, Demand!$B$9:$B$1040,0))</f>
        <v>134.90239583333334</v>
      </c>
      <c r="H70" s="175">
        <f>Assumptions!$G$55*Assumptions!$G$46*INDEX(Demand!H$9:H$1040, MATCH($C70, Demand!$B$9:$B$1040,0))</f>
        <v>137.74031249999999</v>
      </c>
      <c r="I70" s="175">
        <f>Assumptions!$G$55*Assumptions!$G$46*INDEX(Demand!I$9:I$1040, MATCH($C70, Demand!$B$9:$B$1040,0))</f>
        <v>139.56468749999999</v>
      </c>
      <c r="J70" s="175">
        <f>Assumptions!$G$55*Assumptions!$G$46*INDEX(Demand!J$9:J$1040, MATCH($C70, Demand!$B$9:$B$1040,0))</f>
        <v>141.5917708333333</v>
      </c>
      <c r="K70" s="175">
        <f>Assumptions!$G$55*Assumptions!$G$46*INDEX(Demand!K$9:K$1040, MATCH($C70, Demand!$B$9:$B$1040,0))</f>
        <v>144.93645833333332</v>
      </c>
      <c r="L70" s="175">
        <f>Assumptions!$G$55*Assumptions!$G$46*INDEX(Demand!L$9:L$1040, MATCH($C70, Demand!$B$9:$B$1040,0))</f>
        <v>148.48385416666665</v>
      </c>
      <c r="M70" s="175">
        <f>Assumptions!$G$55*Assumptions!$G$46*INDEX(Demand!M$9:M$1040, MATCH($C70, Demand!$B$9:$B$1040,0))</f>
        <v>150.40958333333333</v>
      </c>
      <c r="N70" s="175">
        <f>Assumptions!$G$55*Assumptions!$G$46*INDEX(Demand!N$9:N$1040, MATCH($C70, Demand!$B$9:$B$1040,0))</f>
        <v>150.40958333333333</v>
      </c>
      <c r="O70" s="175">
        <f>Assumptions!$G$55*Assumptions!$G$46*INDEX(Demand!O$9:O$1040, MATCH($C70, Demand!$B$9:$B$1040,0))</f>
        <v>150.40958333333333</v>
      </c>
      <c r="P70" s="175">
        <f>Assumptions!$G$55*Assumptions!$G$46*INDEX(Demand!P$9:P$1040, MATCH($C70, Demand!$B$9:$B$1040,0))</f>
        <v>150.40958333333333</v>
      </c>
      <c r="Q70" s="175">
        <f>Assumptions!$G$55*Assumptions!$G$46*INDEX(Demand!Q$9:Q$1040, MATCH($C70, Demand!$B$9:$B$1040,0))</f>
        <v>150.40958333333333</v>
      </c>
      <c r="R70" s="175">
        <f>Assumptions!$G$55*Assumptions!$G$46*INDEX(Demand!R$9:R$1040, MATCH($C70, Demand!$B$9:$B$1040,0))</f>
        <v>150.40958333333333</v>
      </c>
      <c r="S70" s="175">
        <f>Assumptions!$G$55*Assumptions!$G$46*INDEX(Demand!S$9:S$1040, MATCH($C70, Demand!$B$9:$B$1040,0))</f>
        <v>150.40958333333333</v>
      </c>
      <c r="T70" s="175">
        <f>Assumptions!$G$55*Assumptions!$G$46*INDEX(Demand!T$9:T$1040, MATCH($C70, Demand!$B$9:$B$1040,0))</f>
        <v>150.40958333333333</v>
      </c>
      <c r="U70" s="175">
        <f>Assumptions!$G$55*Assumptions!$G$46*INDEX(Demand!U$9:U$1040, MATCH($C70, Demand!$B$9:$B$1040,0))</f>
        <v>150.40958333333333</v>
      </c>
      <c r="V70" s="175">
        <f>Assumptions!$G$55*Assumptions!$G$46*INDEX(Demand!V$9:V$1040, MATCH($C70, Demand!$B$9:$B$1040,0))</f>
        <v>150.40958333333333</v>
      </c>
      <c r="W70" s="175">
        <f>Assumptions!$G$55*Assumptions!$G$46*INDEX(Demand!W$9:W$1040, MATCH($C70, Demand!$B$9:$B$1040,0))</f>
        <v>150.40958333333333</v>
      </c>
      <c r="X70" s="175">
        <f>Assumptions!$G$55*Assumptions!$G$46*INDEX(Demand!X$9:X$1040, MATCH($C70, Demand!$B$9:$B$1040,0))</f>
        <v>150.40958333333333</v>
      </c>
    </row>
    <row r="71" spans="2:24" s="1" customFormat="1" x14ac:dyDescent="0.2">
      <c r="B71" s="220">
        <f>'Span data'!B72</f>
        <v>10213821</v>
      </c>
      <c r="C71" s="169" t="str">
        <f>'Span data'!C72</f>
        <v>SHN021</v>
      </c>
      <c r="D71" s="162"/>
      <c r="E71" s="175">
        <f>Assumptions!$G$55*Assumptions!$G$46*INDEX(Demand!E$9:E$1040, MATCH($C71, Demand!$B$9:$B$1040,0))</f>
        <v>71.758749999999992</v>
      </c>
      <c r="F71" s="175">
        <f>Assumptions!$G$55*Assumptions!$G$46*INDEX(Demand!F$9:F$1040, MATCH($C71, Demand!$B$9:$B$1040,0))</f>
        <v>72.772291666666661</v>
      </c>
      <c r="G71" s="175">
        <f>Assumptions!$G$55*Assumptions!$G$46*INDEX(Demand!G$9:G$1040, MATCH($C71, Demand!$B$9:$B$1040,0))</f>
        <v>74.089895833333316</v>
      </c>
      <c r="H71" s="175">
        <f>Assumptions!$G$55*Assumptions!$G$46*INDEX(Demand!H$9:H$1040, MATCH($C71, Demand!$B$9:$B$1040,0))</f>
        <v>75.204791666666665</v>
      </c>
      <c r="I71" s="175">
        <f>Assumptions!$G$55*Assumptions!$G$46*INDEX(Demand!I$9:I$1040, MATCH($C71, Demand!$B$9:$B$1040,0))</f>
        <v>75.812916666666666</v>
      </c>
      <c r="J71" s="175">
        <f>Assumptions!$G$55*Assumptions!$G$46*INDEX(Demand!J$9:J$1040, MATCH($C71, Demand!$B$9:$B$1040,0))</f>
        <v>76.623749999999987</v>
      </c>
      <c r="K71" s="175">
        <f>Assumptions!$G$55*Assumptions!$G$46*INDEX(Demand!K$9:K$1040, MATCH($C71, Demand!$B$9:$B$1040,0))</f>
        <v>78.14406249999999</v>
      </c>
      <c r="L71" s="175">
        <f>Assumptions!$G$55*Assumptions!$G$46*INDEX(Demand!L$9:L$1040, MATCH($C71, Demand!$B$9:$B$1040,0))</f>
        <v>79.867083333333326</v>
      </c>
      <c r="M71" s="175">
        <f>Assumptions!$G$55*Assumptions!$G$46*INDEX(Demand!M$9:M$1040, MATCH($C71, Demand!$B$9:$B$1040,0))</f>
        <v>80.779270833333328</v>
      </c>
      <c r="N71" s="175">
        <f>Assumptions!$G$55*Assumptions!$G$46*INDEX(Demand!N$9:N$1040, MATCH($C71, Demand!$B$9:$B$1040,0))</f>
        <v>80.779270833333328</v>
      </c>
      <c r="O71" s="175">
        <f>Assumptions!$G$55*Assumptions!$G$46*INDEX(Demand!O$9:O$1040, MATCH($C71, Demand!$B$9:$B$1040,0))</f>
        <v>80.779270833333328</v>
      </c>
      <c r="P71" s="175">
        <f>Assumptions!$G$55*Assumptions!$G$46*INDEX(Demand!P$9:P$1040, MATCH($C71, Demand!$B$9:$B$1040,0))</f>
        <v>80.779270833333328</v>
      </c>
      <c r="Q71" s="175">
        <f>Assumptions!$G$55*Assumptions!$G$46*INDEX(Demand!Q$9:Q$1040, MATCH($C71, Demand!$B$9:$B$1040,0))</f>
        <v>80.779270833333328</v>
      </c>
      <c r="R71" s="175">
        <f>Assumptions!$G$55*Assumptions!$G$46*INDEX(Demand!R$9:R$1040, MATCH($C71, Demand!$B$9:$B$1040,0))</f>
        <v>80.779270833333328</v>
      </c>
      <c r="S71" s="175">
        <f>Assumptions!$G$55*Assumptions!$G$46*INDEX(Demand!S$9:S$1040, MATCH($C71, Demand!$B$9:$B$1040,0))</f>
        <v>80.779270833333328</v>
      </c>
      <c r="T71" s="175">
        <f>Assumptions!$G$55*Assumptions!$G$46*INDEX(Demand!T$9:T$1040, MATCH($C71, Demand!$B$9:$B$1040,0))</f>
        <v>80.779270833333328</v>
      </c>
      <c r="U71" s="175">
        <f>Assumptions!$G$55*Assumptions!$G$46*INDEX(Demand!U$9:U$1040, MATCH($C71, Demand!$B$9:$B$1040,0))</f>
        <v>80.779270833333328</v>
      </c>
      <c r="V71" s="175">
        <f>Assumptions!$G$55*Assumptions!$G$46*INDEX(Demand!V$9:V$1040, MATCH($C71, Demand!$B$9:$B$1040,0))</f>
        <v>80.779270833333328</v>
      </c>
      <c r="W71" s="175">
        <f>Assumptions!$G$55*Assumptions!$G$46*INDEX(Demand!W$9:W$1040, MATCH($C71, Demand!$B$9:$B$1040,0))</f>
        <v>80.779270833333328</v>
      </c>
      <c r="X71" s="175">
        <f>Assumptions!$G$55*Assumptions!$G$46*INDEX(Demand!X$9:X$1040, MATCH($C71, Demand!$B$9:$B$1040,0))</f>
        <v>80.779270833333328</v>
      </c>
    </row>
    <row r="72" spans="2:24" s="1" customFormat="1" x14ac:dyDescent="0.2">
      <c r="B72" s="220">
        <f>'Span data'!B73</f>
        <v>10214005</v>
      </c>
      <c r="C72" s="169" t="str">
        <f>'Span data'!C73</f>
        <v>EHK024</v>
      </c>
      <c r="D72" s="162"/>
      <c r="E72" s="175">
        <f>Assumptions!$G$55*Assumptions!$G$46*INDEX(Demand!E$9:E$1040, MATCH($C72, Demand!$B$9:$B$1040,0))</f>
        <v>94.563437499999992</v>
      </c>
      <c r="F72" s="175">
        <f>Assumptions!$G$55*Assumptions!$G$46*INDEX(Demand!F$9:F$1040, MATCH($C72, Demand!$B$9:$B$1040,0))</f>
        <v>95.881041666666675</v>
      </c>
      <c r="G72" s="175">
        <f>Assumptions!$G$55*Assumptions!$G$46*INDEX(Demand!G$9:G$1040, MATCH($C72, Demand!$B$9:$B$1040,0))</f>
        <v>97.806770833333331</v>
      </c>
      <c r="H72" s="175">
        <f>Assumptions!$G$55*Assumptions!$G$46*INDEX(Demand!H$9:H$1040, MATCH($C72, Demand!$B$9:$B$1040,0))</f>
        <v>99.327083333333334</v>
      </c>
      <c r="I72" s="175">
        <f>Assumptions!$G$55*Assumptions!$G$46*INDEX(Demand!I$9:I$1040, MATCH($C72, Demand!$B$9:$B$1040,0))</f>
        <v>99.833854166666654</v>
      </c>
      <c r="J72" s="175">
        <f>Assumptions!$G$55*Assumptions!$G$46*INDEX(Demand!J$9:J$1040, MATCH($C72, Demand!$B$9:$B$1040,0))</f>
        <v>100.74604166666666</v>
      </c>
      <c r="K72" s="175">
        <f>Assumptions!$G$55*Assumptions!$G$46*INDEX(Demand!K$9:K$1040, MATCH($C72, Demand!$B$9:$B$1040,0))</f>
        <v>102.57041666666663</v>
      </c>
      <c r="L72" s="175">
        <f>Assumptions!$G$55*Assumptions!$G$46*INDEX(Demand!L$9:L$1040, MATCH($C72, Demand!$B$9:$B$1040,0))</f>
        <v>104.80020833333333</v>
      </c>
      <c r="M72" s="175">
        <f>Assumptions!$G$55*Assumptions!$G$46*INDEX(Demand!M$9:M$1040, MATCH($C72, Demand!$B$9:$B$1040,0))</f>
        <v>105.5096875</v>
      </c>
      <c r="N72" s="175">
        <f>Assumptions!$G$55*Assumptions!$G$46*INDEX(Demand!N$9:N$1040, MATCH($C72, Demand!$B$9:$B$1040,0))</f>
        <v>105.5096875</v>
      </c>
      <c r="O72" s="175">
        <f>Assumptions!$G$55*Assumptions!$G$46*INDEX(Demand!O$9:O$1040, MATCH($C72, Demand!$B$9:$B$1040,0))</f>
        <v>105.5096875</v>
      </c>
      <c r="P72" s="175">
        <f>Assumptions!$G$55*Assumptions!$G$46*INDEX(Demand!P$9:P$1040, MATCH($C72, Demand!$B$9:$B$1040,0))</f>
        <v>105.5096875</v>
      </c>
      <c r="Q72" s="175">
        <f>Assumptions!$G$55*Assumptions!$G$46*INDEX(Demand!Q$9:Q$1040, MATCH($C72, Demand!$B$9:$B$1040,0))</f>
        <v>105.5096875</v>
      </c>
      <c r="R72" s="175">
        <f>Assumptions!$G$55*Assumptions!$G$46*INDEX(Demand!R$9:R$1040, MATCH($C72, Demand!$B$9:$B$1040,0))</f>
        <v>105.5096875</v>
      </c>
      <c r="S72" s="175">
        <f>Assumptions!$G$55*Assumptions!$G$46*INDEX(Demand!S$9:S$1040, MATCH($C72, Demand!$B$9:$B$1040,0))</f>
        <v>105.5096875</v>
      </c>
      <c r="T72" s="175">
        <f>Assumptions!$G$55*Assumptions!$G$46*INDEX(Demand!T$9:T$1040, MATCH($C72, Demand!$B$9:$B$1040,0))</f>
        <v>105.5096875</v>
      </c>
      <c r="U72" s="175">
        <f>Assumptions!$G$55*Assumptions!$G$46*INDEX(Demand!U$9:U$1040, MATCH($C72, Demand!$B$9:$B$1040,0))</f>
        <v>105.5096875</v>
      </c>
      <c r="V72" s="175">
        <f>Assumptions!$G$55*Assumptions!$G$46*INDEX(Demand!V$9:V$1040, MATCH($C72, Demand!$B$9:$B$1040,0))</f>
        <v>105.5096875</v>
      </c>
      <c r="W72" s="175">
        <f>Assumptions!$G$55*Assumptions!$G$46*INDEX(Demand!W$9:W$1040, MATCH($C72, Demand!$B$9:$B$1040,0))</f>
        <v>105.5096875</v>
      </c>
      <c r="X72" s="175">
        <f>Assumptions!$G$55*Assumptions!$G$46*INDEX(Demand!X$9:X$1040, MATCH($C72, Demand!$B$9:$B$1040,0))</f>
        <v>105.5096875</v>
      </c>
    </row>
    <row r="73" spans="2:24" s="1" customFormat="1" x14ac:dyDescent="0.2">
      <c r="B73" s="220">
        <f>'Span data'!B74</f>
        <v>10214006</v>
      </c>
      <c r="C73" s="169" t="str">
        <f>'Span data'!C74</f>
        <v>EHK024</v>
      </c>
      <c r="D73" s="162"/>
      <c r="E73" s="175">
        <f>Assumptions!$G$55*Assumptions!$G$46*INDEX(Demand!E$9:E$1040, MATCH($C73, Demand!$B$9:$B$1040,0))</f>
        <v>94.563437499999992</v>
      </c>
      <c r="F73" s="175">
        <f>Assumptions!$G$55*Assumptions!$G$46*INDEX(Demand!F$9:F$1040, MATCH($C73, Demand!$B$9:$B$1040,0))</f>
        <v>95.881041666666675</v>
      </c>
      <c r="G73" s="175">
        <f>Assumptions!$G$55*Assumptions!$G$46*INDEX(Demand!G$9:G$1040, MATCH($C73, Demand!$B$9:$B$1040,0))</f>
        <v>97.806770833333331</v>
      </c>
      <c r="H73" s="175">
        <f>Assumptions!$G$55*Assumptions!$G$46*INDEX(Demand!H$9:H$1040, MATCH($C73, Demand!$B$9:$B$1040,0))</f>
        <v>99.327083333333334</v>
      </c>
      <c r="I73" s="175">
        <f>Assumptions!$G$55*Assumptions!$G$46*INDEX(Demand!I$9:I$1040, MATCH($C73, Demand!$B$9:$B$1040,0))</f>
        <v>99.833854166666654</v>
      </c>
      <c r="J73" s="175">
        <f>Assumptions!$G$55*Assumptions!$G$46*INDEX(Demand!J$9:J$1040, MATCH($C73, Demand!$B$9:$B$1040,0))</f>
        <v>100.74604166666666</v>
      </c>
      <c r="K73" s="175">
        <f>Assumptions!$G$55*Assumptions!$G$46*INDEX(Demand!K$9:K$1040, MATCH($C73, Demand!$B$9:$B$1040,0))</f>
        <v>102.57041666666663</v>
      </c>
      <c r="L73" s="175">
        <f>Assumptions!$G$55*Assumptions!$G$46*INDEX(Demand!L$9:L$1040, MATCH($C73, Demand!$B$9:$B$1040,0))</f>
        <v>104.80020833333333</v>
      </c>
      <c r="M73" s="175">
        <f>Assumptions!$G$55*Assumptions!$G$46*INDEX(Demand!M$9:M$1040, MATCH($C73, Demand!$B$9:$B$1040,0))</f>
        <v>105.5096875</v>
      </c>
      <c r="N73" s="175">
        <f>Assumptions!$G$55*Assumptions!$G$46*INDEX(Demand!N$9:N$1040, MATCH($C73, Demand!$B$9:$B$1040,0))</f>
        <v>105.5096875</v>
      </c>
      <c r="O73" s="175">
        <f>Assumptions!$G$55*Assumptions!$G$46*INDEX(Demand!O$9:O$1040, MATCH($C73, Demand!$B$9:$B$1040,0))</f>
        <v>105.5096875</v>
      </c>
      <c r="P73" s="175">
        <f>Assumptions!$G$55*Assumptions!$G$46*INDEX(Demand!P$9:P$1040, MATCH($C73, Demand!$B$9:$B$1040,0))</f>
        <v>105.5096875</v>
      </c>
      <c r="Q73" s="175">
        <f>Assumptions!$G$55*Assumptions!$G$46*INDEX(Demand!Q$9:Q$1040, MATCH($C73, Demand!$B$9:$B$1040,0))</f>
        <v>105.5096875</v>
      </c>
      <c r="R73" s="175">
        <f>Assumptions!$G$55*Assumptions!$G$46*INDEX(Demand!R$9:R$1040, MATCH($C73, Demand!$B$9:$B$1040,0))</f>
        <v>105.5096875</v>
      </c>
      <c r="S73" s="175">
        <f>Assumptions!$G$55*Assumptions!$G$46*INDEX(Demand!S$9:S$1040, MATCH($C73, Demand!$B$9:$B$1040,0))</f>
        <v>105.5096875</v>
      </c>
      <c r="T73" s="175">
        <f>Assumptions!$G$55*Assumptions!$G$46*INDEX(Demand!T$9:T$1040, MATCH($C73, Demand!$B$9:$B$1040,0))</f>
        <v>105.5096875</v>
      </c>
      <c r="U73" s="175">
        <f>Assumptions!$G$55*Assumptions!$G$46*INDEX(Demand!U$9:U$1040, MATCH($C73, Demand!$B$9:$B$1040,0))</f>
        <v>105.5096875</v>
      </c>
      <c r="V73" s="175">
        <f>Assumptions!$G$55*Assumptions!$G$46*INDEX(Demand!V$9:V$1040, MATCH($C73, Demand!$B$9:$B$1040,0))</f>
        <v>105.5096875</v>
      </c>
      <c r="W73" s="175">
        <f>Assumptions!$G$55*Assumptions!$G$46*INDEX(Demand!W$9:W$1040, MATCH($C73, Demand!$B$9:$B$1040,0))</f>
        <v>105.5096875</v>
      </c>
      <c r="X73" s="175">
        <f>Assumptions!$G$55*Assumptions!$G$46*INDEX(Demand!X$9:X$1040, MATCH($C73, Demand!$B$9:$B$1040,0))</f>
        <v>105.5096875</v>
      </c>
    </row>
    <row r="74" spans="2:24" s="1" customFormat="1" x14ac:dyDescent="0.2">
      <c r="B74" s="220">
        <f>'Span data'!B75</f>
        <v>10214007</v>
      </c>
      <c r="C74" s="169" t="str">
        <f>'Span data'!C75</f>
        <v>EHK024</v>
      </c>
      <c r="D74" s="162"/>
      <c r="E74" s="175">
        <f>Assumptions!$G$55*Assumptions!$G$46*INDEX(Demand!E$9:E$1040, MATCH($C74, Demand!$B$9:$B$1040,0))</f>
        <v>94.563437499999992</v>
      </c>
      <c r="F74" s="175">
        <f>Assumptions!$G$55*Assumptions!$G$46*INDEX(Demand!F$9:F$1040, MATCH($C74, Demand!$B$9:$B$1040,0))</f>
        <v>95.881041666666675</v>
      </c>
      <c r="G74" s="175">
        <f>Assumptions!$G$55*Assumptions!$G$46*INDEX(Demand!G$9:G$1040, MATCH($C74, Demand!$B$9:$B$1040,0))</f>
        <v>97.806770833333331</v>
      </c>
      <c r="H74" s="175">
        <f>Assumptions!$G$55*Assumptions!$G$46*INDEX(Demand!H$9:H$1040, MATCH($C74, Demand!$B$9:$B$1040,0))</f>
        <v>99.327083333333334</v>
      </c>
      <c r="I74" s="175">
        <f>Assumptions!$G$55*Assumptions!$G$46*INDEX(Demand!I$9:I$1040, MATCH($C74, Demand!$B$9:$B$1040,0))</f>
        <v>99.833854166666654</v>
      </c>
      <c r="J74" s="175">
        <f>Assumptions!$G$55*Assumptions!$G$46*INDEX(Demand!J$9:J$1040, MATCH($C74, Demand!$B$9:$B$1040,0))</f>
        <v>100.74604166666666</v>
      </c>
      <c r="K74" s="175">
        <f>Assumptions!$G$55*Assumptions!$G$46*INDEX(Demand!K$9:K$1040, MATCH($C74, Demand!$B$9:$B$1040,0))</f>
        <v>102.57041666666663</v>
      </c>
      <c r="L74" s="175">
        <f>Assumptions!$G$55*Assumptions!$G$46*INDEX(Demand!L$9:L$1040, MATCH($C74, Demand!$B$9:$B$1040,0))</f>
        <v>104.80020833333333</v>
      </c>
      <c r="M74" s="175">
        <f>Assumptions!$G$55*Assumptions!$G$46*INDEX(Demand!M$9:M$1040, MATCH($C74, Demand!$B$9:$B$1040,0))</f>
        <v>105.5096875</v>
      </c>
      <c r="N74" s="175">
        <f>Assumptions!$G$55*Assumptions!$G$46*INDEX(Demand!N$9:N$1040, MATCH($C74, Demand!$B$9:$B$1040,0))</f>
        <v>105.5096875</v>
      </c>
      <c r="O74" s="175">
        <f>Assumptions!$G$55*Assumptions!$G$46*INDEX(Demand!O$9:O$1040, MATCH($C74, Demand!$B$9:$B$1040,0))</f>
        <v>105.5096875</v>
      </c>
      <c r="P74" s="175">
        <f>Assumptions!$G$55*Assumptions!$G$46*INDEX(Demand!P$9:P$1040, MATCH($C74, Demand!$B$9:$B$1040,0))</f>
        <v>105.5096875</v>
      </c>
      <c r="Q74" s="175">
        <f>Assumptions!$G$55*Assumptions!$G$46*INDEX(Demand!Q$9:Q$1040, MATCH($C74, Demand!$B$9:$B$1040,0))</f>
        <v>105.5096875</v>
      </c>
      <c r="R74" s="175">
        <f>Assumptions!$G$55*Assumptions!$G$46*INDEX(Demand!R$9:R$1040, MATCH($C74, Demand!$B$9:$B$1040,0))</f>
        <v>105.5096875</v>
      </c>
      <c r="S74" s="175">
        <f>Assumptions!$G$55*Assumptions!$G$46*INDEX(Demand!S$9:S$1040, MATCH($C74, Demand!$B$9:$B$1040,0))</f>
        <v>105.5096875</v>
      </c>
      <c r="T74" s="175">
        <f>Assumptions!$G$55*Assumptions!$G$46*INDEX(Demand!T$9:T$1040, MATCH($C74, Demand!$B$9:$B$1040,0))</f>
        <v>105.5096875</v>
      </c>
      <c r="U74" s="175">
        <f>Assumptions!$G$55*Assumptions!$G$46*INDEX(Demand!U$9:U$1040, MATCH($C74, Demand!$B$9:$B$1040,0))</f>
        <v>105.5096875</v>
      </c>
      <c r="V74" s="175">
        <f>Assumptions!$G$55*Assumptions!$G$46*INDEX(Demand!V$9:V$1040, MATCH($C74, Demand!$B$9:$B$1040,0))</f>
        <v>105.5096875</v>
      </c>
      <c r="W74" s="175">
        <f>Assumptions!$G$55*Assumptions!$G$46*INDEX(Demand!W$9:W$1040, MATCH($C74, Demand!$B$9:$B$1040,0))</f>
        <v>105.5096875</v>
      </c>
      <c r="X74" s="175">
        <f>Assumptions!$G$55*Assumptions!$G$46*INDEX(Demand!X$9:X$1040, MATCH($C74, Demand!$B$9:$B$1040,0))</f>
        <v>105.5096875</v>
      </c>
    </row>
    <row r="75" spans="2:24" s="1" customFormat="1" x14ac:dyDescent="0.2">
      <c r="B75" s="220">
        <f>'Span data'!B76</f>
        <v>10218050</v>
      </c>
      <c r="C75" s="169" t="str">
        <f>'Span data'!C76</f>
        <v>ART023</v>
      </c>
      <c r="D75" s="162"/>
      <c r="E75" s="175">
        <f>Assumptions!$G$55*Assumptions!$G$46*INDEX(Demand!E$9:E$1040, MATCH($C75, Demand!$B$9:$B$1040,0))</f>
        <v>55.744791666666664</v>
      </c>
      <c r="F75" s="175">
        <f>Assumptions!$G$55*Assumptions!$G$46*INDEX(Demand!F$9:F$1040, MATCH($C75, Demand!$B$9:$B$1040,0))</f>
        <v>55.23802083333333</v>
      </c>
      <c r="G75" s="175">
        <f>Assumptions!$G$55*Assumptions!$G$46*INDEX(Demand!G$9:G$1040, MATCH($C75, Demand!$B$9:$B$1040,0))</f>
        <v>55.136666666666656</v>
      </c>
      <c r="H75" s="175">
        <f>Assumptions!$G$55*Assumptions!$G$46*INDEX(Demand!H$9:H$1040, MATCH($C75, Demand!$B$9:$B$1040,0))</f>
        <v>54.933958333333329</v>
      </c>
      <c r="I75" s="175">
        <f>Assumptions!$G$55*Assumptions!$G$46*INDEX(Demand!I$9:I$1040, MATCH($C75, Demand!$B$9:$B$1040,0))</f>
        <v>54.528541666666655</v>
      </c>
      <c r="J75" s="175">
        <f>Assumptions!$G$55*Assumptions!$G$46*INDEX(Demand!J$9:J$1040, MATCH($C75, Demand!$B$9:$B$1040,0))</f>
        <v>54.224479166666661</v>
      </c>
      <c r="K75" s="175">
        <f>Assumptions!$G$55*Assumptions!$G$46*INDEX(Demand!K$9:K$1040, MATCH($C75, Demand!$B$9:$B$1040,0))</f>
        <v>54.123124999999995</v>
      </c>
      <c r="L75" s="175">
        <f>Assumptions!$G$55*Assumptions!$G$46*INDEX(Demand!L$9:L$1040, MATCH($C75, Demand!$B$9:$B$1040,0))</f>
        <v>53.920416666666668</v>
      </c>
      <c r="M75" s="175">
        <f>Assumptions!$G$55*Assumptions!$G$46*INDEX(Demand!M$9:M$1040, MATCH($C75, Demand!$B$9:$B$1040,0))</f>
        <v>53.616354166666667</v>
      </c>
      <c r="N75" s="175">
        <f>Assumptions!$G$55*Assumptions!$G$46*INDEX(Demand!N$9:N$1040, MATCH($C75, Demand!$B$9:$B$1040,0))</f>
        <v>53.616354166666667</v>
      </c>
      <c r="O75" s="175">
        <f>Assumptions!$G$55*Assumptions!$G$46*INDEX(Demand!O$9:O$1040, MATCH($C75, Demand!$B$9:$B$1040,0))</f>
        <v>53.616354166666667</v>
      </c>
      <c r="P75" s="175">
        <f>Assumptions!$G$55*Assumptions!$G$46*INDEX(Demand!P$9:P$1040, MATCH($C75, Demand!$B$9:$B$1040,0))</f>
        <v>53.616354166666667</v>
      </c>
      <c r="Q75" s="175">
        <f>Assumptions!$G$55*Assumptions!$G$46*INDEX(Demand!Q$9:Q$1040, MATCH($C75, Demand!$B$9:$B$1040,0))</f>
        <v>53.616354166666667</v>
      </c>
      <c r="R75" s="175">
        <f>Assumptions!$G$55*Assumptions!$G$46*INDEX(Demand!R$9:R$1040, MATCH($C75, Demand!$B$9:$B$1040,0))</f>
        <v>53.616354166666667</v>
      </c>
      <c r="S75" s="175">
        <f>Assumptions!$G$55*Assumptions!$G$46*INDEX(Demand!S$9:S$1040, MATCH($C75, Demand!$B$9:$B$1040,0))</f>
        <v>53.616354166666667</v>
      </c>
      <c r="T75" s="175">
        <f>Assumptions!$G$55*Assumptions!$G$46*INDEX(Demand!T$9:T$1040, MATCH($C75, Demand!$B$9:$B$1040,0))</f>
        <v>53.616354166666667</v>
      </c>
      <c r="U75" s="175">
        <f>Assumptions!$G$55*Assumptions!$G$46*INDEX(Demand!U$9:U$1040, MATCH($C75, Demand!$B$9:$B$1040,0))</f>
        <v>53.616354166666667</v>
      </c>
      <c r="V75" s="175">
        <f>Assumptions!$G$55*Assumptions!$G$46*INDEX(Demand!V$9:V$1040, MATCH($C75, Demand!$B$9:$B$1040,0))</f>
        <v>53.616354166666667</v>
      </c>
      <c r="W75" s="175">
        <f>Assumptions!$G$55*Assumptions!$G$46*INDEX(Demand!W$9:W$1040, MATCH($C75, Demand!$B$9:$B$1040,0))</f>
        <v>53.616354166666667</v>
      </c>
      <c r="X75" s="175">
        <f>Assumptions!$G$55*Assumptions!$G$46*INDEX(Demand!X$9:X$1040, MATCH($C75, Demand!$B$9:$B$1040,0))</f>
        <v>53.616354166666667</v>
      </c>
    </row>
    <row r="76" spans="2:24" s="1" customFormat="1" x14ac:dyDescent="0.2">
      <c r="B76" s="220">
        <f>'Span data'!B77</f>
        <v>10219401</v>
      </c>
      <c r="C76" s="169" t="str">
        <f>'Span data'!C77</f>
        <v>MRO008</v>
      </c>
      <c r="D76" s="162"/>
      <c r="E76" s="175">
        <f>Assumptions!$G$55*Assumptions!$G$46*INDEX(Demand!E$9:E$1040, MATCH($C76, Demand!$B$9:$B$1040,0))</f>
        <v>65.880208333333329</v>
      </c>
      <c r="F76" s="175">
        <f>Assumptions!$G$55*Assumptions!$G$46*INDEX(Demand!F$9:F$1040, MATCH($C76, Demand!$B$9:$B$1040,0))</f>
        <v>66.082916666666648</v>
      </c>
      <c r="G76" s="175">
        <f>Assumptions!$G$55*Assumptions!$G$46*INDEX(Demand!G$9:G$1040, MATCH($C76, Demand!$B$9:$B$1040,0))</f>
        <v>66.48833333333333</v>
      </c>
      <c r="H76" s="175">
        <f>Assumptions!$G$55*Assumptions!$G$46*INDEX(Demand!H$9:H$1040, MATCH($C76, Demand!$B$9:$B$1040,0))</f>
        <v>66.79239583333333</v>
      </c>
      <c r="I76" s="175">
        <f>Assumptions!$G$55*Assumptions!$G$46*INDEX(Demand!I$9:I$1040, MATCH($C76, Demand!$B$9:$B$1040,0))</f>
        <v>66.79239583333333</v>
      </c>
      <c r="J76" s="175">
        <f>Assumptions!$G$55*Assumptions!$G$46*INDEX(Demand!J$9:J$1040, MATCH($C76, Demand!$B$9:$B$1040,0))</f>
        <v>66.893749999999983</v>
      </c>
      <c r="K76" s="175">
        <f>Assumptions!$G$55*Assumptions!$G$46*INDEX(Demand!K$9:K$1040, MATCH($C76, Demand!$B$9:$B$1040,0))</f>
        <v>67.400520833333331</v>
      </c>
      <c r="L76" s="175">
        <f>Assumptions!$G$55*Assumptions!$G$46*INDEX(Demand!L$9:L$1040, MATCH($C76, Demand!$B$9:$B$1040,0))</f>
        <v>67.907291666666652</v>
      </c>
      <c r="M76" s="175">
        <f>Assumptions!$G$55*Assumptions!$G$46*INDEX(Demand!M$9:M$1040, MATCH($C76, Demand!$B$9:$B$1040,0))</f>
        <v>67.907291666666652</v>
      </c>
      <c r="N76" s="175">
        <f>Assumptions!$G$55*Assumptions!$G$46*INDEX(Demand!N$9:N$1040, MATCH($C76, Demand!$B$9:$B$1040,0))</f>
        <v>67.907291666666652</v>
      </c>
      <c r="O76" s="175">
        <f>Assumptions!$G$55*Assumptions!$G$46*INDEX(Demand!O$9:O$1040, MATCH($C76, Demand!$B$9:$B$1040,0))</f>
        <v>67.907291666666652</v>
      </c>
      <c r="P76" s="175">
        <f>Assumptions!$G$55*Assumptions!$G$46*INDEX(Demand!P$9:P$1040, MATCH($C76, Demand!$B$9:$B$1040,0))</f>
        <v>67.907291666666652</v>
      </c>
      <c r="Q76" s="175">
        <f>Assumptions!$G$55*Assumptions!$G$46*INDEX(Demand!Q$9:Q$1040, MATCH($C76, Demand!$B$9:$B$1040,0))</f>
        <v>67.907291666666652</v>
      </c>
      <c r="R76" s="175">
        <f>Assumptions!$G$55*Assumptions!$G$46*INDEX(Demand!R$9:R$1040, MATCH($C76, Demand!$B$9:$B$1040,0))</f>
        <v>67.907291666666652</v>
      </c>
      <c r="S76" s="175">
        <f>Assumptions!$G$55*Assumptions!$G$46*INDEX(Demand!S$9:S$1040, MATCH($C76, Demand!$B$9:$B$1040,0))</f>
        <v>67.907291666666652</v>
      </c>
      <c r="T76" s="175">
        <f>Assumptions!$G$55*Assumptions!$G$46*INDEX(Demand!T$9:T$1040, MATCH($C76, Demand!$B$9:$B$1040,0))</f>
        <v>67.907291666666652</v>
      </c>
      <c r="U76" s="175">
        <f>Assumptions!$G$55*Assumptions!$G$46*INDEX(Demand!U$9:U$1040, MATCH($C76, Demand!$B$9:$B$1040,0))</f>
        <v>67.907291666666652</v>
      </c>
      <c r="V76" s="175">
        <f>Assumptions!$G$55*Assumptions!$G$46*INDEX(Demand!V$9:V$1040, MATCH($C76, Demand!$B$9:$B$1040,0))</f>
        <v>67.907291666666652</v>
      </c>
      <c r="W76" s="175">
        <f>Assumptions!$G$55*Assumptions!$G$46*INDEX(Demand!W$9:W$1040, MATCH($C76, Demand!$B$9:$B$1040,0))</f>
        <v>67.907291666666652</v>
      </c>
      <c r="X76" s="175">
        <f>Assumptions!$G$55*Assumptions!$G$46*INDEX(Demand!X$9:X$1040, MATCH($C76, Demand!$B$9:$B$1040,0))</f>
        <v>67.907291666666652</v>
      </c>
    </row>
    <row r="77" spans="2:24" s="1" customFormat="1" x14ac:dyDescent="0.2">
      <c r="B77" s="220">
        <f>'Span data'!B78</f>
        <v>10224712</v>
      </c>
      <c r="C77" s="169" t="str">
        <f>'Span data'!C78</f>
        <v>KYM001</v>
      </c>
      <c r="D77" s="162"/>
      <c r="E77" s="175">
        <f>Assumptions!$G$55*Assumptions!$G$46*INDEX(Demand!E$9:E$1040, MATCH($C77, Demand!$B$9:$B$1040,0))</f>
        <v>81.387395833333329</v>
      </c>
      <c r="F77" s="175">
        <f>Assumptions!$G$55*Assumptions!$G$46*INDEX(Demand!F$9:F$1040, MATCH($C77, Demand!$B$9:$B$1040,0))</f>
        <v>81.894166666666663</v>
      </c>
      <c r="G77" s="175">
        <f>Assumptions!$G$55*Assumptions!$G$46*INDEX(Demand!G$9:G$1040, MATCH($C77, Demand!$B$9:$B$1040,0))</f>
        <v>83.110416666666652</v>
      </c>
      <c r="H77" s="175">
        <f>Assumptions!$G$55*Assumptions!$G$46*INDEX(Demand!H$9:H$1040, MATCH($C77, Demand!$B$9:$B$1040,0))</f>
        <v>84.326666666666668</v>
      </c>
      <c r="I77" s="175">
        <f>Assumptions!$G$55*Assumptions!$G$46*INDEX(Demand!I$9:I$1040, MATCH($C77, Demand!$B$9:$B$1040,0))</f>
        <v>84.428020833333335</v>
      </c>
      <c r="J77" s="175">
        <f>Assumptions!$G$55*Assumptions!$G$46*INDEX(Demand!J$9:J$1040, MATCH($C77, Demand!$B$9:$B$1040,0))</f>
        <v>84.630729166666654</v>
      </c>
      <c r="K77" s="175">
        <f>Assumptions!$G$55*Assumptions!$G$46*INDEX(Demand!K$9:K$1040, MATCH($C77, Demand!$B$9:$B$1040,0))</f>
        <v>85.745625000000004</v>
      </c>
      <c r="L77" s="175">
        <f>Assumptions!$G$55*Assumptions!$G$46*INDEX(Demand!L$9:L$1040, MATCH($C77, Demand!$B$9:$B$1040,0))</f>
        <v>87.468645833333341</v>
      </c>
      <c r="M77" s="175">
        <f>Assumptions!$G$55*Assumptions!$G$46*INDEX(Demand!M$9:M$1040, MATCH($C77, Demand!$B$9:$B$1040,0))</f>
        <v>88.076770833333327</v>
      </c>
      <c r="N77" s="175">
        <f>Assumptions!$G$55*Assumptions!$G$46*INDEX(Demand!N$9:N$1040, MATCH($C77, Demand!$B$9:$B$1040,0))</f>
        <v>88.076770833333327</v>
      </c>
      <c r="O77" s="175">
        <f>Assumptions!$G$55*Assumptions!$G$46*INDEX(Demand!O$9:O$1040, MATCH($C77, Demand!$B$9:$B$1040,0))</f>
        <v>88.076770833333327</v>
      </c>
      <c r="P77" s="175">
        <f>Assumptions!$G$55*Assumptions!$G$46*INDEX(Demand!P$9:P$1040, MATCH($C77, Demand!$B$9:$B$1040,0))</f>
        <v>88.076770833333327</v>
      </c>
      <c r="Q77" s="175">
        <f>Assumptions!$G$55*Assumptions!$G$46*INDEX(Demand!Q$9:Q$1040, MATCH($C77, Demand!$B$9:$B$1040,0))</f>
        <v>88.076770833333327</v>
      </c>
      <c r="R77" s="175">
        <f>Assumptions!$G$55*Assumptions!$G$46*INDEX(Demand!R$9:R$1040, MATCH($C77, Demand!$B$9:$B$1040,0))</f>
        <v>88.076770833333327</v>
      </c>
      <c r="S77" s="175">
        <f>Assumptions!$G$55*Assumptions!$G$46*INDEX(Demand!S$9:S$1040, MATCH($C77, Demand!$B$9:$B$1040,0))</f>
        <v>88.076770833333327</v>
      </c>
      <c r="T77" s="175">
        <f>Assumptions!$G$55*Assumptions!$G$46*INDEX(Demand!T$9:T$1040, MATCH($C77, Demand!$B$9:$B$1040,0))</f>
        <v>88.076770833333327</v>
      </c>
      <c r="U77" s="175">
        <f>Assumptions!$G$55*Assumptions!$G$46*INDEX(Demand!U$9:U$1040, MATCH($C77, Demand!$B$9:$B$1040,0))</f>
        <v>88.076770833333327</v>
      </c>
      <c r="V77" s="175">
        <f>Assumptions!$G$55*Assumptions!$G$46*INDEX(Demand!V$9:V$1040, MATCH($C77, Demand!$B$9:$B$1040,0))</f>
        <v>88.076770833333327</v>
      </c>
      <c r="W77" s="175">
        <f>Assumptions!$G$55*Assumptions!$G$46*INDEX(Demand!W$9:W$1040, MATCH($C77, Demand!$B$9:$B$1040,0))</f>
        <v>88.076770833333327</v>
      </c>
      <c r="X77" s="175">
        <f>Assumptions!$G$55*Assumptions!$G$46*INDEX(Demand!X$9:X$1040, MATCH($C77, Demand!$B$9:$B$1040,0))</f>
        <v>88.076770833333327</v>
      </c>
    </row>
    <row r="78" spans="2:24" s="1" customFormat="1" x14ac:dyDescent="0.2">
      <c r="B78" s="220">
        <f>'Span data'!B79</f>
        <v>10224713</v>
      </c>
      <c r="C78" s="169" t="str">
        <f>'Span data'!C79</f>
        <v>KYM001</v>
      </c>
      <c r="D78" s="162"/>
      <c r="E78" s="175">
        <f>Assumptions!$G$55*Assumptions!$G$46*INDEX(Demand!E$9:E$1040, MATCH($C78, Demand!$B$9:$B$1040,0))</f>
        <v>81.387395833333329</v>
      </c>
      <c r="F78" s="175">
        <f>Assumptions!$G$55*Assumptions!$G$46*INDEX(Demand!F$9:F$1040, MATCH($C78, Demand!$B$9:$B$1040,0))</f>
        <v>81.894166666666663</v>
      </c>
      <c r="G78" s="175">
        <f>Assumptions!$G$55*Assumptions!$G$46*INDEX(Demand!G$9:G$1040, MATCH($C78, Demand!$B$9:$B$1040,0))</f>
        <v>83.110416666666652</v>
      </c>
      <c r="H78" s="175">
        <f>Assumptions!$G$55*Assumptions!$G$46*INDEX(Demand!H$9:H$1040, MATCH($C78, Demand!$B$9:$B$1040,0))</f>
        <v>84.326666666666668</v>
      </c>
      <c r="I78" s="175">
        <f>Assumptions!$G$55*Assumptions!$G$46*INDEX(Demand!I$9:I$1040, MATCH($C78, Demand!$B$9:$B$1040,0))</f>
        <v>84.428020833333335</v>
      </c>
      <c r="J78" s="175">
        <f>Assumptions!$G$55*Assumptions!$G$46*INDEX(Demand!J$9:J$1040, MATCH($C78, Demand!$B$9:$B$1040,0))</f>
        <v>84.630729166666654</v>
      </c>
      <c r="K78" s="175">
        <f>Assumptions!$G$55*Assumptions!$G$46*INDEX(Demand!K$9:K$1040, MATCH($C78, Demand!$B$9:$B$1040,0))</f>
        <v>85.745625000000004</v>
      </c>
      <c r="L78" s="175">
        <f>Assumptions!$G$55*Assumptions!$G$46*INDEX(Demand!L$9:L$1040, MATCH($C78, Demand!$B$9:$B$1040,0))</f>
        <v>87.468645833333341</v>
      </c>
      <c r="M78" s="175">
        <f>Assumptions!$G$55*Assumptions!$G$46*INDEX(Demand!M$9:M$1040, MATCH($C78, Demand!$B$9:$B$1040,0))</f>
        <v>88.076770833333327</v>
      </c>
      <c r="N78" s="175">
        <f>Assumptions!$G$55*Assumptions!$G$46*INDEX(Demand!N$9:N$1040, MATCH($C78, Demand!$B$9:$B$1040,0))</f>
        <v>88.076770833333327</v>
      </c>
      <c r="O78" s="175">
        <f>Assumptions!$G$55*Assumptions!$G$46*INDEX(Demand!O$9:O$1040, MATCH($C78, Demand!$B$9:$B$1040,0))</f>
        <v>88.076770833333327</v>
      </c>
      <c r="P78" s="175">
        <f>Assumptions!$G$55*Assumptions!$G$46*INDEX(Demand!P$9:P$1040, MATCH($C78, Demand!$B$9:$B$1040,0))</f>
        <v>88.076770833333327</v>
      </c>
      <c r="Q78" s="175">
        <f>Assumptions!$G$55*Assumptions!$G$46*INDEX(Demand!Q$9:Q$1040, MATCH($C78, Demand!$B$9:$B$1040,0))</f>
        <v>88.076770833333327</v>
      </c>
      <c r="R78" s="175">
        <f>Assumptions!$G$55*Assumptions!$G$46*INDEX(Demand!R$9:R$1040, MATCH($C78, Demand!$B$9:$B$1040,0))</f>
        <v>88.076770833333327</v>
      </c>
      <c r="S78" s="175">
        <f>Assumptions!$G$55*Assumptions!$G$46*INDEX(Demand!S$9:S$1040, MATCH($C78, Demand!$B$9:$B$1040,0))</f>
        <v>88.076770833333327</v>
      </c>
      <c r="T78" s="175">
        <f>Assumptions!$G$55*Assumptions!$G$46*INDEX(Demand!T$9:T$1040, MATCH($C78, Demand!$B$9:$B$1040,0))</f>
        <v>88.076770833333327</v>
      </c>
      <c r="U78" s="175">
        <f>Assumptions!$G$55*Assumptions!$G$46*INDEX(Demand!U$9:U$1040, MATCH($C78, Demand!$B$9:$B$1040,0))</f>
        <v>88.076770833333327</v>
      </c>
      <c r="V78" s="175">
        <f>Assumptions!$G$55*Assumptions!$G$46*INDEX(Demand!V$9:V$1040, MATCH($C78, Demand!$B$9:$B$1040,0))</f>
        <v>88.076770833333327</v>
      </c>
      <c r="W78" s="175">
        <f>Assumptions!$G$55*Assumptions!$G$46*INDEX(Demand!W$9:W$1040, MATCH($C78, Demand!$B$9:$B$1040,0))</f>
        <v>88.076770833333327</v>
      </c>
      <c r="X78" s="175">
        <f>Assumptions!$G$55*Assumptions!$G$46*INDEX(Demand!X$9:X$1040, MATCH($C78, Demand!$B$9:$B$1040,0))</f>
        <v>88.076770833333327</v>
      </c>
    </row>
    <row r="79" spans="2:24" s="1" customFormat="1" x14ac:dyDescent="0.2">
      <c r="B79" s="220">
        <f>'Span data'!B80</f>
        <v>10224837</v>
      </c>
      <c r="C79" s="169" t="str">
        <f>'Span data'!C80</f>
        <v>ECA007</v>
      </c>
      <c r="D79" s="162"/>
      <c r="E79" s="175">
        <f>Assumptions!$G$55*Assumptions!$G$46*INDEX(Demand!E$9:E$1040, MATCH($C79, Demand!$B$9:$B$1040,0))</f>
        <v>65.677499999999995</v>
      </c>
      <c r="F79" s="175">
        <f>Assumptions!$G$55*Assumptions!$G$46*INDEX(Demand!F$9:F$1040, MATCH($C79, Demand!$B$9:$B$1040,0))</f>
        <v>65.272083333333327</v>
      </c>
      <c r="G79" s="175">
        <f>Assumptions!$G$55*Assumptions!$G$46*INDEX(Demand!G$9:G$1040, MATCH($C79, Demand!$B$9:$B$1040,0))</f>
        <v>65.069374999999994</v>
      </c>
      <c r="H79" s="175">
        <f>Assumptions!$G$55*Assumptions!$G$46*INDEX(Demand!H$9:H$1040, MATCH($C79, Demand!$B$9:$B$1040,0))</f>
        <v>64.258541666666659</v>
      </c>
      <c r="I79" s="175">
        <f>Assumptions!$G$55*Assumptions!$G$46*INDEX(Demand!I$9:I$1040, MATCH($C79, Demand!$B$9:$B$1040,0))</f>
        <v>62.434166666666655</v>
      </c>
      <c r="J79" s="175">
        <f>Assumptions!$G$55*Assumptions!$G$46*INDEX(Demand!J$9:J$1040, MATCH($C79, Demand!$B$9:$B$1040,0))</f>
        <v>60.711145833333326</v>
      </c>
      <c r="K79" s="175">
        <f>Assumptions!$G$55*Assumptions!$G$46*INDEX(Demand!K$9:K$1040, MATCH($C79, Demand!$B$9:$B$1040,0))</f>
        <v>60.103020833333325</v>
      </c>
      <c r="L79" s="175">
        <f>Assumptions!$G$55*Assumptions!$G$46*INDEX(Demand!L$9:L$1040, MATCH($C79, Demand!$B$9:$B$1040,0))</f>
        <v>61.420624999999987</v>
      </c>
      <c r="M79" s="175">
        <f>Assumptions!$G$55*Assumptions!$G$46*INDEX(Demand!M$9:M$1040, MATCH($C79, Demand!$B$9:$B$1040,0))</f>
        <v>60.91385416666666</v>
      </c>
      <c r="N79" s="175">
        <f>Assumptions!$G$55*Assumptions!$G$46*INDEX(Demand!N$9:N$1040, MATCH($C79, Demand!$B$9:$B$1040,0))</f>
        <v>60.91385416666666</v>
      </c>
      <c r="O79" s="175">
        <f>Assumptions!$G$55*Assumptions!$G$46*INDEX(Demand!O$9:O$1040, MATCH($C79, Demand!$B$9:$B$1040,0))</f>
        <v>60.91385416666666</v>
      </c>
      <c r="P79" s="175">
        <f>Assumptions!$G$55*Assumptions!$G$46*INDEX(Demand!P$9:P$1040, MATCH($C79, Demand!$B$9:$B$1040,0))</f>
        <v>60.91385416666666</v>
      </c>
      <c r="Q79" s="175">
        <f>Assumptions!$G$55*Assumptions!$G$46*INDEX(Demand!Q$9:Q$1040, MATCH($C79, Demand!$B$9:$B$1040,0))</f>
        <v>60.91385416666666</v>
      </c>
      <c r="R79" s="175">
        <f>Assumptions!$G$55*Assumptions!$G$46*INDEX(Demand!R$9:R$1040, MATCH($C79, Demand!$B$9:$B$1040,0))</f>
        <v>60.91385416666666</v>
      </c>
      <c r="S79" s="175">
        <f>Assumptions!$G$55*Assumptions!$G$46*INDEX(Demand!S$9:S$1040, MATCH($C79, Demand!$B$9:$B$1040,0))</f>
        <v>60.91385416666666</v>
      </c>
      <c r="T79" s="175">
        <f>Assumptions!$G$55*Assumptions!$G$46*INDEX(Demand!T$9:T$1040, MATCH($C79, Demand!$B$9:$B$1040,0))</f>
        <v>60.91385416666666</v>
      </c>
      <c r="U79" s="175">
        <f>Assumptions!$G$55*Assumptions!$G$46*INDEX(Demand!U$9:U$1040, MATCH($C79, Demand!$B$9:$B$1040,0))</f>
        <v>60.91385416666666</v>
      </c>
      <c r="V79" s="175">
        <f>Assumptions!$G$55*Assumptions!$G$46*INDEX(Demand!V$9:V$1040, MATCH($C79, Demand!$B$9:$B$1040,0))</f>
        <v>60.91385416666666</v>
      </c>
      <c r="W79" s="175">
        <f>Assumptions!$G$55*Assumptions!$G$46*INDEX(Demand!W$9:W$1040, MATCH($C79, Demand!$B$9:$B$1040,0))</f>
        <v>60.91385416666666</v>
      </c>
      <c r="X79" s="175">
        <f>Assumptions!$G$55*Assumptions!$G$46*INDEX(Demand!X$9:X$1040, MATCH($C79, Demand!$B$9:$B$1040,0))</f>
        <v>60.91385416666666</v>
      </c>
    </row>
    <row r="80" spans="2:24" s="1" customFormat="1" x14ac:dyDescent="0.2">
      <c r="B80" s="220">
        <f>'Span data'!B81</f>
        <v>10224838</v>
      </c>
      <c r="C80" s="169" t="str">
        <f>'Span data'!C81</f>
        <v>ECA007</v>
      </c>
      <c r="D80" s="162"/>
      <c r="E80" s="175">
        <f>Assumptions!$G$55*Assumptions!$G$46*INDEX(Demand!E$9:E$1040, MATCH($C80, Demand!$B$9:$B$1040,0))</f>
        <v>65.677499999999995</v>
      </c>
      <c r="F80" s="175">
        <f>Assumptions!$G$55*Assumptions!$G$46*INDEX(Demand!F$9:F$1040, MATCH($C80, Demand!$B$9:$B$1040,0))</f>
        <v>65.272083333333327</v>
      </c>
      <c r="G80" s="175">
        <f>Assumptions!$G$55*Assumptions!$G$46*INDEX(Demand!G$9:G$1040, MATCH($C80, Demand!$B$9:$B$1040,0))</f>
        <v>65.069374999999994</v>
      </c>
      <c r="H80" s="175">
        <f>Assumptions!$G$55*Assumptions!$G$46*INDEX(Demand!H$9:H$1040, MATCH($C80, Demand!$B$9:$B$1040,0))</f>
        <v>64.258541666666659</v>
      </c>
      <c r="I80" s="175">
        <f>Assumptions!$G$55*Assumptions!$G$46*INDEX(Demand!I$9:I$1040, MATCH($C80, Demand!$B$9:$B$1040,0))</f>
        <v>62.434166666666655</v>
      </c>
      <c r="J80" s="175">
        <f>Assumptions!$G$55*Assumptions!$G$46*INDEX(Demand!J$9:J$1040, MATCH($C80, Demand!$B$9:$B$1040,0))</f>
        <v>60.711145833333326</v>
      </c>
      <c r="K80" s="175">
        <f>Assumptions!$G$55*Assumptions!$G$46*INDEX(Demand!K$9:K$1040, MATCH($C80, Demand!$B$9:$B$1040,0))</f>
        <v>60.103020833333325</v>
      </c>
      <c r="L80" s="175">
        <f>Assumptions!$G$55*Assumptions!$G$46*INDEX(Demand!L$9:L$1040, MATCH($C80, Demand!$B$9:$B$1040,0))</f>
        <v>61.420624999999987</v>
      </c>
      <c r="M80" s="175">
        <f>Assumptions!$G$55*Assumptions!$G$46*INDEX(Demand!M$9:M$1040, MATCH($C80, Demand!$B$9:$B$1040,0))</f>
        <v>60.91385416666666</v>
      </c>
      <c r="N80" s="175">
        <f>Assumptions!$G$55*Assumptions!$G$46*INDEX(Demand!N$9:N$1040, MATCH($C80, Demand!$B$9:$B$1040,0))</f>
        <v>60.91385416666666</v>
      </c>
      <c r="O80" s="175">
        <f>Assumptions!$G$55*Assumptions!$G$46*INDEX(Demand!O$9:O$1040, MATCH($C80, Demand!$B$9:$B$1040,0))</f>
        <v>60.91385416666666</v>
      </c>
      <c r="P80" s="175">
        <f>Assumptions!$G$55*Assumptions!$G$46*INDEX(Demand!P$9:P$1040, MATCH($C80, Demand!$B$9:$B$1040,0))</f>
        <v>60.91385416666666</v>
      </c>
      <c r="Q80" s="175">
        <f>Assumptions!$G$55*Assumptions!$G$46*INDEX(Demand!Q$9:Q$1040, MATCH($C80, Demand!$B$9:$B$1040,0))</f>
        <v>60.91385416666666</v>
      </c>
      <c r="R80" s="175">
        <f>Assumptions!$G$55*Assumptions!$G$46*INDEX(Demand!R$9:R$1040, MATCH($C80, Demand!$B$9:$B$1040,0))</f>
        <v>60.91385416666666</v>
      </c>
      <c r="S80" s="175">
        <f>Assumptions!$G$55*Assumptions!$G$46*INDEX(Demand!S$9:S$1040, MATCH($C80, Demand!$B$9:$B$1040,0))</f>
        <v>60.91385416666666</v>
      </c>
      <c r="T80" s="175">
        <f>Assumptions!$G$55*Assumptions!$G$46*INDEX(Demand!T$9:T$1040, MATCH($C80, Demand!$B$9:$B$1040,0))</f>
        <v>60.91385416666666</v>
      </c>
      <c r="U80" s="175">
        <f>Assumptions!$G$55*Assumptions!$G$46*INDEX(Demand!U$9:U$1040, MATCH($C80, Demand!$B$9:$B$1040,0))</f>
        <v>60.91385416666666</v>
      </c>
      <c r="V80" s="175">
        <f>Assumptions!$G$55*Assumptions!$G$46*INDEX(Demand!V$9:V$1040, MATCH($C80, Demand!$B$9:$B$1040,0))</f>
        <v>60.91385416666666</v>
      </c>
      <c r="W80" s="175">
        <f>Assumptions!$G$55*Assumptions!$G$46*INDEX(Demand!W$9:W$1040, MATCH($C80, Demand!$B$9:$B$1040,0))</f>
        <v>60.91385416666666</v>
      </c>
      <c r="X80" s="175">
        <f>Assumptions!$G$55*Assumptions!$G$46*INDEX(Demand!X$9:X$1040, MATCH($C80, Demand!$B$9:$B$1040,0))</f>
        <v>60.91385416666666</v>
      </c>
    </row>
    <row r="81" spans="2:24" s="1" customFormat="1" x14ac:dyDescent="0.2">
      <c r="B81" s="220">
        <f>'Span data'!B82</f>
        <v>10224869</v>
      </c>
      <c r="C81" s="169" t="str">
        <f>'Span data'!C82</f>
        <v>ECA007</v>
      </c>
      <c r="D81" s="162"/>
      <c r="E81" s="175">
        <f>Assumptions!$G$55*Assumptions!$G$46*INDEX(Demand!E$9:E$1040, MATCH($C81, Demand!$B$9:$B$1040,0))</f>
        <v>65.677499999999995</v>
      </c>
      <c r="F81" s="175">
        <f>Assumptions!$G$55*Assumptions!$G$46*INDEX(Demand!F$9:F$1040, MATCH($C81, Demand!$B$9:$B$1040,0))</f>
        <v>65.272083333333327</v>
      </c>
      <c r="G81" s="175">
        <f>Assumptions!$G$55*Assumptions!$G$46*INDEX(Demand!G$9:G$1040, MATCH($C81, Demand!$B$9:$B$1040,0))</f>
        <v>65.069374999999994</v>
      </c>
      <c r="H81" s="175">
        <f>Assumptions!$G$55*Assumptions!$G$46*INDEX(Demand!H$9:H$1040, MATCH($C81, Demand!$B$9:$B$1040,0))</f>
        <v>64.258541666666659</v>
      </c>
      <c r="I81" s="175">
        <f>Assumptions!$G$55*Assumptions!$G$46*INDEX(Demand!I$9:I$1040, MATCH($C81, Demand!$B$9:$B$1040,0))</f>
        <v>62.434166666666655</v>
      </c>
      <c r="J81" s="175">
        <f>Assumptions!$G$55*Assumptions!$G$46*INDEX(Demand!J$9:J$1040, MATCH($C81, Demand!$B$9:$B$1040,0))</f>
        <v>60.711145833333326</v>
      </c>
      <c r="K81" s="175">
        <f>Assumptions!$G$55*Assumptions!$G$46*INDEX(Demand!K$9:K$1040, MATCH($C81, Demand!$B$9:$B$1040,0))</f>
        <v>60.103020833333325</v>
      </c>
      <c r="L81" s="175">
        <f>Assumptions!$G$55*Assumptions!$G$46*INDEX(Demand!L$9:L$1040, MATCH($C81, Demand!$B$9:$B$1040,0))</f>
        <v>61.420624999999987</v>
      </c>
      <c r="M81" s="175">
        <f>Assumptions!$G$55*Assumptions!$G$46*INDEX(Demand!M$9:M$1040, MATCH($C81, Demand!$B$9:$B$1040,0))</f>
        <v>60.91385416666666</v>
      </c>
      <c r="N81" s="175">
        <f>Assumptions!$G$55*Assumptions!$G$46*INDEX(Demand!N$9:N$1040, MATCH($C81, Demand!$B$9:$B$1040,0))</f>
        <v>60.91385416666666</v>
      </c>
      <c r="O81" s="175">
        <f>Assumptions!$G$55*Assumptions!$G$46*INDEX(Demand!O$9:O$1040, MATCH($C81, Demand!$B$9:$B$1040,0))</f>
        <v>60.91385416666666</v>
      </c>
      <c r="P81" s="175">
        <f>Assumptions!$G$55*Assumptions!$G$46*INDEX(Demand!P$9:P$1040, MATCH($C81, Demand!$B$9:$B$1040,0))</f>
        <v>60.91385416666666</v>
      </c>
      <c r="Q81" s="175">
        <f>Assumptions!$G$55*Assumptions!$G$46*INDEX(Demand!Q$9:Q$1040, MATCH($C81, Demand!$B$9:$B$1040,0))</f>
        <v>60.91385416666666</v>
      </c>
      <c r="R81" s="175">
        <f>Assumptions!$G$55*Assumptions!$G$46*INDEX(Demand!R$9:R$1040, MATCH($C81, Demand!$B$9:$B$1040,0))</f>
        <v>60.91385416666666</v>
      </c>
      <c r="S81" s="175">
        <f>Assumptions!$G$55*Assumptions!$G$46*INDEX(Demand!S$9:S$1040, MATCH($C81, Demand!$B$9:$B$1040,0))</f>
        <v>60.91385416666666</v>
      </c>
      <c r="T81" s="175">
        <f>Assumptions!$G$55*Assumptions!$G$46*INDEX(Demand!T$9:T$1040, MATCH($C81, Demand!$B$9:$B$1040,0))</f>
        <v>60.91385416666666</v>
      </c>
      <c r="U81" s="175">
        <f>Assumptions!$G$55*Assumptions!$G$46*INDEX(Demand!U$9:U$1040, MATCH($C81, Demand!$B$9:$B$1040,0))</f>
        <v>60.91385416666666</v>
      </c>
      <c r="V81" s="175">
        <f>Assumptions!$G$55*Assumptions!$G$46*INDEX(Demand!V$9:V$1040, MATCH($C81, Demand!$B$9:$B$1040,0))</f>
        <v>60.91385416666666</v>
      </c>
      <c r="W81" s="175">
        <f>Assumptions!$G$55*Assumptions!$G$46*INDEX(Demand!W$9:W$1040, MATCH($C81, Demand!$B$9:$B$1040,0))</f>
        <v>60.91385416666666</v>
      </c>
      <c r="X81" s="175">
        <f>Assumptions!$G$55*Assumptions!$G$46*INDEX(Demand!X$9:X$1040, MATCH($C81, Demand!$B$9:$B$1040,0))</f>
        <v>60.91385416666666</v>
      </c>
    </row>
    <row r="82" spans="2:24" s="1" customFormat="1" x14ac:dyDescent="0.2">
      <c r="B82" s="220">
        <f>'Span data'!B83</f>
        <v>10224870</v>
      </c>
      <c r="C82" s="169" t="str">
        <f>'Span data'!C83</f>
        <v>ECA007</v>
      </c>
      <c r="D82" s="162"/>
      <c r="E82" s="175">
        <f>Assumptions!$G$55*Assumptions!$G$46*INDEX(Demand!E$9:E$1040, MATCH($C82, Demand!$B$9:$B$1040,0))</f>
        <v>65.677499999999995</v>
      </c>
      <c r="F82" s="175">
        <f>Assumptions!$G$55*Assumptions!$G$46*INDEX(Demand!F$9:F$1040, MATCH($C82, Demand!$B$9:$B$1040,0))</f>
        <v>65.272083333333327</v>
      </c>
      <c r="G82" s="175">
        <f>Assumptions!$G$55*Assumptions!$G$46*INDEX(Demand!G$9:G$1040, MATCH($C82, Demand!$B$9:$B$1040,0))</f>
        <v>65.069374999999994</v>
      </c>
      <c r="H82" s="175">
        <f>Assumptions!$G$55*Assumptions!$G$46*INDEX(Demand!H$9:H$1040, MATCH($C82, Demand!$B$9:$B$1040,0))</f>
        <v>64.258541666666659</v>
      </c>
      <c r="I82" s="175">
        <f>Assumptions!$G$55*Assumptions!$G$46*INDEX(Demand!I$9:I$1040, MATCH($C82, Demand!$B$9:$B$1040,0))</f>
        <v>62.434166666666655</v>
      </c>
      <c r="J82" s="175">
        <f>Assumptions!$G$55*Assumptions!$G$46*INDEX(Demand!J$9:J$1040, MATCH($C82, Demand!$B$9:$B$1040,0))</f>
        <v>60.711145833333326</v>
      </c>
      <c r="K82" s="175">
        <f>Assumptions!$G$55*Assumptions!$G$46*INDEX(Demand!K$9:K$1040, MATCH($C82, Demand!$B$9:$B$1040,0))</f>
        <v>60.103020833333325</v>
      </c>
      <c r="L82" s="175">
        <f>Assumptions!$G$55*Assumptions!$G$46*INDEX(Demand!L$9:L$1040, MATCH($C82, Demand!$B$9:$B$1040,0))</f>
        <v>61.420624999999987</v>
      </c>
      <c r="M82" s="175">
        <f>Assumptions!$G$55*Assumptions!$G$46*INDEX(Demand!M$9:M$1040, MATCH($C82, Demand!$B$9:$B$1040,0))</f>
        <v>60.91385416666666</v>
      </c>
      <c r="N82" s="175">
        <f>Assumptions!$G$55*Assumptions!$G$46*INDEX(Demand!N$9:N$1040, MATCH($C82, Demand!$B$9:$B$1040,0))</f>
        <v>60.91385416666666</v>
      </c>
      <c r="O82" s="175">
        <f>Assumptions!$G$55*Assumptions!$G$46*INDEX(Demand!O$9:O$1040, MATCH($C82, Demand!$B$9:$B$1040,0))</f>
        <v>60.91385416666666</v>
      </c>
      <c r="P82" s="175">
        <f>Assumptions!$G$55*Assumptions!$G$46*INDEX(Demand!P$9:P$1040, MATCH($C82, Demand!$B$9:$B$1040,0))</f>
        <v>60.91385416666666</v>
      </c>
      <c r="Q82" s="175">
        <f>Assumptions!$G$55*Assumptions!$G$46*INDEX(Demand!Q$9:Q$1040, MATCH($C82, Demand!$B$9:$B$1040,0))</f>
        <v>60.91385416666666</v>
      </c>
      <c r="R82" s="175">
        <f>Assumptions!$G$55*Assumptions!$G$46*INDEX(Demand!R$9:R$1040, MATCH($C82, Demand!$B$9:$B$1040,0))</f>
        <v>60.91385416666666</v>
      </c>
      <c r="S82" s="175">
        <f>Assumptions!$G$55*Assumptions!$G$46*INDEX(Demand!S$9:S$1040, MATCH($C82, Demand!$B$9:$B$1040,0))</f>
        <v>60.91385416666666</v>
      </c>
      <c r="T82" s="175">
        <f>Assumptions!$G$55*Assumptions!$G$46*INDEX(Demand!T$9:T$1040, MATCH($C82, Demand!$B$9:$B$1040,0))</f>
        <v>60.91385416666666</v>
      </c>
      <c r="U82" s="175">
        <f>Assumptions!$G$55*Assumptions!$G$46*INDEX(Demand!U$9:U$1040, MATCH($C82, Demand!$B$9:$B$1040,0))</f>
        <v>60.91385416666666</v>
      </c>
      <c r="V82" s="175">
        <f>Assumptions!$G$55*Assumptions!$G$46*INDEX(Demand!V$9:V$1040, MATCH($C82, Demand!$B$9:$B$1040,0))</f>
        <v>60.91385416666666</v>
      </c>
      <c r="W82" s="175">
        <f>Assumptions!$G$55*Assumptions!$G$46*INDEX(Demand!W$9:W$1040, MATCH($C82, Demand!$B$9:$B$1040,0))</f>
        <v>60.91385416666666</v>
      </c>
      <c r="X82" s="175">
        <f>Assumptions!$G$55*Assumptions!$G$46*INDEX(Demand!X$9:X$1040, MATCH($C82, Demand!$B$9:$B$1040,0))</f>
        <v>60.91385416666666</v>
      </c>
    </row>
    <row r="83" spans="2:24" s="1" customFormat="1" x14ac:dyDescent="0.2">
      <c r="B83" s="220">
        <f>'Span data'!B84</f>
        <v>10225122</v>
      </c>
      <c r="C83" s="169" t="str">
        <f>'Span data'!C84</f>
        <v>ECA007</v>
      </c>
      <c r="D83" s="162"/>
      <c r="E83" s="175">
        <f>Assumptions!$G$55*Assumptions!$G$46*INDEX(Demand!E$9:E$1040, MATCH($C83, Demand!$B$9:$B$1040,0))</f>
        <v>65.677499999999995</v>
      </c>
      <c r="F83" s="175">
        <f>Assumptions!$G$55*Assumptions!$G$46*INDEX(Demand!F$9:F$1040, MATCH($C83, Demand!$B$9:$B$1040,0))</f>
        <v>65.272083333333327</v>
      </c>
      <c r="G83" s="175">
        <f>Assumptions!$G$55*Assumptions!$G$46*INDEX(Demand!G$9:G$1040, MATCH($C83, Demand!$B$9:$B$1040,0))</f>
        <v>65.069374999999994</v>
      </c>
      <c r="H83" s="175">
        <f>Assumptions!$G$55*Assumptions!$G$46*INDEX(Demand!H$9:H$1040, MATCH($C83, Demand!$B$9:$B$1040,0))</f>
        <v>64.258541666666659</v>
      </c>
      <c r="I83" s="175">
        <f>Assumptions!$G$55*Assumptions!$G$46*INDEX(Demand!I$9:I$1040, MATCH($C83, Demand!$B$9:$B$1040,0))</f>
        <v>62.434166666666655</v>
      </c>
      <c r="J83" s="175">
        <f>Assumptions!$G$55*Assumptions!$G$46*INDEX(Demand!J$9:J$1040, MATCH($C83, Demand!$B$9:$B$1040,0))</f>
        <v>60.711145833333326</v>
      </c>
      <c r="K83" s="175">
        <f>Assumptions!$G$55*Assumptions!$G$46*INDEX(Demand!K$9:K$1040, MATCH($C83, Demand!$B$9:$B$1040,0))</f>
        <v>60.103020833333325</v>
      </c>
      <c r="L83" s="175">
        <f>Assumptions!$G$55*Assumptions!$G$46*INDEX(Demand!L$9:L$1040, MATCH($C83, Demand!$B$9:$B$1040,0))</f>
        <v>61.420624999999987</v>
      </c>
      <c r="M83" s="175">
        <f>Assumptions!$G$55*Assumptions!$G$46*INDEX(Demand!M$9:M$1040, MATCH($C83, Demand!$B$9:$B$1040,0))</f>
        <v>60.91385416666666</v>
      </c>
      <c r="N83" s="175">
        <f>Assumptions!$G$55*Assumptions!$G$46*INDEX(Demand!N$9:N$1040, MATCH($C83, Demand!$B$9:$B$1040,0))</f>
        <v>60.91385416666666</v>
      </c>
      <c r="O83" s="175">
        <f>Assumptions!$G$55*Assumptions!$G$46*INDEX(Demand!O$9:O$1040, MATCH($C83, Demand!$B$9:$B$1040,0))</f>
        <v>60.91385416666666</v>
      </c>
      <c r="P83" s="175">
        <f>Assumptions!$G$55*Assumptions!$G$46*INDEX(Demand!P$9:P$1040, MATCH($C83, Demand!$B$9:$B$1040,0))</f>
        <v>60.91385416666666</v>
      </c>
      <c r="Q83" s="175">
        <f>Assumptions!$G$55*Assumptions!$G$46*INDEX(Demand!Q$9:Q$1040, MATCH($C83, Demand!$B$9:$B$1040,0))</f>
        <v>60.91385416666666</v>
      </c>
      <c r="R83" s="175">
        <f>Assumptions!$G$55*Assumptions!$G$46*INDEX(Demand!R$9:R$1040, MATCH($C83, Demand!$B$9:$B$1040,0))</f>
        <v>60.91385416666666</v>
      </c>
      <c r="S83" s="175">
        <f>Assumptions!$G$55*Assumptions!$G$46*INDEX(Demand!S$9:S$1040, MATCH($C83, Demand!$B$9:$B$1040,0))</f>
        <v>60.91385416666666</v>
      </c>
      <c r="T83" s="175">
        <f>Assumptions!$G$55*Assumptions!$G$46*INDEX(Demand!T$9:T$1040, MATCH($C83, Demand!$B$9:$B$1040,0))</f>
        <v>60.91385416666666</v>
      </c>
      <c r="U83" s="175">
        <f>Assumptions!$G$55*Assumptions!$G$46*INDEX(Demand!U$9:U$1040, MATCH($C83, Demand!$B$9:$B$1040,0))</f>
        <v>60.91385416666666</v>
      </c>
      <c r="V83" s="175">
        <f>Assumptions!$G$55*Assumptions!$G$46*INDEX(Demand!V$9:V$1040, MATCH($C83, Demand!$B$9:$B$1040,0))</f>
        <v>60.91385416666666</v>
      </c>
      <c r="W83" s="175">
        <f>Assumptions!$G$55*Assumptions!$G$46*INDEX(Demand!W$9:W$1040, MATCH($C83, Demand!$B$9:$B$1040,0))</f>
        <v>60.91385416666666</v>
      </c>
      <c r="X83" s="175">
        <f>Assumptions!$G$55*Assumptions!$G$46*INDEX(Demand!X$9:X$1040, MATCH($C83, Demand!$B$9:$B$1040,0))</f>
        <v>60.91385416666666</v>
      </c>
    </row>
    <row r="84" spans="2:24" s="1" customFormat="1" x14ac:dyDescent="0.2">
      <c r="B84" s="220">
        <f>'Span data'!B85</f>
        <v>10225129</v>
      </c>
      <c r="C84" s="169" t="str">
        <f>'Span data'!C85</f>
        <v>ECA007</v>
      </c>
      <c r="D84" s="162"/>
      <c r="E84" s="175">
        <f>Assumptions!$G$55*Assumptions!$G$46*INDEX(Demand!E$9:E$1040, MATCH($C84, Demand!$B$9:$B$1040,0))</f>
        <v>65.677499999999995</v>
      </c>
      <c r="F84" s="175">
        <f>Assumptions!$G$55*Assumptions!$G$46*INDEX(Demand!F$9:F$1040, MATCH($C84, Demand!$B$9:$B$1040,0))</f>
        <v>65.272083333333327</v>
      </c>
      <c r="G84" s="175">
        <f>Assumptions!$G$55*Assumptions!$G$46*INDEX(Demand!G$9:G$1040, MATCH($C84, Demand!$B$9:$B$1040,0))</f>
        <v>65.069374999999994</v>
      </c>
      <c r="H84" s="175">
        <f>Assumptions!$G$55*Assumptions!$G$46*INDEX(Demand!H$9:H$1040, MATCH($C84, Demand!$B$9:$B$1040,0))</f>
        <v>64.258541666666659</v>
      </c>
      <c r="I84" s="175">
        <f>Assumptions!$G$55*Assumptions!$G$46*INDEX(Demand!I$9:I$1040, MATCH($C84, Demand!$B$9:$B$1040,0))</f>
        <v>62.434166666666655</v>
      </c>
      <c r="J84" s="175">
        <f>Assumptions!$G$55*Assumptions!$G$46*INDEX(Demand!J$9:J$1040, MATCH($C84, Demand!$B$9:$B$1040,0))</f>
        <v>60.711145833333326</v>
      </c>
      <c r="K84" s="175">
        <f>Assumptions!$G$55*Assumptions!$G$46*INDEX(Demand!K$9:K$1040, MATCH($C84, Demand!$B$9:$B$1040,0))</f>
        <v>60.103020833333325</v>
      </c>
      <c r="L84" s="175">
        <f>Assumptions!$G$55*Assumptions!$G$46*INDEX(Demand!L$9:L$1040, MATCH($C84, Demand!$B$9:$B$1040,0))</f>
        <v>61.420624999999987</v>
      </c>
      <c r="M84" s="175">
        <f>Assumptions!$G$55*Assumptions!$G$46*INDEX(Demand!M$9:M$1040, MATCH($C84, Demand!$B$9:$B$1040,0))</f>
        <v>60.91385416666666</v>
      </c>
      <c r="N84" s="175">
        <f>Assumptions!$G$55*Assumptions!$G$46*INDEX(Demand!N$9:N$1040, MATCH($C84, Demand!$B$9:$B$1040,0))</f>
        <v>60.91385416666666</v>
      </c>
      <c r="O84" s="175">
        <f>Assumptions!$G$55*Assumptions!$G$46*INDEX(Demand!O$9:O$1040, MATCH($C84, Demand!$B$9:$B$1040,0))</f>
        <v>60.91385416666666</v>
      </c>
      <c r="P84" s="175">
        <f>Assumptions!$G$55*Assumptions!$G$46*INDEX(Demand!P$9:P$1040, MATCH($C84, Demand!$B$9:$B$1040,0))</f>
        <v>60.91385416666666</v>
      </c>
      <c r="Q84" s="175">
        <f>Assumptions!$G$55*Assumptions!$G$46*INDEX(Demand!Q$9:Q$1040, MATCH($C84, Demand!$B$9:$B$1040,0))</f>
        <v>60.91385416666666</v>
      </c>
      <c r="R84" s="175">
        <f>Assumptions!$G$55*Assumptions!$G$46*INDEX(Demand!R$9:R$1040, MATCH($C84, Demand!$B$9:$B$1040,0))</f>
        <v>60.91385416666666</v>
      </c>
      <c r="S84" s="175">
        <f>Assumptions!$G$55*Assumptions!$G$46*INDEX(Demand!S$9:S$1040, MATCH($C84, Demand!$B$9:$B$1040,0))</f>
        <v>60.91385416666666</v>
      </c>
      <c r="T84" s="175">
        <f>Assumptions!$G$55*Assumptions!$G$46*INDEX(Demand!T$9:T$1040, MATCH($C84, Demand!$B$9:$B$1040,0))</f>
        <v>60.91385416666666</v>
      </c>
      <c r="U84" s="175">
        <f>Assumptions!$G$55*Assumptions!$G$46*INDEX(Demand!U$9:U$1040, MATCH($C84, Demand!$B$9:$B$1040,0))</f>
        <v>60.91385416666666</v>
      </c>
      <c r="V84" s="175">
        <f>Assumptions!$G$55*Assumptions!$G$46*INDEX(Demand!V$9:V$1040, MATCH($C84, Demand!$B$9:$B$1040,0))</f>
        <v>60.91385416666666</v>
      </c>
      <c r="W84" s="175">
        <f>Assumptions!$G$55*Assumptions!$G$46*INDEX(Demand!W$9:W$1040, MATCH($C84, Demand!$B$9:$B$1040,0))</f>
        <v>60.91385416666666</v>
      </c>
      <c r="X84" s="175">
        <f>Assumptions!$G$55*Assumptions!$G$46*INDEX(Demand!X$9:X$1040, MATCH($C84, Demand!$B$9:$B$1040,0))</f>
        <v>60.91385416666666</v>
      </c>
    </row>
    <row r="85" spans="2:24" s="1" customFormat="1" x14ac:dyDescent="0.2">
      <c r="B85" s="220">
        <f>'Span data'!B86</f>
        <v>10225165</v>
      </c>
      <c r="C85" s="169" t="str">
        <f>'Span data'!C86</f>
        <v>ECA007</v>
      </c>
      <c r="D85" s="162"/>
      <c r="E85" s="175">
        <f>Assumptions!$G$55*Assumptions!$G$46*INDEX(Demand!E$9:E$1040, MATCH($C85, Demand!$B$9:$B$1040,0))</f>
        <v>65.677499999999995</v>
      </c>
      <c r="F85" s="175">
        <f>Assumptions!$G$55*Assumptions!$G$46*INDEX(Demand!F$9:F$1040, MATCH($C85, Demand!$B$9:$B$1040,0))</f>
        <v>65.272083333333327</v>
      </c>
      <c r="G85" s="175">
        <f>Assumptions!$G$55*Assumptions!$G$46*INDEX(Demand!G$9:G$1040, MATCH($C85, Demand!$B$9:$B$1040,0))</f>
        <v>65.069374999999994</v>
      </c>
      <c r="H85" s="175">
        <f>Assumptions!$G$55*Assumptions!$G$46*INDEX(Demand!H$9:H$1040, MATCH($C85, Demand!$B$9:$B$1040,0))</f>
        <v>64.258541666666659</v>
      </c>
      <c r="I85" s="175">
        <f>Assumptions!$G$55*Assumptions!$G$46*INDEX(Demand!I$9:I$1040, MATCH($C85, Demand!$B$9:$B$1040,0))</f>
        <v>62.434166666666655</v>
      </c>
      <c r="J85" s="175">
        <f>Assumptions!$G$55*Assumptions!$G$46*INDEX(Demand!J$9:J$1040, MATCH($C85, Demand!$B$9:$B$1040,0))</f>
        <v>60.711145833333326</v>
      </c>
      <c r="K85" s="175">
        <f>Assumptions!$G$55*Assumptions!$G$46*INDEX(Demand!K$9:K$1040, MATCH($C85, Demand!$B$9:$B$1040,0))</f>
        <v>60.103020833333325</v>
      </c>
      <c r="L85" s="175">
        <f>Assumptions!$G$55*Assumptions!$G$46*INDEX(Demand!L$9:L$1040, MATCH($C85, Demand!$B$9:$B$1040,0))</f>
        <v>61.420624999999987</v>
      </c>
      <c r="M85" s="175">
        <f>Assumptions!$G$55*Assumptions!$G$46*INDEX(Demand!M$9:M$1040, MATCH($C85, Demand!$B$9:$B$1040,0))</f>
        <v>60.91385416666666</v>
      </c>
      <c r="N85" s="175">
        <f>Assumptions!$G$55*Assumptions!$G$46*INDEX(Demand!N$9:N$1040, MATCH($C85, Demand!$B$9:$B$1040,0))</f>
        <v>60.91385416666666</v>
      </c>
      <c r="O85" s="175">
        <f>Assumptions!$G$55*Assumptions!$G$46*INDEX(Demand!O$9:O$1040, MATCH($C85, Demand!$B$9:$B$1040,0))</f>
        <v>60.91385416666666</v>
      </c>
      <c r="P85" s="175">
        <f>Assumptions!$G$55*Assumptions!$G$46*INDEX(Demand!P$9:P$1040, MATCH($C85, Demand!$B$9:$B$1040,0))</f>
        <v>60.91385416666666</v>
      </c>
      <c r="Q85" s="175">
        <f>Assumptions!$G$55*Assumptions!$G$46*INDEX(Demand!Q$9:Q$1040, MATCH($C85, Demand!$B$9:$B$1040,0))</f>
        <v>60.91385416666666</v>
      </c>
      <c r="R85" s="175">
        <f>Assumptions!$G$55*Assumptions!$G$46*INDEX(Demand!R$9:R$1040, MATCH($C85, Demand!$B$9:$B$1040,0))</f>
        <v>60.91385416666666</v>
      </c>
      <c r="S85" s="175">
        <f>Assumptions!$G$55*Assumptions!$G$46*INDEX(Demand!S$9:S$1040, MATCH($C85, Demand!$B$9:$B$1040,0))</f>
        <v>60.91385416666666</v>
      </c>
      <c r="T85" s="175">
        <f>Assumptions!$G$55*Assumptions!$G$46*INDEX(Demand!T$9:T$1040, MATCH($C85, Demand!$B$9:$B$1040,0))</f>
        <v>60.91385416666666</v>
      </c>
      <c r="U85" s="175">
        <f>Assumptions!$G$55*Assumptions!$G$46*INDEX(Demand!U$9:U$1040, MATCH($C85, Demand!$B$9:$B$1040,0))</f>
        <v>60.91385416666666</v>
      </c>
      <c r="V85" s="175">
        <f>Assumptions!$G$55*Assumptions!$G$46*INDEX(Demand!V$9:V$1040, MATCH($C85, Demand!$B$9:$B$1040,0))</f>
        <v>60.91385416666666</v>
      </c>
      <c r="W85" s="175">
        <f>Assumptions!$G$55*Assumptions!$G$46*INDEX(Demand!W$9:W$1040, MATCH($C85, Demand!$B$9:$B$1040,0))</f>
        <v>60.91385416666666</v>
      </c>
      <c r="X85" s="175">
        <f>Assumptions!$G$55*Assumptions!$G$46*INDEX(Demand!X$9:X$1040, MATCH($C85, Demand!$B$9:$B$1040,0))</f>
        <v>60.91385416666666</v>
      </c>
    </row>
    <row r="86" spans="2:24" s="1" customFormat="1" x14ac:dyDescent="0.2">
      <c r="B86" s="220">
        <f>'Span data'!B87</f>
        <v>10228259</v>
      </c>
      <c r="C86" s="169" t="str">
        <f>'Span data'!C87</f>
        <v>STN024</v>
      </c>
      <c r="D86" s="162"/>
      <c r="E86" s="175">
        <f>Assumptions!$G$55*Assumptions!$G$46*INDEX(Demand!E$9:E$1040, MATCH($C86, Demand!$B$9:$B$1040,0))</f>
        <v>122.13177083333333</v>
      </c>
      <c r="F86" s="175">
        <f>Assumptions!$G$55*Assumptions!$G$46*INDEX(Demand!F$9:F$1040, MATCH($C86, Demand!$B$9:$B$1040,0))</f>
        <v>123.34802083333332</v>
      </c>
      <c r="G86" s="175">
        <f>Assumptions!$G$55*Assumptions!$G$46*INDEX(Demand!G$9:G$1040, MATCH($C86, Demand!$B$9:$B$1040,0))</f>
        <v>125.98322916666663</v>
      </c>
      <c r="H86" s="175">
        <f>Assumptions!$G$55*Assumptions!$G$46*INDEX(Demand!H$9:H$1040, MATCH($C86, Demand!$B$9:$B$1040,0))</f>
        <v>127.80760416666664</v>
      </c>
      <c r="I86" s="175">
        <f>Assumptions!$G$55*Assumptions!$G$46*INDEX(Demand!I$9:I$1040, MATCH($C86, Demand!$B$9:$B$1040,0))</f>
        <v>128.21302083333333</v>
      </c>
      <c r="J86" s="175">
        <f>Assumptions!$G$55*Assumptions!$G$46*INDEX(Demand!J$9:J$1040, MATCH($C86, Demand!$B$9:$B$1040,0))</f>
        <v>129.02385416666667</v>
      </c>
      <c r="K86" s="175">
        <f>Assumptions!$G$55*Assumptions!$G$46*INDEX(Demand!K$9:K$1040, MATCH($C86, Demand!$B$9:$B$1040,0))</f>
        <v>131.96312499999999</v>
      </c>
      <c r="L86" s="175">
        <f>Assumptions!$G$55*Assumptions!$G$46*INDEX(Demand!L$9:L$1040, MATCH($C86, Demand!$B$9:$B$1040,0))</f>
        <v>135.51052083333329</v>
      </c>
      <c r="M86" s="175">
        <f>Assumptions!$G$55*Assumptions!$G$46*INDEX(Demand!M$9:M$1040, MATCH($C86, Demand!$B$9:$B$1040,0))</f>
        <v>135.61187499999997</v>
      </c>
      <c r="N86" s="175">
        <f>Assumptions!$G$55*Assumptions!$G$46*INDEX(Demand!N$9:N$1040, MATCH($C86, Demand!$B$9:$B$1040,0))</f>
        <v>135.61187499999997</v>
      </c>
      <c r="O86" s="175">
        <f>Assumptions!$G$55*Assumptions!$G$46*INDEX(Demand!O$9:O$1040, MATCH($C86, Demand!$B$9:$B$1040,0))</f>
        <v>135.61187499999997</v>
      </c>
      <c r="P86" s="175">
        <f>Assumptions!$G$55*Assumptions!$G$46*INDEX(Demand!P$9:P$1040, MATCH($C86, Demand!$B$9:$B$1040,0))</f>
        <v>135.61187499999997</v>
      </c>
      <c r="Q86" s="175">
        <f>Assumptions!$G$55*Assumptions!$G$46*INDEX(Demand!Q$9:Q$1040, MATCH($C86, Demand!$B$9:$B$1040,0))</f>
        <v>135.61187499999997</v>
      </c>
      <c r="R86" s="175">
        <f>Assumptions!$G$55*Assumptions!$G$46*INDEX(Demand!R$9:R$1040, MATCH($C86, Demand!$B$9:$B$1040,0))</f>
        <v>135.61187499999997</v>
      </c>
      <c r="S86" s="175">
        <f>Assumptions!$G$55*Assumptions!$G$46*INDEX(Demand!S$9:S$1040, MATCH($C86, Demand!$B$9:$B$1040,0))</f>
        <v>135.61187499999997</v>
      </c>
      <c r="T86" s="175">
        <f>Assumptions!$G$55*Assumptions!$G$46*INDEX(Demand!T$9:T$1040, MATCH($C86, Demand!$B$9:$B$1040,0))</f>
        <v>135.61187499999997</v>
      </c>
      <c r="U86" s="175">
        <f>Assumptions!$G$55*Assumptions!$G$46*INDEX(Demand!U$9:U$1040, MATCH($C86, Demand!$B$9:$B$1040,0))</f>
        <v>135.61187499999997</v>
      </c>
      <c r="V86" s="175">
        <f>Assumptions!$G$55*Assumptions!$G$46*INDEX(Demand!V$9:V$1040, MATCH($C86, Demand!$B$9:$B$1040,0))</f>
        <v>135.61187499999997</v>
      </c>
      <c r="W86" s="175">
        <f>Assumptions!$G$55*Assumptions!$G$46*INDEX(Demand!W$9:W$1040, MATCH($C86, Demand!$B$9:$B$1040,0))</f>
        <v>135.61187499999997</v>
      </c>
      <c r="X86" s="175">
        <f>Assumptions!$G$55*Assumptions!$G$46*INDEX(Demand!X$9:X$1040, MATCH($C86, Demand!$B$9:$B$1040,0))</f>
        <v>135.61187499999997</v>
      </c>
    </row>
    <row r="87" spans="2:24" s="1" customFormat="1" x14ac:dyDescent="0.2">
      <c r="B87" s="220">
        <f>'Span data'!B88</f>
        <v>10229034</v>
      </c>
      <c r="C87" s="169" t="str">
        <f>'Span data'!C88</f>
        <v>NHL015</v>
      </c>
      <c r="D87" s="162"/>
      <c r="E87" s="175">
        <f>Assumptions!$G$55*Assumptions!$G$46*INDEX(Demand!E$9:E$1040, MATCH($C87, Demand!$B$9:$B$1040,0))</f>
        <v>34.156354166666667</v>
      </c>
      <c r="F87" s="175">
        <f>Assumptions!$G$55*Assumptions!$G$46*INDEX(Demand!F$9:F$1040, MATCH($C87, Demand!$B$9:$B$1040,0))</f>
        <v>34.055</v>
      </c>
      <c r="G87" s="175">
        <f>Assumptions!$G$55*Assumptions!$G$46*INDEX(Demand!G$9:G$1040, MATCH($C87, Demand!$B$9:$B$1040,0))</f>
        <v>34.156354166666667</v>
      </c>
      <c r="H87" s="175">
        <f>Assumptions!$G$55*Assumptions!$G$46*INDEX(Demand!H$9:H$1040, MATCH($C87, Demand!$B$9:$B$1040,0))</f>
        <v>34.055</v>
      </c>
      <c r="I87" s="175">
        <f>Assumptions!$G$55*Assumptions!$G$46*INDEX(Demand!I$9:I$1040, MATCH($C87, Demand!$B$9:$B$1040,0))</f>
        <v>33.750937499999999</v>
      </c>
      <c r="J87" s="175">
        <f>Assumptions!$G$55*Assumptions!$G$46*INDEX(Demand!J$9:J$1040, MATCH($C87, Demand!$B$9:$B$1040,0))</f>
        <v>33.446874999999991</v>
      </c>
      <c r="K87" s="175">
        <f>Assumptions!$G$55*Assumptions!$G$46*INDEX(Demand!K$9:K$1040, MATCH($C87, Demand!$B$9:$B$1040,0))</f>
        <v>33.446874999999991</v>
      </c>
      <c r="L87" s="175">
        <f>Assumptions!$G$55*Assumptions!$G$46*INDEX(Demand!L$9:L$1040, MATCH($C87, Demand!$B$9:$B$1040,0))</f>
        <v>33.446874999999991</v>
      </c>
      <c r="M87" s="175">
        <f>Assumptions!$G$55*Assumptions!$G$46*INDEX(Demand!M$9:M$1040, MATCH($C87, Demand!$B$9:$B$1040,0))</f>
        <v>33.142812499999991</v>
      </c>
      <c r="N87" s="175">
        <f>Assumptions!$G$55*Assumptions!$G$46*INDEX(Demand!N$9:N$1040, MATCH($C87, Demand!$B$9:$B$1040,0))</f>
        <v>33.142812499999991</v>
      </c>
      <c r="O87" s="175">
        <f>Assumptions!$G$55*Assumptions!$G$46*INDEX(Demand!O$9:O$1040, MATCH($C87, Demand!$B$9:$B$1040,0))</f>
        <v>33.142812499999991</v>
      </c>
      <c r="P87" s="175">
        <f>Assumptions!$G$55*Assumptions!$G$46*INDEX(Demand!P$9:P$1040, MATCH($C87, Demand!$B$9:$B$1040,0))</f>
        <v>33.142812499999991</v>
      </c>
      <c r="Q87" s="175">
        <f>Assumptions!$G$55*Assumptions!$G$46*INDEX(Demand!Q$9:Q$1040, MATCH($C87, Demand!$B$9:$B$1040,0))</f>
        <v>33.142812499999991</v>
      </c>
      <c r="R87" s="175">
        <f>Assumptions!$G$55*Assumptions!$G$46*INDEX(Demand!R$9:R$1040, MATCH($C87, Demand!$B$9:$B$1040,0))</f>
        <v>33.142812499999991</v>
      </c>
      <c r="S87" s="175">
        <f>Assumptions!$G$55*Assumptions!$G$46*INDEX(Demand!S$9:S$1040, MATCH($C87, Demand!$B$9:$B$1040,0))</f>
        <v>33.142812499999991</v>
      </c>
      <c r="T87" s="175">
        <f>Assumptions!$G$55*Assumptions!$G$46*INDEX(Demand!T$9:T$1040, MATCH($C87, Demand!$B$9:$B$1040,0))</f>
        <v>33.142812499999991</v>
      </c>
      <c r="U87" s="175">
        <f>Assumptions!$G$55*Assumptions!$G$46*INDEX(Demand!U$9:U$1040, MATCH($C87, Demand!$B$9:$B$1040,0))</f>
        <v>33.142812499999991</v>
      </c>
      <c r="V87" s="175">
        <f>Assumptions!$G$55*Assumptions!$G$46*INDEX(Demand!V$9:V$1040, MATCH($C87, Demand!$B$9:$B$1040,0))</f>
        <v>33.142812499999991</v>
      </c>
      <c r="W87" s="175">
        <f>Assumptions!$G$55*Assumptions!$G$46*INDEX(Demand!W$9:W$1040, MATCH($C87, Demand!$B$9:$B$1040,0))</f>
        <v>33.142812499999991</v>
      </c>
      <c r="X87" s="175">
        <f>Assumptions!$G$55*Assumptions!$G$46*INDEX(Demand!X$9:X$1040, MATCH($C87, Demand!$B$9:$B$1040,0))</f>
        <v>33.142812499999991</v>
      </c>
    </row>
    <row r="88" spans="2:24" s="1" customFormat="1" x14ac:dyDescent="0.2">
      <c r="B88" s="220">
        <f>'Span data'!B89</f>
        <v>10229043</v>
      </c>
      <c r="C88" s="169" t="str">
        <f>'Span data'!C89</f>
        <v>NHL015</v>
      </c>
      <c r="D88" s="162"/>
      <c r="E88" s="175">
        <f>Assumptions!$G$55*Assumptions!$G$46*INDEX(Demand!E$9:E$1040, MATCH($C88, Demand!$B$9:$B$1040,0))</f>
        <v>34.156354166666667</v>
      </c>
      <c r="F88" s="175">
        <f>Assumptions!$G$55*Assumptions!$G$46*INDEX(Demand!F$9:F$1040, MATCH($C88, Demand!$B$9:$B$1040,0))</f>
        <v>34.055</v>
      </c>
      <c r="G88" s="175">
        <f>Assumptions!$G$55*Assumptions!$G$46*INDEX(Demand!G$9:G$1040, MATCH($C88, Demand!$B$9:$B$1040,0))</f>
        <v>34.156354166666667</v>
      </c>
      <c r="H88" s="175">
        <f>Assumptions!$G$55*Assumptions!$G$46*INDEX(Demand!H$9:H$1040, MATCH($C88, Demand!$B$9:$B$1040,0))</f>
        <v>34.055</v>
      </c>
      <c r="I88" s="175">
        <f>Assumptions!$G$55*Assumptions!$G$46*INDEX(Demand!I$9:I$1040, MATCH($C88, Demand!$B$9:$B$1040,0))</f>
        <v>33.750937499999999</v>
      </c>
      <c r="J88" s="175">
        <f>Assumptions!$G$55*Assumptions!$G$46*INDEX(Demand!J$9:J$1040, MATCH($C88, Demand!$B$9:$B$1040,0))</f>
        <v>33.446874999999991</v>
      </c>
      <c r="K88" s="175">
        <f>Assumptions!$G$55*Assumptions!$G$46*INDEX(Demand!K$9:K$1040, MATCH($C88, Demand!$B$9:$B$1040,0))</f>
        <v>33.446874999999991</v>
      </c>
      <c r="L88" s="175">
        <f>Assumptions!$G$55*Assumptions!$G$46*INDEX(Demand!L$9:L$1040, MATCH($C88, Demand!$B$9:$B$1040,0))</f>
        <v>33.446874999999991</v>
      </c>
      <c r="M88" s="175">
        <f>Assumptions!$G$55*Assumptions!$G$46*INDEX(Demand!M$9:M$1040, MATCH($C88, Demand!$B$9:$B$1040,0))</f>
        <v>33.142812499999991</v>
      </c>
      <c r="N88" s="175">
        <f>Assumptions!$G$55*Assumptions!$G$46*INDEX(Demand!N$9:N$1040, MATCH($C88, Demand!$B$9:$B$1040,0))</f>
        <v>33.142812499999991</v>
      </c>
      <c r="O88" s="175">
        <f>Assumptions!$G$55*Assumptions!$G$46*INDEX(Demand!O$9:O$1040, MATCH($C88, Demand!$B$9:$B$1040,0))</f>
        <v>33.142812499999991</v>
      </c>
      <c r="P88" s="175">
        <f>Assumptions!$G$55*Assumptions!$G$46*INDEX(Demand!P$9:P$1040, MATCH($C88, Demand!$B$9:$B$1040,0))</f>
        <v>33.142812499999991</v>
      </c>
      <c r="Q88" s="175">
        <f>Assumptions!$G$55*Assumptions!$G$46*INDEX(Demand!Q$9:Q$1040, MATCH($C88, Demand!$B$9:$B$1040,0))</f>
        <v>33.142812499999991</v>
      </c>
      <c r="R88" s="175">
        <f>Assumptions!$G$55*Assumptions!$G$46*INDEX(Demand!R$9:R$1040, MATCH($C88, Demand!$B$9:$B$1040,0))</f>
        <v>33.142812499999991</v>
      </c>
      <c r="S88" s="175">
        <f>Assumptions!$G$55*Assumptions!$G$46*INDEX(Demand!S$9:S$1040, MATCH($C88, Demand!$B$9:$B$1040,0))</f>
        <v>33.142812499999991</v>
      </c>
      <c r="T88" s="175">
        <f>Assumptions!$G$55*Assumptions!$G$46*INDEX(Demand!T$9:T$1040, MATCH($C88, Demand!$B$9:$B$1040,0))</f>
        <v>33.142812499999991</v>
      </c>
      <c r="U88" s="175">
        <f>Assumptions!$G$55*Assumptions!$G$46*INDEX(Demand!U$9:U$1040, MATCH($C88, Demand!$B$9:$B$1040,0))</f>
        <v>33.142812499999991</v>
      </c>
      <c r="V88" s="175">
        <f>Assumptions!$G$55*Assumptions!$G$46*INDEX(Demand!V$9:V$1040, MATCH($C88, Demand!$B$9:$B$1040,0))</f>
        <v>33.142812499999991</v>
      </c>
      <c r="W88" s="175">
        <f>Assumptions!$G$55*Assumptions!$G$46*INDEX(Demand!W$9:W$1040, MATCH($C88, Demand!$B$9:$B$1040,0))</f>
        <v>33.142812499999991</v>
      </c>
      <c r="X88" s="175">
        <f>Assumptions!$G$55*Assumptions!$G$46*INDEX(Demand!X$9:X$1040, MATCH($C88, Demand!$B$9:$B$1040,0))</f>
        <v>33.142812499999991</v>
      </c>
    </row>
    <row r="89" spans="2:24" s="1" customFormat="1" x14ac:dyDescent="0.2">
      <c r="B89" s="220">
        <f>'Span data'!B90</f>
        <v>10229105</v>
      </c>
      <c r="C89" s="169" t="str">
        <f>'Span data'!C90</f>
        <v>NHL015</v>
      </c>
      <c r="D89" s="162"/>
      <c r="E89" s="175">
        <f>Assumptions!$G$55*Assumptions!$G$46*INDEX(Demand!E$9:E$1040, MATCH($C89, Demand!$B$9:$B$1040,0))</f>
        <v>34.156354166666667</v>
      </c>
      <c r="F89" s="175">
        <f>Assumptions!$G$55*Assumptions!$G$46*INDEX(Demand!F$9:F$1040, MATCH($C89, Demand!$B$9:$B$1040,0))</f>
        <v>34.055</v>
      </c>
      <c r="G89" s="175">
        <f>Assumptions!$G$55*Assumptions!$G$46*INDEX(Demand!G$9:G$1040, MATCH($C89, Demand!$B$9:$B$1040,0))</f>
        <v>34.156354166666667</v>
      </c>
      <c r="H89" s="175">
        <f>Assumptions!$G$55*Assumptions!$G$46*INDEX(Demand!H$9:H$1040, MATCH($C89, Demand!$B$9:$B$1040,0))</f>
        <v>34.055</v>
      </c>
      <c r="I89" s="175">
        <f>Assumptions!$G$55*Assumptions!$G$46*INDEX(Demand!I$9:I$1040, MATCH($C89, Demand!$B$9:$B$1040,0))</f>
        <v>33.750937499999999</v>
      </c>
      <c r="J89" s="175">
        <f>Assumptions!$G$55*Assumptions!$G$46*INDEX(Demand!J$9:J$1040, MATCH($C89, Demand!$B$9:$B$1040,0))</f>
        <v>33.446874999999991</v>
      </c>
      <c r="K89" s="175">
        <f>Assumptions!$G$55*Assumptions!$G$46*INDEX(Demand!K$9:K$1040, MATCH($C89, Demand!$B$9:$B$1040,0))</f>
        <v>33.446874999999991</v>
      </c>
      <c r="L89" s="175">
        <f>Assumptions!$G$55*Assumptions!$G$46*INDEX(Demand!L$9:L$1040, MATCH($C89, Demand!$B$9:$B$1040,0))</f>
        <v>33.446874999999991</v>
      </c>
      <c r="M89" s="175">
        <f>Assumptions!$G$55*Assumptions!$G$46*INDEX(Demand!M$9:M$1040, MATCH($C89, Demand!$B$9:$B$1040,0))</f>
        <v>33.142812499999991</v>
      </c>
      <c r="N89" s="175">
        <f>Assumptions!$G$55*Assumptions!$G$46*INDEX(Demand!N$9:N$1040, MATCH($C89, Demand!$B$9:$B$1040,0))</f>
        <v>33.142812499999991</v>
      </c>
      <c r="O89" s="175">
        <f>Assumptions!$G$55*Assumptions!$G$46*INDEX(Demand!O$9:O$1040, MATCH($C89, Demand!$B$9:$B$1040,0))</f>
        <v>33.142812499999991</v>
      </c>
      <c r="P89" s="175">
        <f>Assumptions!$G$55*Assumptions!$G$46*INDEX(Demand!P$9:P$1040, MATCH($C89, Demand!$B$9:$B$1040,0))</f>
        <v>33.142812499999991</v>
      </c>
      <c r="Q89" s="175">
        <f>Assumptions!$G$55*Assumptions!$G$46*INDEX(Demand!Q$9:Q$1040, MATCH($C89, Demand!$B$9:$B$1040,0))</f>
        <v>33.142812499999991</v>
      </c>
      <c r="R89" s="175">
        <f>Assumptions!$G$55*Assumptions!$G$46*INDEX(Demand!R$9:R$1040, MATCH($C89, Demand!$B$9:$B$1040,0))</f>
        <v>33.142812499999991</v>
      </c>
      <c r="S89" s="175">
        <f>Assumptions!$G$55*Assumptions!$G$46*INDEX(Demand!S$9:S$1040, MATCH($C89, Demand!$B$9:$B$1040,0))</f>
        <v>33.142812499999991</v>
      </c>
      <c r="T89" s="175">
        <f>Assumptions!$G$55*Assumptions!$G$46*INDEX(Demand!T$9:T$1040, MATCH($C89, Demand!$B$9:$B$1040,0))</f>
        <v>33.142812499999991</v>
      </c>
      <c r="U89" s="175">
        <f>Assumptions!$G$55*Assumptions!$G$46*INDEX(Demand!U$9:U$1040, MATCH($C89, Demand!$B$9:$B$1040,0))</f>
        <v>33.142812499999991</v>
      </c>
      <c r="V89" s="175">
        <f>Assumptions!$G$55*Assumptions!$G$46*INDEX(Demand!V$9:V$1040, MATCH($C89, Demand!$B$9:$B$1040,0))</f>
        <v>33.142812499999991</v>
      </c>
      <c r="W89" s="175">
        <f>Assumptions!$G$55*Assumptions!$G$46*INDEX(Demand!W$9:W$1040, MATCH($C89, Demand!$B$9:$B$1040,0))</f>
        <v>33.142812499999991</v>
      </c>
      <c r="X89" s="175">
        <f>Assumptions!$G$55*Assumptions!$G$46*INDEX(Demand!X$9:X$1040, MATCH($C89, Demand!$B$9:$B$1040,0))</f>
        <v>33.142812499999991</v>
      </c>
    </row>
    <row r="90" spans="2:24" s="1" customFormat="1" x14ac:dyDescent="0.2">
      <c r="B90" s="220">
        <f>'Span data'!B91</f>
        <v>10229268</v>
      </c>
      <c r="C90" s="169" t="str">
        <f>'Span data'!C91</f>
        <v>KYM004</v>
      </c>
      <c r="D90" s="162"/>
      <c r="E90" s="175">
        <f>Assumptions!$G$55*Assumptions!$G$46*INDEX(Demand!E$9:E$1040, MATCH($C90, Demand!$B$9:$B$1040,0))</f>
        <v>54.832604166666663</v>
      </c>
      <c r="F90" s="175">
        <f>Assumptions!$G$55*Assumptions!$G$46*INDEX(Demand!F$9:F$1040, MATCH($C90, Demand!$B$9:$B$1040,0))</f>
        <v>55.33937499999999</v>
      </c>
      <c r="G90" s="175">
        <f>Assumptions!$G$55*Assumptions!$G$46*INDEX(Demand!G$9:G$1040, MATCH($C90, Demand!$B$9:$B$1040,0))</f>
        <v>56.352916666666658</v>
      </c>
      <c r="H90" s="175">
        <f>Assumptions!$G$55*Assumptions!$G$46*INDEX(Demand!H$9:H$1040, MATCH($C90, Demand!$B$9:$B$1040,0))</f>
        <v>57.062395833333326</v>
      </c>
      <c r="I90" s="175">
        <f>Assumptions!$G$55*Assumptions!$G$46*INDEX(Demand!I$9:I$1040, MATCH($C90, Demand!$B$9:$B$1040,0))</f>
        <v>56.8596875</v>
      </c>
      <c r="J90" s="175">
        <f>Assumptions!$G$55*Assumptions!$G$46*INDEX(Demand!J$9:J$1040, MATCH($C90, Demand!$B$9:$B$1040,0))</f>
        <v>57.062395833333326</v>
      </c>
      <c r="K90" s="175">
        <f>Assumptions!$G$55*Assumptions!$G$46*INDEX(Demand!K$9:K$1040, MATCH($C90, Demand!$B$9:$B$1040,0))</f>
        <v>58.177291666666669</v>
      </c>
      <c r="L90" s="175">
        <f>Assumptions!$G$55*Assumptions!$G$46*INDEX(Demand!L$9:L$1040, MATCH($C90, Demand!$B$9:$B$1040,0))</f>
        <v>59.393541666666664</v>
      </c>
      <c r="M90" s="175">
        <f>Assumptions!$G$55*Assumptions!$G$46*INDEX(Demand!M$9:M$1040, MATCH($C90, Demand!$B$9:$B$1040,0))</f>
        <v>59.29218749999999</v>
      </c>
      <c r="N90" s="175">
        <f>Assumptions!$G$55*Assumptions!$G$46*INDEX(Demand!N$9:N$1040, MATCH($C90, Demand!$B$9:$B$1040,0))</f>
        <v>59.29218749999999</v>
      </c>
      <c r="O90" s="175">
        <f>Assumptions!$G$55*Assumptions!$G$46*INDEX(Demand!O$9:O$1040, MATCH($C90, Demand!$B$9:$B$1040,0))</f>
        <v>59.29218749999999</v>
      </c>
      <c r="P90" s="175">
        <f>Assumptions!$G$55*Assumptions!$G$46*INDEX(Demand!P$9:P$1040, MATCH($C90, Demand!$B$9:$B$1040,0))</f>
        <v>59.29218749999999</v>
      </c>
      <c r="Q90" s="175">
        <f>Assumptions!$G$55*Assumptions!$G$46*INDEX(Demand!Q$9:Q$1040, MATCH($C90, Demand!$B$9:$B$1040,0))</f>
        <v>59.29218749999999</v>
      </c>
      <c r="R90" s="175">
        <f>Assumptions!$G$55*Assumptions!$G$46*INDEX(Demand!R$9:R$1040, MATCH($C90, Demand!$B$9:$B$1040,0))</f>
        <v>59.29218749999999</v>
      </c>
      <c r="S90" s="175">
        <f>Assumptions!$G$55*Assumptions!$G$46*INDEX(Demand!S$9:S$1040, MATCH($C90, Demand!$B$9:$B$1040,0))</f>
        <v>59.29218749999999</v>
      </c>
      <c r="T90" s="175">
        <f>Assumptions!$G$55*Assumptions!$G$46*INDEX(Demand!T$9:T$1040, MATCH($C90, Demand!$B$9:$B$1040,0))</f>
        <v>59.29218749999999</v>
      </c>
      <c r="U90" s="175">
        <f>Assumptions!$G$55*Assumptions!$G$46*INDEX(Demand!U$9:U$1040, MATCH($C90, Demand!$B$9:$B$1040,0))</f>
        <v>59.29218749999999</v>
      </c>
      <c r="V90" s="175">
        <f>Assumptions!$G$55*Assumptions!$G$46*INDEX(Demand!V$9:V$1040, MATCH($C90, Demand!$B$9:$B$1040,0))</f>
        <v>59.29218749999999</v>
      </c>
      <c r="W90" s="175">
        <f>Assumptions!$G$55*Assumptions!$G$46*INDEX(Demand!W$9:W$1040, MATCH($C90, Demand!$B$9:$B$1040,0))</f>
        <v>59.29218749999999</v>
      </c>
      <c r="X90" s="175">
        <f>Assumptions!$G$55*Assumptions!$G$46*INDEX(Demand!X$9:X$1040, MATCH($C90, Demand!$B$9:$B$1040,0))</f>
        <v>59.29218749999999</v>
      </c>
    </row>
    <row r="91" spans="2:24" s="1" customFormat="1" x14ac:dyDescent="0.2">
      <c r="B91" s="220">
        <f>'Span data'!B92</f>
        <v>10229636</v>
      </c>
      <c r="C91" s="169" t="str">
        <f>'Span data'!C92</f>
        <v>KYM004</v>
      </c>
      <c r="D91" s="162"/>
      <c r="E91" s="175">
        <f>Assumptions!$G$55*Assumptions!$G$46*INDEX(Demand!E$9:E$1040, MATCH($C91, Demand!$B$9:$B$1040,0))</f>
        <v>54.832604166666663</v>
      </c>
      <c r="F91" s="175">
        <f>Assumptions!$G$55*Assumptions!$G$46*INDEX(Demand!F$9:F$1040, MATCH($C91, Demand!$B$9:$B$1040,0))</f>
        <v>55.33937499999999</v>
      </c>
      <c r="G91" s="175">
        <f>Assumptions!$G$55*Assumptions!$G$46*INDEX(Demand!G$9:G$1040, MATCH($C91, Demand!$B$9:$B$1040,0))</f>
        <v>56.352916666666658</v>
      </c>
      <c r="H91" s="175">
        <f>Assumptions!$G$55*Assumptions!$G$46*INDEX(Demand!H$9:H$1040, MATCH($C91, Demand!$B$9:$B$1040,0))</f>
        <v>57.062395833333326</v>
      </c>
      <c r="I91" s="175">
        <f>Assumptions!$G$55*Assumptions!$G$46*INDEX(Demand!I$9:I$1040, MATCH($C91, Demand!$B$9:$B$1040,0))</f>
        <v>56.8596875</v>
      </c>
      <c r="J91" s="175">
        <f>Assumptions!$G$55*Assumptions!$G$46*INDEX(Demand!J$9:J$1040, MATCH($C91, Demand!$B$9:$B$1040,0))</f>
        <v>57.062395833333326</v>
      </c>
      <c r="K91" s="175">
        <f>Assumptions!$G$55*Assumptions!$G$46*INDEX(Demand!K$9:K$1040, MATCH($C91, Demand!$B$9:$B$1040,0))</f>
        <v>58.177291666666669</v>
      </c>
      <c r="L91" s="175">
        <f>Assumptions!$G$55*Assumptions!$G$46*INDEX(Demand!L$9:L$1040, MATCH($C91, Demand!$B$9:$B$1040,0))</f>
        <v>59.393541666666664</v>
      </c>
      <c r="M91" s="175">
        <f>Assumptions!$G$55*Assumptions!$G$46*INDEX(Demand!M$9:M$1040, MATCH($C91, Demand!$B$9:$B$1040,0))</f>
        <v>59.29218749999999</v>
      </c>
      <c r="N91" s="175">
        <f>Assumptions!$G$55*Assumptions!$G$46*INDEX(Demand!N$9:N$1040, MATCH($C91, Demand!$B$9:$B$1040,0))</f>
        <v>59.29218749999999</v>
      </c>
      <c r="O91" s="175">
        <f>Assumptions!$G$55*Assumptions!$G$46*INDEX(Demand!O$9:O$1040, MATCH($C91, Demand!$B$9:$B$1040,0))</f>
        <v>59.29218749999999</v>
      </c>
      <c r="P91" s="175">
        <f>Assumptions!$G$55*Assumptions!$G$46*INDEX(Demand!P$9:P$1040, MATCH($C91, Demand!$B$9:$B$1040,0))</f>
        <v>59.29218749999999</v>
      </c>
      <c r="Q91" s="175">
        <f>Assumptions!$G$55*Assumptions!$G$46*INDEX(Demand!Q$9:Q$1040, MATCH($C91, Demand!$B$9:$B$1040,0))</f>
        <v>59.29218749999999</v>
      </c>
      <c r="R91" s="175">
        <f>Assumptions!$G$55*Assumptions!$G$46*INDEX(Demand!R$9:R$1040, MATCH($C91, Demand!$B$9:$B$1040,0))</f>
        <v>59.29218749999999</v>
      </c>
      <c r="S91" s="175">
        <f>Assumptions!$G$55*Assumptions!$G$46*INDEX(Demand!S$9:S$1040, MATCH($C91, Demand!$B$9:$B$1040,0))</f>
        <v>59.29218749999999</v>
      </c>
      <c r="T91" s="175">
        <f>Assumptions!$G$55*Assumptions!$G$46*INDEX(Demand!T$9:T$1040, MATCH($C91, Demand!$B$9:$B$1040,0))</f>
        <v>59.29218749999999</v>
      </c>
      <c r="U91" s="175">
        <f>Assumptions!$G$55*Assumptions!$G$46*INDEX(Demand!U$9:U$1040, MATCH($C91, Demand!$B$9:$B$1040,0))</f>
        <v>59.29218749999999</v>
      </c>
      <c r="V91" s="175">
        <f>Assumptions!$G$55*Assumptions!$G$46*INDEX(Demand!V$9:V$1040, MATCH($C91, Demand!$B$9:$B$1040,0))</f>
        <v>59.29218749999999</v>
      </c>
      <c r="W91" s="175">
        <f>Assumptions!$G$55*Assumptions!$G$46*INDEX(Demand!W$9:W$1040, MATCH($C91, Demand!$B$9:$B$1040,0))</f>
        <v>59.29218749999999</v>
      </c>
      <c r="X91" s="175">
        <f>Assumptions!$G$55*Assumptions!$G$46*INDEX(Demand!X$9:X$1040, MATCH($C91, Demand!$B$9:$B$1040,0))</f>
        <v>59.29218749999999</v>
      </c>
    </row>
    <row r="92" spans="2:24" s="1" customFormat="1" x14ac:dyDescent="0.2">
      <c r="B92" s="220">
        <f>'Span data'!B93</f>
        <v>10229638</v>
      </c>
      <c r="C92" s="169" t="str">
        <f>'Span data'!C93</f>
        <v>KYM004</v>
      </c>
      <c r="D92" s="162"/>
      <c r="E92" s="175">
        <f>Assumptions!$G$55*Assumptions!$G$46*INDEX(Demand!E$9:E$1040, MATCH($C92, Demand!$B$9:$B$1040,0))</f>
        <v>54.832604166666663</v>
      </c>
      <c r="F92" s="175">
        <f>Assumptions!$G$55*Assumptions!$G$46*INDEX(Demand!F$9:F$1040, MATCH($C92, Demand!$B$9:$B$1040,0))</f>
        <v>55.33937499999999</v>
      </c>
      <c r="G92" s="175">
        <f>Assumptions!$G$55*Assumptions!$G$46*INDEX(Demand!G$9:G$1040, MATCH($C92, Demand!$B$9:$B$1040,0))</f>
        <v>56.352916666666658</v>
      </c>
      <c r="H92" s="175">
        <f>Assumptions!$G$55*Assumptions!$G$46*INDEX(Demand!H$9:H$1040, MATCH($C92, Demand!$B$9:$B$1040,0))</f>
        <v>57.062395833333326</v>
      </c>
      <c r="I92" s="175">
        <f>Assumptions!$G$55*Assumptions!$G$46*INDEX(Demand!I$9:I$1040, MATCH($C92, Demand!$B$9:$B$1040,0))</f>
        <v>56.8596875</v>
      </c>
      <c r="J92" s="175">
        <f>Assumptions!$G$55*Assumptions!$G$46*INDEX(Demand!J$9:J$1040, MATCH($C92, Demand!$B$9:$B$1040,0))</f>
        <v>57.062395833333326</v>
      </c>
      <c r="K92" s="175">
        <f>Assumptions!$G$55*Assumptions!$G$46*INDEX(Demand!K$9:K$1040, MATCH($C92, Demand!$B$9:$B$1040,0))</f>
        <v>58.177291666666669</v>
      </c>
      <c r="L92" s="175">
        <f>Assumptions!$G$55*Assumptions!$G$46*INDEX(Demand!L$9:L$1040, MATCH($C92, Demand!$B$9:$B$1040,0))</f>
        <v>59.393541666666664</v>
      </c>
      <c r="M92" s="175">
        <f>Assumptions!$G$55*Assumptions!$G$46*INDEX(Demand!M$9:M$1040, MATCH($C92, Demand!$B$9:$B$1040,0))</f>
        <v>59.29218749999999</v>
      </c>
      <c r="N92" s="175">
        <f>Assumptions!$G$55*Assumptions!$G$46*INDEX(Demand!N$9:N$1040, MATCH($C92, Demand!$B$9:$B$1040,0))</f>
        <v>59.29218749999999</v>
      </c>
      <c r="O92" s="175">
        <f>Assumptions!$G$55*Assumptions!$G$46*INDEX(Demand!O$9:O$1040, MATCH($C92, Demand!$B$9:$B$1040,0))</f>
        <v>59.29218749999999</v>
      </c>
      <c r="P92" s="175">
        <f>Assumptions!$G$55*Assumptions!$G$46*INDEX(Demand!P$9:P$1040, MATCH($C92, Demand!$B$9:$B$1040,0))</f>
        <v>59.29218749999999</v>
      </c>
      <c r="Q92" s="175">
        <f>Assumptions!$G$55*Assumptions!$G$46*INDEX(Demand!Q$9:Q$1040, MATCH($C92, Demand!$B$9:$B$1040,0))</f>
        <v>59.29218749999999</v>
      </c>
      <c r="R92" s="175">
        <f>Assumptions!$G$55*Assumptions!$G$46*INDEX(Demand!R$9:R$1040, MATCH($C92, Demand!$B$9:$B$1040,0))</f>
        <v>59.29218749999999</v>
      </c>
      <c r="S92" s="175">
        <f>Assumptions!$G$55*Assumptions!$G$46*INDEX(Demand!S$9:S$1040, MATCH($C92, Demand!$B$9:$B$1040,0))</f>
        <v>59.29218749999999</v>
      </c>
      <c r="T92" s="175">
        <f>Assumptions!$G$55*Assumptions!$G$46*INDEX(Demand!T$9:T$1040, MATCH($C92, Demand!$B$9:$B$1040,0))</f>
        <v>59.29218749999999</v>
      </c>
      <c r="U92" s="175">
        <f>Assumptions!$G$55*Assumptions!$G$46*INDEX(Demand!U$9:U$1040, MATCH($C92, Demand!$B$9:$B$1040,0))</f>
        <v>59.29218749999999</v>
      </c>
      <c r="V92" s="175">
        <f>Assumptions!$G$55*Assumptions!$G$46*INDEX(Demand!V$9:V$1040, MATCH($C92, Demand!$B$9:$B$1040,0))</f>
        <v>59.29218749999999</v>
      </c>
      <c r="W92" s="175">
        <f>Assumptions!$G$55*Assumptions!$G$46*INDEX(Demand!W$9:W$1040, MATCH($C92, Demand!$B$9:$B$1040,0))</f>
        <v>59.29218749999999</v>
      </c>
      <c r="X92" s="175">
        <f>Assumptions!$G$55*Assumptions!$G$46*INDEX(Demand!X$9:X$1040, MATCH($C92, Demand!$B$9:$B$1040,0))</f>
        <v>59.29218749999999</v>
      </c>
    </row>
    <row r="93" spans="2:24" s="1" customFormat="1" x14ac:dyDescent="0.2">
      <c r="B93" s="220">
        <f>'Span data'!B94</f>
        <v>10229671</v>
      </c>
      <c r="C93" s="169" t="str">
        <f>'Span data'!C94</f>
        <v>KYM006</v>
      </c>
      <c r="D93" s="162"/>
      <c r="E93" s="175">
        <f>Assumptions!$G$55*Assumptions!$G$46*INDEX(Demand!E$9:E$1040, MATCH($C93, Demand!$B$9:$B$1040,0))</f>
        <v>66.48833333333333</v>
      </c>
      <c r="F93" s="175">
        <f>Assumptions!$G$55*Assumptions!$G$46*INDEX(Demand!F$9:F$1040, MATCH($C93, Demand!$B$9:$B$1040,0))</f>
        <v>66.386979166666663</v>
      </c>
      <c r="G93" s="175">
        <f>Assumptions!$G$55*Assumptions!$G$46*INDEX(Demand!G$9:G$1040, MATCH($C93, Demand!$B$9:$B$1040,0))</f>
        <v>66.285624999999982</v>
      </c>
      <c r="H93" s="175">
        <f>Assumptions!$G$55*Assumptions!$G$46*INDEX(Demand!H$9:H$1040, MATCH($C93, Demand!$B$9:$B$1040,0))</f>
        <v>66.285624999999982</v>
      </c>
      <c r="I93" s="175">
        <f>Assumptions!$G$55*Assumptions!$G$46*INDEX(Demand!I$9:I$1040, MATCH($C93, Demand!$B$9:$B$1040,0))</f>
        <v>65.981562499999995</v>
      </c>
      <c r="J93" s="175">
        <f>Assumptions!$G$55*Assumptions!$G$46*INDEX(Demand!J$9:J$1040, MATCH($C93, Demand!$B$9:$B$1040,0))</f>
        <v>65.778854166666662</v>
      </c>
      <c r="K93" s="175">
        <f>Assumptions!$G$55*Assumptions!$G$46*INDEX(Demand!K$9:K$1040, MATCH($C93, Demand!$B$9:$B$1040,0))</f>
        <v>65.981562499999995</v>
      </c>
      <c r="L93" s="175">
        <f>Assumptions!$G$55*Assumptions!$G$46*INDEX(Demand!L$9:L$1040, MATCH($C93, Demand!$B$9:$B$1040,0))</f>
        <v>66.48833333333333</v>
      </c>
      <c r="M93" s="175">
        <f>Assumptions!$G$55*Assumptions!$G$46*INDEX(Demand!M$9:M$1040, MATCH($C93, Demand!$B$9:$B$1040,0))</f>
        <v>66.184270833333329</v>
      </c>
      <c r="N93" s="175">
        <f>Assumptions!$G$55*Assumptions!$G$46*INDEX(Demand!N$9:N$1040, MATCH($C93, Demand!$B$9:$B$1040,0))</f>
        <v>66.184270833333329</v>
      </c>
      <c r="O93" s="175">
        <f>Assumptions!$G$55*Assumptions!$G$46*INDEX(Demand!O$9:O$1040, MATCH($C93, Demand!$B$9:$B$1040,0))</f>
        <v>66.184270833333329</v>
      </c>
      <c r="P93" s="175">
        <f>Assumptions!$G$55*Assumptions!$G$46*INDEX(Demand!P$9:P$1040, MATCH($C93, Demand!$B$9:$B$1040,0))</f>
        <v>66.184270833333329</v>
      </c>
      <c r="Q93" s="175">
        <f>Assumptions!$G$55*Assumptions!$G$46*INDEX(Demand!Q$9:Q$1040, MATCH($C93, Demand!$B$9:$B$1040,0))</f>
        <v>66.184270833333329</v>
      </c>
      <c r="R93" s="175">
        <f>Assumptions!$G$55*Assumptions!$G$46*INDEX(Demand!R$9:R$1040, MATCH($C93, Demand!$B$9:$B$1040,0))</f>
        <v>66.184270833333329</v>
      </c>
      <c r="S93" s="175">
        <f>Assumptions!$G$55*Assumptions!$G$46*INDEX(Demand!S$9:S$1040, MATCH($C93, Demand!$B$9:$B$1040,0))</f>
        <v>66.184270833333329</v>
      </c>
      <c r="T93" s="175">
        <f>Assumptions!$G$55*Assumptions!$G$46*INDEX(Demand!T$9:T$1040, MATCH($C93, Demand!$B$9:$B$1040,0))</f>
        <v>66.184270833333329</v>
      </c>
      <c r="U93" s="175">
        <f>Assumptions!$G$55*Assumptions!$G$46*INDEX(Demand!U$9:U$1040, MATCH($C93, Demand!$B$9:$B$1040,0))</f>
        <v>66.184270833333329</v>
      </c>
      <c r="V93" s="175">
        <f>Assumptions!$G$55*Assumptions!$G$46*INDEX(Demand!V$9:V$1040, MATCH($C93, Demand!$B$9:$B$1040,0))</f>
        <v>66.184270833333329</v>
      </c>
      <c r="W93" s="175">
        <f>Assumptions!$G$55*Assumptions!$G$46*INDEX(Demand!W$9:W$1040, MATCH($C93, Demand!$B$9:$B$1040,0))</f>
        <v>66.184270833333329</v>
      </c>
      <c r="X93" s="175">
        <f>Assumptions!$G$55*Assumptions!$G$46*INDEX(Demand!X$9:X$1040, MATCH($C93, Demand!$B$9:$B$1040,0))</f>
        <v>66.184270833333329</v>
      </c>
    </row>
    <row r="94" spans="2:24" s="1" customFormat="1" x14ac:dyDescent="0.2">
      <c r="B94" s="220">
        <f>'Span data'!B95</f>
        <v>10229688</v>
      </c>
      <c r="C94" s="169" t="str">
        <f>'Span data'!C95</f>
        <v>KYM006</v>
      </c>
      <c r="D94" s="162"/>
      <c r="E94" s="175">
        <f>Assumptions!$G$55*Assumptions!$G$46*INDEX(Demand!E$9:E$1040, MATCH($C94, Demand!$B$9:$B$1040,0))</f>
        <v>66.48833333333333</v>
      </c>
      <c r="F94" s="175">
        <f>Assumptions!$G$55*Assumptions!$G$46*INDEX(Demand!F$9:F$1040, MATCH($C94, Demand!$B$9:$B$1040,0))</f>
        <v>66.386979166666663</v>
      </c>
      <c r="G94" s="175">
        <f>Assumptions!$G$55*Assumptions!$G$46*INDEX(Demand!G$9:G$1040, MATCH($C94, Demand!$B$9:$B$1040,0))</f>
        <v>66.285624999999982</v>
      </c>
      <c r="H94" s="175">
        <f>Assumptions!$G$55*Assumptions!$G$46*INDEX(Demand!H$9:H$1040, MATCH($C94, Demand!$B$9:$B$1040,0))</f>
        <v>66.285624999999982</v>
      </c>
      <c r="I94" s="175">
        <f>Assumptions!$G$55*Assumptions!$G$46*INDEX(Demand!I$9:I$1040, MATCH($C94, Demand!$B$9:$B$1040,0))</f>
        <v>65.981562499999995</v>
      </c>
      <c r="J94" s="175">
        <f>Assumptions!$G$55*Assumptions!$G$46*INDEX(Demand!J$9:J$1040, MATCH($C94, Demand!$B$9:$B$1040,0))</f>
        <v>65.778854166666662</v>
      </c>
      <c r="K94" s="175">
        <f>Assumptions!$G$55*Assumptions!$G$46*INDEX(Demand!K$9:K$1040, MATCH($C94, Demand!$B$9:$B$1040,0))</f>
        <v>65.981562499999995</v>
      </c>
      <c r="L94" s="175">
        <f>Assumptions!$G$55*Assumptions!$G$46*INDEX(Demand!L$9:L$1040, MATCH($C94, Demand!$B$9:$B$1040,0))</f>
        <v>66.48833333333333</v>
      </c>
      <c r="M94" s="175">
        <f>Assumptions!$G$55*Assumptions!$G$46*INDEX(Demand!M$9:M$1040, MATCH($C94, Demand!$B$9:$B$1040,0))</f>
        <v>66.184270833333329</v>
      </c>
      <c r="N94" s="175">
        <f>Assumptions!$G$55*Assumptions!$G$46*INDEX(Demand!N$9:N$1040, MATCH($C94, Demand!$B$9:$B$1040,0))</f>
        <v>66.184270833333329</v>
      </c>
      <c r="O94" s="175">
        <f>Assumptions!$G$55*Assumptions!$G$46*INDEX(Demand!O$9:O$1040, MATCH($C94, Demand!$B$9:$B$1040,0))</f>
        <v>66.184270833333329</v>
      </c>
      <c r="P94" s="175">
        <f>Assumptions!$G$55*Assumptions!$G$46*INDEX(Demand!P$9:P$1040, MATCH($C94, Demand!$B$9:$B$1040,0))</f>
        <v>66.184270833333329</v>
      </c>
      <c r="Q94" s="175">
        <f>Assumptions!$G$55*Assumptions!$G$46*INDEX(Demand!Q$9:Q$1040, MATCH($C94, Demand!$B$9:$B$1040,0))</f>
        <v>66.184270833333329</v>
      </c>
      <c r="R94" s="175">
        <f>Assumptions!$G$55*Assumptions!$G$46*INDEX(Demand!R$9:R$1040, MATCH($C94, Demand!$B$9:$B$1040,0))</f>
        <v>66.184270833333329</v>
      </c>
      <c r="S94" s="175">
        <f>Assumptions!$G$55*Assumptions!$G$46*INDEX(Demand!S$9:S$1040, MATCH($C94, Demand!$B$9:$B$1040,0))</f>
        <v>66.184270833333329</v>
      </c>
      <c r="T94" s="175">
        <f>Assumptions!$G$55*Assumptions!$G$46*INDEX(Demand!T$9:T$1040, MATCH($C94, Demand!$B$9:$B$1040,0))</f>
        <v>66.184270833333329</v>
      </c>
      <c r="U94" s="175">
        <f>Assumptions!$G$55*Assumptions!$G$46*INDEX(Demand!U$9:U$1040, MATCH($C94, Demand!$B$9:$B$1040,0))</f>
        <v>66.184270833333329</v>
      </c>
      <c r="V94" s="175">
        <f>Assumptions!$G$55*Assumptions!$G$46*INDEX(Demand!V$9:V$1040, MATCH($C94, Demand!$B$9:$B$1040,0))</f>
        <v>66.184270833333329</v>
      </c>
      <c r="W94" s="175">
        <f>Assumptions!$G$55*Assumptions!$G$46*INDEX(Demand!W$9:W$1040, MATCH($C94, Demand!$B$9:$B$1040,0))</f>
        <v>66.184270833333329</v>
      </c>
      <c r="X94" s="175">
        <f>Assumptions!$G$55*Assumptions!$G$46*INDEX(Demand!X$9:X$1040, MATCH($C94, Demand!$B$9:$B$1040,0))</f>
        <v>66.184270833333329</v>
      </c>
    </row>
    <row r="95" spans="2:24" s="1" customFormat="1" x14ac:dyDescent="0.2">
      <c r="B95" s="220">
        <f>'Span data'!B96</f>
        <v>10229690</v>
      </c>
      <c r="C95" s="169" t="str">
        <f>'Span data'!C96</f>
        <v>KYM006</v>
      </c>
      <c r="D95" s="162"/>
      <c r="E95" s="175">
        <f>Assumptions!$G$55*Assumptions!$G$46*INDEX(Demand!E$9:E$1040, MATCH($C95, Demand!$B$9:$B$1040,0))</f>
        <v>66.48833333333333</v>
      </c>
      <c r="F95" s="175">
        <f>Assumptions!$G$55*Assumptions!$G$46*INDEX(Demand!F$9:F$1040, MATCH($C95, Demand!$B$9:$B$1040,0))</f>
        <v>66.386979166666663</v>
      </c>
      <c r="G95" s="175">
        <f>Assumptions!$G$55*Assumptions!$G$46*INDEX(Demand!G$9:G$1040, MATCH($C95, Demand!$B$9:$B$1040,0))</f>
        <v>66.285624999999982</v>
      </c>
      <c r="H95" s="175">
        <f>Assumptions!$G$55*Assumptions!$G$46*INDEX(Demand!H$9:H$1040, MATCH($C95, Demand!$B$9:$B$1040,0))</f>
        <v>66.285624999999982</v>
      </c>
      <c r="I95" s="175">
        <f>Assumptions!$G$55*Assumptions!$G$46*INDEX(Demand!I$9:I$1040, MATCH($C95, Demand!$B$9:$B$1040,0))</f>
        <v>65.981562499999995</v>
      </c>
      <c r="J95" s="175">
        <f>Assumptions!$G$55*Assumptions!$G$46*INDEX(Demand!J$9:J$1040, MATCH($C95, Demand!$B$9:$B$1040,0))</f>
        <v>65.778854166666662</v>
      </c>
      <c r="K95" s="175">
        <f>Assumptions!$G$55*Assumptions!$G$46*INDEX(Demand!K$9:K$1040, MATCH($C95, Demand!$B$9:$B$1040,0))</f>
        <v>65.981562499999995</v>
      </c>
      <c r="L95" s="175">
        <f>Assumptions!$G$55*Assumptions!$G$46*INDEX(Demand!L$9:L$1040, MATCH($C95, Demand!$B$9:$B$1040,0))</f>
        <v>66.48833333333333</v>
      </c>
      <c r="M95" s="175">
        <f>Assumptions!$G$55*Assumptions!$G$46*INDEX(Demand!M$9:M$1040, MATCH($C95, Demand!$B$9:$B$1040,0))</f>
        <v>66.184270833333329</v>
      </c>
      <c r="N95" s="175">
        <f>Assumptions!$G$55*Assumptions!$G$46*INDEX(Demand!N$9:N$1040, MATCH($C95, Demand!$B$9:$B$1040,0))</f>
        <v>66.184270833333329</v>
      </c>
      <c r="O95" s="175">
        <f>Assumptions!$G$55*Assumptions!$G$46*INDEX(Demand!O$9:O$1040, MATCH($C95, Demand!$B$9:$B$1040,0))</f>
        <v>66.184270833333329</v>
      </c>
      <c r="P95" s="175">
        <f>Assumptions!$G$55*Assumptions!$G$46*INDEX(Demand!P$9:P$1040, MATCH($C95, Demand!$B$9:$B$1040,0))</f>
        <v>66.184270833333329</v>
      </c>
      <c r="Q95" s="175">
        <f>Assumptions!$G$55*Assumptions!$G$46*INDEX(Demand!Q$9:Q$1040, MATCH($C95, Demand!$B$9:$B$1040,0))</f>
        <v>66.184270833333329</v>
      </c>
      <c r="R95" s="175">
        <f>Assumptions!$G$55*Assumptions!$G$46*INDEX(Demand!R$9:R$1040, MATCH($C95, Demand!$B$9:$B$1040,0))</f>
        <v>66.184270833333329</v>
      </c>
      <c r="S95" s="175">
        <f>Assumptions!$G$55*Assumptions!$G$46*INDEX(Demand!S$9:S$1040, MATCH($C95, Demand!$B$9:$B$1040,0))</f>
        <v>66.184270833333329</v>
      </c>
      <c r="T95" s="175">
        <f>Assumptions!$G$55*Assumptions!$G$46*INDEX(Demand!T$9:T$1040, MATCH($C95, Demand!$B$9:$B$1040,0))</f>
        <v>66.184270833333329</v>
      </c>
      <c r="U95" s="175">
        <f>Assumptions!$G$55*Assumptions!$G$46*INDEX(Demand!U$9:U$1040, MATCH($C95, Demand!$B$9:$B$1040,0))</f>
        <v>66.184270833333329</v>
      </c>
      <c r="V95" s="175">
        <f>Assumptions!$G$55*Assumptions!$G$46*INDEX(Demand!V$9:V$1040, MATCH($C95, Demand!$B$9:$B$1040,0))</f>
        <v>66.184270833333329</v>
      </c>
      <c r="W95" s="175">
        <f>Assumptions!$G$55*Assumptions!$G$46*INDEX(Demand!W$9:W$1040, MATCH($C95, Demand!$B$9:$B$1040,0))</f>
        <v>66.184270833333329</v>
      </c>
      <c r="X95" s="175">
        <f>Assumptions!$G$55*Assumptions!$G$46*INDEX(Demand!X$9:X$1040, MATCH($C95, Demand!$B$9:$B$1040,0))</f>
        <v>66.184270833333329</v>
      </c>
    </row>
    <row r="96" spans="2:24" s="1" customFormat="1" x14ac:dyDescent="0.2">
      <c r="B96" s="220">
        <f>'Span data'!B97</f>
        <v>10229741</v>
      </c>
      <c r="C96" s="169" t="str">
        <f>'Span data'!C97</f>
        <v>KYM006</v>
      </c>
      <c r="D96" s="162"/>
      <c r="E96" s="175">
        <f>Assumptions!$G$55*Assumptions!$G$46*INDEX(Demand!E$9:E$1040, MATCH($C96, Demand!$B$9:$B$1040,0))</f>
        <v>66.48833333333333</v>
      </c>
      <c r="F96" s="175">
        <f>Assumptions!$G$55*Assumptions!$G$46*INDEX(Demand!F$9:F$1040, MATCH($C96, Demand!$B$9:$B$1040,0))</f>
        <v>66.386979166666663</v>
      </c>
      <c r="G96" s="175">
        <f>Assumptions!$G$55*Assumptions!$G$46*INDEX(Demand!G$9:G$1040, MATCH($C96, Demand!$B$9:$B$1040,0))</f>
        <v>66.285624999999982</v>
      </c>
      <c r="H96" s="175">
        <f>Assumptions!$G$55*Assumptions!$G$46*INDEX(Demand!H$9:H$1040, MATCH($C96, Demand!$B$9:$B$1040,0))</f>
        <v>66.285624999999982</v>
      </c>
      <c r="I96" s="175">
        <f>Assumptions!$G$55*Assumptions!$G$46*INDEX(Demand!I$9:I$1040, MATCH($C96, Demand!$B$9:$B$1040,0))</f>
        <v>65.981562499999995</v>
      </c>
      <c r="J96" s="175">
        <f>Assumptions!$G$55*Assumptions!$G$46*INDEX(Demand!J$9:J$1040, MATCH($C96, Demand!$B$9:$B$1040,0))</f>
        <v>65.778854166666662</v>
      </c>
      <c r="K96" s="175">
        <f>Assumptions!$G$55*Assumptions!$G$46*INDEX(Demand!K$9:K$1040, MATCH($C96, Demand!$B$9:$B$1040,0))</f>
        <v>65.981562499999995</v>
      </c>
      <c r="L96" s="175">
        <f>Assumptions!$G$55*Assumptions!$G$46*INDEX(Demand!L$9:L$1040, MATCH($C96, Demand!$B$9:$B$1040,0))</f>
        <v>66.48833333333333</v>
      </c>
      <c r="M96" s="175">
        <f>Assumptions!$G$55*Assumptions!$G$46*INDEX(Demand!M$9:M$1040, MATCH($C96, Demand!$B$9:$B$1040,0))</f>
        <v>66.184270833333329</v>
      </c>
      <c r="N96" s="175">
        <f>Assumptions!$G$55*Assumptions!$G$46*INDEX(Demand!N$9:N$1040, MATCH($C96, Demand!$B$9:$B$1040,0))</f>
        <v>66.184270833333329</v>
      </c>
      <c r="O96" s="175">
        <f>Assumptions!$G$55*Assumptions!$G$46*INDEX(Demand!O$9:O$1040, MATCH($C96, Demand!$B$9:$B$1040,0))</f>
        <v>66.184270833333329</v>
      </c>
      <c r="P96" s="175">
        <f>Assumptions!$G$55*Assumptions!$G$46*INDEX(Demand!P$9:P$1040, MATCH($C96, Demand!$B$9:$B$1040,0))</f>
        <v>66.184270833333329</v>
      </c>
      <c r="Q96" s="175">
        <f>Assumptions!$G$55*Assumptions!$G$46*INDEX(Demand!Q$9:Q$1040, MATCH($C96, Demand!$B$9:$B$1040,0))</f>
        <v>66.184270833333329</v>
      </c>
      <c r="R96" s="175">
        <f>Assumptions!$G$55*Assumptions!$G$46*INDEX(Demand!R$9:R$1040, MATCH($C96, Demand!$B$9:$B$1040,0))</f>
        <v>66.184270833333329</v>
      </c>
      <c r="S96" s="175">
        <f>Assumptions!$G$55*Assumptions!$G$46*INDEX(Demand!S$9:S$1040, MATCH($C96, Demand!$B$9:$B$1040,0))</f>
        <v>66.184270833333329</v>
      </c>
      <c r="T96" s="175">
        <f>Assumptions!$G$55*Assumptions!$G$46*INDEX(Demand!T$9:T$1040, MATCH($C96, Demand!$B$9:$B$1040,0))</f>
        <v>66.184270833333329</v>
      </c>
      <c r="U96" s="175">
        <f>Assumptions!$G$55*Assumptions!$G$46*INDEX(Demand!U$9:U$1040, MATCH($C96, Demand!$B$9:$B$1040,0))</f>
        <v>66.184270833333329</v>
      </c>
      <c r="V96" s="175">
        <f>Assumptions!$G$55*Assumptions!$G$46*INDEX(Demand!V$9:V$1040, MATCH($C96, Demand!$B$9:$B$1040,0))</f>
        <v>66.184270833333329</v>
      </c>
      <c r="W96" s="175">
        <f>Assumptions!$G$55*Assumptions!$G$46*INDEX(Demand!W$9:W$1040, MATCH($C96, Demand!$B$9:$B$1040,0))</f>
        <v>66.184270833333329</v>
      </c>
      <c r="X96" s="175">
        <f>Assumptions!$G$55*Assumptions!$G$46*INDEX(Demand!X$9:X$1040, MATCH($C96, Demand!$B$9:$B$1040,0))</f>
        <v>66.184270833333329</v>
      </c>
    </row>
    <row r="97" spans="2:24" s="1" customFormat="1" x14ac:dyDescent="0.2">
      <c r="B97" s="220">
        <f>'Span data'!B98</f>
        <v>10229744</v>
      </c>
      <c r="C97" s="169" t="str">
        <f>'Span data'!C98</f>
        <v>KYM006</v>
      </c>
      <c r="D97" s="162"/>
      <c r="E97" s="175">
        <f>Assumptions!$G$55*Assumptions!$G$46*INDEX(Demand!E$9:E$1040, MATCH($C97, Demand!$B$9:$B$1040,0))</f>
        <v>66.48833333333333</v>
      </c>
      <c r="F97" s="175">
        <f>Assumptions!$G$55*Assumptions!$G$46*INDEX(Demand!F$9:F$1040, MATCH($C97, Demand!$B$9:$B$1040,0))</f>
        <v>66.386979166666663</v>
      </c>
      <c r="G97" s="175">
        <f>Assumptions!$G$55*Assumptions!$G$46*INDEX(Demand!G$9:G$1040, MATCH($C97, Demand!$B$9:$B$1040,0))</f>
        <v>66.285624999999982</v>
      </c>
      <c r="H97" s="175">
        <f>Assumptions!$G$55*Assumptions!$G$46*INDEX(Demand!H$9:H$1040, MATCH($C97, Demand!$B$9:$B$1040,0))</f>
        <v>66.285624999999982</v>
      </c>
      <c r="I97" s="175">
        <f>Assumptions!$G$55*Assumptions!$G$46*INDEX(Demand!I$9:I$1040, MATCH($C97, Demand!$B$9:$B$1040,0))</f>
        <v>65.981562499999995</v>
      </c>
      <c r="J97" s="175">
        <f>Assumptions!$G$55*Assumptions!$G$46*INDEX(Demand!J$9:J$1040, MATCH($C97, Demand!$B$9:$B$1040,0))</f>
        <v>65.778854166666662</v>
      </c>
      <c r="K97" s="175">
        <f>Assumptions!$G$55*Assumptions!$G$46*INDEX(Demand!K$9:K$1040, MATCH($C97, Demand!$B$9:$B$1040,0))</f>
        <v>65.981562499999995</v>
      </c>
      <c r="L97" s="175">
        <f>Assumptions!$G$55*Assumptions!$G$46*INDEX(Demand!L$9:L$1040, MATCH($C97, Demand!$B$9:$B$1040,0))</f>
        <v>66.48833333333333</v>
      </c>
      <c r="M97" s="175">
        <f>Assumptions!$G$55*Assumptions!$G$46*INDEX(Demand!M$9:M$1040, MATCH($C97, Demand!$B$9:$B$1040,0))</f>
        <v>66.184270833333329</v>
      </c>
      <c r="N97" s="175">
        <f>Assumptions!$G$55*Assumptions!$G$46*INDEX(Demand!N$9:N$1040, MATCH($C97, Demand!$B$9:$B$1040,0))</f>
        <v>66.184270833333329</v>
      </c>
      <c r="O97" s="175">
        <f>Assumptions!$G$55*Assumptions!$G$46*INDEX(Demand!O$9:O$1040, MATCH($C97, Demand!$B$9:$B$1040,0))</f>
        <v>66.184270833333329</v>
      </c>
      <c r="P97" s="175">
        <f>Assumptions!$G$55*Assumptions!$G$46*INDEX(Demand!P$9:P$1040, MATCH($C97, Demand!$B$9:$B$1040,0))</f>
        <v>66.184270833333329</v>
      </c>
      <c r="Q97" s="175">
        <f>Assumptions!$G$55*Assumptions!$G$46*INDEX(Demand!Q$9:Q$1040, MATCH($C97, Demand!$B$9:$B$1040,0))</f>
        <v>66.184270833333329</v>
      </c>
      <c r="R97" s="175">
        <f>Assumptions!$G$55*Assumptions!$G$46*INDEX(Demand!R$9:R$1040, MATCH($C97, Demand!$B$9:$B$1040,0))</f>
        <v>66.184270833333329</v>
      </c>
      <c r="S97" s="175">
        <f>Assumptions!$G$55*Assumptions!$G$46*INDEX(Demand!S$9:S$1040, MATCH($C97, Demand!$B$9:$B$1040,0))</f>
        <v>66.184270833333329</v>
      </c>
      <c r="T97" s="175">
        <f>Assumptions!$G$55*Assumptions!$G$46*INDEX(Demand!T$9:T$1040, MATCH($C97, Demand!$B$9:$B$1040,0))</f>
        <v>66.184270833333329</v>
      </c>
      <c r="U97" s="175">
        <f>Assumptions!$G$55*Assumptions!$G$46*INDEX(Demand!U$9:U$1040, MATCH($C97, Demand!$B$9:$B$1040,0))</f>
        <v>66.184270833333329</v>
      </c>
      <c r="V97" s="175">
        <f>Assumptions!$G$55*Assumptions!$G$46*INDEX(Demand!V$9:V$1040, MATCH($C97, Demand!$B$9:$B$1040,0))</f>
        <v>66.184270833333329</v>
      </c>
      <c r="W97" s="175">
        <f>Assumptions!$G$55*Assumptions!$G$46*INDEX(Demand!W$9:W$1040, MATCH($C97, Demand!$B$9:$B$1040,0))</f>
        <v>66.184270833333329</v>
      </c>
      <c r="X97" s="175">
        <f>Assumptions!$G$55*Assumptions!$G$46*INDEX(Demand!X$9:X$1040, MATCH($C97, Demand!$B$9:$B$1040,0))</f>
        <v>66.184270833333329</v>
      </c>
    </row>
    <row r="98" spans="2:24" s="1" customFormat="1" x14ac:dyDescent="0.2">
      <c r="B98" s="220">
        <f>'Span data'!B99</f>
        <v>10229786</v>
      </c>
      <c r="C98" s="169" t="str">
        <f>'Span data'!C99</f>
        <v>KYM004</v>
      </c>
      <c r="D98" s="162"/>
      <c r="E98" s="175">
        <f>Assumptions!$G$55*Assumptions!$G$46*INDEX(Demand!E$9:E$1040, MATCH($C98, Demand!$B$9:$B$1040,0))</f>
        <v>54.832604166666663</v>
      </c>
      <c r="F98" s="175">
        <f>Assumptions!$G$55*Assumptions!$G$46*INDEX(Demand!F$9:F$1040, MATCH($C98, Demand!$B$9:$B$1040,0))</f>
        <v>55.33937499999999</v>
      </c>
      <c r="G98" s="175">
        <f>Assumptions!$G$55*Assumptions!$G$46*INDEX(Demand!G$9:G$1040, MATCH($C98, Demand!$B$9:$B$1040,0))</f>
        <v>56.352916666666658</v>
      </c>
      <c r="H98" s="175">
        <f>Assumptions!$G$55*Assumptions!$G$46*INDEX(Demand!H$9:H$1040, MATCH($C98, Demand!$B$9:$B$1040,0))</f>
        <v>57.062395833333326</v>
      </c>
      <c r="I98" s="175">
        <f>Assumptions!$G$55*Assumptions!$G$46*INDEX(Demand!I$9:I$1040, MATCH($C98, Demand!$B$9:$B$1040,0))</f>
        <v>56.8596875</v>
      </c>
      <c r="J98" s="175">
        <f>Assumptions!$G$55*Assumptions!$G$46*INDEX(Demand!J$9:J$1040, MATCH($C98, Demand!$B$9:$B$1040,0))</f>
        <v>57.062395833333326</v>
      </c>
      <c r="K98" s="175">
        <f>Assumptions!$G$55*Assumptions!$G$46*INDEX(Demand!K$9:K$1040, MATCH($C98, Demand!$B$9:$B$1040,0))</f>
        <v>58.177291666666669</v>
      </c>
      <c r="L98" s="175">
        <f>Assumptions!$G$55*Assumptions!$G$46*INDEX(Demand!L$9:L$1040, MATCH($C98, Demand!$B$9:$B$1040,0))</f>
        <v>59.393541666666664</v>
      </c>
      <c r="M98" s="175">
        <f>Assumptions!$G$55*Assumptions!$G$46*INDEX(Demand!M$9:M$1040, MATCH($C98, Demand!$B$9:$B$1040,0))</f>
        <v>59.29218749999999</v>
      </c>
      <c r="N98" s="175">
        <f>Assumptions!$G$55*Assumptions!$G$46*INDEX(Demand!N$9:N$1040, MATCH($C98, Demand!$B$9:$B$1040,0))</f>
        <v>59.29218749999999</v>
      </c>
      <c r="O98" s="175">
        <f>Assumptions!$G$55*Assumptions!$G$46*INDEX(Demand!O$9:O$1040, MATCH($C98, Demand!$B$9:$B$1040,0))</f>
        <v>59.29218749999999</v>
      </c>
      <c r="P98" s="175">
        <f>Assumptions!$G$55*Assumptions!$G$46*INDEX(Demand!P$9:P$1040, MATCH($C98, Demand!$B$9:$B$1040,0))</f>
        <v>59.29218749999999</v>
      </c>
      <c r="Q98" s="175">
        <f>Assumptions!$G$55*Assumptions!$G$46*INDEX(Demand!Q$9:Q$1040, MATCH($C98, Demand!$B$9:$B$1040,0))</f>
        <v>59.29218749999999</v>
      </c>
      <c r="R98" s="175">
        <f>Assumptions!$G$55*Assumptions!$G$46*INDEX(Demand!R$9:R$1040, MATCH($C98, Demand!$B$9:$B$1040,0))</f>
        <v>59.29218749999999</v>
      </c>
      <c r="S98" s="175">
        <f>Assumptions!$G$55*Assumptions!$G$46*INDEX(Demand!S$9:S$1040, MATCH($C98, Demand!$B$9:$B$1040,0))</f>
        <v>59.29218749999999</v>
      </c>
      <c r="T98" s="175">
        <f>Assumptions!$G$55*Assumptions!$G$46*INDEX(Demand!T$9:T$1040, MATCH($C98, Demand!$B$9:$B$1040,0))</f>
        <v>59.29218749999999</v>
      </c>
      <c r="U98" s="175">
        <f>Assumptions!$G$55*Assumptions!$G$46*INDEX(Demand!U$9:U$1040, MATCH($C98, Demand!$B$9:$B$1040,0))</f>
        <v>59.29218749999999</v>
      </c>
      <c r="V98" s="175">
        <f>Assumptions!$G$55*Assumptions!$G$46*INDEX(Demand!V$9:V$1040, MATCH($C98, Demand!$B$9:$B$1040,0))</f>
        <v>59.29218749999999</v>
      </c>
      <c r="W98" s="175">
        <f>Assumptions!$G$55*Assumptions!$G$46*INDEX(Demand!W$9:W$1040, MATCH($C98, Demand!$B$9:$B$1040,0))</f>
        <v>59.29218749999999</v>
      </c>
      <c r="X98" s="175">
        <f>Assumptions!$G$55*Assumptions!$G$46*INDEX(Demand!X$9:X$1040, MATCH($C98, Demand!$B$9:$B$1040,0))</f>
        <v>59.29218749999999</v>
      </c>
    </row>
    <row r="99" spans="2:24" s="1" customFormat="1" x14ac:dyDescent="0.2">
      <c r="B99" s="220">
        <f>'Span data'!B100</f>
        <v>10229796</v>
      </c>
      <c r="C99" s="169" t="str">
        <f>'Span data'!C100</f>
        <v>KYM004</v>
      </c>
      <c r="D99" s="162"/>
      <c r="E99" s="175">
        <f>Assumptions!$G$55*Assumptions!$G$46*INDEX(Demand!E$9:E$1040, MATCH($C99, Demand!$B$9:$B$1040,0))</f>
        <v>54.832604166666663</v>
      </c>
      <c r="F99" s="175">
        <f>Assumptions!$G$55*Assumptions!$G$46*INDEX(Demand!F$9:F$1040, MATCH($C99, Demand!$B$9:$B$1040,0))</f>
        <v>55.33937499999999</v>
      </c>
      <c r="G99" s="175">
        <f>Assumptions!$G$55*Assumptions!$G$46*INDEX(Demand!G$9:G$1040, MATCH($C99, Demand!$B$9:$B$1040,0))</f>
        <v>56.352916666666658</v>
      </c>
      <c r="H99" s="175">
        <f>Assumptions!$G$55*Assumptions!$G$46*INDEX(Demand!H$9:H$1040, MATCH($C99, Demand!$B$9:$B$1040,0))</f>
        <v>57.062395833333326</v>
      </c>
      <c r="I99" s="175">
        <f>Assumptions!$G$55*Assumptions!$G$46*INDEX(Demand!I$9:I$1040, MATCH($C99, Demand!$B$9:$B$1040,0))</f>
        <v>56.8596875</v>
      </c>
      <c r="J99" s="175">
        <f>Assumptions!$G$55*Assumptions!$G$46*INDEX(Demand!J$9:J$1040, MATCH($C99, Demand!$B$9:$B$1040,0))</f>
        <v>57.062395833333326</v>
      </c>
      <c r="K99" s="175">
        <f>Assumptions!$G$55*Assumptions!$G$46*INDEX(Demand!K$9:K$1040, MATCH($C99, Demand!$B$9:$B$1040,0))</f>
        <v>58.177291666666669</v>
      </c>
      <c r="L99" s="175">
        <f>Assumptions!$G$55*Assumptions!$G$46*INDEX(Demand!L$9:L$1040, MATCH($C99, Demand!$B$9:$B$1040,0))</f>
        <v>59.393541666666664</v>
      </c>
      <c r="M99" s="175">
        <f>Assumptions!$G$55*Assumptions!$G$46*INDEX(Demand!M$9:M$1040, MATCH($C99, Demand!$B$9:$B$1040,0))</f>
        <v>59.29218749999999</v>
      </c>
      <c r="N99" s="175">
        <f>Assumptions!$G$55*Assumptions!$G$46*INDEX(Demand!N$9:N$1040, MATCH($C99, Demand!$B$9:$B$1040,0))</f>
        <v>59.29218749999999</v>
      </c>
      <c r="O99" s="175">
        <f>Assumptions!$G$55*Assumptions!$G$46*INDEX(Demand!O$9:O$1040, MATCH($C99, Demand!$B$9:$B$1040,0))</f>
        <v>59.29218749999999</v>
      </c>
      <c r="P99" s="175">
        <f>Assumptions!$G$55*Assumptions!$G$46*INDEX(Demand!P$9:P$1040, MATCH($C99, Demand!$B$9:$B$1040,0))</f>
        <v>59.29218749999999</v>
      </c>
      <c r="Q99" s="175">
        <f>Assumptions!$G$55*Assumptions!$G$46*INDEX(Demand!Q$9:Q$1040, MATCH($C99, Demand!$B$9:$B$1040,0))</f>
        <v>59.29218749999999</v>
      </c>
      <c r="R99" s="175">
        <f>Assumptions!$G$55*Assumptions!$G$46*INDEX(Demand!R$9:R$1040, MATCH($C99, Demand!$B$9:$B$1040,0))</f>
        <v>59.29218749999999</v>
      </c>
      <c r="S99" s="175">
        <f>Assumptions!$G$55*Assumptions!$G$46*INDEX(Demand!S$9:S$1040, MATCH($C99, Demand!$B$9:$B$1040,0))</f>
        <v>59.29218749999999</v>
      </c>
      <c r="T99" s="175">
        <f>Assumptions!$G$55*Assumptions!$G$46*INDEX(Demand!T$9:T$1040, MATCH($C99, Demand!$B$9:$B$1040,0))</f>
        <v>59.29218749999999</v>
      </c>
      <c r="U99" s="175">
        <f>Assumptions!$G$55*Assumptions!$G$46*INDEX(Demand!U$9:U$1040, MATCH($C99, Demand!$B$9:$B$1040,0))</f>
        <v>59.29218749999999</v>
      </c>
      <c r="V99" s="175">
        <f>Assumptions!$G$55*Assumptions!$G$46*INDEX(Demand!V$9:V$1040, MATCH($C99, Demand!$B$9:$B$1040,0))</f>
        <v>59.29218749999999</v>
      </c>
      <c r="W99" s="175">
        <f>Assumptions!$G$55*Assumptions!$G$46*INDEX(Demand!W$9:W$1040, MATCH($C99, Demand!$B$9:$B$1040,0))</f>
        <v>59.29218749999999</v>
      </c>
      <c r="X99" s="175">
        <f>Assumptions!$G$55*Assumptions!$G$46*INDEX(Demand!X$9:X$1040, MATCH($C99, Demand!$B$9:$B$1040,0))</f>
        <v>59.29218749999999</v>
      </c>
    </row>
    <row r="100" spans="2:24" s="1" customFormat="1" x14ac:dyDescent="0.2">
      <c r="B100" s="220">
        <f>'Span data'!B101</f>
        <v>10229864</v>
      </c>
      <c r="C100" s="169" t="str">
        <f>'Span data'!C101</f>
        <v>KYM004</v>
      </c>
      <c r="D100" s="162"/>
      <c r="E100" s="175">
        <f>Assumptions!$G$55*Assumptions!$G$46*INDEX(Demand!E$9:E$1040, MATCH($C100, Demand!$B$9:$B$1040,0))</f>
        <v>54.832604166666663</v>
      </c>
      <c r="F100" s="175">
        <f>Assumptions!$G$55*Assumptions!$G$46*INDEX(Demand!F$9:F$1040, MATCH($C100, Demand!$B$9:$B$1040,0))</f>
        <v>55.33937499999999</v>
      </c>
      <c r="G100" s="175">
        <f>Assumptions!$G$55*Assumptions!$G$46*INDEX(Demand!G$9:G$1040, MATCH($C100, Demand!$B$9:$B$1040,0))</f>
        <v>56.352916666666658</v>
      </c>
      <c r="H100" s="175">
        <f>Assumptions!$G$55*Assumptions!$G$46*INDEX(Demand!H$9:H$1040, MATCH($C100, Demand!$B$9:$B$1040,0))</f>
        <v>57.062395833333326</v>
      </c>
      <c r="I100" s="175">
        <f>Assumptions!$G$55*Assumptions!$G$46*INDEX(Demand!I$9:I$1040, MATCH($C100, Demand!$B$9:$B$1040,0))</f>
        <v>56.8596875</v>
      </c>
      <c r="J100" s="175">
        <f>Assumptions!$G$55*Assumptions!$G$46*INDEX(Demand!J$9:J$1040, MATCH($C100, Demand!$B$9:$B$1040,0))</f>
        <v>57.062395833333326</v>
      </c>
      <c r="K100" s="175">
        <f>Assumptions!$G$55*Assumptions!$G$46*INDEX(Demand!K$9:K$1040, MATCH($C100, Demand!$B$9:$B$1040,0))</f>
        <v>58.177291666666669</v>
      </c>
      <c r="L100" s="175">
        <f>Assumptions!$G$55*Assumptions!$G$46*INDEX(Demand!L$9:L$1040, MATCH($C100, Demand!$B$9:$B$1040,0))</f>
        <v>59.393541666666664</v>
      </c>
      <c r="M100" s="175">
        <f>Assumptions!$G$55*Assumptions!$G$46*INDEX(Demand!M$9:M$1040, MATCH($C100, Demand!$B$9:$B$1040,0))</f>
        <v>59.29218749999999</v>
      </c>
      <c r="N100" s="175">
        <f>Assumptions!$G$55*Assumptions!$G$46*INDEX(Demand!N$9:N$1040, MATCH($C100, Demand!$B$9:$B$1040,0))</f>
        <v>59.29218749999999</v>
      </c>
      <c r="O100" s="175">
        <f>Assumptions!$G$55*Assumptions!$G$46*INDEX(Demand!O$9:O$1040, MATCH($C100, Demand!$B$9:$B$1040,0))</f>
        <v>59.29218749999999</v>
      </c>
      <c r="P100" s="175">
        <f>Assumptions!$G$55*Assumptions!$G$46*INDEX(Demand!P$9:P$1040, MATCH($C100, Demand!$B$9:$B$1040,0))</f>
        <v>59.29218749999999</v>
      </c>
      <c r="Q100" s="175">
        <f>Assumptions!$G$55*Assumptions!$G$46*INDEX(Demand!Q$9:Q$1040, MATCH($C100, Demand!$B$9:$B$1040,0))</f>
        <v>59.29218749999999</v>
      </c>
      <c r="R100" s="175">
        <f>Assumptions!$G$55*Assumptions!$G$46*INDEX(Demand!R$9:R$1040, MATCH($C100, Demand!$B$9:$B$1040,0))</f>
        <v>59.29218749999999</v>
      </c>
      <c r="S100" s="175">
        <f>Assumptions!$G$55*Assumptions!$G$46*INDEX(Demand!S$9:S$1040, MATCH($C100, Demand!$B$9:$B$1040,0))</f>
        <v>59.29218749999999</v>
      </c>
      <c r="T100" s="175">
        <f>Assumptions!$G$55*Assumptions!$G$46*INDEX(Demand!T$9:T$1040, MATCH($C100, Demand!$B$9:$B$1040,0))</f>
        <v>59.29218749999999</v>
      </c>
      <c r="U100" s="175">
        <f>Assumptions!$G$55*Assumptions!$G$46*INDEX(Demand!U$9:U$1040, MATCH($C100, Demand!$B$9:$B$1040,0))</f>
        <v>59.29218749999999</v>
      </c>
      <c r="V100" s="175">
        <f>Assumptions!$G$55*Assumptions!$G$46*INDEX(Demand!V$9:V$1040, MATCH($C100, Demand!$B$9:$B$1040,0))</f>
        <v>59.29218749999999</v>
      </c>
      <c r="W100" s="175">
        <f>Assumptions!$G$55*Assumptions!$G$46*INDEX(Demand!W$9:W$1040, MATCH($C100, Demand!$B$9:$B$1040,0))</f>
        <v>59.29218749999999</v>
      </c>
      <c r="X100" s="175">
        <f>Assumptions!$G$55*Assumptions!$G$46*INDEX(Demand!X$9:X$1040, MATCH($C100, Demand!$B$9:$B$1040,0))</f>
        <v>59.29218749999999</v>
      </c>
    </row>
    <row r="101" spans="2:24" s="1" customFormat="1" x14ac:dyDescent="0.2">
      <c r="B101" s="220">
        <f>'Span data'!B102</f>
        <v>10229887</v>
      </c>
      <c r="C101" s="169" t="str">
        <f>'Span data'!C102</f>
        <v>KYM004</v>
      </c>
      <c r="D101" s="162"/>
      <c r="E101" s="175">
        <f>Assumptions!$G$55*Assumptions!$G$46*INDEX(Demand!E$9:E$1040, MATCH($C101, Demand!$B$9:$B$1040,0))</f>
        <v>54.832604166666663</v>
      </c>
      <c r="F101" s="175">
        <f>Assumptions!$G$55*Assumptions!$G$46*INDEX(Demand!F$9:F$1040, MATCH($C101, Demand!$B$9:$B$1040,0))</f>
        <v>55.33937499999999</v>
      </c>
      <c r="G101" s="175">
        <f>Assumptions!$G$55*Assumptions!$G$46*INDEX(Demand!G$9:G$1040, MATCH($C101, Demand!$B$9:$B$1040,0))</f>
        <v>56.352916666666658</v>
      </c>
      <c r="H101" s="175">
        <f>Assumptions!$G$55*Assumptions!$G$46*INDEX(Demand!H$9:H$1040, MATCH($C101, Demand!$B$9:$B$1040,0))</f>
        <v>57.062395833333326</v>
      </c>
      <c r="I101" s="175">
        <f>Assumptions!$G$55*Assumptions!$G$46*INDEX(Demand!I$9:I$1040, MATCH($C101, Demand!$B$9:$B$1040,0))</f>
        <v>56.8596875</v>
      </c>
      <c r="J101" s="175">
        <f>Assumptions!$G$55*Assumptions!$G$46*INDEX(Demand!J$9:J$1040, MATCH($C101, Demand!$B$9:$B$1040,0))</f>
        <v>57.062395833333326</v>
      </c>
      <c r="K101" s="175">
        <f>Assumptions!$G$55*Assumptions!$G$46*INDEX(Demand!K$9:K$1040, MATCH($C101, Demand!$B$9:$B$1040,0))</f>
        <v>58.177291666666669</v>
      </c>
      <c r="L101" s="175">
        <f>Assumptions!$G$55*Assumptions!$G$46*INDEX(Demand!L$9:L$1040, MATCH($C101, Demand!$B$9:$B$1040,0))</f>
        <v>59.393541666666664</v>
      </c>
      <c r="M101" s="175">
        <f>Assumptions!$G$55*Assumptions!$G$46*INDEX(Demand!M$9:M$1040, MATCH($C101, Demand!$B$9:$B$1040,0))</f>
        <v>59.29218749999999</v>
      </c>
      <c r="N101" s="175">
        <f>Assumptions!$G$55*Assumptions!$G$46*INDEX(Demand!N$9:N$1040, MATCH($C101, Demand!$B$9:$B$1040,0))</f>
        <v>59.29218749999999</v>
      </c>
      <c r="O101" s="175">
        <f>Assumptions!$G$55*Assumptions!$G$46*INDEX(Demand!O$9:O$1040, MATCH($C101, Demand!$B$9:$B$1040,0))</f>
        <v>59.29218749999999</v>
      </c>
      <c r="P101" s="175">
        <f>Assumptions!$G$55*Assumptions!$G$46*INDEX(Demand!P$9:P$1040, MATCH($C101, Demand!$B$9:$B$1040,0))</f>
        <v>59.29218749999999</v>
      </c>
      <c r="Q101" s="175">
        <f>Assumptions!$G$55*Assumptions!$G$46*INDEX(Demand!Q$9:Q$1040, MATCH($C101, Demand!$B$9:$B$1040,0))</f>
        <v>59.29218749999999</v>
      </c>
      <c r="R101" s="175">
        <f>Assumptions!$G$55*Assumptions!$G$46*INDEX(Demand!R$9:R$1040, MATCH($C101, Demand!$B$9:$B$1040,0))</f>
        <v>59.29218749999999</v>
      </c>
      <c r="S101" s="175">
        <f>Assumptions!$G$55*Assumptions!$G$46*INDEX(Demand!S$9:S$1040, MATCH($C101, Demand!$B$9:$B$1040,0))</f>
        <v>59.29218749999999</v>
      </c>
      <c r="T101" s="175">
        <f>Assumptions!$G$55*Assumptions!$G$46*INDEX(Demand!T$9:T$1040, MATCH($C101, Demand!$B$9:$B$1040,0))</f>
        <v>59.29218749999999</v>
      </c>
      <c r="U101" s="175">
        <f>Assumptions!$G$55*Assumptions!$G$46*INDEX(Demand!U$9:U$1040, MATCH($C101, Demand!$B$9:$B$1040,0))</f>
        <v>59.29218749999999</v>
      </c>
      <c r="V101" s="175">
        <f>Assumptions!$G$55*Assumptions!$G$46*INDEX(Demand!V$9:V$1040, MATCH($C101, Demand!$B$9:$B$1040,0))</f>
        <v>59.29218749999999</v>
      </c>
      <c r="W101" s="175">
        <f>Assumptions!$G$55*Assumptions!$G$46*INDEX(Demand!W$9:W$1040, MATCH($C101, Demand!$B$9:$B$1040,0))</f>
        <v>59.29218749999999</v>
      </c>
      <c r="X101" s="175">
        <f>Assumptions!$G$55*Assumptions!$G$46*INDEX(Demand!X$9:X$1040, MATCH($C101, Demand!$B$9:$B$1040,0))</f>
        <v>59.29218749999999</v>
      </c>
    </row>
    <row r="102" spans="2:24" s="1" customFormat="1" x14ac:dyDescent="0.2">
      <c r="B102" s="220">
        <f>'Span data'!B103</f>
        <v>10229924</v>
      </c>
      <c r="C102" s="169" t="str">
        <f>'Span data'!C103</f>
        <v>KYM004</v>
      </c>
      <c r="D102" s="162"/>
      <c r="E102" s="175">
        <f>Assumptions!$G$55*Assumptions!$G$46*INDEX(Demand!E$9:E$1040, MATCH($C102, Demand!$B$9:$B$1040,0))</f>
        <v>54.832604166666663</v>
      </c>
      <c r="F102" s="175">
        <f>Assumptions!$G$55*Assumptions!$G$46*INDEX(Demand!F$9:F$1040, MATCH($C102, Demand!$B$9:$B$1040,0))</f>
        <v>55.33937499999999</v>
      </c>
      <c r="G102" s="175">
        <f>Assumptions!$G$55*Assumptions!$G$46*INDEX(Demand!G$9:G$1040, MATCH($C102, Demand!$B$9:$B$1040,0))</f>
        <v>56.352916666666658</v>
      </c>
      <c r="H102" s="175">
        <f>Assumptions!$G$55*Assumptions!$G$46*INDEX(Demand!H$9:H$1040, MATCH($C102, Demand!$B$9:$B$1040,0))</f>
        <v>57.062395833333326</v>
      </c>
      <c r="I102" s="175">
        <f>Assumptions!$G$55*Assumptions!$G$46*INDEX(Demand!I$9:I$1040, MATCH($C102, Demand!$B$9:$B$1040,0))</f>
        <v>56.8596875</v>
      </c>
      <c r="J102" s="175">
        <f>Assumptions!$G$55*Assumptions!$G$46*INDEX(Demand!J$9:J$1040, MATCH($C102, Demand!$B$9:$B$1040,0))</f>
        <v>57.062395833333326</v>
      </c>
      <c r="K102" s="175">
        <f>Assumptions!$G$55*Assumptions!$G$46*INDEX(Demand!K$9:K$1040, MATCH($C102, Demand!$B$9:$B$1040,0))</f>
        <v>58.177291666666669</v>
      </c>
      <c r="L102" s="175">
        <f>Assumptions!$G$55*Assumptions!$G$46*INDEX(Demand!L$9:L$1040, MATCH($C102, Demand!$B$9:$B$1040,0))</f>
        <v>59.393541666666664</v>
      </c>
      <c r="M102" s="175">
        <f>Assumptions!$G$55*Assumptions!$G$46*INDEX(Demand!M$9:M$1040, MATCH($C102, Demand!$B$9:$B$1040,0))</f>
        <v>59.29218749999999</v>
      </c>
      <c r="N102" s="175">
        <f>Assumptions!$G$55*Assumptions!$G$46*INDEX(Demand!N$9:N$1040, MATCH($C102, Demand!$B$9:$B$1040,0))</f>
        <v>59.29218749999999</v>
      </c>
      <c r="O102" s="175">
        <f>Assumptions!$G$55*Assumptions!$G$46*INDEX(Demand!O$9:O$1040, MATCH($C102, Demand!$B$9:$B$1040,0))</f>
        <v>59.29218749999999</v>
      </c>
      <c r="P102" s="175">
        <f>Assumptions!$G$55*Assumptions!$G$46*INDEX(Demand!P$9:P$1040, MATCH($C102, Demand!$B$9:$B$1040,0))</f>
        <v>59.29218749999999</v>
      </c>
      <c r="Q102" s="175">
        <f>Assumptions!$G$55*Assumptions!$G$46*INDEX(Demand!Q$9:Q$1040, MATCH($C102, Demand!$B$9:$B$1040,0))</f>
        <v>59.29218749999999</v>
      </c>
      <c r="R102" s="175">
        <f>Assumptions!$G$55*Assumptions!$G$46*INDEX(Demand!R$9:R$1040, MATCH($C102, Demand!$B$9:$B$1040,0))</f>
        <v>59.29218749999999</v>
      </c>
      <c r="S102" s="175">
        <f>Assumptions!$G$55*Assumptions!$G$46*INDEX(Demand!S$9:S$1040, MATCH($C102, Demand!$B$9:$B$1040,0))</f>
        <v>59.29218749999999</v>
      </c>
      <c r="T102" s="175">
        <f>Assumptions!$G$55*Assumptions!$G$46*INDEX(Demand!T$9:T$1040, MATCH($C102, Demand!$B$9:$B$1040,0))</f>
        <v>59.29218749999999</v>
      </c>
      <c r="U102" s="175">
        <f>Assumptions!$G$55*Assumptions!$G$46*INDEX(Demand!U$9:U$1040, MATCH($C102, Demand!$B$9:$B$1040,0))</f>
        <v>59.29218749999999</v>
      </c>
      <c r="V102" s="175">
        <f>Assumptions!$G$55*Assumptions!$G$46*INDEX(Demand!V$9:V$1040, MATCH($C102, Demand!$B$9:$B$1040,0))</f>
        <v>59.29218749999999</v>
      </c>
      <c r="W102" s="175">
        <f>Assumptions!$G$55*Assumptions!$G$46*INDEX(Demand!W$9:W$1040, MATCH($C102, Demand!$B$9:$B$1040,0))</f>
        <v>59.29218749999999</v>
      </c>
      <c r="X102" s="175">
        <f>Assumptions!$G$55*Assumptions!$G$46*INDEX(Demand!X$9:X$1040, MATCH($C102, Demand!$B$9:$B$1040,0))</f>
        <v>59.29218749999999</v>
      </c>
    </row>
    <row r="103" spans="2:24" s="1" customFormat="1" x14ac:dyDescent="0.2">
      <c r="B103" s="220">
        <f>'Span data'!B104</f>
        <v>10229929</v>
      </c>
      <c r="C103" s="169" t="str">
        <f>'Span data'!C104</f>
        <v>KYM004</v>
      </c>
      <c r="D103" s="162"/>
      <c r="E103" s="175">
        <f>Assumptions!$G$55*Assumptions!$G$46*INDEX(Demand!E$9:E$1040, MATCH($C103, Demand!$B$9:$B$1040,0))</f>
        <v>54.832604166666663</v>
      </c>
      <c r="F103" s="175">
        <f>Assumptions!$G$55*Assumptions!$G$46*INDEX(Demand!F$9:F$1040, MATCH($C103, Demand!$B$9:$B$1040,0))</f>
        <v>55.33937499999999</v>
      </c>
      <c r="G103" s="175">
        <f>Assumptions!$G$55*Assumptions!$G$46*INDEX(Demand!G$9:G$1040, MATCH($C103, Demand!$B$9:$B$1040,0))</f>
        <v>56.352916666666658</v>
      </c>
      <c r="H103" s="175">
        <f>Assumptions!$G$55*Assumptions!$G$46*INDEX(Demand!H$9:H$1040, MATCH($C103, Demand!$B$9:$B$1040,0))</f>
        <v>57.062395833333326</v>
      </c>
      <c r="I103" s="175">
        <f>Assumptions!$G$55*Assumptions!$G$46*INDEX(Demand!I$9:I$1040, MATCH($C103, Demand!$B$9:$B$1040,0))</f>
        <v>56.8596875</v>
      </c>
      <c r="J103" s="175">
        <f>Assumptions!$G$55*Assumptions!$G$46*INDEX(Demand!J$9:J$1040, MATCH($C103, Demand!$B$9:$B$1040,0))</f>
        <v>57.062395833333326</v>
      </c>
      <c r="K103" s="175">
        <f>Assumptions!$G$55*Assumptions!$G$46*INDEX(Demand!K$9:K$1040, MATCH($C103, Demand!$B$9:$B$1040,0))</f>
        <v>58.177291666666669</v>
      </c>
      <c r="L103" s="175">
        <f>Assumptions!$G$55*Assumptions!$G$46*INDEX(Demand!L$9:L$1040, MATCH($C103, Demand!$B$9:$B$1040,0))</f>
        <v>59.393541666666664</v>
      </c>
      <c r="M103" s="175">
        <f>Assumptions!$G$55*Assumptions!$G$46*INDEX(Demand!M$9:M$1040, MATCH($C103, Demand!$B$9:$B$1040,0))</f>
        <v>59.29218749999999</v>
      </c>
      <c r="N103" s="175">
        <f>Assumptions!$G$55*Assumptions!$G$46*INDEX(Demand!N$9:N$1040, MATCH($C103, Demand!$B$9:$B$1040,0))</f>
        <v>59.29218749999999</v>
      </c>
      <c r="O103" s="175">
        <f>Assumptions!$G$55*Assumptions!$G$46*INDEX(Demand!O$9:O$1040, MATCH($C103, Demand!$B$9:$B$1040,0))</f>
        <v>59.29218749999999</v>
      </c>
      <c r="P103" s="175">
        <f>Assumptions!$G$55*Assumptions!$G$46*INDEX(Demand!P$9:P$1040, MATCH($C103, Demand!$B$9:$B$1040,0))</f>
        <v>59.29218749999999</v>
      </c>
      <c r="Q103" s="175">
        <f>Assumptions!$G$55*Assumptions!$G$46*INDEX(Demand!Q$9:Q$1040, MATCH($C103, Demand!$B$9:$B$1040,0))</f>
        <v>59.29218749999999</v>
      </c>
      <c r="R103" s="175">
        <f>Assumptions!$G$55*Assumptions!$G$46*INDEX(Demand!R$9:R$1040, MATCH($C103, Demand!$B$9:$B$1040,0))</f>
        <v>59.29218749999999</v>
      </c>
      <c r="S103" s="175">
        <f>Assumptions!$G$55*Assumptions!$G$46*INDEX(Demand!S$9:S$1040, MATCH($C103, Demand!$B$9:$B$1040,0))</f>
        <v>59.29218749999999</v>
      </c>
      <c r="T103" s="175">
        <f>Assumptions!$G$55*Assumptions!$G$46*INDEX(Demand!T$9:T$1040, MATCH($C103, Demand!$B$9:$B$1040,0))</f>
        <v>59.29218749999999</v>
      </c>
      <c r="U103" s="175">
        <f>Assumptions!$G$55*Assumptions!$G$46*INDEX(Demand!U$9:U$1040, MATCH($C103, Demand!$B$9:$B$1040,0))</f>
        <v>59.29218749999999</v>
      </c>
      <c r="V103" s="175">
        <f>Assumptions!$G$55*Assumptions!$G$46*INDEX(Demand!V$9:V$1040, MATCH($C103, Demand!$B$9:$B$1040,0))</f>
        <v>59.29218749999999</v>
      </c>
      <c r="W103" s="175">
        <f>Assumptions!$G$55*Assumptions!$G$46*INDEX(Demand!W$9:W$1040, MATCH($C103, Demand!$B$9:$B$1040,0))</f>
        <v>59.29218749999999</v>
      </c>
      <c r="X103" s="175">
        <f>Assumptions!$G$55*Assumptions!$G$46*INDEX(Demand!X$9:X$1040, MATCH($C103, Demand!$B$9:$B$1040,0))</f>
        <v>59.29218749999999</v>
      </c>
    </row>
    <row r="104" spans="2:24" s="1" customFormat="1" x14ac:dyDescent="0.2">
      <c r="B104" s="220">
        <f>'Span data'!B105</f>
        <v>10229934</v>
      </c>
      <c r="C104" s="169" t="str">
        <f>'Span data'!C105</f>
        <v>KYM004</v>
      </c>
      <c r="D104" s="162"/>
      <c r="E104" s="175">
        <f>Assumptions!$G$55*Assumptions!$G$46*INDEX(Demand!E$9:E$1040, MATCH($C104, Demand!$B$9:$B$1040,0))</f>
        <v>54.832604166666663</v>
      </c>
      <c r="F104" s="175">
        <f>Assumptions!$G$55*Assumptions!$G$46*INDEX(Demand!F$9:F$1040, MATCH($C104, Demand!$B$9:$B$1040,0))</f>
        <v>55.33937499999999</v>
      </c>
      <c r="G104" s="175">
        <f>Assumptions!$G$55*Assumptions!$G$46*INDEX(Demand!G$9:G$1040, MATCH($C104, Demand!$B$9:$B$1040,0))</f>
        <v>56.352916666666658</v>
      </c>
      <c r="H104" s="175">
        <f>Assumptions!$G$55*Assumptions!$G$46*INDEX(Demand!H$9:H$1040, MATCH($C104, Demand!$B$9:$B$1040,0))</f>
        <v>57.062395833333326</v>
      </c>
      <c r="I104" s="175">
        <f>Assumptions!$G$55*Assumptions!$G$46*INDEX(Demand!I$9:I$1040, MATCH($C104, Demand!$B$9:$B$1040,0))</f>
        <v>56.8596875</v>
      </c>
      <c r="J104" s="175">
        <f>Assumptions!$G$55*Assumptions!$G$46*INDEX(Demand!J$9:J$1040, MATCH($C104, Demand!$B$9:$B$1040,0))</f>
        <v>57.062395833333326</v>
      </c>
      <c r="K104" s="175">
        <f>Assumptions!$G$55*Assumptions!$G$46*INDEX(Demand!K$9:K$1040, MATCH($C104, Demand!$B$9:$B$1040,0))</f>
        <v>58.177291666666669</v>
      </c>
      <c r="L104" s="175">
        <f>Assumptions!$G$55*Assumptions!$G$46*INDEX(Demand!L$9:L$1040, MATCH($C104, Demand!$B$9:$B$1040,0))</f>
        <v>59.393541666666664</v>
      </c>
      <c r="M104" s="175">
        <f>Assumptions!$G$55*Assumptions!$G$46*INDEX(Demand!M$9:M$1040, MATCH($C104, Demand!$B$9:$B$1040,0))</f>
        <v>59.29218749999999</v>
      </c>
      <c r="N104" s="175">
        <f>Assumptions!$G$55*Assumptions!$G$46*INDEX(Demand!N$9:N$1040, MATCH($C104, Demand!$B$9:$B$1040,0))</f>
        <v>59.29218749999999</v>
      </c>
      <c r="O104" s="175">
        <f>Assumptions!$G$55*Assumptions!$G$46*INDEX(Demand!O$9:O$1040, MATCH($C104, Demand!$B$9:$B$1040,0))</f>
        <v>59.29218749999999</v>
      </c>
      <c r="P104" s="175">
        <f>Assumptions!$G$55*Assumptions!$G$46*INDEX(Demand!P$9:P$1040, MATCH($C104, Demand!$B$9:$B$1040,0))</f>
        <v>59.29218749999999</v>
      </c>
      <c r="Q104" s="175">
        <f>Assumptions!$G$55*Assumptions!$G$46*INDEX(Demand!Q$9:Q$1040, MATCH($C104, Demand!$B$9:$B$1040,0))</f>
        <v>59.29218749999999</v>
      </c>
      <c r="R104" s="175">
        <f>Assumptions!$G$55*Assumptions!$G$46*INDEX(Demand!R$9:R$1040, MATCH($C104, Demand!$B$9:$B$1040,0))</f>
        <v>59.29218749999999</v>
      </c>
      <c r="S104" s="175">
        <f>Assumptions!$G$55*Assumptions!$G$46*INDEX(Demand!S$9:S$1040, MATCH($C104, Demand!$B$9:$B$1040,0))</f>
        <v>59.29218749999999</v>
      </c>
      <c r="T104" s="175">
        <f>Assumptions!$G$55*Assumptions!$G$46*INDEX(Demand!T$9:T$1040, MATCH($C104, Demand!$B$9:$B$1040,0))</f>
        <v>59.29218749999999</v>
      </c>
      <c r="U104" s="175">
        <f>Assumptions!$G$55*Assumptions!$G$46*INDEX(Demand!U$9:U$1040, MATCH($C104, Demand!$B$9:$B$1040,0))</f>
        <v>59.29218749999999</v>
      </c>
      <c r="V104" s="175">
        <f>Assumptions!$G$55*Assumptions!$G$46*INDEX(Demand!V$9:V$1040, MATCH($C104, Demand!$B$9:$B$1040,0))</f>
        <v>59.29218749999999</v>
      </c>
      <c r="W104" s="175">
        <f>Assumptions!$G$55*Assumptions!$G$46*INDEX(Demand!W$9:W$1040, MATCH($C104, Demand!$B$9:$B$1040,0))</f>
        <v>59.29218749999999</v>
      </c>
      <c r="X104" s="175">
        <f>Assumptions!$G$55*Assumptions!$G$46*INDEX(Demand!X$9:X$1040, MATCH($C104, Demand!$B$9:$B$1040,0))</f>
        <v>59.29218749999999</v>
      </c>
    </row>
    <row r="105" spans="2:24" s="1" customFormat="1" x14ac:dyDescent="0.2">
      <c r="B105" s="220">
        <f>'Span data'!B106</f>
        <v>10229935</v>
      </c>
      <c r="C105" s="169" t="str">
        <f>'Span data'!C106</f>
        <v>KYM004</v>
      </c>
      <c r="D105" s="162"/>
      <c r="E105" s="175">
        <f>Assumptions!$G$55*Assumptions!$G$46*INDEX(Demand!E$9:E$1040, MATCH($C105, Demand!$B$9:$B$1040,0))</f>
        <v>54.832604166666663</v>
      </c>
      <c r="F105" s="175">
        <f>Assumptions!$G$55*Assumptions!$G$46*INDEX(Demand!F$9:F$1040, MATCH($C105, Demand!$B$9:$B$1040,0))</f>
        <v>55.33937499999999</v>
      </c>
      <c r="G105" s="175">
        <f>Assumptions!$G$55*Assumptions!$G$46*INDEX(Demand!G$9:G$1040, MATCH($C105, Demand!$B$9:$B$1040,0))</f>
        <v>56.352916666666658</v>
      </c>
      <c r="H105" s="175">
        <f>Assumptions!$G$55*Assumptions!$G$46*INDEX(Demand!H$9:H$1040, MATCH($C105, Demand!$B$9:$B$1040,0))</f>
        <v>57.062395833333326</v>
      </c>
      <c r="I105" s="175">
        <f>Assumptions!$G$55*Assumptions!$G$46*INDEX(Demand!I$9:I$1040, MATCH($C105, Demand!$B$9:$B$1040,0))</f>
        <v>56.8596875</v>
      </c>
      <c r="J105" s="175">
        <f>Assumptions!$G$55*Assumptions!$G$46*INDEX(Demand!J$9:J$1040, MATCH($C105, Demand!$B$9:$B$1040,0))</f>
        <v>57.062395833333326</v>
      </c>
      <c r="K105" s="175">
        <f>Assumptions!$G$55*Assumptions!$G$46*INDEX(Demand!K$9:K$1040, MATCH($C105, Demand!$B$9:$B$1040,0))</f>
        <v>58.177291666666669</v>
      </c>
      <c r="L105" s="175">
        <f>Assumptions!$G$55*Assumptions!$G$46*INDEX(Demand!L$9:L$1040, MATCH($C105, Demand!$B$9:$B$1040,0))</f>
        <v>59.393541666666664</v>
      </c>
      <c r="M105" s="175">
        <f>Assumptions!$G$55*Assumptions!$G$46*INDEX(Demand!M$9:M$1040, MATCH($C105, Demand!$B$9:$B$1040,0))</f>
        <v>59.29218749999999</v>
      </c>
      <c r="N105" s="175">
        <f>Assumptions!$G$55*Assumptions!$G$46*INDEX(Demand!N$9:N$1040, MATCH($C105, Demand!$B$9:$B$1040,0))</f>
        <v>59.29218749999999</v>
      </c>
      <c r="O105" s="175">
        <f>Assumptions!$G$55*Assumptions!$G$46*INDEX(Demand!O$9:O$1040, MATCH($C105, Demand!$B$9:$B$1040,0))</f>
        <v>59.29218749999999</v>
      </c>
      <c r="P105" s="175">
        <f>Assumptions!$G$55*Assumptions!$G$46*INDEX(Demand!P$9:P$1040, MATCH($C105, Demand!$B$9:$B$1040,0))</f>
        <v>59.29218749999999</v>
      </c>
      <c r="Q105" s="175">
        <f>Assumptions!$G$55*Assumptions!$G$46*INDEX(Demand!Q$9:Q$1040, MATCH($C105, Demand!$B$9:$B$1040,0))</f>
        <v>59.29218749999999</v>
      </c>
      <c r="R105" s="175">
        <f>Assumptions!$G$55*Assumptions!$G$46*INDEX(Demand!R$9:R$1040, MATCH($C105, Demand!$B$9:$B$1040,0))</f>
        <v>59.29218749999999</v>
      </c>
      <c r="S105" s="175">
        <f>Assumptions!$G$55*Assumptions!$G$46*INDEX(Demand!S$9:S$1040, MATCH($C105, Demand!$B$9:$B$1040,0))</f>
        <v>59.29218749999999</v>
      </c>
      <c r="T105" s="175">
        <f>Assumptions!$G$55*Assumptions!$G$46*INDEX(Demand!T$9:T$1040, MATCH($C105, Demand!$B$9:$B$1040,0))</f>
        <v>59.29218749999999</v>
      </c>
      <c r="U105" s="175">
        <f>Assumptions!$G$55*Assumptions!$G$46*INDEX(Demand!U$9:U$1040, MATCH($C105, Demand!$B$9:$B$1040,0))</f>
        <v>59.29218749999999</v>
      </c>
      <c r="V105" s="175">
        <f>Assumptions!$G$55*Assumptions!$G$46*INDEX(Demand!V$9:V$1040, MATCH($C105, Demand!$B$9:$B$1040,0))</f>
        <v>59.29218749999999</v>
      </c>
      <c r="W105" s="175">
        <f>Assumptions!$G$55*Assumptions!$G$46*INDEX(Demand!W$9:W$1040, MATCH($C105, Demand!$B$9:$B$1040,0))</f>
        <v>59.29218749999999</v>
      </c>
      <c r="X105" s="175">
        <f>Assumptions!$G$55*Assumptions!$G$46*INDEX(Demand!X$9:X$1040, MATCH($C105, Demand!$B$9:$B$1040,0))</f>
        <v>59.29218749999999</v>
      </c>
    </row>
    <row r="106" spans="2:24" s="1" customFormat="1" x14ac:dyDescent="0.2">
      <c r="B106" s="220">
        <f>'Span data'!B107</f>
        <v>10229987</v>
      </c>
      <c r="C106" s="169" t="str">
        <f>'Span data'!C107</f>
        <v>KYM004</v>
      </c>
      <c r="D106" s="162"/>
      <c r="E106" s="175">
        <f>Assumptions!$G$55*Assumptions!$G$46*INDEX(Demand!E$9:E$1040, MATCH($C106, Demand!$B$9:$B$1040,0))</f>
        <v>54.832604166666663</v>
      </c>
      <c r="F106" s="175">
        <f>Assumptions!$G$55*Assumptions!$G$46*INDEX(Demand!F$9:F$1040, MATCH($C106, Demand!$B$9:$B$1040,0))</f>
        <v>55.33937499999999</v>
      </c>
      <c r="G106" s="175">
        <f>Assumptions!$G$55*Assumptions!$G$46*INDEX(Demand!G$9:G$1040, MATCH($C106, Demand!$B$9:$B$1040,0))</f>
        <v>56.352916666666658</v>
      </c>
      <c r="H106" s="175">
        <f>Assumptions!$G$55*Assumptions!$G$46*INDEX(Demand!H$9:H$1040, MATCH($C106, Demand!$B$9:$B$1040,0))</f>
        <v>57.062395833333326</v>
      </c>
      <c r="I106" s="175">
        <f>Assumptions!$G$55*Assumptions!$G$46*INDEX(Demand!I$9:I$1040, MATCH($C106, Demand!$B$9:$B$1040,0))</f>
        <v>56.8596875</v>
      </c>
      <c r="J106" s="175">
        <f>Assumptions!$G$55*Assumptions!$G$46*INDEX(Demand!J$9:J$1040, MATCH($C106, Demand!$B$9:$B$1040,0))</f>
        <v>57.062395833333326</v>
      </c>
      <c r="K106" s="175">
        <f>Assumptions!$G$55*Assumptions!$G$46*INDEX(Demand!K$9:K$1040, MATCH($C106, Demand!$B$9:$B$1040,0))</f>
        <v>58.177291666666669</v>
      </c>
      <c r="L106" s="175">
        <f>Assumptions!$G$55*Assumptions!$G$46*INDEX(Demand!L$9:L$1040, MATCH($C106, Demand!$B$9:$B$1040,0))</f>
        <v>59.393541666666664</v>
      </c>
      <c r="M106" s="175">
        <f>Assumptions!$G$55*Assumptions!$G$46*INDEX(Demand!M$9:M$1040, MATCH($C106, Demand!$B$9:$B$1040,0))</f>
        <v>59.29218749999999</v>
      </c>
      <c r="N106" s="175">
        <f>Assumptions!$G$55*Assumptions!$G$46*INDEX(Demand!N$9:N$1040, MATCH($C106, Demand!$B$9:$B$1040,0))</f>
        <v>59.29218749999999</v>
      </c>
      <c r="O106" s="175">
        <f>Assumptions!$G$55*Assumptions!$G$46*INDEX(Demand!O$9:O$1040, MATCH($C106, Demand!$B$9:$B$1040,0))</f>
        <v>59.29218749999999</v>
      </c>
      <c r="P106" s="175">
        <f>Assumptions!$G$55*Assumptions!$G$46*INDEX(Demand!P$9:P$1040, MATCH($C106, Demand!$B$9:$B$1040,0))</f>
        <v>59.29218749999999</v>
      </c>
      <c r="Q106" s="175">
        <f>Assumptions!$G$55*Assumptions!$G$46*INDEX(Demand!Q$9:Q$1040, MATCH($C106, Demand!$B$9:$B$1040,0))</f>
        <v>59.29218749999999</v>
      </c>
      <c r="R106" s="175">
        <f>Assumptions!$G$55*Assumptions!$G$46*INDEX(Demand!R$9:R$1040, MATCH($C106, Demand!$B$9:$B$1040,0))</f>
        <v>59.29218749999999</v>
      </c>
      <c r="S106" s="175">
        <f>Assumptions!$G$55*Assumptions!$G$46*INDEX(Demand!S$9:S$1040, MATCH($C106, Demand!$B$9:$B$1040,0))</f>
        <v>59.29218749999999</v>
      </c>
      <c r="T106" s="175">
        <f>Assumptions!$G$55*Assumptions!$G$46*INDEX(Demand!T$9:T$1040, MATCH($C106, Demand!$B$9:$B$1040,0))</f>
        <v>59.29218749999999</v>
      </c>
      <c r="U106" s="175">
        <f>Assumptions!$G$55*Assumptions!$G$46*INDEX(Demand!U$9:U$1040, MATCH($C106, Demand!$B$9:$B$1040,0))</f>
        <v>59.29218749999999</v>
      </c>
      <c r="V106" s="175">
        <f>Assumptions!$G$55*Assumptions!$G$46*INDEX(Demand!V$9:V$1040, MATCH($C106, Demand!$B$9:$B$1040,0))</f>
        <v>59.29218749999999</v>
      </c>
      <c r="W106" s="175">
        <f>Assumptions!$G$55*Assumptions!$G$46*INDEX(Demand!W$9:W$1040, MATCH($C106, Demand!$B$9:$B$1040,0))</f>
        <v>59.29218749999999</v>
      </c>
      <c r="X106" s="175">
        <f>Assumptions!$G$55*Assumptions!$G$46*INDEX(Demand!X$9:X$1040, MATCH($C106, Demand!$B$9:$B$1040,0))</f>
        <v>59.29218749999999</v>
      </c>
    </row>
    <row r="107" spans="2:24" s="1" customFormat="1" x14ac:dyDescent="0.2">
      <c r="B107" s="220">
        <f>'Span data'!B108</f>
        <v>10230057</v>
      </c>
      <c r="C107" s="169" t="str">
        <f>'Span data'!C108</f>
        <v>NHL015</v>
      </c>
      <c r="D107" s="162"/>
      <c r="E107" s="175">
        <f>Assumptions!$G$55*Assumptions!$G$46*INDEX(Demand!E$9:E$1040, MATCH($C107, Demand!$B$9:$B$1040,0))</f>
        <v>34.156354166666667</v>
      </c>
      <c r="F107" s="175">
        <f>Assumptions!$G$55*Assumptions!$G$46*INDEX(Demand!F$9:F$1040, MATCH($C107, Demand!$B$9:$B$1040,0))</f>
        <v>34.055</v>
      </c>
      <c r="G107" s="175">
        <f>Assumptions!$G$55*Assumptions!$G$46*INDEX(Demand!G$9:G$1040, MATCH($C107, Demand!$B$9:$B$1040,0))</f>
        <v>34.156354166666667</v>
      </c>
      <c r="H107" s="175">
        <f>Assumptions!$G$55*Assumptions!$G$46*INDEX(Demand!H$9:H$1040, MATCH($C107, Demand!$B$9:$B$1040,0))</f>
        <v>34.055</v>
      </c>
      <c r="I107" s="175">
        <f>Assumptions!$G$55*Assumptions!$G$46*INDEX(Demand!I$9:I$1040, MATCH($C107, Demand!$B$9:$B$1040,0))</f>
        <v>33.750937499999999</v>
      </c>
      <c r="J107" s="175">
        <f>Assumptions!$G$55*Assumptions!$G$46*INDEX(Demand!J$9:J$1040, MATCH($C107, Demand!$B$9:$B$1040,0))</f>
        <v>33.446874999999991</v>
      </c>
      <c r="K107" s="175">
        <f>Assumptions!$G$55*Assumptions!$G$46*INDEX(Demand!K$9:K$1040, MATCH($C107, Demand!$B$9:$B$1040,0))</f>
        <v>33.446874999999991</v>
      </c>
      <c r="L107" s="175">
        <f>Assumptions!$G$55*Assumptions!$G$46*INDEX(Demand!L$9:L$1040, MATCH($C107, Demand!$B$9:$B$1040,0))</f>
        <v>33.446874999999991</v>
      </c>
      <c r="M107" s="175">
        <f>Assumptions!$G$55*Assumptions!$G$46*INDEX(Demand!M$9:M$1040, MATCH($C107, Demand!$B$9:$B$1040,0))</f>
        <v>33.142812499999991</v>
      </c>
      <c r="N107" s="175">
        <f>Assumptions!$G$55*Assumptions!$G$46*INDEX(Demand!N$9:N$1040, MATCH($C107, Demand!$B$9:$B$1040,0))</f>
        <v>33.142812499999991</v>
      </c>
      <c r="O107" s="175">
        <f>Assumptions!$G$55*Assumptions!$G$46*INDEX(Demand!O$9:O$1040, MATCH($C107, Demand!$B$9:$B$1040,0))</f>
        <v>33.142812499999991</v>
      </c>
      <c r="P107" s="175">
        <f>Assumptions!$G$55*Assumptions!$G$46*INDEX(Demand!P$9:P$1040, MATCH($C107, Demand!$B$9:$B$1040,0))</f>
        <v>33.142812499999991</v>
      </c>
      <c r="Q107" s="175">
        <f>Assumptions!$G$55*Assumptions!$G$46*INDEX(Demand!Q$9:Q$1040, MATCH($C107, Demand!$B$9:$B$1040,0))</f>
        <v>33.142812499999991</v>
      </c>
      <c r="R107" s="175">
        <f>Assumptions!$G$55*Assumptions!$G$46*INDEX(Demand!R$9:R$1040, MATCH($C107, Demand!$B$9:$B$1040,0))</f>
        <v>33.142812499999991</v>
      </c>
      <c r="S107" s="175">
        <f>Assumptions!$G$55*Assumptions!$G$46*INDEX(Demand!S$9:S$1040, MATCH($C107, Demand!$B$9:$B$1040,0))</f>
        <v>33.142812499999991</v>
      </c>
      <c r="T107" s="175">
        <f>Assumptions!$G$55*Assumptions!$G$46*INDEX(Demand!T$9:T$1040, MATCH($C107, Demand!$B$9:$B$1040,0))</f>
        <v>33.142812499999991</v>
      </c>
      <c r="U107" s="175">
        <f>Assumptions!$G$55*Assumptions!$G$46*INDEX(Demand!U$9:U$1040, MATCH($C107, Demand!$B$9:$B$1040,0))</f>
        <v>33.142812499999991</v>
      </c>
      <c r="V107" s="175">
        <f>Assumptions!$G$55*Assumptions!$G$46*INDEX(Demand!V$9:V$1040, MATCH($C107, Demand!$B$9:$B$1040,0))</f>
        <v>33.142812499999991</v>
      </c>
      <c r="W107" s="175">
        <f>Assumptions!$G$55*Assumptions!$G$46*INDEX(Demand!W$9:W$1040, MATCH($C107, Demand!$B$9:$B$1040,0))</f>
        <v>33.142812499999991</v>
      </c>
      <c r="X107" s="175">
        <f>Assumptions!$G$55*Assumptions!$G$46*INDEX(Demand!X$9:X$1040, MATCH($C107, Demand!$B$9:$B$1040,0))</f>
        <v>33.142812499999991</v>
      </c>
    </row>
    <row r="108" spans="2:24" s="1" customFormat="1" x14ac:dyDescent="0.2">
      <c r="B108" s="220">
        <f>'Span data'!B109</f>
        <v>10230058</v>
      </c>
      <c r="C108" s="169" t="str">
        <f>'Span data'!C109</f>
        <v>NHL015</v>
      </c>
      <c r="D108" s="162"/>
      <c r="E108" s="175">
        <f>Assumptions!$G$55*Assumptions!$G$46*INDEX(Demand!E$9:E$1040, MATCH($C108, Demand!$B$9:$B$1040,0))</f>
        <v>34.156354166666667</v>
      </c>
      <c r="F108" s="175">
        <f>Assumptions!$G$55*Assumptions!$G$46*INDEX(Demand!F$9:F$1040, MATCH($C108, Demand!$B$9:$B$1040,0))</f>
        <v>34.055</v>
      </c>
      <c r="G108" s="175">
        <f>Assumptions!$G$55*Assumptions!$G$46*INDEX(Demand!G$9:G$1040, MATCH($C108, Demand!$B$9:$B$1040,0))</f>
        <v>34.156354166666667</v>
      </c>
      <c r="H108" s="175">
        <f>Assumptions!$G$55*Assumptions!$G$46*INDEX(Demand!H$9:H$1040, MATCH($C108, Demand!$B$9:$B$1040,0))</f>
        <v>34.055</v>
      </c>
      <c r="I108" s="175">
        <f>Assumptions!$G$55*Assumptions!$G$46*INDEX(Demand!I$9:I$1040, MATCH($C108, Demand!$B$9:$B$1040,0))</f>
        <v>33.750937499999999</v>
      </c>
      <c r="J108" s="175">
        <f>Assumptions!$G$55*Assumptions!$G$46*INDEX(Demand!J$9:J$1040, MATCH($C108, Demand!$B$9:$B$1040,0))</f>
        <v>33.446874999999991</v>
      </c>
      <c r="K108" s="175">
        <f>Assumptions!$G$55*Assumptions!$G$46*INDEX(Demand!K$9:K$1040, MATCH($C108, Demand!$B$9:$B$1040,0))</f>
        <v>33.446874999999991</v>
      </c>
      <c r="L108" s="175">
        <f>Assumptions!$G$55*Assumptions!$G$46*INDEX(Demand!L$9:L$1040, MATCH($C108, Demand!$B$9:$B$1040,0))</f>
        <v>33.446874999999991</v>
      </c>
      <c r="M108" s="175">
        <f>Assumptions!$G$55*Assumptions!$G$46*INDEX(Demand!M$9:M$1040, MATCH($C108, Demand!$B$9:$B$1040,0))</f>
        <v>33.142812499999991</v>
      </c>
      <c r="N108" s="175">
        <f>Assumptions!$G$55*Assumptions!$G$46*INDEX(Demand!N$9:N$1040, MATCH($C108, Demand!$B$9:$B$1040,0))</f>
        <v>33.142812499999991</v>
      </c>
      <c r="O108" s="175">
        <f>Assumptions!$G$55*Assumptions!$G$46*INDEX(Demand!O$9:O$1040, MATCH($C108, Demand!$B$9:$B$1040,0))</f>
        <v>33.142812499999991</v>
      </c>
      <c r="P108" s="175">
        <f>Assumptions!$G$55*Assumptions!$G$46*INDEX(Demand!P$9:P$1040, MATCH($C108, Demand!$B$9:$B$1040,0))</f>
        <v>33.142812499999991</v>
      </c>
      <c r="Q108" s="175">
        <f>Assumptions!$G$55*Assumptions!$G$46*INDEX(Demand!Q$9:Q$1040, MATCH($C108, Demand!$B$9:$B$1040,0))</f>
        <v>33.142812499999991</v>
      </c>
      <c r="R108" s="175">
        <f>Assumptions!$G$55*Assumptions!$G$46*INDEX(Demand!R$9:R$1040, MATCH($C108, Demand!$B$9:$B$1040,0))</f>
        <v>33.142812499999991</v>
      </c>
      <c r="S108" s="175">
        <f>Assumptions!$G$55*Assumptions!$G$46*INDEX(Demand!S$9:S$1040, MATCH($C108, Demand!$B$9:$B$1040,0))</f>
        <v>33.142812499999991</v>
      </c>
      <c r="T108" s="175">
        <f>Assumptions!$G$55*Assumptions!$G$46*INDEX(Demand!T$9:T$1040, MATCH($C108, Demand!$B$9:$B$1040,0))</f>
        <v>33.142812499999991</v>
      </c>
      <c r="U108" s="175">
        <f>Assumptions!$G$55*Assumptions!$G$46*INDEX(Demand!U$9:U$1040, MATCH($C108, Demand!$B$9:$B$1040,0))</f>
        <v>33.142812499999991</v>
      </c>
      <c r="V108" s="175">
        <f>Assumptions!$G$55*Assumptions!$G$46*INDEX(Demand!V$9:V$1040, MATCH($C108, Demand!$B$9:$B$1040,0))</f>
        <v>33.142812499999991</v>
      </c>
      <c r="W108" s="175">
        <f>Assumptions!$G$55*Assumptions!$G$46*INDEX(Demand!W$9:W$1040, MATCH($C108, Demand!$B$9:$B$1040,0))</f>
        <v>33.142812499999991</v>
      </c>
      <c r="X108" s="175">
        <f>Assumptions!$G$55*Assumptions!$G$46*INDEX(Demand!X$9:X$1040, MATCH($C108, Demand!$B$9:$B$1040,0))</f>
        <v>33.142812499999991</v>
      </c>
    </row>
    <row r="109" spans="2:24" s="1" customFormat="1" x14ac:dyDescent="0.2">
      <c r="B109" s="220">
        <f>'Span data'!B110</f>
        <v>10230280</v>
      </c>
      <c r="C109" s="169" t="str">
        <f>'Span data'!C110</f>
        <v>KYM004</v>
      </c>
      <c r="D109" s="162"/>
      <c r="E109" s="175">
        <f>Assumptions!$G$55*Assumptions!$G$46*INDEX(Demand!E$9:E$1040, MATCH($C109, Demand!$B$9:$B$1040,0))</f>
        <v>54.832604166666663</v>
      </c>
      <c r="F109" s="175">
        <f>Assumptions!$G$55*Assumptions!$G$46*INDEX(Demand!F$9:F$1040, MATCH($C109, Demand!$B$9:$B$1040,0))</f>
        <v>55.33937499999999</v>
      </c>
      <c r="G109" s="175">
        <f>Assumptions!$G$55*Assumptions!$G$46*INDEX(Demand!G$9:G$1040, MATCH($C109, Demand!$B$9:$B$1040,0))</f>
        <v>56.352916666666658</v>
      </c>
      <c r="H109" s="175">
        <f>Assumptions!$G$55*Assumptions!$G$46*INDEX(Demand!H$9:H$1040, MATCH($C109, Demand!$B$9:$B$1040,0))</f>
        <v>57.062395833333326</v>
      </c>
      <c r="I109" s="175">
        <f>Assumptions!$G$55*Assumptions!$G$46*INDEX(Demand!I$9:I$1040, MATCH($C109, Demand!$B$9:$B$1040,0))</f>
        <v>56.8596875</v>
      </c>
      <c r="J109" s="175">
        <f>Assumptions!$G$55*Assumptions!$G$46*INDEX(Demand!J$9:J$1040, MATCH($C109, Demand!$B$9:$B$1040,0))</f>
        <v>57.062395833333326</v>
      </c>
      <c r="K109" s="175">
        <f>Assumptions!$G$55*Assumptions!$G$46*INDEX(Demand!K$9:K$1040, MATCH($C109, Demand!$B$9:$B$1040,0))</f>
        <v>58.177291666666669</v>
      </c>
      <c r="L109" s="175">
        <f>Assumptions!$G$55*Assumptions!$G$46*INDEX(Demand!L$9:L$1040, MATCH($C109, Demand!$B$9:$B$1040,0))</f>
        <v>59.393541666666664</v>
      </c>
      <c r="M109" s="175">
        <f>Assumptions!$G$55*Assumptions!$G$46*INDEX(Demand!M$9:M$1040, MATCH($C109, Demand!$B$9:$B$1040,0))</f>
        <v>59.29218749999999</v>
      </c>
      <c r="N109" s="175">
        <f>Assumptions!$G$55*Assumptions!$G$46*INDEX(Demand!N$9:N$1040, MATCH($C109, Demand!$B$9:$B$1040,0))</f>
        <v>59.29218749999999</v>
      </c>
      <c r="O109" s="175">
        <f>Assumptions!$G$55*Assumptions!$G$46*INDEX(Demand!O$9:O$1040, MATCH($C109, Demand!$B$9:$B$1040,0))</f>
        <v>59.29218749999999</v>
      </c>
      <c r="P109" s="175">
        <f>Assumptions!$G$55*Assumptions!$G$46*INDEX(Demand!P$9:P$1040, MATCH($C109, Demand!$B$9:$B$1040,0))</f>
        <v>59.29218749999999</v>
      </c>
      <c r="Q109" s="175">
        <f>Assumptions!$G$55*Assumptions!$G$46*INDEX(Demand!Q$9:Q$1040, MATCH($C109, Demand!$B$9:$B$1040,0))</f>
        <v>59.29218749999999</v>
      </c>
      <c r="R109" s="175">
        <f>Assumptions!$G$55*Assumptions!$G$46*INDEX(Demand!R$9:R$1040, MATCH($C109, Demand!$B$9:$B$1040,0))</f>
        <v>59.29218749999999</v>
      </c>
      <c r="S109" s="175">
        <f>Assumptions!$G$55*Assumptions!$G$46*INDEX(Demand!S$9:S$1040, MATCH($C109, Demand!$B$9:$B$1040,0))</f>
        <v>59.29218749999999</v>
      </c>
      <c r="T109" s="175">
        <f>Assumptions!$G$55*Assumptions!$G$46*INDEX(Demand!T$9:T$1040, MATCH($C109, Demand!$B$9:$B$1040,0))</f>
        <v>59.29218749999999</v>
      </c>
      <c r="U109" s="175">
        <f>Assumptions!$G$55*Assumptions!$G$46*INDEX(Demand!U$9:U$1040, MATCH($C109, Demand!$B$9:$B$1040,0))</f>
        <v>59.29218749999999</v>
      </c>
      <c r="V109" s="175">
        <f>Assumptions!$G$55*Assumptions!$G$46*INDEX(Demand!V$9:V$1040, MATCH($C109, Demand!$B$9:$B$1040,0))</f>
        <v>59.29218749999999</v>
      </c>
      <c r="W109" s="175">
        <f>Assumptions!$G$55*Assumptions!$G$46*INDEX(Demand!W$9:W$1040, MATCH($C109, Demand!$B$9:$B$1040,0))</f>
        <v>59.29218749999999</v>
      </c>
      <c r="X109" s="175">
        <f>Assumptions!$G$55*Assumptions!$G$46*INDEX(Demand!X$9:X$1040, MATCH($C109, Demand!$B$9:$B$1040,0))</f>
        <v>59.29218749999999</v>
      </c>
    </row>
    <row r="110" spans="2:24" s="1" customFormat="1" x14ac:dyDescent="0.2">
      <c r="B110" s="220">
        <f>'Span data'!B111</f>
        <v>10231029</v>
      </c>
      <c r="C110" s="169" t="str">
        <f>'Span data'!C111</f>
        <v>KYM003</v>
      </c>
      <c r="D110" s="162"/>
      <c r="E110" s="175">
        <f>Assumptions!$G$55*Assumptions!$G$46*INDEX(Demand!E$9:E$1040, MATCH($C110, Demand!$B$9:$B$1040,0))</f>
        <v>54.325833333333321</v>
      </c>
      <c r="F110" s="175">
        <f>Assumptions!$G$55*Assumptions!$G$46*INDEX(Demand!F$9:F$1040, MATCH($C110, Demand!$B$9:$B$1040,0))</f>
        <v>54.528541666666655</v>
      </c>
      <c r="G110" s="175">
        <f>Assumptions!$G$55*Assumptions!$G$46*INDEX(Demand!G$9:G$1040, MATCH($C110, Demand!$B$9:$B$1040,0))</f>
        <v>55.33937499999999</v>
      </c>
      <c r="H110" s="175">
        <f>Assumptions!$G$55*Assumptions!$G$46*INDEX(Demand!H$9:H$1040, MATCH($C110, Demand!$B$9:$B$1040,0))</f>
        <v>55.947499999999991</v>
      </c>
      <c r="I110" s="175">
        <f>Assumptions!$G$55*Assumptions!$G$46*INDEX(Demand!I$9:I$1040, MATCH($C110, Demand!$B$9:$B$1040,0))</f>
        <v>55.744791666666664</v>
      </c>
      <c r="J110" s="175">
        <f>Assumptions!$G$55*Assumptions!$G$46*INDEX(Demand!J$9:J$1040, MATCH($C110, Demand!$B$9:$B$1040,0))</f>
        <v>55.947499999999991</v>
      </c>
      <c r="K110" s="175">
        <f>Assumptions!$G$55*Assumptions!$G$46*INDEX(Demand!K$9:K$1040, MATCH($C110, Demand!$B$9:$B$1040,0))</f>
        <v>56.8596875</v>
      </c>
      <c r="L110" s="175">
        <f>Assumptions!$G$55*Assumptions!$G$46*INDEX(Demand!L$9:L$1040, MATCH($C110, Demand!$B$9:$B$1040,0))</f>
        <v>58.177291666666669</v>
      </c>
      <c r="M110" s="175">
        <f>Assumptions!$G$55*Assumptions!$G$46*INDEX(Demand!M$9:M$1040, MATCH($C110, Demand!$B$9:$B$1040,0))</f>
        <v>57.873229166666661</v>
      </c>
      <c r="N110" s="175">
        <f>Assumptions!$G$55*Assumptions!$G$46*INDEX(Demand!N$9:N$1040, MATCH($C110, Demand!$B$9:$B$1040,0))</f>
        <v>57.873229166666661</v>
      </c>
      <c r="O110" s="175">
        <f>Assumptions!$G$55*Assumptions!$G$46*INDEX(Demand!O$9:O$1040, MATCH($C110, Demand!$B$9:$B$1040,0))</f>
        <v>57.873229166666661</v>
      </c>
      <c r="P110" s="175">
        <f>Assumptions!$G$55*Assumptions!$G$46*INDEX(Demand!P$9:P$1040, MATCH($C110, Demand!$B$9:$B$1040,0))</f>
        <v>57.873229166666661</v>
      </c>
      <c r="Q110" s="175">
        <f>Assumptions!$G$55*Assumptions!$G$46*INDEX(Demand!Q$9:Q$1040, MATCH($C110, Demand!$B$9:$B$1040,0))</f>
        <v>57.873229166666661</v>
      </c>
      <c r="R110" s="175">
        <f>Assumptions!$G$55*Assumptions!$G$46*INDEX(Demand!R$9:R$1040, MATCH($C110, Demand!$B$9:$B$1040,0))</f>
        <v>57.873229166666661</v>
      </c>
      <c r="S110" s="175">
        <f>Assumptions!$G$55*Assumptions!$G$46*INDEX(Demand!S$9:S$1040, MATCH($C110, Demand!$B$9:$B$1040,0))</f>
        <v>57.873229166666661</v>
      </c>
      <c r="T110" s="175">
        <f>Assumptions!$G$55*Assumptions!$G$46*INDEX(Demand!T$9:T$1040, MATCH($C110, Demand!$B$9:$B$1040,0))</f>
        <v>57.873229166666661</v>
      </c>
      <c r="U110" s="175">
        <f>Assumptions!$G$55*Assumptions!$G$46*INDEX(Demand!U$9:U$1040, MATCH($C110, Demand!$B$9:$B$1040,0))</f>
        <v>57.873229166666661</v>
      </c>
      <c r="V110" s="175">
        <f>Assumptions!$G$55*Assumptions!$G$46*INDEX(Demand!V$9:V$1040, MATCH($C110, Demand!$B$9:$B$1040,0))</f>
        <v>57.873229166666661</v>
      </c>
      <c r="W110" s="175">
        <f>Assumptions!$G$55*Assumptions!$G$46*INDEX(Demand!W$9:W$1040, MATCH($C110, Demand!$B$9:$B$1040,0))</f>
        <v>57.873229166666661</v>
      </c>
      <c r="X110" s="175">
        <f>Assumptions!$G$55*Assumptions!$G$46*INDEX(Demand!X$9:X$1040, MATCH($C110, Demand!$B$9:$B$1040,0))</f>
        <v>57.873229166666661</v>
      </c>
    </row>
    <row r="111" spans="2:24" s="1" customFormat="1" x14ac:dyDescent="0.2">
      <c r="B111" s="220">
        <f>'Span data'!B112</f>
        <v>10231053</v>
      </c>
      <c r="C111" s="169" t="str">
        <f>'Span data'!C112</f>
        <v>KYM004</v>
      </c>
      <c r="D111" s="162"/>
      <c r="E111" s="175">
        <f>Assumptions!$G$55*Assumptions!$G$46*INDEX(Demand!E$9:E$1040, MATCH($C111, Demand!$B$9:$B$1040,0))</f>
        <v>54.832604166666663</v>
      </c>
      <c r="F111" s="175">
        <f>Assumptions!$G$55*Assumptions!$G$46*INDEX(Demand!F$9:F$1040, MATCH($C111, Demand!$B$9:$B$1040,0))</f>
        <v>55.33937499999999</v>
      </c>
      <c r="G111" s="175">
        <f>Assumptions!$G$55*Assumptions!$G$46*INDEX(Demand!G$9:G$1040, MATCH($C111, Demand!$B$9:$B$1040,0))</f>
        <v>56.352916666666658</v>
      </c>
      <c r="H111" s="175">
        <f>Assumptions!$G$55*Assumptions!$G$46*INDEX(Demand!H$9:H$1040, MATCH($C111, Demand!$B$9:$B$1040,0))</f>
        <v>57.062395833333326</v>
      </c>
      <c r="I111" s="175">
        <f>Assumptions!$G$55*Assumptions!$G$46*INDEX(Demand!I$9:I$1040, MATCH($C111, Demand!$B$9:$B$1040,0))</f>
        <v>56.8596875</v>
      </c>
      <c r="J111" s="175">
        <f>Assumptions!$G$55*Assumptions!$G$46*INDEX(Demand!J$9:J$1040, MATCH($C111, Demand!$B$9:$B$1040,0))</f>
        <v>57.062395833333326</v>
      </c>
      <c r="K111" s="175">
        <f>Assumptions!$G$55*Assumptions!$G$46*INDEX(Demand!K$9:K$1040, MATCH($C111, Demand!$B$9:$B$1040,0))</f>
        <v>58.177291666666669</v>
      </c>
      <c r="L111" s="175">
        <f>Assumptions!$G$55*Assumptions!$G$46*INDEX(Demand!L$9:L$1040, MATCH($C111, Demand!$B$9:$B$1040,0))</f>
        <v>59.393541666666664</v>
      </c>
      <c r="M111" s="175">
        <f>Assumptions!$G$55*Assumptions!$G$46*INDEX(Demand!M$9:M$1040, MATCH($C111, Demand!$B$9:$B$1040,0))</f>
        <v>59.29218749999999</v>
      </c>
      <c r="N111" s="175">
        <f>Assumptions!$G$55*Assumptions!$G$46*INDEX(Demand!N$9:N$1040, MATCH($C111, Demand!$B$9:$B$1040,0))</f>
        <v>59.29218749999999</v>
      </c>
      <c r="O111" s="175">
        <f>Assumptions!$G$55*Assumptions!$G$46*INDEX(Demand!O$9:O$1040, MATCH($C111, Demand!$B$9:$B$1040,0))</f>
        <v>59.29218749999999</v>
      </c>
      <c r="P111" s="175">
        <f>Assumptions!$G$55*Assumptions!$G$46*INDEX(Demand!P$9:P$1040, MATCH($C111, Demand!$B$9:$B$1040,0))</f>
        <v>59.29218749999999</v>
      </c>
      <c r="Q111" s="175">
        <f>Assumptions!$G$55*Assumptions!$G$46*INDEX(Demand!Q$9:Q$1040, MATCH($C111, Demand!$B$9:$B$1040,0))</f>
        <v>59.29218749999999</v>
      </c>
      <c r="R111" s="175">
        <f>Assumptions!$G$55*Assumptions!$G$46*INDEX(Demand!R$9:R$1040, MATCH($C111, Demand!$B$9:$B$1040,0))</f>
        <v>59.29218749999999</v>
      </c>
      <c r="S111" s="175">
        <f>Assumptions!$G$55*Assumptions!$G$46*INDEX(Demand!S$9:S$1040, MATCH($C111, Demand!$B$9:$B$1040,0))</f>
        <v>59.29218749999999</v>
      </c>
      <c r="T111" s="175">
        <f>Assumptions!$G$55*Assumptions!$G$46*INDEX(Demand!T$9:T$1040, MATCH($C111, Demand!$B$9:$B$1040,0))</f>
        <v>59.29218749999999</v>
      </c>
      <c r="U111" s="175">
        <f>Assumptions!$G$55*Assumptions!$G$46*INDEX(Demand!U$9:U$1040, MATCH($C111, Demand!$B$9:$B$1040,0))</f>
        <v>59.29218749999999</v>
      </c>
      <c r="V111" s="175">
        <f>Assumptions!$G$55*Assumptions!$G$46*INDEX(Demand!V$9:V$1040, MATCH($C111, Demand!$B$9:$B$1040,0))</f>
        <v>59.29218749999999</v>
      </c>
      <c r="W111" s="175">
        <f>Assumptions!$G$55*Assumptions!$G$46*INDEX(Demand!W$9:W$1040, MATCH($C111, Demand!$B$9:$B$1040,0))</f>
        <v>59.29218749999999</v>
      </c>
      <c r="X111" s="175">
        <f>Assumptions!$G$55*Assumptions!$G$46*INDEX(Demand!X$9:X$1040, MATCH($C111, Demand!$B$9:$B$1040,0))</f>
        <v>59.29218749999999</v>
      </c>
    </row>
    <row r="112" spans="2:24" s="1" customFormat="1" x14ac:dyDescent="0.2">
      <c r="B112" s="220">
        <f>'Span data'!B113</f>
        <v>10231059</v>
      </c>
      <c r="C112" s="169" t="str">
        <f>'Span data'!C113</f>
        <v>KYM004</v>
      </c>
      <c r="D112" s="162"/>
      <c r="E112" s="175">
        <f>Assumptions!$G$55*Assumptions!$G$46*INDEX(Demand!E$9:E$1040, MATCH($C112, Demand!$B$9:$B$1040,0))</f>
        <v>54.832604166666663</v>
      </c>
      <c r="F112" s="175">
        <f>Assumptions!$G$55*Assumptions!$G$46*INDEX(Demand!F$9:F$1040, MATCH($C112, Demand!$B$9:$B$1040,0))</f>
        <v>55.33937499999999</v>
      </c>
      <c r="G112" s="175">
        <f>Assumptions!$G$55*Assumptions!$G$46*INDEX(Demand!G$9:G$1040, MATCH($C112, Demand!$B$9:$B$1040,0))</f>
        <v>56.352916666666658</v>
      </c>
      <c r="H112" s="175">
        <f>Assumptions!$G$55*Assumptions!$G$46*INDEX(Demand!H$9:H$1040, MATCH($C112, Demand!$B$9:$B$1040,0))</f>
        <v>57.062395833333326</v>
      </c>
      <c r="I112" s="175">
        <f>Assumptions!$G$55*Assumptions!$G$46*INDEX(Demand!I$9:I$1040, MATCH($C112, Demand!$B$9:$B$1040,0))</f>
        <v>56.8596875</v>
      </c>
      <c r="J112" s="175">
        <f>Assumptions!$G$55*Assumptions!$G$46*INDEX(Demand!J$9:J$1040, MATCH($C112, Demand!$B$9:$B$1040,0))</f>
        <v>57.062395833333326</v>
      </c>
      <c r="K112" s="175">
        <f>Assumptions!$G$55*Assumptions!$G$46*INDEX(Demand!K$9:K$1040, MATCH($C112, Demand!$B$9:$B$1040,0))</f>
        <v>58.177291666666669</v>
      </c>
      <c r="L112" s="175">
        <f>Assumptions!$G$55*Assumptions!$G$46*INDEX(Demand!L$9:L$1040, MATCH($C112, Demand!$B$9:$B$1040,0))</f>
        <v>59.393541666666664</v>
      </c>
      <c r="M112" s="175">
        <f>Assumptions!$G$55*Assumptions!$G$46*INDEX(Demand!M$9:M$1040, MATCH($C112, Demand!$B$9:$B$1040,0))</f>
        <v>59.29218749999999</v>
      </c>
      <c r="N112" s="175">
        <f>Assumptions!$G$55*Assumptions!$G$46*INDEX(Demand!N$9:N$1040, MATCH($C112, Demand!$B$9:$B$1040,0))</f>
        <v>59.29218749999999</v>
      </c>
      <c r="O112" s="175">
        <f>Assumptions!$G$55*Assumptions!$G$46*INDEX(Demand!O$9:O$1040, MATCH($C112, Demand!$B$9:$B$1040,0))</f>
        <v>59.29218749999999</v>
      </c>
      <c r="P112" s="175">
        <f>Assumptions!$G$55*Assumptions!$G$46*INDEX(Demand!P$9:P$1040, MATCH($C112, Demand!$B$9:$B$1040,0))</f>
        <v>59.29218749999999</v>
      </c>
      <c r="Q112" s="175">
        <f>Assumptions!$G$55*Assumptions!$G$46*INDEX(Demand!Q$9:Q$1040, MATCH($C112, Demand!$B$9:$B$1040,0))</f>
        <v>59.29218749999999</v>
      </c>
      <c r="R112" s="175">
        <f>Assumptions!$G$55*Assumptions!$G$46*INDEX(Demand!R$9:R$1040, MATCH($C112, Demand!$B$9:$B$1040,0))</f>
        <v>59.29218749999999</v>
      </c>
      <c r="S112" s="175">
        <f>Assumptions!$G$55*Assumptions!$G$46*INDEX(Demand!S$9:S$1040, MATCH($C112, Demand!$B$9:$B$1040,0))</f>
        <v>59.29218749999999</v>
      </c>
      <c r="T112" s="175">
        <f>Assumptions!$G$55*Assumptions!$G$46*INDEX(Demand!T$9:T$1040, MATCH($C112, Demand!$B$9:$B$1040,0))</f>
        <v>59.29218749999999</v>
      </c>
      <c r="U112" s="175">
        <f>Assumptions!$G$55*Assumptions!$G$46*INDEX(Demand!U$9:U$1040, MATCH($C112, Demand!$B$9:$B$1040,0))</f>
        <v>59.29218749999999</v>
      </c>
      <c r="V112" s="175">
        <f>Assumptions!$G$55*Assumptions!$G$46*INDEX(Demand!V$9:V$1040, MATCH($C112, Demand!$B$9:$B$1040,0))</f>
        <v>59.29218749999999</v>
      </c>
      <c r="W112" s="175">
        <f>Assumptions!$G$55*Assumptions!$G$46*INDEX(Demand!W$9:W$1040, MATCH($C112, Demand!$B$9:$B$1040,0))</f>
        <v>59.29218749999999</v>
      </c>
      <c r="X112" s="175">
        <f>Assumptions!$G$55*Assumptions!$G$46*INDEX(Demand!X$9:X$1040, MATCH($C112, Demand!$B$9:$B$1040,0))</f>
        <v>59.29218749999999</v>
      </c>
    </row>
    <row r="113" spans="2:25" s="1" customFormat="1" x14ac:dyDescent="0.2">
      <c r="B113" s="220">
        <f>'Span data'!B114</f>
        <v>10231086</v>
      </c>
      <c r="C113" s="169" t="str">
        <f>'Span data'!C114</f>
        <v>KYM002</v>
      </c>
      <c r="D113" s="162"/>
      <c r="E113" s="175">
        <f>Assumptions!$G$55*Assumptions!$G$46*INDEX(Demand!E$9:E$1040, MATCH($C113, Demand!$B$9:$B$1040,0))</f>
        <v>58.886770833333316</v>
      </c>
      <c r="F113" s="175">
        <f>Assumptions!$G$55*Assumptions!$G$46*INDEX(Demand!F$9:F$1040, MATCH($C113, Demand!$B$9:$B$1040,0))</f>
        <v>58.278645833333321</v>
      </c>
      <c r="G113" s="175">
        <f>Assumptions!$G$55*Assumptions!$G$46*INDEX(Demand!G$9:G$1040, MATCH($C113, Demand!$B$9:$B$1040,0))</f>
        <v>58.278645833333321</v>
      </c>
      <c r="H113" s="175">
        <f>Assumptions!$G$55*Assumptions!$G$46*INDEX(Demand!H$9:H$1040, MATCH($C113, Demand!$B$9:$B$1040,0))</f>
        <v>57.265104166666667</v>
      </c>
      <c r="I113" s="175">
        <f>Assumptions!$G$55*Assumptions!$G$46*INDEX(Demand!I$9:I$1040, MATCH($C113, Demand!$B$9:$B$1040,0))</f>
        <v>56.656979166666659</v>
      </c>
      <c r="J113" s="175">
        <f>Assumptions!$G$55*Assumptions!$G$46*INDEX(Demand!J$9:J$1040, MATCH($C113, Demand!$B$9:$B$1040,0))</f>
        <v>56.251562499999991</v>
      </c>
      <c r="K113" s="175">
        <f>Assumptions!$G$55*Assumptions!$G$46*INDEX(Demand!K$9:K$1040, MATCH($C113, Demand!$B$9:$B$1040,0))</f>
        <v>56.150208333333325</v>
      </c>
      <c r="L113" s="175">
        <f>Assumptions!$G$55*Assumptions!$G$46*INDEX(Demand!L$9:L$1040, MATCH($C113, Demand!$B$9:$B$1040,0))</f>
        <v>55.744791666666664</v>
      </c>
      <c r="M113" s="175">
        <f>Assumptions!$G$55*Assumptions!$G$46*INDEX(Demand!M$9:M$1040, MATCH($C113, Demand!$B$9:$B$1040,0))</f>
        <v>55.440729166666664</v>
      </c>
      <c r="N113" s="175">
        <f>Assumptions!$G$55*Assumptions!$G$46*INDEX(Demand!N$9:N$1040, MATCH($C113, Demand!$B$9:$B$1040,0))</f>
        <v>55.440729166666664</v>
      </c>
      <c r="O113" s="175">
        <f>Assumptions!$G$55*Assumptions!$G$46*INDEX(Demand!O$9:O$1040, MATCH($C113, Demand!$B$9:$B$1040,0))</f>
        <v>55.440729166666664</v>
      </c>
      <c r="P113" s="175">
        <f>Assumptions!$G$55*Assumptions!$G$46*INDEX(Demand!P$9:P$1040, MATCH($C113, Demand!$B$9:$B$1040,0))</f>
        <v>55.440729166666664</v>
      </c>
      <c r="Q113" s="175">
        <f>Assumptions!$G$55*Assumptions!$G$46*INDEX(Demand!Q$9:Q$1040, MATCH($C113, Demand!$B$9:$B$1040,0))</f>
        <v>55.440729166666664</v>
      </c>
      <c r="R113" s="175">
        <f>Assumptions!$G$55*Assumptions!$G$46*INDEX(Demand!R$9:R$1040, MATCH($C113, Demand!$B$9:$B$1040,0))</f>
        <v>55.440729166666664</v>
      </c>
      <c r="S113" s="175">
        <f>Assumptions!$G$55*Assumptions!$G$46*INDEX(Demand!S$9:S$1040, MATCH($C113, Demand!$B$9:$B$1040,0))</f>
        <v>55.440729166666664</v>
      </c>
      <c r="T113" s="175">
        <f>Assumptions!$G$55*Assumptions!$G$46*INDEX(Demand!T$9:T$1040, MATCH($C113, Demand!$B$9:$B$1040,0))</f>
        <v>55.440729166666664</v>
      </c>
      <c r="U113" s="175">
        <f>Assumptions!$G$55*Assumptions!$G$46*INDEX(Demand!U$9:U$1040, MATCH($C113, Demand!$B$9:$B$1040,0))</f>
        <v>55.440729166666664</v>
      </c>
      <c r="V113" s="175">
        <f>Assumptions!$G$55*Assumptions!$G$46*INDEX(Demand!V$9:V$1040, MATCH($C113, Demand!$B$9:$B$1040,0))</f>
        <v>55.440729166666664</v>
      </c>
      <c r="W113" s="175">
        <f>Assumptions!$G$55*Assumptions!$G$46*INDEX(Demand!W$9:W$1040, MATCH($C113, Demand!$B$9:$B$1040,0))</f>
        <v>55.440729166666664</v>
      </c>
      <c r="X113" s="175">
        <f>Assumptions!$G$55*Assumptions!$G$46*INDEX(Demand!X$9:X$1040, MATCH($C113, Demand!$B$9:$B$1040,0))</f>
        <v>55.440729166666664</v>
      </c>
    </row>
    <row r="114" spans="2:25" s="1" customFormat="1" x14ac:dyDescent="0.2">
      <c r="B114" s="220">
        <f>'Span data'!B115</f>
        <v>10232140</v>
      </c>
      <c r="C114" s="169" t="str">
        <f>'Span data'!C115</f>
        <v>SHP014</v>
      </c>
      <c r="D114" s="162"/>
      <c r="E114" s="175">
        <f>Assumptions!$G$55*Assumptions!$G$46*INDEX(Demand!E$9:E$1040, MATCH($C114, Demand!$B$9:$B$1040,0))</f>
        <v>56.454270833333332</v>
      </c>
      <c r="F114" s="175">
        <f>Assumptions!$G$55*Assumptions!$G$46*INDEX(Demand!F$9:F$1040, MATCH($C114, Demand!$B$9:$B$1040,0))</f>
        <v>56.758333333333326</v>
      </c>
      <c r="G114" s="175">
        <f>Assumptions!$G$55*Assumptions!$G$46*INDEX(Demand!G$9:G$1040, MATCH($C114, Demand!$B$9:$B$1040,0))</f>
        <v>57.366458333333334</v>
      </c>
      <c r="H114" s="175">
        <f>Assumptions!$G$55*Assumptions!$G$46*INDEX(Demand!H$9:H$1040, MATCH($C114, Demand!$B$9:$B$1040,0))</f>
        <v>57.670520833333335</v>
      </c>
      <c r="I114" s="175">
        <f>Assumptions!$G$55*Assumptions!$G$46*INDEX(Demand!I$9:I$1040, MATCH($C114, Demand!$B$9:$B$1040,0))</f>
        <v>57.467812499999994</v>
      </c>
      <c r="J114" s="175">
        <f>Assumptions!$G$55*Assumptions!$G$46*INDEX(Demand!J$9:J$1040, MATCH($C114, Demand!$B$9:$B$1040,0))</f>
        <v>57.569166666666661</v>
      </c>
      <c r="K114" s="175">
        <f>Assumptions!$G$55*Assumptions!$G$46*INDEX(Demand!K$9:K$1040, MATCH($C114, Demand!$B$9:$B$1040,0))</f>
        <v>58.075937500000002</v>
      </c>
      <c r="L114" s="175">
        <f>Assumptions!$G$55*Assumptions!$G$46*INDEX(Demand!L$9:L$1040, MATCH($C114, Demand!$B$9:$B$1040,0))</f>
        <v>58.684062499999996</v>
      </c>
      <c r="M114" s="175">
        <f>Assumptions!$G$55*Assumptions!$G$46*INDEX(Demand!M$9:M$1040, MATCH($C114, Demand!$B$9:$B$1040,0))</f>
        <v>58.582708333333329</v>
      </c>
      <c r="N114" s="175">
        <f>Assumptions!$G$55*Assumptions!$G$46*INDEX(Demand!N$9:N$1040, MATCH($C114, Demand!$B$9:$B$1040,0))</f>
        <v>58.582708333333329</v>
      </c>
      <c r="O114" s="175">
        <f>Assumptions!$G$55*Assumptions!$G$46*INDEX(Demand!O$9:O$1040, MATCH($C114, Demand!$B$9:$B$1040,0))</f>
        <v>58.582708333333329</v>
      </c>
      <c r="P114" s="175">
        <f>Assumptions!$G$55*Assumptions!$G$46*INDEX(Demand!P$9:P$1040, MATCH($C114, Demand!$B$9:$B$1040,0))</f>
        <v>58.582708333333329</v>
      </c>
      <c r="Q114" s="175">
        <f>Assumptions!$G$55*Assumptions!$G$46*INDEX(Demand!Q$9:Q$1040, MATCH($C114, Demand!$B$9:$B$1040,0))</f>
        <v>58.582708333333329</v>
      </c>
      <c r="R114" s="175">
        <f>Assumptions!$G$55*Assumptions!$G$46*INDEX(Demand!R$9:R$1040, MATCH($C114, Demand!$B$9:$B$1040,0))</f>
        <v>58.582708333333329</v>
      </c>
      <c r="S114" s="175">
        <f>Assumptions!$G$55*Assumptions!$G$46*INDEX(Demand!S$9:S$1040, MATCH($C114, Demand!$B$9:$B$1040,0))</f>
        <v>58.582708333333329</v>
      </c>
      <c r="T114" s="175">
        <f>Assumptions!$G$55*Assumptions!$G$46*INDEX(Demand!T$9:T$1040, MATCH($C114, Demand!$B$9:$B$1040,0))</f>
        <v>58.582708333333329</v>
      </c>
      <c r="U114" s="175">
        <f>Assumptions!$G$55*Assumptions!$G$46*INDEX(Demand!U$9:U$1040, MATCH($C114, Demand!$B$9:$B$1040,0))</f>
        <v>58.582708333333329</v>
      </c>
      <c r="V114" s="175">
        <f>Assumptions!$G$55*Assumptions!$G$46*INDEX(Demand!V$9:V$1040, MATCH($C114, Demand!$B$9:$B$1040,0))</f>
        <v>58.582708333333329</v>
      </c>
      <c r="W114" s="175">
        <f>Assumptions!$G$55*Assumptions!$G$46*INDEX(Demand!W$9:W$1040, MATCH($C114, Demand!$B$9:$B$1040,0))</f>
        <v>58.582708333333329</v>
      </c>
      <c r="X114" s="175">
        <f>Assumptions!$G$55*Assumptions!$G$46*INDEX(Demand!X$9:X$1040, MATCH($C114, Demand!$B$9:$B$1040,0))</f>
        <v>58.582708333333329</v>
      </c>
    </row>
    <row r="115" spans="2:25" s="1" customFormat="1" x14ac:dyDescent="0.2">
      <c r="B115" s="220">
        <f>'Span data'!B116</f>
        <v>10232141</v>
      </c>
      <c r="C115" s="169" t="str">
        <f>'Span data'!C116</f>
        <v>SHP014</v>
      </c>
      <c r="D115" s="162"/>
      <c r="E115" s="175">
        <f>Assumptions!$G$55*Assumptions!$G$46*INDEX(Demand!E$9:E$1040, MATCH($C115, Demand!$B$9:$B$1040,0))</f>
        <v>56.454270833333332</v>
      </c>
      <c r="F115" s="175">
        <f>Assumptions!$G$55*Assumptions!$G$46*INDEX(Demand!F$9:F$1040, MATCH($C115, Demand!$B$9:$B$1040,0))</f>
        <v>56.758333333333326</v>
      </c>
      <c r="G115" s="175">
        <f>Assumptions!$G$55*Assumptions!$G$46*INDEX(Demand!G$9:G$1040, MATCH($C115, Demand!$B$9:$B$1040,0))</f>
        <v>57.366458333333334</v>
      </c>
      <c r="H115" s="175">
        <f>Assumptions!$G$55*Assumptions!$G$46*INDEX(Demand!H$9:H$1040, MATCH($C115, Demand!$B$9:$B$1040,0))</f>
        <v>57.670520833333335</v>
      </c>
      <c r="I115" s="175">
        <f>Assumptions!$G$55*Assumptions!$G$46*INDEX(Demand!I$9:I$1040, MATCH($C115, Demand!$B$9:$B$1040,0))</f>
        <v>57.467812499999994</v>
      </c>
      <c r="J115" s="175">
        <f>Assumptions!$G$55*Assumptions!$G$46*INDEX(Demand!J$9:J$1040, MATCH($C115, Demand!$B$9:$B$1040,0))</f>
        <v>57.569166666666661</v>
      </c>
      <c r="K115" s="175">
        <f>Assumptions!$G$55*Assumptions!$G$46*INDEX(Demand!K$9:K$1040, MATCH($C115, Demand!$B$9:$B$1040,0))</f>
        <v>58.075937500000002</v>
      </c>
      <c r="L115" s="175">
        <f>Assumptions!$G$55*Assumptions!$G$46*INDEX(Demand!L$9:L$1040, MATCH($C115, Demand!$B$9:$B$1040,0))</f>
        <v>58.684062499999996</v>
      </c>
      <c r="M115" s="175">
        <f>Assumptions!$G$55*Assumptions!$G$46*INDEX(Demand!M$9:M$1040, MATCH($C115, Demand!$B$9:$B$1040,0))</f>
        <v>58.582708333333329</v>
      </c>
      <c r="N115" s="175">
        <f>Assumptions!$G$55*Assumptions!$G$46*INDEX(Demand!N$9:N$1040, MATCH($C115, Demand!$B$9:$B$1040,0))</f>
        <v>58.582708333333329</v>
      </c>
      <c r="O115" s="175">
        <f>Assumptions!$G$55*Assumptions!$G$46*INDEX(Demand!O$9:O$1040, MATCH($C115, Demand!$B$9:$B$1040,0))</f>
        <v>58.582708333333329</v>
      </c>
      <c r="P115" s="175">
        <f>Assumptions!$G$55*Assumptions!$G$46*INDEX(Demand!P$9:P$1040, MATCH($C115, Demand!$B$9:$B$1040,0))</f>
        <v>58.582708333333329</v>
      </c>
      <c r="Q115" s="175">
        <f>Assumptions!$G$55*Assumptions!$G$46*INDEX(Demand!Q$9:Q$1040, MATCH($C115, Demand!$B$9:$B$1040,0))</f>
        <v>58.582708333333329</v>
      </c>
      <c r="R115" s="175">
        <f>Assumptions!$G$55*Assumptions!$G$46*INDEX(Demand!R$9:R$1040, MATCH($C115, Demand!$B$9:$B$1040,0))</f>
        <v>58.582708333333329</v>
      </c>
      <c r="S115" s="175">
        <f>Assumptions!$G$55*Assumptions!$G$46*INDEX(Demand!S$9:S$1040, MATCH($C115, Demand!$B$9:$B$1040,0))</f>
        <v>58.582708333333329</v>
      </c>
      <c r="T115" s="175">
        <f>Assumptions!$G$55*Assumptions!$G$46*INDEX(Demand!T$9:T$1040, MATCH($C115, Demand!$B$9:$B$1040,0))</f>
        <v>58.582708333333329</v>
      </c>
      <c r="U115" s="175">
        <f>Assumptions!$G$55*Assumptions!$G$46*INDEX(Demand!U$9:U$1040, MATCH($C115, Demand!$B$9:$B$1040,0))</f>
        <v>58.582708333333329</v>
      </c>
      <c r="V115" s="175">
        <f>Assumptions!$G$55*Assumptions!$G$46*INDEX(Demand!V$9:V$1040, MATCH($C115, Demand!$B$9:$B$1040,0))</f>
        <v>58.582708333333329</v>
      </c>
      <c r="W115" s="175">
        <f>Assumptions!$G$55*Assumptions!$G$46*INDEX(Demand!W$9:W$1040, MATCH($C115, Demand!$B$9:$B$1040,0))</f>
        <v>58.582708333333329</v>
      </c>
      <c r="X115" s="175">
        <f>Assumptions!$G$55*Assumptions!$G$46*INDEX(Demand!X$9:X$1040, MATCH($C115, Demand!$B$9:$B$1040,0))</f>
        <v>58.582708333333329</v>
      </c>
    </row>
    <row r="116" spans="2:25" s="1" customFormat="1" x14ac:dyDescent="0.2">
      <c r="B116" s="220">
        <f>'Span data'!B117</f>
        <v>10232159</v>
      </c>
      <c r="C116" s="169" t="str">
        <f>'Span data'!C117</f>
        <v>SHP011</v>
      </c>
      <c r="D116" s="162"/>
      <c r="E116" s="175">
        <f>Assumptions!$G$55*Assumptions!$G$46*INDEX(Demand!E$9:E$1040, MATCH($C116, Demand!$B$9:$B$1040,0))</f>
        <v>96.286458333333329</v>
      </c>
      <c r="F116" s="175">
        <f>Assumptions!$G$55*Assumptions!$G$46*INDEX(Demand!F$9:F$1040, MATCH($C116, Demand!$B$9:$B$1040,0))</f>
        <v>95.475624999999994</v>
      </c>
      <c r="G116" s="175">
        <f>Assumptions!$G$55*Assumptions!$G$46*INDEX(Demand!G$9:G$1040, MATCH($C116, Demand!$B$9:$B$1040,0))</f>
        <v>95.27291666666666</v>
      </c>
      <c r="H116" s="175">
        <f>Assumptions!$G$55*Assumptions!$G$46*INDEX(Demand!H$9:H$1040, MATCH($C116, Demand!$B$9:$B$1040,0))</f>
        <v>95.374270833333327</v>
      </c>
      <c r="I116" s="175">
        <f>Assumptions!$G$55*Assumptions!$G$46*INDEX(Demand!I$9:I$1040, MATCH($C116, Demand!$B$9:$B$1040,0))</f>
        <v>94.867499999999993</v>
      </c>
      <c r="J116" s="175">
        <f>Assumptions!$G$55*Assumptions!$G$46*INDEX(Demand!J$9:J$1040, MATCH($C116, Demand!$B$9:$B$1040,0))</f>
        <v>94.158020833333325</v>
      </c>
      <c r="K116" s="175">
        <f>Assumptions!$G$55*Assumptions!$G$46*INDEX(Demand!K$9:K$1040, MATCH($C116, Demand!$B$9:$B$1040,0))</f>
        <v>93.955312499999991</v>
      </c>
      <c r="L116" s="175">
        <f>Assumptions!$G$55*Assumptions!$G$46*INDEX(Demand!L$9:L$1040, MATCH($C116, Demand!$B$9:$B$1040,0))</f>
        <v>94.158020833333325</v>
      </c>
      <c r="M116" s="175">
        <f>Assumptions!$G$55*Assumptions!$G$46*INDEX(Demand!M$9:M$1040, MATCH($C116, Demand!$B$9:$B$1040,0))</f>
        <v>93.955312499999991</v>
      </c>
      <c r="N116" s="175">
        <f>Assumptions!$G$55*Assumptions!$G$46*INDEX(Demand!N$9:N$1040, MATCH($C116, Demand!$B$9:$B$1040,0))</f>
        <v>93.955312499999991</v>
      </c>
      <c r="O116" s="175">
        <f>Assumptions!$G$55*Assumptions!$G$46*INDEX(Demand!O$9:O$1040, MATCH($C116, Demand!$B$9:$B$1040,0))</f>
        <v>93.955312499999991</v>
      </c>
      <c r="P116" s="175">
        <f>Assumptions!$G$55*Assumptions!$G$46*INDEX(Demand!P$9:P$1040, MATCH($C116, Demand!$B$9:$B$1040,0))</f>
        <v>93.955312499999991</v>
      </c>
      <c r="Q116" s="175">
        <f>Assumptions!$G$55*Assumptions!$G$46*INDEX(Demand!Q$9:Q$1040, MATCH($C116, Demand!$B$9:$B$1040,0))</f>
        <v>93.955312499999991</v>
      </c>
      <c r="R116" s="175">
        <f>Assumptions!$G$55*Assumptions!$G$46*INDEX(Demand!R$9:R$1040, MATCH($C116, Demand!$B$9:$B$1040,0))</f>
        <v>93.955312499999991</v>
      </c>
      <c r="S116" s="175">
        <f>Assumptions!$G$55*Assumptions!$G$46*INDEX(Demand!S$9:S$1040, MATCH($C116, Demand!$B$9:$B$1040,0))</f>
        <v>93.955312499999991</v>
      </c>
      <c r="T116" s="175">
        <f>Assumptions!$G$55*Assumptions!$G$46*INDEX(Demand!T$9:T$1040, MATCH($C116, Demand!$B$9:$B$1040,0))</f>
        <v>93.955312499999991</v>
      </c>
      <c r="U116" s="175">
        <f>Assumptions!$G$55*Assumptions!$G$46*INDEX(Demand!U$9:U$1040, MATCH($C116, Demand!$B$9:$B$1040,0))</f>
        <v>93.955312499999991</v>
      </c>
      <c r="V116" s="175">
        <f>Assumptions!$G$55*Assumptions!$G$46*INDEX(Demand!V$9:V$1040, MATCH($C116, Demand!$B$9:$B$1040,0))</f>
        <v>93.955312499999991</v>
      </c>
      <c r="W116" s="175">
        <f>Assumptions!$G$55*Assumptions!$G$46*INDEX(Demand!W$9:W$1040, MATCH($C116, Demand!$B$9:$B$1040,0))</f>
        <v>93.955312499999991</v>
      </c>
      <c r="X116" s="175">
        <f>Assumptions!$G$55*Assumptions!$G$46*INDEX(Demand!X$9:X$1040, MATCH($C116, Demand!$B$9:$B$1040,0))</f>
        <v>93.955312499999991</v>
      </c>
    </row>
    <row r="117" spans="2:25" s="1" customFormat="1" x14ac:dyDescent="0.2">
      <c r="B117" s="220">
        <f>'Span data'!B118</f>
        <v>10232252</v>
      </c>
      <c r="C117" s="169" t="str">
        <f>'Span data'!C118</f>
        <v>SHP014</v>
      </c>
      <c r="D117" s="162"/>
      <c r="E117" s="175">
        <f>Assumptions!$G$55*Assumptions!$G$46*INDEX(Demand!E$9:E$1040, MATCH($C117, Demand!$B$9:$B$1040,0))</f>
        <v>56.454270833333332</v>
      </c>
      <c r="F117" s="175">
        <f>Assumptions!$G$55*Assumptions!$G$46*INDEX(Demand!F$9:F$1040, MATCH($C117, Demand!$B$9:$B$1040,0))</f>
        <v>56.758333333333326</v>
      </c>
      <c r="G117" s="175">
        <f>Assumptions!$G$55*Assumptions!$G$46*INDEX(Demand!G$9:G$1040, MATCH($C117, Demand!$B$9:$B$1040,0))</f>
        <v>57.366458333333334</v>
      </c>
      <c r="H117" s="175">
        <f>Assumptions!$G$55*Assumptions!$G$46*INDEX(Demand!H$9:H$1040, MATCH($C117, Demand!$B$9:$B$1040,0))</f>
        <v>57.670520833333335</v>
      </c>
      <c r="I117" s="175">
        <f>Assumptions!$G$55*Assumptions!$G$46*INDEX(Demand!I$9:I$1040, MATCH($C117, Demand!$B$9:$B$1040,0))</f>
        <v>57.467812499999994</v>
      </c>
      <c r="J117" s="175">
        <f>Assumptions!$G$55*Assumptions!$G$46*INDEX(Demand!J$9:J$1040, MATCH($C117, Demand!$B$9:$B$1040,0))</f>
        <v>57.569166666666661</v>
      </c>
      <c r="K117" s="175">
        <f>Assumptions!$G$55*Assumptions!$G$46*INDEX(Demand!K$9:K$1040, MATCH($C117, Demand!$B$9:$B$1040,0))</f>
        <v>58.075937500000002</v>
      </c>
      <c r="L117" s="175">
        <f>Assumptions!$G$55*Assumptions!$G$46*INDEX(Demand!L$9:L$1040, MATCH($C117, Demand!$B$9:$B$1040,0))</f>
        <v>58.684062499999996</v>
      </c>
      <c r="M117" s="175">
        <f>Assumptions!$G$55*Assumptions!$G$46*INDEX(Demand!M$9:M$1040, MATCH($C117, Demand!$B$9:$B$1040,0))</f>
        <v>58.582708333333329</v>
      </c>
      <c r="N117" s="175">
        <f>Assumptions!$G$55*Assumptions!$G$46*INDEX(Demand!N$9:N$1040, MATCH($C117, Demand!$B$9:$B$1040,0))</f>
        <v>58.582708333333329</v>
      </c>
      <c r="O117" s="175">
        <f>Assumptions!$G$55*Assumptions!$G$46*INDEX(Demand!O$9:O$1040, MATCH($C117, Demand!$B$9:$B$1040,0))</f>
        <v>58.582708333333329</v>
      </c>
      <c r="P117" s="175">
        <f>Assumptions!$G$55*Assumptions!$G$46*INDEX(Demand!P$9:P$1040, MATCH($C117, Demand!$B$9:$B$1040,0))</f>
        <v>58.582708333333329</v>
      </c>
      <c r="Q117" s="175">
        <f>Assumptions!$G$55*Assumptions!$G$46*INDEX(Demand!Q$9:Q$1040, MATCH($C117, Demand!$B$9:$B$1040,0))</f>
        <v>58.582708333333329</v>
      </c>
      <c r="R117" s="175">
        <f>Assumptions!$G$55*Assumptions!$G$46*INDEX(Demand!R$9:R$1040, MATCH($C117, Demand!$B$9:$B$1040,0))</f>
        <v>58.582708333333329</v>
      </c>
      <c r="S117" s="175">
        <f>Assumptions!$G$55*Assumptions!$G$46*INDEX(Demand!S$9:S$1040, MATCH($C117, Demand!$B$9:$B$1040,0))</f>
        <v>58.582708333333329</v>
      </c>
      <c r="T117" s="175">
        <f>Assumptions!$G$55*Assumptions!$G$46*INDEX(Demand!T$9:T$1040, MATCH($C117, Demand!$B$9:$B$1040,0))</f>
        <v>58.582708333333329</v>
      </c>
      <c r="U117" s="175">
        <f>Assumptions!$G$55*Assumptions!$G$46*INDEX(Demand!U$9:U$1040, MATCH($C117, Demand!$B$9:$B$1040,0))</f>
        <v>58.582708333333329</v>
      </c>
      <c r="V117" s="175">
        <f>Assumptions!$G$55*Assumptions!$G$46*INDEX(Demand!V$9:V$1040, MATCH($C117, Demand!$B$9:$B$1040,0))</f>
        <v>58.582708333333329</v>
      </c>
      <c r="W117" s="175">
        <f>Assumptions!$G$55*Assumptions!$G$46*INDEX(Demand!W$9:W$1040, MATCH($C117, Demand!$B$9:$B$1040,0))</f>
        <v>58.582708333333329</v>
      </c>
      <c r="X117" s="175">
        <f>Assumptions!$G$55*Assumptions!$G$46*INDEX(Demand!X$9:X$1040, MATCH($C117, Demand!$B$9:$B$1040,0))</f>
        <v>58.582708333333329</v>
      </c>
    </row>
    <row r="118" spans="2:25" s="1" customFormat="1" x14ac:dyDescent="0.2">
      <c r="B118" s="220">
        <f>'Span data'!B119</f>
        <v>10232276</v>
      </c>
      <c r="C118" s="169" t="str">
        <f>'Span data'!C119</f>
        <v>SHP014</v>
      </c>
      <c r="D118" s="162"/>
      <c r="E118" s="175">
        <f>Assumptions!$G$55*Assumptions!$G$46*INDEX(Demand!E$9:E$1040, MATCH($C118, Demand!$B$9:$B$1040,0))</f>
        <v>56.454270833333332</v>
      </c>
      <c r="F118" s="175">
        <f>Assumptions!$G$55*Assumptions!$G$46*INDEX(Demand!F$9:F$1040, MATCH($C118, Demand!$B$9:$B$1040,0))</f>
        <v>56.758333333333326</v>
      </c>
      <c r="G118" s="175">
        <f>Assumptions!$G$55*Assumptions!$G$46*INDEX(Demand!G$9:G$1040, MATCH($C118, Demand!$B$9:$B$1040,0))</f>
        <v>57.366458333333334</v>
      </c>
      <c r="H118" s="175">
        <f>Assumptions!$G$55*Assumptions!$G$46*INDEX(Demand!H$9:H$1040, MATCH($C118, Demand!$B$9:$B$1040,0))</f>
        <v>57.670520833333335</v>
      </c>
      <c r="I118" s="175">
        <f>Assumptions!$G$55*Assumptions!$G$46*INDEX(Demand!I$9:I$1040, MATCH($C118, Demand!$B$9:$B$1040,0))</f>
        <v>57.467812499999994</v>
      </c>
      <c r="J118" s="175">
        <f>Assumptions!$G$55*Assumptions!$G$46*INDEX(Demand!J$9:J$1040, MATCH($C118, Demand!$B$9:$B$1040,0))</f>
        <v>57.569166666666661</v>
      </c>
      <c r="K118" s="175">
        <f>Assumptions!$G$55*Assumptions!$G$46*INDEX(Demand!K$9:K$1040, MATCH($C118, Demand!$B$9:$B$1040,0))</f>
        <v>58.075937500000002</v>
      </c>
      <c r="L118" s="175">
        <f>Assumptions!$G$55*Assumptions!$G$46*INDEX(Demand!L$9:L$1040, MATCH($C118, Demand!$B$9:$B$1040,0))</f>
        <v>58.684062499999996</v>
      </c>
      <c r="M118" s="175">
        <f>Assumptions!$G$55*Assumptions!$G$46*INDEX(Demand!M$9:M$1040, MATCH($C118, Demand!$B$9:$B$1040,0))</f>
        <v>58.582708333333329</v>
      </c>
      <c r="N118" s="175">
        <f>Assumptions!$G$55*Assumptions!$G$46*INDEX(Demand!N$9:N$1040, MATCH($C118, Demand!$B$9:$B$1040,0))</f>
        <v>58.582708333333329</v>
      </c>
      <c r="O118" s="175">
        <f>Assumptions!$G$55*Assumptions!$G$46*INDEX(Demand!O$9:O$1040, MATCH($C118, Demand!$B$9:$B$1040,0))</f>
        <v>58.582708333333329</v>
      </c>
      <c r="P118" s="175">
        <f>Assumptions!$G$55*Assumptions!$G$46*INDEX(Demand!P$9:P$1040, MATCH($C118, Demand!$B$9:$B$1040,0))</f>
        <v>58.582708333333329</v>
      </c>
      <c r="Q118" s="175">
        <f>Assumptions!$G$55*Assumptions!$G$46*INDEX(Demand!Q$9:Q$1040, MATCH($C118, Demand!$B$9:$B$1040,0))</f>
        <v>58.582708333333329</v>
      </c>
      <c r="R118" s="175">
        <f>Assumptions!$G$55*Assumptions!$G$46*INDEX(Demand!R$9:R$1040, MATCH($C118, Demand!$B$9:$B$1040,0))</f>
        <v>58.582708333333329</v>
      </c>
      <c r="S118" s="175">
        <f>Assumptions!$G$55*Assumptions!$G$46*INDEX(Demand!S$9:S$1040, MATCH($C118, Demand!$B$9:$B$1040,0))</f>
        <v>58.582708333333329</v>
      </c>
      <c r="T118" s="175">
        <f>Assumptions!$G$55*Assumptions!$G$46*INDEX(Demand!T$9:T$1040, MATCH($C118, Demand!$B$9:$B$1040,0))</f>
        <v>58.582708333333329</v>
      </c>
      <c r="U118" s="175">
        <f>Assumptions!$G$55*Assumptions!$G$46*INDEX(Demand!U$9:U$1040, MATCH($C118, Demand!$B$9:$B$1040,0))</f>
        <v>58.582708333333329</v>
      </c>
      <c r="V118" s="175">
        <f>Assumptions!$G$55*Assumptions!$G$46*INDEX(Demand!V$9:V$1040, MATCH($C118, Demand!$B$9:$B$1040,0))</f>
        <v>58.582708333333329</v>
      </c>
      <c r="W118" s="175">
        <f>Assumptions!$G$55*Assumptions!$G$46*INDEX(Demand!W$9:W$1040, MATCH($C118, Demand!$B$9:$B$1040,0))</f>
        <v>58.582708333333329</v>
      </c>
      <c r="X118" s="175">
        <f>Assumptions!$G$55*Assumptions!$G$46*INDEX(Demand!X$9:X$1040, MATCH($C118, Demand!$B$9:$B$1040,0))</f>
        <v>58.582708333333329</v>
      </c>
    </row>
    <row r="119" spans="2:25" s="1" customFormat="1" x14ac:dyDescent="0.2">
      <c r="B119" s="220">
        <f>'Span data'!B120</f>
        <v>10232278</v>
      </c>
      <c r="C119" s="169" t="str">
        <f>'Span data'!C120</f>
        <v>SHP014</v>
      </c>
      <c r="D119" s="162"/>
      <c r="E119" s="175">
        <f>Assumptions!$G$55*Assumptions!$G$46*INDEX(Demand!E$9:E$1040, MATCH($C119, Demand!$B$9:$B$1040,0))</f>
        <v>56.454270833333332</v>
      </c>
      <c r="F119" s="175">
        <f>Assumptions!$G$55*Assumptions!$G$46*INDEX(Demand!F$9:F$1040, MATCH($C119, Demand!$B$9:$B$1040,0))</f>
        <v>56.758333333333326</v>
      </c>
      <c r="G119" s="175">
        <f>Assumptions!$G$55*Assumptions!$G$46*INDEX(Demand!G$9:G$1040, MATCH($C119, Demand!$B$9:$B$1040,0))</f>
        <v>57.366458333333334</v>
      </c>
      <c r="H119" s="175">
        <f>Assumptions!$G$55*Assumptions!$G$46*INDEX(Demand!H$9:H$1040, MATCH($C119, Demand!$B$9:$B$1040,0))</f>
        <v>57.670520833333335</v>
      </c>
      <c r="I119" s="175">
        <f>Assumptions!$G$55*Assumptions!$G$46*INDEX(Demand!I$9:I$1040, MATCH($C119, Demand!$B$9:$B$1040,0))</f>
        <v>57.467812499999994</v>
      </c>
      <c r="J119" s="175">
        <f>Assumptions!$G$55*Assumptions!$G$46*INDEX(Demand!J$9:J$1040, MATCH($C119, Demand!$B$9:$B$1040,0))</f>
        <v>57.569166666666661</v>
      </c>
      <c r="K119" s="175">
        <f>Assumptions!$G$55*Assumptions!$G$46*INDEX(Demand!K$9:K$1040, MATCH($C119, Demand!$B$9:$B$1040,0))</f>
        <v>58.075937500000002</v>
      </c>
      <c r="L119" s="175">
        <f>Assumptions!$G$55*Assumptions!$G$46*INDEX(Demand!L$9:L$1040, MATCH($C119, Demand!$B$9:$B$1040,0))</f>
        <v>58.684062499999996</v>
      </c>
      <c r="M119" s="175">
        <f>Assumptions!$G$55*Assumptions!$G$46*INDEX(Demand!M$9:M$1040, MATCH($C119, Demand!$B$9:$B$1040,0))</f>
        <v>58.582708333333329</v>
      </c>
      <c r="N119" s="175">
        <f>Assumptions!$G$55*Assumptions!$G$46*INDEX(Demand!N$9:N$1040, MATCH($C119, Demand!$B$9:$B$1040,0))</f>
        <v>58.582708333333329</v>
      </c>
      <c r="O119" s="175">
        <f>Assumptions!$G$55*Assumptions!$G$46*INDEX(Demand!O$9:O$1040, MATCH($C119, Demand!$B$9:$B$1040,0))</f>
        <v>58.582708333333329</v>
      </c>
      <c r="P119" s="175">
        <f>Assumptions!$G$55*Assumptions!$G$46*INDEX(Demand!P$9:P$1040, MATCH($C119, Demand!$B$9:$B$1040,0))</f>
        <v>58.582708333333329</v>
      </c>
      <c r="Q119" s="175">
        <f>Assumptions!$G$55*Assumptions!$G$46*INDEX(Demand!Q$9:Q$1040, MATCH($C119, Demand!$B$9:$B$1040,0))</f>
        <v>58.582708333333329</v>
      </c>
      <c r="R119" s="175">
        <f>Assumptions!$G$55*Assumptions!$G$46*INDEX(Demand!R$9:R$1040, MATCH($C119, Demand!$B$9:$B$1040,0))</f>
        <v>58.582708333333329</v>
      </c>
      <c r="S119" s="175">
        <f>Assumptions!$G$55*Assumptions!$G$46*INDEX(Demand!S$9:S$1040, MATCH($C119, Demand!$B$9:$B$1040,0))</f>
        <v>58.582708333333329</v>
      </c>
      <c r="T119" s="175">
        <f>Assumptions!$G$55*Assumptions!$G$46*INDEX(Demand!T$9:T$1040, MATCH($C119, Demand!$B$9:$B$1040,0))</f>
        <v>58.582708333333329</v>
      </c>
      <c r="U119" s="175">
        <f>Assumptions!$G$55*Assumptions!$G$46*INDEX(Demand!U$9:U$1040, MATCH($C119, Demand!$B$9:$B$1040,0))</f>
        <v>58.582708333333329</v>
      </c>
      <c r="V119" s="175">
        <f>Assumptions!$G$55*Assumptions!$G$46*INDEX(Demand!V$9:V$1040, MATCH($C119, Demand!$B$9:$B$1040,0))</f>
        <v>58.582708333333329</v>
      </c>
      <c r="W119" s="175">
        <f>Assumptions!$G$55*Assumptions!$G$46*INDEX(Demand!W$9:W$1040, MATCH($C119, Demand!$B$9:$B$1040,0))</f>
        <v>58.582708333333329</v>
      </c>
      <c r="X119" s="175">
        <f>Assumptions!$G$55*Assumptions!$G$46*INDEX(Demand!X$9:X$1040, MATCH($C119, Demand!$B$9:$B$1040,0))</f>
        <v>58.582708333333329</v>
      </c>
    </row>
    <row r="120" spans="2:25" s="1" customFormat="1" x14ac:dyDescent="0.2">
      <c r="B120" s="220">
        <f>'Span data'!B121</f>
        <v>10232347</v>
      </c>
      <c r="C120" s="169" t="str">
        <f>'Span data'!C121</f>
        <v>SHP014</v>
      </c>
      <c r="D120" s="162"/>
      <c r="E120" s="175">
        <f>Assumptions!$G$55*Assumptions!$G$46*INDEX(Demand!E$9:E$1040, MATCH($C120, Demand!$B$9:$B$1040,0))</f>
        <v>56.454270833333332</v>
      </c>
      <c r="F120" s="175">
        <f>Assumptions!$G$55*Assumptions!$G$46*INDEX(Demand!F$9:F$1040, MATCH($C120, Demand!$B$9:$B$1040,0))</f>
        <v>56.758333333333326</v>
      </c>
      <c r="G120" s="175">
        <f>Assumptions!$G$55*Assumptions!$G$46*INDEX(Demand!G$9:G$1040, MATCH($C120, Demand!$B$9:$B$1040,0))</f>
        <v>57.366458333333334</v>
      </c>
      <c r="H120" s="175">
        <f>Assumptions!$G$55*Assumptions!$G$46*INDEX(Demand!H$9:H$1040, MATCH($C120, Demand!$B$9:$B$1040,0))</f>
        <v>57.670520833333335</v>
      </c>
      <c r="I120" s="175">
        <f>Assumptions!$G$55*Assumptions!$G$46*INDEX(Demand!I$9:I$1040, MATCH($C120, Demand!$B$9:$B$1040,0))</f>
        <v>57.467812499999994</v>
      </c>
      <c r="J120" s="175">
        <f>Assumptions!$G$55*Assumptions!$G$46*INDEX(Demand!J$9:J$1040, MATCH($C120, Demand!$B$9:$B$1040,0))</f>
        <v>57.569166666666661</v>
      </c>
      <c r="K120" s="175">
        <f>Assumptions!$G$55*Assumptions!$G$46*INDEX(Demand!K$9:K$1040, MATCH($C120, Demand!$B$9:$B$1040,0))</f>
        <v>58.075937500000002</v>
      </c>
      <c r="L120" s="175">
        <f>Assumptions!$G$55*Assumptions!$G$46*INDEX(Demand!L$9:L$1040, MATCH($C120, Demand!$B$9:$B$1040,0))</f>
        <v>58.684062499999996</v>
      </c>
      <c r="M120" s="175">
        <f>Assumptions!$G$55*Assumptions!$G$46*INDEX(Demand!M$9:M$1040, MATCH($C120, Demand!$B$9:$B$1040,0))</f>
        <v>58.582708333333329</v>
      </c>
      <c r="N120" s="175">
        <f>Assumptions!$G$55*Assumptions!$G$46*INDEX(Demand!N$9:N$1040, MATCH($C120, Demand!$B$9:$B$1040,0))</f>
        <v>58.582708333333329</v>
      </c>
      <c r="O120" s="175">
        <f>Assumptions!$G$55*Assumptions!$G$46*INDEX(Demand!O$9:O$1040, MATCH($C120, Demand!$B$9:$B$1040,0))</f>
        <v>58.582708333333329</v>
      </c>
      <c r="P120" s="175">
        <f>Assumptions!$G$55*Assumptions!$G$46*INDEX(Demand!P$9:P$1040, MATCH($C120, Demand!$B$9:$B$1040,0))</f>
        <v>58.582708333333329</v>
      </c>
      <c r="Q120" s="175">
        <f>Assumptions!$G$55*Assumptions!$G$46*INDEX(Demand!Q$9:Q$1040, MATCH($C120, Demand!$B$9:$B$1040,0))</f>
        <v>58.582708333333329</v>
      </c>
      <c r="R120" s="175">
        <f>Assumptions!$G$55*Assumptions!$G$46*INDEX(Demand!R$9:R$1040, MATCH($C120, Demand!$B$9:$B$1040,0))</f>
        <v>58.582708333333329</v>
      </c>
      <c r="S120" s="175">
        <f>Assumptions!$G$55*Assumptions!$G$46*INDEX(Demand!S$9:S$1040, MATCH($C120, Demand!$B$9:$B$1040,0))</f>
        <v>58.582708333333329</v>
      </c>
      <c r="T120" s="175">
        <f>Assumptions!$G$55*Assumptions!$G$46*INDEX(Demand!T$9:T$1040, MATCH($C120, Demand!$B$9:$B$1040,0))</f>
        <v>58.582708333333329</v>
      </c>
      <c r="U120" s="175">
        <f>Assumptions!$G$55*Assumptions!$G$46*INDEX(Demand!U$9:U$1040, MATCH($C120, Demand!$B$9:$B$1040,0))</f>
        <v>58.582708333333329</v>
      </c>
      <c r="V120" s="175">
        <f>Assumptions!$G$55*Assumptions!$G$46*INDEX(Demand!V$9:V$1040, MATCH($C120, Demand!$B$9:$B$1040,0))</f>
        <v>58.582708333333329</v>
      </c>
      <c r="W120" s="175">
        <f>Assumptions!$G$55*Assumptions!$G$46*INDEX(Demand!W$9:W$1040, MATCH($C120, Demand!$B$9:$B$1040,0))</f>
        <v>58.582708333333329</v>
      </c>
      <c r="X120" s="175">
        <f>Assumptions!$G$55*Assumptions!$G$46*INDEX(Demand!X$9:X$1040, MATCH($C120, Demand!$B$9:$B$1040,0))</f>
        <v>58.582708333333329</v>
      </c>
    </row>
    <row r="121" spans="2:25" s="1" customFormat="1" x14ac:dyDescent="0.2">
      <c r="B121" s="220">
        <f>'Span data'!B122</f>
        <v>10232355</v>
      </c>
      <c r="C121" s="169" t="str">
        <f>'Span data'!C122</f>
        <v>SHP014</v>
      </c>
      <c r="D121" s="162"/>
      <c r="E121" s="175">
        <f>Assumptions!$G$55*Assumptions!$G$46*INDEX(Demand!E$9:E$1040, MATCH($C121, Demand!$B$9:$B$1040,0))</f>
        <v>56.454270833333332</v>
      </c>
      <c r="F121" s="175">
        <f>Assumptions!$G$55*Assumptions!$G$46*INDEX(Demand!F$9:F$1040, MATCH($C121, Demand!$B$9:$B$1040,0))</f>
        <v>56.758333333333326</v>
      </c>
      <c r="G121" s="175">
        <f>Assumptions!$G$55*Assumptions!$G$46*INDEX(Demand!G$9:G$1040, MATCH($C121, Demand!$B$9:$B$1040,0))</f>
        <v>57.366458333333334</v>
      </c>
      <c r="H121" s="175">
        <f>Assumptions!$G$55*Assumptions!$G$46*INDEX(Demand!H$9:H$1040, MATCH($C121, Demand!$B$9:$B$1040,0))</f>
        <v>57.670520833333335</v>
      </c>
      <c r="I121" s="175">
        <f>Assumptions!$G$55*Assumptions!$G$46*INDEX(Demand!I$9:I$1040, MATCH($C121, Demand!$B$9:$B$1040,0))</f>
        <v>57.467812499999994</v>
      </c>
      <c r="J121" s="175">
        <f>Assumptions!$G$55*Assumptions!$G$46*INDEX(Demand!J$9:J$1040, MATCH($C121, Demand!$B$9:$B$1040,0))</f>
        <v>57.569166666666661</v>
      </c>
      <c r="K121" s="175">
        <f>Assumptions!$G$55*Assumptions!$G$46*INDEX(Demand!K$9:K$1040, MATCH($C121, Demand!$B$9:$B$1040,0))</f>
        <v>58.075937500000002</v>
      </c>
      <c r="L121" s="175">
        <f>Assumptions!$G$55*Assumptions!$G$46*INDEX(Demand!L$9:L$1040, MATCH($C121, Demand!$B$9:$B$1040,0))</f>
        <v>58.684062499999996</v>
      </c>
      <c r="M121" s="175">
        <f>Assumptions!$G$55*Assumptions!$G$46*INDEX(Demand!M$9:M$1040, MATCH($C121, Demand!$B$9:$B$1040,0))</f>
        <v>58.582708333333329</v>
      </c>
      <c r="N121" s="175">
        <f>Assumptions!$G$55*Assumptions!$G$46*INDEX(Demand!N$9:N$1040, MATCH($C121, Demand!$B$9:$B$1040,0))</f>
        <v>58.582708333333329</v>
      </c>
      <c r="O121" s="175">
        <f>Assumptions!$G$55*Assumptions!$G$46*INDEX(Demand!O$9:O$1040, MATCH($C121, Demand!$B$9:$B$1040,0))</f>
        <v>58.582708333333329</v>
      </c>
      <c r="P121" s="175">
        <f>Assumptions!$G$55*Assumptions!$G$46*INDEX(Demand!P$9:P$1040, MATCH($C121, Demand!$B$9:$B$1040,0))</f>
        <v>58.582708333333329</v>
      </c>
      <c r="Q121" s="175">
        <f>Assumptions!$G$55*Assumptions!$G$46*INDEX(Demand!Q$9:Q$1040, MATCH($C121, Demand!$B$9:$B$1040,0))</f>
        <v>58.582708333333329</v>
      </c>
      <c r="R121" s="175">
        <f>Assumptions!$G$55*Assumptions!$G$46*INDEX(Demand!R$9:R$1040, MATCH($C121, Demand!$B$9:$B$1040,0))</f>
        <v>58.582708333333329</v>
      </c>
      <c r="S121" s="175">
        <f>Assumptions!$G$55*Assumptions!$G$46*INDEX(Demand!S$9:S$1040, MATCH($C121, Demand!$B$9:$B$1040,0))</f>
        <v>58.582708333333329</v>
      </c>
      <c r="T121" s="175">
        <f>Assumptions!$G$55*Assumptions!$G$46*INDEX(Demand!T$9:T$1040, MATCH($C121, Demand!$B$9:$B$1040,0))</f>
        <v>58.582708333333329</v>
      </c>
      <c r="U121" s="175">
        <f>Assumptions!$G$55*Assumptions!$G$46*INDEX(Demand!U$9:U$1040, MATCH($C121, Demand!$B$9:$B$1040,0))</f>
        <v>58.582708333333329</v>
      </c>
      <c r="V121" s="175">
        <f>Assumptions!$G$55*Assumptions!$G$46*INDEX(Demand!V$9:V$1040, MATCH($C121, Demand!$B$9:$B$1040,0))</f>
        <v>58.582708333333329</v>
      </c>
      <c r="W121" s="175">
        <f>Assumptions!$G$55*Assumptions!$G$46*INDEX(Demand!W$9:W$1040, MATCH($C121, Demand!$B$9:$B$1040,0))</f>
        <v>58.582708333333329</v>
      </c>
      <c r="X121" s="175">
        <f>Assumptions!$G$55*Assumptions!$G$46*INDEX(Demand!X$9:X$1040, MATCH($C121, Demand!$B$9:$B$1040,0))</f>
        <v>58.582708333333329</v>
      </c>
    </row>
    <row r="122" spans="2:25" s="1" customFormat="1" x14ac:dyDescent="0.2">
      <c r="B122" s="220">
        <f>'Span data'!B123</f>
        <v>10232383</v>
      </c>
      <c r="C122" s="169" t="str">
        <f>'Span data'!C123</f>
        <v>SHP014</v>
      </c>
      <c r="D122" s="162"/>
      <c r="E122" s="175">
        <f>Assumptions!$G$55*Assumptions!$G$46*INDEX(Demand!E$9:E$1040, MATCH($C122, Demand!$B$9:$B$1040,0))</f>
        <v>56.454270833333332</v>
      </c>
      <c r="F122" s="175">
        <f>Assumptions!$G$55*Assumptions!$G$46*INDEX(Demand!F$9:F$1040, MATCH($C122, Demand!$B$9:$B$1040,0))</f>
        <v>56.758333333333326</v>
      </c>
      <c r="G122" s="175">
        <f>Assumptions!$G$55*Assumptions!$G$46*INDEX(Demand!G$9:G$1040, MATCH($C122, Demand!$B$9:$B$1040,0))</f>
        <v>57.366458333333334</v>
      </c>
      <c r="H122" s="175">
        <f>Assumptions!$G$55*Assumptions!$G$46*INDEX(Demand!H$9:H$1040, MATCH($C122, Demand!$B$9:$B$1040,0))</f>
        <v>57.670520833333335</v>
      </c>
      <c r="I122" s="175">
        <f>Assumptions!$G$55*Assumptions!$G$46*INDEX(Demand!I$9:I$1040, MATCH($C122, Demand!$B$9:$B$1040,0))</f>
        <v>57.467812499999994</v>
      </c>
      <c r="J122" s="175">
        <f>Assumptions!$G$55*Assumptions!$G$46*INDEX(Demand!J$9:J$1040, MATCH($C122, Demand!$B$9:$B$1040,0))</f>
        <v>57.569166666666661</v>
      </c>
      <c r="K122" s="175">
        <f>Assumptions!$G$55*Assumptions!$G$46*INDEX(Demand!K$9:K$1040, MATCH($C122, Demand!$B$9:$B$1040,0))</f>
        <v>58.075937500000002</v>
      </c>
      <c r="L122" s="175">
        <f>Assumptions!$G$55*Assumptions!$G$46*INDEX(Demand!L$9:L$1040, MATCH($C122, Demand!$B$9:$B$1040,0))</f>
        <v>58.684062499999996</v>
      </c>
      <c r="M122" s="175">
        <f>Assumptions!$G$55*Assumptions!$G$46*INDEX(Demand!M$9:M$1040, MATCH($C122, Demand!$B$9:$B$1040,0))</f>
        <v>58.582708333333329</v>
      </c>
      <c r="N122" s="175">
        <f>Assumptions!$G$55*Assumptions!$G$46*INDEX(Demand!N$9:N$1040, MATCH($C122, Demand!$B$9:$B$1040,0))</f>
        <v>58.582708333333329</v>
      </c>
      <c r="O122" s="175">
        <f>Assumptions!$G$55*Assumptions!$G$46*INDEX(Demand!O$9:O$1040, MATCH($C122, Demand!$B$9:$B$1040,0))</f>
        <v>58.582708333333329</v>
      </c>
      <c r="P122" s="175">
        <f>Assumptions!$G$55*Assumptions!$G$46*INDEX(Demand!P$9:P$1040, MATCH($C122, Demand!$B$9:$B$1040,0))</f>
        <v>58.582708333333329</v>
      </c>
      <c r="Q122" s="175">
        <f>Assumptions!$G$55*Assumptions!$G$46*INDEX(Demand!Q$9:Q$1040, MATCH($C122, Demand!$B$9:$B$1040,0))</f>
        <v>58.582708333333329</v>
      </c>
      <c r="R122" s="175">
        <f>Assumptions!$G$55*Assumptions!$G$46*INDEX(Demand!R$9:R$1040, MATCH($C122, Demand!$B$9:$B$1040,0))</f>
        <v>58.582708333333329</v>
      </c>
      <c r="S122" s="175">
        <f>Assumptions!$G$55*Assumptions!$G$46*INDEX(Demand!S$9:S$1040, MATCH($C122, Demand!$B$9:$B$1040,0))</f>
        <v>58.582708333333329</v>
      </c>
      <c r="T122" s="175">
        <f>Assumptions!$G$55*Assumptions!$G$46*INDEX(Demand!T$9:T$1040, MATCH($C122, Demand!$B$9:$B$1040,0))</f>
        <v>58.582708333333329</v>
      </c>
      <c r="U122" s="175">
        <f>Assumptions!$G$55*Assumptions!$G$46*INDEX(Demand!U$9:U$1040, MATCH($C122, Demand!$B$9:$B$1040,0))</f>
        <v>58.582708333333329</v>
      </c>
      <c r="V122" s="175">
        <f>Assumptions!$G$55*Assumptions!$G$46*INDEX(Demand!V$9:V$1040, MATCH($C122, Demand!$B$9:$B$1040,0))</f>
        <v>58.582708333333329</v>
      </c>
      <c r="W122" s="175">
        <f>Assumptions!$G$55*Assumptions!$G$46*INDEX(Demand!W$9:W$1040, MATCH($C122, Demand!$B$9:$B$1040,0))</f>
        <v>58.582708333333329</v>
      </c>
      <c r="X122" s="175">
        <f>Assumptions!$G$55*Assumptions!$G$46*INDEX(Demand!X$9:X$1040, MATCH($C122, Demand!$B$9:$B$1040,0))</f>
        <v>58.582708333333329</v>
      </c>
    </row>
    <row r="123" spans="2:25" s="1" customFormat="1" x14ac:dyDescent="0.2">
      <c r="B123" s="220">
        <f>'Span data'!B124</f>
        <v>10232388</v>
      </c>
      <c r="C123" s="169" t="str">
        <f>'Span data'!C124</f>
        <v>SHTSSHP</v>
      </c>
      <c r="D123" s="162"/>
      <c r="E123" s="175">
        <f>Assumptions!$G$55*Assumptions!$G$46*INDEX(Demand!E$9:E$1040, MATCH($C123, Demand!$B$9:$B$1040,0))</f>
        <v>0</v>
      </c>
      <c r="F123" s="175">
        <f>Assumptions!$G$55*Assumptions!$G$46*INDEX(Demand!F$9:F$1040, MATCH($C123, Demand!$B$9:$B$1040,0))</f>
        <v>0</v>
      </c>
      <c r="G123" s="175">
        <f>Assumptions!$G$55*Assumptions!$G$46*INDEX(Demand!G$9:G$1040, MATCH($C123, Demand!$B$9:$B$1040,0))</f>
        <v>0</v>
      </c>
      <c r="H123" s="175">
        <f>Assumptions!$G$55*Assumptions!$G$46*INDEX(Demand!H$9:H$1040, MATCH($C123, Demand!$B$9:$B$1040,0))</f>
        <v>0</v>
      </c>
      <c r="I123" s="175">
        <f>Assumptions!$G$55*Assumptions!$G$46*INDEX(Demand!I$9:I$1040, MATCH($C123, Demand!$B$9:$B$1040,0))</f>
        <v>0</v>
      </c>
      <c r="J123" s="175">
        <f>Assumptions!$G$55*Assumptions!$G$46*INDEX(Demand!J$9:J$1040, MATCH($C123, Demand!$B$9:$B$1040,0))</f>
        <v>0</v>
      </c>
      <c r="K123" s="175">
        <f>Assumptions!$G$55*Assumptions!$G$46*INDEX(Demand!K$9:K$1040, MATCH($C123, Demand!$B$9:$B$1040,0))</f>
        <v>0</v>
      </c>
      <c r="L123" s="175">
        <f>Assumptions!$G$55*Assumptions!$G$46*INDEX(Demand!L$9:L$1040, MATCH($C123, Demand!$B$9:$B$1040,0))</f>
        <v>0</v>
      </c>
      <c r="M123" s="175">
        <f>Assumptions!$G$55*Assumptions!$G$46*INDEX(Demand!M$9:M$1040, MATCH($C123, Demand!$B$9:$B$1040,0))</f>
        <v>0</v>
      </c>
      <c r="N123" s="175">
        <f>Assumptions!$G$55*Assumptions!$G$46*INDEX(Demand!N$9:N$1040, MATCH($C123, Demand!$B$9:$B$1040,0))</f>
        <v>0</v>
      </c>
      <c r="O123" s="175">
        <f>Assumptions!$G$55*Assumptions!$G$46*INDEX(Demand!O$9:O$1040, MATCH($C123, Demand!$B$9:$B$1040,0))</f>
        <v>0</v>
      </c>
      <c r="P123" s="175">
        <f>Assumptions!$G$55*Assumptions!$G$46*INDEX(Demand!P$9:P$1040, MATCH($C123, Demand!$B$9:$B$1040,0))</f>
        <v>0</v>
      </c>
      <c r="Q123" s="175">
        <f>Assumptions!$G$55*Assumptions!$G$46*INDEX(Demand!Q$9:Q$1040, MATCH($C123, Demand!$B$9:$B$1040,0))</f>
        <v>0</v>
      </c>
      <c r="R123" s="175">
        <f>Assumptions!$G$55*Assumptions!$G$46*INDEX(Demand!R$9:R$1040, MATCH($C123, Demand!$B$9:$B$1040,0))</f>
        <v>0</v>
      </c>
      <c r="S123" s="175">
        <f>Assumptions!$G$55*Assumptions!$G$46*INDEX(Demand!S$9:S$1040, MATCH($C123, Demand!$B$9:$B$1040,0))</f>
        <v>0</v>
      </c>
      <c r="T123" s="175">
        <f>Assumptions!$G$55*Assumptions!$G$46*INDEX(Demand!T$9:T$1040, MATCH($C123, Demand!$B$9:$B$1040,0))</f>
        <v>0</v>
      </c>
      <c r="U123" s="175">
        <f>Assumptions!$G$55*Assumptions!$G$46*INDEX(Demand!U$9:U$1040, MATCH($C123, Demand!$B$9:$B$1040,0))</f>
        <v>0</v>
      </c>
      <c r="V123" s="175">
        <f>Assumptions!$G$55*Assumptions!$G$46*INDEX(Demand!V$9:V$1040, MATCH($C123, Demand!$B$9:$B$1040,0))</f>
        <v>0</v>
      </c>
      <c r="W123" s="175">
        <f>Assumptions!$G$55*Assumptions!$G$46*INDEX(Demand!W$9:W$1040, MATCH($C123, Demand!$B$9:$B$1040,0))</f>
        <v>0</v>
      </c>
      <c r="X123" s="175">
        <f>Assumptions!$G$55*Assumptions!$G$46*INDEX(Demand!X$9:X$1040, MATCH($C123, Demand!$B$9:$B$1040,0))</f>
        <v>0</v>
      </c>
      <c r="Y123" s="1" t="s">
        <v>633</v>
      </c>
    </row>
    <row r="124" spans="2:25" s="1" customFormat="1" x14ac:dyDescent="0.2">
      <c r="B124" s="220">
        <f>'Span data'!B125</f>
        <v>10232390</v>
      </c>
      <c r="C124" s="169" t="str">
        <f>'Span data'!C125</f>
        <v>SHP014</v>
      </c>
      <c r="D124" s="162"/>
      <c r="E124" s="175">
        <f>Assumptions!$G$55*Assumptions!$G$46*INDEX(Demand!E$9:E$1040, MATCH($C124, Demand!$B$9:$B$1040,0))</f>
        <v>56.454270833333332</v>
      </c>
      <c r="F124" s="175">
        <f>Assumptions!$G$55*Assumptions!$G$46*INDEX(Demand!F$9:F$1040, MATCH($C124, Demand!$B$9:$B$1040,0))</f>
        <v>56.758333333333326</v>
      </c>
      <c r="G124" s="175">
        <f>Assumptions!$G$55*Assumptions!$G$46*INDEX(Demand!G$9:G$1040, MATCH($C124, Demand!$B$9:$B$1040,0))</f>
        <v>57.366458333333334</v>
      </c>
      <c r="H124" s="175">
        <f>Assumptions!$G$55*Assumptions!$G$46*INDEX(Demand!H$9:H$1040, MATCH($C124, Demand!$B$9:$B$1040,0))</f>
        <v>57.670520833333335</v>
      </c>
      <c r="I124" s="175">
        <f>Assumptions!$G$55*Assumptions!$G$46*INDEX(Demand!I$9:I$1040, MATCH($C124, Demand!$B$9:$B$1040,0))</f>
        <v>57.467812499999994</v>
      </c>
      <c r="J124" s="175">
        <f>Assumptions!$G$55*Assumptions!$G$46*INDEX(Demand!J$9:J$1040, MATCH($C124, Demand!$B$9:$B$1040,0))</f>
        <v>57.569166666666661</v>
      </c>
      <c r="K124" s="175">
        <f>Assumptions!$G$55*Assumptions!$G$46*INDEX(Demand!K$9:K$1040, MATCH($C124, Demand!$B$9:$B$1040,0))</f>
        <v>58.075937500000002</v>
      </c>
      <c r="L124" s="175">
        <f>Assumptions!$G$55*Assumptions!$G$46*INDEX(Demand!L$9:L$1040, MATCH($C124, Demand!$B$9:$B$1040,0))</f>
        <v>58.684062499999996</v>
      </c>
      <c r="M124" s="175">
        <f>Assumptions!$G$55*Assumptions!$G$46*INDEX(Demand!M$9:M$1040, MATCH($C124, Demand!$B$9:$B$1040,0))</f>
        <v>58.582708333333329</v>
      </c>
      <c r="N124" s="175">
        <f>Assumptions!$G$55*Assumptions!$G$46*INDEX(Demand!N$9:N$1040, MATCH($C124, Demand!$B$9:$B$1040,0))</f>
        <v>58.582708333333329</v>
      </c>
      <c r="O124" s="175">
        <f>Assumptions!$G$55*Assumptions!$G$46*INDEX(Demand!O$9:O$1040, MATCH($C124, Demand!$B$9:$B$1040,0))</f>
        <v>58.582708333333329</v>
      </c>
      <c r="P124" s="175">
        <f>Assumptions!$G$55*Assumptions!$G$46*INDEX(Demand!P$9:P$1040, MATCH($C124, Demand!$B$9:$B$1040,0))</f>
        <v>58.582708333333329</v>
      </c>
      <c r="Q124" s="175">
        <f>Assumptions!$G$55*Assumptions!$G$46*INDEX(Demand!Q$9:Q$1040, MATCH($C124, Demand!$B$9:$B$1040,0))</f>
        <v>58.582708333333329</v>
      </c>
      <c r="R124" s="175">
        <f>Assumptions!$G$55*Assumptions!$G$46*INDEX(Demand!R$9:R$1040, MATCH($C124, Demand!$B$9:$B$1040,0))</f>
        <v>58.582708333333329</v>
      </c>
      <c r="S124" s="175">
        <f>Assumptions!$G$55*Assumptions!$G$46*INDEX(Demand!S$9:S$1040, MATCH($C124, Demand!$B$9:$B$1040,0))</f>
        <v>58.582708333333329</v>
      </c>
      <c r="T124" s="175">
        <f>Assumptions!$G$55*Assumptions!$G$46*INDEX(Demand!T$9:T$1040, MATCH($C124, Demand!$B$9:$B$1040,0))</f>
        <v>58.582708333333329</v>
      </c>
      <c r="U124" s="175">
        <f>Assumptions!$G$55*Assumptions!$G$46*INDEX(Demand!U$9:U$1040, MATCH($C124, Demand!$B$9:$B$1040,0))</f>
        <v>58.582708333333329</v>
      </c>
      <c r="V124" s="175">
        <f>Assumptions!$G$55*Assumptions!$G$46*INDEX(Demand!V$9:V$1040, MATCH($C124, Demand!$B$9:$B$1040,0))</f>
        <v>58.582708333333329</v>
      </c>
      <c r="W124" s="175">
        <f>Assumptions!$G$55*Assumptions!$G$46*INDEX(Demand!W$9:W$1040, MATCH($C124, Demand!$B$9:$B$1040,0))</f>
        <v>58.582708333333329</v>
      </c>
      <c r="X124" s="175">
        <f>Assumptions!$G$55*Assumptions!$G$46*INDEX(Demand!X$9:X$1040, MATCH($C124, Demand!$B$9:$B$1040,0))</f>
        <v>58.582708333333329</v>
      </c>
    </row>
    <row r="125" spans="2:25" s="1" customFormat="1" x14ac:dyDescent="0.2">
      <c r="B125" s="220">
        <f>'Span data'!B126</f>
        <v>10232400</v>
      </c>
      <c r="C125" s="169" t="str">
        <f>'Span data'!C126</f>
        <v>SHP014</v>
      </c>
      <c r="D125" s="162"/>
      <c r="E125" s="175">
        <f>Assumptions!$G$55*Assumptions!$G$46*INDEX(Demand!E$9:E$1040, MATCH($C125, Demand!$B$9:$B$1040,0))</f>
        <v>56.454270833333332</v>
      </c>
      <c r="F125" s="175">
        <f>Assumptions!$G$55*Assumptions!$G$46*INDEX(Demand!F$9:F$1040, MATCH($C125, Demand!$B$9:$B$1040,0))</f>
        <v>56.758333333333326</v>
      </c>
      <c r="G125" s="175">
        <f>Assumptions!$G$55*Assumptions!$G$46*INDEX(Demand!G$9:G$1040, MATCH($C125, Demand!$B$9:$B$1040,0))</f>
        <v>57.366458333333334</v>
      </c>
      <c r="H125" s="175">
        <f>Assumptions!$G$55*Assumptions!$G$46*INDEX(Demand!H$9:H$1040, MATCH($C125, Demand!$B$9:$B$1040,0))</f>
        <v>57.670520833333335</v>
      </c>
      <c r="I125" s="175">
        <f>Assumptions!$G$55*Assumptions!$G$46*INDEX(Demand!I$9:I$1040, MATCH($C125, Demand!$B$9:$B$1040,0))</f>
        <v>57.467812499999994</v>
      </c>
      <c r="J125" s="175">
        <f>Assumptions!$G$55*Assumptions!$G$46*INDEX(Demand!J$9:J$1040, MATCH($C125, Demand!$B$9:$B$1040,0))</f>
        <v>57.569166666666661</v>
      </c>
      <c r="K125" s="175">
        <f>Assumptions!$G$55*Assumptions!$G$46*INDEX(Demand!K$9:K$1040, MATCH($C125, Demand!$B$9:$B$1040,0))</f>
        <v>58.075937500000002</v>
      </c>
      <c r="L125" s="175">
        <f>Assumptions!$G$55*Assumptions!$G$46*INDEX(Demand!L$9:L$1040, MATCH($C125, Demand!$B$9:$B$1040,0))</f>
        <v>58.684062499999996</v>
      </c>
      <c r="M125" s="175">
        <f>Assumptions!$G$55*Assumptions!$G$46*INDEX(Demand!M$9:M$1040, MATCH($C125, Demand!$B$9:$B$1040,0))</f>
        <v>58.582708333333329</v>
      </c>
      <c r="N125" s="175">
        <f>Assumptions!$G$55*Assumptions!$G$46*INDEX(Demand!N$9:N$1040, MATCH($C125, Demand!$B$9:$B$1040,0))</f>
        <v>58.582708333333329</v>
      </c>
      <c r="O125" s="175">
        <f>Assumptions!$G$55*Assumptions!$G$46*INDEX(Demand!O$9:O$1040, MATCH($C125, Demand!$B$9:$B$1040,0))</f>
        <v>58.582708333333329</v>
      </c>
      <c r="P125" s="175">
        <f>Assumptions!$G$55*Assumptions!$G$46*INDEX(Demand!P$9:P$1040, MATCH($C125, Demand!$B$9:$B$1040,0))</f>
        <v>58.582708333333329</v>
      </c>
      <c r="Q125" s="175">
        <f>Assumptions!$G$55*Assumptions!$G$46*INDEX(Demand!Q$9:Q$1040, MATCH($C125, Demand!$B$9:$B$1040,0))</f>
        <v>58.582708333333329</v>
      </c>
      <c r="R125" s="175">
        <f>Assumptions!$G$55*Assumptions!$G$46*INDEX(Demand!R$9:R$1040, MATCH($C125, Demand!$B$9:$B$1040,0))</f>
        <v>58.582708333333329</v>
      </c>
      <c r="S125" s="175">
        <f>Assumptions!$G$55*Assumptions!$G$46*INDEX(Demand!S$9:S$1040, MATCH($C125, Demand!$B$9:$B$1040,0))</f>
        <v>58.582708333333329</v>
      </c>
      <c r="T125" s="175">
        <f>Assumptions!$G$55*Assumptions!$G$46*INDEX(Demand!T$9:T$1040, MATCH($C125, Demand!$B$9:$B$1040,0))</f>
        <v>58.582708333333329</v>
      </c>
      <c r="U125" s="175">
        <f>Assumptions!$G$55*Assumptions!$G$46*INDEX(Demand!U$9:U$1040, MATCH($C125, Demand!$B$9:$B$1040,0))</f>
        <v>58.582708333333329</v>
      </c>
      <c r="V125" s="175">
        <f>Assumptions!$G$55*Assumptions!$G$46*INDEX(Demand!V$9:V$1040, MATCH($C125, Demand!$B$9:$B$1040,0))</f>
        <v>58.582708333333329</v>
      </c>
      <c r="W125" s="175">
        <f>Assumptions!$G$55*Assumptions!$G$46*INDEX(Demand!W$9:W$1040, MATCH($C125, Demand!$B$9:$B$1040,0))</f>
        <v>58.582708333333329</v>
      </c>
      <c r="X125" s="175">
        <f>Assumptions!$G$55*Assumptions!$G$46*INDEX(Demand!X$9:X$1040, MATCH($C125, Demand!$B$9:$B$1040,0))</f>
        <v>58.582708333333329</v>
      </c>
    </row>
    <row r="126" spans="2:25" s="1" customFormat="1" x14ac:dyDescent="0.2">
      <c r="B126" s="220">
        <f>'Span data'!B127</f>
        <v>10232401</v>
      </c>
      <c r="C126" s="169" t="str">
        <f>'Span data'!C127</f>
        <v>SHP014</v>
      </c>
      <c r="D126" s="162"/>
      <c r="E126" s="175">
        <f>Assumptions!$G$55*Assumptions!$G$46*INDEX(Demand!E$9:E$1040, MATCH($C126, Demand!$B$9:$B$1040,0))</f>
        <v>56.454270833333332</v>
      </c>
      <c r="F126" s="175">
        <f>Assumptions!$G$55*Assumptions!$G$46*INDEX(Demand!F$9:F$1040, MATCH($C126, Demand!$B$9:$B$1040,0))</f>
        <v>56.758333333333326</v>
      </c>
      <c r="G126" s="175">
        <f>Assumptions!$G$55*Assumptions!$G$46*INDEX(Demand!G$9:G$1040, MATCH($C126, Demand!$B$9:$B$1040,0))</f>
        <v>57.366458333333334</v>
      </c>
      <c r="H126" s="175">
        <f>Assumptions!$G$55*Assumptions!$G$46*INDEX(Demand!H$9:H$1040, MATCH($C126, Demand!$B$9:$B$1040,0))</f>
        <v>57.670520833333335</v>
      </c>
      <c r="I126" s="175">
        <f>Assumptions!$G$55*Assumptions!$G$46*INDEX(Demand!I$9:I$1040, MATCH($C126, Demand!$B$9:$B$1040,0))</f>
        <v>57.467812499999994</v>
      </c>
      <c r="J126" s="175">
        <f>Assumptions!$G$55*Assumptions!$G$46*INDEX(Demand!J$9:J$1040, MATCH($C126, Demand!$B$9:$B$1040,0))</f>
        <v>57.569166666666661</v>
      </c>
      <c r="K126" s="175">
        <f>Assumptions!$G$55*Assumptions!$G$46*INDEX(Demand!K$9:K$1040, MATCH($C126, Demand!$B$9:$B$1040,0))</f>
        <v>58.075937500000002</v>
      </c>
      <c r="L126" s="175">
        <f>Assumptions!$G$55*Assumptions!$G$46*INDEX(Demand!L$9:L$1040, MATCH($C126, Demand!$B$9:$B$1040,0))</f>
        <v>58.684062499999996</v>
      </c>
      <c r="M126" s="175">
        <f>Assumptions!$G$55*Assumptions!$G$46*INDEX(Demand!M$9:M$1040, MATCH($C126, Demand!$B$9:$B$1040,0))</f>
        <v>58.582708333333329</v>
      </c>
      <c r="N126" s="175">
        <f>Assumptions!$G$55*Assumptions!$G$46*INDEX(Demand!N$9:N$1040, MATCH($C126, Demand!$B$9:$B$1040,0))</f>
        <v>58.582708333333329</v>
      </c>
      <c r="O126" s="175">
        <f>Assumptions!$G$55*Assumptions!$G$46*INDEX(Demand!O$9:O$1040, MATCH($C126, Demand!$B$9:$B$1040,0))</f>
        <v>58.582708333333329</v>
      </c>
      <c r="P126" s="175">
        <f>Assumptions!$G$55*Assumptions!$G$46*INDEX(Demand!P$9:P$1040, MATCH($C126, Demand!$B$9:$B$1040,0))</f>
        <v>58.582708333333329</v>
      </c>
      <c r="Q126" s="175">
        <f>Assumptions!$G$55*Assumptions!$G$46*INDEX(Demand!Q$9:Q$1040, MATCH($C126, Demand!$B$9:$B$1040,0))</f>
        <v>58.582708333333329</v>
      </c>
      <c r="R126" s="175">
        <f>Assumptions!$G$55*Assumptions!$G$46*INDEX(Demand!R$9:R$1040, MATCH($C126, Demand!$B$9:$B$1040,0))</f>
        <v>58.582708333333329</v>
      </c>
      <c r="S126" s="175">
        <f>Assumptions!$G$55*Assumptions!$G$46*INDEX(Demand!S$9:S$1040, MATCH($C126, Demand!$B$9:$B$1040,0))</f>
        <v>58.582708333333329</v>
      </c>
      <c r="T126" s="175">
        <f>Assumptions!$G$55*Assumptions!$G$46*INDEX(Demand!T$9:T$1040, MATCH($C126, Demand!$B$9:$B$1040,0))</f>
        <v>58.582708333333329</v>
      </c>
      <c r="U126" s="175">
        <f>Assumptions!$G$55*Assumptions!$G$46*INDEX(Demand!U$9:U$1040, MATCH($C126, Demand!$B$9:$B$1040,0))</f>
        <v>58.582708333333329</v>
      </c>
      <c r="V126" s="175">
        <f>Assumptions!$G$55*Assumptions!$G$46*INDEX(Demand!V$9:V$1040, MATCH($C126, Demand!$B$9:$B$1040,0))</f>
        <v>58.582708333333329</v>
      </c>
      <c r="W126" s="175">
        <f>Assumptions!$G$55*Assumptions!$G$46*INDEX(Demand!W$9:W$1040, MATCH($C126, Demand!$B$9:$B$1040,0))</f>
        <v>58.582708333333329</v>
      </c>
      <c r="X126" s="175">
        <f>Assumptions!$G$55*Assumptions!$G$46*INDEX(Demand!X$9:X$1040, MATCH($C126, Demand!$B$9:$B$1040,0))</f>
        <v>58.582708333333329</v>
      </c>
    </row>
    <row r="127" spans="2:25" s="1" customFormat="1" x14ac:dyDescent="0.2">
      <c r="B127" s="220">
        <f>'Span data'!B128</f>
        <v>10232488</v>
      </c>
      <c r="C127" s="169" t="str">
        <f>'Span data'!C128</f>
        <v>SHP014</v>
      </c>
      <c r="D127" s="162"/>
      <c r="E127" s="175">
        <f>Assumptions!$G$55*Assumptions!$G$46*INDEX(Demand!E$9:E$1040, MATCH($C127, Demand!$B$9:$B$1040,0))</f>
        <v>56.454270833333332</v>
      </c>
      <c r="F127" s="175">
        <f>Assumptions!$G$55*Assumptions!$G$46*INDEX(Demand!F$9:F$1040, MATCH($C127, Demand!$B$9:$B$1040,0))</f>
        <v>56.758333333333326</v>
      </c>
      <c r="G127" s="175">
        <f>Assumptions!$G$55*Assumptions!$G$46*INDEX(Demand!G$9:G$1040, MATCH($C127, Demand!$B$9:$B$1040,0))</f>
        <v>57.366458333333334</v>
      </c>
      <c r="H127" s="175">
        <f>Assumptions!$G$55*Assumptions!$G$46*INDEX(Demand!H$9:H$1040, MATCH($C127, Demand!$B$9:$B$1040,0))</f>
        <v>57.670520833333335</v>
      </c>
      <c r="I127" s="175">
        <f>Assumptions!$G$55*Assumptions!$G$46*INDEX(Demand!I$9:I$1040, MATCH($C127, Demand!$B$9:$B$1040,0))</f>
        <v>57.467812499999994</v>
      </c>
      <c r="J127" s="175">
        <f>Assumptions!$G$55*Assumptions!$G$46*INDEX(Demand!J$9:J$1040, MATCH($C127, Demand!$B$9:$B$1040,0))</f>
        <v>57.569166666666661</v>
      </c>
      <c r="K127" s="175">
        <f>Assumptions!$G$55*Assumptions!$G$46*INDEX(Demand!K$9:K$1040, MATCH($C127, Demand!$B$9:$B$1040,0))</f>
        <v>58.075937500000002</v>
      </c>
      <c r="L127" s="175">
        <f>Assumptions!$G$55*Assumptions!$G$46*INDEX(Demand!L$9:L$1040, MATCH($C127, Demand!$B$9:$B$1040,0))</f>
        <v>58.684062499999996</v>
      </c>
      <c r="M127" s="175">
        <f>Assumptions!$G$55*Assumptions!$G$46*INDEX(Demand!M$9:M$1040, MATCH($C127, Demand!$B$9:$B$1040,0))</f>
        <v>58.582708333333329</v>
      </c>
      <c r="N127" s="175">
        <f>Assumptions!$G$55*Assumptions!$G$46*INDEX(Demand!N$9:N$1040, MATCH($C127, Demand!$B$9:$B$1040,0))</f>
        <v>58.582708333333329</v>
      </c>
      <c r="O127" s="175">
        <f>Assumptions!$G$55*Assumptions!$G$46*INDEX(Demand!O$9:O$1040, MATCH($C127, Demand!$B$9:$B$1040,0))</f>
        <v>58.582708333333329</v>
      </c>
      <c r="P127" s="175">
        <f>Assumptions!$G$55*Assumptions!$G$46*INDEX(Demand!P$9:P$1040, MATCH($C127, Demand!$B$9:$B$1040,0))</f>
        <v>58.582708333333329</v>
      </c>
      <c r="Q127" s="175">
        <f>Assumptions!$G$55*Assumptions!$G$46*INDEX(Demand!Q$9:Q$1040, MATCH($C127, Demand!$B$9:$B$1040,0))</f>
        <v>58.582708333333329</v>
      </c>
      <c r="R127" s="175">
        <f>Assumptions!$G$55*Assumptions!$G$46*INDEX(Demand!R$9:R$1040, MATCH($C127, Demand!$B$9:$B$1040,0))</f>
        <v>58.582708333333329</v>
      </c>
      <c r="S127" s="175">
        <f>Assumptions!$G$55*Assumptions!$G$46*INDEX(Demand!S$9:S$1040, MATCH($C127, Demand!$B$9:$B$1040,0))</f>
        <v>58.582708333333329</v>
      </c>
      <c r="T127" s="175">
        <f>Assumptions!$G$55*Assumptions!$G$46*INDEX(Demand!T$9:T$1040, MATCH($C127, Demand!$B$9:$B$1040,0))</f>
        <v>58.582708333333329</v>
      </c>
      <c r="U127" s="175">
        <f>Assumptions!$G$55*Assumptions!$G$46*INDEX(Demand!U$9:U$1040, MATCH($C127, Demand!$B$9:$B$1040,0))</f>
        <v>58.582708333333329</v>
      </c>
      <c r="V127" s="175">
        <f>Assumptions!$G$55*Assumptions!$G$46*INDEX(Demand!V$9:V$1040, MATCH($C127, Demand!$B$9:$B$1040,0))</f>
        <v>58.582708333333329</v>
      </c>
      <c r="W127" s="175">
        <f>Assumptions!$G$55*Assumptions!$G$46*INDEX(Demand!W$9:W$1040, MATCH($C127, Demand!$B$9:$B$1040,0))</f>
        <v>58.582708333333329</v>
      </c>
      <c r="X127" s="175">
        <f>Assumptions!$G$55*Assumptions!$G$46*INDEX(Demand!X$9:X$1040, MATCH($C127, Demand!$B$9:$B$1040,0))</f>
        <v>58.582708333333329</v>
      </c>
    </row>
    <row r="128" spans="2:25" s="1" customFormat="1" x14ac:dyDescent="0.2">
      <c r="B128" s="220">
        <f>'Span data'!B129</f>
        <v>10232489</v>
      </c>
      <c r="C128" s="169" t="str">
        <f>'Span data'!C129</f>
        <v>SHP014</v>
      </c>
      <c r="D128" s="162"/>
      <c r="E128" s="175">
        <f>Assumptions!$G$55*Assumptions!$G$46*INDEX(Demand!E$9:E$1040, MATCH($C128, Demand!$B$9:$B$1040,0))</f>
        <v>56.454270833333332</v>
      </c>
      <c r="F128" s="175">
        <f>Assumptions!$G$55*Assumptions!$G$46*INDEX(Demand!F$9:F$1040, MATCH($C128, Demand!$B$9:$B$1040,0))</f>
        <v>56.758333333333326</v>
      </c>
      <c r="G128" s="175">
        <f>Assumptions!$G$55*Assumptions!$G$46*INDEX(Demand!G$9:G$1040, MATCH($C128, Demand!$B$9:$B$1040,0))</f>
        <v>57.366458333333334</v>
      </c>
      <c r="H128" s="175">
        <f>Assumptions!$G$55*Assumptions!$G$46*INDEX(Demand!H$9:H$1040, MATCH($C128, Demand!$B$9:$B$1040,0))</f>
        <v>57.670520833333335</v>
      </c>
      <c r="I128" s="175">
        <f>Assumptions!$G$55*Assumptions!$G$46*INDEX(Demand!I$9:I$1040, MATCH($C128, Demand!$B$9:$B$1040,0))</f>
        <v>57.467812499999994</v>
      </c>
      <c r="J128" s="175">
        <f>Assumptions!$G$55*Assumptions!$G$46*INDEX(Demand!J$9:J$1040, MATCH($C128, Demand!$B$9:$B$1040,0))</f>
        <v>57.569166666666661</v>
      </c>
      <c r="K128" s="175">
        <f>Assumptions!$G$55*Assumptions!$G$46*INDEX(Demand!K$9:K$1040, MATCH($C128, Demand!$B$9:$B$1040,0))</f>
        <v>58.075937500000002</v>
      </c>
      <c r="L128" s="175">
        <f>Assumptions!$G$55*Assumptions!$G$46*INDEX(Demand!L$9:L$1040, MATCH($C128, Demand!$B$9:$B$1040,0))</f>
        <v>58.684062499999996</v>
      </c>
      <c r="M128" s="175">
        <f>Assumptions!$G$55*Assumptions!$G$46*INDEX(Demand!M$9:M$1040, MATCH($C128, Demand!$B$9:$B$1040,0))</f>
        <v>58.582708333333329</v>
      </c>
      <c r="N128" s="175">
        <f>Assumptions!$G$55*Assumptions!$G$46*INDEX(Demand!N$9:N$1040, MATCH($C128, Demand!$B$9:$B$1040,0))</f>
        <v>58.582708333333329</v>
      </c>
      <c r="O128" s="175">
        <f>Assumptions!$G$55*Assumptions!$G$46*INDEX(Demand!O$9:O$1040, MATCH($C128, Demand!$B$9:$B$1040,0))</f>
        <v>58.582708333333329</v>
      </c>
      <c r="P128" s="175">
        <f>Assumptions!$G$55*Assumptions!$G$46*INDEX(Demand!P$9:P$1040, MATCH($C128, Demand!$B$9:$B$1040,0))</f>
        <v>58.582708333333329</v>
      </c>
      <c r="Q128" s="175">
        <f>Assumptions!$G$55*Assumptions!$G$46*INDEX(Demand!Q$9:Q$1040, MATCH($C128, Demand!$B$9:$B$1040,0))</f>
        <v>58.582708333333329</v>
      </c>
      <c r="R128" s="175">
        <f>Assumptions!$G$55*Assumptions!$G$46*INDEX(Demand!R$9:R$1040, MATCH($C128, Demand!$B$9:$B$1040,0))</f>
        <v>58.582708333333329</v>
      </c>
      <c r="S128" s="175">
        <f>Assumptions!$G$55*Assumptions!$G$46*INDEX(Demand!S$9:S$1040, MATCH($C128, Demand!$B$9:$B$1040,0))</f>
        <v>58.582708333333329</v>
      </c>
      <c r="T128" s="175">
        <f>Assumptions!$G$55*Assumptions!$G$46*INDEX(Demand!T$9:T$1040, MATCH($C128, Demand!$B$9:$B$1040,0))</f>
        <v>58.582708333333329</v>
      </c>
      <c r="U128" s="175">
        <f>Assumptions!$G$55*Assumptions!$G$46*INDEX(Demand!U$9:U$1040, MATCH($C128, Demand!$B$9:$B$1040,0))</f>
        <v>58.582708333333329</v>
      </c>
      <c r="V128" s="175">
        <f>Assumptions!$G$55*Assumptions!$G$46*INDEX(Demand!V$9:V$1040, MATCH($C128, Demand!$B$9:$B$1040,0))</f>
        <v>58.582708333333329</v>
      </c>
      <c r="W128" s="175">
        <f>Assumptions!$G$55*Assumptions!$G$46*INDEX(Demand!W$9:W$1040, MATCH($C128, Demand!$B$9:$B$1040,0))</f>
        <v>58.582708333333329</v>
      </c>
      <c r="X128" s="175">
        <f>Assumptions!$G$55*Assumptions!$G$46*INDEX(Demand!X$9:X$1040, MATCH($C128, Demand!$B$9:$B$1040,0))</f>
        <v>58.582708333333329</v>
      </c>
    </row>
    <row r="129" spans="2:24" s="1" customFormat="1" x14ac:dyDescent="0.2">
      <c r="B129" s="220">
        <f>'Span data'!B130</f>
        <v>10232490</v>
      </c>
      <c r="C129" s="169" t="str">
        <f>'Span data'!C130</f>
        <v>SHP014</v>
      </c>
      <c r="D129" s="162"/>
      <c r="E129" s="175">
        <f>Assumptions!$G$55*Assumptions!$G$46*INDEX(Demand!E$9:E$1040, MATCH($C129, Demand!$B$9:$B$1040,0))</f>
        <v>56.454270833333332</v>
      </c>
      <c r="F129" s="175">
        <f>Assumptions!$G$55*Assumptions!$G$46*INDEX(Demand!F$9:F$1040, MATCH($C129, Demand!$B$9:$B$1040,0))</f>
        <v>56.758333333333326</v>
      </c>
      <c r="G129" s="175">
        <f>Assumptions!$G$55*Assumptions!$G$46*INDEX(Demand!G$9:G$1040, MATCH($C129, Demand!$B$9:$B$1040,0))</f>
        <v>57.366458333333334</v>
      </c>
      <c r="H129" s="175">
        <f>Assumptions!$G$55*Assumptions!$G$46*INDEX(Demand!H$9:H$1040, MATCH($C129, Demand!$B$9:$B$1040,0))</f>
        <v>57.670520833333335</v>
      </c>
      <c r="I129" s="175">
        <f>Assumptions!$G$55*Assumptions!$G$46*INDEX(Demand!I$9:I$1040, MATCH($C129, Demand!$B$9:$B$1040,0))</f>
        <v>57.467812499999994</v>
      </c>
      <c r="J129" s="175">
        <f>Assumptions!$G$55*Assumptions!$G$46*INDEX(Demand!J$9:J$1040, MATCH($C129, Demand!$B$9:$B$1040,0))</f>
        <v>57.569166666666661</v>
      </c>
      <c r="K129" s="175">
        <f>Assumptions!$G$55*Assumptions!$G$46*INDEX(Demand!K$9:K$1040, MATCH($C129, Demand!$B$9:$B$1040,0))</f>
        <v>58.075937500000002</v>
      </c>
      <c r="L129" s="175">
        <f>Assumptions!$G$55*Assumptions!$G$46*INDEX(Demand!L$9:L$1040, MATCH($C129, Demand!$B$9:$B$1040,0))</f>
        <v>58.684062499999996</v>
      </c>
      <c r="M129" s="175">
        <f>Assumptions!$G$55*Assumptions!$G$46*INDEX(Demand!M$9:M$1040, MATCH($C129, Demand!$B$9:$B$1040,0))</f>
        <v>58.582708333333329</v>
      </c>
      <c r="N129" s="175">
        <f>Assumptions!$G$55*Assumptions!$G$46*INDEX(Demand!N$9:N$1040, MATCH($C129, Demand!$B$9:$B$1040,0))</f>
        <v>58.582708333333329</v>
      </c>
      <c r="O129" s="175">
        <f>Assumptions!$G$55*Assumptions!$G$46*INDEX(Demand!O$9:O$1040, MATCH($C129, Demand!$B$9:$B$1040,0))</f>
        <v>58.582708333333329</v>
      </c>
      <c r="P129" s="175">
        <f>Assumptions!$G$55*Assumptions!$G$46*INDEX(Demand!P$9:P$1040, MATCH($C129, Demand!$B$9:$B$1040,0))</f>
        <v>58.582708333333329</v>
      </c>
      <c r="Q129" s="175">
        <f>Assumptions!$G$55*Assumptions!$G$46*INDEX(Demand!Q$9:Q$1040, MATCH($C129, Demand!$B$9:$B$1040,0))</f>
        <v>58.582708333333329</v>
      </c>
      <c r="R129" s="175">
        <f>Assumptions!$G$55*Assumptions!$G$46*INDEX(Demand!R$9:R$1040, MATCH($C129, Demand!$B$9:$B$1040,0))</f>
        <v>58.582708333333329</v>
      </c>
      <c r="S129" s="175">
        <f>Assumptions!$G$55*Assumptions!$G$46*INDEX(Demand!S$9:S$1040, MATCH($C129, Demand!$B$9:$B$1040,0))</f>
        <v>58.582708333333329</v>
      </c>
      <c r="T129" s="175">
        <f>Assumptions!$G$55*Assumptions!$G$46*INDEX(Demand!T$9:T$1040, MATCH($C129, Demand!$B$9:$B$1040,0))</f>
        <v>58.582708333333329</v>
      </c>
      <c r="U129" s="175">
        <f>Assumptions!$G$55*Assumptions!$G$46*INDEX(Demand!U$9:U$1040, MATCH($C129, Demand!$B$9:$B$1040,0))</f>
        <v>58.582708333333329</v>
      </c>
      <c r="V129" s="175">
        <f>Assumptions!$G$55*Assumptions!$G$46*INDEX(Demand!V$9:V$1040, MATCH($C129, Demand!$B$9:$B$1040,0))</f>
        <v>58.582708333333329</v>
      </c>
      <c r="W129" s="175">
        <f>Assumptions!$G$55*Assumptions!$G$46*INDEX(Demand!W$9:W$1040, MATCH($C129, Demand!$B$9:$B$1040,0))</f>
        <v>58.582708333333329</v>
      </c>
      <c r="X129" s="175">
        <f>Assumptions!$G$55*Assumptions!$G$46*INDEX(Demand!X$9:X$1040, MATCH($C129, Demand!$B$9:$B$1040,0))</f>
        <v>58.582708333333329</v>
      </c>
    </row>
    <row r="130" spans="2:24" s="1" customFormat="1" x14ac:dyDescent="0.2">
      <c r="B130" s="220">
        <f>'Span data'!B131</f>
        <v>10232493</v>
      </c>
      <c r="C130" s="169" t="str">
        <f>'Span data'!C131</f>
        <v>SHP014</v>
      </c>
      <c r="D130" s="162"/>
      <c r="E130" s="175">
        <f>Assumptions!$G$55*Assumptions!$G$46*INDEX(Demand!E$9:E$1040, MATCH($C130, Demand!$B$9:$B$1040,0))</f>
        <v>56.454270833333332</v>
      </c>
      <c r="F130" s="175">
        <f>Assumptions!$G$55*Assumptions!$G$46*INDEX(Demand!F$9:F$1040, MATCH($C130, Demand!$B$9:$B$1040,0))</f>
        <v>56.758333333333326</v>
      </c>
      <c r="G130" s="175">
        <f>Assumptions!$G$55*Assumptions!$G$46*INDEX(Demand!G$9:G$1040, MATCH($C130, Demand!$B$9:$B$1040,0))</f>
        <v>57.366458333333334</v>
      </c>
      <c r="H130" s="175">
        <f>Assumptions!$G$55*Assumptions!$G$46*INDEX(Demand!H$9:H$1040, MATCH($C130, Demand!$B$9:$B$1040,0))</f>
        <v>57.670520833333335</v>
      </c>
      <c r="I130" s="175">
        <f>Assumptions!$G$55*Assumptions!$G$46*INDEX(Demand!I$9:I$1040, MATCH($C130, Demand!$B$9:$B$1040,0))</f>
        <v>57.467812499999994</v>
      </c>
      <c r="J130" s="175">
        <f>Assumptions!$G$55*Assumptions!$G$46*INDEX(Demand!J$9:J$1040, MATCH($C130, Demand!$B$9:$B$1040,0))</f>
        <v>57.569166666666661</v>
      </c>
      <c r="K130" s="175">
        <f>Assumptions!$G$55*Assumptions!$G$46*INDEX(Demand!K$9:K$1040, MATCH($C130, Demand!$B$9:$B$1040,0))</f>
        <v>58.075937500000002</v>
      </c>
      <c r="L130" s="175">
        <f>Assumptions!$G$55*Assumptions!$G$46*INDEX(Demand!L$9:L$1040, MATCH($C130, Demand!$B$9:$B$1040,0))</f>
        <v>58.684062499999996</v>
      </c>
      <c r="M130" s="175">
        <f>Assumptions!$G$55*Assumptions!$G$46*INDEX(Demand!M$9:M$1040, MATCH($C130, Demand!$B$9:$B$1040,0))</f>
        <v>58.582708333333329</v>
      </c>
      <c r="N130" s="175">
        <f>Assumptions!$G$55*Assumptions!$G$46*INDEX(Demand!N$9:N$1040, MATCH($C130, Demand!$B$9:$B$1040,0))</f>
        <v>58.582708333333329</v>
      </c>
      <c r="O130" s="175">
        <f>Assumptions!$G$55*Assumptions!$G$46*INDEX(Demand!O$9:O$1040, MATCH($C130, Demand!$B$9:$B$1040,0))</f>
        <v>58.582708333333329</v>
      </c>
      <c r="P130" s="175">
        <f>Assumptions!$G$55*Assumptions!$G$46*INDEX(Demand!P$9:P$1040, MATCH($C130, Demand!$B$9:$B$1040,0))</f>
        <v>58.582708333333329</v>
      </c>
      <c r="Q130" s="175">
        <f>Assumptions!$G$55*Assumptions!$G$46*INDEX(Demand!Q$9:Q$1040, MATCH($C130, Demand!$B$9:$B$1040,0))</f>
        <v>58.582708333333329</v>
      </c>
      <c r="R130" s="175">
        <f>Assumptions!$G$55*Assumptions!$G$46*INDEX(Demand!R$9:R$1040, MATCH($C130, Demand!$B$9:$B$1040,0))</f>
        <v>58.582708333333329</v>
      </c>
      <c r="S130" s="175">
        <f>Assumptions!$G$55*Assumptions!$G$46*INDEX(Demand!S$9:S$1040, MATCH($C130, Demand!$B$9:$B$1040,0))</f>
        <v>58.582708333333329</v>
      </c>
      <c r="T130" s="175">
        <f>Assumptions!$G$55*Assumptions!$G$46*INDEX(Demand!T$9:T$1040, MATCH($C130, Demand!$B$9:$B$1040,0))</f>
        <v>58.582708333333329</v>
      </c>
      <c r="U130" s="175">
        <f>Assumptions!$G$55*Assumptions!$G$46*INDEX(Demand!U$9:U$1040, MATCH($C130, Demand!$B$9:$B$1040,0))</f>
        <v>58.582708333333329</v>
      </c>
      <c r="V130" s="175">
        <f>Assumptions!$G$55*Assumptions!$G$46*INDEX(Demand!V$9:V$1040, MATCH($C130, Demand!$B$9:$B$1040,0))</f>
        <v>58.582708333333329</v>
      </c>
      <c r="W130" s="175">
        <f>Assumptions!$G$55*Assumptions!$G$46*INDEX(Demand!W$9:W$1040, MATCH($C130, Demand!$B$9:$B$1040,0))</f>
        <v>58.582708333333329</v>
      </c>
      <c r="X130" s="175">
        <f>Assumptions!$G$55*Assumptions!$G$46*INDEX(Demand!X$9:X$1040, MATCH($C130, Demand!$B$9:$B$1040,0))</f>
        <v>58.582708333333329</v>
      </c>
    </row>
    <row r="131" spans="2:24" s="1" customFormat="1" x14ac:dyDescent="0.2">
      <c r="B131" s="220">
        <f>'Span data'!B132</f>
        <v>10233610</v>
      </c>
      <c r="C131" s="169" t="str">
        <f>'Span data'!C132</f>
        <v>KYM006</v>
      </c>
      <c r="D131" s="162"/>
      <c r="E131" s="175">
        <f>Assumptions!$G$55*Assumptions!$G$46*INDEX(Demand!E$9:E$1040, MATCH($C131, Demand!$B$9:$B$1040,0))</f>
        <v>66.48833333333333</v>
      </c>
      <c r="F131" s="175">
        <f>Assumptions!$G$55*Assumptions!$G$46*INDEX(Demand!F$9:F$1040, MATCH($C131, Demand!$B$9:$B$1040,0))</f>
        <v>66.386979166666663</v>
      </c>
      <c r="G131" s="175">
        <f>Assumptions!$G$55*Assumptions!$G$46*INDEX(Demand!G$9:G$1040, MATCH($C131, Demand!$B$9:$B$1040,0))</f>
        <v>66.285624999999982</v>
      </c>
      <c r="H131" s="175">
        <f>Assumptions!$G$55*Assumptions!$G$46*INDEX(Demand!H$9:H$1040, MATCH($C131, Demand!$B$9:$B$1040,0))</f>
        <v>66.285624999999982</v>
      </c>
      <c r="I131" s="175">
        <f>Assumptions!$G$55*Assumptions!$G$46*INDEX(Demand!I$9:I$1040, MATCH($C131, Demand!$B$9:$B$1040,0))</f>
        <v>65.981562499999995</v>
      </c>
      <c r="J131" s="175">
        <f>Assumptions!$G$55*Assumptions!$G$46*INDEX(Demand!J$9:J$1040, MATCH($C131, Demand!$B$9:$B$1040,0))</f>
        <v>65.778854166666662</v>
      </c>
      <c r="K131" s="175">
        <f>Assumptions!$G$55*Assumptions!$G$46*INDEX(Demand!K$9:K$1040, MATCH($C131, Demand!$B$9:$B$1040,0))</f>
        <v>65.981562499999995</v>
      </c>
      <c r="L131" s="175">
        <f>Assumptions!$G$55*Assumptions!$G$46*INDEX(Demand!L$9:L$1040, MATCH($C131, Demand!$B$9:$B$1040,0))</f>
        <v>66.48833333333333</v>
      </c>
      <c r="M131" s="175">
        <f>Assumptions!$G$55*Assumptions!$G$46*INDEX(Demand!M$9:M$1040, MATCH($C131, Demand!$B$9:$B$1040,0))</f>
        <v>66.184270833333329</v>
      </c>
      <c r="N131" s="175">
        <f>Assumptions!$G$55*Assumptions!$G$46*INDEX(Demand!N$9:N$1040, MATCH($C131, Demand!$B$9:$B$1040,0))</f>
        <v>66.184270833333329</v>
      </c>
      <c r="O131" s="175">
        <f>Assumptions!$G$55*Assumptions!$G$46*INDEX(Demand!O$9:O$1040, MATCH($C131, Demand!$B$9:$B$1040,0))</f>
        <v>66.184270833333329</v>
      </c>
      <c r="P131" s="175">
        <f>Assumptions!$G$55*Assumptions!$G$46*INDEX(Demand!P$9:P$1040, MATCH($C131, Demand!$B$9:$B$1040,0))</f>
        <v>66.184270833333329</v>
      </c>
      <c r="Q131" s="175">
        <f>Assumptions!$G$55*Assumptions!$G$46*INDEX(Demand!Q$9:Q$1040, MATCH($C131, Demand!$B$9:$B$1040,0))</f>
        <v>66.184270833333329</v>
      </c>
      <c r="R131" s="175">
        <f>Assumptions!$G$55*Assumptions!$G$46*INDEX(Demand!R$9:R$1040, MATCH($C131, Demand!$B$9:$B$1040,0))</f>
        <v>66.184270833333329</v>
      </c>
      <c r="S131" s="175">
        <f>Assumptions!$G$55*Assumptions!$G$46*INDEX(Demand!S$9:S$1040, MATCH($C131, Demand!$B$9:$B$1040,0))</f>
        <v>66.184270833333329</v>
      </c>
      <c r="T131" s="175">
        <f>Assumptions!$G$55*Assumptions!$G$46*INDEX(Demand!T$9:T$1040, MATCH($C131, Demand!$B$9:$B$1040,0))</f>
        <v>66.184270833333329</v>
      </c>
      <c r="U131" s="175">
        <f>Assumptions!$G$55*Assumptions!$G$46*INDEX(Demand!U$9:U$1040, MATCH($C131, Demand!$B$9:$B$1040,0))</f>
        <v>66.184270833333329</v>
      </c>
      <c r="V131" s="175">
        <f>Assumptions!$G$55*Assumptions!$G$46*INDEX(Demand!V$9:V$1040, MATCH($C131, Demand!$B$9:$B$1040,0))</f>
        <v>66.184270833333329</v>
      </c>
      <c r="W131" s="175">
        <f>Assumptions!$G$55*Assumptions!$G$46*INDEX(Demand!W$9:W$1040, MATCH($C131, Demand!$B$9:$B$1040,0))</f>
        <v>66.184270833333329</v>
      </c>
      <c r="X131" s="175">
        <f>Assumptions!$G$55*Assumptions!$G$46*INDEX(Demand!X$9:X$1040, MATCH($C131, Demand!$B$9:$B$1040,0))</f>
        <v>66.184270833333329</v>
      </c>
    </row>
    <row r="132" spans="2:24" s="1" customFormat="1" x14ac:dyDescent="0.2">
      <c r="B132" s="220">
        <f>'Span data'!B133</f>
        <v>10233711</v>
      </c>
      <c r="C132" s="169" t="str">
        <f>'Span data'!C133</f>
        <v>KYM001</v>
      </c>
      <c r="D132" s="162"/>
      <c r="E132" s="175">
        <f>Assumptions!$G$55*Assumptions!$G$46*INDEX(Demand!E$9:E$1040, MATCH($C132, Demand!$B$9:$B$1040,0))</f>
        <v>81.387395833333329</v>
      </c>
      <c r="F132" s="175">
        <f>Assumptions!$G$55*Assumptions!$G$46*INDEX(Demand!F$9:F$1040, MATCH($C132, Demand!$B$9:$B$1040,0))</f>
        <v>81.894166666666663</v>
      </c>
      <c r="G132" s="175">
        <f>Assumptions!$G$55*Assumptions!$G$46*INDEX(Demand!G$9:G$1040, MATCH($C132, Demand!$B$9:$B$1040,0))</f>
        <v>83.110416666666652</v>
      </c>
      <c r="H132" s="175">
        <f>Assumptions!$G$55*Assumptions!$G$46*INDEX(Demand!H$9:H$1040, MATCH($C132, Demand!$B$9:$B$1040,0))</f>
        <v>84.326666666666668</v>
      </c>
      <c r="I132" s="175">
        <f>Assumptions!$G$55*Assumptions!$G$46*INDEX(Demand!I$9:I$1040, MATCH($C132, Demand!$B$9:$B$1040,0))</f>
        <v>84.428020833333335</v>
      </c>
      <c r="J132" s="175">
        <f>Assumptions!$G$55*Assumptions!$G$46*INDEX(Demand!J$9:J$1040, MATCH($C132, Demand!$B$9:$B$1040,0))</f>
        <v>84.630729166666654</v>
      </c>
      <c r="K132" s="175">
        <f>Assumptions!$G$55*Assumptions!$G$46*INDEX(Demand!K$9:K$1040, MATCH($C132, Demand!$B$9:$B$1040,0))</f>
        <v>85.745625000000004</v>
      </c>
      <c r="L132" s="175">
        <f>Assumptions!$G$55*Assumptions!$G$46*INDEX(Demand!L$9:L$1040, MATCH($C132, Demand!$B$9:$B$1040,0))</f>
        <v>87.468645833333341</v>
      </c>
      <c r="M132" s="175">
        <f>Assumptions!$G$55*Assumptions!$G$46*INDEX(Demand!M$9:M$1040, MATCH($C132, Demand!$B$9:$B$1040,0))</f>
        <v>88.076770833333327</v>
      </c>
      <c r="N132" s="175">
        <f>Assumptions!$G$55*Assumptions!$G$46*INDEX(Demand!N$9:N$1040, MATCH($C132, Demand!$B$9:$B$1040,0))</f>
        <v>88.076770833333327</v>
      </c>
      <c r="O132" s="175">
        <f>Assumptions!$G$55*Assumptions!$G$46*INDEX(Demand!O$9:O$1040, MATCH($C132, Demand!$B$9:$B$1040,0))</f>
        <v>88.076770833333327</v>
      </c>
      <c r="P132" s="175">
        <f>Assumptions!$G$55*Assumptions!$G$46*INDEX(Demand!P$9:P$1040, MATCH($C132, Demand!$B$9:$B$1040,0))</f>
        <v>88.076770833333327</v>
      </c>
      <c r="Q132" s="175">
        <f>Assumptions!$G$55*Assumptions!$G$46*INDEX(Demand!Q$9:Q$1040, MATCH($C132, Demand!$B$9:$B$1040,0))</f>
        <v>88.076770833333327</v>
      </c>
      <c r="R132" s="175">
        <f>Assumptions!$G$55*Assumptions!$G$46*INDEX(Demand!R$9:R$1040, MATCH($C132, Demand!$B$9:$B$1040,0))</f>
        <v>88.076770833333327</v>
      </c>
      <c r="S132" s="175">
        <f>Assumptions!$G$55*Assumptions!$G$46*INDEX(Demand!S$9:S$1040, MATCH($C132, Demand!$B$9:$B$1040,0))</f>
        <v>88.076770833333327</v>
      </c>
      <c r="T132" s="175">
        <f>Assumptions!$G$55*Assumptions!$G$46*INDEX(Demand!T$9:T$1040, MATCH($C132, Demand!$B$9:$B$1040,0))</f>
        <v>88.076770833333327</v>
      </c>
      <c r="U132" s="175">
        <f>Assumptions!$G$55*Assumptions!$G$46*INDEX(Demand!U$9:U$1040, MATCH($C132, Demand!$B$9:$B$1040,0))</f>
        <v>88.076770833333327</v>
      </c>
      <c r="V132" s="175">
        <f>Assumptions!$G$55*Assumptions!$G$46*INDEX(Demand!V$9:V$1040, MATCH($C132, Demand!$B$9:$B$1040,0))</f>
        <v>88.076770833333327</v>
      </c>
      <c r="W132" s="175">
        <f>Assumptions!$G$55*Assumptions!$G$46*INDEX(Demand!W$9:W$1040, MATCH($C132, Demand!$B$9:$B$1040,0))</f>
        <v>88.076770833333327</v>
      </c>
      <c r="X132" s="175">
        <f>Assumptions!$G$55*Assumptions!$G$46*INDEX(Demand!X$9:X$1040, MATCH($C132, Demand!$B$9:$B$1040,0))</f>
        <v>88.076770833333327</v>
      </c>
    </row>
    <row r="133" spans="2:24" s="1" customFormat="1" x14ac:dyDescent="0.2">
      <c r="B133" s="220">
        <f>'Span data'!B134</f>
        <v>10233712</v>
      </c>
      <c r="C133" s="169" t="str">
        <f>'Span data'!C134</f>
        <v>KYM001</v>
      </c>
      <c r="D133" s="162"/>
      <c r="E133" s="175">
        <f>Assumptions!$G$55*Assumptions!$G$46*INDEX(Demand!E$9:E$1040, MATCH($C133, Demand!$B$9:$B$1040,0))</f>
        <v>81.387395833333329</v>
      </c>
      <c r="F133" s="175">
        <f>Assumptions!$G$55*Assumptions!$G$46*INDEX(Demand!F$9:F$1040, MATCH($C133, Demand!$B$9:$B$1040,0))</f>
        <v>81.894166666666663</v>
      </c>
      <c r="G133" s="175">
        <f>Assumptions!$G$55*Assumptions!$G$46*INDEX(Demand!G$9:G$1040, MATCH($C133, Demand!$B$9:$B$1040,0))</f>
        <v>83.110416666666652</v>
      </c>
      <c r="H133" s="175">
        <f>Assumptions!$G$55*Assumptions!$G$46*INDEX(Demand!H$9:H$1040, MATCH($C133, Demand!$B$9:$B$1040,0))</f>
        <v>84.326666666666668</v>
      </c>
      <c r="I133" s="175">
        <f>Assumptions!$G$55*Assumptions!$G$46*INDEX(Demand!I$9:I$1040, MATCH($C133, Demand!$B$9:$B$1040,0))</f>
        <v>84.428020833333335</v>
      </c>
      <c r="J133" s="175">
        <f>Assumptions!$G$55*Assumptions!$G$46*INDEX(Demand!J$9:J$1040, MATCH($C133, Demand!$B$9:$B$1040,0))</f>
        <v>84.630729166666654</v>
      </c>
      <c r="K133" s="175">
        <f>Assumptions!$G$55*Assumptions!$G$46*INDEX(Demand!K$9:K$1040, MATCH($C133, Demand!$B$9:$B$1040,0))</f>
        <v>85.745625000000004</v>
      </c>
      <c r="L133" s="175">
        <f>Assumptions!$G$55*Assumptions!$G$46*INDEX(Demand!L$9:L$1040, MATCH($C133, Demand!$B$9:$B$1040,0))</f>
        <v>87.468645833333341</v>
      </c>
      <c r="M133" s="175">
        <f>Assumptions!$G$55*Assumptions!$G$46*INDEX(Demand!M$9:M$1040, MATCH($C133, Demand!$B$9:$B$1040,0))</f>
        <v>88.076770833333327</v>
      </c>
      <c r="N133" s="175">
        <f>Assumptions!$G$55*Assumptions!$G$46*INDEX(Demand!N$9:N$1040, MATCH($C133, Demand!$B$9:$B$1040,0))</f>
        <v>88.076770833333327</v>
      </c>
      <c r="O133" s="175">
        <f>Assumptions!$G$55*Assumptions!$G$46*INDEX(Demand!O$9:O$1040, MATCH($C133, Demand!$B$9:$B$1040,0))</f>
        <v>88.076770833333327</v>
      </c>
      <c r="P133" s="175">
        <f>Assumptions!$G$55*Assumptions!$G$46*INDEX(Demand!P$9:P$1040, MATCH($C133, Demand!$B$9:$B$1040,0))</f>
        <v>88.076770833333327</v>
      </c>
      <c r="Q133" s="175">
        <f>Assumptions!$G$55*Assumptions!$G$46*INDEX(Demand!Q$9:Q$1040, MATCH($C133, Demand!$B$9:$B$1040,0))</f>
        <v>88.076770833333327</v>
      </c>
      <c r="R133" s="175">
        <f>Assumptions!$G$55*Assumptions!$G$46*INDEX(Demand!R$9:R$1040, MATCH($C133, Demand!$B$9:$B$1040,0))</f>
        <v>88.076770833333327</v>
      </c>
      <c r="S133" s="175">
        <f>Assumptions!$G$55*Assumptions!$G$46*INDEX(Demand!S$9:S$1040, MATCH($C133, Demand!$B$9:$B$1040,0))</f>
        <v>88.076770833333327</v>
      </c>
      <c r="T133" s="175">
        <f>Assumptions!$G$55*Assumptions!$G$46*INDEX(Demand!T$9:T$1040, MATCH($C133, Demand!$B$9:$B$1040,0))</f>
        <v>88.076770833333327</v>
      </c>
      <c r="U133" s="175">
        <f>Assumptions!$G$55*Assumptions!$G$46*INDEX(Demand!U$9:U$1040, MATCH($C133, Demand!$B$9:$B$1040,0))</f>
        <v>88.076770833333327</v>
      </c>
      <c r="V133" s="175">
        <f>Assumptions!$G$55*Assumptions!$G$46*INDEX(Demand!V$9:V$1040, MATCH($C133, Demand!$B$9:$B$1040,0))</f>
        <v>88.076770833333327</v>
      </c>
      <c r="W133" s="175">
        <f>Assumptions!$G$55*Assumptions!$G$46*INDEX(Demand!W$9:W$1040, MATCH($C133, Demand!$B$9:$B$1040,0))</f>
        <v>88.076770833333327</v>
      </c>
      <c r="X133" s="175">
        <f>Assumptions!$G$55*Assumptions!$G$46*INDEX(Demand!X$9:X$1040, MATCH($C133, Demand!$B$9:$B$1040,0))</f>
        <v>88.076770833333327</v>
      </c>
    </row>
    <row r="134" spans="2:24" s="1" customFormat="1" x14ac:dyDescent="0.2">
      <c r="B134" s="220">
        <f>'Span data'!B135</f>
        <v>10233713</v>
      </c>
      <c r="C134" s="169" t="str">
        <f>'Span data'!C135</f>
        <v>KYM001</v>
      </c>
      <c r="D134" s="162"/>
      <c r="E134" s="175">
        <f>Assumptions!$G$55*Assumptions!$G$46*INDEX(Demand!E$9:E$1040, MATCH($C134, Demand!$B$9:$B$1040,0))</f>
        <v>81.387395833333329</v>
      </c>
      <c r="F134" s="175">
        <f>Assumptions!$G$55*Assumptions!$G$46*INDEX(Demand!F$9:F$1040, MATCH($C134, Demand!$B$9:$B$1040,0))</f>
        <v>81.894166666666663</v>
      </c>
      <c r="G134" s="175">
        <f>Assumptions!$G$55*Assumptions!$G$46*INDEX(Demand!G$9:G$1040, MATCH($C134, Demand!$B$9:$B$1040,0))</f>
        <v>83.110416666666652</v>
      </c>
      <c r="H134" s="175">
        <f>Assumptions!$G$55*Assumptions!$G$46*INDEX(Demand!H$9:H$1040, MATCH($C134, Demand!$B$9:$B$1040,0))</f>
        <v>84.326666666666668</v>
      </c>
      <c r="I134" s="175">
        <f>Assumptions!$G$55*Assumptions!$G$46*INDEX(Demand!I$9:I$1040, MATCH($C134, Demand!$B$9:$B$1040,0))</f>
        <v>84.428020833333335</v>
      </c>
      <c r="J134" s="175">
        <f>Assumptions!$G$55*Assumptions!$G$46*INDEX(Demand!J$9:J$1040, MATCH($C134, Demand!$B$9:$B$1040,0))</f>
        <v>84.630729166666654</v>
      </c>
      <c r="K134" s="175">
        <f>Assumptions!$G$55*Assumptions!$G$46*INDEX(Demand!K$9:K$1040, MATCH($C134, Demand!$B$9:$B$1040,0))</f>
        <v>85.745625000000004</v>
      </c>
      <c r="L134" s="175">
        <f>Assumptions!$G$55*Assumptions!$G$46*INDEX(Demand!L$9:L$1040, MATCH($C134, Demand!$B$9:$B$1040,0))</f>
        <v>87.468645833333341</v>
      </c>
      <c r="M134" s="175">
        <f>Assumptions!$G$55*Assumptions!$G$46*INDEX(Demand!M$9:M$1040, MATCH($C134, Demand!$B$9:$B$1040,0))</f>
        <v>88.076770833333327</v>
      </c>
      <c r="N134" s="175">
        <f>Assumptions!$G$55*Assumptions!$G$46*INDEX(Demand!N$9:N$1040, MATCH($C134, Demand!$B$9:$B$1040,0))</f>
        <v>88.076770833333327</v>
      </c>
      <c r="O134" s="175">
        <f>Assumptions!$G$55*Assumptions!$G$46*INDEX(Demand!O$9:O$1040, MATCH($C134, Demand!$B$9:$B$1040,0))</f>
        <v>88.076770833333327</v>
      </c>
      <c r="P134" s="175">
        <f>Assumptions!$G$55*Assumptions!$G$46*INDEX(Demand!P$9:P$1040, MATCH($C134, Demand!$B$9:$B$1040,0))</f>
        <v>88.076770833333327</v>
      </c>
      <c r="Q134" s="175">
        <f>Assumptions!$G$55*Assumptions!$G$46*INDEX(Demand!Q$9:Q$1040, MATCH($C134, Demand!$B$9:$B$1040,0))</f>
        <v>88.076770833333327</v>
      </c>
      <c r="R134" s="175">
        <f>Assumptions!$G$55*Assumptions!$G$46*INDEX(Demand!R$9:R$1040, MATCH($C134, Demand!$B$9:$B$1040,0))</f>
        <v>88.076770833333327</v>
      </c>
      <c r="S134" s="175">
        <f>Assumptions!$G$55*Assumptions!$G$46*INDEX(Demand!S$9:S$1040, MATCH($C134, Demand!$B$9:$B$1040,0))</f>
        <v>88.076770833333327</v>
      </c>
      <c r="T134" s="175">
        <f>Assumptions!$G$55*Assumptions!$G$46*INDEX(Demand!T$9:T$1040, MATCH($C134, Demand!$B$9:$B$1040,0))</f>
        <v>88.076770833333327</v>
      </c>
      <c r="U134" s="175">
        <f>Assumptions!$G$55*Assumptions!$G$46*INDEX(Demand!U$9:U$1040, MATCH($C134, Demand!$B$9:$B$1040,0))</f>
        <v>88.076770833333327</v>
      </c>
      <c r="V134" s="175">
        <f>Assumptions!$G$55*Assumptions!$G$46*INDEX(Demand!V$9:V$1040, MATCH($C134, Demand!$B$9:$B$1040,0))</f>
        <v>88.076770833333327</v>
      </c>
      <c r="W134" s="175">
        <f>Assumptions!$G$55*Assumptions!$G$46*INDEX(Demand!W$9:W$1040, MATCH($C134, Demand!$B$9:$B$1040,0))</f>
        <v>88.076770833333327</v>
      </c>
      <c r="X134" s="175">
        <f>Assumptions!$G$55*Assumptions!$G$46*INDEX(Demand!X$9:X$1040, MATCH($C134, Demand!$B$9:$B$1040,0))</f>
        <v>88.076770833333327</v>
      </c>
    </row>
    <row r="135" spans="2:24" s="1" customFormat="1" x14ac:dyDescent="0.2">
      <c r="B135" s="220">
        <f>'Span data'!B136</f>
        <v>10233714</v>
      </c>
      <c r="C135" s="169" t="str">
        <f>'Span data'!C136</f>
        <v>KYM001</v>
      </c>
      <c r="D135" s="162"/>
      <c r="E135" s="175">
        <f>Assumptions!$G$55*Assumptions!$G$46*INDEX(Demand!E$9:E$1040, MATCH($C135, Demand!$B$9:$B$1040,0))</f>
        <v>81.387395833333329</v>
      </c>
      <c r="F135" s="175">
        <f>Assumptions!$G$55*Assumptions!$G$46*INDEX(Demand!F$9:F$1040, MATCH($C135, Demand!$B$9:$B$1040,0))</f>
        <v>81.894166666666663</v>
      </c>
      <c r="G135" s="175">
        <f>Assumptions!$G$55*Assumptions!$G$46*INDEX(Demand!G$9:G$1040, MATCH($C135, Demand!$B$9:$B$1040,0))</f>
        <v>83.110416666666652</v>
      </c>
      <c r="H135" s="175">
        <f>Assumptions!$G$55*Assumptions!$G$46*INDEX(Demand!H$9:H$1040, MATCH($C135, Demand!$B$9:$B$1040,0))</f>
        <v>84.326666666666668</v>
      </c>
      <c r="I135" s="175">
        <f>Assumptions!$G$55*Assumptions!$G$46*INDEX(Demand!I$9:I$1040, MATCH($C135, Demand!$B$9:$B$1040,0))</f>
        <v>84.428020833333335</v>
      </c>
      <c r="J135" s="175">
        <f>Assumptions!$G$55*Assumptions!$G$46*INDEX(Demand!J$9:J$1040, MATCH($C135, Demand!$B$9:$B$1040,0))</f>
        <v>84.630729166666654</v>
      </c>
      <c r="K135" s="175">
        <f>Assumptions!$G$55*Assumptions!$G$46*INDEX(Demand!K$9:K$1040, MATCH($C135, Demand!$B$9:$B$1040,0))</f>
        <v>85.745625000000004</v>
      </c>
      <c r="L135" s="175">
        <f>Assumptions!$G$55*Assumptions!$G$46*INDEX(Demand!L$9:L$1040, MATCH($C135, Demand!$B$9:$B$1040,0))</f>
        <v>87.468645833333341</v>
      </c>
      <c r="M135" s="175">
        <f>Assumptions!$G$55*Assumptions!$G$46*INDEX(Demand!M$9:M$1040, MATCH($C135, Demand!$B$9:$B$1040,0))</f>
        <v>88.076770833333327</v>
      </c>
      <c r="N135" s="175">
        <f>Assumptions!$G$55*Assumptions!$G$46*INDEX(Demand!N$9:N$1040, MATCH($C135, Demand!$B$9:$B$1040,0))</f>
        <v>88.076770833333327</v>
      </c>
      <c r="O135" s="175">
        <f>Assumptions!$G$55*Assumptions!$G$46*INDEX(Demand!O$9:O$1040, MATCH($C135, Demand!$B$9:$B$1040,0))</f>
        <v>88.076770833333327</v>
      </c>
      <c r="P135" s="175">
        <f>Assumptions!$G$55*Assumptions!$G$46*INDEX(Demand!P$9:P$1040, MATCH($C135, Demand!$B$9:$B$1040,0))</f>
        <v>88.076770833333327</v>
      </c>
      <c r="Q135" s="175">
        <f>Assumptions!$G$55*Assumptions!$G$46*INDEX(Demand!Q$9:Q$1040, MATCH($C135, Demand!$B$9:$B$1040,0))</f>
        <v>88.076770833333327</v>
      </c>
      <c r="R135" s="175">
        <f>Assumptions!$G$55*Assumptions!$G$46*INDEX(Demand!R$9:R$1040, MATCH($C135, Demand!$B$9:$B$1040,0))</f>
        <v>88.076770833333327</v>
      </c>
      <c r="S135" s="175">
        <f>Assumptions!$G$55*Assumptions!$G$46*INDEX(Demand!S$9:S$1040, MATCH($C135, Demand!$B$9:$B$1040,0))</f>
        <v>88.076770833333327</v>
      </c>
      <c r="T135" s="175">
        <f>Assumptions!$G$55*Assumptions!$G$46*INDEX(Demand!T$9:T$1040, MATCH($C135, Demand!$B$9:$B$1040,0))</f>
        <v>88.076770833333327</v>
      </c>
      <c r="U135" s="175">
        <f>Assumptions!$G$55*Assumptions!$G$46*INDEX(Demand!U$9:U$1040, MATCH($C135, Demand!$B$9:$B$1040,0))</f>
        <v>88.076770833333327</v>
      </c>
      <c r="V135" s="175">
        <f>Assumptions!$G$55*Assumptions!$G$46*INDEX(Demand!V$9:V$1040, MATCH($C135, Demand!$B$9:$B$1040,0))</f>
        <v>88.076770833333327</v>
      </c>
      <c r="W135" s="175">
        <f>Assumptions!$G$55*Assumptions!$G$46*INDEX(Demand!W$9:W$1040, MATCH($C135, Demand!$B$9:$B$1040,0))</f>
        <v>88.076770833333327</v>
      </c>
      <c r="X135" s="175">
        <f>Assumptions!$G$55*Assumptions!$G$46*INDEX(Demand!X$9:X$1040, MATCH($C135, Demand!$B$9:$B$1040,0))</f>
        <v>88.076770833333327</v>
      </c>
    </row>
    <row r="136" spans="2:24" s="1" customFormat="1" x14ac:dyDescent="0.2">
      <c r="B136" s="220">
        <f>'Span data'!B137</f>
        <v>10233715</v>
      </c>
      <c r="C136" s="169" t="str">
        <f>'Span data'!C137</f>
        <v>KYM001</v>
      </c>
      <c r="D136" s="162"/>
      <c r="E136" s="175">
        <f>Assumptions!$G$55*Assumptions!$G$46*INDEX(Demand!E$9:E$1040, MATCH($C136, Demand!$B$9:$B$1040,0))</f>
        <v>81.387395833333329</v>
      </c>
      <c r="F136" s="175">
        <f>Assumptions!$G$55*Assumptions!$G$46*INDEX(Demand!F$9:F$1040, MATCH($C136, Demand!$B$9:$B$1040,0))</f>
        <v>81.894166666666663</v>
      </c>
      <c r="G136" s="175">
        <f>Assumptions!$G$55*Assumptions!$G$46*INDEX(Demand!G$9:G$1040, MATCH($C136, Demand!$B$9:$B$1040,0))</f>
        <v>83.110416666666652</v>
      </c>
      <c r="H136" s="175">
        <f>Assumptions!$G$55*Assumptions!$G$46*INDEX(Demand!H$9:H$1040, MATCH($C136, Demand!$B$9:$B$1040,0))</f>
        <v>84.326666666666668</v>
      </c>
      <c r="I136" s="175">
        <f>Assumptions!$G$55*Assumptions!$G$46*INDEX(Demand!I$9:I$1040, MATCH($C136, Demand!$B$9:$B$1040,0))</f>
        <v>84.428020833333335</v>
      </c>
      <c r="J136" s="175">
        <f>Assumptions!$G$55*Assumptions!$G$46*INDEX(Demand!J$9:J$1040, MATCH($C136, Demand!$B$9:$B$1040,0))</f>
        <v>84.630729166666654</v>
      </c>
      <c r="K136" s="175">
        <f>Assumptions!$G$55*Assumptions!$G$46*INDEX(Demand!K$9:K$1040, MATCH($C136, Demand!$B$9:$B$1040,0))</f>
        <v>85.745625000000004</v>
      </c>
      <c r="L136" s="175">
        <f>Assumptions!$G$55*Assumptions!$G$46*INDEX(Demand!L$9:L$1040, MATCH($C136, Demand!$B$9:$B$1040,0))</f>
        <v>87.468645833333341</v>
      </c>
      <c r="M136" s="175">
        <f>Assumptions!$G$55*Assumptions!$G$46*INDEX(Demand!M$9:M$1040, MATCH($C136, Demand!$B$9:$B$1040,0))</f>
        <v>88.076770833333327</v>
      </c>
      <c r="N136" s="175">
        <f>Assumptions!$G$55*Assumptions!$G$46*INDEX(Demand!N$9:N$1040, MATCH($C136, Demand!$B$9:$B$1040,0))</f>
        <v>88.076770833333327</v>
      </c>
      <c r="O136" s="175">
        <f>Assumptions!$G$55*Assumptions!$G$46*INDEX(Demand!O$9:O$1040, MATCH($C136, Demand!$B$9:$B$1040,0))</f>
        <v>88.076770833333327</v>
      </c>
      <c r="P136" s="175">
        <f>Assumptions!$G$55*Assumptions!$G$46*INDEX(Demand!P$9:P$1040, MATCH($C136, Demand!$B$9:$B$1040,0))</f>
        <v>88.076770833333327</v>
      </c>
      <c r="Q136" s="175">
        <f>Assumptions!$G$55*Assumptions!$G$46*INDEX(Demand!Q$9:Q$1040, MATCH($C136, Demand!$B$9:$B$1040,0))</f>
        <v>88.076770833333327</v>
      </c>
      <c r="R136" s="175">
        <f>Assumptions!$G$55*Assumptions!$G$46*INDEX(Demand!R$9:R$1040, MATCH($C136, Demand!$B$9:$B$1040,0))</f>
        <v>88.076770833333327</v>
      </c>
      <c r="S136" s="175">
        <f>Assumptions!$G$55*Assumptions!$G$46*INDEX(Demand!S$9:S$1040, MATCH($C136, Demand!$B$9:$B$1040,0))</f>
        <v>88.076770833333327</v>
      </c>
      <c r="T136" s="175">
        <f>Assumptions!$G$55*Assumptions!$G$46*INDEX(Demand!T$9:T$1040, MATCH($C136, Demand!$B$9:$B$1040,0))</f>
        <v>88.076770833333327</v>
      </c>
      <c r="U136" s="175">
        <f>Assumptions!$G$55*Assumptions!$G$46*INDEX(Demand!U$9:U$1040, MATCH($C136, Demand!$B$9:$B$1040,0))</f>
        <v>88.076770833333327</v>
      </c>
      <c r="V136" s="175">
        <f>Assumptions!$G$55*Assumptions!$G$46*INDEX(Demand!V$9:V$1040, MATCH($C136, Demand!$B$9:$B$1040,0))</f>
        <v>88.076770833333327</v>
      </c>
      <c r="W136" s="175">
        <f>Assumptions!$G$55*Assumptions!$G$46*INDEX(Demand!W$9:W$1040, MATCH($C136, Demand!$B$9:$B$1040,0))</f>
        <v>88.076770833333327</v>
      </c>
      <c r="X136" s="175">
        <f>Assumptions!$G$55*Assumptions!$G$46*INDEX(Demand!X$9:X$1040, MATCH($C136, Demand!$B$9:$B$1040,0))</f>
        <v>88.076770833333327</v>
      </c>
    </row>
    <row r="137" spans="2:24" s="1" customFormat="1" x14ac:dyDescent="0.2">
      <c r="B137" s="220">
        <f>'Span data'!B138</f>
        <v>10233717</v>
      </c>
      <c r="C137" s="169" t="str">
        <f>'Span data'!C138</f>
        <v>KYM001</v>
      </c>
      <c r="D137" s="162"/>
      <c r="E137" s="175">
        <f>Assumptions!$G$55*Assumptions!$G$46*INDEX(Demand!E$9:E$1040, MATCH($C137, Demand!$B$9:$B$1040,0))</f>
        <v>81.387395833333329</v>
      </c>
      <c r="F137" s="175">
        <f>Assumptions!$G$55*Assumptions!$G$46*INDEX(Demand!F$9:F$1040, MATCH($C137, Demand!$B$9:$B$1040,0))</f>
        <v>81.894166666666663</v>
      </c>
      <c r="G137" s="175">
        <f>Assumptions!$G$55*Assumptions!$G$46*INDEX(Demand!G$9:G$1040, MATCH($C137, Demand!$B$9:$B$1040,0))</f>
        <v>83.110416666666652</v>
      </c>
      <c r="H137" s="175">
        <f>Assumptions!$G$55*Assumptions!$G$46*INDEX(Demand!H$9:H$1040, MATCH($C137, Demand!$B$9:$B$1040,0))</f>
        <v>84.326666666666668</v>
      </c>
      <c r="I137" s="175">
        <f>Assumptions!$G$55*Assumptions!$G$46*INDEX(Demand!I$9:I$1040, MATCH($C137, Demand!$B$9:$B$1040,0))</f>
        <v>84.428020833333335</v>
      </c>
      <c r="J137" s="175">
        <f>Assumptions!$G$55*Assumptions!$G$46*INDEX(Demand!J$9:J$1040, MATCH($C137, Demand!$B$9:$B$1040,0))</f>
        <v>84.630729166666654</v>
      </c>
      <c r="K137" s="175">
        <f>Assumptions!$G$55*Assumptions!$G$46*INDEX(Demand!K$9:K$1040, MATCH($C137, Demand!$B$9:$B$1040,0))</f>
        <v>85.745625000000004</v>
      </c>
      <c r="L137" s="175">
        <f>Assumptions!$G$55*Assumptions!$G$46*INDEX(Demand!L$9:L$1040, MATCH($C137, Demand!$B$9:$B$1040,0))</f>
        <v>87.468645833333341</v>
      </c>
      <c r="M137" s="175">
        <f>Assumptions!$G$55*Assumptions!$G$46*INDEX(Demand!M$9:M$1040, MATCH($C137, Demand!$B$9:$B$1040,0))</f>
        <v>88.076770833333327</v>
      </c>
      <c r="N137" s="175">
        <f>Assumptions!$G$55*Assumptions!$G$46*INDEX(Demand!N$9:N$1040, MATCH($C137, Demand!$B$9:$B$1040,0))</f>
        <v>88.076770833333327</v>
      </c>
      <c r="O137" s="175">
        <f>Assumptions!$G$55*Assumptions!$G$46*INDEX(Demand!O$9:O$1040, MATCH($C137, Demand!$B$9:$B$1040,0))</f>
        <v>88.076770833333327</v>
      </c>
      <c r="P137" s="175">
        <f>Assumptions!$G$55*Assumptions!$G$46*INDEX(Demand!P$9:P$1040, MATCH($C137, Demand!$B$9:$B$1040,0))</f>
        <v>88.076770833333327</v>
      </c>
      <c r="Q137" s="175">
        <f>Assumptions!$G$55*Assumptions!$G$46*INDEX(Demand!Q$9:Q$1040, MATCH($C137, Demand!$B$9:$B$1040,0))</f>
        <v>88.076770833333327</v>
      </c>
      <c r="R137" s="175">
        <f>Assumptions!$G$55*Assumptions!$G$46*INDEX(Demand!R$9:R$1040, MATCH($C137, Demand!$B$9:$B$1040,0))</f>
        <v>88.076770833333327</v>
      </c>
      <c r="S137" s="175">
        <f>Assumptions!$G$55*Assumptions!$G$46*INDEX(Demand!S$9:S$1040, MATCH($C137, Demand!$B$9:$B$1040,0))</f>
        <v>88.076770833333327</v>
      </c>
      <c r="T137" s="175">
        <f>Assumptions!$G$55*Assumptions!$G$46*INDEX(Demand!T$9:T$1040, MATCH($C137, Demand!$B$9:$B$1040,0))</f>
        <v>88.076770833333327</v>
      </c>
      <c r="U137" s="175">
        <f>Assumptions!$G$55*Assumptions!$G$46*INDEX(Demand!U$9:U$1040, MATCH($C137, Demand!$B$9:$B$1040,0))</f>
        <v>88.076770833333327</v>
      </c>
      <c r="V137" s="175">
        <f>Assumptions!$G$55*Assumptions!$G$46*INDEX(Demand!V$9:V$1040, MATCH($C137, Demand!$B$9:$B$1040,0))</f>
        <v>88.076770833333327</v>
      </c>
      <c r="W137" s="175">
        <f>Assumptions!$G$55*Assumptions!$G$46*INDEX(Demand!W$9:W$1040, MATCH($C137, Demand!$B$9:$B$1040,0))</f>
        <v>88.076770833333327</v>
      </c>
      <c r="X137" s="175">
        <f>Assumptions!$G$55*Assumptions!$G$46*INDEX(Demand!X$9:X$1040, MATCH($C137, Demand!$B$9:$B$1040,0))</f>
        <v>88.076770833333327</v>
      </c>
    </row>
    <row r="138" spans="2:24" s="1" customFormat="1" x14ac:dyDescent="0.2">
      <c r="B138" s="220">
        <f>'Span data'!B139</f>
        <v>10234489</v>
      </c>
      <c r="C138" s="169" t="str">
        <f>'Span data'!C139</f>
        <v>SHP011</v>
      </c>
      <c r="D138" s="162"/>
      <c r="E138" s="175">
        <f>Assumptions!$G$55*Assumptions!$G$46*INDEX(Demand!E$9:E$1040, MATCH($C138, Demand!$B$9:$B$1040,0))</f>
        <v>96.286458333333329</v>
      </c>
      <c r="F138" s="175">
        <f>Assumptions!$G$55*Assumptions!$G$46*INDEX(Demand!F$9:F$1040, MATCH($C138, Demand!$B$9:$B$1040,0))</f>
        <v>95.475624999999994</v>
      </c>
      <c r="G138" s="175">
        <f>Assumptions!$G$55*Assumptions!$G$46*INDEX(Demand!G$9:G$1040, MATCH($C138, Demand!$B$9:$B$1040,0))</f>
        <v>95.27291666666666</v>
      </c>
      <c r="H138" s="175">
        <f>Assumptions!$G$55*Assumptions!$G$46*INDEX(Demand!H$9:H$1040, MATCH($C138, Demand!$B$9:$B$1040,0))</f>
        <v>95.374270833333327</v>
      </c>
      <c r="I138" s="175">
        <f>Assumptions!$G$55*Assumptions!$G$46*INDEX(Demand!I$9:I$1040, MATCH($C138, Demand!$B$9:$B$1040,0))</f>
        <v>94.867499999999993</v>
      </c>
      <c r="J138" s="175">
        <f>Assumptions!$G$55*Assumptions!$G$46*INDEX(Demand!J$9:J$1040, MATCH($C138, Demand!$B$9:$B$1040,0))</f>
        <v>94.158020833333325</v>
      </c>
      <c r="K138" s="175">
        <f>Assumptions!$G$55*Assumptions!$G$46*INDEX(Demand!K$9:K$1040, MATCH($C138, Demand!$B$9:$B$1040,0))</f>
        <v>93.955312499999991</v>
      </c>
      <c r="L138" s="175">
        <f>Assumptions!$G$55*Assumptions!$G$46*INDEX(Demand!L$9:L$1040, MATCH($C138, Demand!$B$9:$B$1040,0))</f>
        <v>94.158020833333325</v>
      </c>
      <c r="M138" s="175">
        <f>Assumptions!$G$55*Assumptions!$G$46*INDEX(Demand!M$9:M$1040, MATCH($C138, Demand!$B$9:$B$1040,0))</f>
        <v>93.955312499999991</v>
      </c>
      <c r="N138" s="175">
        <f>Assumptions!$G$55*Assumptions!$G$46*INDEX(Demand!N$9:N$1040, MATCH($C138, Demand!$B$9:$B$1040,0))</f>
        <v>93.955312499999991</v>
      </c>
      <c r="O138" s="175">
        <f>Assumptions!$G$55*Assumptions!$G$46*INDEX(Demand!O$9:O$1040, MATCH($C138, Demand!$B$9:$B$1040,0))</f>
        <v>93.955312499999991</v>
      </c>
      <c r="P138" s="175">
        <f>Assumptions!$G$55*Assumptions!$G$46*INDEX(Demand!P$9:P$1040, MATCH($C138, Demand!$B$9:$B$1040,0))</f>
        <v>93.955312499999991</v>
      </c>
      <c r="Q138" s="175">
        <f>Assumptions!$G$55*Assumptions!$G$46*INDEX(Demand!Q$9:Q$1040, MATCH($C138, Demand!$B$9:$B$1040,0))</f>
        <v>93.955312499999991</v>
      </c>
      <c r="R138" s="175">
        <f>Assumptions!$G$55*Assumptions!$G$46*INDEX(Demand!R$9:R$1040, MATCH($C138, Demand!$B$9:$B$1040,0))</f>
        <v>93.955312499999991</v>
      </c>
      <c r="S138" s="175">
        <f>Assumptions!$G$55*Assumptions!$G$46*INDEX(Demand!S$9:S$1040, MATCH($C138, Demand!$B$9:$B$1040,0))</f>
        <v>93.955312499999991</v>
      </c>
      <c r="T138" s="175">
        <f>Assumptions!$G$55*Assumptions!$G$46*INDEX(Demand!T$9:T$1040, MATCH($C138, Demand!$B$9:$B$1040,0))</f>
        <v>93.955312499999991</v>
      </c>
      <c r="U138" s="175">
        <f>Assumptions!$G$55*Assumptions!$G$46*INDEX(Demand!U$9:U$1040, MATCH($C138, Demand!$B$9:$B$1040,0))</f>
        <v>93.955312499999991</v>
      </c>
      <c r="V138" s="175">
        <f>Assumptions!$G$55*Assumptions!$G$46*INDEX(Demand!V$9:V$1040, MATCH($C138, Demand!$B$9:$B$1040,0))</f>
        <v>93.955312499999991</v>
      </c>
      <c r="W138" s="175">
        <f>Assumptions!$G$55*Assumptions!$G$46*INDEX(Demand!W$9:W$1040, MATCH($C138, Demand!$B$9:$B$1040,0))</f>
        <v>93.955312499999991</v>
      </c>
      <c r="X138" s="175">
        <f>Assumptions!$G$55*Assumptions!$G$46*INDEX(Demand!X$9:X$1040, MATCH($C138, Demand!$B$9:$B$1040,0))</f>
        <v>93.955312499999991</v>
      </c>
    </row>
    <row r="139" spans="2:24" s="1" customFormat="1" x14ac:dyDescent="0.2">
      <c r="B139" s="220">
        <f>'Span data'!B140</f>
        <v>10240137</v>
      </c>
      <c r="C139" s="169" t="str">
        <f>'Span data'!C140</f>
        <v>MRO007</v>
      </c>
      <c r="D139" s="162"/>
      <c r="E139" s="175">
        <f>Assumptions!$G$55*Assumptions!$G$46*INDEX(Demand!E$9:E$1040, MATCH($C139, Demand!$B$9:$B$1040,0))</f>
        <v>56.352916666666658</v>
      </c>
      <c r="F139" s="175">
        <f>Assumptions!$G$55*Assumptions!$G$46*INDEX(Demand!F$9:F$1040, MATCH($C139, Demand!$B$9:$B$1040,0))</f>
        <v>56.8596875</v>
      </c>
      <c r="G139" s="175">
        <f>Assumptions!$G$55*Assumptions!$G$46*INDEX(Demand!G$9:G$1040, MATCH($C139, Demand!$B$9:$B$1040,0))</f>
        <v>57.670520833333335</v>
      </c>
      <c r="H139" s="175">
        <f>Assumptions!$G$55*Assumptions!$G$46*INDEX(Demand!H$9:H$1040, MATCH($C139, Demand!$B$9:$B$1040,0))</f>
        <v>58.481354166666662</v>
      </c>
      <c r="I139" s="175">
        <f>Assumptions!$G$55*Assumptions!$G$46*INDEX(Demand!I$9:I$1040, MATCH($C139, Demand!$B$9:$B$1040,0))</f>
        <v>58.785416666666663</v>
      </c>
      <c r="J139" s="175">
        <f>Assumptions!$G$55*Assumptions!$G$46*INDEX(Demand!J$9:J$1040, MATCH($C139, Demand!$B$9:$B$1040,0))</f>
        <v>58.988124999999997</v>
      </c>
      <c r="K139" s="175">
        <f>Assumptions!$G$55*Assumptions!$G$46*INDEX(Demand!K$9:K$1040, MATCH($C139, Demand!$B$9:$B$1040,0))</f>
        <v>59.900312499999991</v>
      </c>
      <c r="L139" s="175">
        <f>Assumptions!$G$55*Assumptions!$G$46*INDEX(Demand!L$9:L$1040, MATCH($C139, Demand!$B$9:$B$1040,0))</f>
        <v>60.91385416666666</v>
      </c>
      <c r="M139" s="175">
        <f>Assumptions!$G$55*Assumptions!$G$46*INDEX(Demand!M$9:M$1040, MATCH($C139, Demand!$B$9:$B$1040,0))</f>
        <v>61.217916666666653</v>
      </c>
      <c r="N139" s="175">
        <f>Assumptions!$G$55*Assumptions!$G$46*INDEX(Demand!N$9:N$1040, MATCH($C139, Demand!$B$9:$B$1040,0))</f>
        <v>61.217916666666653</v>
      </c>
      <c r="O139" s="175">
        <f>Assumptions!$G$55*Assumptions!$G$46*INDEX(Demand!O$9:O$1040, MATCH($C139, Demand!$B$9:$B$1040,0))</f>
        <v>61.217916666666653</v>
      </c>
      <c r="P139" s="175">
        <f>Assumptions!$G$55*Assumptions!$G$46*INDEX(Demand!P$9:P$1040, MATCH($C139, Demand!$B$9:$B$1040,0))</f>
        <v>61.217916666666653</v>
      </c>
      <c r="Q139" s="175">
        <f>Assumptions!$G$55*Assumptions!$G$46*INDEX(Demand!Q$9:Q$1040, MATCH($C139, Demand!$B$9:$B$1040,0))</f>
        <v>61.217916666666653</v>
      </c>
      <c r="R139" s="175">
        <f>Assumptions!$G$55*Assumptions!$G$46*INDEX(Demand!R$9:R$1040, MATCH($C139, Demand!$B$9:$B$1040,0))</f>
        <v>61.217916666666653</v>
      </c>
      <c r="S139" s="175">
        <f>Assumptions!$G$55*Assumptions!$G$46*INDEX(Demand!S$9:S$1040, MATCH($C139, Demand!$B$9:$B$1040,0))</f>
        <v>61.217916666666653</v>
      </c>
      <c r="T139" s="175">
        <f>Assumptions!$G$55*Assumptions!$G$46*INDEX(Demand!T$9:T$1040, MATCH($C139, Demand!$B$9:$B$1040,0))</f>
        <v>61.217916666666653</v>
      </c>
      <c r="U139" s="175">
        <f>Assumptions!$G$55*Assumptions!$G$46*INDEX(Demand!U$9:U$1040, MATCH($C139, Demand!$B$9:$B$1040,0))</f>
        <v>61.217916666666653</v>
      </c>
      <c r="V139" s="175">
        <f>Assumptions!$G$55*Assumptions!$G$46*INDEX(Demand!V$9:V$1040, MATCH($C139, Demand!$B$9:$B$1040,0))</f>
        <v>61.217916666666653</v>
      </c>
      <c r="W139" s="175">
        <f>Assumptions!$G$55*Assumptions!$G$46*INDEX(Demand!W$9:W$1040, MATCH($C139, Demand!$B$9:$B$1040,0))</f>
        <v>61.217916666666653</v>
      </c>
      <c r="X139" s="175">
        <f>Assumptions!$G$55*Assumptions!$G$46*INDEX(Demand!X$9:X$1040, MATCH($C139, Demand!$B$9:$B$1040,0))</f>
        <v>61.217916666666653</v>
      </c>
    </row>
    <row r="140" spans="2:24" s="1" customFormat="1" x14ac:dyDescent="0.2">
      <c r="B140" s="220">
        <f>'Span data'!B141</f>
        <v>10240291</v>
      </c>
      <c r="C140" s="169" t="str">
        <f>'Span data'!C141</f>
        <v>MRO007</v>
      </c>
      <c r="D140" s="162"/>
      <c r="E140" s="175">
        <f>Assumptions!$G$55*Assumptions!$G$46*INDEX(Demand!E$9:E$1040, MATCH($C140, Demand!$B$9:$B$1040,0))</f>
        <v>56.352916666666658</v>
      </c>
      <c r="F140" s="175">
        <f>Assumptions!$G$55*Assumptions!$G$46*INDEX(Demand!F$9:F$1040, MATCH($C140, Demand!$B$9:$B$1040,0))</f>
        <v>56.8596875</v>
      </c>
      <c r="G140" s="175">
        <f>Assumptions!$G$55*Assumptions!$G$46*INDEX(Demand!G$9:G$1040, MATCH($C140, Demand!$B$9:$B$1040,0))</f>
        <v>57.670520833333335</v>
      </c>
      <c r="H140" s="175">
        <f>Assumptions!$G$55*Assumptions!$G$46*INDEX(Demand!H$9:H$1040, MATCH($C140, Demand!$B$9:$B$1040,0))</f>
        <v>58.481354166666662</v>
      </c>
      <c r="I140" s="175">
        <f>Assumptions!$G$55*Assumptions!$G$46*INDEX(Demand!I$9:I$1040, MATCH($C140, Demand!$B$9:$B$1040,0))</f>
        <v>58.785416666666663</v>
      </c>
      <c r="J140" s="175">
        <f>Assumptions!$G$55*Assumptions!$G$46*INDEX(Demand!J$9:J$1040, MATCH($C140, Demand!$B$9:$B$1040,0))</f>
        <v>58.988124999999997</v>
      </c>
      <c r="K140" s="175">
        <f>Assumptions!$G$55*Assumptions!$G$46*INDEX(Demand!K$9:K$1040, MATCH($C140, Demand!$B$9:$B$1040,0))</f>
        <v>59.900312499999991</v>
      </c>
      <c r="L140" s="175">
        <f>Assumptions!$G$55*Assumptions!$G$46*INDEX(Demand!L$9:L$1040, MATCH($C140, Demand!$B$9:$B$1040,0))</f>
        <v>60.91385416666666</v>
      </c>
      <c r="M140" s="175">
        <f>Assumptions!$G$55*Assumptions!$G$46*INDEX(Demand!M$9:M$1040, MATCH($C140, Demand!$B$9:$B$1040,0))</f>
        <v>61.217916666666653</v>
      </c>
      <c r="N140" s="175">
        <f>Assumptions!$G$55*Assumptions!$G$46*INDEX(Demand!N$9:N$1040, MATCH($C140, Demand!$B$9:$B$1040,0))</f>
        <v>61.217916666666653</v>
      </c>
      <c r="O140" s="175">
        <f>Assumptions!$G$55*Assumptions!$G$46*INDEX(Demand!O$9:O$1040, MATCH($C140, Demand!$B$9:$B$1040,0))</f>
        <v>61.217916666666653</v>
      </c>
      <c r="P140" s="175">
        <f>Assumptions!$G$55*Assumptions!$G$46*INDEX(Demand!P$9:P$1040, MATCH($C140, Demand!$B$9:$B$1040,0))</f>
        <v>61.217916666666653</v>
      </c>
      <c r="Q140" s="175">
        <f>Assumptions!$G$55*Assumptions!$G$46*INDEX(Demand!Q$9:Q$1040, MATCH($C140, Demand!$B$9:$B$1040,0))</f>
        <v>61.217916666666653</v>
      </c>
      <c r="R140" s="175">
        <f>Assumptions!$G$55*Assumptions!$G$46*INDEX(Demand!R$9:R$1040, MATCH($C140, Demand!$B$9:$B$1040,0))</f>
        <v>61.217916666666653</v>
      </c>
      <c r="S140" s="175">
        <f>Assumptions!$G$55*Assumptions!$G$46*INDEX(Demand!S$9:S$1040, MATCH($C140, Demand!$B$9:$B$1040,0))</f>
        <v>61.217916666666653</v>
      </c>
      <c r="T140" s="175">
        <f>Assumptions!$G$55*Assumptions!$G$46*INDEX(Demand!T$9:T$1040, MATCH($C140, Demand!$B$9:$B$1040,0))</f>
        <v>61.217916666666653</v>
      </c>
      <c r="U140" s="175">
        <f>Assumptions!$G$55*Assumptions!$G$46*INDEX(Demand!U$9:U$1040, MATCH($C140, Demand!$B$9:$B$1040,0))</f>
        <v>61.217916666666653</v>
      </c>
      <c r="V140" s="175">
        <f>Assumptions!$G$55*Assumptions!$G$46*INDEX(Demand!V$9:V$1040, MATCH($C140, Demand!$B$9:$B$1040,0))</f>
        <v>61.217916666666653</v>
      </c>
      <c r="W140" s="175">
        <f>Assumptions!$G$55*Assumptions!$G$46*INDEX(Demand!W$9:W$1040, MATCH($C140, Demand!$B$9:$B$1040,0))</f>
        <v>61.217916666666653</v>
      </c>
      <c r="X140" s="175">
        <f>Assumptions!$G$55*Assumptions!$G$46*INDEX(Demand!X$9:X$1040, MATCH($C140, Demand!$B$9:$B$1040,0))</f>
        <v>61.217916666666653</v>
      </c>
    </row>
    <row r="141" spans="2:24" s="1" customFormat="1" x14ac:dyDescent="0.2">
      <c r="B141" s="220">
        <f>'Span data'!B142</f>
        <v>10240307</v>
      </c>
      <c r="C141" s="169" t="str">
        <f>'Span data'!C142</f>
        <v>MRO007</v>
      </c>
      <c r="D141" s="162"/>
      <c r="E141" s="175">
        <f>Assumptions!$G$55*Assumptions!$G$46*INDEX(Demand!E$9:E$1040, MATCH($C141, Demand!$B$9:$B$1040,0))</f>
        <v>56.352916666666658</v>
      </c>
      <c r="F141" s="175">
        <f>Assumptions!$G$55*Assumptions!$G$46*INDEX(Demand!F$9:F$1040, MATCH($C141, Demand!$B$9:$B$1040,0))</f>
        <v>56.8596875</v>
      </c>
      <c r="G141" s="175">
        <f>Assumptions!$G$55*Assumptions!$G$46*INDEX(Demand!G$9:G$1040, MATCH($C141, Demand!$B$9:$B$1040,0))</f>
        <v>57.670520833333335</v>
      </c>
      <c r="H141" s="175">
        <f>Assumptions!$G$55*Assumptions!$G$46*INDEX(Demand!H$9:H$1040, MATCH($C141, Demand!$B$9:$B$1040,0))</f>
        <v>58.481354166666662</v>
      </c>
      <c r="I141" s="175">
        <f>Assumptions!$G$55*Assumptions!$G$46*INDEX(Demand!I$9:I$1040, MATCH($C141, Demand!$B$9:$B$1040,0))</f>
        <v>58.785416666666663</v>
      </c>
      <c r="J141" s="175">
        <f>Assumptions!$G$55*Assumptions!$G$46*INDEX(Demand!J$9:J$1040, MATCH($C141, Demand!$B$9:$B$1040,0))</f>
        <v>58.988124999999997</v>
      </c>
      <c r="K141" s="175">
        <f>Assumptions!$G$55*Assumptions!$G$46*INDEX(Demand!K$9:K$1040, MATCH($C141, Demand!$B$9:$B$1040,0))</f>
        <v>59.900312499999991</v>
      </c>
      <c r="L141" s="175">
        <f>Assumptions!$G$55*Assumptions!$G$46*INDEX(Demand!L$9:L$1040, MATCH($C141, Demand!$B$9:$B$1040,0))</f>
        <v>60.91385416666666</v>
      </c>
      <c r="M141" s="175">
        <f>Assumptions!$G$55*Assumptions!$G$46*INDEX(Demand!M$9:M$1040, MATCH($C141, Demand!$B$9:$B$1040,0))</f>
        <v>61.217916666666653</v>
      </c>
      <c r="N141" s="175">
        <f>Assumptions!$G$55*Assumptions!$G$46*INDEX(Demand!N$9:N$1040, MATCH($C141, Demand!$B$9:$B$1040,0))</f>
        <v>61.217916666666653</v>
      </c>
      <c r="O141" s="175">
        <f>Assumptions!$G$55*Assumptions!$G$46*INDEX(Demand!O$9:O$1040, MATCH($C141, Demand!$B$9:$B$1040,0))</f>
        <v>61.217916666666653</v>
      </c>
      <c r="P141" s="175">
        <f>Assumptions!$G$55*Assumptions!$G$46*INDEX(Demand!P$9:P$1040, MATCH($C141, Demand!$B$9:$B$1040,0))</f>
        <v>61.217916666666653</v>
      </c>
      <c r="Q141" s="175">
        <f>Assumptions!$G$55*Assumptions!$G$46*INDEX(Demand!Q$9:Q$1040, MATCH($C141, Demand!$B$9:$B$1040,0))</f>
        <v>61.217916666666653</v>
      </c>
      <c r="R141" s="175">
        <f>Assumptions!$G$55*Assumptions!$G$46*INDEX(Demand!R$9:R$1040, MATCH($C141, Demand!$B$9:$B$1040,0))</f>
        <v>61.217916666666653</v>
      </c>
      <c r="S141" s="175">
        <f>Assumptions!$G$55*Assumptions!$G$46*INDEX(Demand!S$9:S$1040, MATCH($C141, Demand!$B$9:$B$1040,0))</f>
        <v>61.217916666666653</v>
      </c>
      <c r="T141" s="175">
        <f>Assumptions!$G$55*Assumptions!$G$46*INDEX(Demand!T$9:T$1040, MATCH($C141, Demand!$B$9:$B$1040,0))</f>
        <v>61.217916666666653</v>
      </c>
      <c r="U141" s="175">
        <f>Assumptions!$G$55*Assumptions!$G$46*INDEX(Demand!U$9:U$1040, MATCH($C141, Demand!$B$9:$B$1040,0))</f>
        <v>61.217916666666653</v>
      </c>
      <c r="V141" s="175">
        <f>Assumptions!$G$55*Assumptions!$G$46*INDEX(Demand!V$9:V$1040, MATCH($C141, Demand!$B$9:$B$1040,0))</f>
        <v>61.217916666666653</v>
      </c>
      <c r="W141" s="175">
        <f>Assumptions!$G$55*Assumptions!$G$46*INDEX(Demand!W$9:W$1040, MATCH($C141, Demand!$B$9:$B$1040,0))</f>
        <v>61.217916666666653</v>
      </c>
      <c r="X141" s="175">
        <f>Assumptions!$G$55*Assumptions!$G$46*INDEX(Demand!X$9:X$1040, MATCH($C141, Demand!$B$9:$B$1040,0))</f>
        <v>61.217916666666653</v>
      </c>
    </row>
    <row r="142" spans="2:24" s="1" customFormat="1" x14ac:dyDescent="0.2">
      <c r="B142" s="220">
        <f>'Span data'!B143</f>
        <v>10240313</v>
      </c>
      <c r="C142" s="169" t="str">
        <f>'Span data'!C143</f>
        <v>MRO007</v>
      </c>
      <c r="D142" s="162"/>
      <c r="E142" s="175">
        <f>Assumptions!$G$55*Assumptions!$G$46*INDEX(Demand!E$9:E$1040, MATCH($C142, Demand!$B$9:$B$1040,0))</f>
        <v>56.352916666666658</v>
      </c>
      <c r="F142" s="175">
        <f>Assumptions!$G$55*Assumptions!$G$46*INDEX(Demand!F$9:F$1040, MATCH($C142, Demand!$B$9:$B$1040,0))</f>
        <v>56.8596875</v>
      </c>
      <c r="G142" s="175">
        <f>Assumptions!$G$55*Assumptions!$G$46*INDEX(Demand!G$9:G$1040, MATCH($C142, Demand!$B$9:$B$1040,0))</f>
        <v>57.670520833333335</v>
      </c>
      <c r="H142" s="175">
        <f>Assumptions!$G$55*Assumptions!$G$46*INDEX(Demand!H$9:H$1040, MATCH($C142, Demand!$B$9:$B$1040,0))</f>
        <v>58.481354166666662</v>
      </c>
      <c r="I142" s="175">
        <f>Assumptions!$G$55*Assumptions!$G$46*INDEX(Demand!I$9:I$1040, MATCH($C142, Demand!$B$9:$B$1040,0))</f>
        <v>58.785416666666663</v>
      </c>
      <c r="J142" s="175">
        <f>Assumptions!$G$55*Assumptions!$G$46*INDEX(Demand!J$9:J$1040, MATCH($C142, Demand!$B$9:$B$1040,0))</f>
        <v>58.988124999999997</v>
      </c>
      <c r="K142" s="175">
        <f>Assumptions!$G$55*Assumptions!$G$46*INDEX(Demand!K$9:K$1040, MATCH($C142, Demand!$B$9:$B$1040,0))</f>
        <v>59.900312499999991</v>
      </c>
      <c r="L142" s="175">
        <f>Assumptions!$G$55*Assumptions!$G$46*INDEX(Demand!L$9:L$1040, MATCH($C142, Demand!$B$9:$B$1040,0))</f>
        <v>60.91385416666666</v>
      </c>
      <c r="M142" s="175">
        <f>Assumptions!$G$55*Assumptions!$G$46*INDEX(Demand!M$9:M$1040, MATCH($C142, Demand!$B$9:$B$1040,0))</f>
        <v>61.217916666666653</v>
      </c>
      <c r="N142" s="175">
        <f>Assumptions!$G$55*Assumptions!$G$46*INDEX(Demand!N$9:N$1040, MATCH($C142, Demand!$B$9:$B$1040,0))</f>
        <v>61.217916666666653</v>
      </c>
      <c r="O142" s="175">
        <f>Assumptions!$G$55*Assumptions!$G$46*INDEX(Demand!O$9:O$1040, MATCH($C142, Demand!$B$9:$B$1040,0))</f>
        <v>61.217916666666653</v>
      </c>
      <c r="P142" s="175">
        <f>Assumptions!$G$55*Assumptions!$G$46*INDEX(Demand!P$9:P$1040, MATCH($C142, Demand!$B$9:$B$1040,0))</f>
        <v>61.217916666666653</v>
      </c>
      <c r="Q142" s="175">
        <f>Assumptions!$G$55*Assumptions!$G$46*INDEX(Demand!Q$9:Q$1040, MATCH($C142, Demand!$B$9:$B$1040,0))</f>
        <v>61.217916666666653</v>
      </c>
      <c r="R142" s="175">
        <f>Assumptions!$G$55*Assumptions!$G$46*INDEX(Demand!R$9:R$1040, MATCH($C142, Demand!$B$9:$B$1040,0))</f>
        <v>61.217916666666653</v>
      </c>
      <c r="S142" s="175">
        <f>Assumptions!$G$55*Assumptions!$G$46*INDEX(Demand!S$9:S$1040, MATCH($C142, Demand!$B$9:$B$1040,0))</f>
        <v>61.217916666666653</v>
      </c>
      <c r="T142" s="175">
        <f>Assumptions!$G$55*Assumptions!$G$46*INDEX(Demand!T$9:T$1040, MATCH($C142, Demand!$B$9:$B$1040,0))</f>
        <v>61.217916666666653</v>
      </c>
      <c r="U142" s="175">
        <f>Assumptions!$G$55*Assumptions!$G$46*INDEX(Demand!U$9:U$1040, MATCH($C142, Demand!$B$9:$B$1040,0))</f>
        <v>61.217916666666653</v>
      </c>
      <c r="V142" s="175">
        <f>Assumptions!$G$55*Assumptions!$G$46*INDEX(Demand!V$9:V$1040, MATCH($C142, Demand!$B$9:$B$1040,0))</f>
        <v>61.217916666666653</v>
      </c>
      <c r="W142" s="175">
        <f>Assumptions!$G$55*Assumptions!$G$46*INDEX(Demand!W$9:W$1040, MATCH($C142, Demand!$B$9:$B$1040,0))</f>
        <v>61.217916666666653</v>
      </c>
      <c r="X142" s="175">
        <f>Assumptions!$G$55*Assumptions!$G$46*INDEX(Demand!X$9:X$1040, MATCH($C142, Demand!$B$9:$B$1040,0))</f>
        <v>61.217916666666653</v>
      </c>
    </row>
    <row r="143" spans="2:24" s="1" customFormat="1" x14ac:dyDescent="0.2">
      <c r="B143" s="220">
        <f>'Span data'!B144</f>
        <v>10240609</v>
      </c>
      <c r="C143" s="169" t="str">
        <f>'Span data'!C144</f>
        <v>MRO007</v>
      </c>
      <c r="D143" s="162"/>
      <c r="E143" s="175">
        <f>Assumptions!$G$55*Assumptions!$G$46*INDEX(Demand!E$9:E$1040, MATCH($C143, Demand!$B$9:$B$1040,0))</f>
        <v>56.352916666666658</v>
      </c>
      <c r="F143" s="175">
        <f>Assumptions!$G$55*Assumptions!$G$46*INDEX(Demand!F$9:F$1040, MATCH($C143, Demand!$B$9:$B$1040,0))</f>
        <v>56.8596875</v>
      </c>
      <c r="G143" s="175">
        <f>Assumptions!$G$55*Assumptions!$G$46*INDEX(Demand!G$9:G$1040, MATCH($C143, Demand!$B$9:$B$1040,0))</f>
        <v>57.670520833333335</v>
      </c>
      <c r="H143" s="175">
        <f>Assumptions!$G$55*Assumptions!$G$46*INDEX(Demand!H$9:H$1040, MATCH($C143, Demand!$B$9:$B$1040,0))</f>
        <v>58.481354166666662</v>
      </c>
      <c r="I143" s="175">
        <f>Assumptions!$G$55*Assumptions!$G$46*INDEX(Demand!I$9:I$1040, MATCH($C143, Demand!$B$9:$B$1040,0))</f>
        <v>58.785416666666663</v>
      </c>
      <c r="J143" s="175">
        <f>Assumptions!$G$55*Assumptions!$G$46*INDEX(Demand!J$9:J$1040, MATCH($C143, Demand!$B$9:$B$1040,0))</f>
        <v>58.988124999999997</v>
      </c>
      <c r="K143" s="175">
        <f>Assumptions!$G$55*Assumptions!$G$46*INDEX(Demand!K$9:K$1040, MATCH($C143, Demand!$B$9:$B$1040,0))</f>
        <v>59.900312499999991</v>
      </c>
      <c r="L143" s="175">
        <f>Assumptions!$G$55*Assumptions!$G$46*INDEX(Demand!L$9:L$1040, MATCH($C143, Demand!$B$9:$B$1040,0))</f>
        <v>60.91385416666666</v>
      </c>
      <c r="M143" s="175">
        <f>Assumptions!$G$55*Assumptions!$G$46*INDEX(Demand!M$9:M$1040, MATCH($C143, Demand!$B$9:$B$1040,0))</f>
        <v>61.217916666666653</v>
      </c>
      <c r="N143" s="175">
        <f>Assumptions!$G$55*Assumptions!$G$46*INDEX(Demand!N$9:N$1040, MATCH($C143, Demand!$B$9:$B$1040,0))</f>
        <v>61.217916666666653</v>
      </c>
      <c r="O143" s="175">
        <f>Assumptions!$G$55*Assumptions!$G$46*INDEX(Demand!O$9:O$1040, MATCH($C143, Demand!$B$9:$B$1040,0))</f>
        <v>61.217916666666653</v>
      </c>
      <c r="P143" s="175">
        <f>Assumptions!$G$55*Assumptions!$G$46*INDEX(Demand!P$9:P$1040, MATCH($C143, Demand!$B$9:$B$1040,0))</f>
        <v>61.217916666666653</v>
      </c>
      <c r="Q143" s="175">
        <f>Assumptions!$G$55*Assumptions!$G$46*INDEX(Demand!Q$9:Q$1040, MATCH($C143, Demand!$B$9:$B$1040,0))</f>
        <v>61.217916666666653</v>
      </c>
      <c r="R143" s="175">
        <f>Assumptions!$G$55*Assumptions!$G$46*INDEX(Demand!R$9:R$1040, MATCH($C143, Demand!$B$9:$B$1040,0))</f>
        <v>61.217916666666653</v>
      </c>
      <c r="S143" s="175">
        <f>Assumptions!$G$55*Assumptions!$G$46*INDEX(Demand!S$9:S$1040, MATCH($C143, Demand!$B$9:$B$1040,0))</f>
        <v>61.217916666666653</v>
      </c>
      <c r="T143" s="175">
        <f>Assumptions!$G$55*Assumptions!$G$46*INDEX(Demand!T$9:T$1040, MATCH($C143, Demand!$B$9:$B$1040,0))</f>
        <v>61.217916666666653</v>
      </c>
      <c r="U143" s="175">
        <f>Assumptions!$G$55*Assumptions!$G$46*INDEX(Demand!U$9:U$1040, MATCH($C143, Demand!$B$9:$B$1040,0))</f>
        <v>61.217916666666653</v>
      </c>
      <c r="V143" s="175">
        <f>Assumptions!$G$55*Assumptions!$G$46*INDEX(Demand!V$9:V$1040, MATCH($C143, Demand!$B$9:$B$1040,0))</f>
        <v>61.217916666666653</v>
      </c>
      <c r="W143" s="175">
        <f>Assumptions!$G$55*Assumptions!$G$46*INDEX(Demand!W$9:W$1040, MATCH($C143, Demand!$B$9:$B$1040,0))</f>
        <v>61.217916666666653</v>
      </c>
      <c r="X143" s="175">
        <f>Assumptions!$G$55*Assumptions!$G$46*INDEX(Demand!X$9:X$1040, MATCH($C143, Demand!$B$9:$B$1040,0))</f>
        <v>61.217916666666653</v>
      </c>
    </row>
    <row r="144" spans="2:24" s="1" customFormat="1" x14ac:dyDescent="0.2">
      <c r="B144" s="220">
        <f>'Span data'!B145</f>
        <v>10243207</v>
      </c>
      <c r="C144" s="169" t="str">
        <f>'Span data'!C145</f>
        <v>STN024</v>
      </c>
      <c r="D144" s="162"/>
      <c r="E144" s="175">
        <f>Assumptions!$G$55*Assumptions!$G$46*INDEX(Demand!E$9:E$1040, MATCH($C144, Demand!$B$9:$B$1040,0))</f>
        <v>122.13177083333333</v>
      </c>
      <c r="F144" s="175">
        <f>Assumptions!$G$55*Assumptions!$G$46*INDEX(Demand!F$9:F$1040, MATCH($C144, Demand!$B$9:$B$1040,0))</f>
        <v>123.34802083333332</v>
      </c>
      <c r="G144" s="175">
        <f>Assumptions!$G$55*Assumptions!$G$46*INDEX(Demand!G$9:G$1040, MATCH($C144, Demand!$B$9:$B$1040,0))</f>
        <v>125.98322916666663</v>
      </c>
      <c r="H144" s="175">
        <f>Assumptions!$G$55*Assumptions!$G$46*INDEX(Demand!H$9:H$1040, MATCH($C144, Demand!$B$9:$B$1040,0))</f>
        <v>127.80760416666664</v>
      </c>
      <c r="I144" s="175">
        <f>Assumptions!$G$55*Assumptions!$G$46*INDEX(Demand!I$9:I$1040, MATCH($C144, Demand!$B$9:$B$1040,0))</f>
        <v>128.21302083333333</v>
      </c>
      <c r="J144" s="175">
        <f>Assumptions!$G$55*Assumptions!$G$46*INDEX(Demand!J$9:J$1040, MATCH($C144, Demand!$B$9:$B$1040,0))</f>
        <v>129.02385416666667</v>
      </c>
      <c r="K144" s="175">
        <f>Assumptions!$G$55*Assumptions!$G$46*INDEX(Demand!K$9:K$1040, MATCH($C144, Demand!$B$9:$B$1040,0))</f>
        <v>131.96312499999999</v>
      </c>
      <c r="L144" s="175">
        <f>Assumptions!$G$55*Assumptions!$G$46*INDEX(Demand!L$9:L$1040, MATCH($C144, Demand!$B$9:$B$1040,0))</f>
        <v>135.51052083333329</v>
      </c>
      <c r="M144" s="175">
        <f>Assumptions!$G$55*Assumptions!$G$46*INDEX(Demand!M$9:M$1040, MATCH($C144, Demand!$B$9:$B$1040,0))</f>
        <v>135.61187499999997</v>
      </c>
      <c r="N144" s="175">
        <f>Assumptions!$G$55*Assumptions!$G$46*INDEX(Demand!N$9:N$1040, MATCH($C144, Demand!$B$9:$B$1040,0))</f>
        <v>135.61187499999997</v>
      </c>
      <c r="O144" s="175">
        <f>Assumptions!$G$55*Assumptions!$G$46*INDEX(Demand!O$9:O$1040, MATCH($C144, Demand!$B$9:$B$1040,0))</f>
        <v>135.61187499999997</v>
      </c>
      <c r="P144" s="175">
        <f>Assumptions!$G$55*Assumptions!$G$46*INDEX(Demand!P$9:P$1040, MATCH($C144, Demand!$B$9:$B$1040,0))</f>
        <v>135.61187499999997</v>
      </c>
      <c r="Q144" s="175">
        <f>Assumptions!$G$55*Assumptions!$G$46*INDEX(Demand!Q$9:Q$1040, MATCH($C144, Demand!$B$9:$B$1040,0))</f>
        <v>135.61187499999997</v>
      </c>
      <c r="R144" s="175">
        <f>Assumptions!$G$55*Assumptions!$G$46*INDEX(Demand!R$9:R$1040, MATCH($C144, Demand!$B$9:$B$1040,0))</f>
        <v>135.61187499999997</v>
      </c>
      <c r="S144" s="175">
        <f>Assumptions!$G$55*Assumptions!$G$46*INDEX(Demand!S$9:S$1040, MATCH($C144, Demand!$B$9:$B$1040,0))</f>
        <v>135.61187499999997</v>
      </c>
      <c r="T144" s="175">
        <f>Assumptions!$G$55*Assumptions!$G$46*INDEX(Demand!T$9:T$1040, MATCH($C144, Demand!$B$9:$B$1040,0))</f>
        <v>135.61187499999997</v>
      </c>
      <c r="U144" s="175">
        <f>Assumptions!$G$55*Assumptions!$G$46*INDEX(Demand!U$9:U$1040, MATCH($C144, Demand!$B$9:$B$1040,0))</f>
        <v>135.61187499999997</v>
      </c>
      <c r="V144" s="175">
        <f>Assumptions!$G$55*Assumptions!$G$46*INDEX(Demand!V$9:V$1040, MATCH($C144, Demand!$B$9:$B$1040,0))</f>
        <v>135.61187499999997</v>
      </c>
      <c r="W144" s="175">
        <f>Assumptions!$G$55*Assumptions!$G$46*INDEX(Demand!W$9:W$1040, MATCH($C144, Demand!$B$9:$B$1040,0))</f>
        <v>135.61187499999997</v>
      </c>
      <c r="X144" s="175">
        <f>Assumptions!$G$55*Assumptions!$G$46*INDEX(Demand!X$9:X$1040, MATCH($C144, Demand!$B$9:$B$1040,0))</f>
        <v>135.61187499999997</v>
      </c>
    </row>
    <row r="145" spans="2:24" s="1" customFormat="1" x14ac:dyDescent="0.2">
      <c r="B145" s="220">
        <f>'Span data'!B146</f>
        <v>10243209</v>
      </c>
      <c r="C145" s="169" t="str">
        <f>'Span data'!C146</f>
        <v>STN024</v>
      </c>
      <c r="D145" s="162"/>
      <c r="E145" s="175">
        <f>Assumptions!$G$55*Assumptions!$G$46*INDEX(Demand!E$9:E$1040, MATCH($C145, Demand!$B$9:$B$1040,0))</f>
        <v>122.13177083333333</v>
      </c>
      <c r="F145" s="175">
        <f>Assumptions!$G$55*Assumptions!$G$46*INDEX(Demand!F$9:F$1040, MATCH($C145, Demand!$B$9:$B$1040,0))</f>
        <v>123.34802083333332</v>
      </c>
      <c r="G145" s="175">
        <f>Assumptions!$G$55*Assumptions!$G$46*INDEX(Demand!G$9:G$1040, MATCH($C145, Demand!$B$9:$B$1040,0))</f>
        <v>125.98322916666663</v>
      </c>
      <c r="H145" s="175">
        <f>Assumptions!$G$55*Assumptions!$G$46*INDEX(Demand!H$9:H$1040, MATCH($C145, Demand!$B$9:$B$1040,0))</f>
        <v>127.80760416666664</v>
      </c>
      <c r="I145" s="175">
        <f>Assumptions!$G$55*Assumptions!$G$46*INDEX(Demand!I$9:I$1040, MATCH($C145, Demand!$B$9:$B$1040,0))</f>
        <v>128.21302083333333</v>
      </c>
      <c r="J145" s="175">
        <f>Assumptions!$G$55*Assumptions!$G$46*INDEX(Demand!J$9:J$1040, MATCH($C145, Demand!$B$9:$B$1040,0))</f>
        <v>129.02385416666667</v>
      </c>
      <c r="K145" s="175">
        <f>Assumptions!$G$55*Assumptions!$G$46*INDEX(Demand!K$9:K$1040, MATCH($C145, Demand!$B$9:$B$1040,0))</f>
        <v>131.96312499999999</v>
      </c>
      <c r="L145" s="175">
        <f>Assumptions!$G$55*Assumptions!$G$46*INDEX(Demand!L$9:L$1040, MATCH($C145, Demand!$B$9:$B$1040,0))</f>
        <v>135.51052083333329</v>
      </c>
      <c r="M145" s="175">
        <f>Assumptions!$G$55*Assumptions!$G$46*INDEX(Demand!M$9:M$1040, MATCH($C145, Demand!$B$9:$B$1040,0))</f>
        <v>135.61187499999997</v>
      </c>
      <c r="N145" s="175">
        <f>Assumptions!$G$55*Assumptions!$G$46*INDEX(Demand!N$9:N$1040, MATCH($C145, Demand!$B$9:$B$1040,0))</f>
        <v>135.61187499999997</v>
      </c>
      <c r="O145" s="175">
        <f>Assumptions!$G$55*Assumptions!$G$46*INDEX(Demand!O$9:O$1040, MATCH($C145, Demand!$B$9:$B$1040,0))</f>
        <v>135.61187499999997</v>
      </c>
      <c r="P145" s="175">
        <f>Assumptions!$G$55*Assumptions!$G$46*INDEX(Demand!P$9:P$1040, MATCH($C145, Demand!$B$9:$B$1040,0))</f>
        <v>135.61187499999997</v>
      </c>
      <c r="Q145" s="175">
        <f>Assumptions!$G$55*Assumptions!$G$46*INDEX(Demand!Q$9:Q$1040, MATCH($C145, Demand!$B$9:$B$1040,0))</f>
        <v>135.61187499999997</v>
      </c>
      <c r="R145" s="175">
        <f>Assumptions!$G$55*Assumptions!$G$46*INDEX(Demand!R$9:R$1040, MATCH($C145, Demand!$B$9:$B$1040,0))</f>
        <v>135.61187499999997</v>
      </c>
      <c r="S145" s="175">
        <f>Assumptions!$G$55*Assumptions!$G$46*INDEX(Demand!S$9:S$1040, MATCH($C145, Demand!$B$9:$B$1040,0))</f>
        <v>135.61187499999997</v>
      </c>
      <c r="T145" s="175">
        <f>Assumptions!$G$55*Assumptions!$G$46*INDEX(Demand!T$9:T$1040, MATCH($C145, Demand!$B$9:$B$1040,0))</f>
        <v>135.61187499999997</v>
      </c>
      <c r="U145" s="175">
        <f>Assumptions!$G$55*Assumptions!$G$46*INDEX(Demand!U$9:U$1040, MATCH($C145, Demand!$B$9:$B$1040,0))</f>
        <v>135.61187499999997</v>
      </c>
      <c r="V145" s="175">
        <f>Assumptions!$G$55*Assumptions!$G$46*INDEX(Demand!V$9:V$1040, MATCH($C145, Demand!$B$9:$B$1040,0))</f>
        <v>135.61187499999997</v>
      </c>
      <c r="W145" s="175">
        <f>Assumptions!$G$55*Assumptions!$G$46*INDEX(Demand!W$9:W$1040, MATCH($C145, Demand!$B$9:$B$1040,0))</f>
        <v>135.61187499999997</v>
      </c>
      <c r="X145" s="175">
        <f>Assumptions!$G$55*Assumptions!$G$46*INDEX(Demand!X$9:X$1040, MATCH($C145, Demand!$B$9:$B$1040,0))</f>
        <v>135.61187499999997</v>
      </c>
    </row>
    <row r="146" spans="2:24" s="1" customFormat="1" x14ac:dyDescent="0.2">
      <c r="B146" s="220">
        <f>'Span data'!B147</f>
        <v>10243244</v>
      </c>
      <c r="C146" s="169" t="str">
        <f>'Span data'!C147</f>
        <v>SHL004</v>
      </c>
      <c r="D146" s="162"/>
      <c r="E146" s="175">
        <f>Assumptions!$G$55*Assumptions!$G$46*INDEX(Demand!E$9:E$1040, MATCH($C146, Demand!$B$9:$B$1040,0))</f>
        <v>80.880624999999995</v>
      </c>
      <c r="F146" s="175">
        <f>Assumptions!$G$55*Assumptions!$G$46*INDEX(Demand!F$9:F$1040, MATCH($C146, Demand!$B$9:$B$1040,0))</f>
        <v>80.779270833333328</v>
      </c>
      <c r="G146" s="175">
        <f>Assumptions!$G$55*Assumptions!$G$46*INDEX(Demand!G$9:G$1040, MATCH($C146, Demand!$B$9:$B$1040,0))</f>
        <v>80.981979166666662</v>
      </c>
      <c r="H146" s="175">
        <f>Assumptions!$G$55*Assumptions!$G$46*INDEX(Demand!H$9:H$1040, MATCH($C146, Demand!$B$9:$B$1040,0))</f>
        <v>81.184687499999995</v>
      </c>
      <c r="I146" s="175">
        <f>Assumptions!$G$55*Assumptions!$G$46*INDEX(Demand!I$9:I$1040, MATCH($C146, Demand!$B$9:$B$1040,0))</f>
        <v>80.576562499999994</v>
      </c>
      <c r="J146" s="175">
        <f>Assumptions!$G$55*Assumptions!$G$46*INDEX(Demand!J$9:J$1040, MATCH($C146, Demand!$B$9:$B$1040,0))</f>
        <v>80.171145833333327</v>
      </c>
      <c r="K146" s="175">
        <f>Assumptions!$G$55*Assumptions!$G$46*INDEX(Demand!K$9:K$1040, MATCH($C146, Demand!$B$9:$B$1040,0))</f>
        <v>80.576562499999994</v>
      </c>
      <c r="L146" s="175">
        <f>Assumptions!$G$55*Assumptions!$G$46*INDEX(Demand!L$9:L$1040, MATCH($C146, Demand!$B$9:$B$1040,0))</f>
        <v>81.184687499999995</v>
      </c>
      <c r="M146" s="175">
        <f>Assumptions!$G$55*Assumptions!$G$46*INDEX(Demand!M$9:M$1040, MATCH($C146, Demand!$B$9:$B$1040,0))</f>
        <v>80.779270833333328</v>
      </c>
      <c r="N146" s="175">
        <f>Assumptions!$G$55*Assumptions!$G$46*INDEX(Demand!N$9:N$1040, MATCH($C146, Demand!$B$9:$B$1040,0))</f>
        <v>80.779270833333328</v>
      </c>
      <c r="O146" s="175">
        <f>Assumptions!$G$55*Assumptions!$G$46*INDEX(Demand!O$9:O$1040, MATCH($C146, Demand!$B$9:$B$1040,0))</f>
        <v>80.779270833333328</v>
      </c>
      <c r="P146" s="175">
        <f>Assumptions!$G$55*Assumptions!$G$46*INDEX(Demand!P$9:P$1040, MATCH($C146, Demand!$B$9:$B$1040,0))</f>
        <v>80.779270833333328</v>
      </c>
      <c r="Q146" s="175">
        <f>Assumptions!$G$55*Assumptions!$G$46*INDEX(Demand!Q$9:Q$1040, MATCH($C146, Demand!$B$9:$B$1040,0))</f>
        <v>80.779270833333328</v>
      </c>
      <c r="R146" s="175">
        <f>Assumptions!$G$55*Assumptions!$G$46*INDEX(Demand!R$9:R$1040, MATCH($C146, Demand!$B$9:$B$1040,0))</f>
        <v>80.779270833333328</v>
      </c>
      <c r="S146" s="175">
        <f>Assumptions!$G$55*Assumptions!$G$46*INDEX(Demand!S$9:S$1040, MATCH($C146, Demand!$B$9:$B$1040,0))</f>
        <v>80.779270833333328</v>
      </c>
      <c r="T146" s="175">
        <f>Assumptions!$G$55*Assumptions!$G$46*INDEX(Demand!T$9:T$1040, MATCH($C146, Demand!$B$9:$B$1040,0))</f>
        <v>80.779270833333328</v>
      </c>
      <c r="U146" s="175">
        <f>Assumptions!$G$55*Assumptions!$G$46*INDEX(Demand!U$9:U$1040, MATCH($C146, Demand!$B$9:$B$1040,0))</f>
        <v>80.779270833333328</v>
      </c>
      <c r="V146" s="175">
        <f>Assumptions!$G$55*Assumptions!$G$46*INDEX(Demand!V$9:V$1040, MATCH($C146, Demand!$B$9:$B$1040,0))</f>
        <v>80.779270833333328</v>
      </c>
      <c r="W146" s="175">
        <f>Assumptions!$G$55*Assumptions!$G$46*INDEX(Demand!W$9:W$1040, MATCH($C146, Demand!$B$9:$B$1040,0))</f>
        <v>80.779270833333328</v>
      </c>
      <c r="X146" s="175">
        <f>Assumptions!$G$55*Assumptions!$G$46*INDEX(Demand!X$9:X$1040, MATCH($C146, Demand!$B$9:$B$1040,0))</f>
        <v>80.779270833333328</v>
      </c>
    </row>
    <row r="147" spans="2:24" s="1" customFormat="1" x14ac:dyDescent="0.2">
      <c r="B147" s="220">
        <f>'Span data'!B148</f>
        <v>10243245</v>
      </c>
      <c r="C147" s="169" t="str">
        <f>'Span data'!C148</f>
        <v>SHL004</v>
      </c>
      <c r="D147" s="162"/>
      <c r="E147" s="175">
        <f>Assumptions!$G$55*Assumptions!$G$46*INDEX(Demand!E$9:E$1040, MATCH($C147, Demand!$B$9:$B$1040,0))</f>
        <v>80.880624999999995</v>
      </c>
      <c r="F147" s="175">
        <f>Assumptions!$G$55*Assumptions!$G$46*INDEX(Demand!F$9:F$1040, MATCH($C147, Demand!$B$9:$B$1040,0))</f>
        <v>80.779270833333328</v>
      </c>
      <c r="G147" s="175">
        <f>Assumptions!$G$55*Assumptions!$G$46*INDEX(Demand!G$9:G$1040, MATCH($C147, Demand!$B$9:$B$1040,0))</f>
        <v>80.981979166666662</v>
      </c>
      <c r="H147" s="175">
        <f>Assumptions!$G$55*Assumptions!$G$46*INDEX(Demand!H$9:H$1040, MATCH($C147, Demand!$B$9:$B$1040,0))</f>
        <v>81.184687499999995</v>
      </c>
      <c r="I147" s="175">
        <f>Assumptions!$G$55*Assumptions!$G$46*INDEX(Demand!I$9:I$1040, MATCH($C147, Demand!$B$9:$B$1040,0))</f>
        <v>80.576562499999994</v>
      </c>
      <c r="J147" s="175">
        <f>Assumptions!$G$55*Assumptions!$G$46*INDEX(Demand!J$9:J$1040, MATCH($C147, Demand!$B$9:$B$1040,0))</f>
        <v>80.171145833333327</v>
      </c>
      <c r="K147" s="175">
        <f>Assumptions!$G$55*Assumptions!$G$46*INDEX(Demand!K$9:K$1040, MATCH($C147, Demand!$B$9:$B$1040,0))</f>
        <v>80.576562499999994</v>
      </c>
      <c r="L147" s="175">
        <f>Assumptions!$G$55*Assumptions!$G$46*INDEX(Demand!L$9:L$1040, MATCH($C147, Demand!$B$9:$B$1040,0))</f>
        <v>81.184687499999995</v>
      </c>
      <c r="M147" s="175">
        <f>Assumptions!$G$55*Assumptions!$G$46*INDEX(Demand!M$9:M$1040, MATCH($C147, Demand!$B$9:$B$1040,0))</f>
        <v>80.779270833333328</v>
      </c>
      <c r="N147" s="175">
        <f>Assumptions!$G$55*Assumptions!$G$46*INDEX(Demand!N$9:N$1040, MATCH($C147, Demand!$B$9:$B$1040,0))</f>
        <v>80.779270833333328</v>
      </c>
      <c r="O147" s="175">
        <f>Assumptions!$G$55*Assumptions!$G$46*INDEX(Demand!O$9:O$1040, MATCH($C147, Demand!$B$9:$B$1040,0))</f>
        <v>80.779270833333328</v>
      </c>
      <c r="P147" s="175">
        <f>Assumptions!$G$55*Assumptions!$G$46*INDEX(Demand!P$9:P$1040, MATCH($C147, Demand!$B$9:$B$1040,0))</f>
        <v>80.779270833333328</v>
      </c>
      <c r="Q147" s="175">
        <f>Assumptions!$G$55*Assumptions!$G$46*INDEX(Demand!Q$9:Q$1040, MATCH($C147, Demand!$B$9:$B$1040,0))</f>
        <v>80.779270833333328</v>
      </c>
      <c r="R147" s="175">
        <f>Assumptions!$G$55*Assumptions!$G$46*INDEX(Demand!R$9:R$1040, MATCH($C147, Demand!$B$9:$B$1040,0))</f>
        <v>80.779270833333328</v>
      </c>
      <c r="S147" s="175">
        <f>Assumptions!$G$55*Assumptions!$G$46*INDEX(Demand!S$9:S$1040, MATCH($C147, Demand!$B$9:$B$1040,0))</f>
        <v>80.779270833333328</v>
      </c>
      <c r="T147" s="175">
        <f>Assumptions!$G$55*Assumptions!$G$46*INDEX(Demand!T$9:T$1040, MATCH($C147, Demand!$B$9:$B$1040,0))</f>
        <v>80.779270833333328</v>
      </c>
      <c r="U147" s="175">
        <f>Assumptions!$G$55*Assumptions!$G$46*INDEX(Demand!U$9:U$1040, MATCH($C147, Demand!$B$9:$B$1040,0))</f>
        <v>80.779270833333328</v>
      </c>
      <c r="V147" s="175">
        <f>Assumptions!$G$55*Assumptions!$G$46*INDEX(Demand!V$9:V$1040, MATCH($C147, Demand!$B$9:$B$1040,0))</f>
        <v>80.779270833333328</v>
      </c>
      <c r="W147" s="175">
        <f>Assumptions!$G$55*Assumptions!$G$46*INDEX(Demand!W$9:W$1040, MATCH($C147, Demand!$B$9:$B$1040,0))</f>
        <v>80.779270833333328</v>
      </c>
      <c r="X147" s="175">
        <f>Assumptions!$G$55*Assumptions!$G$46*INDEX(Demand!X$9:X$1040, MATCH($C147, Demand!$B$9:$B$1040,0))</f>
        <v>80.779270833333328</v>
      </c>
    </row>
    <row r="148" spans="2:24" s="1" customFormat="1" x14ac:dyDescent="0.2">
      <c r="B148" s="220">
        <f>'Span data'!B149</f>
        <v>10244130</v>
      </c>
      <c r="C148" s="169" t="str">
        <f>'Span data'!C149</f>
        <v>TNA022</v>
      </c>
      <c r="D148" s="162"/>
      <c r="E148" s="175">
        <f>Assumptions!$G$55*Assumptions!$G$46*INDEX(Demand!E$9:E$1040, MATCH($C148, Demand!$B$9:$B$1040,0))</f>
        <v>153.55156249999999</v>
      </c>
      <c r="F148" s="175">
        <f>Assumptions!$G$55*Assumptions!$G$46*INDEX(Demand!F$9:F$1040, MATCH($C148, Demand!$B$9:$B$1040,0))</f>
        <v>0</v>
      </c>
      <c r="G148" s="175">
        <f>Assumptions!$G$55*Assumptions!$G$46*INDEX(Demand!G$9:G$1040, MATCH($C148, Demand!$B$9:$B$1040,0))</f>
        <v>0</v>
      </c>
      <c r="H148" s="175">
        <f>Assumptions!$G$55*Assumptions!$G$46*INDEX(Demand!H$9:H$1040, MATCH($C148, Demand!$B$9:$B$1040,0))</f>
        <v>0</v>
      </c>
      <c r="I148" s="175">
        <f>Assumptions!$G$55*Assumptions!$G$46*INDEX(Demand!I$9:I$1040, MATCH($C148, Demand!$B$9:$B$1040,0))</f>
        <v>0</v>
      </c>
      <c r="J148" s="175">
        <f>Assumptions!$G$55*Assumptions!$G$46*INDEX(Demand!J$9:J$1040, MATCH($C148, Demand!$B$9:$B$1040,0))</f>
        <v>0</v>
      </c>
      <c r="K148" s="175">
        <f>Assumptions!$G$55*Assumptions!$G$46*INDEX(Demand!K$9:K$1040, MATCH($C148, Demand!$B$9:$B$1040,0))</f>
        <v>0</v>
      </c>
      <c r="L148" s="175">
        <f>Assumptions!$G$55*Assumptions!$G$46*INDEX(Demand!L$9:L$1040, MATCH($C148, Demand!$B$9:$B$1040,0))</f>
        <v>0</v>
      </c>
      <c r="M148" s="175">
        <f>Assumptions!$G$55*Assumptions!$G$46*INDEX(Demand!M$9:M$1040, MATCH($C148, Demand!$B$9:$B$1040,0))</f>
        <v>0</v>
      </c>
      <c r="N148" s="175">
        <f>Assumptions!$G$55*Assumptions!$G$46*INDEX(Demand!N$9:N$1040, MATCH($C148, Demand!$B$9:$B$1040,0))</f>
        <v>0</v>
      </c>
      <c r="O148" s="175">
        <f>Assumptions!$G$55*Assumptions!$G$46*INDEX(Demand!O$9:O$1040, MATCH($C148, Demand!$B$9:$B$1040,0))</f>
        <v>0</v>
      </c>
      <c r="P148" s="175">
        <f>Assumptions!$G$55*Assumptions!$G$46*INDEX(Demand!P$9:P$1040, MATCH($C148, Demand!$B$9:$B$1040,0))</f>
        <v>0</v>
      </c>
      <c r="Q148" s="175">
        <f>Assumptions!$G$55*Assumptions!$G$46*INDEX(Demand!Q$9:Q$1040, MATCH($C148, Demand!$B$9:$B$1040,0))</f>
        <v>0</v>
      </c>
      <c r="R148" s="175">
        <f>Assumptions!$G$55*Assumptions!$G$46*INDEX(Demand!R$9:R$1040, MATCH($C148, Demand!$B$9:$B$1040,0))</f>
        <v>0</v>
      </c>
      <c r="S148" s="175">
        <f>Assumptions!$G$55*Assumptions!$G$46*INDEX(Demand!S$9:S$1040, MATCH($C148, Demand!$B$9:$B$1040,0))</f>
        <v>0</v>
      </c>
      <c r="T148" s="175">
        <f>Assumptions!$G$55*Assumptions!$G$46*INDEX(Demand!T$9:T$1040, MATCH($C148, Demand!$B$9:$B$1040,0))</f>
        <v>0</v>
      </c>
      <c r="U148" s="175">
        <f>Assumptions!$G$55*Assumptions!$G$46*INDEX(Demand!U$9:U$1040, MATCH($C148, Demand!$B$9:$B$1040,0))</f>
        <v>0</v>
      </c>
      <c r="V148" s="175">
        <f>Assumptions!$G$55*Assumptions!$G$46*INDEX(Demand!V$9:V$1040, MATCH($C148, Demand!$B$9:$B$1040,0))</f>
        <v>0</v>
      </c>
      <c r="W148" s="175">
        <f>Assumptions!$G$55*Assumptions!$G$46*INDEX(Demand!W$9:W$1040, MATCH($C148, Demand!$B$9:$B$1040,0))</f>
        <v>0</v>
      </c>
      <c r="X148" s="175">
        <f>Assumptions!$G$55*Assumptions!$G$46*INDEX(Demand!X$9:X$1040, MATCH($C148, Demand!$B$9:$B$1040,0))</f>
        <v>0</v>
      </c>
    </row>
    <row r="149" spans="2:24" s="1" customFormat="1" x14ac:dyDescent="0.2">
      <c r="B149" s="220">
        <f>'Span data'!B150</f>
        <v>10244137</v>
      </c>
      <c r="C149" s="169" t="str">
        <f>'Span data'!C150</f>
        <v>TNA022</v>
      </c>
      <c r="D149" s="162"/>
      <c r="E149" s="175">
        <f>Assumptions!$G$55*Assumptions!$G$46*INDEX(Demand!E$9:E$1040, MATCH($C149, Demand!$B$9:$B$1040,0))</f>
        <v>153.55156249999999</v>
      </c>
      <c r="F149" s="175">
        <f>Assumptions!$G$55*Assumptions!$G$46*INDEX(Demand!F$9:F$1040, MATCH($C149, Demand!$B$9:$B$1040,0))</f>
        <v>0</v>
      </c>
      <c r="G149" s="175">
        <f>Assumptions!$G$55*Assumptions!$G$46*INDEX(Demand!G$9:G$1040, MATCH($C149, Demand!$B$9:$B$1040,0))</f>
        <v>0</v>
      </c>
      <c r="H149" s="175">
        <f>Assumptions!$G$55*Assumptions!$G$46*INDEX(Demand!H$9:H$1040, MATCH($C149, Demand!$B$9:$B$1040,0))</f>
        <v>0</v>
      </c>
      <c r="I149" s="175">
        <f>Assumptions!$G$55*Assumptions!$G$46*INDEX(Demand!I$9:I$1040, MATCH($C149, Demand!$B$9:$B$1040,0))</f>
        <v>0</v>
      </c>
      <c r="J149" s="175">
        <f>Assumptions!$G$55*Assumptions!$G$46*INDEX(Demand!J$9:J$1040, MATCH($C149, Demand!$B$9:$B$1040,0))</f>
        <v>0</v>
      </c>
      <c r="K149" s="175">
        <f>Assumptions!$G$55*Assumptions!$G$46*INDEX(Demand!K$9:K$1040, MATCH($C149, Demand!$B$9:$B$1040,0))</f>
        <v>0</v>
      </c>
      <c r="L149" s="175">
        <f>Assumptions!$G$55*Assumptions!$G$46*INDEX(Demand!L$9:L$1040, MATCH($C149, Demand!$B$9:$B$1040,0))</f>
        <v>0</v>
      </c>
      <c r="M149" s="175">
        <f>Assumptions!$G$55*Assumptions!$G$46*INDEX(Demand!M$9:M$1040, MATCH($C149, Demand!$B$9:$B$1040,0))</f>
        <v>0</v>
      </c>
      <c r="N149" s="175">
        <f>Assumptions!$G$55*Assumptions!$G$46*INDEX(Demand!N$9:N$1040, MATCH($C149, Demand!$B$9:$B$1040,0))</f>
        <v>0</v>
      </c>
      <c r="O149" s="175">
        <f>Assumptions!$G$55*Assumptions!$G$46*INDEX(Demand!O$9:O$1040, MATCH($C149, Demand!$B$9:$B$1040,0))</f>
        <v>0</v>
      </c>
      <c r="P149" s="175">
        <f>Assumptions!$G$55*Assumptions!$G$46*INDEX(Demand!P$9:P$1040, MATCH($C149, Demand!$B$9:$B$1040,0))</f>
        <v>0</v>
      </c>
      <c r="Q149" s="175">
        <f>Assumptions!$G$55*Assumptions!$G$46*INDEX(Demand!Q$9:Q$1040, MATCH($C149, Demand!$B$9:$B$1040,0))</f>
        <v>0</v>
      </c>
      <c r="R149" s="175">
        <f>Assumptions!$G$55*Assumptions!$G$46*INDEX(Demand!R$9:R$1040, MATCH($C149, Demand!$B$9:$B$1040,0))</f>
        <v>0</v>
      </c>
      <c r="S149" s="175">
        <f>Assumptions!$G$55*Assumptions!$G$46*INDEX(Demand!S$9:S$1040, MATCH($C149, Demand!$B$9:$B$1040,0))</f>
        <v>0</v>
      </c>
      <c r="T149" s="175">
        <f>Assumptions!$G$55*Assumptions!$G$46*INDEX(Demand!T$9:T$1040, MATCH($C149, Demand!$B$9:$B$1040,0))</f>
        <v>0</v>
      </c>
      <c r="U149" s="175">
        <f>Assumptions!$G$55*Assumptions!$G$46*INDEX(Demand!U$9:U$1040, MATCH($C149, Demand!$B$9:$B$1040,0))</f>
        <v>0</v>
      </c>
      <c r="V149" s="175">
        <f>Assumptions!$G$55*Assumptions!$G$46*INDEX(Demand!V$9:V$1040, MATCH($C149, Demand!$B$9:$B$1040,0))</f>
        <v>0</v>
      </c>
      <c r="W149" s="175">
        <f>Assumptions!$G$55*Assumptions!$G$46*INDEX(Demand!W$9:W$1040, MATCH($C149, Demand!$B$9:$B$1040,0))</f>
        <v>0</v>
      </c>
      <c r="X149" s="175">
        <f>Assumptions!$G$55*Assumptions!$G$46*INDEX(Demand!X$9:X$1040, MATCH($C149, Demand!$B$9:$B$1040,0))</f>
        <v>0</v>
      </c>
    </row>
    <row r="150" spans="2:24" s="1" customFormat="1" x14ac:dyDescent="0.2">
      <c r="B150" s="220">
        <f>'Span data'!B151</f>
        <v>10246348</v>
      </c>
      <c r="C150" s="169" t="str">
        <f>'Span data'!C151</f>
        <v>WBL006</v>
      </c>
      <c r="D150" s="162"/>
      <c r="E150" s="175">
        <f>Assumptions!$G$55*Assumptions!$G$46*INDEX(Demand!E$9:E$1040, MATCH($C150, Demand!$B$9:$B$1040,0))</f>
        <v>46.217499999999994</v>
      </c>
      <c r="F150" s="175">
        <f>Assumptions!$G$55*Assumptions!$G$46*INDEX(Demand!F$9:F$1040, MATCH($C150, Demand!$B$9:$B$1040,0))</f>
        <v>46.724270833333328</v>
      </c>
      <c r="G150" s="175">
        <f>Assumptions!$G$55*Assumptions!$G$46*INDEX(Demand!G$9:G$1040, MATCH($C150, Demand!$B$9:$B$1040,0))</f>
        <v>47.433749999999996</v>
      </c>
      <c r="H150" s="175">
        <f>Assumptions!$G$55*Assumptions!$G$46*INDEX(Demand!H$9:H$1040, MATCH($C150, Demand!$B$9:$B$1040,0))</f>
        <v>48.143229166666664</v>
      </c>
      <c r="I150" s="175">
        <f>Assumptions!$G$55*Assumptions!$G$46*INDEX(Demand!I$9:I$1040, MATCH($C150, Demand!$B$9:$B$1040,0))</f>
        <v>48.65</v>
      </c>
      <c r="J150" s="175">
        <f>Assumptions!$G$55*Assumptions!$G$46*INDEX(Demand!J$9:J$1040, MATCH($C150, Demand!$B$9:$B$1040,0))</f>
        <v>49.156770833333326</v>
      </c>
      <c r="K150" s="175">
        <f>Assumptions!$G$55*Assumptions!$G$46*INDEX(Demand!K$9:K$1040, MATCH($C150, Demand!$B$9:$B$1040,0))</f>
        <v>49.967604166666661</v>
      </c>
      <c r="L150" s="175">
        <f>Assumptions!$G$55*Assumptions!$G$46*INDEX(Demand!L$9:L$1040, MATCH($C150, Demand!$B$9:$B$1040,0))</f>
        <v>50.981145833333336</v>
      </c>
      <c r="M150" s="175">
        <f>Assumptions!$G$55*Assumptions!$G$46*INDEX(Demand!M$9:M$1040, MATCH($C150, Demand!$B$9:$B$1040,0))</f>
        <v>51.58927083333333</v>
      </c>
      <c r="N150" s="175">
        <f>Assumptions!$G$55*Assumptions!$G$46*INDEX(Demand!N$9:N$1040, MATCH($C150, Demand!$B$9:$B$1040,0))</f>
        <v>51.58927083333333</v>
      </c>
      <c r="O150" s="175">
        <f>Assumptions!$G$55*Assumptions!$G$46*INDEX(Demand!O$9:O$1040, MATCH($C150, Demand!$B$9:$B$1040,0))</f>
        <v>51.58927083333333</v>
      </c>
      <c r="P150" s="175">
        <f>Assumptions!$G$55*Assumptions!$G$46*INDEX(Demand!P$9:P$1040, MATCH($C150, Demand!$B$9:$B$1040,0))</f>
        <v>51.58927083333333</v>
      </c>
      <c r="Q150" s="175">
        <f>Assumptions!$G$55*Assumptions!$G$46*INDEX(Demand!Q$9:Q$1040, MATCH($C150, Demand!$B$9:$B$1040,0))</f>
        <v>51.58927083333333</v>
      </c>
      <c r="R150" s="175">
        <f>Assumptions!$G$55*Assumptions!$G$46*INDEX(Demand!R$9:R$1040, MATCH($C150, Demand!$B$9:$B$1040,0))</f>
        <v>51.58927083333333</v>
      </c>
      <c r="S150" s="175">
        <f>Assumptions!$G$55*Assumptions!$G$46*INDEX(Demand!S$9:S$1040, MATCH($C150, Demand!$B$9:$B$1040,0))</f>
        <v>51.58927083333333</v>
      </c>
      <c r="T150" s="175">
        <f>Assumptions!$G$55*Assumptions!$G$46*INDEX(Demand!T$9:T$1040, MATCH($C150, Demand!$B$9:$B$1040,0))</f>
        <v>51.58927083333333</v>
      </c>
      <c r="U150" s="175">
        <f>Assumptions!$G$55*Assumptions!$G$46*INDEX(Demand!U$9:U$1040, MATCH($C150, Demand!$B$9:$B$1040,0))</f>
        <v>51.58927083333333</v>
      </c>
      <c r="V150" s="175">
        <f>Assumptions!$G$55*Assumptions!$G$46*INDEX(Demand!V$9:V$1040, MATCH($C150, Demand!$B$9:$B$1040,0))</f>
        <v>51.58927083333333</v>
      </c>
      <c r="W150" s="175">
        <f>Assumptions!$G$55*Assumptions!$G$46*INDEX(Demand!W$9:W$1040, MATCH($C150, Demand!$B$9:$B$1040,0))</f>
        <v>51.58927083333333</v>
      </c>
      <c r="X150" s="175">
        <f>Assumptions!$G$55*Assumptions!$G$46*INDEX(Demand!X$9:X$1040, MATCH($C150, Demand!$B$9:$B$1040,0))</f>
        <v>51.58927083333333</v>
      </c>
    </row>
    <row r="151" spans="2:24" s="1" customFormat="1" x14ac:dyDescent="0.2">
      <c r="B151" s="220">
        <f>'Span data'!B152</f>
        <v>10251564</v>
      </c>
      <c r="C151" s="169" t="str">
        <f>'Span data'!C152</f>
        <v>SHN021</v>
      </c>
      <c r="D151" s="162"/>
      <c r="E151" s="175">
        <f>Assumptions!$G$55*Assumptions!$G$46*INDEX(Demand!E$9:E$1040, MATCH($C151, Demand!$B$9:$B$1040,0))</f>
        <v>71.758749999999992</v>
      </c>
      <c r="F151" s="175">
        <f>Assumptions!$G$55*Assumptions!$G$46*INDEX(Demand!F$9:F$1040, MATCH($C151, Demand!$B$9:$B$1040,0))</f>
        <v>72.772291666666661</v>
      </c>
      <c r="G151" s="175">
        <f>Assumptions!$G$55*Assumptions!$G$46*INDEX(Demand!G$9:G$1040, MATCH($C151, Demand!$B$9:$B$1040,0))</f>
        <v>74.089895833333316</v>
      </c>
      <c r="H151" s="175">
        <f>Assumptions!$G$55*Assumptions!$G$46*INDEX(Demand!H$9:H$1040, MATCH($C151, Demand!$B$9:$B$1040,0))</f>
        <v>75.204791666666665</v>
      </c>
      <c r="I151" s="175">
        <f>Assumptions!$G$55*Assumptions!$G$46*INDEX(Demand!I$9:I$1040, MATCH($C151, Demand!$B$9:$B$1040,0))</f>
        <v>75.812916666666666</v>
      </c>
      <c r="J151" s="175">
        <f>Assumptions!$G$55*Assumptions!$G$46*INDEX(Demand!J$9:J$1040, MATCH($C151, Demand!$B$9:$B$1040,0))</f>
        <v>76.623749999999987</v>
      </c>
      <c r="K151" s="175">
        <f>Assumptions!$G$55*Assumptions!$G$46*INDEX(Demand!K$9:K$1040, MATCH($C151, Demand!$B$9:$B$1040,0))</f>
        <v>78.14406249999999</v>
      </c>
      <c r="L151" s="175">
        <f>Assumptions!$G$55*Assumptions!$G$46*INDEX(Demand!L$9:L$1040, MATCH($C151, Demand!$B$9:$B$1040,0))</f>
        <v>79.867083333333326</v>
      </c>
      <c r="M151" s="175">
        <f>Assumptions!$G$55*Assumptions!$G$46*INDEX(Demand!M$9:M$1040, MATCH($C151, Demand!$B$9:$B$1040,0))</f>
        <v>80.779270833333328</v>
      </c>
      <c r="N151" s="175">
        <f>Assumptions!$G$55*Assumptions!$G$46*INDEX(Demand!N$9:N$1040, MATCH($C151, Demand!$B$9:$B$1040,0))</f>
        <v>80.779270833333328</v>
      </c>
      <c r="O151" s="175">
        <f>Assumptions!$G$55*Assumptions!$G$46*INDEX(Demand!O$9:O$1040, MATCH($C151, Demand!$B$9:$B$1040,0))</f>
        <v>80.779270833333328</v>
      </c>
      <c r="P151" s="175">
        <f>Assumptions!$G$55*Assumptions!$G$46*INDEX(Demand!P$9:P$1040, MATCH($C151, Demand!$B$9:$B$1040,0))</f>
        <v>80.779270833333328</v>
      </c>
      <c r="Q151" s="175">
        <f>Assumptions!$G$55*Assumptions!$G$46*INDEX(Demand!Q$9:Q$1040, MATCH($C151, Demand!$B$9:$B$1040,0))</f>
        <v>80.779270833333328</v>
      </c>
      <c r="R151" s="175">
        <f>Assumptions!$G$55*Assumptions!$G$46*INDEX(Demand!R$9:R$1040, MATCH($C151, Demand!$B$9:$B$1040,0))</f>
        <v>80.779270833333328</v>
      </c>
      <c r="S151" s="175">
        <f>Assumptions!$G$55*Assumptions!$G$46*INDEX(Demand!S$9:S$1040, MATCH($C151, Demand!$B$9:$B$1040,0))</f>
        <v>80.779270833333328</v>
      </c>
      <c r="T151" s="175">
        <f>Assumptions!$G$55*Assumptions!$G$46*INDEX(Demand!T$9:T$1040, MATCH($C151, Demand!$B$9:$B$1040,0))</f>
        <v>80.779270833333328</v>
      </c>
      <c r="U151" s="175">
        <f>Assumptions!$G$55*Assumptions!$G$46*INDEX(Demand!U$9:U$1040, MATCH($C151, Demand!$B$9:$B$1040,0))</f>
        <v>80.779270833333328</v>
      </c>
      <c r="V151" s="175">
        <f>Assumptions!$G$55*Assumptions!$G$46*INDEX(Demand!V$9:V$1040, MATCH($C151, Demand!$B$9:$B$1040,0))</f>
        <v>80.779270833333328</v>
      </c>
      <c r="W151" s="175">
        <f>Assumptions!$G$55*Assumptions!$G$46*INDEX(Demand!W$9:W$1040, MATCH($C151, Demand!$B$9:$B$1040,0))</f>
        <v>80.779270833333328</v>
      </c>
      <c r="X151" s="175">
        <f>Assumptions!$G$55*Assumptions!$G$46*INDEX(Demand!X$9:X$1040, MATCH($C151, Demand!$B$9:$B$1040,0))</f>
        <v>80.779270833333328</v>
      </c>
    </row>
    <row r="152" spans="2:24" s="1" customFormat="1" x14ac:dyDescent="0.2">
      <c r="B152" s="220">
        <f>'Span data'!B153</f>
        <v>10253006</v>
      </c>
      <c r="C152" s="169" t="str">
        <f>'Span data'!C153</f>
        <v>STL006</v>
      </c>
      <c r="D152" s="162"/>
      <c r="E152" s="175">
        <f>Assumptions!$G$55*Assumptions!$G$46*INDEX(Demand!E$9:E$1040, MATCH($C152, Demand!$B$9:$B$1040,0))</f>
        <v>33.852291666666666</v>
      </c>
      <c r="F152" s="175">
        <f>Assumptions!$G$55*Assumptions!$G$46*INDEX(Demand!F$9:F$1040, MATCH($C152, Demand!$B$9:$B$1040,0))</f>
        <v>33.446874999999991</v>
      </c>
      <c r="G152" s="175">
        <f>Assumptions!$G$55*Assumptions!$G$46*INDEX(Demand!G$9:G$1040, MATCH($C152, Demand!$B$9:$B$1040,0))</f>
        <v>33.548229166666658</v>
      </c>
      <c r="H152" s="175">
        <f>Assumptions!$G$55*Assumptions!$G$46*INDEX(Demand!H$9:H$1040, MATCH($C152, Demand!$B$9:$B$1040,0))</f>
        <v>33.548229166666658</v>
      </c>
      <c r="I152" s="175">
        <f>Assumptions!$G$55*Assumptions!$G$46*INDEX(Demand!I$9:I$1040, MATCH($C152, Demand!$B$9:$B$1040,0))</f>
        <v>33.345520833333332</v>
      </c>
      <c r="J152" s="175">
        <f>Assumptions!$G$55*Assumptions!$G$46*INDEX(Demand!J$9:J$1040, MATCH($C152, Demand!$B$9:$B$1040,0))</f>
        <v>33.041458333333324</v>
      </c>
      <c r="K152" s="175">
        <f>Assumptions!$G$55*Assumptions!$G$46*INDEX(Demand!K$9:K$1040, MATCH($C152, Demand!$B$9:$B$1040,0))</f>
        <v>33.244166666666665</v>
      </c>
      <c r="L152" s="175">
        <f>Assumptions!$G$55*Assumptions!$G$46*INDEX(Demand!L$9:L$1040, MATCH($C152, Demand!$B$9:$B$1040,0))</f>
        <v>33.345520833333332</v>
      </c>
      <c r="M152" s="175">
        <f>Assumptions!$G$55*Assumptions!$G$46*INDEX(Demand!M$9:M$1040, MATCH($C152, Demand!$B$9:$B$1040,0))</f>
        <v>33.142812499999991</v>
      </c>
      <c r="N152" s="175">
        <f>Assumptions!$G$55*Assumptions!$G$46*INDEX(Demand!N$9:N$1040, MATCH($C152, Demand!$B$9:$B$1040,0))</f>
        <v>33.142812499999991</v>
      </c>
      <c r="O152" s="175">
        <f>Assumptions!$G$55*Assumptions!$G$46*INDEX(Demand!O$9:O$1040, MATCH($C152, Demand!$B$9:$B$1040,0))</f>
        <v>33.142812499999991</v>
      </c>
      <c r="P152" s="175">
        <f>Assumptions!$G$55*Assumptions!$G$46*INDEX(Demand!P$9:P$1040, MATCH($C152, Demand!$B$9:$B$1040,0))</f>
        <v>33.142812499999991</v>
      </c>
      <c r="Q152" s="175">
        <f>Assumptions!$G$55*Assumptions!$G$46*INDEX(Demand!Q$9:Q$1040, MATCH($C152, Demand!$B$9:$B$1040,0))</f>
        <v>33.142812499999991</v>
      </c>
      <c r="R152" s="175">
        <f>Assumptions!$G$55*Assumptions!$G$46*INDEX(Demand!R$9:R$1040, MATCH($C152, Demand!$B$9:$B$1040,0))</f>
        <v>33.142812499999991</v>
      </c>
      <c r="S152" s="175">
        <f>Assumptions!$G$55*Assumptions!$G$46*INDEX(Demand!S$9:S$1040, MATCH($C152, Demand!$B$9:$B$1040,0))</f>
        <v>33.142812499999991</v>
      </c>
      <c r="T152" s="175">
        <f>Assumptions!$G$55*Assumptions!$G$46*INDEX(Demand!T$9:T$1040, MATCH($C152, Demand!$B$9:$B$1040,0))</f>
        <v>33.142812499999991</v>
      </c>
      <c r="U152" s="175">
        <f>Assumptions!$G$55*Assumptions!$G$46*INDEX(Demand!U$9:U$1040, MATCH($C152, Demand!$B$9:$B$1040,0))</f>
        <v>33.142812499999991</v>
      </c>
      <c r="V152" s="175">
        <f>Assumptions!$G$55*Assumptions!$G$46*INDEX(Demand!V$9:V$1040, MATCH($C152, Demand!$B$9:$B$1040,0))</f>
        <v>33.142812499999991</v>
      </c>
      <c r="W152" s="175">
        <f>Assumptions!$G$55*Assumptions!$G$46*INDEX(Demand!W$9:W$1040, MATCH($C152, Demand!$B$9:$B$1040,0))</f>
        <v>33.142812499999991</v>
      </c>
      <c r="X152" s="175">
        <f>Assumptions!$G$55*Assumptions!$G$46*INDEX(Demand!X$9:X$1040, MATCH($C152, Demand!$B$9:$B$1040,0))</f>
        <v>33.142812499999991</v>
      </c>
    </row>
    <row r="153" spans="2:24" s="1" customFormat="1" x14ac:dyDescent="0.2">
      <c r="B153" s="220">
        <f>'Span data'!B154</f>
        <v>10253013</v>
      </c>
      <c r="C153" s="169" t="str">
        <f>'Span data'!C154</f>
        <v>STL006</v>
      </c>
      <c r="D153" s="162"/>
      <c r="E153" s="175">
        <f>Assumptions!$G$55*Assumptions!$G$46*INDEX(Demand!E$9:E$1040, MATCH($C153, Demand!$B$9:$B$1040,0))</f>
        <v>33.852291666666666</v>
      </c>
      <c r="F153" s="175">
        <f>Assumptions!$G$55*Assumptions!$G$46*INDEX(Demand!F$9:F$1040, MATCH($C153, Demand!$B$9:$B$1040,0))</f>
        <v>33.446874999999991</v>
      </c>
      <c r="G153" s="175">
        <f>Assumptions!$G$55*Assumptions!$G$46*INDEX(Demand!G$9:G$1040, MATCH($C153, Demand!$B$9:$B$1040,0))</f>
        <v>33.548229166666658</v>
      </c>
      <c r="H153" s="175">
        <f>Assumptions!$G$55*Assumptions!$G$46*INDEX(Demand!H$9:H$1040, MATCH($C153, Demand!$B$9:$B$1040,0))</f>
        <v>33.548229166666658</v>
      </c>
      <c r="I153" s="175">
        <f>Assumptions!$G$55*Assumptions!$G$46*INDEX(Demand!I$9:I$1040, MATCH($C153, Demand!$B$9:$B$1040,0))</f>
        <v>33.345520833333332</v>
      </c>
      <c r="J153" s="175">
        <f>Assumptions!$G$55*Assumptions!$G$46*INDEX(Demand!J$9:J$1040, MATCH($C153, Demand!$B$9:$B$1040,0))</f>
        <v>33.041458333333324</v>
      </c>
      <c r="K153" s="175">
        <f>Assumptions!$G$55*Assumptions!$G$46*INDEX(Demand!K$9:K$1040, MATCH($C153, Demand!$B$9:$B$1040,0))</f>
        <v>33.244166666666665</v>
      </c>
      <c r="L153" s="175">
        <f>Assumptions!$G$55*Assumptions!$G$46*INDEX(Demand!L$9:L$1040, MATCH($C153, Demand!$B$9:$B$1040,0))</f>
        <v>33.345520833333332</v>
      </c>
      <c r="M153" s="175">
        <f>Assumptions!$G$55*Assumptions!$G$46*INDEX(Demand!M$9:M$1040, MATCH($C153, Demand!$B$9:$B$1040,0))</f>
        <v>33.142812499999991</v>
      </c>
      <c r="N153" s="175">
        <f>Assumptions!$G$55*Assumptions!$G$46*INDEX(Demand!N$9:N$1040, MATCH($C153, Demand!$B$9:$B$1040,0))</f>
        <v>33.142812499999991</v>
      </c>
      <c r="O153" s="175">
        <f>Assumptions!$G$55*Assumptions!$G$46*INDEX(Demand!O$9:O$1040, MATCH($C153, Demand!$B$9:$B$1040,0))</f>
        <v>33.142812499999991</v>
      </c>
      <c r="P153" s="175">
        <f>Assumptions!$G$55*Assumptions!$G$46*INDEX(Demand!P$9:P$1040, MATCH($C153, Demand!$B$9:$B$1040,0))</f>
        <v>33.142812499999991</v>
      </c>
      <c r="Q153" s="175">
        <f>Assumptions!$G$55*Assumptions!$G$46*INDEX(Demand!Q$9:Q$1040, MATCH($C153, Demand!$B$9:$B$1040,0))</f>
        <v>33.142812499999991</v>
      </c>
      <c r="R153" s="175">
        <f>Assumptions!$G$55*Assumptions!$G$46*INDEX(Demand!R$9:R$1040, MATCH($C153, Demand!$B$9:$B$1040,0))</f>
        <v>33.142812499999991</v>
      </c>
      <c r="S153" s="175">
        <f>Assumptions!$G$55*Assumptions!$G$46*INDEX(Demand!S$9:S$1040, MATCH($C153, Demand!$B$9:$B$1040,0))</f>
        <v>33.142812499999991</v>
      </c>
      <c r="T153" s="175">
        <f>Assumptions!$G$55*Assumptions!$G$46*INDEX(Demand!T$9:T$1040, MATCH($C153, Demand!$B$9:$B$1040,0))</f>
        <v>33.142812499999991</v>
      </c>
      <c r="U153" s="175">
        <f>Assumptions!$G$55*Assumptions!$G$46*INDEX(Demand!U$9:U$1040, MATCH($C153, Demand!$B$9:$B$1040,0))</f>
        <v>33.142812499999991</v>
      </c>
      <c r="V153" s="175">
        <f>Assumptions!$G$55*Assumptions!$G$46*INDEX(Demand!V$9:V$1040, MATCH($C153, Demand!$B$9:$B$1040,0))</f>
        <v>33.142812499999991</v>
      </c>
      <c r="W153" s="175">
        <f>Assumptions!$G$55*Assumptions!$G$46*INDEX(Demand!W$9:W$1040, MATCH($C153, Demand!$B$9:$B$1040,0))</f>
        <v>33.142812499999991</v>
      </c>
      <c r="X153" s="175">
        <f>Assumptions!$G$55*Assumptions!$G$46*INDEX(Demand!X$9:X$1040, MATCH($C153, Demand!$B$9:$B$1040,0))</f>
        <v>33.142812499999991</v>
      </c>
    </row>
    <row r="154" spans="2:24" s="1" customFormat="1" x14ac:dyDescent="0.2">
      <c r="B154" s="220">
        <f>'Span data'!B155</f>
        <v>10253014</v>
      </c>
      <c r="C154" s="169" t="str">
        <f>'Span data'!C155</f>
        <v>STL006</v>
      </c>
      <c r="D154" s="162"/>
      <c r="E154" s="175">
        <f>Assumptions!$G$55*Assumptions!$G$46*INDEX(Demand!E$9:E$1040, MATCH($C154, Demand!$B$9:$B$1040,0))</f>
        <v>33.852291666666666</v>
      </c>
      <c r="F154" s="175">
        <f>Assumptions!$G$55*Assumptions!$G$46*INDEX(Demand!F$9:F$1040, MATCH($C154, Demand!$B$9:$B$1040,0))</f>
        <v>33.446874999999991</v>
      </c>
      <c r="G154" s="175">
        <f>Assumptions!$G$55*Assumptions!$G$46*INDEX(Demand!G$9:G$1040, MATCH($C154, Demand!$B$9:$B$1040,0))</f>
        <v>33.548229166666658</v>
      </c>
      <c r="H154" s="175">
        <f>Assumptions!$G$55*Assumptions!$G$46*INDEX(Demand!H$9:H$1040, MATCH($C154, Demand!$B$9:$B$1040,0))</f>
        <v>33.548229166666658</v>
      </c>
      <c r="I154" s="175">
        <f>Assumptions!$G$55*Assumptions!$G$46*INDEX(Demand!I$9:I$1040, MATCH($C154, Demand!$B$9:$B$1040,0))</f>
        <v>33.345520833333332</v>
      </c>
      <c r="J154" s="175">
        <f>Assumptions!$G$55*Assumptions!$G$46*INDEX(Demand!J$9:J$1040, MATCH($C154, Demand!$B$9:$B$1040,0))</f>
        <v>33.041458333333324</v>
      </c>
      <c r="K154" s="175">
        <f>Assumptions!$G$55*Assumptions!$G$46*INDEX(Demand!K$9:K$1040, MATCH($C154, Demand!$B$9:$B$1040,0))</f>
        <v>33.244166666666665</v>
      </c>
      <c r="L154" s="175">
        <f>Assumptions!$G$55*Assumptions!$G$46*INDEX(Demand!L$9:L$1040, MATCH($C154, Demand!$B$9:$B$1040,0))</f>
        <v>33.345520833333332</v>
      </c>
      <c r="M154" s="175">
        <f>Assumptions!$G$55*Assumptions!$G$46*INDEX(Demand!M$9:M$1040, MATCH($C154, Demand!$B$9:$B$1040,0))</f>
        <v>33.142812499999991</v>
      </c>
      <c r="N154" s="175">
        <f>Assumptions!$G$55*Assumptions!$G$46*INDEX(Demand!N$9:N$1040, MATCH($C154, Demand!$B$9:$B$1040,0))</f>
        <v>33.142812499999991</v>
      </c>
      <c r="O154" s="175">
        <f>Assumptions!$G$55*Assumptions!$G$46*INDEX(Demand!O$9:O$1040, MATCH($C154, Demand!$B$9:$B$1040,0))</f>
        <v>33.142812499999991</v>
      </c>
      <c r="P154" s="175">
        <f>Assumptions!$G$55*Assumptions!$G$46*INDEX(Demand!P$9:P$1040, MATCH($C154, Demand!$B$9:$B$1040,0))</f>
        <v>33.142812499999991</v>
      </c>
      <c r="Q154" s="175">
        <f>Assumptions!$G$55*Assumptions!$G$46*INDEX(Demand!Q$9:Q$1040, MATCH($C154, Demand!$B$9:$B$1040,0))</f>
        <v>33.142812499999991</v>
      </c>
      <c r="R154" s="175">
        <f>Assumptions!$G$55*Assumptions!$G$46*INDEX(Demand!R$9:R$1040, MATCH($C154, Demand!$B$9:$B$1040,0))</f>
        <v>33.142812499999991</v>
      </c>
      <c r="S154" s="175">
        <f>Assumptions!$G$55*Assumptions!$G$46*INDEX(Demand!S$9:S$1040, MATCH($C154, Demand!$B$9:$B$1040,0))</f>
        <v>33.142812499999991</v>
      </c>
      <c r="T154" s="175">
        <f>Assumptions!$G$55*Assumptions!$G$46*INDEX(Demand!T$9:T$1040, MATCH($C154, Demand!$B$9:$B$1040,0))</f>
        <v>33.142812499999991</v>
      </c>
      <c r="U154" s="175">
        <f>Assumptions!$G$55*Assumptions!$G$46*INDEX(Demand!U$9:U$1040, MATCH($C154, Demand!$B$9:$B$1040,0))</f>
        <v>33.142812499999991</v>
      </c>
      <c r="V154" s="175">
        <f>Assumptions!$G$55*Assumptions!$G$46*INDEX(Demand!V$9:V$1040, MATCH($C154, Demand!$B$9:$B$1040,0))</f>
        <v>33.142812499999991</v>
      </c>
      <c r="W154" s="175">
        <f>Assumptions!$G$55*Assumptions!$G$46*INDEX(Demand!W$9:W$1040, MATCH($C154, Demand!$B$9:$B$1040,0))</f>
        <v>33.142812499999991</v>
      </c>
      <c r="X154" s="175">
        <f>Assumptions!$G$55*Assumptions!$G$46*INDEX(Demand!X$9:X$1040, MATCH($C154, Demand!$B$9:$B$1040,0))</f>
        <v>33.142812499999991</v>
      </c>
    </row>
    <row r="155" spans="2:24" s="1" customFormat="1" x14ac:dyDescent="0.2">
      <c r="B155" s="220">
        <f>'Span data'!B156</f>
        <v>10253028</v>
      </c>
      <c r="C155" s="169" t="str">
        <f>'Span data'!C156</f>
        <v>STL006</v>
      </c>
      <c r="D155" s="162"/>
      <c r="E155" s="175">
        <f>Assumptions!$G$55*Assumptions!$G$46*INDEX(Demand!E$9:E$1040, MATCH($C155, Demand!$B$9:$B$1040,0))</f>
        <v>33.852291666666666</v>
      </c>
      <c r="F155" s="175">
        <f>Assumptions!$G$55*Assumptions!$G$46*INDEX(Demand!F$9:F$1040, MATCH($C155, Demand!$B$9:$B$1040,0))</f>
        <v>33.446874999999991</v>
      </c>
      <c r="G155" s="175">
        <f>Assumptions!$G$55*Assumptions!$G$46*INDEX(Demand!G$9:G$1040, MATCH($C155, Demand!$B$9:$B$1040,0))</f>
        <v>33.548229166666658</v>
      </c>
      <c r="H155" s="175">
        <f>Assumptions!$G$55*Assumptions!$G$46*INDEX(Demand!H$9:H$1040, MATCH($C155, Demand!$B$9:$B$1040,0))</f>
        <v>33.548229166666658</v>
      </c>
      <c r="I155" s="175">
        <f>Assumptions!$G$55*Assumptions!$G$46*INDEX(Demand!I$9:I$1040, MATCH($C155, Demand!$B$9:$B$1040,0))</f>
        <v>33.345520833333332</v>
      </c>
      <c r="J155" s="175">
        <f>Assumptions!$G$55*Assumptions!$G$46*INDEX(Demand!J$9:J$1040, MATCH($C155, Demand!$B$9:$B$1040,0))</f>
        <v>33.041458333333324</v>
      </c>
      <c r="K155" s="175">
        <f>Assumptions!$G$55*Assumptions!$G$46*INDEX(Demand!K$9:K$1040, MATCH($C155, Demand!$B$9:$B$1040,0))</f>
        <v>33.244166666666665</v>
      </c>
      <c r="L155" s="175">
        <f>Assumptions!$G$55*Assumptions!$G$46*INDEX(Demand!L$9:L$1040, MATCH($C155, Demand!$B$9:$B$1040,0))</f>
        <v>33.345520833333332</v>
      </c>
      <c r="M155" s="175">
        <f>Assumptions!$G$55*Assumptions!$G$46*INDEX(Demand!M$9:M$1040, MATCH($C155, Demand!$B$9:$B$1040,0))</f>
        <v>33.142812499999991</v>
      </c>
      <c r="N155" s="175">
        <f>Assumptions!$G$55*Assumptions!$G$46*INDEX(Demand!N$9:N$1040, MATCH($C155, Demand!$B$9:$B$1040,0))</f>
        <v>33.142812499999991</v>
      </c>
      <c r="O155" s="175">
        <f>Assumptions!$G$55*Assumptions!$G$46*INDEX(Demand!O$9:O$1040, MATCH($C155, Demand!$B$9:$B$1040,0))</f>
        <v>33.142812499999991</v>
      </c>
      <c r="P155" s="175">
        <f>Assumptions!$G$55*Assumptions!$G$46*INDEX(Demand!P$9:P$1040, MATCH($C155, Demand!$B$9:$B$1040,0))</f>
        <v>33.142812499999991</v>
      </c>
      <c r="Q155" s="175">
        <f>Assumptions!$G$55*Assumptions!$G$46*INDEX(Demand!Q$9:Q$1040, MATCH($C155, Demand!$B$9:$B$1040,0))</f>
        <v>33.142812499999991</v>
      </c>
      <c r="R155" s="175">
        <f>Assumptions!$G$55*Assumptions!$G$46*INDEX(Demand!R$9:R$1040, MATCH($C155, Demand!$B$9:$B$1040,0))</f>
        <v>33.142812499999991</v>
      </c>
      <c r="S155" s="175">
        <f>Assumptions!$G$55*Assumptions!$G$46*INDEX(Demand!S$9:S$1040, MATCH($C155, Demand!$B$9:$B$1040,0))</f>
        <v>33.142812499999991</v>
      </c>
      <c r="T155" s="175">
        <f>Assumptions!$G$55*Assumptions!$G$46*INDEX(Demand!T$9:T$1040, MATCH($C155, Demand!$B$9:$B$1040,0))</f>
        <v>33.142812499999991</v>
      </c>
      <c r="U155" s="175">
        <f>Assumptions!$G$55*Assumptions!$G$46*INDEX(Demand!U$9:U$1040, MATCH($C155, Demand!$B$9:$B$1040,0))</f>
        <v>33.142812499999991</v>
      </c>
      <c r="V155" s="175">
        <f>Assumptions!$G$55*Assumptions!$G$46*INDEX(Demand!V$9:V$1040, MATCH($C155, Demand!$B$9:$B$1040,0))</f>
        <v>33.142812499999991</v>
      </c>
      <c r="W155" s="175">
        <f>Assumptions!$G$55*Assumptions!$G$46*INDEX(Demand!W$9:W$1040, MATCH($C155, Demand!$B$9:$B$1040,0))</f>
        <v>33.142812499999991</v>
      </c>
      <c r="X155" s="175">
        <f>Assumptions!$G$55*Assumptions!$G$46*INDEX(Demand!X$9:X$1040, MATCH($C155, Demand!$B$9:$B$1040,0))</f>
        <v>33.142812499999991</v>
      </c>
    </row>
    <row r="156" spans="2:24" s="1" customFormat="1" x14ac:dyDescent="0.2">
      <c r="B156" s="220">
        <f>'Span data'!B157</f>
        <v>10253030</v>
      </c>
      <c r="C156" s="169" t="str">
        <f>'Span data'!C157</f>
        <v>STL006</v>
      </c>
      <c r="D156" s="162"/>
      <c r="E156" s="175">
        <f>Assumptions!$G$55*Assumptions!$G$46*INDEX(Demand!E$9:E$1040, MATCH($C156, Demand!$B$9:$B$1040,0))</f>
        <v>33.852291666666666</v>
      </c>
      <c r="F156" s="175">
        <f>Assumptions!$G$55*Assumptions!$G$46*INDEX(Demand!F$9:F$1040, MATCH($C156, Demand!$B$9:$B$1040,0))</f>
        <v>33.446874999999991</v>
      </c>
      <c r="G156" s="175">
        <f>Assumptions!$G$55*Assumptions!$G$46*INDEX(Demand!G$9:G$1040, MATCH($C156, Demand!$B$9:$B$1040,0))</f>
        <v>33.548229166666658</v>
      </c>
      <c r="H156" s="175">
        <f>Assumptions!$G$55*Assumptions!$G$46*INDEX(Demand!H$9:H$1040, MATCH($C156, Demand!$B$9:$B$1040,0))</f>
        <v>33.548229166666658</v>
      </c>
      <c r="I156" s="175">
        <f>Assumptions!$G$55*Assumptions!$G$46*INDEX(Demand!I$9:I$1040, MATCH($C156, Demand!$B$9:$B$1040,0))</f>
        <v>33.345520833333332</v>
      </c>
      <c r="J156" s="175">
        <f>Assumptions!$G$55*Assumptions!$G$46*INDEX(Demand!J$9:J$1040, MATCH($C156, Demand!$B$9:$B$1040,0))</f>
        <v>33.041458333333324</v>
      </c>
      <c r="K156" s="175">
        <f>Assumptions!$G$55*Assumptions!$G$46*INDEX(Demand!K$9:K$1040, MATCH($C156, Demand!$B$9:$B$1040,0))</f>
        <v>33.244166666666665</v>
      </c>
      <c r="L156" s="175">
        <f>Assumptions!$G$55*Assumptions!$G$46*INDEX(Demand!L$9:L$1040, MATCH($C156, Demand!$B$9:$B$1040,0))</f>
        <v>33.345520833333332</v>
      </c>
      <c r="M156" s="175">
        <f>Assumptions!$G$55*Assumptions!$G$46*INDEX(Demand!M$9:M$1040, MATCH($C156, Demand!$B$9:$B$1040,0))</f>
        <v>33.142812499999991</v>
      </c>
      <c r="N156" s="175">
        <f>Assumptions!$G$55*Assumptions!$G$46*INDEX(Demand!N$9:N$1040, MATCH($C156, Demand!$B$9:$B$1040,0))</f>
        <v>33.142812499999991</v>
      </c>
      <c r="O156" s="175">
        <f>Assumptions!$G$55*Assumptions!$G$46*INDEX(Demand!O$9:O$1040, MATCH($C156, Demand!$B$9:$B$1040,0))</f>
        <v>33.142812499999991</v>
      </c>
      <c r="P156" s="175">
        <f>Assumptions!$G$55*Assumptions!$G$46*INDEX(Demand!P$9:P$1040, MATCH($C156, Demand!$B$9:$B$1040,0))</f>
        <v>33.142812499999991</v>
      </c>
      <c r="Q156" s="175">
        <f>Assumptions!$G$55*Assumptions!$G$46*INDEX(Demand!Q$9:Q$1040, MATCH($C156, Demand!$B$9:$B$1040,0))</f>
        <v>33.142812499999991</v>
      </c>
      <c r="R156" s="175">
        <f>Assumptions!$G$55*Assumptions!$G$46*INDEX(Demand!R$9:R$1040, MATCH($C156, Demand!$B$9:$B$1040,0))</f>
        <v>33.142812499999991</v>
      </c>
      <c r="S156" s="175">
        <f>Assumptions!$G$55*Assumptions!$G$46*INDEX(Demand!S$9:S$1040, MATCH($C156, Demand!$B$9:$B$1040,0))</f>
        <v>33.142812499999991</v>
      </c>
      <c r="T156" s="175">
        <f>Assumptions!$G$55*Assumptions!$G$46*INDEX(Demand!T$9:T$1040, MATCH($C156, Demand!$B$9:$B$1040,0))</f>
        <v>33.142812499999991</v>
      </c>
      <c r="U156" s="175">
        <f>Assumptions!$G$55*Assumptions!$G$46*INDEX(Demand!U$9:U$1040, MATCH($C156, Demand!$B$9:$B$1040,0))</f>
        <v>33.142812499999991</v>
      </c>
      <c r="V156" s="175">
        <f>Assumptions!$G$55*Assumptions!$G$46*INDEX(Demand!V$9:V$1040, MATCH($C156, Demand!$B$9:$B$1040,0))</f>
        <v>33.142812499999991</v>
      </c>
      <c r="W156" s="175">
        <f>Assumptions!$G$55*Assumptions!$G$46*INDEX(Demand!W$9:W$1040, MATCH($C156, Demand!$B$9:$B$1040,0))</f>
        <v>33.142812499999991</v>
      </c>
      <c r="X156" s="175">
        <f>Assumptions!$G$55*Assumptions!$G$46*INDEX(Demand!X$9:X$1040, MATCH($C156, Demand!$B$9:$B$1040,0))</f>
        <v>33.142812499999991</v>
      </c>
    </row>
    <row r="157" spans="2:24" s="1" customFormat="1" x14ac:dyDescent="0.2">
      <c r="B157" s="220">
        <f>'Span data'!B158</f>
        <v>10253061</v>
      </c>
      <c r="C157" s="169" t="str">
        <f>'Span data'!C158</f>
        <v>STL006</v>
      </c>
      <c r="D157" s="162"/>
      <c r="E157" s="175">
        <f>Assumptions!$G$55*Assumptions!$G$46*INDEX(Demand!E$9:E$1040, MATCH($C157, Demand!$B$9:$B$1040,0))</f>
        <v>33.852291666666666</v>
      </c>
      <c r="F157" s="175">
        <f>Assumptions!$G$55*Assumptions!$G$46*INDEX(Demand!F$9:F$1040, MATCH($C157, Demand!$B$9:$B$1040,0))</f>
        <v>33.446874999999991</v>
      </c>
      <c r="G157" s="175">
        <f>Assumptions!$G$55*Assumptions!$G$46*INDEX(Demand!G$9:G$1040, MATCH($C157, Demand!$B$9:$B$1040,0))</f>
        <v>33.548229166666658</v>
      </c>
      <c r="H157" s="175">
        <f>Assumptions!$G$55*Assumptions!$G$46*INDEX(Demand!H$9:H$1040, MATCH($C157, Demand!$B$9:$B$1040,0))</f>
        <v>33.548229166666658</v>
      </c>
      <c r="I157" s="175">
        <f>Assumptions!$G$55*Assumptions!$G$46*INDEX(Demand!I$9:I$1040, MATCH($C157, Demand!$B$9:$B$1040,0))</f>
        <v>33.345520833333332</v>
      </c>
      <c r="J157" s="175">
        <f>Assumptions!$G$55*Assumptions!$G$46*INDEX(Demand!J$9:J$1040, MATCH($C157, Demand!$B$9:$B$1040,0))</f>
        <v>33.041458333333324</v>
      </c>
      <c r="K157" s="175">
        <f>Assumptions!$G$55*Assumptions!$G$46*INDEX(Demand!K$9:K$1040, MATCH($C157, Demand!$B$9:$B$1040,0))</f>
        <v>33.244166666666665</v>
      </c>
      <c r="L157" s="175">
        <f>Assumptions!$G$55*Assumptions!$G$46*INDEX(Demand!L$9:L$1040, MATCH($C157, Demand!$B$9:$B$1040,0))</f>
        <v>33.345520833333332</v>
      </c>
      <c r="M157" s="175">
        <f>Assumptions!$G$55*Assumptions!$G$46*INDEX(Demand!M$9:M$1040, MATCH($C157, Demand!$B$9:$B$1040,0))</f>
        <v>33.142812499999991</v>
      </c>
      <c r="N157" s="175">
        <f>Assumptions!$G$55*Assumptions!$G$46*INDEX(Demand!N$9:N$1040, MATCH($C157, Demand!$B$9:$B$1040,0))</f>
        <v>33.142812499999991</v>
      </c>
      <c r="O157" s="175">
        <f>Assumptions!$G$55*Assumptions!$G$46*INDEX(Demand!O$9:O$1040, MATCH($C157, Demand!$B$9:$B$1040,0))</f>
        <v>33.142812499999991</v>
      </c>
      <c r="P157" s="175">
        <f>Assumptions!$G$55*Assumptions!$G$46*INDEX(Demand!P$9:P$1040, MATCH($C157, Demand!$B$9:$B$1040,0))</f>
        <v>33.142812499999991</v>
      </c>
      <c r="Q157" s="175">
        <f>Assumptions!$G$55*Assumptions!$G$46*INDEX(Demand!Q$9:Q$1040, MATCH($C157, Demand!$B$9:$B$1040,0))</f>
        <v>33.142812499999991</v>
      </c>
      <c r="R157" s="175">
        <f>Assumptions!$G$55*Assumptions!$G$46*INDEX(Demand!R$9:R$1040, MATCH($C157, Demand!$B$9:$B$1040,0))</f>
        <v>33.142812499999991</v>
      </c>
      <c r="S157" s="175">
        <f>Assumptions!$G$55*Assumptions!$G$46*INDEX(Demand!S$9:S$1040, MATCH($C157, Demand!$B$9:$B$1040,0))</f>
        <v>33.142812499999991</v>
      </c>
      <c r="T157" s="175">
        <f>Assumptions!$G$55*Assumptions!$G$46*INDEX(Demand!T$9:T$1040, MATCH($C157, Demand!$B$9:$B$1040,0))</f>
        <v>33.142812499999991</v>
      </c>
      <c r="U157" s="175">
        <f>Assumptions!$G$55*Assumptions!$G$46*INDEX(Demand!U$9:U$1040, MATCH($C157, Demand!$B$9:$B$1040,0))</f>
        <v>33.142812499999991</v>
      </c>
      <c r="V157" s="175">
        <f>Assumptions!$G$55*Assumptions!$G$46*INDEX(Demand!V$9:V$1040, MATCH($C157, Demand!$B$9:$B$1040,0))</f>
        <v>33.142812499999991</v>
      </c>
      <c r="W157" s="175">
        <f>Assumptions!$G$55*Assumptions!$G$46*INDEX(Demand!W$9:W$1040, MATCH($C157, Demand!$B$9:$B$1040,0))</f>
        <v>33.142812499999991</v>
      </c>
      <c r="X157" s="175">
        <f>Assumptions!$G$55*Assumptions!$G$46*INDEX(Demand!X$9:X$1040, MATCH($C157, Demand!$B$9:$B$1040,0))</f>
        <v>33.142812499999991</v>
      </c>
    </row>
    <row r="158" spans="2:24" s="1" customFormat="1" x14ac:dyDescent="0.2">
      <c r="B158" s="220">
        <f>'Span data'!B159</f>
        <v>10256915</v>
      </c>
      <c r="C158" s="169" t="str">
        <f>'Span data'!C159</f>
        <v>HSM004</v>
      </c>
      <c r="D158" s="162"/>
      <c r="E158" s="175">
        <f>Assumptions!$G$55*Assumptions!$G$46*INDEX(Demand!E$9:E$1040, MATCH($C158, Demand!$B$9:$B$1040,0))</f>
        <v>54.123124999999995</v>
      </c>
      <c r="F158" s="175">
        <f>Assumptions!$G$55*Assumptions!$G$46*INDEX(Demand!F$9:F$1040, MATCH($C158, Demand!$B$9:$B$1040,0))</f>
        <v>54.224479166666661</v>
      </c>
      <c r="G158" s="175">
        <f>Assumptions!$G$55*Assumptions!$G$46*INDEX(Demand!G$9:G$1040, MATCH($C158, Demand!$B$9:$B$1040,0))</f>
        <v>54.427187499999995</v>
      </c>
      <c r="H158" s="175">
        <f>Assumptions!$G$55*Assumptions!$G$46*INDEX(Demand!H$9:H$1040, MATCH($C158, Demand!$B$9:$B$1040,0))</f>
        <v>54.325833333333321</v>
      </c>
      <c r="I158" s="175">
        <f>Assumptions!$G$55*Assumptions!$G$46*INDEX(Demand!I$9:I$1040, MATCH($C158, Demand!$B$9:$B$1040,0))</f>
        <v>53.71770833333332</v>
      </c>
      <c r="J158" s="175">
        <f>Assumptions!$G$55*Assumptions!$G$46*INDEX(Demand!J$9:J$1040, MATCH($C158, Demand!$B$9:$B$1040,0))</f>
        <v>53.413645833333327</v>
      </c>
      <c r="K158" s="175">
        <f>Assumptions!$G$55*Assumptions!$G$46*INDEX(Demand!K$9:K$1040, MATCH($C158, Demand!$B$9:$B$1040,0))</f>
        <v>53.616354166666667</v>
      </c>
      <c r="L158" s="175">
        <f>Assumptions!$G$55*Assumptions!$G$46*INDEX(Demand!L$9:L$1040, MATCH($C158, Demand!$B$9:$B$1040,0))</f>
        <v>53.920416666666668</v>
      </c>
      <c r="M158" s="175">
        <f>Assumptions!$G$55*Assumptions!$G$46*INDEX(Demand!M$9:M$1040, MATCH($C158, Demand!$B$9:$B$1040,0))</f>
        <v>53.413645833333327</v>
      </c>
      <c r="N158" s="175">
        <f>Assumptions!$G$55*Assumptions!$G$46*INDEX(Demand!N$9:N$1040, MATCH($C158, Demand!$B$9:$B$1040,0))</f>
        <v>53.413645833333327</v>
      </c>
      <c r="O158" s="175">
        <f>Assumptions!$G$55*Assumptions!$G$46*INDEX(Demand!O$9:O$1040, MATCH($C158, Demand!$B$9:$B$1040,0))</f>
        <v>53.413645833333327</v>
      </c>
      <c r="P158" s="175">
        <f>Assumptions!$G$55*Assumptions!$G$46*INDEX(Demand!P$9:P$1040, MATCH($C158, Demand!$B$9:$B$1040,0))</f>
        <v>53.413645833333327</v>
      </c>
      <c r="Q158" s="175">
        <f>Assumptions!$G$55*Assumptions!$G$46*INDEX(Demand!Q$9:Q$1040, MATCH($C158, Demand!$B$9:$B$1040,0))</f>
        <v>53.413645833333327</v>
      </c>
      <c r="R158" s="175">
        <f>Assumptions!$G$55*Assumptions!$G$46*INDEX(Demand!R$9:R$1040, MATCH($C158, Demand!$B$9:$B$1040,0))</f>
        <v>53.413645833333327</v>
      </c>
      <c r="S158" s="175">
        <f>Assumptions!$G$55*Assumptions!$G$46*INDEX(Demand!S$9:S$1040, MATCH($C158, Demand!$B$9:$B$1040,0))</f>
        <v>53.413645833333327</v>
      </c>
      <c r="T158" s="175">
        <f>Assumptions!$G$55*Assumptions!$G$46*INDEX(Demand!T$9:T$1040, MATCH($C158, Demand!$B$9:$B$1040,0))</f>
        <v>53.413645833333327</v>
      </c>
      <c r="U158" s="175">
        <f>Assumptions!$G$55*Assumptions!$G$46*INDEX(Demand!U$9:U$1040, MATCH($C158, Demand!$B$9:$B$1040,0))</f>
        <v>53.413645833333327</v>
      </c>
      <c r="V158" s="175">
        <f>Assumptions!$G$55*Assumptions!$G$46*INDEX(Demand!V$9:V$1040, MATCH($C158, Demand!$B$9:$B$1040,0))</f>
        <v>53.413645833333327</v>
      </c>
      <c r="W158" s="175">
        <f>Assumptions!$G$55*Assumptions!$G$46*INDEX(Demand!W$9:W$1040, MATCH($C158, Demand!$B$9:$B$1040,0))</f>
        <v>53.413645833333327</v>
      </c>
      <c r="X158" s="175">
        <f>Assumptions!$G$55*Assumptions!$G$46*INDEX(Demand!X$9:X$1040, MATCH($C158, Demand!$B$9:$B$1040,0))</f>
        <v>53.413645833333327</v>
      </c>
    </row>
    <row r="159" spans="2:24" s="1" customFormat="1" x14ac:dyDescent="0.2">
      <c r="B159" s="220">
        <f>'Span data'!B160</f>
        <v>10261741</v>
      </c>
      <c r="C159" s="169" t="str">
        <f>'Span data'!C160</f>
        <v>KYM003</v>
      </c>
      <c r="D159" s="162"/>
      <c r="E159" s="175">
        <f>Assumptions!$G$55*Assumptions!$G$46*INDEX(Demand!E$9:E$1040, MATCH($C159, Demand!$B$9:$B$1040,0))</f>
        <v>54.325833333333321</v>
      </c>
      <c r="F159" s="175">
        <f>Assumptions!$G$55*Assumptions!$G$46*INDEX(Demand!F$9:F$1040, MATCH($C159, Demand!$B$9:$B$1040,0))</f>
        <v>54.528541666666655</v>
      </c>
      <c r="G159" s="175">
        <f>Assumptions!$G$55*Assumptions!$G$46*INDEX(Demand!G$9:G$1040, MATCH($C159, Demand!$B$9:$B$1040,0))</f>
        <v>55.33937499999999</v>
      </c>
      <c r="H159" s="175">
        <f>Assumptions!$G$55*Assumptions!$G$46*INDEX(Demand!H$9:H$1040, MATCH($C159, Demand!$B$9:$B$1040,0))</f>
        <v>55.947499999999991</v>
      </c>
      <c r="I159" s="175">
        <f>Assumptions!$G$55*Assumptions!$G$46*INDEX(Demand!I$9:I$1040, MATCH($C159, Demand!$B$9:$B$1040,0))</f>
        <v>55.744791666666664</v>
      </c>
      <c r="J159" s="175">
        <f>Assumptions!$G$55*Assumptions!$G$46*INDEX(Demand!J$9:J$1040, MATCH($C159, Demand!$B$9:$B$1040,0))</f>
        <v>55.947499999999991</v>
      </c>
      <c r="K159" s="175">
        <f>Assumptions!$G$55*Assumptions!$G$46*INDEX(Demand!K$9:K$1040, MATCH($C159, Demand!$B$9:$B$1040,0))</f>
        <v>56.8596875</v>
      </c>
      <c r="L159" s="175">
        <f>Assumptions!$G$55*Assumptions!$G$46*INDEX(Demand!L$9:L$1040, MATCH($C159, Demand!$B$9:$B$1040,0))</f>
        <v>58.177291666666669</v>
      </c>
      <c r="M159" s="175">
        <f>Assumptions!$G$55*Assumptions!$G$46*INDEX(Demand!M$9:M$1040, MATCH($C159, Demand!$B$9:$B$1040,0))</f>
        <v>57.873229166666661</v>
      </c>
      <c r="N159" s="175">
        <f>Assumptions!$G$55*Assumptions!$G$46*INDEX(Demand!N$9:N$1040, MATCH($C159, Demand!$B$9:$B$1040,0))</f>
        <v>57.873229166666661</v>
      </c>
      <c r="O159" s="175">
        <f>Assumptions!$G$55*Assumptions!$G$46*INDEX(Demand!O$9:O$1040, MATCH($C159, Demand!$B$9:$B$1040,0))</f>
        <v>57.873229166666661</v>
      </c>
      <c r="P159" s="175">
        <f>Assumptions!$G$55*Assumptions!$G$46*INDEX(Demand!P$9:P$1040, MATCH($C159, Demand!$B$9:$B$1040,0))</f>
        <v>57.873229166666661</v>
      </c>
      <c r="Q159" s="175">
        <f>Assumptions!$G$55*Assumptions!$G$46*INDEX(Demand!Q$9:Q$1040, MATCH($C159, Demand!$B$9:$B$1040,0))</f>
        <v>57.873229166666661</v>
      </c>
      <c r="R159" s="175">
        <f>Assumptions!$G$55*Assumptions!$G$46*INDEX(Demand!R$9:R$1040, MATCH($C159, Demand!$B$9:$B$1040,0))</f>
        <v>57.873229166666661</v>
      </c>
      <c r="S159" s="175">
        <f>Assumptions!$G$55*Assumptions!$G$46*INDEX(Demand!S$9:S$1040, MATCH($C159, Demand!$B$9:$B$1040,0))</f>
        <v>57.873229166666661</v>
      </c>
      <c r="T159" s="175">
        <f>Assumptions!$G$55*Assumptions!$G$46*INDEX(Demand!T$9:T$1040, MATCH($C159, Demand!$B$9:$B$1040,0))</f>
        <v>57.873229166666661</v>
      </c>
      <c r="U159" s="175">
        <f>Assumptions!$G$55*Assumptions!$G$46*INDEX(Demand!U$9:U$1040, MATCH($C159, Demand!$B$9:$B$1040,0))</f>
        <v>57.873229166666661</v>
      </c>
      <c r="V159" s="175">
        <f>Assumptions!$G$55*Assumptions!$G$46*INDEX(Demand!V$9:V$1040, MATCH($C159, Demand!$B$9:$B$1040,0))</f>
        <v>57.873229166666661</v>
      </c>
      <c r="W159" s="175">
        <f>Assumptions!$G$55*Assumptions!$G$46*INDEX(Demand!W$9:W$1040, MATCH($C159, Demand!$B$9:$B$1040,0))</f>
        <v>57.873229166666661</v>
      </c>
      <c r="X159" s="175">
        <f>Assumptions!$G$55*Assumptions!$G$46*INDEX(Demand!X$9:X$1040, MATCH($C159, Demand!$B$9:$B$1040,0))</f>
        <v>57.873229166666661</v>
      </c>
    </row>
    <row r="160" spans="2:24" s="1" customFormat="1" x14ac:dyDescent="0.2">
      <c r="B160" s="220">
        <f>'Span data'!B161</f>
        <v>10261832</v>
      </c>
      <c r="C160" s="169" t="str">
        <f>'Span data'!C161</f>
        <v>KYM003</v>
      </c>
      <c r="D160" s="162"/>
      <c r="E160" s="175">
        <f>Assumptions!$G$55*Assumptions!$G$46*INDEX(Demand!E$9:E$1040, MATCH($C160, Demand!$B$9:$B$1040,0))</f>
        <v>54.325833333333321</v>
      </c>
      <c r="F160" s="175">
        <f>Assumptions!$G$55*Assumptions!$G$46*INDEX(Demand!F$9:F$1040, MATCH($C160, Demand!$B$9:$B$1040,0))</f>
        <v>54.528541666666655</v>
      </c>
      <c r="G160" s="175">
        <f>Assumptions!$G$55*Assumptions!$G$46*INDEX(Demand!G$9:G$1040, MATCH($C160, Demand!$B$9:$B$1040,0))</f>
        <v>55.33937499999999</v>
      </c>
      <c r="H160" s="175">
        <f>Assumptions!$G$55*Assumptions!$G$46*INDEX(Demand!H$9:H$1040, MATCH($C160, Demand!$B$9:$B$1040,0))</f>
        <v>55.947499999999991</v>
      </c>
      <c r="I160" s="175">
        <f>Assumptions!$G$55*Assumptions!$G$46*INDEX(Demand!I$9:I$1040, MATCH($C160, Demand!$B$9:$B$1040,0))</f>
        <v>55.744791666666664</v>
      </c>
      <c r="J160" s="175">
        <f>Assumptions!$G$55*Assumptions!$G$46*INDEX(Demand!J$9:J$1040, MATCH($C160, Demand!$B$9:$B$1040,0))</f>
        <v>55.947499999999991</v>
      </c>
      <c r="K160" s="175">
        <f>Assumptions!$G$55*Assumptions!$G$46*INDEX(Demand!K$9:K$1040, MATCH($C160, Demand!$B$9:$B$1040,0))</f>
        <v>56.8596875</v>
      </c>
      <c r="L160" s="175">
        <f>Assumptions!$G$55*Assumptions!$G$46*INDEX(Demand!L$9:L$1040, MATCH($C160, Demand!$B$9:$B$1040,0))</f>
        <v>58.177291666666669</v>
      </c>
      <c r="M160" s="175">
        <f>Assumptions!$G$55*Assumptions!$G$46*INDEX(Demand!M$9:M$1040, MATCH($C160, Demand!$B$9:$B$1040,0))</f>
        <v>57.873229166666661</v>
      </c>
      <c r="N160" s="175">
        <f>Assumptions!$G$55*Assumptions!$G$46*INDEX(Demand!N$9:N$1040, MATCH($C160, Demand!$B$9:$B$1040,0))</f>
        <v>57.873229166666661</v>
      </c>
      <c r="O160" s="175">
        <f>Assumptions!$G$55*Assumptions!$G$46*INDEX(Demand!O$9:O$1040, MATCH($C160, Demand!$B$9:$B$1040,0))</f>
        <v>57.873229166666661</v>
      </c>
      <c r="P160" s="175">
        <f>Assumptions!$G$55*Assumptions!$G$46*INDEX(Demand!P$9:P$1040, MATCH($C160, Demand!$B$9:$B$1040,0))</f>
        <v>57.873229166666661</v>
      </c>
      <c r="Q160" s="175">
        <f>Assumptions!$G$55*Assumptions!$G$46*INDEX(Demand!Q$9:Q$1040, MATCH($C160, Demand!$B$9:$B$1040,0))</f>
        <v>57.873229166666661</v>
      </c>
      <c r="R160" s="175">
        <f>Assumptions!$G$55*Assumptions!$G$46*INDEX(Demand!R$9:R$1040, MATCH($C160, Demand!$B$9:$B$1040,0))</f>
        <v>57.873229166666661</v>
      </c>
      <c r="S160" s="175">
        <f>Assumptions!$G$55*Assumptions!$G$46*INDEX(Demand!S$9:S$1040, MATCH($C160, Demand!$B$9:$B$1040,0))</f>
        <v>57.873229166666661</v>
      </c>
      <c r="T160" s="175">
        <f>Assumptions!$G$55*Assumptions!$G$46*INDEX(Demand!T$9:T$1040, MATCH($C160, Demand!$B$9:$B$1040,0))</f>
        <v>57.873229166666661</v>
      </c>
      <c r="U160" s="175">
        <f>Assumptions!$G$55*Assumptions!$G$46*INDEX(Demand!U$9:U$1040, MATCH($C160, Demand!$B$9:$B$1040,0))</f>
        <v>57.873229166666661</v>
      </c>
      <c r="V160" s="175">
        <f>Assumptions!$G$55*Assumptions!$G$46*INDEX(Demand!V$9:V$1040, MATCH($C160, Demand!$B$9:$B$1040,0))</f>
        <v>57.873229166666661</v>
      </c>
      <c r="W160" s="175">
        <f>Assumptions!$G$55*Assumptions!$G$46*INDEX(Demand!W$9:W$1040, MATCH($C160, Demand!$B$9:$B$1040,0))</f>
        <v>57.873229166666661</v>
      </c>
      <c r="X160" s="175">
        <f>Assumptions!$G$55*Assumptions!$G$46*INDEX(Demand!X$9:X$1040, MATCH($C160, Demand!$B$9:$B$1040,0))</f>
        <v>57.873229166666661</v>
      </c>
    </row>
    <row r="161" spans="2:24" s="1" customFormat="1" x14ac:dyDescent="0.2">
      <c r="B161" s="220">
        <f>'Span data'!B162</f>
        <v>10261833</v>
      </c>
      <c r="C161" s="169" t="str">
        <f>'Span data'!C162</f>
        <v>KYM003</v>
      </c>
      <c r="D161" s="162"/>
      <c r="E161" s="175">
        <f>Assumptions!$G$55*Assumptions!$G$46*INDEX(Demand!E$9:E$1040, MATCH($C161, Demand!$B$9:$B$1040,0))</f>
        <v>54.325833333333321</v>
      </c>
      <c r="F161" s="175">
        <f>Assumptions!$G$55*Assumptions!$G$46*INDEX(Demand!F$9:F$1040, MATCH($C161, Demand!$B$9:$B$1040,0))</f>
        <v>54.528541666666655</v>
      </c>
      <c r="G161" s="175">
        <f>Assumptions!$G$55*Assumptions!$G$46*INDEX(Demand!G$9:G$1040, MATCH($C161, Demand!$B$9:$B$1040,0))</f>
        <v>55.33937499999999</v>
      </c>
      <c r="H161" s="175">
        <f>Assumptions!$G$55*Assumptions!$G$46*INDEX(Demand!H$9:H$1040, MATCH($C161, Demand!$B$9:$B$1040,0))</f>
        <v>55.947499999999991</v>
      </c>
      <c r="I161" s="175">
        <f>Assumptions!$G$55*Assumptions!$G$46*INDEX(Demand!I$9:I$1040, MATCH($C161, Demand!$B$9:$B$1040,0))</f>
        <v>55.744791666666664</v>
      </c>
      <c r="J161" s="175">
        <f>Assumptions!$G$55*Assumptions!$G$46*INDEX(Demand!J$9:J$1040, MATCH($C161, Demand!$B$9:$B$1040,0))</f>
        <v>55.947499999999991</v>
      </c>
      <c r="K161" s="175">
        <f>Assumptions!$G$55*Assumptions!$G$46*INDEX(Demand!K$9:K$1040, MATCH($C161, Demand!$B$9:$B$1040,0))</f>
        <v>56.8596875</v>
      </c>
      <c r="L161" s="175">
        <f>Assumptions!$G$55*Assumptions!$G$46*INDEX(Demand!L$9:L$1040, MATCH($C161, Demand!$B$9:$B$1040,0))</f>
        <v>58.177291666666669</v>
      </c>
      <c r="M161" s="175">
        <f>Assumptions!$G$55*Assumptions!$G$46*INDEX(Demand!M$9:M$1040, MATCH($C161, Demand!$B$9:$B$1040,0))</f>
        <v>57.873229166666661</v>
      </c>
      <c r="N161" s="175">
        <f>Assumptions!$G$55*Assumptions!$G$46*INDEX(Demand!N$9:N$1040, MATCH($C161, Demand!$B$9:$B$1040,0))</f>
        <v>57.873229166666661</v>
      </c>
      <c r="O161" s="175">
        <f>Assumptions!$G$55*Assumptions!$G$46*INDEX(Demand!O$9:O$1040, MATCH($C161, Demand!$B$9:$B$1040,0))</f>
        <v>57.873229166666661</v>
      </c>
      <c r="P161" s="175">
        <f>Assumptions!$G$55*Assumptions!$G$46*INDEX(Demand!P$9:P$1040, MATCH($C161, Demand!$B$9:$B$1040,0))</f>
        <v>57.873229166666661</v>
      </c>
      <c r="Q161" s="175">
        <f>Assumptions!$G$55*Assumptions!$G$46*INDEX(Demand!Q$9:Q$1040, MATCH($C161, Demand!$B$9:$B$1040,0))</f>
        <v>57.873229166666661</v>
      </c>
      <c r="R161" s="175">
        <f>Assumptions!$G$55*Assumptions!$G$46*INDEX(Demand!R$9:R$1040, MATCH($C161, Demand!$B$9:$B$1040,0))</f>
        <v>57.873229166666661</v>
      </c>
      <c r="S161" s="175">
        <f>Assumptions!$G$55*Assumptions!$G$46*INDEX(Demand!S$9:S$1040, MATCH($C161, Demand!$B$9:$B$1040,0))</f>
        <v>57.873229166666661</v>
      </c>
      <c r="T161" s="175">
        <f>Assumptions!$G$55*Assumptions!$G$46*INDEX(Demand!T$9:T$1040, MATCH($C161, Demand!$B$9:$B$1040,0))</f>
        <v>57.873229166666661</v>
      </c>
      <c r="U161" s="175">
        <f>Assumptions!$G$55*Assumptions!$G$46*INDEX(Demand!U$9:U$1040, MATCH($C161, Demand!$B$9:$B$1040,0))</f>
        <v>57.873229166666661</v>
      </c>
      <c r="V161" s="175">
        <f>Assumptions!$G$55*Assumptions!$G$46*INDEX(Demand!V$9:V$1040, MATCH($C161, Demand!$B$9:$B$1040,0))</f>
        <v>57.873229166666661</v>
      </c>
      <c r="W161" s="175">
        <f>Assumptions!$G$55*Assumptions!$G$46*INDEX(Demand!W$9:W$1040, MATCH($C161, Demand!$B$9:$B$1040,0))</f>
        <v>57.873229166666661</v>
      </c>
      <c r="X161" s="175">
        <f>Assumptions!$G$55*Assumptions!$G$46*INDEX(Demand!X$9:X$1040, MATCH($C161, Demand!$B$9:$B$1040,0))</f>
        <v>57.873229166666661</v>
      </c>
    </row>
    <row r="162" spans="2:24" s="1" customFormat="1" x14ac:dyDescent="0.2">
      <c r="B162" s="220">
        <f>'Span data'!B163</f>
        <v>10262007</v>
      </c>
      <c r="C162" s="169" t="str">
        <f>'Span data'!C163</f>
        <v>KYM003</v>
      </c>
      <c r="D162" s="162"/>
      <c r="E162" s="175">
        <f>Assumptions!$G$55*Assumptions!$G$46*INDEX(Demand!E$9:E$1040, MATCH($C162, Demand!$B$9:$B$1040,0))</f>
        <v>54.325833333333321</v>
      </c>
      <c r="F162" s="175">
        <f>Assumptions!$G$55*Assumptions!$G$46*INDEX(Demand!F$9:F$1040, MATCH($C162, Demand!$B$9:$B$1040,0))</f>
        <v>54.528541666666655</v>
      </c>
      <c r="G162" s="175">
        <f>Assumptions!$G$55*Assumptions!$G$46*INDEX(Demand!G$9:G$1040, MATCH($C162, Demand!$B$9:$B$1040,0))</f>
        <v>55.33937499999999</v>
      </c>
      <c r="H162" s="175">
        <f>Assumptions!$G$55*Assumptions!$G$46*INDEX(Demand!H$9:H$1040, MATCH($C162, Demand!$B$9:$B$1040,0))</f>
        <v>55.947499999999991</v>
      </c>
      <c r="I162" s="175">
        <f>Assumptions!$G$55*Assumptions!$G$46*INDEX(Demand!I$9:I$1040, MATCH($C162, Demand!$B$9:$B$1040,0))</f>
        <v>55.744791666666664</v>
      </c>
      <c r="J162" s="175">
        <f>Assumptions!$G$55*Assumptions!$G$46*INDEX(Demand!J$9:J$1040, MATCH($C162, Demand!$B$9:$B$1040,0))</f>
        <v>55.947499999999991</v>
      </c>
      <c r="K162" s="175">
        <f>Assumptions!$G$55*Assumptions!$G$46*INDEX(Demand!K$9:K$1040, MATCH($C162, Demand!$B$9:$B$1040,0))</f>
        <v>56.8596875</v>
      </c>
      <c r="L162" s="175">
        <f>Assumptions!$G$55*Assumptions!$G$46*INDEX(Demand!L$9:L$1040, MATCH($C162, Demand!$B$9:$B$1040,0))</f>
        <v>58.177291666666669</v>
      </c>
      <c r="M162" s="175">
        <f>Assumptions!$G$55*Assumptions!$G$46*INDEX(Demand!M$9:M$1040, MATCH($C162, Demand!$B$9:$B$1040,0))</f>
        <v>57.873229166666661</v>
      </c>
      <c r="N162" s="175">
        <f>Assumptions!$G$55*Assumptions!$G$46*INDEX(Demand!N$9:N$1040, MATCH($C162, Demand!$B$9:$B$1040,0))</f>
        <v>57.873229166666661</v>
      </c>
      <c r="O162" s="175">
        <f>Assumptions!$G$55*Assumptions!$G$46*INDEX(Demand!O$9:O$1040, MATCH($C162, Demand!$B$9:$B$1040,0))</f>
        <v>57.873229166666661</v>
      </c>
      <c r="P162" s="175">
        <f>Assumptions!$G$55*Assumptions!$G$46*INDEX(Demand!P$9:P$1040, MATCH($C162, Demand!$B$9:$B$1040,0))</f>
        <v>57.873229166666661</v>
      </c>
      <c r="Q162" s="175">
        <f>Assumptions!$G$55*Assumptions!$G$46*INDEX(Demand!Q$9:Q$1040, MATCH($C162, Demand!$B$9:$B$1040,0))</f>
        <v>57.873229166666661</v>
      </c>
      <c r="R162" s="175">
        <f>Assumptions!$G$55*Assumptions!$G$46*INDEX(Demand!R$9:R$1040, MATCH($C162, Demand!$B$9:$B$1040,0))</f>
        <v>57.873229166666661</v>
      </c>
      <c r="S162" s="175">
        <f>Assumptions!$G$55*Assumptions!$G$46*INDEX(Demand!S$9:S$1040, MATCH($C162, Demand!$B$9:$B$1040,0))</f>
        <v>57.873229166666661</v>
      </c>
      <c r="T162" s="175">
        <f>Assumptions!$G$55*Assumptions!$G$46*INDEX(Demand!T$9:T$1040, MATCH($C162, Demand!$B$9:$B$1040,0))</f>
        <v>57.873229166666661</v>
      </c>
      <c r="U162" s="175">
        <f>Assumptions!$G$55*Assumptions!$G$46*INDEX(Demand!U$9:U$1040, MATCH($C162, Demand!$B$9:$B$1040,0))</f>
        <v>57.873229166666661</v>
      </c>
      <c r="V162" s="175">
        <f>Assumptions!$G$55*Assumptions!$G$46*INDEX(Demand!V$9:V$1040, MATCH($C162, Demand!$B$9:$B$1040,0))</f>
        <v>57.873229166666661</v>
      </c>
      <c r="W162" s="175">
        <f>Assumptions!$G$55*Assumptions!$G$46*INDEX(Demand!W$9:W$1040, MATCH($C162, Demand!$B$9:$B$1040,0))</f>
        <v>57.873229166666661</v>
      </c>
      <c r="X162" s="175">
        <f>Assumptions!$G$55*Assumptions!$G$46*INDEX(Demand!X$9:X$1040, MATCH($C162, Demand!$B$9:$B$1040,0))</f>
        <v>57.873229166666661</v>
      </c>
    </row>
    <row r="163" spans="2:24" s="1" customFormat="1" x14ac:dyDescent="0.2">
      <c r="B163" s="220">
        <f>'Span data'!B164</f>
        <v>10262050</v>
      </c>
      <c r="C163" s="169" t="str">
        <f>'Span data'!C164</f>
        <v>KYM003</v>
      </c>
      <c r="D163" s="162"/>
      <c r="E163" s="175">
        <f>Assumptions!$G$55*Assumptions!$G$46*INDEX(Demand!E$9:E$1040, MATCH($C163, Demand!$B$9:$B$1040,0))</f>
        <v>54.325833333333321</v>
      </c>
      <c r="F163" s="175">
        <f>Assumptions!$G$55*Assumptions!$G$46*INDEX(Demand!F$9:F$1040, MATCH($C163, Demand!$B$9:$B$1040,0))</f>
        <v>54.528541666666655</v>
      </c>
      <c r="G163" s="175">
        <f>Assumptions!$G$55*Assumptions!$G$46*INDEX(Demand!G$9:G$1040, MATCH($C163, Demand!$B$9:$B$1040,0))</f>
        <v>55.33937499999999</v>
      </c>
      <c r="H163" s="175">
        <f>Assumptions!$G$55*Assumptions!$G$46*INDEX(Demand!H$9:H$1040, MATCH($C163, Demand!$B$9:$B$1040,0))</f>
        <v>55.947499999999991</v>
      </c>
      <c r="I163" s="175">
        <f>Assumptions!$G$55*Assumptions!$G$46*INDEX(Demand!I$9:I$1040, MATCH($C163, Demand!$B$9:$B$1040,0))</f>
        <v>55.744791666666664</v>
      </c>
      <c r="J163" s="175">
        <f>Assumptions!$G$55*Assumptions!$G$46*INDEX(Demand!J$9:J$1040, MATCH($C163, Demand!$B$9:$B$1040,0))</f>
        <v>55.947499999999991</v>
      </c>
      <c r="K163" s="175">
        <f>Assumptions!$G$55*Assumptions!$G$46*INDEX(Demand!K$9:K$1040, MATCH($C163, Demand!$B$9:$B$1040,0))</f>
        <v>56.8596875</v>
      </c>
      <c r="L163" s="175">
        <f>Assumptions!$G$55*Assumptions!$G$46*INDEX(Demand!L$9:L$1040, MATCH($C163, Demand!$B$9:$B$1040,0))</f>
        <v>58.177291666666669</v>
      </c>
      <c r="M163" s="175">
        <f>Assumptions!$G$55*Assumptions!$G$46*INDEX(Demand!M$9:M$1040, MATCH($C163, Demand!$B$9:$B$1040,0))</f>
        <v>57.873229166666661</v>
      </c>
      <c r="N163" s="175">
        <f>Assumptions!$G$55*Assumptions!$G$46*INDEX(Demand!N$9:N$1040, MATCH($C163, Demand!$B$9:$B$1040,0))</f>
        <v>57.873229166666661</v>
      </c>
      <c r="O163" s="175">
        <f>Assumptions!$G$55*Assumptions!$G$46*INDEX(Demand!O$9:O$1040, MATCH($C163, Demand!$B$9:$B$1040,0))</f>
        <v>57.873229166666661</v>
      </c>
      <c r="P163" s="175">
        <f>Assumptions!$G$55*Assumptions!$G$46*INDEX(Demand!P$9:P$1040, MATCH($C163, Demand!$B$9:$B$1040,0))</f>
        <v>57.873229166666661</v>
      </c>
      <c r="Q163" s="175">
        <f>Assumptions!$G$55*Assumptions!$G$46*INDEX(Demand!Q$9:Q$1040, MATCH($C163, Demand!$B$9:$B$1040,0))</f>
        <v>57.873229166666661</v>
      </c>
      <c r="R163" s="175">
        <f>Assumptions!$G$55*Assumptions!$G$46*INDEX(Demand!R$9:R$1040, MATCH($C163, Demand!$B$9:$B$1040,0))</f>
        <v>57.873229166666661</v>
      </c>
      <c r="S163" s="175">
        <f>Assumptions!$G$55*Assumptions!$G$46*INDEX(Demand!S$9:S$1040, MATCH($C163, Demand!$B$9:$B$1040,0))</f>
        <v>57.873229166666661</v>
      </c>
      <c r="T163" s="175">
        <f>Assumptions!$G$55*Assumptions!$G$46*INDEX(Demand!T$9:T$1040, MATCH($C163, Demand!$B$9:$B$1040,0))</f>
        <v>57.873229166666661</v>
      </c>
      <c r="U163" s="175">
        <f>Assumptions!$G$55*Assumptions!$G$46*INDEX(Demand!U$9:U$1040, MATCH($C163, Demand!$B$9:$B$1040,0))</f>
        <v>57.873229166666661</v>
      </c>
      <c r="V163" s="175">
        <f>Assumptions!$G$55*Assumptions!$G$46*INDEX(Demand!V$9:V$1040, MATCH($C163, Demand!$B$9:$B$1040,0))</f>
        <v>57.873229166666661</v>
      </c>
      <c r="W163" s="175">
        <f>Assumptions!$G$55*Assumptions!$G$46*INDEX(Demand!W$9:W$1040, MATCH($C163, Demand!$B$9:$B$1040,0))</f>
        <v>57.873229166666661</v>
      </c>
      <c r="X163" s="175">
        <f>Assumptions!$G$55*Assumptions!$G$46*INDEX(Demand!X$9:X$1040, MATCH($C163, Demand!$B$9:$B$1040,0))</f>
        <v>57.873229166666661</v>
      </c>
    </row>
    <row r="164" spans="2:24" s="1" customFormat="1" x14ac:dyDescent="0.2">
      <c r="B164" s="220">
        <f>'Span data'!B165</f>
        <v>10262851</v>
      </c>
      <c r="C164" s="169" t="str">
        <f>'Span data'!C165</f>
        <v>SHP014</v>
      </c>
      <c r="D164" s="162"/>
      <c r="E164" s="175">
        <f>Assumptions!$G$55*Assumptions!$G$46*INDEX(Demand!E$9:E$1040, MATCH($C164, Demand!$B$9:$B$1040,0))</f>
        <v>56.454270833333332</v>
      </c>
      <c r="F164" s="175">
        <f>Assumptions!$G$55*Assumptions!$G$46*INDEX(Demand!F$9:F$1040, MATCH($C164, Demand!$B$9:$B$1040,0))</f>
        <v>56.758333333333326</v>
      </c>
      <c r="G164" s="175">
        <f>Assumptions!$G$55*Assumptions!$G$46*INDEX(Demand!G$9:G$1040, MATCH($C164, Demand!$B$9:$B$1040,0))</f>
        <v>57.366458333333334</v>
      </c>
      <c r="H164" s="175">
        <f>Assumptions!$G$55*Assumptions!$G$46*INDEX(Demand!H$9:H$1040, MATCH($C164, Demand!$B$9:$B$1040,0))</f>
        <v>57.670520833333335</v>
      </c>
      <c r="I164" s="175">
        <f>Assumptions!$G$55*Assumptions!$G$46*INDEX(Demand!I$9:I$1040, MATCH($C164, Demand!$B$9:$B$1040,0))</f>
        <v>57.467812499999994</v>
      </c>
      <c r="J164" s="175">
        <f>Assumptions!$G$55*Assumptions!$G$46*INDEX(Demand!J$9:J$1040, MATCH($C164, Demand!$B$9:$B$1040,0))</f>
        <v>57.569166666666661</v>
      </c>
      <c r="K164" s="175">
        <f>Assumptions!$G$55*Assumptions!$G$46*INDEX(Demand!K$9:K$1040, MATCH($C164, Demand!$B$9:$B$1040,0))</f>
        <v>58.075937500000002</v>
      </c>
      <c r="L164" s="175">
        <f>Assumptions!$G$55*Assumptions!$G$46*INDEX(Demand!L$9:L$1040, MATCH($C164, Demand!$B$9:$B$1040,0))</f>
        <v>58.684062499999996</v>
      </c>
      <c r="M164" s="175">
        <f>Assumptions!$G$55*Assumptions!$G$46*INDEX(Demand!M$9:M$1040, MATCH($C164, Demand!$B$9:$B$1040,0))</f>
        <v>58.582708333333329</v>
      </c>
      <c r="N164" s="175">
        <f>Assumptions!$G$55*Assumptions!$G$46*INDEX(Demand!N$9:N$1040, MATCH($C164, Demand!$B$9:$B$1040,0))</f>
        <v>58.582708333333329</v>
      </c>
      <c r="O164" s="175">
        <f>Assumptions!$G$55*Assumptions!$G$46*INDEX(Demand!O$9:O$1040, MATCH($C164, Demand!$B$9:$B$1040,0))</f>
        <v>58.582708333333329</v>
      </c>
      <c r="P164" s="175">
        <f>Assumptions!$G$55*Assumptions!$G$46*INDEX(Demand!P$9:P$1040, MATCH($C164, Demand!$B$9:$B$1040,0))</f>
        <v>58.582708333333329</v>
      </c>
      <c r="Q164" s="175">
        <f>Assumptions!$G$55*Assumptions!$G$46*INDEX(Demand!Q$9:Q$1040, MATCH($C164, Demand!$B$9:$B$1040,0))</f>
        <v>58.582708333333329</v>
      </c>
      <c r="R164" s="175">
        <f>Assumptions!$G$55*Assumptions!$G$46*INDEX(Demand!R$9:R$1040, MATCH($C164, Demand!$B$9:$B$1040,0))</f>
        <v>58.582708333333329</v>
      </c>
      <c r="S164" s="175">
        <f>Assumptions!$G$55*Assumptions!$G$46*INDEX(Demand!S$9:S$1040, MATCH($C164, Demand!$B$9:$B$1040,0))</f>
        <v>58.582708333333329</v>
      </c>
      <c r="T164" s="175">
        <f>Assumptions!$G$55*Assumptions!$G$46*INDEX(Demand!T$9:T$1040, MATCH($C164, Demand!$B$9:$B$1040,0))</f>
        <v>58.582708333333329</v>
      </c>
      <c r="U164" s="175">
        <f>Assumptions!$G$55*Assumptions!$G$46*INDEX(Demand!U$9:U$1040, MATCH($C164, Demand!$B$9:$B$1040,0))</f>
        <v>58.582708333333329</v>
      </c>
      <c r="V164" s="175">
        <f>Assumptions!$G$55*Assumptions!$G$46*INDEX(Demand!V$9:V$1040, MATCH($C164, Demand!$B$9:$B$1040,0))</f>
        <v>58.582708333333329</v>
      </c>
      <c r="W164" s="175">
        <f>Assumptions!$G$55*Assumptions!$G$46*INDEX(Demand!W$9:W$1040, MATCH($C164, Demand!$B$9:$B$1040,0))</f>
        <v>58.582708333333329</v>
      </c>
      <c r="X164" s="175">
        <f>Assumptions!$G$55*Assumptions!$G$46*INDEX(Demand!X$9:X$1040, MATCH($C164, Demand!$B$9:$B$1040,0))</f>
        <v>58.582708333333329</v>
      </c>
    </row>
    <row r="165" spans="2:24" s="1" customFormat="1" x14ac:dyDescent="0.2">
      <c r="B165" s="220">
        <f>'Span data'!B166</f>
        <v>10262865</v>
      </c>
      <c r="C165" s="169" t="str">
        <f>'Span data'!C166</f>
        <v>SHP014</v>
      </c>
      <c r="D165" s="162"/>
      <c r="E165" s="175">
        <f>Assumptions!$G$55*Assumptions!$G$46*INDEX(Demand!E$9:E$1040, MATCH($C165, Demand!$B$9:$B$1040,0))</f>
        <v>56.454270833333332</v>
      </c>
      <c r="F165" s="175">
        <f>Assumptions!$G$55*Assumptions!$G$46*INDEX(Demand!F$9:F$1040, MATCH($C165, Demand!$B$9:$B$1040,0))</f>
        <v>56.758333333333326</v>
      </c>
      <c r="G165" s="175">
        <f>Assumptions!$G$55*Assumptions!$G$46*INDEX(Demand!G$9:G$1040, MATCH($C165, Demand!$B$9:$B$1040,0))</f>
        <v>57.366458333333334</v>
      </c>
      <c r="H165" s="175">
        <f>Assumptions!$G$55*Assumptions!$G$46*INDEX(Demand!H$9:H$1040, MATCH($C165, Demand!$B$9:$B$1040,0))</f>
        <v>57.670520833333335</v>
      </c>
      <c r="I165" s="175">
        <f>Assumptions!$G$55*Assumptions!$G$46*INDEX(Demand!I$9:I$1040, MATCH($C165, Demand!$B$9:$B$1040,0))</f>
        <v>57.467812499999994</v>
      </c>
      <c r="J165" s="175">
        <f>Assumptions!$G$55*Assumptions!$G$46*INDEX(Demand!J$9:J$1040, MATCH($C165, Demand!$B$9:$B$1040,0))</f>
        <v>57.569166666666661</v>
      </c>
      <c r="K165" s="175">
        <f>Assumptions!$G$55*Assumptions!$G$46*INDEX(Demand!K$9:K$1040, MATCH($C165, Demand!$B$9:$B$1040,0))</f>
        <v>58.075937500000002</v>
      </c>
      <c r="L165" s="175">
        <f>Assumptions!$G$55*Assumptions!$G$46*INDEX(Demand!L$9:L$1040, MATCH($C165, Demand!$B$9:$B$1040,0))</f>
        <v>58.684062499999996</v>
      </c>
      <c r="M165" s="175">
        <f>Assumptions!$G$55*Assumptions!$G$46*INDEX(Demand!M$9:M$1040, MATCH($C165, Demand!$B$9:$B$1040,0))</f>
        <v>58.582708333333329</v>
      </c>
      <c r="N165" s="175">
        <f>Assumptions!$G$55*Assumptions!$G$46*INDEX(Demand!N$9:N$1040, MATCH($C165, Demand!$B$9:$B$1040,0))</f>
        <v>58.582708333333329</v>
      </c>
      <c r="O165" s="175">
        <f>Assumptions!$G$55*Assumptions!$G$46*INDEX(Demand!O$9:O$1040, MATCH($C165, Demand!$B$9:$B$1040,0))</f>
        <v>58.582708333333329</v>
      </c>
      <c r="P165" s="175">
        <f>Assumptions!$G$55*Assumptions!$G$46*INDEX(Demand!P$9:P$1040, MATCH($C165, Demand!$B$9:$B$1040,0))</f>
        <v>58.582708333333329</v>
      </c>
      <c r="Q165" s="175">
        <f>Assumptions!$G$55*Assumptions!$G$46*INDEX(Demand!Q$9:Q$1040, MATCH($C165, Demand!$B$9:$B$1040,0))</f>
        <v>58.582708333333329</v>
      </c>
      <c r="R165" s="175">
        <f>Assumptions!$G$55*Assumptions!$G$46*INDEX(Demand!R$9:R$1040, MATCH($C165, Demand!$B$9:$B$1040,0))</f>
        <v>58.582708333333329</v>
      </c>
      <c r="S165" s="175">
        <f>Assumptions!$G$55*Assumptions!$G$46*INDEX(Demand!S$9:S$1040, MATCH($C165, Demand!$B$9:$B$1040,0))</f>
        <v>58.582708333333329</v>
      </c>
      <c r="T165" s="175">
        <f>Assumptions!$G$55*Assumptions!$G$46*INDEX(Demand!T$9:T$1040, MATCH($C165, Demand!$B$9:$B$1040,0))</f>
        <v>58.582708333333329</v>
      </c>
      <c r="U165" s="175">
        <f>Assumptions!$G$55*Assumptions!$G$46*INDEX(Demand!U$9:U$1040, MATCH($C165, Demand!$B$9:$B$1040,0))</f>
        <v>58.582708333333329</v>
      </c>
      <c r="V165" s="175">
        <f>Assumptions!$G$55*Assumptions!$G$46*INDEX(Demand!V$9:V$1040, MATCH($C165, Demand!$B$9:$B$1040,0))</f>
        <v>58.582708333333329</v>
      </c>
      <c r="W165" s="175">
        <f>Assumptions!$G$55*Assumptions!$G$46*INDEX(Demand!W$9:W$1040, MATCH($C165, Demand!$B$9:$B$1040,0))</f>
        <v>58.582708333333329</v>
      </c>
      <c r="X165" s="175">
        <f>Assumptions!$G$55*Assumptions!$G$46*INDEX(Demand!X$9:X$1040, MATCH($C165, Demand!$B$9:$B$1040,0))</f>
        <v>58.582708333333329</v>
      </c>
    </row>
    <row r="166" spans="2:24" s="1" customFormat="1" x14ac:dyDescent="0.2">
      <c r="B166" s="220">
        <f>'Span data'!B167</f>
        <v>10262868</v>
      </c>
      <c r="C166" s="169" t="str">
        <f>'Span data'!C167</f>
        <v>SHP014</v>
      </c>
      <c r="D166" s="162"/>
      <c r="E166" s="175">
        <f>Assumptions!$G$55*Assumptions!$G$46*INDEX(Demand!E$9:E$1040, MATCH($C166, Demand!$B$9:$B$1040,0))</f>
        <v>56.454270833333332</v>
      </c>
      <c r="F166" s="175">
        <f>Assumptions!$G$55*Assumptions!$G$46*INDEX(Demand!F$9:F$1040, MATCH($C166, Demand!$B$9:$B$1040,0))</f>
        <v>56.758333333333326</v>
      </c>
      <c r="G166" s="175">
        <f>Assumptions!$G$55*Assumptions!$G$46*INDEX(Demand!G$9:G$1040, MATCH($C166, Demand!$B$9:$B$1040,0))</f>
        <v>57.366458333333334</v>
      </c>
      <c r="H166" s="175">
        <f>Assumptions!$G$55*Assumptions!$G$46*INDEX(Demand!H$9:H$1040, MATCH($C166, Demand!$B$9:$B$1040,0))</f>
        <v>57.670520833333335</v>
      </c>
      <c r="I166" s="175">
        <f>Assumptions!$G$55*Assumptions!$G$46*INDEX(Demand!I$9:I$1040, MATCH($C166, Demand!$B$9:$B$1040,0))</f>
        <v>57.467812499999994</v>
      </c>
      <c r="J166" s="175">
        <f>Assumptions!$G$55*Assumptions!$G$46*INDEX(Demand!J$9:J$1040, MATCH($C166, Demand!$B$9:$B$1040,0))</f>
        <v>57.569166666666661</v>
      </c>
      <c r="K166" s="175">
        <f>Assumptions!$G$55*Assumptions!$G$46*INDEX(Demand!K$9:K$1040, MATCH($C166, Demand!$B$9:$B$1040,0))</f>
        <v>58.075937500000002</v>
      </c>
      <c r="L166" s="175">
        <f>Assumptions!$G$55*Assumptions!$G$46*INDEX(Demand!L$9:L$1040, MATCH($C166, Demand!$B$9:$B$1040,0))</f>
        <v>58.684062499999996</v>
      </c>
      <c r="M166" s="175">
        <f>Assumptions!$G$55*Assumptions!$G$46*INDEX(Demand!M$9:M$1040, MATCH($C166, Demand!$B$9:$B$1040,0))</f>
        <v>58.582708333333329</v>
      </c>
      <c r="N166" s="175">
        <f>Assumptions!$G$55*Assumptions!$G$46*INDEX(Demand!N$9:N$1040, MATCH($C166, Demand!$B$9:$B$1040,0))</f>
        <v>58.582708333333329</v>
      </c>
      <c r="O166" s="175">
        <f>Assumptions!$G$55*Assumptions!$G$46*INDEX(Demand!O$9:O$1040, MATCH($C166, Demand!$B$9:$B$1040,0))</f>
        <v>58.582708333333329</v>
      </c>
      <c r="P166" s="175">
        <f>Assumptions!$G$55*Assumptions!$G$46*INDEX(Demand!P$9:P$1040, MATCH($C166, Demand!$B$9:$B$1040,0))</f>
        <v>58.582708333333329</v>
      </c>
      <c r="Q166" s="175">
        <f>Assumptions!$G$55*Assumptions!$G$46*INDEX(Demand!Q$9:Q$1040, MATCH($C166, Demand!$B$9:$B$1040,0))</f>
        <v>58.582708333333329</v>
      </c>
      <c r="R166" s="175">
        <f>Assumptions!$G$55*Assumptions!$G$46*INDEX(Demand!R$9:R$1040, MATCH($C166, Demand!$B$9:$B$1040,0))</f>
        <v>58.582708333333329</v>
      </c>
      <c r="S166" s="175">
        <f>Assumptions!$G$55*Assumptions!$G$46*INDEX(Demand!S$9:S$1040, MATCH($C166, Demand!$B$9:$B$1040,0))</f>
        <v>58.582708333333329</v>
      </c>
      <c r="T166" s="175">
        <f>Assumptions!$G$55*Assumptions!$G$46*INDEX(Demand!T$9:T$1040, MATCH($C166, Demand!$B$9:$B$1040,0))</f>
        <v>58.582708333333329</v>
      </c>
      <c r="U166" s="175">
        <f>Assumptions!$G$55*Assumptions!$G$46*INDEX(Demand!U$9:U$1040, MATCH($C166, Demand!$B$9:$B$1040,0))</f>
        <v>58.582708333333329</v>
      </c>
      <c r="V166" s="175">
        <f>Assumptions!$G$55*Assumptions!$G$46*INDEX(Demand!V$9:V$1040, MATCH($C166, Demand!$B$9:$B$1040,0))</f>
        <v>58.582708333333329</v>
      </c>
      <c r="W166" s="175">
        <f>Assumptions!$G$55*Assumptions!$G$46*INDEX(Demand!W$9:W$1040, MATCH($C166, Demand!$B$9:$B$1040,0))</f>
        <v>58.582708333333329</v>
      </c>
      <c r="X166" s="175">
        <f>Assumptions!$G$55*Assumptions!$G$46*INDEX(Demand!X$9:X$1040, MATCH($C166, Demand!$B$9:$B$1040,0))</f>
        <v>58.582708333333329</v>
      </c>
    </row>
    <row r="167" spans="2:24" s="1" customFormat="1" x14ac:dyDescent="0.2">
      <c r="B167" s="220">
        <f>'Span data'!B168</f>
        <v>10263212</v>
      </c>
      <c r="C167" s="169" t="str">
        <f>'Span data'!C168</f>
        <v>SHP014</v>
      </c>
      <c r="D167" s="162"/>
      <c r="E167" s="175">
        <f>Assumptions!$G$55*Assumptions!$G$46*INDEX(Demand!E$9:E$1040, MATCH($C167, Demand!$B$9:$B$1040,0))</f>
        <v>56.454270833333332</v>
      </c>
      <c r="F167" s="175">
        <f>Assumptions!$G$55*Assumptions!$G$46*INDEX(Demand!F$9:F$1040, MATCH($C167, Demand!$B$9:$B$1040,0))</f>
        <v>56.758333333333326</v>
      </c>
      <c r="G167" s="175">
        <f>Assumptions!$G$55*Assumptions!$G$46*INDEX(Demand!G$9:G$1040, MATCH($C167, Demand!$B$9:$B$1040,0))</f>
        <v>57.366458333333334</v>
      </c>
      <c r="H167" s="175">
        <f>Assumptions!$G$55*Assumptions!$G$46*INDEX(Demand!H$9:H$1040, MATCH($C167, Demand!$B$9:$B$1040,0))</f>
        <v>57.670520833333335</v>
      </c>
      <c r="I167" s="175">
        <f>Assumptions!$G$55*Assumptions!$G$46*INDEX(Demand!I$9:I$1040, MATCH($C167, Demand!$B$9:$B$1040,0))</f>
        <v>57.467812499999994</v>
      </c>
      <c r="J167" s="175">
        <f>Assumptions!$G$55*Assumptions!$G$46*INDEX(Demand!J$9:J$1040, MATCH($C167, Demand!$B$9:$B$1040,0))</f>
        <v>57.569166666666661</v>
      </c>
      <c r="K167" s="175">
        <f>Assumptions!$G$55*Assumptions!$G$46*INDEX(Demand!K$9:K$1040, MATCH($C167, Demand!$B$9:$B$1040,0))</f>
        <v>58.075937500000002</v>
      </c>
      <c r="L167" s="175">
        <f>Assumptions!$G$55*Assumptions!$G$46*INDEX(Demand!L$9:L$1040, MATCH($C167, Demand!$B$9:$B$1040,0))</f>
        <v>58.684062499999996</v>
      </c>
      <c r="M167" s="175">
        <f>Assumptions!$G$55*Assumptions!$G$46*INDEX(Demand!M$9:M$1040, MATCH($C167, Demand!$B$9:$B$1040,0))</f>
        <v>58.582708333333329</v>
      </c>
      <c r="N167" s="175">
        <f>Assumptions!$G$55*Assumptions!$G$46*INDEX(Demand!N$9:N$1040, MATCH($C167, Demand!$B$9:$B$1040,0))</f>
        <v>58.582708333333329</v>
      </c>
      <c r="O167" s="175">
        <f>Assumptions!$G$55*Assumptions!$G$46*INDEX(Demand!O$9:O$1040, MATCH($C167, Demand!$B$9:$B$1040,0))</f>
        <v>58.582708333333329</v>
      </c>
      <c r="P167" s="175">
        <f>Assumptions!$G$55*Assumptions!$G$46*INDEX(Demand!P$9:P$1040, MATCH($C167, Demand!$B$9:$B$1040,0))</f>
        <v>58.582708333333329</v>
      </c>
      <c r="Q167" s="175">
        <f>Assumptions!$G$55*Assumptions!$G$46*INDEX(Demand!Q$9:Q$1040, MATCH($C167, Demand!$B$9:$B$1040,0))</f>
        <v>58.582708333333329</v>
      </c>
      <c r="R167" s="175">
        <f>Assumptions!$G$55*Assumptions!$G$46*INDEX(Demand!R$9:R$1040, MATCH($C167, Demand!$B$9:$B$1040,0))</f>
        <v>58.582708333333329</v>
      </c>
      <c r="S167" s="175">
        <f>Assumptions!$G$55*Assumptions!$G$46*INDEX(Demand!S$9:S$1040, MATCH($C167, Demand!$B$9:$B$1040,0))</f>
        <v>58.582708333333329</v>
      </c>
      <c r="T167" s="175">
        <f>Assumptions!$G$55*Assumptions!$G$46*INDEX(Demand!T$9:T$1040, MATCH($C167, Demand!$B$9:$B$1040,0))</f>
        <v>58.582708333333329</v>
      </c>
      <c r="U167" s="175">
        <f>Assumptions!$G$55*Assumptions!$G$46*INDEX(Demand!U$9:U$1040, MATCH($C167, Demand!$B$9:$B$1040,0))</f>
        <v>58.582708333333329</v>
      </c>
      <c r="V167" s="175">
        <f>Assumptions!$G$55*Assumptions!$G$46*INDEX(Demand!V$9:V$1040, MATCH($C167, Demand!$B$9:$B$1040,0))</f>
        <v>58.582708333333329</v>
      </c>
      <c r="W167" s="175">
        <f>Assumptions!$G$55*Assumptions!$G$46*INDEX(Demand!W$9:W$1040, MATCH($C167, Demand!$B$9:$B$1040,0))</f>
        <v>58.582708333333329</v>
      </c>
      <c r="X167" s="175">
        <f>Assumptions!$G$55*Assumptions!$G$46*INDEX(Demand!X$9:X$1040, MATCH($C167, Demand!$B$9:$B$1040,0))</f>
        <v>58.582708333333329</v>
      </c>
    </row>
    <row r="168" spans="2:24" s="1" customFormat="1" x14ac:dyDescent="0.2">
      <c r="B168" s="220">
        <f>'Span data'!B169</f>
        <v>10263224</v>
      </c>
      <c r="C168" s="169" t="str">
        <f>'Span data'!C169</f>
        <v>MNA034</v>
      </c>
      <c r="D168" s="162"/>
      <c r="E168" s="175">
        <f>Assumptions!$G$55*Assumptions!$G$46*INDEX(Demand!E$9:E$1040, MATCH($C168, Demand!$B$9:$B$1040,0))</f>
        <v>66.79239583333333</v>
      </c>
      <c r="F168" s="175">
        <f>Assumptions!$G$55*Assumptions!$G$46*INDEX(Demand!F$9:F$1040, MATCH($C168, Demand!$B$9:$B$1040,0))</f>
        <v>67.400520833333331</v>
      </c>
      <c r="G168" s="175">
        <f>Assumptions!$G$55*Assumptions!$G$46*INDEX(Demand!G$9:G$1040, MATCH($C168, Demand!$B$9:$B$1040,0))</f>
        <v>68.211354166666666</v>
      </c>
      <c r="H168" s="175">
        <f>Assumptions!$G$55*Assumptions!$G$46*INDEX(Demand!H$9:H$1040, MATCH($C168, Demand!$B$9:$B$1040,0))</f>
        <v>68.718124999999986</v>
      </c>
      <c r="I168" s="175">
        <f>Assumptions!$G$55*Assumptions!$G$46*INDEX(Demand!I$9:I$1040, MATCH($C168, Demand!$B$9:$B$1040,0))</f>
        <v>68.718124999999986</v>
      </c>
      <c r="J168" s="175">
        <f>Assumptions!$G$55*Assumptions!$G$46*INDEX(Demand!J$9:J$1040, MATCH($C168, Demand!$B$9:$B$1040,0))</f>
        <v>68.920833333333334</v>
      </c>
      <c r="K168" s="175">
        <f>Assumptions!$G$55*Assumptions!$G$46*INDEX(Demand!K$9:K$1040, MATCH($C168, Demand!$B$9:$B$1040,0))</f>
        <v>69.833020833333322</v>
      </c>
      <c r="L168" s="175">
        <f>Assumptions!$G$55*Assumptions!$G$46*INDEX(Demand!L$9:L$1040, MATCH($C168, Demand!$B$9:$B$1040,0))</f>
        <v>70.846562500000005</v>
      </c>
      <c r="M168" s="175">
        <f>Assumptions!$G$55*Assumptions!$G$46*INDEX(Demand!M$9:M$1040, MATCH($C168, Demand!$B$9:$B$1040,0))</f>
        <v>70.643854166666657</v>
      </c>
      <c r="N168" s="175">
        <f>Assumptions!$G$55*Assumptions!$G$46*INDEX(Demand!N$9:N$1040, MATCH($C168, Demand!$B$9:$B$1040,0))</f>
        <v>70.643854166666657</v>
      </c>
      <c r="O168" s="175">
        <f>Assumptions!$G$55*Assumptions!$G$46*INDEX(Demand!O$9:O$1040, MATCH($C168, Demand!$B$9:$B$1040,0))</f>
        <v>70.643854166666657</v>
      </c>
      <c r="P168" s="175">
        <f>Assumptions!$G$55*Assumptions!$G$46*INDEX(Demand!P$9:P$1040, MATCH($C168, Demand!$B$9:$B$1040,0))</f>
        <v>70.643854166666657</v>
      </c>
      <c r="Q168" s="175">
        <f>Assumptions!$G$55*Assumptions!$G$46*INDEX(Demand!Q$9:Q$1040, MATCH($C168, Demand!$B$9:$B$1040,0))</f>
        <v>70.643854166666657</v>
      </c>
      <c r="R168" s="175">
        <f>Assumptions!$G$55*Assumptions!$G$46*INDEX(Demand!R$9:R$1040, MATCH($C168, Demand!$B$9:$B$1040,0))</f>
        <v>70.643854166666657</v>
      </c>
      <c r="S168" s="175">
        <f>Assumptions!$G$55*Assumptions!$G$46*INDEX(Demand!S$9:S$1040, MATCH($C168, Demand!$B$9:$B$1040,0))</f>
        <v>70.643854166666657</v>
      </c>
      <c r="T168" s="175">
        <f>Assumptions!$G$55*Assumptions!$G$46*INDEX(Demand!T$9:T$1040, MATCH($C168, Demand!$B$9:$B$1040,0))</f>
        <v>70.643854166666657</v>
      </c>
      <c r="U168" s="175">
        <f>Assumptions!$G$55*Assumptions!$G$46*INDEX(Demand!U$9:U$1040, MATCH($C168, Demand!$B$9:$B$1040,0))</f>
        <v>70.643854166666657</v>
      </c>
      <c r="V168" s="175">
        <f>Assumptions!$G$55*Assumptions!$G$46*INDEX(Demand!V$9:V$1040, MATCH($C168, Demand!$B$9:$B$1040,0))</f>
        <v>70.643854166666657</v>
      </c>
      <c r="W168" s="175">
        <f>Assumptions!$G$55*Assumptions!$G$46*INDEX(Demand!W$9:W$1040, MATCH($C168, Demand!$B$9:$B$1040,0))</f>
        <v>70.643854166666657</v>
      </c>
      <c r="X168" s="175">
        <f>Assumptions!$G$55*Assumptions!$G$46*INDEX(Demand!X$9:X$1040, MATCH($C168, Demand!$B$9:$B$1040,0))</f>
        <v>70.643854166666657</v>
      </c>
    </row>
    <row r="169" spans="2:24" s="1" customFormat="1" x14ac:dyDescent="0.2">
      <c r="B169" s="220">
        <f>'Span data'!B170</f>
        <v>10263226</v>
      </c>
      <c r="C169" s="169" t="str">
        <f>'Span data'!C170</f>
        <v>MNA034</v>
      </c>
      <c r="D169" s="162"/>
      <c r="E169" s="175">
        <f>Assumptions!$G$55*Assumptions!$G$46*INDEX(Demand!E$9:E$1040, MATCH($C169, Demand!$B$9:$B$1040,0))</f>
        <v>66.79239583333333</v>
      </c>
      <c r="F169" s="175">
        <f>Assumptions!$G$55*Assumptions!$G$46*INDEX(Demand!F$9:F$1040, MATCH($C169, Demand!$B$9:$B$1040,0))</f>
        <v>67.400520833333331</v>
      </c>
      <c r="G169" s="175">
        <f>Assumptions!$G$55*Assumptions!$G$46*INDEX(Demand!G$9:G$1040, MATCH($C169, Demand!$B$9:$B$1040,0))</f>
        <v>68.211354166666666</v>
      </c>
      <c r="H169" s="175">
        <f>Assumptions!$G$55*Assumptions!$G$46*INDEX(Demand!H$9:H$1040, MATCH($C169, Demand!$B$9:$B$1040,0))</f>
        <v>68.718124999999986</v>
      </c>
      <c r="I169" s="175">
        <f>Assumptions!$G$55*Assumptions!$G$46*INDEX(Demand!I$9:I$1040, MATCH($C169, Demand!$B$9:$B$1040,0))</f>
        <v>68.718124999999986</v>
      </c>
      <c r="J169" s="175">
        <f>Assumptions!$G$55*Assumptions!$G$46*INDEX(Demand!J$9:J$1040, MATCH($C169, Demand!$B$9:$B$1040,0))</f>
        <v>68.920833333333334</v>
      </c>
      <c r="K169" s="175">
        <f>Assumptions!$G$55*Assumptions!$G$46*INDEX(Demand!K$9:K$1040, MATCH($C169, Demand!$B$9:$B$1040,0))</f>
        <v>69.833020833333322</v>
      </c>
      <c r="L169" s="175">
        <f>Assumptions!$G$55*Assumptions!$G$46*INDEX(Demand!L$9:L$1040, MATCH($C169, Demand!$B$9:$B$1040,0))</f>
        <v>70.846562500000005</v>
      </c>
      <c r="M169" s="175">
        <f>Assumptions!$G$55*Assumptions!$G$46*INDEX(Demand!M$9:M$1040, MATCH($C169, Demand!$B$9:$B$1040,0))</f>
        <v>70.643854166666657</v>
      </c>
      <c r="N169" s="175">
        <f>Assumptions!$G$55*Assumptions!$G$46*INDEX(Demand!N$9:N$1040, MATCH($C169, Demand!$B$9:$B$1040,0))</f>
        <v>70.643854166666657</v>
      </c>
      <c r="O169" s="175">
        <f>Assumptions!$G$55*Assumptions!$G$46*INDEX(Demand!O$9:O$1040, MATCH($C169, Demand!$B$9:$B$1040,0))</f>
        <v>70.643854166666657</v>
      </c>
      <c r="P169" s="175">
        <f>Assumptions!$G$55*Assumptions!$G$46*INDEX(Demand!P$9:P$1040, MATCH($C169, Demand!$B$9:$B$1040,0))</f>
        <v>70.643854166666657</v>
      </c>
      <c r="Q169" s="175">
        <f>Assumptions!$G$55*Assumptions!$G$46*INDEX(Demand!Q$9:Q$1040, MATCH($C169, Demand!$B$9:$B$1040,0))</f>
        <v>70.643854166666657</v>
      </c>
      <c r="R169" s="175">
        <f>Assumptions!$G$55*Assumptions!$G$46*INDEX(Demand!R$9:R$1040, MATCH($C169, Demand!$B$9:$B$1040,0))</f>
        <v>70.643854166666657</v>
      </c>
      <c r="S169" s="175">
        <f>Assumptions!$G$55*Assumptions!$G$46*INDEX(Demand!S$9:S$1040, MATCH($C169, Demand!$B$9:$B$1040,0))</f>
        <v>70.643854166666657</v>
      </c>
      <c r="T169" s="175">
        <f>Assumptions!$G$55*Assumptions!$G$46*INDEX(Demand!T$9:T$1040, MATCH($C169, Demand!$B$9:$B$1040,0))</f>
        <v>70.643854166666657</v>
      </c>
      <c r="U169" s="175">
        <f>Assumptions!$G$55*Assumptions!$G$46*INDEX(Demand!U$9:U$1040, MATCH($C169, Demand!$B$9:$B$1040,0))</f>
        <v>70.643854166666657</v>
      </c>
      <c r="V169" s="175">
        <f>Assumptions!$G$55*Assumptions!$G$46*INDEX(Demand!V$9:V$1040, MATCH($C169, Demand!$B$9:$B$1040,0))</f>
        <v>70.643854166666657</v>
      </c>
      <c r="W169" s="175">
        <f>Assumptions!$G$55*Assumptions!$G$46*INDEX(Demand!W$9:W$1040, MATCH($C169, Demand!$B$9:$B$1040,0))</f>
        <v>70.643854166666657</v>
      </c>
      <c r="X169" s="175">
        <f>Assumptions!$G$55*Assumptions!$G$46*INDEX(Demand!X$9:X$1040, MATCH($C169, Demand!$B$9:$B$1040,0))</f>
        <v>70.643854166666657</v>
      </c>
    </row>
    <row r="170" spans="2:24" s="1" customFormat="1" x14ac:dyDescent="0.2">
      <c r="B170" s="220">
        <f>'Span data'!B171</f>
        <v>10263303</v>
      </c>
      <c r="C170" s="169" t="str">
        <f>'Span data'!C171</f>
        <v>MNA034</v>
      </c>
      <c r="D170" s="162"/>
      <c r="E170" s="175">
        <f>Assumptions!$G$55*Assumptions!$G$46*INDEX(Demand!E$9:E$1040, MATCH($C170, Demand!$B$9:$B$1040,0))</f>
        <v>66.79239583333333</v>
      </c>
      <c r="F170" s="175">
        <f>Assumptions!$G$55*Assumptions!$G$46*INDEX(Demand!F$9:F$1040, MATCH($C170, Demand!$B$9:$B$1040,0))</f>
        <v>67.400520833333331</v>
      </c>
      <c r="G170" s="175">
        <f>Assumptions!$G$55*Assumptions!$G$46*INDEX(Demand!G$9:G$1040, MATCH($C170, Demand!$B$9:$B$1040,0))</f>
        <v>68.211354166666666</v>
      </c>
      <c r="H170" s="175">
        <f>Assumptions!$G$55*Assumptions!$G$46*INDEX(Demand!H$9:H$1040, MATCH($C170, Demand!$B$9:$B$1040,0))</f>
        <v>68.718124999999986</v>
      </c>
      <c r="I170" s="175">
        <f>Assumptions!$G$55*Assumptions!$G$46*INDEX(Demand!I$9:I$1040, MATCH($C170, Demand!$B$9:$B$1040,0))</f>
        <v>68.718124999999986</v>
      </c>
      <c r="J170" s="175">
        <f>Assumptions!$G$55*Assumptions!$G$46*INDEX(Demand!J$9:J$1040, MATCH($C170, Demand!$B$9:$B$1040,0))</f>
        <v>68.920833333333334</v>
      </c>
      <c r="K170" s="175">
        <f>Assumptions!$G$55*Assumptions!$G$46*INDEX(Demand!K$9:K$1040, MATCH($C170, Demand!$B$9:$B$1040,0))</f>
        <v>69.833020833333322</v>
      </c>
      <c r="L170" s="175">
        <f>Assumptions!$G$55*Assumptions!$G$46*INDEX(Demand!L$9:L$1040, MATCH($C170, Demand!$B$9:$B$1040,0))</f>
        <v>70.846562500000005</v>
      </c>
      <c r="M170" s="175">
        <f>Assumptions!$G$55*Assumptions!$G$46*INDEX(Demand!M$9:M$1040, MATCH($C170, Demand!$B$9:$B$1040,0))</f>
        <v>70.643854166666657</v>
      </c>
      <c r="N170" s="175">
        <f>Assumptions!$G$55*Assumptions!$G$46*INDEX(Demand!N$9:N$1040, MATCH($C170, Demand!$B$9:$B$1040,0))</f>
        <v>70.643854166666657</v>
      </c>
      <c r="O170" s="175">
        <f>Assumptions!$G$55*Assumptions!$G$46*INDEX(Demand!O$9:O$1040, MATCH($C170, Demand!$B$9:$B$1040,0))</f>
        <v>70.643854166666657</v>
      </c>
      <c r="P170" s="175">
        <f>Assumptions!$G$55*Assumptions!$G$46*INDEX(Demand!P$9:P$1040, MATCH($C170, Demand!$B$9:$B$1040,0))</f>
        <v>70.643854166666657</v>
      </c>
      <c r="Q170" s="175">
        <f>Assumptions!$G$55*Assumptions!$G$46*INDEX(Demand!Q$9:Q$1040, MATCH($C170, Demand!$B$9:$B$1040,0))</f>
        <v>70.643854166666657</v>
      </c>
      <c r="R170" s="175">
        <f>Assumptions!$G$55*Assumptions!$G$46*INDEX(Demand!R$9:R$1040, MATCH($C170, Demand!$B$9:$B$1040,0))</f>
        <v>70.643854166666657</v>
      </c>
      <c r="S170" s="175">
        <f>Assumptions!$G$55*Assumptions!$G$46*INDEX(Demand!S$9:S$1040, MATCH($C170, Demand!$B$9:$B$1040,0))</f>
        <v>70.643854166666657</v>
      </c>
      <c r="T170" s="175">
        <f>Assumptions!$G$55*Assumptions!$G$46*INDEX(Demand!T$9:T$1040, MATCH($C170, Demand!$B$9:$B$1040,0))</f>
        <v>70.643854166666657</v>
      </c>
      <c r="U170" s="175">
        <f>Assumptions!$G$55*Assumptions!$G$46*INDEX(Demand!U$9:U$1040, MATCH($C170, Demand!$B$9:$B$1040,0))</f>
        <v>70.643854166666657</v>
      </c>
      <c r="V170" s="175">
        <f>Assumptions!$G$55*Assumptions!$G$46*INDEX(Demand!V$9:V$1040, MATCH($C170, Demand!$B$9:$B$1040,0))</f>
        <v>70.643854166666657</v>
      </c>
      <c r="W170" s="175">
        <f>Assumptions!$G$55*Assumptions!$G$46*INDEX(Demand!W$9:W$1040, MATCH($C170, Demand!$B$9:$B$1040,0))</f>
        <v>70.643854166666657</v>
      </c>
      <c r="X170" s="175">
        <f>Assumptions!$G$55*Assumptions!$G$46*INDEX(Demand!X$9:X$1040, MATCH($C170, Demand!$B$9:$B$1040,0))</f>
        <v>70.643854166666657</v>
      </c>
    </row>
    <row r="171" spans="2:24" s="1" customFormat="1" x14ac:dyDescent="0.2">
      <c r="B171" s="220">
        <f>'Span data'!B172</f>
        <v>10263304</v>
      </c>
      <c r="C171" s="169" t="str">
        <f>'Span data'!C172</f>
        <v>MNA034</v>
      </c>
      <c r="D171" s="162"/>
      <c r="E171" s="175">
        <f>Assumptions!$G$55*Assumptions!$G$46*INDEX(Demand!E$9:E$1040, MATCH($C171, Demand!$B$9:$B$1040,0))</f>
        <v>66.79239583333333</v>
      </c>
      <c r="F171" s="175">
        <f>Assumptions!$G$55*Assumptions!$G$46*INDEX(Demand!F$9:F$1040, MATCH($C171, Demand!$B$9:$B$1040,0))</f>
        <v>67.400520833333331</v>
      </c>
      <c r="G171" s="175">
        <f>Assumptions!$G$55*Assumptions!$G$46*INDEX(Demand!G$9:G$1040, MATCH($C171, Demand!$B$9:$B$1040,0))</f>
        <v>68.211354166666666</v>
      </c>
      <c r="H171" s="175">
        <f>Assumptions!$G$55*Assumptions!$G$46*INDEX(Demand!H$9:H$1040, MATCH($C171, Demand!$B$9:$B$1040,0))</f>
        <v>68.718124999999986</v>
      </c>
      <c r="I171" s="175">
        <f>Assumptions!$G$55*Assumptions!$G$46*INDEX(Demand!I$9:I$1040, MATCH($C171, Demand!$B$9:$B$1040,0))</f>
        <v>68.718124999999986</v>
      </c>
      <c r="J171" s="175">
        <f>Assumptions!$G$55*Assumptions!$G$46*INDEX(Demand!J$9:J$1040, MATCH($C171, Demand!$B$9:$B$1040,0))</f>
        <v>68.920833333333334</v>
      </c>
      <c r="K171" s="175">
        <f>Assumptions!$G$55*Assumptions!$G$46*INDEX(Demand!K$9:K$1040, MATCH($C171, Demand!$B$9:$B$1040,0))</f>
        <v>69.833020833333322</v>
      </c>
      <c r="L171" s="175">
        <f>Assumptions!$G$55*Assumptions!$G$46*INDEX(Demand!L$9:L$1040, MATCH($C171, Demand!$B$9:$B$1040,0))</f>
        <v>70.846562500000005</v>
      </c>
      <c r="M171" s="175">
        <f>Assumptions!$G$55*Assumptions!$G$46*INDEX(Demand!M$9:M$1040, MATCH($C171, Demand!$B$9:$B$1040,0))</f>
        <v>70.643854166666657</v>
      </c>
      <c r="N171" s="175">
        <f>Assumptions!$G$55*Assumptions!$G$46*INDEX(Demand!N$9:N$1040, MATCH($C171, Demand!$B$9:$B$1040,0))</f>
        <v>70.643854166666657</v>
      </c>
      <c r="O171" s="175">
        <f>Assumptions!$G$55*Assumptions!$G$46*INDEX(Demand!O$9:O$1040, MATCH($C171, Demand!$B$9:$B$1040,0))</f>
        <v>70.643854166666657</v>
      </c>
      <c r="P171" s="175">
        <f>Assumptions!$G$55*Assumptions!$G$46*INDEX(Demand!P$9:P$1040, MATCH($C171, Demand!$B$9:$B$1040,0))</f>
        <v>70.643854166666657</v>
      </c>
      <c r="Q171" s="175">
        <f>Assumptions!$G$55*Assumptions!$G$46*INDEX(Demand!Q$9:Q$1040, MATCH($C171, Demand!$B$9:$B$1040,0))</f>
        <v>70.643854166666657</v>
      </c>
      <c r="R171" s="175">
        <f>Assumptions!$G$55*Assumptions!$G$46*INDEX(Demand!R$9:R$1040, MATCH($C171, Demand!$B$9:$B$1040,0))</f>
        <v>70.643854166666657</v>
      </c>
      <c r="S171" s="175">
        <f>Assumptions!$G$55*Assumptions!$G$46*INDEX(Demand!S$9:S$1040, MATCH($C171, Demand!$B$9:$B$1040,0))</f>
        <v>70.643854166666657</v>
      </c>
      <c r="T171" s="175">
        <f>Assumptions!$G$55*Assumptions!$G$46*INDEX(Demand!T$9:T$1040, MATCH($C171, Demand!$B$9:$B$1040,0))</f>
        <v>70.643854166666657</v>
      </c>
      <c r="U171" s="175">
        <f>Assumptions!$G$55*Assumptions!$G$46*INDEX(Demand!U$9:U$1040, MATCH($C171, Demand!$B$9:$B$1040,0))</f>
        <v>70.643854166666657</v>
      </c>
      <c r="V171" s="175">
        <f>Assumptions!$G$55*Assumptions!$G$46*INDEX(Demand!V$9:V$1040, MATCH($C171, Demand!$B$9:$B$1040,0))</f>
        <v>70.643854166666657</v>
      </c>
      <c r="W171" s="175">
        <f>Assumptions!$G$55*Assumptions!$G$46*INDEX(Demand!W$9:W$1040, MATCH($C171, Demand!$B$9:$B$1040,0))</f>
        <v>70.643854166666657</v>
      </c>
      <c r="X171" s="175">
        <f>Assumptions!$G$55*Assumptions!$G$46*INDEX(Demand!X$9:X$1040, MATCH($C171, Demand!$B$9:$B$1040,0))</f>
        <v>70.643854166666657</v>
      </c>
    </row>
    <row r="172" spans="2:24" s="1" customFormat="1" x14ac:dyDescent="0.2">
      <c r="B172" s="220">
        <f>'Span data'!B173</f>
        <v>10263307</v>
      </c>
      <c r="C172" s="169" t="str">
        <f>'Span data'!C173</f>
        <v>MNA034</v>
      </c>
      <c r="D172" s="162"/>
      <c r="E172" s="175">
        <f>Assumptions!$G$55*Assumptions!$G$46*INDEX(Demand!E$9:E$1040, MATCH($C172, Demand!$B$9:$B$1040,0))</f>
        <v>66.79239583333333</v>
      </c>
      <c r="F172" s="175">
        <f>Assumptions!$G$55*Assumptions!$G$46*INDEX(Demand!F$9:F$1040, MATCH($C172, Demand!$B$9:$B$1040,0))</f>
        <v>67.400520833333331</v>
      </c>
      <c r="G172" s="175">
        <f>Assumptions!$G$55*Assumptions!$G$46*INDEX(Demand!G$9:G$1040, MATCH($C172, Demand!$B$9:$B$1040,0))</f>
        <v>68.211354166666666</v>
      </c>
      <c r="H172" s="175">
        <f>Assumptions!$G$55*Assumptions!$G$46*INDEX(Demand!H$9:H$1040, MATCH($C172, Demand!$B$9:$B$1040,0))</f>
        <v>68.718124999999986</v>
      </c>
      <c r="I172" s="175">
        <f>Assumptions!$G$55*Assumptions!$G$46*INDEX(Demand!I$9:I$1040, MATCH($C172, Demand!$B$9:$B$1040,0))</f>
        <v>68.718124999999986</v>
      </c>
      <c r="J172" s="175">
        <f>Assumptions!$G$55*Assumptions!$G$46*INDEX(Demand!J$9:J$1040, MATCH($C172, Demand!$B$9:$B$1040,0))</f>
        <v>68.920833333333334</v>
      </c>
      <c r="K172" s="175">
        <f>Assumptions!$G$55*Assumptions!$G$46*INDEX(Demand!K$9:K$1040, MATCH($C172, Demand!$B$9:$B$1040,0))</f>
        <v>69.833020833333322</v>
      </c>
      <c r="L172" s="175">
        <f>Assumptions!$G$55*Assumptions!$G$46*INDEX(Demand!L$9:L$1040, MATCH($C172, Demand!$B$9:$B$1040,0))</f>
        <v>70.846562500000005</v>
      </c>
      <c r="M172" s="175">
        <f>Assumptions!$G$55*Assumptions!$G$46*INDEX(Demand!M$9:M$1040, MATCH($C172, Demand!$B$9:$B$1040,0))</f>
        <v>70.643854166666657</v>
      </c>
      <c r="N172" s="175">
        <f>Assumptions!$G$55*Assumptions!$G$46*INDEX(Demand!N$9:N$1040, MATCH($C172, Demand!$B$9:$B$1040,0))</f>
        <v>70.643854166666657</v>
      </c>
      <c r="O172" s="175">
        <f>Assumptions!$G$55*Assumptions!$G$46*INDEX(Demand!O$9:O$1040, MATCH($C172, Demand!$B$9:$B$1040,0))</f>
        <v>70.643854166666657</v>
      </c>
      <c r="P172" s="175">
        <f>Assumptions!$G$55*Assumptions!$G$46*INDEX(Demand!P$9:P$1040, MATCH($C172, Demand!$B$9:$B$1040,0))</f>
        <v>70.643854166666657</v>
      </c>
      <c r="Q172" s="175">
        <f>Assumptions!$G$55*Assumptions!$G$46*INDEX(Demand!Q$9:Q$1040, MATCH($C172, Demand!$B$9:$B$1040,0))</f>
        <v>70.643854166666657</v>
      </c>
      <c r="R172" s="175">
        <f>Assumptions!$G$55*Assumptions!$G$46*INDEX(Demand!R$9:R$1040, MATCH($C172, Demand!$B$9:$B$1040,0))</f>
        <v>70.643854166666657</v>
      </c>
      <c r="S172" s="175">
        <f>Assumptions!$G$55*Assumptions!$G$46*INDEX(Demand!S$9:S$1040, MATCH($C172, Demand!$B$9:$B$1040,0))</f>
        <v>70.643854166666657</v>
      </c>
      <c r="T172" s="175">
        <f>Assumptions!$G$55*Assumptions!$G$46*INDEX(Demand!T$9:T$1040, MATCH($C172, Demand!$B$9:$B$1040,0))</f>
        <v>70.643854166666657</v>
      </c>
      <c r="U172" s="175">
        <f>Assumptions!$G$55*Assumptions!$G$46*INDEX(Demand!U$9:U$1040, MATCH($C172, Demand!$B$9:$B$1040,0))</f>
        <v>70.643854166666657</v>
      </c>
      <c r="V172" s="175">
        <f>Assumptions!$G$55*Assumptions!$G$46*INDEX(Demand!V$9:V$1040, MATCH($C172, Demand!$B$9:$B$1040,0))</f>
        <v>70.643854166666657</v>
      </c>
      <c r="W172" s="175">
        <f>Assumptions!$G$55*Assumptions!$G$46*INDEX(Demand!W$9:W$1040, MATCH($C172, Demand!$B$9:$B$1040,0))</f>
        <v>70.643854166666657</v>
      </c>
      <c r="X172" s="175">
        <f>Assumptions!$G$55*Assumptions!$G$46*INDEX(Demand!X$9:X$1040, MATCH($C172, Demand!$B$9:$B$1040,0))</f>
        <v>70.643854166666657</v>
      </c>
    </row>
    <row r="173" spans="2:24" s="1" customFormat="1" x14ac:dyDescent="0.2">
      <c r="B173" s="220">
        <f>'Span data'!B174</f>
        <v>10263308</v>
      </c>
      <c r="C173" s="169" t="str">
        <f>'Span data'!C174</f>
        <v>MNA034</v>
      </c>
      <c r="D173" s="162"/>
      <c r="E173" s="175">
        <f>Assumptions!$G$55*Assumptions!$G$46*INDEX(Demand!E$9:E$1040, MATCH($C173, Demand!$B$9:$B$1040,0))</f>
        <v>66.79239583333333</v>
      </c>
      <c r="F173" s="175">
        <f>Assumptions!$G$55*Assumptions!$G$46*INDEX(Demand!F$9:F$1040, MATCH($C173, Demand!$B$9:$B$1040,0))</f>
        <v>67.400520833333331</v>
      </c>
      <c r="G173" s="175">
        <f>Assumptions!$G$55*Assumptions!$G$46*INDEX(Demand!G$9:G$1040, MATCH($C173, Demand!$B$9:$B$1040,0))</f>
        <v>68.211354166666666</v>
      </c>
      <c r="H173" s="175">
        <f>Assumptions!$G$55*Assumptions!$G$46*INDEX(Demand!H$9:H$1040, MATCH($C173, Demand!$B$9:$B$1040,0))</f>
        <v>68.718124999999986</v>
      </c>
      <c r="I173" s="175">
        <f>Assumptions!$G$55*Assumptions!$G$46*INDEX(Demand!I$9:I$1040, MATCH($C173, Demand!$B$9:$B$1040,0))</f>
        <v>68.718124999999986</v>
      </c>
      <c r="J173" s="175">
        <f>Assumptions!$G$55*Assumptions!$G$46*INDEX(Demand!J$9:J$1040, MATCH($C173, Demand!$B$9:$B$1040,0))</f>
        <v>68.920833333333334</v>
      </c>
      <c r="K173" s="175">
        <f>Assumptions!$G$55*Assumptions!$G$46*INDEX(Demand!K$9:K$1040, MATCH($C173, Demand!$B$9:$B$1040,0))</f>
        <v>69.833020833333322</v>
      </c>
      <c r="L173" s="175">
        <f>Assumptions!$G$55*Assumptions!$G$46*INDEX(Demand!L$9:L$1040, MATCH($C173, Demand!$B$9:$B$1040,0))</f>
        <v>70.846562500000005</v>
      </c>
      <c r="M173" s="175">
        <f>Assumptions!$G$55*Assumptions!$G$46*INDEX(Demand!M$9:M$1040, MATCH($C173, Demand!$B$9:$B$1040,0))</f>
        <v>70.643854166666657</v>
      </c>
      <c r="N173" s="175">
        <f>Assumptions!$G$55*Assumptions!$G$46*INDEX(Demand!N$9:N$1040, MATCH($C173, Demand!$B$9:$B$1040,0))</f>
        <v>70.643854166666657</v>
      </c>
      <c r="O173" s="175">
        <f>Assumptions!$G$55*Assumptions!$G$46*INDEX(Demand!O$9:O$1040, MATCH($C173, Demand!$B$9:$B$1040,0))</f>
        <v>70.643854166666657</v>
      </c>
      <c r="P173" s="175">
        <f>Assumptions!$G$55*Assumptions!$G$46*INDEX(Demand!P$9:P$1040, MATCH($C173, Demand!$B$9:$B$1040,0))</f>
        <v>70.643854166666657</v>
      </c>
      <c r="Q173" s="175">
        <f>Assumptions!$G$55*Assumptions!$G$46*INDEX(Demand!Q$9:Q$1040, MATCH($C173, Demand!$B$9:$B$1040,0))</f>
        <v>70.643854166666657</v>
      </c>
      <c r="R173" s="175">
        <f>Assumptions!$G$55*Assumptions!$G$46*INDEX(Demand!R$9:R$1040, MATCH($C173, Demand!$B$9:$B$1040,0))</f>
        <v>70.643854166666657</v>
      </c>
      <c r="S173" s="175">
        <f>Assumptions!$G$55*Assumptions!$G$46*INDEX(Demand!S$9:S$1040, MATCH($C173, Demand!$B$9:$B$1040,0))</f>
        <v>70.643854166666657</v>
      </c>
      <c r="T173" s="175">
        <f>Assumptions!$G$55*Assumptions!$G$46*INDEX(Demand!T$9:T$1040, MATCH($C173, Demand!$B$9:$B$1040,0))</f>
        <v>70.643854166666657</v>
      </c>
      <c r="U173" s="175">
        <f>Assumptions!$G$55*Assumptions!$G$46*INDEX(Demand!U$9:U$1040, MATCH($C173, Demand!$B$9:$B$1040,0))</f>
        <v>70.643854166666657</v>
      </c>
      <c r="V173" s="175">
        <f>Assumptions!$G$55*Assumptions!$G$46*INDEX(Demand!V$9:V$1040, MATCH($C173, Demand!$B$9:$B$1040,0))</f>
        <v>70.643854166666657</v>
      </c>
      <c r="W173" s="175">
        <f>Assumptions!$G$55*Assumptions!$G$46*INDEX(Demand!W$9:W$1040, MATCH($C173, Demand!$B$9:$B$1040,0))</f>
        <v>70.643854166666657</v>
      </c>
      <c r="X173" s="175">
        <f>Assumptions!$G$55*Assumptions!$G$46*INDEX(Demand!X$9:X$1040, MATCH($C173, Demand!$B$9:$B$1040,0))</f>
        <v>70.643854166666657</v>
      </c>
    </row>
    <row r="174" spans="2:24" s="1" customFormat="1" x14ac:dyDescent="0.2">
      <c r="B174" s="220">
        <f>'Span data'!B175</f>
        <v>10263310</v>
      </c>
      <c r="C174" s="169" t="str">
        <f>'Span data'!C175</f>
        <v>MNA034</v>
      </c>
      <c r="D174" s="162"/>
      <c r="E174" s="175">
        <f>Assumptions!$G$55*Assumptions!$G$46*INDEX(Demand!E$9:E$1040, MATCH($C174, Demand!$B$9:$B$1040,0))</f>
        <v>66.79239583333333</v>
      </c>
      <c r="F174" s="175">
        <f>Assumptions!$G$55*Assumptions!$G$46*INDEX(Demand!F$9:F$1040, MATCH($C174, Demand!$B$9:$B$1040,0))</f>
        <v>67.400520833333331</v>
      </c>
      <c r="G174" s="175">
        <f>Assumptions!$G$55*Assumptions!$G$46*INDEX(Demand!G$9:G$1040, MATCH($C174, Demand!$B$9:$B$1040,0))</f>
        <v>68.211354166666666</v>
      </c>
      <c r="H174" s="175">
        <f>Assumptions!$G$55*Assumptions!$G$46*INDEX(Demand!H$9:H$1040, MATCH($C174, Demand!$B$9:$B$1040,0))</f>
        <v>68.718124999999986</v>
      </c>
      <c r="I174" s="175">
        <f>Assumptions!$G$55*Assumptions!$G$46*INDEX(Demand!I$9:I$1040, MATCH($C174, Demand!$B$9:$B$1040,0))</f>
        <v>68.718124999999986</v>
      </c>
      <c r="J174" s="175">
        <f>Assumptions!$G$55*Assumptions!$G$46*INDEX(Demand!J$9:J$1040, MATCH($C174, Demand!$B$9:$B$1040,0))</f>
        <v>68.920833333333334</v>
      </c>
      <c r="K174" s="175">
        <f>Assumptions!$G$55*Assumptions!$G$46*INDEX(Demand!K$9:K$1040, MATCH($C174, Demand!$B$9:$B$1040,0))</f>
        <v>69.833020833333322</v>
      </c>
      <c r="L174" s="175">
        <f>Assumptions!$G$55*Assumptions!$G$46*INDEX(Demand!L$9:L$1040, MATCH($C174, Demand!$B$9:$B$1040,0))</f>
        <v>70.846562500000005</v>
      </c>
      <c r="M174" s="175">
        <f>Assumptions!$G$55*Assumptions!$G$46*INDEX(Demand!M$9:M$1040, MATCH($C174, Demand!$B$9:$B$1040,0))</f>
        <v>70.643854166666657</v>
      </c>
      <c r="N174" s="175">
        <f>Assumptions!$G$55*Assumptions!$G$46*INDEX(Demand!N$9:N$1040, MATCH($C174, Demand!$B$9:$B$1040,0))</f>
        <v>70.643854166666657</v>
      </c>
      <c r="O174" s="175">
        <f>Assumptions!$G$55*Assumptions!$G$46*INDEX(Demand!O$9:O$1040, MATCH($C174, Demand!$B$9:$B$1040,0))</f>
        <v>70.643854166666657</v>
      </c>
      <c r="P174" s="175">
        <f>Assumptions!$G$55*Assumptions!$G$46*INDEX(Demand!P$9:P$1040, MATCH($C174, Demand!$B$9:$B$1040,0))</f>
        <v>70.643854166666657</v>
      </c>
      <c r="Q174" s="175">
        <f>Assumptions!$G$55*Assumptions!$G$46*INDEX(Demand!Q$9:Q$1040, MATCH($C174, Demand!$B$9:$B$1040,0))</f>
        <v>70.643854166666657</v>
      </c>
      <c r="R174" s="175">
        <f>Assumptions!$G$55*Assumptions!$G$46*INDEX(Demand!R$9:R$1040, MATCH($C174, Demand!$B$9:$B$1040,0))</f>
        <v>70.643854166666657</v>
      </c>
      <c r="S174" s="175">
        <f>Assumptions!$G$55*Assumptions!$G$46*INDEX(Demand!S$9:S$1040, MATCH($C174, Demand!$B$9:$B$1040,0))</f>
        <v>70.643854166666657</v>
      </c>
      <c r="T174" s="175">
        <f>Assumptions!$G$55*Assumptions!$G$46*INDEX(Demand!T$9:T$1040, MATCH($C174, Demand!$B$9:$B$1040,0))</f>
        <v>70.643854166666657</v>
      </c>
      <c r="U174" s="175">
        <f>Assumptions!$G$55*Assumptions!$G$46*INDEX(Demand!U$9:U$1040, MATCH($C174, Demand!$B$9:$B$1040,0))</f>
        <v>70.643854166666657</v>
      </c>
      <c r="V174" s="175">
        <f>Assumptions!$G$55*Assumptions!$G$46*INDEX(Demand!V$9:V$1040, MATCH($C174, Demand!$B$9:$B$1040,0))</f>
        <v>70.643854166666657</v>
      </c>
      <c r="W174" s="175">
        <f>Assumptions!$G$55*Assumptions!$G$46*INDEX(Demand!W$9:W$1040, MATCH($C174, Demand!$B$9:$B$1040,0))</f>
        <v>70.643854166666657</v>
      </c>
      <c r="X174" s="175">
        <f>Assumptions!$G$55*Assumptions!$G$46*INDEX(Demand!X$9:X$1040, MATCH($C174, Demand!$B$9:$B$1040,0))</f>
        <v>70.643854166666657</v>
      </c>
    </row>
    <row r="175" spans="2:24" s="1" customFormat="1" x14ac:dyDescent="0.2">
      <c r="B175" s="220">
        <f>'Span data'!B176</f>
        <v>10263393</v>
      </c>
      <c r="C175" s="169" t="str">
        <f>'Span data'!C176</f>
        <v>MNA034</v>
      </c>
      <c r="D175" s="162"/>
      <c r="E175" s="175">
        <f>Assumptions!$G$55*Assumptions!$G$46*INDEX(Demand!E$9:E$1040, MATCH($C175, Demand!$B$9:$B$1040,0))</f>
        <v>66.79239583333333</v>
      </c>
      <c r="F175" s="175">
        <f>Assumptions!$G$55*Assumptions!$G$46*INDEX(Demand!F$9:F$1040, MATCH($C175, Demand!$B$9:$B$1040,0))</f>
        <v>67.400520833333331</v>
      </c>
      <c r="G175" s="175">
        <f>Assumptions!$G$55*Assumptions!$G$46*INDEX(Demand!G$9:G$1040, MATCH($C175, Demand!$B$9:$B$1040,0))</f>
        <v>68.211354166666666</v>
      </c>
      <c r="H175" s="175">
        <f>Assumptions!$G$55*Assumptions!$G$46*INDEX(Demand!H$9:H$1040, MATCH($C175, Demand!$B$9:$B$1040,0))</f>
        <v>68.718124999999986</v>
      </c>
      <c r="I175" s="175">
        <f>Assumptions!$G$55*Assumptions!$G$46*INDEX(Demand!I$9:I$1040, MATCH($C175, Demand!$B$9:$B$1040,0))</f>
        <v>68.718124999999986</v>
      </c>
      <c r="J175" s="175">
        <f>Assumptions!$G$55*Assumptions!$G$46*INDEX(Demand!J$9:J$1040, MATCH($C175, Demand!$B$9:$B$1040,0))</f>
        <v>68.920833333333334</v>
      </c>
      <c r="K175" s="175">
        <f>Assumptions!$G$55*Assumptions!$G$46*INDEX(Demand!K$9:K$1040, MATCH($C175, Demand!$B$9:$B$1040,0))</f>
        <v>69.833020833333322</v>
      </c>
      <c r="L175" s="175">
        <f>Assumptions!$G$55*Assumptions!$G$46*INDEX(Demand!L$9:L$1040, MATCH($C175, Demand!$B$9:$B$1040,0))</f>
        <v>70.846562500000005</v>
      </c>
      <c r="M175" s="175">
        <f>Assumptions!$G$55*Assumptions!$G$46*INDEX(Demand!M$9:M$1040, MATCH($C175, Demand!$B$9:$B$1040,0))</f>
        <v>70.643854166666657</v>
      </c>
      <c r="N175" s="175">
        <f>Assumptions!$G$55*Assumptions!$G$46*INDEX(Demand!N$9:N$1040, MATCH($C175, Demand!$B$9:$B$1040,0))</f>
        <v>70.643854166666657</v>
      </c>
      <c r="O175" s="175">
        <f>Assumptions!$G$55*Assumptions!$G$46*INDEX(Demand!O$9:O$1040, MATCH($C175, Demand!$B$9:$B$1040,0))</f>
        <v>70.643854166666657</v>
      </c>
      <c r="P175" s="175">
        <f>Assumptions!$G$55*Assumptions!$G$46*INDEX(Demand!P$9:P$1040, MATCH($C175, Demand!$B$9:$B$1040,0))</f>
        <v>70.643854166666657</v>
      </c>
      <c r="Q175" s="175">
        <f>Assumptions!$G$55*Assumptions!$G$46*INDEX(Demand!Q$9:Q$1040, MATCH($C175, Demand!$B$9:$B$1040,0))</f>
        <v>70.643854166666657</v>
      </c>
      <c r="R175" s="175">
        <f>Assumptions!$G$55*Assumptions!$G$46*INDEX(Demand!R$9:R$1040, MATCH($C175, Demand!$B$9:$B$1040,0))</f>
        <v>70.643854166666657</v>
      </c>
      <c r="S175" s="175">
        <f>Assumptions!$G$55*Assumptions!$G$46*INDEX(Demand!S$9:S$1040, MATCH($C175, Demand!$B$9:$B$1040,0))</f>
        <v>70.643854166666657</v>
      </c>
      <c r="T175" s="175">
        <f>Assumptions!$G$55*Assumptions!$G$46*INDEX(Demand!T$9:T$1040, MATCH($C175, Demand!$B$9:$B$1040,0))</f>
        <v>70.643854166666657</v>
      </c>
      <c r="U175" s="175">
        <f>Assumptions!$G$55*Assumptions!$G$46*INDEX(Demand!U$9:U$1040, MATCH($C175, Demand!$B$9:$B$1040,0))</f>
        <v>70.643854166666657</v>
      </c>
      <c r="V175" s="175">
        <f>Assumptions!$G$55*Assumptions!$G$46*INDEX(Demand!V$9:V$1040, MATCH($C175, Demand!$B$9:$B$1040,0))</f>
        <v>70.643854166666657</v>
      </c>
      <c r="W175" s="175">
        <f>Assumptions!$G$55*Assumptions!$G$46*INDEX(Demand!W$9:W$1040, MATCH($C175, Demand!$B$9:$B$1040,0))</f>
        <v>70.643854166666657</v>
      </c>
      <c r="X175" s="175">
        <f>Assumptions!$G$55*Assumptions!$G$46*INDEX(Demand!X$9:X$1040, MATCH($C175, Demand!$B$9:$B$1040,0))</f>
        <v>70.643854166666657</v>
      </c>
    </row>
    <row r="176" spans="2:24" s="1" customFormat="1" x14ac:dyDescent="0.2">
      <c r="B176" s="220">
        <f>'Span data'!B177</f>
        <v>10263844</v>
      </c>
      <c r="C176" s="169" t="str">
        <f>'Span data'!C177</f>
        <v>EHK031</v>
      </c>
      <c r="D176" s="162"/>
      <c r="E176" s="175">
        <f>Assumptions!$G$55*Assumptions!$G$46*INDEX(Demand!E$9:E$1040, MATCH($C176, Demand!$B$9:$B$1040,0))</f>
        <v>107.73947916666665</v>
      </c>
      <c r="F176" s="175">
        <f>Assumptions!$G$55*Assumptions!$G$46*INDEX(Demand!F$9:F$1040, MATCH($C176, Demand!$B$9:$B$1040,0))</f>
        <v>110.37468749999999</v>
      </c>
      <c r="G176" s="175">
        <f>Assumptions!$G$55*Assumptions!$G$46*INDEX(Demand!G$9:G$1040, MATCH($C176, Demand!$B$9:$B$1040,0))</f>
        <v>113.61802083333333</v>
      </c>
      <c r="H176" s="175">
        <f>Assumptions!$G$55*Assumptions!$G$46*INDEX(Demand!H$9:H$1040, MATCH($C176, Demand!$B$9:$B$1040,0))</f>
        <v>116.25322916666667</v>
      </c>
      <c r="I176" s="175">
        <f>Assumptions!$G$55*Assumptions!$G$46*INDEX(Demand!I$9:I$1040, MATCH($C176, Demand!$B$9:$B$1040,0))</f>
        <v>118.68572916666668</v>
      </c>
      <c r="J176" s="175">
        <f>Assumptions!$G$55*Assumptions!$G$46*INDEX(Demand!J$9:J$1040, MATCH($C176, Demand!$B$9:$B$1040,0))</f>
        <v>121.11822916666664</v>
      </c>
      <c r="K176" s="175">
        <f>Assumptions!$G$55*Assumptions!$G$46*INDEX(Demand!K$9:K$1040, MATCH($C176, Demand!$B$9:$B$1040,0))</f>
        <v>124.5642708333333</v>
      </c>
      <c r="L176" s="175">
        <f>Assumptions!$G$55*Assumptions!$G$46*INDEX(Demand!L$9:L$1040, MATCH($C176, Demand!$B$9:$B$1040,0))</f>
        <v>128.82114583333333</v>
      </c>
      <c r="M176" s="175">
        <f>Assumptions!$G$55*Assumptions!$G$46*INDEX(Demand!M$9:M$1040, MATCH($C176, Demand!$B$9:$B$1040,0))</f>
        <v>131.35499999999999</v>
      </c>
      <c r="N176" s="175">
        <f>Assumptions!$G$55*Assumptions!$G$46*INDEX(Demand!N$9:N$1040, MATCH($C176, Demand!$B$9:$B$1040,0))</f>
        <v>131.35499999999999</v>
      </c>
      <c r="O176" s="175">
        <f>Assumptions!$G$55*Assumptions!$G$46*INDEX(Demand!O$9:O$1040, MATCH($C176, Demand!$B$9:$B$1040,0))</f>
        <v>131.35499999999999</v>
      </c>
      <c r="P176" s="175">
        <f>Assumptions!$G$55*Assumptions!$G$46*INDEX(Demand!P$9:P$1040, MATCH($C176, Demand!$B$9:$B$1040,0))</f>
        <v>131.35499999999999</v>
      </c>
      <c r="Q176" s="175">
        <f>Assumptions!$G$55*Assumptions!$G$46*INDEX(Demand!Q$9:Q$1040, MATCH($C176, Demand!$B$9:$B$1040,0))</f>
        <v>131.35499999999999</v>
      </c>
      <c r="R176" s="175">
        <f>Assumptions!$G$55*Assumptions!$G$46*INDEX(Demand!R$9:R$1040, MATCH($C176, Demand!$B$9:$B$1040,0))</f>
        <v>131.35499999999999</v>
      </c>
      <c r="S176" s="175">
        <f>Assumptions!$G$55*Assumptions!$G$46*INDEX(Demand!S$9:S$1040, MATCH($C176, Demand!$B$9:$B$1040,0))</f>
        <v>131.35499999999999</v>
      </c>
      <c r="T176" s="175">
        <f>Assumptions!$G$55*Assumptions!$G$46*INDEX(Demand!T$9:T$1040, MATCH($C176, Demand!$B$9:$B$1040,0))</f>
        <v>131.35499999999999</v>
      </c>
      <c r="U176" s="175">
        <f>Assumptions!$G$55*Assumptions!$G$46*INDEX(Demand!U$9:U$1040, MATCH($C176, Demand!$B$9:$B$1040,0))</f>
        <v>131.35499999999999</v>
      </c>
      <c r="V176" s="175">
        <f>Assumptions!$G$55*Assumptions!$G$46*INDEX(Demand!V$9:V$1040, MATCH($C176, Demand!$B$9:$B$1040,0))</f>
        <v>131.35499999999999</v>
      </c>
      <c r="W176" s="175">
        <f>Assumptions!$G$55*Assumptions!$G$46*INDEX(Demand!W$9:W$1040, MATCH($C176, Demand!$B$9:$B$1040,0))</f>
        <v>131.35499999999999</v>
      </c>
      <c r="X176" s="175">
        <f>Assumptions!$G$55*Assumptions!$G$46*INDEX(Demand!X$9:X$1040, MATCH($C176, Demand!$B$9:$B$1040,0))</f>
        <v>131.35499999999999</v>
      </c>
    </row>
    <row r="177" spans="2:24" s="1" customFormat="1" x14ac:dyDescent="0.2">
      <c r="B177" s="220">
        <f>'Span data'!B178</f>
        <v>10263847</v>
      </c>
      <c r="C177" s="169" t="str">
        <f>'Span data'!C178</f>
        <v>EHK031</v>
      </c>
      <c r="D177" s="162"/>
      <c r="E177" s="175">
        <f>Assumptions!$G$55*Assumptions!$G$46*INDEX(Demand!E$9:E$1040, MATCH($C177, Demand!$B$9:$B$1040,0))</f>
        <v>107.73947916666665</v>
      </c>
      <c r="F177" s="175">
        <f>Assumptions!$G$55*Assumptions!$G$46*INDEX(Demand!F$9:F$1040, MATCH($C177, Demand!$B$9:$B$1040,0))</f>
        <v>110.37468749999999</v>
      </c>
      <c r="G177" s="175">
        <f>Assumptions!$G$55*Assumptions!$G$46*INDEX(Demand!G$9:G$1040, MATCH($C177, Demand!$B$9:$B$1040,0))</f>
        <v>113.61802083333333</v>
      </c>
      <c r="H177" s="175">
        <f>Assumptions!$G$55*Assumptions!$G$46*INDEX(Demand!H$9:H$1040, MATCH($C177, Demand!$B$9:$B$1040,0))</f>
        <v>116.25322916666667</v>
      </c>
      <c r="I177" s="175">
        <f>Assumptions!$G$55*Assumptions!$G$46*INDEX(Demand!I$9:I$1040, MATCH($C177, Demand!$B$9:$B$1040,0))</f>
        <v>118.68572916666668</v>
      </c>
      <c r="J177" s="175">
        <f>Assumptions!$G$55*Assumptions!$G$46*INDEX(Demand!J$9:J$1040, MATCH($C177, Demand!$B$9:$B$1040,0))</f>
        <v>121.11822916666664</v>
      </c>
      <c r="K177" s="175">
        <f>Assumptions!$G$55*Assumptions!$G$46*INDEX(Demand!K$9:K$1040, MATCH($C177, Demand!$B$9:$B$1040,0))</f>
        <v>124.5642708333333</v>
      </c>
      <c r="L177" s="175">
        <f>Assumptions!$G$55*Assumptions!$G$46*INDEX(Demand!L$9:L$1040, MATCH($C177, Demand!$B$9:$B$1040,0))</f>
        <v>128.82114583333333</v>
      </c>
      <c r="M177" s="175">
        <f>Assumptions!$G$55*Assumptions!$G$46*INDEX(Demand!M$9:M$1040, MATCH($C177, Demand!$B$9:$B$1040,0))</f>
        <v>131.35499999999999</v>
      </c>
      <c r="N177" s="175">
        <f>Assumptions!$G$55*Assumptions!$G$46*INDEX(Demand!N$9:N$1040, MATCH($C177, Demand!$B$9:$B$1040,0))</f>
        <v>131.35499999999999</v>
      </c>
      <c r="O177" s="175">
        <f>Assumptions!$G$55*Assumptions!$G$46*INDEX(Demand!O$9:O$1040, MATCH($C177, Demand!$B$9:$B$1040,0))</f>
        <v>131.35499999999999</v>
      </c>
      <c r="P177" s="175">
        <f>Assumptions!$G$55*Assumptions!$G$46*INDEX(Demand!P$9:P$1040, MATCH($C177, Demand!$B$9:$B$1040,0))</f>
        <v>131.35499999999999</v>
      </c>
      <c r="Q177" s="175">
        <f>Assumptions!$G$55*Assumptions!$G$46*INDEX(Demand!Q$9:Q$1040, MATCH($C177, Demand!$B$9:$B$1040,0))</f>
        <v>131.35499999999999</v>
      </c>
      <c r="R177" s="175">
        <f>Assumptions!$G$55*Assumptions!$G$46*INDEX(Demand!R$9:R$1040, MATCH($C177, Demand!$B$9:$B$1040,0))</f>
        <v>131.35499999999999</v>
      </c>
      <c r="S177" s="175">
        <f>Assumptions!$G$55*Assumptions!$G$46*INDEX(Demand!S$9:S$1040, MATCH($C177, Demand!$B$9:$B$1040,0))</f>
        <v>131.35499999999999</v>
      </c>
      <c r="T177" s="175">
        <f>Assumptions!$G$55*Assumptions!$G$46*INDEX(Demand!T$9:T$1040, MATCH($C177, Demand!$B$9:$B$1040,0))</f>
        <v>131.35499999999999</v>
      </c>
      <c r="U177" s="175">
        <f>Assumptions!$G$55*Assumptions!$G$46*INDEX(Demand!U$9:U$1040, MATCH($C177, Demand!$B$9:$B$1040,0))</f>
        <v>131.35499999999999</v>
      </c>
      <c r="V177" s="175">
        <f>Assumptions!$G$55*Assumptions!$G$46*INDEX(Demand!V$9:V$1040, MATCH($C177, Demand!$B$9:$B$1040,0))</f>
        <v>131.35499999999999</v>
      </c>
      <c r="W177" s="175">
        <f>Assumptions!$G$55*Assumptions!$G$46*INDEX(Demand!W$9:W$1040, MATCH($C177, Demand!$B$9:$B$1040,0))</f>
        <v>131.35499999999999</v>
      </c>
      <c r="X177" s="175">
        <f>Assumptions!$G$55*Assumptions!$G$46*INDEX(Demand!X$9:X$1040, MATCH($C177, Demand!$B$9:$B$1040,0))</f>
        <v>131.35499999999999</v>
      </c>
    </row>
    <row r="178" spans="2:24" s="1" customFormat="1" x14ac:dyDescent="0.2">
      <c r="B178" s="220">
        <f>'Span data'!B179</f>
        <v>10264152</v>
      </c>
      <c r="C178" s="169" t="str">
        <f>'Span data'!C179</f>
        <v>MBN031</v>
      </c>
      <c r="D178" s="162"/>
      <c r="E178" s="175">
        <f>Assumptions!$G$55*Assumptions!$G$46*INDEX(Demand!E$9:E$1040, MATCH($C178, Demand!$B$9:$B$1040,0))</f>
        <v>59.29218749999999</v>
      </c>
      <c r="F178" s="175">
        <f>Assumptions!$G$55*Assumptions!$G$46*INDEX(Demand!F$9:F$1040, MATCH($C178, Demand!$B$9:$B$1040,0))</f>
        <v>59.798958333333331</v>
      </c>
      <c r="G178" s="175">
        <f>Assumptions!$G$55*Assumptions!$G$46*INDEX(Demand!G$9:G$1040, MATCH($C178, Demand!$B$9:$B$1040,0))</f>
        <v>60.91385416666666</v>
      </c>
      <c r="H178" s="175">
        <f>Assumptions!$G$55*Assumptions!$G$46*INDEX(Demand!H$9:H$1040, MATCH($C178, Demand!$B$9:$B$1040,0))</f>
        <v>61.724687499999995</v>
      </c>
      <c r="I178" s="175">
        <f>Assumptions!$G$55*Assumptions!$G$46*INDEX(Demand!I$9:I$1040, MATCH($C178, Demand!$B$9:$B$1040,0))</f>
        <v>61.826041666666661</v>
      </c>
      <c r="J178" s="175">
        <f>Assumptions!$G$55*Assumptions!$G$46*INDEX(Demand!J$9:J$1040, MATCH($C178, Demand!$B$9:$B$1040,0))</f>
        <v>62.130104166666655</v>
      </c>
      <c r="K178" s="175">
        <f>Assumptions!$G$55*Assumptions!$G$46*INDEX(Demand!K$9:K$1040, MATCH($C178, Demand!$B$9:$B$1040,0))</f>
        <v>63.24499999999999</v>
      </c>
      <c r="L178" s="175">
        <f>Assumptions!$G$55*Assumptions!$G$46*INDEX(Demand!L$9:L$1040, MATCH($C178, Demand!$B$9:$B$1040,0))</f>
        <v>64.562604166666659</v>
      </c>
      <c r="M178" s="175">
        <f>Assumptions!$G$55*Assumptions!$G$46*INDEX(Demand!M$9:M$1040, MATCH($C178, Demand!$B$9:$B$1040,0))</f>
        <v>64.663958333333326</v>
      </c>
      <c r="N178" s="175">
        <f>Assumptions!$G$55*Assumptions!$G$46*INDEX(Demand!N$9:N$1040, MATCH($C178, Demand!$B$9:$B$1040,0))</f>
        <v>64.663958333333326</v>
      </c>
      <c r="O178" s="175">
        <f>Assumptions!$G$55*Assumptions!$G$46*INDEX(Demand!O$9:O$1040, MATCH($C178, Demand!$B$9:$B$1040,0))</f>
        <v>64.663958333333326</v>
      </c>
      <c r="P178" s="175">
        <f>Assumptions!$G$55*Assumptions!$G$46*INDEX(Demand!P$9:P$1040, MATCH($C178, Demand!$B$9:$B$1040,0))</f>
        <v>64.663958333333326</v>
      </c>
      <c r="Q178" s="175">
        <f>Assumptions!$G$55*Assumptions!$G$46*INDEX(Demand!Q$9:Q$1040, MATCH($C178, Demand!$B$9:$B$1040,0))</f>
        <v>64.663958333333326</v>
      </c>
      <c r="R178" s="175">
        <f>Assumptions!$G$55*Assumptions!$G$46*INDEX(Demand!R$9:R$1040, MATCH($C178, Demand!$B$9:$B$1040,0))</f>
        <v>64.663958333333326</v>
      </c>
      <c r="S178" s="175">
        <f>Assumptions!$G$55*Assumptions!$G$46*INDEX(Demand!S$9:S$1040, MATCH($C178, Demand!$B$9:$B$1040,0))</f>
        <v>64.663958333333326</v>
      </c>
      <c r="T178" s="175">
        <f>Assumptions!$G$55*Assumptions!$G$46*INDEX(Demand!T$9:T$1040, MATCH($C178, Demand!$B$9:$B$1040,0))</f>
        <v>64.663958333333326</v>
      </c>
      <c r="U178" s="175">
        <f>Assumptions!$G$55*Assumptions!$G$46*INDEX(Demand!U$9:U$1040, MATCH($C178, Demand!$B$9:$B$1040,0))</f>
        <v>64.663958333333326</v>
      </c>
      <c r="V178" s="175">
        <f>Assumptions!$G$55*Assumptions!$G$46*INDEX(Demand!V$9:V$1040, MATCH($C178, Demand!$B$9:$B$1040,0))</f>
        <v>64.663958333333326</v>
      </c>
      <c r="W178" s="175">
        <f>Assumptions!$G$55*Assumptions!$G$46*INDEX(Demand!W$9:W$1040, MATCH($C178, Demand!$B$9:$B$1040,0))</f>
        <v>64.663958333333326</v>
      </c>
      <c r="X178" s="175">
        <f>Assumptions!$G$55*Assumptions!$G$46*INDEX(Demand!X$9:X$1040, MATCH($C178, Demand!$B$9:$B$1040,0))</f>
        <v>64.663958333333326</v>
      </c>
    </row>
    <row r="179" spans="2:24" s="1" customFormat="1" x14ac:dyDescent="0.2">
      <c r="B179" s="220">
        <f>'Span data'!B180</f>
        <v>10264167</v>
      </c>
      <c r="C179" s="169" t="str">
        <f>'Span data'!C180</f>
        <v>MBN031</v>
      </c>
      <c r="D179" s="162"/>
      <c r="E179" s="175">
        <f>Assumptions!$G$55*Assumptions!$G$46*INDEX(Demand!E$9:E$1040, MATCH($C179, Demand!$B$9:$B$1040,0))</f>
        <v>59.29218749999999</v>
      </c>
      <c r="F179" s="175">
        <f>Assumptions!$G$55*Assumptions!$G$46*INDEX(Demand!F$9:F$1040, MATCH($C179, Demand!$B$9:$B$1040,0))</f>
        <v>59.798958333333331</v>
      </c>
      <c r="G179" s="175">
        <f>Assumptions!$G$55*Assumptions!$G$46*INDEX(Demand!G$9:G$1040, MATCH($C179, Demand!$B$9:$B$1040,0))</f>
        <v>60.91385416666666</v>
      </c>
      <c r="H179" s="175">
        <f>Assumptions!$G$55*Assumptions!$G$46*INDEX(Demand!H$9:H$1040, MATCH($C179, Demand!$B$9:$B$1040,0))</f>
        <v>61.724687499999995</v>
      </c>
      <c r="I179" s="175">
        <f>Assumptions!$G$55*Assumptions!$G$46*INDEX(Demand!I$9:I$1040, MATCH($C179, Demand!$B$9:$B$1040,0))</f>
        <v>61.826041666666661</v>
      </c>
      <c r="J179" s="175">
        <f>Assumptions!$G$55*Assumptions!$G$46*INDEX(Demand!J$9:J$1040, MATCH($C179, Demand!$B$9:$B$1040,0))</f>
        <v>62.130104166666655</v>
      </c>
      <c r="K179" s="175">
        <f>Assumptions!$G$55*Assumptions!$G$46*INDEX(Demand!K$9:K$1040, MATCH($C179, Demand!$B$9:$B$1040,0))</f>
        <v>63.24499999999999</v>
      </c>
      <c r="L179" s="175">
        <f>Assumptions!$G$55*Assumptions!$G$46*INDEX(Demand!L$9:L$1040, MATCH($C179, Demand!$B$9:$B$1040,0))</f>
        <v>64.562604166666659</v>
      </c>
      <c r="M179" s="175">
        <f>Assumptions!$G$55*Assumptions!$G$46*INDEX(Demand!M$9:M$1040, MATCH($C179, Demand!$B$9:$B$1040,0))</f>
        <v>64.663958333333326</v>
      </c>
      <c r="N179" s="175">
        <f>Assumptions!$G$55*Assumptions!$G$46*INDEX(Demand!N$9:N$1040, MATCH($C179, Demand!$B$9:$B$1040,0))</f>
        <v>64.663958333333326</v>
      </c>
      <c r="O179" s="175">
        <f>Assumptions!$G$55*Assumptions!$G$46*INDEX(Demand!O$9:O$1040, MATCH($C179, Demand!$B$9:$B$1040,0))</f>
        <v>64.663958333333326</v>
      </c>
      <c r="P179" s="175">
        <f>Assumptions!$G$55*Assumptions!$G$46*INDEX(Demand!P$9:P$1040, MATCH($C179, Demand!$B$9:$B$1040,0))</f>
        <v>64.663958333333326</v>
      </c>
      <c r="Q179" s="175">
        <f>Assumptions!$G$55*Assumptions!$G$46*INDEX(Demand!Q$9:Q$1040, MATCH($C179, Demand!$B$9:$B$1040,0))</f>
        <v>64.663958333333326</v>
      </c>
      <c r="R179" s="175">
        <f>Assumptions!$G$55*Assumptions!$G$46*INDEX(Demand!R$9:R$1040, MATCH($C179, Demand!$B$9:$B$1040,0))</f>
        <v>64.663958333333326</v>
      </c>
      <c r="S179" s="175">
        <f>Assumptions!$G$55*Assumptions!$G$46*INDEX(Demand!S$9:S$1040, MATCH($C179, Demand!$B$9:$B$1040,0))</f>
        <v>64.663958333333326</v>
      </c>
      <c r="T179" s="175">
        <f>Assumptions!$G$55*Assumptions!$G$46*INDEX(Demand!T$9:T$1040, MATCH($C179, Demand!$B$9:$B$1040,0))</f>
        <v>64.663958333333326</v>
      </c>
      <c r="U179" s="175">
        <f>Assumptions!$G$55*Assumptions!$G$46*INDEX(Demand!U$9:U$1040, MATCH($C179, Demand!$B$9:$B$1040,0))</f>
        <v>64.663958333333326</v>
      </c>
      <c r="V179" s="175">
        <f>Assumptions!$G$55*Assumptions!$G$46*INDEX(Demand!V$9:V$1040, MATCH($C179, Demand!$B$9:$B$1040,0))</f>
        <v>64.663958333333326</v>
      </c>
      <c r="W179" s="175">
        <f>Assumptions!$G$55*Assumptions!$G$46*INDEX(Demand!W$9:W$1040, MATCH($C179, Demand!$B$9:$B$1040,0))</f>
        <v>64.663958333333326</v>
      </c>
      <c r="X179" s="175">
        <f>Assumptions!$G$55*Assumptions!$G$46*INDEX(Demand!X$9:X$1040, MATCH($C179, Demand!$B$9:$B$1040,0))</f>
        <v>64.663958333333326</v>
      </c>
    </row>
    <row r="180" spans="2:24" s="1" customFormat="1" x14ac:dyDescent="0.2">
      <c r="B180" s="220">
        <f>'Span data'!B181</f>
        <v>10264169</v>
      </c>
      <c r="C180" s="169" t="str">
        <f>'Span data'!C181</f>
        <v>MBN031</v>
      </c>
      <c r="D180" s="162"/>
      <c r="E180" s="175">
        <f>Assumptions!$G$55*Assumptions!$G$46*INDEX(Demand!E$9:E$1040, MATCH($C180, Demand!$B$9:$B$1040,0))</f>
        <v>59.29218749999999</v>
      </c>
      <c r="F180" s="175">
        <f>Assumptions!$G$55*Assumptions!$G$46*INDEX(Demand!F$9:F$1040, MATCH($C180, Demand!$B$9:$B$1040,0))</f>
        <v>59.798958333333331</v>
      </c>
      <c r="G180" s="175">
        <f>Assumptions!$G$55*Assumptions!$G$46*INDEX(Demand!G$9:G$1040, MATCH($C180, Demand!$B$9:$B$1040,0))</f>
        <v>60.91385416666666</v>
      </c>
      <c r="H180" s="175">
        <f>Assumptions!$G$55*Assumptions!$G$46*INDEX(Demand!H$9:H$1040, MATCH($C180, Demand!$B$9:$B$1040,0))</f>
        <v>61.724687499999995</v>
      </c>
      <c r="I180" s="175">
        <f>Assumptions!$G$55*Assumptions!$G$46*INDEX(Demand!I$9:I$1040, MATCH($C180, Demand!$B$9:$B$1040,0))</f>
        <v>61.826041666666661</v>
      </c>
      <c r="J180" s="175">
        <f>Assumptions!$G$55*Assumptions!$G$46*INDEX(Demand!J$9:J$1040, MATCH($C180, Demand!$B$9:$B$1040,0))</f>
        <v>62.130104166666655</v>
      </c>
      <c r="K180" s="175">
        <f>Assumptions!$G$55*Assumptions!$G$46*INDEX(Demand!K$9:K$1040, MATCH($C180, Demand!$B$9:$B$1040,0))</f>
        <v>63.24499999999999</v>
      </c>
      <c r="L180" s="175">
        <f>Assumptions!$G$55*Assumptions!$G$46*INDEX(Demand!L$9:L$1040, MATCH($C180, Demand!$B$9:$B$1040,0))</f>
        <v>64.562604166666659</v>
      </c>
      <c r="M180" s="175">
        <f>Assumptions!$G$55*Assumptions!$G$46*INDEX(Demand!M$9:M$1040, MATCH($C180, Demand!$B$9:$B$1040,0))</f>
        <v>64.663958333333326</v>
      </c>
      <c r="N180" s="175">
        <f>Assumptions!$G$55*Assumptions!$G$46*INDEX(Demand!N$9:N$1040, MATCH($C180, Demand!$B$9:$B$1040,0))</f>
        <v>64.663958333333326</v>
      </c>
      <c r="O180" s="175">
        <f>Assumptions!$G$55*Assumptions!$G$46*INDEX(Demand!O$9:O$1040, MATCH($C180, Demand!$B$9:$B$1040,0))</f>
        <v>64.663958333333326</v>
      </c>
      <c r="P180" s="175">
        <f>Assumptions!$G$55*Assumptions!$G$46*INDEX(Demand!P$9:P$1040, MATCH($C180, Demand!$B$9:$B$1040,0))</f>
        <v>64.663958333333326</v>
      </c>
      <c r="Q180" s="175">
        <f>Assumptions!$G$55*Assumptions!$G$46*INDEX(Demand!Q$9:Q$1040, MATCH($C180, Demand!$B$9:$B$1040,0))</f>
        <v>64.663958333333326</v>
      </c>
      <c r="R180" s="175">
        <f>Assumptions!$G$55*Assumptions!$G$46*INDEX(Demand!R$9:R$1040, MATCH($C180, Demand!$B$9:$B$1040,0))</f>
        <v>64.663958333333326</v>
      </c>
      <c r="S180" s="175">
        <f>Assumptions!$G$55*Assumptions!$G$46*INDEX(Demand!S$9:S$1040, MATCH($C180, Demand!$B$9:$B$1040,0))</f>
        <v>64.663958333333326</v>
      </c>
      <c r="T180" s="175">
        <f>Assumptions!$G$55*Assumptions!$G$46*INDEX(Demand!T$9:T$1040, MATCH($C180, Demand!$B$9:$B$1040,0))</f>
        <v>64.663958333333326</v>
      </c>
      <c r="U180" s="175">
        <f>Assumptions!$G$55*Assumptions!$G$46*INDEX(Demand!U$9:U$1040, MATCH($C180, Demand!$B$9:$B$1040,0))</f>
        <v>64.663958333333326</v>
      </c>
      <c r="V180" s="175">
        <f>Assumptions!$G$55*Assumptions!$G$46*INDEX(Demand!V$9:V$1040, MATCH($C180, Demand!$B$9:$B$1040,0))</f>
        <v>64.663958333333326</v>
      </c>
      <c r="W180" s="175">
        <f>Assumptions!$G$55*Assumptions!$G$46*INDEX(Demand!W$9:W$1040, MATCH($C180, Demand!$B$9:$B$1040,0))</f>
        <v>64.663958333333326</v>
      </c>
      <c r="X180" s="175">
        <f>Assumptions!$G$55*Assumptions!$G$46*INDEX(Demand!X$9:X$1040, MATCH($C180, Demand!$B$9:$B$1040,0))</f>
        <v>64.663958333333326</v>
      </c>
    </row>
    <row r="181" spans="2:24" s="1" customFormat="1" x14ac:dyDescent="0.2">
      <c r="B181" s="220">
        <f>'Span data'!B182</f>
        <v>10264170</v>
      </c>
      <c r="C181" s="169" t="str">
        <f>'Span data'!C182</f>
        <v>MBN031</v>
      </c>
      <c r="D181" s="162"/>
      <c r="E181" s="175">
        <f>Assumptions!$G$55*Assumptions!$G$46*INDEX(Demand!E$9:E$1040, MATCH($C181, Demand!$B$9:$B$1040,0))</f>
        <v>59.29218749999999</v>
      </c>
      <c r="F181" s="175">
        <f>Assumptions!$G$55*Assumptions!$G$46*INDEX(Demand!F$9:F$1040, MATCH($C181, Demand!$B$9:$B$1040,0))</f>
        <v>59.798958333333331</v>
      </c>
      <c r="G181" s="175">
        <f>Assumptions!$G$55*Assumptions!$G$46*INDEX(Demand!G$9:G$1040, MATCH($C181, Demand!$B$9:$B$1040,0))</f>
        <v>60.91385416666666</v>
      </c>
      <c r="H181" s="175">
        <f>Assumptions!$G$55*Assumptions!$G$46*INDEX(Demand!H$9:H$1040, MATCH($C181, Demand!$B$9:$B$1040,0))</f>
        <v>61.724687499999995</v>
      </c>
      <c r="I181" s="175">
        <f>Assumptions!$G$55*Assumptions!$G$46*INDEX(Demand!I$9:I$1040, MATCH($C181, Demand!$B$9:$B$1040,0))</f>
        <v>61.826041666666661</v>
      </c>
      <c r="J181" s="175">
        <f>Assumptions!$G$55*Assumptions!$G$46*INDEX(Demand!J$9:J$1040, MATCH($C181, Demand!$B$9:$B$1040,0))</f>
        <v>62.130104166666655</v>
      </c>
      <c r="K181" s="175">
        <f>Assumptions!$G$55*Assumptions!$G$46*INDEX(Demand!K$9:K$1040, MATCH($C181, Demand!$B$9:$B$1040,0))</f>
        <v>63.24499999999999</v>
      </c>
      <c r="L181" s="175">
        <f>Assumptions!$G$55*Assumptions!$G$46*INDEX(Demand!L$9:L$1040, MATCH($C181, Demand!$B$9:$B$1040,0))</f>
        <v>64.562604166666659</v>
      </c>
      <c r="M181" s="175">
        <f>Assumptions!$G$55*Assumptions!$G$46*INDEX(Demand!M$9:M$1040, MATCH($C181, Demand!$B$9:$B$1040,0))</f>
        <v>64.663958333333326</v>
      </c>
      <c r="N181" s="175">
        <f>Assumptions!$G$55*Assumptions!$G$46*INDEX(Demand!N$9:N$1040, MATCH($C181, Demand!$B$9:$B$1040,0))</f>
        <v>64.663958333333326</v>
      </c>
      <c r="O181" s="175">
        <f>Assumptions!$G$55*Assumptions!$G$46*INDEX(Demand!O$9:O$1040, MATCH($C181, Demand!$B$9:$B$1040,0))</f>
        <v>64.663958333333326</v>
      </c>
      <c r="P181" s="175">
        <f>Assumptions!$G$55*Assumptions!$G$46*INDEX(Demand!P$9:P$1040, MATCH($C181, Demand!$B$9:$B$1040,0))</f>
        <v>64.663958333333326</v>
      </c>
      <c r="Q181" s="175">
        <f>Assumptions!$G$55*Assumptions!$G$46*INDEX(Demand!Q$9:Q$1040, MATCH($C181, Demand!$B$9:$B$1040,0))</f>
        <v>64.663958333333326</v>
      </c>
      <c r="R181" s="175">
        <f>Assumptions!$G$55*Assumptions!$G$46*INDEX(Demand!R$9:R$1040, MATCH($C181, Demand!$B$9:$B$1040,0))</f>
        <v>64.663958333333326</v>
      </c>
      <c r="S181" s="175">
        <f>Assumptions!$G$55*Assumptions!$G$46*INDEX(Demand!S$9:S$1040, MATCH($C181, Demand!$B$9:$B$1040,0))</f>
        <v>64.663958333333326</v>
      </c>
      <c r="T181" s="175">
        <f>Assumptions!$G$55*Assumptions!$G$46*INDEX(Demand!T$9:T$1040, MATCH($C181, Demand!$B$9:$B$1040,0))</f>
        <v>64.663958333333326</v>
      </c>
      <c r="U181" s="175">
        <f>Assumptions!$G$55*Assumptions!$G$46*INDEX(Demand!U$9:U$1040, MATCH($C181, Demand!$B$9:$B$1040,0))</f>
        <v>64.663958333333326</v>
      </c>
      <c r="V181" s="175">
        <f>Assumptions!$G$55*Assumptions!$G$46*INDEX(Demand!V$9:V$1040, MATCH($C181, Demand!$B$9:$B$1040,0))</f>
        <v>64.663958333333326</v>
      </c>
      <c r="W181" s="175">
        <f>Assumptions!$G$55*Assumptions!$G$46*INDEX(Demand!W$9:W$1040, MATCH($C181, Demand!$B$9:$B$1040,0))</f>
        <v>64.663958333333326</v>
      </c>
      <c r="X181" s="175">
        <f>Assumptions!$G$55*Assumptions!$G$46*INDEX(Demand!X$9:X$1040, MATCH($C181, Demand!$B$9:$B$1040,0))</f>
        <v>64.663958333333326</v>
      </c>
    </row>
    <row r="182" spans="2:24" s="1" customFormat="1" x14ac:dyDescent="0.2">
      <c r="B182" s="220">
        <f>'Span data'!B183</f>
        <v>10264171</v>
      </c>
      <c r="C182" s="169" t="str">
        <f>'Span data'!C183</f>
        <v>MBN031</v>
      </c>
      <c r="D182" s="162"/>
      <c r="E182" s="175">
        <f>Assumptions!$G$55*Assumptions!$G$46*INDEX(Demand!E$9:E$1040, MATCH($C182, Demand!$B$9:$B$1040,0))</f>
        <v>59.29218749999999</v>
      </c>
      <c r="F182" s="175">
        <f>Assumptions!$G$55*Assumptions!$G$46*INDEX(Demand!F$9:F$1040, MATCH($C182, Demand!$B$9:$B$1040,0))</f>
        <v>59.798958333333331</v>
      </c>
      <c r="G182" s="175">
        <f>Assumptions!$G$55*Assumptions!$G$46*INDEX(Demand!G$9:G$1040, MATCH($C182, Demand!$B$9:$B$1040,0))</f>
        <v>60.91385416666666</v>
      </c>
      <c r="H182" s="175">
        <f>Assumptions!$G$55*Assumptions!$G$46*INDEX(Demand!H$9:H$1040, MATCH($C182, Demand!$B$9:$B$1040,0))</f>
        <v>61.724687499999995</v>
      </c>
      <c r="I182" s="175">
        <f>Assumptions!$G$55*Assumptions!$G$46*INDEX(Demand!I$9:I$1040, MATCH($C182, Demand!$B$9:$B$1040,0))</f>
        <v>61.826041666666661</v>
      </c>
      <c r="J182" s="175">
        <f>Assumptions!$G$55*Assumptions!$G$46*INDEX(Demand!J$9:J$1040, MATCH($C182, Demand!$B$9:$B$1040,0))</f>
        <v>62.130104166666655</v>
      </c>
      <c r="K182" s="175">
        <f>Assumptions!$G$55*Assumptions!$G$46*INDEX(Demand!K$9:K$1040, MATCH($C182, Demand!$B$9:$B$1040,0))</f>
        <v>63.24499999999999</v>
      </c>
      <c r="L182" s="175">
        <f>Assumptions!$G$55*Assumptions!$G$46*INDEX(Demand!L$9:L$1040, MATCH($C182, Demand!$B$9:$B$1040,0))</f>
        <v>64.562604166666659</v>
      </c>
      <c r="M182" s="175">
        <f>Assumptions!$G$55*Assumptions!$G$46*INDEX(Demand!M$9:M$1040, MATCH($C182, Demand!$B$9:$B$1040,0))</f>
        <v>64.663958333333326</v>
      </c>
      <c r="N182" s="175">
        <f>Assumptions!$G$55*Assumptions!$G$46*INDEX(Demand!N$9:N$1040, MATCH($C182, Demand!$B$9:$B$1040,0))</f>
        <v>64.663958333333326</v>
      </c>
      <c r="O182" s="175">
        <f>Assumptions!$G$55*Assumptions!$G$46*INDEX(Demand!O$9:O$1040, MATCH($C182, Demand!$B$9:$B$1040,0))</f>
        <v>64.663958333333326</v>
      </c>
      <c r="P182" s="175">
        <f>Assumptions!$G$55*Assumptions!$G$46*INDEX(Demand!P$9:P$1040, MATCH($C182, Demand!$B$9:$B$1040,0))</f>
        <v>64.663958333333326</v>
      </c>
      <c r="Q182" s="175">
        <f>Assumptions!$G$55*Assumptions!$G$46*INDEX(Demand!Q$9:Q$1040, MATCH($C182, Demand!$B$9:$B$1040,0))</f>
        <v>64.663958333333326</v>
      </c>
      <c r="R182" s="175">
        <f>Assumptions!$G$55*Assumptions!$G$46*INDEX(Demand!R$9:R$1040, MATCH($C182, Demand!$B$9:$B$1040,0))</f>
        <v>64.663958333333326</v>
      </c>
      <c r="S182" s="175">
        <f>Assumptions!$G$55*Assumptions!$G$46*INDEX(Demand!S$9:S$1040, MATCH($C182, Demand!$B$9:$B$1040,0))</f>
        <v>64.663958333333326</v>
      </c>
      <c r="T182" s="175">
        <f>Assumptions!$G$55*Assumptions!$G$46*INDEX(Demand!T$9:T$1040, MATCH($C182, Demand!$B$9:$B$1040,0))</f>
        <v>64.663958333333326</v>
      </c>
      <c r="U182" s="175">
        <f>Assumptions!$G$55*Assumptions!$G$46*INDEX(Demand!U$9:U$1040, MATCH($C182, Demand!$B$9:$B$1040,0))</f>
        <v>64.663958333333326</v>
      </c>
      <c r="V182" s="175">
        <f>Assumptions!$G$55*Assumptions!$G$46*INDEX(Demand!V$9:V$1040, MATCH($C182, Demand!$B$9:$B$1040,0))</f>
        <v>64.663958333333326</v>
      </c>
      <c r="W182" s="175">
        <f>Assumptions!$G$55*Assumptions!$G$46*INDEX(Demand!W$9:W$1040, MATCH($C182, Demand!$B$9:$B$1040,0))</f>
        <v>64.663958333333326</v>
      </c>
      <c r="X182" s="175">
        <f>Assumptions!$G$55*Assumptions!$G$46*INDEX(Demand!X$9:X$1040, MATCH($C182, Demand!$B$9:$B$1040,0))</f>
        <v>64.663958333333326</v>
      </c>
    </row>
    <row r="183" spans="2:24" s="1" customFormat="1" x14ac:dyDescent="0.2">
      <c r="B183" s="220">
        <f>'Span data'!B184</f>
        <v>10269387</v>
      </c>
      <c r="C183" s="169" t="str">
        <f>'Span data'!C184</f>
        <v>STL006</v>
      </c>
      <c r="D183" s="162"/>
      <c r="E183" s="175">
        <f>Assumptions!$G$55*Assumptions!$G$46*INDEX(Demand!E$9:E$1040, MATCH($C183, Demand!$B$9:$B$1040,0))</f>
        <v>33.852291666666666</v>
      </c>
      <c r="F183" s="175">
        <f>Assumptions!$G$55*Assumptions!$G$46*INDEX(Demand!F$9:F$1040, MATCH($C183, Demand!$B$9:$B$1040,0))</f>
        <v>33.446874999999991</v>
      </c>
      <c r="G183" s="175">
        <f>Assumptions!$G$55*Assumptions!$G$46*INDEX(Demand!G$9:G$1040, MATCH($C183, Demand!$B$9:$B$1040,0))</f>
        <v>33.548229166666658</v>
      </c>
      <c r="H183" s="175">
        <f>Assumptions!$G$55*Assumptions!$G$46*INDEX(Demand!H$9:H$1040, MATCH($C183, Demand!$B$9:$B$1040,0))</f>
        <v>33.548229166666658</v>
      </c>
      <c r="I183" s="175">
        <f>Assumptions!$G$55*Assumptions!$G$46*INDEX(Demand!I$9:I$1040, MATCH($C183, Demand!$B$9:$B$1040,0))</f>
        <v>33.345520833333332</v>
      </c>
      <c r="J183" s="175">
        <f>Assumptions!$G$55*Assumptions!$G$46*INDEX(Demand!J$9:J$1040, MATCH($C183, Demand!$B$9:$B$1040,0))</f>
        <v>33.041458333333324</v>
      </c>
      <c r="K183" s="175">
        <f>Assumptions!$G$55*Assumptions!$G$46*INDEX(Demand!K$9:K$1040, MATCH($C183, Demand!$B$9:$B$1040,0))</f>
        <v>33.244166666666665</v>
      </c>
      <c r="L183" s="175">
        <f>Assumptions!$G$55*Assumptions!$G$46*INDEX(Demand!L$9:L$1040, MATCH($C183, Demand!$B$9:$B$1040,0))</f>
        <v>33.345520833333332</v>
      </c>
      <c r="M183" s="175">
        <f>Assumptions!$G$55*Assumptions!$G$46*INDEX(Demand!M$9:M$1040, MATCH($C183, Demand!$B$9:$B$1040,0))</f>
        <v>33.142812499999991</v>
      </c>
      <c r="N183" s="175">
        <f>Assumptions!$G$55*Assumptions!$G$46*INDEX(Demand!N$9:N$1040, MATCH($C183, Demand!$B$9:$B$1040,0))</f>
        <v>33.142812499999991</v>
      </c>
      <c r="O183" s="175">
        <f>Assumptions!$G$55*Assumptions!$G$46*INDEX(Demand!O$9:O$1040, MATCH($C183, Demand!$B$9:$B$1040,0))</f>
        <v>33.142812499999991</v>
      </c>
      <c r="P183" s="175">
        <f>Assumptions!$G$55*Assumptions!$G$46*INDEX(Demand!P$9:P$1040, MATCH($C183, Demand!$B$9:$B$1040,0))</f>
        <v>33.142812499999991</v>
      </c>
      <c r="Q183" s="175">
        <f>Assumptions!$G$55*Assumptions!$G$46*INDEX(Demand!Q$9:Q$1040, MATCH($C183, Demand!$B$9:$B$1040,0))</f>
        <v>33.142812499999991</v>
      </c>
      <c r="R183" s="175">
        <f>Assumptions!$G$55*Assumptions!$G$46*INDEX(Demand!R$9:R$1040, MATCH($C183, Demand!$B$9:$B$1040,0))</f>
        <v>33.142812499999991</v>
      </c>
      <c r="S183" s="175">
        <f>Assumptions!$G$55*Assumptions!$G$46*INDEX(Demand!S$9:S$1040, MATCH($C183, Demand!$B$9:$B$1040,0))</f>
        <v>33.142812499999991</v>
      </c>
      <c r="T183" s="175">
        <f>Assumptions!$G$55*Assumptions!$G$46*INDEX(Demand!T$9:T$1040, MATCH($C183, Demand!$B$9:$B$1040,0))</f>
        <v>33.142812499999991</v>
      </c>
      <c r="U183" s="175">
        <f>Assumptions!$G$55*Assumptions!$G$46*INDEX(Demand!U$9:U$1040, MATCH($C183, Demand!$B$9:$B$1040,0))</f>
        <v>33.142812499999991</v>
      </c>
      <c r="V183" s="175">
        <f>Assumptions!$G$55*Assumptions!$G$46*INDEX(Demand!V$9:V$1040, MATCH($C183, Demand!$B$9:$B$1040,0))</f>
        <v>33.142812499999991</v>
      </c>
      <c r="W183" s="175">
        <f>Assumptions!$G$55*Assumptions!$G$46*INDEX(Demand!W$9:W$1040, MATCH($C183, Demand!$B$9:$B$1040,0))</f>
        <v>33.142812499999991</v>
      </c>
      <c r="X183" s="175">
        <f>Assumptions!$G$55*Assumptions!$G$46*INDEX(Demand!X$9:X$1040, MATCH($C183, Demand!$B$9:$B$1040,0))</f>
        <v>33.142812499999991</v>
      </c>
    </row>
    <row r="184" spans="2:24" s="1" customFormat="1" x14ac:dyDescent="0.2">
      <c r="B184" s="220">
        <f>'Span data'!B185</f>
        <v>10273779</v>
      </c>
      <c r="C184" s="169" t="str">
        <f>'Span data'!C185</f>
        <v>BAN003</v>
      </c>
      <c r="D184" s="162"/>
      <c r="E184" s="175">
        <f>Assumptions!$G$55*Assumptions!$G$46*INDEX(Demand!E$9:E$1040, MATCH($C184, Demand!$B$9:$B$1040,0))</f>
        <v>104.09072916666666</v>
      </c>
      <c r="F184" s="175">
        <f>Assumptions!$G$55*Assumptions!$G$46*INDEX(Demand!F$9:F$1040, MATCH($C184, Demand!$B$9:$B$1040,0))</f>
        <v>106.421875</v>
      </c>
      <c r="G184" s="175">
        <f>Assumptions!$G$55*Assumptions!$G$46*INDEX(Demand!G$9:G$1040, MATCH($C184, Demand!$B$9:$B$1040,0))</f>
        <v>109.76656249999999</v>
      </c>
      <c r="H184" s="175">
        <f>Assumptions!$G$55*Assumptions!$G$46*INDEX(Demand!H$9:H$1040, MATCH($C184, Demand!$B$9:$B$1040,0))</f>
        <v>112.09770833333333</v>
      </c>
      <c r="I184" s="175">
        <f>Assumptions!$G$55*Assumptions!$G$46*INDEX(Demand!I$9:I$1040, MATCH($C184, Demand!$B$9:$B$1040,0))</f>
        <v>113.9220833333333</v>
      </c>
      <c r="J184" s="175">
        <f>Assumptions!$G$55*Assumptions!$G$46*INDEX(Demand!J$9:J$1040, MATCH($C184, Demand!$B$9:$B$1040,0))</f>
        <v>116.25322916666667</v>
      </c>
      <c r="K184" s="175">
        <f>Assumptions!$G$55*Assumptions!$G$46*INDEX(Demand!K$9:K$1040, MATCH($C184, Demand!$B$9:$B$1040,0))</f>
        <v>119.80062499999998</v>
      </c>
      <c r="L184" s="175">
        <f>Assumptions!$G$55*Assumptions!$G$46*INDEX(Demand!L$9:L$1040, MATCH($C184, Demand!$B$9:$B$1040,0))</f>
        <v>122.63854166666664</v>
      </c>
      <c r="M184" s="175">
        <f>Assumptions!$G$55*Assumptions!$G$46*INDEX(Demand!M$9:M$1040, MATCH($C184, Demand!$B$9:$B$1040,0))</f>
        <v>123.95614583333332</v>
      </c>
      <c r="N184" s="175">
        <f>Assumptions!$G$55*Assumptions!$G$46*INDEX(Demand!N$9:N$1040, MATCH($C184, Demand!$B$9:$B$1040,0))</f>
        <v>123.95614583333332</v>
      </c>
      <c r="O184" s="175">
        <f>Assumptions!$G$55*Assumptions!$G$46*INDEX(Demand!O$9:O$1040, MATCH($C184, Demand!$B$9:$B$1040,0))</f>
        <v>123.95614583333332</v>
      </c>
      <c r="P184" s="175">
        <f>Assumptions!$G$55*Assumptions!$G$46*INDEX(Demand!P$9:P$1040, MATCH($C184, Demand!$B$9:$B$1040,0))</f>
        <v>123.95614583333332</v>
      </c>
      <c r="Q184" s="175">
        <f>Assumptions!$G$55*Assumptions!$G$46*INDEX(Demand!Q$9:Q$1040, MATCH($C184, Demand!$B$9:$B$1040,0))</f>
        <v>123.95614583333332</v>
      </c>
      <c r="R184" s="175">
        <f>Assumptions!$G$55*Assumptions!$G$46*INDEX(Demand!R$9:R$1040, MATCH($C184, Demand!$B$9:$B$1040,0))</f>
        <v>123.95614583333332</v>
      </c>
      <c r="S184" s="175">
        <f>Assumptions!$G$55*Assumptions!$G$46*INDEX(Demand!S$9:S$1040, MATCH($C184, Demand!$B$9:$B$1040,0))</f>
        <v>123.95614583333332</v>
      </c>
      <c r="T184" s="175">
        <f>Assumptions!$G$55*Assumptions!$G$46*INDEX(Demand!T$9:T$1040, MATCH($C184, Demand!$B$9:$B$1040,0))</f>
        <v>123.95614583333332</v>
      </c>
      <c r="U184" s="175">
        <f>Assumptions!$G$55*Assumptions!$G$46*INDEX(Demand!U$9:U$1040, MATCH($C184, Demand!$B$9:$B$1040,0))</f>
        <v>123.95614583333332</v>
      </c>
      <c r="V184" s="175">
        <f>Assumptions!$G$55*Assumptions!$G$46*INDEX(Demand!V$9:V$1040, MATCH($C184, Demand!$B$9:$B$1040,0))</f>
        <v>123.95614583333332</v>
      </c>
      <c r="W184" s="175">
        <f>Assumptions!$G$55*Assumptions!$G$46*INDEX(Demand!W$9:W$1040, MATCH($C184, Demand!$B$9:$B$1040,0))</f>
        <v>123.95614583333332</v>
      </c>
      <c r="X184" s="175">
        <f>Assumptions!$G$55*Assumptions!$G$46*INDEX(Demand!X$9:X$1040, MATCH($C184, Demand!$B$9:$B$1040,0))</f>
        <v>123.95614583333332</v>
      </c>
    </row>
    <row r="185" spans="2:24" s="1" customFormat="1" x14ac:dyDescent="0.2">
      <c r="B185" s="220">
        <f>'Span data'!B186</f>
        <v>10274498</v>
      </c>
      <c r="C185" s="169" t="str">
        <f>'Span data'!C186</f>
        <v>BMH003</v>
      </c>
      <c r="D185" s="162"/>
      <c r="E185" s="175">
        <f>Assumptions!$G$55*Assumptions!$G$46*INDEX(Demand!E$9:E$1040, MATCH($C185, Demand!$B$9:$B$1040,0))</f>
        <v>77.63729166666667</v>
      </c>
      <c r="F185" s="175">
        <f>Assumptions!$G$55*Assumptions!$G$46*INDEX(Demand!F$9:F$1040, MATCH($C185, Demand!$B$9:$B$1040,0))</f>
        <v>80.272499999999994</v>
      </c>
      <c r="G185" s="175">
        <f>Assumptions!$G$55*Assumptions!$G$46*INDEX(Demand!G$9:G$1040, MATCH($C185, Demand!$B$9:$B$1040,0))</f>
        <v>83.009062499999985</v>
      </c>
      <c r="H185" s="175">
        <f>Assumptions!$G$55*Assumptions!$G$46*INDEX(Demand!H$9:H$1040, MATCH($C185, Demand!$B$9:$B$1040,0))</f>
        <v>85.23885416666667</v>
      </c>
      <c r="I185" s="175">
        <f>Assumptions!$G$55*Assumptions!$G$46*INDEX(Demand!I$9:I$1040, MATCH($C185, Demand!$B$9:$B$1040,0))</f>
        <v>87.265937499999993</v>
      </c>
      <c r="J185" s="175">
        <f>Assumptions!$G$55*Assumptions!$G$46*INDEX(Demand!J$9:J$1040, MATCH($C185, Demand!$B$9:$B$1040,0))</f>
        <v>89.79979166666665</v>
      </c>
      <c r="K185" s="175">
        <f>Assumptions!$G$55*Assumptions!$G$46*INDEX(Demand!K$9:K$1040, MATCH($C185, Demand!$B$9:$B$1040,0))</f>
        <v>93.549895833333338</v>
      </c>
      <c r="L185" s="175">
        <f>Assumptions!$G$55*Assumptions!$G$46*INDEX(Demand!L$9:L$1040, MATCH($C185, Demand!$B$9:$B$1040,0))</f>
        <v>96.590520833333315</v>
      </c>
      <c r="M185" s="175">
        <f>Assumptions!$G$55*Assumptions!$G$46*INDEX(Demand!M$9:M$1040, MATCH($C185, Demand!$B$9:$B$1040,0))</f>
        <v>98.414895833333333</v>
      </c>
      <c r="N185" s="175">
        <f>Assumptions!$G$55*Assumptions!$G$46*INDEX(Demand!N$9:N$1040, MATCH($C185, Demand!$B$9:$B$1040,0))</f>
        <v>98.414895833333333</v>
      </c>
      <c r="O185" s="175">
        <f>Assumptions!$G$55*Assumptions!$G$46*INDEX(Demand!O$9:O$1040, MATCH($C185, Demand!$B$9:$B$1040,0))</f>
        <v>98.414895833333333</v>
      </c>
      <c r="P185" s="175">
        <f>Assumptions!$G$55*Assumptions!$G$46*INDEX(Demand!P$9:P$1040, MATCH($C185, Demand!$B$9:$B$1040,0))</f>
        <v>98.414895833333333</v>
      </c>
      <c r="Q185" s="175">
        <f>Assumptions!$G$55*Assumptions!$G$46*INDEX(Demand!Q$9:Q$1040, MATCH($C185, Demand!$B$9:$B$1040,0))</f>
        <v>98.414895833333333</v>
      </c>
      <c r="R185" s="175">
        <f>Assumptions!$G$55*Assumptions!$G$46*INDEX(Demand!R$9:R$1040, MATCH($C185, Demand!$B$9:$B$1040,0))</f>
        <v>98.414895833333333</v>
      </c>
      <c r="S185" s="175">
        <f>Assumptions!$G$55*Assumptions!$G$46*INDEX(Demand!S$9:S$1040, MATCH($C185, Demand!$B$9:$B$1040,0))</f>
        <v>98.414895833333333</v>
      </c>
      <c r="T185" s="175">
        <f>Assumptions!$G$55*Assumptions!$G$46*INDEX(Demand!T$9:T$1040, MATCH($C185, Demand!$B$9:$B$1040,0))</f>
        <v>98.414895833333333</v>
      </c>
      <c r="U185" s="175">
        <f>Assumptions!$G$55*Assumptions!$G$46*INDEX(Demand!U$9:U$1040, MATCH($C185, Demand!$B$9:$B$1040,0))</f>
        <v>98.414895833333333</v>
      </c>
      <c r="V185" s="175">
        <f>Assumptions!$G$55*Assumptions!$G$46*INDEX(Demand!V$9:V$1040, MATCH($C185, Demand!$B$9:$B$1040,0))</f>
        <v>98.414895833333333</v>
      </c>
      <c r="W185" s="175">
        <f>Assumptions!$G$55*Assumptions!$G$46*INDEX(Demand!W$9:W$1040, MATCH($C185, Demand!$B$9:$B$1040,0))</f>
        <v>98.414895833333333</v>
      </c>
      <c r="X185" s="175">
        <f>Assumptions!$G$55*Assumptions!$G$46*INDEX(Demand!X$9:X$1040, MATCH($C185, Demand!$B$9:$B$1040,0))</f>
        <v>98.414895833333333</v>
      </c>
    </row>
    <row r="186" spans="2:24" s="1" customFormat="1" x14ac:dyDescent="0.2">
      <c r="B186" s="220">
        <f>'Span data'!B187</f>
        <v>10274507</v>
      </c>
      <c r="C186" s="169" t="str">
        <f>'Span data'!C187</f>
        <v>BMH003</v>
      </c>
      <c r="D186" s="162"/>
      <c r="E186" s="175">
        <f>Assumptions!$G$55*Assumptions!$G$46*INDEX(Demand!E$9:E$1040, MATCH($C186, Demand!$B$9:$B$1040,0))</f>
        <v>77.63729166666667</v>
      </c>
      <c r="F186" s="175">
        <f>Assumptions!$G$55*Assumptions!$G$46*INDEX(Demand!F$9:F$1040, MATCH($C186, Demand!$B$9:$B$1040,0))</f>
        <v>80.272499999999994</v>
      </c>
      <c r="G186" s="175">
        <f>Assumptions!$G$55*Assumptions!$G$46*INDEX(Demand!G$9:G$1040, MATCH($C186, Demand!$B$9:$B$1040,0))</f>
        <v>83.009062499999985</v>
      </c>
      <c r="H186" s="175">
        <f>Assumptions!$G$55*Assumptions!$G$46*INDEX(Demand!H$9:H$1040, MATCH($C186, Demand!$B$9:$B$1040,0))</f>
        <v>85.23885416666667</v>
      </c>
      <c r="I186" s="175">
        <f>Assumptions!$G$55*Assumptions!$G$46*INDEX(Demand!I$9:I$1040, MATCH($C186, Demand!$B$9:$B$1040,0))</f>
        <v>87.265937499999993</v>
      </c>
      <c r="J186" s="175">
        <f>Assumptions!$G$55*Assumptions!$G$46*INDEX(Demand!J$9:J$1040, MATCH($C186, Demand!$B$9:$B$1040,0))</f>
        <v>89.79979166666665</v>
      </c>
      <c r="K186" s="175">
        <f>Assumptions!$G$55*Assumptions!$G$46*INDEX(Demand!K$9:K$1040, MATCH($C186, Demand!$B$9:$B$1040,0))</f>
        <v>93.549895833333338</v>
      </c>
      <c r="L186" s="175">
        <f>Assumptions!$G$55*Assumptions!$G$46*INDEX(Demand!L$9:L$1040, MATCH($C186, Demand!$B$9:$B$1040,0))</f>
        <v>96.590520833333315</v>
      </c>
      <c r="M186" s="175">
        <f>Assumptions!$G$55*Assumptions!$G$46*INDEX(Demand!M$9:M$1040, MATCH($C186, Demand!$B$9:$B$1040,0))</f>
        <v>98.414895833333333</v>
      </c>
      <c r="N186" s="175">
        <f>Assumptions!$G$55*Assumptions!$G$46*INDEX(Demand!N$9:N$1040, MATCH($C186, Demand!$B$9:$B$1040,0))</f>
        <v>98.414895833333333</v>
      </c>
      <c r="O186" s="175">
        <f>Assumptions!$G$55*Assumptions!$G$46*INDEX(Demand!O$9:O$1040, MATCH($C186, Demand!$B$9:$B$1040,0))</f>
        <v>98.414895833333333</v>
      </c>
      <c r="P186" s="175">
        <f>Assumptions!$G$55*Assumptions!$G$46*INDEX(Demand!P$9:P$1040, MATCH($C186, Demand!$B$9:$B$1040,0))</f>
        <v>98.414895833333333</v>
      </c>
      <c r="Q186" s="175">
        <f>Assumptions!$G$55*Assumptions!$G$46*INDEX(Demand!Q$9:Q$1040, MATCH($C186, Demand!$B$9:$B$1040,0))</f>
        <v>98.414895833333333</v>
      </c>
      <c r="R186" s="175">
        <f>Assumptions!$G$55*Assumptions!$G$46*INDEX(Demand!R$9:R$1040, MATCH($C186, Demand!$B$9:$B$1040,0))</f>
        <v>98.414895833333333</v>
      </c>
      <c r="S186" s="175">
        <f>Assumptions!$G$55*Assumptions!$G$46*INDEX(Demand!S$9:S$1040, MATCH($C186, Demand!$B$9:$B$1040,0))</f>
        <v>98.414895833333333</v>
      </c>
      <c r="T186" s="175">
        <f>Assumptions!$G$55*Assumptions!$G$46*INDEX(Demand!T$9:T$1040, MATCH($C186, Demand!$B$9:$B$1040,0))</f>
        <v>98.414895833333333</v>
      </c>
      <c r="U186" s="175">
        <f>Assumptions!$G$55*Assumptions!$G$46*INDEX(Demand!U$9:U$1040, MATCH($C186, Demand!$B$9:$B$1040,0))</f>
        <v>98.414895833333333</v>
      </c>
      <c r="V186" s="175">
        <f>Assumptions!$G$55*Assumptions!$G$46*INDEX(Demand!V$9:V$1040, MATCH($C186, Demand!$B$9:$B$1040,0))</f>
        <v>98.414895833333333</v>
      </c>
      <c r="W186" s="175">
        <f>Assumptions!$G$55*Assumptions!$G$46*INDEX(Demand!W$9:W$1040, MATCH($C186, Demand!$B$9:$B$1040,0))</f>
        <v>98.414895833333333</v>
      </c>
      <c r="X186" s="175">
        <f>Assumptions!$G$55*Assumptions!$G$46*INDEX(Demand!X$9:X$1040, MATCH($C186, Demand!$B$9:$B$1040,0))</f>
        <v>98.414895833333333</v>
      </c>
    </row>
    <row r="187" spans="2:24" s="1" customFormat="1" x14ac:dyDescent="0.2">
      <c r="B187" s="220">
        <f>'Span data'!B188</f>
        <v>10274517</v>
      </c>
      <c r="C187" s="169" t="str">
        <f>'Span data'!C188</f>
        <v>BMH003</v>
      </c>
      <c r="D187" s="162"/>
      <c r="E187" s="175">
        <f>Assumptions!$G$55*Assumptions!$G$46*INDEX(Demand!E$9:E$1040, MATCH($C187, Demand!$B$9:$B$1040,0))</f>
        <v>77.63729166666667</v>
      </c>
      <c r="F187" s="175">
        <f>Assumptions!$G$55*Assumptions!$G$46*INDEX(Demand!F$9:F$1040, MATCH($C187, Demand!$B$9:$B$1040,0))</f>
        <v>80.272499999999994</v>
      </c>
      <c r="G187" s="175">
        <f>Assumptions!$G$55*Assumptions!$G$46*INDEX(Demand!G$9:G$1040, MATCH($C187, Demand!$B$9:$B$1040,0))</f>
        <v>83.009062499999985</v>
      </c>
      <c r="H187" s="175">
        <f>Assumptions!$G$55*Assumptions!$G$46*INDEX(Demand!H$9:H$1040, MATCH($C187, Demand!$B$9:$B$1040,0))</f>
        <v>85.23885416666667</v>
      </c>
      <c r="I187" s="175">
        <f>Assumptions!$G$55*Assumptions!$G$46*INDEX(Demand!I$9:I$1040, MATCH($C187, Demand!$B$9:$B$1040,0))</f>
        <v>87.265937499999993</v>
      </c>
      <c r="J187" s="175">
        <f>Assumptions!$G$55*Assumptions!$G$46*INDEX(Demand!J$9:J$1040, MATCH($C187, Demand!$B$9:$B$1040,0))</f>
        <v>89.79979166666665</v>
      </c>
      <c r="K187" s="175">
        <f>Assumptions!$G$55*Assumptions!$G$46*INDEX(Demand!K$9:K$1040, MATCH($C187, Demand!$B$9:$B$1040,0))</f>
        <v>93.549895833333338</v>
      </c>
      <c r="L187" s="175">
        <f>Assumptions!$G$55*Assumptions!$G$46*INDEX(Demand!L$9:L$1040, MATCH($C187, Demand!$B$9:$B$1040,0))</f>
        <v>96.590520833333315</v>
      </c>
      <c r="M187" s="175">
        <f>Assumptions!$G$55*Assumptions!$G$46*INDEX(Demand!M$9:M$1040, MATCH($C187, Demand!$B$9:$B$1040,0))</f>
        <v>98.414895833333333</v>
      </c>
      <c r="N187" s="175">
        <f>Assumptions!$G$55*Assumptions!$G$46*INDEX(Demand!N$9:N$1040, MATCH($C187, Demand!$B$9:$B$1040,0))</f>
        <v>98.414895833333333</v>
      </c>
      <c r="O187" s="175">
        <f>Assumptions!$G$55*Assumptions!$G$46*INDEX(Demand!O$9:O$1040, MATCH($C187, Demand!$B$9:$B$1040,0))</f>
        <v>98.414895833333333</v>
      </c>
      <c r="P187" s="175">
        <f>Assumptions!$G$55*Assumptions!$G$46*INDEX(Demand!P$9:P$1040, MATCH($C187, Demand!$B$9:$B$1040,0))</f>
        <v>98.414895833333333</v>
      </c>
      <c r="Q187" s="175">
        <f>Assumptions!$G$55*Assumptions!$G$46*INDEX(Demand!Q$9:Q$1040, MATCH($C187, Demand!$B$9:$B$1040,0))</f>
        <v>98.414895833333333</v>
      </c>
      <c r="R187" s="175">
        <f>Assumptions!$G$55*Assumptions!$G$46*INDEX(Demand!R$9:R$1040, MATCH($C187, Demand!$B$9:$B$1040,0))</f>
        <v>98.414895833333333</v>
      </c>
      <c r="S187" s="175">
        <f>Assumptions!$G$55*Assumptions!$G$46*INDEX(Demand!S$9:S$1040, MATCH($C187, Demand!$B$9:$B$1040,0))</f>
        <v>98.414895833333333</v>
      </c>
      <c r="T187" s="175">
        <f>Assumptions!$G$55*Assumptions!$G$46*INDEX(Demand!T$9:T$1040, MATCH($C187, Demand!$B$9:$B$1040,0))</f>
        <v>98.414895833333333</v>
      </c>
      <c r="U187" s="175">
        <f>Assumptions!$G$55*Assumptions!$G$46*INDEX(Demand!U$9:U$1040, MATCH($C187, Demand!$B$9:$B$1040,0))</f>
        <v>98.414895833333333</v>
      </c>
      <c r="V187" s="175">
        <f>Assumptions!$G$55*Assumptions!$G$46*INDEX(Demand!V$9:V$1040, MATCH($C187, Demand!$B$9:$B$1040,0))</f>
        <v>98.414895833333333</v>
      </c>
      <c r="W187" s="175">
        <f>Assumptions!$G$55*Assumptions!$G$46*INDEX(Demand!W$9:W$1040, MATCH($C187, Demand!$B$9:$B$1040,0))</f>
        <v>98.414895833333333</v>
      </c>
      <c r="X187" s="175">
        <f>Assumptions!$G$55*Assumptions!$G$46*INDEX(Demand!X$9:X$1040, MATCH($C187, Demand!$B$9:$B$1040,0))</f>
        <v>98.414895833333333</v>
      </c>
    </row>
    <row r="188" spans="2:24" s="1" customFormat="1" x14ac:dyDescent="0.2">
      <c r="B188" s="220">
        <f>'Span data'!B189</f>
        <v>10274874</v>
      </c>
      <c r="C188" s="169" t="str">
        <f>'Span data'!C189</f>
        <v>BMH006</v>
      </c>
      <c r="D188" s="162"/>
      <c r="E188" s="175">
        <f>Assumptions!$G$55*Assumptions!$G$46*INDEX(Demand!E$9:E$1040, MATCH($C188, Demand!$B$9:$B$1040,0))</f>
        <v>52.501458333333325</v>
      </c>
      <c r="F188" s="175">
        <f>Assumptions!$G$55*Assumptions!$G$46*INDEX(Demand!F$9:F$1040, MATCH($C188, Demand!$B$9:$B$1040,0))</f>
        <v>52.602812499999999</v>
      </c>
      <c r="G188" s="175">
        <f>Assumptions!$G$55*Assumptions!$G$46*INDEX(Demand!G$9:G$1040, MATCH($C188, Demand!$B$9:$B$1040,0))</f>
        <v>53.109583333333333</v>
      </c>
      <c r="H188" s="175">
        <f>Assumptions!$G$55*Assumptions!$G$46*INDEX(Demand!H$9:H$1040, MATCH($C188, Demand!$B$9:$B$1040,0))</f>
        <v>53.819062499999994</v>
      </c>
      <c r="I188" s="175">
        <f>Assumptions!$G$55*Assumptions!$G$46*INDEX(Demand!I$9:I$1040, MATCH($C188, Demand!$B$9:$B$1040,0))</f>
        <v>54.123124999999995</v>
      </c>
      <c r="J188" s="175">
        <f>Assumptions!$G$55*Assumptions!$G$46*INDEX(Demand!J$9:J$1040, MATCH($C188, Demand!$B$9:$B$1040,0))</f>
        <v>54.427187499999995</v>
      </c>
      <c r="K188" s="175">
        <f>Assumptions!$G$55*Assumptions!$G$46*INDEX(Demand!K$9:K$1040, MATCH($C188, Demand!$B$9:$B$1040,0))</f>
        <v>55.542083333333338</v>
      </c>
      <c r="L188" s="175">
        <f>Assumptions!$G$55*Assumptions!$G$46*INDEX(Demand!L$9:L$1040, MATCH($C188, Demand!$B$9:$B$1040,0))</f>
        <v>56.555624999999999</v>
      </c>
      <c r="M188" s="175">
        <f>Assumptions!$G$55*Assumptions!$G$46*INDEX(Demand!M$9:M$1040, MATCH($C188, Demand!$B$9:$B$1040,0))</f>
        <v>57.265104166666667</v>
      </c>
      <c r="N188" s="175">
        <f>Assumptions!$G$55*Assumptions!$G$46*INDEX(Demand!N$9:N$1040, MATCH($C188, Demand!$B$9:$B$1040,0))</f>
        <v>57.265104166666667</v>
      </c>
      <c r="O188" s="175">
        <f>Assumptions!$G$55*Assumptions!$G$46*INDEX(Demand!O$9:O$1040, MATCH($C188, Demand!$B$9:$B$1040,0))</f>
        <v>57.265104166666667</v>
      </c>
      <c r="P188" s="175">
        <f>Assumptions!$G$55*Assumptions!$G$46*INDEX(Demand!P$9:P$1040, MATCH($C188, Demand!$B$9:$B$1040,0))</f>
        <v>57.265104166666667</v>
      </c>
      <c r="Q188" s="175">
        <f>Assumptions!$G$55*Assumptions!$G$46*INDEX(Demand!Q$9:Q$1040, MATCH($C188, Demand!$B$9:$B$1040,0))</f>
        <v>57.265104166666667</v>
      </c>
      <c r="R188" s="175">
        <f>Assumptions!$G$55*Assumptions!$G$46*INDEX(Demand!R$9:R$1040, MATCH($C188, Demand!$B$9:$B$1040,0))</f>
        <v>57.265104166666667</v>
      </c>
      <c r="S188" s="175">
        <f>Assumptions!$G$55*Assumptions!$G$46*INDEX(Demand!S$9:S$1040, MATCH($C188, Demand!$B$9:$B$1040,0))</f>
        <v>57.265104166666667</v>
      </c>
      <c r="T188" s="175">
        <f>Assumptions!$G$55*Assumptions!$G$46*INDEX(Demand!T$9:T$1040, MATCH($C188, Demand!$B$9:$B$1040,0))</f>
        <v>57.265104166666667</v>
      </c>
      <c r="U188" s="175">
        <f>Assumptions!$G$55*Assumptions!$G$46*INDEX(Demand!U$9:U$1040, MATCH($C188, Demand!$B$9:$B$1040,0))</f>
        <v>57.265104166666667</v>
      </c>
      <c r="V188" s="175">
        <f>Assumptions!$G$55*Assumptions!$G$46*INDEX(Demand!V$9:V$1040, MATCH($C188, Demand!$B$9:$B$1040,0))</f>
        <v>57.265104166666667</v>
      </c>
      <c r="W188" s="175">
        <f>Assumptions!$G$55*Assumptions!$G$46*INDEX(Demand!W$9:W$1040, MATCH($C188, Demand!$B$9:$B$1040,0))</f>
        <v>57.265104166666667</v>
      </c>
      <c r="X188" s="175">
        <f>Assumptions!$G$55*Assumptions!$G$46*INDEX(Demand!X$9:X$1040, MATCH($C188, Demand!$B$9:$B$1040,0))</f>
        <v>57.265104166666667</v>
      </c>
    </row>
    <row r="189" spans="2:24" s="1" customFormat="1" x14ac:dyDescent="0.2">
      <c r="B189" s="220">
        <f>'Span data'!B190</f>
        <v>10275122</v>
      </c>
      <c r="C189" s="169" t="str">
        <f>'Span data'!C190</f>
        <v>BMH006</v>
      </c>
      <c r="D189" s="162"/>
      <c r="E189" s="175">
        <f>Assumptions!$G$55*Assumptions!$G$46*INDEX(Demand!E$9:E$1040, MATCH($C189, Demand!$B$9:$B$1040,0))</f>
        <v>52.501458333333325</v>
      </c>
      <c r="F189" s="175">
        <f>Assumptions!$G$55*Assumptions!$G$46*INDEX(Demand!F$9:F$1040, MATCH($C189, Demand!$B$9:$B$1040,0))</f>
        <v>52.602812499999999</v>
      </c>
      <c r="G189" s="175">
        <f>Assumptions!$G$55*Assumptions!$G$46*INDEX(Demand!G$9:G$1040, MATCH($C189, Demand!$B$9:$B$1040,0))</f>
        <v>53.109583333333333</v>
      </c>
      <c r="H189" s="175">
        <f>Assumptions!$G$55*Assumptions!$G$46*INDEX(Demand!H$9:H$1040, MATCH($C189, Demand!$B$9:$B$1040,0))</f>
        <v>53.819062499999994</v>
      </c>
      <c r="I189" s="175">
        <f>Assumptions!$G$55*Assumptions!$G$46*INDEX(Demand!I$9:I$1040, MATCH($C189, Demand!$B$9:$B$1040,0))</f>
        <v>54.123124999999995</v>
      </c>
      <c r="J189" s="175">
        <f>Assumptions!$G$55*Assumptions!$G$46*INDEX(Demand!J$9:J$1040, MATCH($C189, Demand!$B$9:$B$1040,0))</f>
        <v>54.427187499999995</v>
      </c>
      <c r="K189" s="175">
        <f>Assumptions!$G$55*Assumptions!$G$46*INDEX(Demand!K$9:K$1040, MATCH($C189, Demand!$B$9:$B$1040,0))</f>
        <v>55.542083333333338</v>
      </c>
      <c r="L189" s="175">
        <f>Assumptions!$G$55*Assumptions!$G$46*INDEX(Demand!L$9:L$1040, MATCH($C189, Demand!$B$9:$B$1040,0))</f>
        <v>56.555624999999999</v>
      </c>
      <c r="M189" s="175">
        <f>Assumptions!$G$55*Assumptions!$G$46*INDEX(Demand!M$9:M$1040, MATCH($C189, Demand!$B$9:$B$1040,0))</f>
        <v>57.265104166666667</v>
      </c>
      <c r="N189" s="175">
        <f>Assumptions!$G$55*Assumptions!$G$46*INDEX(Demand!N$9:N$1040, MATCH($C189, Demand!$B$9:$B$1040,0))</f>
        <v>57.265104166666667</v>
      </c>
      <c r="O189" s="175">
        <f>Assumptions!$G$55*Assumptions!$G$46*INDEX(Demand!O$9:O$1040, MATCH($C189, Demand!$B$9:$B$1040,0))</f>
        <v>57.265104166666667</v>
      </c>
      <c r="P189" s="175">
        <f>Assumptions!$G$55*Assumptions!$G$46*INDEX(Demand!P$9:P$1040, MATCH($C189, Demand!$B$9:$B$1040,0))</f>
        <v>57.265104166666667</v>
      </c>
      <c r="Q189" s="175">
        <f>Assumptions!$G$55*Assumptions!$G$46*INDEX(Demand!Q$9:Q$1040, MATCH($C189, Demand!$B$9:$B$1040,0))</f>
        <v>57.265104166666667</v>
      </c>
      <c r="R189" s="175">
        <f>Assumptions!$G$55*Assumptions!$G$46*INDEX(Demand!R$9:R$1040, MATCH($C189, Demand!$B$9:$B$1040,0))</f>
        <v>57.265104166666667</v>
      </c>
      <c r="S189" s="175">
        <f>Assumptions!$G$55*Assumptions!$G$46*INDEX(Demand!S$9:S$1040, MATCH($C189, Demand!$B$9:$B$1040,0))</f>
        <v>57.265104166666667</v>
      </c>
      <c r="T189" s="175">
        <f>Assumptions!$G$55*Assumptions!$G$46*INDEX(Demand!T$9:T$1040, MATCH($C189, Demand!$B$9:$B$1040,0))</f>
        <v>57.265104166666667</v>
      </c>
      <c r="U189" s="175">
        <f>Assumptions!$G$55*Assumptions!$G$46*INDEX(Demand!U$9:U$1040, MATCH($C189, Demand!$B$9:$B$1040,0))</f>
        <v>57.265104166666667</v>
      </c>
      <c r="V189" s="175">
        <f>Assumptions!$G$55*Assumptions!$G$46*INDEX(Demand!V$9:V$1040, MATCH($C189, Demand!$B$9:$B$1040,0))</f>
        <v>57.265104166666667</v>
      </c>
      <c r="W189" s="175">
        <f>Assumptions!$G$55*Assumptions!$G$46*INDEX(Demand!W$9:W$1040, MATCH($C189, Demand!$B$9:$B$1040,0))</f>
        <v>57.265104166666667</v>
      </c>
      <c r="X189" s="175">
        <f>Assumptions!$G$55*Assumptions!$G$46*INDEX(Demand!X$9:X$1040, MATCH($C189, Demand!$B$9:$B$1040,0))</f>
        <v>57.265104166666667</v>
      </c>
    </row>
    <row r="190" spans="2:24" s="1" customFormat="1" x14ac:dyDescent="0.2">
      <c r="B190" s="220">
        <f>'Span data'!B191</f>
        <v>10275306</v>
      </c>
      <c r="C190" s="169" t="str">
        <f>'Span data'!C191</f>
        <v>BMH006</v>
      </c>
      <c r="D190" s="162"/>
      <c r="E190" s="175">
        <f>Assumptions!$G$55*Assumptions!$G$46*INDEX(Demand!E$9:E$1040, MATCH($C190, Demand!$B$9:$B$1040,0))</f>
        <v>52.501458333333325</v>
      </c>
      <c r="F190" s="175">
        <f>Assumptions!$G$55*Assumptions!$G$46*INDEX(Demand!F$9:F$1040, MATCH($C190, Demand!$B$9:$B$1040,0))</f>
        <v>52.602812499999999</v>
      </c>
      <c r="G190" s="175">
        <f>Assumptions!$G$55*Assumptions!$G$46*INDEX(Demand!G$9:G$1040, MATCH($C190, Demand!$B$9:$B$1040,0))</f>
        <v>53.109583333333333</v>
      </c>
      <c r="H190" s="175">
        <f>Assumptions!$G$55*Assumptions!$G$46*INDEX(Demand!H$9:H$1040, MATCH($C190, Demand!$B$9:$B$1040,0))</f>
        <v>53.819062499999994</v>
      </c>
      <c r="I190" s="175">
        <f>Assumptions!$G$55*Assumptions!$G$46*INDEX(Demand!I$9:I$1040, MATCH($C190, Demand!$B$9:$B$1040,0))</f>
        <v>54.123124999999995</v>
      </c>
      <c r="J190" s="175">
        <f>Assumptions!$G$55*Assumptions!$G$46*INDEX(Demand!J$9:J$1040, MATCH($C190, Demand!$B$9:$B$1040,0))</f>
        <v>54.427187499999995</v>
      </c>
      <c r="K190" s="175">
        <f>Assumptions!$G$55*Assumptions!$G$46*INDEX(Demand!K$9:K$1040, MATCH($C190, Demand!$B$9:$B$1040,0))</f>
        <v>55.542083333333338</v>
      </c>
      <c r="L190" s="175">
        <f>Assumptions!$G$55*Assumptions!$G$46*INDEX(Demand!L$9:L$1040, MATCH($C190, Demand!$B$9:$B$1040,0))</f>
        <v>56.555624999999999</v>
      </c>
      <c r="M190" s="175">
        <f>Assumptions!$G$55*Assumptions!$G$46*INDEX(Demand!M$9:M$1040, MATCH($C190, Demand!$B$9:$B$1040,0))</f>
        <v>57.265104166666667</v>
      </c>
      <c r="N190" s="175">
        <f>Assumptions!$G$55*Assumptions!$G$46*INDEX(Demand!N$9:N$1040, MATCH($C190, Demand!$B$9:$B$1040,0))</f>
        <v>57.265104166666667</v>
      </c>
      <c r="O190" s="175">
        <f>Assumptions!$G$55*Assumptions!$G$46*INDEX(Demand!O$9:O$1040, MATCH($C190, Demand!$B$9:$B$1040,0))</f>
        <v>57.265104166666667</v>
      </c>
      <c r="P190" s="175">
        <f>Assumptions!$G$55*Assumptions!$G$46*INDEX(Demand!P$9:P$1040, MATCH($C190, Demand!$B$9:$B$1040,0))</f>
        <v>57.265104166666667</v>
      </c>
      <c r="Q190" s="175">
        <f>Assumptions!$G$55*Assumptions!$G$46*INDEX(Demand!Q$9:Q$1040, MATCH($C190, Demand!$B$9:$B$1040,0))</f>
        <v>57.265104166666667</v>
      </c>
      <c r="R190" s="175">
        <f>Assumptions!$G$55*Assumptions!$G$46*INDEX(Demand!R$9:R$1040, MATCH($C190, Demand!$B$9:$B$1040,0))</f>
        <v>57.265104166666667</v>
      </c>
      <c r="S190" s="175">
        <f>Assumptions!$G$55*Assumptions!$G$46*INDEX(Demand!S$9:S$1040, MATCH($C190, Demand!$B$9:$B$1040,0))</f>
        <v>57.265104166666667</v>
      </c>
      <c r="T190" s="175">
        <f>Assumptions!$G$55*Assumptions!$G$46*INDEX(Demand!T$9:T$1040, MATCH($C190, Demand!$B$9:$B$1040,0))</f>
        <v>57.265104166666667</v>
      </c>
      <c r="U190" s="175">
        <f>Assumptions!$G$55*Assumptions!$G$46*INDEX(Demand!U$9:U$1040, MATCH($C190, Demand!$B$9:$B$1040,0))</f>
        <v>57.265104166666667</v>
      </c>
      <c r="V190" s="175">
        <f>Assumptions!$G$55*Assumptions!$G$46*INDEX(Demand!V$9:V$1040, MATCH($C190, Demand!$B$9:$B$1040,0))</f>
        <v>57.265104166666667</v>
      </c>
      <c r="W190" s="175">
        <f>Assumptions!$G$55*Assumptions!$G$46*INDEX(Demand!W$9:W$1040, MATCH($C190, Demand!$B$9:$B$1040,0))</f>
        <v>57.265104166666667</v>
      </c>
      <c r="X190" s="175">
        <f>Assumptions!$G$55*Assumptions!$G$46*INDEX(Demand!X$9:X$1040, MATCH($C190, Demand!$B$9:$B$1040,0))</f>
        <v>57.265104166666667</v>
      </c>
    </row>
    <row r="191" spans="2:24" s="1" customFormat="1" x14ac:dyDescent="0.2">
      <c r="B191" s="220">
        <f>'Span data'!B192</f>
        <v>10275360</v>
      </c>
      <c r="C191" s="169" t="str">
        <f>'Span data'!C192</f>
        <v>BMH006</v>
      </c>
      <c r="D191" s="162"/>
      <c r="E191" s="175">
        <f>Assumptions!$G$55*Assumptions!$G$46*INDEX(Demand!E$9:E$1040, MATCH($C191, Demand!$B$9:$B$1040,0))</f>
        <v>52.501458333333325</v>
      </c>
      <c r="F191" s="175">
        <f>Assumptions!$G$55*Assumptions!$G$46*INDEX(Demand!F$9:F$1040, MATCH($C191, Demand!$B$9:$B$1040,0))</f>
        <v>52.602812499999999</v>
      </c>
      <c r="G191" s="175">
        <f>Assumptions!$G$55*Assumptions!$G$46*INDEX(Demand!G$9:G$1040, MATCH($C191, Demand!$B$9:$B$1040,0))</f>
        <v>53.109583333333333</v>
      </c>
      <c r="H191" s="175">
        <f>Assumptions!$G$55*Assumptions!$G$46*INDEX(Demand!H$9:H$1040, MATCH($C191, Demand!$B$9:$B$1040,0))</f>
        <v>53.819062499999994</v>
      </c>
      <c r="I191" s="175">
        <f>Assumptions!$G$55*Assumptions!$G$46*INDEX(Demand!I$9:I$1040, MATCH($C191, Demand!$B$9:$B$1040,0))</f>
        <v>54.123124999999995</v>
      </c>
      <c r="J191" s="175">
        <f>Assumptions!$G$55*Assumptions!$G$46*INDEX(Demand!J$9:J$1040, MATCH($C191, Demand!$B$9:$B$1040,0))</f>
        <v>54.427187499999995</v>
      </c>
      <c r="K191" s="175">
        <f>Assumptions!$G$55*Assumptions!$G$46*INDEX(Demand!K$9:K$1040, MATCH($C191, Demand!$B$9:$B$1040,0))</f>
        <v>55.542083333333338</v>
      </c>
      <c r="L191" s="175">
        <f>Assumptions!$G$55*Assumptions!$G$46*INDEX(Demand!L$9:L$1040, MATCH($C191, Demand!$B$9:$B$1040,0))</f>
        <v>56.555624999999999</v>
      </c>
      <c r="M191" s="175">
        <f>Assumptions!$G$55*Assumptions!$G$46*INDEX(Demand!M$9:M$1040, MATCH($C191, Demand!$B$9:$B$1040,0))</f>
        <v>57.265104166666667</v>
      </c>
      <c r="N191" s="175">
        <f>Assumptions!$G$55*Assumptions!$G$46*INDEX(Demand!N$9:N$1040, MATCH($C191, Demand!$B$9:$B$1040,0))</f>
        <v>57.265104166666667</v>
      </c>
      <c r="O191" s="175">
        <f>Assumptions!$G$55*Assumptions!$G$46*INDEX(Demand!O$9:O$1040, MATCH($C191, Demand!$B$9:$B$1040,0))</f>
        <v>57.265104166666667</v>
      </c>
      <c r="P191" s="175">
        <f>Assumptions!$G$55*Assumptions!$G$46*INDEX(Demand!P$9:P$1040, MATCH($C191, Demand!$B$9:$B$1040,0))</f>
        <v>57.265104166666667</v>
      </c>
      <c r="Q191" s="175">
        <f>Assumptions!$G$55*Assumptions!$G$46*INDEX(Demand!Q$9:Q$1040, MATCH($C191, Demand!$B$9:$B$1040,0))</f>
        <v>57.265104166666667</v>
      </c>
      <c r="R191" s="175">
        <f>Assumptions!$G$55*Assumptions!$G$46*INDEX(Demand!R$9:R$1040, MATCH($C191, Demand!$B$9:$B$1040,0))</f>
        <v>57.265104166666667</v>
      </c>
      <c r="S191" s="175">
        <f>Assumptions!$G$55*Assumptions!$G$46*INDEX(Demand!S$9:S$1040, MATCH($C191, Demand!$B$9:$B$1040,0))</f>
        <v>57.265104166666667</v>
      </c>
      <c r="T191" s="175">
        <f>Assumptions!$G$55*Assumptions!$G$46*INDEX(Demand!T$9:T$1040, MATCH($C191, Demand!$B$9:$B$1040,0))</f>
        <v>57.265104166666667</v>
      </c>
      <c r="U191" s="175">
        <f>Assumptions!$G$55*Assumptions!$G$46*INDEX(Demand!U$9:U$1040, MATCH($C191, Demand!$B$9:$B$1040,0))</f>
        <v>57.265104166666667</v>
      </c>
      <c r="V191" s="175">
        <f>Assumptions!$G$55*Assumptions!$G$46*INDEX(Demand!V$9:V$1040, MATCH($C191, Demand!$B$9:$B$1040,0))</f>
        <v>57.265104166666667</v>
      </c>
      <c r="W191" s="175">
        <f>Assumptions!$G$55*Assumptions!$G$46*INDEX(Demand!W$9:W$1040, MATCH($C191, Demand!$B$9:$B$1040,0))</f>
        <v>57.265104166666667</v>
      </c>
      <c r="X191" s="175">
        <f>Assumptions!$G$55*Assumptions!$G$46*INDEX(Demand!X$9:X$1040, MATCH($C191, Demand!$B$9:$B$1040,0))</f>
        <v>57.265104166666667</v>
      </c>
    </row>
    <row r="192" spans="2:24" s="1" customFormat="1" x14ac:dyDescent="0.2">
      <c r="B192" s="220">
        <f>'Span data'!B193</f>
        <v>10275362</v>
      </c>
      <c r="C192" s="169" t="str">
        <f>'Span data'!C193</f>
        <v>BMH006</v>
      </c>
      <c r="D192" s="162"/>
      <c r="E192" s="175">
        <f>Assumptions!$G$55*Assumptions!$G$46*INDEX(Demand!E$9:E$1040, MATCH($C192, Demand!$B$9:$B$1040,0))</f>
        <v>52.501458333333325</v>
      </c>
      <c r="F192" s="175">
        <f>Assumptions!$G$55*Assumptions!$G$46*INDEX(Demand!F$9:F$1040, MATCH($C192, Demand!$B$9:$B$1040,0))</f>
        <v>52.602812499999999</v>
      </c>
      <c r="G192" s="175">
        <f>Assumptions!$G$55*Assumptions!$G$46*INDEX(Demand!G$9:G$1040, MATCH($C192, Demand!$B$9:$B$1040,0))</f>
        <v>53.109583333333333</v>
      </c>
      <c r="H192" s="175">
        <f>Assumptions!$G$55*Assumptions!$G$46*INDEX(Demand!H$9:H$1040, MATCH($C192, Demand!$B$9:$B$1040,0))</f>
        <v>53.819062499999994</v>
      </c>
      <c r="I192" s="175">
        <f>Assumptions!$G$55*Assumptions!$G$46*INDEX(Demand!I$9:I$1040, MATCH($C192, Demand!$B$9:$B$1040,0))</f>
        <v>54.123124999999995</v>
      </c>
      <c r="J192" s="175">
        <f>Assumptions!$G$55*Assumptions!$G$46*INDEX(Demand!J$9:J$1040, MATCH($C192, Demand!$B$9:$B$1040,0))</f>
        <v>54.427187499999995</v>
      </c>
      <c r="K192" s="175">
        <f>Assumptions!$G$55*Assumptions!$G$46*INDEX(Demand!K$9:K$1040, MATCH($C192, Demand!$B$9:$B$1040,0))</f>
        <v>55.542083333333338</v>
      </c>
      <c r="L192" s="175">
        <f>Assumptions!$G$55*Assumptions!$G$46*INDEX(Demand!L$9:L$1040, MATCH($C192, Demand!$B$9:$B$1040,0))</f>
        <v>56.555624999999999</v>
      </c>
      <c r="M192" s="175">
        <f>Assumptions!$G$55*Assumptions!$G$46*INDEX(Demand!M$9:M$1040, MATCH($C192, Demand!$B$9:$B$1040,0))</f>
        <v>57.265104166666667</v>
      </c>
      <c r="N192" s="175">
        <f>Assumptions!$G$55*Assumptions!$G$46*INDEX(Demand!N$9:N$1040, MATCH($C192, Demand!$B$9:$B$1040,0))</f>
        <v>57.265104166666667</v>
      </c>
      <c r="O192" s="175">
        <f>Assumptions!$G$55*Assumptions!$G$46*INDEX(Demand!O$9:O$1040, MATCH($C192, Demand!$B$9:$B$1040,0))</f>
        <v>57.265104166666667</v>
      </c>
      <c r="P192" s="175">
        <f>Assumptions!$G$55*Assumptions!$G$46*INDEX(Demand!P$9:P$1040, MATCH($C192, Demand!$B$9:$B$1040,0))</f>
        <v>57.265104166666667</v>
      </c>
      <c r="Q192" s="175">
        <f>Assumptions!$G$55*Assumptions!$G$46*INDEX(Demand!Q$9:Q$1040, MATCH($C192, Demand!$B$9:$B$1040,0))</f>
        <v>57.265104166666667</v>
      </c>
      <c r="R192" s="175">
        <f>Assumptions!$G$55*Assumptions!$G$46*INDEX(Demand!R$9:R$1040, MATCH($C192, Demand!$B$9:$B$1040,0))</f>
        <v>57.265104166666667</v>
      </c>
      <c r="S192" s="175">
        <f>Assumptions!$G$55*Assumptions!$G$46*INDEX(Demand!S$9:S$1040, MATCH($C192, Demand!$B$9:$B$1040,0))</f>
        <v>57.265104166666667</v>
      </c>
      <c r="T192" s="175">
        <f>Assumptions!$G$55*Assumptions!$G$46*INDEX(Demand!T$9:T$1040, MATCH($C192, Demand!$B$9:$B$1040,0))</f>
        <v>57.265104166666667</v>
      </c>
      <c r="U192" s="175">
        <f>Assumptions!$G$55*Assumptions!$G$46*INDEX(Demand!U$9:U$1040, MATCH($C192, Demand!$B$9:$B$1040,0))</f>
        <v>57.265104166666667</v>
      </c>
      <c r="V192" s="175">
        <f>Assumptions!$G$55*Assumptions!$G$46*INDEX(Demand!V$9:V$1040, MATCH($C192, Demand!$B$9:$B$1040,0))</f>
        <v>57.265104166666667</v>
      </c>
      <c r="W192" s="175">
        <f>Assumptions!$G$55*Assumptions!$G$46*INDEX(Demand!W$9:W$1040, MATCH($C192, Demand!$B$9:$B$1040,0))</f>
        <v>57.265104166666667</v>
      </c>
      <c r="X192" s="175">
        <f>Assumptions!$G$55*Assumptions!$G$46*INDEX(Demand!X$9:X$1040, MATCH($C192, Demand!$B$9:$B$1040,0))</f>
        <v>57.265104166666667</v>
      </c>
    </row>
    <row r="193" spans="2:24" s="1" customFormat="1" x14ac:dyDescent="0.2">
      <c r="B193" s="220">
        <f>'Span data'!B194</f>
        <v>10278483</v>
      </c>
      <c r="C193" s="169" t="str">
        <f>'Span data'!C194</f>
        <v>SHP012</v>
      </c>
      <c r="D193" s="162"/>
      <c r="E193" s="175">
        <f>Assumptions!$G$55*Assumptions!$G$46*INDEX(Demand!E$9:E$1040, MATCH($C193, Demand!$B$9:$B$1040,0))</f>
        <v>74.191249999999997</v>
      </c>
      <c r="F193" s="175">
        <f>Assumptions!$G$55*Assumptions!$G$46*INDEX(Demand!F$9:F$1040, MATCH($C193, Demand!$B$9:$B$1040,0))</f>
        <v>75.002083333333331</v>
      </c>
      <c r="G193" s="175">
        <f>Assumptions!$G$55*Assumptions!$G$46*INDEX(Demand!G$9:G$1040, MATCH($C193, Demand!$B$9:$B$1040,0))</f>
        <v>76.623749999999987</v>
      </c>
      <c r="H193" s="175">
        <f>Assumptions!$G$55*Assumptions!$G$46*INDEX(Demand!H$9:H$1040, MATCH($C193, Demand!$B$9:$B$1040,0))</f>
        <v>77.839999999999989</v>
      </c>
      <c r="I193" s="175">
        <f>Assumptions!$G$55*Assumptions!$G$46*INDEX(Demand!I$9:I$1040, MATCH($C193, Demand!$B$9:$B$1040,0))</f>
        <v>77.839999999999989</v>
      </c>
      <c r="J193" s="175">
        <f>Assumptions!$G$55*Assumptions!$G$46*INDEX(Demand!J$9:J$1040, MATCH($C193, Demand!$B$9:$B$1040,0))</f>
        <v>78.448125000000005</v>
      </c>
      <c r="K193" s="175">
        <f>Assumptions!$G$55*Assumptions!$G$46*INDEX(Demand!K$9:K$1040, MATCH($C193, Demand!$B$9:$B$1040,0))</f>
        <v>79.867083333333326</v>
      </c>
      <c r="L193" s="175">
        <f>Assumptions!$G$55*Assumptions!$G$46*INDEX(Demand!L$9:L$1040, MATCH($C193, Demand!$B$9:$B$1040,0))</f>
        <v>81.792812499999997</v>
      </c>
      <c r="M193" s="175">
        <f>Assumptions!$G$55*Assumptions!$G$46*INDEX(Demand!M$9:M$1040, MATCH($C193, Demand!$B$9:$B$1040,0))</f>
        <v>82.096874999999969</v>
      </c>
      <c r="N193" s="175">
        <f>Assumptions!$G$55*Assumptions!$G$46*INDEX(Demand!N$9:N$1040, MATCH($C193, Demand!$B$9:$B$1040,0))</f>
        <v>82.096874999999969</v>
      </c>
      <c r="O193" s="175">
        <f>Assumptions!$G$55*Assumptions!$G$46*INDEX(Demand!O$9:O$1040, MATCH($C193, Demand!$B$9:$B$1040,0))</f>
        <v>82.096874999999969</v>
      </c>
      <c r="P193" s="175">
        <f>Assumptions!$G$55*Assumptions!$G$46*INDEX(Demand!P$9:P$1040, MATCH($C193, Demand!$B$9:$B$1040,0))</f>
        <v>82.096874999999969</v>
      </c>
      <c r="Q193" s="175">
        <f>Assumptions!$G$55*Assumptions!$G$46*INDEX(Demand!Q$9:Q$1040, MATCH($C193, Demand!$B$9:$B$1040,0))</f>
        <v>82.096874999999969</v>
      </c>
      <c r="R193" s="175">
        <f>Assumptions!$G$55*Assumptions!$G$46*INDEX(Demand!R$9:R$1040, MATCH($C193, Demand!$B$9:$B$1040,0))</f>
        <v>82.096874999999969</v>
      </c>
      <c r="S193" s="175">
        <f>Assumptions!$G$55*Assumptions!$G$46*INDEX(Demand!S$9:S$1040, MATCH($C193, Demand!$B$9:$B$1040,0))</f>
        <v>82.096874999999969</v>
      </c>
      <c r="T193" s="175">
        <f>Assumptions!$G$55*Assumptions!$G$46*INDEX(Demand!T$9:T$1040, MATCH($C193, Demand!$B$9:$B$1040,0))</f>
        <v>82.096874999999969</v>
      </c>
      <c r="U193" s="175">
        <f>Assumptions!$G$55*Assumptions!$G$46*INDEX(Demand!U$9:U$1040, MATCH($C193, Demand!$B$9:$B$1040,0))</f>
        <v>82.096874999999969</v>
      </c>
      <c r="V193" s="175">
        <f>Assumptions!$G$55*Assumptions!$G$46*INDEX(Demand!V$9:V$1040, MATCH($C193, Demand!$B$9:$B$1040,0))</f>
        <v>82.096874999999969</v>
      </c>
      <c r="W193" s="175">
        <f>Assumptions!$G$55*Assumptions!$G$46*INDEX(Demand!W$9:W$1040, MATCH($C193, Demand!$B$9:$B$1040,0))</f>
        <v>82.096874999999969</v>
      </c>
      <c r="X193" s="175">
        <f>Assumptions!$G$55*Assumptions!$G$46*INDEX(Demand!X$9:X$1040, MATCH($C193, Demand!$B$9:$B$1040,0))</f>
        <v>82.096874999999969</v>
      </c>
    </row>
    <row r="194" spans="2:24" s="1" customFormat="1" x14ac:dyDescent="0.2">
      <c r="B194" s="220">
        <f>'Span data'!B195</f>
        <v>10281761</v>
      </c>
      <c r="C194" s="169" t="str">
        <f>'Span data'!C195</f>
        <v>KYM004</v>
      </c>
      <c r="D194" s="162"/>
      <c r="E194" s="175">
        <f>Assumptions!$G$55*Assumptions!$G$46*INDEX(Demand!E$9:E$1040, MATCH($C194, Demand!$B$9:$B$1040,0))</f>
        <v>54.832604166666663</v>
      </c>
      <c r="F194" s="175">
        <f>Assumptions!$G$55*Assumptions!$G$46*INDEX(Demand!F$9:F$1040, MATCH($C194, Demand!$B$9:$B$1040,0))</f>
        <v>55.33937499999999</v>
      </c>
      <c r="G194" s="175">
        <f>Assumptions!$G$55*Assumptions!$G$46*INDEX(Demand!G$9:G$1040, MATCH($C194, Demand!$B$9:$B$1040,0))</f>
        <v>56.352916666666658</v>
      </c>
      <c r="H194" s="175">
        <f>Assumptions!$G$55*Assumptions!$G$46*INDEX(Demand!H$9:H$1040, MATCH($C194, Demand!$B$9:$B$1040,0))</f>
        <v>57.062395833333326</v>
      </c>
      <c r="I194" s="175">
        <f>Assumptions!$G$55*Assumptions!$G$46*INDEX(Demand!I$9:I$1040, MATCH($C194, Demand!$B$9:$B$1040,0))</f>
        <v>56.8596875</v>
      </c>
      <c r="J194" s="175">
        <f>Assumptions!$G$55*Assumptions!$G$46*INDEX(Demand!J$9:J$1040, MATCH($C194, Demand!$B$9:$B$1040,0))</f>
        <v>57.062395833333326</v>
      </c>
      <c r="K194" s="175">
        <f>Assumptions!$G$55*Assumptions!$G$46*INDEX(Demand!K$9:K$1040, MATCH($C194, Demand!$B$9:$B$1040,0))</f>
        <v>58.177291666666669</v>
      </c>
      <c r="L194" s="175">
        <f>Assumptions!$G$55*Assumptions!$G$46*INDEX(Demand!L$9:L$1040, MATCH($C194, Demand!$B$9:$B$1040,0))</f>
        <v>59.393541666666664</v>
      </c>
      <c r="M194" s="175">
        <f>Assumptions!$G$55*Assumptions!$G$46*INDEX(Demand!M$9:M$1040, MATCH($C194, Demand!$B$9:$B$1040,0))</f>
        <v>59.29218749999999</v>
      </c>
      <c r="N194" s="175">
        <f>Assumptions!$G$55*Assumptions!$G$46*INDEX(Demand!N$9:N$1040, MATCH($C194, Demand!$B$9:$B$1040,0))</f>
        <v>59.29218749999999</v>
      </c>
      <c r="O194" s="175">
        <f>Assumptions!$G$55*Assumptions!$G$46*INDEX(Demand!O$9:O$1040, MATCH($C194, Demand!$B$9:$B$1040,0))</f>
        <v>59.29218749999999</v>
      </c>
      <c r="P194" s="175">
        <f>Assumptions!$G$55*Assumptions!$G$46*INDEX(Demand!P$9:P$1040, MATCH($C194, Demand!$B$9:$B$1040,0))</f>
        <v>59.29218749999999</v>
      </c>
      <c r="Q194" s="175">
        <f>Assumptions!$G$55*Assumptions!$G$46*INDEX(Demand!Q$9:Q$1040, MATCH($C194, Demand!$B$9:$B$1040,0))</f>
        <v>59.29218749999999</v>
      </c>
      <c r="R194" s="175">
        <f>Assumptions!$G$55*Assumptions!$G$46*INDEX(Demand!R$9:R$1040, MATCH($C194, Demand!$B$9:$B$1040,0))</f>
        <v>59.29218749999999</v>
      </c>
      <c r="S194" s="175">
        <f>Assumptions!$G$55*Assumptions!$G$46*INDEX(Demand!S$9:S$1040, MATCH($C194, Demand!$B$9:$B$1040,0))</f>
        <v>59.29218749999999</v>
      </c>
      <c r="T194" s="175">
        <f>Assumptions!$G$55*Assumptions!$G$46*INDEX(Demand!T$9:T$1040, MATCH($C194, Demand!$B$9:$B$1040,0))</f>
        <v>59.29218749999999</v>
      </c>
      <c r="U194" s="175">
        <f>Assumptions!$G$55*Assumptions!$G$46*INDEX(Demand!U$9:U$1040, MATCH($C194, Demand!$B$9:$B$1040,0))</f>
        <v>59.29218749999999</v>
      </c>
      <c r="V194" s="175">
        <f>Assumptions!$G$55*Assumptions!$G$46*INDEX(Demand!V$9:V$1040, MATCH($C194, Demand!$B$9:$B$1040,0))</f>
        <v>59.29218749999999</v>
      </c>
      <c r="W194" s="175">
        <f>Assumptions!$G$55*Assumptions!$G$46*INDEX(Demand!W$9:W$1040, MATCH($C194, Demand!$B$9:$B$1040,0))</f>
        <v>59.29218749999999</v>
      </c>
      <c r="X194" s="175">
        <f>Assumptions!$G$55*Assumptions!$G$46*INDEX(Demand!X$9:X$1040, MATCH($C194, Demand!$B$9:$B$1040,0))</f>
        <v>59.29218749999999</v>
      </c>
    </row>
    <row r="195" spans="2:24" s="1" customFormat="1" x14ac:dyDescent="0.2">
      <c r="B195" s="220">
        <f>'Span data'!B196</f>
        <v>10281764</v>
      </c>
      <c r="C195" s="169" t="str">
        <f>'Span data'!C196</f>
        <v>KYM004</v>
      </c>
      <c r="D195" s="162"/>
      <c r="E195" s="175">
        <f>Assumptions!$G$55*Assumptions!$G$46*INDEX(Demand!E$9:E$1040, MATCH($C195, Demand!$B$9:$B$1040,0))</f>
        <v>54.832604166666663</v>
      </c>
      <c r="F195" s="175">
        <f>Assumptions!$G$55*Assumptions!$G$46*INDEX(Demand!F$9:F$1040, MATCH($C195, Demand!$B$9:$B$1040,0))</f>
        <v>55.33937499999999</v>
      </c>
      <c r="G195" s="175">
        <f>Assumptions!$G$55*Assumptions!$G$46*INDEX(Demand!G$9:G$1040, MATCH($C195, Demand!$B$9:$B$1040,0))</f>
        <v>56.352916666666658</v>
      </c>
      <c r="H195" s="175">
        <f>Assumptions!$G$55*Assumptions!$G$46*INDEX(Demand!H$9:H$1040, MATCH($C195, Demand!$B$9:$B$1040,0))</f>
        <v>57.062395833333326</v>
      </c>
      <c r="I195" s="175">
        <f>Assumptions!$G$55*Assumptions!$G$46*INDEX(Demand!I$9:I$1040, MATCH($C195, Demand!$B$9:$B$1040,0))</f>
        <v>56.8596875</v>
      </c>
      <c r="J195" s="175">
        <f>Assumptions!$G$55*Assumptions!$G$46*INDEX(Demand!J$9:J$1040, MATCH($C195, Demand!$B$9:$B$1040,0))</f>
        <v>57.062395833333326</v>
      </c>
      <c r="K195" s="175">
        <f>Assumptions!$G$55*Assumptions!$G$46*INDEX(Demand!K$9:K$1040, MATCH($C195, Demand!$B$9:$B$1040,0))</f>
        <v>58.177291666666669</v>
      </c>
      <c r="L195" s="175">
        <f>Assumptions!$G$55*Assumptions!$G$46*INDEX(Demand!L$9:L$1040, MATCH($C195, Demand!$B$9:$B$1040,0))</f>
        <v>59.393541666666664</v>
      </c>
      <c r="M195" s="175">
        <f>Assumptions!$G$55*Assumptions!$G$46*INDEX(Demand!M$9:M$1040, MATCH($C195, Demand!$B$9:$B$1040,0))</f>
        <v>59.29218749999999</v>
      </c>
      <c r="N195" s="175">
        <f>Assumptions!$G$55*Assumptions!$G$46*INDEX(Demand!N$9:N$1040, MATCH($C195, Demand!$B$9:$B$1040,0))</f>
        <v>59.29218749999999</v>
      </c>
      <c r="O195" s="175">
        <f>Assumptions!$G$55*Assumptions!$G$46*INDEX(Demand!O$9:O$1040, MATCH($C195, Demand!$B$9:$B$1040,0))</f>
        <v>59.29218749999999</v>
      </c>
      <c r="P195" s="175">
        <f>Assumptions!$G$55*Assumptions!$G$46*INDEX(Demand!P$9:P$1040, MATCH($C195, Demand!$B$9:$B$1040,0))</f>
        <v>59.29218749999999</v>
      </c>
      <c r="Q195" s="175">
        <f>Assumptions!$G$55*Assumptions!$G$46*INDEX(Demand!Q$9:Q$1040, MATCH($C195, Demand!$B$9:$B$1040,0))</f>
        <v>59.29218749999999</v>
      </c>
      <c r="R195" s="175">
        <f>Assumptions!$G$55*Assumptions!$G$46*INDEX(Demand!R$9:R$1040, MATCH($C195, Demand!$B$9:$B$1040,0))</f>
        <v>59.29218749999999</v>
      </c>
      <c r="S195" s="175">
        <f>Assumptions!$G$55*Assumptions!$G$46*INDEX(Demand!S$9:S$1040, MATCH($C195, Demand!$B$9:$B$1040,0))</f>
        <v>59.29218749999999</v>
      </c>
      <c r="T195" s="175">
        <f>Assumptions!$G$55*Assumptions!$G$46*INDEX(Demand!T$9:T$1040, MATCH($C195, Demand!$B$9:$B$1040,0))</f>
        <v>59.29218749999999</v>
      </c>
      <c r="U195" s="175">
        <f>Assumptions!$G$55*Assumptions!$G$46*INDEX(Demand!U$9:U$1040, MATCH($C195, Demand!$B$9:$B$1040,0))</f>
        <v>59.29218749999999</v>
      </c>
      <c r="V195" s="175">
        <f>Assumptions!$G$55*Assumptions!$G$46*INDEX(Demand!V$9:V$1040, MATCH($C195, Demand!$B$9:$B$1040,0))</f>
        <v>59.29218749999999</v>
      </c>
      <c r="W195" s="175">
        <f>Assumptions!$G$55*Assumptions!$G$46*INDEX(Demand!W$9:W$1040, MATCH($C195, Demand!$B$9:$B$1040,0))</f>
        <v>59.29218749999999</v>
      </c>
      <c r="X195" s="175">
        <f>Assumptions!$G$55*Assumptions!$G$46*INDEX(Demand!X$9:X$1040, MATCH($C195, Demand!$B$9:$B$1040,0))</f>
        <v>59.29218749999999</v>
      </c>
    </row>
    <row r="196" spans="2:24" s="1" customFormat="1" x14ac:dyDescent="0.2">
      <c r="B196" s="220">
        <f>'Span data'!B197</f>
        <v>10281798</v>
      </c>
      <c r="C196" s="169" t="str">
        <f>'Span data'!C197</f>
        <v>KYM004</v>
      </c>
      <c r="D196" s="162"/>
      <c r="E196" s="175">
        <f>Assumptions!$G$55*Assumptions!$G$46*INDEX(Demand!E$9:E$1040, MATCH($C196, Demand!$B$9:$B$1040,0))</f>
        <v>54.832604166666663</v>
      </c>
      <c r="F196" s="175">
        <f>Assumptions!$G$55*Assumptions!$G$46*INDEX(Demand!F$9:F$1040, MATCH($C196, Demand!$B$9:$B$1040,0))</f>
        <v>55.33937499999999</v>
      </c>
      <c r="G196" s="175">
        <f>Assumptions!$G$55*Assumptions!$G$46*INDEX(Demand!G$9:G$1040, MATCH($C196, Demand!$B$9:$B$1040,0))</f>
        <v>56.352916666666658</v>
      </c>
      <c r="H196" s="175">
        <f>Assumptions!$G$55*Assumptions!$G$46*INDEX(Demand!H$9:H$1040, MATCH($C196, Demand!$B$9:$B$1040,0))</f>
        <v>57.062395833333326</v>
      </c>
      <c r="I196" s="175">
        <f>Assumptions!$G$55*Assumptions!$G$46*INDEX(Demand!I$9:I$1040, MATCH($C196, Demand!$B$9:$B$1040,0))</f>
        <v>56.8596875</v>
      </c>
      <c r="J196" s="175">
        <f>Assumptions!$G$55*Assumptions!$G$46*INDEX(Demand!J$9:J$1040, MATCH($C196, Demand!$B$9:$B$1040,0))</f>
        <v>57.062395833333326</v>
      </c>
      <c r="K196" s="175">
        <f>Assumptions!$G$55*Assumptions!$G$46*INDEX(Demand!K$9:K$1040, MATCH($C196, Demand!$B$9:$B$1040,0))</f>
        <v>58.177291666666669</v>
      </c>
      <c r="L196" s="175">
        <f>Assumptions!$G$55*Assumptions!$G$46*INDEX(Demand!L$9:L$1040, MATCH($C196, Demand!$B$9:$B$1040,0))</f>
        <v>59.393541666666664</v>
      </c>
      <c r="M196" s="175">
        <f>Assumptions!$G$55*Assumptions!$G$46*INDEX(Demand!M$9:M$1040, MATCH($C196, Demand!$B$9:$B$1040,0))</f>
        <v>59.29218749999999</v>
      </c>
      <c r="N196" s="175">
        <f>Assumptions!$G$55*Assumptions!$G$46*INDEX(Demand!N$9:N$1040, MATCH($C196, Demand!$B$9:$B$1040,0))</f>
        <v>59.29218749999999</v>
      </c>
      <c r="O196" s="175">
        <f>Assumptions!$G$55*Assumptions!$G$46*INDEX(Demand!O$9:O$1040, MATCH($C196, Demand!$B$9:$B$1040,0))</f>
        <v>59.29218749999999</v>
      </c>
      <c r="P196" s="175">
        <f>Assumptions!$G$55*Assumptions!$G$46*INDEX(Demand!P$9:P$1040, MATCH($C196, Demand!$B$9:$B$1040,0))</f>
        <v>59.29218749999999</v>
      </c>
      <c r="Q196" s="175">
        <f>Assumptions!$G$55*Assumptions!$G$46*INDEX(Demand!Q$9:Q$1040, MATCH($C196, Demand!$B$9:$B$1040,0))</f>
        <v>59.29218749999999</v>
      </c>
      <c r="R196" s="175">
        <f>Assumptions!$G$55*Assumptions!$G$46*INDEX(Demand!R$9:R$1040, MATCH($C196, Demand!$B$9:$B$1040,0))</f>
        <v>59.29218749999999</v>
      </c>
      <c r="S196" s="175">
        <f>Assumptions!$G$55*Assumptions!$G$46*INDEX(Demand!S$9:S$1040, MATCH($C196, Demand!$B$9:$B$1040,0))</f>
        <v>59.29218749999999</v>
      </c>
      <c r="T196" s="175">
        <f>Assumptions!$G$55*Assumptions!$G$46*INDEX(Demand!T$9:T$1040, MATCH($C196, Demand!$B$9:$B$1040,0))</f>
        <v>59.29218749999999</v>
      </c>
      <c r="U196" s="175">
        <f>Assumptions!$G$55*Assumptions!$G$46*INDEX(Demand!U$9:U$1040, MATCH($C196, Demand!$B$9:$B$1040,0))</f>
        <v>59.29218749999999</v>
      </c>
      <c r="V196" s="175">
        <f>Assumptions!$G$55*Assumptions!$G$46*INDEX(Demand!V$9:V$1040, MATCH($C196, Demand!$B$9:$B$1040,0))</f>
        <v>59.29218749999999</v>
      </c>
      <c r="W196" s="175">
        <f>Assumptions!$G$55*Assumptions!$G$46*INDEX(Demand!W$9:W$1040, MATCH($C196, Demand!$B$9:$B$1040,0))</f>
        <v>59.29218749999999</v>
      </c>
      <c r="X196" s="175">
        <f>Assumptions!$G$55*Assumptions!$G$46*INDEX(Demand!X$9:X$1040, MATCH($C196, Demand!$B$9:$B$1040,0))</f>
        <v>59.29218749999999</v>
      </c>
    </row>
    <row r="197" spans="2:24" s="1" customFormat="1" x14ac:dyDescent="0.2">
      <c r="B197" s="220">
        <f>'Span data'!B198</f>
        <v>10282283</v>
      </c>
      <c r="C197" s="169" t="str">
        <f>'Span data'!C198</f>
        <v>BMH003</v>
      </c>
      <c r="D197" s="162"/>
      <c r="E197" s="175">
        <f>Assumptions!$G$55*Assumptions!$G$46*INDEX(Demand!E$9:E$1040, MATCH($C197, Demand!$B$9:$B$1040,0))</f>
        <v>77.63729166666667</v>
      </c>
      <c r="F197" s="175">
        <f>Assumptions!$G$55*Assumptions!$G$46*INDEX(Demand!F$9:F$1040, MATCH($C197, Demand!$B$9:$B$1040,0))</f>
        <v>80.272499999999994</v>
      </c>
      <c r="G197" s="175">
        <f>Assumptions!$G$55*Assumptions!$G$46*INDEX(Demand!G$9:G$1040, MATCH($C197, Demand!$B$9:$B$1040,0))</f>
        <v>83.009062499999985</v>
      </c>
      <c r="H197" s="175">
        <f>Assumptions!$G$55*Assumptions!$G$46*INDEX(Demand!H$9:H$1040, MATCH($C197, Demand!$B$9:$B$1040,0))</f>
        <v>85.23885416666667</v>
      </c>
      <c r="I197" s="175">
        <f>Assumptions!$G$55*Assumptions!$G$46*INDEX(Demand!I$9:I$1040, MATCH($C197, Demand!$B$9:$B$1040,0))</f>
        <v>87.265937499999993</v>
      </c>
      <c r="J197" s="175">
        <f>Assumptions!$G$55*Assumptions!$G$46*INDEX(Demand!J$9:J$1040, MATCH($C197, Demand!$B$9:$B$1040,0))</f>
        <v>89.79979166666665</v>
      </c>
      <c r="K197" s="175">
        <f>Assumptions!$G$55*Assumptions!$G$46*INDEX(Demand!K$9:K$1040, MATCH($C197, Demand!$B$9:$B$1040,0))</f>
        <v>93.549895833333338</v>
      </c>
      <c r="L197" s="175">
        <f>Assumptions!$G$55*Assumptions!$G$46*INDEX(Demand!L$9:L$1040, MATCH($C197, Demand!$B$9:$B$1040,0))</f>
        <v>96.590520833333315</v>
      </c>
      <c r="M197" s="175">
        <f>Assumptions!$G$55*Assumptions!$G$46*INDEX(Demand!M$9:M$1040, MATCH($C197, Demand!$B$9:$B$1040,0))</f>
        <v>98.414895833333333</v>
      </c>
      <c r="N197" s="175">
        <f>Assumptions!$G$55*Assumptions!$G$46*INDEX(Demand!N$9:N$1040, MATCH($C197, Demand!$B$9:$B$1040,0))</f>
        <v>98.414895833333333</v>
      </c>
      <c r="O197" s="175">
        <f>Assumptions!$G$55*Assumptions!$G$46*INDEX(Demand!O$9:O$1040, MATCH($C197, Demand!$B$9:$B$1040,0))</f>
        <v>98.414895833333333</v>
      </c>
      <c r="P197" s="175">
        <f>Assumptions!$G$55*Assumptions!$G$46*INDEX(Demand!P$9:P$1040, MATCH($C197, Demand!$B$9:$B$1040,0))</f>
        <v>98.414895833333333</v>
      </c>
      <c r="Q197" s="175">
        <f>Assumptions!$G$55*Assumptions!$G$46*INDEX(Demand!Q$9:Q$1040, MATCH($C197, Demand!$B$9:$B$1040,0))</f>
        <v>98.414895833333333</v>
      </c>
      <c r="R197" s="175">
        <f>Assumptions!$G$55*Assumptions!$G$46*INDEX(Demand!R$9:R$1040, MATCH($C197, Demand!$B$9:$B$1040,0))</f>
        <v>98.414895833333333</v>
      </c>
      <c r="S197" s="175">
        <f>Assumptions!$G$55*Assumptions!$G$46*INDEX(Demand!S$9:S$1040, MATCH($C197, Demand!$B$9:$B$1040,0))</f>
        <v>98.414895833333333</v>
      </c>
      <c r="T197" s="175">
        <f>Assumptions!$G$55*Assumptions!$G$46*INDEX(Demand!T$9:T$1040, MATCH($C197, Demand!$B$9:$B$1040,0))</f>
        <v>98.414895833333333</v>
      </c>
      <c r="U197" s="175">
        <f>Assumptions!$G$55*Assumptions!$G$46*INDEX(Demand!U$9:U$1040, MATCH($C197, Demand!$B$9:$B$1040,0))</f>
        <v>98.414895833333333</v>
      </c>
      <c r="V197" s="175">
        <f>Assumptions!$G$55*Assumptions!$G$46*INDEX(Demand!V$9:V$1040, MATCH($C197, Demand!$B$9:$B$1040,0))</f>
        <v>98.414895833333333</v>
      </c>
      <c r="W197" s="175">
        <f>Assumptions!$G$55*Assumptions!$G$46*INDEX(Demand!W$9:W$1040, MATCH($C197, Demand!$B$9:$B$1040,0))</f>
        <v>98.414895833333333</v>
      </c>
      <c r="X197" s="175">
        <f>Assumptions!$G$55*Assumptions!$G$46*INDEX(Demand!X$9:X$1040, MATCH($C197, Demand!$B$9:$B$1040,0))</f>
        <v>98.414895833333333</v>
      </c>
    </row>
    <row r="198" spans="2:24" s="1" customFormat="1" x14ac:dyDescent="0.2">
      <c r="B198" s="220">
        <f>'Span data'!B199</f>
        <v>10282315</v>
      </c>
      <c r="C198" s="169" t="str">
        <f>'Span data'!C199</f>
        <v>BMH003</v>
      </c>
      <c r="D198" s="162"/>
      <c r="E198" s="175">
        <f>Assumptions!$G$55*Assumptions!$G$46*INDEX(Demand!E$9:E$1040, MATCH($C198, Demand!$B$9:$B$1040,0))</f>
        <v>77.63729166666667</v>
      </c>
      <c r="F198" s="175">
        <f>Assumptions!$G$55*Assumptions!$G$46*INDEX(Demand!F$9:F$1040, MATCH($C198, Demand!$B$9:$B$1040,0))</f>
        <v>80.272499999999994</v>
      </c>
      <c r="G198" s="175">
        <f>Assumptions!$G$55*Assumptions!$G$46*INDEX(Demand!G$9:G$1040, MATCH($C198, Demand!$B$9:$B$1040,0))</f>
        <v>83.009062499999985</v>
      </c>
      <c r="H198" s="175">
        <f>Assumptions!$G$55*Assumptions!$G$46*INDEX(Demand!H$9:H$1040, MATCH($C198, Demand!$B$9:$B$1040,0))</f>
        <v>85.23885416666667</v>
      </c>
      <c r="I198" s="175">
        <f>Assumptions!$G$55*Assumptions!$G$46*INDEX(Demand!I$9:I$1040, MATCH($C198, Demand!$B$9:$B$1040,0))</f>
        <v>87.265937499999993</v>
      </c>
      <c r="J198" s="175">
        <f>Assumptions!$G$55*Assumptions!$G$46*INDEX(Demand!J$9:J$1040, MATCH($C198, Demand!$B$9:$B$1040,0))</f>
        <v>89.79979166666665</v>
      </c>
      <c r="K198" s="175">
        <f>Assumptions!$G$55*Assumptions!$G$46*INDEX(Demand!K$9:K$1040, MATCH($C198, Demand!$B$9:$B$1040,0))</f>
        <v>93.549895833333338</v>
      </c>
      <c r="L198" s="175">
        <f>Assumptions!$G$55*Assumptions!$G$46*INDEX(Demand!L$9:L$1040, MATCH($C198, Demand!$B$9:$B$1040,0))</f>
        <v>96.590520833333315</v>
      </c>
      <c r="M198" s="175">
        <f>Assumptions!$G$55*Assumptions!$G$46*INDEX(Demand!M$9:M$1040, MATCH($C198, Demand!$B$9:$B$1040,0))</f>
        <v>98.414895833333333</v>
      </c>
      <c r="N198" s="175">
        <f>Assumptions!$G$55*Assumptions!$G$46*INDEX(Demand!N$9:N$1040, MATCH($C198, Demand!$B$9:$B$1040,0))</f>
        <v>98.414895833333333</v>
      </c>
      <c r="O198" s="175">
        <f>Assumptions!$G$55*Assumptions!$G$46*INDEX(Demand!O$9:O$1040, MATCH($C198, Demand!$B$9:$B$1040,0))</f>
        <v>98.414895833333333</v>
      </c>
      <c r="P198" s="175">
        <f>Assumptions!$G$55*Assumptions!$G$46*INDEX(Demand!P$9:P$1040, MATCH($C198, Demand!$B$9:$B$1040,0))</f>
        <v>98.414895833333333</v>
      </c>
      <c r="Q198" s="175">
        <f>Assumptions!$G$55*Assumptions!$G$46*INDEX(Demand!Q$9:Q$1040, MATCH($C198, Demand!$B$9:$B$1040,0))</f>
        <v>98.414895833333333</v>
      </c>
      <c r="R198" s="175">
        <f>Assumptions!$G$55*Assumptions!$G$46*INDEX(Demand!R$9:R$1040, MATCH($C198, Demand!$B$9:$B$1040,0))</f>
        <v>98.414895833333333</v>
      </c>
      <c r="S198" s="175">
        <f>Assumptions!$G$55*Assumptions!$G$46*INDEX(Demand!S$9:S$1040, MATCH($C198, Demand!$B$9:$B$1040,0))</f>
        <v>98.414895833333333</v>
      </c>
      <c r="T198" s="175">
        <f>Assumptions!$G$55*Assumptions!$G$46*INDEX(Demand!T$9:T$1040, MATCH($C198, Demand!$B$9:$B$1040,0))</f>
        <v>98.414895833333333</v>
      </c>
      <c r="U198" s="175">
        <f>Assumptions!$G$55*Assumptions!$G$46*INDEX(Demand!U$9:U$1040, MATCH($C198, Demand!$B$9:$B$1040,0))</f>
        <v>98.414895833333333</v>
      </c>
      <c r="V198" s="175">
        <f>Assumptions!$G$55*Assumptions!$G$46*INDEX(Demand!V$9:V$1040, MATCH($C198, Demand!$B$9:$B$1040,0))</f>
        <v>98.414895833333333</v>
      </c>
      <c r="W198" s="175">
        <f>Assumptions!$G$55*Assumptions!$G$46*INDEX(Demand!W$9:W$1040, MATCH($C198, Demand!$B$9:$B$1040,0))</f>
        <v>98.414895833333333</v>
      </c>
      <c r="X198" s="175">
        <f>Assumptions!$G$55*Assumptions!$G$46*INDEX(Demand!X$9:X$1040, MATCH($C198, Demand!$B$9:$B$1040,0))</f>
        <v>98.414895833333333</v>
      </c>
    </row>
    <row r="199" spans="2:24" s="1" customFormat="1" x14ac:dyDescent="0.2">
      <c r="B199" s="220">
        <f>'Span data'!B200</f>
        <v>10282316</v>
      </c>
      <c r="C199" s="169" t="str">
        <f>'Span data'!C200</f>
        <v>BMH003</v>
      </c>
      <c r="D199" s="162"/>
      <c r="E199" s="175">
        <f>Assumptions!$G$55*Assumptions!$G$46*INDEX(Demand!E$9:E$1040, MATCH($C199, Demand!$B$9:$B$1040,0))</f>
        <v>77.63729166666667</v>
      </c>
      <c r="F199" s="175">
        <f>Assumptions!$G$55*Assumptions!$G$46*INDEX(Demand!F$9:F$1040, MATCH($C199, Demand!$B$9:$B$1040,0))</f>
        <v>80.272499999999994</v>
      </c>
      <c r="G199" s="175">
        <f>Assumptions!$G$55*Assumptions!$G$46*INDEX(Demand!G$9:G$1040, MATCH($C199, Demand!$B$9:$B$1040,0))</f>
        <v>83.009062499999985</v>
      </c>
      <c r="H199" s="175">
        <f>Assumptions!$G$55*Assumptions!$G$46*INDEX(Demand!H$9:H$1040, MATCH($C199, Demand!$B$9:$B$1040,0))</f>
        <v>85.23885416666667</v>
      </c>
      <c r="I199" s="175">
        <f>Assumptions!$G$55*Assumptions!$G$46*INDEX(Demand!I$9:I$1040, MATCH($C199, Demand!$B$9:$B$1040,0))</f>
        <v>87.265937499999993</v>
      </c>
      <c r="J199" s="175">
        <f>Assumptions!$G$55*Assumptions!$G$46*INDEX(Demand!J$9:J$1040, MATCH($C199, Demand!$B$9:$B$1040,0))</f>
        <v>89.79979166666665</v>
      </c>
      <c r="K199" s="175">
        <f>Assumptions!$G$55*Assumptions!$G$46*INDEX(Demand!K$9:K$1040, MATCH($C199, Demand!$B$9:$B$1040,0))</f>
        <v>93.549895833333338</v>
      </c>
      <c r="L199" s="175">
        <f>Assumptions!$G$55*Assumptions!$G$46*INDEX(Demand!L$9:L$1040, MATCH($C199, Demand!$B$9:$B$1040,0))</f>
        <v>96.590520833333315</v>
      </c>
      <c r="M199" s="175">
        <f>Assumptions!$G$55*Assumptions!$G$46*INDEX(Demand!M$9:M$1040, MATCH($C199, Demand!$B$9:$B$1040,0))</f>
        <v>98.414895833333333</v>
      </c>
      <c r="N199" s="175">
        <f>Assumptions!$G$55*Assumptions!$G$46*INDEX(Demand!N$9:N$1040, MATCH($C199, Demand!$B$9:$B$1040,0))</f>
        <v>98.414895833333333</v>
      </c>
      <c r="O199" s="175">
        <f>Assumptions!$G$55*Assumptions!$G$46*INDEX(Demand!O$9:O$1040, MATCH($C199, Demand!$B$9:$B$1040,0))</f>
        <v>98.414895833333333</v>
      </c>
      <c r="P199" s="175">
        <f>Assumptions!$G$55*Assumptions!$G$46*INDEX(Demand!P$9:P$1040, MATCH($C199, Demand!$B$9:$B$1040,0))</f>
        <v>98.414895833333333</v>
      </c>
      <c r="Q199" s="175">
        <f>Assumptions!$G$55*Assumptions!$G$46*INDEX(Demand!Q$9:Q$1040, MATCH($C199, Demand!$B$9:$B$1040,0))</f>
        <v>98.414895833333333</v>
      </c>
      <c r="R199" s="175">
        <f>Assumptions!$G$55*Assumptions!$G$46*INDEX(Demand!R$9:R$1040, MATCH($C199, Demand!$B$9:$B$1040,0))</f>
        <v>98.414895833333333</v>
      </c>
      <c r="S199" s="175">
        <f>Assumptions!$G$55*Assumptions!$G$46*INDEX(Demand!S$9:S$1040, MATCH($C199, Demand!$B$9:$B$1040,0))</f>
        <v>98.414895833333333</v>
      </c>
      <c r="T199" s="175">
        <f>Assumptions!$G$55*Assumptions!$G$46*INDEX(Demand!T$9:T$1040, MATCH($C199, Demand!$B$9:$B$1040,0))</f>
        <v>98.414895833333333</v>
      </c>
      <c r="U199" s="175">
        <f>Assumptions!$G$55*Assumptions!$G$46*INDEX(Demand!U$9:U$1040, MATCH($C199, Demand!$B$9:$B$1040,0))</f>
        <v>98.414895833333333</v>
      </c>
      <c r="V199" s="175">
        <f>Assumptions!$G$55*Assumptions!$G$46*INDEX(Demand!V$9:V$1040, MATCH($C199, Demand!$B$9:$B$1040,0))</f>
        <v>98.414895833333333</v>
      </c>
      <c r="W199" s="175">
        <f>Assumptions!$G$55*Assumptions!$G$46*INDEX(Demand!W$9:W$1040, MATCH($C199, Demand!$B$9:$B$1040,0))</f>
        <v>98.414895833333333</v>
      </c>
      <c r="X199" s="175">
        <f>Assumptions!$G$55*Assumptions!$G$46*INDEX(Demand!X$9:X$1040, MATCH($C199, Demand!$B$9:$B$1040,0))</f>
        <v>98.414895833333333</v>
      </c>
    </row>
    <row r="200" spans="2:24" s="1" customFormat="1" x14ac:dyDescent="0.2">
      <c r="B200" s="220">
        <f>'Span data'!B201</f>
        <v>10282317</v>
      </c>
      <c r="C200" s="169" t="str">
        <f>'Span data'!C201</f>
        <v>BMH003</v>
      </c>
      <c r="D200" s="162"/>
      <c r="E200" s="175">
        <f>Assumptions!$G$55*Assumptions!$G$46*INDEX(Demand!E$9:E$1040, MATCH($C200, Demand!$B$9:$B$1040,0))</f>
        <v>77.63729166666667</v>
      </c>
      <c r="F200" s="175">
        <f>Assumptions!$G$55*Assumptions!$G$46*INDEX(Demand!F$9:F$1040, MATCH($C200, Demand!$B$9:$B$1040,0))</f>
        <v>80.272499999999994</v>
      </c>
      <c r="G200" s="175">
        <f>Assumptions!$G$55*Assumptions!$G$46*INDEX(Demand!G$9:G$1040, MATCH($C200, Demand!$B$9:$B$1040,0))</f>
        <v>83.009062499999985</v>
      </c>
      <c r="H200" s="175">
        <f>Assumptions!$G$55*Assumptions!$G$46*INDEX(Demand!H$9:H$1040, MATCH($C200, Demand!$B$9:$B$1040,0))</f>
        <v>85.23885416666667</v>
      </c>
      <c r="I200" s="175">
        <f>Assumptions!$G$55*Assumptions!$G$46*INDEX(Demand!I$9:I$1040, MATCH($C200, Demand!$B$9:$B$1040,0))</f>
        <v>87.265937499999993</v>
      </c>
      <c r="J200" s="175">
        <f>Assumptions!$G$55*Assumptions!$G$46*INDEX(Demand!J$9:J$1040, MATCH($C200, Demand!$B$9:$B$1040,0))</f>
        <v>89.79979166666665</v>
      </c>
      <c r="K200" s="175">
        <f>Assumptions!$G$55*Assumptions!$G$46*INDEX(Demand!K$9:K$1040, MATCH($C200, Demand!$B$9:$B$1040,0))</f>
        <v>93.549895833333338</v>
      </c>
      <c r="L200" s="175">
        <f>Assumptions!$G$55*Assumptions!$G$46*INDEX(Demand!L$9:L$1040, MATCH($C200, Demand!$B$9:$B$1040,0))</f>
        <v>96.590520833333315</v>
      </c>
      <c r="M200" s="175">
        <f>Assumptions!$G$55*Assumptions!$G$46*INDEX(Demand!M$9:M$1040, MATCH($C200, Demand!$B$9:$B$1040,0))</f>
        <v>98.414895833333333</v>
      </c>
      <c r="N200" s="175">
        <f>Assumptions!$G$55*Assumptions!$G$46*INDEX(Demand!N$9:N$1040, MATCH($C200, Demand!$B$9:$B$1040,0))</f>
        <v>98.414895833333333</v>
      </c>
      <c r="O200" s="175">
        <f>Assumptions!$G$55*Assumptions!$G$46*INDEX(Demand!O$9:O$1040, MATCH($C200, Demand!$B$9:$B$1040,0))</f>
        <v>98.414895833333333</v>
      </c>
      <c r="P200" s="175">
        <f>Assumptions!$G$55*Assumptions!$G$46*INDEX(Demand!P$9:P$1040, MATCH($C200, Demand!$B$9:$B$1040,0))</f>
        <v>98.414895833333333</v>
      </c>
      <c r="Q200" s="175">
        <f>Assumptions!$G$55*Assumptions!$G$46*INDEX(Demand!Q$9:Q$1040, MATCH($C200, Demand!$B$9:$B$1040,0))</f>
        <v>98.414895833333333</v>
      </c>
      <c r="R200" s="175">
        <f>Assumptions!$G$55*Assumptions!$G$46*INDEX(Demand!R$9:R$1040, MATCH($C200, Demand!$B$9:$B$1040,0))</f>
        <v>98.414895833333333</v>
      </c>
      <c r="S200" s="175">
        <f>Assumptions!$G$55*Assumptions!$G$46*INDEX(Demand!S$9:S$1040, MATCH($C200, Demand!$B$9:$B$1040,0))</f>
        <v>98.414895833333333</v>
      </c>
      <c r="T200" s="175">
        <f>Assumptions!$G$55*Assumptions!$G$46*INDEX(Demand!T$9:T$1040, MATCH($C200, Demand!$B$9:$B$1040,0))</f>
        <v>98.414895833333333</v>
      </c>
      <c r="U200" s="175">
        <f>Assumptions!$G$55*Assumptions!$G$46*INDEX(Demand!U$9:U$1040, MATCH($C200, Demand!$B$9:$B$1040,0))</f>
        <v>98.414895833333333</v>
      </c>
      <c r="V200" s="175">
        <f>Assumptions!$G$55*Assumptions!$G$46*INDEX(Demand!V$9:V$1040, MATCH($C200, Demand!$B$9:$B$1040,0))</f>
        <v>98.414895833333333</v>
      </c>
      <c r="W200" s="175">
        <f>Assumptions!$G$55*Assumptions!$G$46*INDEX(Demand!W$9:W$1040, MATCH($C200, Demand!$B$9:$B$1040,0))</f>
        <v>98.414895833333333</v>
      </c>
      <c r="X200" s="175">
        <f>Assumptions!$G$55*Assumptions!$G$46*INDEX(Demand!X$9:X$1040, MATCH($C200, Demand!$B$9:$B$1040,0))</f>
        <v>98.414895833333333</v>
      </c>
    </row>
    <row r="201" spans="2:24" s="1" customFormat="1" x14ac:dyDescent="0.2">
      <c r="B201" s="220">
        <f>'Span data'!B202</f>
        <v>10282347</v>
      </c>
      <c r="C201" s="169" t="str">
        <f>'Span data'!C202</f>
        <v>BMH003</v>
      </c>
      <c r="D201" s="162"/>
      <c r="E201" s="175">
        <f>Assumptions!$G$55*Assumptions!$G$46*INDEX(Demand!E$9:E$1040, MATCH($C201, Demand!$B$9:$B$1040,0))</f>
        <v>77.63729166666667</v>
      </c>
      <c r="F201" s="175">
        <f>Assumptions!$G$55*Assumptions!$G$46*INDEX(Demand!F$9:F$1040, MATCH($C201, Demand!$B$9:$B$1040,0))</f>
        <v>80.272499999999994</v>
      </c>
      <c r="G201" s="175">
        <f>Assumptions!$G$55*Assumptions!$G$46*INDEX(Demand!G$9:G$1040, MATCH($C201, Demand!$B$9:$B$1040,0))</f>
        <v>83.009062499999985</v>
      </c>
      <c r="H201" s="175">
        <f>Assumptions!$G$55*Assumptions!$G$46*INDEX(Demand!H$9:H$1040, MATCH($C201, Demand!$B$9:$B$1040,0))</f>
        <v>85.23885416666667</v>
      </c>
      <c r="I201" s="175">
        <f>Assumptions!$G$55*Assumptions!$G$46*INDEX(Demand!I$9:I$1040, MATCH($C201, Demand!$B$9:$B$1040,0))</f>
        <v>87.265937499999993</v>
      </c>
      <c r="J201" s="175">
        <f>Assumptions!$G$55*Assumptions!$G$46*INDEX(Demand!J$9:J$1040, MATCH($C201, Demand!$B$9:$B$1040,0))</f>
        <v>89.79979166666665</v>
      </c>
      <c r="K201" s="175">
        <f>Assumptions!$G$55*Assumptions!$G$46*INDEX(Demand!K$9:K$1040, MATCH($C201, Demand!$B$9:$B$1040,0))</f>
        <v>93.549895833333338</v>
      </c>
      <c r="L201" s="175">
        <f>Assumptions!$G$55*Assumptions!$G$46*INDEX(Demand!L$9:L$1040, MATCH($C201, Demand!$B$9:$B$1040,0))</f>
        <v>96.590520833333315</v>
      </c>
      <c r="M201" s="175">
        <f>Assumptions!$G$55*Assumptions!$G$46*INDEX(Demand!M$9:M$1040, MATCH($C201, Demand!$B$9:$B$1040,0))</f>
        <v>98.414895833333333</v>
      </c>
      <c r="N201" s="175">
        <f>Assumptions!$G$55*Assumptions!$G$46*INDEX(Demand!N$9:N$1040, MATCH($C201, Demand!$B$9:$B$1040,0))</f>
        <v>98.414895833333333</v>
      </c>
      <c r="O201" s="175">
        <f>Assumptions!$G$55*Assumptions!$G$46*INDEX(Demand!O$9:O$1040, MATCH($C201, Demand!$B$9:$B$1040,0))</f>
        <v>98.414895833333333</v>
      </c>
      <c r="P201" s="175">
        <f>Assumptions!$G$55*Assumptions!$G$46*INDEX(Demand!P$9:P$1040, MATCH($C201, Demand!$B$9:$B$1040,0))</f>
        <v>98.414895833333333</v>
      </c>
      <c r="Q201" s="175">
        <f>Assumptions!$G$55*Assumptions!$G$46*INDEX(Demand!Q$9:Q$1040, MATCH($C201, Demand!$B$9:$B$1040,0))</f>
        <v>98.414895833333333</v>
      </c>
      <c r="R201" s="175">
        <f>Assumptions!$G$55*Assumptions!$G$46*INDEX(Demand!R$9:R$1040, MATCH($C201, Demand!$B$9:$B$1040,0))</f>
        <v>98.414895833333333</v>
      </c>
      <c r="S201" s="175">
        <f>Assumptions!$G$55*Assumptions!$G$46*INDEX(Demand!S$9:S$1040, MATCH($C201, Demand!$B$9:$B$1040,0))</f>
        <v>98.414895833333333</v>
      </c>
      <c r="T201" s="175">
        <f>Assumptions!$G$55*Assumptions!$G$46*INDEX(Demand!T$9:T$1040, MATCH($C201, Demand!$B$9:$B$1040,0))</f>
        <v>98.414895833333333</v>
      </c>
      <c r="U201" s="175">
        <f>Assumptions!$G$55*Assumptions!$G$46*INDEX(Demand!U$9:U$1040, MATCH($C201, Demand!$B$9:$B$1040,0))</f>
        <v>98.414895833333333</v>
      </c>
      <c r="V201" s="175">
        <f>Assumptions!$G$55*Assumptions!$G$46*INDEX(Demand!V$9:V$1040, MATCH($C201, Demand!$B$9:$B$1040,0))</f>
        <v>98.414895833333333</v>
      </c>
      <c r="W201" s="175">
        <f>Assumptions!$G$55*Assumptions!$G$46*INDEX(Demand!W$9:W$1040, MATCH($C201, Demand!$B$9:$B$1040,0))</f>
        <v>98.414895833333333</v>
      </c>
      <c r="X201" s="175">
        <f>Assumptions!$G$55*Assumptions!$G$46*INDEX(Demand!X$9:X$1040, MATCH($C201, Demand!$B$9:$B$1040,0))</f>
        <v>98.414895833333333</v>
      </c>
    </row>
    <row r="202" spans="2:24" s="1" customFormat="1" x14ac:dyDescent="0.2">
      <c r="B202" s="220">
        <f>'Span data'!B203</f>
        <v>10282348</v>
      </c>
      <c r="C202" s="169" t="str">
        <f>'Span data'!C203</f>
        <v>BMH003</v>
      </c>
      <c r="D202" s="162"/>
      <c r="E202" s="175">
        <f>Assumptions!$G$55*Assumptions!$G$46*INDEX(Demand!E$9:E$1040, MATCH($C202, Demand!$B$9:$B$1040,0))</f>
        <v>77.63729166666667</v>
      </c>
      <c r="F202" s="175">
        <f>Assumptions!$G$55*Assumptions!$G$46*INDEX(Demand!F$9:F$1040, MATCH($C202, Demand!$B$9:$B$1040,0))</f>
        <v>80.272499999999994</v>
      </c>
      <c r="G202" s="175">
        <f>Assumptions!$G$55*Assumptions!$G$46*INDEX(Demand!G$9:G$1040, MATCH($C202, Demand!$B$9:$B$1040,0))</f>
        <v>83.009062499999985</v>
      </c>
      <c r="H202" s="175">
        <f>Assumptions!$G$55*Assumptions!$G$46*INDEX(Demand!H$9:H$1040, MATCH($C202, Demand!$B$9:$B$1040,0))</f>
        <v>85.23885416666667</v>
      </c>
      <c r="I202" s="175">
        <f>Assumptions!$G$55*Assumptions!$G$46*INDEX(Demand!I$9:I$1040, MATCH($C202, Demand!$B$9:$B$1040,0))</f>
        <v>87.265937499999993</v>
      </c>
      <c r="J202" s="175">
        <f>Assumptions!$G$55*Assumptions!$G$46*INDEX(Demand!J$9:J$1040, MATCH($C202, Demand!$B$9:$B$1040,0))</f>
        <v>89.79979166666665</v>
      </c>
      <c r="K202" s="175">
        <f>Assumptions!$G$55*Assumptions!$G$46*INDEX(Demand!K$9:K$1040, MATCH($C202, Demand!$B$9:$B$1040,0))</f>
        <v>93.549895833333338</v>
      </c>
      <c r="L202" s="175">
        <f>Assumptions!$G$55*Assumptions!$G$46*INDEX(Demand!L$9:L$1040, MATCH($C202, Demand!$B$9:$B$1040,0))</f>
        <v>96.590520833333315</v>
      </c>
      <c r="M202" s="175">
        <f>Assumptions!$G$55*Assumptions!$G$46*INDEX(Demand!M$9:M$1040, MATCH($C202, Demand!$B$9:$B$1040,0))</f>
        <v>98.414895833333333</v>
      </c>
      <c r="N202" s="175">
        <f>Assumptions!$G$55*Assumptions!$G$46*INDEX(Demand!N$9:N$1040, MATCH($C202, Demand!$B$9:$B$1040,0))</f>
        <v>98.414895833333333</v>
      </c>
      <c r="O202" s="175">
        <f>Assumptions!$G$55*Assumptions!$G$46*INDEX(Demand!O$9:O$1040, MATCH($C202, Demand!$B$9:$B$1040,0))</f>
        <v>98.414895833333333</v>
      </c>
      <c r="P202" s="175">
        <f>Assumptions!$G$55*Assumptions!$G$46*INDEX(Demand!P$9:P$1040, MATCH($C202, Demand!$B$9:$B$1040,0))</f>
        <v>98.414895833333333</v>
      </c>
      <c r="Q202" s="175">
        <f>Assumptions!$G$55*Assumptions!$G$46*INDEX(Demand!Q$9:Q$1040, MATCH($C202, Demand!$B$9:$B$1040,0))</f>
        <v>98.414895833333333</v>
      </c>
      <c r="R202" s="175">
        <f>Assumptions!$G$55*Assumptions!$G$46*INDEX(Demand!R$9:R$1040, MATCH($C202, Demand!$B$9:$B$1040,0))</f>
        <v>98.414895833333333</v>
      </c>
      <c r="S202" s="175">
        <f>Assumptions!$G$55*Assumptions!$G$46*INDEX(Demand!S$9:S$1040, MATCH($C202, Demand!$B$9:$B$1040,0))</f>
        <v>98.414895833333333</v>
      </c>
      <c r="T202" s="175">
        <f>Assumptions!$G$55*Assumptions!$G$46*INDEX(Demand!T$9:T$1040, MATCH($C202, Demand!$B$9:$B$1040,0))</f>
        <v>98.414895833333333</v>
      </c>
      <c r="U202" s="175">
        <f>Assumptions!$G$55*Assumptions!$G$46*INDEX(Demand!U$9:U$1040, MATCH($C202, Demand!$B$9:$B$1040,0))</f>
        <v>98.414895833333333</v>
      </c>
      <c r="V202" s="175">
        <f>Assumptions!$G$55*Assumptions!$G$46*INDEX(Demand!V$9:V$1040, MATCH($C202, Demand!$B$9:$B$1040,0))</f>
        <v>98.414895833333333</v>
      </c>
      <c r="W202" s="175">
        <f>Assumptions!$G$55*Assumptions!$G$46*INDEX(Demand!W$9:W$1040, MATCH($C202, Demand!$B$9:$B$1040,0))</f>
        <v>98.414895833333333</v>
      </c>
      <c r="X202" s="175">
        <f>Assumptions!$G$55*Assumptions!$G$46*INDEX(Demand!X$9:X$1040, MATCH($C202, Demand!$B$9:$B$1040,0))</f>
        <v>98.414895833333333</v>
      </c>
    </row>
    <row r="203" spans="2:24" s="1" customFormat="1" x14ac:dyDescent="0.2">
      <c r="B203" s="220">
        <f>'Span data'!B204</f>
        <v>10283440</v>
      </c>
      <c r="C203" s="169" t="str">
        <f>'Span data'!C204</f>
        <v>HSM002</v>
      </c>
      <c r="D203" s="162"/>
      <c r="E203" s="175">
        <f>Assumptions!$G$55*Assumptions!$G$46*INDEX(Demand!E$9:E$1040, MATCH($C203, Demand!$B$9:$B$1040,0))</f>
        <v>33.142812499999991</v>
      </c>
      <c r="F203" s="175">
        <f>Assumptions!$G$55*Assumptions!$G$46*INDEX(Demand!F$9:F$1040, MATCH($C203, Demand!$B$9:$B$1040,0))</f>
        <v>33.142812499999991</v>
      </c>
      <c r="G203" s="175">
        <f>Assumptions!$G$55*Assumptions!$G$46*INDEX(Demand!G$9:G$1040, MATCH($C203, Demand!$B$9:$B$1040,0))</f>
        <v>33.345520833333332</v>
      </c>
      <c r="H203" s="175">
        <f>Assumptions!$G$55*Assumptions!$G$46*INDEX(Demand!H$9:H$1040, MATCH($C203, Demand!$B$9:$B$1040,0))</f>
        <v>33.446874999999991</v>
      </c>
      <c r="I203" s="175">
        <f>Assumptions!$G$55*Assumptions!$G$46*INDEX(Demand!I$9:I$1040, MATCH($C203, Demand!$B$9:$B$1040,0))</f>
        <v>33.345520833333332</v>
      </c>
      <c r="J203" s="175">
        <f>Assumptions!$G$55*Assumptions!$G$46*INDEX(Demand!J$9:J$1040, MATCH($C203, Demand!$B$9:$B$1040,0))</f>
        <v>33.244166666666665</v>
      </c>
      <c r="K203" s="175">
        <f>Assumptions!$G$55*Assumptions!$G$46*INDEX(Demand!K$9:K$1040, MATCH($C203, Demand!$B$9:$B$1040,0))</f>
        <v>33.548229166666658</v>
      </c>
      <c r="L203" s="175">
        <f>Assumptions!$G$55*Assumptions!$G$46*INDEX(Demand!L$9:L$1040, MATCH($C203, Demand!$B$9:$B$1040,0))</f>
        <v>33.852291666666666</v>
      </c>
      <c r="M203" s="175">
        <f>Assumptions!$G$55*Assumptions!$G$46*INDEX(Demand!M$9:M$1040, MATCH($C203, Demand!$B$9:$B$1040,0))</f>
        <v>33.649583333333332</v>
      </c>
      <c r="N203" s="175">
        <f>Assumptions!$G$55*Assumptions!$G$46*INDEX(Demand!N$9:N$1040, MATCH($C203, Demand!$B$9:$B$1040,0))</f>
        <v>33.649583333333332</v>
      </c>
      <c r="O203" s="175">
        <f>Assumptions!$G$55*Assumptions!$G$46*INDEX(Demand!O$9:O$1040, MATCH($C203, Demand!$B$9:$B$1040,0))</f>
        <v>33.649583333333332</v>
      </c>
      <c r="P203" s="175">
        <f>Assumptions!$G$55*Assumptions!$G$46*INDEX(Demand!P$9:P$1040, MATCH($C203, Demand!$B$9:$B$1040,0))</f>
        <v>33.649583333333332</v>
      </c>
      <c r="Q203" s="175">
        <f>Assumptions!$G$55*Assumptions!$G$46*INDEX(Demand!Q$9:Q$1040, MATCH($C203, Demand!$B$9:$B$1040,0))</f>
        <v>33.649583333333332</v>
      </c>
      <c r="R203" s="175">
        <f>Assumptions!$G$55*Assumptions!$G$46*INDEX(Demand!R$9:R$1040, MATCH($C203, Demand!$B$9:$B$1040,0))</f>
        <v>33.649583333333332</v>
      </c>
      <c r="S203" s="175">
        <f>Assumptions!$G$55*Assumptions!$G$46*INDEX(Demand!S$9:S$1040, MATCH($C203, Demand!$B$9:$B$1040,0))</f>
        <v>33.649583333333332</v>
      </c>
      <c r="T203" s="175">
        <f>Assumptions!$G$55*Assumptions!$G$46*INDEX(Demand!T$9:T$1040, MATCH($C203, Demand!$B$9:$B$1040,0))</f>
        <v>33.649583333333332</v>
      </c>
      <c r="U203" s="175">
        <f>Assumptions!$G$55*Assumptions!$G$46*INDEX(Demand!U$9:U$1040, MATCH($C203, Demand!$B$9:$B$1040,0))</f>
        <v>33.649583333333332</v>
      </c>
      <c r="V203" s="175">
        <f>Assumptions!$G$55*Assumptions!$G$46*INDEX(Demand!V$9:V$1040, MATCH($C203, Demand!$B$9:$B$1040,0))</f>
        <v>33.649583333333332</v>
      </c>
      <c r="W203" s="175">
        <f>Assumptions!$G$55*Assumptions!$G$46*INDEX(Demand!W$9:W$1040, MATCH($C203, Demand!$B$9:$B$1040,0))</f>
        <v>33.649583333333332</v>
      </c>
      <c r="X203" s="175">
        <f>Assumptions!$G$55*Assumptions!$G$46*INDEX(Demand!X$9:X$1040, MATCH($C203, Demand!$B$9:$B$1040,0))</f>
        <v>33.649583333333332</v>
      </c>
    </row>
    <row r="204" spans="2:24" s="1" customFormat="1" x14ac:dyDescent="0.2">
      <c r="B204" s="220">
        <f>'Span data'!B205</f>
        <v>10284224</v>
      </c>
      <c r="C204" s="169" t="str">
        <f>'Span data'!C205</f>
        <v>HSM004</v>
      </c>
      <c r="D204" s="162"/>
      <c r="E204" s="175">
        <f>Assumptions!$G$55*Assumptions!$G$46*INDEX(Demand!E$9:E$1040, MATCH($C204, Demand!$B$9:$B$1040,0))</f>
        <v>54.123124999999995</v>
      </c>
      <c r="F204" s="175">
        <f>Assumptions!$G$55*Assumptions!$G$46*INDEX(Demand!F$9:F$1040, MATCH($C204, Demand!$B$9:$B$1040,0))</f>
        <v>54.224479166666661</v>
      </c>
      <c r="G204" s="175">
        <f>Assumptions!$G$55*Assumptions!$G$46*INDEX(Demand!G$9:G$1040, MATCH($C204, Demand!$B$9:$B$1040,0))</f>
        <v>54.427187499999995</v>
      </c>
      <c r="H204" s="175">
        <f>Assumptions!$G$55*Assumptions!$G$46*INDEX(Demand!H$9:H$1040, MATCH($C204, Demand!$B$9:$B$1040,0))</f>
        <v>54.325833333333321</v>
      </c>
      <c r="I204" s="175">
        <f>Assumptions!$G$55*Assumptions!$G$46*INDEX(Demand!I$9:I$1040, MATCH($C204, Demand!$B$9:$B$1040,0))</f>
        <v>53.71770833333332</v>
      </c>
      <c r="J204" s="175">
        <f>Assumptions!$G$55*Assumptions!$G$46*INDEX(Demand!J$9:J$1040, MATCH($C204, Demand!$B$9:$B$1040,0))</f>
        <v>53.413645833333327</v>
      </c>
      <c r="K204" s="175">
        <f>Assumptions!$G$55*Assumptions!$G$46*INDEX(Demand!K$9:K$1040, MATCH($C204, Demand!$B$9:$B$1040,0))</f>
        <v>53.616354166666667</v>
      </c>
      <c r="L204" s="175">
        <f>Assumptions!$G$55*Assumptions!$G$46*INDEX(Demand!L$9:L$1040, MATCH($C204, Demand!$B$9:$B$1040,0))</f>
        <v>53.920416666666668</v>
      </c>
      <c r="M204" s="175">
        <f>Assumptions!$G$55*Assumptions!$G$46*INDEX(Demand!M$9:M$1040, MATCH($C204, Demand!$B$9:$B$1040,0))</f>
        <v>53.413645833333327</v>
      </c>
      <c r="N204" s="175">
        <f>Assumptions!$G$55*Assumptions!$G$46*INDEX(Demand!N$9:N$1040, MATCH($C204, Demand!$B$9:$B$1040,0))</f>
        <v>53.413645833333327</v>
      </c>
      <c r="O204" s="175">
        <f>Assumptions!$G$55*Assumptions!$G$46*INDEX(Demand!O$9:O$1040, MATCH($C204, Demand!$B$9:$B$1040,0))</f>
        <v>53.413645833333327</v>
      </c>
      <c r="P204" s="175">
        <f>Assumptions!$G$55*Assumptions!$G$46*INDEX(Demand!P$9:P$1040, MATCH($C204, Demand!$B$9:$B$1040,0))</f>
        <v>53.413645833333327</v>
      </c>
      <c r="Q204" s="175">
        <f>Assumptions!$G$55*Assumptions!$G$46*INDEX(Demand!Q$9:Q$1040, MATCH($C204, Demand!$B$9:$B$1040,0))</f>
        <v>53.413645833333327</v>
      </c>
      <c r="R204" s="175">
        <f>Assumptions!$G$55*Assumptions!$G$46*INDEX(Demand!R$9:R$1040, MATCH($C204, Demand!$B$9:$B$1040,0))</f>
        <v>53.413645833333327</v>
      </c>
      <c r="S204" s="175">
        <f>Assumptions!$G$55*Assumptions!$G$46*INDEX(Demand!S$9:S$1040, MATCH($C204, Demand!$B$9:$B$1040,0))</f>
        <v>53.413645833333327</v>
      </c>
      <c r="T204" s="175">
        <f>Assumptions!$G$55*Assumptions!$G$46*INDEX(Demand!T$9:T$1040, MATCH($C204, Demand!$B$9:$B$1040,0))</f>
        <v>53.413645833333327</v>
      </c>
      <c r="U204" s="175">
        <f>Assumptions!$G$55*Assumptions!$G$46*INDEX(Demand!U$9:U$1040, MATCH($C204, Demand!$B$9:$B$1040,0))</f>
        <v>53.413645833333327</v>
      </c>
      <c r="V204" s="175">
        <f>Assumptions!$G$55*Assumptions!$G$46*INDEX(Demand!V$9:V$1040, MATCH($C204, Demand!$B$9:$B$1040,0))</f>
        <v>53.413645833333327</v>
      </c>
      <c r="W204" s="175">
        <f>Assumptions!$G$55*Assumptions!$G$46*INDEX(Demand!W$9:W$1040, MATCH($C204, Demand!$B$9:$B$1040,0))</f>
        <v>53.413645833333327</v>
      </c>
      <c r="X204" s="175">
        <f>Assumptions!$G$55*Assumptions!$G$46*INDEX(Demand!X$9:X$1040, MATCH($C204, Demand!$B$9:$B$1040,0))</f>
        <v>53.413645833333327</v>
      </c>
    </row>
    <row r="205" spans="2:24" s="1" customFormat="1" x14ac:dyDescent="0.2">
      <c r="B205" s="220">
        <f>'Span data'!B206</f>
        <v>10284360</v>
      </c>
      <c r="C205" s="169" t="str">
        <f>'Span data'!C206</f>
        <v>HSM004</v>
      </c>
      <c r="D205" s="162"/>
      <c r="E205" s="175">
        <f>Assumptions!$G$55*Assumptions!$G$46*INDEX(Demand!E$9:E$1040, MATCH($C205, Demand!$B$9:$B$1040,0))</f>
        <v>54.123124999999995</v>
      </c>
      <c r="F205" s="175">
        <f>Assumptions!$G$55*Assumptions!$G$46*INDEX(Demand!F$9:F$1040, MATCH($C205, Demand!$B$9:$B$1040,0))</f>
        <v>54.224479166666661</v>
      </c>
      <c r="G205" s="175">
        <f>Assumptions!$G$55*Assumptions!$G$46*INDEX(Demand!G$9:G$1040, MATCH($C205, Demand!$B$9:$B$1040,0))</f>
        <v>54.427187499999995</v>
      </c>
      <c r="H205" s="175">
        <f>Assumptions!$G$55*Assumptions!$G$46*INDEX(Demand!H$9:H$1040, MATCH($C205, Demand!$B$9:$B$1040,0))</f>
        <v>54.325833333333321</v>
      </c>
      <c r="I205" s="175">
        <f>Assumptions!$G$55*Assumptions!$G$46*INDEX(Demand!I$9:I$1040, MATCH($C205, Demand!$B$9:$B$1040,0))</f>
        <v>53.71770833333332</v>
      </c>
      <c r="J205" s="175">
        <f>Assumptions!$G$55*Assumptions!$G$46*INDEX(Demand!J$9:J$1040, MATCH($C205, Demand!$B$9:$B$1040,0))</f>
        <v>53.413645833333327</v>
      </c>
      <c r="K205" s="175">
        <f>Assumptions!$G$55*Assumptions!$G$46*INDEX(Demand!K$9:K$1040, MATCH($C205, Demand!$B$9:$B$1040,0))</f>
        <v>53.616354166666667</v>
      </c>
      <c r="L205" s="175">
        <f>Assumptions!$G$55*Assumptions!$G$46*INDEX(Demand!L$9:L$1040, MATCH($C205, Demand!$B$9:$B$1040,0))</f>
        <v>53.920416666666668</v>
      </c>
      <c r="M205" s="175">
        <f>Assumptions!$G$55*Assumptions!$G$46*INDEX(Demand!M$9:M$1040, MATCH($C205, Demand!$B$9:$B$1040,0))</f>
        <v>53.413645833333327</v>
      </c>
      <c r="N205" s="175">
        <f>Assumptions!$G$55*Assumptions!$G$46*INDEX(Demand!N$9:N$1040, MATCH($C205, Demand!$B$9:$B$1040,0))</f>
        <v>53.413645833333327</v>
      </c>
      <c r="O205" s="175">
        <f>Assumptions!$G$55*Assumptions!$G$46*INDEX(Demand!O$9:O$1040, MATCH($C205, Demand!$B$9:$B$1040,0))</f>
        <v>53.413645833333327</v>
      </c>
      <c r="P205" s="175">
        <f>Assumptions!$G$55*Assumptions!$G$46*INDEX(Demand!P$9:P$1040, MATCH($C205, Demand!$B$9:$B$1040,0))</f>
        <v>53.413645833333327</v>
      </c>
      <c r="Q205" s="175">
        <f>Assumptions!$G$55*Assumptions!$G$46*INDEX(Demand!Q$9:Q$1040, MATCH($C205, Demand!$B$9:$B$1040,0))</f>
        <v>53.413645833333327</v>
      </c>
      <c r="R205" s="175">
        <f>Assumptions!$G$55*Assumptions!$G$46*INDEX(Demand!R$9:R$1040, MATCH($C205, Demand!$B$9:$B$1040,0))</f>
        <v>53.413645833333327</v>
      </c>
      <c r="S205" s="175">
        <f>Assumptions!$G$55*Assumptions!$G$46*INDEX(Demand!S$9:S$1040, MATCH($C205, Demand!$B$9:$B$1040,0))</f>
        <v>53.413645833333327</v>
      </c>
      <c r="T205" s="175">
        <f>Assumptions!$G$55*Assumptions!$G$46*INDEX(Demand!T$9:T$1040, MATCH($C205, Demand!$B$9:$B$1040,0))</f>
        <v>53.413645833333327</v>
      </c>
      <c r="U205" s="175">
        <f>Assumptions!$G$55*Assumptions!$G$46*INDEX(Demand!U$9:U$1040, MATCH($C205, Demand!$B$9:$B$1040,0))</f>
        <v>53.413645833333327</v>
      </c>
      <c r="V205" s="175">
        <f>Assumptions!$G$55*Assumptions!$G$46*INDEX(Demand!V$9:V$1040, MATCH($C205, Demand!$B$9:$B$1040,0))</f>
        <v>53.413645833333327</v>
      </c>
      <c r="W205" s="175">
        <f>Assumptions!$G$55*Assumptions!$G$46*INDEX(Demand!W$9:W$1040, MATCH($C205, Demand!$B$9:$B$1040,0))</f>
        <v>53.413645833333327</v>
      </c>
      <c r="X205" s="175">
        <f>Assumptions!$G$55*Assumptions!$G$46*INDEX(Demand!X$9:X$1040, MATCH($C205, Demand!$B$9:$B$1040,0))</f>
        <v>53.413645833333327</v>
      </c>
    </row>
    <row r="206" spans="2:24" s="1" customFormat="1" x14ac:dyDescent="0.2">
      <c r="B206" s="220">
        <f>'Span data'!B207</f>
        <v>10290339</v>
      </c>
      <c r="C206" s="169" t="str">
        <f>'Span data'!C207</f>
        <v>NHL015</v>
      </c>
      <c r="D206" s="162"/>
      <c r="E206" s="175">
        <f>Assumptions!$G$55*Assumptions!$G$46*INDEX(Demand!E$9:E$1040, MATCH($C206, Demand!$B$9:$B$1040,0))</f>
        <v>34.156354166666667</v>
      </c>
      <c r="F206" s="175">
        <f>Assumptions!$G$55*Assumptions!$G$46*INDEX(Demand!F$9:F$1040, MATCH($C206, Demand!$B$9:$B$1040,0))</f>
        <v>34.055</v>
      </c>
      <c r="G206" s="175">
        <f>Assumptions!$G$55*Assumptions!$G$46*INDEX(Demand!G$9:G$1040, MATCH($C206, Demand!$B$9:$B$1040,0))</f>
        <v>34.156354166666667</v>
      </c>
      <c r="H206" s="175">
        <f>Assumptions!$G$55*Assumptions!$G$46*INDEX(Demand!H$9:H$1040, MATCH($C206, Demand!$B$9:$B$1040,0))</f>
        <v>34.055</v>
      </c>
      <c r="I206" s="175">
        <f>Assumptions!$G$55*Assumptions!$G$46*INDEX(Demand!I$9:I$1040, MATCH($C206, Demand!$B$9:$B$1040,0))</f>
        <v>33.750937499999999</v>
      </c>
      <c r="J206" s="175">
        <f>Assumptions!$G$55*Assumptions!$G$46*INDEX(Demand!J$9:J$1040, MATCH($C206, Demand!$B$9:$B$1040,0))</f>
        <v>33.446874999999991</v>
      </c>
      <c r="K206" s="175">
        <f>Assumptions!$G$55*Assumptions!$G$46*INDEX(Demand!K$9:K$1040, MATCH($C206, Demand!$B$9:$B$1040,0))</f>
        <v>33.446874999999991</v>
      </c>
      <c r="L206" s="175">
        <f>Assumptions!$G$55*Assumptions!$G$46*INDEX(Demand!L$9:L$1040, MATCH($C206, Demand!$B$9:$B$1040,0))</f>
        <v>33.446874999999991</v>
      </c>
      <c r="M206" s="175">
        <f>Assumptions!$G$55*Assumptions!$G$46*INDEX(Demand!M$9:M$1040, MATCH($C206, Demand!$B$9:$B$1040,0))</f>
        <v>33.142812499999991</v>
      </c>
      <c r="N206" s="175">
        <f>Assumptions!$G$55*Assumptions!$G$46*INDEX(Demand!N$9:N$1040, MATCH($C206, Demand!$B$9:$B$1040,0))</f>
        <v>33.142812499999991</v>
      </c>
      <c r="O206" s="175">
        <f>Assumptions!$G$55*Assumptions!$G$46*INDEX(Demand!O$9:O$1040, MATCH($C206, Demand!$B$9:$B$1040,0))</f>
        <v>33.142812499999991</v>
      </c>
      <c r="P206" s="175">
        <f>Assumptions!$G$55*Assumptions!$G$46*INDEX(Demand!P$9:P$1040, MATCH($C206, Demand!$B$9:$B$1040,0))</f>
        <v>33.142812499999991</v>
      </c>
      <c r="Q206" s="175">
        <f>Assumptions!$G$55*Assumptions!$G$46*INDEX(Demand!Q$9:Q$1040, MATCH($C206, Demand!$B$9:$B$1040,0))</f>
        <v>33.142812499999991</v>
      </c>
      <c r="R206" s="175">
        <f>Assumptions!$G$55*Assumptions!$G$46*INDEX(Demand!R$9:R$1040, MATCH($C206, Demand!$B$9:$B$1040,0))</f>
        <v>33.142812499999991</v>
      </c>
      <c r="S206" s="175">
        <f>Assumptions!$G$55*Assumptions!$G$46*INDEX(Demand!S$9:S$1040, MATCH($C206, Demand!$B$9:$B$1040,0))</f>
        <v>33.142812499999991</v>
      </c>
      <c r="T206" s="175">
        <f>Assumptions!$G$55*Assumptions!$G$46*INDEX(Demand!T$9:T$1040, MATCH($C206, Demand!$B$9:$B$1040,0))</f>
        <v>33.142812499999991</v>
      </c>
      <c r="U206" s="175">
        <f>Assumptions!$G$55*Assumptions!$G$46*INDEX(Demand!U$9:U$1040, MATCH($C206, Demand!$B$9:$B$1040,0))</f>
        <v>33.142812499999991</v>
      </c>
      <c r="V206" s="175">
        <f>Assumptions!$G$55*Assumptions!$G$46*INDEX(Demand!V$9:V$1040, MATCH($C206, Demand!$B$9:$B$1040,0))</f>
        <v>33.142812499999991</v>
      </c>
      <c r="W206" s="175">
        <f>Assumptions!$G$55*Assumptions!$G$46*INDEX(Demand!W$9:W$1040, MATCH($C206, Demand!$B$9:$B$1040,0))</f>
        <v>33.142812499999991</v>
      </c>
      <c r="X206" s="175">
        <f>Assumptions!$G$55*Assumptions!$G$46*INDEX(Demand!X$9:X$1040, MATCH($C206, Demand!$B$9:$B$1040,0))</f>
        <v>33.142812499999991</v>
      </c>
    </row>
    <row r="207" spans="2:24" s="1" customFormat="1" x14ac:dyDescent="0.2">
      <c r="B207" s="220">
        <f>'Span data'!B208</f>
        <v>10298697</v>
      </c>
      <c r="C207" s="169" t="str">
        <f>'Span data'!C208</f>
        <v>HSM004</v>
      </c>
      <c r="D207" s="162"/>
      <c r="E207" s="175">
        <f>Assumptions!$G$55*Assumptions!$G$46*INDEX(Demand!E$9:E$1040, MATCH($C207, Demand!$B$9:$B$1040,0))</f>
        <v>54.123124999999995</v>
      </c>
      <c r="F207" s="175">
        <f>Assumptions!$G$55*Assumptions!$G$46*INDEX(Demand!F$9:F$1040, MATCH($C207, Demand!$B$9:$B$1040,0))</f>
        <v>54.224479166666661</v>
      </c>
      <c r="G207" s="175">
        <f>Assumptions!$G$55*Assumptions!$G$46*INDEX(Demand!G$9:G$1040, MATCH($C207, Demand!$B$9:$B$1040,0))</f>
        <v>54.427187499999995</v>
      </c>
      <c r="H207" s="175">
        <f>Assumptions!$G$55*Assumptions!$G$46*INDEX(Demand!H$9:H$1040, MATCH($C207, Demand!$B$9:$B$1040,0))</f>
        <v>54.325833333333321</v>
      </c>
      <c r="I207" s="175">
        <f>Assumptions!$G$55*Assumptions!$G$46*INDEX(Demand!I$9:I$1040, MATCH($C207, Demand!$B$9:$B$1040,0))</f>
        <v>53.71770833333332</v>
      </c>
      <c r="J207" s="175">
        <f>Assumptions!$G$55*Assumptions!$G$46*INDEX(Demand!J$9:J$1040, MATCH($C207, Demand!$B$9:$B$1040,0))</f>
        <v>53.413645833333327</v>
      </c>
      <c r="K207" s="175">
        <f>Assumptions!$G$55*Assumptions!$G$46*INDEX(Demand!K$9:K$1040, MATCH($C207, Demand!$B$9:$B$1040,0))</f>
        <v>53.616354166666667</v>
      </c>
      <c r="L207" s="175">
        <f>Assumptions!$G$55*Assumptions!$G$46*INDEX(Demand!L$9:L$1040, MATCH($C207, Demand!$B$9:$B$1040,0))</f>
        <v>53.920416666666668</v>
      </c>
      <c r="M207" s="175">
        <f>Assumptions!$G$55*Assumptions!$G$46*INDEX(Demand!M$9:M$1040, MATCH($C207, Demand!$B$9:$B$1040,0))</f>
        <v>53.413645833333327</v>
      </c>
      <c r="N207" s="175">
        <f>Assumptions!$G$55*Assumptions!$G$46*INDEX(Demand!N$9:N$1040, MATCH($C207, Demand!$B$9:$B$1040,0))</f>
        <v>53.413645833333327</v>
      </c>
      <c r="O207" s="175">
        <f>Assumptions!$G$55*Assumptions!$G$46*INDEX(Demand!O$9:O$1040, MATCH($C207, Demand!$B$9:$B$1040,0))</f>
        <v>53.413645833333327</v>
      </c>
      <c r="P207" s="175">
        <f>Assumptions!$G$55*Assumptions!$G$46*INDEX(Demand!P$9:P$1040, MATCH($C207, Demand!$B$9:$B$1040,0))</f>
        <v>53.413645833333327</v>
      </c>
      <c r="Q207" s="175">
        <f>Assumptions!$G$55*Assumptions!$G$46*INDEX(Demand!Q$9:Q$1040, MATCH($C207, Demand!$B$9:$B$1040,0))</f>
        <v>53.413645833333327</v>
      </c>
      <c r="R207" s="175">
        <f>Assumptions!$G$55*Assumptions!$G$46*INDEX(Demand!R$9:R$1040, MATCH($C207, Demand!$B$9:$B$1040,0))</f>
        <v>53.413645833333327</v>
      </c>
      <c r="S207" s="175">
        <f>Assumptions!$G$55*Assumptions!$G$46*INDEX(Demand!S$9:S$1040, MATCH($C207, Demand!$B$9:$B$1040,0))</f>
        <v>53.413645833333327</v>
      </c>
      <c r="T207" s="175">
        <f>Assumptions!$G$55*Assumptions!$G$46*INDEX(Demand!T$9:T$1040, MATCH($C207, Demand!$B$9:$B$1040,0))</f>
        <v>53.413645833333327</v>
      </c>
      <c r="U207" s="175">
        <f>Assumptions!$G$55*Assumptions!$G$46*INDEX(Demand!U$9:U$1040, MATCH($C207, Demand!$B$9:$B$1040,0))</f>
        <v>53.413645833333327</v>
      </c>
      <c r="V207" s="175">
        <f>Assumptions!$G$55*Assumptions!$G$46*INDEX(Demand!V$9:V$1040, MATCH($C207, Demand!$B$9:$B$1040,0))</f>
        <v>53.413645833333327</v>
      </c>
      <c r="W207" s="175">
        <f>Assumptions!$G$55*Assumptions!$G$46*INDEX(Demand!W$9:W$1040, MATCH($C207, Demand!$B$9:$B$1040,0))</f>
        <v>53.413645833333327</v>
      </c>
      <c r="X207" s="175">
        <f>Assumptions!$G$55*Assumptions!$G$46*INDEX(Demand!X$9:X$1040, MATCH($C207, Demand!$B$9:$B$1040,0))</f>
        <v>53.413645833333327</v>
      </c>
    </row>
    <row r="208" spans="2:24" s="1" customFormat="1" x14ac:dyDescent="0.2">
      <c r="B208" s="220">
        <f>'Span data'!B209</f>
        <v>10298698</v>
      </c>
      <c r="C208" s="169" t="str">
        <f>'Span data'!C209</f>
        <v>HSM004</v>
      </c>
      <c r="D208" s="162"/>
      <c r="E208" s="175">
        <f>Assumptions!$G$55*Assumptions!$G$46*INDEX(Demand!E$9:E$1040, MATCH($C208, Demand!$B$9:$B$1040,0))</f>
        <v>54.123124999999995</v>
      </c>
      <c r="F208" s="175">
        <f>Assumptions!$G$55*Assumptions!$G$46*INDEX(Demand!F$9:F$1040, MATCH($C208, Demand!$B$9:$B$1040,0))</f>
        <v>54.224479166666661</v>
      </c>
      <c r="G208" s="175">
        <f>Assumptions!$G$55*Assumptions!$G$46*INDEX(Demand!G$9:G$1040, MATCH($C208, Demand!$B$9:$B$1040,0))</f>
        <v>54.427187499999995</v>
      </c>
      <c r="H208" s="175">
        <f>Assumptions!$G$55*Assumptions!$G$46*INDEX(Demand!H$9:H$1040, MATCH($C208, Demand!$B$9:$B$1040,0))</f>
        <v>54.325833333333321</v>
      </c>
      <c r="I208" s="175">
        <f>Assumptions!$G$55*Assumptions!$G$46*INDEX(Demand!I$9:I$1040, MATCH($C208, Demand!$B$9:$B$1040,0))</f>
        <v>53.71770833333332</v>
      </c>
      <c r="J208" s="175">
        <f>Assumptions!$G$55*Assumptions!$G$46*INDEX(Demand!J$9:J$1040, MATCH($C208, Demand!$B$9:$B$1040,0))</f>
        <v>53.413645833333327</v>
      </c>
      <c r="K208" s="175">
        <f>Assumptions!$G$55*Assumptions!$G$46*INDEX(Demand!K$9:K$1040, MATCH($C208, Demand!$B$9:$B$1040,0))</f>
        <v>53.616354166666667</v>
      </c>
      <c r="L208" s="175">
        <f>Assumptions!$G$55*Assumptions!$G$46*INDEX(Demand!L$9:L$1040, MATCH($C208, Demand!$B$9:$B$1040,0))</f>
        <v>53.920416666666668</v>
      </c>
      <c r="M208" s="175">
        <f>Assumptions!$G$55*Assumptions!$G$46*INDEX(Demand!M$9:M$1040, MATCH($C208, Demand!$B$9:$B$1040,0))</f>
        <v>53.413645833333327</v>
      </c>
      <c r="N208" s="175">
        <f>Assumptions!$G$55*Assumptions!$G$46*INDEX(Demand!N$9:N$1040, MATCH($C208, Demand!$B$9:$B$1040,0))</f>
        <v>53.413645833333327</v>
      </c>
      <c r="O208" s="175">
        <f>Assumptions!$G$55*Assumptions!$G$46*INDEX(Demand!O$9:O$1040, MATCH($C208, Demand!$B$9:$B$1040,0))</f>
        <v>53.413645833333327</v>
      </c>
      <c r="P208" s="175">
        <f>Assumptions!$G$55*Assumptions!$G$46*INDEX(Demand!P$9:P$1040, MATCH($C208, Demand!$B$9:$B$1040,0))</f>
        <v>53.413645833333327</v>
      </c>
      <c r="Q208" s="175">
        <f>Assumptions!$G$55*Assumptions!$G$46*INDEX(Demand!Q$9:Q$1040, MATCH($C208, Demand!$B$9:$B$1040,0))</f>
        <v>53.413645833333327</v>
      </c>
      <c r="R208" s="175">
        <f>Assumptions!$G$55*Assumptions!$G$46*INDEX(Demand!R$9:R$1040, MATCH($C208, Demand!$B$9:$B$1040,0))</f>
        <v>53.413645833333327</v>
      </c>
      <c r="S208" s="175">
        <f>Assumptions!$G$55*Assumptions!$G$46*INDEX(Demand!S$9:S$1040, MATCH($C208, Demand!$B$9:$B$1040,0))</f>
        <v>53.413645833333327</v>
      </c>
      <c r="T208" s="175">
        <f>Assumptions!$G$55*Assumptions!$G$46*INDEX(Demand!T$9:T$1040, MATCH($C208, Demand!$B$9:$B$1040,0))</f>
        <v>53.413645833333327</v>
      </c>
      <c r="U208" s="175">
        <f>Assumptions!$G$55*Assumptions!$G$46*INDEX(Demand!U$9:U$1040, MATCH($C208, Demand!$B$9:$B$1040,0))</f>
        <v>53.413645833333327</v>
      </c>
      <c r="V208" s="175">
        <f>Assumptions!$G$55*Assumptions!$G$46*INDEX(Demand!V$9:V$1040, MATCH($C208, Demand!$B$9:$B$1040,0))</f>
        <v>53.413645833333327</v>
      </c>
      <c r="W208" s="175">
        <f>Assumptions!$G$55*Assumptions!$G$46*INDEX(Demand!W$9:W$1040, MATCH($C208, Demand!$B$9:$B$1040,0))</f>
        <v>53.413645833333327</v>
      </c>
      <c r="X208" s="175">
        <f>Assumptions!$G$55*Assumptions!$G$46*INDEX(Demand!X$9:X$1040, MATCH($C208, Demand!$B$9:$B$1040,0))</f>
        <v>53.413645833333327</v>
      </c>
    </row>
    <row r="209" spans="2:24" s="1" customFormat="1" x14ac:dyDescent="0.2">
      <c r="B209" s="220">
        <f>'Span data'!B210</f>
        <v>10308414</v>
      </c>
      <c r="C209" s="169" t="str">
        <f>'Span data'!C210</f>
        <v>BBD014</v>
      </c>
      <c r="D209" s="162"/>
      <c r="E209" s="175">
        <f>Assumptions!$G$55*Assumptions!$G$46*INDEX(Demand!E$9:E$1040, MATCH($C209, Demand!$B$9:$B$1040,0))</f>
        <v>125.07104166666666</v>
      </c>
      <c r="F209" s="175">
        <f>Assumptions!$G$55*Assumptions!$G$46*INDEX(Demand!F$9:F$1040, MATCH($C209, Demand!$B$9:$B$1040,0))</f>
        <v>124.05749999999998</v>
      </c>
      <c r="G209" s="175">
        <f>Assumptions!$G$55*Assumptions!$G$46*INDEX(Demand!G$9:G$1040, MATCH($C209, Demand!$B$9:$B$1040,0))</f>
        <v>123.55072916666666</v>
      </c>
      <c r="H209" s="175">
        <f>Assumptions!$G$55*Assumptions!$G$46*INDEX(Demand!H$9:H$1040, MATCH($C209, Demand!$B$9:$B$1040,0))</f>
        <v>122.84124999999997</v>
      </c>
      <c r="I209" s="175">
        <f>Assumptions!$G$55*Assumptions!$G$46*INDEX(Demand!I$9:I$1040, MATCH($C209, Demand!$B$9:$B$1040,0))</f>
        <v>121.42229166666665</v>
      </c>
      <c r="J209" s="175">
        <f>Assumptions!$G$55*Assumptions!$G$46*INDEX(Demand!J$9:J$1040, MATCH($C209, Demand!$B$9:$B$1040,0))</f>
        <v>120.30739583333332</v>
      </c>
      <c r="K209" s="175">
        <f>Assumptions!$G$55*Assumptions!$G$46*INDEX(Demand!K$9:K$1040, MATCH($C209, Demand!$B$9:$B$1040,0))</f>
        <v>120.10468749999998</v>
      </c>
      <c r="L209" s="175">
        <f>Assumptions!$G$55*Assumptions!$G$46*INDEX(Demand!L$9:L$1040, MATCH($C209, Demand!$B$9:$B$1040,0))</f>
        <v>120.20604166666665</v>
      </c>
      <c r="M209" s="175">
        <f>Assumptions!$G$55*Assumptions!$G$46*INDEX(Demand!M$9:M$1040, MATCH($C209, Demand!$B$9:$B$1040,0))</f>
        <v>118.98979166666666</v>
      </c>
      <c r="N209" s="175">
        <f>Assumptions!$G$55*Assumptions!$G$46*INDEX(Demand!N$9:N$1040, MATCH($C209, Demand!$B$9:$B$1040,0))</f>
        <v>118.98979166666666</v>
      </c>
      <c r="O209" s="175">
        <f>Assumptions!$G$55*Assumptions!$G$46*INDEX(Demand!O$9:O$1040, MATCH($C209, Demand!$B$9:$B$1040,0))</f>
        <v>118.98979166666666</v>
      </c>
      <c r="P209" s="175">
        <f>Assumptions!$G$55*Assumptions!$G$46*INDEX(Demand!P$9:P$1040, MATCH($C209, Demand!$B$9:$B$1040,0))</f>
        <v>118.98979166666666</v>
      </c>
      <c r="Q209" s="175">
        <f>Assumptions!$G$55*Assumptions!$G$46*INDEX(Demand!Q$9:Q$1040, MATCH($C209, Demand!$B$9:$B$1040,0))</f>
        <v>118.98979166666666</v>
      </c>
      <c r="R209" s="175">
        <f>Assumptions!$G$55*Assumptions!$G$46*INDEX(Demand!R$9:R$1040, MATCH($C209, Demand!$B$9:$B$1040,0))</f>
        <v>118.98979166666666</v>
      </c>
      <c r="S209" s="175">
        <f>Assumptions!$G$55*Assumptions!$G$46*INDEX(Demand!S$9:S$1040, MATCH($C209, Demand!$B$9:$B$1040,0))</f>
        <v>118.98979166666666</v>
      </c>
      <c r="T209" s="175">
        <f>Assumptions!$G$55*Assumptions!$G$46*INDEX(Demand!T$9:T$1040, MATCH($C209, Demand!$B$9:$B$1040,0))</f>
        <v>118.98979166666666</v>
      </c>
      <c r="U209" s="175">
        <f>Assumptions!$G$55*Assumptions!$G$46*INDEX(Demand!U$9:U$1040, MATCH($C209, Demand!$B$9:$B$1040,0))</f>
        <v>118.98979166666666</v>
      </c>
      <c r="V209" s="175">
        <f>Assumptions!$G$55*Assumptions!$G$46*INDEX(Demand!V$9:V$1040, MATCH($C209, Demand!$B$9:$B$1040,0))</f>
        <v>118.98979166666666</v>
      </c>
      <c r="W209" s="175">
        <f>Assumptions!$G$55*Assumptions!$G$46*INDEX(Demand!W$9:W$1040, MATCH($C209, Demand!$B$9:$B$1040,0))</f>
        <v>118.98979166666666</v>
      </c>
      <c r="X209" s="175">
        <f>Assumptions!$G$55*Assumptions!$G$46*INDEX(Demand!X$9:X$1040, MATCH($C209, Demand!$B$9:$B$1040,0))</f>
        <v>118.98979166666666</v>
      </c>
    </row>
    <row r="210" spans="2:24" s="1" customFormat="1" x14ac:dyDescent="0.2">
      <c r="B210" s="220">
        <f>'Span data'!B211</f>
        <v>10315838</v>
      </c>
      <c r="C210" s="169" t="str">
        <f>'Span data'!C211</f>
        <v>CTN003</v>
      </c>
      <c r="D210" s="162"/>
      <c r="E210" s="175">
        <f>Assumptions!$G$55*Assumptions!$G$46*INDEX(Demand!E$9:E$1040, MATCH($C210, Demand!$B$9:$B$1040,0))</f>
        <v>21.791145833333331</v>
      </c>
      <c r="F210" s="175">
        <f>Assumptions!$G$55*Assumptions!$G$46*INDEX(Demand!F$9:F$1040, MATCH($C210, Demand!$B$9:$B$1040,0))</f>
        <v>21.892500000000002</v>
      </c>
      <c r="G210" s="175">
        <f>Assumptions!$G$55*Assumptions!$G$46*INDEX(Demand!G$9:G$1040, MATCH($C210, Demand!$B$9:$B$1040,0))</f>
        <v>22.095208333333332</v>
      </c>
      <c r="H210" s="175">
        <f>Assumptions!$G$55*Assumptions!$G$46*INDEX(Demand!H$9:H$1040, MATCH($C210, Demand!$B$9:$B$1040,0))</f>
        <v>22.196562499999999</v>
      </c>
      <c r="I210" s="175">
        <f>Assumptions!$G$55*Assumptions!$G$46*INDEX(Demand!I$9:I$1040, MATCH($C210, Demand!$B$9:$B$1040,0))</f>
        <v>22.095208333333332</v>
      </c>
      <c r="J210" s="175">
        <f>Assumptions!$G$55*Assumptions!$G$46*INDEX(Demand!J$9:J$1040, MATCH($C210, Demand!$B$9:$B$1040,0))</f>
        <v>22.095208333333332</v>
      </c>
      <c r="K210" s="175">
        <f>Assumptions!$G$55*Assumptions!$G$46*INDEX(Demand!K$9:K$1040, MATCH($C210, Demand!$B$9:$B$1040,0))</f>
        <v>22.297916666666666</v>
      </c>
      <c r="L210" s="175">
        <f>Assumptions!$G$55*Assumptions!$G$46*INDEX(Demand!L$9:L$1040, MATCH($C210, Demand!$B$9:$B$1040,0))</f>
        <v>22.601979166666666</v>
      </c>
      <c r="M210" s="175">
        <f>Assumptions!$G$55*Assumptions!$G$46*INDEX(Demand!M$9:M$1040, MATCH($C210, Demand!$B$9:$B$1040,0))</f>
        <v>22.500624999999999</v>
      </c>
      <c r="N210" s="175">
        <f>Assumptions!$G$55*Assumptions!$G$46*INDEX(Demand!N$9:N$1040, MATCH($C210, Demand!$B$9:$B$1040,0))</f>
        <v>22.500624999999999</v>
      </c>
      <c r="O210" s="175">
        <f>Assumptions!$G$55*Assumptions!$G$46*INDEX(Demand!O$9:O$1040, MATCH($C210, Demand!$B$9:$B$1040,0))</f>
        <v>22.500624999999999</v>
      </c>
      <c r="P210" s="175">
        <f>Assumptions!$G$55*Assumptions!$G$46*INDEX(Demand!P$9:P$1040, MATCH($C210, Demand!$B$9:$B$1040,0))</f>
        <v>22.500624999999999</v>
      </c>
      <c r="Q210" s="175">
        <f>Assumptions!$G$55*Assumptions!$G$46*INDEX(Demand!Q$9:Q$1040, MATCH($C210, Demand!$B$9:$B$1040,0))</f>
        <v>22.500624999999999</v>
      </c>
      <c r="R210" s="175">
        <f>Assumptions!$G$55*Assumptions!$G$46*INDEX(Demand!R$9:R$1040, MATCH($C210, Demand!$B$9:$B$1040,0))</f>
        <v>22.500624999999999</v>
      </c>
      <c r="S210" s="175">
        <f>Assumptions!$G$55*Assumptions!$G$46*INDEX(Demand!S$9:S$1040, MATCH($C210, Demand!$B$9:$B$1040,0))</f>
        <v>22.500624999999999</v>
      </c>
      <c r="T210" s="175">
        <f>Assumptions!$G$55*Assumptions!$G$46*INDEX(Demand!T$9:T$1040, MATCH($C210, Demand!$B$9:$B$1040,0))</f>
        <v>22.500624999999999</v>
      </c>
      <c r="U210" s="175">
        <f>Assumptions!$G$55*Assumptions!$G$46*INDEX(Demand!U$9:U$1040, MATCH($C210, Demand!$B$9:$B$1040,0))</f>
        <v>22.500624999999999</v>
      </c>
      <c r="V210" s="175">
        <f>Assumptions!$G$55*Assumptions!$G$46*INDEX(Demand!V$9:V$1040, MATCH($C210, Demand!$B$9:$B$1040,0))</f>
        <v>22.500624999999999</v>
      </c>
      <c r="W210" s="175">
        <f>Assumptions!$G$55*Assumptions!$G$46*INDEX(Demand!W$9:W$1040, MATCH($C210, Demand!$B$9:$B$1040,0))</f>
        <v>22.500624999999999</v>
      </c>
      <c r="X210" s="175">
        <f>Assumptions!$G$55*Assumptions!$G$46*INDEX(Demand!X$9:X$1040, MATCH($C210, Demand!$B$9:$B$1040,0))</f>
        <v>22.500624999999999</v>
      </c>
    </row>
    <row r="211" spans="2:24" s="1" customFormat="1" x14ac:dyDescent="0.2">
      <c r="B211" s="220">
        <f>'Span data'!B212</f>
        <v>10315839</v>
      </c>
      <c r="C211" s="169" t="str">
        <f>'Span data'!C212</f>
        <v>CTN003</v>
      </c>
      <c r="D211" s="162"/>
      <c r="E211" s="175">
        <f>Assumptions!$G$55*Assumptions!$G$46*INDEX(Demand!E$9:E$1040, MATCH($C211, Demand!$B$9:$B$1040,0))</f>
        <v>21.791145833333331</v>
      </c>
      <c r="F211" s="175">
        <f>Assumptions!$G$55*Assumptions!$G$46*INDEX(Demand!F$9:F$1040, MATCH($C211, Demand!$B$9:$B$1040,0))</f>
        <v>21.892500000000002</v>
      </c>
      <c r="G211" s="175">
        <f>Assumptions!$G$55*Assumptions!$G$46*INDEX(Demand!G$9:G$1040, MATCH($C211, Demand!$B$9:$B$1040,0))</f>
        <v>22.095208333333332</v>
      </c>
      <c r="H211" s="175">
        <f>Assumptions!$G$55*Assumptions!$G$46*INDEX(Demand!H$9:H$1040, MATCH($C211, Demand!$B$9:$B$1040,0))</f>
        <v>22.196562499999999</v>
      </c>
      <c r="I211" s="175">
        <f>Assumptions!$G$55*Assumptions!$G$46*INDEX(Demand!I$9:I$1040, MATCH($C211, Demand!$B$9:$B$1040,0))</f>
        <v>22.095208333333332</v>
      </c>
      <c r="J211" s="175">
        <f>Assumptions!$G$55*Assumptions!$G$46*INDEX(Demand!J$9:J$1040, MATCH($C211, Demand!$B$9:$B$1040,0))</f>
        <v>22.095208333333332</v>
      </c>
      <c r="K211" s="175">
        <f>Assumptions!$G$55*Assumptions!$G$46*INDEX(Demand!K$9:K$1040, MATCH($C211, Demand!$B$9:$B$1040,0))</f>
        <v>22.297916666666666</v>
      </c>
      <c r="L211" s="175">
        <f>Assumptions!$G$55*Assumptions!$G$46*INDEX(Demand!L$9:L$1040, MATCH($C211, Demand!$B$9:$B$1040,0))</f>
        <v>22.601979166666666</v>
      </c>
      <c r="M211" s="175">
        <f>Assumptions!$G$55*Assumptions!$G$46*INDEX(Demand!M$9:M$1040, MATCH($C211, Demand!$B$9:$B$1040,0))</f>
        <v>22.500624999999999</v>
      </c>
      <c r="N211" s="175">
        <f>Assumptions!$G$55*Assumptions!$G$46*INDEX(Demand!N$9:N$1040, MATCH($C211, Demand!$B$9:$B$1040,0))</f>
        <v>22.500624999999999</v>
      </c>
      <c r="O211" s="175">
        <f>Assumptions!$G$55*Assumptions!$G$46*INDEX(Demand!O$9:O$1040, MATCH($C211, Demand!$B$9:$B$1040,0))</f>
        <v>22.500624999999999</v>
      </c>
      <c r="P211" s="175">
        <f>Assumptions!$G$55*Assumptions!$G$46*INDEX(Demand!P$9:P$1040, MATCH($C211, Demand!$B$9:$B$1040,0))</f>
        <v>22.500624999999999</v>
      </c>
      <c r="Q211" s="175">
        <f>Assumptions!$G$55*Assumptions!$G$46*INDEX(Demand!Q$9:Q$1040, MATCH($C211, Demand!$B$9:$B$1040,0))</f>
        <v>22.500624999999999</v>
      </c>
      <c r="R211" s="175">
        <f>Assumptions!$G$55*Assumptions!$G$46*INDEX(Demand!R$9:R$1040, MATCH($C211, Demand!$B$9:$B$1040,0))</f>
        <v>22.500624999999999</v>
      </c>
      <c r="S211" s="175">
        <f>Assumptions!$G$55*Assumptions!$G$46*INDEX(Demand!S$9:S$1040, MATCH($C211, Demand!$B$9:$B$1040,0))</f>
        <v>22.500624999999999</v>
      </c>
      <c r="T211" s="175">
        <f>Assumptions!$G$55*Assumptions!$G$46*INDEX(Demand!T$9:T$1040, MATCH($C211, Demand!$B$9:$B$1040,0))</f>
        <v>22.500624999999999</v>
      </c>
      <c r="U211" s="175">
        <f>Assumptions!$G$55*Assumptions!$G$46*INDEX(Demand!U$9:U$1040, MATCH($C211, Demand!$B$9:$B$1040,0))</f>
        <v>22.500624999999999</v>
      </c>
      <c r="V211" s="175">
        <f>Assumptions!$G$55*Assumptions!$G$46*INDEX(Demand!V$9:V$1040, MATCH($C211, Demand!$B$9:$B$1040,0))</f>
        <v>22.500624999999999</v>
      </c>
      <c r="W211" s="175">
        <f>Assumptions!$G$55*Assumptions!$G$46*INDEX(Demand!W$9:W$1040, MATCH($C211, Demand!$B$9:$B$1040,0))</f>
        <v>22.500624999999999</v>
      </c>
      <c r="X211" s="175">
        <f>Assumptions!$G$55*Assumptions!$G$46*INDEX(Demand!X$9:X$1040, MATCH($C211, Demand!$B$9:$B$1040,0))</f>
        <v>22.500624999999999</v>
      </c>
    </row>
    <row r="212" spans="2:24" s="1" customFormat="1" x14ac:dyDescent="0.2">
      <c r="B212" s="220">
        <f>'Span data'!B213</f>
        <v>10315842</v>
      </c>
      <c r="C212" s="169" t="str">
        <f>'Span data'!C213</f>
        <v>CTN003</v>
      </c>
      <c r="D212" s="162"/>
      <c r="E212" s="175">
        <f>Assumptions!$G$55*Assumptions!$G$46*INDEX(Demand!E$9:E$1040, MATCH($C212, Demand!$B$9:$B$1040,0))</f>
        <v>21.791145833333331</v>
      </c>
      <c r="F212" s="175">
        <f>Assumptions!$G$55*Assumptions!$G$46*INDEX(Demand!F$9:F$1040, MATCH($C212, Demand!$B$9:$B$1040,0))</f>
        <v>21.892500000000002</v>
      </c>
      <c r="G212" s="175">
        <f>Assumptions!$G$55*Assumptions!$G$46*INDEX(Demand!G$9:G$1040, MATCH($C212, Demand!$B$9:$B$1040,0))</f>
        <v>22.095208333333332</v>
      </c>
      <c r="H212" s="175">
        <f>Assumptions!$G$55*Assumptions!$G$46*INDEX(Demand!H$9:H$1040, MATCH($C212, Demand!$B$9:$B$1040,0))</f>
        <v>22.196562499999999</v>
      </c>
      <c r="I212" s="175">
        <f>Assumptions!$G$55*Assumptions!$G$46*INDEX(Demand!I$9:I$1040, MATCH($C212, Demand!$B$9:$B$1040,0))</f>
        <v>22.095208333333332</v>
      </c>
      <c r="J212" s="175">
        <f>Assumptions!$G$55*Assumptions!$G$46*INDEX(Demand!J$9:J$1040, MATCH($C212, Demand!$B$9:$B$1040,0))</f>
        <v>22.095208333333332</v>
      </c>
      <c r="K212" s="175">
        <f>Assumptions!$G$55*Assumptions!$G$46*INDEX(Demand!K$9:K$1040, MATCH($C212, Demand!$B$9:$B$1040,0))</f>
        <v>22.297916666666666</v>
      </c>
      <c r="L212" s="175">
        <f>Assumptions!$G$55*Assumptions!$G$46*INDEX(Demand!L$9:L$1040, MATCH($C212, Demand!$B$9:$B$1040,0))</f>
        <v>22.601979166666666</v>
      </c>
      <c r="M212" s="175">
        <f>Assumptions!$G$55*Assumptions!$G$46*INDEX(Demand!M$9:M$1040, MATCH($C212, Demand!$B$9:$B$1040,0))</f>
        <v>22.500624999999999</v>
      </c>
      <c r="N212" s="175">
        <f>Assumptions!$G$55*Assumptions!$G$46*INDEX(Demand!N$9:N$1040, MATCH($C212, Demand!$B$9:$B$1040,0))</f>
        <v>22.500624999999999</v>
      </c>
      <c r="O212" s="175">
        <f>Assumptions!$G$55*Assumptions!$G$46*INDEX(Demand!O$9:O$1040, MATCH($C212, Demand!$B$9:$B$1040,0))</f>
        <v>22.500624999999999</v>
      </c>
      <c r="P212" s="175">
        <f>Assumptions!$G$55*Assumptions!$G$46*INDEX(Demand!P$9:P$1040, MATCH($C212, Demand!$B$9:$B$1040,0))</f>
        <v>22.500624999999999</v>
      </c>
      <c r="Q212" s="175">
        <f>Assumptions!$G$55*Assumptions!$G$46*INDEX(Demand!Q$9:Q$1040, MATCH($C212, Demand!$B$9:$B$1040,0))</f>
        <v>22.500624999999999</v>
      </c>
      <c r="R212" s="175">
        <f>Assumptions!$G$55*Assumptions!$G$46*INDEX(Demand!R$9:R$1040, MATCH($C212, Demand!$B$9:$B$1040,0))</f>
        <v>22.500624999999999</v>
      </c>
      <c r="S212" s="175">
        <f>Assumptions!$G$55*Assumptions!$G$46*INDEX(Demand!S$9:S$1040, MATCH($C212, Demand!$B$9:$B$1040,0))</f>
        <v>22.500624999999999</v>
      </c>
      <c r="T212" s="175">
        <f>Assumptions!$G$55*Assumptions!$G$46*INDEX(Demand!T$9:T$1040, MATCH($C212, Demand!$B$9:$B$1040,0))</f>
        <v>22.500624999999999</v>
      </c>
      <c r="U212" s="175">
        <f>Assumptions!$G$55*Assumptions!$G$46*INDEX(Demand!U$9:U$1040, MATCH($C212, Demand!$B$9:$B$1040,0))</f>
        <v>22.500624999999999</v>
      </c>
      <c r="V212" s="175">
        <f>Assumptions!$G$55*Assumptions!$G$46*INDEX(Demand!V$9:V$1040, MATCH($C212, Demand!$B$9:$B$1040,0))</f>
        <v>22.500624999999999</v>
      </c>
      <c r="W212" s="175">
        <f>Assumptions!$G$55*Assumptions!$G$46*INDEX(Demand!W$9:W$1040, MATCH($C212, Demand!$B$9:$B$1040,0))</f>
        <v>22.500624999999999</v>
      </c>
      <c r="X212" s="175">
        <f>Assumptions!$G$55*Assumptions!$G$46*INDEX(Demand!X$9:X$1040, MATCH($C212, Demand!$B$9:$B$1040,0))</f>
        <v>22.500624999999999</v>
      </c>
    </row>
    <row r="213" spans="2:24" s="1" customFormat="1" x14ac:dyDescent="0.2">
      <c r="B213" s="220">
        <f>'Span data'!B214</f>
        <v>10315843</v>
      </c>
      <c r="C213" s="169" t="str">
        <f>'Span data'!C214</f>
        <v>CTN003</v>
      </c>
      <c r="D213" s="162"/>
      <c r="E213" s="175">
        <f>Assumptions!$G$55*Assumptions!$G$46*INDEX(Demand!E$9:E$1040, MATCH($C213, Demand!$B$9:$B$1040,0))</f>
        <v>21.791145833333331</v>
      </c>
      <c r="F213" s="175">
        <f>Assumptions!$G$55*Assumptions!$G$46*INDEX(Demand!F$9:F$1040, MATCH($C213, Demand!$B$9:$B$1040,0))</f>
        <v>21.892500000000002</v>
      </c>
      <c r="G213" s="175">
        <f>Assumptions!$G$55*Assumptions!$G$46*INDEX(Demand!G$9:G$1040, MATCH($C213, Demand!$B$9:$B$1040,0))</f>
        <v>22.095208333333332</v>
      </c>
      <c r="H213" s="175">
        <f>Assumptions!$G$55*Assumptions!$G$46*INDEX(Demand!H$9:H$1040, MATCH($C213, Demand!$B$9:$B$1040,0))</f>
        <v>22.196562499999999</v>
      </c>
      <c r="I213" s="175">
        <f>Assumptions!$G$55*Assumptions!$G$46*INDEX(Demand!I$9:I$1040, MATCH($C213, Demand!$B$9:$B$1040,0))</f>
        <v>22.095208333333332</v>
      </c>
      <c r="J213" s="175">
        <f>Assumptions!$G$55*Assumptions!$G$46*INDEX(Demand!J$9:J$1040, MATCH($C213, Demand!$B$9:$B$1040,0))</f>
        <v>22.095208333333332</v>
      </c>
      <c r="K213" s="175">
        <f>Assumptions!$G$55*Assumptions!$G$46*INDEX(Demand!K$9:K$1040, MATCH($C213, Demand!$B$9:$B$1040,0))</f>
        <v>22.297916666666666</v>
      </c>
      <c r="L213" s="175">
        <f>Assumptions!$G$55*Assumptions!$G$46*INDEX(Demand!L$9:L$1040, MATCH($C213, Demand!$B$9:$B$1040,0))</f>
        <v>22.601979166666666</v>
      </c>
      <c r="M213" s="175">
        <f>Assumptions!$G$55*Assumptions!$G$46*INDEX(Demand!M$9:M$1040, MATCH($C213, Demand!$B$9:$B$1040,0))</f>
        <v>22.500624999999999</v>
      </c>
      <c r="N213" s="175">
        <f>Assumptions!$G$55*Assumptions!$G$46*INDEX(Demand!N$9:N$1040, MATCH($C213, Demand!$B$9:$B$1040,0))</f>
        <v>22.500624999999999</v>
      </c>
      <c r="O213" s="175">
        <f>Assumptions!$G$55*Assumptions!$G$46*INDEX(Demand!O$9:O$1040, MATCH($C213, Demand!$B$9:$B$1040,0))</f>
        <v>22.500624999999999</v>
      </c>
      <c r="P213" s="175">
        <f>Assumptions!$G$55*Assumptions!$G$46*INDEX(Demand!P$9:P$1040, MATCH($C213, Demand!$B$9:$B$1040,0))</f>
        <v>22.500624999999999</v>
      </c>
      <c r="Q213" s="175">
        <f>Assumptions!$G$55*Assumptions!$G$46*INDEX(Demand!Q$9:Q$1040, MATCH($C213, Demand!$B$9:$B$1040,0))</f>
        <v>22.500624999999999</v>
      </c>
      <c r="R213" s="175">
        <f>Assumptions!$G$55*Assumptions!$G$46*INDEX(Demand!R$9:R$1040, MATCH($C213, Demand!$B$9:$B$1040,0))</f>
        <v>22.500624999999999</v>
      </c>
      <c r="S213" s="175">
        <f>Assumptions!$G$55*Assumptions!$G$46*INDEX(Demand!S$9:S$1040, MATCH($C213, Demand!$B$9:$B$1040,0))</f>
        <v>22.500624999999999</v>
      </c>
      <c r="T213" s="175">
        <f>Assumptions!$G$55*Assumptions!$G$46*INDEX(Demand!T$9:T$1040, MATCH($C213, Demand!$B$9:$B$1040,0))</f>
        <v>22.500624999999999</v>
      </c>
      <c r="U213" s="175">
        <f>Assumptions!$G$55*Assumptions!$G$46*INDEX(Demand!U$9:U$1040, MATCH($C213, Demand!$B$9:$B$1040,0))</f>
        <v>22.500624999999999</v>
      </c>
      <c r="V213" s="175">
        <f>Assumptions!$G$55*Assumptions!$G$46*INDEX(Demand!V$9:V$1040, MATCH($C213, Demand!$B$9:$B$1040,0))</f>
        <v>22.500624999999999</v>
      </c>
      <c r="W213" s="175">
        <f>Assumptions!$G$55*Assumptions!$G$46*INDEX(Demand!W$9:W$1040, MATCH($C213, Demand!$B$9:$B$1040,0))</f>
        <v>22.500624999999999</v>
      </c>
      <c r="X213" s="175">
        <f>Assumptions!$G$55*Assumptions!$G$46*INDEX(Demand!X$9:X$1040, MATCH($C213, Demand!$B$9:$B$1040,0))</f>
        <v>22.500624999999999</v>
      </c>
    </row>
    <row r="214" spans="2:24" s="1" customFormat="1" x14ac:dyDescent="0.2">
      <c r="B214" s="220">
        <f>'Span data'!B215</f>
        <v>10315857</v>
      </c>
      <c r="C214" s="169" t="str">
        <f>'Span data'!C215</f>
        <v>CTN003</v>
      </c>
      <c r="D214" s="162"/>
      <c r="E214" s="175">
        <f>Assumptions!$G$55*Assumptions!$G$46*INDEX(Demand!E$9:E$1040, MATCH($C214, Demand!$B$9:$B$1040,0))</f>
        <v>21.791145833333331</v>
      </c>
      <c r="F214" s="175">
        <f>Assumptions!$G$55*Assumptions!$G$46*INDEX(Demand!F$9:F$1040, MATCH($C214, Demand!$B$9:$B$1040,0))</f>
        <v>21.892500000000002</v>
      </c>
      <c r="G214" s="175">
        <f>Assumptions!$G$55*Assumptions!$G$46*INDEX(Demand!G$9:G$1040, MATCH($C214, Demand!$B$9:$B$1040,0))</f>
        <v>22.095208333333332</v>
      </c>
      <c r="H214" s="175">
        <f>Assumptions!$G$55*Assumptions!$G$46*INDEX(Demand!H$9:H$1040, MATCH($C214, Demand!$B$9:$B$1040,0))</f>
        <v>22.196562499999999</v>
      </c>
      <c r="I214" s="175">
        <f>Assumptions!$G$55*Assumptions!$G$46*INDEX(Demand!I$9:I$1040, MATCH($C214, Demand!$B$9:$B$1040,0))</f>
        <v>22.095208333333332</v>
      </c>
      <c r="J214" s="175">
        <f>Assumptions!$G$55*Assumptions!$G$46*INDEX(Demand!J$9:J$1040, MATCH($C214, Demand!$B$9:$B$1040,0))</f>
        <v>22.095208333333332</v>
      </c>
      <c r="K214" s="175">
        <f>Assumptions!$G$55*Assumptions!$G$46*INDEX(Demand!K$9:K$1040, MATCH($C214, Demand!$B$9:$B$1040,0))</f>
        <v>22.297916666666666</v>
      </c>
      <c r="L214" s="175">
        <f>Assumptions!$G$55*Assumptions!$G$46*INDEX(Demand!L$9:L$1040, MATCH($C214, Demand!$B$9:$B$1040,0))</f>
        <v>22.601979166666666</v>
      </c>
      <c r="M214" s="175">
        <f>Assumptions!$G$55*Assumptions!$G$46*INDEX(Demand!M$9:M$1040, MATCH($C214, Demand!$B$9:$B$1040,0))</f>
        <v>22.500624999999999</v>
      </c>
      <c r="N214" s="175">
        <f>Assumptions!$G$55*Assumptions!$G$46*INDEX(Demand!N$9:N$1040, MATCH($C214, Demand!$B$9:$B$1040,0))</f>
        <v>22.500624999999999</v>
      </c>
      <c r="O214" s="175">
        <f>Assumptions!$G$55*Assumptions!$G$46*INDEX(Demand!O$9:O$1040, MATCH($C214, Demand!$B$9:$B$1040,0))</f>
        <v>22.500624999999999</v>
      </c>
      <c r="P214" s="175">
        <f>Assumptions!$G$55*Assumptions!$G$46*INDEX(Demand!P$9:P$1040, MATCH($C214, Demand!$B$9:$B$1040,0))</f>
        <v>22.500624999999999</v>
      </c>
      <c r="Q214" s="175">
        <f>Assumptions!$G$55*Assumptions!$G$46*INDEX(Demand!Q$9:Q$1040, MATCH($C214, Demand!$B$9:$B$1040,0))</f>
        <v>22.500624999999999</v>
      </c>
      <c r="R214" s="175">
        <f>Assumptions!$G$55*Assumptions!$G$46*INDEX(Demand!R$9:R$1040, MATCH($C214, Demand!$B$9:$B$1040,0))</f>
        <v>22.500624999999999</v>
      </c>
      <c r="S214" s="175">
        <f>Assumptions!$G$55*Assumptions!$G$46*INDEX(Demand!S$9:S$1040, MATCH($C214, Demand!$B$9:$B$1040,0))</f>
        <v>22.500624999999999</v>
      </c>
      <c r="T214" s="175">
        <f>Assumptions!$G$55*Assumptions!$G$46*INDEX(Demand!T$9:T$1040, MATCH($C214, Demand!$B$9:$B$1040,0))</f>
        <v>22.500624999999999</v>
      </c>
      <c r="U214" s="175">
        <f>Assumptions!$G$55*Assumptions!$G$46*INDEX(Demand!U$9:U$1040, MATCH($C214, Demand!$B$9:$B$1040,0))</f>
        <v>22.500624999999999</v>
      </c>
      <c r="V214" s="175">
        <f>Assumptions!$G$55*Assumptions!$G$46*INDEX(Demand!V$9:V$1040, MATCH($C214, Demand!$B$9:$B$1040,0))</f>
        <v>22.500624999999999</v>
      </c>
      <c r="W214" s="175">
        <f>Assumptions!$G$55*Assumptions!$G$46*INDEX(Demand!W$9:W$1040, MATCH($C214, Demand!$B$9:$B$1040,0))</f>
        <v>22.500624999999999</v>
      </c>
      <c r="X214" s="175">
        <f>Assumptions!$G$55*Assumptions!$G$46*INDEX(Demand!X$9:X$1040, MATCH($C214, Demand!$B$9:$B$1040,0))</f>
        <v>22.500624999999999</v>
      </c>
    </row>
    <row r="215" spans="2:24" s="1" customFormat="1" x14ac:dyDescent="0.2">
      <c r="B215" s="220">
        <f>'Span data'!B216</f>
        <v>10315858</v>
      </c>
      <c r="C215" s="169" t="str">
        <f>'Span data'!C216</f>
        <v>CTN003</v>
      </c>
      <c r="D215" s="162"/>
      <c r="E215" s="175">
        <f>Assumptions!$G$55*Assumptions!$G$46*INDEX(Demand!E$9:E$1040, MATCH($C215, Demand!$B$9:$B$1040,0))</f>
        <v>21.791145833333331</v>
      </c>
      <c r="F215" s="175">
        <f>Assumptions!$G$55*Assumptions!$G$46*INDEX(Demand!F$9:F$1040, MATCH($C215, Demand!$B$9:$B$1040,0))</f>
        <v>21.892500000000002</v>
      </c>
      <c r="G215" s="175">
        <f>Assumptions!$G$55*Assumptions!$G$46*INDEX(Demand!G$9:G$1040, MATCH($C215, Demand!$B$9:$B$1040,0))</f>
        <v>22.095208333333332</v>
      </c>
      <c r="H215" s="175">
        <f>Assumptions!$G$55*Assumptions!$G$46*INDEX(Demand!H$9:H$1040, MATCH($C215, Demand!$B$9:$B$1040,0))</f>
        <v>22.196562499999999</v>
      </c>
      <c r="I215" s="175">
        <f>Assumptions!$G$55*Assumptions!$G$46*INDEX(Demand!I$9:I$1040, MATCH($C215, Demand!$B$9:$B$1040,0))</f>
        <v>22.095208333333332</v>
      </c>
      <c r="J215" s="175">
        <f>Assumptions!$G$55*Assumptions!$G$46*INDEX(Demand!J$9:J$1040, MATCH($C215, Demand!$B$9:$B$1040,0))</f>
        <v>22.095208333333332</v>
      </c>
      <c r="K215" s="175">
        <f>Assumptions!$G$55*Assumptions!$G$46*INDEX(Demand!K$9:K$1040, MATCH($C215, Demand!$B$9:$B$1040,0))</f>
        <v>22.297916666666666</v>
      </c>
      <c r="L215" s="175">
        <f>Assumptions!$G$55*Assumptions!$G$46*INDEX(Demand!L$9:L$1040, MATCH($C215, Demand!$B$9:$B$1040,0))</f>
        <v>22.601979166666666</v>
      </c>
      <c r="M215" s="175">
        <f>Assumptions!$G$55*Assumptions!$G$46*INDEX(Demand!M$9:M$1040, MATCH($C215, Demand!$B$9:$B$1040,0))</f>
        <v>22.500624999999999</v>
      </c>
      <c r="N215" s="175">
        <f>Assumptions!$G$55*Assumptions!$G$46*INDEX(Demand!N$9:N$1040, MATCH($C215, Demand!$B$9:$B$1040,0))</f>
        <v>22.500624999999999</v>
      </c>
      <c r="O215" s="175">
        <f>Assumptions!$G$55*Assumptions!$G$46*INDEX(Demand!O$9:O$1040, MATCH($C215, Demand!$B$9:$B$1040,0))</f>
        <v>22.500624999999999</v>
      </c>
      <c r="P215" s="175">
        <f>Assumptions!$G$55*Assumptions!$G$46*INDEX(Demand!P$9:P$1040, MATCH($C215, Demand!$B$9:$B$1040,0))</f>
        <v>22.500624999999999</v>
      </c>
      <c r="Q215" s="175">
        <f>Assumptions!$G$55*Assumptions!$G$46*INDEX(Demand!Q$9:Q$1040, MATCH($C215, Demand!$B$9:$B$1040,0))</f>
        <v>22.500624999999999</v>
      </c>
      <c r="R215" s="175">
        <f>Assumptions!$G$55*Assumptions!$G$46*INDEX(Demand!R$9:R$1040, MATCH($C215, Demand!$B$9:$B$1040,0))</f>
        <v>22.500624999999999</v>
      </c>
      <c r="S215" s="175">
        <f>Assumptions!$G$55*Assumptions!$G$46*INDEX(Demand!S$9:S$1040, MATCH($C215, Demand!$B$9:$B$1040,0))</f>
        <v>22.500624999999999</v>
      </c>
      <c r="T215" s="175">
        <f>Assumptions!$G$55*Assumptions!$G$46*INDEX(Demand!T$9:T$1040, MATCH($C215, Demand!$B$9:$B$1040,0))</f>
        <v>22.500624999999999</v>
      </c>
      <c r="U215" s="175">
        <f>Assumptions!$G$55*Assumptions!$G$46*INDEX(Demand!U$9:U$1040, MATCH($C215, Demand!$B$9:$B$1040,0))</f>
        <v>22.500624999999999</v>
      </c>
      <c r="V215" s="175">
        <f>Assumptions!$G$55*Assumptions!$G$46*INDEX(Demand!V$9:V$1040, MATCH($C215, Demand!$B$9:$B$1040,0))</f>
        <v>22.500624999999999</v>
      </c>
      <c r="W215" s="175">
        <f>Assumptions!$G$55*Assumptions!$G$46*INDEX(Demand!W$9:W$1040, MATCH($C215, Demand!$B$9:$B$1040,0))</f>
        <v>22.500624999999999</v>
      </c>
      <c r="X215" s="175">
        <f>Assumptions!$G$55*Assumptions!$G$46*INDEX(Demand!X$9:X$1040, MATCH($C215, Demand!$B$9:$B$1040,0))</f>
        <v>22.500624999999999</v>
      </c>
    </row>
    <row r="216" spans="2:24" s="1" customFormat="1" x14ac:dyDescent="0.2">
      <c r="B216" s="220">
        <f>'Span data'!B217</f>
        <v>10315859</v>
      </c>
      <c r="C216" s="169" t="str">
        <f>'Span data'!C217</f>
        <v>CTN003</v>
      </c>
      <c r="D216" s="162"/>
      <c r="E216" s="175">
        <f>Assumptions!$G$55*Assumptions!$G$46*INDEX(Demand!E$9:E$1040, MATCH($C216, Demand!$B$9:$B$1040,0))</f>
        <v>21.791145833333331</v>
      </c>
      <c r="F216" s="175">
        <f>Assumptions!$G$55*Assumptions!$G$46*INDEX(Demand!F$9:F$1040, MATCH($C216, Demand!$B$9:$B$1040,0))</f>
        <v>21.892500000000002</v>
      </c>
      <c r="G216" s="175">
        <f>Assumptions!$G$55*Assumptions!$G$46*INDEX(Demand!G$9:G$1040, MATCH($C216, Demand!$B$9:$B$1040,0))</f>
        <v>22.095208333333332</v>
      </c>
      <c r="H216" s="175">
        <f>Assumptions!$G$55*Assumptions!$G$46*INDEX(Demand!H$9:H$1040, MATCH($C216, Demand!$B$9:$B$1040,0))</f>
        <v>22.196562499999999</v>
      </c>
      <c r="I216" s="175">
        <f>Assumptions!$G$55*Assumptions!$G$46*INDEX(Demand!I$9:I$1040, MATCH($C216, Demand!$B$9:$B$1040,0))</f>
        <v>22.095208333333332</v>
      </c>
      <c r="J216" s="175">
        <f>Assumptions!$G$55*Assumptions!$G$46*INDEX(Demand!J$9:J$1040, MATCH($C216, Demand!$B$9:$B$1040,0))</f>
        <v>22.095208333333332</v>
      </c>
      <c r="K216" s="175">
        <f>Assumptions!$G$55*Assumptions!$G$46*INDEX(Demand!K$9:K$1040, MATCH($C216, Demand!$B$9:$B$1040,0))</f>
        <v>22.297916666666666</v>
      </c>
      <c r="L216" s="175">
        <f>Assumptions!$G$55*Assumptions!$G$46*INDEX(Demand!L$9:L$1040, MATCH($C216, Demand!$B$9:$B$1040,0))</f>
        <v>22.601979166666666</v>
      </c>
      <c r="M216" s="175">
        <f>Assumptions!$G$55*Assumptions!$G$46*INDEX(Demand!M$9:M$1040, MATCH($C216, Demand!$B$9:$B$1040,0))</f>
        <v>22.500624999999999</v>
      </c>
      <c r="N216" s="175">
        <f>Assumptions!$G$55*Assumptions!$G$46*INDEX(Demand!N$9:N$1040, MATCH($C216, Demand!$B$9:$B$1040,0))</f>
        <v>22.500624999999999</v>
      </c>
      <c r="O216" s="175">
        <f>Assumptions!$G$55*Assumptions!$G$46*INDEX(Demand!O$9:O$1040, MATCH($C216, Demand!$B$9:$B$1040,0))</f>
        <v>22.500624999999999</v>
      </c>
      <c r="P216" s="175">
        <f>Assumptions!$G$55*Assumptions!$G$46*INDEX(Demand!P$9:P$1040, MATCH($C216, Demand!$B$9:$B$1040,0))</f>
        <v>22.500624999999999</v>
      </c>
      <c r="Q216" s="175">
        <f>Assumptions!$G$55*Assumptions!$G$46*INDEX(Demand!Q$9:Q$1040, MATCH($C216, Demand!$B$9:$B$1040,0))</f>
        <v>22.500624999999999</v>
      </c>
      <c r="R216" s="175">
        <f>Assumptions!$G$55*Assumptions!$G$46*INDEX(Demand!R$9:R$1040, MATCH($C216, Demand!$B$9:$B$1040,0))</f>
        <v>22.500624999999999</v>
      </c>
      <c r="S216" s="175">
        <f>Assumptions!$G$55*Assumptions!$G$46*INDEX(Demand!S$9:S$1040, MATCH($C216, Demand!$B$9:$B$1040,0))</f>
        <v>22.500624999999999</v>
      </c>
      <c r="T216" s="175">
        <f>Assumptions!$G$55*Assumptions!$G$46*INDEX(Demand!T$9:T$1040, MATCH($C216, Demand!$B$9:$B$1040,0))</f>
        <v>22.500624999999999</v>
      </c>
      <c r="U216" s="175">
        <f>Assumptions!$G$55*Assumptions!$G$46*INDEX(Demand!U$9:U$1040, MATCH($C216, Demand!$B$9:$B$1040,0))</f>
        <v>22.500624999999999</v>
      </c>
      <c r="V216" s="175">
        <f>Assumptions!$G$55*Assumptions!$G$46*INDEX(Demand!V$9:V$1040, MATCH($C216, Demand!$B$9:$B$1040,0))</f>
        <v>22.500624999999999</v>
      </c>
      <c r="W216" s="175">
        <f>Assumptions!$G$55*Assumptions!$G$46*INDEX(Demand!W$9:W$1040, MATCH($C216, Demand!$B$9:$B$1040,0))</f>
        <v>22.500624999999999</v>
      </c>
      <c r="X216" s="175">
        <f>Assumptions!$G$55*Assumptions!$G$46*INDEX(Demand!X$9:X$1040, MATCH($C216, Demand!$B$9:$B$1040,0))</f>
        <v>22.500624999999999</v>
      </c>
    </row>
    <row r="217" spans="2:24" s="1" customFormat="1" x14ac:dyDescent="0.2">
      <c r="B217" s="220">
        <f>'Span data'!B218</f>
        <v>10318791</v>
      </c>
      <c r="C217" s="169" t="str">
        <f>'Span data'!C218</f>
        <v>MRO005</v>
      </c>
      <c r="D217" s="162"/>
      <c r="E217" s="175">
        <f>Assumptions!$G$55*Assumptions!$G$46*INDEX(Demand!E$9:E$1040, MATCH($C217, Demand!$B$9:$B$1040,0))</f>
        <v>59.900312499999991</v>
      </c>
      <c r="F217" s="175">
        <f>Assumptions!$G$55*Assumptions!$G$46*INDEX(Demand!F$9:F$1040, MATCH($C217, Demand!$B$9:$B$1040,0))</f>
        <v>60.204374999999999</v>
      </c>
      <c r="G217" s="175">
        <f>Assumptions!$G$55*Assumptions!$G$46*INDEX(Demand!G$9:G$1040, MATCH($C217, Demand!$B$9:$B$1040,0))</f>
        <v>60.609791666666666</v>
      </c>
      <c r="H217" s="175">
        <f>Assumptions!$G$55*Assumptions!$G$46*INDEX(Demand!H$9:H$1040, MATCH($C217, Demand!$B$9:$B$1040,0))</f>
        <v>60.91385416666666</v>
      </c>
      <c r="I217" s="175">
        <f>Assumptions!$G$55*Assumptions!$G$46*INDEX(Demand!I$9:I$1040, MATCH($C217, Demand!$B$9:$B$1040,0))</f>
        <v>60.91385416666666</v>
      </c>
      <c r="J217" s="175">
        <f>Assumptions!$G$55*Assumptions!$G$46*INDEX(Demand!J$9:J$1040, MATCH($C217, Demand!$B$9:$B$1040,0))</f>
        <v>61.015208333333327</v>
      </c>
      <c r="K217" s="175">
        <f>Assumptions!$G$55*Assumptions!$G$46*INDEX(Demand!K$9:K$1040, MATCH($C217, Demand!$B$9:$B$1040,0))</f>
        <v>61.31927083333332</v>
      </c>
      <c r="L217" s="175">
        <f>Assumptions!$G$55*Assumptions!$G$46*INDEX(Demand!L$9:L$1040, MATCH($C217, Demand!$B$9:$B$1040,0))</f>
        <v>61.623333333333321</v>
      </c>
      <c r="M217" s="175">
        <f>Assumptions!$G$55*Assumptions!$G$46*INDEX(Demand!M$9:M$1040, MATCH($C217, Demand!$B$9:$B$1040,0))</f>
        <v>61.623333333333321</v>
      </c>
      <c r="N217" s="175">
        <f>Assumptions!$G$55*Assumptions!$G$46*INDEX(Demand!N$9:N$1040, MATCH($C217, Demand!$B$9:$B$1040,0))</f>
        <v>61.623333333333321</v>
      </c>
      <c r="O217" s="175">
        <f>Assumptions!$G$55*Assumptions!$G$46*INDEX(Demand!O$9:O$1040, MATCH($C217, Demand!$B$9:$B$1040,0))</f>
        <v>61.623333333333321</v>
      </c>
      <c r="P217" s="175">
        <f>Assumptions!$G$55*Assumptions!$G$46*INDEX(Demand!P$9:P$1040, MATCH($C217, Demand!$B$9:$B$1040,0))</f>
        <v>61.623333333333321</v>
      </c>
      <c r="Q217" s="175">
        <f>Assumptions!$G$55*Assumptions!$G$46*INDEX(Demand!Q$9:Q$1040, MATCH($C217, Demand!$B$9:$B$1040,0))</f>
        <v>61.623333333333321</v>
      </c>
      <c r="R217" s="175">
        <f>Assumptions!$G$55*Assumptions!$G$46*INDEX(Demand!R$9:R$1040, MATCH($C217, Demand!$B$9:$B$1040,0))</f>
        <v>61.623333333333321</v>
      </c>
      <c r="S217" s="175">
        <f>Assumptions!$G$55*Assumptions!$G$46*INDEX(Demand!S$9:S$1040, MATCH($C217, Demand!$B$9:$B$1040,0))</f>
        <v>61.623333333333321</v>
      </c>
      <c r="T217" s="175">
        <f>Assumptions!$G$55*Assumptions!$G$46*INDEX(Demand!T$9:T$1040, MATCH($C217, Demand!$B$9:$B$1040,0))</f>
        <v>61.623333333333321</v>
      </c>
      <c r="U217" s="175">
        <f>Assumptions!$G$55*Assumptions!$G$46*INDEX(Demand!U$9:U$1040, MATCH($C217, Demand!$B$9:$B$1040,0))</f>
        <v>61.623333333333321</v>
      </c>
      <c r="V217" s="175">
        <f>Assumptions!$G$55*Assumptions!$G$46*INDEX(Demand!V$9:V$1040, MATCH($C217, Demand!$B$9:$B$1040,0))</f>
        <v>61.623333333333321</v>
      </c>
      <c r="W217" s="175">
        <f>Assumptions!$G$55*Assumptions!$G$46*INDEX(Demand!W$9:W$1040, MATCH($C217, Demand!$B$9:$B$1040,0))</f>
        <v>61.623333333333321</v>
      </c>
      <c r="X217" s="175">
        <f>Assumptions!$G$55*Assumptions!$G$46*INDEX(Demand!X$9:X$1040, MATCH($C217, Demand!$B$9:$B$1040,0))</f>
        <v>61.623333333333321</v>
      </c>
    </row>
    <row r="218" spans="2:24" s="1" customFormat="1" x14ac:dyDescent="0.2">
      <c r="B218" s="220">
        <f>'Span data'!B219</f>
        <v>10320316</v>
      </c>
      <c r="C218" s="169" t="str">
        <f>'Span data'!C219</f>
        <v>STL006</v>
      </c>
      <c r="D218" s="162"/>
      <c r="E218" s="175">
        <f>Assumptions!$G$55*Assumptions!$G$46*INDEX(Demand!E$9:E$1040, MATCH($C218, Demand!$B$9:$B$1040,0))</f>
        <v>33.852291666666666</v>
      </c>
      <c r="F218" s="175">
        <f>Assumptions!$G$55*Assumptions!$G$46*INDEX(Demand!F$9:F$1040, MATCH($C218, Demand!$B$9:$B$1040,0))</f>
        <v>33.446874999999991</v>
      </c>
      <c r="G218" s="175">
        <f>Assumptions!$G$55*Assumptions!$G$46*INDEX(Demand!G$9:G$1040, MATCH($C218, Demand!$B$9:$B$1040,0))</f>
        <v>33.548229166666658</v>
      </c>
      <c r="H218" s="175">
        <f>Assumptions!$G$55*Assumptions!$G$46*INDEX(Demand!H$9:H$1040, MATCH($C218, Demand!$B$9:$B$1040,0))</f>
        <v>33.548229166666658</v>
      </c>
      <c r="I218" s="175">
        <f>Assumptions!$G$55*Assumptions!$G$46*INDEX(Demand!I$9:I$1040, MATCH($C218, Demand!$B$9:$B$1040,0))</f>
        <v>33.345520833333332</v>
      </c>
      <c r="J218" s="175">
        <f>Assumptions!$G$55*Assumptions!$G$46*INDEX(Demand!J$9:J$1040, MATCH($C218, Demand!$B$9:$B$1040,0))</f>
        <v>33.041458333333324</v>
      </c>
      <c r="K218" s="175">
        <f>Assumptions!$G$55*Assumptions!$G$46*INDEX(Demand!K$9:K$1040, MATCH($C218, Demand!$B$9:$B$1040,0))</f>
        <v>33.244166666666665</v>
      </c>
      <c r="L218" s="175">
        <f>Assumptions!$G$55*Assumptions!$G$46*INDEX(Demand!L$9:L$1040, MATCH($C218, Demand!$B$9:$B$1040,0))</f>
        <v>33.345520833333332</v>
      </c>
      <c r="M218" s="175">
        <f>Assumptions!$G$55*Assumptions!$G$46*INDEX(Demand!M$9:M$1040, MATCH($C218, Demand!$B$9:$B$1040,0))</f>
        <v>33.142812499999991</v>
      </c>
      <c r="N218" s="175">
        <f>Assumptions!$G$55*Assumptions!$G$46*INDEX(Demand!N$9:N$1040, MATCH($C218, Demand!$B$9:$B$1040,0))</f>
        <v>33.142812499999991</v>
      </c>
      <c r="O218" s="175">
        <f>Assumptions!$G$55*Assumptions!$G$46*INDEX(Demand!O$9:O$1040, MATCH($C218, Demand!$B$9:$B$1040,0))</f>
        <v>33.142812499999991</v>
      </c>
      <c r="P218" s="175">
        <f>Assumptions!$G$55*Assumptions!$G$46*INDEX(Demand!P$9:P$1040, MATCH($C218, Demand!$B$9:$B$1040,0))</f>
        <v>33.142812499999991</v>
      </c>
      <c r="Q218" s="175">
        <f>Assumptions!$G$55*Assumptions!$G$46*INDEX(Demand!Q$9:Q$1040, MATCH($C218, Demand!$B$9:$B$1040,0))</f>
        <v>33.142812499999991</v>
      </c>
      <c r="R218" s="175">
        <f>Assumptions!$G$55*Assumptions!$G$46*INDEX(Demand!R$9:R$1040, MATCH($C218, Demand!$B$9:$B$1040,0))</f>
        <v>33.142812499999991</v>
      </c>
      <c r="S218" s="175">
        <f>Assumptions!$G$55*Assumptions!$G$46*INDEX(Demand!S$9:S$1040, MATCH($C218, Demand!$B$9:$B$1040,0))</f>
        <v>33.142812499999991</v>
      </c>
      <c r="T218" s="175">
        <f>Assumptions!$G$55*Assumptions!$G$46*INDEX(Demand!T$9:T$1040, MATCH($C218, Demand!$B$9:$B$1040,0))</f>
        <v>33.142812499999991</v>
      </c>
      <c r="U218" s="175">
        <f>Assumptions!$G$55*Assumptions!$G$46*INDEX(Demand!U$9:U$1040, MATCH($C218, Demand!$B$9:$B$1040,0))</f>
        <v>33.142812499999991</v>
      </c>
      <c r="V218" s="175">
        <f>Assumptions!$G$55*Assumptions!$G$46*INDEX(Demand!V$9:V$1040, MATCH($C218, Demand!$B$9:$B$1040,0))</f>
        <v>33.142812499999991</v>
      </c>
      <c r="W218" s="175">
        <f>Assumptions!$G$55*Assumptions!$G$46*INDEX(Demand!W$9:W$1040, MATCH($C218, Demand!$B$9:$B$1040,0))</f>
        <v>33.142812499999991</v>
      </c>
      <c r="X218" s="175">
        <f>Assumptions!$G$55*Assumptions!$G$46*INDEX(Demand!X$9:X$1040, MATCH($C218, Demand!$B$9:$B$1040,0))</f>
        <v>33.142812499999991</v>
      </c>
    </row>
    <row r="219" spans="2:24" s="1" customFormat="1" x14ac:dyDescent="0.2">
      <c r="B219" s="220">
        <f>'Span data'!B220</f>
        <v>10320317</v>
      </c>
      <c r="C219" s="169" t="str">
        <f>'Span data'!C220</f>
        <v>STL006</v>
      </c>
      <c r="D219" s="162"/>
      <c r="E219" s="175">
        <f>Assumptions!$G$55*Assumptions!$G$46*INDEX(Demand!E$9:E$1040, MATCH($C219, Demand!$B$9:$B$1040,0))</f>
        <v>33.852291666666666</v>
      </c>
      <c r="F219" s="175">
        <f>Assumptions!$G$55*Assumptions!$G$46*INDEX(Demand!F$9:F$1040, MATCH($C219, Demand!$B$9:$B$1040,0))</f>
        <v>33.446874999999991</v>
      </c>
      <c r="G219" s="175">
        <f>Assumptions!$G$55*Assumptions!$G$46*INDEX(Demand!G$9:G$1040, MATCH($C219, Demand!$B$9:$B$1040,0))</f>
        <v>33.548229166666658</v>
      </c>
      <c r="H219" s="175">
        <f>Assumptions!$G$55*Assumptions!$G$46*INDEX(Demand!H$9:H$1040, MATCH($C219, Demand!$B$9:$B$1040,0))</f>
        <v>33.548229166666658</v>
      </c>
      <c r="I219" s="175">
        <f>Assumptions!$G$55*Assumptions!$G$46*INDEX(Demand!I$9:I$1040, MATCH($C219, Demand!$B$9:$B$1040,0))</f>
        <v>33.345520833333332</v>
      </c>
      <c r="J219" s="175">
        <f>Assumptions!$G$55*Assumptions!$G$46*INDEX(Demand!J$9:J$1040, MATCH($C219, Demand!$B$9:$B$1040,0))</f>
        <v>33.041458333333324</v>
      </c>
      <c r="K219" s="175">
        <f>Assumptions!$G$55*Assumptions!$G$46*INDEX(Demand!K$9:K$1040, MATCH($C219, Demand!$B$9:$B$1040,0))</f>
        <v>33.244166666666665</v>
      </c>
      <c r="L219" s="175">
        <f>Assumptions!$G$55*Assumptions!$G$46*INDEX(Demand!L$9:L$1040, MATCH($C219, Demand!$B$9:$B$1040,0))</f>
        <v>33.345520833333332</v>
      </c>
      <c r="M219" s="175">
        <f>Assumptions!$G$55*Assumptions!$G$46*INDEX(Demand!M$9:M$1040, MATCH($C219, Demand!$B$9:$B$1040,0))</f>
        <v>33.142812499999991</v>
      </c>
      <c r="N219" s="175">
        <f>Assumptions!$G$55*Assumptions!$G$46*INDEX(Demand!N$9:N$1040, MATCH($C219, Demand!$B$9:$B$1040,0))</f>
        <v>33.142812499999991</v>
      </c>
      <c r="O219" s="175">
        <f>Assumptions!$G$55*Assumptions!$G$46*INDEX(Demand!O$9:O$1040, MATCH($C219, Demand!$B$9:$B$1040,0))</f>
        <v>33.142812499999991</v>
      </c>
      <c r="P219" s="175">
        <f>Assumptions!$G$55*Assumptions!$G$46*INDEX(Demand!P$9:P$1040, MATCH($C219, Demand!$B$9:$B$1040,0))</f>
        <v>33.142812499999991</v>
      </c>
      <c r="Q219" s="175">
        <f>Assumptions!$G$55*Assumptions!$G$46*INDEX(Demand!Q$9:Q$1040, MATCH($C219, Demand!$B$9:$B$1040,0))</f>
        <v>33.142812499999991</v>
      </c>
      <c r="R219" s="175">
        <f>Assumptions!$G$55*Assumptions!$G$46*INDEX(Demand!R$9:R$1040, MATCH($C219, Demand!$B$9:$B$1040,0))</f>
        <v>33.142812499999991</v>
      </c>
      <c r="S219" s="175">
        <f>Assumptions!$G$55*Assumptions!$G$46*INDEX(Demand!S$9:S$1040, MATCH($C219, Demand!$B$9:$B$1040,0))</f>
        <v>33.142812499999991</v>
      </c>
      <c r="T219" s="175">
        <f>Assumptions!$G$55*Assumptions!$G$46*INDEX(Demand!T$9:T$1040, MATCH($C219, Demand!$B$9:$B$1040,0))</f>
        <v>33.142812499999991</v>
      </c>
      <c r="U219" s="175">
        <f>Assumptions!$G$55*Assumptions!$G$46*INDEX(Demand!U$9:U$1040, MATCH($C219, Demand!$B$9:$B$1040,0))</f>
        <v>33.142812499999991</v>
      </c>
      <c r="V219" s="175">
        <f>Assumptions!$G$55*Assumptions!$G$46*INDEX(Demand!V$9:V$1040, MATCH($C219, Demand!$B$9:$B$1040,0))</f>
        <v>33.142812499999991</v>
      </c>
      <c r="W219" s="175">
        <f>Assumptions!$G$55*Assumptions!$G$46*INDEX(Demand!W$9:W$1040, MATCH($C219, Demand!$B$9:$B$1040,0))</f>
        <v>33.142812499999991</v>
      </c>
      <c r="X219" s="175">
        <f>Assumptions!$G$55*Assumptions!$G$46*INDEX(Demand!X$9:X$1040, MATCH($C219, Demand!$B$9:$B$1040,0))</f>
        <v>33.142812499999991</v>
      </c>
    </row>
    <row r="220" spans="2:24" s="1" customFormat="1" x14ac:dyDescent="0.2">
      <c r="B220" s="220">
        <f>'Span data'!B221</f>
        <v>10320318</v>
      </c>
      <c r="C220" s="169" t="str">
        <f>'Span data'!C221</f>
        <v>STL006</v>
      </c>
      <c r="D220" s="162"/>
      <c r="E220" s="175">
        <f>Assumptions!$G$55*Assumptions!$G$46*INDEX(Demand!E$9:E$1040, MATCH($C220, Demand!$B$9:$B$1040,0))</f>
        <v>33.852291666666666</v>
      </c>
      <c r="F220" s="175">
        <f>Assumptions!$G$55*Assumptions!$G$46*INDEX(Demand!F$9:F$1040, MATCH($C220, Demand!$B$9:$B$1040,0))</f>
        <v>33.446874999999991</v>
      </c>
      <c r="G220" s="175">
        <f>Assumptions!$G$55*Assumptions!$G$46*INDEX(Demand!G$9:G$1040, MATCH($C220, Demand!$B$9:$B$1040,0))</f>
        <v>33.548229166666658</v>
      </c>
      <c r="H220" s="175">
        <f>Assumptions!$G$55*Assumptions!$G$46*INDEX(Demand!H$9:H$1040, MATCH($C220, Demand!$B$9:$B$1040,0))</f>
        <v>33.548229166666658</v>
      </c>
      <c r="I220" s="175">
        <f>Assumptions!$G$55*Assumptions!$G$46*INDEX(Demand!I$9:I$1040, MATCH($C220, Demand!$B$9:$B$1040,0))</f>
        <v>33.345520833333332</v>
      </c>
      <c r="J220" s="175">
        <f>Assumptions!$G$55*Assumptions!$G$46*INDEX(Demand!J$9:J$1040, MATCH($C220, Demand!$B$9:$B$1040,0))</f>
        <v>33.041458333333324</v>
      </c>
      <c r="K220" s="175">
        <f>Assumptions!$G$55*Assumptions!$G$46*INDEX(Demand!K$9:K$1040, MATCH($C220, Demand!$B$9:$B$1040,0))</f>
        <v>33.244166666666665</v>
      </c>
      <c r="L220" s="175">
        <f>Assumptions!$G$55*Assumptions!$G$46*INDEX(Demand!L$9:L$1040, MATCH($C220, Demand!$B$9:$B$1040,0))</f>
        <v>33.345520833333332</v>
      </c>
      <c r="M220" s="175">
        <f>Assumptions!$G$55*Assumptions!$G$46*INDEX(Demand!M$9:M$1040, MATCH($C220, Demand!$B$9:$B$1040,0))</f>
        <v>33.142812499999991</v>
      </c>
      <c r="N220" s="175">
        <f>Assumptions!$G$55*Assumptions!$G$46*INDEX(Demand!N$9:N$1040, MATCH($C220, Demand!$B$9:$B$1040,0))</f>
        <v>33.142812499999991</v>
      </c>
      <c r="O220" s="175">
        <f>Assumptions!$G$55*Assumptions!$G$46*INDEX(Demand!O$9:O$1040, MATCH($C220, Demand!$B$9:$B$1040,0))</f>
        <v>33.142812499999991</v>
      </c>
      <c r="P220" s="175">
        <f>Assumptions!$G$55*Assumptions!$G$46*INDEX(Demand!P$9:P$1040, MATCH($C220, Demand!$B$9:$B$1040,0))</f>
        <v>33.142812499999991</v>
      </c>
      <c r="Q220" s="175">
        <f>Assumptions!$G$55*Assumptions!$G$46*INDEX(Demand!Q$9:Q$1040, MATCH($C220, Demand!$B$9:$B$1040,0))</f>
        <v>33.142812499999991</v>
      </c>
      <c r="R220" s="175">
        <f>Assumptions!$G$55*Assumptions!$G$46*INDEX(Demand!R$9:R$1040, MATCH($C220, Demand!$B$9:$B$1040,0))</f>
        <v>33.142812499999991</v>
      </c>
      <c r="S220" s="175">
        <f>Assumptions!$G$55*Assumptions!$G$46*INDEX(Demand!S$9:S$1040, MATCH($C220, Demand!$B$9:$B$1040,0))</f>
        <v>33.142812499999991</v>
      </c>
      <c r="T220" s="175">
        <f>Assumptions!$G$55*Assumptions!$G$46*INDEX(Demand!T$9:T$1040, MATCH($C220, Demand!$B$9:$B$1040,0))</f>
        <v>33.142812499999991</v>
      </c>
      <c r="U220" s="175">
        <f>Assumptions!$G$55*Assumptions!$G$46*INDEX(Demand!U$9:U$1040, MATCH($C220, Demand!$B$9:$B$1040,0))</f>
        <v>33.142812499999991</v>
      </c>
      <c r="V220" s="175">
        <f>Assumptions!$G$55*Assumptions!$G$46*INDEX(Demand!V$9:V$1040, MATCH($C220, Demand!$B$9:$B$1040,0))</f>
        <v>33.142812499999991</v>
      </c>
      <c r="W220" s="175">
        <f>Assumptions!$G$55*Assumptions!$G$46*INDEX(Demand!W$9:W$1040, MATCH($C220, Demand!$B$9:$B$1040,0))</f>
        <v>33.142812499999991</v>
      </c>
      <c r="X220" s="175">
        <f>Assumptions!$G$55*Assumptions!$G$46*INDEX(Demand!X$9:X$1040, MATCH($C220, Demand!$B$9:$B$1040,0))</f>
        <v>33.142812499999991</v>
      </c>
    </row>
    <row r="221" spans="2:24" s="1" customFormat="1" x14ac:dyDescent="0.2">
      <c r="B221" s="220">
        <f>'Span data'!B222</f>
        <v>10320465</v>
      </c>
      <c r="C221" s="169" t="str">
        <f>'Span data'!C222</f>
        <v>STL005</v>
      </c>
      <c r="D221" s="162"/>
      <c r="E221" s="175">
        <f>Assumptions!$G$55*Assumptions!$G$46*INDEX(Demand!E$9:E$1040, MATCH($C221, Demand!$B$9:$B$1040,0))</f>
        <v>88.887604166666662</v>
      </c>
      <c r="F221" s="175">
        <f>Assumptions!$G$55*Assumptions!$G$46*INDEX(Demand!F$9:F$1040, MATCH($C221, Demand!$B$9:$B$1040,0))</f>
        <v>88.583541666666648</v>
      </c>
      <c r="G221" s="175">
        <f>Assumptions!$G$55*Assumptions!$G$46*INDEX(Demand!G$9:G$1040, MATCH($C221, Demand!$B$9:$B$1040,0))</f>
        <v>88.684895833333329</v>
      </c>
      <c r="H221" s="175">
        <f>Assumptions!$G$55*Assumptions!$G$46*INDEX(Demand!H$9:H$1040, MATCH($C221, Demand!$B$9:$B$1040,0))</f>
        <v>88.583541666666648</v>
      </c>
      <c r="I221" s="175">
        <f>Assumptions!$G$55*Assumptions!$G$46*INDEX(Demand!I$9:I$1040, MATCH($C221, Demand!$B$9:$B$1040,0))</f>
        <v>87.975416666666661</v>
      </c>
      <c r="J221" s="175">
        <f>Assumptions!$G$55*Assumptions!$G$46*INDEX(Demand!J$9:J$1040, MATCH($C221, Demand!$B$9:$B$1040,0))</f>
        <v>87.367291666666659</v>
      </c>
      <c r="K221" s="175">
        <f>Assumptions!$G$55*Assumptions!$G$46*INDEX(Demand!K$9:K$1040, MATCH($C221, Demand!$B$9:$B$1040,0))</f>
        <v>87.164583333333326</v>
      </c>
      <c r="L221" s="175">
        <f>Assumptions!$G$55*Assumptions!$G$46*INDEX(Demand!L$9:L$1040, MATCH($C221, Demand!$B$9:$B$1040,0))</f>
        <v>87.265937499999993</v>
      </c>
      <c r="M221" s="175">
        <f>Assumptions!$G$55*Assumptions!$G$46*INDEX(Demand!M$9:M$1040, MATCH($C221, Demand!$B$9:$B$1040,0))</f>
        <v>86.657812500000006</v>
      </c>
      <c r="N221" s="175">
        <f>Assumptions!$G$55*Assumptions!$G$46*INDEX(Demand!N$9:N$1040, MATCH($C221, Demand!$B$9:$B$1040,0))</f>
        <v>86.657812500000006</v>
      </c>
      <c r="O221" s="175">
        <f>Assumptions!$G$55*Assumptions!$G$46*INDEX(Demand!O$9:O$1040, MATCH($C221, Demand!$B$9:$B$1040,0))</f>
        <v>86.657812500000006</v>
      </c>
      <c r="P221" s="175">
        <f>Assumptions!$G$55*Assumptions!$G$46*INDEX(Demand!P$9:P$1040, MATCH($C221, Demand!$B$9:$B$1040,0))</f>
        <v>86.657812500000006</v>
      </c>
      <c r="Q221" s="175">
        <f>Assumptions!$G$55*Assumptions!$G$46*INDEX(Demand!Q$9:Q$1040, MATCH($C221, Demand!$B$9:$B$1040,0))</f>
        <v>86.657812500000006</v>
      </c>
      <c r="R221" s="175">
        <f>Assumptions!$G$55*Assumptions!$G$46*INDEX(Demand!R$9:R$1040, MATCH($C221, Demand!$B$9:$B$1040,0))</f>
        <v>86.657812500000006</v>
      </c>
      <c r="S221" s="175">
        <f>Assumptions!$G$55*Assumptions!$G$46*INDEX(Demand!S$9:S$1040, MATCH($C221, Demand!$B$9:$B$1040,0))</f>
        <v>86.657812500000006</v>
      </c>
      <c r="T221" s="175">
        <f>Assumptions!$G$55*Assumptions!$G$46*INDEX(Demand!T$9:T$1040, MATCH($C221, Demand!$B$9:$B$1040,0))</f>
        <v>86.657812500000006</v>
      </c>
      <c r="U221" s="175">
        <f>Assumptions!$G$55*Assumptions!$G$46*INDEX(Demand!U$9:U$1040, MATCH($C221, Demand!$B$9:$B$1040,0))</f>
        <v>86.657812500000006</v>
      </c>
      <c r="V221" s="175">
        <f>Assumptions!$G$55*Assumptions!$G$46*INDEX(Demand!V$9:V$1040, MATCH($C221, Demand!$B$9:$B$1040,0))</f>
        <v>86.657812500000006</v>
      </c>
      <c r="W221" s="175">
        <f>Assumptions!$G$55*Assumptions!$G$46*INDEX(Demand!W$9:W$1040, MATCH($C221, Demand!$B$9:$B$1040,0))</f>
        <v>86.657812500000006</v>
      </c>
      <c r="X221" s="175">
        <f>Assumptions!$G$55*Assumptions!$G$46*INDEX(Demand!X$9:X$1040, MATCH($C221, Demand!$B$9:$B$1040,0))</f>
        <v>86.657812500000006</v>
      </c>
    </row>
    <row r="222" spans="2:24" s="1" customFormat="1" x14ac:dyDescent="0.2">
      <c r="B222" s="220">
        <f>'Span data'!B223</f>
        <v>10327284</v>
      </c>
      <c r="C222" s="169" t="str">
        <f>'Span data'!C223</f>
        <v>WSFWMN</v>
      </c>
      <c r="D222" s="162"/>
      <c r="E222" s="175">
        <f>Assumptions!$G$55*Assumptions!$G$46*INDEX(Demand!E$9:E$1040, MATCH($C222, Demand!$B$9:$B$1040,0))</f>
        <v>253.52731249999997</v>
      </c>
      <c r="F222" s="175">
        <f>Assumptions!$G$55*Assumptions!$G$46*INDEX(Demand!F$9:F$1040, MATCH($C222, Demand!$B$9:$B$1040,0))</f>
        <v>255.98008333333328</v>
      </c>
      <c r="G222" s="175">
        <f>Assumptions!$G$55*Assumptions!$G$46*INDEX(Demand!G$9:G$1040, MATCH($C222, Demand!$B$9:$B$1040,0))</f>
        <v>260.49034374999997</v>
      </c>
      <c r="H222" s="175">
        <f>Assumptions!$G$55*Assumptions!$G$46*INDEX(Demand!H$9:H$1040, MATCH($C222, Demand!$B$9:$B$1040,0))</f>
        <v>263.71340624999999</v>
      </c>
      <c r="I222" s="175">
        <f>Assumptions!$G$55*Assumptions!$G$46*INDEX(Demand!I$9:I$1040, MATCH($C222, Demand!$B$9:$B$1040,0))</f>
        <v>263.94652083333335</v>
      </c>
      <c r="J222" s="175">
        <f>Assumptions!$G$55*Assumptions!$G$46*INDEX(Demand!J$9:J$1040, MATCH($C222, Demand!$B$9:$B$1040,0))</f>
        <v>264.92965624999999</v>
      </c>
      <c r="K222" s="175">
        <f>Assumptions!$G$55*Assumptions!$G$46*INDEX(Demand!K$9:K$1040, MATCH($C222, Demand!$B$9:$B$1040,0))</f>
        <v>269.61221874999995</v>
      </c>
      <c r="L222" s="175">
        <f>Assumptions!$G$55*Assumptions!$G$46*INDEX(Demand!L$9:L$1040, MATCH($C222, Demand!$B$9:$B$1040,0))</f>
        <v>275.70360416666665</v>
      </c>
      <c r="M222" s="175">
        <f>Assumptions!$G$55*Assumptions!$G$46*INDEX(Demand!M$9:M$1040, MATCH($C222, Demand!$B$9:$B$1040,0))</f>
        <v>275.91644791666664</v>
      </c>
      <c r="N222" s="175">
        <f>Assumptions!$G$55*Assumptions!$G$46*INDEX(Demand!N$9:N$1040, MATCH($C222, Demand!$B$9:$B$1040,0))</f>
        <v>275.91644791666664</v>
      </c>
      <c r="O222" s="175">
        <f>Assumptions!$G$55*Assumptions!$G$46*INDEX(Demand!O$9:O$1040, MATCH($C222, Demand!$B$9:$B$1040,0))</f>
        <v>275.91644791666664</v>
      </c>
      <c r="P222" s="175">
        <f>Assumptions!$G$55*Assumptions!$G$46*INDEX(Demand!P$9:P$1040, MATCH($C222, Demand!$B$9:$B$1040,0))</f>
        <v>275.91644791666664</v>
      </c>
      <c r="Q222" s="175">
        <f>Assumptions!$G$55*Assumptions!$G$46*INDEX(Demand!Q$9:Q$1040, MATCH($C222, Demand!$B$9:$B$1040,0))</f>
        <v>275.91644791666664</v>
      </c>
      <c r="R222" s="175">
        <f>Assumptions!$G$55*Assumptions!$G$46*INDEX(Demand!R$9:R$1040, MATCH($C222, Demand!$B$9:$B$1040,0))</f>
        <v>275.91644791666664</v>
      </c>
      <c r="S222" s="175">
        <f>Assumptions!$G$55*Assumptions!$G$46*INDEX(Demand!S$9:S$1040, MATCH($C222, Demand!$B$9:$B$1040,0))</f>
        <v>275.91644791666664</v>
      </c>
      <c r="T222" s="175">
        <f>Assumptions!$G$55*Assumptions!$G$46*INDEX(Demand!T$9:T$1040, MATCH($C222, Demand!$B$9:$B$1040,0))</f>
        <v>275.91644791666664</v>
      </c>
      <c r="U222" s="175">
        <f>Assumptions!$G$55*Assumptions!$G$46*INDEX(Demand!U$9:U$1040, MATCH($C222, Demand!$B$9:$B$1040,0))</f>
        <v>275.91644791666664</v>
      </c>
      <c r="V222" s="175">
        <f>Assumptions!$G$55*Assumptions!$G$46*INDEX(Demand!V$9:V$1040, MATCH($C222, Demand!$B$9:$B$1040,0))</f>
        <v>275.91644791666664</v>
      </c>
      <c r="W222" s="175">
        <f>Assumptions!$G$55*Assumptions!$G$46*INDEX(Demand!W$9:W$1040, MATCH($C222, Demand!$B$9:$B$1040,0))</f>
        <v>275.91644791666664</v>
      </c>
      <c r="X222" s="175">
        <f>Assumptions!$G$55*Assumptions!$G$46*INDEX(Demand!X$9:X$1040, MATCH($C222, Demand!$B$9:$B$1040,0))</f>
        <v>275.91644791666664</v>
      </c>
    </row>
    <row r="223" spans="2:24" s="1" customFormat="1" x14ac:dyDescent="0.2">
      <c r="B223" s="220">
        <f>'Span data'!B224</f>
        <v>10327285</v>
      </c>
      <c r="C223" s="169" t="str">
        <f>'Span data'!C224</f>
        <v>WSFWMN</v>
      </c>
      <c r="D223" s="162"/>
      <c r="E223" s="175">
        <f>Assumptions!$G$55*Assumptions!$G$46*INDEX(Demand!E$9:E$1040, MATCH($C223, Demand!$B$9:$B$1040,0))</f>
        <v>253.52731249999997</v>
      </c>
      <c r="F223" s="175">
        <f>Assumptions!$G$55*Assumptions!$G$46*INDEX(Demand!F$9:F$1040, MATCH($C223, Demand!$B$9:$B$1040,0))</f>
        <v>255.98008333333328</v>
      </c>
      <c r="G223" s="175">
        <f>Assumptions!$G$55*Assumptions!$G$46*INDEX(Demand!G$9:G$1040, MATCH($C223, Demand!$B$9:$B$1040,0))</f>
        <v>260.49034374999997</v>
      </c>
      <c r="H223" s="175">
        <f>Assumptions!$G$55*Assumptions!$G$46*INDEX(Demand!H$9:H$1040, MATCH($C223, Demand!$B$9:$B$1040,0))</f>
        <v>263.71340624999999</v>
      </c>
      <c r="I223" s="175">
        <f>Assumptions!$G$55*Assumptions!$G$46*INDEX(Demand!I$9:I$1040, MATCH($C223, Demand!$B$9:$B$1040,0))</f>
        <v>263.94652083333335</v>
      </c>
      <c r="J223" s="175">
        <f>Assumptions!$G$55*Assumptions!$G$46*INDEX(Demand!J$9:J$1040, MATCH($C223, Demand!$B$9:$B$1040,0))</f>
        <v>264.92965624999999</v>
      </c>
      <c r="K223" s="175">
        <f>Assumptions!$G$55*Assumptions!$G$46*INDEX(Demand!K$9:K$1040, MATCH($C223, Demand!$B$9:$B$1040,0))</f>
        <v>269.61221874999995</v>
      </c>
      <c r="L223" s="175">
        <f>Assumptions!$G$55*Assumptions!$G$46*INDEX(Demand!L$9:L$1040, MATCH($C223, Demand!$B$9:$B$1040,0))</f>
        <v>275.70360416666665</v>
      </c>
      <c r="M223" s="175">
        <f>Assumptions!$G$55*Assumptions!$G$46*INDEX(Demand!M$9:M$1040, MATCH($C223, Demand!$B$9:$B$1040,0))</f>
        <v>275.91644791666664</v>
      </c>
      <c r="N223" s="175">
        <f>Assumptions!$G$55*Assumptions!$G$46*INDEX(Demand!N$9:N$1040, MATCH($C223, Demand!$B$9:$B$1040,0))</f>
        <v>275.91644791666664</v>
      </c>
      <c r="O223" s="175">
        <f>Assumptions!$G$55*Assumptions!$G$46*INDEX(Demand!O$9:O$1040, MATCH($C223, Demand!$B$9:$B$1040,0))</f>
        <v>275.91644791666664</v>
      </c>
      <c r="P223" s="175">
        <f>Assumptions!$G$55*Assumptions!$G$46*INDEX(Demand!P$9:P$1040, MATCH($C223, Demand!$B$9:$B$1040,0))</f>
        <v>275.91644791666664</v>
      </c>
      <c r="Q223" s="175">
        <f>Assumptions!$G$55*Assumptions!$G$46*INDEX(Demand!Q$9:Q$1040, MATCH($C223, Demand!$B$9:$B$1040,0))</f>
        <v>275.91644791666664</v>
      </c>
      <c r="R223" s="175">
        <f>Assumptions!$G$55*Assumptions!$G$46*INDEX(Demand!R$9:R$1040, MATCH($C223, Demand!$B$9:$B$1040,0))</f>
        <v>275.91644791666664</v>
      </c>
      <c r="S223" s="175">
        <f>Assumptions!$G$55*Assumptions!$G$46*INDEX(Demand!S$9:S$1040, MATCH($C223, Demand!$B$9:$B$1040,0))</f>
        <v>275.91644791666664</v>
      </c>
      <c r="T223" s="175">
        <f>Assumptions!$G$55*Assumptions!$G$46*INDEX(Demand!T$9:T$1040, MATCH($C223, Demand!$B$9:$B$1040,0))</f>
        <v>275.91644791666664</v>
      </c>
      <c r="U223" s="175">
        <f>Assumptions!$G$55*Assumptions!$G$46*INDEX(Demand!U$9:U$1040, MATCH($C223, Demand!$B$9:$B$1040,0))</f>
        <v>275.91644791666664</v>
      </c>
      <c r="V223" s="175">
        <f>Assumptions!$G$55*Assumptions!$G$46*INDEX(Demand!V$9:V$1040, MATCH($C223, Demand!$B$9:$B$1040,0))</f>
        <v>275.91644791666664</v>
      </c>
      <c r="W223" s="175">
        <f>Assumptions!$G$55*Assumptions!$G$46*INDEX(Demand!W$9:W$1040, MATCH($C223, Demand!$B$9:$B$1040,0))</f>
        <v>275.91644791666664</v>
      </c>
      <c r="X223" s="175">
        <f>Assumptions!$G$55*Assumptions!$G$46*INDEX(Demand!X$9:X$1040, MATCH($C223, Demand!$B$9:$B$1040,0))</f>
        <v>275.91644791666664</v>
      </c>
    </row>
    <row r="224" spans="2:24" s="1" customFormat="1" x14ac:dyDescent="0.2">
      <c r="B224" s="220">
        <f>'Span data'!B225</f>
        <v>10327294</v>
      </c>
      <c r="C224" s="169" t="str">
        <f>'Span data'!C225</f>
        <v>WSFWMN</v>
      </c>
      <c r="D224" s="162"/>
      <c r="E224" s="175">
        <f>Assumptions!$G$55*Assumptions!$G$46*INDEX(Demand!E$9:E$1040, MATCH($C224, Demand!$B$9:$B$1040,0))</f>
        <v>253.52731249999997</v>
      </c>
      <c r="F224" s="175">
        <f>Assumptions!$G$55*Assumptions!$G$46*INDEX(Demand!F$9:F$1040, MATCH($C224, Demand!$B$9:$B$1040,0))</f>
        <v>255.98008333333328</v>
      </c>
      <c r="G224" s="175">
        <f>Assumptions!$G$55*Assumptions!$G$46*INDEX(Demand!G$9:G$1040, MATCH($C224, Demand!$B$9:$B$1040,0))</f>
        <v>260.49034374999997</v>
      </c>
      <c r="H224" s="175">
        <f>Assumptions!$G$55*Assumptions!$G$46*INDEX(Demand!H$9:H$1040, MATCH($C224, Demand!$B$9:$B$1040,0))</f>
        <v>263.71340624999999</v>
      </c>
      <c r="I224" s="175">
        <f>Assumptions!$G$55*Assumptions!$G$46*INDEX(Demand!I$9:I$1040, MATCH($C224, Demand!$B$9:$B$1040,0))</f>
        <v>263.94652083333335</v>
      </c>
      <c r="J224" s="175">
        <f>Assumptions!$G$55*Assumptions!$G$46*INDEX(Demand!J$9:J$1040, MATCH($C224, Demand!$B$9:$B$1040,0))</f>
        <v>264.92965624999999</v>
      </c>
      <c r="K224" s="175">
        <f>Assumptions!$G$55*Assumptions!$G$46*INDEX(Demand!K$9:K$1040, MATCH($C224, Demand!$B$9:$B$1040,0))</f>
        <v>269.61221874999995</v>
      </c>
      <c r="L224" s="175">
        <f>Assumptions!$G$55*Assumptions!$G$46*INDEX(Demand!L$9:L$1040, MATCH($C224, Demand!$B$9:$B$1040,0))</f>
        <v>275.70360416666665</v>
      </c>
      <c r="M224" s="175">
        <f>Assumptions!$G$55*Assumptions!$G$46*INDEX(Demand!M$9:M$1040, MATCH($C224, Demand!$B$9:$B$1040,0))</f>
        <v>275.91644791666664</v>
      </c>
      <c r="N224" s="175">
        <f>Assumptions!$G$55*Assumptions!$G$46*INDEX(Demand!N$9:N$1040, MATCH($C224, Demand!$B$9:$B$1040,0))</f>
        <v>275.91644791666664</v>
      </c>
      <c r="O224" s="175">
        <f>Assumptions!$G$55*Assumptions!$G$46*INDEX(Demand!O$9:O$1040, MATCH($C224, Demand!$B$9:$B$1040,0))</f>
        <v>275.91644791666664</v>
      </c>
      <c r="P224" s="175">
        <f>Assumptions!$G$55*Assumptions!$G$46*INDEX(Demand!P$9:P$1040, MATCH($C224, Demand!$B$9:$B$1040,0))</f>
        <v>275.91644791666664</v>
      </c>
      <c r="Q224" s="175">
        <f>Assumptions!$G$55*Assumptions!$G$46*INDEX(Demand!Q$9:Q$1040, MATCH($C224, Demand!$B$9:$B$1040,0))</f>
        <v>275.91644791666664</v>
      </c>
      <c r="R224" s="175">
        <f>Assumptions!$G$55*Assumptions!$G$46*INDEX(Demand!R$9:R$1040, MATCH($C224, Demand!$B$9:$B$1040,0))</f>
        <v>275.91644791666664</v>
      </c>
      <c r="S224" s="175">
        <f>Assumptions!$G$55*Assumptions!$G$46*INDEX(Demand!S$9:S$1040, MATCH($C224, Demand!$B$9:$B$1040,0))</f>
        <v>275.91644791666664</v>
      </c>
      <c r="T224" s="175">
        <f>Assumptions!$G$55*Assumptions!$G$46*INDEX(Demand!T$9:T$1040, MATCH($C224, Demand!$B$9:$B$1040,0))</f>
        <v>275.91644791666664</v>
      </c>
      <c r="U224" s="175">
        <f>Assumptions!$G$55*Assumptions!$G$46*INDEX(Demand!U$9:U$1040, MATCH($C224, Demand!$B$9:$B$1040,0))</f>
        <v>275.91644791666664</v>
      </c>
      <c r="V224" s="175">
        <f>Assumptions!$G$55*Assumptions!$G$46*INDEX(Demand!V$9:V$1040, MATCH($C224, Demand!$B$9:$B$1040,0))</f>
        <v>275.91644791666664</v>
      </c>
      <c r="W224" s="175">
        <f>Assumptions!$G$55*Assumptions!$G$46*INDEX(Demand!W$9:W$1040, MATCH($C224, Demand!$B$9:$B$1040,0))</f>
        <v>275.91644791666664</v>
      </c>
      <c r="X224" s="175">
        <f>Assumptions!$G$55*Assumptions!$G$46*INDEX(Demand!X$9:X$1040, MATCH($C224, Demand!$B$9:$B$1040,0))</f>
        <v>275.91644791666664</v>
      </c>
    </row>
    <row r="225" spans="2:24" s="1" customFormat="1" x14ac:dyDescent="0.2">
      <c r="B225" s="220">
        <f>'Span data'!B226</f>
        <v>10327298</v>
      </c>
      <c r="C225" s="169" t="str">
        <f>'Span data'!C226</f>
        <v>WSFWMN</v>
      </c>
      <c r="D225" s="162"/>
      <c r="E225" s="175">
        <f>Assumptions!$G$55*Assumptions!$G$46*INDEX(Demand!E$9:E$1040, MATCH($C225, Demand!$B$9:$B$1040,0))</f>
        <v>253.52731249999997</v>
      </c>
      <c r="F225" s="175">
        <f>Assumptions!$G$55*Assumptions!$G$46*INDEX(Demand!F$9:F$1040, MATCH($C225, Demand!$B$9:$B$1040,0))</f>
        <v>255.98008333333328</v>
      </c>
      <c r="G225" s="175">
        <f>Assumptions!$G$55*Assumptions!$G$46*INDEX(Demand!G$9:G$1040, MATCH($C225, Demand!$B$9:$B$1040,0))</f>
        <v>260.49034374999997</v>
      </c>
      <c r="H225" s="175">
        <f>Assumptions!$G$55*Assumptions!$G$46*INDEX(Demand!H$9:H$1040, MATCH($C225, Demand!$B$9:$B$1040,0))</f>
        <v>263.71340624999999</v>
      </c>
      <c r="I225" s="175">
        <f>Assumptions!$G$55*Assumptions!$G$46*INDEX(Demand!I$9:I$1040, MATCH($C225, Demand!$B$9:$B$1040,0))</f>
        <v>263.94652083333335</v>
      </c>
      <c r="J225" s="175">
        <f>Assumptions!$G$55*Assumptions!$G$46*INDEX(Demand!J$9:J$1040, MATCH($C225, Demand!$B$9:$B$1040,0))</f>
        <v>264.92965624999999</v>
      </c>
      <c r="K225" s="175">
        <f>Assumptions!$G$55*Assumptions!$G$46*INDEX(Demand!K$9:K$1040, MATCH($C225, Demand!$B$9:$B$1040,0))</f>
        <v>269.61221874999995</v>
      </c>
      <c r="L225" s="175">
        <f>Assumptions!$G$55*Assumptions!$G$46*INDEX(Demand!L$9:L$1040, MATCH($C225, Demand!$B$9:$B$1040,0))</f>
        <v>275.70360416666665</v>
      </c>
      <c r="M225" s="175">
        <f>Assumptions!$G$55*Assumptions!$G$46*INDEX(Demand!M$9:M$1040, MATCH($C225, Demand!$B$9:$B$1040,0))</f>
        <v>275.91644791666664</v>
      </c>
      <c r="N225" s="175">
        <f>Assumptions!$G$55*Assumptions!$G$46*INDEX(Demand!N$9:N$1040, MATCH($C225, Demand!$B$9:$B$1040,0))</f>
        <v>275.91644791666664</v>
      </c>
      <c r="O225" s="175">
        <f>Assumptions!$G$55*Assumptions!$G$46*INDEX(Demand!O$9:O$1040, MATCH($C225, Demand!$B$9:$B$1040,0))</f>
        <v>275.91644791666664</v>
      </c>
      <c r="P225" s="175">
        <f>Assumptions!$G$55*Assumptions!$G$46*INDEX(Demand!P$9:P$1040, MATCH($C225, Demand!$B$9:$B$1040,0))</f>
        <v>275.91644791666664</v>
      </c>
      <c r="Q225" s="175">
        <f>Assumptions!$G$55*Assumptions!$G$46*INDEX(Demand!Q$9:Q$1040, MATCH($C225, Demand!$B$9:$B$1040,0))</f>
        <v>275.91644791666664</v>
      </c>
      <c r="R225" s="175">
        <f>Assumptions!$G$55*Assumptions!$G$46*INDEX(Demand!R$9:R$1040, MATCH($C225, Demand!$B$9:$B$1040,0))</f>
        <v>275.91644791666664</v>
      </c>
      <c r="S225" s="175">
        <f>Assumptions!$G$55*Assumptions!$G$46*INDEX(Demand!S$9:S$1040, MATCH($C225, Demand!$B$9:$B$1040,0))</f>
        <v>275.91644791666664</v>
      </c>
      <c r="T225" s="175">
        <f>Assumptions!$G$55*Assumptions!$G$46*INDEX(Demand!T$9:T$1040, MATCH($C225, Demand!$B$9:$B$1040,0))</f>
        <v>275.91644791666664</v>
      </c>
      <c r="U225" s="175">
        <f>Assumptions!$G$55*Assumptions!$G$46*INDEX(Demand!U$9:U$1040, MATCH($C225, Demand!$B$9:$B$1040,0))</f>
        <v>275.91644791666664</v>
      </c>
      <c r="V225" s="175">
        <f>Assumptions!$G$55*Assumptions!$G$46*INDEX(Demand!V$9:V$1040, MATCH($C225, Demand!$B$9:$B$1040,0))</f>
        <v>275.91644791666664</v>
      </c>
      <c r="W225" s="175">
        <f>Assumptions!$G$55*Assumptions!$G$46*INDEX(Demand!W$9:W$1040, MATCH($C225, Demand!$B$9:$B$1040,0))</f>
        <v>275.91644791666664</v>
      </c>
      <c r="X225" s="175">
        <f>Assumptions!$G$55*Assumptions!$G$46*INDEX(Demand!X$9:X$1040, MATCH($C225, Demand!$B$9:$B$1040,0))</f>
        <v>275.91644791666664</v>
      </c>
    </row>
    <row r="226" spans="2:24" s="1" customFormat="1" x14ac:dyDescent="0.2">
      <c r="B226" s="220">
        <f>'Span data'!B227</f>
        <v>10327338</v>
      </c>
      <c r="C226" s="169" t="str">
        <f>'Span data'!C227</f>
        <v>WSFWMN</v>
      </c>
      <c r="D226" s="162"/>
      <c r="E226" s="175">
        <f>Assumptions!$G$55*Assumptions!$G$46*INDEX(Demand!E$9:E$1040, MATCH($C226, Demand!$B$9:$B$1040,0))</f>
        <v>253.52731249999997</v>
      </c>
      <c r="F226" s="175">
        <f>Assumptions!$G$55*Assumptions!$G$46*INDEX(Demand!F$9:F$1040, MATCH($C226, Demand!$B$9:$B$1040,0))</f>
        <v>255.98008333333328</v>
      </c>
      <c r="G226" s="175">
        <f>Assumptions!$G$55*Assumptions!$G$46*INDEX(Demand!G$9:G$1040, MATCH($C226, Demand!$B$9:$B$1040,0))</f>
        <v>260.49034374999997</v>
      </c>
      <c r="H226" s="175">
        <f>Assumptions!$G$55*Assumptions!$G$46*INDEX(Demand!H$9:H$1040, MATCH($C226, Demand!$B$9:$B$1040,0))</f>
        <v>263.71340624999999</v>
      </c>
      <c r="I226" s="175">
        <f>Assumptions!$G$55*Assumptions!$G$46*INDEX(Demand!I$9:I$1040, MATCH($C226, Demand!$B$9:$B$1040,0))</f>
        <v>263.94652083333335</v>
      </c>
      <c r="J226" s="175">
        <f>Assumptions!$G$55*Assumptions!$G$46*INDEX(Demand!J$9:J$1040, MATCH($C226, Demand!$B$9:$B$1040,0))</f>
        <v>264.92965624999999</v>
      </c>
      <c r="K226" s="175">
        <f>Assumptions!$G$55*Assumptions!$G$46*INDEX(Demand!K$9:K$1040, MATCH($C226, Demand!$B$9:$B$1040,0))</f>
        <v>269.61221874999995</v>
      </c>
      <c r="L226" s="175">
        <f>Assumptions!$G$55*Assumptions!$G$46*INDEX(Demand!L$9:L$1040, MATCH($C226, Demand!$B$9:$B$1040,0))</f>
        <v>275.70360416666665</v>
      </c>
      <c r="M226" s="175">
        <f>Assumptions!$G$55*Assumptions!$G$46*INDEX(Demand!M$9:M$1040, MATCH($C226, Demand!$B$9:$B$1040,0))</f>
        <v>275.91644791666664</v>
      </c>
      <c r="N226" s="175">
        <f>Assumptions!$G$55*Assumptions!$G$46*INDEX(Demand!N$9:N$1040, MATCH($C226, Demand!$B$9:$B$1040,0))</f>
        <v>275.91644791666664</v>
      </c>
      <c r="O226" s="175">
        <f>Assumptions!$G$55*Assumptions!$G$46*INDEX(Demand!O$9:O$1040, MATCH($C226, Demand!$B$9:$B$1040,0))</f>
        <v>275.91644791666664</v>
      </c>
      <c r="P226" s="175">
        <f>Assumptions!$G$55*Assumptions!$G$46*INDEX(Demand!P$9:P$1040, MATCH($C226, Demand!$B$9:$B$1040,0))</f>
        <v>275.91644791666664</v>
      </c>
      <c r="Q226" s="175">
        <f>Assumptions!$G$55*Assumptions!$G$46*INDEX(Demand!Q$9:Q$1040, MATCH($C226, Demand!$B$9:$B$1040,0))</f>
        <v>275.91644791666664</v>
      </c>
      <c r="R226" s="175">
        <f>Assumptions!$G$55*Assumptions!$G$46*INDEX(Demand!R$9:R$1040, MATCH($C226, Demand!$B$9:$B$1040,0))</f>
        <v>275.91644791666664</v>
      </c>
      <c r="S226" s="175">
        <f>Assumptions!$G$55*Assumptions!$G$46*INDEX(Demand!S$9:S$1040, MATCH($C226, Demand!$B$9:$B$1040,0))</f>
        <v>275.91644791666664</v>
      </c>
      <c r="T226" s="175">
        <f>Assumptions!$G$55*Assumptions!$G$46*INDEX(Demand!T$9:T$1040, MATCH($C226, Demand!$B$9:$B$1040,0))</f>
        <v>275.91644791666664</v>
      </c>
      <c r="U226" s="175">
        <f>Assumptions!$G$55*Assumptions!$G$46*INDEX(Demand!U$9:U$1040, MATCH($C226, Demand!$B$9:$B$1040,0))</f>
        <v>275.91644791666664</v>
      </c>
      <c r="V226" s="175">
        <f>Assumptions!$G$55*Assumptions!$G$46*INDEX(Demand!V$9:V$1040, MATCH($C226, Demand!$B$9:$B$1040,0))</f>
        <v>275.91644791666664</v>
      </c>
      <c r="W226" s="175">
        <f>Assumptions!$G$55*Assumptions!$G$46*INDEX(Demand!W$9:W$1040, MATCH($C226, Demand!$B$9:$B$1040,0))</f>
        <v>275.91644791666664</v>
      </c>
      <c r="X226" s="175">
        <f>Assumptions!$G$55*Assumptions!$G$46*INDEX(Demand!X$9:X$1040, MATCH($C226, Demand!$B$9:$B$1040,0))</f>
        <v>275.91644791666664</v>
      </c>
    </row>
    <row r="227" spans="2:24" s="1" customFormat="1" x14ac:dyDescent="0.2">
      <c r="B227" s="220">
        <f>'Span data'!B228</f>
        <v>10328372</v>
      </c>
      <c r="C227" s="169" t="str">
        <f>'Span data'!C228</f>
        <v>HTN034</v>
      </c>
      <c r="D227" s="162"/>
      <c r="E227" s="175">
        <f>Assumptions!$G$55*Assumptions!$G$46*INDEX(Demand!E$9:E$1040, MATCH($C227, Demand!$B$9:$B$1040,0))</f>
        <v>33.142812499999991</v>
      </c>
      <c r="F227" s="175">
        <f>Assumptions!$G$55*Assumptions!$G$46*INDEX(Demand!F$9:F$1040, MATCH($C227, Demand!$B$9:$B$1040,0))</f>
        <v>33.446874999999991</v>
      </c>
      <c r="G227" s="175">
        <f>Assumptions!$G$55*Assumptions!$G$46*INDEX(Demand!G$9:G$1040, MATCH($C227, Demand!$B$9:$B$1040,0))</f>
        <v>33.750937499999999</v>
      </c>
      <c r="H227" s="175">
        <f>Assumptions!$G$55*Assumptions!$G$46*INDEX(Demand!H$9:H$1040, MATCH($C227, Demand!$B$9:$B$1040,0))</f>
        <v>33.953645833333326</v>
      </c>
      <c r="I227" s="175">
        <f>Assumptions!$G$55*Assumptions!$G$46*INDEX(Demand!I$9:I$1040, MATCH($C227, Demand!$B$9:$B$1040,0))</f>
        <v>33.750937499999999</v>
      </c>
      <c r="J227" s="175">
        <f>Assumptions!$G$55*Assumptions!$G$46*INDEX(Demand!J$9:J$1040, MATCH($C227, Demand!$B$9:$B$1040,0))</f>
        <v>33.649583333333332</v>
      </c>
      <c r="K227" s="175">
        <f>Assumptions!$G$55*Assumptions!$G$46*INDEX(Demand!K$9:K$1040, MATCH($C227, Demand!$B$9:$B$1040,0))</f>
        <v>33.953645833333326</v>
      </c>
      <c r="L227" s="175">
        <f>Assumptions!$G$55*Assumptions!$G$46*INDEX(Demand!L$9:L$1040, MATCH($C227, Demand!$B$9:$B$1040,0))</f>
        <v>34.460416666666667</v>
      </c>
      <c r="M227" s="175">
        <f>Assumptions!$G$55*Assumptions!$G$46*INDEX(Demand!M$9:M$1040, MATCH($C227, Demand!$B$9:$B$1040,0))</f>
        <v>34.257708333333333</v>
      </c>
      <c r="N227" s="175">
        <f>Assumptions!$G$55*Assumptions!$G$46*INDEX(Demand!N$9:N$1040, MATCH($C227, Demand!$B$9:$B$1040,0))</f>
        <v>34.257708333333333</v>
      </c>
      <c r="O227" s="175">
        <f>Assumptions!$G$55*Assumptions!$G$46*INDEX(Demand!O$9:O$1040, MATCH($C227, Demand!$B$9:$B$1040,0))</f>
        <v>34.257708333333333</v>
      </c>
      <c r="P227" s="175">
        <f>Assumptions!$G$55*Assumptions!$G$46*INDEX(Demand!P$9:P$1040, MATCH($C227, Demand!$B$9:$B$1040,0))</f>
        <v>34.257708333333333</v>
      </c>
      <c r="Q227" s="175">
        <f>Assumptions!$G$55*Assumptions!$G$46*INDEX(Demand!Q$9:Q$1040, MATCH($C227, Demand!$B$9:$B$1040,0))</f>
        <v>34.257708333333333</v>
      </c>
      <c r="R227" s="175">
        <f>Assumptions!$G$55*Assumptions!$G$46*INDEX(Demand!R$9:R$1040, MATCH($C227, Demand!$B$9:$B$1040,0))</f>
        <v>34.257708333333333</v>
      </c>
      <c r="S227" s="175">
        <f>Assumptions!$G$55*Assumptions!$G$46*INDEX(Demand!S$9:S$1040, MATCH($C227, Demand!$B$9:$B$1040,0))</f>
        <v>34.257708333333333</v>
      </c>
      <c r="T227" s="175">
        <f>Assumptions!$G$55*Assumptions!$G$46*INDEX(Demand!T$9:T$1040, MATCH($C227, Demand!$B$9:$B$1040,0))</f>
        <v>34.257708333333333</v>
      </c>
      <c r="U227" s="175">
        <f>Assumptions!$G$55*Assumptions!$G$46*INDEX(Demand!U$9:U$1040, MATCH($C227, Demand!$B$9:$B$1040,0))</f>
        <v>34.257708333333333</v>
      </c>
      <c r="V227" s="175">
        <f>Assumptions!$G$55*Assumptions!$G$46*INDEX(Demand!V$9:V$1040, MATCH($C227, Demand!$B$9:$B$1040,0))</f>
        <v>34.257708333333333</v>
      </c>
      <c r="W227" s="175">
        <f>Assumptions!$G$55*Assumptions!$G$46*INDEX(Demand!W$9:W$1040, MATCH($C227, Demand!$B$9:$B$1040,0))</f>
        <v>34.257708333333333</v>
      </c>
      <c r="X227" s="175">
        <f>Assumptions!$G$55*Assumptions!$G$46*INDEX(Demand!X$9:X$1040, MATCH($C227, Demand!$B$9:$B$1040,0))</f>
        <v>34.257708333333333</v>
      </c>
    </row>
    <row r="228" spans="2:24" s="1" customFormat="1" x14ac:dyDescent="0.2">
      <c r="B228" s="220">
        <f>'Span data'!B229</f>
        <v>10328909</v>
      </c>
      <c r="C228" s="169" t="str">
        <f>'Span data'!C229</f>
        <v>TNA022</v>
      </c>
      <c r="D228" s="162"/>
      <c r="E228" s="175">
        <f>Assumptions!$G$55*Assumptions!$G$46*INDEX(Demand!E$9:E$1040, MATCH($C228, Demand!$B$9:$B$1040,0))</f>
        <v>153.55156249999999</v>
      </c>
      <c r="F228" s="175">
        <f>Assumptions!$G$55*Assumptions!$G$46*INDEX(Demand!F$9:F$1040, MATCH($C228, Demand!$B$9:$B$1040,0))</f>
        <v>0</v>
      </c>
      <c r="G228" s="175">
        <f>Assumptions!$G$55*Assumptions!$G$46*INDEX(Demand!G$9:G$1040, MATCH($C228, Demand!$B$9:$B$1040,0))</f>
        <v>0</v>
      </c>
      <c r="H228" s="175">
        <f>Assumptions!$G$55*Assumptions!$G$46*INDEX(Demand!H$9:H$1040, MATCH($C228, Demand!$B$9:$B$1040,0))</f>
        <v>0</v>
      </c>
      <c r="I228" s="175">
        <f>Assumptions!$G$55*Assumptions!$G$46*INDEX(Demand!I$9:I$1040, MATCH($C228, Demand!$B$9:$B$1040,0))</f>
        <v>0</v>
      </c>
      <c r="J228" s="175">
        <f>Assumptions!$G$55*Assumptions!$G$46*INDEX(Demand!J$9:J$1040, MATCH($C228, Demand!$B$9:$B$1040,0))</f>
        <v>0</v>
      </c>
      <c r="K228" s="175">
        <f>Assumptions!$G$55*Assumptions!$G$46*INDEX(Demand!K$9:K$1040, MATCH($C228, Demand!$B$9:$B$1040,0))</f>
        <v>0</v>
      </c>
      <c r="L228" s="175">
        <f>Assumptions!$G$55*Assumptions!$G$46*INDEX(Demand!L$9:L$1040, MATCH($C228, Demand!$B$9:$B$1040,0))</f>
        <v>0</v>
      </c>
      <c r="M228" s="175">
        <f>Assumptions!$G$55*Assumptions!$G$46*INDEX(Demand!M$9:M$1040, MATCH($C228, Demand!$B$9:$B$1040,0))</f>
        <v>0</v>
      </c>
      <c r="N228" s="175">
        <f>Assumptions!$G$55*Assumptions!$G$46*INDEX(Demand!N$9:N$1040, MATCH($C228, Demand!$B$9:$B$1040,0))</f>
        <v>0</v>
      </c>
      <c r="O228" s="175">
        <f>Assumptions!$G$55*Assumptions!$G$46*INDEX(Demand!O$9:O$1040, MATCH($C228, Demand!$B$9:$B$1040,0))</f>
        <v>0</v>
      </c>
      <c r="P228" s="175">
        <f>Assumptions!$G$55*Assumptions!$G$46*INDEX(Demand!P$9:P$1040, MATCH($C228, Demand!$B$9:$B$1040,0))</f>
        <v>0</v>
      </c>
      <c r="Q228" s="175">
        <f>Assumptions!$G$55*Assumptions!$G$46*INDEX(Demand!Q$9:Q$1040, MATCH($C228, Demand!$B$9:$B$1040,0))</f>
        <v>0</v>
      </c>
      <c r="R228" s="175">
        <f>Assumptions!$G$55*Assumptions!$G$46*INDEX(Demand!R$9:R$1040, MATCH($C228, Demand!$B$9:$B$1040,0))</f>
        <v>0</v>
      </c>
      <c r="S228" s="175">
        <f>Assumptions!$G$55*Assumptions!$G$46*INDEX(Demand!S$9:S$1040, MATCH($C228, Demand!$B$9:$B$1040,0))</f>
        <v>0</v>
      </c>
      <c r="T228" s="175">
        <f>Assumptions!$G$55*Assumptions!$G$46*INDEX(Demand!T$9:T$1040, MATCH($C228, Demand!$B$9:$B$1040,0))</f>
        <v>0</v>
      </c>
      <c r="U228" s="175">
        <f>Assumptions!$G$55*Assumptions!$G$46*INDEX(Demand!U$9:U$1040, MATCH($C228, Demand!$B$9:$B$1040,0))</f>
        <v>0</v>
      </c>
      <c r="V228" s="175">
        <f>Assumptions!$G$55*Assumptions!$G$46*INDEX(Demand!V$9:V$1040, MATCH($C228, Demand!$B$9:$B$1040,0))</f>
        <v>0</v>
      </c>
      <c r="W228" s="175">
        <f>Assumptions!$G$55*Assumptions!$G$46*INDEX(Demand!W$9:W$1040, MATCH($C228, Demand!$B$9:$B$1040,0))</f>
        <v>0</v>
      </c>
      <c r="X228" s="175">
        <f>Assumptions!$G$55*Assumptions!$G$46*INDEX(Demand!X$9:X$1040, MATCH($C228, Demand!$B$9:$B$1040,0))</f>
        <v>0</v>
      </c>
    </row>
    <row r="229" spans="2:24" s="1" customFormat="1" x14ac:dyDescent="0.2">
      <c r="B229" s="220">
        <f>'Span data'!B230</f>
        <v>10329039</v>
      </c>
      <c r="C229" s="169" t="str">
        <f>'Span data'!C230</f>
        <v>TNA022</v>
      </c>
      <c r="D229" s="162"/>
      <c r="E229" s="175">
        <f>Assumptions!$G$55*Assumptions!$G$46*INDEX(Demand!E$9:E$1040, MATCH($C229, Demand!$B$9:$B$1040,0))</f>
        <v>153.55156249999999</v>
      </c>
      <c r="F229" s="175">
        <f>Assumptions!$G$55*Assumptions!$G$46*INDEX(Demand!F$9:F$1040, MATCH($C229, Demand!$B$9:$B$1040,0))</f>
        <v>0</v>
      </c>
      <c r="G229" s="175">
        <f>Assumptions!$G$55*Assumptions!$G$46*INDEX(Demand!G$9:G$1040, MATCH($C229, Demand!$B$9:$B$1040,0))</f>
        <v>0</v>
      </c>
      <c r="H229" s="175">
        <f>Assumptions!$G$55*Assumptions!$G$46*INDEX(Demand!H$9:H$1040, MATCH($C229, Demand!$B$9:$B$1040,0))</f>
        <v>0</v>
      </c>
      <c r="I229" s="175">
        <f>Assumptions!$G$55*Assumptions!$G$46*INDEX(Demand!I$9:I$1040, MATCH($C229, Demand!$B$9:$B$1040,0))</f>
        <v>0</v>
      </c>
      <c r="J229" s="175">
        <f>Assumptions!$G$55*Assumptions!$G$46*INDEX(Demand!J$9:J$1040, MATCH($C229, Demand!$B$9:$B$1040,0))</f>
        <v>0</v>
      </c>
      <c r="K229" s="175">
        <f>Assumptions!$G$55*Assumptions!$G$46*INDEX(Demand!K$9:K$1040, MATCH($C229, Demand!$B$9:$B$1040,0))</f>
        <v>0</v>
      </c>
      <c r="L229" s="175">
        <f>Assumptions!$G$55*Assumptions!$G$46*INDEX(Demand!L$9:L$1040, MATCH($C229, Demand!$B$9:$B$1040,0))</f>
        <v>0</v>
      </c>
      <c r="M229" s="175">
        <f>Assumptions!$G$55*Assumptions!$G$46*INDEX(Demand!M$9:M$1040, MATCH($C229, Demand!$B$9:$B$1040,0))</f>
        <v>0</v>
      </c>
      <c r="N229" s="175">
        <f>Assumptions!$G$55*Assumptions!$G$46*INDEX(Demand!N$9:N$1040, MATCH($C229, Demand!$B$9:$B$1040,0))</f>
        <v>0</v>
      </c>
      <c r="O229" s="175">
        <f>Assumptions!$G$55*Assumptions!$G$46*INDEX(Demand!O$9:O$1040, MATCH($C229, Demand!$B$9:$B$1040,0))</f>
        <v>0</v>
      </c>
      <c r="P229" s="175">
        <f>Assumptions!$G$55*Assumptions!$G$46*INDEX(Demand!P$9:P$1040, MATCH($C229, Demand!$B$9:$B$1040,0))</f>
        <v>0</v>
      </c>
      <c r="Q229" s="175">
        <f>Assumptions!$G$55*Assumptions!$G$46*INDEX(Demand!Q$9:Q$1040, MATCH($C229, Demand!$B$9:$B$1040,0))</f>
        <v>0</v>
      </c>
      <c r="R229" s="175">
        <f>Assumptions!$G$55*Assumptions!$G$46*INDEX(Demand!R$9:R$1040, MATCH($C229, Demand!$B$9:$B$1040,0))</f>
        <v>0</v>
      </c>
      <c r="S229" s="175">
        <f>Assumptions!$G$55*Assumptions!$G$46*INDEX(Demand!S$9:S$1040, MATCH($C229, Demand!$B$9:$B$1040,0))</f>
        <v>0</v>
      </c>
      <c r="T229" s="175">
        <f>Assumptions!$G$55*Assumptions!$G$46*INDEX(Demand!T$9:T$1040, MATCH($C229, Demand!$B$9:$B$1040,0))</f>
        <v>0</v>
      </c>
      <c r="U229" s="175">
        <f>Assumptions!$G$55*Assumptions!$G$46*INDEX(Demand!U$9:U$1040, MATCH($C229, Demand!$B$9:$B$1040,0))</f>
        <v>0</v>
      </c>
      <c r="V229" s="175">
        <f>Assumptions!$G$55*Assumptions!$G$46*INDEX(Demand!V$9:V$1040, MATCH($C229, Demand!$B$9:$B$1040,0))</f>
        <v>0</v>
      </c>
      <c r="W229" s="175">
        <f>Assumptions!$G$55*Assumptions!$G$46*INDEX(Demand!W$9:W$1040, MATCH($C229, Demand!$B$9:$B$1040,0))</f>
        <v>0</v>
      </c>
      <c r="X229" s="175">
        <f>Assumptions!$G$55*Assumptions!$G$46*INDEX(Demand!X$9:X$1040, MATCH($C229, Demand!$B$9:$B$1040,0))</f>
        <v>0</v>
      </c>
    </row>
    <row r="230" spans="2:24" s="1" customFormat="1" x14ac:dyDescent="0.2">
      <c r="B230" s="220">
        <f>'Span data'!B231</f>
        <v>10331635</v>
      </c>
      <c r="C230" s="169" t="str">
        <f>'Span data'!C231</f>
        <v>CTN006</v>
      </c>
      <c r="D230" s="162"/>
      <c r="E230" s="175">
        <f>Assumptions!$G$55*Assumptions!$G$46*INDEX(Demand!E$9:E$1040, MATCH($C230, Demand!$B$9:$B$1040,0))</f>
        <v>64.663958333333326</v>
      </c>
      <c r="F230" s="175">
        <f>Assumptions!$G$55*Assumptions!$G$46*INDEX(Demand!F$9:F$1040, MATCH($C230, Demand!$B$9:$B$1040,0))</f>
        <v>64.562604166666659</v>
      </c>
      <c r="G230" s="175">
        <f>Assumptions!$G$55*Assumptions!$G$46*INDEX(Demand!G$9:G$1040, MATCH($C230, Demand!$B$9:$B$1040,0))</f>
        <v>64.765312499999993</v>
      </c>
      <c r="H230" s="175">
        <f>Assumptions!$G$55*Assumptions!$G$46*INDEX(Demand!H$9:H$1040, MATCH($C230, Demand!$B$9:$B$1040,0))</f>
        <v>64.765312499999993</v>
      </c>
      <c r="I230" s="175">
        <f>Assumptions!$G$55*Assumptions!$G$46*INDEX(Demand!I$9:I$1040, MATCH($C230, Demand!$B$9:$B$1040,0))</f>
        <v>64.359895833333326</v>
      </c>
      <c r="J230" s="175">
        <f>Assumptions!$G$55*Assumptions!$G$46*INDEX(Demand!J$9:J$1040, MATCH($C230, Demand!$B$9:$B$1040,0))</f>
        <v>64.055833333333325</v>
      </c>
      <c r="K230" s="175">
        <f>Assumptions!$G$55*Assumptions!$G$46*INDEX(Demand!K$9:K$1040, MATCH($C230, Demand!$B$9:$B$1040,0))</f>
        <v>64.157187499999992</v>
      </c>
      <c r="L230" s="175">
        <f>Assumptions!$G$55*Assumptions!$G$46*INDEX(Demand!L$9:L$1040, MATCH($C230, Demand!$B$9:$B$1040,0))</f>
        <v>64.461249999999993</v>
      </c>
      <c r="M230" s="175">
        <f>Assumptions!$G$55*Assumptions!$G$46*INDEX(Demand!M$9:M$1040, MATCH($C230, Demand!$B$9:$B$1040,0))</f>
        <v>63.954479166666658</v>
      </c>
      <c r="N230" s="175">
        <f>Assumptions!$G$55*Assumptions!$G$46*INDEX(Demand!N$9:N$1040, MATCH($C230, Demand!$B$9:$B$1040,0))</f>
        <v>63.954479166666658</v>
      </c>
      <c r="O230" s="175">
        <f>Assumptions!$G$55*Assumptions!$G$46*INDEX(Demand!O$9:O$1040, MATCH($C230, Demand!$B$9:$B$1040,0))</f>
        <v>63.954479166666658</v>
      </c>
      <c r="P230" s="175">
        <f>Assumptions!$G$55*Assumptions!$G$46*INDEX(Demand!P$9:P$1040, MATCH($C230, Demand!$B$9:$B$1040,0))</f>
        <v>63.954479166666658</v>
      </c>
      <c r="Q230" s="175">
        <f>Assumptions!$G$55*Assumptions!$G$46*INDEX(Demand!Q$9:Q$1040, MATCH($C230, Demand!$B$9:$B$1040,0))</f>
        <v>63.954479166666658</v>
      </c>
      <c r="R230" s="175">
        <f>Assumptions!$G$55*Assumptions!$G$46*INDEX(Demand!R$9:R$1040, MATCH($C230, Demand!$B$9:$B$1040,0))</f>
        <v>63.954479166666658</v>
      </c>
      <c r="S230" s="175">
        <f>Assumptions!$G$55*Assumptions!$G$46*INDEX(Demand!S$9:S$1040, MATCH($C230, Demand!$B$9:$B$1040,0))</f>
        <v>63.954479166666658</v>
      </c>
      <c r="T230" s="175">
        <f>Assumptions!$G$55*Assumptions!$G$46*INDEX(Demand!T$9:T$1040, MATCH($C230, Demand!$B$9:$B$1040,0))</f>
        <v>63.954479166666658</v>
      </c>
      <c r="U230" s="175">
        <f>Assumptions!$G$55*Assumptions!$G$46*INDEX(Demand!U$9:U$1040, MATCH($C230, Demand!$B$9:$B$1040,0))</f>
        <v>63.954479166666658</v>
      </c>
      <c r="V230" s="175">
        <f>Assumptions!$G$55*Assumptions!$G$46*INDEX(Demand!V$9:V$1040, MATCH($C230, Demand!$B$9:$B$1040,0))</f>
        <v>63.954479166666658</v>
      </c>
      <c r="W230" s="175">
        <f>Assumptions!$G$55*Assumptions!$G$46*INDEX(Demand!W$9:W$1040, MATCH($C230, Demand!$B$9:$B$1040,0))</f>
        <v>63.954479166666658</v>
      </c>
      <c r="X230" s="175">
        <f>Assumptions!$G$55*Assumptions!$G$46*INDEX(Demand!X$9:X$1040, MATCH($C230, Demand!$B$9:$B$1040,0))</f>
        <v>63.954479166666658</v>
      </c>
    </row>
    <row r="231" spans="2:24" s="1" customFormat="1" x14ac:dyDescent="0.2">
      <c r="B231" s="220">
        <f>'Span data'!B232</f>
        <v>10331638</v>
      </c>
      <c r="C231" s="169" t="str">
        <f>'Span data'!C232</f>
        <v>CTN006</v>
      </c>
      <c r="D231" s="162"/>
      <c r="E231" s="175">
        <f>Assumptions!$G$55*Assumptions!$G$46*INDEX(Demand!E$9:E$1040, MATCH($C231, Demand!$B$9:$B$1040,0))</f>
        <v>64.663958333333326</v>
      </c>
      <c r="F231" s="175">
        <f>Assumptions!$G$55*Assumptions!$G$46*INDEX(Demand!F$9:F$1040, MATCH($C231, Demand!$B$9:$B$1040,0))</f>
        <v>64.562604166666659</v>
      </c>
      <c r="G231" s="175">
        <f>Assumptions!$G$55*Assumptions!$G$46*INDEX(Demand!G$9:G$1040, MATCH($C231, Demand!$B$9:$B$1040,0))</f>
        <v>64.765312499999993</v>
      </c>
      <c r="H231" s="175">
        <f>Assumptions!$G$55*Assumptions!$G$46*INDEX(Demand!H$9:H$1040, MATCH($C231, Demand!$B$9:$B$1040,0))</f>
        <v>64.765312499999993</v>
      </c>
      <c r="I231" s="175">
        <f>Assumptions!$G$55*Assumptions!$G$46*INDEX(Demand!I$9:I$1040, MATCH($C231, Demand!$B$9:$B$1040,0))</f>
        <v>64.359895833333326</v>
      </c>
      <c r="J231" s="175">
        <f>Assumptions!$G$55*Assumptions!$G$46*INDEX(Demand!J$9:J$1040, MATCH($C231, Demand!$B$9:$B$1040,0))</f>
        <v>64.055833333333325</v>
      </c>
      <c r="K231" s="175">
        <f>Assumptions!$G$55*Assumptions!$G$46*INDEX(Demand!K$9:K$1040, MATCH($C231, Demand!$B$9:$B$1040,0))</f>
        <v>64.157187499999992</v>
      </c>
      <c r="L231" s="175">
        <f>Assumptions!$G$55*Assumptions!$G$46*INDEX(Demand!L$9:L$1040, MATCH($C231, Demand!$B$9:$B$1040,0))</f>
        <v>64.461249999999993</v>
      </c>
      <c r="M231" s="175">
        <f>Assumptions!$G$55*Assumptions!$G$46*INDEX(Demand!M$9:M$1040, MATCH($C231, Demand!$B$9:$B$1040,0))</f>
        <v>63.954479166666658</v>
      </c>
      <c r="N231" s="175">
        <f>Assumptions!$G$55*Assumptions!$G$46*INDEX(Demand!N$9:N$1040, MATCH($C231, Demand!$B$9:$B$1040,0))</f>
        <v>63.954479166666658</v>
      </c>
      <c r="O231" s="175">
        <f>Assumptions!$G$55*Assumptions!$G$46*INDEX(Demand!O$9:O$1040, MATCH($C231, Demand!$B$9:$B$1040,0))</f>
        <v>63.954479166666658</v>
      </c>
      <c r="P231" s="175">
        <f>Assumptions!$G$55*Assumptions!$G$46*INDEX(Demand!P$9:P$1040, MATCH($C231, Demand!$B$9:$B$1040,0))</f>
        <v>63.954479166666658</v>
      </c>
      <c r="Q231" s="175">
        <f>Assumptions!$G$55*Assumptions!$G$46*INDEX(Demand!Q$9:Q$1040, MATCH($C231, Demand!$B$9:$B$1040,0))</f>
        <v>63.954479166666658</v>
      </c>
      <c r="R231" s="175">
        <f>Assumptions!$G$55*Assumptions!$G$46*INDEX(Demand!R$9:R$1040, MATCH($C231, Demand!$B$9:$B$1040,0))</f>
        <v>63.954479166666658</v>
      </c>
      <c r="S231" s="175">
        <f>Assumptions!$G$55*Assumptions!$G$46*INDEX(Demand!S$9:S$1040, MATCH($C231, Demand!$B$9:$B$1040,0))</f>
        <v>63.954479166666658</v>
      </c>
      <c r="T231" s="175">
        <f>Assumptions!$G$55*Assumptions!$G$46*INDEX(Demand!T$9:T$1040, MATCH($C231, Demand!$B$9:$B$1040,0))</f>
        <v>63.954479166666658</v>
      </c>
      <c r="U231" s="175">
        <f>Assumptions!$G$55*Assumptions!$G$46*INDEX(Demand!U$9:U$1040, MATCH($C231, Demand!$B$9:$B$1040,0))</f>
        <v>63.954479166666658</v>
      </c>
      <c r="V231" s="175">
        <f>Assumptions!$G$55*Assumptions!$G$46*INDEX(Demand!V$9:V$1040, MATCH($C231, Demand!$B$9:$B$1040,0))</f>
        <v>63.954479166666658</v>
      </c>
      <c r="W231" s="175">
        <f>Assumptions!$G$55*Assumptions!$G$46*INDEX(Demand!W$9:W$1040, MATCH($C231, Demand!$B$9:$B$1040,0))</f>
        <v>63.954479166666658</v>
      </c>
      <c r="X231" s="175">
        <f>Assumptions!$G$55*Assumptions!$G$46*INDEX(Demand!X$9:X$1040, MATCH($C231, Demand!$B$9:$B$1040,0))</f>
        <v>63.954479166666658</v>
      </c>
    </row>
    <row r="232" spans="2:24" s="1" customFormat="1" x14ac:dyDescent="0.2">
      <c r="B232" s="220">
        <f>'Span data'!B233</f>
        <v>10331644</v>
      </c>
      <c r="C232" s="169" t="str">
        <f>'Span data'!C233</f>
        <v>CTN006</v>
      </c>
      <c r="D232" s="162"/>
      <c r="E232" s="175">
        <f>Assumptions!$G$55*Assumptions!$G$46*INDEX(Demand!E$9:E$1040, MATCH($C232, Demand!$B$9:$B$1040,0))</f>
        <v>64.663958333333326</v>
      </c>
      <c r="F232" s="175">
        <f>Assumptions!$G$55*Assumptions!$G$46*INDEX(Demand!F$9:F$1040, MATCH($C232, Demand!$B$9:$B$1040,0))</f>
        <v>64.562604166666659</v>
      </c>
      <c r="G232" s="175">
        <f>Assumptions!$G$55*Assumptions!$G$46*INDEX(Demand!G$9:G$1040, MATCH($C232, Demand!$B$9:$B$1040,0))</f>
        <v>64.765312499999993</v>
      </c>
      <c r="H232" s="175">
        <f>Assumptions!$G$55*Assumptions!$G$46*INDEX(Demand!H$9:H$1040, MATCH($C232, Demand!$B$9:$B$1040,0))</f>
        <v>64.765312499999993</v>
      </c>
      <c r="I232" s="175">
        <f>Assumptions!$G$55*Assumptions!$G$46*INDEX(Demand!I$9:I$1040, MATCH($C232, Demand!$B$9:$B$1040,0))</f>
        <v>64.359895833333326</v>
      </c>
      <c r="J232" s="175">
        <f>Assumptions!$G$55*Assumptions!$G$46*INDEX(Demand!J$9:J$1040, MATCH($C232, Demand!$B$9:$B$1040,0))</f>
        <v>64.055833333333325</v>
      </c>
      <c r="K232" s="175">
        <f>Assumptions!$G$55*Assumptions!$G$46*INDEX(Demand!K$9:K$1040, MATCH($C232, Demand!$B$9:$B$1040,0))</f>
        <v>64.157187499999992</v>
      </c>
      <c r="L232" s="175">
        <f>Assumptions!$G$55*Assumptions!$G$46*INDEX(Demand!L$9:L$1040, MATCH($C232, Demand!$B$9:$B$1040,0))</f>
        <v>64.461249999999993</v>
      </c>
      <c r="M232" s="175">
        <f>Assumptions!$G$55*Assumptions!$G$46*INDEX(Demand!M$9:M$1040, MATCH($C232, Demand!$B$9:$B$1040,0))</f>
        <v>63.954479166666658</v>
      </c>
      <c r="N232" s="175">
        <f>Assumptions!$G$55*Assumptions!$G$46*INDEX(Demand!N$9:N$1040, MATCH($C232, Demand!$B$9:$B$1040,0))</f>
        <v>63.954479166666658</v>
      </c>
      <c r="O232" s="175">
        <f>Assumptions!$G$55*Assumptions!$G$46*INDEX(Demand!O$9:O$1040, MATCH($C232, Demand!$B$9:$B$1040,0))</f>
        <v>63.954479166666658</v>
      </c>
      <c r="P232" s="175">
        <f>Assumptions!$G$55*Assumptions!$G$46*INDEX(Demand!P$9:P$1040, MATCH($C232, Demand!$B$9:$B$1040,0))</f>
        <v>63.954479166666658</v>
      </c>
      <c r="Q232" s="175">
        <f>Assumptions!$G$55*Assumptions!$G$46*INDEX(Demand!Q$9:Q$1040, MATCH($C232, Demand!$B$9:$B$1040,0))</f>
        <v>63.954479166666658</v>
      </c>
      <c r="R232" s="175">
        <f>Assumptions!$G$55*Assumptions!$G$46*INDEX(Demand!R$9:R$1040, MATCH($C232, Demand!$B$9:$B$1040,0))</f>
        <v>63.954479166666658</v>
      </c>
      <c r="S232" s="175">
        <f>Assumptions!$G$55*Assumptions!$G$46*INDEX(Demand!S$9:S$1040, MATCH($C232, Demand!$B$9:$B$1040,0))</f>
        <v>63.954479166666658</v>
      </c>
      <c r="T232" s="175">
        <f>Assumptions!$G$55*Assumptions!$G$46*INDEX(Demand!T$9:T$1040, MATCH($C232, Demand!$B$9:$B$1040,0))</f>
        <v>63.954479166666658</v>
      </c>
      <c r="U232" s="175">
        <f>Assumptions!$G$55*Assumptions!$G$46*INDEX(Demand!U$9:U$1040, MATCH($C232, Demand!$B$9:$B$1040,0))</f>
        <v>63.954479166666658</v>
      </c>
      <c r="V232" s="175">
        <f>Assumptions!$G$55*Assumptions!$G$46*INDEX(Demand!V$9:V$1040, MATCH($C232, Demand!$B$9:$B$1040,0))</f>
        <v>63.954479166666658</v>
      </c>
      <c r="W232" s="175">
        <f>Assumptions!$G$55*Assumptions!$G$46*INDEX(Demand!W$9:W$1040, MATCH($C232, Demand!$B$9:$B$1040,0))</f>
        <v>63.954479166666658</v>
      </c>
      <c r="X232" s="175">
        <f>Assumptions!$G$55*Assumptions!$G$46*INDEX(Demand!X$9:X$1040, MATCH($C232, Demand!$B$9:$B$1040,0))</f>
        <v>63.954479166666658</v>
      </c>
    </row>
    <row r="233" spans="2:24" s="1" customFormat="1" x14ac:dyDescent="0.2">
      <c r="B233" s="220">
        <f>'Span data'!B234</f>
        <v>10331648</v>
      </c>
      <c r="C233" s="169" t="str">
        <f>'Span data'!C234</f>
        <v>CTN006</v>
      </c>
      <c r="D233" s="162"/>
      <c r="E233" s="175">
        <f>Assumptions!$G$55*Assumptions!$G$46*INDEX(Demand!E$9:E$1040, MATCH($C233, Demand!$B$9:$B$1040,0))</f>
        <v>64.663958333333326</v>
      </c>
      <c r="F233" s="175">
        <f>Assumptions!$G$55*Assumptions!$G$46*INDEX(Demand!F$9:F$1040, MATCH($C233, Demand!$B$9:$B$1040,0))</f>
        <v>64.562604166666659</v>
      </c>
      <c r="G233" s="175">
        <f>Assumptions!$G$55*Assumptions!$G$46*INDEX(Demand!G$9:G$1040, MATCH($C233, Demand!$B$9:$B$1040,0))</f>
        <v>64.765312499999993</v>
      </c>
      <c r="H233" s="175">
        <f>Assumptions!$G$55*Assumptions!$G$46*INDEX(Demand!H$9:H$1040, MATCH($C233, Demand!$B$9:$B$1040,0))</f>
        <v>64.765312499999993</v>
      </c>
      <c r="I233" s="175">
        <f>Assumptions!$G$55*Assumptions!$G$46*INDEX(Demand!I$9:I$1040, MATCH($C233, Demand!$B$9:$B$1040,0))</f>
        <v>64.359895833333326</v>
      </c>
      <c r="J233" s="175">
        <f>Assumptions!$G$55*Assumptions!$G$46*INDEX(Demand!J$9:J$1040, MATCH($C233, Demand!$B$9:$B$1040,0))</f>
        <v>64.055833333333325</v>
      </c>
      <c r="K233" s="175">
        <f>Assumptions!$G$55*Assumptions!$G$46*INDEX(Demand!K$9:K$1040, MATCH($C233, Demand!$B$9:$B$1040,0))</f>
        <v>64.157187499999992</v>
      </c>
      <c r="L233" s="175">
        <f>Assumptions!$G$55*Assumptions!$G$46*INDEX(Demand!L$9:L$1040, MATCH($C233, Demand!$B$9:$B$1040,0))</f>
        <v>64.461249999999993</v>
      </c>
      <c r="M233" s="175">
        <f>Assumptions!$G$55*Assumptions!$G$46*INDEX(Demand!M$9:M$1040, MATCH($C233, Demand!$B$9:$B$1040,0))</f>
        <v>63.954479166666658</v>
      </c>
      <c r="N233" s="175">
        <f>Assumptions!$G$55*Assumptions!$G$46*INDEX(Demand!N$9:N$1040, MATCH($C233, Demand!$B$9:$B$1040,0))</f>
        <v>63.954479166666658</v>
      </c>
      <c r="O233" s="175">
        <f>Assumptions!$G$55*Assumptions!$G$46*INDEX(Demand!O$9:O$1040, MATCH($C233, Demand!$B$9:$B$1040,0))</f>
        <v>63.954479166666658</v>
      </c>
      <c r="P233" s="175">
        <f>Assumptions!$G$55*Assumptions!$G$46*INDEX(Demand!P$9:P$1040, MATCH($C233, Demand!$B$9:$B$1040,0))</f>
        <v>63.954479166666658</v>
      </c>
      <c r="Q233" s="175">
        <f>Assumptions!$G$55*Assumptions!$G$46*INDEX(Demand!Q$9:Q$1040, MATCH($C233, Demand!$B$9:$B$1040,0))</f>
        <v>63.954479166666658</v>
      </c>
      <c r="R233" s="175">
        <f>Assumptions!$G$55*Assumptions!$G$46*INDEX(Demand!R$9:R$1040, MATCH($C233, Demand!$B$9:$B$1040,0))</f>
        <v>63.954479166666658</v>
      </c>
      <c r="S233" s="175">
        <f>Assumptions!$G$55*Assumptions!$G$46*INDEX(Demand!S$9:S$1040, MATCH($C233, Demand!$B$9:$B$1040,0))</f>
        <v>63.954479166666658</v>
      </c>
      <c r="T233" s="175">
        <f>Assumptions!$G$55*Assumptions!$G$46*INDEX(Demand!T$9:T$1040, MATCH($C233, Demand!$B$9:$B$1040,0))</f>
        <v>63.954479166666658</v>
      </c>
      <c r="U233" s="175">
        <f>Assumptions!$G$55*Assumptions!$G$46*INDEX(Demand!U$9:U$1040, MATCH($C233, Demand!$B$9:$B$1040,0))</f>
        <v>63.954479166666658</v>
      </c>
      <c r="V233" s="175">
        <f>Assumptions!$G$55*Assumptions!$G$46*INDEX(Demand!V$9:V$1040, MATCH($C233, Demand!$B$9:$B$1040,0))</f>
        <v>63.954479166666658</v>
      </c>
      <c r="W233" s="175">
        <f>Assumptions!$G$55*Assumptions!$G$46*INDEX(Demand!W$9:W$1040, MATCH($C233, Demand!$B$9:$B$1040,0))</f>
        <v>63.954479166666658</v>
      </c>
      <c r="X233" s="175">
        <f>Assumptions!$G$55*Assumptions!$G$46*INDEX(Demand!X$9:X$1040, MATCH($C233, Demand!$B$9:$B$1040,0))</f>
        <v>63.954479166666658</v>
      </c>
    </row>
    <row r="234" spans="2:24" s="1" customFormat="1" x14ac:dyDescent="0.2">
      <c r="B234" s="220">
        <f>'Span data'!B235</f>
        <v>10334019</v>
      </c>
      <c r="C234" s="169" t="str">
        <f>'Span data'!C235</f>
        <v>SHL004</v>
      </c>
      <c r="D234" s="162"/>
      <c r="E234" s="175">
        <f>Assumptions!$G$55*Assumptions!$G$46*INDEX(Demand!E$9:E$1040, MATCH($C234, Demand!$B$9:$B$1040,0))</f>
        <v>80.880624999999995</v>
      </c>
      <c r="F234" s="175">
        <f>Assumptions!$G$55*Assumptions!$G$46*INDEX(Demand!F$9:F$1040, MATCH($C234, Demand!$B$9:$B$1040,0))</f>
        <v>80.779270833333328</v>
      </c>
      <c r="G234" s="175">
        <f>Assumptions!$G$55*Assumptions!$G$46*INDEX(Demand!G$9:G$1040, MATCH($C234, Demand!$B$9:$B$1040,0))</f>
        <v>80.981979166666662</v>
      </c>
      <c r="H234" s="175">
        <f>Assumptions!$G$55*Assumptions!$G$46*INDEX(Demand!H$9:H$1040, MATCH($C234, Demand!$B$9:$B$1040,0))</f>
        <v>81.184687499999995</v>
      </c>
      <c r="I234" s="175">
        <f>Assumptions!$G$55*Assumptions!$G$46*INDEX(Demand!I$9:I$1040, MATCH($C234, Demand!$B$9:$B$1040,0))</f>
        <v>80.576562499999994</v>
      </c>
      <c r="J234" s="175">
        <f>Assumptions!$G$55*Assumptions!$G$46*INDEX(Demand!J$9:J$1040, MATCH($C234, Demand!$B$9:$B$1040,0))</f>
        <v>80.171145833333327</v>
      </c>
      <c r="K234" s="175">
        <f>Assumptions!$G$55*Assumptions!$G$46*INDEX(Demand!K$9:K$1040, MATCH($C234, Demand!$B$9:$B$1040,0))</f>
        <v>80.576562499999994</v>
      </c>
      <c r="L234" s="175">
        <f>Assumptions!$G$55*Assumptions!$G$46*INDEX(Demand!L$9:L$1040, MATCH($C234, Demand!$B$9:$B$1040,0))</f>
        <v>81.184687499999995</v>
      </c>
      <c r="M234" s="175">
        <f>Assumptions!$G$55*Assumptions!$G$46*INDEX(Demand!M$9:M$1040, MATCH($C234, Demand!$B$9:$B$1040,0))</f>
        <v>80.779270833333328</v>
      </c>
      <c r="N234" s="175">
        <f>Assumptions!$G$55*Assumptions!$G$46*INDEX(Demand!N$9:N$1040, MATCH($C234, Demand!$B$9:$B$1040,0))</f>
        <v>80.779270833333328</v>
      </c>
      <c r="O234" s="175">
        <f>Assumptions!$G$55*Assumptions!$G$46*INDEX(Demand!O$9:O$1040, MATCH($C234, Demand!$B$9:$B$1040,0))</f>
        <v>80.779270833333328</v>
      </c>
      <c r="P234" s="175">
        <f>Assumptions!$G$55*Assumptions!$G$46*INDEX(Demand!P$9:P$1040, MATCH($C234, Demand!$B$9:$B$1040,0))</f>
        <v>80.779270833333328</v>
      </c>
      <c r="Q234" s="175">
        <f>Assumptions!$G$55*Assumptions!$G$46*INDEX(Demand!Q$9:Q$1040, MATCH($C234, Demand!$B$9:$B$1040,0))</f>
        <v>80.779270833333328</v>
      </c>
      <c r="R234" s="175">
        <f>Assumptions!$G$55*Assumptions!$G$46*INDEX(Demand!R$9:R$1040, MATCH($C234, Demand!$B$9:$B$1040,0))</f>
        <v>80.779270833333328</v>
      </c>
      <c r="S234" s="175">
        <f>Assumptions!$G$55*Assumptions!$G$46*INDEX(Demand!S$9:S$1040, MATCH($C234, Demand!$B$9:$B$1040,0))</f>
        <v>80.779270833333328</v>
      </c>
      <c r="T234" s="175">
        <f>Assumptions!$G$55*Assumptions!$G$46*INDEX(Demand!T$9:T$1040, MATCH($C234, Demand!$B$9:$B$1040,0))</f>
        <v>80.779270833333328</v>
      </c>
      <c r="U234" s="175">
        <f>Assumptions!$G$55*Assumptions!$G$46*INDEX(Demand!U$9:U$1040, MATCH($C234, Demand!$B$9:$B$1040,0))</f>
        <v>80.779270833333328</v>
      </c>
      <c r="V234" s="175">
        <f>Assumptions!$G$55*Assumptions!$G$46*INDEX(Demand!V$9:V$1040, MATCH($C234, Demand!$B$9:$B$1040,0))</f>
        <v>80.779270833333328</v>
      </c>
      <c r="W234" s="175">
        <f>Assumptions!$G$55*Assumptions!$G$46*INDEX(Demand!W$9:W$1040, MATCH($C234, Demand!$B$9:$B$1040,0))</f>
        <v>80.779270833333328</v>
      </c>
      <c r="X234" s="175">
        <f>Assumptions!$G$55*Assumptions!$G$46*INDEX(Demand!X$9:X$1040, MATCH($C234, Demand!$B$9:$B$1040,0))</f>
        <v>80.779270833333328</v>
      </c>
    </row>
    <row r="235" spans="2:24" s="1" customFormat="1" x14ac:dyDescent="0.2">
      <c r="B235" s="220">
        <f>'Span data'!B236</f>
        <v>10334157</v>
      </c>
      <c r="C235" s="169" t="str">
        <f>'Span data'!C236</f>
        <v>SHL004</v>
      </c>
      <c r="D235" s="162"/>
      <c r="E235" s="175">
        <f>Assumptions!$G$55*Assumptions!$G$46*INDEX(Demand!E$9:E$1040, MATCH($C235, Demand!$B$9:$B$1040,0))</f>
        <v>80.880624999999995</v>
      </c>
      <c r="F235" s="175">
        <f>Assumptions!$G$55*Assumptions!$G$46*INDEX(Demand!F$9:F$1040, MATCH($C235, Demand!$B$9:$B$1040,0))</f>
        <v>80.779270833333328</v>
      </c>
      <c r="G235" s="175">
        <f>Assumptions!$G$55*Assumptions!$G$46*INDEX(Demand!G$9:G$1040, MATCH($C235, Demand!$B$9:$B$1040,0))</f>
        <v>80.981979166666662</v>
      </c>
      <c r="H235" s="175">
        <f>Assumptions!$G$55*Assumptions!$G$46*INDEX(Demand!H$9:H$1040, MATCH($C235, Demand!$B$9:$B$1040,0))</f>
        <v>81.184687499999995</v>
      </c>
      <c r="I235" s="175">
        <f>Assumptions!$G$55*Assumptions!$G$46*INDEX(Demand!I$9:I$1040, MATCH($C235, Demand!$B$9:$B$1040,0))</f>
        <v>80.576562499999994</v>
      </c>
      <c r="J235" s="175">
        <f>Assumptions!$G$55*Assumptions!$G$46*INDEX(Demand!J$9:J$1040, MATCH($C235, Demand!$B$9:$B$1040,0))</f>
        <v>80.171145833333327</v>
      </c>
      <c r="K235" s="175">
        <f>Assumptions!$G$55*Assumptions!$G$46*INDEX(Demand!K$9:K$1040, MATCH($C235, Demand!$B$9:$B$1040,0))</f>
        <v>80.576562499999994</v>
      </c>
      <c r="L235" s="175">
        <f>Assumptions!$G$55*Assumptions!$G$46*INDEX(Demand!L$9:L$1040, MATCH($C235, Demand!$B$9:$B$1040,0))</f>
        <v>81.184687499999995</v>
      </c>
      <c r="M235" s="175">
        <f>Assumptions!$G$55*Assumptions!$G$46*INDEX(Demand!M$9:M$1040, MATCH($C235, Demand!$B$9:$B$1040,0))</f>
        <v>80.779270833333328</v>
      </c>
      <c r="N235" s="175">
        <f>Assumptions!$G$55*Assumptions!$G$46*INDEX(Demand!N$9:N$1040, MATCH($C235, Demand!$B$9:$B$1040,0))</f>
        <v>80.779270833333328</v>
      </c>
      <c r="O235" s="175">
        <f>Assumptions!$G$55*Assumptions!$G$46*INDEX(Demand!O$9:O$1040, MATCH($C235, Demand!$B$9:$B$1040,0))</f>
        <v>80.779270833333328</v>
      </c>
      <c r="P235" s="175">
        <f>Assumptions!$G$55*Assumptions!$G$46*INDEX(Demand!P$9:P$1040, MATCH($C235, Demand!$B$9:$B$1040,0))</f>
        <v>80.779270833333328</v>
      </c>
      <c r="Q235" s="175">
        <f>Assumptions!$G$55*Assumptions!$G$46*INDEX(Demand!Q$9:Q$1040, MATCH($C235, Demand!$B$9:$B$1040,0))</f>
        <v>80.779270833333328</v>
      </c>
      <c r="R235" s="175">
        <f>Assumptions!$G$55*Assumptions!$G$46*INDEX(Demand!R$9:R$1040, MATCH($C235, Demand!$B$9:$B$1040,0))</f>
        <v>80.779270833333328</v>
      </c>
      <c r="S235" s="175">
        <f>Assumptions!$G$55*Assumptions!$G$46*INDEX(Demand!S$9:S$1040, MATCH($C235, Demand!$B$9:$B$1040,0))</f>
        <v>80.779270833333328</v>
      </c>
      <c r="T235" s="175">
        <f>Assumptions!$G$55*Assumptions!$G$46*INDEX(Demand!T$9:T$1040, MATCH($C235, Demand!$B$9:$B$1040,0))</f>
        <v>80.779270833333328</v>
      </c>
      <c r="U235" s="175">
        <f>Assumptions!$G$55*Assumptions!$G$46*INDEX(Demand!U$9:U$1040, MATCH($C235, Demand!$B$9:$B$1040,0))</f>
        <v>80.779270833333328</v>
      </c>
      <c r="V235" s="175">
        <f>Assumptions!$G$55*Assumptions!$G$46*INDEX(Demand!V$9:V$1040, MATCH($C235, Demand!$B$9:$B$1040,0))</f>
        <v>80.779270833333328</v>
      </c>
      <c r="W235" s="175">
        <f>Assumptions!$G$55*Assumptions!$G$46*INDEX(Demand!W$9:W$1040, MATCH($C235, Demand!$B$9:$B$1040,0))</f>
        <v>80.779270833333328</v>
      </c>
      <c r="X235" s="175">
        <f>Assumptions!$G$55*Assumptions!$G$46*INDEX(Demand!X$9:X$1040, MATCH($C235, Demand!$B$9:$B$1040,0))</f>
        <v>80.779270833333328</v>
      </c>
    </row>
    <row r="236" spans="2:24" s="1" customFormat="1" x14ac:dyDescent="0.2">
      <c r="B236" s="220">
        <f>'Span data'!B237</f>
        <v>10334179</v>
      </c>
      <c r="C236" s="169" t="str">
        <f>'Span data'!C237</f>
        <v>SHL004</v>
      </c>
      <c r="D236" s="162"/>
      <c r="E236" s="175">
        <f>Assumptions!$G$55*Assumptions!$G$46*INDEX(Demand!E$9:E$1040, MATCH($C236, Demand!$B$9:$B$1040,0))</f>
        <v>80.880624999999995</v>
      </c>
      <c r="F236" s="175">
        <f>Assumptions!$G$55*Assumptions!$G$46*INDEX(Demand!F$9:F$1040, MATCH($C236, Demand!$B$9:$B$1040,0))</f>
        <v>80.779270833333328</v>
      </c>
      <c r="G236" s="175">
        <f>Assumptions!$G$55*Assumptions!$G$46*INDEX(Demand!G$9:G$1040, MATCH($C236, Demand!$B$9:$B$1040,0))</f>
        <v>80.981979166666662</v>
      </c>
      <c r="H236" s="175">
        <f>Assumptions!$G$55*Assumptions!$G$46*INDEX(Demand!H$9:H$1040, MATCH($C236, Demand!$B$9:$B$1040,0))</f>
        <v>81.184687499999995</v>
      </c>
      <c r="I236" s="175">
        <f>Assumptions!$G$55*Assumptions!$G$46*INDEX(Demand!I$9:I$1040, MATCH($C236, Demand!$B$9:$B$1040,0))</f>
        <v>80.576562499999994</v>
      </c>
      <c r="J236" s="175">
        <f>Assumptions!$G$55*Assumptions!$G$46*INDEX(Demand!J$9:J$1040, MATCH($C236, Demand!$B$9:$B$1040,0))</f>
        <v>80.171145833333327</v>
      </c>
      <c r="K236" s="175">
        <f>Assumptions!$G$55*Assumptions!$G$46*INDEX(Demand!K$9:K$1040, MATCH($C236, Demand!$B$9:$B$1040,0))</f>
        <v>80.576562499999994</v>
      </c>
      <c r="L236" s="175">
        <f>Assumptions!$G$55*Assumptions!$G$46*INDEX(Demand!L$9:L$1040, MATCH($C236, Demand!$B$9:$B$1040,0))</f>
        <v>81.184687499999995</v>
      </c>
      <c r="M236" s="175">
        <f>Assumptions!$G$55*Assumptions!$G$46*INDEX(Demand!M$9:M$1040, MATCH($C236, Demand!$B$9:$B$1040,0))</f>
        <v>80.779270833333328</v>
      </c>
      <c r="N236" s="175">
        <f>Assumptions!$G$55*Assumptions!$G$46*INDEX(Demand!N$9:N$1040, MATCH($C236, Demand!$B$9:$B$1040,0))</f>
        <v>80.779270833333328</v>
      </c>
      <c r="O236" s="175">
        <f>Assumptions!$G$55*Assumptions!$G$46*INDEX(Demand!O$9:O$1040, MATCH($C236, Demand!$B$9:$B$1040,0))</f>
        <v>80.779270833333328</v>
      </c>
      <c r="P236" s="175">
        <f>Assumptions!$G$55*Assumptions!$G$46*INDEX(Demand!P$9:P$1040, MATCH($C236, Demand!$B$9:$B$1040,0))</f>
        <v>80.779270833333328</v>
      </c>
      <c r="Q236" s="175">
        <f>Assumptions!$G$55*Assumptions!$G$46*INDEX(Demand!Q$9:Q$1040, MATCH($C236, Demand!$B$9:$B$1040,0))</f>
        <v>80.779270833333328</v>
      </c>
      <c r="R236" s="175">
        <f>Assumptions!$G$55*Assumptions!$G$46*INDEX(Demand!R$9:R$1040, MATCH($C236, Demand!$B$9:$B$1040,0))</f>
        <v>80.779270833333328</v>
      </c>
      <c r="S236" s="175">
        <f>Assumptions!$G$55*Assumptions!$G$46*INDEX(Demand!S$9:S$1040, MATCH($C236, Demand!$B$9:$B$1040,0))</f>
        <v>80.779270833333328</v>
      </c>
      <c r="T236" s="175">
        <f>Assumptions!$G$55*Assumptions!$G$46*INDEX(Demand!T$9:T$1040, MATCH($C236, Demand!$B$9:$B$1040,0))</f>
        <v>80.779270833333328</v>
      </c>
      <c r="U236" s="175">
        <f>Assumptions!$G$55*Assumptions!$G$46*INDEX(Demand!U$9:U$1040, MATCH($C236, Demand!$B$9:$B$1040,0))</f>
        <v>80.779270833333328</v>
      </c>
      <c r="V236" s="175">
        <f>Assumptions!$G$55*Assumptions!$G$46*INDEX(Demand!V$9:V$1040, MATCH($C236, Demand!$B$9:$B$1040,0))</f>
        <v>80.779270833333328</v>
      </c>
      <c r="W236" s="175">
        <f>Assumptions!$G$55*Assumptions!$G$46*INDEX(Demand!W$9:W$1040, MATCH($C236, Demand!$B$9:$B$1040,0))</f>
        <v>80.779270833333328</v>
      </c>
      <c r="X236" s="175">
        <f>Assumptions!$G$55*Assumptions!$G$46*INDEX(Demand!X$9:X$1040, MATCH($C236, Demand!$B$9:$B$1040,0))</f>
        <v>80.779270833333328</v>
      </c>
    </row>
    <row r="237" spans="2:24" s="1" customFormat="1" x14ac:dyDescent="0.2">
      <c r="B237" s="220">
        <f>'Span data'!B238</f>
        <v>10334194</v>
      </c>
      <c r="C237" s="169" t="str">
        <f>'Span data'!C238</f>
        <v>SHL004</v>
      </c>
      <c r="D237" s="162"/>
      <c r="E237" s="175">
        <f>Assumptions!$G$55*Assumptions!$G$46*INDEX(Demand!E$9:E$1040, MATCH($C237, Demand!$B$9:$B$1040,0))</f>
        <v>80.880624999999995</v>
      </c>
      <c r="F237" s="175">
        <f>Assumptions!$G$55*Assumptions!$G$46*INDEX(Demand!F$9:F$1040, MATCH($C237, Demand!$B$9:$B$1040,0))</f>
        <v>80.779270833333328</v>
      </c>
      <c r="G237" s="175">
        <f>Assumptions!$G$55*Assumptions!$G$46*INDEX(Demand!G$9:G$1040, MATCH($C237, Demand!$B$9:$B$1040,0))</f>
        <v>80.981979166666662</v>
      </c>
      <c r="H237" s="175">
        <f>Assumptions!$G$55*Assumptions!$G$46*INDEX(Demand!H$9:H$1040, MATCH($C237, Demand!$B$9:$B$1040,0))</f>
        <v>81.184687499999995</v>
      </c>
      <c r="I237" s="175">
        <f>Assumptions!$G$55*Assumptions!$G$46*INDEX(Demand!I$9:I$1040, MATCH($C237, Demand!$B$9:$B$1040,0))</f>
        <v>80.576562499999994</v>
      </c>
      <c r="J237" s="175">
        <f>Assumptions!$G$55*Assumptions!$G$46*INDEX(Demand!J$9:J$1040, MATCH($C237, Demand!$B$9:$B$1040,0))</f>
        <v>80.171145833333327</v>
      </c>
      <c r="K237" s="175">
        <f>Assumptions!$G$55*Assumptions!$G$46*INDEX(Demand!K$9:K$1040, MATCH($C237, Demand!$B$9:$B$1040,0))</f>
        <v>80.576562499999994</v>
      </c>
      <c r="L237" s="175">
        <f>Assumptions!$G$55*Assumptions!$G$46*INDEX(Demand!L$9:L$1040, MATCH($C237, Demand!$B$9:$B$1040,0))</f>
        <v>81.184687499999995</v>
      </c>
      <c r="M237" s="175">
        <f>Assumptions!$G$55*Assumptions!$G$46*INDEX(Demand!M$9:M$1040, MATCH($C237, Demand!$B$9:$B$1040,0))</f>
        <v>80.779270833333328</v>
      </c>
      <c r="N237" s="175">
        <f>Assumptions!$G$55*Assumptions!$G$46*INDEX(Demand!N$9:N$1040, MATCH($C237, Demand!$B$9:$B$1040,0))</f>
        <v>80.779270833333328</v>
      </c>
      <c r="O237" s="175">
        <f>Assumptions!$G$55*Assumptions!$G$46*INDEX(Demand!O$9:O$1040, MATCH($C237, Demand!$B$9:$B$1040,0))</f>
        <v>80.779270833333328</v>
      </c>
      <c r="P237" s="175">
        <f>Assumptions!$G$55*Assumptions!$G$46*INDEX(Demand!P$9:P$1040, MATCH($C237, Demand!$B$9:$B$1040,0))</f>
        <v>80.779270833333328</v>
      </c>
      <c r="Q237" s="175">
        <f>Assumptions!$G$55*Assumptions!$G$46*INDEX(Demand!Q$9:Q$1040, MATCH($C237, Demand!$B$9:$B$1040,0))</f>
        <v>80.779270833333328</v>
      </c>
      <c r="R237" s="175">
        <f>Assumptions!$G$55*Assumptions!$G$46*INDEX(Demand!R$9:R$1040, MATCH($C237, Demand!$B$9:$B$1040,0))</f>
        <v>80.779270833333328</v>
      </c>
      <c r="S237" s="175">
        <f>Assumptions!$G$55*Assumptions!$G$46*INDEX(Demand!S$9:S$1040, MATCH($C237, Demand!$B$9:$B$1040,0))</f>
        <v>80.779270833333328</v>
      </c>
      <c r="T237" s="175">
        <f>Assumptions!$G$55*Assumptions!$G$46*INDEX(Demand!T$9:T$1040, MATCH($C237, Demand!$B$9:$B$1040,0))</f>
        <v>80.779270833333328</v>
      </c>
      <c r="U237" s="175">
        <f>Assumptions!$G$55*Assumptions!$G$46*INDEX(Demand!U$9:U$1040, MATCH($C237, Demand!$B$9:$B$1040,0))</f>
        <v>80.779270833333328</v>
      </c>
      <c r="V237" s="175">
        <f>Assumptions!$G$55*Assumptions!$G$46*INDEX(Demand!V$9:V$1040, MATCH($C237, Demand!$B$9:$B$1040,0))</f>
        <v>80.779270833333328</v>
      </c>
      <c r="W237" s="175">
        <f>Assumptions!$G$55*Assumptions!$G$46*INDEX(Demand!W$9:W$1040, MATCH($C237, Demand!$B$9:$B$1040,0))</f>
        <v>80.779270833333328</v>
      </c>
      <c r="X237" s="175">
        <f>Assumptions!$G$55*Assumptions!$G$46*INDEX(Demand!X$9:X$1040, MATCH($C237, Demand!$B$9:$B$1040,0))</f>
        <v>80.779270833333328</v>
      </c>
    </row>
    <row r="238" spans="2:24" s="1" customFormat="1" x14ac:dyDescent="0.2">
      <c r="B238" s="220">
        <f>'Span data'!B239</f>
        <v>10334197</v>
      </c>
      <c r="C238" s="169" t="str">
        <f>'Span data'!C239</f>
        <v>SHL004</v>
      </c>
      <c r="D238" s="162"/>
      <c r="E238" s="175">
        <f>Assumptions!$G$55*Assumptions!$G$46*INDEX(Demand!E$9:E$1040, MATCH($C238, Demand!$B$9:$B$1040,0))</f>
        <v>80.880624999999995</v>
      </c>
      <c r="F238" s="175">
        <f>Assumptions!$G$55*Assumptions!$G$46*INDEX(Demand!F$9:F$1040, MATCH($C238, Demand!$B$9:$B$1040,0))</f>
        <v>80.779270833333328</v>
      </c>
      <c r="G238" s="175">
        <f>Assumptions!$G$55*Assumptions!$G$46*INDEX(Demand!G$9:G$1040, MATCH($C238, Demand!$B$9:$B$1040,0))</f>
        <v>80.981979166666662</v>
      </c>
      <c r="H238" s="175">
        <f>Assumptions!$G$55*Assumptions!$G$46*INDEX(Demand!H$9:H$1040, MATCH($C238, Demand!$B$9:$B$1040,0))</f>
        <v>81.184687499999995</v>
      </c>
      <c r="I238" s="175">
        <f>Assumptions!$G$55*Assumptions!$G$46*INDEX(Demand!I$9:I$1040, MATCH($C238, Demand!$B$9:$B$1040,0))</f>
        <v>80.576562499999994</v>
      </c>
      <c r="J238" s="175">
        <f>Assumptions!$G$55*Assumptions!$G$46*INDEX(Demand!J$9:J$1040, MATCH($C238, Demand!$B$9:$B$1040,0))</f>
        <v>80.171145833333327</v>
      </c>
      <c r="K238" s="175">
        <f>Assumptions!$G$55*Assumptions!$G$46*INDEX(Demand!K$9:K$1040, MATCH($C238, Demand!$B$9:$B$1040,0))</f>
        <v>80.576562499999994</v>
      </c>
      <c r="L238" s="175">
        <f>Assumptions!$G$55*Assumptions!$G$46*INDEX(Demand!L$9:L$1040, MATCH($C238, Demand!$B$9:$B$1040,0))</f>
        <v>81.184687499999995</v>
      </c>
      <c r="M238" s="175">
        <f>Assumptions!$G$55*Assumptions!$G$46*INDEX(Demand!M$9:M$1040, MATCH($C238, Demand!$B$9:$B$1040,0))</f>
        <v>80.779270833333328</v>
      </c>
      <c r="N238" s="175">
        <f>Assumptions!$G$55*Assumptions!$G$46*INDEX(Demand!N$9:N$1040, MATCH($C238, Demand!$B$9:$B$1040,0))</f>
        <v>80.779270833333328</v>
      </c>
      <c r="O238" s="175">
        <f>Assumptions!$G$55*Assumptions!$G$46*INDEX(Demand!O$9:O$1040, MATCH($C238, Demand!$B$9:$B$1040,0))</f>
        <v>80.779270833333328</v>
      </c>
      <c r="P238" s="175">
        <f>Assumptions!$G$55*Assumptions!$G$46*INDEX(Demand!P$9:P$1040, MATCH($C238, Demand!$B$9:$B$1040,0))</f>
        <v>80.779270833333328</v>
      </c>
      <c r="Q238" s="175">
        <f>Assumptions!$G$55*Assumptions!$G$46*INDEX(Demand!Q$9:Q$1040, MATCH($C238, Demand!$B$9:$B$1040,0))</f>
        <v>80.779270833333328</v>
      </c>
      <c r="R238" s="175">
        <f>Assumptions!$G$55*Assumptions!$G$46*INDEX(Demand!R$9:R$1040, MATCH($C238, Demand!$B$9:$B$1040,0))</f>
        <v>80.779270833333328</v>
      </c>
      <c r="S238" s="175">
        <f>Assumptions!$G$55*Assumptions!$G$46*INDEX(Demand!S$9:S$1040, MATCH($C238, Demand!$B$9:$B$1040,0))</f>
        <v>80.779270833333328</v>
      </c>
      <c r="T238" s="175">
        <f>Assumptions!$G$55*Assumptions!$G$46*INDEX(Demand!T$9:T$1040, MATCH($C238, Demand!$B$9:$B$1040,0))</f>
        <v>80.779270833333328</v>
      </c>
      <c r="U238" s="175">
        <f>Assumptions!$G$55*Assumptions!$G$46*INDEX(Demand!U$9:U$1040, MATCH($C238, Demand!$B$9:$B$1040,0))</f>
        <v>80.779270833333328</v>
      </c>
      <c r="V238" s="175">
        <f>Assumptions!$G$55*Assumptions!$G$46*INDEX(Demand!V$9:V$1040, MATCH($C238, Demand!$B$9:$B$1040,0))</f>
        <v>80.779270833333328</v>
      </c>
      <c r="W238" s="175">
        <f>Assumptions!$G$55*Assumptions!$G$46*INDEX(Demand!W$9:W$1040, MATCH($C238, Demand!$B$9:$B$1040,0))</f>
        <v>80.779270833333328</v>
      </c>
      <c r="X238" s="175">
        <f>Assumptions!$G$55*Assumptions!$G$46*INDEX(Demand!X$9:X$1040, MATCH($C238, Demand!$B$9:$B$1040,0))</f>
        <v>80.779270833333328</v>
      </c>
    </row>
    <row r="239" spans="2:24" s="1" customFormat="1" x14ac:dyDescent="0.2">
      <c r="B239" s="220">
        <f>'Span data'!B240</f>
        <v>10334198</v>
      </c>
      <c r="C239" s="169" t="str">
        <f>'Span data'!C240</f>
        <v>SHL004</v>
      </c>
      <c r="D239" s="162"/>
      <c r="E239" s="175">
        <f>Assumptions!$G$55*Assumptions!$G$46*INDEX(Demand!E$9:E$1040, MATCH($C239, Demand!$B$9:$B$1040,0))</f>
        <v>80.880624999999995</v>
      </c>
      <c r="F239" s="175">
        <f>Assumptions!$G$55*Assumptions!$G$46*INDEX(Demand!F$9:F$1040, MATCH($C239, Demand!$B$9:$B$1040,0))</f>
        <v>80.779270833333328</v>
      </c>
      <c r="G239" s="175">
        <f>Assumptions!$G$55*Assumptions!$G$46*INDEX(Demand!G$9:G$1040, MATCH($C239, Demand!$B$9:$B$1040,0))</f>
        <v>80.981979166666662</v>
      </c>
      <c r="H239" s="175">
        <f>Assumptions!$G$55*Assumptions!$G$46*INDEX(Demand!H$9:H$1040, MATCH($C239, Demand!$B$9:$B$1040,0))</f>
        <v>81.184687499999995</v>
      </c>
      <c r="I239" s="175">
        <f>Assumptions!$G$55*Assumptions!$G$46*INDEX(Demand!I$9:I$1040, MATCH($C239, Demand!$B$9:$B$1040,0))</f>
        <v>80.576562499999994</v>
      </c>
      <c r="J239" s="175">
        <f>Assumptions!$G$55*Assumptions!$G$46*INDEX(Demand!J$9:J$1040, MATCH($C239, Demand!$B$9:$B$1040,0))</f>
        <v>80.171145833333327</v>
      </c>
      <c r="K239" s="175">
        <f>Assumptions!$G$55*Assumptions!$G$46*INDEX(Demand!K$9:K$1040, MATCH($C239, Demand!$B$9:$B$1040,0))</f>
        <v>80.576562499999994</v>
      </c>
      <c r="L239" s="175">
        <f>Assumptions!$G$55*Assumptions!$G$46*INDEX(Demand!L$9:L$1040, MATCH($C239, Demand!$B$9:$B$1040,0))</f>
        <v>81.184687499999995</v>
      </c>
      <c r="M239" s="175">
        <f>Assumptions!$G$55*Assumptions!$G$46*INDEX(Demand!M$9:M$1040, MATCH($C239, Demand!$B$9:$B$1040,0))</f>
        <v>80.779270833333328</v>
      </c>
      <c r="N239" s="175">
        <f>Assumptions!$G$55*Assumptions!$G$46*INDEX(Demand!N$9:N$1040, MATCH($C239, Demand!$B$9:$B$1040,0))</f>
        <v>80.779270833333328</v>
      </c>
      <c r="O239" s="175">
        <f>Assumptions!$G$55*Assumptions!$G$46*INDEX(Demand!O$9:O$1040, MATCH($C239, Demand!$B$9:$B$1040,0))</f>
        <v>80.779270833333328</v>
      </c>
      <c r="P239" s="175">
        <f>Assumptions!$G$55*Assumptions!$G$46*INDEX(Demand!P$9:P$1040, MATCH($C239, Demand!$B$9:$B$1040,0))</f>
        <v>80.779270833333328</v>
      </c>
      <c r="Q239" s="175">
        <f>Assumptions!$G$55*Assumptions!$G$46*INDEX(Demand!Q$9:Q$1040, MATCH($C239, Demand!$B$9:$B$1040,0))</f>
        <v>80.779270833333328</v>
      </c>
      <c r="R239" s="175">
        <f>Assumptions!$G$55*Assumptions!$G$46*INDEX(Demand!R$9:R$1040, MATCH($C239, Demand!$B$9:$B$1040,0))</f>
        <v>80.779270833333328</v>
      </c>
      <c r="S239" s="175">
        <f>Assumptions!$G$55*Assumptions!$G$46*INDEX(Demand!S$9:S$1040, MATCH($C239, Demand!$B$9:$B$1040,0))</f>
        <v>80.779270833333328</v>
      </c>
      <c r="T239" s="175">
        <f>Assumptions!$G$55*Assumptions!$G$46*INDEX(Demand!T$9:T$1040, MATCH($C239, Demand!$B$9:$B$1040,0))</f>
        <v>80.779270833333328</v>
      </c>
      <c r="U239" s="175">
        <f>Assumptions!$G$55*Assumptions!$G$46*INDEX(Demand!U$9:U$1040, MATCH($C239, Demand!$B$9:$B$1040,0))</f>
        <v>80.779270833333328</v>
      </c>
      <c r="V239" s="175">
        <f>Assumptions!$G$55*Assumptions!$G$46*INDEX(Demand!V$9:V$1040, MATCH($C239, Demand!$B$9:$B$1040,0))</f>
        <v>80.779270833333328</v>
      </c>
      <c r="W239" s="175">
        <f>Assumptions!$G$55*Assumptions!$G$46*INDEX(Demand!W$9:W$1040, MATCH($C239, Demand!$B$9:$B$1040,0))</f>
        <v>80.779270833333328</v>
      </c>
      <c r="X239" s="175">
        <f>Assumptions!$G$55*Assumptions!$G$46*INDEX(Demand!X$9:X$1040, MATCH($C239, Demand!$B$9:$B$1040,0))</f>
        <v>80.779270833333328</v>
      </c>
    </row>
    <row r="240" spans="2:24" s="1" customFormat="1" x14ac:dyDescent="0.2">
      <c r="B240" s="220">
        <f>'Span data'!B241</f>
        <v>10334199</v>
      </c>
      <c r="C240" s="169" t="str">
        <f>'Span data'!C241</f>
        <v>SHL004</v>
      </c>
      <c r="D240" s="162"/>
      <c r="E240" s="175">
        <f>Assumptions!$G$55*Assumptions!$G$46*INDEX(Demand!E$9:E$1040, MATCH($C240, Demand!$B$9:$B$1040,0))</f>
        <v>80.880624999999995</v>
      </c>
      <c r="F240" s="175">
        <f>Assumptions!$G$55*Assumptions!$G$46*INDEX(Demand!F$9:F$1040, MATCH($C240, Demand!$B$9:$B$1040,0))</f>
        <v>80.779270833333328</v>
      </c>
      <c r="G240" s="175">
        <f>Assumptions!$G$55*Assumptions!$G$46*INDEX(Demand!G$9:G$1040, MATCH($C240, Demand!$B$9:$B$1040,0))</f>
        <v>80.981979166666662</v>
      </c>
      <c r="H240" s="175">
        <f>Assumptions!$G$55*Assumptions!$G$46*INDEX(Demand!H$9:H$1040, MATCH($C240, Demand!$B$9:$B$1040,0))</f>
        <v>81.184687499999995</v>
      </c>
      <c r="I240" s="175">
        <f>Assumptions!$G$55*Assumptions!$G$46*INDEX(Demand!I$9:I$1040, MATCH($C240, Demand!$B$9:$B$1040,0))</f>
        <v>80.576562499999994</v>
      </c>
      <c r="J240" s="175">
        <f>Assumptions!$G$55*Assumptions!$G$46*INDEX(Demand!J$9:J$1040, MATCH($C240, Demand!$B$9:$B$1040,0))</f>
        <v>80.171145833333327</v>
      </c>
      <c r="K240" s="175">
        <f>Assumptions!$G$55*Assumptions!$G$46*INDEX(Demand!K$9:K$1040, MATCH($C240, Demand!$B$9:$B$1040,0))</f>
        <v>80.576562499999994</v>
      </c>
      <c r="L240" s="175">
        <f>Assumptions!$G$55*Assumptions!$G$46*INDEX(Demand!L$9:L$1040, MATCH($C240, Demand!$B$9:$B$1040,0))</f>
        <v>81.184687499999995</v>
      </c>
      <c r="M240" s="175">
        <f>Assumptions!$G$55*Assumptions!$G$46*INDEX(Demand!M$9:M$1040, MATCH($C240, Demand!$B$9:$B$1040,0))</f>
        <v>80.779270833333328</v>
      </c>
      <c r="N240" s="175">
        <f>Assumptions!$G$55*Assumptions!$G$46*INDEX(Demand!N$9:N$1040, MATCH($C240, Demand!$B$9:$B$1040,0))</f>
        <v>80.779270833333328</v>
      </c>
      <c r="O240" s="175">
        <f>Assumptions!$G$55*Assumptions!$G$46*INDEX(Demand!O$9:O$1040, MATCH($C240, Demand!$B$9:$B$1040,0))</f>
        <v>80.779270833333328</v>
      </c>
      <c r="P240" s="175">
        <f>Assumptions!$G$55*Assumptions!$G$46*INDEX(Demand!P$9:P$1040, MATCH($C240, Demand!$B$9:$B$1040,0))</f>
        <v>80.779270833333328</v>
      </c>
      <c r="Q240" s="175">
        <f>Assumptions!$G$55*Assumptions!$G$46*INDEX(Demand!Q$9:Q$1040, MATCH($C240, Demand!$B$9:$B$1040,0))</f>
        <v>80.779270833333328</v>
      </c>
      <c r="R240" s="175">
        <f>Assumptions!$G$55*Assumptions!$G$46*INDEX(Demand!R$9:R$1040, MATCH($C240, Demand!$B$9:$B$1040,0))</f>
        <v>80.779270833333328</v>
      </c>
      <c r="S240" s="175">
        <f>Assumptions!$G$55*Assumptions!$G$46*INDEX(Demand!S$9:S$1040, MATCH($C240, Demand!$B$9:$B$1040,0))</f>
        <v>80.779270833333328</v>
      </c>
      <c r="T240" s="175">
        <f>Assumptions!$G$55*Assumptions!$G$46*INDEX(Demand!T$9:T$1040, MATCH($C240, Demand!$B$9:$B$1040,0))</f>
        <v>80.779270833333328</v>
      </c>
      <c r="U240" s="175">
        <f>Assumptions!$G$55*Assumptions!$G$46*INDEX(Demand!U$9:U$1040, MATCH($C240, Demand!$B$9:$B$1040,0))</f>
        <v>80.779270833333328</v>
      </c>
      <c r="V240" s="175">
        <f>Assumptions!$G$55*Assumptions!$G$46*INDEX(Demand!V$9:V$1040, MATCH($C240, Demand!$B$9:$B$1040,0))</f>
        <v>80.779270833333328</v>
      </c>
      <c r="W240" s="175">
        <f>Assumptions!$G$55*Assumptions!$G$46*INDEX(Demand!W$9:W$1040, MATCH($C240, Demand!$B$9:$B$1040,0))</f>
        <v>80.779270833333328</v>
      </c>
      <c r="X240" s="175">
        <f>Assumptions!$G$55*Assumptions!$G$46*INDEX(Demand!X$9:X$1040, MATCH($C240, Demand!$B$9:$B$1040,0))</f>
        <v>80.779270833333328</v>
      </c>
    </row>
    <row r="241" spans="2:24" s="1" customFormat="1" x14ac:dyDescent="0.2">
      <c r="B241" s="220">
        <f>'Span data'!B242</f>
        <v>10334201</v>
      </c>
      <c r="C241" s="169" t="str">
        <f>'Span data'!C242</f>
        <v>SHL004</v>
      </c>
      <c r="D241" s="162"/>
      <c r="E241" s="175">
        <f>Assumptions!$G$55*Assumptions!$G$46*INDEX(Demand!E$9:E$1040, MATCH($C241, Demand!$B$9:$B$1040,0))</f>
        <v>80.880624999999995</v>
      </c>
      <c r="F241" s="175">
        <f>Assumptions!$G$55*Assumptions!$G$46*INDEX(Demand!F$9:F$1040, MATCH($C241, Demand!$B$9:$B$1040,0))</f>
        <v>80.779270833333328</v>
      </c>
      <c r="G241" s="175">
        <f>Assumptions!$G$55*Assumptions!$G$46*INDEX(Demand!G$9:G$1040, MATCH($C241, Demand!$B$9:$B$1040,0))</f>
        <v>80.981979166666662</v>
      </c>
      <c r="H241" s="175">
        <f>Assumptions!$G$55*Assumptions!$G$46*INDEX(Demand!H$9:H$1040, MATCH($C241, Demand!$B$9:$B$1040,0))</f>
        <v>81.184687499999995</v>
      </c>
      <c r="I241" s="175">
        <f>Assumptions!$G$55*Assumptions!$G$46*INDEX(Demand!I$9:I$1040, MATCH($C241, Demand!$B$9:$B$1040,0))</f>
        <v>80.576562499999994</v>
      </c>
      <c r="J241" s="175">
        <f>Assumptions!$G$55*Assumptions!$G$46*INDEX(Demand!J$9:J$1040, MATCH($C241, Demand!$B$9:$B$1040,0))</f>
        <v>80.171145833333327</v>
      </c>
      <c r="K241" s="175">
        <f>Assumptions!$G$55*Assumptions!$G$46*INDEX(Demand!K$9:K$1040, MATCH($C241, Demand!$B$9:$B$1040,0))</f>
        <v>80.576562499999994</v>
      </c>
      <c r="L241" s="175">
        <f>Assumptions!$G$55*Assumptions!$G$46*INDEX(Demand!L$9:L$1040, MATCH($C241, Demand!$B$9:$B$1040,0))</f>
        <v>81.184687499999995</v>
      </c>
      <c r="M241" s="175">
        <f>Assumptions!$G$55*Assumptions!$G$46*INDEX(Demand!M$9:M$1040, MATCH($C241, Demand!$B$9:$B$1040,0))</f>
        <v>80.779270833333328</v>
      </c>
      <c r="N241" s="175">
        <f>Assumptions!$G$55*Assumptions!$G$46*INDEX(Demand!N$9:N$1040, MATCH($C241, Demand!$B$9:$B$1040,0))</f>
        <v>80.779270833333328</v>
      </c>
      <c r="O241" s="175">
        <f>Assumptions!$G$55*Assumptions!$G$46*INDEX(Demand!O$9:O$1040, MATCH($C241, Demand!$B$9:$B$1040,0))</f>
        <v>80.779270833333328</v>
      </c>
      <c r="P241" s="175">
        <f>Assumptions!$G$55*Assumptions!$G$46*INDEX(Demand!P$9:P$1040, MATCH($C241, Demand!$B$9:$B$1040,0))</f>
        <v>80.779270833333328</v>
      </c>
      <c r="Q241" s="175">
        <f>Assumptions!$G$55*Assumptions!$G$46*INDEX(Demand!Q$9:Q$1040, MATCH($C241, Demand!$B$9:$B$1040,0))</f>
        <v>80.779270833333328</v>
      </c>
      <c r="R241" s="175">
        <f>Assumptions!$G$55*Assumptions!$G$46*INDEX(Demand!R$9:R$1040, MATCH($C241, Demand!$B$9:$B$1040,0))</f>
        <v>80.779270833333328</v>
      </c>
      <c r="S241" s="175">
        <f>Assumptions!$G$55*Assumptions!$G$46*INDEX(Demand!S$9:S$1040, MATCH($C241, Demand!$B$9:$B$1040,0))</f>
        <v>80.779270833333328</v>
      </c>
      <c r="T241" s="175">
        <f>Assumptions!$G$55*Assumptions!$G$46*INDEX(Demand!T$9:T$1040, MATCH($C241, Demand!$B$9:$B$1040,0))</f>
        <v>80.779270833333328</v>
      </c>
      <c r="U241" s="175">
        <f>Assumptions!$G$55*Assumptions!$G$46*INDEX(Demand!U$9:U$1040, MATCH($C241, Demand!$B$9:$B$1040,0))</f>
        <v>80.779270833333328</v>
      </c>
      <c r="V241" s="175">
        <f>Assumptions!$G$55*Assumptions!$G$46*INDEX(Demand!V$9:V$1040, MATCH($C241, Demand!$B$9:$B$1040,0))</f>
        <v>80.779270833333328</v>
      </c>
      <c r="W241" s="175">
        <f>Assumptions!$G$55*Assumptions!$G$46*INDEX(Demand!W$9:W$1040, MATCH($C241, Demand!$B$9:$B$1040,0))</f>
        <v>80.779270833333328</v>
      </c>
      <c r="X241" s="175">
        <f>Assumptions!$G$55*Assumptions!$G$46*INDEX(Demand!X$9:X$1040, MATCH($C241, Demand!$B$9:$B$1040,0))</f>
        <v>80.779270833333328</v>
      </c>
    </row>
    <row r="242" spans="2:24" s="1" customFormat="1" x14ac:dyDescent="0.2">
      <c r="B242" s="220">
        <f>'Span data'!B243</f>
        <v>10334243</v>
      </c>
      <c r="C242" s="169" t="str">
        <f>'Span data'!C243</f>
        <v>SHL004</v>
      </c>
      <c r="D242" s="162"/>
      <c r="E242" s="175">
        <f>Assumptions!$G$55*Assumptions!$G$46*INDEX(Demand!E$9:E$1040, MATCH($C242, Demand!$B$9:$B$1040,0))</f>
        <v>80.880624999999995</v>
      </c>
      <c r="F242" s="175">
        <f>Assumptions!$G$55*Assumptions!$G$46*INDEX(Demand!F$9:F$1040, MATCH($C242, Demand!$B$9:$B$1040,0))</f>
        <v>80.779270833333328</v>
      </c>
      <c r="G242" s="175">
        <f>Assumptions!$G$55*Assumptions!$G$46*INDEX(Demand!G$9:G$1040, MATCH($C242, Demand!$B$9:$B$1040,0))</f>
        <v>80.981979166666662</v>
      </c>
      <c r="H242" s="175">
        <f>Assumptions!$G$55*Assumptions!$G$46*INDEX(Demand!H$9:H$1040, MATCH($C242, Demand!$B$9:$B$1040,0))</f>
        <v>81.184687499999995</v>
      </c>
      <c r="I242" s="175">
        <f>Assumptions!$G$55*Assumptions!$G$46*INDEX(Demand!I$9:I$1040, MATCH($C242, Demand!$B$9:$B$1040,0))</f>
        <v>80.576562499999994</v>
      </c>
      <c r="J242" s="175">
        <f>Assumptions!$G$55*Assumptions!$G$46*INDEX(Demand!J$9:J$1040, MATCH($C242, Demand!$B$9:$B$1040,0))</f>
        <v>80.171145833333327</v>
      </c>
      <c r="K242" s="175">
        <f>Assumptions!$G$55*Assumptions!$G$46*INDEX(Demand!K$9:K$1040, MATCH($C242, Demand!$B$9:$B$1040,0))</f>
        <v>80.576562499999994</v>
      </c>
      <c r="L242" s="175">
        <f>Assumptions!$G$55*Assumptions!$G$46*INDEX(Demand!L$9:L$1040, MATCH($C242, Demand!$B$9:$B$1040,0))</f>
        <v>81.184687499999995</v>
      </c>
      <c r="M242" s="175">
        <f>Assumptions!$G$55*Assumptions!$G$46*INDEX(Demand!M$9:M$1040, MATCH($C242, Demand!$B$9:$B$1040,0))</f>
        <v>80.779270833333328</v>
      </c>
      <c r="N242" s="175">
        <f>Assumptions!$G$55*Assumptions!$G$46*INDEX(Demand!N$9:N$1040, MATCH($C242, Demand!$B$9:$B$1040,0))</f>
        <v>80.779270833333328</v>
      </c>
      <c r="O242" s="175">
        <f>Assumptions!$G$55*Assumptions!$G$46*INDEX(Demand!O$9:O$1040, MATCH($C242, Demand!$B$9:$B$1040,0))</f>
        <v>80.779270833333328</v>
      </c>
      <c r="P242" s="175">
        <f>Assumptions!$G$55*Assumptions!$G$46*INDEX(Demand!P$9:P$1040, MATCH($C242, Demand!$B$9:$B$1040,0))</f>
        <v>80.779270833333328</v>
      </c>
      <c r="Q242" s="175">
        <f>Assumptions!$G$55*Assumptions!$G$46*INDEX(Demand!Q$9:Q$1040, MATCH($C242, Demand!$B$9:$B$1040,0))</f>
        <v>80.779270833333328</v>
      </c>
      <c r="R242" s="175">
        <f>Assumptions!$G$55*Assumptions!$G$46*INDEX(Demand!R$9:R$1040, MATCH($C242, Demand!$B$9:$B$1040,0))</f>
        <v>80.779270833333328</v>
      </c>
      <c r="S242" s="175">
        <f>Assumptions!$G$55*Assumptions!$G$46*INDEX(Demand!S$9:S$1040, MATCH($C242, Demand!$B$9:$B$1040,0))</f>
        <v>80.779270833333328</v>
      </c>
      <c r="T242" s="175">
        <f>Assumptions!$G$55*Assumptions!$G$46*INDEX(Demand!T$9:T$1040, MATCH($C242, Demand!$B$9:$B$1040,0))</f>
        <v>80.779270833333328</v>
      </c>
      <c r="U242" s="175">
        <f>Assumptions!$G$55*Assumptions!$G$46*INDEX(Demand!U$9:U$1040, MATCH($C242, Demand!$B$9:$B$1040,0))</f>
        <v>80.779270833333328</v>
      </c>
      <c r="V242" s="175">
        <f>Assumptions!$G$55*Assumptions!$G$46*INDEX(Demand!V$9:V$1040, MATCH($C242, Demand!$B$9:$B$1040,0))</f>
        <v>80.779270833333328</v>
      </c>
      <c r="W242" s="175">
        <f>Assumptions!$G$55*Assumptions!$G$46*INDEX(Demand!W$9:W$1040, MATCH($C242, Demand!$B$9:$B$1040,0))</f>
        <v>80.779270833333328</v>
      </c>
      <c r="X242" s="175">
        <f>Assumptions!$G$55*Assumptions!$G$46*INDEX(Demand!X$9:X$1040, MATCH($C242, Demand!$B$9:$B$1040,0))</f>
        <v>80.779270833333328</v>
      </c>
    </row>
    <row r="243" spans="2:24" s="1" customFormat="1" x14ac:dyDescent="0.2">
      <c r="B243" s="220">
        <f>'Span data'!B244</f>
        <v>10334245</v>
      </c>
      <c r="C243" s="169" t="str">
        <f>'Span data'!C244</f>
        <v>SHL004</v>
      </c>
      <c r="D243" s="162"/>
      <c r="E243" s="175">
        <f>Assumptions!$G$55*Assumptions!$G$46*INDEX(Demand!E$9:E$1040, MATCH($C243, Demand!$B$9:$B$1040,0))</f>
        <v>80.880624999999995</v>
      </c>
      <c r="F243" s="175">
        <f>Assumptions!$G$55*Assumptions!$G$46*INDEX(Demand!F$9:F$1040, MATCH($C243, Demand!$B$9:$B$1040,0))</f>
        <v>80.779270833333328</v>
      </c>
      <c r="G243" s="175">
        <f>Assumptions!$G$55*Assumptions!$G$46*INDEX(Demand!G$9:G$1040, MATCH($C243, Demand!$B$9:$B$1040,0))</f>
        <v>80.981979166666662</v>
      </c>
      <c r="H243" s="175">
        <f>Assumptions!$G$55*Assumptions!$G$46*INDEX(Demand!H$9:H$1040, MATCH($C243, Demand!$B$9:$B$1040,0))</f>
        <v>81.184687499999995</v>
      </c>
      <c r="I243" s="175">
        <f>Assumptions!$G$55*Assumptions!$G$46*INDEX(Demand!I$9:I$1040, MATCH($C243, Demand!$B$9:$B$1040,0))</f>
        <v>80.576562499999994</v>
      </c>
      <c r="J243" s="175">
        <f>Assumptions!$G$55*Assumptions!$G$46*INDEX(Demand!J$9:J$1040, MATCH($C243, Demand!$B$9:$B$1040,0))</f>
        <v>80.171145833333327</v>
      </c>
      <c r="K243" s="175">
        <f>Assumptions!$G$55*Assumptions!$G$46*INDEX(Demand!K$9:K$1040, MATCH($C243, Demand!$B$9:$B$1040,0))</f>
        <v>80.576562499999994</v>
      </c>
      <c r="L243" s="175">
        <f>Assumptions!$G$55*Assumptions!$G$46*INDEX(Demand!L$9:L$1040, MATCH($C243, Demand!$B$9:$B$1040,0))</f>
        <v>81.184687499999995</v>
      </c>
      <c r="M243" s="175">
        <f>Assumptions!$G$55*Assumptions!$G$46*INDEX(Demand!M$9:M$1040, MATCH($C243, Demand!$B$9:$B$1040,0))</f>
        <v>80.779270833333328</v>
      </c>
      <c r="N243" s="175">
        <f>Assumptions!$G$55*Assumptions!$G$46*INDEX(Demand!N$9:N$1040, MATCH($C243, Demand!$B$9:$B$1040,0))</f>
        <v>80.779270833333328</v>
      </c>
      <c r="O243" s="175">
        <f>Assumptions!$G$55*Assumptions!$G$46*INDEX(Demand!O$9:O$1040, MATCH($C243, Demand!$B$9:$B$1040,0))</f>
        <v>80.779270833333328</v>
      </c>
      <c r="P243" s="175">
        <f>Assumptions!$G$55*Assumptions!$G$46*INDEX(Demand!P$9:P$1040, MATCH($C243, Demand!$B$9:$B$1040,0))</f>
        <v>80.779270833333328</v>
      </c>
      <c r="Q243" s="175">
        <f>Assumptions!$G$55*Assumptions!$G$46*INDEX(Demand!Q$9:Q$1040, MATCH($C243, Demand!$B$9:$B$1040,0))</f>
        <v>80.779270833333328</v>
      </c>
      <c r="R243" s="175">
        <f>Assumptions!$G$55*Assumptions!$G$46*INDEX(Demand!R$9:R$1040, MATCH($C243, Demand!$B$9:$B$1040,0))</f>
        <v>80.779270833333328</v>
      </c>
      <c r="S243" s="175">
        <f>Assumptions!$G$55*Assumptions!$G$46*INDEX(Demand!S$9:S$1040, MATCH($C243, Demand!$B$9:$B$1040,0))</f>
        <v>80.779270833333328</v>
      </c>
      <c r="T243" s="175">
        <f>Assumptions!$G$55*Assumptions!$G$46*INDEX(Demand!T$9:T$1040, MATCH($C243, Demand!$B$9:$B$1040,0))</f>
        <v>80.779270833333328</v>
      </c>
      <c r="U243" s="175">
        <f>Assumptions!$G$55*Assumptions!$G$46*INDEX(Demand!U$9:U$1040, MATCH($C243, Demand!$B$9:$B$1040,0))</f>
        <v>80.779270833333328</v>
      </c>
      <c r="V243" s="175">
        <f>Assumptions!$G$55*Assumptions!$G$46*INDEX(Demand!V$9:V$1040, MATCH($C243, Demand!$B$9:$B$1040,0))</f>
        <v>80.779270833333328</v>
      </c>
      <c r="W243" s="175">
        <f>Assumptions!$G$55*Assumptions!$G$46*INDEX(Demand!W$9:W$1040, MATCH($C243, Demand!$B$9:$B$1040,0))</f>
        <v>80.779270833333328</v>
      </c>
      <c r="X243" s="175">
        <f>Assumptions!$G$55*Assumptions!$G$46*INDEX(Demand!X$9:X$1040, MATCH($C243, Demand!$B$9:$B$1040,0))</f>
        <v>80.779270833333328</v>
      </c>
    </row>
    <row r="244" spans="2:24" s="1" customFormat="1" x14ac:dyDescent="0.2">
      <c r="B244" s="220">
        <f>'Span data'!B245</f>
        <v>10334849</v>
      </c>
      <c r="C244" s="169" t="str">
        <f>'Span data'!C245</f>
        <v>SHL004</v>
      </c>
      <c r="D244" s="162"/>
      <c r="E244" s="175">
        <f>Assumptions!$G$55*Assumptions!$G$46*INDEX(Demand!E$9:E$1040, MATCH($C244, Demand!$B$9:$B$1040,0))</f>
        <v>80.880624999999995</v>
      </c>
      <c r="F244" s="175">
        <f>Assumptions!$G$55*Assumptions!$G$46*INDEX(Demand!F$9:F$1040, MATCH($C244, Demand!$B$9:$B$1040,0))</f>
        <v>80.779270833333328</v>
      </c>
      <c r="G244" s="175">
        <f>Assumptions!$G$55*Assumptions!$G$46*INDEX(Demand!G$9:G$1040, MATCH($C244, Demand!$B$9:$B$1040,0))</f>
        <v>80.981979166666662</v>
      </c>
      <c r="H244" s="175">
        <f>Assumptions!$G$55*Assumptions!$G$46*INDEX(Demand!H$9:H$1040, MATCH($C244, Demand!$B$9:$B$1040,0))</f>
        <v>81.184687499999995</v>
      </c>
      <c r="I244" s="175">
        <f>Assumptions!$G$55*Assumptions!$G$46*INDEX(Demand!I$9:I$1040, MATCH($C244, Demand!$B$9:$B$1040,0))</f>
        <v>80.576562499999994</v>
      </c>
      <c r="J244" s="175">
        <f>Assumptions!$G$55*Assumptions!$G$46*INDEX(Demand!J$9:J$1040, MATCH($C244, Demand!$B$9:$B$1040,0))</f>
        <v>80.171145833333327</v>
      </c>
      <c r="K244" s="175">
        <f>Assumptions!$G$55*Assumptions!$G$46*INDEX(Demand!K$9:K$1040, MATCH($C244, Demand!$B$9:$B$1040,0))</f>
        <v>80.576562499999994</v>
      </c>
      <c r="L244" s="175">
        <f>Assumptions!$G$55*Assumptions!$G$46*INDEX(Demand!L$9:L$1040, MATCH($C244, Demand!$B$9:$B$1040,0))</f>
        <v>81.184687499999995</v>
      </c>
      <c r="M244" s="175">
        <f>Assumptions!$G$55*Assumptions!$G$46*INDEX(Demand!M$9:M$1040, MATCH($C244, Demand!$B$9:$B$1040,0))</f>
        <v>80.779270833333328</v>
      </c>
      <c r="N244" s="175">
        <f>Assumptions!$G$55*Assumptions!$G$46*INDEX(Demand!N$9:N$1040, MATCH($C244, Demand!$B$9:$B$1040,0))</f>
        <v>80.779270833333328</v>
      </c>
      <c r="O244" s="175">
        <f>Assumptions!$G$55*Assumptions!$G$46*INDEX(Demand!O$9:O$1040, MATCH($C244, Demand!$B$9:$B$1040,0))</f>
        <v>80.779270833333328</v>
      </c>
      <c r="P244" s="175">
        <f>Assumptions!$G$55*Assumptions!$G$46*INDEX(Demand!P$9:P$1040, MATCH($C244, Demand!$B$9:$B$1040,0))</f>
        <v>80.779270833333328</v>
      </c>
      <c r="Q244" s="175">
        <f>Assumptions!$G$55*Assumptions!$G$46*INDEX(Demand!Q$9:Q$1040, MATCH($C244, Demand!$B$9:$B$1040,0))</f>
        <v>80.779270833333328</v>
      </c>
      <c r="R244" s="175">
        <f>Assumptions!$G$55*Assumptions!$G$46*INDEX(Demand!R$9:R$1040, MATCH($C244, Demand!$B$9:$B$1040,0))</f>
        <v>80.779270833333328</v>
      </c>
      <c r="S244" s="175">
        <f>Assumptions!$G$55*Assumptions!$G$46*INDEX(Demand!S$9:S$1040, MATCH($C244, Demand!$B$9:$B$1040,0))</f>
        <v>80.779270833333328</v>
      </c>
      <c r="T244" s="175">
        <f>Assumptions!$G$55*Assumptions!$G$46*INDEX(Demand!T$9:T$1040, MATCH($C244, Demand!$B$9:$B$1040,0))</f>
        <v>80.779270833333328</v>
      </c>
      <c r="U244" s="175">
        <f>Assumptions!$G$55*Assumptions!$G$46*INDEX(Demand!U$9:U$1040, MATCH($C244, Demand!$B$9:$B$1040,0))</f>
        <v>80.779270833333328</v>
      </c>
      <c r="V244" s="175">
        <f>Assumptions!$G$55*Assumptions!$G$46*INDEX(Demand!V$9:V$1040, MATCH($C244, Demand!$B$9:$B$1040,0))</f>
        <v>80.779270833333328</v>
      </c>
      <c r="W244" s="175">
        <f>Assumptions!$G$55*Assumptions!$G$46*INDEX(Demand!W$9:W$1040, MATCH($C244, Demand!$B$9:$B$1040,0))</f>
        <v>80.779270833333328</v>
      </c>
      <c r="X244" s="175">
        <f>Assumptions!$G$55*Assumptions!$G$46*INDEX(Demand!X$9:X$1040, MATCH($C244, Demand!$B$9:$B$1040,0))</f>
        <v>80.779270833333328</v>
      </c>
    </row>
    <row r="245" spans="2:24" s="1" customFormat="1" x14ac:dyDescent="0.2">
      <c r="B245" s="220">
        <f>'Span data'!B246</f>
        <v>10334851</v>
      </c>
      <c r="C245" s="169" t="str">
        <f>'Span data'!C246</f>
        <v>SHL004</v>
      </c>
      <c r="D245" s="162"/>
      <c r="E245" s="175">
        <f>Assumptions!$G$55*Assumptions!$G$46*INDEX(Demand!E$9:E$1040, MATCH($C245, Demand!$B$9:$B$1040,0))</f>
        <v>80.880624999999995</v>
      </c>
      <c r="F245" s="175">
        <f>Assumptions!$G$55*Assumptions!$G$46*INDEX(Demand!F$9:F$1040, MATCH($C245, Demand!$B$9:$B$1040,0))</f>
        <v>80.779270833333328</v>
      </c>
      <c r="G245" s="175">
        <f>Assumptions!$G$55*Assumptions!$G$46*INDEX(Demand!G$9:G$1040, MATCH($C245, Demand!$B$9:$B$1040,0))</f>
        <v>80.981979166666662</v>
      </c>
      <c r="H245" s="175">
        <f>Assumptions!$G$55*Assumptions!$G$46*INDEX(Demand!H$9:H$1040, MATCH($C245, Demand!$B$9:$B$1040,0))</f>
        <v>81.184687499999995</v>
      </c>
      <c r="I245" s="175">
        <f>Assumptions!$G$55*Assumptions!$G$46*INDEX(Demand!I$9:I$1040, MATCH($C245, Demand!$B$9:$B$1040,0))</f>
        <v>80.576562499999994</v>
      </c>
      <c r="J245" s="175">
        <f>Assumptions!$G$55*Assumptions!$G$46*INDEX(Demand!J$9:J$1040, MATCH($C245, Demand!$B$9:$B$1040,0))</f>
        <v>80.171145833333327</v>
      </c>
      <c r="K245" s="175">
        <f>Assumptions!$G$55*Assumptions!$G$46*INDEX(Demand!K$9:K$1040, MATCH($C245, Demand!$B$9:$B$1040,0))</f>
        <v>80.576562499999994</v>
      </c>
      <c r="L245" s="175">
        <f>Assumptions!$G$55*Assumptions!$G$46*INDEX(Demand!L$9:L$1040, MATCH($C245, Demand!$B$9:$B$1040,0))</f>
        <v>81.184687499999995</v>
      </c>
      <c r="M245" s="175">
        <f>Assumptions!$G$55*Assumptions!$G$46*INDEX(Demand!M$9:M$1040, MATCH($C245, Demand!$B$9:$B$1040,0))</f>
        <v>80.779270833333328</v>
      </c>
      <c r="N245" s="175">
        <f>Assumptions!$G$55*Assumptions!$G$46*INDEX(Demand!N$9:N$1040, MATCH($C245, Demand!$B$9:$B$1040,0))</f>
        <v>80.779270833333328</v>
      </c>
      <c r="O245" s="175">
        <f>Assumptions!$G$55*Assumptions!$G$46*INDEX(Demand!O$9:O$1040, MATCH($C245, Demand!$B$9:$B$1040,0))</f>
        <v>80.779270833333328</v>
      </c>
      <c r="P245" s="175">
        <f>Assumptions!$G$55*Assumptions!$G$46*INDEX(Demand!P$9:P$1040, MATCH($C245, Demand!$B$9:$B$1040,0))</f>
        <v>80.779270833333328</v>
      </c>
      <c r="Q245" s="175">
        <f>Assumptions!$G$55*Assumptions!$G$46*INDEX(Demand!Q$9:Q$1040, MATCH($C245, Demand!$B$9:$B$1040,0))</f>
        <v>80.779270833333328</v>
      </c>
      <c r="R245" s="175">
        <f>Assumptions!$G$55*Assumptions!$G$46*INDEX(Demand!R$9:R$1040, MATCH($C245, Demand!$B$9:$B$1040,0))</f>
        <v>80.779270833333328</v>
      </c>
      <c r="S245" s="175">
        <f>Assumptions!$G$55*Assumptions!$G$46*INDEX(Demand!S$9:S$1040, MATCH($C245, Demand!$B$9:$B$1040,0))</f>
        <v>80.779270833333328</v>
      </c>
      <c r="T245" s="175">
        <f>Assumptions!$G$55*Assumptions!$G$46*INDEX(Demand!T$9:T$1040, MATCH($C245, Demand!$B$9:$B$1040,0))</f>
        <v>80.779270833333328</v>
      </c>
      <c r="U245" s="175">
        <f>Assumptions!$G$55*Assumptions!$G$46*INDEX(Demand!U$9:U$1040, MATCH($C245, Demand!$B$9:$B$1040,0))</f>
        <v>80.779270833333328</v>
      </c>
      <c r="V245" s="175">
        <f>Assumptions!$G$55*Assumptions!$G$46*INDEX(Demand!V$9:V$1040, MATCH($C245, Demand!$B$9:$B$1040,0))</f>
        <v>80.779270833333328</v>
      </c>
      <c r="W245" s="175">
        <f>Assumptions!$G$55*Assumptions!$G$46*INDEX(Demand!W$9:W$1040, MATCH($C245, Demand!$B$9:$B$1040,0))</f>
        <v>80.779270833333328</v>
      </c>
      <c r="X245" s="175">
        <f>Assumptions!$G$55*Assumptions!$G$46*INDEX(Demand!X$9:X$1040, MATCH($C245, Demand!$B$9:$B$1040,0))</f>
        <v>80.779270833333328</v>
      </c>
    </row>
    <row r="246" spans="2:24" s="1" customFormat="1" x14ac:dyDescent="0.2">
      <c r="B246" s="220">
        <f>'Span data'!B247</f>
        <v>10334853</v>
      </c>
      <c r="C246" s="169" t="str">
        <f>'Span data'!C247</f>
        <v>SHL004</v>
      </c>
      <c r="D246" s="162"/>
      <c r="E246" s="175">
        <f>Assumptions!$G$55*Assumptions!$G$46*INDEX(Demand!E$9:E$1040, MATCH($C246, Demand!$B$9:$B$1040,0))</f>
        <v>80.880624999999995</v>
      </c>
      <c r="F246" s="175">
        <f>Assumptions!$G$55*Assumptions!$G$46*INDEX(Demand!F$9:F$1040, MATCH($C246, Demand!$B$9:$B$1040,0))</f>
        <v>80.779270833333328</v>
      </c>
      <c r="G246" s="175">
        <f>Assumptions!$G$55*Assumptions!$G$46*INDEX(Demand!G$9:G$1040, MATCH($C246, Demand!$B$9:$B$1040,0))</f>
        <v>80.981979166666662</v>
      </c>
      <c r="H246" s="175">
        <f>Assumptions!$G$55*Assumptions!$G$46*INDEX(Demand!H$9:H$1040, MATCH($C246, Demand!$B$9:$B$1040,0))</f>
        <v>81.184687499999995</v>
      </c>
      <c r="I246" s="175">
        <f>Assumptions!$G$55*Assumptions!$G$46*INDEX(Demand!I$9:I$1040, MATCH($C246, Demand!$B$9:$B$1040,0))</f>
        <v>80.576562499999994</v>
      </c>
      <c r="J246" s="175">
        <f>Assumptions!$G$55*Assumptions!$G$46*INDEX(Demand!J$9:J$1040, MATCH($C246, Demand!$B$9:$B$1040,0))</f>
        <v>80.171145833333327</v>
      </c>
      <c r="K246" s="175">
        <f>Assumptions!$G$55*Assumptions!$G$46*INDEX(Demand!K$9:K$1040, MATCH($C246, Demand!$B$9:$B$1040,0))</f>
        <v>80.576562499999994</v>
      </c>
      <c r="L246" s="175">
        <f>Assumptions!$G$55*Assumptions!$G$46*INDEX(Demand!L$9:L$1040, MATCH($C246, Demand!$B$9:$B$1040,0))</f>
        <v>81.184687499999995</v>
      </c>
      <c r="M246" s="175">
        <f>Assumptions!$G$55*Assumptions!$G$46*INDEX(Demand!M$9:M$1040, MATCH($C246, Demand!$B$9:$B$1040,0))</f>
        <v>80.779270833333328</v>
      </c>
      <c r="N246" s="175">
        <f>Assumptions!$G$55*Assumptions!$G$46*INDEX(Demand!N$9:N$1040, MATCH($C246, Demand!$B$9:$B$1040,0))</f>
        <v>80.779270833333328</v>
      </c>
      <c r="O246" s="175">
        <f>Assumptions!$G$55*Assumptions!$G$46*INDEX(Demand!O$9:O$1040, MATCH($C246, Demand!$B$9:$B$1040,0))</f>
        <v>80.779270833333328</v>
      </c>
      <c r="P246" s="175">
        <f>Assumptions!$G$55*Assumptions!$G$46*INDEX(Demand!P$9:P$1040, MATCH($C246, Demand!$B$9:$B$1040,0))</f>
        <v>80.779270833333328</v>
      </c>
      <c r="Q246" s="175">
        <f>Assumptions!$G$55*Assumptions!$G$46*INDEX(Demand!Q$9:Q$1040, MATCH($C246, Demand!$B$9:$B$1040,0))</f>
        <v>80.779270833333328</v>
      </c>
      <c r="R246" s="175">
        <f>Assumptions!$G$55*Assumptions!$G$46*INDEX(Demand!R$9:R$1040, MATCH($C246, Demand!$B$9:$B$1040,0))</f>
        <v>80.779270833333328</v>
      </c>
      <c r="S246" s="175">
        <f>Assumptions!$G$55*Assumptions!$G$46*INDEX(Demand!S$9:S$1040, MATCH($C246, Demand!$B$9:$B$1040,0))</f>
        <v>80.779270833333328</v>
      </c>
      <c r="T246" s="175">
        <f>Assumptions!$G$55*Assumptions!$G$46*INDEX(Demand!T$9:T$1040, MATCH($C246, Demand!$B$9:$B$1040,0))</f>
        <v>80.779270833333328</v>
      </c>
      <c r="U246" s="175">
        <f>Assumptions!$G$55*Assumptions!$G$46*INDEX(Demand!U$9:U$1040, MATCH($C246, Demand!$B$9:$B$1040,0))</f>
        <v>80.779270833333328</v>
      </c>
      <c r="V246" s="175">
        <f>Assumptions!$G$55*Assumptions!$G$46*INDEX(Demand!V$9:V$1040, MATCH($C246, Demand!$B$9:$B$1040,0))</f>
        <v>80.779270833333328</v>
      </c>
      <c r="W246" s="175">
        <f>Assumptions!$G$55*Assumptions!$G$46*INDEX(Demand!W$9:W$1040, MATCH($C246, Demand!$B$9:$B$1040,0))</f>
        <v>80.779270833333328</v>
      </c>
      <c r="X246" s="175">
        <f>Assumptions!$G$55*Assumptions!$G$46*INDEX(Demand!X$9:X$1040, MATCH($C246, Demand!$B$9:$B$1040,0))</f>
        <v>80.779270833333328</v>
      </c>
    </row>
    <row r="247" spans="2:24" s="1" customFormat="1" x14ac:dyDescent="0.2">
      <c r="B247" s="220">
        <f>'Span data'!B248</f>
        <v>10334854</v>
      </c>
      <c r="C247" s="169" t="str">
        <f>'Span data'!C248</f>
        <v>SHL004</v>
      </c>
      <c r="D247" s="162"/>
      <c r="E247" s="175">
        <f>Assumptions!$G$55*Assumptions!$G$46*INDEX(Demand!E$9:E$1040, MATCH($C247, Demand!$B$9:$B$1040,0))</f>
        <v>80.880624999999995</v>
      </c>
      <c r="F247" s="175">
        <f>Assumptions!$G$55*Assumptions!$G$46*INDEX(Demand!F$9:F$1040, MATCH($C247, Demand!$B$9:$B$1040,0))</f>
        <v>80.779270833333328</v>
      </c>
      <c r="G247" s="175">
        <f>Assumptions!$G$55*Assumptions!$G$46*INDEX(Demand!G$9:G$1040, MATCH($C247, Demand!$B$9:$B$1040,0))</f>
        <v>80.981979166666662</v>
      </c>
      <c r="H247" s="175">
        <f>Assumptions!$G$55*Assumptions!$G$46*INDEX(Demand!H$9:H$1040, MATCH($C247, Demand!$B$9:$B$1040,0))</f>
        <v>81.184687499999995</v>
      </c>
      <c r="I247" s="175">
        <f>Assumptions!$G$55*Assumptions!$G$46*INDEX(Demand!I$9:I$1040, MATCH($C247, Demand!$B$9:$B$1040,0))</f>
        <v>80.576562499999994</v>
      </c>
      <c r="J247" s="175">
        <f>Assumptions!$G$55*Assumptions!$G$46*INDEX(Demand!J$9:J$1040, MATCH($C247, Demand!$B$9:$B$1040,0))</f>
        <v>80.171145833333327</v>
      </c>
      <c r="K247" s="175">
        <f>Assumptions!$G$55*Assumptions!$G$46*INDEX(Demand!K$9:K$1040, MATCH($C247, Demand!$B$9:$B$1040,0))</f>
        <v>80.576562499999994</v>
      </c>
      <c r="L247" s="175">
        <f>Assumptions!$G$55*Assumptions!$G$46*INDEX(Demand!L$9:L$1040, MATCH($C247, Demand!$B$9:$B$1040,0))</f>
        <v>81.184687499999995</v>
      </c>
      <c r="M247" s="175">
        <f>Assumptions!$G$55*Assumptions!$G$46*INDEX(Demand!M$9:M$1040, MATCH($C247, Demand!$B$9:$B$1040,0))</f>
        <v>80.779270833333328</v>
      </c>
      <c r="N247" s="175">
        <f>Assumptions!$G$55*Assumptions!$G$46*INDEX(Demand!N$9:N$1040, MATCH($C247, Demand!$B$9:$B$1040,0))</f>
        <v>80.779270833333328</v>
      </c>
      <c r="O247" s="175">
        <f>Assumptions!$G$55*Assumptions!$G$46*INDEX(Demand!O$9:O$1040, MATCH($C247, Demand!$B$9:$B$1040,0))</f>
        <v>80.779270833333328</v>
      </c>
      <c r="P247" s="175">
        <f>Assumptions!$G$55*Assumptions!$G$46*INDEX(Demand!P$9:P$1040, MATCH($C247, Demand!$B$9:$B$1040,0))</f>
        <v>80.779270833333328</v>
      </c>
      <c r="Q247" s="175">
        <f>Assumptions!$G$55*Assumptions!$G$46*INDEX(Demand!Q$9:Q$1040, MATCH($C247, Demand!$B$9:$B$1040,0))</f>
        <v>80.779270833333328</v>
      </c>
      <c r="R247" s="175">
        <f>Assumptions!$G$55*Assumptions!$G$46*INDEX(Demand!R$9:R$1040, MATCH($C247, Demand!$B$9:$B$1040,0))</f>
        <v>80.779270833333328</v>
      </c>
      <c r="S247" s="175">
        <f>Assumptions!$G$55*Assumptions!$G$46*INDEX(Demand!S$9:S$1040, MATCH($C247, Demand!$B$9:$B$1040,0))</f>
        <v>80.779270833333328</v>
      </c>
      <c r="T247" s="175">
        <f>Assumptions!$G$55*Assumptions!$G$46*INDEX(Demand!T$9:T$1040, MATCH($C247, Demand!$B$9:$B$1040,0))</f>
        <v>80.779270833333328</v>
      </c>
      <c r="U247" s="175">
        <f>Assumptions!$G$55*Assumptions!$G$46*INDEX(Demand!U$9:U$1040, MATCH($C247, Demand!$B$9:$B$1040,0))</f>
        <v>80.779270833333328</v>
      </c>
      <c r="V247" s="175">
        <f>Assumptions!$G$55*Assumptions!$G$46*INDEX(Demand!V$9:V$1040, MATCH($C247, Demand!$B$9:$B$1040,0))</f>
        <v>80.779270833333328</v>
      </c>
      <c r="W247" s="175">
        <f>Assumptions!$G$55*Assumptions!$G$46*INDEX(Demand!W$9:W$1040, MATCH($C247, Demand!$B$9:$B$1040,0))</f>
        <v>80.779270833333328</v>
      </c>
      <c r="X247" s="175">
        <f>Assumptions!$G$55*Assumptions!$G$46*INDEX(Demand!X$9:X$1040, MATCH($C247, Demand!$B$9:$B$1040,0))</f>
        <v>80.779270833333328</v>
      </c>
    </row>
    <row r="248" spans="2:24" s="1" customFormat="1" x14ac:dyDescent="0.2">
      <c r="B248" s="220">
        <f>'Span data'!B249</f>
        <v>10334855</v>
      </c>
      <c r="C248" s="169" t="str">
        <f>'Span data'!C249</f>
        <v>SHL004</v>
      </c>
      <c r="D248" s="162"/>
      <c r="E248" s="175">
        <f>Assumptions!$G$55*Assumptions!$G$46*INDEX(Demand!E$9:E$1040, MATCH($C248, Demand!$B$9:$B$1040,0))</f>
        <v>80.880624999999995</v>
      </c>
      <c r="F248" s="175">
        <f>Assumptions!$G$55*Assumptions!$G$46*INDEX(Demand!F$9:F$1040, MATCH($C248, Demand!$B$9:$B$1040,0))</f>
        <v>80.779270833333328</v>
      </c>
      <c r="G248" s="175">
        <f>Assumptions!$G$55*Assumptions!$G$46*INDEX(Demand!G$9:G$1040, MATCH($C248, Demand!$B$9:$B$1040,0))</f>
        <v>80.981979166666662</v>
      </c>
      <c r="H248" s="175">
        <f>Assumptions!$G$55*Assumptions!$G$46*INDEX(Demand!H$9:H$1040, MATCH($C248, Demand!$B$9:$B$1040,0))</f>
        <v>81.184687499999995</v>
      </c>
      <c r="I248" s="175">
        <f>Assumptions!$G$55*Assumptions!$G$46*INDEX(Demand!I$9:I$1040, MATCH($C248, Demand!$B$9:$B$1040,0))</f>
        <v>80.576562499999994</v>
      </c>
      <c r="J248" s="175">
        <f>Assumptions!$G$55*Assumptions!$G$46*INDEX(Demand!J$9:J$1040, MATCH($C248, Demand!$B$9:$B$1040,0))</f>
        <v>80.171145833333327</v>
      </c>
      <c r="K248" s="175">
        <f>Assumptions!$G$55*Assumptions!$G$46*INDEX(Demand!K$9:K$1040, MATCH($C248, Demand!$B$9:$B$1040,0))</f>
        <v>80.576562499999994</v>
      </c>
      <c r="L248" s="175">
        <f>Assumptions!$G$55*Assumptions!$G$46*INDEX(Demand!L$9:L$1040, MATCH($C248, Demand!$B$9:$B$1040,0))</f>
        <v>81.184687499999995</v>
      </c>
      <c r="M248" s="175">
        <f>Assumptions!$G$55*Assumptions!$G$46*INDEX(Demand!M$9:M$1040, MATCH($C248, Demand!$B$9:$B$1040,0))</f>
        <v>80.779270833333328</v>
      </c>
      <c r="N248" s="175">
        <f>Assumptions!$G$55*Assumptions!$G$46*INDEX(Demand!N$9:N$1040, MATCH($C248, Demand!$B$9:$B$1040,0))</f>
        <v>80.779270833333328</v>
      </c>
      <c r="O248" s="175">
        <f>Assumptions!$G$55*Assumptions!$G$46*INDEX(Demand!O$9:O$1040, MATCH($C248, Demand!$B$9:$B$1040,0))</f>
        <v>80.779270833333328</v>
      </c>
      <c r="P248" s="175">
        <f>Assumptions!$G$55*Assumptions!$G$46*INDEX(Demand!P$9:P$1040, MATCH($C248, Demand!$B$9:$B$1040,0))</f>
        <v>80.779270833333328</v>
      </c>
      <c r="Q248" s="175">
        <f>Assumptions!$G$55*Assumptions!$G$46*INDEX(Demand!Q$9:Q$1040, MATCH($C248, Demand!$B$9:$B$1040,0))</f>
        <v>80.779270833333328</v>
      </c>
      <c r="R248" s="175">
        <f>Assumptions!$G$55*Assumptions!$G$46*INDEX(Demand!R$9:R$1040, MATCH($C248, Demand!$B$9:$B$1040,0))</f>
        <v>80.779270833333328</v>
      </c>
      <c r="S248" s="175">
        <f>Assumptions!$G$55*Assumptions!$G$46*INDEX(Demand!S$9:S$1040, MATCH($C248, Demand!$B$9:$B$1040,0))</f>
        <v>80.779270833333328</v>
      </c>
      <c r="T248" s="175">
        <f>Assumptions!$G$55*Assumptions!$G$46*INDEX(Demand!T$9:T$1040, MATCH($C248, Demand!$B$9:$B$1040,0))</f>
        <v>80.779270833333328</v>
      </c>
      <c r="U248" s="175">
        <f>Assumptions!$G$55*Assumptions!$G$46*INDEX(Demand!U$9:U$1040, MATCH($C248, Demand!$B$9:$B$1040,0))</f>
        <v>80.779270833333328</v>
      </c>
      <c r="V248" s="175">
        <f>Assumptions!$G$55*Assumptions!$G$46*INDEX(Demand!V$9:V$1040, MATCH($C248, Demand!$B$9:$B$1040,0))</f>
        <v>80.779270833333328</v>
      </c>
      <c r="W248" s="175">
        <f>Assumptions!$G$55*Assumptions!$G$46*INDEX(Demand!W$9:W$1040, MATCH($C248, Demand!$B$9:$B$1040,0))</f>
        <v>80.779270833333328</v>
      </c>
      <c r="X248" s="175">
        <f>Assumptions!$G$55*Assumptions!$G$46*INDEX(Demand!X$9:X$1040, MATCH($C248, Demand!$B$9:$B$1040,0))</f>
        <v>80.779270833333328</v>
      </c>
    </row>
    <row r="249" spans="2:24" s="1" customFormat="1" x14ac:dyDescent="0.2">
      <c r="B249" s="220">
        <f>'Span data'!B250</f>
        <v>10334857</v>
      </c>
      <c r="C249" s="169" t="str">
        <f>'Span data'!C250</f>
        <v>SHL004</v>
      </c>
      <c r="D249" s="162"/>
      <c r="E249" s="175">
        <f>Assumptions!$G$55*Assumptions!$G$46*INDEX(Demand!E$9:E$1040, MATCH($C249, Demand!$B$9:$B$1040,0))</f>
        <v>80.880624999999995</v>
      </c>
      <c r="F249" s="175">
        <f>Assumptions!$G$55*Assumptions!$G$46*INDEX(Demand!F$9:F$1040, MATCH($C249, Demand!$B$9:$B$1040,0))</f>
        <v>80.779270833333328</v>
      </c>
      <c r="G249" s="175">
        <f>Assumptions!$G$55*Assumptions!$G$46*INDEX(Demand!G$9:G$1040, MATCH($C249, Demand!$B$9:$B$1040,0))</f>
        <v>80.981979166666662</v>
      </c>
      <c r="H249" s="175">
        <f>Assumptions!$G$55*Assumptions!$G$46*INDEX(Demand!H$9:H$1040, MATCH($C249, Demand!$B$9:$B$1040,0))</f>
        <v>81.184687499999995</v>
      </c>
      <c r="I249" s="175">
        <f>Assumptions!$G$55*Assumptions!$G$46*INDEX(Demand!I$9:I$1040, MATCH($C249, Demand!$B$9:$B$1040,0))</f>
        <v>80.576562499999994</v>
      </c>
      <c r="J249" s="175">
        <f>Assumptions!$G$55*Assumptions!$G$46*INDEX(Demand!J$9:J$1040, MATCH($C249, Demand!$B$9:$B$1040,0))</f>
        <v>80.171145833333327</v>
      </c>
      <c r="K249" s="175">
        <f>Assumptions!$G$55*Assumptions!$G$46*INDEX(Demand!K$9:K$1040, MATCH($C249, Demand!$B$9:$B$1040,0))</f>
        <v>80.576562499999994</v>
      </c>
      <c r="L249" s="175">
        <f>Assumptions!$G$55*Assumptions!$G$46*INDEX(Demand!L$9:L$1040, MATCH($C249, Demand!$B$9:$B$1040,0))</f>
        <v>81.184687499999995</v>
      </c>
      <c r="M249" s="175">
        <f>Assumptions!$G$55*Assumptions!$G$46*INDEX(Demand!M$9:M$1040, MATCH($C249, Demand!$B$9:$B$1040,0))</f>
        <v>80.779270833333328</v>
      </c>
      <c r="N249" s="175">
        <f>Assumptions!$G$55*Assumptions!$G$46*INDEX(Demand!N$9:N$1040, MATCH($C249, Demand!$B$9:$B$1040,0))</f>
        <v>80.779270833333328</v>
      </c>
      <c r="O249" s="175">
        <f>Assumptions!$G$55*Assumptions!$G$46*INDEX(Demand!O$9:O$1040, MATCH($C249, Demand!$B$9:$B$1040,0))</f>
        <v>80.779270833333328</v>
      </c>
      <c r="P249" s="175">
        <f>Assumptions!$G$55*Assumptions!$G$46*INDEX(Demand!P$9:P$1040, MATCH($C249, Demand!$B$9:$B$1040,0))</f>
        <v>80.779270833333328</v>
      </c>
      <c r="Q249" s="175">
        <f>Assumptions!$G$55*Assumptions!$G$46*INDEX(Demand!Q$9:Q$1040, MATCH($C249, Demand!$B$9:$B$1040,0))</f>
        <v>80.779270833333328</v>
      </c>
      <c r="R249" s="175">
        <f>Assumptions!$G$55*Assumptions!$G$46*INDEX(Demand!R$9:R$1040, MATCH($C249, Demand!$B$9:$B$1040,0))</f>
        <v>80.779270833333328</v>
      </c>
      <c r="S249" s="175">
        <f>Assumptions!$G$55*Assumptions!$G$46*INDEX(Demand!S$9:S$1040, MATCH($C249, Demand!$B$9:$B$1040,0))</f>
        <v>80.779270833333328</v>
      </c>
      <c r="T249" s="175">
        <f>Assumptions!$G$55*Assumptions!$G$46*INDEX(Demand!T$9:T$1040, MATCH($C249, Demand!$B$9:$B$1040,0))</f>
        <v>80.779270833333328</v>
      </c>
      <c r="U249" s="175">
        <f>Assumptions!$G$55*Assumptions!$G$46*INDEX(Demand!U$9:U$1040, MATCH($C249, Demand!$B$9:$B$1040,0))</f>
        <v>80.779270833333328</v>
      </c>
      <c r="V249" s="175">
        <f>Assumptions!$G$55*Assumptions!$G$46*INDEX(Demand!V$9:V$1040, MATCH($C249, Demand!$B$9:$B$1040,0))</f>
        <v>80.779270833333328</v>
      </c>
      <c r="W249" s="175">
        <f>Assumptions!$G$55*Assumptions!$G$46*INDEX(Demand!W$9:W$1040, MATCH($C249, Demand!$B$9:$B$1040,0))</f>
        <v>80.779270833333328</v>
      </c>
      <c r="X249" s="175">
        <f>Assumptions!$G$55*Assumptions!$G$46*INDEX(Demand!X$9:X$1040, MATCH($C249, Demand!$B$9:$B$1040,0))</f>
        <v>80.779270833333328</v>
      </c>
    </row>
    <row r="250" spans="2:24" s="1" customFormat="1" x14ac:dyDescent="0.2">
      <c r="B250" s="220">
        <f>'Span data'!B251</f>
        <v>10334858</v>
      </c>
      <c r="C250" s="169" t="str">
        <f>'Span data'!C251</f>
        <v>SHL004</v>
      </c>
      <c r="D250" s="162"/>
      <c r="E250" s="175">
        <f>Assumptions!$G$55*Assumptions!$G$46*INDEX(Demand!E$9:E$1040, MATCH($C250, Demand!$B$9:$B$1040,0))</f>
        <v>80.880624999999995</v>
      </c>
      <c r="F250" s="175">
        <f>Assumptions!$G$55*Assumptions!$G$46*INDEX(Demand!F$9:F$1040, MATCH($C250, Demand!$B$9:$B$1040,0))</f>
        <v>80.779270833333328</v>
      </c>
      <c r="G250" s="175">
        <f>Assumptions!$G$55*Assumptions!$G$46*INDEX(Demand!G$9:G$1040, MATCH($C250, Demand!$B$9:$B$1040,0))</f>
        <v>80.981979166666662</v>
      </c>
      <c r="H250" s="175">
        <f>Assumptions!$G$55*Assumptions!$G$46*INDEX(Demand!H$9:H$1040, MATCH($C250, Demand!$B$9:$B$1040,0))</f>
        <v>81.184687499999995</v>
      </c>
      <c r="I250" s="175">
        <f>Assumptions!$G$55*Assumptions!$G$46*INDEX(Demand!I$9:I$1040, MATCH($C250, Demand!$B$9:$B$1040,0))</f>
        <v>80.576562499999994</v>
      </c>
      <c r="J250" s="175">
        <f>Assumptions!$G$55*Assumptions!$G$46*INDEX(Demand!J$9:J$1040, MATCH($C250, Demand!$B$9:$B$1040,0))</f>
        <v>80.171145833333327</v>
      </c>
      <c r="K250" s="175">
        <f>Assumptions!$G$55*Assumptions!$G$46*INDEX(Demand!K$9:K$1040, MATCH($C250, Demand!$B$9:$B$1040,0))</f>
        <v>80.576562499999994</v>
      </c>
      <c r="L250" s="175">
        <f>Assumptions!$G$55*Assumptions!$G$46*INDEX(Demand!L$9:L$1040, MATCH($C250, Demand!$B$9:$B$1040,0))</f>
        <v>81.184687499999995</v>
      </c>
      <c r="M250" s="175">
        <f>Assumptions!$G$55*Assumptions!$G$46*INDEX(Demand!M$9:M$1040, MATCH($C250, Demand!$B$9:$B$1040,0))</f>
        <v>80.779270833333328</v>
      </c>
      <c r="N250" s="175">
        <f>Assumptions!$G$55*Assumptions!$G$46*INDEX(Demand!N$9:N$1040, MATCH($C250, Demand!$B$9:$B$1040,0))</f>
        <v>80.779270833333328</v>
      </c>
      <c r="O250" s="175">
        <f>Assumptions!$G$55*Assumptions!$G$46*INDEX(Demand!O$9:O$1040, MATCH($C250, Demand!$B$9:$B$1040,0))</f>
        <v>80.779270833333328</v>
      </c>
      <c r="P250" s="175">
        <f>Assumptions!$G$55*Assumptions!$G$46*INDEX(Demand!P$9:P$1040, MATCH($C250, Demand!$B$9:$B$1040,0))</f>
        <v>80.779270833333328</v>
      </c>
      <c r="Q250" s="175">
        <f>Assumptions!$G$55*Assumptions!$G$46*INDEX(Demand!Q$9:Q$1040, MATCH($C250, Demand!$B$9:$B$1040,0))</f>
        <v>80.779270833333328</v>
      </c>
      <c r="R250" s="175">
        <f>Assumptions!$G$55*Assumptions!$G$46*INDEX(Demand!R$9:R$1040, MATCH($C250, Demand!$B$9:$B$1040,0))</f>
        <v>80.779270833333328</v>
      </c>
      <c r="S250" s="175">
        <f>Assumptions!$G$55*Assumptions!$G$46*INDEX(Demand!S$9:S$1040, MATCH($C250, Demand!$B$9:$B$1040,0))</f>
        <v>80.779270833333328</v>
      </c>
      <c r="T250" s="175">
        <f>Assumptions!$G$55*Assumptions!$G$46*INDEX(Demand!T$9:T$1040, MATCH($C250, Demand!$B$9:$B$1040,0))</f>
        <v>80.779270833333328</v>
      </c>
      <c r="U250" s="175">
        <f>Assumptions!$G$55*Assumptions!$G$46*INDEX(Demand!U$9:U$1040, MATCH($C250, Demand!$B$9:$B$1040,0))</f>
        <v>80.779270833333328</v>
      </c>
      <c r="V250" s="175">
        <f>Assumptions!$G$55*Assumptions!$G$46*INDEX(Demand!V$9:V$1040, MATCH($C250, Demand!$B$9:$B$1040,0))</f>
        <v>80.779270833333328</v>
      </c>
      <c r="W250" s="175">
        <f>Assumptions!$G$55*Assumptions!$G$46*INDEX(Demand!W$9:W$1040, MATCH($C250, Demand!$B$9:$B$1040,0))</f>
        <v>80.779270833333328</v>
      </c>
      <c r="X250" s="175">
        <f>Assumptions!$G$55*Assumptions!$G$46*INDEX(Demand!X$9:X$1040, MATCH($C250, Demand!$B$9:$B$1040,0))</f>
        <v>80.779270833333328</v>
      </c>
    </row>
    <row r="251" spans="2:24" s="1" customFormat="1" x14ac:dyDescent="0.2">
      <c r="B251" s="220">
        <f>'Span data'!B252</f>
        <v>10334859</v>
      </c>
      <c r="C251" s="169" t="str">
        <f>'Span data'!C252</f>
        <v>SHL004</v>
      </c>
      <c r="D251" s="162"/>
      <c r="E251" s="175">
        <f>Assumptions!$G$55*Assumptions!$G$46*INDEX(Demand!E$9:E$1040, MATCH($C251, Demand!$B$9:$B$1040,0))</f>
        <v>80.880624999999995</v>
      </c>
      <c r="F251" s="175">
        <f>Assumptions!$G$55*Assumptions!$G$46*INDEX(Demand!F$9:F$1040, MATCH($C251, Demand!$B$9:$B$1040,0))</f>
        <v>80.779270833333328</v>
      </c>
      <c r="G251" s="175">
        <f>Assumptions!$G$55*Assumptions!$G$46*INDEX(Demand!G$9:G$1040, MATCH($C251, Demand!$B$9:$B$1040,0))</f>
        <v>80.981979166666662</v>
      </c>
      <c r="H251" s="175">
        <f>Assumptions!$G$55*Assumptions!$G$46*INDEX(Demand!H$9:H$1040, MATCH($C251, Demand!$B$9:$B$1040,0))</f>
        <v>81.184687499999995</v>
      </c>
      <c r="I251" s="175">
        <f>Assumptions!$G$55*Assumptions!$G$46*INDEX(Demand!I$9:I$1040, MATCH($C251, Demand!$B$9:$B$1040,0))</f>
        <v>80.576562499999994</v>
      </c>
      <c r="J251" s="175">
        <f>Assumptions!$G$55*Assumptions!$G$46*INDEX(Demand!J$9:J$1040, MATCH($C251, Demand!$B$9:$B$1040,0))</f>
        <v>80.171145833333327</v>
      </c>
      <c r="K251" s="175">
        <f>Assumptions!$G$55*Assumptions!$G$46*INDEX(Demand!K$9:K$1040, MATCH($C251, Demand!$B$9:$B$1040,0))</f>
        <v>80.576562499999994</v>
      </c>
      <c r="L251" s="175">
        <f>Assumptions!$G$55*Assumptions!$G$46*INDEX(Demand!L$9:L$1040, MATCH($C251, Demand!$B$9:$B$1040,0))</f>
        <v>81.184687499999995</v>
      </c>
      <c r="M251" s="175">
        <f>Assumptions!$G$55*Assumptions!$G$46*INDEX(Demand!M$9:M$1040, MATCH($C251, Demand!$B$9:$B$1040,0))</f>
        <v>80.779270833333328</v>
      </c>
      <c r="N251" s="175">
        <f>Assumptions!$G$55*Assumptions!$G$46*INDEX(Demand!N$9:N$1040, MATCH($C251, Demand!$B$9:$B$1040,0))</f>
        <v>80.779270833333328</v>
      </c>
      <c r="O251" s="175">
        <f>Assumptions!$G$55*Assumptions!$G$46*INDEX(Demand!O$9:O$1040, MATCH($C251, Demand!$B$9:$B$1040,0))</f>
        <v>80.779270833333328</v>
      </c>
      <c r="P251" s="175">
        <f>Assumptions!$G$55*Assumptions!$G$46*INDEX(Demand!P$9:P$1040, MATCH($C251, Demand!$B$9:$B$1040,0))</f>
        <v>80.779270833333328</v>
      </c>
      <c r="Q251" s="175">
        <f>Assumptions!$G$55*Assumptions!$G$46*INDEX(Demand!Q$9:Q$1040, MATCH($C251, Demand!$B$9:$B$1040,0))</f>
        <v>80.779270833333328</v>
      </c>
      <c r="R251" s="175">
        <f>Assumptions!$G$55*Assumptions!$G$46*INDEX(Demand!R$9:R$1040, MATCH($C251, Demand!$B$9:$B$1040,0))</f>
        <v>80.779270833333328</v>
      </c>
      <c r="S251" s="175">
        <f>Assumptions!$G$55*Assumptions!$G$46*INDEX(Demand!S$9:S$1040, MATCH($C251, Demand!$B$9:$B$1040,0))</f>
        <v>80.779270833333328</v>
      </c>
      <c r="T251" s="175">
        <f>Assumptions!$G$55*Assumptions!$G$46*INDEX(Demand!T$9:T$1040, MATCH($C251, Demand!$B$9:$B$1040,0))</f>
        <v>80.779270833333328</v>
      </c>
      <c r="U251" s="175">
        <f>Assumptions!$G$55*Assumptions!$G$46*INDEX(Demand!U$9:U$1040, MATCH($C251, Demand!$B$9:$B$1040,0))</f>
        <v>80.779270833333328</v>
      </c>
      <c r="V251" s="175">
        <f>Assumptions!$G$55*Assumptions!$G$46*INDEX(Demand!V$9:V$1040, MATCH($C251, Demand!$B$9:$B$1040,0))</f>
        <v>80.779270833333328</v>
      </c>
      <c r="W251" s="175">
        <f>Assumptions!$G$55*Assumptions!$G$46*INDEX(Demand!W$9:W$1040, MATCH($C251, Demand!$B$9:$B$1040,0))</f>
        <v>80.779270833333328</v>
      </c>
      <c r="X251" s="175">
        <f>Assumptions!$G$55*Assumptions!$G$46*INDEX(Demand!X$9:X$1040, MATCH($C251, Demand!$B$9:$B$1040,0))</f>
        <v>80.779270833333328</v>
      </c>
    </row>
    <row r="252" spans="2:24" s="1" customFormat="1" x14ac:dyDescent="0.2">
      <c r="B252" s="220">
        <f>'Span data'!B253</f>
        <v>10334929</v>
      </c>
      <c r="C252" s="169" t="str">
        <f>'Span data'!C253</f>
        <v>SHL004</v>
      </c>
      <c r="D252" s="162"/>
      <c r="E252" s="175">
        <f>Assumptions!$G$55*Assumptions!$G$46*INDEX(Demand!E$9:E$1040, MATCH($C252, Demand!$B$9:$B$1040,0))</f>
        <v>80.880624999999995</v>
      </c>
      <c r="F252" s="175">
        <f>Assumptions!$G$55*Assumptions!$G$46*INDEX(Demand!F$9:F$1040, MATCH($C252, Demand!$B$9:$B$1040,0))</f>
        <v>80.779270833333328</v>
      </c>
      <c r="G252" s="175">
        <f>Assumptions!$G$55*Assumptions!$G$46*INDEX(Demand!G$9:G$1040, MATCH($C252, Demand!$B$9:$B$1040,0))</f>
        <v>80.981979166666662</v>
      </c>
      <c r="H252" s="175">
        <f>Assumptions!$G$55*Assumptions!$G$46*INDEX(Demand!H$9:H$1040, MATCH($C252, Demand!$B$9:$B$1040,0))</f>
        <v>81.184687499999995</v>
      </c>
      <c r="I252" s="175">
        <f>Assumptions!$G$55*Assumptions!$G$46*INDEX(Demand!I$9:I$1040, MATCH($C252, Demand!$B$9:$B$1040,0))</f>
        <v>80.576562499999994</v>
      </c>
      <c r="J252" s="175">
        <f>Assumptions!$G$55*Assumptions!$G$46*INDEX(Demand!J$9:J$1040, MATCH($C252, Demand!$B$9:$B$1040,0))</f>
        <v>80.171145833333327</v>
      </c>
      <c r="K252" s="175">
        <f>Assumptions!$G$55*Assumptions!$G$46*INDEX(Demand!K$9:K$1040, MATCH($C252, Demand!$B$9:$B$1040,0))</f>
        <v>80.576562499999994</v>
      </c>
      <c r="L252" s="175">
        <f>Assumptions!$G$55*Assumptions!$G$46*INDEX(Demand!L$9:L$1040, MATCH($C252, Demand!$B$9:$B$1040,0))</f>
        <v>81.184687499999995</v>
      </c>
      <c r="M252" s="175">
        <f>Assumptions!$G$55*Assumptions!$G$46*INDEX(Demand!M$9:M$1040, MATCH($C252, Demand!$B$9:$B$1040,0))</f>
        <v>80.779270833333328</v>
      </c>
      <c r="N252" s="175">
        <f>Assumptions!$G$55*Assumptions!$G$46*INDEX(Demand!N$9:N$1040, MATCH($C252, Demand!$B$9:$B$1040,0))</f>
        <v>80.779270833333328</v>
      </c>
      <c r="O252" s="175">
        <f>Assumptions!$G$55*Assumptions!$G$46*INDEX(Demand!O$9:O$1040, MATCH($C252, Demand!$B$9:$B$1040,0))</f>
        <v>80.779270833333328</v>
      </c>
      <c r="P252" s="175">
        <f>Assumptions!$G$55*Assumptions!$G$46*INDEX(Demand!P$9:P$1040, MATCH($C252, Demand!$B$9:$B$1040,0))</f>
        <v>80.779270833333328</v>
      </c>
      <c r="Q252" s="175">
        <f>Assumptions!$G$55*Assumptions!$G$46*INDEX(Demand!Q$9:Q$1040, MATCH($C252, Demand!$B$9:$B$1040,0))</f>
        <v>80.779270833333328</v>
      </c>
      <c r="R252" s="175">
        <f>Assumptions!$G$55*Assumptions!$G$46*INDEX(Demand!R$9:R$1040, MATCH($C252, Demand!$B$9:$B$1040,0))</f>
        <v>80.779270833333328</v>
      </c>
      <c r="S252" s="175">
        <f>Assumptions!$G$55*Assumptions!$G$46*INDEX(Demand!S$9:S$1040, MATCH($C252, Demand!$B$9:$B$1040,0))</f>
        <v>80.779270833333328</v>
      </c>
      <c r="T252" s="175">
        <f>Assumptions!$G$55*Assumptions!$G$46*INDEX(Demand!T$9:T$1040, MATCH($C252, Demand!$B$9:$B$1040,0))</f>
        <v>80.779270833333328</v>
      </c>
      <c r="U252" s="175">
        <f>Assumptions!$G$55*Assumptions!$G$46*INDEX(Demand!U$9:U$1040, MATCH($C252, Demand!$B$9:$B$1040,0))</f>
        <v>80.779270833333328</v>
      </c>
      <c r="V252" s="175">
        <f>Assumptions!$G$55*Assumptions!$G$46*INDEX(Demand!V$9:V$1040, MATCH($C252, Demand!$B$9:$B$1040,0))</f>
        <v>80.779270833333328</v>
      </c>
      <c r="W252" s="175">
        <f>Assumptions!$G$55*Assumptions!$G$46*INDEX(Demand!W$9:W$1040, MATCH($C252, Demand!$B$9:$B$1040,0))</f>
        <v>80.779270833333328</v>
      </c>
      <c r="X252" s="175">
        <f>Assumptions!$G$55*Assumptions!$G$46*INDEX(Demand!X$9:X$1040, MATCH($C252, Demand!$B$9:$B$1040,0))</f>
        <v>80.779270833333328</v>
      </c>
    </row>
    <row r="253" spans="2:24" s="1" customFormat="1" x14ac:dyDescent="0.2">
      <c r="B253" s="220">
        <f>'Span data'!B254</f>
        <v>10334930</v>
      </c>
      <c r="C253" s="169" t="str">
        <f>'Span data'!C254</f>
        <v>SHL004</v>
      </c>
      <c r="D253" s="162"/>
      <c r="E253" s="175">
        <f>Assumptions!$G$55*Assumptions!$G$46*INDEX(Demand!E$9:E$1040, MATCH($C253, Demand!$B$9:$B$1040,0))</f>
        <v>80.880624999999995</v>
      </c>
      <c r="F253" s="175">
        <f>Assumptions!$G$55*Assumptions!$G$46*INDEX(Demand!F$9:F$1040, MATCH($C253, Demand!$B$9:$B$1040,0))</f>
        <v>80.779270833333328</v>
      </c>
      <c r="G253" s="175">
        <f>Assumptions!$G$55*Assumptions!$G$46*INDEX(Demand!G$9:G$1040, MATCH($C253, Demand!$B$9:$B$1040,0))</f>
        <v>80.981979166666662</v>
      </c>
      <c r="H253" s="175">
        <f>Assumptions!$G$55*Assumptions!$G$46*INDEX(Demand!H$9:H$1040, MATCH($C253, Demand!$B$9:$B$1040,0))</f>
        <v>81.184687499999995</v>
      </c>
      <c r="I253" s="175">
        <f>Assumptions!$G$55*Assumptions!$G$46*INDEX(Demand!I$9:I$1040, MATCH($C253, Demand!$B$9:$B$1040,0))</f>
        <v>80.576562499999994</v>
      </c>
      <c r="J253" s="175">
        <f>Assumptions!$G$55*Assumptions!$G$46*INDEX(Demand!J$9:J$1040, MATCH($C253, Demand!$B$9:$B$1040,0))</f>
        <v>80.171145833333327</v>
      </c>
      <c r="K253" s="175">
        <f>Assumptions!$G$55*Assumptions!$G$46*INDEX(Demand!K$9:K$1040, MATCH($C253, Demand!$B$9:$B$1040,0))</f>
        <v>80.576562499999994</v>
      </c>
      <c r="L253" s="175">
        <f>Assumptions!$G$55*Assumptions!$G$46*INDEX(Demand!L$9:L$1040, MATCH($C253, Demand!$B$9:$B$1040,0))</f>
        <v>81.184687499999995</v>
      </c>
      <c r="M253" s="175">
        <f>Assumptions!$G$55*Assumptions!$G$46*INDEX(Demand!M$9:M$1040, MATCH($C253, Demand!$B$9:$B$1040,0))</f>
        <v>80.779270833333328</v>
      </c>
      <c r="N253" s="175">
        <f>Assumptions!$G$55*Assumptions!$G$46*INDEX(Demand!N$9:N$1040, MATCH($C253, Demand!$B$9:$B$1040,0))</f>
        <v>80.779270833333328</v>
      </c>
      <c r="O253" s="175">
        <f>Assumptions!$G$55*Assumptions!$G$46*INDEX(Demand!O$9:O$1040, MATCH($C253, Demand!$B$9:$B$1040,0))</f>
        <v>80.779270833333328</v>
      </c>
      <c r="P253" s="175">
        <f>Assumptions!$G$55*Assumptions!$G$46*INDEX(Demand!P$9:P$1040, MATCH($C253, Demand!$B$9:$B$1040,0))</f>
        <v>80.779270833333328</v>
      </c>
      <c r="Q253" s="175">
        <f>Assumptions!$G$55*Assumptions!$G$46*INDEX(Demand!Q$9:Q$1040, MATCH($C253, Demand!$B$9:$B$1040,0))</f>
        <v>80.779270833333328</v>
      </c>
      <c r="R253" s="175">
        <f>Assumptions!$G$55*Assumptions!$G$46*INDEX(Demand!R$9:R$1040, MATCH($C253, Demand!$B$9:$B$1040,0))</f>
        <v>80.779270833333328</v>
      </c>
      <c r="S253" s="175">
        <f>Assumptions!$G$55*Assumptions!$G$46*INDEX(Demand!S$9:S$1040, MATCH($C253, Demand!$B$9:$B$1040,0))</f>
        <v>80.779270833333328</v>
      </c>
      <c r="T253" s="175">
        <f>Assumptions!$G$55*Assumptions!$G$46*INDEX(Demand!T$9:T$1040, MATCH($C253, Demand!$B$9:$B$1040,0))</f>
        <v>80.779270833333328</v>
      </c>
      <c r="U253" s="175">
        <f>Assumptions!$G$55*Assumptions!$G$46*INDEX(Demand!U$9:U$1040, MATCH($C253, Demand!$B$9:$B$1040,0))</f>
        <v>80.779270833333328</v>
      </c>
      <c r="V253" s="175">
        <f>Assumptions!$G$55*Assumptions!$G$46*INDEX(Demand!V$9:V$1040, MATCH($C253, Demand!$B$9:$B$1040,0))</f>
        <v>80.779270833333328</v>
      </c>
      <c r="W253" s="175">
        <f>Assumptions!$G$55*Assumptions!$G$46*INDEX(Demand!W$9:W$1040, MATCH($C253, Demand!$B$9:$B$1040,0))</f>
        <v>80.779270833333328</v>
      </c>
      <c r="X253" s="175">
        <f>Assumptions!$G$55*Assumptions!$G$46*INDEX(Demand!X$9:X$1040, MATCH($C253, Demand!$B$9:$B$1040,0))</f>
        <v>80.779270833333328</v>
      </c>
    </row>
    <row r="254" spans="2:24" s="1" customFormat="1" x14ac:dyDescent="0.2">
      <c r="B254" s="220">
        <f>'Span data'!B255</f>
        <v>10334955</v>
      </c>
      <c r="C254" s="169" t="str">
        <f>'Span data'!C255</f>
        <v>SHL004</v>
      </c>
      <c r="D254" s="162"/>
      <c r="E254" s="175">
        <f>Assumptions!$G$55*Assumptions!$G$46*INDEX(Demand!E$9:E$1040, MATCH($C254, Demand!$B$9:$B$1040,0))</f>
        <v>80.880624999999995</v>
      </c>
      <c r="F254" s="175">
        <f>Assumptions!$G$55*Assumptions!$G$46*INDEX(Demand!F$9:F$1040, MATCH($C254, Demand!$B$9:$B$1040,0))</f>
        <v>80.779270833333328</v>
      </c>
      <c r="G254" s="175">
        <f>Assumptions!$G$55*Assumptions!$G$46*INDEX(Demand!G$9:G$1040, MATCH($C254, Demand!$B$9:$B$1040,0))</f>
        <v>80.981979166666662</v>
      </c>
      <c r="H254" s="175">
        <f>Assumptions!$G$55*Assumptions!$G$46*INDEX(Demand!H$9:H$1040, MATCH($C254, Demand!$B$9:$B$1040,0))</f>
        <v>81.184687499999995</v>
      </c>
      <c r="I254" s="175">
        <f>Assumptions!$G$55*Assumptions!$G$46*INDEX(Demand!I$9:I$1040, MATCH($C254, Demand!$B$9:$B$1040,0))</f>
        <v>80.576562499999994</v>
      </c>
      <c r="J254" s="175">
        <f>Assumptions!$G$55*Assumptions!$G$46*INDEX(Demand!J$9:J$1040, MATCH($C254, Demand!$B$9:$B$1040,0))</f>
        <v>80.171145833333327</v>
      </c>
      <c r="K254" s="175">
        <f>Assumptions!$G$55*Assumptions!$G$46*INDEX(Demand!K$9:K$1040, MATCH($C254, Demand!$B$9:$B$1040,0))</f>
        <v>80.576562499999994</v>
      </c>
      <c r="L254" s="175">
        <f>Assumptions!$G$55*Assumptions!$G$46*INDEX(Demand!L$9:L$1040, MATCH($C254, Demand!$B$9:$B$1040,0))</f>
        <v>81.184687499999995</v>
      </c>
      <c r="M254" s="175">
        <f>Assumptions!$G$55*Assumptions!$G$46*INDEX(Demand!M$9:M$1040, MATCH($C254, Demand!$B$9:$B$1040,0))</f>
        <v>80.779270833333328</v>
      </c>
      <c r="N254" s="175">
        <f>Assumptions!$G$55*Assumptions!$G$46*INDEX(Demand!N$9:N$1040, MATCH($C254, Demand!$B$9:$B$1040,0))</f>
        <v>80.779270833333328</v>
      </c>
      <c r="O254" s="175">
        <f>Assumptions!$G$55*Assumptions!$G$46*INDEX(Demand!O$9:O$1040, MATCH($C254, Demand!$B$9:$B$1040,0))</f>
        <v>80.779270833333328</v>
      </c>
      <c r="P254" s="175">
        <f>Assumptions!$G$55*Assumptions!$G$46*INDEX(Demand!P$9:P$1040, MATCH($C254, Demand!$B$9:$B$1040,0))</f>
        <v>80.779270833333328</v>
      </c>
      <c r="Q254" s="175">
        <f>Assumptions!$G$55*Assumptions!$G$46*INDEX(Demand!Q$9:Q$1040, MATCH($C254, Demand!$B$9:$B$1040,0))</f>
        <v>80.779270833333328</v>
      </c>
      <c r="R254" s="175">
        <f>Assumptions!$G$55*Assumptions!$G$46*INDEX(Demand!R$9:R$1040, MATCH($C254, Demand!$B$9:$B$1040,0))</f>
        <v>80.779270833333328</v>
      </c>
      <c r="S254" s="175">
        <f>Assumptions!$G$55*Assumptions!$G$46*INDEX(Demand!S$9:S$1040, MATCH($C254, Demand!$B$9:$B$1040,0))</f>
        <v>80.779270833333328</v>
      </c>
      <c r="T254" s="175">
        <f>Assumptions!$G$55*Assumptions!$G$46*INDEX(Demand!T$9:T$1040, MATCH($C254, Demand!$B$9:$B$1040,0))</f>
        <v>80.779270833333328</v>
      </c>
      <c r="U254" s="175">
        <f>Assumptions!$G$55*Assumptions!$G$46*INDEX(Demand!U$9:U$1040, MATCH($C254, Demand!$B$9:$B$1040,0))</f>
        <v>80.779270833333328</v>
      </c>
      <c r="V254" s="175">
        <f>Assumptions!$G$55*Assumptions!$G$46*INDEX(Demand!V$9:V$1040, MATCH($C254, Demand!$B$9:$B$1040,0))</f>
        <v>80.779270833333328</v>
      </c>
      <c r="W254" s="175">
        <f>Assumptions!$G$55*Assumptions!$G$46*INDEX(Demand!W$9:W$1040, MATCH($C254, Demand!$B$9:$B$1040,0))</f>
        <v>80.779270833333328</v>
      </c>
      <c r="X254" s="175">
        <f>Assumptions!$G$55*Assumptions!$G$46*INDEX(Demand!X$9:X$1040, MATCH($C254, Demand!$B$9:$B$1040,0))</f>
        <v>80.779270833333328</v>
      </c>
    </row>
    <row r="255" spans="2:24" s="1" customFormat="1" x14ac:dyDescent="0.2">
      <c r="B255" s="220">
        <f>'Span data'!B256</f>
        <v>10335111</v>
      </c>
      <c r="C255" s="169" t="str">
        <f>'Span data'!C256</f>
        <v>SHL004</v>
      </c>
      <c r="D255" s="162"/>
      <c r="E255" s="175">
        <f>Assumptions!$G$55*Assumptions!$G$46*INDEX(Demand!E$9:E$1040, MATCH($C255, Demand!$B$9:$B$1040,0))</f>
        <v>80.880624999999995</v>
      </c>
      <c r="F255" s="175">
        <f>Assumptions!$G$55*Assumptions!$G$46*INDEX(Demand!F$9:F$1040, MATCH($C255, Demand!$B$9:$B$1040,0))</f>
        <v>80.779270833333328</v>
      </c>
      <c r="G255" s="175">
        <f>Assumptions!$G$55*Assumptions!$G$46*INDEX(Demand!G$9:G$1040, MATCH($C255, Demand!$B$9:$B$1040,0))</f>
        <v>80.981979166666662</v>
      </c>
      <c r="H255" s="175">
        <f>Assumptions!$G$55*Assumptions!$G$46*INDEX(Demand!H$9:H$1040, MATCH($C255, Demand!$B$9:$B$1040,0))</f>
        <v>81.184687499999995</v>
      </c>
      <c r="I255" s="175">
        <f>Assumptions!$G$55*Assumptions!$G$46*INDEX(Demand!I$9:I$1040, MATCH($C255, Demand!$B$9:$B$1040,0))</f>
        <v>80.576562499999994</v>
      </c>
      <c r="J255" s="175">
        <f>Assumptions!$G$55*Assumptions!$G$46*INDEX(Demand!J$9:J$1040, MATCH($C255, Demand!$B$9:$B$1040,0))</f>
        <v>80.171145833333327</v>
      </c>
      <c r="K255" s="175">
        <f>Assumptions!$G$55*Assumptions!$G$46*INDEX(Demand!K$9:K$1040, MATCH($C255, Demand!$B$9:$B$1040,0))</f>
        <v>80.576562499999994</v>
      </c>
      <c r="L255" s="175">
        <f>Assumptions!$G$55*Assumptions!$G$46*INDEX(Demand!L$9:L$1040, MATCH($C255, Demand!$B$9:$B$1040,0))</f>
        <v>81.184687499999995</v>
      </c>
      <c r="M255" s="175">
        <f>Assumptions!$G$55*Assumptions!$G$46*INDEX(Demand!M$9:M$1040, MATCH($C255, Demand!$B$9:$B$1040,0))</f>
        <v>80.779270833333328</v>
      </c>
      <c r="N255" s="175">
        <f>Assumptions!$G$55*Assumptions!$G$46*INDEX(Demand!N$9:N$1040, MATCH($C255, Demand!$B$9:$B$1040,0))</f>
        <v>80.779270833333328</v>
      </c>
      <c r="O255" s="175">
        <f>Assumptions!$G$55*Assumptions!$G$46*INDEX(Demand!O$9:O$1040, MATCH($C255, Demand!$B$9:$B$1040,0))</f>
        <v>80.779270833333328</v>
      </c>
      <c r="P255" s="175">
        <f>Assumptions!$G$55*Assumptions!$G$46*INDEX(Demand!P$9:P$1040, MATCH($C255, Demand!$B$9:$B$1040,0))</f>
        <v>80.779270833333328</v>
      </c>
      <c r="Q255" s="175">
        <f>Assumptions!$G$55*Assumptions!$G$46*INDEX(Demand!Q$9:Q$1040, MATCH($C255, Demand!$B$9:$B$1040,0))</f>
        <v>80.779270833333328</v>
      </c>
      <c r="R255" s="175">
        <f>Assumptions!$G$55*Assumptions!$G$46*INDEX(Demand!R$9:R$1040, MATCH($C255, Demand!$B$9:$B$1040,0))</f>
        <v>80.779270833333328</v>
      </c>
      <c r="S255" s="175">
        <f>Assumptions!$G$55*Assumptions!$G$46*INDEX(Demand!S$9:S$1040, MATCH($C255, Demand!$B$9:$B$1040,0))</f>
        <v>80.779270833333328</v>
      </c>
      <c r="T255" s="175">
        <f>Assumptions!$G$55*Assumptions!$G$46*INDEX(Demand!T$9:T$1040, MATCH($C255, Demand!$B$9:$B$1040,0))</f>
        <v>80.779270833333328</v>
      </c>
      <c r="U255" s="175">
        <f>Assumptions!$G$55*Assumptions!$G$46*INDEX(Demand!U$9:U$1040, MATCH($C255, Demand!$B$9:$B$1040,0))</f>
        <v>80.779270833333328</v>
      </c>
      <c r="V255" s="175">
        <f>Assumptions!$G$55*Assumptions!$G$46*INDEX(Demand!V$9:V$1040, MATCH($C255, Demand!$B$9:$B$1040,0))</f>
        <v>80.779270833333328</v>
      </c>
      <c r="W255" s="175">
        <f>Assumptions!$G$55*Assumptions!$G$46*INDEX(Demand!W$9:W$1040, MATCH($C255, Demand!$B$9:$B$1040,0))</f>
        <v>80.779270833333328</v>
      </c>
      <c r="X255" s="175">
        <f>Assumptions!$G$55*Assumptions!$G$46*INDEX(Demand!X$9:X$1040, MATCH($C255, Demand!$B$9:$B$1040,0))</f>
        <v>80.779270833333328</v>
      </c>
    </row>
    <row r="256" spans="2:24" s="1" customFormat="1" x14ac:dyDescent="0.2">
      <c r="B256" s="220">
        <f>'Span data'!B257</f>
        <v>10335133</v>
      </c>
      <c r="C256" s="169" t="str">
        <f>'Span data'!C257</f>
        <v>SHL004</v>
      </c>
      <c r="D256" s="162"/>
      <c r="E256" s="175">
        <f>Assumptions!$G$55*Assumptions!$G$46*INDEX(Demand!E$9:E$1040, MATCH($C256, Demand!$B$9:$B$1040,0))</f>
        <v>80.880624999999995</v>
      </c>
      <c r="F256" s="175">
        <f>Assumptions!$G$55*Assumptions!$G$46*INDEX(Demand!F$9:F$1040, MATCH($C256, Demand!$B$9:$B$1040,0))</f>
        <v>80.779270833333328</v>
      </c>
      <c r="G256" s="175">
        <f>Assumptions!$G$55*Assumptions!$G$46*INDEX(Demand!G$9:G$1040, MATCH($C256, Demand!$B$9:$B$1040,0))</f>
        <v>80.981979166666662</v>
      </c>
      <c r="H256" s="175">
        <f>Assumptions!$G$55*Assumptions!$G$46*INDEX(Demand!H$9:H$1040, MATCH($C256, Demand!$B$9:$B$1040,0))</f>
        <v>81.184687499999995</v>
      </c>
      <c r="I256" s="175">
        <f>Assumptions!$G$55*Assumptions!$G$46*INDEX(Demand!I$9:I$1040, MATCH($C256, Demand!$B$9:$B$1040,0))</f>
        <v>80.576562499999994</v>
      </c>
      <c r="J256" s="175">
        <f>Assumptions!$G$55*Assumptions!$G$46*INDEX(Demand!J$9:J$1040, MATCH($C256, Demand!$B$9:$B$1040,0))</f>
        <v>80.171145833333327</v>
      </c>
      <c r="K256" s="175">
        <f>Assumptions!$G$55*Assumptions!$G$46*INDEX(Demand!K$9:K$1040, MATCH($C256, Demand!$B$9:$B$1040,0))</f>
        <v>80.576562499999994</v>
      </c>
      <c r="L256" s="175">
        <f>Assumptions!$G$55*Assumptions!$G$46*INDEX(Demand!L$9:L$1040, MATCH($C256, Demand!$B$9:$B$1040,0))</f>
        <v>81.184687499999995</v>
      </c>
      <c r="M256" s="175">
        <f>Assumptions!$G$55*Assumptions!$G$46*INDEX(Demand!M$9:M$1040, MATCH($C256, Demand!$B$9:$B$1040,0))</f>
        <v>80.779270833333328</v>
      </c>
      <c r="N256" s="175">
        <f>Assumptions!$G$55*Assumptions!$G$46*INDEX(Demand!N$9:N$1040, MATCH($C256, Demand!$B$9:$B$1040,0))</f>
        <v>80.779270833333328</v>
      </c>
      <c r="O256" s="175">
        <f>Assumptions!$G$55*Assumptions!$G$46*INDEX(Demand!O$9:O$1040, MATCH($C256, Demand!$B$9:$B$1040,0))</f>
        <v>80.779270833333328</v>
      </c>
      <c r="P256" s="175">
        <f>Assumptions!$G$55*Assumptions!$G$46*INDEX(Demand!P$9:P$1040, MATCH($C256, Demand!$B$9:$B$1040,0))</f>
        <v>80.779270833333328</v>
      </c>
      <c r="Q256" s="175">
        <f>Assumptions!$G$55*Assumptions!$G$46*INDEX(Demand!Q$9:Q$1040, MATCH($C256, Demand!$B$9:$B$1040,0))</f>
        <v>80.779270833333328</v>
      </c>
      <c r="R256" s="175">
        <f>Assumptions!$G$55*Assumptions!$G$46*INDEX(Demand!R$9:R$1040, MATCH($C256, Demand!$B$9:$B$1040,0))</f>
        <v>80.779270833333328</v>
      </c>
      <c r="S256" s="175">
        <f>Assumptions!$G$55*Assumptions!$G$46*INDEX(Demand!S$9:S$1040, MATCH($C256, Demand!$B$9:$B$1040,0))</f>
        <v>80.779270833333328</v>
      </c>
      <c r="T256" s="175">
        <f>Assumptions!$G$55*Assumptions!$G$46*INDEX(Demand!T$9:T$1040, MATCH($C256, Demand!$B$9:$B$1040,0))</f>
        <v>80.779270833333328</v>
      </c>
      <c r="U256" s="175">
        <f>Assumptions!$G$55*Assumptions!$G$46*INDEX(Demand!U$9:U$1040, MATCH($C256, Demand!$B$9:$B$1040,0))</f>
        <v>80.779270833333328</v>
      </c>
      <c r="V256" s="175">
        <f>Assumptions!$G$55*Assumptions!$G$46*INDEX(Demand!V$9:V$1040, MATCH($C256, Demand!$B$9:$B$1040,0))</f>
        <v>80.779270833333328</v>
      </c>
      <c r="W256" s="175">
        <f>Assumptions!$G$55*Assumptions!$G$46*INDEX(Demand!W$9:W$1040, MATCH($C256, Demand!$B$9:$B$1040,0))</f>
        <v>80.779270833333328</v>
      </c>
      <c r="X256" s="175">
        <f>Assumptions!$G$55*Assumptions!$G$46*INDEX(Demand!X$9:X$1040, MATCH($C256, Demand!$B$9:$B$1040,0))</f>
        <v>80.779270833333328</v>
      </c>
    </row>
    <row r="257" spans="2:24" s="1" customFormat="1" x14ac:dyDescent="0.2">
      <c r="B257" s="220">
        <f>'Span data'!B258</f>
        <v>10335134</v>
      </c>
      <c r="C257" s="169" t="str">
        <f>'Span data'!C258</f>
        <v>SHL004</v>
      </c>
      <c r="D257" s="162"/>
      <c r="E257" s="175">
        <f>Assumptions!$G$55*Assumptions!$G$46*INDEX(Demand!E$9:E$1040, MATCH($C257, Demand!$B$9:$B$1040,0))</f>
        <v>80.880624999999995</v>
      </c>
      <c r="F257" s="175">
        <f>Assumptions!$G$55*Assumptions!$G$46*INDEX(Demand!F$9:F$1040, MATCH($C257, Demand!$B$9:$B$1040,0))</f>
        <v>80.779270833333328</v>
      </c>
      <c r="G257" s="175">
        <f>Assumptions!$G$55*Assumptions!$G$46*INDEX(Demand!G$9:G$1040, MATCH($C257, Demand!$B$9:$B$1040,0))</f>
        <v>80.981979166666662</v>
      </c>
      <c r="H257" s="175">
        <f>Assumptions!$G$55*Assumptions!$G$46*INDEX(Demand!H$9:H$1040, MATCH($C257, Demand!$B$9:$B$1040,0))</f>
        <v>81.184687499999995</v>
      </c>
      <c r="I257" s="175">
        <f>Assumptions!$G$55*Assumptions!$G$46*INDEX(Demand!I$9:I$1040, MATCH($C257, Demand!$B$9:$B$1040,0))</f>
        <v>80.576562499999994</v>
      </c>
      <c r="J257" s="175">
        <f>Assumptions!$G$55*Assumptions!$G$46*INDEX(Demand!J$9:J$1040, MATCH($C257, Demand!$B$9:$B$1040,0))</f>
        <v>80.171145833333327</v>
      </c>
      <c r="K257" s="175">
        <f>Assumptions!$G$55*Assumptions!$G$46*INDEX(Demand!K$9:K$1040, MATCH($C257, Demand!$B$9:$B$1040,0))</f>
        <v>80.576562499999994</v>
      </c>
      <c r="L257" s="175">
        <f>Assumptions!$G$55*Assumptions!$G$46*INDEX(Demand!L$9:L$1040, MATCH($C257, Demand!$B$9:$B$1040,0))</f>
        <v>81.184687499999995</v>
      </c>
      <c r="M257" s="175">
        <f>Assumptions!$G$55*Assumptions!$G$46*INDEX(Demand!M$9:M$1040, MATCH($C257, Demand!$B$9:$B$1040,0))</f>
        <v>80.779270833333328</v>
      </c>
      <c r="N257" s="175">
        <f>Assumptions!$G$55*Assumptions!$G$46*INDEX(Demand!N$9:N$1040, MATCH($C257, Demand!$B$9:$B$1040,0))</f>
        <v>80.779270833333328</v>
      </c>
      <c r="O257" s="175">
        <f>Assumptions!$G$55*Assumptions!$G$46*INDEX(Demand!O$9:O$1040, MATCH($C257, Demand!$B$9:$B$1040,0))</f>
        <v>80.779270833333328</v>
      </c>
      <c r="P257" s="175">
        <f>Assumptions!$G$55*Assumptions!$G$46*INDEX(Demand!P$9:P$1040, MATCH($C257, Demand!$B$9:$B$1040,0))</f>
        <v>80.779270833333328</v>
      </c>
      <c r="Q257" s="175">
        <f>Assumptions!$G$55*Assumptions!$G$46*INDEX(Demand!Q$9:Q$1040, MATCH($C257, Demand!$B$9:$B$1040,0))</f>
        <v>80.779270833333328</v>
      </c>
      <c r="R257" s="175">
        <f>Assumptions!$G$55*Assumptions!$G$46*INDEX(Demand!R$9:R$1040, MATCH($C257, Demand!$B$9:$B$1040,0))</f>
        <v>80.779270833333328</v>
      </c>
      <c r="S257" s="175">
        <f>Assumptions!$G$55*Assumptions!$G$46*INDEX(Demand!S$9:S$1040, MATCH($C257, Demand!$B$9:$B$1040,0))</f>
        <v>80.779270833333328</v>
      </c>
      <c r="T257" s="175">
        <f>Assumptions!$G$55*Assumptions!$G$46*INDEX(Demand!T$9:T$1040, MATCH($C257, Demand!$B$9:$B$1040,0))</f>
        <v>80.779270833333328</v>
      </c>
      <c r="U257" s="175">
        <f>Assumptions!$G$55*Assumptions!$G$46*INDEX(Demand!U$9:U$1040, MATCH($C257, Demand!$B$9:$B$1040,0))</f>
        <v>80.779270833333328</v>
      </c>
      <c r="V257" s="175">
        <f>Assumptions!$G$55*Assumptions!$G$46*INDEX(Demand!V$9:V$1040, MATCH($C257, Demand!$B$9:$B$1040,0))</f>
        <v>80.779270833333328</v>
      </c>
      <c r="W257" s="175">
        <f>Assumptions!$G$55*Assumptions!$G$46*INDEX(Demand!W$9:W$1040, MATCH($C257, Demand!$B$9:$B$1040,0))</f>
        <v>80.779270833333328</v>
      </c>
      <c r="X257" s="175">
        <f>Assumptions!$G$55*Assumptions!$G$46*INDEX(Demand!X$9:X$1040, MATCH($C257, Demand!$B$9:$B$1040,0))</f>
        <v>80.779270833333328</v>
      </c>
    </row>
    <row r="258" spans="2:24" s="1" customFormat="1" x14ac:dyDescent="0.2">
      <c r="B258" s="220">
        <f>'Span data'!B259</f>
        <v>10335163</v>
      </c>
      <c r="C258" s="169" t="str">
        <f>'Span data'!C259</f>
        <v>SHL004</v>
      </c>
      <c r="D258" s="162"/>
      <c r="E258" s="175">
        <f>Assumptions!$G$55*Assumptions!$G$46*INDEX(Demand!E$9:E$1040, MATCH($C258, Demand!$B$9:$B$1040,0))</f>
        <v>80.880624999999995</v>
      </c>
      <c r="F258" s="175">
        <f>Assumptions!$G$55*Assumptions!$G$46*INDEX(Demand!F$9:F$1040, MATCH($C258, Demand!$B$9:$B$1040,0))</f>
        <v>80.779270833333328</v>
      </c>
      <c r="G258" s="175">
        <f>Assumptions!$G$55*Assumptions!$G$46*INDEX(Demand!G$9:G$1040, MATCH($C258, Demand!$B$9:$B$1040,0))</f>
        <v>80.981979166666662</v>
      </c>
      <c r="H258" s="175">
        <f>Assumptions!$G$55*Assumptions!$G$46*INDEX(Demand!H$9:H$1040, MATCH($C258, Demand!$B$9:$B$1040,0))</f>
        <v>81.184687499999995</v>
      </c>
      <c r="I258" s="175">
        <f>Assumptions!$G$55*Assumptions!$G$46*INDEX(Demand!I$9:I$1040, MATCH($C258, Demand!$B$9:$B$1040,0))</f>
        <v>80.576562499999994</v>
      </c>
      <c r="J258" s="175">
        <f>Assumptions!$G$55*Assumptions!$G$46*INDEX(Demand!J$9:J$1040, MATCH($C258, Demand!$B$9:$B$1040,0))</f>
        <v>80.171145833333327</v>
      </c>
      <c r="K258" s="175">
        <f>Assumptions!$G$55*Assumptions!$G$46*INDEX(Demand!K$9:K$1040, MATCH($C258, Demand!$B$9:$B$1040,0))</f>
        <v>80.576562499999994</v>
      </c>
      <c r="L258" s="175">
        <f>Assumptions!$G$55*Assumptions!$G$46*INDEX(Demand!L$9:L$1040, MATCH($C258, Demand!$B$9:$B$1040,0))</f>
        <v>81.184687499999995</v>
      </c>
      <c r="M258" s="175">
        <f>Assumptions!$G$55*Assumptions!$G$46*INDEX(Demand!M$9:M$1040, MATCH($C258, Demand!$B$9:$B$1040,0))</f>
        <v>80.779270833333328</v>
      </c>
      <c r="N258" s="175">
        <f>Assumptions!$G$55*Assumptions!$G$46*INDEX(Demand!N$9:N$1040, MATCH($C258, Demand!$B$9:$B$1040,0))</f>
        <v>80.779270833333328</v>
      </c>
      <c r="O258" s="175">
        <f>Assumptions!$G$55*Assumptions!$G$46*INDEX(Demand!O$9:O$1040, MATCH($C258, Demand!$B$9:$B$1040,0))</f>
        <v>80.779270833333328</v>
      </c>
      <c r="P258" s="175">
        <f>Assumptions!$G$55*Assumptions!$G$46*INDEX(Demand!P$9:P$1040, MATCH($C258, Demand!$B$9:$B$1040,0))</f>
        <v>80.779270833333328</v>
      </c>
      <c r="Q258" s="175">
        <f>Assumptions!$G$55*Assumptions!$G$46*INDEX(Demand!Q$9:Q$1040, MATCH($C258, Demand!$B$9:$B$1040,0))</f>
        <v>80.779270833333328</v>
      </c>
      <c r="R258" s="175">
        <f>Assumptions!$G$55*Assumptions!$G$46*INDEX(Demand!R$9:R$1040, MATCH($C258, Demand!$B$9:$B$1040,0))</f>
        <v>80.779270833333328</v>
      </c>
      <c r="S258" s="175">
        <f>Assumptions!$G$55*Assumptions!$G$46*INDEX(Demand!S$9:S$1040, MATCH($C258, Demand!$B$9:$B$1040,0))</f>
        <v>80.779270833333328</v>
      </c>
      <c r="T258" s="175">
        <f>Assumptions!$G$55*Assumptions!$G$46*INDEX(Demand!T$9:T$1040, MATCH($C258, Demand!$B$9:$B$1040,0))</f>
        <v>80.779270833333328</v>
      </c>
      <c r="U258" s="175">
        <f>Assumptions!$G$55*Assumptions!$G$46*INDEX(Demand!U$9:U$1040, MATCH($C258, Demand!$B$9:$B$1040,0))</f>
        <v>80.779270833333328</v>
      </c>
      <c r="V258" s="175">
        <f>Assumptions!$G$55*Assumptions!$G$46*INDEX(Demand!V$9:V$1040, MATCH($C258, Demand!$B$9:$B$1040,0))</f>
        <v>80.779270833333328</v>
      </c>
      <c r="W258" s="175">
        <f>Assumptions!$G$55*Assumptions!$G$46*INDEX(Demand!W$9:W$1040, MATCH($C258, Demand!$B$9:$B$1040,0))</f>
        <v>80.779270833333328</v>
      </c>
      <c r="X258" s="175">
        <f>Assumptions!$G$55*Assumptions!$G$46*INDEX(Demand!X$9:X$1040, MATCH($C258, Demand!$B$9:$B$1040,0))</f>
        <v>80.779270833333328</v>
      </c>
    </row>
    <row r="259" spans="2:24" s="1" customFormat="1" x14ac:dyDescent="0.2">
      <c r="B259" s="220">
        <f>'Span data'!B260</f>
        <v>10335335</v>
      </c>
      <c r="C259" s="169" t="str">
        <f>'Span data'!C260</f>
        <v>SHL004</v>
      </c>
      <c r="D259" s="162"/>
      <c r="E259" s="175">
        <f>Assumptions!$G$55*Assumptions!$G$46*INDEX(Demand!E$9:E$1040, MATCH($C259, Demand!$B$9:$B$1040,0))</f>
        <v>80.880624999999995</v>
      </c>
      <c r="F259" s="175">
        <f>Assumptions!$G$55*Assumptions!$G$46*INDEX(Demand!F$9:F$1040, MATCH($C259, Demand!$B$9:$B$1040,0))</f>
        <v>80.779270833333328</v>
      </c>
      <c r="G259" s="175">
        <f>Assumptions!$G$55*Assumptions!$G$46*INDEX(Demand!G$9:G$1040, MATCH($C259, Demand!$B$9:$B$1040,0))</f>
        <v>80.981979166666662</v>
      </c>
      <c r="H259" s="175">
        <f>Assumptions!$G$55*Assumptions!$G$46*INDEX(Demand!H$9:H$1040, MATCH($C259, Demand!$B$9:$B$1040,0))</f>
        <v>81.184687499999995</v>
      </c>
      <c r="I259" s="175">
        <f>Assumptions!$G$55*Assumptions!$G$46*INDEX(Demand!I$9:I$1040, MATCH($C259, Demand!$B$9:$B$1040,0))</f>
        <v>80.576562499999994</v>
      </c>
      <c r="J259" s="175">
        <f>Assumptions!$G$55*Assumptions!$G$46*INDEX(Demand!J$9:J$1040, MATCH($C259, Demand!$B$9:$B$1040,0))</f>
        <v>80.171145833333327</v>
      </c>
      <c r="K259" s="175">
        <f>Assumptions!$G$55*Assumptions!$G$46*INDEX(Demand!K$9:K$1040, MATCH($C259, Demand!$B$9:$B$1040,0))</f>
        <v>80.576562499999994</v>
      </c>
      <c r="L259" s="175">
        <f>Assumptions!$G$55*Assumptions!$G$46*INDEX(Demand!L$9:L$1040, MATCH($C259, Demand!$B$9:$B$1040,0))</f>
        <v>81.184687499999995</v>
      </c>
      <c r="M259" s="175">
        <f>Assumptions!$G$55*Assumptions!$G$46*INDEX(Demand!M$9:M$1040, MATCH($C259, Demand!$B$9:$B$1040,0))</f>
        <v>80.779270833333328</v>
      </c>
      <c r="N259" s="175">
        <f>Assumptions!$G$55*Assumptions!$G$46*INDEX(Demand!N$9:N$1040, MATCH($C259, Demand!$B$9:$B$1040,0))</f>
        <v>80.779270833333328</v>
      </c>
      <c r="O259" s="175">
        <f>Assumptions!$G$55*Assumptions!$G$46*INDEX(Demand!O$9:O$1040, MATCH($C259, Demand!$B$9:$B$1040,0))</f>
        <v>80.779270833333328</v>
      </c>
      <c r="P259" s="175">
        <f>Assumptions!$G$55*Assumptions!$G$46*INDEX(Demand!P$9:P$1040, MATCH($C259, Demand!$B$9:$B$1040,0))</f>
        <v>80.779270833333328</v>
      </c>
      <c r="Q259" s="175">
        <f>Assumptions!$G$55*Assumptions!$G$46*INDEX(Demand!Q$9:Q$1040, MATCH($C259, Demand!$B$9:$B$1040,0))</f>
        <v>80.779270833333328</v>
      </c>
      <c r="R259" s="175">
        <f>Assumptions!$G$55*Assumptions!$G$46*INDEX(Demand!R$9:R$1040, MATCH($C259, Demand!$B$9:$B$1040,0))</f>
        <v>80.779270833333328</v>
      </c>
      <c r="S259" s="175">
        <f>Assumptions!$G$55*Assumptions!$G$46*INDEX(Demand!S$9:S$1040, MATCH($C259, Demand!$B$9:$B$1040,0))</f>
        <v>80.779270833333328</v>
      </c>
      <c r="T259" s="175">
        <f>Assumptions!$G$55*Assumptions!$G$46*INDEX(Demand!T$9:T$1040, MATCH($C259, Demand!$B$9:$B$1040,0))</f>
        <v>80.779270833333328</v>
      </c>
      <c r="U259" s="175">
        <f>Assumptions!$G$55*Assumptions!$G$46*INDEX(Demand!U$9:U$1040, MATCH($C259, Demand!$B$9:$B$1040,0))</f>
        <v>80.779270833333328</v>
      </c>
      <c r="V259" s="175">
        <f>Assumptions!$G$55*Assumptions!$G$46*INDEX(Demand!V$9:V$1040, MATCH($C259, Demand!$B$9:$B$1040,0))</f>
        <v>80.779270833333328</v>
      </c>
      <c r="W259" s="175">
        <f>Assumptions!$G$55*Assumptions!$G$46*INDEX(Demand!W$9:W$1040, MATCH($C259, Demand!$B$9:$B$1040,0))</f>
        <v>80.779270833333328</v>
      </c>
      <c r="X259" s="175">
        <f>Assumptions!$G$55*Assumptions!$G$46*INDEX(Demand!X$9:X$1040, MATCH($C259, Demand!$B$9:$B$1040,0))</f>
        <v>80.779270833333328</v>
      </c>
    </row>
    <row r="260" spans="2:24" s="1" customFormat="1" x14ac:dyDescent="0.2">
      <c r="B260" s="220">
        <f>'Span data'!B261</f>
        <v>10335353</v>
      </c>
      <c r="C260" s="169" t="str">
        <f>'Span data'!C261</f>
        <v>SHL004</v>
      </c>
      <c r="D260" s="162"/>
      <c r="E260" s="175">
        <f>Assumptions!$G$55*Assumptions!$G$46*INDEX(Demand!E$9:E$1040, MATCH($C260, Demand!$B$9:$B$1040,0))</f>
        <v>80.880624999999995</v>
      </c>
      <c r="F260" s="175">
        <f>Assumptions!$G$55*Assumptions!$G$46*INDEX(Demand!F$9:F$1040, MATCH($C260, Demand!$B$9:$B$1040,0))</f>
        <v>80.779270833333328</v>
      </c>
      <c r="G260" s="175">
        <f>Assumptions!$G$55*Assumptions!$G$46*INDEX(Demand!G$9:G$1040, MATCH($C260, Demand!$B$9:$B$1040,0))</f>
        <v>80.981979166666662</v>
      </c>
      <c r="H260" s="175">
        <f>Assumptions!$G$55*Assumptions!$G$46*INDEX(Demand!H$9:H$1040, MATCH($C260, Demand!$B$9:$B$1040,0))</f>
        <v>81.184687499999995</v>
      </c>
      <c r="I260" s="175">
        <f>Assumptions!$G$55*Assumptions!$G$46*INDEX(Demand!I$9:I$1040, MATCH($C260, Demand!$B$9:$B$1040,0))</f>
        <v>80.576562499999994</v>
      </c>
      <c r="J260" s="175">
        <f>Assumptions!$G$55*Assumptions!$G$46*INDEX(Demand!J$9:J$1040, MATCH($C260, Demand!$B$9:$B$1040,0))</f>
        <v>80.171145833333327</v>
      </c>
      <c r="K260" s="175">
        <f>Assumptions!$G$55*Assumptions!$G$46*INDEX(Demand!K$9:K$1040, MATCH($C260, Demand!$B$9:$B$1040,0))</f>
        <v>80.576562499999994</v>
      </c>
      <c r="L260" s="175">
        <f>Assumptions!$G$55*Assumptions!$G$46*INDEX(Demand!L$9:L$1040, MATCH($C260, Demand!$B$9:$B$1040,0))</f>
        <v>81.184687499999995</v>
      </c>
      <c r="M260" s="175">
        <f>Assumptions!$G$55*Assumptions!$G$46*INDEX(Demand!M$9:M$1040, MATCH($C260, Demand!$B$9:$B$1040,0))</f>
        <v>80.779270833333328</v>
      </c>
      <c r="N260" s="175">
        <f>Assumptions!$G$55*Assumptions!$G$46*INDEX(Demand!N$9:N$1040, MATCH($C260, Demand!$B$9:$B$1040,0))</f>
        <v>80.779270833333328</v>
      </c>
      <c r="O260" s="175">
        <f>Assumptions!$G$55*Assumptions!$G$46*INDEX(Demand!O$9:O$1040, MATCH($C260, Demand!$B$9:$B$1040,0))</f>
        <v>80.779270833333328</v>
      </c>
      <c r="P260" s="175">
        <f>Assumptions!$G$55*Assumptions!$G$46*INDEX(Demand!P$9:P$1040, MATCH($C260, Demand!$B$9:$B$1040,0))</f>
        <v>80.779270833333328</v>
      </c>
      <c r="Q260" s="175">
        <f>Assumptions!$G$55*Assumptions!$G$46*INDEX(Demand!Q$9:Q$1040, MATCH($C260, Demand!$B$9:$B$1040,0))</f>
        <v>80.779270833333328</v>
      </c>
      <c r="R260" s="175">
        <f>Assumptions!$G$55*Assumptions!$G$46*INDEX(Demand!R$9:R$1040, MATCH($C260, Demand!$B$9:$B$1040,0))</f>
        <v>80.779270833333328</v>
      </c>
      <c r="S260" s="175">
        <f>Assumptions!$G$55*Assumptions!$G$46*INDEX(Demand!S$9:S$1040, MATCH($C260, Demand!$B$9:$B$1040,0))</f>
        <v>80.779270833333328</v>
      </c>
      <c r="T260" s="175">
        <f>Assumptions!$G$55*Assumptions!$G$46*INDEX(Demand!T$9:T$1040, MATCH($C260, Demand!$B$9:$B$1040,0))</f>
        <v>80.779270833333328</v>
      </c>
      <c r="U260" s="175">
        <f>Assumptions!$G$55*Assumptions!$G$46*INDEX(Demand!U$9:U$1040, MATCH($C260, Demand!$B$9:$B$1040,0))</f>
        <v>80.779270833333328</v>
      </c>
      <c r="V260" s="175">
        <f>Assumptions!$G$55*Assumptions!$G$46*INDEX(Demand!V$9:V$1040, MATCH($C260, Demand!$B$9:$B$1040,0))</f>
        <v>80.779270833333328</v>
      </c>
      <c r="W260" s="175">
        <f>Assumptions!$G$55*Assumptions!$G$46*INDEX(Demand!W$9:W$1040, MATCH($C260, Demand!$B$9:$B$1040,0))</f>
        <v>80.779270833333328</v>
      </c>
      <c r="X260" s="175">
        <f>Assumptions!$G$55*Assumptions!$G$46*INDEX(Demand!X$9:X$1040, MATCH($C260, Demand!$B$9:$B$1040,0))</f>
        <v>80.779270833333328</v>
      </c>
    </row>
    <row r="261" spans="2:24" s="1" customFormat="1" x14ac:dyDescent="0.2">
      <c r="B261" s="220">
        <f>'Span data'!B262</f>
        <v>10335473</v>
      </c>
      <c r="C261" s="169" t="str">
        <f>'Span data'!C262</f>
        <v>SHL004</v>
      </c>
      <c r="D261" s="162"/>
      <c r="E261" s="175">
        <f>Assumptions!$G$55*Assumptions!$G$46*INDEX(Demand!E$9:E$1040, MATCH($C261, Demand!$B$9:$B$1040,0))</f>
        <v>80.880624999999995</v>
      </c>
      <c r="F261" s="175">
        <f>Assumptions!$G$55*Assumptions!$G$46*INDEX(Demand!F$9:F$1040, MATCH($C261, Demand!$B$9:$B$1040,0))</f>
        <v>80.779270833333328</v>
      </c>
      <c r="G261" s="175">
        <f>Assumptions!$G$55*Assumptions!$G$46*INDEX(Demand!G$9:G$1040, MATCH($C261, Demand!$B$9:$B$1040,0))</f>
        <v>80.981979166666662</v>
      </c>
      <c r="H261" s="175">
        <f>Assumptions!$G$55*Assumptions!$G$46*INDEX(Demand!H$9:H$1040, MATCH($C261, Demand!$B$9:$B$1040,0))</f>
        <v>81.184687499999995</v>
      </c>
      <c r="I261" s="175">
        <f>Assumptions!$G$55*Assumptions!$G$46*INDEX(Demand!I$9:I$1040, MATCH($C261, Demand!$B$9:$B$1040,0))</f>
        <v>80.576562499999994</v>
      </c>
      <c r="J261" s="175">
        <f>Assumptions!$G$55*Assumptions!$G$46*INDEX(Demand!J$9:J$1040, MATCH($C261, Demand!$B$9:$B$1040,0))</f>
        <v>80.171145833333327</v>
      </c>
      <c r="K261" s="175">
        <f>Assumptions!$G$55*Assumptions!$G$46*INDEX(Demand!K$9:K$1040, MATCH($C261, Demand!$B$9:$B$1040,0))</f>
        <v>80.576562499999994</v>
      </c>
      <c r="L261" s="175">
        <f>Assumptions!$G$55*Assumptions!$G$46*INDEX(Demand!L$9:L$1040, MATCH($C261, Demand!$B$9:$B$1040,0))</f>
        <v>81.184687499999995</v>
      </c>
      <c r="M261" s="175">
        <f>Assumptions!$G$55*Assumptions!$G$46*INDEX(Demand!M$9:M$1040, MATCH($C261, Demand!$B$9:$B$1040,0))</f>
        <v>80.779270833333328</v>
      </c>
      <c r="N261" s="175">
        <f>Assumptions!$G$55*Assumptions!$G$46*INDEX(Demand!N$9:N$1040, MATCH($C261, Demand!$B$9:$B$1040,0))</f>
        <v>80.779270833333328</v>
      </c>
      <c r="O261" s="175">
        <f>Assumptions!$G$55*Assumptions!$G$46*INDEX(Demand!O$9:O$1040, MATCH($C261, Demand!$B$9:$B$1040,0))</f>
        <v>80.779270833333328</v>
      </c>
      <c r="P261" s="175">
        <f>Assumptions!$G$55*Assumptions!$G$46*INDEX(Demand!P$9:P$1040, MATCH($C261, Demand!$B$9:$B$1040,0))</f>
        <v>80.779270833333328</v>
      </c>
      <c r="Q261" s="175">
        <f>Assumptions!$G$55*Assumptions!$G$46*INDEX(Demand!Q$9:Q$1040, MATCH($C261, Demand!$B$9:$B$1040,0))</f>
        <v>80.779270833333328</v>
      </c>
      <c r="R261" s="175">
        <f>Assumptions!$G$55*Assumptions!$G$46*INDEX(Demand!R$9:R$1040, MATCH($C261, Demand!$B$9:$B$1040,0))</f>
        <v>80.779270833333328</v>
      </c>
      <c r="S261" s="175">
        <f>Assumptions!$G$55*Assumptions!$G$46*INDEX(Demand!S$9:S$1040, MATCH($C261, Demand!$B$9:$B$1040,0))</f>
        <v>80.779270833333328</v>
      </c>
      <c r="T261" s="175">
        <f>Assumptions!$G$55*Assumptions!$G$46*INDEX(Demand!T$9:T$1040, MATCH($C261, Demand!$B$9:$B$1040,0))</f>
        <v>80.779270833333328</v>
      </c>
      <c r="U261" s="175">
        <f>Assumptions!$G$55*Assumptions!$G$46*INDEX(Demand!U$9:U$1040, MATCH($C261, Demand!$B$9:$B$1040,0))</f>
        <v>80.779270833333328</v>
      </c>
      <c r="V261" s="175">
        <f>Assumptions!$G$55*Assumptions!$G$46*INDEX(Demand!V$9:V$1040, MATCH($C261, Demand!$B$9:$B$1040,0))</f>
        <v>80.779270833333328</v>
      </c>
      <c r="W261" s="175">
        <f>Assumptions!$G$55*Assumptions!$G$46*INDEX(Demand!W$9:W$1040, MATCH($C261, Demand!$B$9:$B$1040,0))</f>
        <v>80.779270833333328</v>
      </c>
      <c r="X261" s="175">
        <f>Assumptions!$G$55*Assumptions!$G$46*INDEX(Demand!X$9:X$1040, MATCH($C261, Demand!$B$9:$B$1040,0))</f>
        <v>80.779270833333328</v>
      </c>
    </row>
    <row r="262" spans="2:24" s="1" customFormat="1" x14ac:dyDescent="0.2">
      <c r="B262" s="220">
        <f>'Span data'!B263</f>
        <v>10335478</v>
      </c>
      <c r="C262" s="169" t="str">
        <f>'Span data'!C263</f>
        <v>SHL004</v>
      </c>
      <c r="D262" s="162"/>
      <c r="E262" s="175">
        <f>Assumptions!$G$55*Assumptions!$G$46*INDEX(Demand!E$9:E$1040, MATCH($C262, Demand!$B$9:$B$1040,0))</f>
        <v>80.880624999999995</v>
      </c>
      <c r="F262" s="175">
        <f>Assumptions!$G$55*Assumptions!$G$46*INDEX(Demand!F$9:F$1040, MATCH($C262, Demand!$B$9:$B$1040,0))</f>
        <v>80.779270833333328</v>
      </c>
      <c r="G262" s="175">
        <f>Assumptions!$G$55*Assumptions!$G$46*INDEX(Demand!G$9:G$1040, MATCH($C262, Demand!$B$9:$B$1040,0))</f>
        <v>80.981979166666662</v>
      </c>
      <c r="H262" s="175">
        <f>Assumptions!$G$55*Assumptions!$G$46*INDEX(Demand!H$9:H$1040, MATCH($C262, Demand!$B$9:$B$1040,0))</f>
        <v>81.184687499999995</v>
      </c>
      <c r="I262" s="175">
        <f>Assumptions!$G$55*Assumptions!$G$46*INDEX(Demand!I$9:I$1040, MATCH($C262, Demand!$B$9:$B$1040,0))</f>
        <v>80.576562499999994</v>
      </c>
      <c r="J262" s="175">
        <f>Assumptions!$G$55*Assumptions!$G$46*INDEX(Demand!J$9:J$1040, MATCH($C262, Demand!$B$9:$B$1040,0))</f>
        <v>80.171145833333327</v>
      </c>
      <c r="K262" s="175">
        <f>Assumptions!$G$55*Assumptions!$G$46*INDEX(Demand!K$9:K$1040, MATCH($C262, Demand!$B$9:$B$1040,0))</f>
        <v>80.576562499999994</v>
      </c>
      <c r="L262" s="175">
        <f>Assumptions!$G$55*Assumptions!$G$46*INDEX(Demand!L$9:L$1040, MATCH($C262, Demand!$B$9:$B$1040,0))</f>
        <v>81.184687499999995</v>
      </c>
      <c r="M262" s="175">
        <f>Assumptions!$G$55*Assumptions!$G$46*INDEX(Demand!M$9:M$1040, MATCH($C262, Demand!$B$9:$B$1040,0))</f>
        <v>80.779270833333328</v>
      </c>
      <c r="N262" s="175">
        <f>Assumptions!$G$55*Assumptions!$G$46*INDEX(Demand!N$9:N$1040, MATCH($C262, Demand!$B$9:$B$1040,0))</f>
        <v>80.779270833333328</v>
      </c>
      <c r="O262" s="175">
        <f>Assumptions!$G$55*Assumptions!$G$46*INDEX(Demand!O$9:O$1040, MATCH($C262, Demand!$B$9:$B$1040,0))</f>
        <v>80.779270833333328</v>
      </c>
      <c r="P262" s="175">
        <f>Assumptions!$G$55*Assumptions!$G$46*INDEX(Demand!P$9:P$1040, MATCH($C262, Demand!$B$9:$B$1040,0))</f>
        <v>80.779270833333328</v>
      </c>
      <c r="Q262" s="175">
        <f>Assumptions!$G$55*Assumptions!$G$46*INDEX(Demand!Q$9:Q$1040, MATCH($C262, Demand!$B$9:$B$1040,0))</f>
        <v>80.779270833333328</v>
      </c>
      <c r="R262" s="175">
        <f>Assumptions!$G$55*Assumptions!$G$46*INDEX(Demand!R$9:R$1040, MATCH($C262, Demand!$B$9:$B$1040,0))</f>
        <v>80.779270833333328</v>
      </c>
      <c r="S262" s="175">
        <f>Assumptions!$G$55*Assumptions!$G$46*INDEX(Demand!S$9:S$1040, MATCH($C262, Demand!$B$9:$B$1040,0))</f>
        <v>80.779270833333328</v>
      </c>
      <c r="T262" s="175">
        <f>Assumptions!$G$55*Assumptions!$G$46*INDEX(Demand!T$9:T$1040, MATCH($C262, Demand!$B$9:$B$1040,0))</f>
        <v>80.779270833333328</v>
      </c>
      <c r="U262" s="175">
        <f>Assumptions!$G$55*Assumptions!$G$46*INDEX(Demand!U$9:U$1040, MATCH($C262, Demand!$B$9:$B$1040,0))</f>
        <v>80.779270833333328</v>
      </c>
      <c r="V262" s="175">
        <f>Assumptions!$G$55*Assumptions!$G$46*INDEX(Demand!V$9:V$1040, MATCH($C262, Demand!$B$9:$B$1040,0))</f>
        <v>80.779270833333328</v>
      </c>
      <c r="W262" s="175">
        <f>Assumptions!$G$55*Assumptions!$G$46*INDEX(Demand!W$9:W$1040, MATCH($C262, Demand!$B$9:$B$1040,0))</f>
        <v>80.779270833333328</v>
      </c>
      <c r="X262" s="175">
        <f>Assumptions!$G$55*Assumptions!$G$46*INDEX(Demand!X$9:X$1040, MATCH($C262, Demand!$B$9:$B$1040,0))</f>
        <v>80.779270833333328</v>
      </c>
    </row>
    <row r="263" spans="2:24" s="1" customFormat="1" x14ac:dyDescent="0.2">
      <c r="B263" s="220">
        <f>'Span data'!B264</f>
        <v>10335641</v>
      </c>
      <c r="C263" s="169" t="str">
        <f>'Span data'!C264</f>
        <v>SHL004</v>
      </c>
      <c r="D263" s="162"/>
      <c r="E263" s="175">
        <f>Assumptions!$G$55*Assumptions!$G$46*INDEX(Demand!E$9:E$1040, MATCH($C263, Demand!$B$9:$B$1040,0))</f>
        <v>80.880624999999995</v>
      </c>
      <c r="F263" s="175">
        <f>Assumptions!$G$55*Assumptions!$G$46*INDEX(Demand!F$9:F$1040, MATCH($C263, Demand!$B$9:$B$1040,0))</f>
        <v>80.779270833333328</v>
      </c>
      <c r="G263" s="175">
        <f>Assumptions!$G$55*Assumptions!$G$46*INDEX(Demand!G$9:G$1040, MATCH($C263, Demand!$B$9:$B$1040,0))</f>
        <v>80.981979166666662</v>
      </c>
      <c r="H263" s="175">
        <f>Assumptions!$G$55*Assumptions!$G$46*INDEX(Demand!H$9:H$1040, MATCH($C263, Demand!$B$9:$B$1040,0))</f>
        <v>81.184687499999995</v>
      </c>
      <c r="I263" s="175">
        <f>Assumptions!$G$55*Assumptions!$G$46*INDEX(Demand!I$9:I$1040, MATCH($C263, Demand!$B$9:$B$1040,0))</f>
        <v>80.576562499999994</v>
      </c>
      <c r="J263" s="175">
        <f>Assumptions!$G$55*Assumptions!$G$46*INDEX(Demand!J$9:J$1040, MATCH($C263, Demand!$B$9:$B$1040,0))</f>
        <v>80.171145833333327</v>
      </c>
      <c r="K263" s="175">
        <f>Assumptions!$G$55*Assumptions!$G$46*INDEX(Demand!K$9:K$1040, MATCH($C263, Demand!$B$9:$B$1040,0))</f>
        <v>80.576562499999994</v>
      </c>
      <c r="L263" s="175">
        <f>Assumptions!$G$55*Assumptions!$G$46*INDEX(Demand!L$9:L$1040, MATCH($C263, Demand!$B$9:$B$1040,0))</f>
        <v>81.184687499999995</v>
      </c>
      <c r="M263" s="175">
        <f>Assumptions!$G$55*Assumptions!$G$46*INDEX(Demand!M$9:M$1040, MATCH($C263, Demand!$B$9:$B$1040,0))</f>
        <v>80.779270833333328</v>
      </c>
      <c r="N263" s="175">
        <f>Assumptions!$G$55*Assumptions!$G$46*INDEX(Demand!N$9:N$1040, MATCH($C263, Demand!$B$9:$B$1040,0))</f>
        <v>80.779270833333328</v>
      </c>
      <c r="O263" s="175">
        <f>Assumptions!$G$55*Assumptions!$G$46*INDEX(Demand!O$9:O$1040, MATCH($C263, Demand!$B$9:$B$1040,0))</f>
        <v>80.779270833333328</v>
      </c>
      <c r="P263" s="175">
        <f>Assumptions!$G$55*Assumptions!$G$46*INDEX(Demand!P$9:P$1040, MATCH($C263, Demand!$B$9:$B$1040,0))</f>
        <v>80.779270833333328</v>
      </c>
      <c r="Q263" s="175">
        <f>Assumptions!$G$55*Assumptions!$G$46*INDEX(Demand!Q$9:Q$1040, MATCH($C263, Demand!$B$9:$B$1040,0))</f>
        <v>80.779270833333328</v>
      </c>
      <c r="R263" s="175">
        <f>Assumptions!$G$55*Assumptions!$G$46*INDEX(Demand!R$9:R$1040, MATCH($C263, Demand!$B$9:$B$1040,0))</f>
        <v>80.779270833333328</v>
      </c>
      <c r="S263" s="175">
        <f>Assumptions!$G$55*Assumptions!$G$46*INDEX(Demand!S$9:S$1040, MATCH($C263, Demand!$B$9:$B$1040,0))</f>
        <v>80.779270833333328</v>
      </c>
      <c r="T263" s="175">
        <f>Assumptions!$G$55*Assumptions!$G$46*INDEX(Demand!T$9:T$1040, MATCH($C263, Demand!$B$9:$B$1040,0))</f>
        <v>80.779270833333328</v>
      </c>
      <c r="U263" s="175">
        <f>Assumptions!$G$55*Assumptions!$G$46*INDEX(Demand!U$9:U$1040, MATCH($C263, Demand!$B$9:$B$1040,0))</f>
        <v>80.779270833333328</v>
      </c>
      <c r="V263" s="175">
        <f>Assumptions!$G$55*Assumptions!$G$46*INDEX(Demand!V$9:V$1040, MATCH($C263, Demand!$B$9:$B$1040,0))</f>
        <v>80.779270833333328</v>
      </c>
      <c r="W263" s="175">
        <f>Assumptions!$G$55*Assumptions!$G$46*INDEX(Demand!W$9:W$1040, MATCH($C263, Demand!$B$9:$B$1040,0))</f>
        <v>80.779270833333328</v>
      </c>
      <c r="X263" s="175">
        <f>Assumptions!$G$55*Assumptions!$G$46*INDEX(Demand!X$9:X$1040, MATCH($C263, Demand!$B$9:$B$1040,0))</f>
        <v>80.779270833333328</v>
      </c>
    </row>
    <row r="264" spans="2:24" s="1" customFormat="1" x14ac:dyDescent="0.2">
      <c r="B264" s="220">
        <f>'Span data'!B265</f>
        <v>10335642</v>
      </c>
      <c r="C264" s="169" t="str">
        <f>'Span data'!C265</f>
        <v>SHL004</v>
      </c>
      <c r="D264" s="162"/>
      <c r="E264" s="175">
        <f>Assumptions!$G$55*Assumptions!$G$46*INDEX(Demand!E$9:E$1040, MATCH($C264, Demand!$B$9:$B$1040,0))</f>
        <v>80.880624999999995</v>
      </c>
      <c r="F264" s="175">
        <f>Assumptions!$G$55*Assumptions!$G$46*INDEX(Demand!F$9:F$1040, MATCH($C264, Demand!$B$9:$B$1040,0))</f>
        <v>80.779270833333328</v>
      </c>
      <c r="G264" s="175">
        <f>Assumptions!$G$55*Assumptions!$G$46*INDEX(Demand!G$9:G$1040, MATCH($C264, Demand!$B$9:$B$1040,0))</f>
        <v>80.981979166666662</v>
      </c>
      <c r="H264" s="175">
        <f>Assumptions!$G$55*Assumptions!$G$46*INDEX(Demand!H$9:H$1040, MATCH($C264, Demand!$B$9:$B$1040,0))</f>
        <v>81.184687499999995</v>
      </c>
      <c r="I264" s="175">
        <f>Assumptions!$G$55*Assumptions!$G$46*INDEX(Demand!I$9:I$1040, MATCH($C264, Demand!$B$9:$B$1040,0))</f>
        <v>80.576562499999994</v>
      </c>
      <c r="J264" s="175">
        <f>Assumptions!$G$55*Assumptions!$G$46*INDEX(Demand!J$9:J$1040, MATCH($C264, Demand!$B$9:$B$1040,0))</f>
        <v>80.171145833333327</v>
      </c>
      <c r="K264" s="175">
        <f>Assumptions!$G$55*Assumptions!$G$46*INDEX(Demand!K$9:K$1040, MATCH($C264, Demand!$B$9:$B$1040,0))</f>
        <v>80.576562499999994</v>
      </c>
      <c r="L264" s="175">
        <f>Assumptions!$G$55*Assumptions!$G$46*INDEX(Demand!L$9:L$1040, MATCH($C264, Demand!$B$9:$B$1040,0))</f>
        <v>81.184687499999995</v>
      </c>
      <c r="M264" s="175">
        <f>Assumptions!$G$55*Assumptions!$G$46*INDEX(Demand!M$9:M$1040, MATCH($C264, Demand!$B$9:$B$1040,0))</f>
        <v>80.779270833333328</v>
      </c>
      <c r="N264" s="175">
        <f>Assumptions!$G$55*Assumptions!$G$46*INDEX(Demand!N$9:N$1040, MATCH($C264, Demand!$B$9:$B$1040,0))</f>
        <v>80.779270833333328</v>
      </c>
      <c r="O264" s="175">
        <f>Assumptions!$G$55*Assumptions!$G$46*INDEX(Demand!O$9:O$1040, MATCH($C264, Demand!$B$9:$B$1040,0))</f>
        <v>80.779270833333328</v>
      </c>
      <c r="P264" s="175">
        <f>Assumptions!$G$55*Assumptions!$G$46*INDEX(Demand!P$9:P$1040, MATCH($C264, Demand!$B$9:$B$1040,0))</f>
        <v>80.779270833333328</v>
      </c>
      <c r="Q264" s="175">
        <f>Assumptions!$G$55*Assumptions!$G$46*INDEX(Demand!Q$9:Q$1040, MATCH($C264, Demand!$B$9:$B$1040,0))</f>
        <v>80.779270833333328</v>
      </c>
      <c r="R264" s="175">
        <f>Assumptions!$G$55*Assumptions!$G$46*INDEX(Demand!R$9:R$1040, MATCH($C264, Demand!$B$9:$B$1040,0))</f>
        <v>80.779270833333328</v>
      </c>
      <c r="S264" s="175">
        <f>Assumptions!$G$55*Assumptions!$G$46*INDEX(Demand!S$9:S$1040, MATCH($C264, Demand!$B$9:$B$1040,0))</f>
        <v>80.779270833333328</v>
      </c>
      <c r="T264" s="175">
        <f>Assumptions!$G$55*Assumptions!$G$46*INDEX(Demand!T$9:T$1040, MATCH($C264, Demand!$B$9:$B$1040,0))</f>
        <v>80.779270833333328</v>
      </c>
      <c r="U264" s="175">
        <f>Assumptions!$G$55*Assumptions!$G$46*INDEX(Demand!U$9:U$1040, MATCH($C264, Demand!$B$9:$B$1040,0))</f>
        <v>80.779270833333328</v>
      </c>
      <c r="V264" s="175">
        <f>Assumptions!$G$55*Assumptions!$G$46*INDEX(Demand!V$9:V$1040, MATCH($C264, Demand!$B$9:$B$1040,0))</f>
        <v>80.779270833333328</v>
      </c>
      <c r="W264" s="175">
        <f>Assumptions!$G$55*Assumptions!$G$46*INDEX(Demand!W$9:W$1040, MATCH($C264, Demand!$B$9:$B$1040,0))</f>
        <v>80.779270833333328</v>
      </c>
      <c r="X264" s="175">
        <f>Assumptions!$G$55*Assumptions!$G$46*INDEX(Demand!X$9:X$1040, MATCH($C264, Demand!$B$9:$B$1040,0))</f>
        <v>80.779270833333328</v>
      </c>
    </row>
    <row r="265" spans="2:24" s="1" customFormat="1" x14ac:dyDescent="0.2">
      <c r="B265" s="220">
        <f>'Span data'!B266</f>
        <v>10335643</v>
      </c>
      <c r="C265" s="169" t="str">
        <f>'Span data'!C266</f>
        <v>SHL004</v>
      </c>
      <c r="D265" s="162"/>
      <c r="E265" s="175">
        <f>Assumptions!$G$55*Assumptions!$G$46*INDEX(Demand!E$9:E$1040, MATCH($C265, Demand!$B$9:$B$1040,0))</f>
        <v>80.880624999999995</v>
      </c>
      <c r="F265" s="175">
        <f>Assumptions!$G$55*Assumptions!$G$46*INDEX(Demand!F$9:F$1040, MATCH($C265, Demand!$B$9:$B$1040,0))</f>
        <v>80.779270833333328</v>
      </c>
      <c r="G265" s="175">
        <f>Assumptions!$G$55*Assumptions!$G$46*INDEX(Demand!G$9:G$1040, MATCH($C265, Demand!$B$9:$B$1040,0))</f>
        <v>80.981979166666662</v>
      </c>
      <c r="H265" s="175">
        <f>Assumptions!$G$55*Assumptions!$G$46*INDEX(Demand!H$9:H$1040, MATCH($C265, Demand!$B$9:$B$1040,0))</f>
        <v>81.184687499999995</v>
      </c>
      <c r="I265" s="175">
        <f>Assumptions!$G$55*Assumptions!$G$46*INDEX(Demand!I$9:I$1040, MATCH($C265, Demand!$B$9:$B$1040,0))</f>
        <v>80.576562499999994</v>
      </c>
      <c r="J265" s="175">
        <f>Assumptions!$G$55*Assumptions!$G$46*INDEX(Demand!J$9:J$1040, MATCH($C265, Demand!$B$9:$B$1040,0))</f>
        <v>80.171145833333327</v>
      </c>
      <c r="K265" s="175">
        <f>Assumptions!$G$55*Assumptions!$G$46*INDEX(Demand!K$9:K$1040, MATCH($C265, Demand!$B$9:$B$1040,0))</f>
        <v>80.576562499999994</v>
      </c>
      <c r="L265" s="175">
        <f>Assumptions!$G$55*Assumptions!$G$46*INDEX(Demand!L$9:L$1040, MATCH($C265, Demand!$B$9:$B$1040,0))</f>
        <v>81.184687499999995</v>
      </c>
      <c r="M265" s="175">
        <f>Assumptions!$G$55*Assumptions!$G$46*INDEX(Demand!M$9:M$1040, MATCH($C265, Demand!$B$9:$B$1040,0))</f>
        <v>80.779270833333328</v>
      </c>
      <c r="N265" s="175">
        <f>Assumptions!$G$55*Assumptions!$G$46*INDEX(Demand!N$9:N$1040, MATCH($C265, Demand!$B$9:$B$1040,0))</f>
        <v>80.779270833333328</v>
      </c>
      <c r="O265" s="175">
        <f>Assumptions!$G$55*Assumptions!$G$46*INDEX(Demand!O$9:O$1040, MATCH($C265, Demand!$B$9:$B$1040,0))</f>
        <v>80.779270833333328</v>
      </c>
      <c r="P265" s="175">
        <f>Assumptions!$G$55*Assumptions!$G$46*INDEX(Demand!P$9:P$1040, MATCH($C265, Demand!$B$9:$B$1040,0))</f>
        <v>80.779270833333328</v>
      </c>
      <c r="Q265" s="175">
        <f>Assumptions!$G$55*Assumptions!$G$46*INDEX(Demand!Q$9:Q$1040, MATCH($C265, Demand!$B$9:$B$1040,0))</f>
        <v>80.779270833333328</v>
      </c>
      <c r="R265" s="175">
        <f>Assumptions!$G$55*Assumptions!$G$46*INDEX(Demand!R$9:R$1040, MATCH($C265, Demand!$B$9:$B$1040,0))</f>
        <v>80.779270833333328</v>
      </c>
      <c r="S265" s="175">
        <f>Assumptions!$G$55*Assumptions!$G$46*INDEX(Demand!S$9:S$1040, MATCH($C265, Demand!$B$9:$B$1040,0))</f>
        <v>80.779270833333328</v>
      </c>
      <c r="T265" s="175">
        <f>Assumptions!$G$55*Assumptions!$G$46*INDEX(Demand!T$9:T$1040, MATCH($C265, Demand!$B$9:$B$1040,0))</f>
        <v>80.779270833333328</v>
      </c>
      <c r="U265" s="175">
        <f>Assumptions!$G$55*Assumptions!$G$46*INDEX(Demand!U$9:U$1040, MATCH($C265, Demand!$B$9:$B$1040,0))</f>
        <v>80.779270833333328</v>
      </c>
      <c r="V265" s="175">
        <f>Assumptions!$G$55*Assumptions!$G$46*INDEX(Demand!V$9:V$1040, MATCH($C265, Demand!$B$9:$B$1040,0))</f>
        <v>80.779270833333328</v>
      </c>
      <c r="W265" s="175">
        <f>Assumptions!$G$55*Assumptions!$G$46*INDEX(Demand!W$9:W$1040, MATCH($C265, Demand!$B$9:$B$1040,0))</f>
        <v>80.779270833333328</v>
      </c>
      <c r="X265" s="175">
        <f>Assumptions!$G$55*Assumptions!$G$46*INDEX(Demand!X$9:X$1040, MATCH($C265, Demand!$B$9:$B$1040,0))</f>
        <v>80.779270833333328</v>
      </c>
    </row>
    <row r="266" spans="2:24" s="1" customFormat="1" x14ac:dyDescent="0.2">
      <c r="B266" s="220">
        <f>'Span data'!B267</f>
        <v>10335708</v>
      </c>
      <c r="C266" s="169" t="str">
        <f>'Span data'!C267</f>
        <v>SHL004</v>
      </c>
      <c r="D266" s="162"/>
      <c r="E266" s="175">
        <f>Assumptions!$G$55*Assumptions!$G$46*INDEX(Demand!E$9:E$1040, MATCH($C266, Demand!$B$9:$B$1040,0))</f>
        <v>80.880624999999995</v>
      </c>
      <c r="F266" s="175">
        <f>Assumptions!$G$55*Assumptions!$G$46*INDEX(Demand!F$9:F$1040, MATCH($C266, Demand!$B$9:$B$1040,0))</f>
        <v>80.779270833333328</v>
      </c>
      <c r="G266" s="175">
        <f>Assumptions!$G$55*Assumptions!$G$46*INDEX(Demand!G$9:G$1040, MATCH($C266, Demand!$B$9:$B$1040,0))</f>
        <v>80.981979166666662</v>
      </c>
      <c r="H266" s="175">
        <f>Assumptions!$G$55*Assumptions!$G$46*INDEX(Demand!H$9:H$1040, MATCH($C266, Demand!$B$9:$B$1040,0))</f>
        <v>81.184687499999995</v>
      </c>
      <c r="I266" s="175">
        <f>Assumptions!$G$55*Assumptions!$G$46*INDEX(Demand!I$9:I$1040, MATCH($C266, Demand!$B$9:$B$1040,0))</f>
        <v>80.576562499999994</v>
      </c>
      <c r="J266" s="175">
        <f>Assumptions!$G$55*Assumptions!$G$46*INDEX(Demand!J$9:J$1040, MATCH($C266, Demand!$B$9:$B$1040,0))</f>
        <v>80.171145833333327</v>
      </c>
      <c r="K266" s="175">
        <f>Assumptions!$G$55*Assumptions!$G$46*INDEX(Demand!K$9:K$1040, MATCH($C266, Demand!$B$9:$B$1040,0))</f>
        <v>80.576562499999994</v>
      </c>
      <c r="L266" s="175">
        <f>Assumptions!$G$55*Assumptions!$G$46*INDEX(Demand!L$9:L$1040, MATCH($C266, Demand!$B$9:$B$1040,0))</f>
        <v>81.184687499999995</v>
      </c>
      <c r="M266" s="175">
        <f>Assumptions!$G$55*Assumptions!$G$46*INDEX(Demand!M$9:M$1040, MATCH($C266, Demand!$B$9:$B$1040,0))</f>
        <v>80.779270833333328</v>
      </c>
      <c r="N266" s="175">
        <f>Assumptions!$G$55*Assumptions!$G$46*INDEX(Demand!N$9:N$1040, MATCH($C266, Demand!$B$9:$B$1040,0))</f>
        <v>80.779270833333328</v>
      </c>
      <c r="O266" s="175">
        <f>Assumptions!$G$55*Assumptions!$G$46*INDEX(Demand!O$9:O$1040, MATCH($C266, Demand!$B$9:$B$1040,0))</f>
        <v>80.779270833333328</v>
      </c>
      <c r="P266" s="175">
        <f>Assumptions!$G$55*Assumptions!$G$46*INDEX(Demand!P$9:P$1040, MATCH($C266, Demand!$B$9:$B$1040,0))</f>
        <v>80.779270833333328</v>
      </c>
      <c r="Q266" s="175">
        <f>Assumptions!$G$55*Assumptions!$G$46*INDEX(Demand!Q$9:Q$1040, MATCH($C266, Demand!$B$9:$B$1040,0))</f>
        <v>80.779270833333328</v>
      </c>
      <c r="R266" s="175">
        <f>Assumptions!$G$55*Assumptions!$G$46*INDEX(Demand!R$9:R$1040, MATCH($C266, Demand!$B$9:$B$1040,0))</f>
        <v>80.779270833333328</v>
      </c>
      <c r="S266" s="175">
        <f>Assumptions!$G$55*Assumptions!$G$46*INDEX(Demand!S$9:S$1040, MATCH($C266, Demand!$B$9:$B$1040,0))</f>
        <v>80.779270833333328</v>
      </c>
      <c r="T266" s="175">
        <f>Assumptions!$G$55*Assumptions!$G$46*INDEX(Demand!T$9:T$1040, MATCH($C266, Demand!$B$9:$B$1040,0))</f>
        <v>80.779270833333328</v>
      </c>
      <c r="U266" s="175">
        <f>Assumptions!$G$55*Assumptions!$G$46*INDEX(Demand!U$9:U$1040, MATCH($C266, Demand!$B$9:$B$1040,0))</f>
        <v>80.779270833333328</v>
      </c>
      <c r="V266" s="175">
        <f>Assumptions!$G$55*Assumptions!$G$46*INDEX(Demand!V$9:V$1040, MATCH($C266, Demand!$B$9:$B$1040,0))</f>
        <v>80.779270833333328</v>
      </c>
      <c r="W266" s="175">
        <f>Assumptions!$G$55*Assumptions!$G$46*INDEX(Demand!W$9:W$1040, MATCH($C266, Demand!$B$9:$B$1040,0))</f>
        <v>80.779270833333328</v>
      </c>
      <c r="X266" s="175">
        <f>Assumptions!$G$55*Assumptions!$G$46*INDEX(Demand!X$9:X$1040, MATCH($C266, Demand!$B$9:$B$1040,0))</f>
        <v>80.779270833333328</v>
      </c>
    </row>
    <row r="267" spans="2:24" s="1" customFormat="1" x14ac:dyDescent="0.2">
      <c r="B267" s="220">
        <f>'Span data'!B268</f>
        <v>10337277</v>
      </c>
      <c r="C267" s="169" t="str">
        <f>'Span data'!C268</f>
        <v>FNS013</v>
      </c>
      <c r="D267" s="162"/>
      <c r="E267" s="175">
        <f>Assumptions!$G$55*Assumptions!$G$46*INDEX(Demand!E$9:E$1040, MATCH($C267, Demand!$B$9:$B$1040,0))</f>
        <v>115.84781249999999</v>
      </c>
      <c r="F267" s="175">
        <f>Assumptions!$G$55*Assumptions!$G$46*INDEX(Demand!F$9:F$1040, MATCH($C267, Demand!$B$9:$B$1040,0))</f>
        <v>118.17895833333331</v>
      </c>
      <c r="G267" s="175">
        <f>Assumptions!$G$55*Assumptions!$G$46*INDEX(Demand!G$9:G$1040, MATCH($C267, Demand!$B$9:$B$1040,0))</f>
        <v>120.81416666666667</v>
      </c>
      <c r="H267" s="175">
        <f>Assumptions!$G$55*Assumptions!$G$46*INDEX(Demand!H$9:H$1040, MATCH($C267, Demand!$B$9:$B$1040,0))</f>
        <v>123.65208333333332</v>
      </c>
      <c r="I267" s="175">
        <f>Assumptions!$G$55*Assumptions!$G$46*INDEX(Demand!I$9:I$1040, MATCH($C267, Demand!$B$9:$B$1040,0))</f>
        <v>126.0845833333333</v>
      </c>
      <c r="J267" s="175">
        <f>Assumptions!$G$55*Assumptions!$G$46*INDEX(Demand!J$9:J$1040, MATCH($C267, Demand!$B$9:$B$1040,0))</f>
        <v>128.61843749999997</v>
      </c>
      <c r="K267" s="175">
        <f>Assumptions!$G$55*Assumptions!$G$46*INDEX(Demand!K$9:K$1040, MATCH($C267, Demand!$B$9:$B$1040,0))</f>
        <v>131.86177083333331</v>
      </c>
      <c r="L267" s="175">
        <f>Assumptions!$G$55*Assumptions!$G$46*INDEX(Demand!L$9:L$1040, MATCH($C267, Demand!$B$9:$B$1040,0))</f>
        <v>135.71322916666665</v>
      </c>
      <c r="M267" s="175">
        <f>Assumptions!$G$55*Assumptions!$G$46*INDEX(Demand!M$9:M$1040, MATCH($C267, Demand!$B$9:$B$1040,0))</f>
        <v>139.15927083333332</v>
      </c>
      <c r="N267" s="175">
        <f>Assumptions!$G$55*Assumptions!$G$46*INDEX(Demand!N$9:N$1040, MATCH($C267, Demand!$B$9:$B$1040,0))</f>
        <v>139.15927083333332</v>
      </c>
      <c r="O267" s="175">
        <f>Assumptions!$G$55*Assumptions!$G$46*INDEX(Demand!O$9:O$1040, MATCH($C267, Demand!$B$9:$B$1040,0))</f>
        <v>139.15927083333332</v>
      </c>
      <c r="P267" s="175">
        <f>Assumptions!$G$55*Assumptions!$G$46*INDEX(Demand!P$9:P$1040, MATCH($C267, Demand!$B$9:$B$1040,0))</f>
        <v>139.15927083333332</v>
      </c>
      <c r="Q267" s="175">
        <f>Assumptions!$G$55*Assumptions!$G$46*INDEX(Demand!Q$9:Q$1040, MATCH($C267, Demand!$B$9:$B$1040,0))</f>
        <v>139.15927083333332</v>
      </c>
      <c r="R267" s="175">
        <f>Assumptions!$G$55*Assumptions!$G$46*INDEX(Demand!R$9:R$1040, MATCH($C267, Demand!$B$9:$B$1040,0))</f>
        <v>139.15927083333332</v>
      </c>
      <c r="S267" s="175">
        <f>Assumptions!$G$55*Assumptions!$G$46*INDEX(Demand!S$9:S$1040, MATCH($C267, Demand!$B$9:$B$1040,0))</f>
        <v>139.15927083333332</v>
      </c>
      <c r="T267" s="175">
        <f>Assumptions!$G$55*Assumptions!$G$46*INDEX(Demand!T$9:T$1040, MATCH($C267, Demand!$B$9:$B$1040,0))</f>
        <v>139.15927083333332</v>
      </c>
      <c r="U267" s="175">
        <f>Assumptions!$G$55*Assumptions!$G$46*INDEX(Demand!U$9:U$1040, MATCH($C267, Demand!$B$9:$B$1040,0))</f>
        <v>139.15927083333332</v>
      </c>
      <c r="V267" s="175">
        <f>Assumptions!$G$55*Assumptions!$G$46*INDEX(Demand!V$9:V$1040, MATCH($C267, Demand!$B$9:$B$1040,0))</f>
        <v>139.15927083333332</v>
      </c>
      <c r="W267" s="175">
        <f>Assumptions!$G$55*Assumptions!$G$46*INDEX(Demand!W$9:W$1040, MATCH($C267, Demand!$B$9:$B$1040,0))</f>
        <v>139.15927083333332</v>
      </c>
      <c r="X267" s="175">
        <f>Assumptions!$G$55*Assumptions!$G$46*INDEX(Demand!X$9:X$1040, MATCH($C267, Demand!$B$9:$B$1040,0))</f>
        <v>139.15927083333332</v>
      </c>
    </row>
    <row r="268" spans="2:24" s="1" customFormat="1" x14ac:dyDescent="0.2">
      <c r="B268" s="220">
        <f>'Span data'!B269</f>
        <v>10337280</v>
      </c>
      <c r="C268" s="169" t="str">
        <f>'Span data'!C269</f>
        <v>FNS013</v>
      </c>
      <c r="D268" s="162"/>
      <c r="E268" s="175">
        <f>Assumptions!$G$55*Assumptions!$G$46*INDEX(Demand!E$9:E$1040, MATCH($C268, Demand!$B$9:$B$1040,0))</f>
        <v>115.84781249999999</v>
      </c>
      <c r="F268" s="175">
        <f>Assumptions!$G$55*Assumptions!$G$46*INDEX(Demand!F$9:F$1040, MATCH($C268, Demand!$B$9:$B$1040,0))</f>
        <v>118.17895833333331</v>
      </c>
      <c r="G268" s="175">
        <f>Assumptions!$G$55*Assumptions!$G$46*INDEX(Demand!G$9:G$1040, MATCH($C268, Demand!$B$9:$B$1040,0))</f>
        <v>120.81416666666667</v>
      </c>
      <c r="H268" s="175">
        <f>Assumptions!$G$55*Assumptions!$G$46*INDEX(Demand!H$9:H$1040, MATCH($C268, Demand!$B$9:$B$1040,0))</f>
        <v>123.65208333333332</v>
      </c>
      <c r="I268" s="175">
        <f>Assumptions!$G$55*Assumptions!$G$46*INDEX(Demand!I$9:I$1040, MATCH($C268, Demand!$B$9:$B$1040,0))</f>
        <v>126.0845833333333</v>
      </c>
      <c r="J268" s="175">
        <f>Assumptions!$G$55*Assumptions!$G$46*INDEX(Demand!J$9:J$1040, MATCH($C268, Demand!$B$9:$B$1040,0))</f>
        <v>128.61843749999997</v>
      </c>
      <c r="K268" s="175">
        <f>Assumptions!$G$55*Assumptions!$G$46*INDEX(Demand!K$9:K$1040, MATCH($C268, Demand!$B$9:$B$1040,0))</f>
        <v>131.86177083333331</v>
      </c>
      <c r="L268" s="175">
        <f>Assumptions!$G$55*Assumptions!$G$46*INDEX(Demand!L$9:L$1040, MATCH($C268, Demand!$B$9:$B$1040,0))</f>
        <v>135.71322916666665</v>
      </c>
      <c r="M268" s="175">
        <f>Assumptions!$G$55*Assumptions!$G$46*INDEX(Demand!M$9:M$1040, MATCH($C268, Demand!$B$9:$B$1040,0))</f>
        <v>139.15927083333332</v>
      </c>
      <c r="N268" s="175">
        <f>Assumptions!$G$55*Assumptions!$G$46*INDEX(Demand!N$9:N$1040, MATCH($C268, Demand!$B$9:$B$1040,0))</f>
        <v>139.15927083333332</v>
      </c>
      <c r="O268" s="175">
        <f>Assumptions!$G$55*Assumptions!$G$46*INDEX(Demand!O$9:O$1040, MATCH($C268, Demand!$B$9:$B$1040,0))</f>
        <v>139.15927083333332</v>
      </c>
      <c r="P268" s="175">
        <f>Assumptions!$G$55*Assumptions!$G$46*INDEX(Demand!P$9:P$1040, MATCH($C268, Demand!$B$9:$B$1040,0))</f>
        <v>139.15927083333332</v>
      </c>
      <c r="Q268" s="175">
        <f>Assumptions!$G$55*Assumptions!$G$46*INDEX(Demand!Q$9:Q$1040, MATCH($C268, Demand!$B$9:$B$1040,0))</f>
        <v>139.15927083333332</v>
      </c>
      <c r="R268" s="175">
        <f>Assumptions!$G$55*Assumptions!$G$46*INDEX(Demand!R$9:R$1040, MATCH($C268, Demand!$B$9:$B$1040,0))</f>
        <v>139.15927083333332</v>
      </c>
      <c r="S268" s="175">
        <f>Assumptions!$G$55*Assumptions!$G$46*INDEX(Demand!S$9:S$1040, MATCH($C268, Demand!$B$9:$B$1040,0))</f>
        <v>139.15927083333332</v>
      </c>
      <c r="T268" s="175">
        <f>Assumptions!$G$55*Assumptions!$G$46*INDEX(Demand!T$9:T$1040, MATCH($C268, Demand!$B$9:$B$1040,0))</f>
        <v>139.15927083333332</v>
      </c>
      <c r="U268" s="175">
        <f>Assumptions!$G$55*Assumptions!$G$46*INDEX(Demand!U$9:U$1040, MATCH($C268, Demand!$B$9:$B$1040,0))</f>
        <v>139.15927083333332</v>
      </c>
      <c r="V268" s="175">
        <f>Assumptions!$G$55*Assumptions!$G$46*INDEX(Demand!V$9:V$1040, MATCH($C268, Demand!$B$9:$B$1040,0))</f>
        <v>139.15927083333332</v>
      </c>
      <c r="W268" s="175">
        <f>Assumptions!$G$55*Assumptions!$G$46*INDEX(Demand!W$9:W$1040, MATCH($C268, Demand!$B$9:$B$1040,0))</f>
        <v>139.15927083333332</v>
      </c>
      <c r="X268" s="175">
        <f>Assumptions!$G$55*Assumptions!$G$46*INDEX(Demand!X$9:X$1040, MATCH($C268, Demand!$B$9:$B$1040,0))</f>
        <v>139.15927083333332</v>
      </c>
    </row>
    <row r="269" spans="2:24" s="1" customFormat="1" x14ac:dyDescent="0.2">
      <c r="B269" s="220">
        <f>'Span data'!B270</f>
        <v>10337583</v>
      </c>
      <c r="C269" s="169" t="str">
        <f>'Span data'!C270</f>
        <v>FNS022</v>
      </c>
      <c r="D269" s="162"/>
      <c r="E269" s="175">
        <f>Assumptions!$G$55*Assumptions!$G$46*INDEX(Demand!E$9:E$1040, MATCH($C269, Demand!$B$9:$B$1040,0))</f>
        <v>62.434166666666655</v>
      </c>
      <c r="F269" s="175">
        <f>Assumptions!$G$55*Assumptions!$G$46*INDEX(Demand!F$9:F$1040, MATCH($C269, Demand!$B$9:$B$1040,0))</f>
        <v>63.853124999999984</v>
      </c>
      <c r="G269" s="175">
        <f>Assumptions!$G$55*Assumptions!$G$46*INDEX(Demand!G$9:G$1040, MATCH($C269, Demand!$B$9:$B$1040,0))</f>
        <v>65.576145833333328</v>
      </c>
      <c r="H269" s="175">
        <f>Assumptions!$G$55*Assumptions!$G$46*INDEX(Demand!H$9:H$1040, MATCH($C269, Demand!$B$9:$B$1040,0))</f>
        <v>67.299166666666665</v>
      </c>
      <c r="I269" s="175">
        <f>Assumptions!$G$55*Assumptions!$G$46*INDEX(Demand!I$9:I$1040, MATCH($C269, Demand!$B$9:$B$1040,0))</f>
        <v>68.515416666666667</v>
      </c>
      <c r="J269" s="175">
        <f>Assumptions!$G$55*Assumptions!$G$46*INDEX(Demand!J$9:J$1040, MATCH($C269, Demand!$B$9:$B$1040,0))</f>
        <v>69.833020833333322</v>
      </c>
      <c r="K269" s="175">
        <f>Assumptions!$G$55*Assumptions!$G$46*INDEX(Demand!K$9:K$1040, MATCH($C269, Demand!$B$9:$B$1040,0))</f>
        <v>71.556041666666644</v>
      </c>
      <c r="L269" s="175">
        <f>Assumptions!$G$55*Assumptions!$G$46*INDEX(Demand!L$9:L$1040, MATCH($C269, Demand!$B$9:$B$1040,0))</f>
        <v>73.481770833333314</v>
      </c>
      <c r="M269" s="175">
        <f>Assumptions!$G$55*Assumptions!$G$46*INDEX(Demand!M$9:M$1040, MATCH($C269, Demand!$B$9:$B$1040,0))</f>
        <v>74.799374999999984</v>
      </c>
      <c r="N269" s="175">
        <f>Assumptions!$G$55*Assumptions!$G$46*INDEX(Demand!N$9:N$1040, MATCH($C269, Demand!$B$9:$B$1040,0))</f>
        <v>74.799374999999984</v>
      </c>
      <c r="O269" s="175">
        <f>Assumptions!$G$55*Assumptions!$G$46*INDEX(Demand!O$9:O$1040, MATCH($C269, Demand!$B$9:$B$1040,0))</f>
        <v>74.799374999999984</v>
      </c>
      <c r="P269" s="175">
        <f>Assumptions!$G$55*Assumptions!$G$46*INDEX(Demand!P$9:P$1040, MATCH($C269, Demand!$B$9:$B$1040,0))</f>
        <v>74.799374999999984</v>
      </c>
      <c r="Q269" s="175">
        <f>Assumptions!$G$55*Assumptions!$G$46*INDEX(Demand!Q$9:Q$1040, MATCH($C269, Demand!$B$9:$B$1040,0))</f>
        <v>74.799374999999984</v>
      </c>
      <c r="R269" s="175">
        <f>Assumptions!$G$55*Assumptions!$G$46*INDEX(Demand!R$9:R$1040, MATCH($C269, Demand!$B$9:$B$1040,0))</f>
        <v>74.799374999999984</v>
      </c>
      <c r="S269" s="175">
        <f>Assumptions!$G$55*Assumptions!$G$46*INDEX(Demand!S$9:S$1040, MATCH($C269, Demand!$B$9:$B$1040,0))</f>
        <v>74.799374999999984</v>
      </c>
      <c r="T269" s="175">
        <f>Assumptions!$G$55*Assumptions!$G$46*INDEX(Demand!T$9:T$1040, MATCH($C269, Demand!$B$9:$B$1040,0))</f>
        <v>74.799374999999984</v>
      </c>
      <c r="U269" s="175">
        <f>Assumptions!$G$55*Assumptions!$G$46*INDEX(Demand!U$9:U$1040, MATCH($C269, Demand!$B$9:$B$1040,0))</f>
        <v>74.799374999999984</v>
      </c>
      <c r="V269" s="175">
        <f>Assumptions!$G$55*Assumptions!$G$46*INDEX(Demand!V$9:V$1040, MATCH($C269, Demand!$B$9:$B$1040,0))</f>
        <v>74.799374999999984</v>
      </c>
      <c r="W269" s="175">
        <f>Assumptions!$G$55*Assumptions!$G$46*INDEX(Demand!W$9:W$1040, MATCH($C269, Demand!$B$9:$B$1040,0))</f>
        <v>74.799374999999984</v>
      </c>
      <c r="X269" s="175">
        <f>Assumptions!$G$55*Assumptions!$G$46*INDEX(Demand!X$9:X$1040, MATCH($C269, Demand!$B$9:$B$1040,0))</f>
        <v>74.799374999999984</v>
      </c>
    </row>
    <row r="270" spans="2:24" s="1" customFormat="1" x14ac:dyDescent="0.2">
      <c r="B270" s="220">
        <f>'Span data'!B271</f>
        <v>10337585</v>
      </c>
      <c r="C270" s="169" t="str">
        <f>'Span data'!C271</f>
        <v>FNS022</v>
      </c>
      <c r="D270" s="162"/>
      <c r="E270" s="175">
        <f>Assumptions!$G$55*Assumptions!$G$46*INDEX(Demand!E$9:E$1040, MATCH($C270, Demand!$B$9:$B$1040,0))</f>
        <v>62.434166666666655</v>
      </c>
      <c r="F270" s="175">
        <f>Assumptions!$G$55*Assumptions!$G$46*INDEX(Demand!F$9:F$1040, MATCH($C270, Demand!$B$9:$B$1040,0))</f>
        <v>63.853124999999984</v>
      </c>
      <c r="G270" s="175">
        <f>Assumptions!$G$55*Assumptions!$G$46*INDEX(Demand!G$9:G$1040, MATCH($C270, Demand!$B$9:$B$1040,0))</f>
        <v>65.576145833333328</v>
      </c>
      <c r="H270" s="175">
        <f>Assumptions!$G$55*Assumptions!$G$46*INDEX(Demand!H$9:H$1040, MATCH($C270, Demand!$B$9:$B$1040,0))</f>
        <v>67.299166666666665</v>
      </c>
      <c r="I270" s="175">
        <f>Assumptions!$G$55*Assumptions!$G$46*INDEX(Demand!I$9:I$1040, MATCH($C270, Demand!$B$9:$B$1040,0))</f>
        <v>68.515416666666667</v>
      </c>
      <c r="J270" s="175">
        <f>Assumptions!$G$55*Assumptions!$G$46*INDEX(Demand!J$9:J$1040, MATCH($C270, Demand!$B$9:$B$1040,0))</f>
        <v>69.833020833333322</v>
      </c>
      <c r="K270" s="175">
        <f>Assumptions!$G$55*Assumptions!$G$46*INDEX(Demand!K$9:K$1040, MATCH($C270, Demand!$B$9:$B$1040,0))</f>
        <v>71.556041666666644</v>
      </c>
      <c r="L270" s="175">
        <f>Assumptions!$G$55*Assumptions!$G$46*INDEX(Demand!L$9:L$1040, MATCH($C270, Demand!$B$9:$B$1040,0))</f>
        <v>73.481770833333314</v>
      </c>
      <c r="M270" s="175">
        <f>Assumptions!$G$55*Assumptions!$G$46*INDEX(Demand!M$9:M$1040, MATCH($C270, Demand!$B$9:$B$1040,0))</f>
        <v>74.799374999999984</v>
      </c>
      <c r="N270" s="175">
        <f>Assumptions!$G$55*Assumptions!$G$46*INDEX(Demand!N$9:N$1040, MATCH($C270, Demand!$B$9:$B$1040,0))</f>
        <v>74.799374999999984</v>
      </c>
      <c r="O270" s="175">
        <f>Assumptions!$G$55*Assumptions!$G$46*INDEX(Demand!O$9:O$1040, MATCH($C270, Demand!$B$9:$B$1040,0))</f>
        <v>74.799374999999984</v>
      </c>
      <c r="P270" s="175">
        <f>Assumptions!$G$55*Assumptions!$G$46*INDEX(Demand!P$9:P$1040, MATCH($C270, Demand!$B$9:$B$1040,0))</f>
        <v>74.799374999999984</v>
      </c>
      <c r="Q270" s="175">
        <f>Assumptions!$G$55*Assumptions!$G$46*INDEX(Demand!Q$9:Q$1040, MATCH($C270, Demand!$B$9:$B$1040,0))</f>
        <v>74.799374999999984</v>
      </c>
      <c r="R270" s="175">
        <f>Assumptions!$G$55*Assumptions!$G$46*INDEX(Demand!R$9:R$1040, MATCH($C270, Demand!$B$9:$B$1040,0))</f>
        <v>74.799374999999984</v>
      </c>
      <c r="S270" s="175">
        <f>Assumptions!$G$55*Assumptions!$G$46*INDEX(Demand!S$9:S$1040, MATCH($C270, Demand!$B$9:$B$1040,0))</f>
        <v>74.799374999999984</v>
      </c>
      <c r="T270" s="175">
        <f>Assumptions!$G$55*Assumptions!$G$46*INDEX(Demand!T$9:T$1040, MATCH($C270, Demand!$B$9:$B$1040,0))</f>
        <v>74.799374999999984</v>
      </c>
      <c r="U270" s="175">
        <f>Assumptions!$G$55*Assumptions!$G$46*INDEX(Demand!U$9:U$1040, MATCH($C270, Demand!$B$9:$B$1040,0))</f>
        <v>74.799374999999984</v>
      </c>
      <c r="V270" s="175">
        <f>Assumptions!$G$55*Assumptions!$G$46*INDEX(Demand!V$9:V$1040, MATCH($C270, Demand!$B$9:$B$1040,0))</f>
        <v>74.799374999999984</v>
      </c>
      <c r="W270" s="175">
        <f>Assumptions!$G$55*Assumptions!$G$46*INDEX(Demand!W$9:W$1040, MATCH($C270, Demand!$B$9:$B$1040,0))</f>
        <v>74.799374999999984</v>
      </c>
      <c r="X270" s="175">
        <f>Assumptions!$G$55*Assumptions!$G$46*INDEX(Demand!X$9:X$1040, MATCH($C270, Demand!$B$9:$B$1040,0))</f>
        <v>74.799374999999984</v>
      </c>
    </row>
    <row r="271" spans="2:24" s="1" customFormat="1" x14ac:dyDescent="0.2">
      <c r="B271" s="220">
        <f>'Span data'!B272</f>
        <v>10337818</v>
      </c>
      <c r="C271" s="169" t="str">
        <f>'Span data'!C272</f>
        <v>GHP022</v>
      </c>
      <c r="D271" s="162"/>
      <c r="E271" s="175">
        <f>Assumptions!$G$55*Assumptions!$G$46*INDEX(Demand!E$9:E$1040, MATCH($C271, Demand!$B$9:$B$1040,0))</f>
        <v>60.812499999999986</v>
      </c>
      <c r="F271" s="175">
        <f>Assumptions!$G$55*Assumptions!$G$46*INDEX(Demand!F$9:F$1040, MATCH($C271, Demand!$B$9:$B$1040,0))</f>
        <v>61.826041666666661</v>
      </c>
      <c r="G271" s="175">
        <f>Assumptions!$G$55*Assumptions!$G$46*INDEX(Demand!G$9:G$1040, MATCH($C271, Demand!$B$9:$B$1040,0))</f>
        <v>63.24499999999999</v>
      </c>
      <c r="H271" s="175">
        <f>Assumptions!$G$55*Assumptions!$G$46*INDEX(Demand!H$9:H$1040, MATCH($C271, Demand!$B$9:$B$1040,0))</f>
        <v>64.258541666666659</v>
      </c>
      <c r="I271" s="175">
        <f>Assumptions!$G$55*Assumptions!$G$46*INDEX(Demand!I$9:I$1040, MATCH($C271, Demand!$B$9:$B$1040,0))</f>
        <v>64.86666666666666</v>
      </c>
      <c r="J271" s="175">
        <f>Assumptions!$G$55*Assumptions!$G$46*INDEX(Demand!J$9:J$1040, MATCH($C271, Demand!$B$9:$B$1040,0))</f>
        <v>65.576145833333328</v>
      </c>
      <c r="K271" s="175">
        <f>Assumptions!$G$55*Assumptions!$G$46*INDEX(Demand!K$9:K$1040, MATCH($C271, Demand!$B$9:$B$1040,0))</f>
        <v>66.995104166666664</v>
      </c>
      <c r="L271" s="175">
        <f>Assumptions!$G$55*Assumptions!$G$46*INDEX(Demand!L$9:L$1040, MATCH($C271, Demand!$B$9:$B$1040,0))</f>
        <v>68.718124999999986</v>
      </c>
      <c r="M271" s="175">
        <f>Assumptions!$G$55*Assumptions!$G$46*INDEX(Demand!M$9:M$1040, MATCH($C271, Demand!$B$9:$B$1040,0))</f>
        <v>69.326249999999987</v>
      </c>
      <c r="N271" s="175">
        <f>Assumptions!$G$55*Assumptions!$G$46*INDEX(Demand!N$9:N$1040, MATCH($C271, Demand!$B$9:$B$1040,0))</f>
        <v>69.326249999999987</v>
      </c>
      <c r="O271" s="175">
        <f>Assumptions!$G$55*Assumptions!$G$46*INDEX(Demand!O$9:O$1040, MATCH($C271, Demand!$B$9:$B$1040,0))</f>
        <v>69.326249999999987</v>
      </c>
      <c r="P271" s="175">
        <f>Assumptions!$G$55*Assumptions!$G$46*INDEX(Demand!P$9:P$1040, MATCH($C271, Demand!$B$9:$B$1040,0))</f>
        <v>69.326249999999987</v>
      </c>
      <c r="Q271" s="175">
        <f>Assumptions!$G$55*Assumptions!$G$46*INDEX(Demand!Q$9:Q$1040, MATCH($C271, Demand!$B$9:$B$1040,0))</f>
        <v>69.326249999999987</v>
      </c>
      <c r="R271" s="175">
        <f>Assumptions!$G$55*Assumptions!$G$46*INDEX(Demand!R$9:R$1040, MATCH($C271, Demand!$B$9:$B$1040,0))</f>
        <v>69.326249999999987</v>
      </c>
      <c r="S271" s="175">
        <f>Assumptions!$G$55*Assumptions!$G$46*INDEX(Demand!S$9:S$1040, MATCH($C271, Demand!$B$9:$B$1040,0))</f>
        <v>69.326249999999987</v>
      </c>
      <c r="T271" s="175">
        <f>Assumptions!$G$55*Assumptions!$G$46*INDEX(Demand!T$9:T$1040, MATCH($C271, Demand!$B$9:$B$1040,0))</f>
        <v>69.326249999999987</v>
      </c>
      <c r="U271" s="175">
        <f>Assumptions!$G$55*Assumptions!$G$46*INDEX(Demand!U$9:U$1040, MATCH($C271, Demand!$B$9:$B$1040,0))</f>
        <v>69.326249999999987</v>
      </c>
      <c r="V271" s="175">
        <f>Assumptions!$G$55*Assumptions!$G$46*INDEX(Demand!V$9:V$1040, MATCH($C271, Demand!$B$9:$B$1040,0))</f>
        <v>69.326249999999987</v>
      </c>
      <c r="W271" s="175">
        <f>Assumptions!$G$55*Assumptions!$G$46*INDEX(Demand!W$9:W$1040, MATCH($C271, Demand!$B$9:$B$1040,0))</f>
        <v>69.326249999999987</v>
      </c>
      <c r="X271" s="175">
        <f>Assumptions!$G$55*Assumptions!$G$46*INDEX(Demand!X$9:X$1040, MATCH($C271, Demand!$B$9:$B$1040,0))</f>
        <v>69.326249999999987</v>
      </c>
    </row>
    <row r="272" spans="2:24" s="1" customFormat="1" x14ac:dyDescent="0.2">
      <c r="B272" s="220">
        <f>'Span data'!B273</f>
        <v>10338170</v>
      </c>
      <c r="C272" s="169" t="str">
        <f>'Span data'!C273</f>
        <v>WBE023</v>
      </c>
      <c r="D272" s="162"/>
      <c r="E272" s="175">
        <f>Assumptions!$G$55*Assumptions!$G$46*INDEX(Demand!E$9:E$1040, MATCH($C272, Demand!$B$9:$B$1040,0))</f>
        <v>140.98364583333333</v>
      </c>
      <c r="F272" s="175">
        <f>Assumptions!$G$55*Assumptions!$G$46*INDEX(Demand!F$9:F$1040, MATCH($C272, Demand!$B$9:$B$1040,0))</f>
        <v>144.0242708333333</v>
      </c>
      <c r="G272" s="175">
        <f>Assumptions!$G$55*Assumptions!$G$46*INDEX(Demand!G$9:G$1040, MATCH($C272, Demand!$B$9:$B$1040,0))</f>
        <v>147.77437499999996</v>
      </c>
      <c r="H272" s="175">
        <f>Assumptions!$G$55*Assumptions!$G$46*INDEX(Demand!H$9:H$1040, MATCH($C272, Demand!$B$9:$B$1040,0))</f>
        <v>151.22041666666664</v>
      </c>
      <c r="I272" s="175">
        <f>Assumptions!$G$55*Assumptions!$G$46*INDEX(Demand!I$9:I$1040, MATCH($C272, Demand!$B$9:$B$1040,0))</f>
        <v>154.46374999999998</v>
      </c>
      <c r="J272" s="175">
        <f>Assumptions!$G$55*Assumptions!$G$46*INDEX(Demand!J$9:J$1040, MATCH($C272, Demand!$B$9:$B$1040,0))</f>
        <v>158.92333333333332</v>
      </c>
      <c r="K272" s="175">
        <f>Assumptions!$G$55*Assumptions!$G$46*INDEX(Demand!K$9:K$1040, MATCH($C272, Demand!$B$9:$B$1040,0))</f>
        <v>163.68697916666665</v>
      </c>
      <c r="L272" s="175">
        <f>Assumptions!$G$55*Assumptions!$G$46*INDEX(Demand!L$9:L$1040, MATCH($C272, Demand!$B$9:$B$1040,0))</f>
        <v>169.05874999999997</v>
      </c>
      <c r="M272" s="175">
        <f>Assumptions!$G$55*Assumptions!$G$46*INDEX(Demand!M$9:M$1040, MATCH($C272, Demand!$B$9:$B$1040,0))</f>
        <v>172.80885416666666</v>
      </c>
      <c r="N272" s="175">
        <f>Assumptions!$G$55*Assumptions!$G$46*INDEX(Demand!N$9:N$1040, MATCH($C272, Demand!$B$9:$B$1040,0))</f>
        <v>172.80885416666666</v>
      </c>
      <c r="O272" s="175">
        <f>Assumptions!$G$55*Assumptions!$G$46*INDEX(Demand!O$9:O$1040, MATCH($C272, Demand!$B$9:$B$1040,0))</f>
        <v>172.80885416666666</v>
      </c>
      <c r="P272" s="175">
        <f>Assumptions!$G$55*Assumptions!$G$46*INDEX(Demand!P$9:P$1040, MATCH($C272, Demand!$B$9:$B$1040,0))</f>
        <v>172.80885416666666</v>
      </c>
      <c r="Q272" s="175">
        <f>Assumptions!$G$55*Assumptions!$G$46*INDEX(Demand!Q$9:Q$1040, MATCH($C272, Demand!$B$9:$B$1040,0))</f>
        <v>172.80885416666666</v>
      </c>
      <c r="R272" s="175">
        <f>Assumptions!$G$55*Assumptions!$G$46*INDEX(Demand!R$9:R$1040, MATCH($C272, Demand!$B$9:$B$1040,0))</f>
        <v>172.80885416666666</v>
      </c>
      <c r="S272" s="175">
        <f>Assumptions!$G$55*Assumptions!$G$46*INDEX(Demand!S$9:S$1040, MATCH($C272, Demand!$B$9:$B$1040,0))</f>
        <v>172.80885416666666</v>
      </c>
      <c r="T272" s="175">
        <f>Assumptions!$G$55*Assumptions!$G$46*INDEX(Demand!T$9:T$1040, MATCH($C272, Demand!$B$9:$B$1040,0))</f>
        <v>172.80885416666666</v>
      </c>
      <c r="U272" s="175">
        <f>Assumptions!$G$55*Assumptions!$G$46*INDEX(Demand!U$9:U$1040, MATCH($C272, Demand!$B$9:$B$1040,0))</f>
        <v>172.80885416666666</v>
      </c>
      <c r="V272" s="175">
        <f>Assumptions!$G$55*Assumptions!$G$46*INDEX(Demand!V$9:V$1040, MATCH($C272, Demand!$B$9:$B$1040,0))</f>
        <v>172.80885416666666</v>
      </c>
      <c r="W272" s="175">
        <f>Assumptions!$G$55*Assumptions!$G$46*INDEX(Demand!W$9:W$1040, MATCH($C272, Demand!$B$9:$B$1040,0))</f>
        <v>172.80885416666666</v>
      </c>
      <c r="X272" s="175">
        <f>Assumptions!$G$55*Assumptions!$G$46*INDEX(Demand!X$9:X$1040, MATCH($C272, Demand!$B$9:$B$1040,0))</f>
        <v>172.80885416666666</v>
      </c>
    </row>
    <row r="273" spans="2:24" s="1" customFormat="1" x14ac:dyDescent="0.2">
      <c r="B273" s="220">
        <f>'Span data'!B274</f>
        <v>10338172</v>
      </c>
      <c r="C273" s="169" t="str">
        <f>'Span data'!C274</f>
        <v>WBE023</v>
      </c>
      <c r="D273" s="162"/>
      <c r="E273" s="175">
        <f>Assumptions!$G$55*Assumptions!$G$46*INDEX(Demand!E$9:E$1040, MATCH($C273, Demand!$B$9:$B$1040,0))</f>
        <v>140.98364583333333</v>
      </c>
      <c r="F273" s="175">
        <f>Assumptions!$G$55*Assumptions!$G$46*INDEX(Demand!F$9:F$1040, MATCH($C273, Demand!$B$9:$B$1040,0))</f>
        <v>144.0242708333333</v>
      </c>
      <c r="G273" s="175">
        <f>Assumptions!$G$55*Assumptions!$G$46*INDEX(Demand!G$9:G$1040, MATCH($C273, Demand!$B$9:$B$1040,0))</f>
        <v>147.77437499999996</v>
      </c>
      <c r="H273" s="175">
        <f>Assumptions!$G$55*Assumptions!$G$46*INDEX(Demand!H$9:H$1040, MATCH($C273, Demand!$B$9:$B$1040,0))</f>
        <v>151.22041666666664</v>
      </c>
      <c r="I273" s="175">
        <f>Assumptions!$G$55*Assumptions!$G$46*INDEX(Demand!I$9:I$1040, MATCH($C273, Demand!$B$9:$B$1040,0))</f>
        <v>154.46374999999998</v>
      </c>
      <c r="J273" s="175">
        <f>Assumptions!$G$55*Assumptions!$G$46*INDEX(Demand!J$9:J$1040, MATCH($C273, Demand!$B$9:$B$1040,0))</f>
        <v>158.92333333333332</v>
      </c>
      <c r="K273" s="175">
        <f>Assumptions!$G$55*Assumptions!$G$46*INDEX(Demand!K$9:K$1040, MATCH($C273, Demand!$B$9:$B$1040,0))</f>
        <v>163.68697916666665</v>
      </c>
      <c r="L273" s="175">
        <f>Assumptions!$G$55*Assumptions!$G$46*INDEX(Demand!L$9:L$1040, MATCH($C273, Demand!$B$9:$B$1040,0))</f>
        <v>169.05874999999997</v>
      </c>
      <c r="M273" s="175">
        <f>Assumptions!$G$55*Assumptions!$G$46*INDEX(Demand!M$9:M$1040, MATCH($C273, Demand!$B$9:$B$1040,0))</f>
        <v>172.80885416666666</v>
      </c>
      <c r="N273" s="175">
        <f>Assumptions!$G$55*Assumptions!$G$46*INDEX(Demand!N$9:N$1040, MATCH($C273, Demand!$B$9:$B$1040,0))</f>
        <v>172.80885416666666</v>
      </c>
      <c r="O273" s="175">
        <f>Assumptions!$G$55*Assumptions!$G$46*INDEX(Demand!O$9:O$1040, MATCH($C273, Demand!$B$9:$B$1040,0))</f>
        <v>172.80885416666666</v>
      </c>
      <c r="P273" s="175">
        <f>Assumptions!$G$55*Assumptions!$G$46*INDEX(Demand!P$9:P$1040, MATCH($C273, Demand!$B$9:$B$1040,0))</f>
        <v>172.80885416666666</v>
      </c>
      <c r="Q273" s="175">
        <f>Assumptions!$G$55*Assumptions!$G$46*INDEX(Demand!Q$9:Q$1040, MATCH($C273, Demand!$B$9:$B$1040,0))</f>
        <v>172.80885416666666</v>
      </c>
      <c r="R273" s="175">
        <f>Assumptions!$G$55*Assumptions!$G$46*INDEX(Demand!R$9:R$1040, MATCH($C273, Demand!$B$9:$B$1040,0))</f>
        <v>172.80885416666666</v>
      </c>
      <c r="S273" s="175">
        <f>Assumptions!$G$55*Assumptions!$G$46*INDEX(Demand!S$9:S$1040, MATCH($C273, Demand!$B$9:$B$1040,0))</f>
        <v>172.80885416666666</v>
      </c>
      <c r="T273" s="175">
        <f>Assumptions!$G$55*Assumptions!$G$46*INDEX(Demand!T$9:T$1040, MATCH($C273, Demand!$B$9:$B$1040,0))</f>
        <v>172.80885416666666</v>
      </c>
      <c r="U273" s="175">
        <f>Assumptions!$G$55*Assumptions!$G$46*INDEX(Demand!U$9:U$1040, MATCH($C273, Demand!$B$9:$B$1040,0))</f>
        <v>172.80885416666666</v>
      </c>
      <c r="V273" s="175">
        <f>Assumptions!$G$55*Assumptions!$G$46*INDEX(Demand!V$9:V$1040, MATCH($C273, Demand!$B$9:$B$1040,0))</f>
        <v>172.80885416666666</v>
      </c>
      <c r="W273" s="175">
        <f>Assumptions!$G$55*Assumptions!$G$46*INDEX(Demand!W$9:W$1040, MATCH($C273, Demand!$B$9:$B$1040,0))</f>
        <v>172.80885416666666</v>
      </c>
      <c r="X273" s="175">
        <f>Assumptions!$G$55*Assumptions!$G$46*INDEX(Demand!X$9:X$1040, MATCH($C273, Demand!$B$9:$B$1040,0))</f>
        <v>172.80885416666666</v>
      </c>
    </row>
    <row r="274" spans="2:24" s="1" customFormat="1" x14ac:dyDescent="0.2">
      <c r="B274" s="220">
        <f>'Span data'!B275</f>
        <v>10339279</v>
      </c>
      <c r="C274" s="169" t="str">
        <f>'Span data'!C275</f>
        <v>STN011</v>
      </c>
      <c r="D274" s="162"/>
      <c r="E274" s="175">
        <f>Assumptions!$G$55*Assumptions!$G$46*INDEX(Demand!E$9:E$1040, MATCH($C274, Demand!$B$9:$B$1040,0))</f>
        <v>73.887187499999982</v>
      </c>
      <c r="F274" s="175">
        <f>Assumptions!$G$55*Assumptions!$G$46*INDEX(Demand!F$9:F$1040, MATCH($C274, Demand!$B$9:$B$1040,0))</f>
        <v>74.191249999999997</v>
      </c>
      <c r="G274" s="175">
        <f>Assumptions!$G$55*Assumptions!$G$46*INDEX(Demand!G$9:G$1040, MATCH($C274, Demand!$B$9:$B$1040,0))</f>
        <v>74.90072916666665</v>
      </c>
      <c r="H274" s="175">
        <f>Assumptions!$G$55*Assumptions!$G$46*INDEX(Demand!H$9:H$1040, MATCH($C274, Demand!$B$9:$B$1040,0))</f>
        <v>75.306145833333332</v>
      </c>
      <c r="I274" s="175">
        <f>Assumptions!$G$55*Assumptions!$G$46*INDEX(Demand!I$9:I$1040, MATCH($C274, Demand!$B$9:$B$1040,0))</f>
        <v>75.407499999999999</v>
      </c>
      <c r="J274" s="175">
        <f>Assumptions!$G$55*Assumptions!$G$46*INDEX(Demand!J$9:J$1040, MATCH($C274, Demand!$B$9:$B$1040,0))</f>
        <v>75.610208333333318</v>
      </c>
      <c r="K274" s="175">
        <f>Assumptions!$G$55*Assumptions!$G$46*INDEX(Demand!K$9:K$1040, MATCH($C274, Demand!$B$9:$B$1040,0))</f>
        <v>76.421041666666653</v>
      </c>
      <c r="L274" s="175">
        <f>Assumptions!$G$55*Assumptions!$G$46*INDEX(Demand!L$9:L$1040, MATCH($C274, Demand!$B$9:$B$1040,0))</f>
        <v>77.535937499999989</v>
      </c>
      <c r="M274" s="175">
        <f>Assumptions!$G$55*Assumptions!$G$46*INDEX(Demand!M$9:M$1040, MATCH($C274, Demand!$B$9:$B$1040,0))</f>
        <v>77.535937499999989</v>
      </c>
      <c r="N274" s="175">
        <f>Assumptions!$G$55*Assumptions!$G$46*INDEX(Demand!N$9:N$1040, MATCH($C274, Demand!$B$9:$B$1040,0))</f>
        <v>77.535937499999989</v>
      </c>
      <c r="O274" s="175">
        <f>Assumptions!$G$55*Assumptions!$G$46*INDEX(Demand!O$9:O$1040, MATCH($C274, Demand!$B$9:$B$1040,0))</f>
        <v>77.535937499999989</v>
      </c>
      <c r="P274" s="175">
        <f>Assumptions!$G$55*Assumptions!$G$46*INDEX(Demand!P$9:P$1040, MATCH($C274, Demand!$B$9:$B$1040,0))</f>
        <v>77.535937499999989</v>
      </c>
      <c r="Q274" s="175">
        <f>Assumptions!$G$55*Assumptions!$G$46*INDEX(Demand!Q$9:Q$1040, MATCH($C274, Demand!$B$9:$B$1040,0))</f>
        <v>77.535937499999989</v>
      </c>
      <c r="R274" s="175">
        <f>Assumptions!$G$55*Assumptions!$G$46*INDEX(Demand!R$9:R$1040, MATCH($C274, Demand!$B$9:$B$1040,0))</f>
        <v>77.535937499999989</v>
      </c>
      <c r="S274" s="175">
        <f>Assumptions!$G$55*Assumptions!$G$46*INDEX(Demand!S$9:S$1040, MATCH($C274, Demand!$B$9:$B$1040,0))</f>
        <v>77.535937499999989</v>
      </c>
      <c r="T274" s="175">
        <f>Assumptions!$G$55*Assumptions!$G$46*INDEX(Demand!T$9:T$1040, MATCH($C274, Demand!$B$9:$B$1040,0))</f>
        <v>77.535937499999989</v>
      </c>
      <c r="U274" s="175">
        <f>Assumptions!$G$55*Assumptions!$G$46*INDEX(Demand!U$9:U$1040, MATCH($C274, Demand!$B$9:$B$1040,0))</f>
        <v>77.535937499999989</v>
      </c>
      <c r="V274" s="175">
        <f>Assumptions!$G$55*Assumptions!$G$46*INDEX(Demand!V$9:V$1040, MATCH($C274, Demand!$B$9:$B$1040,0))</f>
        <v>77.535937499999989</v>
      </c>
      <c r="W274" s="175">
        <f>Assumptions!$G$55*Assumptions!$G$46*INDEX(Demand!W$9:W$1040, MATCH($C274, Demand!$B$9:$B$1040,0))</f>
        <v>77.535937499999989</v>
      </c>
      <c r="X274" s="175">
        <f>Assumptions!$G$55*Assumptions!$G$46*INDEX(Demand!X$9:X$1040, MATCH($C274, Demand!$B$9:$B$1040,0))</f>
        <v>77.535937499999989</v>
      </c>
    </row>
    <row r="275" spans="2:24" s="1" customFormat="1" x14ac:dyDescent="0.2">
      <c r="B275" s="220">
        <f>'Span data'!B276</f>
        <v>10341919</v>
      </c>
      <c r="C275" s="169" t="str">
        <f>'Span data'!C276</f>
        <v>SHL005</v>
      </c>
      <c r="D275" s="162"/>
      <c r="E275" s="175">
        <f>Assumptions!$G$55*Assumptions!$G$46*INDEX(Demand!E$9:E$1040, MATCH($C275, Demand!$B$9:$B$1040,0))</f>
        <v>40.338958333333331</v>
      </c>
      <c r="F275" s="175">
        <f>Assumptions!$G$55*Assumptions!$G$46*INDEX(Demand!F$9:F$1040, MATCH($C275, Demand!$B$9:$B$1040,0))</f>
        <v>40.338958333333331</v>
      </c>
      <c r="G275" s="175">
        <f>Assumptions!$G$55*Assumptions!$G$46*INDEX(Demand!G$9:G$1040, MATCH($C275, Demand!$B$9:$B$1040,0))</f>
        <v>40.338958333333331</v>
      </c>
      <c r="H275" s="175">
        <f>Assumptions!$G$55*Assumptions!$G$46*INDEX(Demand!H$9:H$1040, MATCH($C275, Demand!$B$9:$B$1040,0))</f>
        <v>40.338958333333331</v>
      </c>
      <c r="I275" s="175">
        <f>Assumptions!$G$55*Assumptions!$G$46*INDEX(Demand!I$9:I$1040, MATCH($C275, Demand!$B$9:$B$1040,0))</f>
        <v>39.933541666666663</v>
      </c>
      <c r="J275" s="175">
        <f>Assumptions!$G$55*Assumptions!$G$46*INDEX(Demand!J$9:J$1040, MATCH($C275, Demand!$B$9:$B$1040,0))</f>
        <v>39.730833333333329</v>
      </c>
      <c r="K275" s="175">
        <f>Assumptions!$G$55*Assumptions!$G$46*INDEX(Demand!K$9:K$1040, MATCH($C275, Demand!$B$9:$B$1040,0))</f>
        <v>39.933541666666663</v>
      </c>
      <c r="L275" s="175">
        <f>Assumptions!$G$55*Assumptions!$G$46*INDEX(Demand!L$9:L$1040, MATCH($C275, Demand!$B$9:$B$1040,0))</f>
        <v>40.237604166666664</v>
      </c>
      <c r="M275" s="175">
        <f>Assumptions!$G$55*Assumptions!$G$46*INDEX(Demand!M$9:M$1040, MATCH($C275, Demand!$B$9:$B$1040,0))</f>
        <v>40.03489583333333</v>
      </c>
      <c r="N275" s="175">
        <f>Assumptions!$G$55*Assumptions!$G$46*INDEX(Demand!N$9:N$1040, MATCH($C275, Demand!$B$9:$B$1040,0))</f>
        <v>40.03489583333333</v>
      </c>
      <c r="O275" s="175">
        <f>Assumptions!$G$55*Assumptions!$G$46*INDEX(Demand!O$9:O$1040, MATCH($C275, Demand!$B$9:$B$1040,0))</f>
        <v>40.03489583333333</v>
      </c>
      <c r="P275" s="175">
        <f>Assumptions!$G$55*Assumptions!$G$46*INDEX(Demand!P$9:P$1040, MATCH($C275, Demand!$B$9:$B$1040,0))</f>
        <v>40.03489583333333</v>
      </c>
      <c r="Q275" s="175">
        <f>Assumptions!$G$55*Assumptions!$G$46*INDEX(Demand!Q$9:Q$1040, MATCH($C275, Demand!$B$9:$B$1040,0))</f>
        <v>40.03489583333333</v>
      </c>
      <c r="R275" s="175">
        <f>Assumptions!$G$55*Assumptions!$G$46*INDEX(Demand!R$9:R$1040, MATCH($C275, Demand!$B$9:$B$1040,0))</f>
        <v>40.03489583333333</v>
      </c>
      <c r="S275" s="175">
        <f>Assumptions!$G$55*Assumptions!$G$46*INDEX(Demand!S$9:S$1040, MATCH($C275, Demand!$B$9:$B$1040,0))</f>
        <v>40.03489583333333</v>
      </c>
      <c r="T275" s="175">
        <f>Assumptions!$G$55*Assumptions!$G$46*INDEX(Demand!T$9:T$1040, MATCH($C275, Demand!$B$9:$B$1040,0))</f>
        <v>40.03489583333333</v>
      </c>
      <c r="U275" s="175">
        <f>Assumptions!$G$55*Assumptions!$G$46*INDEX(Demand!U$9:U$1040, MATCH($C275, Demand!$B$9:$B$1040,0))</f>
        <v>40.03489583333333</v>
      </c>
      <c r="V275" s="175">
        <f>Assumptions!$G$55*Assumptions!$G$46*INDEX(Demand!V$9:V$1040, MATCH($C275, Demand!$B$9:$B$1040,0))</f>
        <v>40.03489583333333</v>
      </c>
      <c r="W275" s="175">
        <f>Assumptions!$G$55*Assumptions!$G$46*INDEX(Demand!W$9:W$1040, MATCH($C275, Demand!$B$9:$B$1040,0))</f>
        <v>40.03489583333333</v>
      </c>
      <c r="X275" s="175">
        <f>Assumptions!$G$55*Assumptions!$G$46*INDEX(Demand!X$9:X$1040, MATCH($C275, Demand!$B$9:$B$1040,0))</f>
        <v>40.03489583333333</v>
      </c>
    </row>
    <row r="276" spans="2:24" s="1" customFormat="1" x14ac:dyDescent="0.2">
      <c r="B276" s="220">
        <f>'Span data'!B277</f>
        <v>10341923</v>
      </c>
      <c r="C276" s="169" t="str">
        <f>'Span data'!C277</f>
        <v>SHL005</v>
      </c>
      <c r="D276" s="162"/>
      <c r="E276" s="175">
        <f>Assumptions!$G$55*Assumptions!$G$46*INDEX(Demand!E$9:E$1040, MATCH($C276, Demand!$B$9:$B$1040,0))</f>
        <v>40.338958333333331</v>
      </c>
      <c r="F276" s="175">
        <f>Assumptions!$G$55*Assumptions!$G$46*INDEX(Demand!F$9:F$1040, MATCH($C276, Demand!$B$9:$B$1040,0))</f>
        <v>40.338958333333331</v>
      </c>
      <c r="G276" s="175">
        <f>Assumptions!$G$55*Assumptions!$G$46*INDEX(Demand!G$9:G$1040, MATCH($C276, Demand!$B$9:$B$1040,0))</f>
        <v>40.338958333333331</v>
      </c>
      <c r="H276" s="175">
        <f>Assumptions!$G$55*Assumptions!$G$46*INDEX(Demand!H$9:H$1040, MATCH($C276, Demand!$B$9:$B$1040,0))</f>
        <v>40.338958333333331</v>
      </c>
      <c r="I276" s="175">
        <f>Assumptions!$G$55*Assumptions!$G$46*INDEX(Demand!I$9:I$1040, MATCH($C276, Demand!$B$9:$B$1040,0))</f>
        <v>39.933541666666663</v>
      </c>
      <c r="J276" s="175">
        <f>Assumptions!$G$55*Assumptions!$G$46*INDEX(Demand!J$9:J$1040, MATCH($C276, Demand!$B$9:$B$1040,0))</f>
        <v>39.730833333333329</v>
      </c>
      <c r="K276" s="175">
        <f>Assumptions!$G$55*Assumptions!$G$46*INDEX(Demand!K$9:K$1040, MATCH($C276, Demand!$B$9:$B$1040,0))</f>
        <v>39.933541666666663</v>
      </c>
      <c r="L276" s="175">
        <f>Assumptions!$G$55*Assumptions!$G$46*INDEX(Demand!L$9:L$1040, MATCH($C276, Demand!$B$9:$B$1040,0))</f>
        <v>40.237604166666664</v>
      </c>
      <c r="M276" s="175">
        <f>Assumptions!$G$55*Assumptions!$G$46*INDEX(Demand!M$9:M$1040, MATCH($C276, Demand!$B$9:$B$1040,0))</f>
        <v>40.03489583333333</v>
      </c>
      <c r="N276" s="175">
        <f>Assumptions!$G$55*Assumptions!$G$46*INDEX(Demand!N$9:N$1040, MATCH($C276, Demand!$B$9:$B$1040,0))</f>
        <v>40.03489583333333</v>
      </c>
      <c r="O276" s="175">
        <f>Assumptions!$G$55*Assumptions!$G$46*INDEX(Demand!O$9:O$1040, MATCH($C276, Demand!$B$9:$B$1040,0))</f>
        <v>40.03489583333333</v>
      </c>
      <c r="P276" s="175">
        <f>Assumptions!$G$55*Assumptions!$G$46*INDEX(Demand!P$9:P$1040, MATCH($C276, Demand!$B$9:$B$1040,0))</f>
        <v>40.03489583333333</v>
      </c>
      <c r="Q276" s="175">
        <f>Assumptions!$G$55*Assumptions!$G$46*INDEX(Demand!Q$9:Q$1040, MATCH($C276, Demand!$B$9:$B$1040,0))</f>
        <v>40.03489583333333</v>
      </c>
      <c r="R276" s="175">
        <f>Assumptions!$G$55*Assumptions!$G$46*INDEX(Demand!R$9:R$1040, MATCH($C276, Demand!$B$9:$B$1040,0))</f>
        <v>40.03489583333333</v>
      </c>
      <c r="S276" s="175">
        <f>Assumptions!$G$55*Assumptions!$G$46*INDEX(Demand!S$9:S$1040, MATCH($C276, Demand!$B$9:$B$1040,0))</f>
        <v>40.03489583333333</v>
      </c>
      <c r="T276" s="175">
        <f>Assumptions!$G$55*Assumptions!$G$46*INDEX(Demand!T$9:T$1040, MATCH($C276, Demand!$B$9:$B$1040,0))</f>
        <v>40.03489583333333</v>
      </c>
      <c r="U276" s="175">
        <f>Assumptions!$G$55*Assumptions!$G$46*INDEX(Demand!U$9:U$1040, MATCH($C276, Demand!$B$9:$B$1040,0))</f>
        <v>40.03489583333333</v>
      </c>
      <c r="V276" s="175">
        <f>Assumptions!$G$55*Assumptions!$G$46*INDEX(Demand!V$9:V$1040, MATCH($C276, Demand!$B$9:$B$1040,0))</f>
        <v>40.03489583333333</v>
      </c>
      <c r="W276" s="175">
        <f>Assumptions!$G$55*Assumptions!$G$46*INDEX(Demand!W$9:W$1040, MATCH($C276, Demand!$B$9:$B$1040,0))</f>
        <v>40.03489583333333</v>
      </c>
      <c r="X276" s="175">
        <f>Assumptions!$G$55*Assumptions!$G$46*INDEX(Demand!X$9:X$1040, MATCH($C276, Demand!$B$9:$B$1040,0))</f>
        <v>40.03489583333333</v>
      </c>
    </row>
    <row r="277" spans="2:24" s="1" customFormat="1" x14ac:dyDescent="0.2">
      <c r="B277" s="220">
        <f>'Span data'!B278</f>
        <v>10342346</v>
      </c>
      <c r="C277" s="169" t="str">
        <f>'Span data'!C278</f>
        <v>KGT004</v>
      </c>
      <c r="D277" s="162"/>
      <c r="E277" s="175">
        <f>Assumptions!$G$55*Assumptions!$G$46*INDEX(Demand!E$9:E$1040, MATCH($C277, Demand!$B$9:$B$1040,0))</f>
        <v>59.596249999999998</v>
      </c>
      <c r="F277" s="175">
        <f>Assumptions!$G$55*Assumptions!$G$46*INDEX(Demand!F$9:F$1040, MATCH($C277, Demand!$B$9:$B$1040,0))</f>
        <v>60.001666666666665</v>
      </c>
      <c r="G277" s="175">
        <f>Assumptions!$G$55*Assumptions!$G$46*INDEX(Demand!G$9:G$1040, MATCH($C277, Demand!$B$9:$B$1040,0))</f>
        <v>60.91385416666666</v>
      </c>
      <c r="H277" s="175">
        <f>Assumptions!$G$55*Assumptions!$G$46*INDEX(Demand!H$9:H$1040, MATCH($C277, Demand!$B$9:$B$1040,0))</f>
        <v>61.420624999999987</v>
      </c>
      <c r="I277" s="175">
        <f>Assumptions!$G$55*Assumptions!$G$46*INDEX(Demand!I$9:I$1040, MATCH($C277, Demand!$B$9:$B$1040,0))</f>
        <v>61.31927083333332</v>
      </c>
      <c r="J277" s="175">
        <f>Assumptions!$G$55*Assumptions!$G$46*INDEX(Demand!J$9:J$1040, MATCH($C277, Demand!$B$9:$B$1040,0))</f>
        <v>61.420624999999987</v>
      </c>
      <c r="K277" s="175">
        <f>Assumptions!$G$55*Assumptions!$G$46*INDEX(Demand!K$9:K$1040, MATCH($C277, Demand!$B$9:$B$1040,0))</f>
        <v>62.231458333333315</v>
      </c>
      <c r="L277" s="175">
        <f>Assumptions!$G$55*Assumptions!$G$46*INDEX(Demand!L$9:L$1040, MATCH($C277, Demand!$B$9:$B$1040,0))</f>
        <v>63.447708333333324</v>
      </c>
      <c r="M277" s="175">
        <f>Assumptions!$G$55*Assumptions!$G$46*INDEX(Demand!M$9:M$1040, MATCH($C277, Demand!$B$9:$B$1040,0))</f>
        <v>63.143645833333323</v>
      </c>
      <c r="N277" s="175">
        <f>Assumptions!$G$55*Assumptions!$G$46*INDEX(Demand!N$9:N$1040, MATCH($C277, Demand!$B$9:$B$1040,0))</f>
        <v>63.143645833333323</v>
      </c>
      <c r="O277" s="175">
        <f>Assumptions!$G$55*Assumptions!$G$46*INDEX(Demand!O$9:O$1040, MATCH($C277, Demand!$B$9:$B$1040,0))</f>
        <v>63.143645833333323</v>
      </c>
      <c r="P277" s="175">
        <f>Assumptions!$G$55*Assumptions!$G$46*INDEX(Demand!P$9:P$1040, MATCH($C277, Demand!$B$9:$B$1040,0))</f>
        <v>63.143645833333323</v>
      </c>
      <c r="Q277" s="175">
        <f>Assumptions!$G$55*Assumptions!$G$46*INDEX(Demand!Q$9:Q$1040, MATCH($C277, Demand!$B$9:$B$1040,0))</f>
        <v>63.143645833333323</v>
      </c>
      <c r="R277" s="175">
        <f>Assumptions!$G$55*Assumptions!$G$46*INDEX(Demand!R$9:R$1040, MATCH($C277, Demand!$B$9:$B$1040,0))</f>
        <v>63.143645833333323</v>
      </c>
      <c r="S277" s="175">
        <f>Assumptions!$G$55*Assumptions!$G$46*INDEX(Demand!S$9:S$1040, MATCH($C277, Demand!$B$9:$B$1040,0))</f>
        <v>63.143645833333323</v>
      </c>
      <c r="T277" s="175">
        <f>Assumptions!$G$55*Assumptions!$G$46*INDEX(Demand!T$9:T$1040, MATCH($C277, Demand!$B$9:$B$1040,0))</f>
        <v>63.143645833333323</v>
      </c>
      <c r="U277" s="175">
        <f>Assumptions!$G$55*Assumptions!$G$46*INDEX(Demand!U$9:U$1040, MATCH($C277, Demand!$B$9:$B$1040,0))</f>
        <v>63.143645833333323</v>
      </c>
      <c r="V277" s="175">
        <f>Assumptions!$G$55*Assumptions!$G$46*INDEX(Demand!V$9:V$1040, MATCH($C277, Demand!$B$9:$B$1040,0))</f>
        <v>63.143645833333323</v>
      </c>
      <c r="W277" s="175">
        <f>Assumptions!$G$55*Assumptions!$G$46*INDEX(Demand!W$9:W$1040, MATCH($C277, Demand!$B$9:$B$1040,0))</f>
        <v>63.143645833333323</v>
      </c>
      <c r="X277" s="175">
        <f>Assumptions!$G$55*Assumptions!$G$46*INDEX(Demand!X$9:X$1040, MATCH($C277, Demand!$B$9:$B$1040,0))</f>
        <v>63.143645833333323</v>
      </c>
    </row>
    <row r="278" spans="2:24" s="1" customFormat="1" x14ac:dyDescent="0.2">
      <c r="B278" s="220">
        <f>'Span data'!B279</f>
        <v>10342482</v>
      </c>
      <c r="C278" s="169" t="str">
        <f>'Span data'!C279</f>
        <v>KGT004</v>
      </c>
      <c r="D278" s="162"/>
      <c r="E278" s="175">
        <f>Assumptions!$G$55*Assumptions!$G$46*INDEX(Demand!E$9:E$1040, MATCH($C278, Demand!$B$9:$B$1040,0))</f>
        <v>59.596249999999998</v>
      </c>
      <c r="F278" s="175">
        <f>Assumptions!$G$55*Assumptions!$G$46*INDEX(Demand!F$9:F$1040, MATCH($C278, Demand!$B$9:$B$1040,0))</f>
        <v>60.001666666666665</v>
      </c>
      <c r="G278" s="175">
        <f>Assumptions!$G$55*Assumptions!$G$46*INDEX(Demand!G$9:G$1040, MATCH($C278, Demand!$B$9:$B$1040,0))</f>
        <v>60.91385416666666</v>
      </c>
      <c r="H278" s="175">
        <f>Assumptions!$G$55*Assumptions!$G$46*INDEX(Demand!H$9:H$1040, MATCH($C278, Demand!$B$9:$B$1040,0))</f>
        <v>61.420624999999987</v>
      </c>
      <c r="I278" s="175">
        <f>Assumptions!$G$55*Assumptions!$G$46*INDEX(Demand!I$9:I$1040, MATCH($C278, Demand!$B$9:$B$1040,0))</f>
        <v>61.31927083333332</v>
      </c>
      <c r="J278" s="175">
        <f>Assumptions!$G$55*Assumptions!$G$46*INDEX(Demand!J$9:J$1040, MATCH($C278, Demand!$B$9:$B$1040,0))</f>
        <v>61.420624999999987</v>
      </c>
      <c r="K278" s="175">
        <f>Assumptions!$G$55*Assumptions!$G$46*INDEX(Demand!K$9:K$1040, MATCH($C278, Demand!$B$9:$B$1040,0))</f>
        <v>62.231458333333315</v>
      </c>
      <c r="L278" s="175">
        <f>Assumptions!$G$55*Assumptions!$G$46*INDEX(Demand!L$9:L$1040, MATCH($C278, Demand!$B$9:$B$1040,0))</f>
        <v>63.447708333333324</v>
      </c>
      <c r="M278" s="175">
        <f>Assumptions!$G$55*Assumptions!$G$46*INDEX(Demand!M$9:M$1040, MATCH($C278, Demand!$B$9:$B$1040,0))</f>
        <v>63.143645833333323</v>
      </c>
      <c r="N278" s="175">
        <f>Assumptions!$G$55*Assumptions!$G$46*INDEX(Demand!N$9:N$1040, MATCH($C278, Demand!$B$9:$B$1040,0))</f>
        <v>63.143645833333323</v>
      </c>
      <c r="O278" s="175">
        <f>Assumptions!$G$55*Assumptions!$G$46*INDEX(Demand!O$9:O$1040, MATCH($C278, Demand!$B$9:$B$1040,0))</f>
        <v>63.143645833333323</v>
      </c>
      <c r="P278" s="175">
        <f>Assumptions!$G$55*Assumptions!$G$46*INDEX(Demand!P$9:P$1040, MATCH($C278, Demand!$B$9:$B$1040,0))</f>
        <v>63.143645833333323</v>
      </c>
      <c r="Q278" s="175">
        <f>Assumptions!$G$55*Assumptions!$G$46*INDEX(Demand!Q$9:Q$1040, MATCH($C278, Demand!$B$9:$B$1040,0))</f>
        <v>63.143645833333323</v>
      </c>
      <c r="R278" s="175">
        <f>Assumptions!$G$55*Assumptions!$G$46*INDEX(Demand!R$9:R$1040, MATCH($C278, Demand!$B$9:$B$1040,0))</f>
        <v>63.143645833333323</v>
      </c>
      <c r="S278" s="175">
        <f>Assumptions!$G$55*Assumptions!$G$46*INDEX(Demand!S$9:S$1040, MATCH($C278, Demand!$B$9:$B$1040,0))</f>
        <v>63.143645833333323</v>
      </c>
      <c r="T278" s="175">
        <f>Assumptions!$G$55*Assumptions!$G$46*INDEX(Demand!T$9:T$1040, MATCH($C278, Demand!$B$9:$B$1040,0))</f>
        <v>63.143645833333323</v>
      </c>
      <c r="U278" s="175">
        <f>Assumptions!$G$55*Assumptions!$G$46*INDEX(Demand!U$9:U$1040, MATCH($C278, Demand!$B$9:$B$1040,0))</f>
        <v>63.143645833333323</v>
      </c>
      <c r="V278" s="175">
        <f>Assumptions!$G$55*Assumptions!$G$46*INDEX(Demand!V$9:V$1040, MATCH($C278, Demand!$B$9:$B$1040,0))</f>
        <v>63.143645833333323</v>
      </c>
      <c r="W278" s="175">
        <f>Assumptions!$G$55*Assumptions!$G$46*INDEX(Demand!W$9:W$1040, MATCH($C278, Demand!$B$9:$B$1040,0))</f>
        <v>63.143645833333323</v>
      </c>
      <c r="X278" s="175">
        <f>Assumptions!$G$55*Assumptions!$G$46*INDEX(Demand!X$9:X$1040, MATCH($C278, Demand!$B$9:$B$1040,0))</f>
        <v>63.143645833333323</v>
      </c>
    </row>
    <row r="279" spans="2:24" s="1" customFormat="1" x14ac:dyDescent="0.2">
      <c r="B279" s="220">
        <f>'Span data'!B280</f>
        <v>10342495</v>
      </c>
      <c r="C279" s="169" t="str">
        <f>'Span data'!C280</f>
        <v>KGT004</v>
      </c>
      <c r="D279" s="162"/>
      <c r="E279" s="175">
        <f>Assumptions!$G$55*Assumptions!$G$46*INDEX(Demand!E$9:E$1040, MATCH($C279, Demand!$B$9:$B$1040,0))</f>
        <v>59.596249999999998</v>
      </c>
      <c r="F279" s="175">
        <f>Assumptions!$G$55*Assumptions!$G$46*INDEX(Demand!F$9:F$1040, MATCH($C279, Demand!$B$9:$B$1040,0))</f>
        <v>60.001666666666665</v>
      </c>
      <c r="G279" s="175">
        <f>Assumptions!$G$55*Assumptions!$G$46*INDEX(Demand!G$9:G$1040, MATCH($C279, Demand!$B$9:$B$1040,0))</f>
        <v>60.91385416666666</v>
      </c>
      <c r="H279" s="175">
        <f>Assumptions!$G$55*Assumptions!$G$46*INDEX(Demand!H$9:H$1040, MATCH($C279, Demand!$B$9:$B$1040,0))</f>
        <v>61.420624999999987</v>
      </c>
      <c r="I279" s="175">
        <f>Assumptions!$G$55*Assumptions!$G$46*INDEX(Demand!I$9:I$1040, MATCH($C279, Demand!$B$9:$B$1040,0))</f>
        <v>61.31927083333332</v>
      </c>
      <c r="J279" s="175">
        <f>Assumptions!$G$55*Assumptions!$G$46*INDEX(Demand!J$9:J$1040, MATCH($C279, Demand!$B$9:$B$1040,0))</f>
        <v>61.420624999999987</v>
      </c>
      <c r="K279" s="175">
        <f>Assumptions!$G$55*Assumptions!$G$46*INDEX(Demand!K$9:K$1040, MATCH($C279, Demand!$B$9:$B$1040,0))</f>
        <v>62.231458333333315</v>
      </c>
      <c r="L279" s="175">
        <f>Assumptions!$G$55*Assumptions!$G$46*INDEX(Demand!L$9:L$1040, MATCH($C279, Demand!$B$9:$B$1040,0))</f>
        <v>63.447708333333324</v>
      </c>
      <c r="M279" s="175">
        <f>Assumptions!$G$55*Assumptions!$G$46*INDEX(Demand!M$9:M$1040, MATCH($C279, Demand!$B$9:$B$1040,0))</f>
        <v>63.143645833333323</v>
      </c>
      <c r="N279" s="175">
        <f>Assumptions!$G$55*Assumptions!$G$46*INDEX(Demand!N$9:N$1040, MATCH($C279, Demand!$B$9:$B$1040,0))</f>
        <v>63.143645833333323</v>
      </c>
      <c r="O279" s="175">
        <f>Assumptions!$G$55*Assumptions!$G$46*INDEX(Demand!O$9:O$1040, MATCH($C279, Demand!$B$9:$B$1040,0))</f>
        <v>63.143645833333323</v>
      </c>
      <c r="P279" s="175">
        <f>Assumptions!$G$55*Assumptions!$G$46*INDEX(Demand!P$9:P$1040, MATCH($C279, Demand!$B$9:$B$1040,0))</f>
        <v>63.143645833333323</v>
      </c>
      <c r="Q279" s="175">
        <f>Assumptions!$G$55*Assumptions!$G$46*INDEX(Demand!Q$9:Q$1040, MATCH($C279, Demand!$B$9:$B$1040,0))</f>
        <v>63.143645833333323</v>
      </c>
      <c r="R279" s="175">
        <f>Assumptions!$G$55*Assumptions!$G$46*INDEX(Demand!R$9:R$1040, MATCH($C279, Demand!$B$9:$B$1040,0))</f>
        <v>63.143645833333323</v>
      </c>
      <c r="S279" s="175">
        <f>Assumptions!$G$55*Assumptions!$G$46*INDEX(Demand!S$9:S$1040, MATCH($C279, Demand!$B$9:$B$1040,0))</f>
        <v>63.143645833333323</v>
      </c>
      <c r="T279" s="175">
        <f>Assumptions!$G$55*Assumptions!$G$46*INDEX(Demand!T$9:T$1040, MATCH($C279, Demand!$B$9:$B$1040,0))</f>
        <v>63.143645833333323</v>
      </c>
      <c r="U279" s="175">
        <f>Assumptions!$G$55*Assumptions!$G$46*INDEX(Demand!U$9:U$1040, MATCH($C279, Demand!$B$9:$B$1040,0))</f>
        <v>63.143645833333323</v>
      </c>
      <c r="V279" s="175">
        <f>Assumptions!$G$55*Assumptions!$G$46*INDEX(Demand!V$9:V$1040, MATCH($C279, Demand!$B$9:$B$1040,0))</f>
        <v>63.143645833333323</v>
      </c>
      <c r="W279" s="175">
        <f>Assumptions!$G$55*Assumptions!$G$46*INDEX(Demand!W$9:W$1040, MATCH($C279, Demand!$B$9:$B$1040,0))</f>
        <v>63.143645833333323</v>
      </c>
      <c r="X279" s="175">
        <f>Assumptions!$G$55*Assumptions!$G$46*INDEX(Demand!X$9:X$1040, MATCH($C279, Demand!$B$9:$B$1040,0))</f>
        <v>63.143645833333323</v>
      </c>
    </row>
    <row r="280" spans="2:24" s="1" customFormat="1" x14ac:dyDescent="0.2">
      <c r="B280" s="220">
        <f>'Span data'!B281</f>
        <v>10342875</v>
      </c>
      <c r="C280" s="169" t="str">
        <f>'Span data'!C281</f>
        <v>KGT004</v>
      </c>
      <c r="D280" s="162"/>
      <c r="E280" s="175">
        <f>Assumptions!$G$55*Assumptions!$G$46*INDEX(Demand!E$9:E$1040, MATCH($C280, Demand!$B$9:$B$1040,0))</f>
        <v>59.596249999999998</v>
      </c>
      <c r="F280" s="175">
        <f>Assumptions!$G$55*Assumptions!$G$46*INDEX(Demand!F$9:F$1040, MATCH($C280, Demand!$B$9:$B$1040,0))</f>
        <v>60.001666666666665</v>
      </c>
      <c r="G280" s="175">
        <f>Assumptions!$G$55*Assumptions!$G$46*INDEX(Demand!G$9:G$1040, MATCH($C280, Demand!$B$9:$B$1040,0))</f>
        <v>60.91385416666666</v>
      </c>
      <c r="H280" s="175">
        <f>Assumptions!$G$55*Assumptions!$G$46*INDEX(Demand!H$9:H$1040, MATCH($C280, Demand!$B$9:$B$1040,0))</f>
        <v>61.420624999999987</v>
      </c>
      <c r="I280" s="175">
        <f>Assumptions!$G$55*Assumptions!$G$46*INDEX(Demand!I$9:I$1040, MATCH($C280, Demand!$B$9:$B$1040,0))</f>
        <v>61.31927083333332</v>
      </c>
      <c r="J280" s="175">
        <f>Assumptions!$G$55*Assumptions!$G$46*INDEX(Demand!J$9:J$1040, MATCH($C280, Demand!$B$9:$B$1040,0))</f>
        <v>61.420624999999987</v>
      </c>
      <c r="K280" s="175">
        <f>Assumptions!$G$55*Assumptions!$G$46*INDEX(Demand!K$9:K$1040, MATCH($C280, Demand!$B$9:$B$1040,0))</f>
        <v>62.231458333333315</v>
      </c>
      <c r="L280" s="175">
        <f>Assumptions!$G$55*Assumptions!$G$46*INDEX(Demand!L$9:L$1040, MATCH($C280, Demand!$B$9:$B$1040,0))</f>
        <v>63.447708333333324</v>
      </c>
      <c r="M280" s="175">
        <f>Assumptions!$G$55*Assumptions!$G$46*INDEX(Demand!M$9:M$1040, MATCH($C280, Demand!$B$9:$B$1040,0))</f>
        <v>63.143645833333323</v>
      </c>
      <c r="N280" s="175">
        <f>Assumptions!$G$55*Assumptions!$G$46*INDEX(Demand!N$9:N$1040, MATCH($C280, Demand!$B$9:$B$1040,0))</f>
        <v>63.143645833333323</v>
      </c>
      <c r="O280" s="175">
        <f>Assumptions!$G$55*Assumptions!$G$46*INDEX(Demand!O$9:O$1040, MATCH($C280, Demand!$B$9:$B$1040,0))</f>
        <v>63.143645833333323</v>
      </c>
      <c r="P280" s="175">
        <f>Assumptions!$G$55*Assumptions!$G$46*INDEX(Demand!P$9:P$1040, MATCH($C280, Demand!$B$9:$B$1040,0))</f>
        <v>63.143645833333323</v>
      </c>
      <c r="Q280" s="175">
        <f>Assumptions!$G$55*Assumptions!$G$46*INDEX(Demand!Q$9:Q$1040, MATCH($C280, Demand!$B$9:$B$1040,0))</f>
        <v>63.143645833333323</v>
      </c>
      <c r="R280" s="175">
        <f>Assumptions!$G$55*Assumptions!$G$46*INDEX(Demand!R$9:R$1040, MATCH($C280, Demand!$B$9:$B$1040,0))</f>
        <v>63.143645833333323</v>
      </c>
      <c r="S280" s="175">
        <f>Assumptions!$G$55*Assumptions!$G$46*INDEX(Demand!S$9:S$1040, MATCH($C280, Demand!$B$9:$B$1040,0))</f>
        <v>63.143645833333323</v>
      </c>
      <c r="T280" s="175">
        <f>Assumptions!$G$55*Assumptions!$G$46*INDEX(Demand!T$9:T$1040, MATCH($C280, Demand!$B$9:$B$1040,0))</f>
        <v>63.143645833333323</v>
      </c>
      <c r="U280" s="175">
        <f>Assumptions!$G$55*Assumptions!$G$46*INDEX(Demand!U$9:U$1040, MATCH($C280, Demand!$B$9:$B$1040,0))</f>
        <v>63.143645833333323</v>
      </c>
      <c r="V280" s="175">
        <f>Assumptions!$G$55*Assumptions!$G$46*INDEX(Demand!V$9:V$1040, MATCH($C280, Demand!$B$9:$B$1040,0))</f>
        <v>63.143645833333323</v>
      </c>
      <c r="W280" s="175">
        <f>Assumptions!$G$55*Assumptions!$G$46*INDEX(Demand!W$9:W$1040, MATCH($C280, Demand!$B$9:$B$1040,0))</f>
        <v>63.143645833333323</v>
      </c>
      <c r="X280" s="175">
        <f>Assumptions!$G$55*Assumptions!$G$46*INDEX(Demand!X$9:X$1040, MATCH($C280, Demand!$B$9:$B$1040,0))</f>
        <v>63.143645833333323</v>
      </c>
    </row>
    <row r="281" spans="2:24" s="1" customFormat="1" x14ac:dyDescent="0.2">
      <c r="B281" s="220">
        <f>'Span data'!B282</f>
        <v>10342881</v>
      </c>
      <c r="C281" s="169" t="str">
        <f>'Span data'!C282</f>
        <v>KGT004</v>
      </c>
      <c r="D281" s="162"/>
      <c r="E281" s="175">
        <f>Assumptions!$G$55*Assumptions!$G$46*INDEX(Demand!E$9:E$1040, MATCH($C281, Demand!$B$9:$B$1040,0))</f>
        <v>59.596249999999998</v>
      </c>
      <c r="F281" s="175">
        <f>Assumptions!$G$55*Assumptions!$G$46*INDEX(Demand!F$9:F$1040, MATCH($C281, Demand!$B$9:$B$1040,0))</f>
        <v>60.001666666666665</v>
      </c>
      <c r="G281" s="175">
        <f>Assumptions!$G$55*Assumptions!$G$46*INDEX(Demand!G$9:G$1040, MATCH($C281, Demand!$B$9:$B$1040,0))</f>
        <v>60.91385416666666</v>
      </c>
      <c r="H281" s="175">
        <f>Assumptions!$G$55*Assumptions!$G$46*INDEX(Demand!H$9:H$1040, MATCH($C281, Demand!$B$9:$B$1040,0))</f>
        <v>61.420624999999987</v>
      </c>
      <c r="I281" s="175">
        <f>Assumptions!$G$55*Assumptions!$G$46*INDEX(Demand!I$9:I$1040, MATCH($C281, Demand!$B$9:$B$1040,0))</f>
        <v>61.31927083333332</v>
      </c>
      <c r="J281" s="175">
        <f>Assumptions!$G$55*Assumptions!$G$46*INDEX(Demand!J$9:J$1040, MATCH($C281, Demand!$B$9:$B$1040,0))</f>
        <v>61.420624999999987</v>
      </c>
      <c r="K281" s="175">
        <f>Assumptions!$G$55*Assumptions!$G$46*INDEX(Demand!K$9:K$1040, MATCH($C281, Demand!$B$9:$B$1040,0))</f>
        <v>62.231458333333315</v>
      </c>
      <c r="L281" s="175">
        <f>Assumptions!$G$55*Assumptions!$G$46*INDEX(Demand!L$9:L$1040, MATCH($C281, Demand!$B$9:$B$1040,0))</f>
        <v>63.447708333333324</v>
      </c>
      <c r="M281" s="175">
        <f>Assumptions!$G$55*Assumptions!$G$46*INDEX(Demand!M$9:M$1040, MATCH($C281, Demand!$B$9:$B$1040,0))</f>
        <v>63.143645833333323</v>
      </c>
      <c r="N281" s="175">
        <f>Assumptions!$G$55*Assumptions!$G$46*INDEX(Demand!N$9:N$1040, MATCH($C281, Demand!$B$9:$B$1040,0))</f>
        <v>63.143645833333323</v>
      </c>
      <c r="O281" s="175">
        <f>Assumptions!$G$55*Assumptions!$G$46*INDEX(Demand!O$9:O$1040, MATCH($C281, Demand!$B$9:$B$1040,0))</f>
        <v>63.143645833333323</v>
      </c>
      <c r="P281" s="175">
        <f>Assumptions!$G$55*Assumptions!$G$46*INDEX(Demand!P$9:P$1040, MATCH($C281, Demand!$B$9:$B$1040,0))</f>
        <v>63.143645833333323</v>
      </c>
      <c r="Q281" s="175">
        <f>Assumptions!$G$55*Assumptions!$G$46*INDEX(Demand!Q$9:Q$1040, MATCH($C281, Demand!$B$9:$B$1040,0))</f>
        <v>63.143645833333323</v>
      </c>
      <c r="R281" s="175">
        <f>Assumptions!$G$55*Assumptions!$G$46*INDEX(Demand!R$9:R$1040, MATCH($C281, Demand!$B$9:$B$1040,0))</f>
        <v>63.143645833333323</v>
      </c>
      <c r="S281" s="175">
        <f>Assumptions!$G$55*Assumptions!$G$46*INDEX(Demand!S$9:S$1040, MATCH($C281, Demand!$B$9:$B$1040,0))</f>
        <v>63.143645833333323</v>
      </c>
      <c r="T281" s="175">
        <f>Assumptions!$G$55*Assumptions!$G$46*INDEX(Demand!T$9:T$1040, MATCH($C281, Demand!$B$9:$B$1040,0))</f>
        <v>63.143645833333323</v>
      </c>
      <c r="U281" s="175">
        <f>Assumptions!$G$55*Assumptions!$G$46*INDEX(Demand!U$9:U$1040, MATCH($C281, Demand!$B$9:$B$1040,0))</f>
        <v>63.143645833333323</v>
      </c>
      <c r="V281" s="175">
        <f>Assumptions!$G$55*Assumptions!$G$46*INDEX(Demand!V$9:V$1040, MATCH($C281, Demand!$B$9:$B$1040,0))</f>
        <v>63.143645833333323</v>
      </c>
      <c r="W281" s="175">
        <f>Assumptions!$G$55*Assumptions!$G$46*INDEX(Demand!W$9:W$1040, MATCH($C281, Demand!$B$9:$B$1040,0))</f>
        <v>63.143645833333323</v>
      </c>
      <c r="X281" s="175">
        <f>Assumptions!$G$55*Assumptions!$G$46*INDEX(Demand!X$9:X$1040, MATCH($C281, Demand!$B$9:$B$1040,0))</f>
        <v>63.143645833333323</v>
      </c>
    </row>
    <row r="282" spans="2:24" s="1" customFormat="1" x14ac:dyDescent="0.2">
      <c r="B282" s="220">
        <f>'Span data'!B283</f>
        <v>10343245</v>
      </c>
      <c r="C282" s="169" t="str">
        <f>'Span data'!C283</f>
        <v>KGTSGSF</v>
      </c>
      <c r="D282" s="162"/>
      <c r="E282" s="175">
        <f>Assumptions!$G$55*Assumptions!$G$46*INDEX(Demand!E$9:E$1040, MATCH($C282, Demand!$B$9:$B$1040,0))</f>
        <v>0</v>
      </c>
      <c r="F282" s="175">
        <f>Assumptions!$G$55*Assumptions!$G$46*INDEX(Demand!F$9:F$1040, MATCH($C282, Demand!$B$9:$B$1040,0))</f>
        <v>0</v>
      </c>
      <c r="G282" s="175">
        <f>Assumptions!$G$55*Assumptions!$G$46*INDEX(Demand!G$9:G$1040, MATCH($C282, Demand!$B$9:$B$1040,0))</f>
        <v>0</v>
      </c>
      <c r="H282" s="175">
        <f>Assumptions!$G$55*Assumptions!$G$46*INDEX(Demand!H$9:H$1040, MATCH($C282, Demand!$B$9:$B$1040,0))</f>
        <v>0</v>
      </c>
      <c r="I282" s="175">
        <f>Assumptions!$G$55*Assumptions!$G$46*INDEX(Demand!I$9:I$1040, MATCH($C282, Demand!$B$9:$B$1040,0))</f>
        <v>0</v>
      </c>
      <c r="J282" s="175">
        <f>Assumptions!$G$55*Assumptions!$G$46*INDEX(Demand!J$9:J$1040, MATCH($C282, Demand!$B$9:$B$1040,0))</f>
        <v>0</v>
      </c>
      <c r="K282" s="175">
        <f>Assumptions!$G$55*Assumptions!$G$46*INDEX(Demand!K$9:K$1040, MATCH($C282, Demand!$B$9:$B$1040,0))</f>
        <v>0</v>
      </c>
      <c r="L282" s="175">
        <f>Assumptions!$G$55*Assumptions!$G$46*INDEX(Demand!L$9:L$1040, MATCH($C282, Demand!$B$9:$B$1040,0))</f>
        <v>0</v>
      </c>
      <c r="M282" s="175">
        <f>Assumptions!$G$55*Assumptions!$G$46*INDEX(Demand!M$9:M$1040, MATCH($C282, Demand!$B$9:$B$1040,0))</f>
        <v>0</v>
      </c>
      <c r="N282" s="175">
        <f>Assumptions!$G$55*Assumptions!$G$46*INDEX(Demand!N$9:N$1040, MATCH($C282, Demand!$B$9:$B$1040,0))</f>
        <v>0</v>
      </c>
      <c r="O282" s="175">
        <f>Assumptions!$G$55*Assumptions!$G$46*INDEX(Demand!O$9:O$1040, MATCH($C282, Demand!$B$9:$B$1040,0))</f>
        <v>0</v>
      </c>
      <c r="P282" s="175">
        <f>Assumptions!$G$55*Assumptions!$G$46*INDEX(Demand!P$9:P$1040, MATCH($C282, Demand!$B$9:$B$1040,0))</f>
        <v>0</v>
      </c>
      <c r="Q282" s="175">
        <f>Assumptions!$G$55*Assumptions!$G$46*INDEX(Demand!Q$9:Q$1040, MATCH($C282, Demand!$B$9:$B$1040,0))</f>
        <v>0</v>
      </c>
      <c r="R282" s="175">
        <f>Assumptions!$G$55*Assumptions!$G$46*INDEX(Demand!R$9:R$1040, MATCH($C282, Demand!$B$9:$B$1040,0))</f>
        <v>0</v>
      </c>
      <c r="S282" s="175">
        <f>Assumptions!$G$55*Assumptions!$G$46*INDEX(Demand!S$9:S$1040, MATCH($C282, Demand!$B$9:$B$1040,0))</f>
        <v>0</v>
      </c>
      <c r="T282" s="175">
        <f>Assumptions!$G$55*Assumptions!$G$46*INDEX(Demand!T$9:T$1040, MATCH($C282, Demand!$B$9:$B$1040,0))</f>
        <v>0</v>
      </c>
      <c r="U282" s="175">
        <f>Assumptions!$G$55*Assumptions!$G$46*INDEX(Demand!U$9:U$1040, MATCH($C282, Demand!$B$9:$B$1040,0))</f>
        <v>0</v>
      </c>
      <c r="V282" s="175">
        <f>Assumptions!$G$55*Assumptions!$G$46*INDEX(Demand!V$9:V$1040, MATCH($C282, Demand!$B$9:$B$1040,0))</f>
        <v>0</v>
      </c>
      <c r="W282" s="175">
        <f>Assumptions!$G$55*Assumptions!$G$46*INDEX(Demand!W$9:W$1040, MATCH($C282, Demand!$B$9:$B$1040,0))</f>
        <v>0</v>
      </c>
      <c r="X282" s="175">
        <f>Assumptions!$G$55*Assumptions!$G$46*INDEX(Demand!X$9:X$1040, MATCH($C282, Demand!$B$9:$B$1040,0))</f>
        <v>0</v>
      </c>
    </row>
    <row r="283" spans="2:24" s="1" customFormat="1" x14ac:dyDescent="0.2">
      <c r="B283" s="220">
        <f>'Span data'!B284</f>
        <v>10343246</v>
      </c>
      <c r="C283" s="169" t="str">
        <f>'Span data'!C284</f>
        <v>KGTSGSF</v>
      </c>
      <c r="D283" s="162"/>
      <c r="E283" s="175">
        <f>Assumptions!$G$55*Assumptions!$G$46*INDEX(Demand!E$9:E$1040, MATCH($C283, Demand!$B$9:$B$1040,0))</f>
        <v>0</v>
      </c>
      <c r="F283" s="175">
        <f>Assumptions!$G$55*Assumptions!$G$46*INDEX(Demand!F$9:F$1040, MATCH($C283, Demand!$B$9:$B$1040,0))</f>
        <v>0</v>
      </c>
      <c r="G283" s="175">
        <f>Assumptions!$G$55*Assumptions!$G$46*INDEX(Demand!G$9:G$1040, MATCH($C283, Demand!$B$9:$B$1040,0))</f>
        <v>0</v>
      </c>
      <c r="H283" s="175">
        <f>Assumptions!$G$55*Assumptions!$G$46*INDEX(Demand!H$9:H$1040, MATCH($C283, Demand!$B$9:$B$1040,0))</f>
        <v>0</v>
      </c>
      <c r="I283" s="175">
        <f>Assumptions!$G$55*Assumptions!$G$46*INDEX(Demand!I$9:I$1040, MATCH($C283, Demand!$B$9:$B$1040,0))</f>
        <v>0</v>
      </c>
      <c r="J283" s="175">
        <f>Assumptions!$G$55*Assumptions!$G$46*INDEX(Demand!J$9:J$1040, MATCH($C283, Demand!$B$9:$B$1040,0))</f>
        <v>0</v>
      </c>
      <c r="K283" s="175">
        <f>Assumptions!$G$55*Assumptions!$G$46*INDEX(Demand!K$9:K$1040, MATCH($C283, Demand!$B$9:$B$1040,0))</f>
        <v>0</v>
      </c>
      <c r="L283" s="175">
        <f>Assumptions!$G$55*Assumptions!$G$46*INDEX(Demand!L$9:L$1040, MATCH($C283, Demand!$B$9:$B$1040,0))</f>
        <v>0</v>
      </c>
      <c r="M283" s="175">
        <f>Assumptions!$G$55*Assumptions!$G$46*INDEX(Demand!M$9:M$1040, MATCH($C283, Demand!$B$9:$B$1040,0))</f>
        <v>0</v>
      </c>
      <c r="N283" s="175">
        <f>Assumptions!$G$55*Assumptions!$G$46*INDEX(Demand!N$9:N$1040, MATCH($C283, Demand!$B$9:$B$1040,0))</f>
        <v>0</v>
      </c>
      <c r="O283" s="175">
        <f>Assumptions!$G$55*Assumptions!$G$46*INDEX(Demand!O$9:O$1040, MATCH($C283, Demand!$B$9:$B$1040,0))</f>
        <v>0</v>
      </c>
      <c r="P283" s="175">
        <f>Assumptions!$G$55*Assumptions!$G$46*INDEX(Demand!P$9:P$1040, MATCH($C283, Demand!$B$9:$B$1040,0))</f>
        <v>0</v>
      </c>
      <c r="Q283" s="175">
        <f>Assumptions!$G$55*Assumptions!$G$46*INDEX(Demand!Q$9:Q$1040, MATCH($C283, Demand!$B$9:$B$1040,0))</f>
        <v>0</v>
      </c>
      <c r="R283" s="175">
        <f>Assumptions!$G$55*Assumptions!$G$46*INDEX(Demand!R$9:R$1040, MATCH($C283, Demand!$B$9:$B$1040,0))</f>
        <v>0</v>
      </c>
      <c r="S283" s="175">
        <f>Assumptions!$G$55*Assumptions!$G$46*INDEX(Demand!S$9:S$1040, MATCH($C283, Demand!$B$9:$B$1040,0))</f>
        <v>0</v>
      </c>
      <c r="T283" s="175">
        <f>Assumptions!$G$55*Assumptions!$G$46*INDEX(Demand!T$9:T$1040, MATCH($C283, Demand!$B$9:$B$1040,0))</f>
        <v>0</v>
      </c>
      <c r="U283" s="175">
        <f>Assumptions!$G$55*Assumptions!$G$46*INDEX(Demand!U$9:U$1040, MATCH($C283, Demand!$B$9:$B$1040,0))</f>
        <v>0</v>
      </c>
      <c r="V283" s="175">
        <f>Assumptions!$G$55*Assumptions!$G$46*INDEX(Demand!V$9:V$1040, MATCH($C283, Demand!$B$9:$B$1040,0))</f>
        <v>0</v>
      </c>
      <c r="W283" s="175">
        <f>Assumptions!$G$55*Assumptions!$G$46*INDEX(Demand!W$9:W$1040, MATCH($C283, Demand!$B$9:$B$1040,0))</f>
        <v>0</v>
      </c>
      <c r="X283" s="175">
        <f>Assumptions!$G$55*Assumptions!$G$46*INDEX(Demand!X$9:X$1040, MATCH($C283, Demand!$B$9:$B$1040,0))</f>
        <v>0</v>
      </c>
    </row>
    <row r="284" spans="2:24" s="1" customFormat="1" x14ac:dyDescent="0.2">
      <c r="B284" s="220">
        <f>'Span data'!B285</f>
        <v>10343647</v>
      </c>
      <c r="C284" s="169" t="str">
        <f>'Span data'!C285</f>
        <v>KGT004</v>
      </c>
      <c r="D284" s="162"/>
      <c r="E284" s="175">
        <f>Assumptions!$G$55*Assumptions!$G$46*INDEX(Demand!E$9:E$1040, MATCH($C284, Demand!$B$9:$B$1040,0))</f>
        <v>59.596249999999998</v>
      </c>
      <c r="F284" s="175">
        <f>Assumptions!$G$55*Assumptions!$G$46*INDEX(Demand!F$9:F$1040, MATCH($C284, Demand!$B$9:$B$1040,0))</f>
        <v>60.001666666666665</v>
      </c>
      <c r="G284" s="175">
        <f>Assumptions!$G$55*Assumptions!$G$46*INDEX(Demand!G$9:G$1040, MATCH($C284, Demand!$B$9:$B$1040,0))</f>
        <v>60.91385416666666</v>
      </c>
      <c r="H284" s="175">
        <f>Assumptions!$G$55*Assumptions!$G$46*INDEX(Demand!H$9:H$1040, MATCH($C284, Demand!$B$9:$B$1040,0))</f>
        <v>61.420624999999987</v>
      </c>
      <c r="I284" s="175">
        <f>Assumptions!$G$55*Assumptions!$G$46*INDEX(Demand!I$9:I$1040, MATCH($C284, Demand!$B$9:$B$1040,0))</f>
        <v>61.31927083333332</v>
      </c>
      <c r="J284" s="175">
        <f>Assumptions!$G$55*Assumptions!$G$46*INDEX(Demand!J$9:J$1040, MATCH($C284, Demand!$B$9:$B$1040,0))</f>
        <v>61.420624999999987</v>
      </c>
      <c r="K284" s="175">
        <f>Assumptions!$G$55*Assumptions!$G$46*INDEX(Demand!K$9:K$1040, MATCH($C284, Demand!$B$9:$B$1040,0))</f>
        <v>62.231458333333315</v>
      </c>
      <c r="L284" s="175">
        <f>Assumptions!$G$55*Assumptions!$G$46*INDEX(Demand!L$9:L$1040, MATCH($C284, Demand!$B$9:$B$1040,0))</f>
        <v>63.447708333333324</v>
      </c>
      <c r="M284" s="175">
        <f>Assumptions!$G$55*Assumptions!$G$46*INDEX(Demand!M$9:M$1040, MATCH($C284, Demand!$B$9:$B$1040,0))</f>
        <v>63.143645833333323</v>
      </c>
      <c r="N284" s="175">
        <f>Assumptions!$G$55*Assumptions!$G$46*INDEX(Demand!N$9:N$1040, MATCH($C284, Demand!$B$9:$B$1040,0))</f>
        <v>63.143645833333323</v>
      </c>
      <c r="O284" s="175">
        <f>Assumptions!$G$55*Assumptions!$G$46*INDEX(Demand!O$9:O$1040, MATCH($C284, Demand!$B$9:$B$1040,0))</f>
        <v>63.143645833333323</v>
      </c>
      <c r="P284" s="175">
        <f>Assumptions!$G$55*Assumptions!$G$46*INDEX(Demand!P$9:P$1040, MATCH($C284, Demand!$B$9:$B$1040,0))</f>
        <v>63.143645833333323</v>
      </c>
      <c r="Q284" s="175">
        <f>Assumptions!$G$55*Assumptions!$G$46*INDEX(Demand!Q$9:Q$1040, MATCH($C284, Demand!$B$9:$B$1040,0))</f>
        <v>63.143645833333323</v>
      </c>
      <c r="R284" s="175">
        <f>Assumptions!$G$55*Assumptions!$G$46*INDEX(Demand!R$9:R$1040, MATCH($C284, Demand!$B$9:$B$1040,0))</f>
        <v>63.143645833333323</v>
      </c>
      <c r="S284" s="175">
        <f>Assumptions!$G$55*Assumptions!$G$46*INDEX(Demand!S$9:S$1040, MATCH($C284, Demand!$B$9:$B$1040,0))</f>
        <v>63.143645833333323</v>
      </c>
      <c r="T284" s="175">
        <f>Assumptions!$G$55*Assumptions!$G$46*INDEX(Demand!T$9:T$1040, MATCH($C284, Demand!$B$9:$B$1040,0))</f>
        <v>63.143645833333323</v>
      </c>
      <c r="U284" s="175">
        <f>Assumptions!$G$55*Assumptions!$G$46*INDEX(Demand!U$9:U$1040, MATCH($C284, Demand!$B$9:$B$1040,0))</f>
        <v>63.143645833333323</v>
      </c>
      <c r="V284" s="175">
        <f>Assumptions!$G$55*Assumptions!$G$46*INDEX(Demand!V$9:V$1040, MATCH($C284, Demand!$B$9:$B$1040,0))</f>
        <v>63.143645833333323</v>
      </c>
      <c r="W284" s="175">
        <f>Assumptions!$G$55*Assumptions!$G$46*INDEX(Demand!W$9:W$1040, MATCH($C284, Demand!$B$9:$B$1040,0))</f>
        <v>63.143645833333323</v>
      </c>
      <c r="X284" s="175">
        <f>Assumptions!$G$55*Assumptions!$G$46*INDEX(Demand!X$9:X$1040, MATCH($C284, Demand!$B$9:$B$1040,0))</f>
        <v>63.143645833333323</v>
      </c>
    </row>
    <row r="285" spans="2:24" s="1" customFormat="1" x14ac:dyDescent="0.2">
      <c r="B285" s="220">
        <f>'Span data'!B286</f>
        <v>10343727</v>
      </c>
      <c r="C285" s="169" t="str">
        <f>'Span data'!C286</f>
        <v>KGT004</v>
      </c>
      <c r="D285" s="162"/>
      <c r="E285" s="175">
        <f>Assumptions!$G$55*Assumptions!$G$46*INDEX(Demand!E$9:E$1040, MATCH($C285, Demand!$B$9:$B$1040,0))</f>
        <v>59.596249999999998</v>
      </c>
      <c r="F285" s="175">
        <f>Assumptions!$G$55*Assumptions!$G$46*INDEX(Demand!F$9:F$1040, MATCH($C285, Demand!$B$9:$B$1040,0))</f>
        <v>60.001666666666665</v>
      </c>
      <c r="G285" s="175">
        <f>Assumptions!$G$55*Assumptions!$G$46*INDEX(Demand!G$9:G$1040, MATCH($C285, Demand!$B$9:$B$1040,0))</f>
        <v>60.91385416666666</v>
      </c>
      <c r="H285" s="175">
        <f>Assumptions!$G$55*Assumptions!$G$46*INDEX(Demand!H$9:H$1040, MATCH($C285, Demand!$B$9:$B$1040,0))</f>
        <v>61.420624999999987</v>
      </c>
      <c r="I285" s="175">
        <f>Assumptions!$G$55*Assumptions!$G$46*INDEX(Demand!I$9:I$1040, MATCH($C285, Demand!$B$9:$B$1040,0))</f>
        <v>61.31927083333332</v>
      </c>
      <c r="J285" s="175">
        <f>Assumptions!$G$55*Assumptions!$G$46*INDEX(Demand!J$9:J$1040, MATCH($C285, Demand!$B$9:$B$1040,0))</f>
        <v>61.420624999999987</v>
      </c>
      <c r="K285" s="175">
        <f>Assumptions!$G$55*Assumptions!$G$46*INDEX(Demand!K$9:K$1040, MATCH($C285, Demand!$B$9:$B$1040,0))</f>
        <v>62.231458333333315</v>
      </c>
      <c r="L285" s="175">
        <f>Assumptions!$G$55*Assumptions!$G$46*INDEX(Demand!L$9:L$1040, MATCH($C285, Demand!$B$9:$B$1040,0))</f>
        <v>63.447708333333324</v>
      </c>
      <c r="M285" s="175">
        <f>Assumptions!$G$55*Assumptions!$G$46*INDEX(Demand!M$9:M$1040, MATCH($C285, Demand!$B$9:$B$1040,0))</f>
        <v>63.143645833333323</v>
      </c>
      <c r="N285" s="175">
        <f>Assumptions!$G$55*Assumptions!$G$46*INDEX(Demand!N$9:N$1040, MATCH($C285, Demand!$B$9:$B$1040,0))</f>
        <v>63.143645833333323</v>
      </c>
      <c r="O285" s="175">
        <f>Assumptions!$G$55*Assumptions!$G$46*INDEX(Demand!O$9:O$1040, MATCH($C285, Demand!$B$9:$B$1040,0))</f>
        <v>63.143645833333323</v>
      </c>
      <c r="P285" s="175">
        <f>Assumptions!$G$55*Assumptions!$G$46*INDEX(Demand!P$9:P$1040, MATCH($C285, Demand!$B$9:$B$1040,0))</f>
        <v>63.143645833333323</v>
      </c>
      <c r="Q285" s="175">
        <f>Assumptions!$G$55*Assumptions!$G$46*INDEX(Demand!Q$9:Q$1040, MATCH($C285, Demand!$B$9:$B$1040,0))</f>
        <v>63.143645833333323</v>
      </c>
      <c r="R285" s="175">
        <f>Assumptions!$G$55*Assumptions!$G$46*INDEX(Demand!R$9:R$1040, MATCH($C285, Demand!$B$9:$B$1040,0))</f>
        <v>63.143645833333323</v>
      </c>
      <c r="S285" s="175">
        <f>Assumptions!$G$55*Assumptions!$G$46*INDEX(Demand!S$9:S$1040, MATCH($C285, Demand!$B$9:$B$1040,0))</f>
        <v>63.143645833333323</v>
      </c>
      <c r="T285" s="175">
        <f>Assumptions!$G$55*Assumptions!$G$46*INDEX(Demand!T$9:T$1040, MATCH($C285, Demand!$B$9:$B$1040,0))</f>
        <v>63.143645833333323</v>
      </c>
      <c r="U285" s="175">
        <f>Assumptions!$G$55*Assumptions!$G$46*INDEX(Demand!U$9:U$1040, MATCH($C285, Demand!$B$9:$B$1040,0))</f>
        <v>63.143645833333323</v>
      </c>
      <c r="V285" s="175">
        <f>Assumptions!$G$55*Assumptions!$G$46*INDEX(Demand!V$9:V$1040, MATCH($C285, Demand!$B$9:$B$1040,0))</f>
        <v>63.143645833333323</v>
      </c>
      <c r="W285" s="175">
        <f>Assumptions!$G$55*Assumptions!$G$46*INDEX(Demand!W$9:W$1040, MATCH($C285, Demand!$B$9:$B$1040,0))</f>
        <v>63.143645833333323</v>
      </c>
      <c r="X285" s="175">
        <f>Assumptions!$G$55*Assumptions!$G$46*INDEX(Demand!X$9:X$1040, MATCH($C285, Demand!$B$9:$B$1040,0))</f>
        <v>63.143645833333323</v>
      </c>
    </row>
    <row r="286" spans="2:24" s="1" customFormat="1" x14ac:dyDescent="0.2">
      <c r="B286" s="220">
        <f>'Span data'!B287</f>
        <v>10352910</v>
      </c>
      <c r="C286" s="169" t="str">
        <f>'Span data'!C287</f>
        <v>SHL005</v>
      </c>
      <c r="D286" s="162"/>
      <c r="E286" s="175">
        <f>Assumptions!$G$55*Assumptions!$G$46*INDEX(Demand!E$9:E$1040, MATCH($C286, Demand!$B$9:$B$1040,0))</f>
        <v>40.338958333333331</v>
      </c>
      <c r="F286" s="175">
        <f>Assumptions!$G$55*Assumptions!$G$46*INDEX(Demand!F$9:F$1040, MATCH($C286, Demand!$B$9:$B$1040,0))</f>
        <v>40.338958333333331</v>
      </c>
      <c r="G286" s="175">
        <f>Assumptions!$G$55*Assumptions!$G$46*INDEX(Demand!G$9:G$1040, MATCH($C286, Demand!$B$9:$B$1040,0))</f>
        <v>40.338958333333331</v>
      </c>
      <c r="H286" s="175">
        <f>Assumptions!$G$55*Assumptions!$G$46*INDEX(Demand!H$9:H$1040, MATCH($C286, Demand!$B$9:$B$1040,0))</f>
        <v>40.338958333333331</v>
      </c>
      <c r="I286" s="175">
        <f>Assumptions!$G$55*Assumptions!$G$46*INDEX(Demand!I$9:I$1040, MATCH($C286, Demand!$B$9:$B$1040,0))</f>
        <v>39.933541666666663</v>
      </c>
      <c r="J286" s="175">
        <f>Assumptions!$G$55*Assumptions!$G$46*INDEX(Demand!J$9:J$1040, MATCH($C286, Demand!$B$9:$B$1040,0))</f>
        <v>39.730833333333329</v>
      </c>
      <c r="K286" s="175">
        <f>Assumptions!$G$55*Assumptions!$G$46*INDEX(Demand!K$9:K$1040, MATCH($C286, Demand!$B$9:$B$1040,0))</f>
        <v>39.933541666666663</v>
      </c>
      <c r="L286" s="175">
        <f>Assumptions!$G$55*Assumptions!$G$46*INDEX(Demand!L$9:L$1040, MATCH($C286, Demand!$B$9:$B$1040,0))</f>
        <v>40.237604166666664</v>
      </c>
      <c r="M286" s="175">
        <f>Assumptions!$G$55*Assumptions!$G$46*INDEX(Demand!M$9:M$1040, MATCH($C286, Demand!$B$9:$B$1040,0))</f>
        <v>40.03489583333333</v>
      </c>
      <c r="N286" s="175">
        <f>Assumptions!$G$55*Assumptions!$G$46*INDEX(Demand!N$9:N$1040, MATCH($C286, Demand!$B$9:$B$1040,0))</f>
        <v>40.03489583333333</v>
      </c>
      <c r="O286" s="175">
        <f>Assumptions!$G$55*Assumptions!$G$46*INDEX(Demand!O$9:O$1040, MATCH($C286, Demand!$B$9:$B$1040,0))</f>
        <v>40.03489583333333</v>
      </c>
      <c r="P286" s="175">
        <f>Assumptions!$G$55*Assumptions!$G$46*INDEX(Demand!P$9:P$1040, MATCH($C286, Demand!$B$9:$B$1040,0))</f>
        <v>40.03489583333333</v>
      </c>
      <c r="Q286" s="175">
        <f>Assumptions!$G$55*Assumptions!$G$46*INDEX(Demand!Q$9:Q$1040, MATCH($C286, Demand!$B$9:$B$1040,0))</f>
        <v>40.03489583333333</v>
      </c>
      <c r="R286" s="175">
        <f>Assumptions!$G$55*Assumptions!$G$46*INDEX(Demand!R$9:R$1040, MATCH($C286, Demand!$B$9:$B$1040,0))</f>
        <v>40.03489583333333</v>
      </c>
      <c r="S286" s="175">
        <f>Assumptions!$G$55*Assumptions!$G$46*INDEX(Demand!S$9:S$1040, MATCH($C286, Demand!$B$9:$B$1040,0))</f>
        <v>40.03489583333333</v>
      </c>
      <c r="T286" s="175">
        <f>Assumptions!$G$55*Assumptions!$G$46*INDEX(Demand!T$9:T$1040, MATCH($C286, Demand!$B$9:$B$1040,0))</f>
        <v>40.03489583333333</v>
      </c>
      <c r="U286" s="175">
        <f>Assumptions!$G$55*Assumptions!$G$46*INDEX(Demand!U$9:U$1040, MATCH($C286, Demand!$B$9:$B$1040,0))</f>
        <v>40.03489583333333</v>
      </c>
      <c r="V286" s="175">
        <f>Assumptions!$G$55*Assumptions!$G$46*INDEX(Demand!V$9:V$1040, MATCH($C286, Demand!$B$9:$B$1040,0))</f>
        <v>40.03489583333333</v>
      </c>
      <c r="W286" s="175">
        <f>Assumptions!$G$55*Assumptions!$G$46*INDEX(Demand!W$9:W$1040, MATCH($C286, Demand!$B$9:$B$1040,0))</f>
        <v>40.03489583333333</v>
      </c>
      <c r="X286" s="175">
        <f>Assumptions!$G$55*Assumptions!$G$46*INDEX(Demand!X$9:X$1040, MATCH($C286, Demand!$B$9:$B$1040,0))</f>
        <v>40.03489583333333</v>
      </c>
    </row>
    <row r="287" spans="2:24" s="1" customFormat="1" x14ac:dyDescent="0.2">
      <c r="B287" s="220">
        <f>'Span data'!B288</f>
        <v>10360536</v>
      </c>
      <c r="C287" s="169" t="str">
        <f>'Span data'!C288</f>
        <v>CTN006</v>
      </c>
      <c r="D287" s="162"/>
      <c r="E287" s="175">
        <f>Assumptions!$G$55*Assumptions!$G$46*INDEX(Demand!E$9:E$1040, MATCH($C287, Demand!$B$9:$B$1040,0))</f>
        <v>64.663958333333326</v>
      </c>
      <c r="F287" s="175">
        <f>Assumptions!$G$55*Assumptions!$G$46*INDEX(Demand!F$9:F$1040, MATCH($C287, Demand!$B$9:$B$1040,0))</f>
        <v>64.562604166666659</v>
      </c>
      <c r="G287" s="175">
        <f>Assumptions!$G$55*Assumptions!$G$46*INDEX(Demand!G$9:G$1040, MATCH($C287, Demand!$B$9:$B$1040,0))</f>
        <v>64.765312499999993</v>
      </c>
      <c r="H287" s="175">
        <f>Assumptions!$G$55*Assumptions!$G$46*INDEX(Demand!H$9:H$1040, MATCH($C287, Demand!$B$9:$B$1040,0))</f>
        <v>64.765312499999993</v>
      </c>
      <c r="I287" s="175">
        <f>Assumptions!$G$55*Assumptions!$G$46*INDEX(Demand!I$9:I$1040, MATCH($C287, Demand!$B$9:$B$1040,0))</f>
        <v>64.359895833333326</v>
      </c>
      <c r="J287" s="175">
        <f>Assumptions!$G$55*Assumptions!$G$46*INDEX(Demand!J$9:J$1040, MATCH($C287, Demand!$B$9:$B$1040,0))</f>
        <v>64.055833333333325</v>
      </c>
      <c r="K287" s="175">
        <f>Assumptions!$G$55*Assumptions!$G$46*INDEX(Demand!K$9:K$1040, MATCH($C287, Demand!$B$9:$B$1040,0))</f>
        <v>64.157187499999992</v>
      </c>
      <c r="L287" s="175">
        <f>Assumptions!$G$55*Assumptions!$G$46*INDEX(Demand!L$9:L$1040, MATCH($C287, Demand!$B$9:$B$1040,0))</f>
        <v>64.461249999999993</v>
      </c>
      <c r="M287" s="175">
        <f>Assumptions!$G$55*Assumptions!$G$46*INDEX(Demand!M$9:M$1040, MATCH($C287, Demand!$B$9:$B$1040,0))</f>
        <v>63.954479166666658</v>
      </c>
      <c r="N287" s="175">
        <f>Assumptions!$G$55*Assumptions!$G$46*INDEX(Demand!N$9:N$1040, MATCH($C287, Demand!$B$9:$B$1040,0))</f>
        <v>63.954479166666658</v>
      </c>
      <c r="O287" s="175">
        <f>Assumptions!$G$55*Assumptions!$G$46*INDEX(Demand!O$9:O$1040, MATCH($C287, Demand!$B$9:$B$1040,0))</f>
        <v>63.954479166666658</v>
      </c>
      <c r="P287" s="175">
        <f>Assumptions!$G$55*Assumptions!$G$46*INDEX(Demand!P$9:P$1040, MATCH($C287, Demand!$B$9:$B$1040,0))</f>
        <v>63.954479166666658</v>
      </c>
      <c r="Q287" s="175">
        <f>Assumptions!$G$55*Assumptions!$G$46*INDEX(Demand!Q$9:Q$1040, MATCH($C287, Demand!$B$9:$B$1040,0))</f>
        <v>63.954479166666658</v>
      </c>
      <c r="R287" s="175">
        <f>Assumptions!$G$55*Assumptions!$G$46*INDEX(Demand!R$9:R$1040, MATCH($C287, Demand!$B$9:$B$1040,0))</f>
        <v>63.954479166666658</v>
      </c>
      <c r="S287" s="175">
        <f>Assumptions!$G$55*Assumptions!$G$46*INDEX(Demand!S$9:S$1040, MATCH($C287, Demand!$B$9:$B$1040,0))</f>
        <v>63.954479166666658</v>
      </c>
      <c r="T287" s="175">
        <f>Assumptions!$G$55*Assumptions!$G$46*INDEX(Demand!T$9:T$1040, MATCH($C287, Demand!$B$9:$B$1040,0))</f>
        <v>63.954479166666658</v>
      </c>
      <c r="U287" s="175">
        <f>Assumptions!$G$55*Assumptions!$G$46*INDEX(Demand!U$9:U$1040, MATCH($C287, Demand!$B$9:$B$1040,0))</f>
        <v>63.954479166666658</v>
      </c>
      <c r="V287" s="175">
        <f>Assumptions!$G$55*Assumptions!$G$46*INDEX(Demand!V$9:V$1040, MATCH($C287, Demand!$B$9:$B$1040,0))</f>
        <v>63.954479166666658</v>
      </c>
      <c r="W287" s="175">
        <f>Assumptions!$G$55*Assumptions!$G$46*INDEX(Demand!W$9:W$1040, MATCH($C287, Demand!$B$9:$B$1040,0))</f>
        <v>63.954479166666658</v>
      </c>
      <c r="X287" s="175">
        <f>Assumptions!$G$55*Assumptions!$G$46*INDEX(Demand!X$9:X$1040, MATCH($C287, Demand!$B$9:$B$1040,0))</f>
        <v>63.954479166666658</v>
      </c>
    </row>
    <row r="288" spans="2:24" s="1" customFormat="1" x14ac:dyDescent="0.2">
      <c r="B288" s="220">
        <f>'Span data'!B289</f>
        <v>10360621</v>
      </c>
      <c r="C288" s="169" t="str">
        <f>'Span data'!C289</f>
        <v>CTN006</v>
      </c>
      <c r="D288" s="162"/>
      <c r="E288" s="175">
        <f>Assumptions!$G$55*Assumptions!$G$46*INDEX(Demand!E$9:E$1040, MATCH($C288, Demand!$B$9:$B$1040,0))</f>
        <v>64.663958333333326</v>
      </c>
      <c r="F288" s="175">
        <f>Assumptions!$G$55*Assumptions!$G$46*INDEX(Demand!F$9:F$1040, MATCH($C288, Demand!$B$9:$B$1040,0))</f>
        <v>64.562604166666659</v>
      </c>
      <c r="G288" s="175">
        <f>Assumptions!$G$55*Assumptions!$G$46*INDEX(Demand!G$9:G$1040, MATCH($C288, Demand!$B$9:$B$1040,0))</f>
        <v>64.765312499999993</v>
      </c>
      <c r="H288" s="175">
        <f>Assumptions!$G$55*Assumptions!$G$46*INDEX(Demand!H$9:H$1040, MATCH($C288, Demand!$B$9:$B$1040,0))</f>
        <v>64.765312499999993</v>
      </c>
      <c r="I288" s="175">
        <f>Assumptions!$G$55*Assumptions!$G$46*INDEX(Demand!I$9:I$1040, MATCH($C288, Demand!$B$9:$B$1040,0))</f>
        <v>64.359895833333326</v>
      </c>
      <c r="J288" s="175">
        <f>Assumptions!$G$55*Assumptions!$G$46*INDEX(Demand!J$9:J$1040, MATCH($C288, Demand!$B$9:$B$1040,0))</f>
        <v>64.055833333333325</v>
      </c>
      <c r="K288" s="175">
        <f>Assumptions!$G$55*Assumptions!$G$46*INDEX(Demand!K$9:K$1040, MATCH($C288, Demand!$B$9:$B$1040,0))</f>
        <v>64.157187499999992</v>
      </c>
      <c r="L288" s="175">
        <f>Assumptions!$G$55*Assumptions!$G$46*INDEX(Demand!L$9:L$1040, MATCH($C288, Demand!$B$9:$B$1040,0))</f>
        <v>64.461249999999993</v>
      </c>
      <c r="M288" s="175">
        <f>Assumptions!$G$55*Assumptions!$G$46*INDEX(Demand!M$9:M$1040, MATCH($C288, Demand!$B$9:$B$1040,0))</f>
        <v>63.954479166666658</v>
      </c>
      <c r="N288" s="175">
        <f>Assumptions!$G$55*Assumptions!$G$46*INDEX(Demand!N$9:N$1040, MATCH($C288, Demand!$B$9:$B$1040,0))</f>
        <v>63.954479166666658</v>
      </c>
      <c r="O288" s="175">
        <f>Assumptions!$G$55*Assumptions!$G$46*INDEX(Demand!O$9:O$1040, MATCH($C288, Demand!$B$9:$B$1040,0))</f>
        <v>63.954479166666658</v>
      </c>
      <c r="P288" s="175">
        <f>Assumptions!$G$55*Assumptions!$G$46*INDEX(Demand!P$9:P$1040, MATCH($C288, Demand!$B$9:$B$1040,0))</f>
        <v>63.954479166666658</v>
      </c>
      <c r="Q288" s="175">
        <f>Assumptions!$G$55*Assumptions!$G$46*INDEX(Demand!Q$9:Q$1040, MATCH($C288, Demand!$B$9:$B$1040,0))</f>
        <v>63.954479166666658</v>
      </c>
      <c r="R288" s="175">
        <f>Assumptions!$G$55*Assumptions!$G$46*INDEX(Demand!R$9:R$1040, MATCH($C288, Demand!$B$9:$B$1040,0))</f>
        <v>63.954479166666658</v>
      </c>
      <c r="S288" s="175">
        <f>Assumptions!$G$55*Assumptions!$G$46*INDEX(Demand!S$9:S$1040, MATCH($C288, Demand!$B$9:$B$1040,0))</f>
        <v>63.954479166666658</v>
      </c>
      <c r="T288" s="175">
        <f>Assumptions!$G$55*Assumptions!$G$46*INDEX(Demand!T$9:T$1040, MATCH($C288, Demand!$B$9:$B$1040,0))</f>
        <v>63.954479166666658</v>
      </c>
      <c r="U288" s="175">
        <f>Assumptions!$G$55*Assumptions!$G$46*INDEX(Demand!U$9:U$1040, MATCH($C288, Demand!$B$9:$B$1040,0))</f>
        <v>63.954479166666658</v>
      </c>
      <c r="V288" s="175">
        <f>Assumptions!$G$55*Assumptions!$G$46*INDEX(Demand!V$9:V$1040, MATCH($C288, Demand!$B$9:$B$1040,0))</f>
        <v>63.954479166666658</v>
      </c>
      <c r="W288" s="175">
        <f>Assumptions!$G$55*Assumptions!$G$46*INDEX(Demand!W$9:W$1040, MATCH($C288, Demand!$B$9:$B$1040,0))</f>
        <v>63.954479166666658</v>
      </c>
      <c r="X288" s="175">
        <f>Assumptions!$G$55*Assumptions!$G$46*INDEX(Demand!X$9:X$1040, MATCH($C288, Demand!$B$9:$B$1040,0))</f>
        <v>63.954479166666658</v>
      </c>
    </row>
    <row r="289" spans="2:24" s="1" customFormat="1" x14ac:dyDescent="0.2">
      <c r="B289" s="220">
        <f>'Span data'!B290</f>
        <v>10360625</v>
      </c>
      <c r="C289" s="169" t="str">
        <f>'Span data'!C290</f>
        <v>CTN006</v>
      </c>
      <c r="D289" s="162"/>
      <c r="E289" s="175">
        <f>Assumptions!$G$55*Assumptions!$G$46*INDEX(Demand!E$9:E$1040, MATCH($C289, Demand!$B$9:$B$1040,0))</f>
        <v>64.663958333333326</v>
      </c>
      <c r="F289" s="175">
        <f>Assumptions!$G$55*Assumptions!$G$46*INDEX(Demand!F$9:F$1040, MATCH($C289, Demand!$B$9:$B$1040,0))</f>
        <v>64.562604166666659</v>
      </c>
      <c r="G289" s="175">
        <f>Assumptions!$G$55*Assumptions!$G$46*INDEX(Demand!G$9:G$1040, MATCH($C289, Demand!$B$9:$B$1040,0))</f>
        <v>64.765312499999993</v>
      </c>
      <c r="H289" s="175">
        <f>Assumptions!$G$55*Assumptions!$G$46*INDEX(Demand!H$9:H$1040, MATCH($C289, Demand!$B$9:$B$1040,0))</f>
        <v>64.765312499999993</v>
      </c>
      <c r="I289" s="175">
        <f>Assumptions!$G$55*Assumptions!$G$46*INDEX(Demand!I$9:I$1040, MATCH($C289, Demand!$B$9:$B$1040,0))</f>
        <v>64.359895833333326</v>
      </c>
      <c r="J289" s="175">
        <f>Assumptions!$G$55*Assumptions!$G$46*INDEX(Demand!J$9:J$1040, MATCH($C289, Demand!$B$9:$B$1040,0))</f>
        <v>64.055833333333325</v>
      </c>
      <c r="K289" s="175">
        <f>Assumptions!$G$55*Assumptions!$G$46*INDEX(Demand!K$9:K$1040, MATCH($C289, Demand!$B$9:$B$1040,0))</f>
        <v>64.157187499999992</v>
      </c>
      <c r="L289" s="175">
        <f>Assumptions!$G$55*Assumptions!$G$46*INDEX(Demand!L$9:L$1040, MATCH($C289, Demand!$B$9:$B$1040,0))</f>
        <v>64.461249999999993</v>
      </c>
      <c r="M289" s="175">
        <f>Assumptions!$G$55*Assumptions!$G$46*INDEX(Demand!M$9:M$1040, MATCH($C289, Demand!$B$9:$B$1040,0))</f>
        <v>63.954479166666658</v>
      </c>
      <c r="N289" s="175">
        <f>Assumptions!$G$55*Assumptions!$G$46*INDEX(Demand!N$9:N$1040, MATCH($C289, Demand!$B$9:$B$1040,0))</f>
        <v>63.954479166666658</v>
      </c>
      <c r="O289" s="175">
        <f>Assumptions!$G$55*Assumptions!$G$46*INDEX(Demand!O$9:O$1040, MATCH($C289, Demand!$B$9:$B$1040,0))</f>
        <v>63.954479166666658</v>
      </c>
      <c r="P289" s="175">
        <f>Assumptions!$G$55*Assumptions!$G$46*INDEX(Demand!P$9:P$1040, MATCH($C289, Demand!$B$9:$B$1040,0))</f>
        <v>63.954479166666658</v>
      </c>
      <c r="Q289" s="175">
        <f>Assumptions!$G$55*Assumptions!$G$46*INDEX(Demand!Q$9:Q$1040, MATCH($C289, Demand!$B$9:$B$1040,0))</f>
        <v>63.954479166666658</v>
      </c>
      <c r="R289" s="175">
        <f>Assumptions!$G$55*Assumptions!$G$46*INDEX(Demand!R$9:R$1040, MATCH($C289, Demand!$B$9:$B$1040,0))</f>
        <v>63.954479166666658</v>
      </c>
      <c r="S289" s="175">
        <f>Assumptions!$G$55*Assumptions!$G$46*INDEX(Demand!S$9:S$1040, MATCH($C289, Demand!$B$9:$B$1040,0))</f>
        <v>63.954479166666658</v>
      </c>
      <c r="T289" s="175">
        <f>Assumptions!$G$55*Assumptions!$G$46*INDEX(Demand!T$9:T$1040, MATCH($C289, Demand!$B$9:$B$1040,0))</f>
        <v>63.954479166666658</v>
      </c>
      <c r="U289" s="175">
        <f>Assumptions!$G$55*Assumptions!$G$46*INDEX(Demand!U$9:U$1040, MATCH($C289, Demand!$B$9:$B$1040,0))</f>
        <v>63.954479166666658</v>
      </c>
      <c r="V289" s="175">
        <f>Assumptions!$G$55*Assumptions!$G$46*INDEX(Demand!V$9:V$1040, MATCH($C289, Demand!$B$9:$B$1040,0))</f>
        <v>63.954479166666658</v>
      </c>
      <c r="W289" s="175">
        <f>Assumptions!$G$55*Assumptions!$G$46*INDEX(Demand!W$9:W$1040, MATCH($C289, Demand!$B$9:$B$1040,0))</f>
        <v>63.954479166666658</v>
      </c>
      <c r="X289" s="175">
        <f>Assumptions!$G$55*Assumptions!$G$46*INDEX(Demand!X$9:X$1040, MATCH($C289, Demand!$B$9:$B$1040,0))</f>
        <v>63.954479166666658</v>
      </c>
    </row>
    <row r="290" spans="2:24" s="1" customFormat="1" x14ac:dyDescent="0.2">
      <c r="B290" s="220">
        <f>'Span data'!B291</f>
        <v>10360626</v>
      </c>
      <c r="C290" s="169" t="str">
        <f>'Span data'!C291</f>
        <v>CTN006</v>
      </c>
      <c r="D290" s="162"/>
      <c r="E290" s="175">
        <f>Assumptions!$G$55*Assumptions!$G$46*INDEX(Demand!E$9:E$1040, MATCH($C290, Demand!$B$9:$B$1040,0))</f>
        <v>64.663958333333326</v>
      </c>
      <c r="F290" s="175">
        <f>Assumptions!$G$55*Assumptions!$G$46*INDEX(Demand!F$9:F$1040, MATCH($C290, Demand!$B$9:$B$1040,0))</f>
        <v>64.562604166666659</v>
      </c>
      <c r="G290" s="175">
        <f>Assumptions!$G$55*Assumptions!$G$46*INDEX(Demand!G$9:G$1040, MATCH($C290, Demand!$B$9:$B$1040,0))</f>
        <v>64.765312499999993</v>
      </c>
      <c r="H290" s="175">
        <f>Assumptions!$G$55*Assumptions!$G$46*INDEX(Demand!H$9:H$1040, MATCH($C290, Demand!$B$9:$B$1040,0))</f>
        <v>64.765312499999993</v>
      </c>
      <c r="I290" s="175">
        <f>Assumptions!$G$55*Assumptions!$G$46*INDEX(Demand!I$9:I$1040, MATCH($C290, Demand!$B$9:$B$1040,0))</f>
        <v>64.359895833333326</v>
      </c>
      <c r="J290" s="175">
        <f>Assumptions!$G$55*Assumptions!$G$46*INDEX(Demand!J$9:J$1040, MATCH($C290, Demand!$B$9:$B$1040,0))</f>
        <v>64.055833333333325</v>
      </c>
      <c r="K290" s="175">
        <f>Assumptions!$G$55*Assumptions!$G$46*INDEX(Demand!K$9:K$1040, MATCH($C290, Demand!$B$9:$B$1040,0))</f>
        <v>64.157187499999992</v>
      </c>
      <c r="L290" s="175">
        <f>Assumptions!$G$55*Assumptions!$G$46*INDEX(Demand!L$9:L$1040, MATCH($C290, Demand!$B$9:$B$1040,0))</f>
        <v>64.461249999999993</v>
      </c>
      <c r="M290" s="175">
        <f>Assumptions!$G$55*Assumptions!$G$46*INDEX(Demand!M$9:M$1040, MATCH($C290, Demand!$B$9:$B$1040,0))</f>
        <v>63.954479166666658</v>
      </c>
      <c r="N290" s="175">
        <f>Assumptions!$G$55*Assumptions!$G$46*INDEX(Demand!N$9:N$1040, MATCH($C290, Demand!$B$9:$B$1040,0))</f>
        <v>63.954479166666658</v>
      </c>
      <c r="O290" s="175">
        <f>Assumptions!$G$55*Assumptions!$G$46*INDEX(Demand!O$9:O$1040, MATCH($C290, Demand!$B$9:$B$1040,0))</f>
        <v>63.954479166666658</v>
      </c>
      <c r="P290" s="175">
        <f>Assumptions!$G$55*Assumptions!$G$46*INDEX(Demand!P$9:P$1040, MATCH($C290, Demand!$B$9:$B$1040,0))</f>
        <v>63.954479166666658</v>
      </c>
      <c r="Q290" s="175">
        <f>Assumptions!$G$55*Assumptions!$G$46*INDEX(Demand!Q$9:Q$1040, MATCH($C290, Demand!$B$9:$B$1040,0))</f>
        <v>63.954479166666658</v>
      </c>
      <c r="R290" s="175">
        <f>Assumptions!$G$55*Assumptions!$G$46*INDEX(Demand!R$9:R$1040, MATCH($C290, Demand!$B$9:$B$1040,0))</f>
        <v>63.954479166666658</v>
      </c>
      <c r="S290" s="175">
        <f>Assumptions!$G$55*Assumptions!$G$46*INDEX(Demand!S$9:S$1040, MATCH($C290, Demand!$B$9:$B$1040,0))</f>
        <v>63.954479166666658</v>
      </c>
      <c r="T290" s="175">
        <f>Assumptions!$G$55*Assumptions!$G$46*INDEX(Demand!T$9:T$1040, MATCH($C290, Demand!$B$9:$B$1040,0))</f>
        <v>63.954479166666658</v>
      </c>
      <c r="U290" s="175">
        <f>Assumptions!$G$55*Assumptions!$G$46*INDEX(Demand!U$9:U$1040, MATCH($C290, Demand!$B$9:$B$1040,0))</f>
        <v>63.954479166666658</v>
      </c>
      <c r="V290" s="175">
        <f>Assumptions!$G$55*Assumptions!$G$46*INDEX(Demand!V$9:V$1040, MATCH($C290, Demand!$B$9:$B$1040,0))</f>
        <v>63.954479166666658</v>
      </c>
      <c r="W290" s="175">
        <f>Assumptions!$G$55*Assumptions!$G$46*INDEX(Demand!W$9:W$1040, MATCH($C290, Demand!$B$9:$B$1040,0))</f>
        <v>63.954479166666658</v>
      </c>
      <c r="X290" s="175">
        <f>Assumptions!$G$55*Assumptions!$G$46*INDEX(Demand!X$9:X$1040, MATCH($C290, Demand!$B$9:$B$1040,0))</f>
        <v>63.954479166666658</v>
      </c>
    </row>
    <row r="291" spans="2:24" s="1" customFormat="1" x14ac:dyDescent="0.2">
      <c r="B291" s="220">
        <f>'Span data'!B292</f>
        <v>10360627</v>
      </c>
      <c r="C291" s="169" t="str">
        <f>'Span data'!C292</f>
        <v>CTN006</v>
      </c>
      <c r="D291" s="162"/>
      <c r="E291" s="175">
        <f>Assumptions!$G$55*Assumptions!$G$46*INDEX(Demand!E$9:E$1040, MATCH($C291, Demand!$B$9:$B$1040,0))</f>
        <v>64.663958333333326</v>
      </c>
      <c r="F291" s="175">
        <f>Assumptions!$G$55*Assumptions!$G$46*INDEX(Demand!F$9:F$1040, MATCH($C291, Demand!$B$9:$B$1040,0))</f>
        <v>64.562604166666659</v>
      </c>
      <c r="G291" s="175">
        <f>Assumptions!$G$55*Assumptions!$G$46*INDEX(Demand!G$9:G$1040, MATCH($C291, Demand!$B$9:$B$1040,0))</f>
        <v>64.765312499999993</v>
      </c>
      <c r="H291" s="175">
        <f>Assumptions!$G$55*Assumptions!$G$46*INDEX(Demand!H$9:H$1040, MATCH($C291, Demand!$B$9:$B$1040,0))</f>
        <v>64.765312499999993</v>
      </c>
      <c r="I291" s="175">
        <f>Assumptions!$G$55*Assumptions!$G$46*INDEX(Demand!I$9:I$1040, MATCH($C291, Demand!$B$9:$B$1040,0))</f>
        <v>64.359895833333326</v>
      </c>
      <c r="J291" s="175">
        <f>Assumptions!$G$55*Assumptions!$G$46*INDEX(Demand!J$9:J$1040, MATCH($C291, Demand!$B$9:$B$1040,0))</f>
        <v>64.055833333333325</v>
      </c>
      <c r="K291" s="175">
        <f>Assumptions!$G$55*Assumptions!$G$46*INDEX(Demand!K$9:K$1040, MATCH($C291, Demand!$B$9:$B$1040,0))</f>
        <v>64.157187499999992</v>
      </c>
      <c r="L291" s="175">
        <f>Assumptions!$G$55*Assumptions!$G$46*INDEX(Demand!L$9:L$1040, MATCH($C291, Demand!$B$9:$B$1040,0))</f>
        <v>64.461249999999993</v>
      </c>
      <c r="M291" s="175">
        <f>Assumptions!$G$55*Assumptions!$G$46*INDEX(Demand!M$9:M$1040, MATCH($C291, Demand!$B$9:$B$1040,0))</f>
        <v>63.954479166666658</v>
      </c>
      <c r="N291" s="175">
        <f>Assumptions!$G$55*Assumptions!$G$46*INDEX(Demand!N$9:N$1040, MATCH($C291, Demand!$B$9:$B$1040,0))</f>
        <v>63.954479166666658</v>
      </c>
      <c r="O291" s="175">
        <f>Assumptions!$G$55*Assumptions!$G$46*INDEX(Demand!O$9:O$1040, MATCH($C291, Demand!$B$9:$B$1040,0))</f>
        <v>63.954479166666658</v>
      </c>
      <c r="P291" s="175">
        <f>Assumptions!$G$55*Assumptions!$G$46*INDEX(Demand!P$9:P$1040, MATCH($C291, Demand!$B$9:$B$1040,0))</f>
        <v>63.954479166666658</v>
      </c>
      <c r="Q291" s="175">
        <f>Assumptions!$G$55*Assumptions!$G$46*INDEX(Demand!Q$9:Q$1040, MATCH($C291, Demand!$B$9:$B$1040,0))</f>
        <v>63.954479166666658</v>
      </c>
      <c r="R291" s="175">
        <f>Assumptions!$G$55*Assumptions!$G$46*INDEX(Demand!R$9:R$1040, MATCH($C291, Demand!$B$9:$B$1040,0))</f>
        <v>63.954479166666658</v>
      </c>
      <c r="S291" s="175">
        <f>Assumptions!$G$55*Assumptions!$G$46*INDEX(Demand!S$9:S$1040, MATCH($C291, Demand!$B$9:$B$1040,0))</f>
        <v>63.954479166666658</v>
      </c>
      <c r="T291" s="175">
        <f>Assumptions!$G$55*Assumptions!$G$46*INDEX(Demand!T$9:T$1040, MATCH($C291, Demand!$B$9:$B$1040,0))</f>
        <v>63.954479166666658</v>
      </c>
      <c r="U291" s="175">
        <f>Assumptions!$G$55*Assumptions!$G$46*INDEX(Demand!U$9:U$1040, MATCH($C291, Demand!$B$9:$B$1040,0))</f>
        <v>63.954479166666658</v>
      </c>
      <c r="V291" s="175">
        <f>Assumptions!$G$55*Assumptions!$G$46*INDEX(Demand!V$9:V$1040, MATCH($C291, Demand!$B$9:$B$1040,0))</f>
        <v>63.954479166666658</v>
      </c>
      <c r="W291" s="175">
        <f>Assumptions!$G$55*Assumptions!$G$46*INDEX(Demand!W$9:W$1040, MATCH($C291, Demand!$B$9:$B$1040,0))</f>
        <v>63.954479166666658</v>
      </c>
      <c r="X291" s="175">
        <f>Assumptions!$G$55*Assumptions!$G$46*INDEX(Demand!X$9:X$1040, MATCH($C291, Demand!$B$9:$B$1040,0))</f>
        <v>63.954479166666658</v>
      </c>
    </row>
    <row r="292" spans="2:24" s="1" customFormat="1" x14ac:dyDescent="0.2">
      <c r="B292" s="220">
        <f>'Span data'!B293</f>
        <v>10360628</v>
      </c>
      <c r="C292" s="169" t="str">
        <f>'Span data'!C293</f>
        <v>CTN006</v>
      </c>
      <c r="D292" s="162"/>
      <c r="E292" s="175">
        <f>Assumptions!$G$55*Assumptions!$G$46*INDEX(Demand!E$9:E$1040, MATCH($C292, Demand!$B$9:$B$1040,0))</f>
        <v>64.663958333333326</v>
      </c>
      <c r="F292" s="175">
        <f>Assumptions!$G$55*Assumptions!$G$46*INDEX(Demand!F$9:F$1040, MATCH($C292, Demand!$B$9:$B$1040,0))</f>
        <v>64.562604166666659</v>
      </c>
      <c r="G292" s="175">
        <f>Assumptions!$G$55*Assumptions!$G$46*INDEX(Demand!G$9:G$1040, MATCH($C292, Demand!$B$9:$B$1040,0))</f>
        <v>64.765312499999993</v>
      </c>
      <c r="H292" s="175">
        <f>Assumptions!$G$55*Assumptions!$G$46*INDEX(Demand!H$9:H$1040, MATCH($C292, Demand!$B$9:$B$1040,0))</f>
        <v>64.765312499999993</v>
      </c>
      <c r="I292" s="175">
        <f>Assumptions!$G$55*Assumptions!$G$46*INDEX(Demand!I$9:I$1040, MATCH($C292, Demand!$B$9:$B$1040,0))</f>
        <v>64.359895833333326</v>
      </c>
      <c r="J292" s="175">
        <f>Assumptions!$G$55*Assumptions!$G$46*INDEX(Demand!J$9:J$1040, MATCH($C292, Demand!$B$9:$B$1040,0))</f>
        <v>64.055833333333325</v>
      </c>
      <c r="K292" s="175">
        <f>Assumptions!$G$55*Assumptions!$G$46*INDEX(Demand!K$9:K$1040, MATCH($C292, Demand!$B$9:$B$1040,0))</f>
        <v>64.157187499999992</v>
      </c>
      <c r="L292" s="175">
        <f>Assumptions!$G$55*Assumptions!$G$46*INDEX(Demand!L$9:L$1040, MATCH($C292, Demand!$B$9:$B$1040,0))</f>
        <v>64.461249999999993</v>
      </c>
      <c r="M292" s="175">
        <f>Assumptions!$G$55*Assumptions!$G$46*INDEX(Demand!M$9:M$1040, MATCH($C292, Demand!$B$9:$B$1040,0))</f>
        <v>63.954479166666658</v>
      </c>
      <c r="N292" s="175">
        <f>Assumptions!$G$55*Assumptions!$G$46*INDEX(Demand!N$9:N$1040, MATCH($C292, Demand!$B$9:$B$1040,0))</f>
        <v>63.954479166666658</v>
      </c>
      <c r="O292" s="175">
        <f>Assumptions!$G$55*Assumptions!$G$46*INDEX(Demand!O$9:O$1040, MATCH($C292, Demand!$B$9:$B$1040,0))</f>
        <v>63.954479166666658</v>
      </c>
      <c r="P292" s="175">
        <f>Assumptions!$G$55*Assumptions!$G$46*INDEX(Demand!P$9:P$1040, MATCH($C292, Demand!$B$9:$B$1040,0))</f>
        <v>63.954479166666658</v>
      </c>
      <c r="Q292" s="175">
        <f>Assumptions!$G$55*Assumptions!$G$46*INDEX(Demand!Q$9:Q$1040, MATCH($C292, Demand!$B$9:$B$1040,0))</f>
        <v>63.954479166666658</v>
      </c>
      <c r="R292" s="175">
        <f>Assumptions!$G$55*Assumptions!$G$46*INDEX(Demand!R$9:R$1040, MATCH($C292, Demand!$B$9:$B$1040,0))</f>
        <v>63.954479166666658</v>
      </c>
      <c r="S292" s="175">
        <f>Assumptions!$G$55*Assumptions!$G$46*INDEX(Demand!S$9:S$1040, MATCH($C292, Demand!$B$9:$B$1040,0))</f>
        <v>63.954479166666658</v>
      </c>
      <c r="T292" s="175">
        <f>Assumptions!$G$55*Assumptions!$G$46*INDEX(Demand!T$9:T$1040, MATCH($C292, Demand!$B$9:$B$1040,0))</f>
        <v>63.954479166666658</v>
      </c>
      <c r="U292" s="175">
        <f>Assumptions!$G$55*Assumptions!$G$46*INDEX(Demand!U$9:U$1040, MATCH($C292, Demand!$B$9:$B$1040,0))</f>
        <v>63.954479166666658</v>
      </c>
      <c r="V292" s="175">
        <f>Assumptions!$G$55*Assumptions!$G$46*INDEX(Demand!V$9:V$1040, MATCH($C292, Demand!$B$9:$B$1040,0))</f>
        <v>63.954479166666658</v>
      </c>
      <c r="W292" s="175">
        <f>Assumptions!$G$55*Assumptions!$G$46*INDEX(Demand!W$9:W$1040, MATCH($C292, Demand!$B$9:$B$1040,0))</f>
        <v>63.954479166666658</v>
      </c>
      <c r="X292" s="175">
        <f>Assumptions!$G$55*Assumptions!$G$46*INDEX(Demand!X$9:X$1040, MATCH($C292, Demand!$B$9:$B$1040,0))</f>
        <v>63.954479166666658</v>
      </c>
    </row>
    <row r="293" spans="2:24" s="1" customFormat="1" x14ac:dyDescent="0.2">
      <c r="B293" s="220">
        <f>'Span data'!B294</f>
        <v>10363777</v>
      </c>
      <c r="C293" s="169" t="str">
        <f>'Span data'!C294</f>
        <v>OYN005</v>
      </c>
      <c r="D293" s="162"/>
      <c r="E293" s="175">
        <f>Assumptions!$G$55*Assumptions!$G$46*INDEX(Demand!E$9:E$1040, MATCH($C293, Demand!$B$9:$B$1040,0))</f>
        <v>33.244166666666665</v>
      </c>
      <c r="F293" s="175">
        <f>Assumptions!$G$55*Assumptions!$G$46*INDEX(Demand!F$9:F$1040, MATCH($C293, Demand!$B$9:$B$1040,0))</f>
        <v>33.345520833333332</v>
      </c>
      <c r="G293" s="175">
        <f>Assumptions!$G$55*Assumptions!$G$46*INDEX(Demand!G$9:G$1040, MATCH($C293, Demand!$B$9:$B$1040,0))</f>
        <v>33.446874999999991</v>
      </c>
      <c r="H293" s="175">
        <f>Assumptions!$G$55*Assumptions!$G$46*INDEX(Demand!H$9:H$1040, MATCH($C293, Demand!$B$9:$B$1040,0))</f>
        <v>33.548229166666658</v>
      </c>
      <c r="I293" s="175">
        <f>Assumptions!$G$55*Assumptions!$G$46*INDEX(Demand!I$9:I$1040, MATCH($C293, Demand!$B$9:$B$1040,0))</f>
        <v>33.345520833333332</v>
      </c>
      <c r="J293" s="175">
        <f>Assumptions!$G$55*Assumptions!$G$46*INDEX(Demand!J$9:J$1040, MATCH($C293, Demand!$B$9:$B$1040,0))</f>
        <v>33.142812499999991</v>
      </c>
      <c r="K293" s="175">
        <f>Assumptions!$G$55*Assumptions!$G$46*INDEX(Demand!K$9:K$1040, MATCH($C293, Demand!$B$9:$B$1040,0))</f>
        <v>33.244166666666665</v>
      </c>
      <c r="L293" s="175">
        <f>Assumptions!$G$55*Assumptions!$G$46*INDEX(Demand!L$9:L$1040, MATCH($C293, Demand!$B$9:$B$1040,0))</f>
        <v>33.446874999999991</v>
      </c>
      <c r="M293" s="175">
        <f>Assumptions!$G$55*Assumptions!$G$46*INDEX(Demand!M$9:M$1040, MATCH($C293, Demand!$B$9:$B$1040,0))</f>
        <v>33.142812499999991</v>
      </c>
      <c r="N293" s="175">
        <f>Assumptions!$G$55*Assumptions!$G$46*INDEX(Demand!N$9:N$1040, MATCH($C293, Demand!$B$9:$B$1040,0))</f>
        <v>33.142812499999991</v>
      </c>
      <c r="O293" s="175">
        <f>Assumptions!$G$55*Assumptions!$G$46*INDEX(Demand!O$9:O$1040, MATCH($C293, Demand!$B$9:$B$1040,0))</f>
        <v>33.142812499999991</v>
      </c>
      <c r="P293" s="175">
        <f>Assumptions!$G$55*Assumptions!$G$46*INDEX(Demand!P$9:P$1040, MATCH($C293, Demand!$B$9:$B$1040,0))</f>
        <v>33.142812499999991</v>
      </c>
      <c r="Q293" s="175">
        <f>Assumptions!$G$55*Assumptions!$G$46*INDEX(Demand!Q$9:Q$1040, MATCH($C293, Demand!$B$9:$B$1040,0))</f>
        <v>33.142812499999991</v>
      </c>
      <c r="R293" s="175">
        <f>Assumptions!$G$55*Assumptions!$G$46*INDEX(Demand!R$9:R$1040, MATCH($C293, Demand!$B$9:$B$1040,0))</f>
        <v>33.142812499999991</v>
      </c>
      <c r="S293" s="175">
        <f>Assumptions!$G$55*Assumptions!$G$46*INDEX(Demand!S$9:S$1040, MATCH($C293, Demand!$B$9:$B$1040,0))</f>
        <v>33.142812499999991</v>
      </c>
      <c r="T293" s="175">
        <f>Assumptions!$G$55*Assumptions!$G$46*INDEX(Demand!T$9:T$1040, MATCH($C293, Demand!$B$9:$B$1040,0))</f>
        <v>33.142812499999991</v>
      </c>
      <c r="U293" s="175">
        <f>Assumptions!$G$55*Assumptions!$G$46*INDEX(Demand!U$9:U$1040, MATCH($C293, Demand!$B$9:$B$1040,0))</f>
        <v>33.142812499999991</v>
      </c>
      <c r="V293" s="175">
        <f>Assumptions!$G$55*Assumptions!$G$46*INDEX(Demand!V$9:V$1040, MATCH($C293, Demand!$B$9:$B$1040,0))</f>
        <v>33.142812499999991</v>
      </c>
      <c r="W293" s="175">
        <f>Assumptions!$G$55*Assumptions!$G$46*INDEX(Demand!W$9:W$1040, MATCH($C293, Demand!$B$9:$B$1040,0))</f>
        <v>33.142812499999991</v>
      </c>
      <c r="X293" s="175">
        <f>Assumptions!$G$55*Assumptions!$G$46*INDEX(Demand!X$9:X$1040, MATCH($C293, Demand!$B$9:$B$1040,0))</f>
        <v>33.142812499999991</v>
      </c>
    </row>
    <row r="294" spans="2:24" s="1" customFormat="1" x14ac:dyDescent="0.2">
      <c r="B294" s="220">
        <f>'Span data'!B295</f>
        <v>10364607</v>
      </c>
      <c r="C294" s="169" t="str">
        <f>'Span data'!C295</f>
        <v>CTN003</v>
      </c>
      <c r="D294" s="162"/>
      <c r="E294" s="175">
        <f>Assumptions!$G$55*Assumptions!$G$46*INDEX(Demand!E$9:E$1040, MATCH($C294, Demand!$B$9:$B$1040,0))</f>
        <v>21.791145833333331</v>
      </c>
      <c r="F294" s="175">
        <f>Assumptions!$G$55*Assumptions!$G$46*INDEX(Demand!F$9:F$1040, MATCH($C294, Demand!$B$9:$B$1040,0))</f>
        <v>21.892500000000002</v>
      </c>
      <c r="G294" s="175">
        <f>Assumptions!$G$55*Assumptions!$G$46*INDEX(Demand!G$9:G$1040, MATCH($C294, Demand!$B$9:$B$1040,0))</f>
        <v>22.095208333333332</v>
      </c>
      <c r="H294" s="175">
        <f>Assumptions!$G$55*Assumptions!$G$46*INDEX(Demand!H$9:H$1040, MATCH($C294, Demand!$B$9:$B$1040,0))</f>
        <v>22.196562499999999</v>
      </c>
      <c r="I294" s="175">
        <f>Assumptions!$G$55*Assumptions!$G$46*INDEX(Demand!I$9:I$1040, MATCH($C294, Demand!$B$9:$B$1040,0))</f>
        <v>22.095208333333332</v>
      </c>
      <c r="J294" s="175">
        <f>Assumptions!$G$55*Assumptions!$G$46*INDEX(Demand!J$9:J$1040, MATCH($C294, Demand!$B$9:$B$1040,0))</f>
        <v>22.095208333333332</v>
      </c>
      <c r="K294" s="175">
        <f>Assumptions!$G$55*Assumptions!$G$46*INDEX(Demand!K$9:K$1040, MATCH($C294, Demand!$B$9:$B$1040,0))</f>
        <v>22.297916666666666</v>
      </c>
      <c r="L294" s="175">
        <f>Assumptions!$G$55*Assumptions!$G$46*INDEX(Demand!L$9:L$1040, MATCH($C294, Demand!$B$9:$B$1040,0))</f>
        <v>22.601979166666666</v>
      </c>
      <c r="M294" s="175">
        <f>Assumptions!$G$55*Assumptions!$G$46*INDEX(Demand!M$9:M$1040, MATCH($C294, Demand!$B$9:$B$1040,0))</f>
        <v>22.500624999999999</v>
      </c>
      <c r="N294" s="175">
        <f>Assumptions!$G$55*Assumptions!$G$46*INDEX(Demand!N$9:N$1040, MATCH($C294, Demand!$B$9:$B$1040,0))</f>
        <v>22.500624999999999</v>
      </c>
      <c r="O294" s="175">
        <f>Assumptions!$G$55*Assumptions!$G$46*INDEX(Demand!O$9:O$1040, MATCH($C294, Demand!$B$9:$B$1040,0))</f>
        <v>22.500624999999999</v>
      </c>
      <c r="P294" s="175">
        <f>Assumptions!$G$55*Assumptions!$G$46*INDEX(Demand!P$9:P$1040, MATCH($C294, Demand!$B$9:$B$1040,0))</f>
        <v>22.500624999999999</v>
      </c>
      <c r="Q294" s="175">
        <f>Assumptions!$G$55*Assumptions!$G$46*INDEX(Demand!Q$9:Q$1040, MATCH($C294, Demand!$B$9:$B$1040,0))</f>
        <v>22.500624999999999</v>
      </c>
      <c r="R294" s="175">
        <f>Assumptions!$G$55*Assumptions!$G$46*INDEX(Demand!R$9:R$1040, MATCH($C294, Demand!$B$9:$B$1040,0))</f>
        <v>22.500624999999999</v>
      </c>
      <c r="S294" s="175">
        <f>Assumptions!$G$55*Assumptions!$G$46*INDEX(Demand!S$9:S$1040, MATCH($C294, Demand!$B$9:$B$1040,0))</f>
        <v>22.500624999999999</v>
      </c>
      <c r="T294" s="175">
        <f>Assumptions!$G$55*Assumptions!$G$46*INDEX(Demand!T$9:T$1040, MATCH($C294, Demand!$B$9:$B$1040,0))</f>
        <v>22.500624999999999</v>
      </c>
      <c r="U294" s="175">
        <f>Assumptions!$G$55*Assumptions!$G$46*INDEX(Demand!U$9:U$1040, MATCH($C294, Demand!$B$9:$B$1040,0))</f>
        <v>22.500624999999999</v>
      </c>
      <c r="V294" s="175">
        <f>Assumptions!$G$55*Assumptions!$G$46*INDEX(Demand!V$9:V$1040, MATCH($C294, Demand!$B$9:$B$1040,0))</f>
        <v>22.500624999999999</v>
      </c>
      <c r="W294" s="175">
        <f>Assumptions!$G$55*Assumptions!$G$46*INDEX(Demand!W$9:W$1040, MATCH($C294, Demand!$B$9:$B$1040,0))</f>
        <v>22.500624999999999</v>
      </c>
      <c r="X294" s="175">
        <f>Assumptions!$G$55*Assumptions!$G$46*INDEX(Demand!X$9:X$1040, MATCH($C294, Demand!$B$9:$B$1040,0))</f>
        <v>22.500624999999999</v>
      </c>
    </row>
    <row r="295" spans="2:24" s="1" customFormat="1" x14ac:dyDescent="0.2">
      <c r="B295" s="220">
        <f>'Span data'!B296</f>
        <v>10366996</v>
      </c>
      <c r="C295" s="169" t="str">
        <f>'Span data'!C296</f>
        <v>MBN031</v>
      </c>
      <c r="D295" s="162"/>
      <c r="E295" s="175">
        <f>Assumptions!$G$55*Assumptions!$G$46*INDEX(Demand!E$9:E$1040, MATCH($C295, Demand!$B$9:$B$1040,0))</f>
        <v>59.29218749999999</v>
      </c>
      <c r="F295" s="175">
        <f>Assumptions!$G$55*Assumptions!$G$46*INDEX(Demand!F$9:F$1040, MATCH($C295, Demand!$B$9:$B$1040,0))</f>
        <v>59.798958333333331</v>
      </c>
      <c r="G295" s="175">
        <f>Assumptions!$G$55*Assumptions!$G$46*INDEX(Demand!G$9:G$1040, MATCH($C295, Demand!$B$9:$B$1040,0))</f>
        <v>60.91385416666666</v>
      </c>
      <c r="H295" s="175">
        <f>Assumptions!$G$55*Assumptions!$G$46*INDEX(Demand!H$9:H$1040, MATCH($C295, Demand!$B$9:$B$1040,0))</f>
        <v>61.724687499999995</v>
      </c>
      <c r="I295" s="175">
        <f>Assumptions!$G$55*Assumptions!$G$46*INDEX(Demand!I$9:I$1040, MATCH($C295, Demand!$B$9:$B$1040,0))</f>
        <v>61.826041666666661</v>
      </c>
      <c r="J295" s="175">
        <f>Assumptions!$G$55*Assumptions!$G$46*INDEX(Demand!J$9:J$1040, MATCH($C295, Demand!$B$9:$B$1040,0))</f>
        <v>62.130104166666655</v>
      </c>
      <c r="K295" s="175">
        <f>Assumptions!$G$55*Assumptions!$G$46*INDEX(Demand!K$9:K$1040, MATCH($C295, Demand!$B$9:$B$1040,0))</f>
        <v>63.24499999999999</v>
      </c>
      <c r="L295" s="175">
        <f>Assumptions!$G$55*Assumptions!$G$46*INDEX(Demand!L$9:L$1040, MATCH($C295, Demand!$B$9:$B$1040,0))</f>
        <v>64.562604166666659</v>
      </c>
      <c r="M295" s="175">
        <f>Assumptions!$G$55*Assumptions!$G$46*INDEX(Demand!M$9:M$1040, MATCH($C295, Demand!$B$9:$B$1040,0))</f>
        <v>64.663958333333326</v>
      </c>
      <c r="N295" s="175">
        <f>Assumptions!$G$55*Assumptions!$G$46*INDEX(Demand!N$9:N$1040, MATCH($C295, Demand!$B$9:$B$1040,0))</f>
        <v>64.663958333333326</v>
      </c>
      <c r="O295" s="175">
        <f>Assumptions!$G$55*Assumptions!$G$46*INDEX(Demand!O$9:O$1040, MATCH($C295, Demand!$B$9:$B$1040,0))</f>
        <v>64.663958333333326</v>
      </c>
      <c r="P295" s="175">
        <f>Assumptions!$G$55*Assumptions!$G$46*INDEX(Demand!P$9:P$1040, MATCH($C295, Demand!$B$9:$B$1040,0))</f>
        <v>64.663958333333326</v>
      </c>
      <c r="Q295" s="175">
        <f>Assumptions!$G$55*Assumptions!$G$46*INDEX(Demand!Q$9:Q$1040, MATCH($C295, Demand!$B$9:$B$1040,0))</f>
        <v>64.663958333333326</v>
      </c>
      <c r="R295" s="175">
        <f>Assumptions!$G$55*Assumptions!$G$46*INDEX(Demand!R$9:R$1040, MATCH($C295, Demand!$B$9:$B$1040,0))</f>
        <v>64.663958333333326</v>
      </c>
      <c r="S295" s="175">
        <f>Assumptions!$G$55*Assumptions!$G$46*INDEX(Demand!S$9:S$1040, MATCH($C295, Demand!$B$9:$B$1040,0))</f>
        <v>64.663958333333326</v>
      </c>
      <c r="T295" s="175">
        <f>Assumptions!$G$55*Assumptions!$G$46*INDEX(Demand!T$9:T$1040, MATCH($C295, Demand!$B$9:$B$1040,0))</f>
        <v>64.663958333333326</v>
      </c>
      <c r="U295" s="175">
        <f>Assumptions!$G$55*Assumptions!$G$46*INDEX(Demand!U$9:U$1040, MATCH($C295, Demand!$B$9:$B$1040,0))</f>
        <v>64.663958333333326</v>
      </c>
      <c r="V295" s="175">
        <f>Assumptions!$G$55*Assumptions!$G$46*INDEX(Demand!V$9:V$1040, MATCH($C295, Demand!$B$9:$B$1040,0))</f>
        <v>64.663958333333326</v>
      </c>
      <c r="W295" s="175">
        <f>Assumptions!$G$55*Assumptions!$G$46*INDEX(Demand!W$9:W$1040, MATCH($C295, Demand!$B$9:$B$1040,0))</f>
        <v>64.663958333333326</v>
      </c>
      <c r="X295" s="175">
        <f>Assumptions!$G$55*Assumptions!$G$46*INDEX(Demand!X$9:X$1040, MATCH($C295, Demand!$B$9:$B$1040,0))</f>
        <v>64.663958333333326</v>
      </c>
    </row>
    <row r="296" spans="2:24" s="1" customFormat="1" x14ac:dyDescent="0.2">
      <c r="B296" s="220">
        <f>'Span data'!B297</f>
        <v>10366997</v>
      </c>
      <c r="C296" s="169" t="str">
        <f>'Span data'!C297</f>
        <v>MBN031</v>
      </c>
      <c r="D296" s="162"/>
      <c r="E296" s="175">
        <f>Assumptions!$G$55*Assumptions!$G$46*INDEX(Demand!E$9:E$1040, MATCH($C296, Demand!$B$9:$B$1040,0))</f>
        <v>59.29218749999999</v>
      </c>
      <c r="F296" s="175">
        <f>Assumptions!$G$55*Assumptions!$G$46*INDEX(Demand!F$9:F$1040, MATCH($C296, Demand!$B$9:$B$1040,0))</f>
        <v>59.798958333333331</v>
      </c>
      <c r="G296" s="175">
        <f>Assumptions!$G$55*Assumptions!$G$46*INDEX(Demand!G$9:G$1040, MATCH($C296, Demand!$B$9:$B$1040,0))</f>
        <v>60.91385416666666</v>
      </c>
      <c r="H296" s="175">
        <f>Assumptions!$G$55*Assumptions!$G$46*INDEX(Demand!H$9:H$1040, MATCH($C296, Demand!$B$9:$B$1040,0))</f>
        <v>61.724687499999995</v>
      </c>
      <c r="I296" s="175">
        <f>Assumptions!$G$55*Assumptions!$G$46*INDEX(Demand!I$9:I$1040, MATCH($C296, Demand!$B$9:$B$1040,0))</f>
        <v>61.826041666666661</v>
      </c>
      <c r="J296" s="175">
        <f>Assumptions!$G$55*Assumptions!$G$46*INDEX(Demand!J$9:J$1040, MATCH($C296, Demand!$B$9:$B$1040,0))</f>
        <v>62.130104166666655</v>
      </c>
      <c r="K296" s="175">
        <f>Assumptions!$G$55*Assumptions!$G$46*INDEX(Demand!K$9:K$1040, MATCH($C296, Demand!$B$9:$B$1040,0))</f>
        <v>63.24499999999999</v>
      </c>
      <c r="L296" s="175">
        <f>Assumptions!$G$55*Assumptions!$G$46*INDEX(Demand!L$9:L$1040, MATCH($C296, Demand!$B$9:$B$1040,0))</f>
        <v>64.562604166666659</v>
      </c>
      <c r="M296" s="175">
        <f>Assumptions!$G$55*Assumptions!$G$46*INDEX(Demand!M$9:M$1040, MATCH($C296, Demand!$B$9:$B$1040,0))</f>
        <v>64.663958333333326</v>
      </c>
      <c r="N296" s="175">
        <f>Assumptions!$G$55*Assumptions!$G$46*INDEX(Demand!N$9:N$1040, MATCH($C296, Demand!$B$9:$B$1040,0))</f>
        <v>64.663958333333326</v>
      </c>
      <c r="O296" s="175">
        <f>Assumptions!$G$55*Assumptions!$G$46*INDEX(Demand!O$9:O$1040, MATCH($C296, Demand!$B$9:$B$1040,0))</f>
        <v>64.663958333333326</v>
      </c>
      <c r="P296" s="175">
        <f>Assumptions!$G$55*Assumptions!$G$46*INDEX(Demand!P$9:P$1040, MATCH($C296, Demand!$B$9:$B$1040,0))</f>
        <v>64.663958333333326</v>
      </c>
      <c r="Q296" s="175">
        <f>Assumptions!$G$55*Assumptions!$G$46*INDEX(Demand!Q$9:Q$1040, MATCH($C296, Demand!$B$9:$B$1040,0))</f>
        <v>64.663958333333326</v>
      </c>
      <c r="R296" s="175">
        <f>Assumptions!$G$55*Assumptions!$G$46*INDEX(Demand!R$9:R$1040, MATCH($C296, Demand!$B$9:$B$1040,0))</f>
        <v>64.663958333333326</v>
      </c>
      <c r="S296" s="175">
        <f>Assumptions!$G$55*Assumptions!$G$46*INDEX(Demand!S$9:S$1040, MATCH($C296, Demand!$B$9:$B$1040,0))</f>
        <v>64.663958333333326</v>
      </c>
      <c r="T296" s="175">
        <f>Assumptions!$G$55*Assumptions!$G$46*INDEX(Demand!T$9:T$1040, MATCH($C296, Demand!$B$9:$B$1040,0))</f>
        <v>64.663958333333326</v>
      </c>
      <c r="U296" s="175">
        <f>Assumptions!$G$55*Assumptions!$G$46*INDEX(Demand!U$9:U$1040, MATCH($C296, Demand!$B$9:$B$1040,0))</f>
        <v>64.663958333333326</v>
      </c>
      <c r="V296" s="175">
        <f>Assumptions!$G$55*Assumptions!$G$46*INDEX(Demand!V$9:V$1040, MATCH($C296, Demand!$B$9:$B$1040,0))</f>
        <v>64.663958333333326</v>
      </c>
      <c r="W296" s="175">
        <f>Assumptions!$G$55*Assumptions!$G$46*INDEX(Demand!W$9:W$1040, MATCH($C296, Demand!$B$9:$B$1040,0))</f>
        <v>64.663958333333326</v>
      </c>
      <c r="X296" s="175">
        <f>Assumptions!$G$55*Assumptions!$G$46*INDEX(Demand!X$9:X$1040, MATCH($C296, Demand!$B$9:$B$1040,0))</f>
        <v>64.663958333333326</v>
      </c>
    </row>
    <row r="297" spans="2:24" s="1" customFormat="1" x14ac:dyDescent="0.2">
      <c r="B297" s="220">
        <f>'Span data'!B298</f>
        <v>10367014</v>
      </c>
      <c r="C297" s="169" t="str">
        <f>'Span data'!C298</f>
        <v>MBN031</v>
      </c>
      <c r="D297" s="162"/>
      <c r="E297" s="175">
        <f>Assumptions!$G$55*Assumptions!$G$46*INDEX(Demand!E$9:E$1040, MATCH($C297, Demand!$B$9:$B$1040,0))</f>
        <v>59.29218749999999</v>
      </c>
      <c r="F297" s="175">
        <f>Assumptions!$G$55*Assumptions!$G$46*INDEX(Demand!F$9:F$1040, MATCH($C297, Demand!$B$9:$B$1040,0))</f>
        <v>59.798958333333331</v>
      </c>
      <c r="G297" s="175">
        <f>Assumptions!$G$55*Assumptions!$G$46*INDEX(Demand!G$9:G$1040, MATCH($C297, Demand!$B$9:$B$1040,0))</f>
        <v>60.91385416666666</v>
      </c>
      <c r="H297" s="175">
        <f>Assumptions!$G$55*Assumptions!$G$46*INDEX(Demand!H$9:H$1040, MATCH($C297, Demand!$B$9:$B$1040,0))</f>
        <v>61.724687499999995</v>
      </c>
      <c r="I297" s="175">
        <f>Assumptions!$G$55*Assumptions!$G$46*INDEX(Demand!I$9:I$1040, MATCH($C297, Demand!$B$9:$B$1040,0))</f>
        <v>61.826041666666661</v>
      </c>
      <c r="J297" s="175">
        <f>Assumptions!$G$55*Assumptions!$G$46*INDEX(Demand!J$9:J$1040, MATCH($C297, Demand!$B$9:$B$1040,0))</f>
        <v>62.130104166666655</v>
      </c>
      <c r="K297" s="175">
        <f>Assumptions!$G$55*Assumptions!$G$46*INDEX(Demand!K$9:K$1040, MATCH($C297, Demand!$B$9:$B$1040,0))</f>
        <v>63.24499999999999</v>
      </c>
      <c r="L297" s="175">
        <f>Assumptions!$G$55*Assumptions!$G$46*INDEX(Demand!L$9:L$1040, MATCH($C297, Demand!$B$9:$B$1040,0))</f>
        <v>64.562604166666659</v>
      </c>
      <c r="M297" s="175">
        <f>Assumptions!$G$55*Assumptions!$G$46*INDEX(Demand!M$9:M$1040, MATCH($C297, Demand!$B$9:$B$1040,0))</f>
        <v>64.663958333333326</v>
      </c>
      <c r="N297" s="175">
        <f>Assumptions!$G$55*Assumptions!$G$46*INDEX(Demand!N$9:N$1040, MATCH($C297, Demand!$B$9:$B$1040,0))</f>
        <v>64.663958333333326</v>
      </c>
      <c r="O297" s="175">
        <f>Assumptions!$G$55*Assumptions!$G$46*INDEX(Demand!O$9:O$1040, MATCH($C297, Demand!$B$9:$B$1040,0))</f>
        <v>64.663958333333326</v>
      </c>
      <c r="P297" s="175">
        <f>Assumptions!$G$55*Assumptions!$G$46*INDEX(Demand!P$9:P$1040, MATCH($C297, Demand!$B$9:$B$1040,0))</f>
        <v>64.663958333333326</v>
      </c>
      <c r="Q297" s="175">
        <f>Assumptions!$G$55*Assumptions!$G$46*INDEX(Demand!Q$9:Q$1040, MATCH($C297, Demand!$B$9:$B$1040,0))</f>
        <v>64.663958333333326</v>
      </c>
      <c r="R297" s="175">
        <f>Assumptions!$G$55*Assumptions!$G$46*INDEX(Demand!R$9:R$1040, MATCH($C297, Demand!$B$9:$B$1040,0))</f>
        <v>64.663958333333326</v>
      </c>
      <c r="S297" s="175">
        <f>Assumptions!$G$55*Assumptions!$G$46*INDEX(Demand!S$9:S$1040, MATCH($C297, Demand!$B$9:$B$1040,0))</f>
        <v>64.663958333333326</v>
      </c>
      <c r="T297" s="175">
        <f>Assumptions!$G$55*Assumptions!$G$46*INDEX(Demand!T$9:T$1040, MATCH($C297, Demand!$B$9:$B$1040,0))</f>
        <v>64.663958333333326</v>
      </c>
      <c r="U297" s="175">
        <f>Assumptions!$G$55*Assumptions!$G$46*INDEX(Demand!U$9:U$1040, MATCH($C297, Demand!$B$9:$B$1040,0))</f>
        <v>64.663958333333326</v>
      </c>
      <c r="V297" s="175">
        <f>Assumptions!$G$55*Assumptions!$G$46*INDEX(Demand!V$9:V$1040, MATCH($C297, Demand!$B$9:$B$1040,0))</f>
        <v>64.663958333333326</v>
      </c>
      <c r="W297" s="175">
        <f>Assumptions!$G$55*Assumptions!$G$46*INDEX(Demand!W$9:W$1040, MATCH($C297, Demand!$B$9:$B$1040,0))</f>
        <v>64.663958333333326</v>
      </c>
      <c r="X297" s="175">
        <f>Assumptions!$G$55*Assumptions!$G$46*INDEX(Demand!X$9:X$1040, MATCH($C297, Demand!$B$9:$B$1040,0))</f>
        <v>64.663958333333326</v>
      </c>
    </row>
    <row r="298" spans="2:24" s="1" customFormat="1" x14ac:dyDescent="0.2">
      <c r="B298" s="220">
        <f>'Span data'!B299</f>
        <v>10367015</v>
      </c>
      <c r="C298" s="169" t="str">
        <f>'Span data'!C299</f>
        <v>MBN031</v>
      </c>
      <c r="D298" s="162"/>
      <c r="E298" s="175">
        <f>Assumptions!$G$55*Assumptions!$G$46*INDEX(Demand!E$9:E$1040, MATCH($C298, Demand!$B$9:$B$1040,0))</f>
        <v>59.29218749999999</v>
      </c>
      <c r="F298" s="175">
        <f>Assumptions!$G$55*Assumptions!$G$46*INDEX(Demand!F$9:F$1040, MATCH($C298, Demand!$B$9:$B$1040,0))</f>
        <v>59.798958333333331</v>
      </c>
      <c r="G298" s="175">
        <f>Assumptions!$G$55*Assumptions!$G$46*INDEX(Demand!G$9:G$1040, MATCH($C298, Demand!$B$9:$B$1040,0))</f>
        <v>60.91385416666666</v>
      </c>
      <c r="H298" s="175">
        <f>Assumptions!$G$55*Assumptions!$G$46*INDEX(Demand!H$9:H$1040, MATCH($C298, Demand!$B$9:$B$1040,0))</f>
        <v>61.724687499999995</v>
      </c>
      <c r="I298" s="175">
        <f>Assumptions!$G$55*Assumptions!$G$46*INDEX(Demand!I$9:I$1040, MATCH($C298, Demand!$B$9:$B$1040,0))</f>
        <v>61.826041666666661</v>
      </c>
      <c r="J298" s="175">
        <f>Assumptions!$G$55*Assumptions!$G$46*INDEX(Demand!J$9:J$1040, MATCH($C298, Demand!$B$9:$B$1040,0))</f>
        <v>62.130104166666655</v>
      </c>
      <c r="K298" s="175">
        <f>Assumptions!$G$55*Assumptions!$G$46*INDEX(Demand!K$9:K$1040, MATCH($C298, Demand!$B$9:$B$1040,0))</f>
        <v>63.24499999999999</v>
      </c>
      <c r="L298" s="175">
        <f>Assumptions!$G$55*Assumptions!$G$46*INDEX(Demand!L$9:L$1040, MATCH($C298, Demand!$B$9:$B$1040,0))</f>
        <v>64.562604166666659</v>
      </c>
      <c r="M298" s="175">
        <f>Assumptions!$G$55*Assumptions!$G$46*INDEX(Demand!M$9:M$1040, MATCH($C298, Demand!$B$9:$B$1040,0))</f>
        <v>64.663958333333326</v>
      </c>
      <c r="N298" s="175">
        <f>Assumptions!$G$55*Assumptions!$G$46*INDEX(Demand!N$9:N$1040, MATCH($C298, Demand!$B$9:$B$1040,0))</f>
        <v>64.663958333333326</v>
      </c>
      <c r="O298" s="175">
        <f>Assumptions!$G$55*Assumptions!$G$46*INDEX(Demand!O$9:O$1040, MATCH($C298, Demand!$B$9:$B$1040,0))</f>
        <v>64.663958333333326</v>
      </c>
      <c r="P298" s="175">
        <f>Assumptions!$G$55*Assumptions!$G$46*INDEX(Demand!P$9:P$1040, MATCH($C298, Demand!$B$9:$B$1040,0))</f>
        <v>64.663958333333326</v>
      </c>
      <c r="Q298" s="175">
        <f>Assumptions!$G$55*Assumptions!$G$46*INDEX(Demand!Q$9:Q$1040, MATCH($C298, Demand!$B$9:$B$1040,0))</f>
        <v>64.663958333333326</v>
      </c>
      <c r="R298" s="175">
        <f>Assumptions!$G$55*Assumptions!$G$46*INDEX(Demand!R$9:R$1040, MATCH($C298, Demand!$B$9:$B$1040,0))</f>
        <v>64.663958333333326</v>
      </c>
      <c r="S298" s="175">
        <f>Assumptions!$G$55*Assumptions!$G$46*INDEX(Demand!S$9:S$1040, MATCH($C298, Demand!$B$9:$B$1040,0))</f>
        <v>64.663958333333326</v>
      </c>
      <c r="T298" s="175">
        <f>Assumptions!$G$55*Assumptions!$G$46*INDEX(Demand!T$9:T$1040, MATCH($C298, Demand!$B$9:$B$1040,0))</f>
        <v>64.663958333333326</v>
      </c>
      <c r="U298" s="175">
        <f>Assumptions!$G$55*Assumptions!$G$46*INDEX(Demand!U$9:U$1040, MATCH($C298, Demand!$B$9:$B$1040,0))</f>
        <v>64.663958333333326</v>
      </c>
      <c r="V298" s="175">
        <f>Assumptions!$G$55*Assumptions!$G$46*INDEX(Demand!V$9:V$1040, MATCH($C298, Demand!$B$9:$B$1040,0))</f>
        <v>64.663958333333326</v>
      </c>
      <c r="W298" s="175">
        <f>Assumptions!$G$55*Assumptions!$G$46*INDEX(Demand!W$9:W$1040, MATCH($C298, Demand!$B$9:$B$1040,0))</f>
        <v>64.663958333333326</v>
      </c>
      <c r="X298" s="175">
        <f>Assumptions!$G$55*Assumptions!$G$46*INDEX(Demand!X$9:X$1040, MATCH($C298, Demand!$B$9:$B$1040,0))</f>
        <v>64.663958333333326</v>
      </c>
    </row>
    <row r="299" spans="2:24" s="1" customFormat="1" x14ac:dyDescent="0.2">
      <c r="B299" s="220">
        <f>'Span data'!B300</f>
        <v>10367016</v>
      </c>
      <c r="C299" s="169" t="str">
        <f>'Span data'!C300</f>
        <v>MBN031</v>
      </c>
      <c r="D299" s="162"/>
      <c r="E299" s="175">
        <f>Assumptions!$G$55*Assumptions!$G$46*INDEX(Demand!E$9:E$1040, MATCH($C299, Demand!$B$9:$B$1040,0))</f>
        <v>59.29218749999999</v>
      </c>
      <c r="F299" s="175">
        <f>Assumptions!$G$55*Assumptions!$G$46*INDEX(Demand!F$9:F$1040, MATCH($C299, Demand!$B$9:$B$1040,0))</f>
        <v>59.798958333333331</v>
      </c>
      <c r="G299" s="175">
        <f>Assumptions!$G$55*Assumptions!$G$46*INDEX(Demand!G$9:G$1040, MATCH($C299, Demand!$B$9:$B$1040,0))</f>
        <v>60.91385416666666</v>
      </c>
      <c r="H299" s="175">
        <f>Assumptions!$G$55*Assumptions!$G$46*INDEX(Demand!H$9:H$1040, MATCH($C299, Demand!$B$9:$B$1040,0))</f>
        <v>61.724687499999995</v>
      </c>
      <c r="I299" s="175">
        <f>Assumptions!$G$55*Assumptions!$G$46*INDEX(Demand!I$9:I$1040, MATCH($C299, Demand!$B$9:$B$1040,0))</f>
        <v>61.826041666666661</v>
      </c>
      <c r="J299" s="175">
        <f>Assumptions!$G$55*Assumptions!$G$46*INDEX(Demand!J$9:J$1040, MATCH($C299, Demand!$B$9:$B$1040,0))</f>
        <v>62.130104166666655</v>
      </c>
      <c r="K299" s="175">
        <f>Assumptions!$G$55*Assumptions!$G$46*INDEX(Demand!K$9:K$1040, MATCH($C299, Demand!$B$9:$B$1040,0))</f>
        <v>63.24499999999999</v>
      </c>
      <c r="L299" s="175">
        <f>Assumptions!$G$55*Assumptions!$G$46*INDEX(Demand!L$9:L$1040, MATCH($C299, Demand!$B$9:$B$1040,0))</f>
        <v>64.562604166666659</v>
      </c>
      <c r="M299" s="175">
        <f>Assumptions!$G$55*Assumptions!$G$46*INDEX(Demand!M$9:M$1040, MATCH($C299, Demand!$B$9:$B$1040,0))</f>
        <v>64.663958333333326</v>
      </c>
      <c r="N299" s="175">
        <f>Assumptions!$G$55*Assumptions!$G$46*INDEX(Demand!N$9:N$1040, MATCH($C299, Demand!$B$9:$B$1040,0))</f>
        <v>64.663958333333326</v>
      </c>
      <c r="O299" s="175">
        <f>Assumptions!$G$55*Assumptions!$G$46*INDEX(Demand!O$9:O$1040, MATCH($C299, Demand!$B$9:$B$1040,0))</f>
        <v>64.663958333333326</v>
      </c>
      <c r="P299" s="175">
        <f>Assumptions!$G$55*Assumptions!$G$46*INDEX(Demand!P$9:P$1040, MATCH($C299, Demand!$B$9:$B$1040,0))</f>
        <v>64.663958333333326</v>
      </c>
      <c r="Q299" s="175">
        <f>Assumptions!$G$55*Assumptions!$G$46*INDEX(Demand!Q$9:Q$1040, MATCH($C299, Demand!$B$9:$B$1040,0))</f>
        <v>64.663958333333326</v>
      </c>
      <c r="R299" s="175">
        <f>Assumptions!$G$55*Assumptions!$G$46*INDEX(Demand!R$9:R$1040, MATCH($C299, Demand!$B$9:$B$1040,0))</f>
        <v>64.663958333333326</v>
      </c>
      <c r="S299" s="175">
        <f>Assumptions!$G$55*Assumptions!$G$46*INDEX(Demand!S$9:S$1040, MATCH($C299, Demand!$B$9:$B$1040,0))</f>
        <v>64.663958333333326</v>
      </c>
      <c r="T299" s="175">
        <f>Assumptions!$G$55*Assumptions!$G$46*INDEX(Demand!T$9:T$1040, MATCH($C299, Demand!$B$9:$B$1040,0))</f>
        <v>64.663958333333326</v>
      </c>
      <c r="U299" s="175">
        <f>Assumptions!$G$55*Assumptions!$G$46*INDEX(Demand!U$9:U$1040, MATCH($C299, Demand!$B$9:$B$1040,0))</f>
        <v>64.663958333333326</v>
      </c>
      <c r="V299" s="175">
        <f>Assumptions!$G$55*Assumptions!$G$46*INDEX(Demand!V$9:V$1040, MATCH($C299, Demand!$B$9:$B$1040,0))</f>
        <v>64.663958333333326</v>
      </c>
      <c r="W299" s="175">
        <f>Assumptions!$G$55*Assumptions!$G$46*INDEX(Demand!W$9:W$1040, MATCH($C299, Demand!$B$9:$B$1040,0))</f>
        <v>64.663958333333326</v>
      </c>
      <c r="X299" s="175">
        <f>Assumptions!$G$55*Assumptions!$G$46*INDEX(Demand!X$9:X$1040, MATCH($C299, Demand!$B$9:$B$1040,0))</f>
        <v>64.663958333333326</v>
      </c>
    </row>
    <row r="300" spans="2:24" s="1" customFormat="1" x14ac:dyDescent="0.2">
      <c r="B300" s="220">
        <f>'Span data'!B301</f>
        <v>10367017</v>
      </c>
      <c r="C300" s="169" t="str">
        <f>'Span data'!C301</f>
        <v>MBN031</v>
      </c>
      <c r="D300" s="162"/>
      <c r="E300" s="175">
        <f>Assumptions!$G$55*Assumptions!$G$46*INDEX(Demand!E$9:E$1040, MATCH($C300, Demand!$B$9:$B$1040,0))</f>
        <v>59.29218749999999</v>
      </c>
      <c r="F300" s="175">
        <f>Assumptions!$G$55*Assumptions!$G$46*INDEX(Demand!F$9:F$1040, MATCH($C300, Demand!$B$9:$B$1040,0))</f>
        <v>59.798958333333331</v>
      </c>
      <c r="G300" s="175">
        <f>Assumptions!$G$55*Assumptions!$G$46*INDEX(Demand!G$9:G$1040, MATCH($C300, Demand!$B$9:$B$1040,0))</f>
        <v>60.91385416666666</v>
      </c>
      <c r="H300" s="175">
        <f>Assumptions!$G$55*Assumptions!$G$46*INDEX(Demand!H$9:H$1040, MATCH($C300, Demand!$B$9:$B$1040,0))</f>
        <v>61.724687499999995</v>
      </c>
      <c r="I300" s="175">
        <f>Assumptions!$G$55*Assumptions!$G$46*INDEX(Demand!I$9:I$1040, MATCH($C300, Demand!$B$9:$B$1040,0))</f>
        <v>61.826041666666661</v>
      </c>
      <c r="J300" s="175">
        <f>Assumptions!$G$55*Assumptions!$G$46*INDEX(Demand!J$9:J$1040, MATCH($C300, Demand!$B$9:$B$1040,0))</f>
        <v>62.130104166666655</v>
      </c>
      <c r="K300" s="175">
        <f>Assumptions!$G$55*Assumptions!$G$46*INDEX(Demand!K$9:K$1040, MATCH($C300, Demand!$B$9:$B$1040,0))</f>
        <v>63.24499999999999</v>
      </c>
      <c r="L300" s="175">
        <f>Assumptions!$G$55*Assumptions!$G$46*INDEX(Demand!L$9:L$1040, MATCH($C300, Demand!$B$9:$B$1040,0))</f>
        <v>64.562604166666659</v>
      </c>
      <c r="M300" s="175">
        <f>Assumptions!$G$55*Assumptions!$G$46*INDEX(Demand!M$9:M$1040, MATCH($C300, Demand!$B$9:$B$1040,0))</f>
        <v>64.663958333333326</v>
      </c>
      <c r="N300" s="175">
        <f>Assumptions!$G$55*Assumptions!$G$46*INDEX(Demand!N$9:N$1040, MATCH($C300, Demand!$B$9:$B$1040,0))</f>
        <v>64.663958333333326</v>
      </c>
      <c r="O300" s="175">
        <f>Assumptions!$G$55*Assumptions!$G$46*INDEX(Demand!O$9:O$1040, MATCH($C300, Demand!$B$9:$B$1040,0))</f>
        <v>64.663958333333326</v>
      </c>
      <c r="P300" s="175">
        <f>Assumptions!$G$55*Assumptions!$G$46*INDEX(Demand!P$9:P$1040, MATCH($C300, Demand!$B$9:$B$1040,0))</f>
        <v>64.663958333333326</v>
      </c>
      <c r="Q300" s="175">
        <f>Assumptions!$G$55*Assumptions!$G$46*INDEX(Demand!Q$9:Q$1040, MATCH($C300, Demand!$B$9:$B$1040,0))</f>
        <v>64.663958333333326</v>
      </c>
      <c r="R300" s="175">
        <f>Assumptions!$G$55*Assumptions!$G$46*INDEX(Demand!R$9:R$1040, MATCH($C300, Demand!$B$9:$B$1040,0))</f>
        <v>64.663958333333326</v>
      </c>
      <c r="S300" s="175">
        <f>Assumptions!$G$55*Assumptions!$G$46*INDEX(Demand!S$9:S$1040, MATCH($C300, Demand!$B$9:$B$1040,0))</f>
        <v>64.663958333333326</v>
      </c>
      <c r="T300" s="175">
        <f>Assumptions!$G$55*Assumptions!$G$46*INDEX(Demand!T$9:T$1040, MATCH($C300, Demand!$B$9:$B$1040,0))</f>
        <v>64.663958333333326</v>
      </c>
      <c r="U300" s="175">
        <f>Assumptions!$G$55*Assumptions!$G$46*INDEX(Demand!U$9:U$1040, MATCH($C300, Demand!$B$9:$B$1040,0))</f>
        <v>64.663958333333326</v>
      </c>
      <c r="V300" s="175">
        <f>Assumptions!$G$55*Assumptions!$G$46*INDEX(Demand!V$9:V$1040, MATCH($C300, Demand!$B$9:$B$1040,0))</f>
        <v>64.663958333333326</v>
      </c>
      <c r="W300" s="175">
        <f>Assumptions!$G$55*Assumptions!$G$46*INDEX(Demand!W$9:W$1040, MATCH($C300, Demand!$B$9:$B$1040,0))</f>
        <v>64.663958333333326</v>
      </c>
      <c r="X300" s="175">
        <f>Assumptions!$G$55*Assumptions!$G$46*INDEX(Demand!X$9:X$1040, MATCH($C300, Demand!$B$9:$B$1040,0))</f>
        <v>64.663958333333326</v>
      </c>
    </row>
    <row r="301" spans="2:24" s="1" customFormat="1" x14ac:dyDescent="0.2">
      <c r="B301" s="220">
        <f>'Span data'!B302</f>
        <v>10367019</v>
      </c>
      <c r="C301" s="169" t="str">
        <f>'Span data'!C302</f>
        <v>MBN031</v>
      </c>
      <c r="D301" s="162"/>
      <c r="E301" s="175">
        <f>Assumptions!$G$55*Assumptions!$G$46*INDEX(Demand!E$9:E$1040, MATCH($C301, Demand!$B$9:$B$1040,0))</f>
        <v>59.29218749999999</v>
      </c>
      <c r="F301" s="175">
        <f>Assumptions!$G$55*Assumptions!$G$46*INDEX(Demand!F$9:F$1040, MATCH($C301, Demand!$B$9:$B$1040,0))</f>
        <v>59.798958333333331</v>
      </c>
      <c r="G301" s="175">
        <f>Assumptions!$G$55*Assumptions!$G$46*INDEX(Demand!G$9:G$1040, MATCH($C301, Demand!$B$9:$B$1040,0))</f>
        <v>60.91385416666666</v>
      </c>
      <c r="H301" s="175">
        <f>Assumptions!$G$55*Assumptions!$G$46*INDEX(Demand!H$9:H$1040, MATCH($C301, Demand!$B$9:$B$1040,0))</f>
        <v>61.724687499999995</v>
      </c>
      <c r="I301" s="175">
        <f>Assumptions!$G$55*Assumptions!$G$46*INDEX(Demand!I$9:I$1040, MATCH($C301, Demand!$B$9:$B$1040,0))</f>
        <v>61.826041666666661</v>
      </c>
      <c r="J301" s="175">
        <f>Assumptions!$G$55*Assumptions!$G$46*INDEX(Demand!J$9:J$1040, MATCH($C301, Demand!$B$9:$B$1040,0))</f>
        <v>62.130104166666655</v>
      </c>
      <c r="K301" s="175">
        <f>Assumptions!$G$55*Assumptions!$G$46*INDEX(Demand!K$9:K$1040, MATCH($C301, Demand!$B$9:$B$1040,0))</f>
        <v>63.24499999999999</v>
      </c>
      <c r="L301" s="175">
        <f>Assumptions!$G$55*Assumptions!$G$46*INDEX(Demand!L$9:L$1040, MATCH($C301, Demand!$B$9:$B$1040,0))</f>
        <v>64.562604166666659</v>
      </c>
      <c r="M301" s="175">
        <f>Assumptions!$G$55*Assumptions!$G$46*INDEX(Demand!M$9:M$1040, MATCH($C301, Demand!$B$9:$B$1040,0))</f>
        <v>64.663958333333326</v>
      </c>
      <c r="N301" s="175">
        <f>Assumptions!$G$55*Assumptions!$G$46*INDEX(Demand!N$9:N$1040, MATCH($C301, Demand!$B$9:$B$1040,0))</f>
        <v>64.663958333333326</v>
      </c>
      <c r="O301" s="175">
        <f>Assumptions!$G$55*Assumptions!$G$46*INDEX(Demand!O$9:O$1040, MATCH($C301, Demand!$B$9:$B$1040,0))</f>
        <v>64.663958333333326</v>
      </c>
      <c r="P301" s="175">
        <f>Assumptions!$G$55*Assumptions!$G$46*INDEX(Demand!P$9:P$1040, MATCH($C301, Demand!$B$9:$B$1040,0))</f>
        <v>64.663958333333326</v>
      </c>
      <c r="Q301" s="175">
        <f>Assumptions!$G$55*Assumptions!$G$46*INDEX(Demand!Q$9:Q$1040, MATCH($C301, Demand!$B$9:$B$1040,0))</f>
        <v>64.663958333333326</v>
      </c>
      <c r="R301" s="175">
        <f>Assumptions!$G$55*Assumptions!$G$46*INDEX(Demand!R$9:R$1040, MATCH($C301, Demand!$B$9:$B$1040,0))</f>
        <v>64.663958333333326</v>
      </c>
      <c r="S301" s="175">
        <f>Assumptions!$G$55*Assumptions!$G$46*INDEX(Demand!S$9:S$1040, MATCH($C301, Demand!$B$9:$B$1040,0))</f>
        <v>64.663958333333326</v>
      </c>
      <c r="T301" s="175">
        <f>Assumptions!$G$55*Assumptions!$G$46*INDEX(Demand!T$9:T$1040, MATCH($C301, Demand!$B$9:$B$1040,0))</f>
        <v>64.663958333333326</v>
      </c>
      <c r="U301" s="175">
        <f>Assumptions!$G$55*Assumptions!$G$46*INDEX(Demand!U$9:U$1040, MATCH($C301, Demand!$B$9:$B$1040,0))</f>
        <v>64.663958333333326</v>
      </c>
      <c r="V301" s="175">
        <f>Assumptions!$G$55*Assumptions!$G$46*INDEX(Demand!V$9:V$1040, MATCH($C301, Demand!$B$9:$B$1040,0))</f>
        <v>64.663958333333326</v>
      </c>
      <c r="W301" s="175">
        <f>Assumptions!$G$55*Assumptions!$G$46*INDEX(Demand!W$9:W$1040, MATCH($C301, Demand!$B$9:$B$1040,0))</f>
        <v>64.663958333333326</v>
      </c>
      <c r="X301" s="175">
        <f>Assumptions!$G$55*Assumptions!$G$46*INDEX(Demand!X$9:X$1040, MATCH($C301, Demand!$B$9:$B$1040,0))</f>
        <v>64.663958333333326</v>
      </c>
    </row>
    <row r="302" spans="2:24" s="1" customFormat="1" x14ac:dyDescent="0.2">
      <c r="B302" s="220">
        <f>'Span data'!B303</f>
        <v>10367159</v>
      </c>
      <c r="C302" s="169" t="str">
        <f>'Span data'!C303</f>
        <v>MBN031</v>
      </c>
      <c r="D302" s="162"/>
      <c r="E302" s="175">
        <f>Assumptions!$G$55*Assumptions!$G$46*INDEX(Demand!E$9:E$1040, MATCH($C302, Demand!$B$9:$B$1040,0))</f>
        <v>59.29218749999999</v>
      </c>
      <c r="F302" s="175">
        <f>Assumptions!$G$55*Assumptions!$G$46*INDEX(Demand!F$9:F$1040, MATCH($C302, Demand!$B$9:$B$1040,0))</f>
        <v>59.798958333333331</v>
      </c>
      <c r="G302" s="175">
        <f>Assumptions!$G$55*Assumptions!$G$46*INDEX(Demand!G$9:G$1040, MATCH($C302, Demand!$B$9:$B$1040,0))</f>
        <v>60.91385416666666</v>
      </c>
      <c r="H302" s="175">
        <f>Assumptions!$G$55*Assumptions!$G$46*INDEX(Demand!H$9:H$1040, MATCH($C302, Demand!$B$9:$B$1040,0))</f>
        <v>61.724687499999995</v>
      </c>
      <c r="I302" s="175">
        <f>Assumptions!$G$55*Assumptions!$G$46*INDEX(Demand!I$9:I$1040, MATCH($C302, Demand!$B$9:$B$1040,0))</f>
        <v>61.826041666666661</v>
      </c>
      <c r="J302" s="175">
        <f>Assumptions!$G$55*Assumptions!$G$46*INDEX(Demand!J$9:J$1040, MATCH($C302, Demand!$B$9:$B$1040,0))</f>
        <v>62.130104166666655</v>
      </c>
      <c r="K302" s="175">
        <f>Assumptions!$G$55*Assumptions!$G$46*INDEX(Demand!K$9:K$1040, MATCH($C302, Demand!$B$9:$B$1040,0))</f>
        <v>63.24499999999999</v>
      </c>
      <c r="L302" s="175">
        <f>Assumptions!$G$55*Assumptions!$G$46*INDEX(Demand!L$9:L$1040, MATCH($C302, Demand!$B$9:$B$1040,0))</f>
        <v>64.562604166666659</v>
      </c>
      <c r="M302" s="175">
        <f>Assumptions!$G$55*Assumptions!$G$46*INDEX(Demand!M$9:M$1040, MATCH($C302, Demand!$B$9:$B$1040,0))</f>
        <v>64.663958333333326</v>
      </c>
      <c r="N302" s="175">
        <f>Assumptions!$G$55*Assumptions!$G$46*INDEX(Demand!N$9:N$1040, MATCH($C302, Demand!$B$9:$B$1040,0))</f>
        <v>64.663958333333326</v>
      </c>
      <c r="O302" s="175">
        <f>Assumptions!$G$55*Assumptions!$G$46*INDEX(Demand!O$9:O$1040, MATCH($C302, Demand!$B$9:$B$1040,0))</f>
        <v>64.663958333333326</v>
      </c>
      <c r="P302" s="175">
        <f>Assumptions!$G$55*Assumptions!$G$46*INDEX(Demand!P$9:P$1040, MATCH($C302, Demand!$B$9:$B$1040,0))</f>
        <v>64.663958333333326</v>
      </c>
      <c r="Q302" s="175">
        <f>Assumptions!$G$55*Assumptions!$G$46*INDEX(Demand!Q$9:Q$1040, MATCH($C302, Demand!$B$9:$B$1040,0))</f>
        <v>64.663958333333326</v>
      </c>
      <c r="R302" s="175">
        <f>Assumptions!$G$55*Assumptions!$G$46*INDEX(Demand!R$9:R$1040, MATCH($C302, Demand!$B$9:$B$1040,0))</f>
        <v>64.663958333333326</v>
      </c>
      <c r="S302" s="175">
        <f>Assumptions!$G$55*Assumptions!$G$46*INDEX(Demand!S$9:S$1040, MATCH($C302, Demand!$B$9:$B$1040,0))</f>
        <v>64.663958333333326</v>
      </c>
      <c r="T302" s="175">
        <f>Assumptions!$G$55*Assumptions!$G$46*INDEX(Demand!T$9:T$1040, MATCH($C302, Demand!$B$9:$B$1040,0))</f>
        <v>64.663958333333326</v>
      </c>
      <c r="U302" s="175">
        <f>Assumptions!$G$55*Assumptions!$G$46*INDEX(Demand!U$9:U$1040, MATCH($C302, Demand!$B$9:$B$1040,0))</f>
        <v>64.663958333333326</v>
      </c>
      <c r="V302" s="175">
        <f>Assumptions!$G$55*Assumptions!$G$46*INDEX(Demand!V$9:V$1040, MATCH($C302, Demand!$B$9:$B$1040,0))</f>
        <v>64.663958333333326</v>
      </c>
      <c r="W302" s="175">
        <f>Assumptions!$G$55*Assumptions!$G$46*INDEX(Demand!W$9:W$1040, MATCH($C302, Demand!$B$9:$B$1040,0))</f>
        <v>64.663958333333326</v>
      </c>
      <c r="X302" s="175">
        <f>Assumptions!$G$55*Assumptions!$G$46*INDEX(Demand!X$9:X$1040, MATCH($C302, Demand!$B$9:$B$1040,0))</f>
        <v>64.663958333333326</v>
      </c>
    </row>
    <row r="303" spans="2:24" s="1" customFormat="1" x14ac:dyDescent="0.2">
      <c r="B303" s="220">
        <f>'Span data'!B304</f>
        <v>10367160</v>
      </c>
      <c r="C303" s="169" t="str">
        <f>'Span data'!C304</f>
        <v>MBN031</v>
      </c>
      <c r="D303" s="162"/>
      <c r="E303" s="175">
        <f>Assumptions!$G$55*Assumptions!$G$46*INDEX(Demand!E$9:E$1040, MATCH($C303, Demand!$B$9:$B$1040,0))</f>
        <v>59.29218749999999</v>
      </c>
      <c r="F303" s="175">
        <f>Assumptions!$G$55*Assumptions!$G$46*INDEX(Demand!F$9:F$1040, MATCH($C303, Demand!$B$9:$B$1040,0))</f>
        <v>59.798958333333331</v>
      </c>
      <c r="G303" s="175">
        <f>Assumptions!$G$55*Assumptions!$G$46*INDEX(Demand!G$9:G$1040, MATCH($C303, Demand!$B$9:$B$1040,0))</f>
        <v>60.91385416666666</v>
      </c>
      <c r="H303" s="175">
        <f>Assumptions!$G$55*Assumptions!$G$46*INDEX(Demand!H$9:H$1040, MATCH($C303, Demand!$B$9:$B$1040,0))</f>
        <v>61.724687499999995</v>
      </c>
      <c r="I303" s="175">
        <f>Assumptions!$G$55*Assumptions!$G$46*INDEX(Demand!I$9:I$1040, MATCH($C303, Demand!$B$9:$B$1040,0))</f>
        <v>61.826041666666661</v>
      </c>
      <c r="J303" s="175">
        <f>Assumptions!$G$55*Assumptions!$G$46*INDEX(Demand!J$9:J$1040, MATCH($C303, Demand!$B$9:$B$1040,0))</f>
        <v>62.130104166666655</v>
      </c>
      <c r="K303" s="175">
        <f>Assumptions!$G$55*Assumptions!$G$46*INDEX(Demand!K$9:K$1040, MATCH($C303, Demand!$B$9:$B$1040,0))</f>
        <v>63.24499999999999</v>
      </c>
      <c r="L303" s="175">
        <f>Assumptions!$G$55*Assumptions!$G$46*INDEX(Demand!L$9:L$1040, MATCH($C303, Demand!$B$9:$B$1040,0))</f>
        <v>64.562604166666659</v>
      </c>
      <c r="M303" s="175">
        <f>Assumptions!$G$55*Assumptions!$G$46*INDEX(Demand!M$9:M$1040, MATCH($C303, Demand!$B$9:$B$1040,0))</f>
        <v>64.663958333333326</v>
      </c>
      <c r="N303" s="175">
        <f>Assumptions!$G$55*Assumptions!$G$46*INDEX(Demand!N$9:N$1040, MATCH($C303, Demand!$B$9:$B$1040,0))</f>
        <v>64.663958333333326</v>
      </c>
      <c r="O303" s="175">
        <f>Assumptions!$G$55*Assumptions!$G$46*INDEX(Demand!O$9:O$1040, MATCH($C303, Demand!$B$9:$B$1040,0))</f>
        <v>64.663958333333326</v>
      </c>
      <c r="P303" s="175">
        <f>Assumptions!$G$55*Assumptions!$G$46*INDEX(Demand!P$9:P$1040, MATCH($C303, Demand!$B$9:$B$1040,0))</f>
        <v>64.663958333333326</v>
      </c>
      <c r="Q303" s="175">
        <f>Assumptions!$G$55*Assumptions!$G$46*INDEX(Demand!Q$9:Q$1040, MATCH($C303, Demand!$B$9:$B$1040,0))</f>
        <v>64.663958333333326</v>
      </c>
      <c r="R303" s="175">
        <f>Assumptions!$G$55*Assumptions!$G$46*INDEX(Demand!R$9:R$1040, MATCH($C303, Demand!$B$9:$B$1040,0))</f>
        <v>64.663958333333326</v>
      </c>
      <c r="S303" s="175">
        <f>Assumptions!$G$55*Assumptions!$G$46*INDEX(Demand!S$9:S$1040, MATCH($C303, Demand!$B$9:$B$1040,0))</f>
        <v>64.663958333333326</v>
      </c>
      <c r="T303" s="175">
        <f>Assumptions!$G$55*Assumptions!$G$46*INDEX(Demand!T$9:T$1040, MATCH($C303, Demand!$B$9:$B$1040,0))</f>
        <v>64.663958333333326</v>
      </c>
      <c r="U303" s="175">
        <f>Assumptions!$G$55*Assumptions!$G$46*INDEX(Demand!U$9:U$1040, MATCH($C303, Demand!$B$9:$B$1040,0))</f>
        <v>64.663958333333326</v>
      </c>
      <c r="V303" s="175">
        <f>Assumptions!$G$55*Assumptions!$G$46*INDEX(Demand!V$9:V$1040, MATCH($C303, Demand!$B$9:$B$1040,0))</f>
        <v>64.663958333333326</v>
      </c>
      <c r="W303" s="175">
        <f>Assumptions!$G$55*Assumptions!$G$46*INDEX(Demand!W$9:W$1040, MATCH($C303, Demand!$B$9:$B$1040,0))</f>
        <v>64.663958333333326</v>
      </c>
      <c r="X303" s="175">
        <f>Assumptions!$G$55*Assumptions!$G$46*INDEX(Demand!X$9:X$1040, MATCH($C303, Demand!$B$9:$B$1040,0))</f>
        <v>64.663958333333326</v>
      </c>
    </row>
    <row r="304" spans="2:24" s="1" customFormat="1" x14ac:dyDescent="0.2">
      <c r="B304" s="220">
        <f>'Span data'!B305</f>
        <v>10367815</v>
      </c>
      <c r="C304" s="169" t="str">
        <f>'Span data'!C305</f>
        <v>HTN034</v>
      </c>
      <c r="D304" s="162"/>
      <c r="E304" s="175">
        <f>Assumptions!$G$55*Assumptions!$G$46*INDEX(Demand!E$9:E$1040, MATCH($C304, Demand!$B$9:$B$1040,0))</f>
        <v>33.142812499999991</v>
      </c>
      <c r="F304" s="175">
        <f>Assumptions!$G$55*Assumptions!$G$46*INDEX(Demand!F$9:F$1040, MATCH($C304, Demand!$B$9:$B$1040,0))</f>
        <v>33.446874999999991</v>
      </c>
      <c r="G304" s="175">
        <f>Assumptions!$G$55*Assumptions!$G$46*INDEX(Demand!G$9:G$1040, MATCH($C304, Demand!$B$9:$B$1040,0))</f>
        <v>33.750937499999999</v>
      </c>
      <c r="H304" s="175">
        <f>Assumptions!$G$55*Assumptions!$G$46*INDEX(Demand!H$9:H$1040, MATCH($C304, Demand!$B$9:$B$1040,0))</f>
        <v>33.953645833333326</v>
      </c>
      <c r="I304" s="175">
        <f>Assumptions!$G$55*Assumptions!$G$46*INDEX(Demand!I$9:I$1040, MATCH($C304, Demand!$B$9:$B$1040,0))</f>
        <v>33.750937499999999</v>
      </c>
      <c r="J304" s="175">
        <f>Assumptions!$G$55*Assumptions!$G$46*INDEX(Demand!J$9:J$1040, MATCH($C304, Demand!$B$9:$B$1040,0))</f>
        <v>33.649583333333332</v>
      </c>
      <c r="K304" s="175">
        <f>Assumptions!$G$55*Assumptions!$G$46*INDEX(Demand!K$9:K$1040, MATCH($C304, Demand!$B$9:$B$1040,0))</f>
        <v>33.953645833333326</v>
      </c>
      <c r="L304" s="175">
        <f>Assumptions!$G$55*Assumptions!$G$46*INDEX(Demand!L$9:L$1040, MATCH($C304, Demand!$B$9:$B$1040,0))</f>
        <v>34.460416666666667</v>
      </c>
      <c r="M304" s="175">
        <f>Assumptions!$G$55*Assumptions!$G$46*INDEX(Demand!M$9:M$1040, MATCH($C304, Demand!$B$9:$B$1040,0))</f>
        <v>34.257708333333333</v>
      </c>
      <c r="N304" s="175">
        <f>Assumptions!$G$55*Assumptions!$G$46*INDEX(Demand!N$9:N$1040, MATCH($C304, Demand!$B$9:$B$1040,0))</f>
        <v>34.257708333333333</v>
      </c>
      <c r="O304" s="175">
        <f>Assumptions!$G$55*Assumptions!$G$46*INDEX(Demand!O$9:O$1040, MATCH($C304, Demand!$B$9:$B$1040,0))</f>
        <v>34.257708333333333</v>
      </c>
      <c r="P304" s="175">
        <f>Assumptions!$G$55*Assumptions!$G$46*INDEX(Demand!P$9:P$1040, MATCH($C304, Demand!$B$9:$B$1040,0))</f>
        <v>34.257708333333333</v>
      </c>
      <c r="Q304" s="175">
        <f>Assumptions!$G$55*Assumptions!$G$46*INDEX(Demand!Q$9:Q$1040, MATCH($C304, Demand!$B$9:$B$1040,0))</f>
        <v>34.257708333333333</v>
      </c>
      <c r="R304" s="175">
        <f>Assumptions!$G$55*Assumptions!$G$46*INDEX(Demand!R$9:R$1040, MATCH($C304, Demand!$B$9:$B$1040,0))</f>
        <v>34.257708333333333</v>
      </c>
      <c r="S304" s="175">
        <f>Assumptions!$G$55*Assumptions!$G$46*INDEX(Demand!S$9:S$1040, MATCH($C304, Demand!$B$9:$B$1040,0))</f>
        <v>34.257708333333333</v>
      </c>
      <c r="T304" s="175">
        <f>Assumptions!$G$55*Assumptions!$G$46*INDEX(Demand!T$9:T$1040, MATCH($C304, Demand!$B$9:$B$1040,0))</f>
        <v>34.257708333333333</v>
      </c>
      <c r="U304" s="175">
        <f>Assumptions!$G$55*Assumptions!$G$46*INDEX(Demand!U$9:U$1040, MATCH($C304, Demand!$B$9:$B$1040,0))</f>
        <v>34.257708333333333</v>
      </c>
      <c r="V304" s="175">
        <f>Assumptions!$G$55*Assumptions!$G$46*INDEX(Demand!V$9:V$1040, MATCH($C304, Demand!$B$9:$B$1040,0))</f>
        <v>34.257708333333333</v>
      </c>
      <c r="W304" s="175">
        <f>Assumptions!$G$55*Assumptions!$G$46*INDEX(Demand!W$9:W$1040, MATCH($C304, Demand!$B$9:$B$1040,0))</f>
        <v>34.257708333333333</v>
      </c>
      <c r="X304" s="175">
        <f>Assumptions!$G$55*Assumptions!$G$46*INDEX(Demand!X$9:X$1040, MATCH($C304, Demand!$B$9:$B$1040,0))</f>
        <v>34.257708333333333</v>
      </c>
    </row>
    <row r="305" spans="2:24" s="1" customFormat="1" x14ac:dyDescent="0.2">
      <c r="B305" s="220">
        <f>'Span data'!B306</f>
        <v>10367829</v>
      </c>
      <c r="C305" s="169" t="str">
        <f>'Span data'!C306</f>
        <v>HTN034</v>
      </c>
      <c r="D305" s="162"/>
      <c r="E305" s="175">
        <f>Assumptions!$G$55*Assumptions!$G$46*INDEX(Demand!E$9:E$1040, MATCH($C305, Demand!$B$9:$B$1040,0))</f>
        <v>33.142812499999991</v>
      </c>
      <c r="F305" s="175">
        <f>Assumptions!$G$55*Assumptions!$G$46*INDEX(Demand!F$9:F$1040, MATCH($C305, Demand!$B$9:$B$1040,0))</f>
        <v>33.446874999999991</v>
      </c>
      <c r="G305" s="175">
        <f>Assumptions!$G$55*Assumptions!$G$46*INDEX(Demand!G$9:G$1040, MATCH($C305, Demand!$B$9:$B$1040,0))</f>
        <v>33.750937499999999</v>
      </c>
      <c r="H305" s="175">
        <f>Assumptions!$G$55*Assumptions!$G$46*INDEX(Demand!H$9:H$1040, MATCH($C305, Demand!$B$9:$B$1040,0))</f>
        <v>33.953645833333326</v>
      </c>
      <c r="I305" s="175">
        <f>Assumptions!$G$55*Assumptions!$G$46*INDEX(Demand!I$9:I$1040, MATCH($C305, Demand!$B$9:$B$1040,0))</f>
        <v>33.750937499999999</v>
      </c>
      <c r="J305" s="175">
        <f>Assumptions!$G$55*Assumptions!$G$46*INDEX(Demand!J$9:J$1040, MATCH($C305, Demand!$B$9:$B$1040,0))</f>
        <v>33.649583333333332</v>
      </c>
      <c r="K305" s="175">
        <f>Assumptions!$G$55*Assumptions!$G$46*INDEX(Demand!K$9:K$1040, MATCH($C305, Demand!$B$9:$B$1040,0))</f>
        <v>33.953645833333326</v>
      </c>
      <c r="L305" s="175">
        <f>Assumptions!$G$55*Assumptions!$G$46*INDEX(Demand!L$9:L$1040, MATCH($C305, Demand!$B$9:$B$1040,0))</f>
        <v>34.460416666666667</v>
      </c>
      <c r="M305" s="175">
        <f>Assumptions!$G$55*Assumptions!$G$46*INDEX(Demand!M$9:M$1040, MATCH($C305, Demand!$B$9:$B$1040,0))</f>
        <v>34.257708333333333</v>
      </c>
      <c r="N305" s="175">
        <f>Assumptions!$G$55*Assumptions!$G$46*INDEX(Demand!N$9:N$1040, MATCH($C305, Demand!$B$9:$B$1040,0))</f>
        <v>34.257708333333333</v>
      </c>
      <c r="O305" s="175">
        <f>Assumptions!$G$55*Assumptions!$G$46*INDEX(Demand!O$9:O$1040, MATCH($C305, Demand!$B$9:$B$1040,0))</f>
        <v>34.257708333333333</v>
      </c>
      <c r="P305" s="175">
        <f>Assumptions!$G$55*Assumptions!$G$46*INDEX(Demand!P$9:P$1040, MATCH($C305, Demand!$B$9:$B$1040,0))</f>
        <v>34.257708333333333</v>
      </c>
      <c r="Q305" s="175">
        <f>Assumptions!$G$55*Assumptions!$G$46*INDEX(Demand!Q$9:Q$1040, MATCH($C305, Demand!$B$9:$B$1040,0))</f>
        <v>34.257708333333333</v>
      </c>
      <c r="R305" s="175">
        <f>Assumptions!$G$55*Assumptions!$G$46*INDEX(Demand!R$9:R$1040, MATCH($C305, Demand!$B$9:$B$1040,0))</f>
        <v>34.257708333333333</v>
      </c>
      <c r="S305" s="175">
        <f>Assumptions!$G$55*Assumptions!$G$46*INDEX(Demand!S$9:S$1040, MATCH($C305, Demand!$B$9:$B$1040,0))</f>
        <v>34.257708333333333</v>
      </c>
      <c r="T305" s="175">
        <f>Assumptions!$G$55*Assumptions!$G$46*INDEX(Demand!T$9:T$1040, MATCH($C305, Demand!$B$9:$B$1040,0))</f>
        <v>34.257708333333333</v>
      </c>
      <c r="U305" s="175">
        <f>Assumptions!$G$55*Assumptions!$G$46*INDEX(Demand!U$9:U$1040, MATCH($C305, Demand!$B$9:$B$1040,0))</f>
        <v>34.257708333333333</v>
      </c>
      <c r="V305" s="175">
        <f>Assumptions!$G$55*Assumptions!$G$46*INDEX(Demand!V$9:V$1040, MATCH($C305, Demand!$B$9:$B$1040,0))</f>
        <v>34.257708333333333</v>
      </c>
      <c r="W305" s="175">
        <f>Assumptions!$G$55*Assumptions!$G$46*INDEX(Demand!W$9:W$1040, MATCH($C305, Demand!$B$9:$B$1040,0))</f>
        <v>34.257708333333333</v>
      </c>
      <c r="X305" s="175">
        <f>Assumptions!$G$55*Assumptions!$G$46*INDEX(Demand!X$9:X$1040, MATCH($C305, Demand!$B$9:$B$1040,0))</f>
        <v>34.257708333333333</v>
      </c>
    </row>
    <row r="306" spans="2:24" s="1" customFormat="1" x14ac:dyDescent="0.2">
      <c r="B306" s="220">
        <f>'Span data'!B307</f>
        <v>10367836</v>
      </c>
      <c r="C306" s="169" t="str">
        <f>'Span data'!C307</f>
        <v>HTN034</v>
      </c>
      <c r="D306" s="162"/>
      <c r="E306" s="175">
        <f>Assumptions!$G$55*Assumptions!$G$46*INDEX(Demand!E$9:E$1040, MATCH($C306, Demand!$B$9:$B$1040,0))</f>
        <v>33.142812499999991</v>
      </c>
      <c r="F306" s="175">
        <f>Assumptions!$G$55*Assumptions!$G$46*INDEX(Demand!F$9:F$1040, MATCH($C306, Demand!$B$9:$B$1040,0))</f>
        <v>33.446874999999991</v>
      </c>
      <c r="G306" s="175">
        <f>Assumptions!$G$55*Assumptions!$G$46*INDEX(Demand!G$9:G$1040, MATCH($C306, Demand!$B$9:$B$1040,0))</f>
        <v>33.750937499999999</v>
      </c>
      <c r="H306" s="175">
        <f>Assumptions!$G$55*Assumptions!$G$46*INDEX(Demand!H$9:H$1040, MATCH($C306, Demand!$B$9:$B$1040,0))</f>
        <v>33.953645833333326</v>
      </c>
      <c r="I306" s="175">
        <f>Assumptions!$G$55*Assumptions!$G$46*INDEX(Demand!I$9:I$1040, MATCH($C306, Demand!$B$9:$B$1040,0))</f>
        <v>33.750937499999999</v>
      </c>
      <c r="J306" s="175">
        <f>Assumptions!$G$55*Assumptions!$G$46*INDEX(Demand!J$9:J$1040, MATCH($C306, Demand!$B$9:$B$1040,0))</f>
        <v>33.649583333333332</v>
      </c>
      <c r="K306" s="175">
        <f>Assumptions!$G$55*Assumptions!$G$46*INDEX(Demand!K$9:K$1040, MATCH($C306, Demand!$B$9:$B$1040,0))</f>
        <v>33.953645833333326</v>
      </c>
      <c r="L306" s="175">
        <f>Assumptions!$G$55*Assumptions!$G$46*INDEX(Demand!L$9:L$1040, MATCH($C306, Demand!$B$9:$B$1040,0))</f>
        <v>34.460416666666667</v>
      </c>
      <c r="M306" s="175">
        <f>Assumptions!$G$55*Assumptions!$G$46*INDEX(Demand!M$9:M$1040, MATCH($C306, Demand!$B$9:$B$1040,0))</f>
        <v>34.257708333333333</v>
      </c>
      <c r="N306" s="175">
        <f>Assumptions!$G$55*Assumptions!$G$46*INDEX(Demand!N$9:N$1040, MATCH($C306, Demand!$B$9:$B$1040,0))</f>
        <v>34.257708333333333</v>
      </c>
      <c r="O306" s="175">
        <f>Assumptions!$G$55*Assumptions!$G$46*INDEX(Demand!O$9:O$1040, MATCH($C306, Demand!$B$9:$B$1040,0))</f>
        <v>34.257708333333333</v>
      </c>
      <c r="P306" s="175">
        <f>Assumptions!$G$55*Assumptions!$G$46*INDEX(Demand!P$9:P$1040, MATCH($C306, Demand!$B$9:$B$1040,0))</f>
        <v>34.257708333333333</v>
      </c>
      <c r="Q306" s="175">
        <f>Assumptions!$G$55*Assumptions!$G$46*INDEX(Demand!Q$9:Q$1040, MATCH($C306, Demand!$B$9:$B$1040,0))</f>
        <v>34.257708333333333</v>
      </c>
      <c r="R306" s="175">
        <f>Assumptions!$G$55*Assumptions!$G$46*INDEX(Demand!R$9:R$1040, MATCH($C306, Demand!$B$9:$B$1040,0))</f>
        <v>34.257708333333333</v>
      </c>
      <c r="S306" s="175">
        <f>Assumptions!$G$55*Assumptions!$G$46*INDEX(Demand!S$9:S$1040, MATCH($C306, Demand!$B$9:$B$1040,0))</f>
        <v>34.257708333333333</v>
      </c>
      <c r="T306" s="175">
        <f>Assumptions!$G$55*Assumptions!$G$46*INDEX(Demand!T$9:T$1040, MATCH($C306, Demand!$B$9:$B$1040,0))</f>
        <v>34.257708333333333</v>
      </c>
      <c r="U306" s="175">
        <f>Assumptions!$G$55*Assumptions!$G$46*INDEX(Demand!U$9:U$1040, MATCH($C306, Demand!$B$9:$B$1040,0))</f>
        <v>34.257708333333333</v>
      </c>
      <c r="V306" s="175">
        <f>Assumptions!$G$55*Assumptions!$G$46*INDEX(Demand!V$9:V$1040, MATCH($C306, Demand!$B$9:$B$1040,0))</f>
        <v>34.257708333333333</v>
      </c>
      <c r="W306" s="175">
        <f>Assumptions!$G$55*Assumptions!$G$46*INDEX(Demand!W$9:W$1040, MATCH($C306, Demand!$B$9:$B$1040,0))</f>
        <v>34.257708333333333</v>
      </c>
      <c r="X306" s="175">
        <f>Assumptions!$G$55*Assumptions!$G$46*INDEX(Demand!X$9:X$1040, MATCH($C306, Demand!$B$9:$B$1040,0))</f>
        <v>34.257708333333333</v>
      </c>
    </row>
    <row r="307" spans="2:24" s="1" customFormat="1" x14ac:dyDescent="0.2">
      <c r="B307" s="220">
        <f>'Span data'!B308</f>
        <v>10367934</v>
      </c>
      <c r="C307" s="169" t="str">
        <f>'Span data'!C308</f>
        <v>HTN034</v>
      </c>
      <c r="D307" s="162"/>
      <c r="E307" s="175">
        <f>Assumptions!$G$55*Assumptions!$G$46*INDEX(Demand!E$9:E$1040, MATCH($C307, Demand!$B$9:$B$1040,0))</f>
        <v>33.142812499999991</v>
      </c>
      <c r="F307" s="175">
        <f>Assumptions!$G$55*Assumptions!$G$46*INDEX(Demand!F$9:F$1040, MATCH($C307, Demand!$B$9:$B$1040,0))</f>
        <v>33.446874999999991</v>
      </c>
      <c r="G307" s="175">
        <f>Assumptions!$G$55*Assumptions!$G$46*INDEX(Demand!G$9:G$1040, MATCH($C307, Demand!$B$9:$B$1040,0))</f>
        <v>33.750937499999999</v>
      </c>
      <c r="H307" s="175">
        <f>Assumptions!$G$55*Assumptions!$G$46*INDEX(Demand!H$9:H$1040, MATCH($C307, Demand!$B$9:$B$1040,0))</f>
        <v>33.953645833333326</v>
      </c>
      <c r="I307" s="175">
        <f>Assumptions!$G$55*Assumptions!$G$46*INDEX(Demand!I$9:I$1040, MATCH($C307, Demand!$B$9:$B$1040,0))</f>
        <v>33.750937499999999</v>
      </c>
      <c r="J307" s="175">
        <f>Assumptions!$G$55*Assumptions!$G$46*INDEX(Demand!J$9:J$1040, MATCH($C307, Demand!$B$9:$B$1040,0))</f>
        <v>33.649583333333332</v>
      </c>
      <c r="K307" s="175">
        <f>Assumptions!$G$55*Assumptions!$G$46*INDEX(Demand!K$9:K$1040, MATCH($C307, Demand!$B$9:$B$1040,0))</f>
        <v>33.953645833333326</v>
      </c>
      <c r="L307" s="175">
        <f>Assumptions!$G$55*Assumptions!$G$46*INDEX(Demand!L$9:L$1040, MATCH($C307, Demand!$B$9:$B$1040,0))</f>
        <v>34.460416666666667</v>
      </c>
      <c r="M307" s="175">
        <f>Assumptions!$G$55*Assumptions!$G$46*INDEX(Demand!M$9:M$1040, MATCH($C307, Demand!$B$9:$B$1040,0))</f>
        <v>34.257708333333333</v>
      </c>
      <c r="N307" s="175">
        <f>Assumptions!$G$55*Assumptions!$G$46*INDEX(Demand!N$9:N$1040, MATCH($C307, Demand!$B$9:$B$1040,0))</f>
        <v>34.257708333333333</v>
      </c>
      <c r="O307" s="175">
        <f>Assumptions!$G$55*Assumptions!$G$46*INDEX(Demand!O$9:O$1040, MATCH($C307, Demand!$B$9:$B$1040,0))</f>
        <v>34.257708333333333</v>
      </c>
      <c r="P307" s="175">
        <f>Assumptions!$G$55*Assumptions!$G$46*INDEX(Demand!P$9:P$1040, MATCH($C307, Demand!$B$9:$B$1040,0))</f>
        <v>34.257708333333333</v>
      </c>
      <c r="Q307" s="175">
        <f>Assumptions!$G$55*Assumptions!$G$46*INDEX(Demand!Q$9:Q$1040, MATCH($C307, Demand!$B$9:$B$1040,0))</f>
        <v>34.257708333333333</v>
      </c>
      <c r="R307" s="175">
        <f>Assumptions!$G$55*Assumptions!$G$46*INDEX(Demand!R$9:R$1040, MATCH($C307, Demand!$B$9:$B$1040,0))</f>
        <v>34.257708333333333</v>
      </c>
      <c r="S307" s="175">
        <f>Assumptions!$G$55*Assumptions!$G$46*INDEX(Demand!S$9:S$1040, MATCH($C307, Demand!$B$9:$B$1040,0))</f>
        <v>34.257708333333333</v>
      </c>
      <c r="T307" s="175">
        <f>Assumptions!$G$55*Assumptions!$G$46*INDEX(Demand!T$9:T$1040, MATCH($C307, Demand!$B$9:$B$1040,0))</f>
        <v>34.257708333333333</v>
      </c>
      <c r="U307" s="175">
        <f>Assumptions!$G$55*Assumptions!$G$46*INDEX(Demand!U$9:U$1040, MATCH($C307, Demand!$B$9:$B$1040,0))</f>
        <v>34.257708333333333</v>
      </c>
      <c r="V307" s="175">
        <f>Assumptions!$G$55*Assumptions!$G$46*INDEX(Demand!V$9:V$1040, MATCH($C307, Demand!$B$9:$B$1040,0))</f>
        <v>34.257708333333333</v>
      </c>
      <c r="W307" s="175">
        <f>Assumptions!$G$55*Assumptions!$G$46*INDEX(Demand!W$9:W$1040, MATCH($C307, Demand!$B$9:$B$1040,0))</f>
        <v>34.257708333333333</v>
      </c>
      <c r="X307" s="175">
        <f>Assumptions!$G$55*Assumptions!$G$46*INDEX(Demand!X$9:X$1040, MATCH($C307, Demand!$B$9:$B$1040,0))</f>
        <v>34.257708333333333</v>
      </c>
    </row>
    <row r="308" spans="2:24" s="1" customFormat="1" x14ac:dyDescent="0.2">
      <c r="B308" s="220">
        <f>'Span data'!B309</f>
        <v>10367937</v>
      </c>
      <c r="C308" s="169" t="str">
        <f>'Span data'!C309</f>
        <v>HTN034</v>
      </c>
      <c r="D308" s="162"/>
      <c r="E308" s="175">
        <f>Assumptions!$G$55*Assumptions!$G$46*INDEX(Demand!E$9:E$1040, MATCH($C308, Demand!$B$9:$B$1040,0))</f>
        <v>33.142812499999991</v>
      </c>
      <c r="F308" s="175">
        <f>Assumptions!$G$55*Assumptions!$G$46*INDEX(Demand!F$9:F$1040, MATCH($C308, Demand!$B$9:$B$1040,0))</f>
        <v>33.446874999999991</v>
      </c>
      <c r="G308" s="175">
        <f>Assumptions!$G$55*Assumptions!$G$46*INDEX(Demand!G$9:G$1040, MATCH($C308, Demand!$B$9:$B$1040,0))</f>
        <v>33.750937499999999</v>
      </c>
      <c r="H308" s="175">
        <f>Assumptions!$G$55*Assumptions!$G$46*INDEX(Demand!H$9:H$1040, MATCH($C308, Demand!$B$9:$B$1040,0))</f>
        <v>33.953645833333326</v>
      </c>
      <c r="I308" s="175">
        <f>Assumptions!$G$55*Assumptions!$G$46*INDEX(Demand!I$9:I$1040, MATCH($C308, Demand!$B$9:$B$1040,0))</f>
        <v>33.750937499999999</v>
      </c>
      <c r="J308" s="175">
        <f>Assumptions!$G$55*Assumptions!$G$46*INDEX(Demand!J$9:J$1040, MATCH($C308, Demand!$B$9:$B$1040,0))</f>
        <v>33.649583333333332</v>
      </c>
      <c r="K308" s="175">
        <f>Assumptions!$G$55*Assumptions!$G$46*INDEX(Demand!K$9:K$1040, MATCH($C308, Demand!$B$9:$B$1040,0))</f>
        <v>33.953645833333326</v>
      </c>
      <c r="L308" s="175">
        <f>Assumptions!$G$55*Assumptions!$G$46*INDEX(Demand!L$9:L$1040, MATCH($C308, Demand!$B$9:$B$1040,0))</f>
        <v>34.460416666666667</v>
      </c>
      <c r="M308" s="175">
        <f>Assumptions!$G$55*Assumptions!$G$46*INDEX(Demand!M$9:M$1040, MATCH($C308, Demand!$B$9:$B$1040,0))</f>
        <v>34.257708333333333</v>
      </c>
      <c r="N308" s="175">
        <f>Assumptions!$G$55*Assumptions!$G$46*INDEX(Demand!N$9:N$1040, MATCH($C308, Demand!$B$9:$B$1040,0))</f>
        <v>34.257708333333333</v>
      </c>
      <c r="O308" s="175">
        <f>Assumptions!$G$55*Assumptions!$G$46*INDEX(Demand!O$9:O$1040, MATCH($C308, Demand!$B$9:$B$1040,0))</f>
        <v>34.257708333333333</v>
      </c>
      <c r="P308" s="175">
        <f>Assumptions!$G$55*Assumptions!$G$46*INDEX(Demand!P$9:P$1040, MATCH($C308, Demand!$B$9:$B$1040,0))</f>
        <v>34.257708333333333</v>
      </c>
      <c r="Q308" s="175">
        <f>Assumptions!$G$55*Assumptions!$G$46*INDEX(Demand!Q$9:Q$1040, MATCH($C308, Demand!$B$9:$B$1040,0))</f>
        <v>34.257708333333333</v>
      </c>
      <c r="R308" s="175">
        <f>Assumptions!$G$55*Assumptions!$G$46*INDEX(Demand!R$9:R$1040, MATCH($C308, Demand!$B$9:$B$1040,0))</f>
        <v>34.257708333333333</v>
      </c>
      <c r="S308" s="175">
        <f>Assumptions!$G$55*Assumptions!$G$46*INDEX(Demand!S$9:S$1040, MATCH($C308, Demand!$B$9:$B$1040,0))</f>
        <v>34.257708333333333</v>
      </c>
      <c r="T308" s="175">
        <f>Assumptions!$G$55*Assumptions!$G$46*INDEX(Demand!T$9:T$1040, MATCH($C308, Demand!$B$9:$B$1040,0))</f>
        <v>34.257708333333333</v>
      </c>
      <c r="U308" s="175">
        <f>Assumptions!$G$55*Assumptions!$G$46*INDEX(Demand!U$9:U$1040, MATCH($C308, Demand!$B$9:$B$1040,0))</f>
        <v>34.257708333333333</v>
      </c>
      <c r="V308" s="175">
        <f>Assumptions!$G$55*Assumptions!$G$46*INDEX(Demand!V$9:V$1040, MATCH($C308, Demand!$B$9:$B$1040,0))</f>
        <v>34.257708333333333</v>
      </c>
      <c r="W308" s="175">
        <f>Assumptions!$G$55*Assumptions!$G$46*INDEX(Demand!W$9:W$1040, MATCH($C308, Demand!$B$9:$B$1040,0))</f>
        <v>34.257708333333333</v>
      </c>
      <c r="X308" s="175">
        <f>Assumptions!$G$55*Assumptions!$G$46*INDEX(Demand!X$9:X$1040, MATCH($C308, Demand!$B$9:$B$1040,0))</f>
        <v>34.257708333333333</v>
      </c>
    </row>
    <row r="309" spans="2:24" s="1" customFormat="1" x14ac:dyDescent="0.2">
      <c r="B309" s="220">
        <f>'Span data'!B310</f>
        <v>10367938</v>
      </c>
      <c r="C309" s="169" t="str">
        <f>'Span data'!C310</f>
        <v>HTN034</v>
      </c>
      <c r="D309" s="162"/>
      <c r="E309" s="175">
        <f>Assumptions!$G$55*Assumptions!$G$46*INDEX(Demand!E$9:E$1040, MATCH($C309, Demand!$B$9:$B$1040,0))</f>
        <v>33.142812499999991</v>
      </c>
      <c r="F309" s="175">
        <f>Assumptions!$G$55*Assumptions!$G$46*INDEX(Demand!F$9:F$1040, MATCH($C309, Demand!$B$9:$B$1040,0))</f>
        <v>33.446874999999991</v>
      </c>
      <c r="G309" s="175">
        <f>Assumptions!$G$55*Assumptions!$G$46*INDEX(Demand!G$9:G$1040, MATCH($C309, Demand!$B$9:$B$1040,0))</f>
        <v>33.750937499999999</v>
      </c>
      <c r="H309" s="175">
        <f>Assumptions!$G$55*Assumptions!$G$46*INDEX(Demand!H$9:H$1040, MATCH($C309, Demand!$B$9:$B$1040,0))</f>
        <v>33.953645833333326</v>
      </c>
      <c r="I309" s="175">
        <f>Assumptions!$G$55*Assumptions!$G$46*INDEX(Demand!I$9:I$1040, MATCH($C309, Demand!$B$9:$B$1040,0))</f>
        <v>33.750937499999999</v>
      </c>
      <c r="J309" s="175">
        <f>Assumptions!$G$55*Assumptions!$G$46*INDEX(Demand!J$9:J$1040, MATCH($C309, Demand!$B$9:$B$1040,0))</f>
        <v>33.649583333333332</v>
      </c>
      <c r="K309" s="175">
        <f>Assumptions!$G$55*Assumptions!$G$46*INDEX(Demand!K$9:K$1040, MATCH($C309, Demand!$B$9:$B$1040,0))</f>
        <v>33.953645833333326</v>
      </c>
      <c r="L309" s="175">
        <f>Assumptions!$G$55*Assumptions!$G$46*INDEX(Demand!L$9:L$1040, MATCH($C309, Demand!$B$9:$B$1040,0))</f>
        <v>34.460416666666667</v>
      </c>
      <c r="M309" s="175">
        <f>Assumptions!$G$55*Assumptions!$G$46*INDEX(Demand!M$9:M$1040, MATCH($C309, Demand!$B$9:$B$1040,0))</f>
        <v>34.257708333333333</v>
      </c>
      <c r="N309" s="175">
        <f>Assumptions!$G$55*Assumptions!$G$46*INDEX(Demand!N$9:N$1040, MATCH($C309, Demand!$B$9:$B$1040,0))</f>
        <v>34.257708333333333</v>
      </c>
      <c r="O309" s="175">
        <f>Assumptions!$G$55*Assumptions!$G$46*INDEX(Demand!O$9:O$1040, MATCH($C309, Demand!$B$9:$B$1040,0))</f>
        <v>34.257708333333333</v>
      </c>
      <c r="P309" s="175">
        <f>Assumptions!$G$55*Assumptions!$G$46*INDEX(Demand!P$9:P$1040, MATCH($C309, Demand!$B$9:$B$1040,0))</f>
        <v>34.257708333333333</v>
      </c>
      <c r="Q309" s="175">
        <f>Assumptions!$G$55*Assumptions!$G$46*INDEX(Demand!Q$9:Q$1040, MATCH($C309, Demand!$B$9:$B$1040,0))</f>
        <v>34.257708333333333</v>
      </c>
      <c r="R309" s="175">
        <f>Assumptions!$G$55*Assumptions!$G$46*INDEX(Demand!R$9:R$1040, MATCH($C309, Demand!$B$9:$B$1040,0))</f>
        <v>34.257708333333333</v>
      </c>
      <c r="S309" s="175">
        <f>Assumptions!$G$55*Assumptions!$G$46*INDEX(Demand!S$9:S$1040, MATCH($C309, Demand!$B$9:$B$1040,0))</f>
        <v>34.257708333333333</v>
      </c>
      <c r="T309" s="175">
        <f>Assumptions!$G$55*Assumptions!$G$46*INDEX(Demand!T$9:T$1040, MATCH($C309, Demand!$B$9:$B$1040,0))</f>
        <v>34.257708333333333</v>
      </c>
      <c r="U309" s="175">
        <f>Assumptions!$G$55*Assumptions!$G$46*INDEX(Demand!U$9:U$1040, MATCH($C309, Demand!$B$9:$B$1040,0))</f>
        <v>34.257708333333333</v>
      </c>
      <c r="V309" s="175">
        <f>Assumptions!$G$55*Assumptions!$G$46*INDEX(Demand!V$9:V$1040, MATCH($C309, Demand!$B$9:$B$1040,0))</f>
        <v>34.257708333333333</v>
      </c>
      <c r="W309" s="175">
        <f>Assumptions!$G$55*Assumptions!$G$46*INDEX(Demand!W$9:W$1040, MATCH($C309, Demand!$B$9:$B$1040,0))</f>
        <v>34.257708333333333</v>
      </c>
      <c r="X309" s="175">
        <f>Assumptions!$G$55*Assumptions!$G$46*INDEX(Demand!X$9:X$1040, MATCH($C309, Demand!$B$9:$B$1040,0))</f>
        <v>34.257708333333333</v>
      </c>
    </row>
    <row r="310" spans="2:24" s="1" customFormat="1" x14ac:dyDescent="0.2">
      <c r="B310" s="220">
        <f>'Span data'!B311</f>
        <v>10367939</v>
      </c>
      <c r="C310" s="169" t="str">
        <f>'Span data'!C311</f>
        <v>HTN034</v>
      </c>
      <c r="D310" s="162"/>
      <c r="E310" s="175">
        <f>Assumptions!$G$55*Assumptions!$G$46*INDEX(Demand!E$9:E$1040, MATCH($C310, Demand!$B$9:$B$1040,0))</f>
        <v>33.142812499999991</v>
      </c>
      <c r="F310" s="175">
        <f>Assumptions!$G$55*Assumptions!$G$46*INDEX(Demand!F$9:F$1040, MATCH($C310, Demand!$B$9:$B$1040,0))</f>
        <v>33.446874999999991</v>
      </c>
      <c r="G310" s="175">
        <f>Assumptions!$G$55*Assumptions!$G$46*INDEX(Demand!G$9:G$1040, MATCH($C310, Demand!$B$9:$B$1040,0))</f>
        <v>33.750937499999999</v>
      </c>
      <c r="H310" s="175">
        <f>Assumptions!$G$55*Assumptions!$G$46*INDEX(Demand!H$9:H$1040, MATCH($C310, Demand!$B$9:$B$1040,0))</f>
        <v>33.953645833333326</v>
      </c>
      <c r="I310" s="175">
        <f>Assumptions!$G$55*Assumptions!$G$46*INDEX(Demand!I$9:I$1040, MATCH($C310, Demand!$B$9:$B$1040,0))</f>
        <v>33.750937499999999</v>
      </c>
      <c r="J310" s="175">
        <f>Assumptions!$G$55*Assumptions!$G$46*INDEX(Demand!J$9:J$1040, MATCH($C310, Demand!$B$9:$B$1040,0))</f>
        <v>33.649583333333332</v>
      </c>
      <c r="K310" s="175">
        <f>Assumptions!$G$55*Assumptions!$G$46*INDEX(Demand!K$9:K$1040, MATCH($C310, Demand!$B$9:$B$1040,0))</f>
        <v>33.953645833333326</v>
      </c>
      <c r="L310" s="175">
        <f>Assumptions!$G$55*Assumptions!$G$46*INDEX(Demand!L$9:L$1040, MATCH($C310, Demand!$B$9:$B$1040,0))</f>
        <v>34.460416666666667</v>
      </c>
      <c r="M310" s="175">
        <f>Assumptions!$G$55*Assumptions!$G$46*INDEX(Demand!M$9:M$1040, MATCH($C310, Demand!$B$9:$B$1040,0))</f>
        <v>34.257708333333333</v>
      </c>
      <c r="N310" s="175">
        <f>Assumptions!$G$55*Assumptions!$G$46*INDEX(Demand!N$9:N$1040, MATCH($C310, Demand!$B$9:$B$1040,0))</f>
        <v>34.257708333333333</v>
      </c>
      <c r="O310" s="175">
        <f>Assumptions!$G$55*Assumptions!$G$46*INDEX(Demand!O$9:O$1040, MATCH($C310, Demand!$B$9:$B$1040,0))</f>
        <v>34.257708333333333</v>
      </c>
      <c r="P310" s="175">
        <f>Assumptions!$G$55*Assumptions!$G$46*INDEX(Demand!P$9:P$1040, MATCH($C310, Demand!$B$9:$B$1040,0))</f>
        <v>34.257708333333333</v>
      </c>
      <c r="Q310" s="175">
        <f>Assumptions!$G$55*Assumptions!$G$46*INDEX(Demand!Q$9:Q$1040, MATCH($C310, Demand!$B$9:$B$1040,0))</f>
        <v>34.257708333333333</v>
      </c>
      <c r="R310" s="175">
        <f>Assumptions!$G$55*Assumptions!$G$46*INDEX(Demand!R$9:R$1040, MATCH($C310, Demand!$B$9:$B$1040,0))</f>
        <v>34.257708333333333</v>
      </c>
      <c r="S310" s="175">
        <f>Assumptions!$G$55*Assumptions!$G$46*INDEX(Demand!S$9:S$1040, MATCH($C310, Demand!$B$9:$B$1040,0))</f>
        <v>34.257708333333333</v>
      </c>
      <c r="T310" s="175">
        <f>Assumptions!$G$55*Assumptions!$G$46*INDEX(Demand!T$9:T$1040, MATCH($C310, Demand!$B$9:$B$1040,0))</f>
        <v>34.257708333333333</v>
      </c>
      <c r="U310" s="175">
        <f>Assumptions!$G$55*Assumptions!$G$46*INDEX(Demand!U$9:U$1040, MATCH($C310, Demand!$B$9:$B$1040,0))</f>
        <v>34.257708333333333</v>
      </c>
      <c r="V310" s="175">
        <f>Assumptions!$G$55*Assumptions!$G$46*INDEX(Demand!V$9:V$1040, MATCH($C310, Demand!$B$9:$B$1040,0))</f>
        <v>34.257708333333333</v>
      </c>
      <c r="W310" s="175">
        <f>Assumptions!$G$55*Assumptions!$G$46*INDEX(Demand!W$9:W$1040, MATCH($C310, Demand!$B$9:$B$1040,0))</f>
        <v>34.257708333333333</v>
      </c>
      <c r="X310" s="175">
        <f>Assumptions!$G$55*Assumptions!$G$46*INDEX(Demand!X$9:X$1040, MATCH($C310, Demand!$B$9:$B$1040,0))</f>
        <v>34.257708333333333</v>
      </c>
    </row>
    <row r="311" spans="2:24" s="1" customFormat="1" x14ac:dyDescent="0.2">
      <c r="B311" s="220">
        <f>'Span data'!B312</f>
        <v>10367947</v>
      </c>
      <c r="C311" s="169" t="str">
        <f>'Span data'!C312</f>
        <v>HTN034</v>
      </c>
      <c r="D311" s="162"/>
      <c r="E311" s="175">
        <f>Assumptions!$G$55*Assumptions!$G$46*INDEX(Demand!E$9:E$1040, MATCH($C311, Demand!$B$9:$B$1040,0))</f>
        <v>33.142812499999991</v>
      </c>
      <c r="F311" s="175">
        <f>Assumptions!$G$55*Assumptions!$G$46*INDEX(Demand!F$9:F$1040, MATCH($C311, Demand!$B$9:$B$1040,0))</f>
        <v>33.446874999999991</v>
      </c>
      <c r="G311" s="175">
        <f>Assumptions!$G$55*Assumptions!$G$46*INDEX(Demand!G$9:G$1040, MATCH($C311, Demand!$B$9:$B$1040,0))</f>
        <v>33.750937499999999</v>
      </c>
      <c r="H311" s="175">
        <f>Assumptions!$G$55*Assumptions!$G$46*INDEX(Demand!H$9:H$1040, MATCH($C311, Demand!$B$9:$B$1040,0))</f>
        <v>33.953645833333326</v>
      </c>
      <c r="I311" s="175">
        <f>Assumptions!$G$55*Assumptions!$G$46*INDEX(Demand!I$9:I$1040, MATCH($C311, Demand!$B$9:$B$1040,0))</f>
        <v>33.750937499999999</v>
      </c>
      <c r="J311" s="175">
        <f>Assumptions!$G$55*Assumptions!$G$46*INDEX(Demand!J$9:J$1040, MATCH($C311, Demand!$B$9:$B$1040,0))</f>
        <v>33.649583333333332</v>
      </c>
      <c r="K311" s="175">
        <f>Assumptions!$G$55*Assumptions!$G$46*INDEX(Demand!K$9:K$1040, MATCH($C311, Demand!$B$9:$B$1040,0))</f>
        <v>33.953645833333326</v>
      </c>
      <c r="L311" s="175">
        <f>Assumptions!$G$55*Assumptions!$G$46*INDEX(Demand!L$9:L$1040, MATCH($C311, Demand!$B$9:$B$1040,0))</f>
        <v>34.460416666666667</v>
      </c>
      <c r="M311" s="175">
        <f>Assumptions!$G$55*Assumptions!$G$46*INDEX(Demand!M$9:M$1040, MATCH($C311, Demand!$B$9:$B$1040,0))</f>
        <v>34.257708333333333</v>
      </c>
      <c r="N311" s="175">
        <f>Assumptions!$G$55*Assumptions!$G$46*INDEX(Demand!N$9:N$1040, MATCH($C311, Demand!$B$9:$B$1040,0))</f>
        <v>34.257708333333333</v>
      </c>
      <c r="O311" s="175">
        <f>Assumptions!$G$55*Assumptions!$G$46*INDEX(Demand!O$9:O$1040, MATCH($C311, Demand!$B$9:$B$1040,0))</f>
        <v>34.257708333333333</v>
      </c>
      <c r="P311" s="175">
        <f>Assumptions!$G$55*Assumptions!$G$46*INDEX(Demand!P$9:P$1040, MATCH($C311, Demand!$B$9:$B$1040,0))</f>
        <v>34.257708333333333</v>
      </c>
      <c r="Q311" s="175">
        <f>Assumptions!$G$55*Assumptions!$G$46*INDEX(Demand!Q$9:Q$1040, MATCH($C311, Demand!$B$9:$B$1040,0))</f>
        <v>34.257708333333333</v>
      </c>
      <c r="R311" s="175">
        <f>Assumptions!$G$55*Assumptions!$G$46*INDEX(Demand!R$9:R$1040, MATCH($C311, Demand!$B$9:$B$1040,0))</f>
        <v>34.257708333333333</v>
      </c>
      <c r="S311" s="175">
        <f>Assumptions!$G$55*Assumptions!$G$46*INDEX(Demand!S$9:S$1040, MATCH($C311, Demand!$B$9:$B$1040,0))</f>
        <v>34.257708333333333</v>
      </c>
      <c r="T311" s="175">
        <f>Assumptions!$G$55*Assumptions!$G$46*INDEX(Demand!T$9:T$1040, MATCH($C311, Demand!$B$9:$B$1040,0))</f>
        <v>34.257708333333333</v>
      </c>
      <c r="U311" s="175">
        <f>Assumptions!$G$55*Assumptions!$G$46*INDEX(Demand!U$9:U$1040, MATCH($C311, Demand!$B$9:$B$1040,0))</f>
        <v>34.257708333333333</v>
      </c>
      <c r="V311" s="175">
        <f>Assumptions!$G$55*Assumptions!$G$46*INDEX(Demand!V$9:V$1040, MATCH($C311, Demand!$B$9:$B$1040,0))</f>
        <v>34.257708333333333</v>
      </c>
      <c r="W311" s="175">
        <f>Assumptions!$G$55*Assumptions!$G$46*INDEX(Demand!W$9:W$1040, MATCH($C311, Demand!$B$9:$B$1040,0))</f>
        <v>34.257708333333333</v>
      </c>
      <c r="X311" s="175">
        <f>Assumptions!$G$55*Assumptions!$G$46*INDEX(Demand!X$9:X$1040, MATCH($C311, Demand!$B$9:$B$1040,0))</f>
        <v>34.257708333333333</v>
      </c>
    </row>
    <row r="312" spans="2:24" s="1" customFormat="1" x14ac:dyDescent="0.2">
      <c r="B312" s="220">
        <f>'Span data'!B313</f>
        <v>10367948</v>
      </c>
      <c r="C312" s="169" t="str">
        <f>'Span data'!C313</f>
        <v>HTN034</v>
      </c>
      <c r="D312" s="162"/>
      <c r="E312" s="175">
        <f>Assumptions!$G$55*Assumptions!$G$46*INDEX(Demand!E$9:E$1040, MATCH($C312, Demand!$B$9:$B$1040,0))</f>
        <v>33.142812499999991</v>
      </c>
      <c r="F312" s="175">
        <f>Assumptions!$G$55*Assumptions!$G$46*INDEX(Demand!F$9:F$1040, MATCH($C312, Demand!$B$9:$B$1040,0))</f>
        <v>33.446874999999991</v>
      </c>
      <c r="G312" s="175">
        <f>Assumptions!$G$55*Assumptions!$G$46*INDEX(Demand!G$9:G$1040, MATCH($C312, Demand!$B$9:$B$1040,0))</f>
        <v>33.750937499999999</v>
      </c>
      <c r="H312" s="175">
        <f>Assumptions!$G$55*Assumptions!$G$46*INDEX(Demand!H$9:H$1040, MATCH($C312, Demand!$B$9:$B$1040,0))</f>
        <v>33.953645833333326</v>
      </c>
      <c r="I312" s="175">
        <f>Assumptions!$G$55*Assumptions!$G$46*INDEX(Demand!I$9:I$1040, MATCH($C312, Demand!$B$9:$B$1040,0))</f>
        <v>33.750937499999999</v>
      </c>
      <c r="J312" s="175">
        <f>Assumptions!$G$55*Assumptions!$G$46*INDEX(Demand!J$9:J$1040, MATCH($C312, Demand!$B$9:$B$1040,0))</f>
        <v>33.649583333333332</v>
      </c>
      <c r="K312" s="175">
        <f>Assumptions!$G$55*Assumptions!$G$46*INDEX(Demand!K$9:K$1040, MATCH($C312, Demand!$B$9:$B$1040,0))</f>
        <v>33.953645833333326</v>
      </c>
      <c r="L312" s="175">
        <f>Assumptions!$G$55*Assumptions!$G$46*INDEX(Demand!L$9:L$1040, MATCH($C312, Demand!$B$9:$B$1040,0))</f>
        <v>34.460416666666667</v>
      </c>
      <c r="M312" s="175">
        <f>Assumptions!$G$55*Assumptions!$G$46*INDEX(Demand!M$9:M$1040, MATCH($C312, Demand!$B$9:$B$1040,0))</f>
        <v>34.257708333333333</v>
      </c>
      <c r="N312" s="175">
        <f>Assumptions!$G$55*Assumptions!$G$46*INDEX(Demand!N$9:N$1040, MATCH($C312, Demand!$B$9:$B$1040,0))</f>
        <v>34.257708333333333</v>
      </c>
      <c r="O312" s="175">
        <f>Assumptions!$G$55*Assumptions!$G$46*INDEX(Demand!O$9:O$1040, MATCH($C312, Demand!$B$9:$B$1040,0))</f>
        <v>34.257708333333333</v>
      </c>
      <c r="P312" s="175">
        <f>Assumptions!$G$55*Assumptions!$G$46*INDEX(Demand!P$9:P$1040, MATCH($C312, Demand!$B$9:$B$1040,0))</f>
        <v>34.257708333333333</v>
      </c>
      <c r="Q312" s="175">
        <f>Assumptions!$G$55*Assumptions!$G$46*INDEX(Demand!Q$9:Q$1040, MATCH($C312, Demand!$B$9:$B$1040,0))</f>
        <v>34.257708333333333</v>
      </c>
      <c r="R312" s="175">
        <f>Assumptions!$G$55*Assumptions!$G$46*INDEX(Demand!R$9:R$1040, MATCH($C312, Demand!$B$9:$B$1040,0))</f>
        <v>34.257708333333333</v>
      </c>
      <c r="S312" s="175">
        <f>Assumptions!$G$55*Assumptions!$G$46*INDEX(Demand!S$9:S$1040, MATCH($C312, Demand!$B$9:$B$1040,0))</f>
        <v>34.257708333333333</v>
      </c>
      <c r="T312" s="175">
        <f>Assumptions!$G$55*Assumptions!$G$46*INDEX(Demand!T$9:T$1040, MATCH($C312, Demand!$B$9:$B$1040,0))</f>
        <v>34.257708333333333</v>
      </c>
      <c r="U312" s="175">
        <f>Assumptions!$G$55*Assumptions!$G$46*INDEX(Demand!U$9:U$1040, MATCH($C312, Demand!$B$9:$B$1040,0))</f>
        <v>34.257708333333333</v>
      </c>
      <c r="V312" s="175">
        <f>Assumptions!$G$55*Assumptions!$G$46*INDEX(Demand!V$9:V$1040, MATCH($C312, Demand!$B$9:$B$1040,0))</f>
        <v>34.257708333333333</v>
      </c>
      <c r="W312" s="175">
        <f>Assumptions!$G$55*Assumptions!$G$46*INDEX(Demand!W$9:W$1040, MATCH($C312, Demand!$B$9:$B$1040,0))</f>
        <v>34.257708333333333</v>
      </c>
      <c r="X312" s="175">
        <f>Assumptions!$G$55*Assumptions!$G$46*INDEX(Demand!X$9:X$1040, MATCH($C312, Demand!$B$9:$B$1040,0))</f>
        <v>34.257708333333333</v>
      </c>
    </row>
    <row r="313" spans="2:24" s="1" customFormat="1" x14ac:dyDescent="0.2">
      <c r="B313" s="220">
        <f>'Span data'!B314</f>
        <v>10367952</v>
      </c>
      <c r="C313" s="169" t="str">
        <f>'Span data'!C314</f>
        <v>HTN034</v>
      </c>
      <c r="D313" s="162"/>
      <c r="E313" s="175">
        <f>Assumptions!$G$55*Assumptions!$G$46*INDEX(Demand!E$9:E$1040, MATCH($C313, Demand!$B$9:$B$1040,0))</f>
        <v>33.142812499999991</v>
      </c>
      <c r="F313" s="175">
        <f>Assumptions!$G$55*Assumptions!$G$46*INDEX(Demand!F$9:F$1040, MATCH($C313, Demand!$B$9:$B$1040,0))</f>
        <v>33.446874999999991</v>
      </c>
      <c r="G313" s="175">
        <f>Assumptions!$G$55*Assumptions!$G$46*INDEX(Demand!G$9:G$1040, MATCH($C313, Demand!$B$9:$B$1040,0))</f>
        <v>33.750937499999999</v>
      </c>
      <c r="H313" s="175">
        <f>Assumptions!$G$55*Assumptions!$G$46*INDEX(Demand!H$9:H$1040, MATCH($C313, Demand!$B$9:$B$1040,0))</f>
        <v>33.953645833333326</v>
      </c>
      <c r="I313" s="175">
        <f>Assumptions!$G$55*Assumptions!$G$46*INDEX(Demand!I$9:I$1040, MATCH($C313, Demand!$B$9:$B$1040,0))</f>
        <v>33.750937499999999</v>
      </c>
      <c r="J313" s="175">
        <f>Assumptions!$G$55*Assumptions!$G$46*INDEX(Demand!J$9:J$1040, MATCH($C313, Demand!$B$9:$B$1040,0))</f>
        <v>33.649583333333332</v>
      </c>
      <c r="K313" s="175">
        <f>Assumptions!$G$55*Assumptions!$G$46*INDEX(Demand!K$9:K$1040, MATCH($C313, Demand!$B$9:$B$1040,0))</f>
        <v>33.953645833333326</v>
      </c>
      <c r="L313" s="175">
        <f>Assumptions!$G$55*Assumptions!$G$46*INDEX(Demand!L$9:L$1040, MATCH($C313, Demand!$B$9:$B$1040,0))</f>
        <v>34.460416666666667</v>
      </c>
      <c r="M313" s="175">
        <f>Assumptions!$G$55*Assumptions!$G$46*INDEX(Demand!M$9:M$1040, MATCH($C313, Demand!$B$9:$B$1040,0))</f>
        <v>34.257708333333333</v>
      </c>
      <c r="N313" s="175">
        <f>Assumptions!$G$55*Assumptions!$G$46*INDEX(Demand!N$9:N$1040, MATCH($C313, Demand!$B$9:$B$1040,0))</f>
        <v>34.257708333333333</v>
      </c>
      <c r="O313" s="175">
        <f>Assumptions!$G$55*Assumptions!$G$46*INDEX(Demand!O$9:O$1040, MATCH($C313, Demand!$B$9:$B$1040,0))</f>
        <v>34.257708333333333</v>
      </c>
      <c r="P313" s="175">
        <f>Assumptions!$G$55*Assumptions!$G$46*INDEX(Demand!P$9:P$1040, MATCH($C313, Demand!$B$9:$B$1040,0))</f>
        <v>34.257708333333333</v>
      </c>
      <c r="Q313" s="175">
        <f>Assumptions!$G$55*Assumptions!$G$46*INDEX(Demand!Q$9:Q$1040, MATCH($C313, Demand!$B$9:$B$1040,0))</f>
        <v>34.257708333333333</v>
      </c>
      <c r="R313" s="175">
        <f>Assumptions!$G$55*Assumptions!$G$46*INDEX(Demand!R$9:R$1040, MATCH($C313, Demand!$B$9:$B$1040,0))</f>
        <v>34.257708333333333</v>
      </c>
      <c r="S313" s="175">
        <f>Assumptions!$G$55*Assumptions!$G$46*INDEX(Demand!S$9:S$1040, MATCH($C313, Demand!$B$9:$B$1040,0))</f>
        <v>34.257708333333333</v>
      </c>
      <c r="T313" s="175">
        <f>Assumptions!$G$55*Assumptions!$G$46*INDEX(Demand!T$9:T$1040, MATCH($C313, Demand!$B$9:$B$1040,0))</f>
        <v>34.257708333333333</v>
      </c>
      <c r="U313" s="175">
        <f>Assumptions!$G$55*Assumptions!$G$46*INDEX(Demand!U$9:U$1040, MATCH($C313, Demand!$B$9:$B$1040,0))</f>
        <v>34.257708333333333</v>
      </c>
      <c r="V313" s="175">
        <f>Assumptions!$G$55*Assumptions!$G$46*INDEX(Demand!V$9:V$1040, MATCH($C313, Demand!$B$9:$B$1040,0))</f>
        <v>34.257708333333333</v>
      </c>
      <c r="W313" s="175">
        <f>Assumptions!$G$55*Assumptions!$G$46*INDEX(Demand!W$9:W$1040, MATCH($C313, Demand!$B$9:$B$1040,0))</f>
        <v>34.257708333333333</v>
      </c>
      <c r="X313" s="175">
        <f>Assumptions!$G$55*Assumptions!$G$46*INDEX(Demand!X$9:X$1040, MATCH($C313, Demand!$B$9:$B$1040,0))</f>
        <v>34.257708333333333</v>
      </c>
    </row>
    <row r="314" spans="2:24" s="1" customFormat="1" x14ac:dyDescent="0.2">
      <c r="B314" s="220">
        <f>'Span data'!B315</f>
        <v>10368011</v>
      </c>
      <c r="C314" s="169" t="str">
        <f>'Span data'!C315</f>
        <v>HTN013</v>
      </c>
      <c r="D314" s="162"/>
      <c r="E314" s="175">
        <f>Assumptions!$G$55*Assumptions!$G$46*INDEX(Demand!E$9:E$1040, MATCH($C314, Demand!$B$9:$B$1040,0))</f>
        <v>51.791979166666664</v>
      </c>
      <c r="F314" s="175">
        <f>Assumptions!$G$55*Assumptions!$G$46*INDEX(Demand!F$9:F$1040, MATCH($C314, Demand!$B$9:$B$1040,0))</f>
        <v>51.791979166666664</v>
      </c>
      <c r="G314" s="175">
        <f>Assumptions!$G$55*Assumptions!$G$46*INDEX(Demand!G$9:G$1040, MATCH($C314, Demand!$B$9:$B$1040,0))</f>
        <v>51.791979166666664</v>
      </c>
      <c r="H314" s="175">
        <f>Assumptions!$G$55*Assumptions!$G$46*INDEX(Demand!H$9:H$1040, MATCH($C314, Demand!$B$9:$B$1040,0))</f>
        <v>51.58927083333333</v>
      </c>
      <c r="I314" s="175">
        <f>Assumptions!$G$55*Assumptions!$G$46*INDEX(Demand!I$9:I$1040, MATCH($C314, Demand!$B$9:$B$1040,0))</f>
        <v>51.082499999999989</v>
      </c>
      <c r="J314" s="175">
        <f>Assumptions!$G$55*Assumptions!$G$46*INDEX(Demand!J$9:J$1040, MATCH($C314, Demand!$B$9:$B$1040,0))</f>
        <v>50.575729166666669</v>
      </c>
      <c r="K314" s="175">
        <f>Assumptions!$G$55*Assumptions!$G$46*INDEX(Demand!K$9:K$1040, MATCH($C314, Demand!$B$9:$B$1040,0))</f>
        <v>50.373020833333328</v>
      </c>
      <c r="L314" s="175">
        <f>Assumptions!$G$55*Assumptions!$G$46*INDEX(Demand!L$9:L$1040, MATCH($C314, Demand!$B$9:$B$1040,0))</f>
        <v>50.373020833333328</v>
      </c>
      <c r="M314" s="175">
        <f>Assumptions!$G$55*Assumptions!$G$46*INDEX(Demand!M$9:M$1040, MATCH($C314, Demand!$B$9:$B$1040,0))</f>
        <v>49.663541666666667</v>
      </c>
      <c r="N314" s="175">
        <f>Assumptions!$G$55*Assumptions!$G$46*INDEX(Demand!N$9:N$1040, MATCH($C314, Demand!$B$9:$B$1040,0))</f>
        <v>49.663541666666667</v>
      </c>
      <c r="O314" s="175">
        <f>Assumptions!$G$55*Assumptions!$G$46*INDEX(Demand!O$9:O$1040, MATCH($C314, Demand!$B$9:$B$1040,0))</f>
        <v>49.663541666666667</v>
      </c>
      <c r="P314" s="175">
        <f>Assumptions!$G$55*Assumptions!$G$46*INDEX(Demand!P$9:P$1040, MATCH($C314, Demand!$B$9:$B$1040,0))</f>
        <v>49.663541666666667</v>
      </c>
      <c r="Q314" s="175">
        <f>Assumptions!$G$55*Assumptions!$G$46*INDEX(Demand!Q$9:Q$1040, MATCH($C314, Demand!$B$9:$B$1040,0))</f>
        <v>49.663541666666667</v>
      </c>
      <c r="R314" s="175">
        <f>Assumptions!$G$55*Assumptions!$G$46*INDEX(Demand!R$9:R$1040, MATCH($C314, Demand!$B$9:$B$1040,0))</f>
        <v>49.663541666666667</v>
      </c>
      <c r="S314" s="175">
        <f>Assumptions!$G$55*Assumptions!$G$46*INDEX(Demand!S$9:S$1040, MATCH($C314, Demand!$B$9:$B$1040,0))</f>
        <v>49.663541666666667</v>
      </c>
      <c r="T314" s="175">
        <f>Assumptions!$G$55*Assumptions!$G$46*INDEX(Demand!T$9:T$1040, MATCH($C314, Demand!$B$9:$B$1040,0))</f>
        <v>49.663541666666667</v>
      </c>
      <c r="U314" s="175">
        <f>Assumptions!$G$55*Assumptions!$G$46*INDEX(Demand!U$9:U$1040, MATCH($C314, Demand!$B$9:$B$1040,0))</f>
        <v>49.663541666666667</v>
      </c>
      <c r="V314" s="175">
        <f>Assumptions!$G$55*Assumptions!$G$46*INDEX(Demand!V$9:V$1040, MATCH($C314, Demand!$B$9:$B$1040,0))</f>
        <v>49.663541666666667</v>
      </c>
      <c r="W314" s="175">
        <f>Assumptions!$G$55*Assumptions!$G$46*INDEX(Demand!W$9:W$1040, MATCH($C314, Demand!$B$9:$B$1040,0))</f>
        <v>49.663541666666667</v>
      </c>
      <c r="X314" s="175">
        <f>Assumptions!$G$55*Assumptions!$G$46*INDEX(Demand!X$9:X$1040, MATCH($C314, Demand!$B$9:$B$1040,0))</f>
        <v>49.663541666666667</v>
      </c>
    </row>
    <row r="315" spans="2:24" s="1" customFormat="1" x14ac:dyDescent="0.2">
      <c r="B315" s="220">
        <f>'Span data'!B316</f>
        <v>10368178</v>
      </c>
      <c r="C315" s="169" t="str">
        <f>'Span data'!C316</f>
        <v>HTN013</v>
      </c>
      <c r="D315" s="162"/>
      <c r="E315" s="175">
        <f>Assumptions!$G$55*Assumptions!$G$46*INDEX(Demand!E$9:E$1040, MATCH($C315, Demand!$B$9:$B$1040,0))</f>
        <v>51.791979166666664</v>
      </c>
      <c r="F315" s="175">
        <f>Assumptions!$G$55*Assumptions!$G$46*INDEX(Demand!F$9:F$1040, MATCH($C315, Demand!$B$9:$B$1040,0))</f>
        <v>51.791979166666664</v>
      </c>
      <c r="G315" s="175">
        <f>Assumptions!$G$55*Assumptions!$G$46*INDEX(Demand!G$9:G$1040, MATCH($C315, Demand!$B$9:$B$1040,0))</f>
        <v>51.791979166666664</v>
      </c>
      <c r="H315" s="175">
        <f>Assumptions!$G$55*Assumptions!$G$46*INDEX(Demand!H$9:H$1040, MATCH($C315, Demand!$B$9:$B$1040,0))</f>
        <v>51.58927083333333</v>
      </c>
      <c r="I315" s="175">
        <f>Assumptions!$G$55*Assumptions!$G$46*INDEX(Demand!I$9:I$1040, MATCH($C315, Demand!$B$9:$B$1040,0))</f>
        <v>51.082499999999989</v>
      </c>
      <c r="J315" s="175">
        <f>Assumptions!$G$55*Assumptions!$G$46*INDEX(Demand!J$9:J$1040, MATCH($C315, Demand!$B$9:$B$1040,0))</f>
        <v>50.575729166666669</v>
      </c>
      <c r="K315" s="175">
        <f>Assumptions!$G$55*Assumptions!$G$46*INDEX(Demand!K$9:K$1040, MATCH($C315, Demand!$B$9:$B$1040,0))</f>
        <v>50.373020833333328</v>
      </c>
      <c r="L315" s="175">
        <f>Assumptions!$G$55*Assumptions!$G$46*INDEX(Demand!L$9:L$1040, MATCH($C315, Demand!$B$9:$B$1040,0))</f>
        <v>50.373020833333328</v>
      </c>
      <c r="M315" s="175">
        <f>Assumptions!$G$55*Assumptions!$G$46*INDEX(Demand!M$9:M$1040, MATCH($C315, Demand!$B$9:$B$1040,0))</f>
        <v>49.663541666666667</v>
      </c>
      <c r="N315" s="175">
        <f>Assumptions!$G$55*Assumptions!$G$46*INDEX(Demand!N$9:N$1040, MATCH($C315, Demand!$B$9:$B$1040,0))</f>
        <v>49.663541666666667</v>
      </c>
      <c r="O315" s="175">
        <f>Assumptions!$G$55*Assumptions!$G$46*INDEX(Demand!O$9:O$1040, MATCH($C315, Demand!$B$9:$B$1040,0))</f>
        <v>49.663541666666667</v>
      </c>
      <c r="P315" s="175">
        <f>Assumptions!$G$55*Assumptions!$G$46*INDEX(Demand!P$9:P$1040, MATCH($C315, Demand!$B$9:$B$1040,0))</f>
        <v>49.663541666666667</v>
      </c>
      <c r="Q315" s="175">
        <f>Assumptions!$G$55*Assumptions!$G$46*INDEX(Demand!Q$9:Q$1040, MATCH($C315, Demand!$B$9:$B$1040,0))</f>
        <v>49.663541666666667</v>
      </c>
      <c r="R315" s="175">
        <f>Assumptions!$G$55*Assumptions!$G$46*INDEX(Demand!R$9:R$1040, MATCH($C315, Demand!$B$9:$B$1040,0))</f>
        <v>49.663541666666667</v>
      </c>
      <c r="S315" s="175">
        <f>Assumptions!$G$55*Assumptions!$G$46*INDEX(Demand!S$9:S$1040, MATCH($C315, Demand!$B$9:$B$1040,0))</f>
        <v>49.663541666666667</v>
      </c>
      <c r="T315" s="175">
        <f>Assumptions!$G$55*Assumptions!$G$46*INDEX(Demand!T$9:T$1040, MATCH($C315, Demand!$B$9:$B$1040,0))</f>
        <v>49.663541666666667</v>
      </c>
      <c r="U315" s="175">
        <f>Assumptions!$G$55*Assumptions!$G$46*INDEX(Demand!U$9:U$1040, MATCH($C315, Demand!$B$9:$B$1040,0))</f>
        <v>49.663541666666667</v>
      </c>
      <c r="V315" s="175">
        <f>Assumptions!$G$55*Assumptions!$G$46*INDEX(Demand!V$9:V$1040, MATCH($C315, Demand!$B$9:$B$1040,0))</f>
        <v>49.663541666666667</v>
      </c>
      <c r="W315" s="175">
        <f>Assumptions!$G$55*Assumptions!$G$46*INDEX(Demand!W$9:W$1040, MATCH($C315, Demand!$B$9:$B$1040,0))</f>
        <v>49.663541666666667</v>
      </c>
      <c r="X315" s="175">
        <f>Assumptions!$G$55*Assumptions!$G$46*INDEX(Demand!X$9:X$1040, MATCH($C315, Demand!$B$9:$B$1040,0))</f>
        <v>49.663541666666667</v>
      </c>
    </row>
    <row r="316" spans="2:24" s="1" customFormat="1" x14ac:dyDescent="0.2">
      <c r="B316" s="220">
        <f>'Span data'!B317</f>
        <v>10369081</v>
      </c>
      <c r="C316" s="169" t="str">
        <f>'Span data'!C317</f>
        <v>HTN034</v>
      </c>
      <c r="D316" s="162"/>
      <c r="E316" s="175">
        <f>Assumptions!$G$55*Assumptions!$G$46*INDEX(Demand!E$9:E$1040, MATCH($C316, Demand!$B$9:$B$1040,0))</f>
        <v>33.142812499999991</v>
      </c>
      <c r="F316" s="175">
        <f>Assumptions!$G$55*Assumptions!$G$46*INDEX(Demand!F$9:F$1040, MATCH($C316, Demand!$B$9:$B$1040,0))</f>
        <v>33.446874999999991</v>
      </c>
      <c r="G316" s="175">
        <f>Assumptions!$G$55*Assumptions!$G$46*INDEX(Demand!G$9:G$1040, MATCH($C316, Demand!$B$9:$B$1040,0))</f>
        <v>33.750937499999999</v>
      </c>
      <c r="H316" s="175">
        <f>Assumptions!$G$55*Assumptions!$G$46*INDEX(Demand!H$9:H$1040, MATCH($C316, Demand!$B$9:$B$1040,0))</f>
        <v>33.953645833333326</v>
      </c>
      <c r="I316" s="175">
        <f>Assumptions!$G$55*Assumptions!$G$46*INDEX(Demand!I$9:I$1040, MATCH($C316, Demand!$B$9:$B$1040,0))</f>
        <v>33.750937499999999</v>
      </c>
      <c r="J316" s="175">
        <f>Assumptions!$G$55*Assumptions!$G$46*INDEX(Demand!J$9:J$1040, MATCH($C316, Demand!$B$9:$B$1040,0))</f>
        <v>33.649583333333332</v>
      </c>
      <c r="K316" s="175">
        <f>Assumptions!$G$55*Assumptions!$G$46*INDEX(Demand!K$9:K$1040, MATCH($C316, Demand!$B$9:$B$1040,0))</f>
        <v>33.953645833333326</v>
      </c>
      <c r="L316" s="175">
        <f>Assumptions!$G$55*Assumptions!$G$46*INDEX(Demand!L$9:L$1040, MATCH($C316, Demand!$B$9:$B$1040,0))</f>
        <v>34.460416666666667</v>
      </c>
      <c r="M316" s="175">
        <f>Assumptions!$G$55*Assumptions!$G$46*INDEX(Demand!M$9:M$1040, MATCH($C316, Demand!$B$9:$B$1040,0))</f>
        <v>34.257708333333333</v>
      </c>
      <c r="N316" s="175">
        <f>Assumptions!$G$55*Assumptions!$G$46*INDEX(Demand!N$9:N$1040, MATCH($C316, Demand!$B$9:$B$1040,0))</f>
        <v>34.257708333333333</v>
      </c>
      <c r="O316" s="175">
        <f>Assumptions!$G$55*Assumptions!$G$46*INDEX(Demand!O$9:O$1040, MATCH($C316, Demand!$B$9:$B$1040,0))</f>
        <v>34.257708333333333</v>
      </c>
      <c r="P316" s="175">
        <f>Assumptions!$G$55*Assumptions!$G$46*INDEX(Demand!P$9:P$1040, MATCH($C316, Demand!$B$9:$B$1040,0))</f>
        <v>34.257708333333333</v>
      </c>
      <c r="Q316" s="175">
        <f>Assumptions!$G$55*Assumptions!$G$46*INDEX(Demand!Q$9:Q$1040, MATCH($C316, Demand!$B$9:$B$1040,0))</f>
        <v>34.257708333333333</v>
      </c>
      <c r="R316" s="175">
        <f>Assumptions!$G$55*Assumptions!$G$46*INDEX(Demand!R$9:R$1040, MATCH($C316, Demand!$B$9:$B$1040,0))</f>
        <v>34.257708333333333</v>
      </c>
      <c r="S316" s="175">
        <f>Assumptions!$G$55*Assumptions!$G$46*INDEX(Demand!S$9:S$1040, MATCH($C316, Demand!$B$9:$B$1040,0))</f>
        <v>34.257708333333333</v>
      </c>
      <c r="T316" s="175">
        <f>Assumptions!$G$55*Assumptions!$G$46*INDEX(Demand!T$9:T$1040, MATCH($C316, Demand!$B$9:$B$1040,0))</f>
        <v>34.257708333333333</v>
      </c>
      <c r="U316" s="175">
        <f>Assumptions!$G$55*Assumptions!$G$46*INDEX(Demand!U$9:U$1040, MATCH($C316, Demand!$B$9:$B$1040,0))</f>
        <v>34.257708333333333</v>
      </c>
      <c r="V316" s="175">
        <f>Assumptions!$G$55*Assumptions!$G$46*INDEX(Demand!V$9:V$1040, MATCH($C316, Demand!$B$9:$B$1040,0))</f>
        <v>34.257708333333333</v>
      </c>
      <c r="W316" s="175">
        <f>Assumptions!$G$55*Assumptions!$G$46*INDEX(Demand!W$9:W$1040, MATCH($C316, Demand!$B$9:$B$1040,0))</f>
        <v>34.257708333333333</v>
      </c>
      <c r="X316" s="175">
        <f>Assumptions!$G$55*Assumptions!$G$46*INDEX(Demand!X$9:X$1040, MATCH($C316, Demand!$B$9:$B$1040,0))</f>
        <v>34.257708333333333</v>
      </c>
    </row>
    <row r="317" spans="2:24" s="1" customFormat="1" x14ac:dyDescent="0.2">
      <c r="B317" s="220">
        <f>'Span data'!B318</f>
        <v>10369082</v>
      </c>
      <c r="C317" s="169" t="str">
        <f>'Span data'!C318</f>
        <v>HTN034</v>
      </c>
      <c r="D317" s="162"/>
      <c r="E317" s="175">
        <f>Assumptions!$G$55*Assumptions!$G$46*INDEX(Demand!E$9:E$1040, MATCH($C317, Demand!$B$9:$B$1040,0))</f>
        <v>33.142812499999991</v>
      </c>
      <c r="F317" s="175">
        <f>Assumptions!$G$55*Assumptions!$G$46*INDEX(Demand!F$9:F$1040, MATCH($C317, Demand!$B$9:$B$1040,0))</f>
        <v>33.446874999999991</v>
      </c>
      <c r="G317" s="175">
        <f>Assumptions!$G$55*Assumptions!$G$46*INDEX(Demand!G$9:G$1040, MATCH($C317, Demand!$B$9:$B$1040,0))</f>
        <v>33.750937499999999</v>
      </c>
      <c r="H317" s="175">
        <f>Assumptions!$G$55*Assumptions!$G$46*INDEX(Demand!H$9:H$1040, MATCH($C317, Demand!$B$9:$B$1040,0))</f>
        <v>33.953645833333326</v>
      </c>
      <c r="I317" s="175">
        <f>Assumptions!$G$55*Assumptions!$G$46*INDEX(Demand!I$9:I$1040, MATCH($C317, Demand!$B$9:$B$1040,0))</f>
        <v>33.750937499999999</v>
      </c>
      <c r="J317" s="175">
        <f>Assumptions!$G$55*Assumptions!$G$46*INDEX(Demand!J$9:J$1040, MATCH($C317, Demand!$B$9:$B$1040,0))</f>
        <v>33.649583333333332</v>
      </c>
      <c r="K317" s="175">
        <f>Assumptions!$G$55*Assumptions!$G$46*INDEX(Demand!K$9:K$1040, MATCH($C317, Demand!$B$9:$B$1040,0))</f>
        <v>33.953645833333326</v>
      </c>
      <c r="L317" s="175">
        <f>Assumptions!$G$55*Assumptions!$G$46*INDEX(Demand!L$9:L$1040, MATCH($C317, Demand!$B$9:$B$1040,0))</f>
        <v>34.460416666666667</v>
      </c>
      <c r="M317" s="175">
        <f>Assumptions!$G$55*Assumptions!$G$46*INDEX(Demand!M$9:M$1040, MATCH($C317, Demand!$B$9:$B$1040,0))</f>
        <v>34.257708333333333</v>
      </c>
      <c r="N317" s="175">
        <f>Assumptions!$G$55*Assumptions!$G$46*INDEX(Demand!N$9:N$1040, MATCH($C317, Demand!$B$9:$B$1040,0))</f>
        <v>34.257708333333333</v>
      </c>
      <c r="O317" s="175">
        <f>Assumptions!$G$55*Assumptions!$G$46*INDEX(Demand!O$9:O$1040, MATCH($C317, Demand!$B$9:$B$1040,0))</f>
        <v>34.257708333333333</v>
      </c>
      <c r="P317" s="175">
        <f>Assumptions!$G$55*Assumptions!$G$46*INDEX(Demand!P$9:P$1040, MATCH($C317, Demand!$B$9:$B$1040,0))</f>
        <v>34.257708333333333</v>
      </c>
      <c r="Q317" s="175">
        <f>Assumptions!$G$55*Assumptions!$G$46*INDEX(Demand!Q$9:Q$1040, MATCH($C317, Demand!$B$9:$B$1040,0))</f>
        <v>34.257708333333333</v>
      </c>
      <c r="R317" s="175">
        <f>Assumptions!$G$55*Assumptions!$G$46*INDEX(Demand!R$9:R$1040, MATCH($C317, Demand!$B$9:$B$1040,0))</f>
        <v>34.257708333333333</v>
      </c>
      <c r="S317" s="175">
        <f>Assumptions!$G$55*Assumptions!$G$46*INDEX(Demand!S$9:S$1040, MATCH($C317, Demand!$B$9:$B$1040,0))</f>
        <v>34.257708333333333</v>
      </c>
      <c r="T317" s="175">
        <f>Assumptions!$G$55*Assumptions!$G$46*INDEX(Demand!T$9:T$1040, MATCH($C317, Demand!$B$9:$B$1040,0))</f>
        <v>34.257708333333333</v>
      </c>
      <c r="U317" s="175">
        <f>Assumptions!$G$55*Assumptions!$G$46*INDEX(Demand!U$9:U$1040, MATCH($C317, Demand!$B$9:$B$1040,0))</f>
        <v>34.257708333333333</v>
      </c>
      <c r="V317" s="175">
        <f>Assumptions!$G$55*Assumptions!$G$46*INDEX(Demand!V$9:V$1040, MATCH($C317, Demand!$B$9:$B$1040,0))</f>
        <v>34.257708333333333</v>
      </c>
      <c r="W317" s="175">
        <f>Assumptions!$G$55*Assumptions!$G$46*INDEX(Demand!W$9:W$1040, MATCH($C317, Demand!$B$9:$B$1040,0))</f>
        <v>34.257708333333333</v>
      </c>
      <c r="X317" s="175">
        <f>Assumptions!$G$55*Assumptions!$G$46*INDEX(Demand!X$9:X$1040, MATCH($C317, Demand!$B$9:$B$1040,0))</f>
        <v>34.257708333333333</v>
      </c>
    </row>
    <row r="318" spans="2:24" s="1" customFormat="1" x14ac:dyDescent="0.2">
      <c r="B318" s="220">
        <f>'Span data'!B319</f>
        <v>10369084</v>
      </c>
      <c r="C318" s="169" t="str">
        <f>'Span data'!C319</f>
        <v>HTN034</v>
      </c>
      <c r="D318" s="162"/>
      <c r="E318" s="175">
        <f>Assumptions!$G$55*Assumptions!$G$46*INDEX(Demand!E$9:E$1040, MATCH($C318, Demand!$B$9:$B$1040,0))</f>
        <v>33.142812499999991</v>
      </c>
      <c r="F318" s="175">
        <f>Assumptions!$G$55*Assumptions!$G$46*INDEX(Demand!F$9:F$1040, MATCH($C318, Demand!$B$9:$B$1040,0))</f>
        <v>33.446874999999991</v>
      </c>
      <c r="G318" s="175">
        <f>Assumptions!$G$55*Assumptions!$G$46*INDEX(Demand!G$9:G$1040, MATCH($C318, Demand!$B$9:$B$1040,0))</f>
        <v>33.750937499999999</v>
      </c>
      <c r="H318" s="175">
        <f>Assumptions!$G$55*Assumptions!$G$46*INDEX(Demand!H$9:H$1040, MATCH($C318, Demand!$B$9:$B$1040,0))</f>
        <v>33.953645833333326</v>
      </c>
      <c r="I318" s="175">
        <f>Assumptions!$G$55*Assumptions!$G$46*INDEX(Demand!I$9:I$1040, MATCH($C318, Demand!$B$9:$B$1040,0))</f>
        <v>33.750937499999999</v>
      </c>
      <c r="J318" s="175">
        <f>Assumptions!$G$55*Assumptions!$G$46*INDEX(Demand!J$9:J$1040, MATCH($C318, Demand!$B$9:$B$1040,0))</f>
        <v>33.649583333333332</v>
      </c>
      <c r="K318" s="175">
        <f>Assumptions!$G$55*Assumptions!$G$46*INDEX(Demand!K$9:K$1040, MATCH($C318, Demand!$B$9:$B$1040,0))</f>
        <v>33.953645833333326</v>
      </c>
      <c r="L318" s="175">
        <f>Assumptions!$G$55*Assumptions!$G$46*INDEX(Demand!L$9:L$1040, MATCH($C318, Demand!$B$9:$B$1040,0))</f>
        <v>34.460416666666667</v>
      </c>
      <c r="M318" s="175">
        <f>Assumptions!$G$55*Assumptions!$G$46*INDEX(Demand!M$9:M$1040, MATCH($C318, Demand!$B$9:$B$1040,0))</f>
        <v>34.257708333333333</v>
      </c>
      <c r="N318" s="175">
        <f>Assumptions!$G$55*Assumptions!$G$46*INDEX(Demand!N$9:N$1040, MATCH($C318, Demand!$B$9:$B$1040,0))</f>
        <v>34.257708333333333</v>
      </c>
      <c r="O318" s="175">
        <f>Assumptions!$G$55*Assumptions!$G$46*INDEX(Demand!O$9:O$1040, MATCH($C318, Demand!$B$9:$B$1040,0))</f>
        <v>34.257708333333333</v>
      </c>
      <c r="P318" s="175">
        <f>Assumptions!$G$55*Assumptions!$G$46*INDEX(Demand!P$9:P$1040, MATCH($C318, Demand!$B$9:$B$1040,0))</f>
        <v>34.257708333333333</v>
      </c>
      <c r="Q318" s="175">
        <f>Assumptions!$G$55*Assumptions!$G$46*INDEX(Demand!Q$9:Q$1040, MATCH($C318, Demand!$B$9:$B$1040,0))</f>
        <v>34.257708333333333</v>
      </c>
      <c r="R318" s="175">
        <f>Assumptions!$G$55*Assumptions!$G$46*INDEX(Demand!R$9:R$1040, MATCH($C318, Demand!$B$9:$B$1040,0))</f>
        <v>34.257708333333333</v>
      </c>
      <c r="S318" s="175">
        <f>Assumptions!$G$55*Assumptions!$G$46*INDEX(Demand!S$9:S$1040, MATCH($C318, Demand!$B$9:$B$1040,0))</f>
        <v>34.257708333333333</v>
      </c>
      <c r="T318" s="175">
        <f>Assumptions!$G$55*Assumptions!$G$46*INDEX(Demand!T$9:T$1040, MATCH($C318, Demand!$B$9:$B$1040,0))</f>
        <v>34.257708333333333</v>
      </c>
      <c r="U318" s="175">
        <f>Assumptions!$G$55*Assumptions!$G$46*INDEX(Demand!U$9:U$1040, MATCH($C318, Demand!$B$9:$B$1040,0))</f>
        <v>34.257708333333333</v>
      </c>
      <c r="V318" s="175">
        <f>Assumptions!$G$55*Assumptions!$G$46*INDEX(Demand!V$9:V$1040, MATCH($C318, Demand!$B$9:$B$1040,0))</f>
        <v>34.257708333333333</v>
      </c>
      <c r="W318" s="175">
        <f>Assumptions!$G$55*Assumptions!$G$46*INDEX(Demand!W$9:W$1040, MATCH($C318, Demand!$B$9:$B$1040,0))</f>
        <v>34.257708333333333</v>
      </c>
      <c r="X318" s="175">
        <f>Assumptions!$G$55*Assumptions!$G$46*INDEX(Demand!X$9:X$1040, MATCH($C318, Demand!$B$9:$B$1040,0))</f>
        <v>34.257708333333333</v>
      </c>
    </row>
    <row r="319" spans="2:24" s="1" customFormat="1" x14ac:dyDescent="0.2">
      <c r="B319" s="220">
        <f>'Span data'!B320</f>
        <v>10369089</v>
      </c>
      <c r="C319" s="169" t="str">
        <f>'Span data'!C320</f>
        <v>HTN034</v>
      </c>
      <c r="D319" s="162"/>
      <c r="E319" s="175">
        <f>Assumptions!$G$55*Assumptions!$G$46*INDEX(Demand!E$9:E$1040, MATCH($C319, Demand!$B$9:$B$1040,0))</f>
        <v>33.142812499999991</v>
      </c>
      <c r="F319" s="175">
        <f>Assumptions!$G$55*Assumptions!$G$46*INDEX(Demand!F$9:F$1040, MATCH($C319, Demand!$B$9:$B$1040,0))</f>
        <v>33.446874999999991</v>
      </c>
      <c r="G319" s="175">
        <f>Assumptions!$G$55*Assumptions!$G$46*INDEX(Demand!G$9:G$1040, MATCH($C319, Demand!$B$9:$B$1040,0))</f>
        <v>33.750937499999999</v>
      </c>
      <c r="H319" s="175">
        <f>Assumptions!$G$55*Assumptions!$G$46*INDEX(Demand!H$9:H$1040, MATCH($C319, Demand!$B$9:$B$1040,0))</f>
        <v>33.953645833333326</v>
      </c>
      <c r="I319" s="175">
        <f>Assumptions!$G$55*Assumptions!$G$46*INDEX(Demand!I$9:I$1040, MATCH($C319, Demand!$B$9:$B$1040,0))</f>
        <v>33.750937499999999</v>
      </c>
      <c r="J319" s="175">
        <f>Assumptions!$G$55*Assumptions!$G$46*INDEX(Demand!J$9:J$1040, MATCH($C319, Demand!$B$9:$B$1040,0))</f>
        <v>33.649583333333332</v>
      </c>
      <c r="K319" s="175">
        <f>Assumptions!$G$55*Assumptions!$G$46*INDEX(Demand!K$9:K$1040, MATCH($C319, Demand!$B$9:$B$1040,0))</f>
        <v>33.953645833333326</v>
      </c>
      <c r="L319" s="175">
        <f>Assumptions!$G$55*Assumptions!$G$46*INDEX(Demand!L$9:L$1040, MATCH($C319, Demand!$B$9:$B$1040,0))</f>
        <v>34.460416666666667</v>
      </c>
      <c r="M319" s="175">
        <f>Assumptions!$G$55*Assumptions!$G$46*INDEX(Demand!M$9:M$1040, MATCH($C319, Demand!$B$9:$B$1040,0))</f>
        <v>34.257708333333333</v>
      </c>
      <c r="N319" s="175">
        <f>Assumptions!$G$55*Assumptions!$G$46*INDEX(Demand!N$9:N$1040, MATCH($C319, Demand!$B$9:$B$1040,0))</f>
        <v>34.257708333333333</v>
      </c>
      <c r="O319" s="175">
        <f>Assumptions!$G$55*Assumptions!$G$46*INDEX(Demand!O$9:O$1040, MATCH($C319, Demand!$B$9:$B$1040,0))</f>
        <v>34.257708333333333</v>
      </c>
      <c r="P319" s="175">
        <f>Assumptions!$G$55*Assumptions!$G$46*INDEX(Demand!P$9:P$1040, MATCH($C319, Demand!$B$9:$B$1040,0))</f>
        <v>34.257708333333333</v>
      </c>
      <c r="Q319" s="175">
        <f>Assumptions!$G$55*Assumptions!$G$46*INDEX(Demand!Q$9:Q$1040, MATCH($C319, Demand!$B$9:$B$1040,0))</f>
        <v>34.257708333333333</v>
      </c>
      <c r="R319" s="175">
        <f>Assumptions!$G$55*Assumptions!$G$46*INDEX(Demand!R$9:R$1040, MATCH($C319, Demand!$B$9:$B$1040,0))</f>
        <v>34.257708333333333</v>
      </c>
      <c r="S319" s="175">
        <f>Assumptions!$G$55*Assumptions!$G$46*INDEX(Demand!S$9:S$1040, MATCH($C319, Demand!$B$9:$B$1040,0))</f>
        <v>34.257708333333333</v>
      </c>
      <c r="T319" s="175">
        <f>Assumptions!$G$55*Assumptions!$G$46*INDEX(Demand!T$9:T$1040, MATCH($C319, Demand!$B$9:$B$1040,0))</f>
        <v>34.257708333333333</v>
      </c>
      <c r="U319" s="175">
        <f>Assumptions!$G$55*Assumptions!$G$46*INDEX(Demand!U$9:U$1040, MATCH($C319, Demand!$B$9:$B$1040,0))</f>
        <v>34.257708333333333</v>
      </c>
      <c r="V319" s="175">
        <f>Assumptions!$G$55*Assumptions!$G$46*INDEX(Demand!V$9:V$1040, MATCH($C319, Demand!$B$9:$B$1040,0))</f>
        <v>34.257708333333333</v>
      </c>
      <c r="W319" s="175">
        <f>Assumptions!$G$55*Assumptions!$G$46*INDEX(Demand!W$9:W$1040, MATCH($C319, Demand!$B$9:$B$1040,0))</f>
        <v>34.257708333333333</v>
      </c>
      <c r="X319" s="175">
        <f>Assumptions!$G$55*Assumptions!$G$46*INDEX(Demand!X$9:X$1040, MATCH($C319, Demand!$B$9:$B$1040,0))</f>
        <v>34.257708333333333</v>
      </c>
    </row>
    <row r="320" spans="2:24" s="1" customFormat="1" x14ac:dyDescent="0.2">
      <c r="B320" s="220">
        <f>'Span data'!B321</f>
        <v>10369091</v>
      </c>
      <c r="C320" s="169" t="str">
        <f>'Span data'!C321</f>
        <v>HTN034</v>
      </c>
      <c r="D320" s="162"/>
      <c r="E320" s="175">
        <f>Assumptions!$G$55*Assumptions!$G$46*INDEX(Demand!E$9:E$1040, MATCH($C320, Demand!$B$9:$B$1040,0))</f>
        <v>33.142812499999991</v>
      </c>
      <c r="F320" s="175">
        <f>Assumptions!$G$55*Assumptions!$G$46*INDEX(Demand!F$9:F$1040, MATCH($C320, Demand!$B$9:$B$1040,0))</f>
        <v>33.446874999999991</v>
      </c>
      <c r="G320" s="175">
        <f>Assumptions!$G$55*Assumptions!$G$46*INDEX(Demand!G$9:G$1040, MATCH($C320, Demand!$B$9:$B$1040,0))</f>
        <v>33.750937499999999</v>
      </c>
      <c r="H320" s="175">
        <f>Assumptions!$G$55*Assumptions!$G$46*INDEX(Demand!H$9:H$1040, MATCH($C320, Demand!$B$9:$B$1040,0))</f>
        <v>33.953645833333326</v>
      </c>
      <c r="I320" s="175">
        <f>Assumptions!$G$55*Assumptions!$G$46*INDEX(Demand!I$9:I$1040, MATCH($C320, Demand!$B$9:$B$1040,0))</f>
        <v>33.750937499999999</v>
      </c>
      <c r="J320" s="175">
        <f>Assumptions!$G$55*Assumptions!$G$46*INDEX(Demand!J$9:J$1040, MATCH($C320, Demand!$B$9:$B$1040,0))</f>
        <v>33.649583333333332</v>
      </c>
      <c r="K320" s="175">
        <f>Assumptions!$G$55*Assumptions!$G$46*INDEX(Demand!K$9:K$1040, MATCH($C320, Demand!$B$9:$B$1040,0))</f>
        <v>33.953645833333326</v>
      </c>
      <c r="L320" s="175">
        <f>Assumptions!$G$55*Assumptions!$G$46*INDEX(Demand!L$9:L$1040, MATCH($C320, Demand!$B$9:$B$1040,0))</f>
        <v>34.460416666666667</v>
      </c>
      <c r="M320" s="175">
        <f>Assumptions!$G$55*Assumptions!$G$46*INDEX(Demand!M$9:M$1040, MATCH($C320, Demand!$B$9:$B$1040,0))</f>
        <v>34.257708333333333</v>
      </c>
      <c r="N320" s="175">
        <f>Assumptions!$G$55*Assumptions!$G$46*INDEX(Demand!N$9:N$1040, MATCH($C320, Demand!$B$9:$B$1040,0))</f>
        <v>34.257708333333333</v>
      </c>
      <c r="O320" s="175">
        <f>Assumptions!$G$55*Assumptions!$G$46*INDEX(Demand!O$9:O$1040, MATCH($C320, Demand!$B$9:$B$1040,0))</f>
        <v>34.257708333333333</v>
      </c>
      <c r="P320" s="175">
        <f>Assumptions!$G$55*Assumptions!$G$46*INDEX(Demand!P$9:P$1040, MATCH($C320, Demand!$B$9:$B$1040,0))</f>
        <v>34.257708333333333</v>
      </c>
      <c r="Q320" s="175">
        <f>Assumptions!$G$55*Assumptions!$G$46*INDEX(Demand!Q$9:Q$1040, MATCH($C320, Demand!$B$9:$B$1040,0))</f>
        <v>34.257708333333333</v>
      </c>
      <c r="R320" s="175">
        <f>Assumptions!$G$55*Assumptions!$G$46*INDEX(Demand!R$9:R$1040, MATCH($C320, Demand!$B$9:$B$1040,0))</f>
        <v>34.257708333333333</v>
      </c>
      <c r="S320" s="175">
        <f>Assumptions!$G$55*Assumptions!$G$46*INDEX(Demand!S$9:S$1040, MATCH($C320, Demand!$B$9:$B$1040,0))</f>
        <v>34.257708333333333</v>
      </c>
      <c r="T320" s="175">
        <f>Assumptions!$G$55*Assumptions!$G$46*INDEX(Demand!T$9:T$1040, MATCH($C320, Demand!$B$9:$B$1040,0))</f>
        <v>34.257708333333333</v>
      </c>
      <c r="U320" s="175">
        <f>Assumptions!$G$55*Assumptions!$G$46*INDEX(Demand!U$9:U$1040, MATCH($C320, Demand!$B$9:$B$1040,0))</f>
        <v>34.257708333333333</v>
      </c>
      <c r="V320" s="175">
        <f>Assumptions!$G$55*Assumptions!$G$46*INDEX(Demand!V$9:V$1040, MATCH($C320, Demand!$B$9:$B$1040,0))</f>
        <v>34.257708333333333</v>
      </c>
      <c r="W320" s="175">
        <f>Assumptions!$G$55*Assumptions!$G$46*INDEX(Demand!W$9:W$1040, MATCH($C320, Demand!$B$9:$B$1040,0))</f>
        <v>34.257708333333333</v>
      </c>
      <c r="X320" s="175">
        <f>Assumptions!$G$55*Assumptions!$G$46*INDEX(Demand!X$9:X$1040, MATCH($C320, Demand!$B$9:$B$1040,0))</f>
        <v>34.257708333333333</v>
      </c>
    </row>
    <row r="321" spans="2:24" s="1" customFormat="1" x14ac:dyDescent="0.2">
      <c r="B321" s="220">
        <f>'Span data'!B322</f>
        <v>10369646</v>
      </c>
      <c r="C321" s="169" t="str">
        <f>'Span data'!C322</f>
        <v>HTN013</v>
      </c>
      <c r="D321" s="162"/>
      <c r="E321" s="175">
        <f>Assumptions!$G$55*Assumptions!$G$46*INDEX(Demand!E$9:E$1040, MATCH($C321, Demand!$B$9:$B$1040,0))</f>
        <v>51.791979166666664</v>
      </c>
      <c r="F321" s="175">
        <f>Assumptions!$G$55*Assumptions!$G$46*INDEX(Demand!F$9:F$1040, MATCH($C321, Demand!$B$9:$B$1040,0))</f>
        <v>51.791979166666664</v>
      </c>
      <c r="G321" s="175">
        <f>Assumptions!$G$55*Assumptions!$G$46*INDEX(Demand!G$9:G$1040, MATCH($C321, Demand!$B$9:$B$1040,0))</f>
        <v>51.791979166666664</v>
      </c>
      <c r="H321" s="175">
        <f>Assumptions!$G$55*Assumptions!$G$46*INDEX(Demand!H$9:H$1040, MATCH($C321, Demand!$B$9:$B$1040,0))</f>
        <v>51.58927083333333</v>
      </c>
      <c r="I321" s="175">
        <f>Assumptions!$G$55*Assumptions!$G$46*INDEX(Demand!I$9:I$1040, MATCH($C321, Demand!$B$9:$B$1040,0))</f>
        <v>51.082499999999989</v>
      </c>
      <c r="J321" s="175">
        <f>Assumptions!$G$55*Assumptions!$G$46*INDEX(Demand!J$9:J$1040, MATCH($C321, Demand!$B$9:$B$1040,0))</f>
        <v>50.575729166666669</v>
      </c>
      <c r="K321" s="175">
        <f>Assumptions!$G$55*Assumptions!$G$46*INDEX(Demand!K$9:K$1040, MATCH($C321, Demand!$B$9:$B$1040,0))</f>
        <v>50.373020833333328</v>
      </c>
      <c r="L321" s="175">
        <f>Assumptions!$G$55*Assumptions!$G$46*INDEX(Demand!L$9:L$1040, MATCH($C321, Demand!$B$9:$B$1040,0))</f>
        <v>50.373020833333328</v>
      </c>
      <c r="M321" s="175">
        <f>Assumptions!$G$55*Assumptions!$G$46*INDEX(Demand!M$9:M$1040, MATCH($C321, Demand!$B$9:$B$1040,0))</f>
        <v>49.663541666666667</v>
      </c>
      <c r="N321" s="175">
        <f>Assumptions!$G$55*Assumptions!$G$46*INDEX(Demand!N$9:N$1040, MATCH($C321, Demand!$B$9:$B$1040,0))</f>
        <v>49.663541666666667</v>
      </c>
      <c r="O321" s="175">
        <f>Assumptions!$G$55*Assumptions!$G$46*INDEX(Demand!O$9:O$1040, MATCH($C321, Demand!$B$9:$B$1040,0))</f>
        <v>49.663541666666667</v>
      </c>
      <c r="P321" s="175">
        <f>Assumptions!$G$55*Assumptions!$G$46*INDEX(Demand!P$9:P$1040, MATCH($C321, Demand!$B$9:$B$1040,0))</f>
        <v>49.663541666666667</v>
      </c>
      <c r="Q321" s="175">
        <f>Assumptions!$G$55*Assumptions!$G$46*INDEX(Demand!Q$9:Q$1040, MATCH($C321, Demand!$B$9:$B$1040,0))</f>
        <v>49.663541666666667</v>
      </c>
      <c r="R321" s="175">
        <f>Assumptions!$G$55*Assumptions!$G$46*INDEX(Demand!R$9:R$1040, MATCH($C321, Demand!$B$9:$B$1040,0))</f>
        <v>49.663541666666667</v>
      </c>
      <c r="S321" s="175">
        <f>Assumptions!$G$55*Assumptions!$G$46*INDEX(Demand!S$9:S$1040, MATCH($C321, Demand!$B$9:$B$1040,0))</f>
        <v>49.663541666666667</v>
      </c>
      <c r="T321" s="175">
        <f>Assumptions!$G$55*Assumptions!$G$46*INDEX(Demand!T$9:T$1040, MATCH($C321, Demand!$B$9:$B$1040,0))</f>
        <v>49.663541666666667</v>
      </c>
      <c r="U321" s="175">
        <f>Assumptions!$G$55*Assumptions!$G$46*INDEX(Demand!U$9:U$1040, MATCH($C321, Demand!$B$9:$B$1040,0))</f>
        <v>49.663541666666667</v>
      </c>
      <c r="V321" s="175">
        <f>Assumptions!$G$55*Assumptions!$G$46*INDEX(Demand!V$9:V$1040, MATCH($C321, Demand!$B$9:$B$1040,0))</f>
        <v>49.663541666666667</v>
      </c>
      <c r="W321" s="175">
        <f>Assumptions!$G$55*Assumptions!$G$46*INDEX(Demand!W$9:W$1040, MATCH($C321, Demand!$B$9:$B$1040,0))</f>
        <v>49.663541666666667</v>
      </c>
      <c r="X321" s="175">
        <f>Assumptions!$G$55*Assumptions!$G$46*INDEX(Demand!X$9:X$1040, MATCH($C321, Demand!$B$9:$B$1040,0))</f>
        <v>49.663541666666667</v>
      </c>
    </row>
    <row r="322" spans="2:24" s="1" customFormat="1" x14ac:dyDescent="0.2">
      <c r="B322" s="220">
        <f>'Span data'!B323</f>
        <v>10369837</v>
      </c>
      <c r="C322" s="169" t="str">
        <f>'Span data'!C323</f>
        <v>HTN034</v>
      </c>
      <c r="D322" s="162"/>
      <c r="E322" s="175">
        <f>Assumptions!$G$55*Assumptions!$G$46*INDEX(Demand!E$9:E$1040, MATCH($C322, Demand!$B$9:$B$1040,0))</f>
        <v>33.142812499999991</v>
      </c>
      <c r="F322" s="175">
        <f>Assumptions!$G$55*Assumptions!$G$46*INDEX(Demand!F$9:F$1040, MATCH($C322, Demand!$B$9:$B$1040,0))</f>
        <v>33.446874999999991</v>
      </c>
      <c r="G322" s="175">
        <f>Assumptions!$G$55*Assumptions!$G$46*INDEX(Demand!G$9:G$1040, MATCH($C322, Demand!$B$9:$B$1040,0))</f>
        <v>33.750937499999999</v>
      </c>
      <c r="H322" s="175">
        <f>Assumptions!$G$55*Assumptions!$G$46*INDEX(Demand!H$9:H$1040, MATCH($C322, Demand!$B$9:$B$1040,0))</f>
        <v>33.953645833333326</v>
      </c>
      <c r="I322" s="175">
        <f>Assumptions!$G$55*Assumptions!$G$46*INDEX(Demand!I$9:I$1040, MATCH($C322, Demand!$B$9:$B$1040,0))</f>
        <v>33.750937499999999</v>
      </c>
      <c r="J322" s="175">
        <f>Assumptions!$G$55*Assumptions!$G$46*INDEX(Demand!J$9:J$1040, MATCH($C322, Demand!$B$9:$B$1040,0))</f>
        <v>33.649583333333332</v>
      </c>
      <c r="K322" s="175">
        <f>Assumptions!$G$55*Assumptions!$G$46*INDEX(Demand!K$9:K$1040, MATCH($C322, Demand!$B$9:$B$1040,0))</f>
        <v>33.953645833333326</v>
      </c>
      <c r="L322" s="175">
        <f>Assumptions!$G$55*Assumptions!$G$46*INDEX(Demand!L$9:L$1040, MATCH($C322, Demand!$B$9:$B$1040,0))</f>
        <v>34.460416666666667</v>
      </c>
      <c r="M322" s="175">
        <f>Assumptions!$G$55*Assumptions!$G$46*INDEX(Demand!M$9:M$1040, MATCH($C322, Demand!$B$9:$B$1040,0))</f>
        <v>34.257708333333333</v>
      </c>
      <c r="N322" s="175">
        <f>Assumptions!$G$55*Assumptions!$G$46*INDEX(Demand!N$9:N$1040, MATCH($C322, Demand!$B$9:$B$1040,0))</f>
        <v>34.257708333333333</v>
      </c>
      <c r="O322" s="175">
        <f>Assumptions!$G$55*Assumptions!$G$46*INDEX(Demand!O$9:O$1040, MATCH($C322, Demand!$B$9:$B$1040,0))</f>
        <v>34.257708333333333</v>
      </c>
      <c r="P322" s="175">
        <f>Assumptions!$G$55*Assumptions!$G$46*INDEX(Demand!P$9:P$1040, MATCH($C322, Demand!$B$9:$B$1040,0))</f>
        <v>34.257708333333333</v>
      </c>
      <c r="Q322" s="175">
        <f>Assumptions!$G$55*Assumptions!$G$46*INDEX(Demand!Q$9:Q$1040, MATCH($C322, Demand!$B$9:$B$1040,0))</f>
        <v>34.257708333333333</v>
      </c>
      <c r="R322" s="175">
        <f>Assumptions!$G$55*Assumptions!$G$46*INDEX(Demand!R$9:R$1040, MATCH($C322, Demand!$B$9:$B$1040,0))</f>
        <v>34.257708333333333</v>
      </c>
      <c r="S322" s="175">
        <f>Assumptions!$G$55*Assumptions!$G$46*INDEX(Demand!S$9:S$1040, MATCH($C322, Demand!$B$9:$B$1040,0))</f>
        <v>34.257708333333333</v>
      </c>
      <c r="T322" s="175">
        <f>Assumptions!$G$55*Assumptions!$G$46*INDEX(Demand!T$9:T$1040, MATCH($C322, Demand!$B$9:$B$1040,0))</f>
        <v>34.257708333333333</v>
      </c>
      <c r="U322" s="175">
        <f>Assumptions!$G$55*Assumptions!$G$46*INDEX(Demand!U$9:U$1040, MATCH($C322, Demand!$B$9:$B$1040,0))</f>
        <v>34.257708333333333</v>
      </c>
      <c r="V322" s="175">
        <f>Assumptions!$G$55*Assumptions!$G$46*INDEX(Demand!V$9:V$1040, MATCH($C322, Demand!$B$9:$B$1040,0))</f>
        <v>34.257708333333333</v>
      </c>
      <c r="W322" s="175">
        <f>Assumptions!$G$55*Assumptions!$G$46*INDEX(Demand!W$9:W$1040, MATCH($C322, Demand!$B$9:$B$1040,0))</f>
        <v>34.257708333333333</v>
      </c>
      <c r="X322" s="175">
        <f>Assumptions!$G$55*Assumptions!$G$46*INDEX(Demand!X$9:X$1040, MATCH($C322, Demand!$B$9:$B$1040,0))</f>
        <v>34.257708333333333</v>
      </c>
    </row>
    <row r="323" spans="2:24" s="1" customFormat="1" x14ac:dyDescent="0.2">
      <c r="B323" s="220">
        <f>'Span data'!B324</f>
        <v>10369838</v>
      </c>
      <c r="C323" s="169" t="str">
        <f>'Span data'!C324</f>
        <v>HTN034</v>
      </c>
      <c r="D323" s="162"/>
      <c r="E323" s="175">
        <f>Assumptions!$G$55*Assumptions!$G$46*INDEX(Demand!E$9:E$1040, MATCH($C323, Demand!$B$9:$B$1040,0))</f>
        <v>33.142812499999991</v>
      </c>
      <c r="F323" s="175">
        <f>Assumptions!$G$55*Assumptions!$G$46*INDEX(Demand!F$9:F$1040, MATCH($C323, Demand!$B$9:$B$1040,0))</f>
        <v>33.446874999999991</v>
      </c>
      <c r="G323" s="175">
        <f>Assumptions!$G$55*Assumptions!$G$46*INDEX(Demand!G$9:G$1040, MATCH($C323, Demand!$B$9:$B$1040,0))</f>
        <v>33.750937499999999</v>
      </c>
      <c r="H323" s="175">
        <f>Assumptions!$G$55*Assumptions!$G$46*INDEX(Demand!H$9:H$1040, MATCH($C323, Demand!$B$9:$B$1040,0))</f>
        <v>33.953645833333326</v>
      </c>
      <c r="I323" s="175">
        <f>Assumptions!$G$55*Assumptions!$G$46*INDEX(Demand!I$9:I$1040, MATCH($C323, Demand!$B$9:$B$1040,0))</f>
        <v>33.750937499999999</v>
      </c>
      <c r="J323" s="175">
        <f>Assumptions!$G$55*Assumptions!$G$46*INDEX(Demand!J$9:J$1040, MATCH($C323, Demand!$B$9:$B$1040,0))</f>
        <v>33.649583333333332</v>
      </c>
      <c r="K323" s="175">
        <f>Assumptions!$G$55*Assumptions!$G$46*INDEX(Demand!K$9:K$1040, MATCH($C323, Demand!$B$9:$B$1040,0))</f>
        <v>33.953645833333326</v>
      </c>
      <c r="L323" s="175">
        <f>Assumptions!$G$55*Assumptions!$G$46*INDEX(Demand!L$9:L$1040, MATCH($C323, Demand!$B$9:$B$1040,0))</f>
        <v>34.460416666666667</v>
      </c>
      <c r="M323" s="175">
        <f>Assumptions!$G$55*Assumptions!$G$46*INDEX(Demand!M$9:M$1040, MATCH($C323, Demand!$B$9:$B$1040,0))</f>
        <v>34.257708333333333</v>
      </c>
      <c r="N323" s="175">
        <f>Assumptions!$G$55*Assumptions!$G$46*INDEX(Demand!N$9:N$1040, MATCH($C323, Demand!$B$9:$B$1040,0))</f>
        <v>34.257708333333333</v>
      </c>
      <c r="O323" s="175">
        <f>Assumptions!$G$55*Assumptions!$G$46*INDEX(Demand!O$9:O$1040, MATCH($C323, Demand!$B$9:$B$1040,0))</f>
        <v>34.257708333333333</v>
      </c>
      <c r="P323" s="175">
        <f>Assumptions!$G$55*Assumptions!$G$46*INDEX(Demand!P$9:P$1040, MATCH($C323, Demand!$B$9:$B$1040,0))</f>
        <v>34.257708333333333</v>
      </c>
      <c r="Q323" s="175">
        <f>Assumptions!$G$55*Assumptions!$G$46*INDEX(Demand!Q$9:Q$1040, MATCH($C323, Demand!$B$9:$B$1040,0))</f>
        <v>34.257708333333333</v>
      </c>
      <c r="R323" s="175">
        <f>Assumptions!$G$55*Assumptions!$G$46*INDEX(Demand!R$9:R$1040, MATCH($C323, Demand!$B$9:$B$1040,0))</f>
        <v>34.257708333333333</v>
      </c>
      <c r="S323" s="175">
        <f>Assumptions!$G$55*Assumptions!$G$46*INDEX(Demand!S$9:S$1040, MATCH($C323, Demand!$B$9:$B$1040,0))</f>
        <v>34.257708333333333</v>
      </c>
      <c r="T323" s="175">
        <f>Assumptions!$G$55*Assumptions!$G$46*INDEX(Demand!T$9:T$1040, MATCH($C323, Demand!$B$9:$B$1040,0))</f>
        <v>34.257708333333333</v>
      </c>
      <c r="U323" s="175">
        <f>Assumptions!$G$55*Assumptions!$G$46*INDEX(Demand!U$9:U$1040, MATCH($C323, Demand!$B$9:$B$1040,0))</f>
        <v>34.257708333333333</v>
      </c>
      <c r="V323" s="175">
        <f>Assumptions!$G$55*Assumptions!$G$46*INDEX(Demand!V$9:V$1040, MATCH($C323, Demand!$B$9:$B$1040,0))</f>
        <v>34.257708333333333</v>
      </c>
      <c r="W323" s="175">
        <f>Assumptions!$G$55*Assumptions!$G$46*INDEX(Demand!W$9:W$1040, MATCH($C323, Demand!$B$9:$B$1040,0))</f>
        <v>34.257708333333333</v>
      </c>
      <c r="X323" s="175">
        <f>Assumptions!$G$55*Assumptions!$G$46*INDEX(Demand!X$9:X$1040, MATCH($C323, Demand!$B$9:$B$1040,0))</f>
        <v>34.257708333333333</v>
      </c>
    </row>
    <row r="324" spans="2:24" s="1" customFormat="1" x14ac:dyDescent="0.2">
      <c r="B324" s="220">
        <f>'Span data'!B325</f>
        <v>10369839</v>
      </c>
      <c r="C324" s="169" t="str">
        <f>'Span data'!C325</f>
        <v>HTN034</v>
      </c>
      <c r="D324" s="162"/>
      <c r="E324" s="175">
        <f>Assumptions!$G$55*Assumptions!$G$46*INDEX(Demand!E$9:E$1040, MATCH($C324, Demand!$B$9:$B$1040,0))</f>
        <v>33.142812499999991</v>
      </c>
      <c r="F324" s="175">
        <f>Assumptions!$G$55*Assumptions!$G$46*INDEX(Demand!F$9:F$1040, MATCH($C324, Demand!$B$9:$B$1040,0))</f>
        <v>33.446874999999991</v>
      </c>
      <c r="G324" s="175">
        <f>Assumptions!$G$55*Assumptions!$G$46*INDEX(Demand!G$9:G$1040, MATCH($C324, Demand!$B$9:$B$1040,0))</f>
        <v>33.750937499999999</v>
      </c>
      <c r="H324" s="175">
        <f>Assumptions!$G$55*Assumptions!$G$46*INDEX(Demand!H$9:H$1040, MATCH($C324, Demand!$B$9:$B$1040,0))</f>
        <v>33.953645833333326</v>
      </c>
      <c r="I324" s="175">
        <f>Assumptions!$G$55*Assumptions!$G$46*INDEX(Demand!I$9:I$1040, MATCH($C324, Demand!$B$9:$B$1040,0))</f>
        <v>33.750937499999999</v>
      </c>
      <c r="J324" s="175">
        <f>Assumptions!$G$55*Assumptions!$G$46*INDEX(Demand!J$9:J$1040, MATCH($C324, Demand!$B$9:$B$1040,0))</f>
        <v>33.649583333333332</v>
      </c>
      <c r="K324" s="175">
        <f>Assumptions!$G$55*Assumptions!$G$46*INDEX(Demand!K$9:K$1040, MATCH($C324, Demand!$B$9:$B$1040,0))</f>
        <v>33.953645833333326</v>
      </c>
      <c r="L324" s="175">
        <f>Assumptions!$G$55*Assumptions!$G$46*INDEX(Demand!L$9:L$1040, MATCH($C324, Demand!$B$9:$B$1040,0))</f>
        <v>34.460416666666667</v>
      </c>
      <c r="M324" s="175">
        <f>Assumptions!$G$55*Assumptions!$G$46*INDEX(Demand!M$9:M$1040, MATCH($C324, Demand!$B$9:$B$1040,0))</f>
        <v>34.257708333333333</v>
      </c>
      <c r="N324" s="175">
        <f>Assumptions!$G$55*Assumptions!$G$46*INDEX(Demand!N$9:N$1040, MATCH($C324, Demand!$B$9:$B$1040,0))</f>
        <v>34.257708333333333</v>
      </c>
      <c r="O324" s="175">
        <f>Assumptions!$G$55*Assumptions!$G$46*INDEX(Demand!O$9:O$1040, MATCH($C324, Demand!$B$9:$B$1040,0))</f>
        <v>34.257708333333333</v>
      </c>
      <c r="P324" s="175">
        <f>Assumptions!$G$55*Assumptions!$G$46*INDEX(Demand!P$9:P$1040, MATCH($C324, Demand!$B$9:$B$1040,0))</f>
        <v>34.257708333333333</v>
      </c>
      <c r="Q324" s="175">
        <f>Assumptions!$G$55*Assumptions!$G$46*INDEX(Demand!Q$9:Q$1040, MATCH($C324, Demand!$B$9:$B$1040,0))</f>
        <v>34.257708333333333</v>
      </c>
      <c r="R324" s="175">
        <f>Assumptions!$G$55*Assumptions!$G$46*INDEX(Demand!R$9:R$1040, MATCH($C324, Demand!$B$9:$B$1040,0))</f>
        <v>34.257708333333333</v>
      </c>
      <c r="S324" s="175">
        <f>Assumptions!$G$55*Assumptions!$G$46*INDEX(Demand!S$9:S$1040, MATCH($C324, Demand!$B$9:$B$1040,0))</f>
        <v>34.257708333333333</v>
      </c>
      <c r="T324" s="175">
        <f>Assumptions!$G$55*Assumptions!$G$46*INDEX(Demand!T$9:T$1040, MATCH($C324, Demand!$B$9:$B$1040,0))</f>
        <v>34.257708333333333</v>
      </c>
      <c r="U324" s="175">
        <f>Assumptions!$G$55*Assumptions!$G$46*INDEX(Demand!U$9:U$1040, MATCH($C324, Demand!$B$9:$B$1040,0))</f>
        <v>34.257708333333333</v>
      </c>
      <c r="V324" s="175">
        <f>Assumptions!$G$55*Assumptions!$G$46*INDEX(Demand!V$9:V$1040, MATCH($C324, Demand!$B$9:$B$1040,0))</f>
        <v>34.257708333333333</v>
      </c>
      <c r="W324" s="175">
        <f>Assumptions!$G$55*Assumptions!$G$46*INDEX(Demand!W$9:W$1040, MATCH($C324, Demand!$B$9:$B$1040,0))</f>
        <v>34.257708333333333</v>
      </c>
      <c r="X324" s="175">
        <f>Assumptions!$G$55*Assumptions!$G$46*INDEX(Demand!X$9:X$1040, MATCH($C324, Demand!$B$9:$B$1040,0))</f>
        <v>34.257708333333333</v>
      </c>
    </row>
    <row r="325" spans="2:24" s="1" customFormat="1" x14ac:dyDescent="0.2">
      <c r="B325" s="220">
        <f>'Span data'!B326</f>
        <v>10369847</v>
      </c>
      <c r="C325" s="169" t="str">
        <f>'Span data'!C326</f>
        <v>HTN034</v>
      </c>
      <c r="D325" s="162"/>
      <c r="E325" s="175">
        <f>Assumptions!$G$55*Assumptions!$G$46*INDEX(Demand!E$9:E$1040, MATCH($C325, Demand!$B$9:$B$1040,0))</f>
        <v>33.142812499999991</v>
      </c>
      <c r="F325" s="175">
        <f>Assumptions!$G$55*Assumptions!$G$46*INDEX(Demand!F$9:F$1040, MATCH($C325, Demand!$B$9:$B$1040,0))</f>
        <v>33.446874999999991</v>
      </c>
      <c r="G325" s="175">
        <f>Assumptions!$G$55*Assumptions!$G$46*INDEX(Demand!G$9:G$1040, MATCH($C325, Demand!$B$9:$B$1040,0))</f>
        <v>33.750937499999999</v>
      </c>
      <c r="H325" s="175">
        <f>Assumptions!$G$55*Assumptions!$G$46*INDEX(Demand!H$9:H$1040, MATCH($C325, Demand!$B$9:$B$1040,0))</f>
        <v>33.953645833333326</v>
      </c>
      <c r="I325" s="175">
        <f>Assumptions!$G$55*Assumptions!$G$46*INDEX(Demand!I$9:I$1040, MATCH($C325, Demand!$B$9:$B$1040,0))</f>
        <v>33.750937499999999</v>
      </c>
      <c r="J325" s="175">
        <f>Assumptions!$G$55*Assumptions!$G$46*INDEX(Demand!J$9:J$1040, MATCH($C325, Demand!$B$9:$B$1040,0))</f>
        <v>33.649583333333332</v>
      </c>
      <c r="K325" s="175">
        <f>Assumptions!$G$55*Assumptions!$G$46*INDEX(Demand!K$9:K$1040, MATCH($C325, Demand!$B$9:$B$1040,0))</f>
        <v>33.953645833333326</v>
      </c>
      <c r="L325" s="175">
        <f>Assumptions!$G$55*Assumptions!$G$46*INDEX(Demand!L$9:L$1040, MATCH($C325, Demand!$B$9:$B$1040,0))</f>
        <v>34.460416666666667</v>
      </c>
      <c r="M325" s="175">
        <f>Assumptions!$G$55*Assumptions!$G$46*INDEX(Demand!M$9:M$1040, MATCH($C325, Demand!$B$9:$B$1040,0))</f>
        <v>34.257708333333333</v>
      </c>
      <c r="N325" s="175">
        <f>Assumptions!$G$55*Assumptions!$G$46*INDEX(Demand!N$9:N$1040, MATCH($C325, Demand!$B$9:$B$1040,0))</f>
        <v>34.257708333333333</v>
      </c>
      <c r="O325" s="175">
        <f>Assumptions!$G$55*Assumptions!$G$46*INDEX(Demand!O$9:O$1040, MATCH($C325, Demand!$B$9:$B$1040,0))</f>
        <v>34.257708333333333</v>
      </c>
      <c r="P325" s="175">
        <f>Assumptions!$G$55*Assumptions!$G$46*INDEX(Demand!P$9:P$1040, MATCH($C325, Demand!$B$9:$B$1040,0))</f>
        <v>34.257708333333333</v>
      </c>
      <c r="Q325" s="175">
        <f>Assumptions!$G$55*Assumptions!$G$46*INDEX(Demand!Q$9:Q$1040, MATCH($C325, Demand!$B$9:$B$1040,0))</f>
        <v>34.257708333333333</v>
      </c>
      <c r="R325" s="175">
        <f>Assumptions!$G$55*Assumptions!$G$46*INDEX(Demand!R$9:R$1040, MATCH($C325, Demand!$B$9:$B$1040,0))</f>
        <v>34.257708333333333</v>
      </c>
      <c r="S325" s="175">
        <f>Assumptions!$G$55*Assumptions!$G$46*INDEX(Demand!S$9:S$1040, MATCH($C325, Demand!$B$9:$B$1040,0))</f>
        <v>34.257708333333333</v>
      </c>
      <c r="T325" s="175">
        <f>Assumptions!$G$55*Assumptions!$G$46*INDEX(Demand!T$9:T$1040, MATCH($C325, Demand!$B$9:$B$1040,0))</f>
        <v>34.257708333333333</v>
      </c>
      <c r="U325" s="175">
        <f>Assumptions!$G$55*Assumptions!$G$46*INDEX(Demand!U$9:U$1040, MATCH($C325, Demand!$B$9:$B$1040,0))</f>
        <v>34.257708333333333</v>
      </c>
      <c r="V325" s="175">
        <f>Assumptions!$G$55*Assumptions!$G$46*INDEX(Demand!V$9:V$1040, MATCH($C325, Demand!$B$9:$B$1040,0))</f>
        <v>34.257708333333333</v>
      </c>
      <c r="W325" s="175">
        <f>Assumptions!$G$55*Assumptions!$G$46*INDEX(Demand!W$9:W$1040, MATCH($C325, Demand!$B$9:$B$1040,0))</f>
        <v>34.257708333333333</v>
      </c>
      <c r="X325" s="175">
        <f>Assumptions!$G$55*Assumptions!$G$46*INDEX(Demand!X$9:X$1040, MATCH($C325, Demand!$B$9:$B$1040,0))</f>
        <v>34.257708333333333</v>
      </c>
    </row>
    <row r="326" spans="2:24" s="1" customFormat="1" x14ac:dyDescent="0.2">
      <c r="B326" s="220">
        <f>'Span data'!B327</f>
        <v>10369863</v>
      </c>
      <c r="C326" s="169" t="str">
        <f>'Span data'!C327</f>
        <v>HTN034</v>
      </c>
      <c r="D326" s="162"/>
      <c r="E326" s="175">
        <f>Assumptions!$G$55*Assumptions!$G$46*INDEX(Demand!E$9:E$1040, MATCH($C326, Demand!$B$9:$B$1040,0))</f>
        <v>33.142812499999991</v>
      </c>
      <c r="F326" s="175">
        <f>Assumptions!$G$55*Assumptions!$G$46*INDEX(Demand!F$9:F$1040, MATCH($C326, Demand!$B$9:$B$1040,0))</f>
        <v>33.446874999999991</v>
      </c>
      <c r="G326" s="175">
        <f>Assumptions!$G$55*Assumptions!$G$46*INDEX(Demand!G$9:G$1040, MATCH($C326, Demand!$B$9:$B$1040,0))</f>
        <v>33.750937499999999</v>
      </c>
      <c r="H326" s="175">
        <f>Assumptions!$G$55*Assumptions!$G$46*INDEX(Demand!H$9:H$1040, MATCH($C326, Demand!$B$9:$B$1040,0))</f>
        <v>33.953645833333326</v>
      </c>
      <c r="I326" s="175">
        <f>Assumptions!$G$55*Assumptions!$G$46*INDEX(Demand!I$9:I$1040, MATCH($C326, Demand!$B$9:$B$1040,0))</f>
        <v>33.750937499999999</v>
      </c>
      <c r="J326" s="175">
        <f>Assumptions!$G$55*Assumptions!$G$46*INDEX(Demand!J$9:J$1040, MATCH($C326, Demand!$B$9:$B$1040,0))</f>
        <v>33.649583333333332</v>
      </c>
      <c r="K326" s="175">
        <f>Assumptions!$G$55*Assumptions!$G$46*INDEX(Demand!K$9:K$1040, MATCH($C326, Demand!$B$9:$B$1040,0))</f>
        <v>33.953645833333326</v>
      </c>
      <c r="L326" s="175">
        <f>Assumptions!$G$55*Assumptions!$G$46*INDEX(Demand!L$9:L$1040, MATCH($C326, Demand!$B$9:$B$1040,0))</f>
        <v>34.460416666666667</v>
      </c>
      <c r="M326" s="175">
        <f>Assumptions!$G$55*Assumptions!$G$46*INDEX(Demand!M$9:M$1040, MATCH($C326, Demand!$B$9:$B$1040,0))</f>
        <v>34.257708333333333</v>
      </c>
      <c r="N326" s="175">
        <f>Assumptions!$G$55*Assumptions!$G$46*INDEX(Demand!N$9:N$1040, MATCH($C326, Demand!$B$9:$B$1040,0))</f>
        <v>34.257708333333333</v>
      </c>
      <c r="O326" s="175">
        <f>Assumptions!$G$55*Assumptions!$G$46*INDEX(Demand!O$9:O$1040, MATCH($C326, Demand!$B$9:$B$1040,0))</f>
        <v>34.257708333333333</v>
      </c>
      <c r="P326" s="175">
        <f>Assumptions!$G$55*Assumptions!$G$46*INDEX(Demand!P$9:P$1040, MATCH($C326, Demand!$B$9:$B$1040,0))</f>
        <v>34.257708333333333</v>
      </c>
      <c r="Q326" s="175">
        <f>Assumptions!$G$55*Assumptions!$G$46*INDEX(Demand!Q$9:Q$1040, MATCH($C326, Demand!$B$9:$B$1040,0))</f>
        <v>34.257708333333333</v>
      </c>
      <c r="R326" s="175">
        <f>Assumptions!$G$55*Assumptions!$G$46*INDEX(Demand!R$9:R$1040, MATCH($C326, Demand!$B$9:$B$1040,0))</f>
        <v>34.257708333333333</v>
      </c>
      <c r="S326" s="175">
        <f>Assumptions!$G$55*Assumptions!$G$46*INDEX(Demand!S$9:S$1040, MATCH($C326, Demand!$B$9:$B$1040,0))</f>
        <v>34.257708333333333</v>
      </c>
      <c r="T326" s="175">
        <f>Assumptions!$G$55*Assumptions!$G$46*INDEX(Demand!T$9:T$1040, MATCH($C326, Demand!$B$9:$B$1040,0))</f>
        <v>34.257708333333333</v>
      </c>
      <c r="U326" s="175">
        <f>Assumptions!$G$55*Assumptions!$G$46*INDEX(Demand!U$9:U$1040, MATCH($C326, Demand!$B$9:$B$1040,0))</f>
        <v>34.257708333333333</v>
      </c>
      <c r="V326" s="175">
        <f>Assumptions!$G$55*Assumptions!$G$46*INDEX(Demand!V$9:V$1040, MATCH($C326, Demand!$B$9:$B$1040,0))</f>
        <v>34.257708333333333</v>
      </c>
      <c r="W326" s="175">
        <f>Assumptions!$G$55*Assumptions!$G$46*INDEX(Demand!W$9:W$1040, MATCH($C326, Demand!$B$9:$B$1040,0))</f>
        <v>34.257708333333333</v>
      </c>
      <c r="X326" s="175">
        <f>Assumptions!$G$55*Assumptions!$G$46*INDEX(Demand!X$9:X$1040, MATCH($C326, Demand!$B$9:$B$1040,0))</f>
        <v>34.257708333333333</v>
      </c>
    </row>
    <row r="327" spans="2:24" s="1" customFormat="1" x14ac:dyDescent="0.2">
      <c r="B327" s="220">
        <f>'Span data'!B328</f>
        <v>10369865</v>
      </c>
      <c r="C327" s="169" t="str">
        <f>'Span data'!C328</f>
        <v>HTN034</v>
      </c>
      <c r="D327" s="162"/>
      <c r="E327" s="175">
        <f>Assumptions!$G$55*Assumptions!$G$46*INDEX(Demand!E$9:E$1040, MATCH($C327, Demand!$B$9:$B$1040,0))</f>
        <v>33.142812499999991</v>
      </c>
      <c r="F327" s="175">
        <f>Assumptions!$G$55*Assumptions!$G$46*INDEX(Demand!F$9:F$1040, MATCH($C327, Demand!$B$9:$B$1040,0))</f>
        <v>33.446874999999991</v>
      </c>
      <c r="G327" s="175">
        <f>Assumptions!$G$55*Assumptions!$G$46*INDEX(Demand!G$9:G$1040, MATCH($C327, Demand!$B$9:$B$1040,0))</f>
        <v>33.750937499999999</v>
      </c>
      <c r="H327" s="175">
        <f>Assumptions!$G$55*Assumptions!$G$46*INDEX(Demand!H$9:H$1040, MATCH($C327, Demand!$B$9:$B$1040,0))</f>
        <v>33.953645833333326</v>
      </c>
      <c r="I327" s="175">
        <f>Assumptions!$G$55*Assumptions!$G$46*INDEX(Demand!I$9:I$1040, MATCH($C327, Demand!$B$9:$B$1040,0))</f>
        <v>33.750937499999999</v>
      </c>
      <c r="J327" s="175">
        <f>Assumptions!$G$55*Assumptions!$G$46*INDEX(Demand!J$9:J$1040, MATCH($C327, Demand!$B$9:$B$1040,0))</f>
        <v>33.649583333333332</v>
      </c>
      <c r="K327" s="175">
        <f>Assumptions!$G$55*Assumptions!$G$46*INDEX(Demand!K$9:K$1040, MATCH($C327, Demand!$B$9:$B$1040,0))</f>
        <v>33.953645833333326</v>
      </c>
      <c r="L327" s="175">
        <f>Assumptions!$G$55*Assumptions!$G$46*INDEX(Demand!L$9:L$1040, MATCH($C327, Demand!$B$9:$B$1040,0))</f>
        <v>34.460416666666667</v>
      </c>
      <c r="M327" s="175">
        <f>Assumptions!$G$55*Assumptions!$G$46*INDEX(Demand!M$9:M$1040, MATCH($C327, Demand!$B$9:$B$1040,0))</f>
        <v>34.257708333333333</v>
      </c>
      <c r="N327" s="175">
        <f>Assumptions!$G$55*Assumptions!$G$46*INDEX(Demand!N$9:N$1040, MATCH($C327, Demand!$B$9:$B$1040,0))</f>
        <v>34.257708333333333</v>
      </c>
      <c r="O327" s="175">
        <f>Assumptions!$G$55*Assumptions!$G$46*INDEX(Demand!O$9:O$1040, MATCH($C327, Demand!$B$9:$B$1040,0))</f>
        <v>34.257708333333333</v>
      </c>
      <c r="P327" s="175">
        <f>Assumptions!$G$55*Assumptions!$G$46*INDEX(Demand!P$9:P$1040, MATCH($C327, Demand!$B$9:$B$1040,0))</f>
        <v>34.257708333333333</v>
      </c>
      <c r="Q327" s="175">
        <f>Assumptions!$G$55*Assumptions!$G$46*INDEX(Demand!Q$9:Q$1040, MATCH($C327, Demand!$B$9:$B$1040,0))</f>
        <v>34.257708333333333</v>
      </c>
      <c r="R327" s="175">
        <f>Assumptions!$G$55*Assumptions!$G$46*INDEX(Demand!R$9:R$1040, MATCH($C327, Demand!$B$9:$B$1040,0))</f>
        <v>34.257708333333333</v>
      </c>
      <c r="S327" s="175">
        <f>Assumptions!$G$55*Assumptions!$G$46*INDEX(Demand!S$9:S$1040, MATCH($C327, Demand!$B$9:$B$1040,0))</f>
        <v>34.257708333333333</v>
      </c>
      <c r="T327" s="175">
        <f>Assumptions!$G$55*Assumptions!$G$46*INDEX(Demand!T$9:T$1040, MATCH($C327, Demand!$B$9:$B$1040,0))</f>
        <v>34.257708333333333</v>
      </c>
      <c r="U327" s="175">
        <f>Assumptions!$G$55*Assumptions!$G$46*INDEX(Demand!U$9:U$1040, MATCH($C327, Demand!$B$9:$B$1040,0))</f>
        <v>34.257708333333333</v>
      </c>
      <c r="V327" s="175">
        <f>Assumptions!$G$55*Assumptions!$G$46*INDEX(Demand!V$9:V$1040, MATCH($C327, Demand!$B$9:$B$1040,0))</f>
        <v>34.257708333333333</v>
      </c>
      <c r="W327" s="175">
        <f>Assumptions!$G$55*Assumptions!$G$46*INDEX(Demand!W$9:W$1040, MATCH($C327, Demand!$B$9:$B$1040,0))</f>
        <v>34.257708333333333</v>
      </c>
      <c r="X327" s="175">
        <f>Assumptions!$G$55*Assumptions!$G$46*INDEX(Demand!X$9:X$1040, MATCH($C327, Demand!$B$9:$B$1040,0))</f>
        <v>34.257708333333333</v>
      </c>
    </row>
    <row r="328" spans="2:24" s="1" customFormat="1" x14ac:dyDescent="0.2">
      <c r="B328" s="220">
        <f>'Span data'!B329</f>
        <v>10370437</v>
      </c>
      <c r="C328" s="169" t="str">
        <f>'Span data'!C329</f>
        <v>HTN013</v>
      </c>
      <c r="D328" s="162"/>
      <c r="E328" s="175">
        <f>Assumptions!$G$55*Assumptions!$G$46*INDEX(Demand!E$9:E$1040, MATCH($C328, Demand!$B$9:$B$1040,0))</f>
        <v>51.791979166666664</v>
      </c>
      <c r="F328" s="175">
        <f>Assumptions!$G$55*Assumptions!$G$46*INDEX(Demand!F$9:F$1040, MATCH($C328, Demand!$B$9:$B$1040,0))</f>
        <v>51.791979166666664</v>
      </c>
      <c r="G328" s="175">
        <f>Assumptions!$G$55*Assumptions!$G$46*INDEX(Demand!G$9:G$1040, MATCH($C328, Demand!$B$9:$B$1040,0))</f>
        <v>51.791979166666664</v>
      </c>
      <c r="H328" s="175">
        <f>Assumptions!$G$55*Assumptions!$G$46*INDEX(Demand!H$9:H$1040, MATCH($C328, Demand!$B$9:$B$1040,0))</f>
        <v>51.58927083333333</v>
      </c>
      <c r="I328" s="175">
        <f>Assumptions!$G$55*Assumptions!$G$46*INDEX(Demand!I$9:I$1040, MATCH($C328, Demand!$B$9:$B$1040,0))</f>
        <v>51.082499999999989</v>
      </c>
      <c r="J328" s="175">
        <f>Assumptions!$G$55*Assumptions!$G$46*INDEX(Demand!J$9:J$1040, MATCH($C328, Demand!$B$9:$B$1040,0))</f>
        <v>50.575729166666669</v>
      </c>
      <c r="K328" s="175">
        <f>Assumptions!$G$55*Assumptions!$G$46*INDEX(Demand!K$9:K$1040, MATCH($C328, Demand!$B$9:$B$1040,0))</f>
        <v>50.373020833333328</v>
      </c>
      <c r="L328" s="175">
        <f>Assumptions!$G$55*Assumptions!$G$46*INDEX(Demand!L$9:L$1040, MATCH($C328, Demand!$B$9:$B$1040,0))</f>
        <v>50.373020833333328</v>
      </c>
      <c r="M328" s="175">
        <f>Assumptions!$G$55*Assumptions!$G$46*INDEX(Demand!M$9:M$1040, MATCH($C328, Demand!$B$9:$B$1040,0))</f>
        <v>49.663541666666667</v>
      </c>
      <c r="N328" s="175">
        <f>Assumptions!$G$55*Assumptions!$G$46*INDEX(Demand!N$9:N$1040, MATCH($C328, Demand!$B$9:$B$1040,0))</f>
        <v>49.663541666666667</v>
      </c>
      <c r="O328" s="175">
        <f>Assumptions!$G$55*Assumptions!$G$46*INDEX(Demand!O$9:O$1040, MATCH($C328, Demand!$B$9:$B$1040,0))</f>
        <v>49.663541666666667</v>
      </c>
      <c r="P328" s="175">
        <f>Assumptions!$G$55*Assumptions!$G$46*INDEX(Demand!P$9:P$1040, MATCH($C328, Demand!$B$9:$B$1040,0))</f>
        <v>49.663541666666667</v>
      </c>
      <c r="Q328" s="175">
        <f>Assumptions!$G$55*Assumptions!$G$46*INDEX(Demand!Q$9:Q$1040, MATCH($C328, Demand!$B$9:$B$1040,0))</f>
        <v>49.663541666666667</v>
      </c>
      <c r="R328" s="175">
        <f>Assumptions!$G$55*Assumptions!$G$46*INDEX(Demand!R$9:R$1040, MATCH($C328, Demand!$B$9:$B$1040,0))</f>
        <v>49.663541666666667</v>
      </c>
      <c r="S328" s="175">
        <f>Assumptions!$G$55*Assumptions!$G$46*INDEX(Demand!S$9:S$1040, MATCH($C328, Demand!$B$9:$B$1040,0))</f>
        <v>49.663541666666667</v>
      </c>
      <c r="T328" s="175">
        <f>Assumptions!$G$55*Assumptions!$G$46*INDEX(Demand!T$9:T$1040, MATCH($C328, Demand!$B$9:$B$1040,0))</f>
        <v>49.663541666666667</v>
      </c>
      <c r="U328" s="175">
        <f>Assumptions!$G$55*Assumptions!$G$46*INDEX(Demand!U$9:U$1040, MATCH($C328, Demand!$B$9:$B$1040,0))</f>
        <v>49.663541666666667</v>
      </c>
      <c r="V328" s="175">
        <f>Assumptions!$G$55*Assumptions!$G$46*INDEX(Demand!V$9:V$1040, MATCH($C328, Demand!$B$9:$B$1040,0))</f>
        <v>49.663541666666667</v>
      </c>
      <c r="W328" s="175">
        <f>Assumptions!$G$55*Assumptions!$G$46*INDEX(Demand!W$9:W$1040, MATCH($C328, Demand!$B$9:$B$1040,0))</f>
        <v>49.663541666666667</v>
      </c>
      <c r="X328" s="175">
        <f>Assumptions!$G$55*Assumptions!$G$46*INDEX(Demand!X$9:X$1040, MATCH($C328, Demand!$B$9:$B$1040,0))</f>
        <v>49.663541666666667</v>
      </c>
    </row>
    <row r="329" spans="2:24" s="1" customFormat="1" x14ac:dyDescent="0.2">
      <c r="B329" s="220">
        <f>'Span data'!B330</f>
        <v>10370496</v>
      </c>
      <c r="C329" s="169" t="str">
        <f>'Span data'!C330</f>
        <v>HTN013</v>
      </c>
      <c r="D329" s="162"/>
      <c r="E329" s="175">
        <f>Assumptions!$G$55*Assumptions!$G$46*INDEX(Demand!E$9:E$1040, MATCH($C329, Demand!$B$9:$B$1040,0))</f>
        <v>51.791979166666664</v>
      </c>
      <c r="F329" s="175">
        <f>Assumptions!$G$55*Assumptions!$G$46*INDEX(Demand!F$9:F$1040, MATCH($C329, Demand!$B$9:$B$1040,0))</f>
        <v>51.791979166666664</v>
      </c>
      <c r="G329" s="175">
        <f>Assumptions!$G$55*Assumptions!$G$46*INDEX(Demand!G$9:G$1040, MATCH($C329, Demand!$B$9:$B$1040,0))</f>
        <v>51.791979166666664</v>
      </c>
      <c r="H329" s="175">
        <f>Assumptions!$G$55*Assumptions!$G$46*INDEX(Demand!H$9:H$1040, MATCH($C329, Demand!$B$9:$B$1040,0))</f>
        <v>51.58927083333333</v>
      </c>
      <c r="I329" s="175">
        <f>Assumptions!$G$55*Assumptions!$G$46*INDEX(Demand!I$9:I$1040, MATCH($C329, Demand!$B$9:$B$1040,0))</f>
        <v>51.082499999999989</v>
      </c>
      <c r="J329" s="175">
        <f>Assumptions!$G$55*Assumptions!$G$46*INDEX(Demand!J$9:J$1040, MATCH($C329, Demand!$B$9:$B$1040,0))</f>
        <v>50.575729166666669</v>
      </c>
      <c r="K329" s="175">
        <f>Assumptions!$G$55*Assumptions!$G$46*INDEX(Demand!K$9:K$1040, MATCH($C329, Demand!$B$9:$B$1040,0))</f>
        <v>50.373020833333328</v>
      </c>
      <c r="L329" s="175">
        <f>Assumptions!$G$55*Assumptions!$G$46*INDEX(Demand!L$9:L$1040, MATCH($C329, Demand!$B$9:$B$1040,0))</f>
        <v>50.373020833333328</v>
      </c>
      <c r="M329" s="175">
        <f>Assumptions!$G$55*Assumptions!$G$46*INDEX(Demand!M$9:M$1040, MATCH($C329, Demand!$B$9:$B$1040,0))</f>
        <v>49.663541666666667</v>
      </c>
      <c r="N329" s="175">
        <f>Assumptions!$G$55*Assumptions!$G$46*INDEX(Demand!N$9:N$1040, MATCH($C329, Demand!$B$9:$B$1040,0))</f>
        <v>49.663541666666667</v>
      </c>
      <c r="O329" s="175">
        <f>Assumptions!$G$55*Assumptions!$G$46*INDEX(Demand!O$9:O$1040, MATCH($C329, Demand!$B$9:$B$1040,0))</f>
        <v>49.663541666666667</v>
      </c>
      <c r="P329" s="175">
        <f>Assumptions!$G$55*Assumptions!$G$46*INDEX(Demand!P$9:P$1040, MATCH($C329, Demand!$B$9:$B$1040,0))</f>
        <v>49.663541666666667</v>
      </c>
      <c r="Q329" s="175">
        <f>Assumptions!$G$55*Assumptions!$G$46*INDEX(Demand!Q$9:Q$1040, MATCH($C329, Demand!$B$9:$B$1040,0))</f>
        <v>49.663541666666667</v>
      </c>
      <c r="R329" s="175">
        <f>Assumptions!$G$55*Assumptions!$G$46*INDEX(Demand!R$9:R$1040, MATCH($C329, Demand!$B$9:$B$1040,0))</f>
        <v>49.663541666666667</v>
      </c>
      <c r="S329" s="175">
        <f>Assumptions!$G$55*Assumptions!$G$46*INDEX(Demand!S$9:S$1040, MATCH($C329, Demand!$B$9:$B$1040,0))</f>
        <v>49.663541666666667</v>
      </c>
      <c r="T329" s="175">
        <f>Assumptions!$G$55*Assumptions!$G$46*INDEX(Demand!T$9:T$1040, MATCH($C329, Demand!$B$9:$B$1040,0))</f>
        <v>49.663541666666667</v>
      </c>
      <c r="U329" s="175">
        <f>Assumptions!$G$55*Assumptions!$G$46*INDEX(Demand!U$9:U$1040, MATCH($C329, Demand!$B$9:$B$1040,0))</f>
        <v>49.663541666666667</v>
      </c>
      <c r="V329" s="175">
        <f>Assumptions!$G$55*Assumptions!$G$46*INDEX(Demand!V$9:V$1040, MATCH($C329, Demand!$B$9:$B$1040,0))</f>
        <v>49.663541666666667</v>
      </c>
      <c r="W329" s="175">
        <f>Assumptions!$G$55*Assumptions!$G$46*INDEX(Demand!W$9:W$1040, MATCH($C329, Demand!$B$9:$B$1040,0))</f>
        <v>49.663541666666667</v>
      </c>
      <c r="X329" s="175">
        <f>Assumptions!$G$55*Assumptions!$G$46*INDEX(Demand!X$9:X$1040, MATCH($C329, Demand!$B$9:$B$1040,0))</f>
        <v>49.663541666666667</v>
      </c>
    </row>
    <row r="330" spans="2:24" s="1" customFormat="1" x14ac:dyDescent="0.2">
      <c r="B330" s="220">
        <f>'Span data'!B331</f>
        <v>10370722</v>
      </c>
      <c r="C330" s="169" t="str">
        <f>'Span data'!C331</f>
        <v>HTN013</v>
      </c>
      <c r="D330" s="162"/>
      <c r="E330" s="175">
        <f>Assumptions!$G$55*Assumptions!$G$46*INDEX(Demand!E$9:E$1040, MATCH($C330, Demand!$B$9:$B$1040,0))</f>
        <v>51.791979166666664</v>
      </c>
      <c r="F330" s="175">
        <f>Assumptions!$G$55*Assumptions!$G$46*INDEX(Demand!F$9:F$1040, MATCH($C330, Demand!$B$9:$B$1040,0))</f>
        <v>51.791979166666664</v>
      </c>
      <c r="G330" s="175">
        <f>Assumptions!$G$55*Assumptions!$G$46*INDEX(Demand!G$9:G$1040, MATCH($C330, Demand!$B$9:$B$1040,0))</f>
        <v>51.791979166666664</v>
      </c>
      <c r="H330" s="175">
        <f>Assumptions!$G$55*Assumptions!$G$46*INDEX(Demand!H$9:H$1040, MATCH($C330, Demand!$B$9:$B$1040,0))</f>
        <v>51.58927083333333</v>
      </c>
      <c r="I330" s="175">
        <f>Assumptions!$G$55*Assumptions!$G$46*INDEX(Demand!I$9:I$1040, MATCH($C330, Demand!$B$9:$B$1040,0))</f>
        <v>51.082499999999989</v>
      </c>
      <c r="J330" s="175">
        <f>Assumptions!$G$55*Assumptions!$G$46*INDEX(Demand!J$9:J$1040, MATCH($C330, Demand!$B$9:$B$1040,0))</f>
        <v>50.575729166666669</v>
      </c>
      <c r="K330" s="175">
        <f>Assumptions!$G$55*Assumptions!$G$46*INDEX(Demand!K$9:K$1040, MATCH($C330, Demand!$B$9:$B$1040,0))</f>
        <v>50.373020833333328</v>
      </c>
      <c r="L330" s="175">
        <f>Assumptions!$G$55*Assumptions!$G$46*INDEX(Demand!L$9:L$1040, MATCH($C330, Demand!$B$9:$B$1040,0))</f>
        <v>50.373020833333328</v>
      </c>
      <c r="M330" s="175">
        <f>Assumptions!$G$55*Assumptions!$G$46*INDEX(Demand!M$9:M$1040, MATCH($C330, Demand!$B$9:$B$1040,0))</f>
        <v>49.663541666666667</v>
      </c>
      <c r="N330" s="175">
        <f>Assumptions!$G$55*Assumptions!$G$46*INDEX(Demand!N$9:N$1040, MATCH($C330, Demand!$B$9:$B$1040,0))</f>
        <v>49.663541666666667</v>
      </c>
      <c r="O330" s="175">
        <f>Assumptions!$G$55*Assumptions!$G$46*INDEX(Demand!O$9:O$1040, MATCH($C330, Demand!$B$9:$B$1040,0))</f>
        <v>49.663541666666667</v>
      </c>
      <c r="P330" s="175">
        <f>Assumptions!$G$55*Assumptions!$G$46*INDEX(Demand!P$9:P$1040, MATCH($C330, Demand!$B$9:$B$1040,0))</f>
        <v>49.663541666666667</v>
      </c>
      <c r="Q330" s="175">
        <f>Assumptions!$G$55*Assumptions!$G$46*INDEX(Demand!Q$9:Q$1040, MATCH($C330, Demand!$B$9:$B$1040,0))</f>
        <v>49.663541666666667</v>
      </c>
      <c r="R330" s="175">
        <f>Assumptions!$G$55*Assumptions!$G$46*INDEX(Demand!R$9:R$1040, MATCH($C330, Demand!$B$9:$B$1040,0))</f>
        <v>49.663541666666667</v>
      </c>
      <c r="S330" s="175">
        <f>Assumptions!$G$55*Assumptions!$G$46*INDEX(Demand!S$9:S$1040, MATCH($C330, Demand!$B$9:$B$1040,0))</f>
        <v>49.663541666666667</v>
      </c>
      <c r="T330" s="175">
        <f>Assumptions!$G$55*Assumptions!$G$46*INDEX(Demand!T$9:T$1040, MATCH($C330, Demand!$B$9:$B$1040,0))</f>
        <v>49.663541666666667</v>
      </c>
      <c r="U330" s="175">
        <f>Assumptions!$G$55*Assumptions!$G$46*INDEX(Demand!U$9:U$1040, MATCH($C330, Demand!$B$9:$B$1040,0))</f>
        <v>49.663541666666667</v>
      </c>
      <c r="V330" s="175">
        <f>Assumptions!$G$55*Assumptions!$G$46*INDEX(Demand!V$9:V$1040, MATCH($C330, Demand!$B$9:$B$1040,0))</f>
        <v>49.663541666666667</v>
      </c>
      <c r="W330" s="175">
        <f>Assumptions!$G$55*Assumptions!$G$46*INDEX(Demand!W$9:W$1040, MATCH($C330, Demand!$B$9:$B$1040,0))</f>
        <v>49.663541666666667</v>
      </c>
      <c r="X330" s="175">
        <f>Assumptions!$G$55*Assumptions!$G$46*INDEX(Demand!X$9:X$1040, MATCH($C330, Demand!$B$9:$B$1040,0))</f>
        <v>49.663541666666667</v>
      </c>
    </row>
    <row r="331" spans="2:24" s="1" customFormat="1" x14ac:dyDescent="0.2">
      <c r="B331" s="220">
        <f>'Span data'!B332</f>
        <v>10373068</v>
      </c>
      <c r="C331" s="169" t="str">
        <f>'Span data'!C332</f>
        <v>MNA034</v>
      </c>
      <c r="D331" s="162"/>
      <c r="E331" s="175">
        <f>Assumptions!$G$55*Assumptions!$G$46*INDEX(Demand!E$9:E$1040, MATCH($C331, Demand!$B$9:$B$1040,0))</f>
        <v>66.79239583333333</v>
      </c>
      <c r="F331" s="175">
        <f>Assumptions!$G$55*Assumptions!$G$46*INDEX(Demand!F$9:F$1040, MATCH($C331, Demand!$B$9:$B$1040,0))</f>
        <v>67.400520833333331</v>
      </c>
      <c r="G331" s="175">
        <f>Assumptions!$G$55*Assumptions!$G$46*INDEX(Demand!G$9:G$1040, MATCH($C331, Demand!$B$9:$B$1040,0))</f>
        <v>68.211354166666666</v>
      </c>
      <c r="H331" s="175">
        <f>Assumptions!$G$55*Assumptions!$G$46*INDEX(Demand!H$9:H$1040, MATCH($C331, Demand!$B$9:$B$1040,0))</f>
        <v>68.718124999999986</v>
      </c>
      <c r="I331" s="175">
        <f>Assumptions!$G$55*Assumptions!$G$46*INDEX(Demand!I$9:I$1040, MATCH($C331, Demand!$B$9:$B$1040,0))</f>
        <v>68.718124999999986</v>
      </c>
      <c r="J331" s="175">
        <f>Assumptions!$G$55*Assumptions!$G$46*INDEX(Demand!J$9:J$1040, MATCH($C331, Demand!$B$9:$B$1040,0))</f>
        <v>68.920833333333334</v>
      </c>
      <c r="K331" s="175">
        <f>Assumptions!$G$55*Assumptions!$G$46*INDEX(Demand!K$9:K$1040, MATCH($C331, Demand!$B$9:$B$1040,0))</f>
        <v>69.833020833333322</v>
      </c>
      <c r="L331" s="175">
        <f>Assumptions!$G$55*Assumptions!$G$46*INDEX(Demand!L$9:L$1040, MATCH($C331, Demand!$B$9:$B$1040,0))</f>
        <v>70.846562500000005</v>
      </c>
      <c r="M331" s="175">
        <f>Assumptions!$G$55*Assumptions!$G$46*INDEX(Demand!M$9:M$1040, MATCH($C331, Demand!$B$9:$B$1040,0))</f>
        <v>70.643854166666657</v>
      </c>
      <c r="N331" s="175">
        <f>Assumptions!$G$55*Assumptions!$G$46*INDEX(Demand!N$9:N$1040, MATCH($C331, Demand!$B$9:$B$1040,0))</f>
        <v>70.643854166666657</v>
      </c>
      <c r="O331" s="175">
        <f>Assumptions!$G$55*Assumptions!$G$46*INDEX(Demand!O$9:O$1040, MATCH($C331, Demand!$B$9:$B$1040,0))</f>
        <v>70.643854166666657</v>
      </c>
      <c r="P331" s="175">
        <f>Assumptions!$G$55*Assumptions!$G$46*INDEX(Demand!P$9:P$1040, MATCH($C331, Demand!$B$9:$B$1040,0))</f>
        <v>70.643854166666657</v>
      </c>
      <c r="Q331" s="175">
        <f>Assumptions!$G$55*Assumptions!$G$46*INDEX(Demand!Q$9:Q$1040, MATCH($C331, Demand!$B$9:$B$1040,0))</f>
        <v>70.643854166666657</v>
      </c>
      <c r="R331" s="175">
        <f>Assumptions!$G$55*Assumptions!$G$46*INDEX(Demand!R$9:R$1040, MATCH($C331, Demand!$B$9:$B$1040,0))</f>
        <v>70.643854166666657</v>
      </c>
      <c r="S331" s="175">
        <f>Assumptions!$G$55*Assumptions!$G$46*INDEX(Demand!S$9:S$1040, MATCH($C331, Demand!$B$9:$B$1040,0))</f>
        <v>70.643854166666657</v>
      </c>
      <c r="T331" s="175">
        <f>Assumptions!$G$55*Assumptions!$G$46*INDEX(Demand!T$9:T$1040, MATCH($C331, Demand!$B$9:$B$1040,0))</f>
        <v>70.643854166666657</v>
      </c>
      <c r="U331" s="175">
        <f>Assumptions!$G$55*Assumptions!$G$46*INDEX(Demand!U$9:U$1040, MATCH($C331, Demand!$B$9:$B$1040,0))</f>
        <v>70.643854166666657</v>
      </c>
      <c r="V331" s="175">
        <f>Assumptions!$G$55*Assumptions!$G$46*INDEX(Demand!V$9:V$1040, MATCH($C331, Demand!$B$9:$B$1040,0))</f>
        <v>70.643854166666657</v>
      </c>
      <c r="W331" s="175">
        <f>Assumptions!$G$55*Assumptions!$G$46*INDEX(Demand!W$9:W$1040, MATCH($C331, Demand!$B$9:$B$1040,0))</f>
        <v>70.643854166666657</v>
      </c>
      <c r="X331" s="175">
        <f>Assumptions!$G$55*Assumptions!$G$46*INDEX(Demand!X$9:X$1040, MATCH($C331, Demand!$B$9:$B$1040,0))</f>
        <v>70.643854166666657</v>
      </c>
    </row>
    <row r="332" spans="2:24" s="1" customFormat="1" x14ac:dyDescent="0.2">
      <c r="B332" s="220">
        <f>'Span data'!B333</f>
        <v>10373078</v>
      </c>
      <c r="C332" s="169" t="str">
        <f>'Span data'!C333</f>
        <v>MNA034</v>
      </c>
      <c r="D332" s="162"/>
      <c r="E332" s="175">
        <f>Assumptions!$G$55*Assumptions!$G$46*INDEX(Demand!E$9:E$1040, MATCH($C332, Demand!$B$9:$B$1040,0))</f>
        <v>66.79239583333333</v>
      </c>
      <c r="F332" s="175">
        <f>Assumptions!$G$55*Assumptions!$G$46*INDEX(Demand!F$9:F$1040, MATCH($C332, Demand!$B$9:$B$1040,0))</f>
        <v>67.400520833333331</v>
      </c>
      <c r="G332" s="175">
        <f>Assumptions!$G$55*Assumptions!$G$46*INDEX(Demand!G$9:G$1040, MATCH($C332, Demand!$B$9:$B$1040,0))</f>
        <v>68.211354166666666</v>
      </c>
      <c r="H332" s="175">
        <f>Assumptions!$G$55*Assumptions!$G$46*INDEX(Demand!H$9:H$1040, MATCH($C332, Demand!$B$9:$B$1040,0))</f>
        <v>68.718124999999986</v>
      </c>
      <c r="I332" s="175">
        <f>Assumptions!$G$55*Assumptions!$G$46*INDEX(Demand!I$9:I$1040, MATCH($C332, Demand!$B$9:$B$1040,0))</f>
        <v>68.718124999999986</v>
      </c>
      <c r="J332" s="175">
        <f>Assumptions!$G$55*Assumptions!$G$46*INDEX(Demand!J$9:J$1040, MATCH($C332, Demand!$B$9:$B$1040,0))</f>
        <v>68.920833333333334</v>
      </c>
      <c r="K332" s="175">
        <f>Assumptions!$G$55*Assumptions!$G$46*INDEX(Demand!K$9:K$1040, MATCH($C332, Demand!$B$9:$B$1040,0))</f>
        <v>69.833020833333322</v>
      </c>
      <c r="L332" s="175">
        <f>Assumptions!$G$55*Assumptions!$G$46*INDEX(Demand!L$9:L$1040, MATCH($C332, Demand!$B$9:$B$1040,0))</f>
        <v>70.846562500000005</v>
      </c>
      <c r="M332" s="175">
        <f>Assumptions!$G$55*Assumptions!$G$46*INDEX(Demand!M$9:M$1040, MATCH($C332, Demand!$B$9:$B$1040,0))</f>
        <v>70.643854166666657</v>
      </c>
      <c r="N332" s="175">
        <f>Assumptions!$G$55*Assumptions!$G$46*INDEX(Demand!N$9:N$1040, MATCH($C332, Demand!$B$9:$B$1040,0))</f>
        <v>70.643854166666657</v>
      </c>
      <c r="O332" s="175">
        <f>Assumptions!$G$55*Assumptions!$G$46*INDEX(Demand!O$9:O$1040, MATCH($C332, Demand!$B$9:$B$1040,0))</f>
        <v>70.643854166666657</v>
      </c>
      <c r="P332" s="175">
        <f>Assumptions!$G$55*Assumptions!$G$46*INDEX(Demand!P$9:P$1040, MATCH($C332, Demand!$B$9:$B$1040,0))</f>
        <v>70.643854166666657</v>
      </c>
      <c r="Q332" s="175">
        <f>Assumptions!$G$55*Assumptions!$G$46*INDEX(Demand!Q$9:Q$1040, MATCH($C332, Demand!$B$9:$B$1040,0))</f>
        <v>70.643854166666657</v>
      </c>
      <c r="R332" s="175">
        <f>Assumptions!$G$55*Assumptions!$G$46*INDEX(Demand!R$9:R$1040, MATCH($C332, Demand!$B$9:$B$1040,0))</f>
        <v>70.643854166666657</v>
      </c>
      <c r="S332" s="175">
        <f>Assumptions!$G$55*Assumptions!$G$46*INDEX(Demand!S$9:S$1040, MATCH($C332, Demand!$B$9:$B$1040,0))</f>
        <v>70.643854166666657</v>
      </c>
      <c r="T332" s="175">
        <f>Assumptions!$G$55*Assumptions!$G$46*INDEX(Demand!T$9:T$1040, MATCH($C332, Demand!$B$9:$B$1040,0))</f>
        <v>70.643854166666657</v>
      </c>
      <c r="U332" s="175">
        <f>Assumptions!$G$55*Assumptions!$G$46*INDEX(Demand!U$9:U$1040, MATCH($C332, Demand!$B$9:$B$1040,0))</f>
        <v>70.643854166666657</v>
      </c>
      <c r="V332" s="175">
        <f>Assumptions!$G$55*Assumptions!$G$46*INDEX(Demand!V$9:V$1040, MATCH($C332, Demand!$B$9:$B$1040,0))</f>
        <v>70.643854166666657</v>
      </c>
      <c r="W332" s="175">
        <f>Assumptions!$G$55*Assumptions!$G$46*INDEX(Demand!W$9:W$1040, MATCH($C332, Demand!$B$9:$B$1040,0))</f>
        <v>70.643854166666657</v>
      </c>
      <c r="X332" s="175">
        <f>Assumptions!$G$55*Assumptions!$G$46*INDEX(Demand!X$9:X$1040, MATCH($C332, Demand!$B$9:$B$1040,0))</f>
        <v>70.643854166666657</v>
      </c>
    </row>
    <row r="333" spans="2:24" s="1" customFormat="1" x14ac:dyDescent="0.2">
      <c r="B333" s="220">
        <f>'Span data'!B334</f>
        <v>10373097</v>
      </c>
      <c r="C333" s="169" t="str">
        <f>'Span data'!C334</f>
        <v>MNA034</v>
      </c>
      <c r="D333" s="162"/>
      <c r="E333" s="175">
        <f>Assumptions!$G$55*Assumptions!$G$46*INDEX(Demand!E$9:E$1040, MATCH($C333, Demand!$B$9:$B$1040,0))</f>
        <v>66.79239583333333</v>
      </c>
      <c r="F333" s="175">
        <f>Assumptions!$G$55*Assumptions!$G$46*INDEX(Demand!F$9:F$1040, MATCH($C333, Demand!$B$9:$B$1040,0))</f>
        <v>67.400520833333331</v>
      </c>
      <c r="G333" s="175">
        <f>Assumptions!$G$55*Assumptions!$G$46*INDEX(Demand!G$9:G$1040, MATCH($C333, Demand!$B$9:$B$1040,0))</f>
        <v>68.211354166666666</v>
      </c>
      <c r="H333" s="175">
        <f>Assumptions!$G$55*Assumptions!$G$46*INDEX(Demand!H$9:H$1040, MATCH($C333, Demand!$B$9:$B$1040,0))</f>
        <v>68.718124999999986</v>
      </c>
      <c r="I333" s="175">
        <f>Assumptions!$G$55*Assumptions!$G$46*INDEX(Demand!I$9:I$1040, MATCH($C333, Demand!$B$9:$B$1040,0))</f>
        <v>68.718124999999986</v>
      </c>
      <c r="J333" s="175">
        <f>Assumptions!$G$55*Assumptions!$G$46*INDEX(Demand!J$9:J$1040, MATCH($C333, Demand!$B$9:$B$1040,0))</f>
        <v>68.920833333333334</v>
      </c>
      <c r="K333" s="175">
        <f>Assumptions!$G$55*Assumptions!$G$46*INDEX(Demand!K$9:K$1040, MATCH($C333, Demand!$B$9:$B$1040,0))</f>
        <v>69.833020833333322</v>
      </c>
      <c r="L333" s="175">
        <f>Assumptions!$G$55*Assumptions!$G$46*INDEX(Demand!L$9:L$1040, MATCH($C333, Demand!$B$9:$B$1040,0))</f>
        <v>70.846562500000005</v>
      </c>
      <c r="M333" s="175">
        <f>Assumptions!$G$55*Assumptions!$G$46*INDEX(Demand!M$9:M$1040, MATCH($C333, Demand!$B$9:$B$1040,0))</f>
        <v>70.643854166666657</v>
      </c>
      <c r="N333" s="175">
        <f>Assumptions!$G$55*Assumptions!$G$46*INDEX(Demand!N$9:N$1040, MATCH($C333, Demand!$B$9:$B$1040,0))</f>
        <v>70.643854166666657</v>
      </c>
      <c r="O333" s="175">
        <f>Assumptions!$G$55*Assumptions!$G$46*INDEX(Demand!O$9:O$1040, MATCH($C333, Demand!$B$9:$B$1040,0))</f>
        <v>70.643854166666657</v>
      </c>
      <c r="P333" s="175">
        <f>Assumptions!$G$55*Assumptions!$G$46*INDEX(Demand!P$9:P$1040, MATCH($C333, Demand!$B$9:$B$1040,0))</f>
        <v>70.643854166666657</v>
      </c>
      <c r="Q333" s="175">
        <f>Assumptions!$G$55*Assumptions!$G$46*INDEX(Demand!Q$9:Q$1040, MATCH($C333, Demand!$B$9:$B$1040,0))</f>
        <v>70.643854166666657</v>
      </c>
      <c r="R333" s="175">
        <f>Assumptions!$G$55*Assumptions!$G$46*INDEX(Demand!R$9:R$1040, MATCH($C333, Demand!$B$9:$B$1040,0))</f>
        <v>70.643854166666657</v>
      </c>
      <c r="S333" s="175">
        <f>Assumptions!$G$55*Assumptions!$G$46*INDEX(Demand!S$9:S$1040, MATCH($C333, Demand!$B$9:$B$1040,0))</f>
        <v>70.643854166666657</v>
      </c>
      <c r="T333" s="175">
        <f>Assumptions!$G$55*Assumptions!$G$46*INDEX(Demand!T$9:T$1040, MATCH($C333, Demand!$B$9:$B$1040,0))</f>
        <v>70.643854166666657</v>
      </c>
      <c r="U333" s="175">
        <f>Assumptions!$G$55*Assumptions!$G$46*INDEX(Demand!U$9:U$1040, MATCH($C333, Demand!$B$9:$B$1040,0))</f>
        <v>70.643854166666657</v>
      </c>
      <c r="V333" s="175">
        <f>Assumptions!$G$55*Assumptions!$G$46*INDEX(Demand!V$9:V$1040, MATCH($C333, Demand!$B$9:$B$1040,0))</f>
        <v>70.643854166666657</v>
      </c>
      <c r="W333" s="175">
        <f>Assumptions!$G$55*Assumptions!$G$46*INDEX(Demand!W$9:W$1040, MATCH($C333, Demand!$B$9:$B$1040,0))</f>
        <v>70.643854166666657</v>
      </c>
      <c r="X333" s="175">
        <f>Assumptions!$G$55*Assumptions!$G$46*INDEX(Demand!X$9:X$1040, MATCH($C333, Demand!$B$9:$B$1040,0))</f>
        <v>70.643854166666657</v>
      </c>
    </row>
    <row r="334" spans="2:24" s="1" customFormat="1" x14ac:dyDescent="0.2">
      <c r="B334" s="220">
        <f>'Span data'!B335</f>
        <v>10373098</v>
      </c>
      <c r="C334" s="169" t="str">
        <f>'Span data'!C335</f>
        <v>MNA034</v>
      </c>
      <c r="D334" s="162"/>
      <c r="E334" s="175">
        <f>Assumptions!$G$55*Assumptions!$G$46*INDEX(Demand!E$9:E$1040, MATCH($C334, Demand!$B$9:$B$1040,0))</f>
        <v>66.79239583333333</v>
      </c>
      <c r="F334" s="175">
        <f>Assumptions!$G$55*Assumptions!$G$46*INDEX(Demand!F$9:F$1040, MATCH($C334, Demand!$B$9:$B$1040,0))</f>
        <v>67.400520833333331</v>
      </c>
      <c r="G334" s="175">
        <f>Assumptions!$G$55*Assumptions!$G$46*INDEX(Demand!G$9:G$1040, MATCH($C334, Demand!$B$9:$B$1040,0))</f>
        <v>68.211354166666666</v>
      </c>
      <c r="H334" s="175">
        <f>Assumptions!$G$55*Assumptions!$G$46*INDEX(Demand!H$9:H$1040, MATCH($C334, Demand!$B$9:$B$1040,0))</f>
        <v>68.718124999999986</v>
      </c>
      <c r="I334" s="175">
        <f>Assumptions!$G$55*Assumptions!$G$46*INDEX(Demand!I$9:I$1040, MATCH($C334, Demand!$B$9:$B$1040,0))</f>
        <v>68.718124999999986</v>
      </c>
      <c r="J334" s="175">
        <f>Assumptions!$G$55*Assumptions!$G$46*INDEX(Demand!J$9:J$1040, MATCH($C334, Demand!$B$9:$B$1040,0))</f>
        <v>68.920833333333334</v>
      </c>
      <c r="K334" s="175">
        <f>Assumptions!$G$55*Assumptions!$G$46*INDEX(Demand!K$9:K$1040, MATCH($C334, Demand!$B$9:$B$1040,0))</f>
        <v>69.833020833333322</v>
      </c>
      <c r="L334" s="175">
        <f>Assumptions!$G$55*Assumptions!$G$46*INDEX(Demand!L$9:L$1040, MATCH($C334, Demand!$B$9:$B$1040,0))</f>
        <v>70.846562500000005</v>
      </c>
      <c r="M334" s="175">
        <f>Assumptions!$G$55*Assumptions!$G$46*INDEX(Demand!M$9:M$1040, MATCH($C334, Demand!$B$9:$B$1040,0))</f>
        <v>70.643854166666657</v>
      </c>
      <c r="N334" s="175">
        <f>Assumptions!$G$55*Assumptions!$G$46*INDEX(Demand!N$9:N$1040, MATCH($C334, Demand!$B$9:$B$1040,0))</f>
        <v>70.643854166666657</v>
      </c>
      <c r="O334" s="175">
        <f>Assumptions!$G$55*Assumptions!$G$46*INDEX(Demand!O$9:O$1040, MATCH($C334, Demand!$B$9:$B$1040,0))</f>
        <v>70.643854166666657</v>
      </c>
      <c r="P334" s="175">
        <f>Assumptions!$G$55*Assumptions!$G$46*INDEX(Demand!P$9:P$1040, MATCH($C334, Demand!$B$9:$B$1040,0))</f>
        <v>70.643854166666657</v>
      </c>
      <c r="Q334" s="175">
        <f>Assumptions!$G$55*Assumptions!$G$46*INDEX(Demand!Q$9:Q$1040, MATCH($C334, Demand!$B$9:$B$1040,0))</f>
        <v>70.643854166666657</v>
      </c>
      <c r="R334" s="175">
        <f>Assumptions!$G$55*Assumptions!$G$46*INDEX(Demand!R$9:R$1040, MATCH($C334, Demand!$B$9:$B$1040,0))</f>
        <v>70.643854166666657</v>
      </c>
      <c r="S334" s="175">
        <f>Assumptions!$G$55*Assumptions!$G$46*INDEX(Demand!S$9:S$1040, MATCH($C334, Demand!$B$9:$B$1040,0))</f>
        <v>70.643854166666657</v>
      </c>
      <c r="T334" s="175">
        <f>Assumptions!$G$55*Assumptions!$G$46*INDEX(Demand!T$9:T$1040, MATCH($C334, Demand!$B$9:$B$1040,0))</f>
        <v>70.643854166666657</v>
      </c>
      <c r="U334" s="175">
        <f>Assumptions!$G$55*Assumptions!$G$46*INDEX(Demand!U$9:U$1040, MATCH($C334, Demand!$B$9:$B$1040,0))</f>
        <v>70.643854166666657</v>
      </c>
      <c r="V334" s="175">
        <f>Assumptions!$G$55*Assumptions!$G$46*INDEX(Demand!V$9:V$1040, MATCH($C334, Demand!$B$9:$B$1040,0))</f>
        <v>70.643854166666657</v>
      </c>
      <c r="W334" s="175">
        <f>Assumptions!$G$55*Assumptions!$G$46*INDEX(Demand!W$9:W$1040, MATCH($C334, Demand!$B$9:$B$1040,0))</f>
        <v>70.643854166666657</v>
      </c>
      <c r="X334" s="175">
        <f>Assumptions!$G$55*Assumptions!$G$46*INDEX(Demand!X$9:X$1040, MATCH($C334, Demand!$B$9:$B$1040,0))</f>
        <v>70.643854166666657</v>
      </c>
    </row>
    <row r="335" spans="2:24" s="1" customFormat="1" x14ac:dyDescent="0.2">
      <c r="B335" s="220">
        <f>'Span data'!B336</f>
        <v>10373099</v>
      </c>
      <c r="C335" s="169" t="str">
        <f>'Span data'!C336</f>
        <v>MNA034</v>
      </c>
      <c r="D335" s="162"/>
      <c r="E335" s="175">
        <f>Assumptions!$G$55*Assumptions!$G$46*INDEX(Demand!E$9:E$1040, MATCH($C335, Demand!$B$9:$B$1040,0))</f>
        <v>66.79239583333333</v>
      </c>
      <c r="F335" s="175">
        <f>Assumptions!$G$55*Assumptions!$G$46*INDEX(Demand!F$9:F$1040, MATCH($C335, Demand!$B$9:$B$1040,0))</f>
        <v>67.400520833333331</v>
      </c>
      <c r="G335" s="175">
        <f>Assumptions!$G$55*Assumptions!$G$46*INDEX(Demand!G$9:G$1040, MATCH($C335, Demand!$B$9:$B$1040,0))</f>
        <v>68.211354166666666</v>
      </c>
      <c r="H335" s="175">
        <f>Assumptions!$G$55*Assumptions!$G$46*INDEX(Demand!H$9:H$1040, MATCH($C335, Demand!$B$9:$B$1040,0))</f>
        <v>68.718124999999986</v>
      </c>
      <c r="I335" s="175">
        <f>Assumptions!$G$55*Assumptions!$G$46*INDEX(Demand!I$9:I$1040, MATCH($C335, Demand!$B$9:$B$1040,0))</f>
        <v>68.718124999999986</v>
      </c>
      <c r="J335" s="175">
        <f>Assumptions!$G$55*Assumptions!$G$46*INDEX(Demand!J$9:J$1040, MATCH($C335, Demand!$B$9:$B$1040,0))</f>
        <v>68.920833333333334</v>
      </c>
      <c r="K335" s="175">
        <f>Assumptions!$G$55*Assumptions!$G$46*INDEX(Demand!K$9:K$1040, MATCH($C335, Demand!$B$9:$B$1040,0))</f>
        <v>69.833020833333322</v>
      </c>
      <c r="L335" s="175">
        <f>Assumptions!$G$55*Assumptions!$G$46*INDEX(Demand!L$9:L$1040, MATCH($C335, Demand!$B$9:$B$1040,0))</f>
        <v>70.846562500000005</v>
      </c>
      <c r="M335" s="175">
        <f>Assumptions!$G$55*Assumptions!$G$46*INDEX(Demand!M$9:M$1040, MATCH($C335, Demand!$B$9:$B$1040,0))</f>
        <v>70.643854166666657</v>
      </c>
      <c r="N335" s="175">
        <f>Assumptions!$G$55*Assumptions!$G$46*INDEX(Demand!N$9:N$1040, MATCH($C335, Demand!$B$9:$B$1040,0))</f>
        <v>70.643854166666657</v>
      </c>
      <c r="O335" s="175">
        <f>Assumptions!$G$55*Assumptions!$G$46*INDEX(Demand!O$9:O$1040, MATCH($C335, Demand!$B$9:$B$1040,0))</f>
        <v>70.643854166666657</v>
      </c>
      <c r="P335" s="175">
        <f>Assumptions!$G$55*Assumptions!$G$46*INDEX(Demand!P$9:P$1040, MATCH($C335, Demand!$B$9:$B$1040,0))</f>
        <v>70.643854166666657</v>
      </c>
      <c r="Q335" s="175">
        <f>Assumptions!$G$55*Assumptions!$G$46*INDEX(Demand!Q$9:Q$1040, MATCH($C335, Demand!$B$9:$B$1040,0))</f>
        <v>70.643854166666657</v>
      </c>
      <c r="R335" s="175">
        <f>Assumptions!$G$55*Assumptions!$G$46*INDEX(Demand!R$9:R$1040, MATCH($C335, Demand!$B$9:$B$1040,0))</f>
        <v>70.643854166666657</v>
      </c>
      <c r="S335" s="175">
        <f>Assumptions!$G$55*Assumptions!$G$46*INDEX(Demand!S$9:S$1040, MATCH($C335, Demand!$B$9:$B$1040,0))</f>
        <v>70.643854166666657</v>
      </c>
      <c r="T335" s="175">
        <f>Assumptions!$G$55*Assumptions!$G$46*INDEX(Demand!T$9:T$1040, MATCH($C335, Demand!$B$9:$B$1040,0))</f>
        <v>70.643854166666657</v>
      </c>
      <c r="U335" s="175">
        <f>Assumptions!$G$55*Assumptions!$G$46*INDEX(Demand!U$9:U$1040, MATCH($C335, Demand!$B$9:$B$1040,0))</f>
        <v>70.643854166666657</v>
      </c>
      <c r="V335" s="175">
        <f>Assumptions!$G$55*Assumptions!$G$46*INDEX(Demand!V$9:V$1040, MATCH($C335, Demand!$B$9:$B$1040,0))</f>
        <v>70.643854166666657</v>
      </c>
      <c r="W335" s="175">
        <f>Assumptions!$G$55*Assumptions!$G$46*INDEX(Demand!W$9:W$1040, MATCH($C335, Demand!$B$9:$B$1040,0))</f>
        <v>70.643854166666657</v>
      </c>
      <c r="X335" s="175">
        <f>Assumptions!$G$55*Assumptions!$G$46*INDEX(Demand!X$9:X$1040, MATCH($C335, Demand!$B$9:$B$1040,0))</f>
        <v>70.643854166666657</v>
      </c>
    </row>
    <row r="336" spans="2:24" s="1" customFormat="1" x14ac:dyDescent="0.2">
      <c r="B336" s="220">
        <f>'Span data'!B337</f>
        <v>10373102</v>
      </c>
      <c r="C336" s="169" t="str">
        <f>'Span data'!C337</f>
        <v>MNA034</v>
      </c>
      <c r="D336" s="162"/>
      <c r="E336" s="175">
        <f>Assumptions!$G$55*Assumptions!$G$46*INDEX(Demand!E$9:E$1040, MATCH($C336, Demand!$B$9:$B$1040,0))</f>
        <v>66.79239583333333</v>
      </c>
      <c r="F336" s="175">
        <f>Assumptions!$G$55*Assumptions!$G$46*INDEX(Demand!F$9:F$1040, MATCH($C336, Demand!$B$9:$B$1040,0))</f>
        <v>67.400520833333331</v>
      </c>
      <c r="G336" s="175">
        <f>Assumptions!$G$55*Assumptions!$G$46*INDEX(Demand!G$9:G$1040, MATCH($C336, Demand!$B$9:$B$1040,0))</f>
        <v>68.211354166666666</v>
      </c>
      <c r="H336" s="175">
        <f>Assumptions!$G$55*Assumptions!$G$46*INDEX(Demand!H$9:H$1040, MATCH($C336, Demand!$B$9:$B$1040,0))</f>
        <v>68.718124999999986</v>
      </c>
      <c r="I336" s="175">
        <f>Assumptions!$G$55*Assumptions!$G$46*INDEX(Demand!I$9:I$1040, MATCH($C336, Demand!$B$9:$B$1040,0))</f>
        <v>68.718124999999986</v>
      </c>
      <c r="J336" s="175">
        <f>Assumptions!$G$55*Assumptions!$G$46*INDEX(Demand!J$9:J$1040, MATCH($C336, Demand!$B$9:$B$1040,0))</f>
        <v>68.920833333333334</v>
      </c>
      <c r="K336" s="175">
        <f>Assumptions!$G$55*Assumptions!$G$46*INDEX(Demand!K$9:K$1040, MATCH($C336, Demand!$B$9:$B$1040,0))</f>
        <v>69.833020833333322</v>
      </c>
      <c r="L336" s="175">
        <f>Assumptions!$G$55*Assumptions!$G$46*INDEX(Demand!L$9:L$1040, MATCH($C336, Demand!$B$9:$B$1040,0))</f>
        <v>70.846562500000005</v>
      </c>
      <c r="M336" s="175">
        <f>Assumptions!$G$55*Assumptions!$G$46*INDEX(Demand!M$9:M$1040, MATCH($C336, Demand!$B$9:$B$1040,0))</f>
        <v>70.643854166666657</v>
      </c>
      <c r="N336" s="175">
        <f>Assumptions!$G$55*Assumptions!$G$46*INDEX(Demand!N$9:N$1040, MATCH($C336, Demand!$B$9:$B$1040,0))</f>
        <v>70.643854166666657</v>
      </c>
      <c r="O336" s="175">
        <f>Assumptions!$G$55*Assumptions!$G$46*INDEX(Demand!O$9:O$1040, MATCH($C336, Demand!$B$9:$B$1040,0))</f>
        <v>70.643854166666657</v>
      </c>
      <c r="P336" s="175">
        <f>Assumptions!$G$55*Assumptions!$G$46*INDEX(Demand!P$9:P$1040, MATCH($C336, Demand!$B$9:$B$1040,0))</f>
        <v>70.643854166666657</v>
      </c>
      <c r="Q336" s="175">
        <f>Assumptions!$G$55*Assumptions!$G$46*INDEX(Demand!Q$9:Q$1040, MATCH($C336, Demand!$B$9:$B$1040,0))</f>
        <v>70.643854166666657</v>
      </c>
      <c r="R336" s="175">
        <f>Assumptions!$G$55*Assumptions!$G$46*INDEX(Demand!R$9:R$1040, MATCH($C336, Demand!$B$9:$B$1040,0))</f>
        <v>70.643854166666657</v>
      </c>
      <c r="S336" s="175">
        <f>Assumptions!$G$55*Assumptions!$G$46*INDEX(Demand!S$9:S$1040, MATCH($C336, Demand!$B$9:$B$1040,0))</f>
        <v>70.643854166666657</v>
      </c>
      <c r="T336" s="175">
        <f>Assumptions!$G$55*Assumptions!$G$46*INDEX(Demand!T$9:T$1040, MATCH($C336, Demand!$B$9:$B$1040,0))</f>
        <v>70.643854166666657</v>
      </c>
      <c r="U336" s="175">
        <f>Assumptions!$G$55*Assumptions!$G$46*INDEX(Demand!U$9:U$1040, MATCH($C336, Demand!$B$9:$B$1040,0))</f>
        <v>70.643854166666657</v>
      </c>
      <c r="V336" s="175">
        <f>Assumptions!$G$55*Assumptions!$G$46*INDEX(Demand!V$9:V$1040, MATCH($C336, Demand!$B$9:$B$1040,0))</f>
        <v>70.643854166666657</v>
      </c>
      <c r="W336" s="175">
        <f>Assumptions!$G$55*Assumptions!$G$46*INDEX(Demand!W$9:W$1040, MATCH($C336, Demand!$B$9:$B$1040,0))</f>
        <v>70.643854166666657</v>
      </c>
      <c r="X336" s="175">
        <f>Assumptions!$G$55*Assumptions!$G$46*INDEX(Demand!X$9:X$1040, MATCH($C336, Demand!$B$9:$B$1040,0))</f>
        <v>70.643854166666657</v>
      </c>
    </row>
    <row r="337" spans="2:24" s="1" customFormat="1" x14ac:dyDescent="0.2">
      <c r="B337" s="220">
        <f>'Span data'!B338</f>
        <v>10373201</v>
      </c>
      <c r="C337" s="169" t="str">
        <f>'Span data'!C338</f>
        <v>MNA034</v>
      </c>
      <c r="D337" s="162"/>
      <c r="E337" s="175">
        <f>Assumptions!$G$55*Assumptions!$G$46*INDEX(Demand!E$9:E$1040, MATCH($C337, Demand!$B$9:$B$1040,0))</f>
        <v>66.79239583333333</v>
      </c>
      <c r="F337" s="175">
        <f>Assumptions!$G$55*Assumptions!$G$46*INDEX(Demand!F$9:F$1040, MATCH($C337, Demand!$B$9:$B$1040,0))</f>
        <v>67.400520833333331</v>
      </c>
      <c r="G337" s="175">
        <f>Assumptions!$G$55*Assumptions!$G$46*INDEX(Demand!G$9:G$1040, MATCH($C337, Demand!$B$9:$B$1040,0))</f>
        <v>68.211354166666666</v>
      </c>
      <c r="H337" s="175">
        <f>Assumptions!$G$55*Assumptions!$G$46*INDEX(Demand!H$9:H$1040, MATCH($C337, Demand!$B$9:$B$1040,0))</f>
        <v>68.718124999999986</v>
      </c>
      <c r="I337" s="175">
        <f>Assumptions!$G$55*Assumptions!$G$46*INDEX(Demand!I$9:I$1040, MATCH($C337, Demand!$B$9:$B$1040,0))</f>
        <v>68.718124999999986</v>
      </c>
      <c r="J337" s="175">
        <f>Assumptions!$G$55*Assumptions!$G$46*INDEX(Demand!J$9:J$1040, MATCH($C337, Demand!$B$9:$B$1040,0))</f>
        <v>68.920833333333334</v>
      </c>
      <c r="K337" s="175">
        <f>Assumptions!$G$55*Assumptions!$G$46*INDEX(Demand!K$9:K$1040, MATCH($C337, Demand!$B$9:$B$1040,0))</f>
        <v>69.833020833333322</v>
      </c>
      <c r="L337" s="175">
        <f>Assumptions!$G$55*Assumptions!$G$46*INDEX(Demand!L$9:L$1040, MATCH($C337, Demand!$B$9:$B$1040,0))</f>
        <v>70.846562500000005</v>
      </c>
      <c r="M337" s="175">
        <f>Assumptions!$G$55*Assumptions!$G$46*INDEX(Demand!M$9:M$1040, MATCH($C337, Demand!$B$9:$B$1040,0))</f>
        <v>70.643854166666657</v>
      </c>
      <c r="N337" s="175">
        <f>Assumptions!$G$55*Assumptions!$G$46*INDEX(Demand!N$9:N$1040, MATCH($C337, Demand!$B$9:$B$1040,0))</f>
        <v>70.643854166666657</v>
      </c>
      <c r="O337" s="175">
        <f>Assumptions!$G$55*Assumptions!$G$46*INDEX(Demand!O$9:O$1040, MATCH($C337, Demand!$B$9:$B$1040,0))</f>
        <v>70.643854166666657</v>
      </c>
      <c r="P337" s="175">
        <f>Assumptions!$G$55*Assumptions!$G$46*INDEX(Demand!P$9:P$1040, MATCH($C337, Demand!$B$9:$B$1040,0))</f>
        <v>70.643854166666657</v>
      </c>
      <c r="Q337" s="175">
        <f>Assumptions!$G$55*Assumptions!$G$46*INDEX(Demand!Q$9:Q$1040, MATCH($C337, Demand!$B$9:$B$1040,0))</f>
        <v>70.643854166666657</v>
      </c>
      <c r="R337" s="175">
        <f>Assumptions!$G$55*Assumptions!$G$46*INDEX(Demand!R$9:R$1040, MATCH($C337, Demand!$B$9:$B$1040,0))</f>
        <v>70.643854166666657</v>
      </c>
      <c r="S337" s="175">
        <f>Assumptions!$G$55*Assumptions!$G$46*INDEX(Demand!S$9:S$1040, MATCH($C337, Demand!$B$9:$B$1040,0))</f>
        <v>70.643854166666657</v>
      </c>
      <c r="T337" s="175">
        <f>Assumptions!$G$55*Assumptions!$G$46*INDEX(Demand!T$9:T$1040, MATCH($C337, Demand!$B$9:$B$1040,0))</f>
        <v>70.643854166666657</v>
      </c>
      <c r="U337" s="175">
        <f>Assumptions!$G$55*Assumptions!$G$46*INDEX(Demand!U$9:U$1040, MATCH($C337, Demand!$B$9:$B$1040,0))</f>
        <v>70.643854166666657</v>
      </c>
      <c r="V337" s="175">
        <f>Assumptions!$G$55*Assumptions!$G$46*INDEX(Demand!V$9:V$1040, MATCH($C337, Demand!$B$9:$B$1040,0))</f>
        <v>70.643854166666657</v>
      </c>
      <c r="W337" s="175">
        <f>Assumptions!$G$55*Assumptions!$G$46*INDEX(Demand!W$9:W$1040, MATCH($C337, Demand!$B$9:$B$1040,0))</f>
        <v>70.643854166666657</v>
      </c>
      <c r="X337" s="175">
        <f>Assumptions!$G$55*Assumptions!$G$46*INDEX(Demand!X$9:X$1040, MATCH($C337, Demand!$B$9:$B$1040,0))</f>
        <v>70.643854166666657</v>
      </c>
    </row>
    <row r="338" spans="2:24" s="1" customFormat="1" x14ac:dyDescent="0.2">
      <c r="B338" s="220">
        <f>'Span data'!B339</f>
        <v>10373265</v>
      </c>
      <c r="C338" s="169" t="str">
        <f>'Span data'!C339</f>
        <v>MNA034</v>
      </c>
      <c r="D338" s="162"/>
      <c r="E338" s="175">
        <f>Assumptions!$G$55*Assumptions!$G$46*INDEX(Demand!E$9:E$1040, MATCH($C338, Demand!$B$9:$B$1040,0))</f>
        <v>66.79239583333333</v>
      </c>
      <c r="F338" s="175">
        <f>Assumptions!$G$55*Assumptions!$G$46*INDEX(Demand!F$9:F$1040, MATCH($C338, Demand!$B$9:$B$1040,0))</f>
        <v>67.400520833333331</v>
      </c>
      <c r="G338" s="175">
        <f>Assumptions!$G$55*Assumptions!$G$46*INDEX(Demand!G$9:G$1040, MATCH($C338, Demand!$B$9:$B$1040,0))</f>
        <v>68.211354166666666</v>
      </c>
      <c r="H338" s="175">
        <f>Assumptions!$G$55*Assumptions!$G$46*INDEX(Demand!H$9:H$1040, MATCH($C338, Demand!$B$9:$B$1040,0))</f>
        <v>68.718124999999986</v>
      </c>
      <c r="I338" s="175">
        <f>Assumptions!$G$55*Assumptions!$G$46*INDEX(Demand!I$9:I$1040, MATCH($C338, Demand!$B$9:$B$1040,0))</f>
        <v>68.718124999999986</v>
      </c>
      <c r="J338" s="175">
        <f>Assumptions!$G$55*Assumptions!$G$46*INDEX(Demand!J$9:J$1040, MATCH($C338, Demand!$B$9:$B$1040,0))</f>
        <v>68.920833333333334</v>
      </c>
      <c r="K338" s="175">
        <f>Assumptions!$G$55*Assumptions!$G$46*INDEX(Demand!K$9:K$1040, MATCH($C338, Demand!$B$9:$B$1040,0))</f>
        <v>69.833020833333322</v>
      </c>
      <c r="L338" s="175">
        <f>Assumptions!$G$55*Assumptions!$G$46*INDEX(Demand!L$9:L$1040, MATCH($C338, Demand!$B$9:$B$1040,0))</f>
        <v>70.846562500000005</v>
      </c>
      <c r="M338" s="175">
        <f>Assumptions!$G$55*Assumptions!$G$46*INDEX(Demand!M$9:M$1040, MATCH($C338, Demand!$B$9:$B$1040,0))</f>
        <v>70.643854166666657</v>
      </c>
      <c r="N338" s="175">
        <f>Assumptions!$G$55*Assumptions!$G$46*INDEX(Demand!N$9:N$1040, MATCH($C338, Demand!$B$9:$B$1040,0))</f>
        <v>70.643854166666657</v>
      </c>
      <c r="O338" s="175">
        <f>Assumptions!$G$55*Assumptions!$G$46*INDEX(Demand!O$9:O$1040, MATCH($C338, Demand!$B$9:$B$1040,0))</f>
        <v>70.643854166666657</v>
      </c>
      <c r="P338" s="175">
        <f>Assumptions!$G$55*Assumptions!$G$46*INDEX(Demand!P$9:P$1040, MATCH($C338, Demand!$B$9:$B$1040,0))</f>
        <v>70.643854166666657</v>
      </c>
      <c r="Q338" s="175">
        <f>Assumptions!$G$55*Assumptions!$G$46*INDEX(Demand!Q$9:Q$1040, MATCH($C338, Demand!$B$9:$B$1040,0))</f>
        <v>70.643854166666657</v>
      </c>
      <c r="R338" s="175">
        <f>Assumptions!$G$55*Assumptions!$G$46*INDEX(Demand!R$9:R$1040, MATCH($C338, Demand!$B$9:$B$1040,0))</f>
        <v>70.643854166666657</v>
      </c>
      <c r="S338" s="175">
        <f>Assumptions!$G$55*Assumptions!$G$46*INDEX(Demand!S$9:S$1040, MATCH($C338, Demand!$B$9:$B$1040,0))</f>
        <v>70.643854166666657</v>
      </c>
      <c r="T338" s="175">
        <f>Assumptions!$G$55*Assumptions!$G$46*INDEX(Demand!T$9:T$1040, MATCH($C338, Demand!$B$9:$B$1040,0))</f>
        <v>70.643854166666657</v>
      </c>
      <c r="U338" s="175">
        <f>Assumptions!$G$55*Assumptions!$G$46*INDEX(Demand!U$9:U$1040, MATCH($C338, Demand!$B$9:$B$1040,0))</f>
        <v>70.643854166666657</v>
      </c>
      <c r="V338" s="175">
        <f>Assumptions!$G$55*Assumptions!$G$46*INDEX(Demand!V$9:V$1040, MATCH($C338, Demand!$B$9:$B$1040,0))</f>
        <v>70.643854166666657</v>
      </c>
      <c r="W338" s="175">
        <f>Assumptions!$G$55*Assumptions!$G$46*INDEX(Demand!W$9:W$1040, MATCH($C338, Demand!$B$9:$B$1040,0))</f>
        <v>70.643854166666657</v>
      </c>
      <c r="X338" s="175">
        <f>Assumptions!$G$55*Assumptions!$G$46*INDEX(Demand!X$9:X$1040, MATCH($C338, Demand!$B$9:$B$1040,0))</f>
        <v>70.643854166666657</v>
      </c>
    </row>
    <row r="339" spans="2:24" s="1" customFormat="1" x14ac:dyDescent="0.2">
      <c r="B339" s="220">
        <f>'Span data'!B340</f>
        <v>10373267</v>
      </c>
      <c r="C339" s="169" t="str">
        <f>'Span data'!C340</f>
        <v>MNA034</v>
      </c>
      <c r="D339" s="162"/>
      <c r="E339" s="175">
        <f>Assumptions!$G$55*Assumptions!$G$46*INDEX(Demand!E$9:E$1040, MATCH($C339, Demand!$B$9:$B$1040,0))</f>
        <v>66.79239583333333</v>
      </c>
      <c r="F339" s="175">
        <f>Assumptions!$G$55*Assumptions!$G$46*INDEX(Demand!F$9:F$1040, MATCH($C339, Demand!$B$9:$B$1040,0))</f>
        <v>67.400520833333331</v>
      </c>
      <c r="G339" s="175">
        <f>Assumptions!$G$55*Assumptions!$G$46*INDEX(Demand!G$9:G$1040, MATCH($C339, Demand!$B$9:$B$1040,0))</f>
        <v>68.211354166666666</v>
      </c>
      <c r="H339" s="175">
        <f>Assumptions!$G$55*Assumptions!$G$46*INDEX(Demand!H$9:H$1040, MATCH($C339, Demand!$B$9:$B$1040,0))</f>
        <v>68.718124999999986</v>
      </c>
      <c r="I339" s="175">
        <f>Assumptions!$G$55*Assumptions!$G$46*INDEX(Demand!I$9:I$1040, MATCH($C339, Demand!$B$9:$B$1040,0))</f>
        <v>68.718124999999986</v>
      </c>
      <c r="J339" s="175">
        <f>Assumptions!$G$55*Assumptions!$G$46*INDEX(Demand!J$9:J$1040, MATCH($C339, Demand!$B$9:$B$1040,0))</f>
        <v>68.920833333333334</v>
      </c>
      <c r="K339" s="175">
        <f>Assumptions!$G$55*Assumptions!$G$46*INDEX(Demand!K$9:K$1040, MATCH($C339, Demand!$B$9:$B$1040,0))</f>
        <v>69.833020833333322</v>
      </c>
      <c r="L339" s="175">
        <f>Assumptions!$G$55*Assumptions!$G$46*INDEX(Demand!L$9:L$1040, MATCH($C339, Demand!$B$9:$B$1040,0))</f>
        <v>70.846562500000005</v>
      </c>
      <c r="M339" s="175">
        <f>Assumptions!$G$55*Assumptions!$G$46*INDEX(Demand!M$9:M$1040, MATCH($C339, Demand!$B$9:$B$1040,0))</f>
        <v>70.643854166666657</v>
      </c>
      <c r="N339" s="175">
        <f>Assumptions!$G$55*Assumptions!$G$46*INDEX(Demand!N$9:N$1040, MATCH($C339, Demand!$B$9:$B$1040,0))</f>
        <v>70.643854166666657</v>
      </c>
      <c r="O339" s="175">
        <f>Assumptions!$G$55*Assumptions!$G$46*INDEX(Demand!O$9:O$1040, MATCH($C339, Demand!$B$9:$B$1040,0))</f>
        <v>70.643854166666657</v>
      </c>
      <c r="P339" s="175">
        <f>Assumptions!$G$55*Assumptions!$G$46*INDEX(Demand!P$9:P$1040, MATCH($C339, Demand!$B$9:$B$1040,0))</f>
        <v>70.643854166666657</v>
      </c>
      <c r="Q339" s="175">
        <f>Assumptions!$G$55*Assumptions!$G$46*INDEX(Demand!Q$9:Q$1040, MATCH($C339, Demand!$B$9:$B$1040,0))</f>
        <v>70.643854166666657</v>
      </c>
      <c r="R339" s="175">
        <f>Assumptions!$G$55*Assumptions!$G$46*INDEX(Demand!R$9:R$1040, MATCH($C339, Demand!$B$9:$B$1040,0))</f>
        <v>70.643854166666657</v>
      </c>
      <c r="S339" s="175">
        <f>Assumptions!$G$55*Assumptions!$G$46*INDEX(Demand!S$9:S$1040, MATCH($C339, Demand!$B$9:$B$1040,0))</f>
        <v>70.643854166666657</v>
      </c>
      <c r="T339" s="175">
        <f>Assumptions!$G$55*Assumptions!$G$46*INDEX(Demand!T$9:T$1040, MATCH($C339, Demand!$B$9:$B$1040,0))</f>
        <v>70.643854166666657</v>
      </c>
      <c r="U339" s="175">
        <f>Assumptions!$G$55*Assumptions!$G$46*INDEX(Demand!U$9:U$1040, MATCH($C339, Demand!$B$9:$B$1040,0))</f>
        <v>70.643854166666657</v>
      </c>
      <c r="V339" s="175">
        <f>Assumptions!$G$55*Assumptions!$G$46*INDEX(Demand!V$9:V$1040, MATCH($C339, Demand!$B$9:$B$1040,0))</f>
        <v>70.643854166666657</v>
      </c>
      <c r="W339" s="175">
        <f>Assumptions!$G$55*Assumptions!$G$46*INDEX(Demand!W$9:W$1040, MATCH($C339, Demand!$B$9:$B$1040,0))</f>
        <v>70.643854166666657</v>
      </c>
      <c r="X339" s="175">
        <f>Assumptions!$G$55*Assumptions!$G$46*INDEX(Demand!X$9:X$1040, MATCH($C339, Demand!$B$9:$B$1040,0))</f>
        <v>70.643854166666657</v>
      </c>
    </row>
    <row r="340" spans="2:24" s="1" customFormat="1" x14ac:dyDescent="0.2">
      <c r="B340" s="220">
        <f>'Span data'!B341</f>
        <v>10373268</v>
      </c>
      <c r="C340" s="169" t="str">
        <f>'Span data'!C341</f>
        <v>MNA034</v>
      </c>
      <c r="D340" s="162"/>
      <c r="E340" s="175">
        <f>Assumptions!$G$55*Assumptions!$G$46*INDEX(Demand!E$9:E$1040, MATCH($C340, Demand!$B$9:$B$1040,0))</f>
        <v>66.79239583333333</v>
      </c>
      <c r="F340" s="175">
        <f>Assumptions!$G$55*Assumptions!$G$46*INDEX(Demand!F$9:F$1040, MATCH($C340, Demand!$B$9:$B$1040,0))</f>
        <v>67.400520833333331</v>
      </c>
      <c r="G340" s="175">
        <f>Assumptions!$G$55*Assumptions!$G$46*INDEX(Demand!G$9:G$1040, MATCH($C340, Demand!$B$9:$B$1040,0))</f>
        <v>68.211354166666666</v>
      </c>
      <c r="H340" s="175">
        <f>Assumptions!$G$55*Assumptions!$G$46*INDEX(Demand!H$9:H$1040, MATCH($C340, Demand!$B$9:$B$1040,0))</f>
        <v>68.718124999999986</v>
      </c>
      <c r="I340" s="175">
        <f>Assumptions!$G$55*Assumptions!$G$46*INDEX(Demand!I$9:I$1040, MATCH($C340, Demand!$B$9:$B$1040,0))</f>
        <v>68.718124999999986</v>
      </c>
      <c r="J340" s="175">
        <f>Assumptions!$G$55*Assumptions!$G$46*INDEX(Demand!J$9:J$1040, MATCH($C340, Demand!$B$9:$B$1040,0))</f>
        <v>68.920833333333334</v>
      </c>
      <c r="K340" s="175">
        <f>Assumptions!$G$55*Assumptions!$G$46*INDEX(Demand!K$9:K$1040, MATCH($C340, Demand!$B$9:$B$1040,0))</f>
        <v>69.833020833333322</v>
      </c>
      <c r="L340" s="175">
        <f>Assumptions!$G$55*Assumptions!$G$46*INDEX(Demand!L$9:L$1040, MATCH($C340, Demand!$B$9:$B$1040,0))</f>
        <v>70.846562500000005</v>
      </c>
      <c r="M340" s="175">
        <f>Assumptions!$G$55*Assumptions!$G$46*INDEX(Demand!M$9:M$1040, MATCH($C340, Demand!$B$9:$B$1040,0))</f>
        <v>70.643854166666657</v>
      </c>
      <c r="N340" s="175">
        <f>Assumptions!$G$55*Assumptions!$G$46*INDEX(Demand!N$9:N$1040, MATCH($C340, Demand!$B$9:$B$1040,0))</f>
        <v>70.643854166666657</v>
      </c>
      <c r="O340" s="175">
        <f>Assumptions!$G$55*Assumptions!$G$46*INDEX(Demand!O$9:O$1040, MATCH($C340, Demand!$B$9:$B$1040,0))</f>
        <v>70.643854166666657</v>
      </c>
      <c r="P340" s="175">
        <f>Assumptions!$G$55*Assumptions!$G$46*INDEX(Demand!P$9:P$1040, MATCH($C340, Demand!$B$9:$B$1040,0))</f>
        <v>70.643854166666657</v>
      </c>
      <c r="Q340" s="175">
        <f>Assumptions!$G$55*Assumptions!$G$46*INDEX(Demand!Q$9:Q$1040, MATCH($C340, Demand!$B$9:$B$1040,0))</f>
        <v>70.643854166666657</v>
      </c>
      <c r="R340" s="175">
        <f>Assumptions!$G$55*Assumptions!$G$46*INDEX(Demand!R$9:R$1040, MATCH($C340, Demand!$B$9:$B$1040,0))</f>
        <v>70.643854166666657</v>
      </c>
      <c r="S340" s="175">
        <f>Assumptions!$G$55*Assumptions!$G$46*INDEX(Demand!S$9:S$1040, MATCH($C340, Demand!$B$9:$B$1040,0))</f>
        <v>70.643854166666657</v>
      </c>
      <c r="T340" s="175">
        <f>Assumptions!$G$55*Assumptions!$G$46*INDEX(Demand!T$9:T$1040, MATCH($C340, Demand!$B$9:$B$1040,0))</f>
        <v>70.643854166666657</v>
      </c>
      <c r="U340" s="175">
        <f>Assumptions!$G$55*Assumptions!$G$46*INDEX(Demand!U$9:U$1040, MATCH($C340, Demand!$B$9:$B$1040,0))</f>
        <v>70.643854166666657</v>
      </c>
      <c r="V340" s="175">
        <f>Assumptions!$G$55*Assumptions!$G$46*INDEX(Demand!V$9:V$1040, MATCH($C340, Demand!$B$9:$B$1040,0))</f>
        <v>70.643854166666657</v>
      </c>
      <c r="W340" s="175">
        <f>Assumptions!$G$55*Assumptions!$G$46*INDEX(Demand!W$9:W$1040, MATCH($C340, Demand!$B$9:$B$1040,0))</f>
        <v>70.643854166666657</v>
      </c>
      <c r="X340" s="175">
        <f>Assumptions!$G$55*Assumptions!$G$46*INDEX(Demand!X$9:X$1040, MATCH($C340, Demand!$B$9:$B$1040,0))</f>
        <v>70.643854166666657</v>
      </c>
    </row>
    <row r="341" spans="2:24" s="1" customFormat="1" x14ac:dyDescent="0.2">
      <c r="B341" s="220">
        <f>'Span data'!B342</f>
        <v>10373284</v>
      </c>
      <c r="C341" s="169" t="str">
        <f>'Span data'!C342</f>
        <v>MNA034</v>
      </c>
      <c r="D341" s="162"/>
      <c r="E341" s="175">
        <f>Assumptions!$G$55*Assumptions!$G$46*INDEX(Demand!E$9:E$1040, MATCH($C341, Demand!$B$9:$B$1040,0))</f>
        <v>66.79239583333333</v>
      </c>
      <c r="F341" s="175">
        <f>Assumptions!$G$55*Assumptions!$G$46*INDEX(Demand!F$9:F$1040, MATCH($C341, Demand!$B$9:$B$1040,0))</f>
        <v>67.400520833333331</v>
      </c>
      <c r="G341" s="175">
        <f>Assumptions!$G$55*Assumptions!$G$46*INDEX(Demand!G$9:G$1040, MATCH($C341, Demand!$B$9:$B$1040,0))</f>
        <v>68.211354166666666</v>
      </c>
      <c r="H341" s="175">
        <f>Assumptions!$G$55*Assumptions!$G$46*INDEX(Demand!H$9:H$1040, MATCH($C341, Demand!$B$9:$B$1040,0))</f>
        <v>68.718124999999986</v>
      </c>
      <c r="I341" s="175">
        <f>Assumptions!$G$55*Assumptions!$G$46*INDEX(Demand!I$9:I$1040, MATCH($C341, Demand!$B$9:$B$1040,0))</f>
        <v>68.718124999999986</v>
      </c>
      <c r="J341" s="175">
        <f>Assumptions!$G$55*Assumptions!$G$46*INDEX(Demand!J$9:J$1040, MATCH($C341, Demand!$B$9:$B$1040,0))</f>
        <v>68.920833333333334</v>
      </c>
      <c r="K341" s="175">
        <f>Assumptions!$G$55*Assumptions!$G$46*INDEX(Demand!K$9:K$1040, MATCH($C341, Demand!$B$9:$B$1040,0))</f>
        <v>69.833020833333322</v>
      </c>
      <c r="L341" s="175">
        <f>Assumptions!$G$55*Assumptions!$G$46*INDEX(Demand!L$9:L$1040, MATCH($C341, Demand!$B$9:$B$1040,0))</f>
        <v>70.846562500000005</v>
      </c>
      <c r="M341" s="175">
        <f>Assumptions!$G$55*Assumptions!$G$46*INDEX(Demand!M$9:M$1040, MATCH($C341, Demand!$B$9:$B$1040,0))</f>
        <v>70.643854166666657</v>
      </c>
      <c r="N341" s="175">
        <f>Assumptions!$G$55*Assumptions!$G$46*INDEX(Demand!N$9:N$1040, MATCH($C341, Demand!$B$9:$B$1040,0))</f>
        <v>70.643854166666657</v>
      </c>
      <c r="O341" s="175">
        <f>Assumptions!$G$55*Assumptions!$G$46*INDEX(Demand!O$9:O$1040, MATCH($C341, Demand!$B$9:$B$1040,0))</f>
        <v>70.643854166666657</v>
      </c>
      <c r="P341" s="175">
        <f>Assumptions!$G$55*Assumptions!$G$46*INDEX(Demand!P$9:P$1040, MATCH($C341, Demand!$B$9:$B$1040,0))</f>
        <v>70.643854166666657</v>
      </c>
      <c r="Q341" s="175">
        <f>Assumptions!$G$55*Assumptions!$G$46*INDEX(Demand!Q$9:Q$1040, MATCH($C341, Demand!$B$9:$B$1040,0))</f>
        <v>70.643854166666657</v>
      </c>
      <c r="R341" s="175">
        <f>Assumptions!$G$55*Assumptions!$G$46*INDEX(Demand!R$9:R$1040, MATCH($C341, Demand!$B$9:$B$1040,0))</f>
        <v>70.643854166666657</v>
      </c>
      <c r="S341" s="175">
        <f>Assumptions!$G$55*Assumptions!$G$46*INDEX(Demand!S$9:S$1040, MATCH($C341, Demand!$B$9:$B$1040,0))</f>
        <v>70.643854166666657</v>
      </c>
      <c r="T341" s="175">
        <f>Assumptions!$G$55*Assumptions!$G$46*INDEX(Demand!T$9:T$1040, MATCH($C341, Demand!$B$9:$B$1040,0))</f>
        <v>70.643854166666657</v>
      </c>
      <c r="U341" s="175">
        <f>Assumptions!$G$55*Assumptions!$G$46*INDEX(Demand!U$9:U$1040, MATCH($C341, Demand!$B$9:$B$1040,0))</f>
        <v>70.643854166666657</v>
      </c>
      <c r="V341" s="175">
        <f>Assumptions!$G$55*Assumptions!$G$46*INDEX(Demand!V$9:V$1040, MATCH($C341, Demand!$B$9:$B$1040,0))</f>
        <v>70.643854166666657</v>
      </c>
      <c r="W341" s="175">
        <f>Assumptions!$G$55*Assumptions!$G$46*INDEX(Demand!W$9:W$1040, MATCH($C341, Demand!$B$9:$B$1040,0))</f>
        <v>70.643854166666657</v>
      </c>
      <c r="X341" s="175">
        <f>Assumptions!$G$55*Assumptions!$G$46*INDEX(Demand!X$9:X$1040, MATCH($C341, Demand!$B$9:$B$1040,0))</f>
        <v>70.643854166666657</v>
      </c>
    </row>
    <row r="342" spans="2:24" s="1" customFormat="1" x14ac:dyDescent="0.2">
      <c r="B342" s="220">
        <f>'Span data'!B343</f>
        <v>10373345</v>
      </c>
      <c r="C342" s="169" t="str">
        <f>'Span data'!C343</f>
        <v>MNA034</v>
      </c>
      <c r="D342" s="162"/>
      <c r="E342" s="175">
        <f>Assumptions!$G$55*Assumptions!$G$46*INDEX(Demand!E$9:E$1040, MATCH($C342, Demand!$B$9:$B$1040,0))</f>
        <v>66.79239583333333</v>
      </c>
      <c r="F342" s="175">
        <f>Assumptions!$G$55*Assumptions!$G$46*INDEX(Demand!F$9:F$1040, MATCH($C342, Demand!$B$9:$B$1040,0))</f>
        <v>67.400520833333331</v>
      </c>
      <c r="G342" s="175">
        <f>Assumptions!$G$55*Assumptions!$G$46*INDEX(Demand!G$9:G$1040, MATCH($C342, Demand!$B$9:$B$1040,0))</f>
        <v>68.211354166666666</v>
      </c>
      <c r="H342" s="175">
        <f>Assumptions!$G$55*Assumptions!$G$46*INDEX(Demand!H$9:H$1040, MATCH($C342, Demand!$B$9:$B$1040,0))</f>
        <v>68.718124999999986</v>
      </c>
      <c r="I342" s="175">
        <f>Assumptions!$G$55*Assumptions!$G$46*INDEX(Demand!I$9:I$1040, MATCH($C342, Demand!$B$9:$B$1040,0))</f>
        <v>68.718124999999986</v>
      </c>
      <c r="J342" s="175">
        <f>Assumptions!$G$55*Assumptions!$G$46*INDEX(Demand!J$9:J$1040, MATCH($C342, Demand!$B$9:$B$1040,0))</f>
        <v>68.920833333333334</v>
      </c>
      <c r="K342" s="175">
        <f>Assumptions!$G$55*Assumptions!$G$46*INDEX(Demand!K$9:K$1040, MATCH($C342, Demand!$B$9:$B$1040,0))</f>
        <v>69.833020833333322</v>
      </c>
      <c r="L342" s="175">
        <f>Assumptions!$G$55*Assumptions!$G$46*INDEX(Demand!L$9:L$1040, MATCH($C342, Demand!$B$9:$B$1040,0))</f>
        <v>70.846562500000005</v>
      </c>
      <c r="M342" s="175">
        <f>Assumptions!$G$55*Assumptions!$G$46*INDEX(Demand!M$9:M$1040, MATCH($C342, Demand!$B$9:$B$1040,0))</f>
        <v>70.643854166666657</v>
      </c>
      <c r="N342" s="175">
        <f>Assumptions!$G$55*Assumptions!$G$46*INDEX(Demand!N$9:N$1040, MATCH($C342, Demand!$B$9:$B$1040,0))</f>
        <v>70.643854166666657</v>
      </c>
      <c r="O342" s="175">
        <f>Assumptions!$G$55*Assumptions!$G$46*INDEX(Demand!O$9:O$1040, MATCH($C342, Demand!$B$9:$B$1040,0))</f>
        <v>70.643854166666657</v>
      </c>
      <c r="P342" s="175">
        <f>Assumptions!$G$55*Assumptions!$G$46*INDEX(Demand!P$9:P$1040, MATCH($C342, Demand!$B$9:$B$1040,0))</f>
        <v>70.643854166666657</v>
      </c>
      <c r="Q342" s="175">
        <f>Assumptions!$G$55*Assumptions!$G$46*INDEX(Demand!Q$9:Q$1040, MATCH($C342, Demand!$B$9:$B$1040,0))</f>
        <v>70.643854166666657</v>
      </c>
      <c r="R342" s="175">
        <f>Assumptions!$G$55*Assumptions!$G$46*INDEX(Demand!R$9:R$1040, MATCH($C342, Demand!$B$9:$B$1040,0))</f>
        <v>70.643854166666657</v>
      </c>
      <c r="S342" s="175">
        <f>Assumptions!$G$55*Assumptions!$G$46*INDEX(Demand!S$9:S$1040, MATCH($C342, Demand!$B$9:$B$1040,0))</f>
        <v>70.643854166666657</v>
      </c>
      <c r="T342" s="175">
        <f>Assumptions!$G$55*Assumptions!$G$46*INDEX(Demand!T$9:T$1040, MATCH($C342, Demand!$B$9:$B$1040,0))</f>
        <v>70.643854166666657</v>
      </c>
      <c r="U342" s="175">
        <f>Assumptions!$G$55*Assumptions!$G$46*INDEX(Demand!U$9:U$1040, MATCH($C342, Demand!$B$9:$B$1040,0))</f>
        <v>70.643854166666657</v>
      </c>
      <c r="V342" s="175">
        <f>Assumptions!$G$55*Assumptions!$G$46*INDEX(Demand!V$9:V$1040, MATCH($C342, Demand!$B$9:$B$1040,0))</f>
        <v>70.643854166666657</v>
      </c>
      <c r="W342" s="175">
        <f>Assumptions!$G$55*Assumptions!$G$46*INDEX(Demand!W$9:W$1040, MATCH($C342, Demand!$B$9:$B$1040,0))</f>
        <v>70.643854166666657</v>
      </c>
      <c r="X342" s="175">
        <f>Assumptions!$G$55*Assumptions!$G$46*INDEX(Demand!X$9:X$1040, MATCH($C342, Demand!$B$9:$B$1040,0))</f>
        <v>70.643854166666657</v>
      </c>
    </row>
    <row r="343" spans="2:24" s="1" customFormat="1" x14ac:dyDescent="0.2">
      <c r="B343" s="220">
        <f>'Span data'!B344</f>
        <v>10373712</v>
      </c>
      <c r="C343" s="169" t="str">
        <f>'Span data'!C344</f>
        <v>MNA034</v>
      </c>
      <c r="D343" s="162"/>
      <c r="E343" s="175">
        <f>Assumptions!$G$55*Assumptions!$G$46*INDEX(Demand!E$9:E$1040, MATCH($C343, Demand!$B$9:$B$1040,0))</f>
        <v>66.79239583333333</v>
      </c>
      <c r="F343" s="175">
        <f>Assumptions!$G$55*Assumptions!$G$46*INDEX(Demand!F$9:F$1040, MATCH($C343, Demand!$B$9:$B$1040,0))</f>
        <v>67.400520833333331</v>
      </c>
      <c r="G343" s="175">
        <f>Assumptions!$G$55*Assumptions!$G$46*INDEX(Demand!G$9:G$1040, MATCH($C343, Demand!$B$9:$B$1040,0))</f>
        <v>68.211354166666666</v>
      </c>
      <c r="H343" s="175">
        <f>Assumptions!$G$55*Assumptions!$G$46*INDEX(Demand!H$9:H$1040, MATCH($C343, Demand!$B$9:$B$1040,0))</f>
        <v>68.718124999999986</v>
      </c>
      <c r="I343" s="175">
        <f>Assumptions!$G$55*Assumptions!$G$46*INDEX(Demand!I$9:I$1040, MATCH($C343, Demand!$B$9:$B$1040,0))</f>
        <v>68.718124999999986</v>
      </c>
      <c r="J343" s="175">
        <f>Assumptions!$G$55*Assumptions!$G$46*INDEX(Demand!J$9:J$1040, MATCH($C343, Demand!$B$9:$B$1040,0))</f>
        <v>68.920833333333334</v>
      </c>
      <c r="K343" s="175">
        <f>Assumptions!$G$55*Assumptions!$G$46*INDEX(Demand!K$9:K$1040, MATCH($C343, Demand!$B$9:$B$1040,0))</f>
        <v>69.833020833333322</v>
      </c>
      <c r="L343" s="175">
        <f>Assumptions!$G$55*Assumptions!$G$46*INDEX(Demand!L$9:L$1040, MATCH($C343, Demand!$B$9:$B$1040,0))</f>
        <v>70.846562500000005</v>
      </c>
      <c r="M343" s="175">
        <f>Assumptions!$G$55*Assumptions!$G$46*INDEX(Demand!M$9:M$1040, MATCH($C343, Demand!$B$9:$B$1040,0))</f>
        <v>70.643854166666657</v>
      </c>
      <c r="N343" s="175">
        <f>Assumptions!$G$55*Assumptions!$G$46*INDEX(Demand!N$9:N$1040, MATCH($C343, Demand!$B$9:$B$1040,0))</f>
        <v>70.643854166666657</v>
      </c>
      <c r="O343" s="175">
        <f>Assumptions!$G$55*Assumptions!$G$46*INDEX(Demand!O$9:O$1040, MATCH($C343, Demand!$B$9:$B$1040,0))</f>
        <v>70.643854166666657</v>
      </c>
      <c r="P343" s="175">
        <f>Assumptions!$G$55*Assumptions!$G$46*INDEX(Demand!P$9:P$1040, MATCH($C343, Demand!$B$9:$B$1040,0))</f>
        <v>70.643854166666657</v>
      </c>
      <c r="Q343" s="175">
        <f>Assumptions!$G$55*Assumptions!$G$46*INDEX(Demand!Q$9:Q$1040, MATCH($C343, Demand!$B$9:$B$1040,0))</f>
        <v>70.643854166666657</v>
      </c>
      <c r="R343" s="175">
        <f>Assumptions!$G$55*Assumptions!$G$46*INDEX(Demand!R$9:R$1040, MATCH($C343, Demand!$B$9:$B$1040,0))</f>
        <v>70.643854166666657</v>
      </c>
      <c r="S343" s="175">
        <f>Assumptions!$G$55*Assumptions!$G$46*INDEX(Demand!S$9:S$1040, MATCH($C343, Demand!$B$9:$B$1040,0))</f>
        <v>70.643854166666657</v>
      </c>
      <c r="T343" s="175">
        <f>Assumptions!$G$55*Assumptions!$G$46*INDEX(Demand!T$9:T$1040, MATCH($C343, Demand!$B$9:$B$1040,0))</f>
        <v>70.643854166666657</v>
      </c>
      <c r="U343" s="175">
        <f>Assumptions!$G$55*Assumptions!$G$46*INDEX(Demand!U$9:U$1040, MATCH($C343, Demand!$B$9:$B$1040,0))</f>
        <v>70.643854166666657</v>
      </c>
      <c r="V343" s="175">
        <f>Assumptions!$G$55*Assumptions!$G$46*INDEX(Demand!V$9:V$1040, MATCH($C343, Demand!$B$9:$B$1040,0))</f>
        <v>70.643854166666657</v>
      </c>
      <c r="W343" s="175">
        <f>Assumptions!$G$55*Assumptions!$G$46*INDEX(Demand!W$9:W$1040, MATCH($C343, Demand!$B$9:$B$1040,0))</f>
        <v>70.643854166666657</v>
      </c>
      <c r="X343" s="175">
        <f>Assumptions!$G$55*Assumptions!$G$46*INDEX(Demand!X$9:X$1040, MATCH($C343, Demand!$B$9:$B$1040,0))</f>
        <v>70.643854166666657</v>
      </c>
    </row>
    <row r="344" spans="2:24" s="1" customFormat="1" x14ac:dyDescent="0.2">
      <c r="B344" s="220">
        <f>'Span data'!B345</f>
        <v>10374056</v>
      </c>
      <c r="C344" s="169" t="str">
        <f>'Span data'!C345</f>
        <v>MNA034</v>
      </c>
      <c r="D344" s="162"/>
      <c r="E344" s="175">
        <f>Assumptions!$G$55*Assumptions!$G$46*INDEX(Demand!E$9:E$1040, MATCH($C344, Demand!$B$9:$B$1040,0))</f>
        <v>66.79239583333333</v>
      </c>
      <c r="F344" s="175">
        <f>Assumptions!$G$55*Assumptions!$G$46*INDEX(Demand!F$9:F$1040, MATCH($C344, Demand!$B$9:$B$1040,0))</f>
        <v>67.400520833333331</v>
      </c>
      <c r="G344" s="175">
        <f>Assumptions!$G$55*Assumptions!$G$46*INDEX(Demand!G$9:G$1040, MATCH($C344, Demand!$B$9:$B$1040,0))</f>
        <v>68.211354166666666</v>
      </c>
      <c r="H344" s="175">
        <f>Assumptions!$G$55*Assumptions!$G$46*INDEX(Demand!H$9:H$1040, MATCH($C344, Demand!$B$9:$B$1040,0))</f>
        <v>68.718124999999986</v>
      </c>
      <c r="I344" s="175">
        <f>Assumptions!$G$55*Assumptions!$G$46*INDEX(Demand!I$9:I$1040, MATCH($C344, Demand!$B$9:$B$1040,0))</f>
        <v>68.718124999999986</v>
      </c>
      <c r="J344" s="175">
        <f>Assumptions!$G$55*Assumptions!$G$46*INDEX(Demand!J$9:J$1040, MATCH($C344, Demand!$B$9:$B$1040,0))</f>
        <v>68.920833333333334</v>
      </c>
      <c r="K344" s="175">
        <f>Assumptions!$G$55*Assumptions!$G$46*INDEX(Demand!K$9:K$1040, MATCH($C344, Demand!$B$9:$B$1040,0))</f>
        <v>69.833020833333322</v>
      </c>
      <c r="L344" s="175">
        <f>Assumptions!$G$55*Assumptions!$G$46*INDEX(Demand!L$9:L$1040, MATCH($C344, Demand!$B$9:$B$1040,0))</f>
        <v>70.846562500000005</v>
      </c>
      <c r="M344" s="175">
        <f>Assumptions!$G$55*Assumptions!$G$46*INDEX(Demand!M$9:M$1040, MATCH($C344, Demand!$B$9:$B$1040,0))</f>
        <v>70.643854166666657</v>
      </c>
      <c r="N344" s="175">
        <f>Assumptions!$G$55*Assumptions!$G$46*INDEX(Demand!N$9:N$1040, MATCH($C344, Demand!$B$9:$B$1040,0))</f>
        <v>70.643854166666657</v>
      </c>
      <c r="O344" s="175">
        <f>Assumptions!$G$55*Assumptions!$G$46*INDEX(Demand!O$9:O$1040, MATCH($C344, Demand!$B$9:$B$1040,0))</f>
        <v>70.643854166666657</v>
      </c>
      <c r="P344" s="175">
        <f>Assumptions!$G$55*Assumptions!$G$46*INDEX(Demand!P$9:P$1040, MATCH($C344, Demand!$B$9:$B$1040,0))</f>
        <v>70.643854166666657</v>
      </c>
      <c r="Q344" s="175">
        <f>Assumptions!$G$55*Assumptions!$G$46*INDEX(Demand!Q$9:Q$1040, MATCH($C344, Demand!$B$9:$B$1040,0))</f>
        <v>70.643854166666657</v>
      </c>
      <c r="R344" s="175">
        <f>Assumptions!$G$55*Assumptions!$G$46*INDEX(Demand!R$9:R$1040, MATCH($C344, Demand!$B$9:$B$1040,0))</f>
        <v>70.643854166666657</v>
      </c>
      <c r="S344" s="175">
        <f>Assumptions!$G$55*Assumptions!$G$46*INDEX(Demand!S$9:S$1040, MATCH($C344, Demand!$B$9:$B$1040,0))</f>
        <v>70.643854166666657</v>
      </c>
      <c r="T344" s="175">
        <f>Assumptions!$G$55*Assumptions!$G$46*INDEX(Demand!T$9:T$1040, MATCH($C344, Demand!$B$9:$B$1040,0))</f>
        <v>70.643854166666657</v>
      </c>
      <c r="U344" s="175">
        <f>Assumptions!$G$55*Assumptions!$G$46*INDEX(Demand!U$9:U$1040, MATCH($C344, Demand!$B$9:$B$1040,0))</f>
        <v>70.643854166666657</v>
      </c>
      <c r="V344" s="175">
        <f>Assumptions!$G$55*Assumptions!$G$46*INDEX(Demand!V$9:V$1040, MATCH($C344, Demand!$B$9:$B$1040,0))</f>
        <v>70.643854166666657</v>
      </c>
      <c r="W344" s="175">
        <f>Assumptions!$G$55*Assumptions!$G$46*INDEX(Demand!W$9:W$1040, MATCH($C344, Demand!$B$9:$B$1040,0))</f>
        <v>70.643854166666657</v>
      </c>
      <c r="X344" s="175">
        <f>Assumptions!$G$55*Assumptions!$G$46*INDEX(Demand!X$9:X$1040, MATCH($C344, Demand!$B$9:$B$1040,0))</f>
        <v>70.643854166666657</v>
      </c>
    </row>
    <row r="345" spans="2:24" s="1" customFormat="1" x14ac:dyDescent="0.2">
      <c r="B345" s="220">
        <f>'Span data'!B346</f>
        <v>10376361</v>
      </c>
      <c r="C345" s="169" t="str">
        <f>'Span data'!C346</f>
        <v>MNA034</v>
      </c>
      <c r="D345" s="162"/>
      <c r="E345" s="175">
        <f>Assumptions!$G$55*Assumptions!$G$46*INDEX(Demand!E$9:E$1040, MATCH($C345, Demand!$B$9:$B$1040,0))</f>
        <v>66.79239583333333</v>
      </c>
      <c r="F345" s="175">
        <f>Assumptions!$G$55*Assumptions!$G$46*INDEX(Demand!F$9:F$1040, MATCH($C345, Demand!$B$9:$B$1040,0))</f>
        <v>67.400520833333331</v>
      </c>
      <c r="G345" s="175">
        <f>Assumptions!$G$55*Assumptions!$G$46*INDEX(Demand!G$9:G$1040, MATCH($C345, Demand!$B$9:$B$1040,0))</f>
        <v>68.211354166666666</v>
      </c>
      <c r="H345" s="175">
        <f>Assumptions!$G$55*Assumptions!$G$46*INDEX(Demand!H$9:H$1040, MATCH($C345, Demand!$B$9:$B$1040,0))</f>
        <v>68.718124999999986</v>
      </c>
      <c r="I345" s="175">
        <f>Assumptions!$G$55*Assumptions!$G$46*INDEX(Demand!I$9:I$1040, MATCH($C345, Demand!$B$9:$B$1040,0))</f>
        <v>68.718124999999986</v>
      </c>
      <c r="J345" s="175">
        <f>Assumptions!$G$55*Assumptions!$G$46*INDEX(Demand!J$9:J$1040, MATCH($C345, Demand!$B$9:$B$1040,0))</f>
        <v>68.920833333333334</v>
      </c>
      <c r="K345" s="175">
        <f>Assumptions!$G$55*Assumptions!$G$46*INDEX(Demand!K$9:K$1040, MATCH($C345, Demand!$B$9:$B$1040,0))</f>
        <v>69.833020833333322</v>
      </c>
      <c r="L345" s="175">
        <f>Assumptions!$G$55*Assumptions!$G$46*INDEX(Demand!L$9:L$1040, MATCH($C345, Demand!$B$9:$B$1040,0))</f>
        <v>70.846562500000005</v>
      </c>
      <c r="M345" s="175">
        <f>Assumptions!$G$55*Assumptions!$G$46*INDEX(Demand!M$9:M$1040, MATCH($C345, Demand!$B$9:$B$1040,0))</f>
        <v>70.643854166666657</v>
      </c>
      <c r="N345" s="175">
        <f>Assumptions!$G$55*Assumptions!$G$46*INDEX(Demand!N$9:N$1040, MATCH($C345, Demand!$B$9:$B$1040,0))</f>
        <v>70.643854166666657</v>
      </c>
      <c r="O345" s="175">
        <f>Assumptions!$G$55*Assumptions!$G$46*INDEX(Demand!O$9:O$1040, MATCH($C345, Demand!$B$9:$B$1040,0))</f>
        <v>70.643854166666657</v>
      </c>
      <c r="P345" s="175">
        <f>Assumptions!$G$55*Assumptions!$G$46*INDEX(Demand!P$9:P$1040, MATCH($C345, Demand!$B$9:$B$1040,0))</f>
        <v>70.643854166666657</v>
      </c>
      <c r="Q345" s="175">
        <f>Assumptions!$G$55*Assumptions!$G$46*INDEX(Demand!Q$9:Q$1040, MATCH($C345, Demand!$B$9:$B$1040,0))</f>
        <v>70.643854166666657</v>
      </c>
      <c r="R345" s="175">
        <f>Assumptions!$G$55*Assumptions!$G$46*INDEX(Demand!R$9:R$1040, MATCH($C345, Demand!$B$9:$B$1040,0))</f>
        <v>70.643854166666657</v>
      </c>
      <c r="S345" s="175">
        <f>Assumptions!$G$55*Assumptions!$G$46*INDEX(Demand!S$9:S$1040, MATCH($C345, Demand!$B$9:$B$1040,0))</f>
        <v>70.643854166666657</v>
      </c>
      <c r="T345" s="175">
        <f>Assumptions!$G$55*Assumptions!$G$46*INDEX(Demand!T$9:T$1040, MATCH($C345, Demand!$B$9:$B$1040,0))</f>
        <v>70.643854166666657</v>
      </c>
      <c r="U345" s="175">
        <f>Assumptions!$G$55*Assumptions!$G$46*INDEX(Demand!U$9:U$1040, MATCH($C345, Demand!$B$9:$B$1040,0))</f>
        <v>70.643854166666657</v>
      </c>
      <c r="V345" s="175">
        <f>Assumptions!$G$55*Assumptions!$G$46*INDEX(Demand!V$9:V$1040, MATCH($C345, Demand!$B$9:$B$1040,0))</f>
        <v>70.643854166666657</v>
      </c>
      <c r="W345" s="175">
        <f>Assumptions!$G$55*Assumptions!$G$46*INDEX(Demand!W$9:W$1040, MATCH($C345, Demand!$B$9:$B$1040,0))</f>
        <v>70.643854166666657</v>
      </c>
      <c r="X345" s="175">
        <f>Assumptions!$G$55*Assumptions!$G$46*INDEX(Demand!X$9:X$1040, MATCH($C345, Demand!$B$9:$B$1040,0))</f>
        <v>70.643854166666657</v>
      </c>
    </row>
    <row r="346" spans="2:24" s="1" customFormat="1" x14ac:dyDescent="0.2">
      <c r="B346" s="220">
        <f>'Span data'!B347</f>
        <v>10376367</v>
      </c>
      <c r="C346" s="169" t="str">
        <f>'Span data'!C347</f>
        <v>MNA034</v>
      </c>
      <c r="D346" s="162"/>
      <c r="E346" s="175">
        <f>Assumptions!$G$55*Assumptions!$G$46*INDEX(Demand!E$9:E$1040, MATCH($C346, Demand!$B$9:$B$1040,0))</f>
        <v>66.79239583333333</v>
      </c>
      <c r="F346" s="175">
        <f>Assumptions!$G$55*Assumptions!$G$46*INDEX(Demand!F$9:F$1040, MATCH($C346, Demand!$B$9:$B$1040,0))</f>
        <v>67.400520833333331</v>
      </c>
      <c r="G346" s="175">
        <f>Assumptions!$G$55*Assumptions!$G$46*INDEX(Demand!G$9:G$1040, MATCH($C346, Demand!$B$9:$B$1040,0))</f>
        <v>68.211354166666666</v>
      </c>
      <c r="H346" s="175">
        <f>Assumptions!$G$55*Assumptions!$G$46*INDEX(Demand!H$9:H$1040, MATCH($C346, Demand!$B$9:$B$1040,0))</f>
        <v>68.718124999999986</v>
      </c>
      <c r="I346" s="175">
        <f>Assumptions!$G$55*Assumptions!$G$46*INDEX(Demand!I$9:I$1040, MATCH($C346, Demand!$B$9:$B$1040,0))</f>
        <v>68.718124999999986</v>
      </c>
      <c r="J346" s="175">
        <f>Assumptions!$G$55*Assumptions!$G$46*INDEX(Demand!J$9:J$1040, MATCH($C346, Demand!$B$9:$B$1040,0))</f>
        <v>68.920833333333334</v>
      </c>
      <c r="K346" s="175">
        <f>Assumptions!$G$55*Assumptions!$G$46*INDEX(Demand!K$9:K$1040, MATCH($C346, Demand!$B$9:$B$1040,0))</f>
        <v>69.833020833333322</v>
      </c>
      <c r="L346" s="175">
        <f>Assumptions!$G$55*Assumptions!$G$46*INDEX(Demand!L$9:L$1040, MATCH($C346, Demand!$B$9:$B$1040,0))</f>
        <v>70.846562500000005</v>
      </c>
      <c r="M346" s="175">
        <f>Assumptions!$G$55*Assumptions!$G$46*INDEX(Demand!M$9:M$1040, MATCH($C346, Demand!$B$9:$B$1040,0))</f>
        <v>70.643854166666657</v>
      </c>
      <c r="N346" s="175">
        <f>Assumptions!$G$55*Assumptions!$G$46*INDEX(Demand!N$9:N$1040, MATCH($C346, Demand!$B$9:$B$1040,0))</f>
        <v>70.643854166666657</v>
      </c>
      <c r="O346" s="175">
        <f>Assumptions!$G$55*Assumptions!$G$46*INDEX(Demand!O$9:O$1040, MATCH($C346, Demand!$B$9:$B$1040,0))</f>
        <v>70.643854166666657</v>
      </c>
      <c r="P346" s="175">
        <f>Assumptions!$G$55*Assumptions!$G$46*INDEX(Demand!P$9:P$1040, MATCH($C346, Demand!$B$9:$B$1040,0))</f>
        <v>70.643854166666657</v>
      </c>
      <c r="Q346" s="175">
        <f>Assumptions!$G$55*Assumptions!$G$46*INDEX(Demand!Q$9:Q$1040, MATCH($C346, Demand!$B$9:$B$1040,0))</f>
        <v>70.643854166666657</v>
      </c>
      <c r="R346" s="175">
        <f>Assumptions!$G$55*Assumptions!$G$46*INDEX(Demand!R$9:R$1040, MATCH($C346, Demand!$B$9:$B$1040,0))</f>
        <v>70.643854166666657</v>
      </c>
      <c r="S346" s="175">
        <f>Assumptions!$G$55*Assumptions!$G$46*INDEX(Demand!S$9:S$1040, MATCH($C346, Demand!$B$9:$B$1040,0))</f>
        <v>70.643854166666657</v>
      </c>
      <c r="T346" s="175">
        <f>Assumptions!$G$55*Assumptions!$G$46*INDEX(Demand!T$9:T$1040, MATCH($C346, Demand!$B$9:$B$1040,0))</f>
        <v>70.643854166666657</v>
      </c>
      <c r="U346" s="175">
        <f>Assumptions!$G$55*Assumptions!$G$46*INDEX(Demand!U$9:U$1040, MATCH($C346, Demand!$B$9:$B$1040,0))</f>
        <v>70.643854166666657</v>
      </c>
      <c r="V346" s="175">
        <f>Assumptions!$G$55*Assumptions!$G$46*INDEX(Demand!V$9:V$1040, MATCH($C346, Demand!$B$9:$B$1040,0))</f>
        <v>70.643854166666657</v>
      </c>
      <c r="W346" s="175">
        <f>Assumptions!$G$55*Assumptions!$G$46*INDEX(Demand!W$9:W$1040, MATCH($C346, Demand!$B$9:$B$1040,0))</f>
        <v>70.643854166666657</v>
      </c>
      <c r="X346" s="175">
        <f>Assumptions!$G$55*Assumptions!$G$46*INDEX(Demand!X$9:X$1040, MATCH($C346, Demand!$B$9:$B$1040,0))</f>
        <v>70.643854166666657</v>
      </c>
    </row>
    <row r="347" spans="2:24" s="1" customFormat="1" x14ac:dyDescent="0.2">
      <c r="B347" s="220">
        <f>'Span data'!B348</f>
        <v>10376369</v>
      </c>
      <c r="C347" s="169" t="str">
        <f>'Span data'!C348</f>
        <v>MNA034</v>
      </c>
      <c r="D347" s="162"/>
      <c r="E347" s="175">
        <f>Assumptions!$G$55*Assumptions!$G$46*INDEX(Demand!E$9:E$1040, MATCH($C347, Demand!$B$9:$B$1040,0))</f>
        <v>66.79239583333333</v>
      </c>
      <c r="F347" s="175">
        <f>Assumptions!$G$55*Assumptions!$G$46*INDEX(Demand!F$9:F$1040, MATCH($C347, Demand!$B$9:$B$1040,0))</f>
        <v>67.400520833333331</v>
      </c>
      <c r="G347" s="175">
        <f>Assumptions!$G$55*Assumptions!$G$46*INDEX(Demand!G$9:G$1040, MATCH($C347, Demand!$B$9:$B$1040,0))</f>
        <v>68.211354166666666</v>
      </c>
      <c r="H347" s="175">
        <f>Assumptions!$G$55*Assumptions!$G$46*INDEX(Demand!H$9:H$1040, MATCH($C347, Demand!$B$9:$B$1040,0))</f>
        <v>68.718124999999986</v>
      </c>
      <c r="I347" s="175">
        <f>Assumptions!$G$55*Assumptions!$G$46*INDEX(Demand!I$9:I$1040, MATCH($C347, Demand!$B$9:$B$1040,0))</f>
        <v>68.718124999999986</v>
      </c>
      <c r="J347" s="175">
        <f>Assumptions!$G$55*Assumptions!$G$46*INDEX(Demand!J$9:J$1040, MATCH($C347, Demand!$B$9:$B$1040,0))</f>
        <v>68.920833333333334</v>
      </c>
      <c r="K347" s="175">
        <f>Assumptions!$G$55*Assumptions!$G$46*INDEX(Demand!K$9:K$1040, MATCH($C347, Demand!$B$9:$B$1040,0))</f>
        <v>69.833020833333322</v>
      </c>
      <c r="L347" s="175">
        <f>Assumptions!$G$55*Assumptions!$G$46*INDEX(Demand!L$9:L$1040, MATCH($C347, Demand!$B$9:$B$1040,0))</f>
        <v>70.846562500000005</v>
      </c>
      <c r="M347" s="175">
        <f>Assumptions!$G$55*Assumptions!$G$46*INDEX(Demand!M$9:M$1040, MATCH($C347, Demand!$B$9:$B$1040,0))</f>
        <v>70.643854166666657</v>
      </c>
      <c r="N347" s="175">
        <f>Assumptions!$G$55*Assumptions!$G$46*INDEX(Demand!N$9:N$1040, MATCH($C347, Demand!$B$9:$B$1040,0))</f>
        <v>70.643854166666657</v>
      </c>
      <c r="O347" s="175">
        <f>Assumptions!$G$55*Assumptions!$G$46*INDEX(Demand!O$9:O$1040, MATCH($C347, Demand!$B$9:$B$1040,0))</f>
        <v>70.643854166666657</v>
      </c>
      <c r="P347" s="175">
        <f>Assumptions!$G$55*Assumptions!$G$46*INDEX(Demand!P$9:P$1040, MATCH($C347, Demand!$B$9:$B$1040,0))</f>
        <v>70.643854166666657</v>
      </c>
      <c r="Q347" s="175">
        <f>Assumptions!$G$55*Assumptions!$G$46*INDEX(Demand!Q$9:Q$1040, MATCH($C347, Demand!$B$9:$B$1040,0))</f>
        <v>70.643854166666657</v>
      </c>
      <c r="R347" s="175">
        <f>Assumptions!$G$55*Assumptions!$G$46*INDEX(Demand!R$9:R$1040, MATCH($C347, Demand!$B$9:$B$1040,0))</f>
        <v>70.643854166666657</v>
      </c>
      <c r="S347" s="175">
        <f>Assumptions!$G$55*Assumptions!$G$46*INDEX(Demand!S$9:S$1040, MATCH($C347, Demand!$B$9:$B$1040,0))</f>
        <v>70.643854166666657</v>
      </c>
      <c r="T347" s="175">
        <f>Assumptions!$G$55*Assumptions!$G$46*INDEX(Demand!T$9:T$1040, MATCH($C347, Demand!$B$9:$B$1040,0))</f>
        <v>70.643854166666657</v>
      </c>
      <c r="U347" s="175">
        <f>Assumptions!$G$55*Assumptions!$G$46*INDEX(Demand!U$9:U$1040, MATCH($C347, Demand!$B$9:$B$1040,0))</f>
        <v>70.643854166666657</v>
      </c>
      <c r="V347" s="175">
        <f>Assumptions!$G$55*Assumptions!$G$46*INDEX(Demand!V$9:V$1040, MATCH($C347, Demand!$B$9:$B$1040,0))</f>
        <v>70.643854166666657</v>
      </c>
      <c r="W347" s="175">
        <f>Assumptions!$G$55*Assumptions!$G$46*INDEX(Demand!W$9:W$1040, MATCH($C347, Demand!$B$9:$B$1040,0))</f>
        <v>70.643854166666657</v>
      </c>
      <c r="X347" s="175">
        <f>Assumptions!$G$55*Assumptions!$G$46*INDEX(Demand!X$9:X$1040, MATCH($C347, Demand!$B$9:$B$1040,0))</f>
        <v>70.643854166666657</v>
      </c>
    </row>
    <row r="348" spans="2:24" s="1" customFormat="1" x14ac:dyDescent="0.2">
      <c r="B348" s="220">
        <f>'Span data'!B349</f>
        <v>10376370</v>
      </c>
      <c r="C348" s="169" t="str">
        <f>'Span data'!C349</f>
        <v>MNA034</v>
      </c>
      <c r="D348" s="162"/>
      <c r="E348" s="175">
        <f>Assumptions!$G$55*Assumptions!$G$46*INDEX(Demand!E$9:E$1040, MATCH($C348, Demand!$B$9:$B$1040,0))</f>
        <v>66.79239583333333</v>
      </c>
      <c r="F348" s="175">
        <f>Assumptions!$G$55*Assumptions!$G$46*INDEX(Demand!F$9:F$1040, MATCH($C348, Demand!$B$9:$B$1040,0))</f>
        <v>67.400520833333331</v>
      </c>
      <c r="G348" s="175">
        <f>Assumptions!$G$55*Assumptions!$G$46*INDEX(Demand!G$9:G$1040, MATCH($C348, Demand!$B$9:$B$1040,0))</f>
        <v>68.211354166666666</v>
      </c>
      <c r="H348" s="175">
        <f>Assumptions!$G$55*Assumptions!$G$46*INDEX(Demand!H$9:H$1040, MATCH($C348, Demand!$B$9:$B$1040,0))</f>
        <v>68.718124999999986</v>
      </c>
      <c r="I348" s="175">
        <f>Assumptions!$G$55*Assumptions!$G$46*INDEX(Demand!I$9:I$1040, MATCH($C348, Demand!$B$9:$B$1040,0))</f>
        <v>68.718124999999986</v>
      </c>
      <c r="J348" s="175">
        <f>Assumptions!$G$55*Assumptions!$G$46*INDEX(Demand!J$9:J$1040, MATCH($C348, Demand!$B$9:$B$1040,0))</f>
        <v>68.920833333333334</v>
      </c>
      <c r="K348" s="175">
        <f>Assumptions!$G$55*Assumptions!$G$46*INDEX(Demand!K$9:K$1040, MATCH($C348, Demand!$B$9:$B$1040,0))</f>
        <v>69.833020833333322</v>
      </c>
      <c r="L348" s="175">
        <f>Assumptions!$G$55*Assumptions!$G$46*INDEX(Demand!L$9:L$1040, MATCH($C348, Demand!$B$9:$B$1040,0))</f>
        <v>70.846562500000005</v>
      </c>
      <c r="M348" s="175">
        <f>Assumptions!$G$55*Assumptions!$G$46*INDEX(Demand!M$9:M$1040, MATCH($C348, Demand!$B$9:$B$1040,0))</f>
        <v>70.643854166666657</v>
      </c>
      <c r="N348" s="175">
        <f>Assumptions!$G$55*Assumptions!$G$46*INDEX(Demand!N$9:N$1040, MATCH($C348, Demand!$B$9:$B$1040,0))</f>
        <v>70.643854166666657</v>
      </c>
      <c r="O348" s="175">
        <f>Assumptions!$G$55*Assumptions!$G$46*INDEX(Demand!O$9:O$1040, MATCH($C348, Demand!$B$9:$B$1040,0))</f>
        <v>70.643854166666657</v>
      </c>
      <c r="P348" s="175">
        <f>Assumptions!$G$55*Assumptions!$G$46*INDEX(Demand!P$9:P$1040, MATCH($C348, Demand!$B$9:$B$1040,0))</f>
        <v>70.643854166666657</v>
      </c>
      <c r="Q348" s="175">
        <f>Assumptions!$G$55*Assumptions!$G$46*INDEX(Demand!Q$9:Q$1040, MATCH($C348, Demand!$B$9:$B$1040,0))</f>
        <v>70.643854166666657</v>
      </c>
      <c r="R348" s="175">
        <f>Assumptions!$G$55*Assumptions!$G$46*INDEX(Demand!R$9:R$1040, MATCH($C348, Demand!$B$9:$B$1040,0))</f>
        <v>70.643854166666657</v>
      </c>
      <c r="S348" s="175">
        <f>Assumptions!$G$55*Assumptions!$G$46*INDEX(Demand!S$9:S$1040, MATCH($C348, Demand!$B$9:$B$1040,0))</f>
        <v>70.643854166666657</v>
      </c>
      <c r="T348" s="175">
        <f>Assumptions!$G$55*Assumptions!$G$46*INDEX(Demand!T$9:T$1040, MATCH($C348, Demand!$B$9:$B$1040,0))</f>
        <v>70.643854166666657</v>
      </c>
      <c r="U348" s="175">
        <f>Assumptions!$G$55*Assumptions!$G$46*INDEX(Demand!U$9:U$1040, MATCH($C348, Demand!$B$9:$B$1040,0))</f>
        <v>70.643854166666657</v>
      </c>
      <c r="V348" s="175">
        <f>Assumptions!$G$55*Assumptions!$G$46*INDEX(Demand!V$9:V$1040, MATCH($C348, Demand!$B$9:$B$1040,0))</f>
        <v>70.643854166666657</v>
      </c>
      <c r="W348" s="175">
        <f>Assumptions!$G$55*Assumptions!$G$46*INDEX(Demand!W$9:W$1040, MATCH($C348, Demand!$B$9:$B$1040,0))</f>
        <v>70.643854166666657</v>
      </c>
      <c r="X348" s="175">
        <f>Assumptions!$G$55*Assumptions!$G$46*INDEX(Demand!X$9:X$1040, MATCH($C348, Demand!$B$9:$B$1040,0))</f>
        <v>70.643854166666657</v>
      </c>
    </row>
    <row r="349" spans="2:24" s="1" customFormat="1" x14ac:dyDescent="0.2">
      <c r="B349" s="220">
        <f>'Span data'!B350</f>
        <v>10376373</v>
      </c>
      <c r="C349" s="169" t="str">
        <f>'Span data'!C350</f>
        <v>MNA034</v>
      </c>
      <c r="D349" s="162"/>
      <c r="E349" s="175">
        <f>Assumptions!$G$55*Assumptions!$G$46*INDEX(Demand!E$9:E$1040, MATCH($C349, Demand!$B$9:$B$1040,0))</f>
        <v>66.79239583333333</v>
      </c>
      <c r="F349" s="175">
        <f>Assumptions!$G$55*Assumptions!$G$46*INDEX(Demand!F$9:F$1040, MATCH($C349, Demand!$B$9:$B$1040,0))</f>
        <v>67.400520833333331</v>
      </c>
      <c r="G349" s="175">
        <f>Assumptions!$G$55*Assumptions!$G$46*INDEX(Demand!G$9:G$1040, MATCH($C349, Demand!$B$9:$B$1040,0))</f>
        <v>68.211354166666666</v>
      </c>
      <c r="H349" s="175">
        <f>Assumptions!$G$55*Assumptions!$G$46*INDEX(Demand!H$9:H$1040, MATCH($C349, Demand!$B$9:$B$1040,0))</f>
        <v>68.718124999999986</v>
      </c>
      <c r="I349" s="175">
        <f>Assumptions!$G$55*Assumptions!$G$46*INDEX(Demand!I$9:I$1040, MATCH($C349, Demand!$B$9:$B$1040,0))</f>
        <v>68.718124999999986</v>
      </c>
      <c r="J349" s="175">
        <f>Assumptions!$G$55*Assumptions!$G$46*INDEX(Demand!J$9:J$1040, MATCH($C349, Demand!$B$9:$B$1040,0))</f>
        <v>68.920833333333334</v>
      </c>
      <c r="K349" s="175">
        <f>Assumptions!$G$55*Assumptions!$G$46*INDEX(Demand!K$9:K$1040, MATCH($C349, Demand!$B$9:$B$1040,0))</f>
        <v>69.833020833333322</v>
      </c>
      <c r="L349" s="175">
        <f>Assumptions!$G$55*Assumptions!$G$46*INDEX(Demand!L$9:L$1040, MATCH($C349, Demand!$B$9:$B$1040,0))</f>
        <v>70.846562500000005</v>
      </c>
      <c r="M349" s="175">
        <f>Assumptions!$G$55*Assumptions!$G$46*INDEX(Demand!M$9:M$1040, MATCH($C349, Demand!$B$9:$B$1040,0))</f>
        <v>70.643854166666657</v>
      </c>
      <c r="N349" s="175">
        <f>Assumptions!$G$55*Assumptions!$G$46*INDEX(Demand!N$9:N$1040, MATCH($C349, Demand!$B$9:$B$1040,0))</f>
        <v>70.643854166666657</v>
      </c>
      <c r="O349" s="175">
        <f>Assumptions!$G$55*Assumptions!$G$46*INDEX(Demand!O$9:O$1040, MATCH($C349, Demand!$B$9:$B$1040,0))</f>
        <v>70.643854166666657</v>
      </c>
      <c r="P349" s="175">
        <f>Assumptions!$G$55*Assumptions!$G$46*INDEX(Demand!P$9:P$1040, MATCH($C349, Demand!$B$9:$B$1040,0))</f>
        <v>70.643854166666657</v>
      </c>
      <c r="Q349" s="175">
        <f>Assumptions!$G$55*Assumptions!$G$46*INDEX(Demand!Q$9:Q$1040, MATCH($C349, Demand!$B$9:$B$1040,0))</f>
        <v>70.643854166666657</v>
      </c>
      <c r="R349" s="175">
        <f>Assumptions!$G$55*Assumptions!$G$46*INDEX(Demand!R$9:R$1040, MATCH($C349, Demand!$B$9:$B$1040,0))</f>
        <v>70.643854166666657</v>
      </c>
      <c r="S349" s="175">
        <f>Assumptions!$G$55*Assumptions!$G$46*INDEX(Demand!S$9:S$1040, MATCH($C349, Demand!$B$9:$B$1040,0))</f>
        <v>70.643854166666657</v>
      </c>
      <c r="T349" s="175">
        <f>Assumptions!$G$55*Assumptions!$G$46*INDEX(Demand!T$9:T$1040, MATCH($C349, Demand!$B$9:$B$1040,0))</f>
        <v>70.643854166666657</v>
      </c>
      <c r="U349" s="175">
        <f>Assumptions!$G$55*Assumptions!$G$46*INDEX(Demand!U$9:U$1040, MATCH($C349, Demand!$B$9:$B$1040,0))</f>
        <v>70.643854166666657</v>
      </c>
      <c r="V349" s="175">
        <f>Assumptions!$G$55*Assumptions!$G$46*INDEX(Demand!V$9:V$1040, MATCH($C349, Demand!$B$9:$B$1040,0))</f>
        <v>70.643854166666657</v>
      </c>
      <c r="W349" s="175">
        <f>Assumptions!$G$55*Assumptions!$G$46*INDEX(Demand!W$9:W$1040, MATCH($C349, Demand!$B$9:$B$1040,0))</f>
        <v>70.643854166666657</v>
      </c>
      <c r="X349" s="175">
        <f>Assumptions!$G$55*Assumptions!$G$46*INDEX(Demand!X$9:X$1040, MATCH($C349, Demand!$B$9:$B$1040,0))</f>
        <v>70.643854166666657</v>
      </c>
    </row>
    <row r="350" spans="2:24" s="1" customFormat="1" x14ac:dyDescent="0.2">
      <c r="B350" s="220">
        <f>'Span data'!B351</f>
        <v>10376473</v>
      </c>
      <c r="C350" s="169" t="str">
        <f>'Span data'!C351</f>
        <v>MNA034</v>
      </c>
      <c r="D350" s="162"/>
      <c r="E350" s="175">
        <f>Assumptions!$G$55*Assumptions!$G$46*INDEX(Demand!E$9:E$1040, MATCH($C350, Demand!$B$9:$B$1040,0))</f>
        <v>66.79239583333333</v>
      </c>
      <c r="F350" s="175">
        <f>Assumptions!$G$55*Assumptions!$G$46*INDEX(Demand!F$9:F$1040, MATCH($C350, Demand!$B$9:$B$1040,0))</f>
        <v>67.400520833333331</v>
      </c>
      <c r="G350" s="175">
        <f>Assumptions!$G$55*Assumptions!$G$46*INDEX(Demand!G$9:G$1040, MATCH($C350, Demand!$B$9:$B$1040,0))</f>
        <v>68.211354166666666</v>
      </c>
      <c r="H350" s="175">
        <f>Assumptions!$G$55*Assumptions!$G$46*INDEX(Demand!H$9:H$1040, MATCH($C350, Demand!$B$9:$B$1040,0))</f>
        <v>68.718124999999986</v>
      </c>
      <c r="I350" s="175">
        <f>Assumptions!$G$55*Assumptions!$G$46*INDEX(Demand!I$9:I$1040, MATCH($C350, Demand!$B$9:$B$1040,0))</f>
        <v>68.718124999999986</v>
      </c>
      <c r="J350" s="175">
        <f>Assumptions!$G$55*Assumptions!$G$46*INDEX(Demand!J$9:J$1040, MATCH($C350, Demand!$B$9:$B$1040,0))</f>
        <v>68.920833333333334</v>
      </c>
      <c r="K350" s="175">
        <f>Assumptions!$G$55*Assumptions!$G$46*INDEX(Demand!K$9:K$1040, MATCH($C350, Demand!$B$9:$B$1040,0))</f>
        <v>69.833020833333322</v>
      </c>
      <c r="L350" s="175">
        <f>Assumptions!$G$55*Assumptions!$G$46*INDEX(Demand!L$9:L$1040, MATCH($C350, Demand!$B$9:$B$1040,0))</f>
        <v>70.846562500000005</v>
      </c>
      <c r="M350" s="175">
        <f>Assumptions!$G$55*Assumptions!$G$46*INDEX(Demand!M$9:M$1040, MATCH($C350, Demand!$B$9:$B$1040,0))</f>
        <v>70.643854166666657</v>
      </c>
      <c r="N350" s="175">
        <f>Assumptions!$G$55*Assumptions!$G$46*INDEX(Demand!N$9:N$1040, MATCH($C350, Demand!$B$9:$B$1040,0))</f>
        <v>70.643854166666657</v>
      </c>
      <c r="O350" s="175">
        <f>Assumptions!$G$55*Assumptions!$G$46*INDEX(Demand!O$9:O$1040, MATCH($C350, Demand!$B$9:$B$1040,0))</f>
        <v>70.643854166666657</v>
      </c>
      <c r="P350" s="175">
        <f>Assumptions!$G$55*Assumptions!$G$46*INDEX(Demand!P$9:P$1040, MATCH($C350, Demand!$B$9:$B$1040,0))</f>
        <v>70.643854166666657</v>
      </c>
      <c r="Q350" s="175">
        <f>Assumptions!$G$55*Assumptions!$G$46*INDEX(Demand!Q$9:Q$1040, MATCH($C350, Demand!$B$9:$B$1040,0))</f>
        <v>70.643854166666657</v>
      </c>
      <c r="R350" s="175">
        <f>Assumptions!$G$55*Assumptions!$G$46*INDEX(Demand!R$9:R$1040, MATCH($C350, Demand!$B$9:$B$1040,0))</f>
        <v>70.643854166666657</v>
      </c>
      <c r="S350" s="175">
        <f>Assumptions!$G$55*Assumptions!$G$46*INDEX(Demand!S$9:S$1040, MATCH($C350, Demand!$B$9:$B$1040,0))</f>
        <v>70.643854166666657</v>
      </c>
      <c r="T350" s="175">
        <f>Assumptions!$G$55*Assumptions!$G$46*INDEX(Demand!T$9:T$1040, MATCH($C350, Demand!$B$9:$B$1040,0))</f>
        <v>70.643854166666657</v>
      </c>
      <c r="U350" s="175">
        <f>Assumptions!$G$55*Assumptions!$G$46*INDEX(Demand!U$9:U$1040, MATCH($C350, Demand!$B$9:$B$1040,0))</f>
        <v>70.643854166666657</v>
      </c>
      <c r="V350" s="175">
        <f>Assumptions!$G$55*Assumptions!$G$46*INDEX(Demand!V$9:V$1040, MATCH($C350, Demand!$B$9:$B$1040,0))</f>
        <v>70.643854166666657</v>
      </c>
      <c r="W350" s="175">
        <f>Assumptions!$G$55*Assumptions!$G$46*INDEX(Demand!W$9:W$1040, MATCH($C350, Demand!$B$9:$B$1040,0))</f>
        <v>70.643854166666657</v>
      </c>
      <c r="X350" s="175">
        <f>Assumptions!$G$55*Assumptions!$G$46*INDEX(Demand!X$9:X$1040, MATCH($C350, Demand!$B$9:$B$1040,0))</f>
        <v>70.643854166666657</v>
      </c>
    </row>
    <row r="351" spans="2:24" s="1" customFormat="1" x14ac:dyDescent="0.2">
      <c r="B351" s="220">
        <f>'Span data'!B352</f>
        <v>10376557</v>
      </c>
      <c r="C351" s="169" t="str">
        <f>'Span data'!C352</f>
        <v>RCT014</v>
      </c>
      <c r="D351" s="162"/>
      <c r="E351" s="175">
        <f>Assumptions!$G$55*Assumptions!$G$46*INDEX(Demand!E$9:E$1040, MATCH($C351, Demand!$B$9:$B$1040,0))</f>
        <v>100.23927083333334</v>
      </c>
      <c r="F351" s="175">
        <f>Assumptions!$G$55*Assumptions!$G$46*INDEX(Demand!F$9:F$1040, MATCH($C351, Demand!$B$9:$B$1040,0))</f>
        <v>100.44197916666666</v>
      </c>
      <c r="G351" s="175">
        <f>Assumptions!$G$55*Assumptions!$G$46*INDEX(Demand!G$9:G$1040, MATCH($C351, Demand!$B$9:$B$1040,0))</f>
        <v>100.84739583333332</v>
      </c>
      <c r="H351" s="175">
        <f>Assumptions!$G$55*Assumptions!$G$46*INDEX(Demand!H$9:H$1040, MATCH($C351, Demand!$B$9:$B$1040,0))</f>
        <v>100.94875</v>
      </c>
      <c r="I351" s="175">
        <f>Assumptions!$G$55*Assumptions!$G$46*INDEX(Demand!I$9:I$1040, MATCH($C351, Demand!$B$9:$B$1040,0))</f>
        <v>100.54333333333332</v>
      </c>
      <c r="J351" s="175">
        <f>Assumptions!$G$55*Assumptions!$G$46*INDEX(Demand!J$9:J$1040, MATCH($C351, Demand!$B$9:$B$1040,0))</f>
        <v>100.44197916666666</v>
      </c>
      <c r="K351" s="175">
        <f>Assumptions!$G$55*Assumptions!$G$46*INDEX(Demand!K$9:K$1040, MATCH($C351, Demand!$B$9:$B$1040,0))</f>
        <v>101.05010416666667</v>
      </c>
      <c r="L351" s="175">
        <f>Assumptions!$G$55*Assumptions!$G$46*INDEX(Demand!L$9:L$1040, MATCH($C351, Demand!$B$9:$B$1040,0))</f>
        <v>101.65822916666666</v>
      </c>
      <c r="M351" s="175">
        <f>Assumptions!$G$55*Assumptions!$G$46*INDEX(Demand!M$9:M$1040, MATCH($C351, Demand!$B$9:$B$1040,0))</f>
        <v>101.45552083333332</v>
      </c>
      <c r="N351" s="175">
        <f>Assumptions!$G$55*Assumptions!$G$46*INDEX(Demand!N$9:N$1040, MATCH($C351, Demand!$B$9:$B$1040,0))</f>
        <v>101.45552083333332</v>
      </c>
      <c r="O351" s="175">
        <f>Assumptions!$G$55*Assumptions!$G$46*INDEX(Demand!O$9:O$1040, MATCH($C351, Demand!$B$9:$B$1040,0))</f>
        <v>101.45552083333332</v>
      </c>
      <c r="P351" s="175">
        <f>Assumptions!$G$55*Assumptions!$G$46*INDEX(Demand!P$9:P$1040, MATCH($C351, Demand!$B$9:$B$1040,0))</f>
        <v>101.45552083333332</v>
      </c>
      <c r="Q351" s="175">
        <f>Assumptions!$G$55*Assumptions!$G$46*INDEX(Demand!Q$9:Q$1040, MATCH($C351, Demand!$B$9:$B$1040,0))</f>
        <v>101.45552083333332</v>
      </c>
      <c r="R351" s="175">
        <f>Assumptions!$G$55*Assumptions!$G$46*INDEX(Demand!R$9:R$1040, MATCH($C351, Demand!$B$9:$B$1040,0))</f>
        <v>101.45552083333332</v>
      </c>
      <c r="S351" s="175">
        <f>Assumptions!$G$55*Assumptions!$G$46*INDEX(Demand!S$9:S$1040, MATCH($C351, Demand!$B$9:$B$1040,0))</f>
        <v>101.45552083333332</v>
      </c>
      <c r="T351" s="175">
        <f>Assumptions!$G$55*Assumptions!$G$46*INDEX(Demand!T$9:T$1040, MATCH($C351, Demand!$B$9:$B$1040,0))</f>
        <v>101.45552083333332</v>
      </c>
      <c r="U351" s="175">
        <f>Assumptions!$G$55*Assumptions!$G$46*INDEX(Demand!U$9:U$1040, MATCH($C351, Demand!$B$9:$B$1040,0))</f>
        <v>101.45552083333332</v>
      </c>
      <c r="V351" s="175">
        <f>Assumptions!$G$55*Assumptions!$G$46*INDEX(Demand!V$9:V$1040, MATCH($C351, Demand!$B$9:$B$1040,0))</f>
        <v>101.45552083333332</v>
      </c>
      <c r="W351" s="175">
        <f>Assumptions!$G$55*Assumptions!$G$46*INDEX(Demand!W$9:W$1040, MATCH($C351, Demand!$B$9:$B$1040,0))</f>
        <v>101.45552083333332</v>
      </c>
      <c r="X351" s="175">
        <f>Assumptions!$G$55*Assumptions!$G$46*INDEX(Demand!X$9:X$1040, MATCH($C351, Demand!$B$9:$B$1040,0))</f>
        <v>101.45552083333332</v>
      </c>
    </row>
    <row r="352" spans="2:24" s="1" customFormat="1" x14ac:dyDescent="0.2">
      <c r="B352" s="220">
        <f>'Span data'!B353</f>
        <v>10376558</v>
      </c>
      <c r="C352" s="169" t="str">
        <f>'Span data'!C353</f>
        <v>RCT014</v>
      </c>
      <c r="D352" s="162"/>
      <c r="E352" s="175">
        <f>Assumptions!$G$55*Assumptions!$G$46*INDEX(Demand!E$9:E$1040, MATCH($C352, Demand!$B$9:$B$1040,0))</f>
        <v>100.23927083333334</v>
      </c>
      <c r="F352" s="175">
        <f>Assumptions!$G$55*Assumptions!$G$46*INDEX(Demand!F$9:F$1040, MATCH($C352, Demand!$B$9:$B$1040,0))</f>
        <v>100.44197916666666</v>
      </c>
      <c r="G352" s="175">
        <f>Assumptions!$G$55*Assumptions!$G$46*INDEX(Demand!G$9:G$1040, MATCH($C352, Demand!$B$9:$B$1040,0))</f>
        <v>100.84739583333332</v>
      </c>
      <c r="H352" s="175">
        <f>Assumptions!$G$55*Assumptions!$G$46*INDEX(Demand!H$9:H$1040, MATCH($C352, Demand!$B$9:$B$1040,0))</f>
        <v>100.94875</v>
      </c>
      <c r="I352" s="175">
        <f>Assumptions!$G$55*Assumptions!$G$46*INDEX(Demand!I$9:I$1040, MATCH($C352, Demand!$B$9:$B$1040,0))</f>
        <v>100.54333333333332</v>
      </c>
      <c r="J352" s="175">
        <f>Assumptions!$G$55*Assumptions!$G$46*INDEX(Demand!J$9:J$1040, MATCH($C352, Demand!$B$9:$B$1040,0))</f>
        <v>100.44197916666666</v>
      </c>
      <c r="K352" s="175">
        <f>Assumptions!$G$55*Assumptions!$G$46*INDEX(Demand!K$9:K$1040, MATCH($C352, Demand!$B$9:$B$1040,0))</f>
        <v>101.05010416666667</v>
      </c>
      <c r="L352" s="175">
        <f>Assumptions!$G$55*Assumptions!$G$46*INDEX(Demand!L$9:L$1040, MATCH($C352, Demand!$B$9:$B$1040,0))</f>
        <v>101.65822916666666</v>
      </c>
      <c r="M352" s="175">
        <f>Assumptions!$G$55*Assumptions!$G$46*INDEX(Demand!M$9:M$1040, MATCH($C352, Demand!$B$9:$B$1040,0))</f>
        <v>101.45552083333332</v>
      </c>
      <c r="N352" s="175">
        <f>Assumptions!$G$55*Assumptions!$G$46*INDEX(Demand!N$9:N$1040, MATCH($C352, Demand!$B$9:$B$1040,0))</f>
        <v>101.45552083333332</v>
      </c>
      <c r="O352" s="175">
        <f>Assumptions!$G$55*Assumptions!$G$46*INDEX(Demand!O$9:O$1040, MATCH($C352, Demand!$B$9:$B$1040,0))</f>
        <v>101.45552083333332</v>
      </c>
      <c r="P352" s="175">
        <f>Assumptions!$G$55*Assumptions!$G$46*INDEX(Demand!P$9:P$1040, MATCH($C352, Demand!$B$9:$B$1040,0))</f>
        <v>101.45552083333332</v>
      </c>
      <c r="Q352" s="175">
        <f>Assumptions!$G$55*Assumptions!$G$46*INDEX(Demand!Q$9:Q$1040, MATCH($C352, Demand!$B$9:$B$1040,0))</f>
        <v>101.45552083333332</v>
      </c>
      <c r="R352" s="175">
        <f>Assumptions!$G$55*Assumptions!$G$46*INDEX(Demand!R$9:R$1040, MATCH($C352, Demand!$B$9:$B$1040,0))</f>
        <v>101.45552083333332</v>
      </c>
      <c r="S352" s="175">
        <f>Assumptions!$G$55*Assumptions!$G$46*INDEX(Demand!S$9:S$1040, MATCH($C352, Demand!$B$9:$B$1040,0))</f>
        <v>101.45552083333332</v>
      </c>
      <c r="T352" s="175">
        <f>Assumptions!$G$55*Assumptions!$G$46*INDEX(Demand!T$9:T$1040, MATCH($C352, Demand!$B$9:$B$1040,0))</f>
        <v>101.45552083333332</v>
      </c>
      <c r="U352" s="175">
        <f>Assumptions!$G$55*Assumptions!$G$46*INDEX(Demand!U$9:U$1040, MATCH($C352, Demand!$B$9:$B$1040,0))</f>
        <v>101.45552083333332</v>
      </c>
      <c r="V352" s="175">
        <f>Assumptions!$G$55*Assumptions!$G$46*INDEX(Demand!V$9:V$1040, MATCH($C352, Demand!$B$9:$B$1040,0))</f>
        <v>101.45552083333332</v>
      </c>
      <c r="W352" s="175">
        <f>Assumptions!$G$55*Assumptions!$G$46*INDEX(Demand!W$9:W$1040, MATCH($C352, Demand!$B$9:$B$1040,0))</f>
        <v>101.45552083333332</v>
      </c>
      <c r="X352" s="175">
        <f>Assumptions!$G$55*Assumptions!$G$46*INDEX(Demand!X$9:X$1040, MATCH($C352, Demand!$B$9:$B$1040,0))</f>
        <v>101.45552083333332</v>
      </c>
    </row>
    <row r="353" spans="2:24" s="1" customFormat="1" x14ac:dyDescent="0.2">
      <c r="B353" s="220">
        <f>'Span data'!B354</f>
        <v>10378233</v>
      </c>
      <c r="C353" s="169" t="str">
        <f>'Span data'!C354</f>
        <v>RCT013</v>
      </c>
      <c r="D353" s="162"/>
      <c r="E353" s="175">
        <f>Assumptions!$G$55*Assumptions!$G$46*INDEX(Demand!E$9:E$1040, MATCH($C353, Demand!$B$9:$B$1040,0))</f>
        <v>114.12479166666665</v>
      </c>
      <c r="F353" s="175">
        <f>Assumptions!$G$55*Assumptions!$G$46*INDEX(Demand!F$9:F$1040, MATCH($C353, Demand!$B$9:$B$1040,0))</f>
        <v>114.32749999999999</v>
      </c>
      <c r="G353" s="175">
        <f>Assumptions!$G$55*Assumptions!$G$46*INDEX(Demand!G$9:G$1040, MATCH($C353, Demand!$B$9:$B$1040,0))</f>
        <v>115.44239583333334</v>
      </c>
      <c r="H353" s="175">
        <f>Assumptions!$G$55*Assumptions!$G$46*INDEX(Demand!H$9:H$1040, MATCH($C353, Demand!$B$9:$B$1040,0))</f>
        <v>115.84781249999999</v>
      </c>
      <c r="I353" s="175">
        <f>Assumptions!$G$55*Assumptions!$G$46*INDEX(Demand!I$9:I$1040, MATCH($C353, Demand!$B$9:$B$1040,0))</f>
        <v>115.34104166666667</v>
      </c>
      <c r="J353" s="175">
        <f>Assumptions!$G$55*Assumptions!$G$46*INDEX(Demand!J$9:J$1040, MATCH($C353, Demand!$B$9:$B$1040,0))</f>
        <v>115.23968749999997</v>
      </c>
      <c r="K353" s="175">
        <f>Assumptions!$G$55*Assumptions!$G$46*INDEX(Demand!K$9:K$1040, MATCH($C353, Demand!$B$9:$B$1040,0))</f>
        <v>116.55729166666664</v>
      </c>
      <c r="L353" s="175">
        <f>Assumptions!$G$55*Assumptions!$G$46*INDEX(Demand!L$9:L$1040, MATCH($C353, Demand!$B$9:$B$1040,0))</f>
        <v>118.28031249999998</v>
      </c>
      <c r="M353" s="175">
        <f>Assumptions!$G$55*Assumptions!$G$46*INDEX(Demand!M$9:M$1040, MATCH($C353, Demand!$B$9:$B$1040,0))</f>
        <v>117.57083333333333</v>
      </c>
      <c r="N353" s="175">
        <f>Assumptions!$G$55*Assumptions!$G$46*INDEX(Demand!N$9:N$1040, MATCH($C353, Demand!$B$9:$B$1040,0))</f>
        <v>117.57083333333333</v>
      </c>
      <c r="O353" s="175">
        <f>Assumptions!$G$55*Assumptions!$G$46*INDEX(Demand!O$9:O$1040, MATCH($C353, Demand!$B$9:$B$1040,0))</f>
        <v>117.57083333333333</v>
      </c>
      <c r="P353" s="175">
        <f>Assumptions!$G$55*Assumptions!$G$46*INDEX(Demand!P$9:P$1040, MATCH($C353, Demand!$B$9:$B$1040,0))</f>
        <v>117.57083333333333</v>
      </c>
      <c r="Q353" s="175">
        <f>Assumptions!$G$55*Assumptions!$G$46*INDEX(Demand!Q$9:Q$1040, MATCH($C353, Demand!$B$9:$B$1040,0))</f>
        <v>117.57083333333333</v>
      </c>
      <c r="R353" s="175">
        <f>Assumptions!$G$55*Assumptions!$G$46*INDEX(Demand!R$9:R$1040, MATCH($C353, Demand!$B$9:$B$1040,0))</f>
        <v>117.57083333333333</v>
      </c>
      <c r="S353" s="175">
        <f>Assumptions!$G$55*Assumptions!$G$46*INDEX(Demand!S$9:S$1040, MATCH($C353, Demand!$B$9:$B$1040,0))</f>
        <v>117.57083333333333</v>
      </c>
      <c r="T353" s="175">
        <f>Assumptions!$G$55*Assumptions!$G$46*INDEX(Demand!T$9:T$1040, MATCH($C353, Demand!$B$9:$B$1040,0))</f>
        <v>117.57083333333333</v>
      </c>
      <c r="U353" s="175">
        <f>Assumptions!$G$55*Assumptions!$G$46*INDEX(Demand!U$9:U$1040, MATCH($C353, Demand!$B$9:$B$1040,0))</f>
        <v>117.57083333333333</v>
      </c>
      <c r="V353" s="175">
        <f>Assumptions!$G$55*Assumptions!$G$46*INDEX(Demand!V$9:V$1040, MATCH($C353, Demand!$B$9:$B$1040,0))</f>
        <v>117.57083333333333</v>
      </c>
      <c r="W353" s="175">
        <f>Assumptions!$G$55*Assumptions!$G$46*INDEX(Demand!W$9:W$1040, MATCH($C353, Demand!$B$9:$B$1040,0))</f>
        <v>117.57083333333333</v>
      </c>
      <c r="X353" s="175">
        <f>Assumptions!$G$55*Assumptions!$G$46*INDEX(Demand!X$9:X$1040, MATCH($C353, Demand!$B$9:$B$1040,0))</f>
        <v>117.57083333333333</v>
      </c>
    </row>
    <row r="354" spans="2:24" s="1" customFormat="1" x14ac:dyDescent="0.2">
      <c r="B354" s="220">
        <f>'Span data'!B355</f>
        <v>10378430</v>
      </c>
      <c r="C354" s="169" t="str">
        <f>'Span data'!C355</f>
        <v>RCT013</v>
      </c>
      <c r="D354" s="162"/>
      <c r="E354" s="175">
        <f>Assumptions!$G$55*Assumptions!$G$46*INDEX(Demand!E$9:E$1040, MATCH($C354, Demand!$B$9:$B$1040,0))</f>
        <v>114.12479166666665</v>
      </c>
      <c r="F354" s="175">
        <f>Assumptions!$G$55*Assumptions!$G$46*INDEX(Demand!F$9:F$1040, MATCH($C354, Demand!$B$9:$B$1040,0))</f>
        <v>114.32749999999999</v>
      </c>
      <c r="G354" s="175">
        <f>Assumptions!$G$55*Assumptions!$G$46*INDEX(Demand!G$9:G$1040, MATCH($C354, Demand!$B$9:$B$1040,0))</f>
        <v>115.44239583333334</v>
      </c>
      <c r="H354" s="175">
        <f>Assumptions!$G$55*Assumptions!$G$46*INDEX(Demand!H$9:H$1040, MATCH($C354, Demand!$B$9:$B$1040,0))</f>
        <v>115.84781249999999</v>
      </c>
      <c r="I354" s="175">
        <f>Assumptions!$G$55*Assumptions!$G$46*INDEX(Demand!I$9:I$1040, MATCH($C354, Demand!$B$9:$B$1040,0))</f>
        <v>115.34104166666667</v>
      </c>
      <c r="J354" s="175">
        <f>Assumptions!$G$55*Assumptions!$G$46*INDEX(Demand!J$9:J$1040, MATCH($C354, Demand!$B$9:$B$1040,0))</f>
        <v>115.23968749999997</v>
      </c>
      <c r="K354" s="175">
        <f>Assumptions!$G$55*Assumptions!$G$46*INDEX(Demand!K$9:K$1040, MATCH($C354, Demand!$B$9:$B$1040,0))</f>
        <v>116.55729166666664</v>
      </c>
      <c r="L354" s="175">
        <f>Assumptions!$G$55*Assumptions!$G$46*INDEX(Demand!L$9:L$1040, MATCH($C354, Demand!$B$9:$B$1040,0))</f>
        <v>118.28031249999998</v>
      </c>
      <c r="M354" s="175">
        <f>Assumptions!$G$55*Assumptions!$G$46*INDEX(Demand!M$9:M$1040, MATCH($C354, Demand!$B$9:$B$1040,0))</f>
        <v>117.57083333333333</v>
      </c>
      <c r="N354" s="175">
        <f>Assumptions!$G$55*Assumptions!$G$46*INDEX(Demand!N$9:N$1040, MATCH($C354, Demand!$B$9:$B$1040,0))</f>
        <v>117.57083333333333</v>
      </c>
      <c r="O354" s="175">
        <f>Assumptions!$G$55*Assumptions!$G$46*INDEX(Demand!O$9:O$1040, MATCH($C354, Demand!$B$9:$B$1040,0))</f>
        <v>117.57083333333333</v>
      </c>
      <c r="P354" s="175">
        <f>Assumptions!$G$55*Assumptions!$G$46*INDEX(Demand!P$9:P$1040, MATCH($C354, Demand!$B$9:$B$1040,0))</f>
        <v>117.57083333333333</v>
      </c>
      <c r="Q354" s="175">
        <f>Assumptions!$G$55*Assumptions!$G$46*INDEX(Demand!Q$9:Q$1040, MATCH($C354, Demand!$B$9:$B$1040,0))</f>
        <v>117.57083333333333</v>
      </c>
      <c r="R354" s="175">
        <f>Assumptions!$G$55*Assumptions!$G$46*INDEX(Demand!R$9:R$1040, MATCH($C354, Demand!$B$9:$B$1040,0))</f>
        <v>117.57083333333333</v>
      </c>
      <c r="S354" s="175">
        <f>Assumptions!$G$55*Assumptions!$G$46*INDEX(Demand!S$9:S$1040, MATCH($C354, Demand!$B$9:$B$1040,0))</f>
        <v>117.57083333333333</v>
      </c>
      <c r="T354" s="175">
        <f>Assumptions!$G$55*Assumptions!$G$46*INDEX(Demand!T$9:T$1040, MATCH($C354, Demand!$B$9:$B$1040,0))</f>
        <v>117.57083333333333</v>
      </c>
      <c r="U354" s="175">
        <f>Assumptions!$G$55*Assumptions!$G$46*INDEX(Demand!U$9:U$1040, MATCH($C354, Demand!$B$9:$B$1040,0))</f>
        <v>117.57083333333333</v>
      </c>
      <c r="V354" s="175">
        <f>Assumptions!$G$55*Assumptions!$G$46*INDEX(Demand!V$9:V$1040, MATCH($C354, Demand!$B$9:$B$1040,0))</f>
        <v>117.57083333333333</v>
      </c>
      <c r="W354" s="175">
        <f>Assumptions!$G$55*Assumptions!$G$46*INDEX(Demand!W$9:W$1040, MATCH($C354, Demand!$B$9:$B$1040,0))</f>
        <v>117.57083333333333</v>
      </c>
      <c r="X354" s="175">
        <f>Assumptions!$G$55*Assumptions!$G$46*INDEX(Demand!X$9:X$1040, MATCH($C354, Demand!$B$9:$B$1040,0))</f>
        <v>117.57083333333333</v>
      </c>
    </row>
    <row r="355" spans="2:24" s="1" customFormat="1" x14ac:dyDescent="0.2">
      <c r="B355" s="220">
        <f>'Span data'!B356</f>
        <v>10378796</v>
      </c>
      <c r="C355" s="169" t="str">
        <f>'Span data'!C356</f>
        <v>RCT013</v>
      </c>
      <c r="D355" s="162"/>
      <c r="E355" s="175">
        <f>Assumptions!$G$55*Assumptions!$G$46*INDEX(Demand!E$9:E$1040, MATCH($C355, Demand!$B$9:$B$1040,0))</f>
        <v>114.12479166666665</v>
      </c>
      <c r="F355" s="175">
        <f>Assumptions!$G$55*Assumptions!$G$46*INDEX(Demand!F$9:F$1040, MATCH($C355, Demand!$B$9:$B$1040,0))</f>
        <v>114.32749999999999</v>
      </c>
      <c r="G355" s="175">
        <f>Assumptions!$G$55*Assumptions!$G$46*INDEX(Demand!G$9:G$1040, MATCH($C355, Demand!$B$9:$B$1040,0))</f>
        <v>115.44239583333334</v>
      </c>
      <c r="H355" s="175">
        <f>Assumptions!$G$55*Assumptions!$G$46*INDEX(Demand!H$9:H$1040, MATCH($C355, Demand!$B$9:$B$1040,0))</f>
        <v>115.84781249999999</v>
      </c>
      <c r="I355" s="175">
        <f>Assumptions!$G$55*Assumptions!$G$46*INDEX(Demand!I$9:I$1040, MATCH($C355, Demand!$B$9:$B$1040,0))</f>
        <v>115.34104166666667</v>
      </c>
      <c r="J355" s="175">
        <f>Assumptions!$G$55*Assumptions!$G$46*INDEX(Demand!J$9:J$1040, MATCH($C355, Demand!$B$9:$B$1040,0))</f>
        <v>115.23968749999997</v>
      </c>
      <c r="K355" s="175">
        <f>Assumptions!$G$55*Assumptions!$G$46*INDEX(Demand!K$9:K$1040, MATCH($C355, Demand!$B$9:$B$1040,0))</f>
        <v>116.55729166666664</v>
      </c>
      <c r="L355" s="175">
        <f>Assumptions!$G$55*Assumptions!$G$46*INDEX(Demand!L$9:L$1040, MATCH($C355, Demand!$B$9:$B$1040,0))</f>
        <v>118.28031249999998</v>
      </c>
      <c r="M355" s="175">
        <f>Assumptions!$G$55*Assumptions!$G$46*INDEX(Demand!M$9:M$1040, MATCH($C355, Demand!$B$9:$B$1040,0))</f>
        <v>117.57083333333333</v>
      </c>
      <c r="N355" s="175">
        <f>Assumptions!$G$55*Assumptions!$G$46*INDEX(Demand!N$9:N$1040, MATCH($C355, Demand!$B$9:$B$1040,0))</f>
        <v>117.57083333333333</v>
      </c>
      <c r="O355" s="175">
        <f>Assumptions!$G$55*Assumptions!$G$46*INDEX(Demand!O$9:O$1040, MATCH($C355, Demand!$B$9:$B$1040,0))</f>
        <v>117.57083333333333</v>
      </c>
      <c r="P355" s="175">
        <f>Assumptions!$G$55*Assumptions!$G$46*INDEX(Demand!P$9:P$1040, MATCH($C355, Demand!$B$9:$B$1040,0))</f>
        <v>117.57083333333333</v>
      </c>
      <c r="Q355" s="175">
        <f>Assumptions!$G$55*Assumptions!$G$46*INDEX(Demand!Q$9:Q$1040, MATCH($C355, Demand!$B$9:$B$1040,0))</f>
        <v>117.57083333333333</v>
      </c>
      <c r="R355" s="175">
        <f>Assumptions!$G$55*Assumptions!$G$46*INDEX(Demand!R$9:R$1040, MATCH($C355, Demand!$B$9:$B$1040,0))</f>
        <v>117.57083333333333</v>
      </c>
      <c r="S355" s="175">
        <f>Assumptions!$G$55*Assumptions!$G$46*INDEX(Demand!S$9:S$1040, MATCH($C355, Demand!$B$9:$B$1040,0))</f>
        <v>117.57083333333333</v>
      </c>
      <c r="T355" s="175">
        <f>Assumptions!$G$55*Assumptions!$G$46*INDEX(Demand!T$9:T$1040, MATCH($C355, Demand!$B$9:$B$1040,0))</f>
        <v>117.57083333333333</v>
      </c>
      <c r="U355" s="175">
        <f>Assumptions!$G$55*Assumptions!$G$46*INDEX(Demand!U$9:U$1040, MATCH($C355, Demand!$B$9:$B$1040,0))</f>
        <v>117.57083333333333</v>
      </c>
      <c r="V355" s="175">
        <f>Assumptions!$G$55*Assumptions!$G$46*INDEX(Demand!V$9:V$1040, MATCH($C355, Demand!$B$9:$B$1040,0))</f>
        <v>117.57083333333333</v>
      </c>
      <c r="W355" s="175">
        <f>Assumptions!$G$55*Assumptions!$G$46*INDEX(Demand!W$9:W$1040, MATCH($C355, Demand!$B$9:$B$1040,0))</f>
        <v>117.57083333333333</v>
      </c>
      <c r="X355" s="175">
        <f>Assumptions!$G$55*Assumptions!$G$46*INDEX(Demand!X$9:X$1040, MATCH($C355, Demand!$B$9:$B$1040,0))</f>
        <v>117.57083333333333</v>
      </c>
    </row>
    <row r="356" spans="2:24" s="1" customFormat="1" x14ac:dyDescent="0.2">
      <c r="B356" s="220">
        <f>'Span data'!B357</f>
        <v>10378807</v>
      </c>
      <c r="C356" s="169" t="str">
        <f>'Span data'!C357</f>
        <v>RCT013</v>
      </c>
      <c r="D356" s="162"/>
      <c r="E356" s="175">
        <f>Assumptions!$G$55*Assumptions!$G$46*INDEX(Demand!E$9:E$1040, MATCH($C356, Demand!$B$9:$B$1040,0))</f>
        <v>114.12479166666665</v>
      </c>
      <c r="F356" s="175">
        <f>Assumptions!$G$55*Assumptions!$G$46*INDEX(Demand!F$9:F$1040, MATCH($C356, Demand!$B$9:$B$1040,0))</f>
        <v>114.32749999999999</v>
      </c>
      <c r="G356" s="175">
        <f>Assumptions!$G$55*Assumptions!$G$46*INDEX(Demand!G$9:G$1040, MATCH($C356, Demand!$B$9:$B$1040,0))</f>
        <v>115.44239583333334</v>
      </c>
      <c r="H356" s="175">
        <f>Assumptions!$G$55*Assumptions!$G$46*INDEX(Demand!H$9:H$1040, MATCH($C356, Demand!$B$9:$B$1040,0))</f>
        <v>115.84781249999999</v>
      </c>
      <c r="I356" s="175">
        <f>Assumptions!$G$55*Assumptions!$G$46*INDEX(Demand!I$9:I$1040, MATCH($C356, Demand!$B$9:$B$1040,0))</f>
        <v>115.34104166666667</v>
      </c>
      <c r="J356" s="175">
        <f>Assumptions!$G$55*Assumptions!$G$46*INDEX(Demand!J$9:J$1040, MATCH($C356, Demand!$B$9:$B$1040,0))</f>
        <v>115.23968749999997</v>
      </c>
      <c r="K356" s="175">
        <f>Assumptions!$G$55*Assumptions!$G$46*INDEX(Demand!K$9:K$1040, MATCH($C356, Demand!$B$9:$B$1040,0))</f>
        <v>116.55729166666664</v>
      </c>
      <c r="L356" s="175">
        <f>Assumptions!$G$55*Assumptions!$G$46*INDEX(Demand!L$9:L$1040, MATCH($C356, Demand!$B$9:$B$1040,0))</f>
        <v>118.28031249999998</v>
      </c>
      <c r="M356" s="175">
        <f>Assumptions!$G$55*Assumptions!$G$46*INDEX(Demand!M$9:M$1040, MATCH($C356, Demand!$B$9:$B$1040,0))</f>
        <v>117.57083333333333</v>
      </c>
      <c r="N356" s="175">
        <f>Assumptions!$G$55*Assumptions!$G$46*INDEX(Demand!N$9:N$1040, MATCH($C356, Demand!$B$9:$B$1040,0))</f>
        <v>117.57083333333333</v>
      </c>
      <c r="O356" s="175">
        <f>Assumptions!$G$55*Assumptions!$G$46*INDEX(Demand!O$9:O$1040, MATCH($C356, Demand!$B$9:$B$1040,0))</f>
        <v>117.57083333333333</v>
      </c>
      <c r="P356" s="175">
        <f>Assumptions!$G$55*Assumptions!$G$46*INDEX(Demand!P$9:P$1040, MATCH($C356, Demand!$B$9:$B$1040,0))</f>
        <v>117.57083333333333</v>
      </c>
      <c r="Q356" s="175">
        <f>Assumptions!$G$55*Assumptions!$G$46*INDEX(Demand!Q$9:Q$1040, MATCH($C356, Demand!$B$9:$B$1040,0))</f>
        <v>117.57083333333333</v>
      </c>
      <c r="R356" s="175">
        <f>Assumptions!$G$55*Assumptions!$G$46*INDEX(Demand!R$9:R$1040, MATCH($C356, Demand!$B$9:$B$1040,0))</f>
        <v>117.57083333333333</v>
      </c>
      <c r="S356" s="175">
        <f>Assumptions!$G$55*Assumptions!$G$46*INDEX(Demand!S$9:S$1040, MATCH($C356, Demand!$B$9:$B$1040,0))</f>
        <v>117.57083333333333</v>
      </c>
      <c r="T356" s="175">
        <f>Assumptions!$G$55*Assumptions!$G$46*INDEX(Demand!T$9:T$1040, MATCH($C356, Demand!$B$9:$B$1040,0))</f>
        <v>117.57083333333333</v>
      </c>
      <c r="U356" s="175">
        <f>Assumptions!$G$55*Assumptions!$G$46*INDEX(Demand!U$9:U$1040, MATCH($C356, Demand!$B$9:$B$1040,0))</f>
        <v>117.57083333333333</v>
      </c>
      <c r="V356" s="175">
        <f>Assumptions!$G$55*Assumptions!$G$46*INDEX(Demand!V$9:V$1040, MATCH($C356, Demand!$B$9:$B$1040,0))</f>
        <v>117.57083333333333</v>
      </c>
      <c r="W356" s="175">
        <f>Assumptions!$G$55*Assumptions!$G$46*INDEX(Demand!W$9:W$1040, MATCH($C356, Demand!$B$9:$B$1040,0))</f>
        <v>117.57083333333333</v>
      </c>
      <c r="X356" s="175">
        <f>Assumptions!$G$55*Assumptions!$G$46*INDEX(Demand!X$9:X$1040, MATCH($C356, Demand!$B$9:$B$1040,0))</f>
        <v>117.57083333333333</v>
      </c>
    </row>
    <row r="357" spans="2:24" s="1" customFormat="1" x14ac:dyDescent="0.2">
      <c r="B357" s="220">
        <f>'Span data'!B358</f>
        <v>10378828</v>
      </c>
      <c r="C357" s="169" t="str">
        <f>'Span data'!C358</f>
        <v>RCT013</v>
      </c>
      <c r="D357" s="162"/>
      <c r="E357" s="175">
        <f>Assumptions!$G$55*Assumptions!$G$46*INDEX(Demand!E$9:E$1040, MATCH($C357, Demand!$B$9:$B$1040,0))</f>
        <v>114.12479166666665</v>
      </c>
      <c r="F357" s="175">
        <f>Assumptions!$G$55*Assumptions!$G$46*INDEX(Demand!F$9:F$1040, MATCH($C357, Demand!$B$9:$B$1040,0))</f>
        <v>114.32749999999999</v>
      </c>
      <c r="G357" s="175">
        <f>Assumptions!$G$55*Assumptions!$G$46*INDEX(Demand!G$9:G$1040, MATCH($C357, Demand!$B$9:$B$1040,0))</f>
        <v>115.44239583333334</v>
      </c>
      <c r="H357" s="175">
        <f>Assumptions!$G$55*Assumptions!$G$46*INDEX(Demand!H$9:H$1040, MATCH($C357, Demand!$B$9:$B$1040,0))</f>
        <v>115.84781249999999</v>
      </c>
      <c r="I357" s="175">
        <f>Assumptions!$G$55*Assumptions!$G$46*INDEX(Demand!I$9:I$1040, MATCH($C357, Demand!$B$9:$B$1040,0))</f>
        <v>115.34104166666667</v>
      </c>
      <c r="J357" s="175">
        <f>Assumptions!$G$55*Assumptions!$G$46*INDEX(Demand!J$9:J$1040, MATCH($C357, Demand!$B$9:$B$1040,0))</f>
        <v>115.23968749999997</v>
      </c>
      <c r="K357" s="175">
        <f>Assumptions!$G$55*Assumptions!$G$46*INDEX(Demand!K$9:K$1040, MATCH($C357, Demand!$B$9:$B$1040,0))</f>
        <v>116.55729166666664</v>
      </c>
      <c r="L357" s="175">
        <f>Assumptions!$G$55*Assumptions!$G$46*INDEX(Demand!L$9:L$1040, MATCH($C357, Demand!$B$9:$B$1040,0))</f>
        <v>118.28031249999998</v>
      </c>
      <c r="M357" s="175">
        <f>Assumptions!$G$55*Assumptions!$G$46*INDEX(Demand!M$9:M$1040, MATCH($C357, Demand!$B$9:$B$1040,0))</f>
        <v>117.57083333333333</v>
      </c>
      <c r="N357" s="175">
        <f>Assumptions!$G$55*Assumptions!$G$46*INDEX(Demand!N$9:N$1040, MATCH($C357, Demand!$B$9:$B$1040,0))</f>
        <v>117.57083333333333</v>
      </c>
      <c r="O357" s="175">
        <f>Assumptions!$G$55*Assumptions!$G$46*INDEX(Demand!O$9:O$1040, MATCH($C357, Demand!$B$9:$B$1040,0))</f>
        <v>117.57083333333333</v>
      </c>
      <c r="P357" s="175">
        <f>Assumptions!$G$55*Assumptions!$G$46*INDEX(Demand!P$9:P$1040, MATCH($C357, Demand!$B$9:$B$1040,0))</f>
        <v>117.57083333333333</v>
      </c>
      <c r="Q357" s="175">
        <f>Assumptions!$G$55*Assumptions!$G$46*INDEX(Demand!Q$9:Q$1040, MATCH($C357, Demand!$B$9:$B$1040,0))</f>
        <v>117.57083333333333</v>
      </c>
      <c r="R357" s="175">
        <f>Assumptions!$G$55*Assumptions!$G$46*INDEX(Demand!R$9:R$1040, MATCH($C357, Demand!$B$9:$B$1040,0))</f>
        <v>117.57083333333333</v>
      </c>
      <c r="S357" s="175">
        <f>Assumptions!$G$55*Assumptions!$G$46*INDEX(Demand!S$9:S$1040, MATCH($C357, Demand!$B$9:$B$1040,0))</f>
        <v>117.57083333333333</v>
      </c>
      <c r="T357" s="175">
        <f>Assumptions!$G$55*Assumptions!$G$46*INDEX(Demand!T$9:T$1040, MATCH($C357, Demand!$B$9:$B$1040,0))</f>
        <v>117.57083333333333</v>
      </c>
      <c r="U357" s="175">
        <f>Assumptions!$G$55*Assumptions!$G$46*INDEX(Demand!U$9:U$1040, MATCH($C357, Demand!$B$9:$B$1040,0))</f>
        <v>117.57083333333333</v>
      </c>
      <c r="V357" s="175">
        <f>Assumptions!$G$55*Assumptions!$G$46*INDEX(Demand!V$9:V$1040, MATCH($C357, Demand!$B$9:$B$1040,0))</f>
        <v>117.57083333333333</v>
      </c>
      <c r="W357" s="175">
        <f>Assumptions!$G$55*Assumptions!$G$46*INDEX(Demand!W$9:W$1040, MATCH($C357, Demand!$B$9:$B$1040,0))</f>
        <v>117.57083333333333</v>
      </c>
      <c r="X357" s="175">
        <f>Assumptions!$G$55*Assumptions!$G$46*INDEX(Demand!X$9:X$1040, MATCH($C357, Demand!$B$9:$B$1040,0))</f>
        <v>117.57083333333333</v>
      </c>
    </row>
    <row r="358" spans="2:24" s="1" customFormat="1" x14ac:dyDescent="0.2">
      <c r="B358" s="220">
        <f>'Span data'!B359</f>
        <v>10378830</v>
      </c>
      <c r="C358" s="169" t="str">
        <f>'Span data'!C359</f>
        <v>RCT013</v>
      </c>
      <c r="D358" s="162"/>
      <c r="E358" s="175">
        <f>Assumptions!$G$55*Assumptions!$G$46*INDEX(Demand!E$9:E$1040, MATCH($C358, Demand!$B$9:$B$1040,0))</f>
        <v>114.12479166666665</v>
      </c>
      <c r="F358" s="175">
        <f>Assumptions!$G$55*Assumptions!$G$46*INDEX(Demand!F$9:F$1040, MATCH($C358, Demand!$B$9:$B$1040,0))</f>
        <v>114.32749999999999</v>
      </c>
      <c r="G358" s="175">
        <f>Assumptions!$G$55*Assumptions!$G$46*INDEX(Demand!G$9:G$1040, MATCH($C358, Demand!$B$9:$B$1040,0))</f>
        <v>115.44239583333334</v>
      </c>
      <c r="H358" s="175">
        <f>Assumptions!$G$55*Assumptions!$G$46*INDEX(Demand!H$9:H$1040, MATCH($C358, Demand!$B$9:$B$1040,0))</f>
        <v>115.84781249999999</v>
      </c>
      <c r="I358" s="175">
        <f>Assumptions!$G$55*Assumptions!$G$46*INDEX(Demand!I$9:I$1040, MATCH($C358, Demand!$B$9:$B$1040,0))</f>
        <v>115.34104166666667</v>
      </c>
      <c r="J358" s="175">
        <f>Assumptions!$G$55*Assumptions!$G$46*INDEX(Demand!J$9:J$1040, MATCH($C358, Demand!$B$9:$B$1040,0))</f>
        <v>115.23968749999997</v>
      </c>
      <c r="K358" s="175">
        <f>Assumptions!$G$55*Assumptions!$G$46*INDEX(Demand!K$9:K$1040, MATCH($C358, Demand!$B$9:$B$1040,0))</f>
        <v>116.55729166666664</v>
      </c>
      <c r="L358" s="175">
        <f>Assumptions!$G$55*Assumptions!$G$46*INDEX(Demand!L$9:L$1040, MATCH($C358, Demand!$B$9:$B$1040,0))</f>
        <v>118.28031249999998</v>
      </c>
      <c r="M358" s="175">
        <f>Assumptions!$G$55*Assumptions!$G$46*INDEX(Demand!M$9:M$1040, MATCH($C358, Demand!$B$9:$B$1040,0))</f>
        <v>117.57083333333333</v>
      </c>
      <c r="N358" s="175">
        <f>Assumptions!$G$55*Assumptions!$G$46*INDEX(Demand!N$9:N$1040, MATCH($C358, Demand!$B$9:$B$1040,0))</f>
        <v>117.57083333333333</v>
      </c>
      <c r="O358" s="175">
        <f>Assumptions!$G$55*Assumptions!$G$46*INDEX(Demand!O$9:O$1040, MATCH($C358, Demand!$B$9:$B$1040,0))</f>
        <v>117.57083333333333</v>
      </c>
      <c r="P358" s="175">
        <f>Assumptions!$G$55*Assumptions!$G$46*INDEX(Demand!P$9:P$1040, MATCH($C358, Demand!$B$9:$B$1040,0))</f>
        <v>117.57083333333333</v>
      </c>
      <c r="Q358" s="175">
        <f>Assumptions!$G$55*Assumptions!$G$46*INDEX(Demand!Q$9:Q$1040, MATCH($C358, Demand!$B$9:$B$1040,0))</f>
        <v>117.57083333333333</v>
      </c>
      <c r="R358" s="175">
        <f>Assumptions!$G$55*Assumptions!$G$46*INDEX(Demand!R$9:R$1040, MATCH($C358, Demand!$B$9:$B$1040,0))</f>
        <v>117.57083333333333</v>
      </c>
      <c r="S358" s="175">
        <f>Assumptions!$G$55*Assumptions!$G$46*INDEX(Demand!S$9:S$1040, MATCH($C358, Demand!$B$9:$B$1040,0))</f>
        <v>117.57083333333333</v>
      </c>
      <c r="T358" s="175">
        <f>Assumptions!$G$55*Assumptions!$G$46*INDEX(Demand!T$9:T$1040, MATCH($C358, Demand!$B$9:$B$1040,0))</f>
        <v>117.57083333333333</v>
      </c>
      <c r="U358" s="175">
        <f>Assumptions!$G$55*Assumptions!$G$46*INDEX(Demand!U$9:U$1040, MATCH($C358, Demand!$B$9:$B$1040,0))</f>
        <v>117.57083333333333</v>
      </c>
      <c r="V358" s="175">
        <f>Assumptions!$G$55*Assumptions!$G$46*INDEX(Demand!V$9:V$1040, MATCH($C358, Demand!$B$9:$B$1040,0))</f>
        <v>117.57083333333333</v>
      </c>
      <c r="W358" s="175">
        <f>Assumptions!$G$55*Assumptions!$G$46*INDEX(Demand!W$9:W$1040, MATCH($C358, Demand!$B$9:$B$1040,0))</f>
        <v>117.57083333333333</v>
      </c>
      <c r="X358" s="175">
        <f>Assumptions!$G$55*Assumptions!$G$46*INDEX(Demand!X$9:X$1040, MATCH($C358, Demand!$B$9:$B$1040,0))</f>
        <v>117.57083333333333</v>
      </c>
    </row>
    <row r="359" spans="2:24" s="1" customFormat="1" x14ac:dyDescent="0.2">
      <c r="B359" s="220">
        <f>'Span data'!B360</f>
        <v>10378852</v>
      </c>
      <c r="C359" s="169" t="str">
        <f>'Span data'!C360</f>
        <v>RCT013</v>
      </c>
      <c r="D359" s="162"/>
      <c r="E359" s="175">
        <f>Assumptions!$G$55*Assumptions!$G$46*INDEX(Demand!E$9:E$1040, MATCH($C359, Demand!$B$9:$B$1040,0))</f>
        <v>114.12479166666665</v>
      </c>
      <c r="F359" s="175">
        <f>Assumptions!$G$55*Assumptions!$G$46*INDEX(Demand!F$9:F$1040, MATCH($C359, Demand!$B$9:$B$1040,0))</f>
        <v>114.32749999999999</v>
      </c>
      <c r="G359" s="175">
        <f>Assumptions!$G$55*Assumptions!$G$46*INDEX(Demand!G$9:G$1040, MATCH($C359, Demand!$B$9:$B$1040,0))</f>
        <v>115.44239583333334</v>
      </c>
      <c r="H359" s="175">
        <f>Assumptions!$G$55*Assumptions!$G$46*INDEX(Demand!H$9:H$1040, MATCH($C359, Demand!$B$9:$B$1040,0))</f>
        <v>115.84781249999999</v>
      </c>
      <c r="I359" s="175">
        <f>Assumptions!$G$55*Assumptions!$G$46*INDEX(Demand!I$9:I$1040, MATCH($C359, Demand!$B$9:$B$1040,0))</f>
        <v>115.34104166666667</v>
      </c>
      <c r="J359" s="175">
        <f>Assumptions!$G$55*Assumptions!$G$46*INDEX(Demand!J$9:J$1040, MATCH($C359, Demand!$B$9:$B$1040,0))</f>
        <v>115.23968749999997</v>
      </c>
      <c r="K359" s="175">
        <f>Assumptions!$G$55*Assumptions!$G$46*INDEX(Demand!K$9:K$1040, MATCH($C359, Demand!$B$9:$B$1040,0))</f>
        <v>116.55729166666664</v>
      </c>
      <c r="L359" s="175">
        <f>Assumptions!$G$55*Assumptions!$G$46*INDEX(Demand!L$9:L$1040, MATCH($C359, Demand!$B$9:$B$1040,0))</f>
        <v>118.28031249999998</v>
      </c>
      <c r="M359" s="175">
        <f>Assumptions!$G$55*Assumptions!$G$46*INDEX(Demand!M$9:M$1040, MATCH($C359, Demand!$B$9:$B$1040,0))</f>
        <v>117.57083333333333</v>
      </c>
      <c r="N359" s="175">
        <f>Assumptions!$G$55*Assumptions!$G$46*INDEX(Demand!N$9:N$1040, MATCH($C359, Demand!$B$9:$B$1040,0))</f>
        <v>117.57083333333333</v>
      </c>
      <c r="O359" s="175">
        <f>Assumptions!$G$55*Assumptions!$G$46*INDEX(Demand!O$9:O$1040, MATCH($C359, Demand!$B$9:$B$1040,0))</f>
        <v>117.57083333333333</v>
      </c>
      <c r="P359" s="175">
        <f>Assumptions!$G$55*Assumptions!$G$46*INDEX(Demand!P$9:P$1040, MATCH($C359, Demand!$B$9:$B$1040,0))</f>
        <v>117.57083333333333</v>
      </c>
      <c r="Q359" s="175">
        <f>Assumptions!$G$55*Assumptions!$G$46*INDEX(Demand!Q$9:Q$1040, MATCH($C359, Demand!$B$9:$B$1040,0))</f>
        <v>117.57083333333333</v>
      </c>
      <c r="R359" s="175">
        <f>Assumptions!$G$55*Assumptions!$G$46*INDEX(Demand!R$9:R$1040, MATCH($C359, Demand!$B$9:$B$1040,0))</f>
        <v>117.57083333333333</v>
      </c>
      <c r="S359" s="175">
        <f>Assumptions!$G$55*Assumptions!$G$46*INDEX(Demand!S$9:S$1040, MATCH($C359, Demand!$B$9:$B$1040,0))</f>
        <v>117.57083333333333</v>
      </c>
      <c r="T359" s="175">
        <f>Assumptions!$G$55*Assumptions!$G$46*INDEX(Demand!T$9:T$1040, MATCH($C359, Demand!$B$9:$B$1040,0))</f>
        <v>117.57083333333333</v>
      </c>
      <c r="U359" s="175">
        <f>Assumptions!$G$55*Assumptions!$G$46*INDEX(Demand!U$9:U$1040, MATCH($C359, Demand!$B$9:$B$1040,0))</f>
        <v>117.57083333333333</v>
      </c>
      <c r="V359" s="175">
        <f>Assumptions!$G$55*Assumptions!$G$46*INDEX(Demand!V$9:V$1040, MATCH($C359, Demand!$B$9:$B$1040,0))</f>
        <v>117.57083333333333</v>
      </c>
      <c r="W359" s="175">
        <f>Assumptions!$G$55*Assumptions!$G$46*INDEX(Demand!W$9:W$1040, MATCH($C359, Demand!$B$9:$B$1040,0))</f>
        <v>117.57083333333333</v>
      </c>
      <c r="X359" s="175">
        <f>Assumptions!$G$55*Assumptions!$G$46*INDEX(Demand!X$9:X$1040, MATCH($C359, Demand!$B$9:$B$1040,0))</f>
        <v>117.57083333333333</v>
      </c>
    </row>
    <row r="360" spans="2:24" s="1" customFormat="1" x14ac:dyDescent="0.2">
      <c r="B360" s="220">
        <f>'Span data'!B361</f>
        <v>10378869</v>
      </c>
      <c r="C360" s="169" t="str">
        <f>'Span data'!C361</f>
        <v>RCT013</v>
      </c>
      <c r="D360" s="162"/>
      <c r="E360" s="175">
        <f>Assumptions!$G$55*Assumptions!$G$46*INDEX(Demand!E$9:E$1040, MATCH($C360, Demand!$B$9:$B$1040,0))</f>
        <v>114.12479166666665</v>
      </c>
      <c r="F360" s="175">
        <f>Assumptions!$G$55*Assumptions!$G$46*INDEX(Demand!F$9:F$1040, MATCH($C360, Demand!$B$9:$B$1040,0))</f>
        <v>114.32749999999999</v>
      </c>
      <c r="G360" s="175">
        <f>Assumptions!$G$55*Assumptions!$G$46*INDEX(Demand!G$9:G$1040, MATCH($C360, Demand!$B$9:$B$1040,0))</f>
        <v>115.44239583333334</v>
      </c>
      <c r="H360" s="175">
        <f>Assumptions!$G$55*Assumptions!$G$46*INDEX(Demand!H$9:H$1040, MATCH($C360, Demand!$B$9:$B$1040,0))</f>
        <v>115.84781249999999</v>
      </c>
      <c r="I360" s="175">
        <f>Assumptions!$G$55*Assumptions!$G$46*INDEX(Demand!I$9:I$1040, MATCH($C360, Demand!$B$9:$B$1040,0))</f>
        <v>115.34104166666667</v>
      </c>
      <c r="J360" s="175">
        <f>Assumptions!$G$55*Assumptions!$G$46*INDEX(Demand!J$9:J$1040, MATCH($C360, Demand!$B$9:$B$1040,0))</f>
        <v>115.23968749999997</v>
      </c>
      <c r="K360" s="175">
        <f>Assumptions!$G$55*Assumptions!$G$46*INDEX(Demand!K$9:K$1040, MATCH($C360, Demand!$B$9:$B$1040,0))</f>
        <v>116.55729166666664</v>
      </c>
      <c r="L360" s="175">
        <f>Assumptions!$G$55*Assumptions!$G$46*INDEX(Demand!L$9:L$1040, MATCH($C360, Demand!$B$9:$B$1040,0))</f>
        <v>118.28031249999998</v>
      </c>
      <c r="M360" s="175">
        <f>Assumptions!$G$55*Assumptions!$G$46*INDEX(Demand!M$9:M$1040, MATCH($C360, Demand!$B$9:$B$1040,0))</f>
        <v>117.57083333333333</v>
      </c>
      <c r="N360" s="175">
        <f>Assumptions!$G$55*Assumptions!$G$46*INDEX(Demand!N$9:N$1040, MATCH($C360, Demand!$B$9:$B$1040,0))</f>
        <v>117.57083333333333</v>
      </c>
      <c r="O360" s="175">
        <f>Assumptions!$G$55*Assumptions!$G$46*INDEX(Demand!O$9:O$1040, MATCH($C360, Demand!$B$9:$B$1040,0))</f>
        <v>117.57083333333333</v>
      </c>
      <c r="P360" s="175">
        <f>Assumptions!$G$55*Assumptions!$G$46*INDEX(Demand!P$9:P$1040, MATCH($C360, Demand!$B$9:$B$1040,0))</f>
        <v>117.57083333333333</v>
      </c>
      <c r="Q360" s="175">
        <f>Assumptions!$G$55*Assumptions!$G$46*INDEX(Demand!Q$9:Q$1040, MATCH($C360, Demand!$B$9:$B$1040,0))</f>
        <v>117.57083333333333</v>
      </c>
      <c r="R360" s="175">
        <f>Assumptions!$G$55*Assumptions!$G$46*INDEX(Demand!R$9:R$1040, MATCH($C360, Demand!$B$9:$B$1040,0))</f>
        <v>117.57083333333333</v>
      </c>
      <c r="S360" s="175">
        <f>Assumptions!$G$55*Assumptions!$G$46*INDEX(Demand!S$9:S$1040, MATCH($C360, Demand!$B$9:$B$1040,0))</f>
        <v>117.57083333333333</v>
      </c>
      <c r="T360" s="175">
        <f>Assumptions!$G$55*Assumptions!$G$46*INDEX(Demand!T$9:T$1040, MATCH($C360, Demand!$B$9:$B$1040,0))</f>
        <v>117.57083333333333</v>
      </c>
      <c r="U360" s="175">
        <f>Assumptions!$G$55*Assumptions!$G$46*INDEX(Demand!U$9:U$1040, MATCH($C360, Demand!$B$9:$B$1040,0))</f>
        <v>117.57083333333333</v>
      </c>
      <c r="V360" s="175">
        <f>Assumptions!$G$55*Assumptions!$G$46*INDEX(Demand!V$9:V$1040, MATCH($C360, Demand!$B$9:$B$1040,0))</f>
        <v>117.57083333333333</v>
      </c>
      <c r="W360" s="175">
        <f>Assumptions!$G$55*Assumptions!$G$46*INDEX(Demand!W$9:W$1040, MATCH($C360, Demand!$B$9:$B$1040,0))</f>
        <v>117.57083333333333</v>
      </c>
      <c r="X360" s="175">
        <f>Assumptions!$G$55*Assumptions!$G$46*INDEX(Demand!X$9:X$1040, MATCH($C360, Demand!$B$9:$B$1040,0))</f>
        <v>117.57083333333333</v>
      </c>
    </row>
    <row r="361" spans="2:24" s="1" customFormat="1" x14ac:dyDescent="0.2">
      <c r="B361" s="220">
        <f>'Span data'!B362</f>
        <v>10378872</v>
      </c>
      <c r="C361" s="169" t="str">
        <f>'Span data'!C362</f>
        <v>RCT013</v>
      </c>
      <c r="D361" s="162"/>
      <c r="E361" s="175">
        <f>Assumptions!$G$55*Assumptions!$G$46*INDEX(Demand!E$9:E$1040, MATCH($C361, Demand!$B$9:$B$1040,0))</f>
        <v>114.12479166666665</v>
      </c>
      <c r="F361" s="175">
        <f>Assumptions!$G$55*Assumptions!$G$46*INDEX(Demand!F$9:F$1040, MATCH($C361, Demand!$B$9:$B$1040,0))</f>
        <v>114.32749999999999</v>
      </c>
      <c r="G361" s="175">
        <f>Assumptions!$G$55*Assumptions!$G$46*INDEX(Demand!G$9:G$1040, MATCH($C361, Demand!$B$9:$B$1040,0))</f>
        <v>115.44239583333334</v>
      </c>
      <c r="H361" s="175">
        <f>Assumptions!$G$55*Assumptions!$G$46*INDEX(Demand!H$9:H$1040, MATCH($C361, Demand!$B$9:$B$1040,0))</f>
        <v>115.84781249999999</v>
      </c>
      <c r="I361" s="175">
        <f>Assumptions!$G$55*Assumptions!$G$46*INDEX(Demand!I$9:I$1040, MATCH($C361, Demand!$B$9:$B$1040,0))</f>
        <v>115.34104166666667</v>
      </c>
      <c r="J361" s="175">
        <f>Assumptions!$G$55*Assumptions!$G$46*INDEX(Demand!J$9:J$1040, MATCH($C361, Demand!$B$9:$B$1040,0))</f>
        <v>115.23968749999997</v>
      </c>
      <c r="K361" s="175">
        <f>Assumptions!$G$55*Assumptions!$G$46*INDEX(Demand!K$9:K$1040, MATCH($C361, Demand!$B$9:$B$1040,0))</f>
        <v>116.55729166666664</v>
      </c>
      <c r="L361" s="175">
        <f>Assumptions!$G$55*Assumptions!$G$46*INDEX(Demand!L$9:L$1040, MATCH($C361, Demand!$B$9:$B$1040,0))</f>
        <v>118.28031249999998</v>
      </c>
      <c r="M361" s="175">
        <f>Assumptions!$G$55*Assumptions!$G$46*INDEX(Demand!M$9:M$1040, MATCH($C361, Demand!$B$9:$B$1040,0))</f>
        <v>117.57083333333333</v>
      </c>
      <c r="N361" s="175">
        <f>Assumptions!$G$55*Assumptions!$G$46*INDEX(Demand!N$9:N$1040, MATCH($C361, Demand!$B$9:$B$1040,0))</f>
        <v>117.57083333333333</v>
      </c>
      <c r="O361" s="175">
        <f>Assumptions!$G$55*Assumptions!$G$46*INDEX(Demand!O$9:O$1040, MATCH($C361, Demand!$B$9:$B$1040,0))</f>
        <v>117.57083333333333</v>
      </c>
      <c r="P361" s="175">
        <f>Assumptions!$G$55*Assumptions!$G$46*INDEX(Demand!P$9:P$1040, MATCH($C361, Demand!$B$9:$B$1040,0))</f>
        <v>117.57083333333333</v>
      </c>
      <c r="Q361" s="175">
        <f>Assumptions!$G$55*Assumptions!$G$46*INDEX(Demand!Q$9:Q$1040, MATCH($C361, Demand!$B$9:$B$1040,0))</f>
        <v>117.57083333333333</v>
      </c>
      <c r="R361" s="175">
        <f>Assumptions!$G$55*Assumptions!$G$46*INDEX(Demand!R$9:R$1040, MATCH($C361, Demand!$B$9:$B$1040,0))</f>
        <v>117.57083333333333</v>
      </c>
      <c r="S361" s="175">
        <f>Assumptions!$G$55*Assumptions!$G$46*INDEX(Demand!S$9:S$1040, MATCH($C361, Demand!$B$9:$B$1040,0))</f>
        <v>117.57083333333333</v>
      </c>
      <c r="T361" s="175">
        <f>Assumptions!$G$55*Assumptions!$G$46*INDEX(Demand!T$9:T$1040, MATCH($C361, Demand!$B$9:$B$1040,0))</f>
        <v>117.57083333333333</v>
      </c>
      <c r="U361" s="175">
        <f>Assumptions!$G$55*Assumptions!$G$46*INDEX(Demand!U$9:U$1040, MATCH($C361, Demand!$B$9:$B$1040,0))</f>
        <v>117.57083333333333</v>
      </c>
      <c r="V361" s="175">
        <f>Assumptions!$G$55*Assumptions!$G$46*INDEX(Demand!V$9:V$1040, MATCH($C361, Demand!$B$9:$B$1040,0))</f>
        <v>117.57083333333333</v>
      </c>
      <c r="W361" s="175">
        <f>Assumptions!$G$55*Assumptions!$G$46*INDEX(Demand!W$9:W$1040, MATCH($C361, Demand!$B$9:$B$1040,0))</f>
        <v>117.57083333333333</v>
      </c>
      <c r="X361" s="175">
        <f>Assumptions!$G$55*Assumptions!$G$46*INDEX(Demand!X$9:X$1040, MATCH($C361, Demand!$B$9:$B$1040,0))</f>
        <v>117.57083333333333</v>
      </c>
    </row>
    <row r="362" spans="2:24" s="1" customFormat="1" x14ac:dyDescent="0.2">
      <c r="B362" s="220">
        <f>'Span data'!B363</f>
        <v>10378875</v>
      </c>
      <c r="C362" s="169" t="str">
        <f>'Span data'!C363</f>
        <v>RCT013</v>
      </c>
      <c r="D362" s="162"/>
      <c r="E362" s="175">
        <f>Assumptions!$G$55*Assumptions!$G$46*INDEX(Demand!E$9:E$1040, MATCH($C362, Demand!$B$9:$B$1040,0))</f>
        <v>114.12479166666665</v>
      </c>
      <c r="F362" s="175">
        <f>Assumptions!$G$55*Assumptions!$G$46*INDEX(Demand!F$9:F$1040, MATCH($C362, Demand!$B$9:$B$1040,0))</f>
        <v>114.32749999999999</v>
      </c>
      <c r="G362" s="175">
        <f>Assumptions!$G$55*Assumptions!$G$46*INDEX(Demand!G$9:G$1040, MATCH($C362, Demand!$B$9:$B$1040,0))</f>
        <v>115.44239583333334</v>
      </c>
      <c r="H362" s="175">
        <f>Assumptions!$G$55*Assumptions!$G$46*INDEX(Demand!H$9:H$1040, MATCH($C362, Demand!$B$9:$B$1040,0))</f>
        <v>115.84781249999999</v>
      </c>
      <c r="I362" s="175">
        <f>Assumptions!$G$55*Assumptions!$G$46*INDEX(Demand!I$9:I$1040, MATCH($C362, Demand!$B$9:$B$1040,0))</f>
        <v>115.34104166666667</v>
      </c>
      <c r="J362" s="175">
        <f>Assumptions!$G$55*Assumptions!$G$46*INDEX(Demand!J$9:J$1040, MATCH($C362, Demand!$B$9:$B$1040,0))</f>
        <v>115.23968749999997</v>
      </c>
      <c r="K362" s="175">
        <f>Assumptions!$G$55*Assumptions!$G$46*INDEX(Demand!K$9:K$1040, MATCH($C362, Demand!$B$9:$B$1040,0))</f>
        <v>116.55729166666664</v>
      </c>
      <c r="L362" s="175">
        <f>Assumptions!$G$55*Assumptions!$G$46*INDEX(Demand!L$9:L$1040, MATCH($C362, Demand!$B$9:$B$1040,0))</f>
        <v>118.28031249999998</v>
      </c>
      <c r="M362" s="175">
        <f>Assumptions!$G$55*Assumptions!$G$46*INDEX(Demand!M$9:M$1040, MATCH($C362, Demand!$B$9:$B$1040,0))</f>
        <v>117.57083333333333</v>
      </c>
      <c r="N362" s="175">
        <f>Assumptions!$G$55*Assumptions!$G$46*INDEX(Demand!N$9:N$1040, MATCH($C362, Demand!$B$9:$B$1040,0))</f>
        <v>117.57083333333333</v>
      </c>
      <c r="O362" s="175">
        <f>Assumptions!$G$55*Assumptions!$G$46*INDEX(Demand!O$9:O$1040, MATCH($C362, Demand!$B$9:$B$1040,0))</f>
        <v>117.57083333333333</v>
      </c>
      <c r="P362" s="175">
        <f>Assumptions!$G$55*Assumptions!$G$46*INDEX(Demand!P$9:P$1040, MATCH($C362, Demand!$B$9:$B$1040,0))</f>
        <v>117.57083333333333</v>
      </c>
      <c r="Q362" s="175">
        <f>Assumptions!$G$55*Assumptions!$G$46*INDEX(Demand!Q$9:Q$1040, MATCH($C362, Demand!$B$9:$B$1040,0))</f>
        <v>117.57083333333333</v>
      </c>
      <c r="R362" s="175">
        <f>Assumptions!$G$55*Assumptions!$G$46*INDEX(Demand!R$9:R$1040, MATCH($C362, Demand!$B$9:$B$1040,0))</f>
        <v>117.57083333333333</v>
      </c>
      <c r="S362" s="175">
        <f>Assumptions!$G$55*Assumptions!$G$46*INDEX(Demand!S$9:S$1040, MATCH($C362, Demand!$B$9:$B$1040,0))</f>
        <v>117.57083333333333</v>
      </c>
      <c r="T362" s="175">
        <f>Assumptions!$G$55*Assumptions!$G$46*INDEX(Demand!T$9:T$1040, MATCH($C362, Demand!$B$9:$B$1040,0))</f>
        <v>117.57083333333333</v>
      </c>
      <c r="U362" s="175">
        <f>Assumptions!$G$55*Assumptions!$G$46*INDEX(Demand!U$9:U$1040, MATCH($C362, Demand!$B$9:$B$1040,0))</f>
        <v>117.57083333333333</v>
      </c>
      <c r="V362" s="175">
        <f>Assumptions!$G$55*Assumptions!$G$46*INDEX(Demand!V$9:V$1040, MATCH($C362, Demand!$B$9:$B$1040,0))</f>
        <v>117.57083333333333</v>
      </c>
      <c r="W362" s="175">
        <f>Assumptions!$G$55*Assumptions!$G$46*INDEX(Demand!W$9:W$1040, MATCH($C362, Demand!$B$9:$B$1040,0))</f>
        <v>117.57083333333333</v>
      </c>
      <c r="X362" s="175">
        <f>Assumptions!$G$55*Assumptions!$G$46*INDEX(Demand!X$9:X$1040, MATCH($C362, Demand!$B$9:$B$1040,0))</f>
        <v>117.57083333333333</v>
      </c>
    </row>
    <row r="363" spans="2:24" s="1" customFormat="1" x14ac:dyDescent="0.2">
      <c r="B363" s="220">
        <f>'Span data'!B364</f>
        <v>10378881</v>
      </c>
      <c r="C363" s="169" t="str">
        <f>'Span data'!C364</f>
        <v>RCT013</v>
      </c>
      <c r="D363" s="162"/>
      <c r="E363" s="175">
        <f>Assumptions!$G$55*Assumptions!$G$46*INDEX(Demand!E$9:E$1040, MATCH($C363, Demand!$B$9:$B$1040,0))</f>
        <v>114.12479166666665</v>
      </c>
      <c r="F363" s="175">
        <f>Assumptions!$G$55*Assumptions!$G$46*INDEX(Demand!F$9:F$1040, MATCH($C363, Demand!$B$9:$B$1040,0))</f>
        <v>114.32749999999999</v>
      </c>
      <c r="G363" s="175">
        <f>Assumptions!$G$55*Assumptions!$G$46*INDEX(Demand!G$9:G$1040, MATCH($C363, Demand!$B$9:$B$1040,0))</f>
        <v>115.44239583333334</v>
      </c>
      <c r="H363" s="175">
        <f>Assumptions!$G$55*Assumptions!$G$46*INDEX(Demand!H$9:H$1040, MATCH($C363, Demand!$B$9:$B$1040,0))</f>
        <v>115.84781249999999</v>
      </c>
      <c r="I363" s="175">
        <f>Assumptions!$G$55*Assumptions!$G$46*INDEX(Demand!I$9:I$1040, MATCH($C363, Demand!$B$9:$B$1040,0))</f>
        <v>115.34104166666667</v>
      </c>
      <c r="J363" s="175">
        <f>Assumptions!$G$55*Assumptions!$G$46*INDEX(Demand!J$9:J$1040, MATCH($C363, Demand!$B$9:$B$1040,0))</f>
        <v>115.23968749999997</v>
      </c>
      <c r="K363" s="175">
        <f>Assumptions!$G$55*Assumptions!$G$46*INDEX(Demand!K$9:K$1040, MATCH($C363, Demand!$B$9:$B$1040,0))</f>
        <v>116.55729166666664</v>
      </c>
      <c r="L363" s="175">
        <f>Assumptions!$G$55*Assumptions!$G$46*INDEX(Demand!L$9:L$1040, MATCH($C363, Demand!$B$9:$B$1040,0))</f>
        <v>118.28031249999998</v>
      </c>
      <c r="M363" s="175">
        <f>Assumptions!$G$55*Assumptions!$G$46*INDEX(Demand!M$9:M$1040, MATCH($C363, Demand!$B$9:$B$1040,0))</f>
        <v>117.57083333333333</v>
      </c>
      <c r="N363" s="175">
        <f>Assumptions!$G$55*Assumptions!$G$46*INDEX(Demand!N$9:N$1040, MATCH($C363, Demand!$B$9:$B$1040,0))</f>
        <v>117.57083333333333</v>
      </c>
      <c r="O363" s="175">
        <f>Assumptions!$G$55*Assumptions!$G$46*INDEX(Demand!O$9:O$1040, MATCH($C363, Demand!$B$9:$B$1040,0))</f>
        <v>117.57083333333333</v>
      </c>
      <c r="P363" s="175">
        <f>Assumptions!$G$55*Assumptions!$G$46*INDEX(Demand!P$9:P$1040, MATCH($C363, Demand!$B$9:$B$1040,0))</f>
        <v>117.57083333333333</v>
      </c>
      <c r="Q363" s="175">
        <f>Assumptions!$G$55*Assumptions!$G$46*INDEX(Demand!Q$9:Q$1040, MATCH($C363, Demand!$B$9:$B$1040,0))</f>
        <v>117.57083333333333</v>
      </c>
      <c r="R363" s="175">
        <f>Assumptions!$G$55*Assumptions!$G$46*INDEX(Demand!R$9:R$1040, MATCH($C363, Demand!$B$9:$B$1040,0))</f>
        <v>117.57083333333333</v>
      </c>
      <c r="S363" s="175">
        <f>Assumptions!$G$55*Assumptions!$G$46*INDEX(Demand!S$9:S$1040, MATCH($C363, Demand!$B$9:$B$1040,0))</f>
        <v>117.57083333333333</v>
      </c>
      <c r="T363" s="175">
        <f>Assumptions!$G$55*Assumptions!$G$46*INDEX(Demand!T$9:T$1040, MATCH($C363, Demand!$B$9:$B$1040,0))</f>
        <v>117.57083333333333</v>
      </c>
      <c r="U363" s="175">
        <f>Assumptions!$G$55*Assumptions!$G$46*INDEX(Demand!U$9:U$1040, MATCH($C363, Demand!$B$9:$B$1040,0))</f>
        <v>117.57083333333333</v>
      </c>
      <c r="V363" s="175">
        <f>Assumptions!$G$55*Assumptions!$G$46*INDEX(Demand!V$9:V$1040, MATCH($C363, Demand!$B$9:$B$1040,0))</f>
        <v>117.57083333333333</v>
      </c>
      <c r="W363" s="175">
        <f>Assumptions!$G$55*Assumptions!$G$46*INDEX(Demand!W$9:W$1040, MATCH($C363, Demand!$B$9:$B$1040,0))</f>
        <v>117.57083333333333</v>
      </c>
      <c r="X363" s="175">
        <f>Assumptions!$G$55*Assumptions!$G$46*INDEX(Demand!X$9:X$1040, MATCH($C363, Demand!$B$9:$B$1040,0))</f>
        <v>117.57083333333333</v>
      </c>
    </row>
    <row r="364" spans="2:24" s="1" customFormat="1" x14ac:dyDescent="0.2">
      <c r="B364" s="220">
        <f>'Span data'!B365</f>
        <v>10378887</v>
      </c>
      <c r="C364" s="169" t="str">
        <f>'Span data'!C365</f>
        <v>RCT013</v>
      </c>
      <c r="D364" s="162"/>
      <c r="E364" s="175">
        <f>Assumptions!$G$55*Assumptions!$G$46*INDEX(Demand!E$9:E$1040, MATCH($C364, Demand!$B$9:$B$1040,0))</f>
        <v>114.12479166666665</v>
      </c>
      <c r="F364" s="175">
        <f>Assumptions!$G$55*Assumptions!$G$46*INDEX(Demand!F$9:F$1040, MATCH($C364, Demand!$B$9:$B$1040,0))</f>
        <v>114.32749999999999</v>
      </c>
      <c r="G364" s="175">
        <f>Assumptions!$G$55*Assumptions!$G$46*INDEX(Demand!G$9:G$1040, MATCH($C364, Demand!$B$9:$B$1040,0))</f>
        <v>115.44239583333334</v>
      </c>
      <c r="H364" s="175">
        <f>Assumptions!$G$55*Assumptions!$G$46*INDEX(Demand!H$9:H$1040, MATCH($C364, Demand!$B$9:$B$1040,0))</f>
        <v>115.84781249999999</v>
      </c>
      <c r="I364" s="175">
        <f>Assumptions!$G$55*Assumptions!$G$46*INDEX(Demand!I$9:I$1040, MATCH($C364, Demand!$B$9:$B$1040,0))</f>
        <v>115.34104166666667</v>
      </c>
      <c r="J364" s="175">
        <f>Assumptions!$G$55*Assumptions!$G$46*INDEX(Demand!J$9:J$1040, MATCH($C364, Demand!$B$9:$B$1040,0))</f>
        <v>115.23968749999997</v>
      </c>
      <c r="K364" s="175">
        <f>Assumptions!$G$55*Assumptions!$G$46*INDEX(Demand!K$9:K$1040, MATCH($C364, Demand!$B$9:$B$1040,0))</f>
        <v>116.55729166666664</v>
      </c>
      <c r="L364" s="175">
        <f>Assumptions!$G$55*Assumptions!$G$46*INDEX(Demand!L$9:L$1040, MATCH($C364, Demand!$B$9:$B$1040,0))</f>
        <v>118.28031249999998</v>
      </c>
      <c r="M364" s="175">
        <f>Assumptions!$G$55*Assumptions!$G$46*INDEX(Demand!M$9:M$1040, MATCH($C364, Demand!$B$9:$B$1040,0))</f>
        <v>117.57083333333333</v>
      </c>
      <c r="N364" s="175">
        <f>Assumptions!$G$55*Assumptions!$G$46*INDEX(Demand!N$9:N$1040, MATCH($C364, Demand!$B$9:$B$1040,0))</f>
        <v>117.57083333333333</v>
      </c>
      <c r="O364" s="175">
        <f>Assumptions!$G$55*Assumptions!$G$46*INDEX(Demand!O$9:O$1040, MATCH($C364, Demand!$B$9:$B$1040,0))</f>
        <v>117.57083333333333</v>
      </c>
      <c r="P364" s="175">
        <f>Assumptions!$G$55*Assumptions!$G$46*INDEX(Demand!P$9:P$1040, MATCH($C364, Demand!$B$9:$B$1040,0))</f>
        <v>117.57083333333333</v>
      </c>
      <c r="Q364" s="175">
        <f>Assumptions!$G$55*Assumptions!$G$46*INDEX(Demand!Q$9:Q$1040, MATCH($C364, Demand!$B$9:$B$1040,0))</f>
        <v>117.57083333333333</v>
      </c>
      <c r="R364" s="175">
        <f>Assumptions!$G$55*Assumptions!$G$46*INDEX(Demand!R$9:R$1040, MATCH($C364, Demand!$B$9:$B$1040,0))</f>
        <v>117.57083333333333</v>
      </c>
      <c r="S364" s="175">
        <f>Assumptions!$G$55*Assumptions!$G$46*INDEX(Demand!S$9:S$1040, MATCH($C364, Demand!$B$9:$B$1040,0))</f>
        <v>117.57083333333333</v>
      </c>
      <c r="T364" s="175">
        <f>Assumptions!$G$55*Assumptions!$G$46*INDEX(Demand!T$9:T$1040, MATCH($C364, Demand!$B$9:$B$1040,0))</f>
        <v>117.57083333333333</v>
      </c>
      <c r="U364" s="175">
        <f>Assumptions!$G$55*Assumptions!$G$46*INDEX(Demand!U$9:U$1040, MATCH($C364, Demand!$B$9:$B$1040,0))</f>
        <v>117.57083333333333</v>
      </c>
      <c r="V364" s="175">
        <f>Assumptions!$G$55*Assumptions!$G$46*INDEX(Demand!V$9:V$1040, MATCH($C364, Demand!$B$9:$B$1040,0))</f>
        <v>117.57083333333333</v>
      </c>
      <c r="W364" s="175">
        <f>Assumptions!$G$55*Assumptions!$G$46*INDEX(Demand!W$9:W$1040, MATCH($C364, Demand!$B$9:$B$1040,0))</f>
        <v>117.57083333333333</v>
      </c>
      <c r="X364" s="175">
        <f>Assumptions!$G$55*Assumptions!$G$46*INDEX(Demand!X$9:X$1040, MATCH($C364, Demand!$B$9:$B$1040,0))</f>
        <v>117.57083333333333</v>
      </c>
    </row>
    <row r="365" spans="2:24" s="1" customFormat="1" x14ac:dyDescent="0.2">
      <c r="B365" s="220">
        <f>'Span data'!B366</f>
        <v>10378888</v>
      </c>
      <c r="C365" s="169" t="str">
        <f>'Span data'!C366</f>
        <v>RCT013</v>
      </c>
      <c r="D365" s="162"/>
      <c r="E365" s="175">
        <f>Assumptions!$G$55*Assumptions!$G$46*INDEX(Demand!E$9:E$1040, MATCH($C365, Demand!$B$9:$B$1040,0))</f>
        <v>114.12479166666665</v>
      </c>
      <c r="F365" s="175">
        <f>Assumptions!$G$55*Assumptions!$G$46*INDEX(Demand!F$9:F$1040, MATCH($C365, Demand!$B$9:$B$1040,0))</f>
        <v>114.32749999999999</v>
      </c>
      <c r="G365" s="175">
        <f>Assumptions!$G$55*Assumptions!$G$46*INDEX(Demand!G$9:G$1040, MATCH($C365, Demand!$B$9:$B$1040,0))</f>
        <v>115.44239583333334</v>
      </c>
      <c r="H365" s="175">
        <f>Assumptions!$G$55*Assumptions!$G$46*INDEX(Demand!H$9:H$1040, MATCH($C365, Demand!$B$9:$B$1040,0))</f>
        <v>115.84781249999999</v>
      </c>
      <c r="I365" s="175">
        <f>Assumptions!$G$55*Assumptions!$G$46*INDEX(Demand!I$9:I$1040, MATCH($C365, Demand!$B$9:$B$1040,0))</f>
        <v>115.34104166666667</v>
      </c>
      <c r="J365" s="175">
        <f>Assumptions!$G$55*Assumptions!$G$46*INDEX(Demand!J$9:J$1040, MATCH($C365, Demand!$B$9:$B$1040,0))</f>
        <v>115.23968749999997</v>
      </c>
      <c r="K365" s="175">
        <f>Assumptions!$G$55*Assumptions!$G$46*INDEX(Demand!K$9:K$1040, MATCH($C365, Demand!$B$9:$B$1040,0))</f>
        <v>116.55729166666664</v>
      </c>
      <c r="L365" s="175">
        <f>Assumptions!$G$55*Assumptions!$G$46*INDEX(Demand!L$9:L$1040, MATCH($C365, Demand!$B$9:$B$1040,0))</f>
        <v>118.28031249999998</v>
      </c>
      <c r="M365" s="175">
        <f>Assumptions!$G$55*Assumptions!$G$46*INDEX(Demand!M$9:M$1040, MATCH($C365, Demand!$B$9:$B$1040,0))</f>
        <v>117.57083333333333</v>
      </c>
      <c r="N365" s="175">
        <f>Assumptions!$G$55*Assumptions!$G$46*INDEX(Demand!N$9:N$1040, MATCH($C365, Demand!$B$9:$B$1040,0))</f>
        <v>117.57083333333333</v>
      </c>
      <c r="O365" s="175">
        <f>Assumptions!$G$55*Assumptions!$G$46*INDEX(Demand!O$9:O$1040, MATCH($C365, Demand!$B$9:$B$1040,0))</f>
        <v>117.57083333333333</v>
      </c>
      <c r="P365" s="175">
        <f>Assumptions!$G$55*Assumptions!$G$46*INDEX(Demand!P$9:P$1040, MATCH($C365, Demand!$B$9:$B$1040,0))</f>
        <v>117.57083333333333</v>
      </c>
      <c r="Q365" s="175">
        <f>Assumptions!$G$55*Assumptions!$G$46*INDEX(Demand!Q$9:Q$1040, MATCH($C365, Demand!$B$9:$B$1040,0))</f>
        <v>117.57083333333333</v>
      </c>
      <c r="R365" s="175">
        <f>Assumptions!$G$55*Assumptions!$G$46*INDEX(Demand!R$9:R$1040, MATCH($C365, Demand!$B$9:$B$1040,0))</f>
        <v>117.57083333333333</v>
      </c>
      <c r="S365" s="175">
        <f>Assumptions!$G$55*Assumptions!$G$46*INDEX(Demand!S$9:S$1040, MATCH($C365, Demand!$B$9:$B$1040,0))</f>
        <v>117.57083333333333</v>
      </c>
      <c r="T365" s="175">
        <f>Assumptions!$G$55*Assumptions!$G$46*INDEX(Demand!T$9:T$1040, MATCH($C365, Demand!$B$9:$B$1040,0))</f>
        <v>117.57083333333333</v>
      </c>
      <c r="U365" s="175">
        <f>Assumptions!$G$55*Assumptions!$G$46*INDEX(Demand!U$9:U$1040, MATCH($C365, Demand!$B$9:$B$1040,0))</f>
        <v>117.57083333333333</v>
      </c>
      <c r="V365" s="175">
        <f>Assumptions!$G$55*Assumptions!$G$46*INDEX(Demand!V$9:V$1040, MATCH($C365, Demand!$B$9:$B$1040,0))</f>
        <v>117.57083333333333</v>
      </c>
      <c r="W365" s="175">
        <f>Assumptions!$G$55*Assumptions!$G$46*INDEX(Demand!W$9:W$1040, MATCH($C365, Demand!$B$9:$B$1040,0))</f>
        <v>117.57083333333333</v>
      </c>
      <c r="X365" s="175">
        <f>Assumptions!$G$55*Assumptions!$G$46*INDEX(Demand!X$9:X$1040, MATCH($C365, Demand!$B$9:$B$1040,0))</f>
        <v>117.57083333333333</v>
      </c>
    </row>
    <row r="366" spans="2:24" s="1" customFormat="1" x14ac:dyDescent="0.2">
      <c r="B366" s="220">
        <f>'Span data'!B367</f>
        <v>10378889</v>
      </c>
      <c r="C366" s="169" t="str">
        <f>'Span data'!C367</f>
        <v>RCT013</v>
      </c>
      <c r="D366" s="162"/>
      <c r="E366" s="175">
        <f>Assumptions!$G$55*Assumptions!$G$46*INDEX(Demand!E$9:E$1040, MATCH($C366, Demand!$B$9:$B$1040,0))</f>
        <v>114.12479166666665</v>
      </c>
      <c r="F366" s="175">
        <f>Assumptions!$G$55*Assumptions!$G$46*INDEX(Demand!F$9:F$1040, MATCH($C366, Demand!$B$9:$B$1040,0))</f>
        <v>114.32749999999999</v>
      </c>
      <c r="G366" s="175">
        <f>Assumptions!$G$55*Assumptions!$G$46*INDEX(Demand!G$9:G$1040, MATCH($C366, Demand!$B$9:$B$1040,0))</f>
        <v>115.44239583333334</v>
      </c>
      <c r="H366" s="175">
        <f>Assumptions!$G$55*Assumptions!$G$46*INDEX(Demand!H$9:H$1040, MATCH($C366, Demand!$B$9:$B$1040,0))</f>
        <v>115.84781249999999</v>
      </c>
      <c r="I366" s="175">
        <f>Assumptions!$G$55*Assumptions!$G$46*INDEX(Demand!I$9:I$1040, MATCH($C366, Demand!$B$9:$B$1040,0))</f>
        <v>115.34104166666667</v>
      </c>
      <c r="J366" s="175">
        <f>Assumptions!$G$55*Assumptions!$G$46*INDEX(Demand!J$9:J$1040, MATCH($C366, Demand!$B$9:$B$1040,0))</f>
        <v>115.23968749999997</v>
      </c>
      <c r="K366" s="175">
        <f>Assumptions!$G$55*Assumptions!$G$46*INDEX(Demand!K$9:K$1040, MATCH($C366, Demand!$B$9:$B$1040,0))</f>
        <v>116.55729166666664</v>
      </c>
      <c r="L366" s="175">
        <f>Assumptions!$G$55*Assumptions!$G$46*INDEX(Demand!L$9:L$1040, MATCH($C366, Demand!$B$9:$B$1040,0))</f>
        <v>118.28031249999998</v>
      </c>
      <c r="M366" s="175">
        <f>Assumptions!$G$55*Assumptions!$G$46*INDEX(Demand!M$9:M$1040, MATCH($C366, Demand!$B$9:$B$1040,0))</f>
        <v>117.57083333333333</v>
      </c>
      <c r="N366" s="175">
        <f>Assumptions!$G$55*Assumptions!$G$46*INDEX(Demand!N$9:N$1040, MATCH($C366, Demand!$B$9:$B$1040,0))</f>
        <v>117.57083333333333</v>
      </c>
      <c r="O366" s="175">
        <f>Assumptions!$G$55*Assumptions!$G$46*INDEX(Demand!O$9:O$1040, MATCH($C366, Demand!$B$9:$B$1040,0))</f>
        <v>117.57083333333333</v>
      </c>
      <c r="P366" s="175">
        <f>Assumptions!$G$55*Assumptions!$G$46*INDEX(Demand!P$9:P$1040, MATCH($C366, Demand!$B$9:$B$1040,0))</f>
        <v>117.57083333333333</v>
      </c>
      <c r="Q366" s="175">
        <f>Assumptions!$G$55*Assumptions!$G$46*INDEX(Demand!Q$9:Q$1040, MATCH($C366, Demand!$B$9:$B$1040,0))</f>
        <v>117.57083333333333</v>
      </c>
      <c r="R366" s="175">
        <f>Assumptions!$G$55*Assumptions!$G$46*INDEX(Demand!R$9:R$1040, MATCH($C366, Demand!$B$9:$B$1040,0))</f>
        <v>117.57083333333333</v>
      </c>
      <c r="S366" s="175">
        <f>Assumptions!$G$55*Assumptions!$G$46*INDEX(Demand!S$9:S$1040, MATCH($C366, Demand!$B$9:$B$1040,0))</f>
        <v>117.57083333333333</v>
      </c>
      <c r="T366" s="175">
        <f>Assumptions!$G$55*Assumptions!$G$46*INDEX(Demand!T$9:T$1040, MATCH($C366, Demand!$B$9:$B$1040,0))</f>
        <v>117.57083333333333</v>
      </c>
      <c r="U366" s="175">
        <f>Assumptions!$G$55*Assumptions!$G$46*INDEX(Demand!U$9:U$1040, MATCH($C366, Demand!$B$9:$B$1040,0))</f>
        <v>117.57083333333333</v>
      </c>
      <c r="V366" s="175">
        <f>Assumptions!$G$55*Assumptions!$G$46*INDEX(Demand!V$9:V$1040, MATCH($C366, Demand!$B$9:$B$1040,0))</f>
        <v>117.57083333333333</v>
      </c>
      <c r="W366" s="175">
        <f>Assumptions!$G$55*Assumptions!$G$46*INDEX(Demand!W$9:W$1040, MATCH($C366, Demand!$B$9:$B$1040,0))</f>
        <v>117.57083333333333</v>
      </c>
      <c r="X366" s="175">
        <f>Assumptions!$G$55*Assumptions!$G$46*INDEX(Demand!X$9:X$1040, MATCH($C366, Demand!$B$9:$B$1040,0))</f>
        <v>117.57083333333333</v>
      </c>
    </row>
    <row r="367" spans="2:24" s="1" customFormat="1" x14ac:dyDescent="0.2">
      <c r="B367" s="220">
        <f>'Span data'!B368</f>
        <v>10378892</v>
      </c>
      <c r="C367" s="169" t="str">
        <f>'Span data'!C368</f>
        <v>RCT013</v>
      </c>
      <c r="D367" s="162"/>
      <c r="E367" s="175">
        <f>Assumptions!$G$55*Assumptions!$G$46*INDEX(Demand!E$9:E$1040, MATCH($C367, Demand!$B$9:$B$1040,0))</f>
        <v>114.12479166666665</v>
      </c>
      <c r="F367" s="175">
        <f>Assumptions!$G$55*Assumptions!$G$46*INDEX(Demand!F$9:F$1040, MATCH($C367, Demand!$B$9:$B$1040,0))</f>
        <v>114.32749999999999</v>
      </c>
      <c r="G367" s="175">
        <f>Assumptions!$G$55*Assumptions!$G$46*INDEX(Demand!G$9:G$1040, MATCH($C367, Demand!$B$9:$B$1040,0))</f>
        <v>115.44239583333334</v>
      </c>
      <c r="H367" s="175">
        <f>Assumptions!$G$55*Assumptions!$G$46*INDEX(Demand!H$9:H$1040, MATCH($C367, Demand!$B$9:$B$1040,0))</f>
        <v>115.84781249999999</v>
      </c>
      <c r="I367" s="175">
        <f>Assumptions!$G$55*Assumptions!$G$46*INDEX(Demand!I$9:I$1040, MATCH($C367, Demand!$B$9:$B$1040,0))</f>
        <v>115.34104166666667</v>
      </c>
      <c r="J367" s="175">
        <f>Assumptions!$G$55*Assumptions!$G$46*INDEX(Demand!J$9:J$1040, MATCH($C367, Demand!$B$9:$B$1040,0))</f>
        <v>115.23968749999997</v>
      </c>
      <c r="K367" s="175">
        <f>Assumptions!$G$55*Assumptions!$G$46*INDEX(Demand!K$9:K$1040, MATCH($C367, Demand!$B$9:$B$1040,0))</f>
        <v>116.55729166666664</v>
      </c>
      <c r="L367" s="175">
        <f>Assumptions!$G$55*Assumptions!$G$46*INDEX(Demand!L$9:L$1040, MATCH($C367, Demand!$B$9:$B$1040,0))</f>
        <v>118.28031249999998</v>
      </c>
      <c r="M367" s="175">
        <f>Assumptions!$G$55*Assumptions!$G$46*INDEX(Demand!M$9:M$1040, MATCH($C367, Demand!$B$9:$B$1040,0))</f>
        <v>117.57083333333333</v>
      </c>
      <c r="N367" s="175">
        <f>Assumptions!$G$55*Assumptions!$G$46*INDEX(Demand!N$9:N$1040, MATCH($C367, Demand!$B$9:$B$1040,0))</f>
        <v>117.57083333333333</v>
      </c>
      <c r="O367" s="175">
        <f>Assumptions!$G$55*Assumptions!$G$46*INDEX(Demand!O$9:O$1040, MATCH($C367, Demand!$B$9:$B$1040,0))</f>
        <v>117.57083333333333</v>
      </c>
      <c r="P367" s="175">
        <f>Assumptions!$G$55*Assumptions!$G$46*INDEX(Demand!P$9:P$1040, MATCH($C367, Demand!$B$9:$B$1040,0))</f>
        <v>117.57083333333333</v>
      </c>
      <c r="Q367" s="175">
        <f>Assumptions!$G$55*Assumptions!$G$46*INDEX(Demand!Q$9:Q$1040, MATCH($C367, Demand!$B$9:$B$1040,0))</f>
        <v>117.57083333333333</v>
      </c>
      <c r="R367" s="175">
        <f>Assumptions!$G$55*Assumptions!$G$46*INDEX(Demand!R$9:R$1040, MATCH($C367, Demand!$B$9:$B$1040,0))</f>
        <v>117.57083333333333</v>
      </c>
      <c r="S367" s="175">
        <f>Assumptions!$G$55*Assumptions!$G$46*INDEX(Demand!S$9:S$1040, MATCH($C367, Demand!$B$9:$B$1040,0))</f>
        <v>117.57083333333333</v>
      </c>
      <c r="T367" s="175">
        <f>Assumptions!$G$55*Assumptions!$G$46*INDEX(Demand!T$9:T$1040, MATCH($C367, Demand!$B$9:$B$1040,0))</f>
        <v>117.57083333333333</v>
      </c>
      <c r="U367" s="175">
        <f>Assumptions!$G$55*Assumptions!$G$46*INDEX(Demand!U$9:U$1040, MATCH($C367, Demand!$B$9:$B$1040,0))</f>
        <v>117.57083333333333</v>
      </c>
      <c r="V367" s="175">
        <f>Assumptions!$G$55*Assumptions!$G$46*INDEX(Demand!V$9:V$1040, MATCH($C367, Demand!$B$9:$B$1040,0))</f>
        <v>117.57083333333333</v>
      </c>
      <c r="W367" s="175">
        <f>Assumptions!$G$55*Assumptions!$G$46*INDEX(Demand!W$9:W$1040, MATCH($C367, Demand!$B$9:$B$1040,0))</f>
        <v>117.57083333333333</v>
      </c>
      <c r="X367" s="175">
        <f>Assumptions!$G$55*Assumptions!$G$46*INDEX(Demand!X$9:X$1040, MATCH($C367, Demand!$B$9:$B$1040,0))</f>
        <v>117.57083333333333</v>
      </c>
    </row>
    <row r="368" spans="2:24" s="1" customFormat="1" x14ac:dyDescent="0.2">
      <c r="B368" s="220">
        <f>'Span data'!B369</f>
        <v>10379177</v>
      </c>
      <c r="C368" s="169" t="str">
        <f>'Span data'!C369</f>
        <v>RCT014</v>
      </c>
      <c r="D368" s="162"/>
      <c r="E368" s="175">
        <f>Assumptions!$G$55*Assumptions!$G$46*INDEX(Demand!E$9:E$1040, MATCH($C368, Demand!$B$9:$B$1040,0))</f>
        <v>100.23927083333334</v>
      </c>
      <c r="F368" s="175">
        <f>Assumptions!$G$55*Assumptions!$G$46*INDEX(Demand!F$9:F$1040, MATCH($C368, Demand!$B$9:$B$1040,0))</f>
        <v>100.44197916666666</v>
      </c>
      <c r="G368" s="175">
        <f>Assumptions!$G$55*Assumptions!$G$46*INDEX(Demand!G$9:G$1040, MATCH($C368, Demand!$B$9:$B$1040,0))</f>
        <v>100.84739583333332</v>
      </c>
      <c r="H368" s="175">
        <f>Assumptions!$G$55*Assumptions!$G$46*INDEX(Demand!H$9:H$1040, MATCH($C368, Demand!$B$9:$B$1040,0))</f>
        <v>100.94875</v>
      </c>
      <c r="I368" s="175">
        <f>Assumptions!$G$55*Assumptions!$G$46*INDEX(Demand!I$9:I$1040, MATCH($C368, Demand!$B$9:$B$1040,0))</f>
        <v>100.54333333333332</v>
      </c>
      <c r="J368" s="175">
        <f>Assumptions!$G$55*Assumptions!$G$46*INDEX(Demand!J$9:J$1040, MATCH($C368, Demand!$B$9:$B$1040,0))</f>
        <v>100.44197916666666</v>
      </c>
      <c r="K368" s="175">
        <f>Assumptions!$G$55*Assumptions!$G$46*INDEX(Demand!K$9:K$1040, MATCH($C368, Demand!$B$9:$B$1040,0))</f>
        <v>101.05010416666667</v>
      </c>
      <c r="L368" s="175">
        <f>Assumptions!$G$55*Assumptions!$G$46*INDEX(Demand!L$9:L$1040, MATCH($C368, Demand!$B$9:$B$1040,0))</f>
        <v>101.65822916666666</v>
      </c>
      <c r="M368" s="175">
        <f>Assumptions!$G$55*Assumptions!$G$46*INDEX(Demand!M$9:M$1040, MATCH($C368, Demand!$B$9:$B$1040,0))</f>
        <v>101.45552083333332</v>
      </c>
      <c r="N368" s="175">
        <f>Assumptions!$G$55*Assumptions!$G$46*INDEX(Demand!N$9:N$1040, MATCH($C368, Demand!$B$9:$B$1040,0))</f>
        <v>101.45552083333332</v>
      </c>
      <c r="O368" s="175">
        <f>Assumptions!$G$55*Assumptions!$G$46*INDEX(Demand!O$9:O$1040, MATCH($C368, Demand!$B$9:$B$1040,0))</f>
        <v>101.45552083333332</v>
      </c>
      <c r="P368" s="175">
        <f>Assumptions!$G$55*Assumptions!$G$46*INDEX(Demand!P$9:P$1040, MATCH($C368, Demand!$B$9:$B$1040,0))</f>
        <v>101.45552083333332</v>
      </c>
      <c r="Q368" s="175">
        <f>Assumptions!$G$55*Assumptions!$G$46*INDEX(Demand!Q$9:Q$1040, MATCH($C368, Demand!$B$9:$B$1040,0))</f>
        <v>101.45552083333332</v>
      </c>
      <c r="R368" s="175">
        <f>Assumptions!$G$55*Assumptions!$G$46*INDEX(Demand!R$9:R$1040, MATCH($C368, Demand!$B$9:$B$1040,0))</f>
        <v>101.45552083333332</v>
      </c>
      <c r="S368" s="175">
        <f>Assumptions!$G$55*Assumptions!$G$46*INDEX(Demand!S$9:S$1040, MATCH($C368, Demand!$B$9:$B$1040,0))</f>
        <v>101.45552083333332</v>
      </c>
      <c r="T368" s="175">
        <f>Assumptions!$G$55*Assumptions!$G$46*INDEX(Demand!T$9:T$1040, MATCH($C368, Demand!$B$9:$B$1040,0))</f>
        <v>101.45552083333332</v>
      </c>
      <c r="U368" s="175">
        <f>Assumptions!$G$55*Assumptions!$G$46*INDEX(Demand!U$9:U$1040, MATCH($C368, Demand!$B$9:$B$1040,0))</f>
        <v>101.45552083333332</v>
      </c>
      <c r="V368" s="175">
        <f>Assumptions!$G$55*Assumptions!$G$46*INDEX(Demand!V$9:V$1040, MATCH($C368, Demand!$B$9:$B$1040,0))</f>
        <v>101.45552083333332</v>
      </c>
      <c r="W368" s="175">
        <f>Assumptions!$G$55*Assumptions!$G$46*INDEX(Demand!W$9:W$1040, MATCH($C368, Demand!$B$9:$B$1040,0))</f>
        <v>101.45552083333332</v>
      </c>
      <c r="X368" s="175">
        <f>Assumptions!$G$55*Assumptions!$G$46*INDEX(Demand!X$9:X$1040, MATCH($C368, Demand!$B$9:$B$1040,0))</f>
        <v>101.45552083333332</v>
      </c>
    </row>
    <row r="369" spans="2:24" s="1" customFormat="1" x14ac:dyDescent="0.2">
      <c r="B369" s="220">
        <f>'Span data'!B370</f>
        <v>10379178</v>
      </c>
      <c r="C369" s="169" t="str">
        <f>'Span data'!C370</f>
        <v>RCT014</v>
      </c>
      <c r="D369" s="162"/>
      <c r="E369" s="175">
        <f>Assumptions!$G$55*Assumptions!$G$46*INDEX(Demand!E$9:E$1040, MATCH($C369, Demand!$B$9:$B$1040,0))</f>
        <v>100.23927083333334</v>
      </c>
      <c r="F369" s="175">
        <f>Assumptions!$G$55*Assumptions!$G$46*INDEX(Demand!F$9:F$1040, MATCH($C369, Demand!$B$9:$B$1040,0))</f>
        <v>100.44197916666666</v>
      </c>
      <c r="G369" s="175">
        <f>Assumptions!$G$55*Assumptions!$G$46*INDEX(Demand!G$9:G$1040, MATCH($C369, Demand!$B$9:$B$1040,0))</f>
        <v>100.84739583333332</v>
      </c>
      <c r="H369" s="175">
        <f>Assumptions!$G$55*Assumptions!$G$46*INDEX(Demand!H$9:H$1040, MATCH($C369, Demand!$B$9:$B$1040,0))</f>
        <v>100.94875</v>
      </c>
      <c r="I369" s="175">
        <f>Assumptions!$G$55*Assumptions!$G$46*INDEX(Demand!I$9:I$1040, MATCH($C369, Demand!$B$9:$B$1040,0))</f>
        <v>100.54333333333332</v>
      </c>
      <c r="J369" s="175">
        <f>Assumptions!$G$55*Assumptions!$G$46*INDEX(Demand!J$9:J$1040, MATCH($C369, Demand!$B$9:$B$1040,0))</f>
        <v>100.44197916666666</v>
      </c>
      <c r="K369" s="175">
        <f>Assumptions!$G$55*Assumptions!$G$46*INDEX(Demand!K$9:K$1040, MATCH($C369, Demand!$B$9:$B$1040,0))</f>
        <v>101.05010416666667</v>
      </c>
      <c r="L369" s="175">
        <f>Assumptions!$G$55*Assumptions!$G$46*INDEX(Demand!L$9:L$1040, MATCH($C369, Demand!$B$9:$B$1040,0))</f>
        <v>101.65822916666666</v>
      </c>
      <c r="M369" s="175">
        <f>Assumptions!$G$55*Assumptions!$G$46*INDEX(Demand!M$9:M$1040, MATCH($C369, Demand!$B$9:$B$1040,0))</f>
        <v>101.45552083333332</v>
      </c>
      <c r="N369" s="175">
        <f>Assumptions!$G$55*Assumptions!$G$46*INDEX(Demand!N$9:N$1040, MATCH($C369, Demand!$B$9:$B$1040,0))</f>
        <v>101.45552083333332</v>
      </c>
      <c r="O369" s="175">
        <f>Assumptions!$G$55*Assumptions!$G$46*INDEX(Demand!O$9:O$1040, MATCH($C369, Demand!$B$9:$B$1040,0))</f>
        <v>101.45552083333332</v>
      </c>
      <c r="P369" s="175">
        <f>Assumptions!$G$55*Assumptions!$G$46*INDEX(Demand!P$9:P$1040, MATCH($C369, Demand!$B$9:$B$1040,0))</f>
        <v>101.45552083333332</v>
      </c>
      <c r="Q369" s="175">
        <f>Assumptions!$G$55*Assumptions!$G$46*INDEX(Demand!Q$9:Q$1040, MATCH($C369, Demand!$B$9:$B$1040,0))</f>
        <v>101.45552083333332</v>
      </c>
      <c r="R369" s="175">
        <f>Assumptions!$G$55*Assumptions!$G$46*INDEX(Demand!R$9:R$1040, MATCH($C369, Demand!$B$9:$B$1040,0))</f>
        <v>101.45552083333332</v>
      </c>
      <c r="S369" s="175">
        <f>Assumptions!$G$55*Assumptions!$G$46*INDEX(Demand!S$9:S$1040, MATCH($C369, Demand!$B$9:$B$1040,0))</f>
        <v>101.45552083333332</v>
      </c>
      <c r="T369" s="175">
        <f>Assumptions!$G$55*Assumptions!$G$46*INDEX(Demand!T$9:T$1040, MATCH($C369, Demand!$B$9:$B$1040,0))</f>
        <v>101.45552083333332</v>
      </c>
      <c r="U369" s="175">
        <f>Assumptions!$G$55*Assumptions!$G$46*INDEX(Demand!U$9:U$1040, MATCH($C369, Demand!$B$9:$B$1040,0))</f>
        <v>101.45552083333332</v>
      </c>
      <c r="V369" s="175">
        <f>Assumptions!$G$55*Assumptions!$G$46*INDEX(Demand!V$9:V$1040, MATCH($C369, Demand!$B$9:$B$1040,0))</f>
        <v>101.45552083333332</v>
      </c>
      <c r="W369" s="175">
        <f>Assumptions!$G$55*Assumptions!$G$46*INDEX(Demand!W$9:W$1040, MATCH($C369, Demand!$B$9:$B$1040,0))</f>
        <v>101.45552083333332</v>
      </c>
      <c r="X369" s="175">
        <f>Assumptions!$G$55*Assumptions!$G$46*INDEX(Demand!X$9:X$1040, MATCH($C369, Demand!$B$9:$B$1040,0))</f>
        <v>101.45552083333332</v>
      </c>
    </row>
    <row r="370" spans="2:24" s="1" customFormat="1" x14ac:dyDescent="0.2">
      <c r="B370" s="220">
        <f>'Span data'!B371</f>
        <v>10379182</v>
      </c>
      <c r="C370" s="169" t="str">
        <f>'Span data'!C371</f>
        <v>RCT014</v>
      </c>
      <c r="D370" s="162"/>
      <c r="E370" s="175">
        <f>Assumptions!$G$55*Assumptions!$G$46*INDEX(Demand!E$9:E$1040, MATCH($C370, Demand!$B$9:$B$1040,0))</f>
        <v>100.23927083333334</v>
      </c>
      <c r="F370" s="175">
        <f>Assumptions!$G$55*Assumptions!$G$46*INDEX(Demand!F$9:F$1040, MATCH($C370, Demand!$B$9:$B$1040,0))</f>
        <v>100.44197916666666</v>
      </c>
      <c r="G370" s="175">
        <f>Assumptions!$G$55*Assumptions!$G$46*INDEX(Demand!G$9:G$1040, MATCH($C370, Demand!$B$9:$B$1040,0))</f>
        <v>100.84739583333332</v>
      </c>
      <c r="H370" s="175">
        <f>Assumptions!$G$55*Assumptions!$G$46*INDEX(Demand!H$9:H$1040, MATCH($C370, Demand!$B$9:$B$1040,0))</f>
        <v>100.94875</v>
      </c>
      <c r="I370" s="175">
        <f>Assumptions!$G$55*Assumptions!$G$46*INDEX(Demand!I$9:I$1040, MATCH($C370, Demand!$B$9:$B$1040,0))</f>
        <v>100.54333333333332</v>
      </c>
      <c r="J370" s="175">
        <f>Assumptions!$G$55*Assumptions!$G$46*INDEX(Demand!J$9:J$1040, MATCH($C370, Demand!$B$9:$B$1040,0))</f>
        <v>100.44197916666666</v>
      </c>
      <c r="K370" s="175">
        <f>Assumptions!$G$55*Assumptions!$G$46*INDEX(Demand!K$9:K$1040, MATCH($C370, Demand!$B$9:$B$1040,0))</f>
        <v>101.05010416666667</v>
      </c>
      <c r="L370" s="175">
        <f>Assumptions!$G$55*Assumptions!$G$46*INDEX(Demand!L$9:L$1040, MATCH($C370, Demand!$B$9:$B$1040,0))</f>
        <v>101.65822916666666</v>
      </c>
      <c r="M370" s="175">
        <f>Assumptions!$G$55*Assumptions!$G$46*INDEX(Demand!M$9:M$1040, MATCH($C370, Demand!$B$9:$B$1040,0))</f>
        <v>101.45552083333332</v>
      </c>
      <c r="N370" s="175">
        <f>Assumptions!$G$55*Assumptions!$G$46*INDEX(Demand!N$9:N$1040, MATCH($C370, Demand!$B$9:$B$1040,0))</f>
        <v>101.45552083333332</v>
      </c>
      <c r="O370" s="175">
        <f>Assumptions!$G$55*Assumptions!$G$46*INDEX(Demand!O$9:O$1040, MATCH($C370, Demand!$B$9:$B$1040,0))</f>
        <v>101.45552083333332</v>
      </c>
      <c r="P370" s="175">
        <f>Assumptions!$G$55*Assumptions!$G$46*INDEX(Demand!P$9:P$1040, MATCH($C370, Demand!$B$9:$B$1040,0))</f>
        <v>101.45552083333332</v>
      </c>
      <c r="Q370" s="175">
        <f>Assumptions!$G$55*Assumptions!$G$46*INDEX(Demand!Q$9:Q$1040, MATCH($C370, Demand!$B$9:$B$1040,0))</f>
        <v>101.45552083333332</v>
      </c>
      <c r="R370" s="175">
        <f>Assumptions!$G$55*Assumptions!$G$46*INDEX(Demand!R$9:R$1040, MATCH($C370, Demand!$B$9:$B$1040,0))</f>
        <v>101.45552083333332</v>
      </c>
      <c r="S370" s="175">
        <f>Assumptions!$G$55*Assumptions!$G$46*INDEX(Demand!S$9:S$1040, MATCH($C370, Demand!$B$9:$B$1040,0))</f>
        <v>101.45552083333332</v>
      </c>
      <c r="T370" s="175">
        <f>Assumptions!$G$55*Assumptions!$G$46*INDEX(Demand!T$9:T$1040, MATCH($C370, Demand!$B$9:$B$1040,0))</f>
        <v>101.45552083333332</v>
      </c>
      <c r="U370" s="175">
        <f>Assumptions!$G$55*Assumptions!$G$46*INDEX(Demand!U$9:U$1040, MATCH($C370, Demand!$B$9:$B$1040,0))</f>
        <v>101.45552083333332</v>
      </c>
      <c r="V370" s="175">
        <f>Assumptions!$G$55*Assumptions!$G$46*INDEX(Demand!V$9:V$1040, MATCH($C370, Demand!$B$9:$B$1040,0))</f>
        <v>101.45552083333332</v>
      </c>
      <c r="W370" s="175">
        <f>Assumptions!$G$55*Assumptions!$G$46*INDEX(Demand!W$9:W$1040, MATCH($C370, Demand!$B$9:$B$1040,0))</f>
        <v>101.45552083333332</v>
      </c>
      <c r="X370" s="175">
        <f>Assumptions!$G$55*Assumptions!$G$46*INDEX(Demand!X$9:X$1040, MATCH($C370, Demand!$B$9:$B$1040,0))</f>
        <v>101.45552083333332</v>
      </c>
    </row>
    <row r="371" spans="2:24" s="1" customFormat="1" x14ac:dyDescent="0.2">
      <c r="B371" s="220">
        <f>'Span data'!B372</f>
        <v>10382614</v>
      </c>
      <c r="C371" s="169" t="str">
        <f>'Span data'!C372</f>
        <v>SHTSNKA</v>
      </c>
      <c r="D371" s="162"/>
      <c r="E371" s="175">
        <f>Assumptions!$G$55*Assumptions!$G$46*INDEX(Demand!E$9:E$1040, MATCH($C371, Demand!$B$9:$B$1040,0))</f>
        <v>0</v>
      </c>
      <c r="F371" s="175">
        <f>Assumptions!$G$55*Assumptions!$G$46*INDEX(Demand!F$9:F$1040, MATCH($C371, Demand!$B$9:$B$1040,0))</f>
        <v>0</v>
      </c>
      <c r="G371" s="175">
        <f>Assumptions!$G$55*Assumptions!$G$46*INDEX(Demand!G$9:G$1040, MATCH($C371, Demand!$B$9:$B$1040,0))</f>
        <v>0</v>
      </c>
      <c r="H371" s="175">
        <f>Assumptions!$G$55*Assumptions!$G$46*INDEX(Demand!H$9:H$1040, MATCH($C371, Demand!$B$9:$B$1040,0))</f>
        <v>0</v>
      </c>
      <c r="I371" s="175">
        <f>Assumptions!$G$55*Assumptions!$G$46*INDEX(Demand!I$9:I$1040, MATCH($C371, Demand!$B$9:$B$1040,0))</f>
        <v>0</v>
      </c>
      <c r="J371" s="175">
        <f>Assumptions!$G$55*Assumptions!$G$46*INDEX(Demand!J$9:J$1040, MATCH($C371, Demand!$B$9:$B$1040,0))</f>
        <v>0</v>
      </c>
      <c r="K371" s="175">
        <f>Assumptions!$G$55*Assumptions!$G$46*INDEX(Demand!K$9:K$1040, MATCH($C371, Demand!$B$9:$B$1040,0))</f>
        <v>0</v>
      </c>
      <c r="L371" s="175">
        <f>Assumptions!$G$55*Assumptions!$G$46*INDEX(Demand!L$9:L$1040, MATCH($C371, Demand!$B$9:$B$1040,0))</f>
        <v>0</v>
      </c>
      <c r="M371" s="175">
        <f>Assumptions!$G$55*Assumptions!$G$46*INDEX(Demand!M$9:M$1040, MATCH($C371, Demand!$B$9:$B$1040,0))</f>
        <v>0</v>
      </c>
      <c r="N371" s="175">
        <f>Assumptions!$G$55*Assumptions!$G$46*INDEX(Demand!N$9:N$1040, MATCH($C371, Demand!$B$9:$B$1040,0))</f>
        <v>0</v>
      </c>
      <c r="O371" s="175">
        <f>Assumptions!$G$55*Assumptions!$G$46*INDEX(Demand!O$9:O$1040, MATCH($C371, Demand!$B$9:$B$1040,0))</f>
        <v>0</v>
      </c>
      <c r="P371" s="175">
        <f>Assumptions!$G$55*Assumptions!$G$46*INDEX(Demand!P$9:P$1040, MATCH($C371, Demand!$B$9:$B$1040,0))</f>
        <v>0</v>
      </c>
      <c r="Q371" s="175">
        <f>Assumptions!$G$55*Assumptions!$G$46*INDEX(Demand!Q$9:Q$1040, MATCH($C371, Demand!$B$9:$B$1040,0))</f>
        <v>0</v>
      </c>
      <c r="R371" s="175">
        <f>Assumptions!$G$55*Assumptions!$G$46*INDEX(Demand!R$9:R$1040, MATCH($C371, Demand!$B$9:$B$1040,0))</f>
        <v>0</v>
      </c>
      <c r="S371" s="175">
        <f>Assumptions!$G$55*Assumptions!$G$46*INDEX(Demand!S$9:S$1040, MATCH($C371, Demand!$B$9:$B$1040,0))</f>
        <v>0</v>
      </c>
      <c r="T371" s="175">
        <f>Assumptions!$G$55*Assumptions!$G$46*INDEX(Demand!T$9:T$1040, MATCH($C371, Demand!$B$9:$B$1040,0))</f>
        <v>0</v>
      </c>
      <c r="U371" s="175">
        <f>Assumptions!$G$55*Assumptions!$G$46*INDEX(Demand!U$9:U$1040, MATCH($C371, Demand!$B$9:$B$1040,0))</f>
        <v>0</v>
      </c>
      <c r="V371" s="175">
        <f>Assumptions!$G$55*Assumptions!$G$46*INDEX(Demand!V$9:V$1040, MATCH($C371, Demand!$B$9:$B$1040,0))</f>
        <v>0</v>
      </c>
      <c r="W371" s="175">
        <f>Assumptions!$G$55*Assumptions!$G$46*INDEX(Demand!W$9:W$1040, MATCH($C371, Demand!$B$9:$B$1040,0))</f>
        <v>0</v>
      </c>
      <c r="X371" s="175">
        <f>Assumptions!$G$55*Assumptions!$G$46*INDEX(Demand!X$9:X$1040, MATCH($C371, Demand!$B$9:$B$1040,0))</f>
        <v>0</v>
      </c>
    </row>
    <row r="372" spans="2:24" s="1" customFormat="1" x14ac:dyDescent="0.2">
      <c r="B372" s="220">
        <f>'Span data'!B373</f>
        <v>10382624</v>
      </c>
      <c r="C372" s="169" t="str">
        <f>'Span data'!C373</f>
        <v>SHTSNKA</v>
      </c>
      <c r="D372" s="162"/>
      <c r="E372" s="175">
        <f>Assumptions!$G$55*Assumptions!$G$46*INDEX(Demand!E$9:E$1040, MATCH($C372, Demand!$B$9:$B$1040,0))</f>
        <v>0</v>
      </c>
      <c r="F372" s="175">
        <f>Assumptions!$G$55*Assumptions!$G$46*INDEX(Demand!F$9:F$1040, MATCH($C372, Demand!$B$9:$B$1040,0))</f>
        <v>0</v>
      </c>
      <c r="G372" s="175">
        <f>Assumptions!$G$55*Assumptions!$G$46*INDEX(Demand!G$9:G$1040, MATCH($C372, Demand!$B$9:$B$1040,0))</f>
        <v>0</v>
      </c>
      <c r="H372" s="175">
        <f>Assumptions!$G$55*Assumptions!$G$46*INDEX(Demand!H$9:H$1040, MATCH($C372, Demand!$B$9:$B$1040,0))</f>
        <v>0</v>
      </c>
      <c r="I372" s="175">
        <f>Assumptions!$G$55*Assumptions!$G$46*INDEX(Demand!I$9:I$1040, MATCH($C372, Demand!$B$9:$B$1040,0))</f>
        <v>0</v>
      </c>
      <c r="J372" s="175">
        <f>Assumptions!$G$55*Assumptions!$G$46*INDEX(Demand!J$9:J$1040, MATCH($C372, Demand!$B$9:$B$1040,0))</f>
        <v>0</v>
      </c>
      <c r="K372" s="175">
        <f>Assumptions!$G$55*Assumptions!$G$46*INDEX(Demand!K$9:K$1040, MATCH($C372, Demand!$B$9:$B$1040,0))</f>
        <v>0</v>
      </c>
      <c r="L372" s="175">
        <f>Assumptions!$G$55*Assumptions!$G$46*INDEX(Demand!L$9:L$1040, MATCH($C372, Demand!$B$9:$B$1040,0))</f>
        <v>0</v>
      </c>
      <c r="M372" s="175">
        <f>Assumptions!$G$55*Assumptions!$G$46*INDEX(Demand!M$9:M$1040, MATCH($C372, Demand!$B$9:$B$1040,0))</f>
        <v>0</v>
      </c>
      <c r="N372" s="175">
        <f>Assumptions!$G$55*Assumptions!$G$46*INDEX(Demand!N$9:N$1040, MATCH($C372, Demand!$B$9:$B$1040,0))</f>
        <v>0</v>
      </c>
      <c r="O372" s="175">
        <f>Assumptions!$G$55*Assumptions!$G$46*INDEX(Demand!O$9:O$1040, MATCH($C372, Demand!$B$9:$B$1040,0))</f>
        <v>0</v>
      </c>
      <c r="P372" s="175">
        <f>Assumptions!$G$55*Assumptions!$G$46*INDEX(Demand!P$9:P$1040, MATCH($C372, Demand!$B$9:$B$1040,0))</f>
        <v>0</v>
      </c>
      <c r="Q372" s="175">
        <f>Assumptions!$G$55*Assumptions!$G$46*INDEX(Demand!Q$9:Q$1040, MATCH($C372, Demand!$B$9:$B$1040,0))</f>
        <v>0</v>
      </c>
      <c r="R372" s="175">
        <f>Assumptions!$G$55*Assumptions!$G$46*INDEX(Demand!R$9:R$1040, MATCH($C372, Demand!$B$9:$B$1040,0))</f>
        <v>0</v>
      </c>
      <c r="S372" s="175">
        <f>Assumptions!$G$55*Assumptions!$G$46*INDEX(Demand!S$9:S$1040, MATCH($C372, Demand!$B$9:$B$1040,0))</f>
        <v>0</v>
      </c>
      <c r="T372" s="175">
        <f>Assumptions!$G$55*Assumptions!$G$46*INDEX(Demand!T$9:T$1040, MATCH($C372, Demand!$B$9:$B$1040,0))</f>
        <v>0</v>
      </c>
      <c r="U372" s="175">
        <f>Assumptions!$G$55*Assumptions!$G$46*INDEX(Demand!U$9:U$1040, MATCH($C372, Demand!$B$9:$B$1040,0))</f>
        <v>0</v>
      </c>
      <c r="V372" s="175">
        <f>Assumptions!$G$55*Assumptions!$G$46*INDEX(Demand!V$9:V$1040, MATCH($C372, Demand!$B$9:$B$1040,0))</f>
        <v>0</v>
      </c>
      <c r="W372" s="175">
        <f>Assumptions!$G$55*Assumptions!$G$46*INDEX(Demand!W$9:W$1040, MATCH($C372, Demand!$B$9:$B$1040,0))</f>
        <v>0</v>
      </c>
      <c r="X372" s="175">
        <f>Assumptions!$G$55*Assumptions!$G$46*INDEX(Demand!X$9:X$1040, MATCH($C372, Demand!$B$9:$B$1040,0))</f>
        <v>0</v>
      </c>
    </row>
    <row r="373" spans="2:24" s="1" customFormat="1" x14ac:dyDescent="0.2">
      <c r="B373" s="220">
        <f>'Span data'!B374</f>
        <v>10382634</v>
      </c>
      <c r="C373" s="169" t="str">
        <f>'Span data'!C374</f>
        <v>SHTSNKA</v>
      </c>
      <c r="D373" s="162"/>
      <c r="E373" s="175">
        <f>Assumptions!$G$55*Assumptions!$G$46*INDEX(Demand!E$9:E$1040, MATCH($C373, Demand!$B$9:$B$1040,0))</f>
        <v>0</v>
      </c>
      <c r="F373" s="175">
        <f>Assumptions!$G$55*Assumptions!$G$46*INDEX(Demand!F$9:F$1040, MATCH($C373, Demand!$B$9:$B$1040,0))</f>
        <v>0</v>
      </c>
      <c r="G373" s="175">
        <f>Assumptions!$G$55*Assumptions!$G$46*INDEX(Demand!G$9:G$1040, MATCH($C373, Demand!$B$9:$B$1040,0))</f>
        <v>0</v>
      </c>
      <c r="H373" s="175">
        <f>Assumptions!$G$55*Assumptions!$G$46*INDEX(Demand!H$9:H$1040, MATCH($C373, Demand!$B$9:$B$1040,0))</f>
        <v>0</v>
      </c>
      <c r="I373" s="175">
        <f>Assumptions!$G$55*Assumptions!$G$46*INDEX(Demand!I$9:I$1040, MATCH($C373, Demand!$B$9:$B$1040,0))</f>
        <v>0</v>
      </c>
      <c r="J373" s="175">
        <f>Assumptions!$G$55*Assumptions!$G$46*INDEX(Demand!J$9:J$1040, MATCH($C373, Demand!$B$9:$B$1040,0))</f>
        <v>0</v>
      </c>
      <c r="K373" s="175">
        <f>Assumptions!$G$55*Assumptions!$G$46*INDEX(Demand!K$9:K$1040, MATCH($C373, Demand!$B$9:$B$1040,0))</f>
        <v>0</v>
      </c>
      <c r="L373" s="175">
        <f>Assumptions!$G$55*Assumptions!$G$46*INDEX(Demand!L$9:L$1040, MATCH($C373, Demand!$B$9:$B$1040,0))</f>
        <v>0</v>
      </c>
      <c r="M373" s="175">
        <f>Assumptions!$G$55*Assumptions!$G$46*INDEX(Demand!M$9:M$1040, MATCH($C373, Demand!$B$9:$B$1040,0))</f>
        <v>0</v>
      </c>
      <c r="N373" s="175">
        <f>Assumptions!$G$55*Assumptions!$G$46*INDEX(Demand!N$9:N$1040, MATCH($C373, Demand!$B$9:$B$1040,0))</f>
        <v>0</v>
      </c>
      <c r="O373" s="175">
        <f>Assumptions!$G$55*Assumptions!$G$46*INDEX(Demand!O$9:O$1040, MATCH($C373, Demand!$B$9:$B$1040,0))</f>
        <v>0</v>
      </c>
      <c r="P373" s="175">
        <f>Assumptions!$G$55*Assumptions!$G$46*INDEX(Demand!P$9:P$1040, MATCH($C373, Demand!$B$9:$B$1040,0))</f>
        <v>0</v>
      </c>
      <c r="Q373" s="175">
        <f>Assumptions!$G$55*Assumptions!$G$46*INDEX(Demand!Q$9:Q$1040, MATCH($C373, Demand!$B$9:$B$1040,0))</f>
        <v>0</v>
      </c>
      <c r="R373" s="175">
        <f>Assumptions!$G$55*Assumptions!$G$46*INDEX(Demand!R$9:R$1040, MATCH($C373, Demand!$B$9:$B$1040,0))</f>
        <v>0</v>
      </c>
      <c r="S373" s="175">
        <f>Assumptions!$G$55*Assumptions!$G$46*INDEX(Demand!S$9:S$1040, MATCH($C373, Demand!$B$9:$B$1040,0))</f>
        <v>0</v>
      </c>
      <c r="T373" s="175">
        <f>Assumptions!$G$55*Assumptions!$G$46*INDEX(Demand!T$9:T$1040, MATCH($C373, Demand!$B$9:$B$1040,0))</f>
        <v>0</v>
      </c>
      <c r="U373" s="175">
        <f>Assumptions!$G$55*Assumptions!$G$46*INDEX(Demand!U$9:U$1040, MATCH($C373, Demand!$B$9:$B$1040,0))</f>
        <v>0</v>
      </c>
      <c r="V373" s="175">
        <f>Assumptions!$G$55*Assumptions!$G$46*INDEX(Demand!V$9:V$1040, MATCH($C373, Demand!$B$9:$B$1040,0))</f>
        <v>0</v>
      </c>
      <c r="W373" s="175">
        <f>Assumptions!$G$55*Assumptions!$G$46*INDEX(Demand!W$9:W$1040, MATCH($C373, Demand!$B$9:$B$1040,0))</f>
        <v>0</v>
      </c>
      <c r="X373" s="175">
        <f>Assumptions!$G$55*Assumptions!$G$46*INDEX(Demand!X$9:X$1040, MATCH($C373, Demand!$B$9:$B$1040,0))</f>
        <v>0</v>
      </c>
    </row>
    <row r="374" spans="2:24" s="1" customFormat="1" x14ac:dyDescent="0.2">
      <c r="B374" s="220">
        <f>'Span data'!B375</f>
        <v>10382635</v>
      </c>
      <c r="C374" s="169" t="str">
        <f>'Span data'!C375</f>
        <v>SHTSNKA</v>
      </c>
      <c r="D374" s="162"/>
      <c r="E374" s="175">
        <f>Assumptions!$G$55*Assumptions!$G$46*INDEX(Demand!E$9:E$1040, MATCH($C374, Demand!$B$9:$B$1040,0))</f>
        <v>0</v>
      </c>
      <c r="F374" s="175">
        <f>Assumptions!$G$55*Assumptions!$G$46*INDEX(Demand!F$9:F$1040, MATCH($C374, Demand!$B$9:$B$1040,0))</f>
        <v>0</v>
      </c>
      <c r="G374" s="175">
        <f>Assumptions!$G$55*Assumptions!$G$46*INDEX(Demand!G$9:G$1040, MATCH($C374, Demand!$B$9:$B$1040,0))</f>
        <v>0</v>
      </c>
      <c r="H374" s="175">
        <f>Assumptions!$G$55*Assumptions!$G$46*INDEX(Demand!H$9:H$1040, MATCH($C374, Demand!$B$9:$B$1040,0))</f>
        <v>0</v>
      </c>
      <c r="I374" s="175">
        <f>Assumptions!$G$55*Assumptions!$G$46*INDEX(Demand!I$9:I$1040, MATCH($C374, Demand!$B$9:$B$1040,0))</f>
        <v>0</v>
      </c>
      <c r="J374" s="175">
        <f>Assumptions!$G$55*Assumptions!$G$46*INDEX(Demand!J$9:J$1040, MATCH($C374, Demand!$B$9:$B$1040,0))</f>
        <v>0</v>
      </c>
      <c r="K374" s="175">
        <f>Assumptions!$G$55*Assumptions!$G$46*INDEX(Demand!K$9:K$1040, MATCH($C374, Demand!$B$9:$B$1040,0))</f>
        <v>0</v>
      </c>
      <c r="L374" s="175">
        <f>Assumptions!$G$55*Assumptions!$G$46*INDEX(Demand!L$9:L$1040, MATCH($C374, Demand!$B$9:$B$1040,0))</f>
        <v>0</v>
      </c>
      <c r="M374" s="175">
        <f>Assumptions!$G$55*Assumptions!$G$46*INDEX(Demand!M$9:M$1040, MATCH($C374, Demand!$B$9:$B$1040,0))</f>
        <v>0</v>
      </c>
      <c r="N374" s="175">
        <f>Assumptions!$G$55*Assumptions!$G$46*INDEX(Demand!N$9:N$1040, MATCH($C374, Demand!$B$9:$B$1040,0))</f>
        <v>0</v>
      </c>
      <c r="O374" s="175">
        <f>Assumptions!$G$55*Assumptions!$G$46*INDEX(Demand!O$9:O$1040, MATCH($C374, Demand!$B$9:$B$1040,0))</f>
        <v>0</v>
      </c>
      <c r="P374" s="175">
        <f>Assumptions!$G$55*Assumptions!$G$46*INDEX(Demand!P$9:P$1040, MATCH($C374, Demand!$B$9:$B$1040,0))</f>
        <v>0</v>
      </c>
      <c r="Q374" s="175">
        <f>Assumptions!$G$55*Assumptions!$G$46*INDEX(Demand!Q$9:Q$1040, MATCH($C374, Demand!$B$9:$B$1040,0))</f>
        <v>0</v>
      </c>
      <c r="R374" s="175">
        <f>Assumptions!$G$55*Assumptions!$G$46*INDEX(Demand!R$9:R$1040, MATCH($C374, Demand!$B$9:$B$1040,0))</f>
        <v>0</v>
      </c>
      <c r="S374" s="175">
        <f>Assumptions!$G$55*Assumptions!$G$46*INDEX(Demand!S$9:S$1040, MATCH($C374, Demand!$B$9:$B$1040,0))</f>
        <v>0</v>
      </c>
      <c r="T374" s="175">
        <f>Assumptions!$G$55*Assumptions!$G$46*INDEX(Demand!T$9:T$1040, MATCH($C374, Demand!$B$9:$B$1040,0))</f>
        <v>0</v>
      </c>
      <c r="U374" s="175">
        <f>Assumptions!$G$55*Assumptions!$G$46*INDEX(Demand!U$9:U$1040, MATCH($C374, Demand!$B$9:$B$1040,0))</f>
        <v>0</v>
      </c>
      <c r="V374" s="175">
        <f>Assumptions!$G$55*Assumptions!$G$46*INDEX(Demand!V$9:V$1040, MATCH($C374, Demand!$B$9:$B$1040,0))</f>
        <v>0</v>
      </c>
      <c r="W374" s="175">
        <f>Assumptions!$G$55*Assumptions!$G$46*INDEX(Demand!W$9:W$1040, MATCH($C374, Demand!$B$9:$B$1040,0))</f>
        <v>0</v>
      </c>
      <c r="X374" s="175">
        <f>Assumptions!$G$55*Assumptions!$G$46*INDEX(Demand!X$9:X$1040, MATCH($C374, Demand!$B$9:$B$1040,0))</f>
        <v>0</v>
      </c>
    </row>
    <row r="375" spans="2:24" s="1" customFormat="1" x14ac:dyDescent="0.2">
      <c r="B375" s="220">
        <f>'Span data'!B376</f>
        <v>10382636</v>
      </c>
      <c r="C375" s="169" t="str">
        <f>'Span data'!C376</f>
        <v>SHTSNKA</v>
      </c>
      <c r="D375" s="162"/>
      <c r="E375" s="175">
        <f>Assumptions!$G$55*Assumptions!$G$46*INDEX(Demand!E$9:E$1040, MATCH($C375, Demand!$B$9:$B$1040,0))</f>
        <v>0</v>
      </c>
      <c r="F375" s="175">
        <f>Assumptions!$G$55*Assumptions!$G$46*INDEX(Demand!F$9:F$1040, MATCH($C375, Demand!$B$9:$B$1040,0))</f>
        <v>0</v>
      </c>
      <c r="G375" s="175">
        <f>Assumptions!$G$55*Assumptions!$G$46*INDEX(Demand!G$9:G$1040, MATCH($C375, Demand!$B$9:$B$1040,0))</f>
        <v>0</v>
      </c>
      <c r="H375" s="175">
        <f>Assumptions!$G$55*Assumptions!$G$46*INDEX(Demand!H$9:H$1040, MATCH($C375, Demand!$B$9:$B$1040,0))</f>
        <v>0</v>
      </c>
      <c r="I375" s="175">
        <f>Assumptions!$G$55*Assumptions!$G$46*INDEX(Demand!I$9:I$1040, MATCH($C375, Demand!$B$9:$B$1040,0))</f>
        <v>0</v>
      </c>
      <c r="J375" s="175">
        <f>Assumptions!$G$55*Assumptions!$G$46*INDEX(Demand!J$9:J$1040, MATCH($C375, Demand!$B$9:$B$1040,0))</f>
        <v>0</v>
      </c>
      <c r="K375" s="175">
        <f>Assumptions!$G$55*Assumptions!$G$46*INDEX(Demand!K$9:K$1040, MATCH($C375, Demand!$B$9:$B$1040,0))</f>
        <v>0</v>
      </c>
      <c r="L375" s="175">
        <f>Assumptions!$G$55*Assumptions!$G$46*INDEX(Demand!L$9:L$1040, MATCH($C375, Demand!$B$9:$B$1040,0))</f>
        <v>0</v>
      </c>
      <c r="M375" s="175">
        <f>Assumptions!$G$55*Assumptions!$G$46*INDEX(Demand!M$9:M$1040, MATCH($C375, Demand!$B$9:$B$1040,0))</f>
        <v>0</v>
      </c>
      <c r="N375" s="175">
        <f>Assumptions!$G$55*Assumptions!$G$46*INDEX(Demand!N$9:N$1040, MATCH($C375, Demand!$B$9:$B$1040,0))</f>
        <v>0</v>
      </c>
      <c r="O375" s="175">
        <f>Assumptions!$G$55*Assumptions!$G$46*INDEX(Demand!O$9:O$1040, MATCH($C375, Demand!$B$9:$B$1040,0))</f>
        <v>0</v>
      </c>
      <c r="P375" s="175">
        <f>Assumptions!$G$55*Assumptions!$G$46*INDEX(Demand!P$9:P$1040, MATCH($C375, Demand!$B$9:$B$1040,0))</f>
        <v>0</v>
      </c>
      <c r="Q375" s="175">
        <f>Assumptions!$G$55*Assumptions!$G$46*INDEX(Demand!Q$9:Q$1040, MATCH($C375, Demand!$B$9:$B$1040,0))</f>
        <v>0</v>
      </c>
      <c r="R375" s="175">
        <f>Assumptions!$G$55*Assumptions!$G$46*INDEX(Demand!R$9:R$1040, MATCH($C375, Demand!$B$9:$B$1040,0))</f>
        <v>0</v>
      </c>
      <c r="S375" s="175">
        <f>Assumptions!$G$55*Assumptions!$G$46*INDEX(Demand!S$9:S$1040, MATCH($C375, Demand!$B$9:$B$1040,0))</f>
        <v>0</v>
      </c>
      <c r="T375" s="175">
        <f>Assumptions!$G$55*Assumptions!$G$46*INDEX(Demand!T$9:T$1040, MATCH($C375, Demand!$B$9:$B$1040,0))</f>
        <v>0</v>
      </c>
      <c r="U375" s="175">
        <f>Assumptions!$G$55*Assumptions!$G$46*INDEX(Demand!U$9:U$1040, MATCH($C375, Demand!$B$9:$B$1040,0))</f>
        <v>0</v>
      </c>
      <c r="V375" s="175">
        <f>Assumptions!$G$55*Assumptions!$G$46*INDEX(Demand!V$9:V$1040, MATCH($C375, Demand!$B$9:$B$1040,0))</f>
        <v>0</v>
      </c>
      <c r="W375" s="175">
        <f>Assumptions!$G$55*Assumptions!$G$46*INDEX(Demand!W$9:W$1040, MATCH($C375, Demand!$B$9:$B$1040,0))</f>
        <v>0</v>
      </c>
      <c r="X375" s="175">
        <f>Assumptions!$G$55*Assumptions!$G$46*INDEX(Demand!X$9:X$1040, MATCH($C375, Demand!$B$9:$B$1040,0))</f>
        <v>0</v>
      </c>
    </row>
    <row r="376" spans="2:24" s="1" customFormat="1" x14ac:dyDescent="0.2">
      <c r="B376" s="220">
        <f>'Span data'!B377</f>
        <v>10382650</v>
      </c>
      <c r="C376" s="169" t="str">
        <f>'Span data'!C377</f>
        <v>SHN011</v>
      </c>
      <c r="D376" s="162"/>
      <c r="E376" s="175">
        <f>Assumptions!$G$55*Assumptions!$G$46*INDEX(Demand!E$9:E$1040, MATCH($C376, Demand!$B$9:$B$1040,0))</f>
        <v>79.563020833333326</v>
      </c>
      <c r="F376" s="175">
        <f>Assumptions!$G$55*Assumptions!$G$46*INDEX(Demand!F$9:F$1040, MATCH($C376, Demand!$B$9:$B$1040,0))</f>
        <v>80.475208333333327</v>
      </c>
      <c r="G376" s="175">
        <f>Assumptions!$G$55*Assumptions!$G$46*INDEX(Demand!G$9:G$1040, MATCH($C376, Demand!$B$9:$B$1040,0))</f>
        <v>81.792812499999997</v>
      </c>
      <c r="H376" s="175">
        <f>Assumptions!$G$55*Assumptions!$G$46*INDEX(Demand!H$9:H$1040, MATCH($C376, Demand!$B$9:$B$1040,0))</f>
        <v>82.806354166666665</v>
      </c>
      <c r="I376" s="175">
        <f>Assumptions!$G$55*Assumptions!$G$46*INDEX(Demand!I$9:I$1040, MATCH($C376, Demand!$B$9:$B$1040,0))</f>
        <v>82.907708333333332</v>
      </c>
      <c r="J376" s="175">
        <f>Assumptions!$G$55*Assumptions!$G$46*INDEX(Demand!J$9:J$1040, MATCH($C376, Demand!$B$9:$B$1040,0))</f>
        <v>83.515833333333333</v>
      </c>
      <c r="K376" s="175">
        <f>Assumptions!$G$55*Assumptions!$G$46*INDEX(Demand!K$9:K$1040, MATCH($C376, Demand!$B$9:$B$1040,0))</f>
        <v>85.137500000000003</v>
      </c>
      <c r="L376" s="175">
        <f>Assumptions!$G$55*Assumptions!$G$46*INDEX(Demand!L$9:L$1040, MATCH($C376, Demand!$B$9:$B$1040,0))</f>
        <v>87.063229166666659</v>
      </c>
      <c r="M376" s="175">
        <f>Assumptions!$G$55*Assumptions!$G$46*INDEX(Demand!M$9:M$1040, MATCH($C376, Demand!$B$9:$B$1040,0))</f>
        <v>87.367291666666659</v>
      </c>
      <c r="N376" s="175">
        <f>Assumptions!$G$55*Assumptions!$G$46*INDEX(Demand!N$9:N$1040, MATCH($C376, Demand!$B$9:$B$1040,0))</f>
        <v>87.367291666666659</v>
      </c>
      <c r="O376" s="175">
        <f>Assumptions!$G$55*Assumptions!$G$46*INDEX(Demand!O$9:O$1040, MATCH($C376, Demand!$B$9:$B$1040,0))</f>
        <v>87.367291666666659</v>
      </c>
      <c r="P376" s="175">
        <f>Assumptions!$G$55*Assumptions!$G$46*INDEX(Demand!P$9:P$1040, MATCH($C376, Demand!$B$9:$B$1040,0))</f>
        <v>87.367291666666659</v>
      </c>
      <c r="Q376" s="175">
        <f>Assumptions!$G$55*Assumptions!$G$46*INDEX(Demand!Q$9:Q$1040, MATCH($C376, Demand!$B$9:$B$1040,0))</f>
        <v>87.367291666666659</v>
      </c>
      <c r="R376" s="175">
        <f>Assumptions!$G$55*Assumptions!$G$46*INDEX(Demand!R$9:R$1040, MATCH($C376, Demand!$B$9:$B$1040,0))</f>
        <v>87.367291666666659</v>
      </c>
      <c r="S376" s="175">
        <f>Assumptions!$G$55*Assumptions!$G$46*INDEX(Demand!S$9:S$1040, MATCH($C376, Demand!$B$9:$B$1040,0))</f>
        <v>87.367291666666659</v>
      </c>
      <c r="T376" s="175">
        <f>Assumptions!$G$55*Assumptions!$G$46*INDEX(Demand!T$9:T$1040, MATCH($C376, Demand!$B$9:$B$1040,0))</f>
        <v>87.367291666666659</v>
      </c>
      <c r="U376" s="175">
        <f>Assumptions!$G$55*Assumptions!$G$46*INDEX(Demand!U$9:U$1040, MATCH($C376, Demand!$B$9:$B$1040,0))</f>
        <v>87.367291666666659</v>
      </c>
      <c r="V376" s="175">
        <f>Assumptions!$G$55*Assumptions!$G$46*INDEX(Demand!V$9:V$1040, MATCH($C376, Demand!$B$9:$B$1040,0))</f>
        <v>87.367291666666659</v>
      </c>
      <c r="W376" s="175">
        <f>Assumptions!$G$55*Assumptions!$G$46*INDEX(Demand!W$9:W$1040, MATCH($C376, Demand!$B$9:$B$1040,0))</f>
        <v>87.367291666666659</v>
      </c>
      <c r="X376" s="175">
        <f>Assumptions!$G$55*Assumptions!$G$46*INDEX(Demand!X$9:X$1040, MATCH($C376, Demand!$B$9:$B$1040,0))</f>
        <v>87.367291666666659</v>
      </c>
    </row>
    <row r="377" spans="2:24" s="1" customFormat="1" x14ac:dyDescent="0.2">
      <c r="B377" s="220">
        <f>'Span data'!B378</f>
        <v>10382652</v>
      </c>
      <c r="C377" s="169" t="str">
        <f>'Span data'!C378</f>
        <v>SHN011</v>
      </c>
      <c r="D377" s="162"/>
      <c r="E377" s="175">
        <f>Assumptions!$G$55*Assumptions!$G$46*INDEX(Demand!E$9:E$1040, MATCH($C377, Demand!$B$9:$B$1040,0))</f>
        <v>79.563020833333326</v>
      </c>
      <c r="F377" s="175">
        <f>Assumptions!$G$55*Assumptions!$G$46*INDEX(Demand!F$9:F$1040, MATCH($C377, Demand!$B$9:$B$1040,0))</f>
        <v>80.475208333333327</v>
      </c>
      <c r="G377" s="175">
        <f>Assumptions!$G$55*Assumptions!$G$46*INDEX(Demand!G$9:G$1040, MATCH($C377, Demand!$B$9:$B$1040,0))</f>
        <v>81.792812499999997</v>
      </c>
      <c r="H377" s="175">
        <f>Assumptions!$G$55*Assumptions!$G$46*INDEX(Demand!H$9:H$1040, MATCH($C377, Demand!$B$9:$B$1040,0))</f>
        <v>82.806354166666665</v>
      </c>
      <c r="I377" s="175">
        <f>Assumptions!$G$55*Assumptions!$G$46*INDEX(Demand!I$9:I$1040, MATCH($C377, Demand!$B$9:$B$1040,0))</f>
        <v>82.907708333333332</v>
      </c>
      <c r="J377" s="175">
        <f>Assumptions!$G$55*Assumptions!$G$46*INDEX(Demand!J$9:J$1040, MATCH($C377, Demand!$B$9:$B$1040,0))</f>
        <v>83.515833333333333</v>
      </c>
      <c r="K377" s="175">
        <f>Assumptions!$G$55*Assumptions!$G$46*INDEX(Demand!K$9:K$1040, MATCH($C377, Demand!$B$9:$B$1040,0))</f>
        <v>85.137500000000003</v>
      </c>
      <c r="L377" s="175">
        <f>Assumptions!$G$55*Assumptions!$G$46*INDEX(Demand!L$9:L$1040, MATCH($C377, Demand!$B$9:$B$1040,0))</f>
        <v>87.063229166666659</v>
      </c>
      <c r="M377" s="175">
        <f>Assumptions!$G$55*Assumptions!$G$46*INDEX(Demand!M$9:M$1040, MATCH($C377, Demand!$B$9:$B$1040,0))</f>
        <v>87.367291666666659</v>
      </c>
      <c r="N377" s="175">
        <f>Assumptions!$G$55*Assumptions!$G$46*INDEX(Demand!N$9:N$1040, MATCH($C377, Demand!$B$9:$B$1040,0))</f>
        <v>87.367291666666659</v>
      </c>
      <c r="O377" s="175">
        <f>Assumptions!$G$55*Assumptions!$G$46*INDEX(Demand!O$9:O$1040, MATCH($C377, Demand!$B$9:$B$1040,0))</f>
        <v>87.367291666666659</v>
      </c>
      <c r="P377" s="175">
        <f>Assumptions!$G$55*Assumptions!$G$46*INDEX(Demand!P$9:P$1040, MATCH($C377, Demand!$B$9:$B$1040,0))</f>
        <v>87.367291666666659</v>
      </c>
      <c r="Q377" s="175">
        <f>Assumptions!$G$55*Assumptions!$G$46*INDEX(Demand!Q$9:Q$1040, MATCH($C377, Demand!$B$9:$B$1040,0))</f>
        <v>87.367291666666659</v>
      </c>
      <c r="R377" s="175">
        <f>Assumptions!$G$55*Assumptions!$G$46*INDEX(Demand!R$9:R$1040, MATCH($C377, Demand!$B$9:$B$1040,0))</f>
        <v>87.367291666666659</v>
      </c>
      <c r="S377" s="175">
        <f>Assumptions!$G$55*Assumptions!$G$46*INDEX(Demand!S$9:S$1040, MATCH($C377, Demand!$B$9:$B$1040,0))</f>
        <v>87.367291666666659</v>
      </c>
      <c r="T377" s="175">
        <f>Assumptions!$G$55*Assumptions!$G$46*INDEX(Demand!T$9:T$1040, MATCH($C377, Demand!$B$9:$B$1040,0))</f>
        <v>87.367291666666659</v>
      </c>
      <c r="U377" s="175">
        <f>Assumptions!$G$55*Assumptions!$G$46*INDEX(Demand!U$9:U$1040, MATCH($C377, Demand!$B$9:$B$1040,0))</f>
        <v>87.367291666666659</v>
      </c>
      <c r="V377" s="175">
        <f>Assumptions!$G$55*Assumptions!$G$46*INDEX(Demand!V$9:V$1040, MATCH($C377, Demand!$B$9:$B$1040,0))</f>
        <v>87.367291666666659</v>
      </c>
      <c r="W377" s="175">
        <f>Assumptions!$G$55*Assumptions!$G$46*INDEX(Demand!W$9:W$1040, MATCH($C377, Demand!$B$9:$B$1040,0))</f>
        <v>87.367291666666659</v>
      </c>
      <c r="X377" s="175">
        <f>Assumptions!$G$55*Assumptions!$G$46*INDEX(Demand!X$9:X$1040, MATCH($C377, Demand!$B$9:$B$1040,0))</f>
        <v>87.367291666666659</v>
      </c>
    </row>
    <row r="378" spans="2:24" s="1" customFormat="1" x14ac:dyDescent="0.2">
      <c r="B378" s="220">
        <f>'Span data'!B379</f>
        <v>10382708</v>
      </c>
      <c r="C378" s="169" t="str">
        <f>'Span data'!C379</f>
        <v>SHN011</v>
      </c>
      <c r="D378" s="162"/>
      <c r="E378" s="175">
        <f>Assumptions!$G$55*Assumptions!$G$46*INDEX(Demand!E$9:E$1040, MATCH($C378, Demand!$B$9:$B$1040,0))</f>
        <v>79.563020833333326</v>
      </c>
      <c r="F378" s="175">
        <f>Assumptions!$G$55*Assumptions!$G$46*INDEX(Demand!F$9:F$1040, MATCH($C378, Demand!$B$9:$B$1040,0))</f>
        <v>80.475208333333327</v>
      </c>
      <c r="G378" s="175">
        <f>Assumptions!$G$55*Assumptions!$G$46*INDEX(Demand!G$9:G$1040, MATCH($C378, Demand!$B$9:$B$1040,0))</f>
        <v>81.792812499999997</v>
      </c>
      <c r="H378" s="175">
        <f>Assumptions!$G$55*Assumptions!$G$46*INDEX(Demand!H$9:H$1040, MATCH($C378, Demand!$B$9:$B$1040,0))</f>
        <v>82.806354166666665</v>
      </c>
      <c r="I378" s="175">
        <f>Assumptions!$G$55*Assumptions!$G$46*INDEX(Demand!I$9:I$1040, MATCH($C378, Demand!$B$9:$B$1040,0))</f>
        <v>82.907708333333332</v>
      </c>
      <c r="J378" s="175">
        <f>Assumptions!$G$55*Assumptions!$G$46*INDEX(Demand!J$9:J$1040, MATCH($C378, Demand!$B$9:$B$1040,0))</f>
        <v>83.515833333333333</v>
      </c>
      <c r="K378" s="175">
        <f>Assumptions!$G$55*Assumptions!$G$46*INDEX(Demand!K$9:K$1040, MATCH($C378, Demand!$B$9:$B$1040,0))</f>
        <v>85.137500000000003</v>
      </c>
      <c r="L378" s="175">
        <f>Assumptions!$G$55*Assumptions!$G$46*INDEX(Demand!L$9:L$1040, MATCH($C378, Demand!$B$9:$B$1040,0))</f>
        <v>87.063229166666659</v>
      </c>
      <c r="M378" s="175">
        <f>Assumptions!$G$55*Assumptions!$G$46*INDEX(Demand!M$9:M$1040, MATCH($C378, Demand!$B$9:$B$1040,0))</f>
        <v>87.367291666666659</v>
      </c>
      <c r="N378" s="175">
        <f>Assumptions!$G$55*Assumptions!$G$46*INDEX(Demand!N$9:N$1040, MATCH($C378, Demand!$B$9:$B$1040,0))</f>
        <v>87.367291666666659</v>
      </c>
      <c r="O378" s="175">
        <f>Assumptions!$G$55*Assumptions!$G$46*INDEX(Demand!O$9:O$1040, MATCH($C378, Demand!$B$9:$B$1040,0))</f>
        <v>87.367291666666659</v>
      </c>
      <c r="P378" s="175">
        <f>Assumptions!$G$55*Assumptions!$G$46*INDEX(Demand!P$9:P$1040, MATCH($C378, Demand!$B$9:$B$1040,0))</f>
        <v>87.367291666666659</v>
      </c>
      <c r="Q378" s="175">
        <f>Assumptions!$G$55*Assumptions!$G$46*INDEX(Demand!Q$9:Q$1040, MATCH($C378, Demand!$B$9:$B$1040,0))</f>
        <v>87.367291666666659</v>
      </c>
      <c r="R378" s="175">
        <f>Assumptions!$G$55*Assumptions!$G$46*INDEX(Demand!R$9:R$1040, MATCH($C378, Demand!$B$9:$B$1040,0))</f>
        <v>87.367291666666659</v>
      </c>
      <c r="S378" s="175">
        <f>Assumptions!$G$55*Assumptions!$G$46*INDEX(Demand!S$9:S$1040, MATCH($C378, Demand!$B$9:$B$1040,0))</f>
        <v>87.367291666666659</v>
      </c>
      <c r="T378" s="175">
        <f>Assumptions!$G$55*Assumptions!$G$46*INDEX(Demand!T$9:T$1040, MATCH($C378, Demand!$B$9:$B$1040,0))</f>
        <v>87.367291666666659</v>
      </c>
      <c r="U378" s="175">
        <f>Assumptions!$G$55*Assumptions!$G$46*INDEX(Demand!U$9:U$1040, MATCH($C378, Demand!$B$9:$B$1040,0))</f>
        <v>87.367291666666659</v>
      </c>
      <c r="V378" s="175">
        <f>Assumptions!$G$55*Assumptions!$G$46*INDEX(Demand!V$9:V$1040, MATCH($C378, Demand!$B$9:$B$1040,0))</f>
        <v>87.367291666666659</v>
      </c>
      <c r="W378" s="175">
        <f>Assumptions!$G$55*Assumptions!$G$46*INDEX(Demand!W$9:W$1040, MATCH($C378, Demand!$B$9:$B$1040,0))</f>
        <v>87.367291666666659</v>
      </c>
      <c r="X378" s="175">
        <f>Assumptions!$G$55*Assumptions!$G$46*INDEX(Demand!X$9:X$1040, MATCH($C378, Demand!$B$9:$B$1040,0))</f>
        <v>87.367291666666659</v>
      </c>
    </row>
    <row r="379" spans="2:24" s="1" customFormat="1" x14ac:dyDescent="0.2">
      <c r="B379" s="220">
        <f>'Span data'!B380</f>
        <v>10383250</v>
      </c>
      <c r="C379" s="169" t="str">
        <f>'Span data'!C380</f>
        <v>MBN032</v>
      </c>
      <c r="D379" s="162"/>
      <c r="E379" s="175">
        <f>Assumptions!$G$55*Assumptions!$G$46*INDEX(Demand!E$9:E$1040, MATCH($C379, Demand!$B$9:$B$1040,0))</f>
        <v>130.74687499999999</v>
      </c>
      <c r="F379" s="175">
        <f>Assumptions!$G$55*Assumptions!$G$46*INDEX(Demand!F$9:F$1040, MATCH($C379, Demand!$B$9:$B$1040,0))</f>
        <v>133.38208333333333</v>
      </c>
      <c r="G379" s="175">
        <f>Assumptions!$G$55*Assumptions!$G$46*INDEX(Demand!G$9:G$1040, MATCH($C379, Demand!$B$9:$B$1040,0))</f>
        <v>136.42270833333333</v>
      </c>
      <c r="H379" s="175">
        <f>Assumptions!$G$55*Assumptions!$G$46*INDEX(Demand!H$9:H$1040, MATCH($C379, Demand!$B$9:$B$1040,0))</f>
        <v>138.85520833333331</v>
      </c>
      <c r="I379" s="175">
        <f>Assumptions!$G$55*Assumptions!$G$46*INDEX(Demand!I$9:I$1040, MATCH($C379, Demand!$B$9:$B$1040,0))</f>
        <v>140.27416666666664</v>
      </c>
      <c r="J379" s="175">
        <f>Assumptions!$G$55*Assumptions!$G$46*INDEX(Demand!J$9:J$1040, MATCH($C379, Demand!$B$9:$B$1040,0))</f>
        <v>142.09854166666665</v>
      </c>
      <c r="K379" s="175">
        <f>Assumptions!$G$55*Assumptions!$G$46*INDEX(Demand!K$9:K$1040, MATCH($C379, Demand!$B$9:$B$1040,0))</f>
        <v>145.24052083333331</v>
      </c>
      <c r="L379" s="175">
        <f>Assumptions!$G$55*Assumptions!$G$46*INDEX(Demand!L$9:L$1040, MATCH($C379, Demand!$B$9:$B$1040,0))</f>
        <v>148.88927083333331</v>
      </c>
      <c r="M379" s="175">
        <f>Assumptions!$G$55*Assumptions!$G$46*INDEX(Demand!M$9:M$1040, MATCH($C379, Demand!$B$9:$B$1040,0))</f>
        <v>150.10552083333332</v>
      </c>
      <c r="N379" s="175">
        <f>Assumptions!$G$55*Assumptions!$G$46*INDEX(Demand!N$9:N$1040, MATCH($C379, Demand!$B$9:$B$1040,0))</f>
        <v>150.10552083333332</v>
      </c>
      <c r="O379" s="175">
        <f>Assumptions!$G$55*Assumptions!$G$46*INDEX(Demand!O$9:O$1040, MATCH($C379, Demand!$B$9:$B$1040,0))</f>
        <v>150.10552083333332</v>
      </c>
      <c r="P379" s="175">
        <f>Assumptions!$G$55*Assumptions!$G$46*INDEX(Demand!P$9:P$1040, MATCH($C379, Demand!$B$9:$B$1040,0))</f>
        <v>150.10552083333332</v>
      </c>
      <c r="Q379" s="175">
        <f>Assumptions!$G$55*Assumptions!$G$46*INDEX(Demand!Q$9:Q$1040, MATCH($C379, Demand!$B$9:$B$1040,0))</f>
        <v>150.10552083333332</v>
      </c>
      <c r="R379" s="175">
        <f>Assumptions!$G$55*Assumptions!$G$46*INDEX(Demand!R$9:R$1040, MATCH($C379, Demand!$B$9:$B$1040,0))</f>
        <v>150.10552083333332</v>
      </c>
      <c r="S379" s="175">
        <f>Assumptions!$G$55*Assumptions!$G$46*INDEX(Demand!S$9:S$1040, MATCH($C379, Demand!$B$9:$B$1040,0))</f>
        <v>150.10552083333332</v>
      </c>
      <c r="T379" s="175">
        <f>Assumptions!$G$55*Assumptions!$G$46*INDEX(Demand!T$9:T$1040, MATCH($C379, Demand!$B$9:$B$1040,0))</f>
        <v>150.10552083333332</v>
      </c>
      <c r="U379" s="175">
        <f>Assumptions!$G$55*Assumptions!$G$46*INDEX(Demand!U$9:U$1040, MATCH($C379, Demand!$B$9:$B$1040,0))</f>
        <v>150.10552083333332</v>
      </c>
      <c r="V379" s="175">
        <f>Assumptions!$G$55*Assumptions!$G$46*INDEX(Demand!V$9:V$1040, MATCH($C379, Demand!$B$9:$B$1040,0))</f>
        <v>150.10552083333332</v>
      </c>
      <c r="W379" s="175">
        <f>Assumptions!$G$55*Assumptions!$G$46*INDEX(Demand!W$9:W$1040, MATCH($C379, Demand!$B$9:$B$1040,0))</f>
        <v>150.10552083333332</v>
      </c>
      <c r="X379" s="175">
        <f>Assumptions!$G$55*Assumptions!$G$46*INDEX(Demand!X$9:X$1040, MATCH($C379, Demand!$B$9:$B$1040,0))</f>
        <v>150.10552083333332</v>
      </c>
    </row>
    <row r="380" spans="2:24" s="1" customFormat="1" x14ac:dyDescent="0.2">
      <c r="B380" s="220">
        <f>'Span data'!B381</f>
        <v>10383467</v>
      </c>
      <c r="C380" s="169" t="str">
        <f>'Span data'!C381</f>
        <v>MBN032</v>
      </c>
      <c r="D380" s="162"/>
      <c r="E380" s="175">
        <f>Assumptions!$G$55*Assumptions!$G$46*INDEX(Demand!E$9:E$1040, MATCH($C380, Demand!$B$9:$B$1040,0))</f>
        <v>130.74687499999999</v>
      </c>
      <c r="F380" s="175">
        <f>Assumptions!$G$55*Assumptions!$G$46*INDEX(Demand!F$9:F$1040, MATCH($C380, Demand!$B$9:$B$1040,0))</f>
        <v>133.38208333333333</v>
      </c>
      <c r="G380" s="175">
        <f>Assumptions!$G$55*Assumptions!$G$46*INDEX(Demand!G$9:G$1040, MATCH($C380, Demand!$B$9:$B$1040,0))</f>
        <v>136.42270833333333</v>
      </c>
      <c r="H380" s="175">
        <f>Assumptions!$G$55*Assumptions!$G$46*INDEX(Demand!H$9:H$1040, MATCH($C380, Demand!$B$9:$B$1040,0))</f>
        <v>138.85520833333331</v>
      </c>
      <c r="I380" s="175">
        <f>Assumptions!$G$55*Assumptions!$G$46*INDEX(Demand!I$9:I$1040, MATCH($C380, Demand!$B$9:$B$1040,0))</f>
        <v>140.27416666666664</v>
      </c>
      <c r="J380" s="175">
        <f>Assumptions!$G$55*Assumptions!$G$46*INDEX(Demand!J$9:J$1040, MATCH($C380, Demand!$B$9:$B$1040,0))</f>
        <v>142.09854166666665</v>
      </c>
      <c r="K380" s="175">
        <f>Assumptions!$G$55*Assumptions!$G$46*INDEX(Demand!K$9:K$1040, MATCH($C380, Demand!$B$9:$B$1040,0))</f>
        <v>145.24052083333331</v>
      </c>
      <c r="L380" s="175">
        <f>Assumptions!$G$55*Assumptions!$G$46*INDEX(Demand!L$9:L$1040, MATCH($C380, Demand!$B$9:$B$1040,0))</f>
        <v>148.88927083333331</v>
      </c>
      <c r="M380" s="175">
        <f>Assumptions!$G$55*Assumptions!$G$46*INDEX(Demand!M$9:M$1040, MATCH($C380, Demand!$B$9:$B$1040,0))</f>
        <v>150.10552083333332</v>
      </c>
      <c r="N380" s="175">
        <f>Assumptions!$G$55*Assumptions!$G$46*INDEX(Demand!N$9:N$1040, MATCH($C380, Demand!$B$9:$B$1040,0))</f>
        <v>150.10552083333332</v>
      </c>
      <c r="O380" s="175">
        <f>Assumptions!$G$55*Assumptions!$G$46*INDEX(Demand!O$9:O$1040, MATCH($C380, Demand!$B$9:$B$1040,0))</f>
        <v>150.10552083333332</v>
      </c>
      <c r="P380" s="175">
        <f>Assumptions!$G$55*Assumptions!$G$46*INDEX(Demand!P$9:P$1040, MATCH($C380, Demand!$B$9:$B$1040,0))</f>
        <v>150.10552083333332</v>
      </c>
      <c r="Q380" s="175">
        <f>Assumptions!$G$55*Assumptions!$G$46*INDEX(Demand!Q$9:Q$1040, MATCH($C380, Demand!$B$9:$B$1040,0))</f>
        <v>150.10552083333332</v>
      </c>
      <c r="R380" s="175">
        <f>Assumptions!$G$55*Assumptions!$G$46*INDEX(Demand!R$9:R$1040, MATCH($C380, Demand!$B$9:$B$1040,0))</f>
        <v>150.10552083333332</v>
      </c>
      <c r="S380" s="175">
        <f>Assumptions!$G$55*Assumptions!$G$46*INDEX(Demand!S$9:S$1040, MATCH($C380, Demand!$B$9:$B$1040,0))</f>
        <v>150.10552083333332</v>
      </c>
      <c r="T380" s="175">
        <f>Assumptions!$G$55*Assumptions!$G$46*INDEX(Demand!T$9:T$1040, MATCH($C380, Demand!$B$9:$B$1040,0))</f>
        <v>150.10552083333332</v>
      </c>
      <c r="U380" s="175">
        <f>Assumptions!$G$55*Assumptions!$G$46*INDEX(Demand!U$9:U$1040, MATCH($C380, Demand!$B$9:$B$1040,0))</f>
        <v>150.10552083333332</v>
      </c>
      <c r="V380" s="175">
        <f>Assumptions!$G$55*Assumptions!$G$46*INDEX(Demand!V$9:V$1040, MATCH($C380, Demand!$B$9:$B$1040,0))</f>
        <v>150.10552083333332</v>
      </c>
      <c r="W380" s="175">
        <f>Assumptions!$G$55*Assumptions!$G$46*INDEX(Demand!W$9:W$1040, MATCH($C380, Demand!$B$9:$B$1040,0))</f>
        <v>150.10552083333332</v>
      </c>
      <c r="X380" s="175">
        <f>Assumptions!$G$55*Assumptions!$G$46*INDEX(Demand!X$9:X$1040, MATCH($C380, Demand!$B$9:$B$1040,0))</f>
        <v>150.10552083333332</v>
      </c>
    </row>
    <row r="381" spans="2:24" s="1" customFormat="1" x14ac:dyDescent="0.2">
      <c r="B381" s="220">
        <f>'Span data'!B382</f>
        <v>10383807</v>
      </c>
      <c r="C381" s="169" t="str">
        <f>'Span data'!C382</f>
        <v>HTN034</v>
      </c>
      <c r="D381" s="162"/>
      <c r="E381" s="175">
        <f>Assumptions!$G$55*Assumptions!$G$46*INDEX(Demand!E$9:E$1040, MATCH($C381, Demand!$B$9:$B$1040,0))</f>
        <v>33.142812499999991</v>
      </c>
      <c r="F381" s="175">
        <f>Assumptions!$G$55*Assumptions!$G$46*INDEX(Demand!F$9:F$1040, MATCH($C381, Demand!$B$9:$B$1040,0))</f>
        <v>33.446874999999991</v>
      </c>
      <c r="G381" s="175">
        <f>Assumptions!$G$55*Assumptions!$G$46*INDEX(Demand!G$9:G$1040, MATCH($C381, Demand!$B$9:$B$1040,0))</f>
        <v>33.750937499999999</v>
      </c>
      <c r="H381" s="175">
        <f>Assumptions!$G$55*Assumptions!$G$46*INDEX(Demand!H$9:H$1040, MATCH($C381, Demand!$B$9:$B$1040,0))</f>
        <v>33.953645833333326</v>
      </c>
      <c r="I381" s="175">
        <f>Assumptions!$G$55*Assumptions!$G$46*INDEX(Demand!I$9:I$1040, MATCH($C381, Demand!$B$9:$B$1040,0))</f>
        <v>33.750937499999999</v>
      </c>
      <c r="J381" s="175">
        <f>Assumptions!$G$55*Assumptions!$G$46*INDEX(Demand!J$9:J$1040, MATCH($C381, Demand!$B$9:$B$1040,0))</f>
        <v>33.649583333333332</v>
      </c>
      <c r="K381" s="175">
        <f>Assumptions!$G$55*Assumptions!$G$46*INDEX(Demand!K$9:K$1040, MATCH($C381, Demand!$B$9:$B$1040,0))</f>
        <v>33.953645833333326</v>
      </c>
      <c r="L381" s="175">
        <f>Assumptions!$G$55*Assumptions!$G$46*INDEX(Demand!L$9:L$1040, MATCH($C381, Demand!$B$9:$B$1040,0))</f>
        <v>34.460416666666667</v>
      </c>
      <c r="M381" s="175">
        <f>Assumptions!$G$55*Assumptions!$G$46*INDEX(Demand!M$9:M$1040, MATCH($C381, Demand!$B$9:$B$1040,0))</f>
        <v>34.257708333333333</v>
      </c>
      <c r="N381" s="175">
        <f>Assumptions!$G$55*Assumptions!$G$46*INDEX(Demand!N$9:N$1040, MATCH($C381, Demand!$B$9:$B$1040,0))</f>
        <v>34.257708333333333</v>
      </c>
      <c r="O381" s="175">
        <f>Assumptions!$G$55*Assumptions!$G$46*INDEX(Demand!O$9:O$1040, MATCH($C381, Demand!$B$9:$B$1040,0))</f>
        <v>34.257708333333333</v>
      </c>
      <c r="P381" s="175">
        <f>Assumptions!$G$55*Assumptions!$G$46*INDEX(Demand!P$9:P$1040, MATCH($C381, Demand!$B$9:$B$1040,0))</f>
        <v>34.257708333333333</v>
      </c>
      <c r="Q381" s="175">
        <f>Assumptions!$G$55*Assumptions!$G$46*INDEX(Demand!Q$9:Q$1040, MATCH($C381, Demand!$B$9:$B$1040,0))</f>
        <v>34.257708333333333</v>
      </c>
      <c r="R381" s="175">
        <f>Assumptions!$G$55*Assumptions!$G$46*INDEX(Demand!R$9:R$1040, MATCH($C381, Demand!$B$9:$B$1040,0))</f>
        <v>34.257708333333333</v>
      </c>
      <c r="S381" s="175">
        <f>Assumptions!$G$55*Assumptions!$G$46*INDEX(Demand!S$9:S$1040, MATCH($C381, Demand!$B$9:$B$1040,0))</f>
        <v>34.257708333333333</v>
      </c>
      <c r="T381" s="175">
        <f>Assumptions!$G$55*Assumptions!$G$46*INDEX(Demand!T$9:T$1040, MATCH($C381, Demand!$B$9:$B$1040,0))</f>
        <v>34.257708333333333</v>
      </c>
      <c r="U381" s="175">
        <f>Assumptions!$G$55*Assumptions!$G$46*INDEX(Demand!U$9:U$1040, MATCH($C381, Demand!$B$9:$B$1040,0))</f>
        <v>34.257708333333333</v>
      </c>
      <c r="V381" s="175">
        <f>Assumptions!$G$55*Assumptions!$G$46*INDEX(Demand!V$9:V$1040, MATCH($C381, Demand!$B$9:$B$1040,0))</f>
        <v>34.257708333333333</v>
      </c>
      <c r="W381" s="175">
        <f>Assumptions!$G$55*Assumptions!$G$46*INDEX(Demand!W$9:W$1040, MATCH($C381, Demand!$B$9:$B$1040,0))</f>
        <v>34.257708333333333</v>
      </c>
      <c r="X381" s="175">
        <f>Assumptions!$G$55*Assumptions!$G$46*INDEX(Demand!X$9:X$1040, MATCH($C381, Demand!$B$9:$B$1040,0))</f>
        <v>34.257708333333333</v>
      </c>
    </row>
    <row r="382" spans="2:24" s="1" customFormat="1" x14ac:dyDescent="0.2">
      <c r="B382" s="220">
        <f>'Span data'!B383</f>
        <v>10383946</v>
      </c>
      <c r="C382" s="169" t="str">
        <f>'Span data'!C383</f>
        <v>CTN006</v>
      </c>
      <c r="D382" s="162"/>
      <c r="E382" s="175">
        <f>Assumptions!$G$55*Assumptions!$G$46*INDEX(Demand!E$9:E$1040, MATCH($C382, Demand!$B$9:$B$1040,0))</f>
        <v>64.663958333333326</v>
      </c>
      <c r="F382" s="175">
        <f>Assumptions!$G$55*Assumptions!$G$46*INDEX(Demand!F$9:F$1040, MATCH($C382, Demand!$B$9:$B$1040,0))</f>
        <v>64.562604166666659</v>
      </c>
      <c r="G382" s="175">
        <f>Assumptions!$G$55*Assumptions!$G$46*INDEX(Demand!G$9:G$1040, MATCH($C382, Demand!$B$9:$B$1040,0))</f>
        <v>64.765312499999993</v>
      </c>
      <c r="H382" s="175">
        <f>Assumptions!$G$55*Assumptions!$G$46*INDEX(Demand!H$9:H$1040, MATCH($C382, Demand!$B$9:$B$1040,0))</f>
        <v>64.765312499999993</v>
      </c>
      <c r="I382" s="175">
        <f>Assumptions!$G$55*Assumptions!$G$46*INDEX(Demand!I$9:I$1040, MATCH($C382, Demand!$B$9:$B$1040,0))</f>
        <v>64.359895833333326</v>
      </c>
      <c r="J382" s="175">
        <f>Assumptions!$G$55*Assumptions!$G$46*INDEX(Demand!J$9:J$1040, MATCH($C382, Demand!$B$9:$B$1040,0))</f>
        <v>64.055833333333325</v>
      </c>
      <c r="K382" s="175">
        <f>Assumptions!$G$55*Assumptions!$G$46*INDEX(Demand!K$9:K$1040, MATCH($C382, Demand!$B$9:$B$1040,0))</f>
        <v>64.157187499999992</v>
      </c>
      <c r="L382" s="175">
        <f>Assumptions!$G$55*Assumptions!$G$46*INDEX(Demand!L$9:L$1040, MATCH($C382, Demand!$B$9:$B$1040,0))</f>
        <v>64.461249999999993</v>
      </c>
      <c r="M382" s="175">
        <f>Assumptions!$G$55*Assumptions!$G$46*INDEX(Demand!M$9:M$1040, MATCH($C382, Demand!$B$9:$B$1040,0))</f>
        <v>63.954479166666658</v>
      </c>
      <c r="N382" s="175">
        <f>Assumptions!$G$55*Assumptions!$G$46*INDEX(Demand!N$9:N$1040, MATCH($C382, Demand!$B$9:$B$1040,0))</f>
        <v>63.954479166666658</v>
      </c>
      <c r="O382" s="175">
        <f>Assumptions!$G$55*Assumptions!$G$46*INDEX(Demand!O$9:O$1040, MATCH($C382, Demand!$B$9:$B$1040,0))</f>
        <v>63.954479166666658</v>
      </c>
      <c r="P382" s="175">
        <f>Assumptions!$G$55*Assumptions!$G$46*INDEX(Demand!P$9:P$1040, MATCH($C382, Demand!$B$9:$B$1040,0))</f>
        <v>63.954479166666658</v>
      </c>
      <c r="Q382" s="175">
        <f>Assumptions!$G$55*Assumptions!$G$46*INDEX(Demand!Q$9:Q$1040, MATCH($C382, Demand!$B$9:$B$1040,0))</f>
        <v>63.954479166666658</v>
      </c>
      <c r="R382" s="175">
        <f>Assumptions!$G$55*Assumptions!$G$46*INDEX(Demand!R$9:R$1040, MATCH($C382, Demand!$B$9:$B$1040,0))</f>
        <v>63.954479166666658</v>
      </c>
      <c r="S382" s="175">
        <f>Assumptions!$G$55*Assumptions!$G$46*INDEX(Demand!S$9:S$1040, MATCH($C382, Demand!$B$9:$B$1040,0))</f>
        <v>63.954479166666658</v>
      </c>
      <c r="T382" s="175">
        <f>Assumptions!$G$55*Assumptions!$G$46*INDEX(Demand!T$9:T$1040, MATCH($C382, Demand!$B$9:$B$1040,0))</f>
        <v>63.954479166666658</v>
      </c>
      <c r="U382" s="175">
        <f>Assumptions!$G$55*Assumptions!$G$46*INDEX(Demand!U$9:U$1040, MATCH($C382, Demand!$B$9:$B$1040,0))</f>
        <v>63.954479166666658</v>
      </c>
      <c r="V382" s="175">
        <f>Assumptions!$G$55*Assumptions!$G$46*INDEX(Demand!V$9:V$1040, MATCH($C382, Demand!$B$9:$B$1040,0))</f>
        <v>63.954479166666658</v>
      </c>
      <c r="W382" s="175">
        <f>Assumptions!$G$55*Assumptions!$G$46*INDEX(Demand!W$9:W$1040, MATCH($C382, Demand!$B$9:$B$1040,0))</f>
        <v>63.954479166666658</v>
      </c>
      <c r="X382" s="175">
        <f>Assumptions!$G$55*Assumptions!$G$46*INDEX(Demand!X$9:X$1040, MATCH($C382, Demand!$B$9:$B$1040,0))</f>
        <v>63.954479166666658</v>
      </c>
    </row>
    <row r="383" spans="2:24" s="1" customFormat="1" x14ac:dyDescent="0.2">
      <c r="B383" s="220">
        <f>'Span data'!B384</f>
        <v>10383947</v>
      </c>
      <c r="C383" s="169" t="str">
        <f>'Span data'!C384</f>
        <v>CTN006</v>
      </c>
      <c r="D383" s="162"/>
      <c r="E383" s="175">
        <f>Assumptions!$G$55*Assumptions!$G$46*INDEX(Demand!E$9:E$1040, MATCH($C383, Demand!$B$9:$B$1040,0))</f>
        <v>64.663958333333326</v>
      </c>
      <c r="F383" s="175">
        <f>Assumptions!$G$55*Assumptions!$G$46*INDEX(Demand!F$9:F$1040, MATCH($C383, Demand!$B$9:$B$1040,0))</f>
        <v>64.562604166666659</v>
      </c>
      <c r="G383" s="175">
        <f>Assumptions!$G$55*Assumptions!$G$46*INDEX(Demand!G$9:G$1040, MATCH($C383, Demand!$B$9:$B$1040,0))</f>
        <v>64.765312499999993</v>
      </c>
      <c r="H383" s="175">
        <f>Assumptions!$G$55*Assumptions!$G$46*INDEX(Demand!H$9:H$1040, MATCH($C383, Demand!$B$9:$B$1040,0))</f>
        <v>64.765312499999993</v>
      </c>
      <c r="I383" s="175">
        <f>Assumptions!$G$55*Assumptions!$G$46*INDEX(Demand!I$9:I$1040, MATCH($C383, Demand!$B$9:$B$1040,0))</f>
        <v>64.359895833333326</v>
      </c>
      <c r="J383" s="175">
        <f>Assumptions!$G$55*Assumptions!$G$46*INDEX(Demand!J$9:J$1040, MATCH($C383, Demand!$B$9:$B$1040,0))</f>
        <v>64.055833333333325</v>
      </c>
      <c r="K383" s="175">
        <f>Assumptions!$G$55*Assumptions!$G$46*INDEX(Demand!K$9:K$1040, MATCH($C383, Demand!$B$9:$B$1040,0))</f>
        <v>64.157187499999992</v>
      </c>
      <c r="L383" s="175">
        <f>Assumptions!$G$55*Assumptions!$G$46*INDEX(Demand!L$9:L$1040, MATCH($C383, Demand!$B$9:$B$1040,0))</f>
        <v>64.461249999999993</v>
      </c>
      <c r="M383" s="175">
        <f>Assumptions!$G$55*Assumptions!$G$46*INDEX(Demand!M$9:M$1040, MATCH($C383, Demand!$B$9:$B$1040,0))</f>
        <v>63.954479166666658</v>
      </c>
      <c r="N383" s="175">
        <f>Assumptions!$G$55*Assumptions!$G$46*INDEX(Demand!N$9:N$1040, MATCH($C383, Demand!$B$9:$B$1040,0))</f>
        <v>63.954479166666658</v>
      </c>
      <c r="O383" s="175">
        <f>Assumptions!$G$55*Assumptions!$G$46*INDEX(Demand!O$9:O$1040, MATCH($C383, Demand!$B$9:$B$1040,0))</f>
        <v>63.954479166666658</v>
      </c>
      <c r="P383" s="175">
        <f>Assumptions!$G$55*Assumptions!$G$46*INDEX(Demand!P$9:P$1040, MATCH($C383, Demand!$B$9:$B$1040,0))</f>
        <v>63.954479166666658</v>
      </c>
      <c r="Q383" s="175">
        <f>Assumptions!$G$55*Assumptions!$G$46*INDEX(Demand!Q$9:Q$1040, MATCH($C383, Demand!$B$9:$B$1040,0))</f>
        <v>63.954479166666658</v>
      </c>
      <c r="R383" s="175">
        <f>Assumptions!$G$55*Assumptions!$G$46*INDEX(Demand!R$9:R$1040, MATCH($C383, Demand!$B$9:$B$1040,0))</f>
        <v>63.954479166666658</v>
      </c>
      <c r="S383" s="175">
        <f>Assumptions!$G$55*Assumptions!$G$46*INDEX(Demand!S$9:S$1040, MATCH($C383, Demand!$B$9:$B$1040,0))</f>
        <v>63.954479166666658</v>
      </c>
      <c r="T383" s="175">
        <f>Assumptions!$G$55*Assumptions!$G$46*INDEX(Demand!T$9:T$1040, MATCH($C383, Demand!$B$9:$B$1040,0))</f>
        <v>63.954479166666658</v>
      </c>
      <c r="U383" s="175">
        <f>Assumptions!$G$55*Assumptions!$G$46*INDEX(Demand!U$9:U$1040, MATCH($C383, Demand!$B$9:$B$1040,0))</f>
        <v>63.954479166666658</v>
      </c>
      <c r="V383" s="175">
        <f>Assumptions!$G$55*Assumptions!$G$46*INDEX(Demand!V$9:V$1040, MATCH($C383, Demand!$B$9:$B$1040,0))</f>
        <v>63.954479166666658</v>
      </c>
      <c r="W383" s="175">
        <f>Assumptions!$G$55*Assumptions!$G$46*INDEX(Demand!W$9:W$1040, MATCH($C383, Demand!$B$9:$B$1040,0))</f>
        <v>63.954479166666658</v>
      </c>
      <c r="X383" s="175">
        <f>Assumptions!$G$55*Assumptions!$G$46*INDEX(Demand!X$9:X$1040, MATCH($C383, Demand!$B$9:$B$1040,0))</f>
        <v>63.954479166666658</v>
      </c>
    </row>
    <row r="384" spans="2:24" s="1" customFormat="1" x14ac:dyDescent="0.2">
      <c r="B384" s="220">
        <f>'Span data'!B385</f>
        <v>10385402</v>
      </c>
      <c r="C384" s="169" t="str">
        <f>'Span data'!C385</f>
        <v>CTN004</v>
      </c>
      <c r="D384" s="162"/>
      <c r="E384" s="175">
        <f>Assumptions!$G$55*Assumptions!$G$46*INDEX(Demand!E$9:E$1040, MATCH($C384, Demand!$B$9:$B$1040,0))</f>
        <v>102.87447916666665</v>
      </c>
      <c r="F384" s="175">
        <f>Assumptions!$G$55*Assumptions!$G$46*INDEX(Demand!F$9:F$1040, MATCH($C384, Demand!$B$9:$B$1040,0))</f>
        <v>102.16499999999998</v>
      </c>
      <c r="G384" s="175">
        <f>Assumptions!$G$55*Assumptions!$G$46*INDEX(Demand!G$9:G$1040, MATCH($C384, Demand!$B$9:$B$1040,0))</f>
        <v>101.86093750000001</v>
      </c>
      <c r="H384" s="175">
        <f>Assumptions!$G$55*Assumptions!$G$46*INDEX(Demand!H$9:H$1040, MATCH($C384, Demand!$B$9:$B$1040,0))</f>
        <v>102.97583333333333</v>
      </c>
      <c r="I384" s="175">
        <f>Assumptions!$G$55*Assumptions!$G$46*INDEX(Demand!I$9:I$1040, MATCH($C384, Demand!$B$9:$B$1040,0))</f>
        <v>101.75958333333332</v>
      </c>
      <c r="J384" s="175">
        <f>Assumptions!$G$55*Assumptions!$G$46*INDEX(Demand!J$9:J$1040, MATCH($C384, Demand!$B$9:$B$1040,0))</f>
        <v>100.94875</v>
      </c>
      <c r="K384" s="175">
        <f>Assumptions!$G$55*Assumptions!$G$46*INDEX(Demand!K$9:K$1040, MATCH($C384, Demand!$B$9:$B$1040,0))</f>
        <v>100.84739583333332</v>
      </c>
      <c r="L384" s="175">
        <f>Assumptions!$G$55*Assumptions!$G$46*INDEX(Demand!L$9:L$1040, MATCH($C384, Demand!$B$9:$B$1040,0))</f>
        <v>100.64468749999999</v>
      </c>
      <c r="M384" s="175">
        <f>Assumptions!$G$55*Assumptions!$G$46*INDEX(Demand!M$9:M$1040, MATCH($C384, Demand!$B$9:$B$1040,0))</f>
        <v>100.03656249999999</v>
      </c>
      <c r="N384" s="175">
        <f>Assumptions!$G$55*Assumptions!$G$46*INDEX(Demand!N$9:N$1040, MATCH($C384, Demand!$B$9:$B$1040,0))</f>
        <v>100.03656249999999</v>
      </c>
      <c r="O384" s="175">
        <f>Assumptions!$G$55*Assumptions!$G$46*INDEX(Demand!O$9:O$1040, MATCH($C384, Demand!$B$9:$B$1040,0))</f>
        <v>100.03656249999999</v>
      </c>
      <c r="P384" s="175">
        <f>Assumptions!$G$55*Assumptions!$G$46*INDEX(Demand!P$9:P$1040, MATCH($C384, Demand!$B$9:$B$1040,0))</f>
        <v>100.03656249999999</v>
      </c>
      <c r="Q384" s="175">
        <f>Assumptions!$G$55*Assumptions!$G$46*INDEX(Demand!Q$9:Q$1040, MATCH($C384, Demand!$B$9:$B$1040,0))</f>
        <v>100.03656249999999</v>
      </c>
      <c r="R384" s="175">
        <f>Assumptions!$G$55*Assumptions!$G$46*INDEX(Demand!R$9:R$1040, MATCH($C384, Demand!$B$9:$B$1040,0))</f>
        <v>100.03656249999999</v>
      </c>
      <c r="S384" s="175">
        <f>Assumptions!$G$55*Assumptions!$G$46*INDEX(Demand!S$9:S$1040, MATCH($C384, Demand!$B$9:$B$1040,0))</f>
        <v>100.03656249999999</v>
      </c>
      <c r="T384" s="175">
        <f>Assumptions!$G$55*Assumptions!$G$46*INDEX(Demand!T$9:T$1040, MATCH($C384, Demand!$B$9:$B$1040,0))</f>
        <v>100.03656249999999</v>
      </c>
      <c r="U384" s="175">
        <f>Assumptions!$G$55*Assumptions!$G$46*INDEX(Demand!U$9:U$1040, MATCH($C384, Demand!$B$9:$B$1040,0))</f>
        <v>100.03656249999999</v>
      </c>
      <c r="V384" s="175">
        <f>Assumptions!$G$55*Assumptions!$G$46*INDEX(Demand!V$9:V$1040, MATCH($C384, Demand!$B$9:$B$1040,0))</f>
        <v>100.03656249999999</v>
      </c>
      <c r="W384" s="175">
        <f>Assumptions!$G$55*Assumptions!$G$46*INDEX(Demand!W$9:W$1040, MATCH($C384, Demand!$B$9:$B$1040,0))</f>
        <v>100.03656249999999</v>
      </c>
      <c r="X384" s="175">
        <f>Assumptions!$G$55*Assumptions!$G$46*INDEX(Demand!X$9:X$1040, MATCH($C384, Demand!$B$9:$B$1040,0))</f>
        <v>100.03656249999999</v>
      </c>
    </row>
    <row r="385" spans="2:24" s="1" customFormat="1" x14ac:dyDescent="0.2">
      <c r="B385" s="220">
        <f>'Span data'!B386</f>
        <v>10385403</v>
      </c>
      <c r="C385" s="169" t="str">
        <f>'Span data'!C386</f>
        <v>CTN004</v>
      </c>
      <c r="D385" s="162"/>
      <c r="E385" s="175">
        <f>Assumptions!$G$55*Assumptions!$G$46*INDEX(Demand!E$9:E$1040, MATCH($C385, Demand!$B$9:$B$1040,0))</f>
        <v>102.87447916666665</v>
      </c>
      <c r="F385" s="175">
        <f>Assumptions!$G$55*Assumptions!$G$46*INDEX(Demand!F$9:F$1040, MATCH($C385, Demand!$B$9:$B$1040,0))</f>
        <v>102.16499999999998</v>
      </c>
      <c r="G385" s="175">
        <f>Assumptions!$G$55*Assumptions!$G$46*INDEX(Demand!G$9:G$1040, MATCH($C385, Demand!$B$9:$B$1040,0))</f>
        <v>101.86093750000001</v>
      </c>
      <c r="H385" s="175">
        <f>Assumptions!$G$55*Assumptions!$G$46*INDEX(Demand!H$9:H$1040, MATCH($C385, Demand!$B$9:$B$1040,0))</f>
        <v>102.97583333333333</v>
      </c>
      <c r="I385" s="175">
        <f>Assumptions!$G$55*Assumptions!$G$46*INDEX(Demand!I$9:I$1040, MATCH($C385, Demand!$B$9:$B$1040,0))</f>
        <v>101.75958333333332</v>
      </c>
      <c r="J385" s="175">
        <f>Assumptions!$G$55*Assumptions!$G$46*INDEX(Demand!J$9:J$1040, MATCH($C385, Demand!$B$9:$B$1040,0))</f>
        <v>100.94875</v>
      </c>
      <c r="K385" s="175">
        <f>Assumptions!$G$55*Assumptions!$G$46*INDEX(Demand!K$9:K$1040, MATCH($C385, Demand!$B$9:$B$1040,0))</f>
        <v>100.84739583333332</v>
      </c>
      <c r="L385" s="175">
        <f>Assumptions!$G$55*Assumptions!$G$46*INDEX(Demand!L$9:L$1040, MATCH($C385, Demand!$B$9:$B$1040,0))</f>
        <v>100.64468749999999</v>
      </c>
      <c r="M385" s="175">
        <f>Assumptions!$G$55*Assumptions!$G$46*INDEX(Demand!M$9:M$1040, MATCH($C385, Demand!$B$9:$B$1040,0))</f>
        <v>100.03656249999999</v>
      </c>
      <c r="N385" s="175">
        <f>Assumptions!$G$55*Assumptions!$G$46*INDEX(Demand!N$9:N$1040, MATCH($C385, Demand!$B$9:$B$1040,0))</f>
        <v>100.03656249999999</v>
      </c>
      <c r="O385" s="175">
        <f>Assumptions!$G$55*Assumptions!$G$46*INDEX(Demand!O$9:O$1040, MATCH($C385, Demand!$B$9:$B$1040,0))</f>
        <v>100.03656249999999</v>
      </c>
      <c r="P385" s="175">
        <f>Assumptions!$G$55*Assumptions!$G$46*INDEX(Demand!P$9:P$1040, MATCH($C385, Demand!$B$9:$B$1040,0))</f>
        <v>100.03656249999999</v>
      </c>
      <c r="Q385" s="175">
        <f>Assumptions!$G$55*Assumptions!$G$46*INDEX(Demand!Q$9:Q$1040, MATCH($C385, Demand!$B$9:$B$1040,0))</f>
        <v>100.03656249999999</v>
      </c>
      <c r="R385" s="175">
        <f>Assumptions!$G$55*Assumptions!$G$46*INDEX(Demand!R$9:R$1040, MATCH($C385, Demand!$B$9:$B$1040,0))</f>
        <v>100.03656249999999</v>
      </c>
      <c r="S385" s="175">
        <f>Assumptions!$G$55*Assumptions!$G$46*INDEX(Demand!S$9:S$1040, MATCH($C385, Demand!$B$9:$B$1040,0))</f>
        <v>100.03656249999999</v>
      </c>
      <c r="T385" s="175">
        <f>Assumptions!$G$55*Assumptions!$G$46*INDEX(Demand!T$9:T$1040, MATCH($C385, Demand!$B$9:$B$1040,0))</f>
        <v>100.03656249999999</v>
      </c>
      <c r="U385" s="175">
        <f>Assumptions!$G$55*Assumptions!$G$46*INDEX(Demand!U$9:U$1040, MATCH($C385, Demand!$B$9:$B$1040,0))</f>
        <v>100.03656249999999</v>
      </c>
      <c r="V385" s="175">
        <f>Assumptions!$G$55*Assumptions!$G$46*INDEX(Demand!V$9:V$1040, MATCH($C385, Demand!$B$9:$B$1040,0))</f>
        <v>100.03656249999999</v>
      </c>
      <c r="W385" s="175">
        <f>Assumptions!$G$55*Assumptions!$G$46*INDEX(Demand!W$9:W$1040, MATCH($C385, Demand!$B$9:$B$1040,0))</f>
        <v>100.03656249999999</v>
      </c>
      <c r="X385" s="175">
        <f>Assumptions!$G$55*Assumptions!$G$46*INDEX(Demand!X$9:X$1040, MATCH($C385, Demand!$B$9:$B$1040,0))</f>
        <v>100.03656249999999</v>
      </c>
    </row>
    <row r="386" spans="2:24" s="1" customFormat="1" x14ac:dyDescent="0.2">
      <c r="B386" s="220">
        <f>'Span data'!B387</f>
        <v>10386137</v>
      </c>
      <c r="C386" s="169" t="str">
        <f>'Span data'!C387</f>
        <v>CTN002</v>
      </c>
      <c r="D386" s="162"/>
      <c r="E386" s="175">
        <f>Assumptions!$G$55*Assumptions!$G$46*INDEX(Demand!E$9:E$1040, MATCH($C386, Demand!$B$9:$B$1040,0))</f>
        <v>28.379166666666663</v>
      </c>
      <c r="F386" s="175">
        <f>Assumptions!$G$55*Assumptions!$G$46*INDEX(Demand!F$9:F$1040, MATCH($C386, Demand!$B$9:$B$1040,0))</f>
        <v>28.2778125</v>
      </c>
      <c r="G386" s="175">
        <f>Assumptions!$G$55*Assumptions!$G$46*INDEX(Demand!G$9:G$1040, MATCH($C386, Demand!$B$9:$B$1040,0))</f>
        <v>28.480520833333326</v>
      </c>
      <c r="H386" s="175">
        <f>Assumptions!$G$55*Assumptions!$G$46*INDEX(Demand!H$9:H$1040, MATCH($C386, Demand!$B$9:$B$1040,0))</f>
        <v>28.581874999999997</v>
      </c>
      <c r="I386" s="175">
        <f>Assumptions!$G$55*Assumptions!$G$46*INDEX(Demand!I$9:I$1040, MATCH($C386, Demand!$B$9:$B$1040,0))</f>
        <v>28.480520833333326</v>
      </c>
      <c r="J386" s="175">
        <f>Assumptions!$G$55*Assumptions!$G$46*INDEX(Demand!J$9:J$1040, MATCH($C386, Demand!$B$9:$B$1040,0))</f>
        <v>28.480520833333326</v>
      </c>
      <c r="K386" s="175">
        <f>Assumptions!$G$55*Assumptions!$G$46*INDEX(Demand!K$9:K$1040, MATCH($C386, Demand!$B$9:$B$1040,0))</f>
        <v>28.683229166666667</v>
      </c>
      <c r="L386" s="175">
        <f>Assumptions!$G$55*Assumptions!$G$46*INDEX(Demand!L$9:L$1040, MATCH($C386, Demand!$B$9:$B$1040,0))</f>
        <v>28.987291666666664</v>
      </c>
      <c r="M386" s="175">
        <f>Assumptions!$G$55*Assumptions!$G$46*INDEX(Demand!M$9:M$1040, MATCH($C386, Demand!$B$9:$B$1040,0))</f>
        <v>28.885937499999994</v>
      </c>
      <c r="N386" s="175">
        <f>Assumptions!$G$55*Assumptions!$G$46*INDEX(Demand!N$9:N$1040, MATCH($C386, Demand!$B$9:$B$1040,0))</f>
        <v>28.885937499999994</v>
      </c>
      <c r="O386" s="175">
        <f>Assumptions!$G$55*Assumptions!$G$46*INDEX(Demand!O$9:O$1040, MATCH($C386, Demand!$B$9:$B$1040,0))</f>
        <v>28.885937499999994</v>
      </c>
      <c r="P386" s="175">
        <f>Assumptions!$G$55*Assumptions!$G$46*INDEX(Demand!P$9:P$1040, MATCH($C386, Demand!$B$9:$B$1040,0))</f>
        <v>28.885937499999994</v>
      </c>
      <c r="Q386" s="175">
        <f>Assumptions!$G$55*Assumptions!$G$46*INDEX(Demand!Q$9:Q$1040, MATCH($C386, Demand!$B$9:$B$1040,0))</f>
        <v>28.885937499999994</v>
      </c>
      <c r="R386" s="175">
        <f>Assumptions!$G$55*Assumptions!$G$46*INDEX(Demand!R$9:R$1040, MATCH($C386, Demand!$B$9:$B$1040,0))</f>
        <v>28.885937499999994</v>
      </c>
      <c r="S386" s="175">
        <f>Assumptions!$G$55*Assumptions!$G$46*INDEX(Demand!S$9:S$1040, MATCH($C386, Demand!$B$9:$B$1040,0))</f>
        <v>28.885937499999994</v>
      </c>
      <c r="T386" s="175">
        <f>Assumptions!$G$55*Assumptions!$G$46*INDEX(Demand!T$9:T$1040, MATCH($C386, Demand!$B$9:$B$1040,0))</f>
        <v>28.885937499999994</v>
      </c>
      <c r="U386" s="175">
        <f>Assumptions!$G$55*Assumptions!$G$46*INDEX(Demand!U$9:U$1040, MATCH($C386, Demand!$B$9:$B$1040,0))</f>
        <v>28.885937499999994</v>
      </c>
      <c r="V386" s="175">
        <f>Assumptions!$G$55*Assumptions!$G$46*INDEX(Demand!V$9:V$1040, MATCH($C386, Demand!$B$9:$B$1040,0))</f>
        <v>28.885937499999994</v>
      </c>
      <c r="W386" s="175">
        <f>Assumptions!$G$55*Assumptions!$G$46*INDEX(Demand!W$9:W$1040, MATCH($C386, Demand!$B$9:$B$1040,0))</f>
        <v>28.885937499999994</v>
      </c>
      <c r="X386" s="175">
        <f>Assumptions!$G$55*Assumptions!$G$46*INDEX(Demand!X$9:X$1040, MATCH($C386, Demand!$B$9:$B$1040,0))</f>
        <v>28.885937499999994</v>
      </c>
    </row>
    <row r="387" spans="2:24" s="1" customFormat="1" x14ac:dyDescent="0.2">
      <c r="B387" s="220">
        <f>'Span data'!B388</f>
        <v>10386152</v>
      </c>
      <c r="C387" s="169" t="str">
        <f>'Span data'!C388</f>
        <v>CTN002</v>
      </c>
      <c r="D387" s="162"/>
      <c r="E387" s="175">
        <f>Assumptions!$G$55*Assumptions!$G$46*INDEX(Demand!E$9:E$1040, MATCH($C387, Demand!$B$9:$B$1040,0))</f>
        <v>28.379166666666663</v>
      </c>
      <c r="F387" s="175">
        <f>Assumptions!$G$55*Assumptions!$G$46*INDEX(Demand!F$9:F$1040, MATCH($C387, Demand!$B$9:$B$1040,0))</f>
        <v>28.2778125</v>
      </c>
      <c r="G387" s="175">
        <f>Assumptions!$G$55*Assumptions!$G$46*INDEX(Demand!G$9:G$1040, MATCH($C387, Demand!$B$9:$B$1040,0))</f>
        <v>28.480520833333326</v>
      </c>
      <c r="H387" s="175">
        <f>Assumptions!$G$55*Assumptions!$G$46*INDEX(Demand!H$9:H$1040, MATCH($C387, Demand!$B$9:$B$1040,0))</f>
        <v>28.581874999999997</v>
      </c>
      <c r="I387" s="175">
        <f>Assumptions!$G$55*Assumptions!$G$46*INDEX(Demand!I$9:I$1040, MATCH($C387, Demand!$B$9:$B$1040,0))</f>
        <v>28.480520833333326</v>
      </c>
      <c r="J387" s="175">
        <f>Assumptions!$G$55*Assumptions!$G$46*INDEX(Demand!J$9:J$1040, MATCH($C387, Demand!$B$9:$B$1040,0))</f>
        <v>28.480520833333326</v>
      </c>
      <c r="K387" s="175">
        <f>Assumptions!$G$55*Assumptions!$G$46*INDEX(Demand!K$9:K$1040, MATCH($C387, Demand!$B$9:$B$1040,0))</f>
        <v>28.683229166666667</v>
      </c>
      <c r="L387" s="175">
        <f>Assumptions!$G$55*Assumptions!$G$46*INDEX(Demand!L$9:L$1040, MATCH($C387, Demand!$B$9:$B$1040,0))</f>
        <v>28.987291666666664</v>
      </c>
      <c r="M387" s="175">
        <f>Assumptions!$G$55*Assumptions!$G$46*INDEX(Demand!M$9:M$1040, MATCH($C387, Demand!$B$9:$B$1040,0))</f>
        <v>28.885937499999994</v>
      </c>
      <c r="N387" s="175">
        <f>Assumptions!$G$55*Assumptions!$G$46*INDEX(Demand!N$9:N$1040, MATCH($C387, Demand!$B$9:$B$1040,0))</f>
        <v>28.885937499999994</v>
      </c>
      <c r="O387" s="175">
        <f>Assumptions!$G$55*Assumptions!$G$46*INDEX(Demand!O$9:O$1040, MATCH($C387, Demand!$B$9:$B$1040,0))</f>
        <v>28.885937499999994</v>
      </c>
      <c r="P387" s="175">
        <f>Assumptions!$G$55*Assumptions!$G$46*INDEX(Demand!P$9:P$1040, MATCH($C387, Demand!$B$9:$B$1040,0))</f>
        <v>28.885937499999994</v>
      </c>
      <c r="Q387" s="175">
        <f>Assumptions!$G$55*Assumptions!$G$46*INDEX(Demand!Q$9:Q$1040, MATCH($C387, Demand!$B$9:$B$1040,0))</f>
        <v>28.885937499999994</v>
      </c>
      <c r="R387" s="175">
        <f>Assumptions!$G$55*Assumptions!$G$46*INDEX(Demand!R$9:R$1040, MATCH($C387, Demand!$B$9:$B$1040,0))</f>
        <v>28.885937499999994</v>
      </c>
      <c r="S387" s="175">
        <f>Assumptions!$G$55*Assumptions!$G$46*INDEX(Demand!S$9:S$1040, MATCH($C387, Demand!$B$9:$B$1040,0))</f>
        <v>28.885937499999994</v>
      </c>
      <c r="T387" s="175">
        <f>Assumptions!$G$55*Assumptions!$G$46*INDEX(Demand!T$9:T$1040, MATCH($C387, Demand!$B$9:$B$1040,0))</f>
        <v>28.885937499999994</v>
      </c>
      <c r="U387" s="175">
        <f>Assumptions!$G$55*Assumptions!$G$46*INDEX(Demand!U$9:U$1040, MATCH($C387, Demand!$B$9:$B$1040,0))</f>
        <v>28.885937499999994</v>
      </c>
      <c r="V387" s="175">
        <f>Assumptions!$G$55*Assumptions!$G$46*INDEX(Demand!V$9:V$1040, MATCH($C387, Demand!$B$9:$B$1040,0))</f>
        <v>28.885937499999994</v>
      </c>
      <c r="W387" s="175">
        <f>Assumptions!$G$55*Assumptions!$G$46*INDEX(Demand!W$9:W$1040, MATCH($C387, Demand!$B$9:$B$1040,0))</f>
        <v>28.885937499999994</v>
      </c>
      <c r="X387" s="175">
        <f>Assumptions!$G$55*Assumptions!$G$46*INDEX(Demand!X$9:X$1040, MATCH($C387, Demand!$B$9:$B$1040,0))</f>
        <v>28.885937499999994</v>
      </c>
    </row>
    <row r="388" spans="2:24" s="1" customFormat="1" x14ac:dyDescent="0.2">
      <c r="B388" s="220">
        <f>'Span data'!B389</f>
        <v>10386978</v>
      </c>
      <c r="C388" s="169" t="str">
        <f>'Span data'!C389</f>
        <v>SHN024</v>
      </c>
      <c r="D388" s="162"/>
      <c r="E388" s="175">
        <f>Assumptions!$G$55*Assumptions!$G$46*INDEX(Demand!E$9:E$1040, MATCH($C388, Demand!$B$9:$B$1040,0))</f>
        <v>77.63729166666667</v>
      </c>
      <c r="F388" s="175">
        <f>Assumptions!$G$55*Assumptions!$G$46*INDEX(Demand!F$9:F$1040, MATCH($C388, Demand!$B$9:$B$1040,0))</f>
        <v>78.853541666666658</v>
      </c>
      <c r="G388" s="175">
        <f>Assumptions!$G$55*Assumptions!$G$46*INDEX(Demand!G$9:G$1040, MATCH($C388, Demand!$B$9:$B$1040,0))</f>
        <v>80.779270833333328</v>
      </c>
      <c r="H388" s="175">
        <f>Assumptions!$G$55*Assumptions!$G$46*INDEX(Demand!H$9:H$1040, MATCH($C388, Demand!$B$9:$B$1040,0))</f>
        <v>82.096874999999969</v>
      </c>
      <c r="I388" s="175">
        <f>Assumptions!$G$55*Assumptions!$G$46*INDEX(Demand!I$9:I$1040, MATCH($C388, Demand!$B$9:$B$1040,0))</f>
        <v>82.603645833333331</v>
      </c>
      <c r="J388" s="175">
        <f>Assumptions!$G$55*Assumptions!$G$46*INDEX(Demand!J$9:J$1040, MATCH($C388, Demand!$B$9:$B$1040,0))</f>
        <v>83.313124999999999</v>
      </c>
      <c r="K388" s="175">
        <f>Assumptions!$G$55*Assumptions!$G$46*INDEX(Demand!K$9:K$1040, MATCH($C388, Demand!$B$9:$B$1040,0))</f>
        <v>85.23885416666667</v>
      </c>
      <c r="L388" s="175">
        <f>Assumptions!$G$55*Assumptions!$G$46*INDEX(Demand!L$9:L$1040, MATCH($C388, Demand!$B$9:$B$1040,0))</f>
        <v>87.570000000000007</v>
      </c>
      <c r="M388" s="175">
        <f>Assumptions!$G$55*Assumptions!$G$46*INDEX(Demand!M$9:M$1040, MATCH($C388, Demand!$B$9:$B$1040,0))</f>
        <v>87.772708333333327</v>
      </c>
      <c r="N388" s="175">
        <f>Assumptions!$G$55*Assumptions!$G$46*INDEX(Demand!N$9:N$1040, MATCH($C388, Demand!$B$9:$B$1040,0))</f>
        <v>87.772708333333327</v>
      </c>
      <c r="O388" s="175">
        <f>Assumptions!$G$55*Assumptions!$G$46*INDEX(Demand!O$9:O$1040, MATCH($C388, Demand!$B$9:$B$1040,0))</f>
        <v>87.772708333333327</v>
      </c>
      <c r="P388" s="175">
        <f>Assumptions!$G$55*Assumptions!$G$46*INDEX(Demand!P$9:P$1040, MATCH($C388, Demand!$B$9:$B$1040,0))</f>
        <v>87.772708333333327</v>
      </c>
      <c r="Q388" s="175">
        <f>Assumptions!$G$55*Assumptions!$G$46*INDEX(Demand!Q$9:Q$1040, MATCH($C388, Demand!$B$9:$B$1040,0))</f>
        <v>87.772708333333327</v>
      </c>
      <c r="R388" s="175">
        <f>Assumptions!$G$55*Assumptions!$G$46*INDEX(Demand!R$9:R$1040, MATCH($C388, Demand!$B$9:$B$1040,0))</f>
        <v>87.772708333333327</v>
      </c>
      <c r="S388" s="175">
        <f>Assumptions!$G$55*Assumptions!$G$46*INDEX(Demand!S$9:S$1040, MATCH($C388, Demand!$B$9:$B$1040,0))</f>
        <v>87.772708333333327</v>
      </c>
      <c r="T388" s="175">
        <f>Assumptions!$G$55*Assumptions!$G$46*INDEX(Demand!T$9:T$1040, MATCH($C388, Demand!$B$9:$B$1040,0))</f>
        <v>87.772708333333327</v>
      </c>
      <c r="U388" s="175">
        <f>Assumptions!$G$55*Assumptions!$G$46*INDEX(Demand!U$9:U$1040, MATCH($C388, Demand!$B$9:$B$1040,0))</f>
        <v>87.772708333333327</v>
      </c>
      <c r="V388" s="175">
        <f>Assumptions!$G$55*Assumptions!$G$46*INDEX(Demand!V$9:V$1040, MATCH($C388, Demand!$B$9:$B$1040,0))</f>
        <v>87.772708333333327</v>
      </c>
      <c r="W388" s="175">
        <f>Assumptions!$G$55*Assumptions!$G$46*INDEX(Demand!W$9:W$1040, MATCH($C388, Demand!$B$9:$B$1040,0))</f>
        <v>87.772708333333327</v>
      </c>
      <c r="X388" s="175">
        <f>Assumptions!$G$55*Assumptions!$G$46*INDEX(Demand!X$9:X$1040, MATCH($C388, Demand!$B$9:$B$1040,0))</f>
        <v>87.772708333333327</v>
      </c>
    </row>
    <row r="389" spans="2:24" s="1" customFormat="1" x14ac:dyDescent="0.2">
      <c r="B389" s="220">
        <f>'Span data'!B390</f>
        <v>10386985</v>
      </c>
      <c r="C389" s="169" t="str">
        <f>'Span data'!C390</f>
        <v>SHN024</v>
      </c>
      <c r="D389" s="162"/>
      <c r="E389" s="175">
        <f>Assumptions!$G$55*Assumptions!$G$46*INDEX(Demand!E$9:E$1040, MATCH($C389, Demand!$B$9:$B$1040,0))</f>
        <v>77.63729166666667</v>
      </c>
      <c r="F389" s="175">
        <f>Assumptions!$G$55*Assumptions!$G$46*INDEX(Demand!F$9:F$1040, MATCH($C389, Demand!$B$9:$B$1040,0))</f>
        <v>78.853541666666658</v>
      </c>
      <c r="G389" s="175">
        <f>Assumptions!$G$55*Assumptions!$G$46*INDEX(Demand!G$9:G$1040, MATCH($C389, Demand!$B$9:$B$1040,0))</f>
        <v>80.779270833333328</v>
      </c>
      <c r="H389" s="175">
        <f>Assumptions!$G$55*Assumptions!$G$46*INDEX(Demand!H$9:H$1040, MATCH($C389, Demand!$B$9:$B$1040,0))</f>
        <v>82.096874999999969</v>
      </c>
      <c r="I389" s="175">
        <f>Assumptions!$G$55*Assumptions!$G$46*INDEX(Demand!I$9:I$1040, MATCH($C389, Demand!$B$9:$B$1040,0))</f>
        <v>82.603645833333331</v>
      </c>
      <c r="J389" s="175">
        <f>Assumptions!$G$55*Assumptions!$G$46*INDEX(Demand!J$9:J$1040, MATCH($C389, Demand!$B$9:$B$1040,0))</f>
        <v>83.313124999999999</v>
      </c>
      <c r="K389" s="175">
        <f>Assumptions!$G$55*Assumptions!$G$46*INDEX(Demand!K$9:K$1040, MATCH($C389, Demand!$B$9:$B$1040,0))</f>
        <v>85.23885416666667</v>
      </c>
      <c r="L389" s="175">
        <f>Assumptions!$G$55*Assumptions!$G$46*INDEX(Demand!L$9:L$1040, MATCH($C389, Demand!$B$9:$B$1040,0))</f>
        <v>87.570000000000007</v>
      </c>
      <c r="M389" s="175">
        <f>Assumptions!$G$55*Assumptions!$G$46*INDEX(Demand!M$9:M$1040, MATCH($C389, Demand!$B$9:$B$1040,0))</f>
        <v>87.772708333333327</v>
      </c>
      <c r="N389" s="175">
        <f>Assumptions!$G$55*Assumptions!$G$46*INDEX(Demand!N$9:N$1040, MATCH($C389, Demand!$B$9:$B$1040,0))</f>
        <v>87.772708333333327</v>
      </c>
      <c r="O389" s="175">
        <f>Assumptions!$G$55*Assumptions!$G$46*INDEX(Demand!O$9:O$1040, MATCH($C389, Demand!$B$9:$B$1040,0))</f>
        <v>87.772708333333327</v>
      </c>
      <c r="P389" s="175">
        <f>Assumptions!$G$55*Assumptions!$G$46*INDEX(Demand!P$9:P$1040, MATCH($C389, Demand!$B$9:$B$1040,0))</f>
        <v>87.772708333333327</v>
      </c>
      <c r="Q389" s="175">
        <f>Assumptions!$G$55*Assumptions!$G$46*INDEX(Demand!Q$9:Q$1040, MATCH($C389, Demand!$B$9:$B$1040,0))</f>
        <v>87.772708333333327</v>
      </c>
      <c r="R389" s="175">
        <f>Assumptions!$G$55*Assumptions!$G$46*INDEX(Demand!R$9:R$1040, MATCH($C389, Demand!$B$9:$B$1040,0))</f>
        <v>87.772708333333327</v>
      </c>
      <c r="S389" s="175">
        <f>Assumptions!$G$55*Assumptions!$G$46*INDEX(Demand!S$9:S$1040, MATCH($C389, Demand!$B$9:$B$1040,0))</f>
        <v>87.772708333333327</v>
      </c>
      <c r="T389" s="175">
        <f>Assumptions!$G$55*Assumptions!$G$46*INDEX(Demand!T$9:T$1040, MATCH($C389, Demand!$B$9:$B$1040,0))</f>
        <v>87.772708333333327</v>
      </c>
      <c r="U389" s="175">
        <f>Assumptions!$G$55*Assumptions!$G$46*INDEX(Demand!U$9:U$1040, MATCH($C389, Demand!$B$9:$B$1040,0))</f>
        <v>87.772708333333327</v>
      </c>
      <c r="V389" s="175">
        <f>Assumptions!$G$55*Assumptions!$G$46*INDEX(Demand!V$9:V$1040, MATCH($C389, Demand!$B$9:$B$1040,0))</f>
        <v>87.772708333333327</v>
      </c>
      <c r="W389" s="175">
        <f>Assumptions!$G$55*Assumptions!$G$46*INDEX(Demand!W$9:W$1040, MATCH($C389, Demand!$B$9:$B$1040,0))</f>
        <v>87.772708333333327</v>
      </c>
      <c r="X389" s="175">
        <f>Assumptions!$G$55*Assumptions!$G$46*INDEX(Demand!X$9:X$1040, MATCH($C389, Demand!$B$9:$B$1040,0))</f>
        <v>87.772708333333327</v>
      </c>
    </row>
    <row r="390" spans="2:24" s="1" customFormat="1" x14ac:dyDescent="0.2">
      <c r="B390" s="220">
        <f>'Span data'!B391</f>
        <v>10387051</v>
      </c>
      <c r="C390" s="169" t="str">
        <f>'Span data'!C391</f>
        <v>SHN011</v>
      </c>
      <c r="D390" s="162"/>
      <c r="E390" s="175">
        <f>Assumptions!$G$55*Assumptions!$G$46*INDEX(Demand!E$9:E$1040, MATCH($C390, Demand!$B$9:$B$1040,0))</f>
        <v>79.563020833333326</v>
      </c>
      <c r="F390" s="175">
        <f>Assumptions!$G$55*Assumptions!$G$46*INDEX(Demand!F$9:F$1040, MATCH($C390, Demand!$B$9:$B$1040,0))</f>
        <v>80.475208333333327</v>
      </c>
      <c r="G390" s="175">
        <f>Assumptions!$G$55*Assumptions!$G$46*INDEX(Demand!G$9:G$1040, MATCH($C390, Demand!$B$9:$B$1040,0))</f>
        <v>81.792812499999997</v>
      </c>
      <c r="H390" s="175">
        <f>Assumptions!$G$55*Assumptions!$G$46*INDEX(Demand!H$9:H$1040, MATCH($C390, Demand!$B$9:$B$1040,0))</f>
        <v>82.806354166666665</v>
      </c>
      <c r="I390" s="175">
        <f>Assumptions!$G$55*Assumptions!$G$46*INDEX(Demand!I$9:I$1040, MATCH($C390, Demand!$B$9:$B$1040,0))</f>
        <v>82.907708333333332</v>
      </c>
      <c r="J390" s="175">
        <f>Assumptions!$G$55*Assumptions!$G$46*INDEX(Demand!J$9:J$1040, MATCH($C390, Demand!$B$9:$B$1040,0))</f>
        <v>83.515833333333333</v>
      </c>
      <c r="K390" s="175">
        <f>Assumptions!$G$55*Assumptions!$G$46*INDEX(Demand!K$9:K$1040, MATCH($C390, Demand!$B$9:$B$1040,0))</f>
        <v>85.137500000000003</v>
      </c>
      <c r="L390" s="175">
        <f>Assumptions!$G$55*Assumptions!$G$46*INDEX(Demand!L$9:L$1040, MATCH($C390, Demand!$B$9:$B$1040,0))</f>
        <v>87.063229166666659</v>
      </c>
      <c r="M390" s="175">
        <f>Assumptions!$G$55*Assumptions!$G$46*INDEX(Demand!M$9:M$1040, MATCH($C390, Demand!$B$9:$B$1040,0))</f>
        <v>87.367291666666659</v>
      </c>
      <c r="N390" s="175">
        <f>Assumptions!$G$55*Assumptions!$G$46*INDEX(Demand!N$9:N$1040, MATCH($C390, Demand!$B$9:$B$1040,0))</f>
        <v>87.367291666666659</v>
      </c>
      <c r="O390" s="175">
        <f>Assumptions!$G$55*Assumptions!$G$46*INDEX(Demand!O$9:O$1040, MATCH($C390, Demand!$B$9:$B$1040,0))</f>
        <v>87.367291666666659</v>
      </c>
      <c r="P390" s="175">
        <f>Assumptions!$G$55*Assumptions!$G$46*INDEX(Demand!P$9:P$1040, MATCH($C390, Demand!$B$9:$B$1040,0))</f>
        <v>87.367291666666659</v>
      </c>
      <c r="Q390" s="175">
        <f>Assumptions!$G$55*Assumptions!$G$46*INDEX(Demand!Q$9:Q$1040, MATCH($C390, Demand!$B$9:$B$1040,0))</f>
        <v>87.367291666666659</v>
      </c>
      <c r="R390" s="175">
        <f>Assumptions!$G$55*Assumptions!$G$46*INDEX(Demand!R$9:R$1040, MATCH($C390, Demand!$B$9:$B$1040,0))</f>
        <v>87.367291666666659</v>
      </c>
      <c r="S390" s="175">
        <f>Assumptions!$G$55*Assumptions!$G$46*INDEX(Demand!S$9:S$1040, MATCH($C390, Demand!$B$9:$B$1040,0))</f>
        <v>87.367291666666659</v>
      </c>
      <c r="T390" s="175">
        <f>Assumptions!$G$55*Assumptions!$G$46*INDEX(Demand!T$9:T$1040, MATCH($C390, Demand!$B$9:$B$1040,0))</f>
        <v>87.367291666666659</v>
      </c>
      <c r="U390" s="175">
        <f>Assumptions!$G$55*Assumptions!$G$46*INDEX(Demand!U$9:U$1040, MATCH($C390, Demand!$B$9:$B$1040,0))</f>
        <v>87.367291666666659</v>
      </c>
      <c r="V390" s="175">
        <f>Assumptions!$G$55*Assumptions!$G$46*INDEX(Demand!V$9:V$1040, MATCH($C390, Demand!$B$9:$B$1040,0))</f>
        <v>87.367291666666659</v>
      </c>
      <c r="W390" s="175">
        <f>Assumptions!$G$55*Assumptions!$G$46*INDEX(Demand!W$9:W$1040, MATCH($C390, Demand!$B$9:$B$1040,0))</f>
        <v>87.367291666666659</v>
      </c>
      <c r="X390" s="175">
        <f>Assumptions!$G$55*Assumptions!$G$46*INDEX(Demand!X$9:X$1040, MATCH($C390, Demand!$B$9:$B$1040,0))</f>
        <v>87.367291666666659</v>
      </c>
    </row>
    <row r="391" spans="2:24" s="1" customFormat="1" x14ac:dyDescent="0.2">
      <c r="B391" s="220">
        <f>'Span data'!B392</f>
        <v>10387092</v>
      </c>
      <c r="C391" s="169" t="str">
        <f>'Span data'!C392</f>
        <v>SHN021</v>
      </c>
      <c r="D391" s="162"/>
      <c r="E391" s="175">
        <f>Assumptions!$G$55*Assumptions!$G$46*INDEX(Demand!E$9:E$1040, MATCH($C391, Demand!$B$9:$B$1040,0))</f>
        <v>71.758749999999992</v>
      </c>
      <c r="F391" s="175">
        <f>Assumptions!$G$55*Assumptions!$G$46*INDEX(Demand!F$9:F$1040, MATCH($C391, Demand!$B$9:$B$1040,0))</f>
        <v>72.772291666666661</v>
      </c>
      <c r="G391" s="175">
        <f>Assumptions!$G$55*Assumptions!$G$46*INDEX(Demand!G$9:G$1040, MATCH($C391, Demand!$B$9:$B$1040,0))</f>
        <v>74.089895833333316</v>
      </c>
      <c r="H391" s="175">
        <f>Assumptions!$G$55*Assumptions!$G$46*INDEX(Demand!H$9:H$1040, MATCH($C391, Demand!$B$9:$B$1040,0))</f>
        <v>75.204791666666665</v>
      </c>
      <c r="I391" s="175">
        <f>Assumptions!$G$55*Assumptions!$G$46*INDEX(Demand!I$9:I$1040, MATCH($C391, Demand!$B$9:$B$1040,0))</f>
        <v>75.812916666666666</v>
      </c>
      <c r="J391" s="175">
        <f>Assumptions!$G$55*Assumptions!$G$46*INDEX(Demand!J$9:J$1040, MATCH($C391, Demand!$B$9:$B$1040,0))</f>
        <v>76.623749999999987</v>
      </c>
      <c r="K391" s="175">
        <f>Assumptions!$G$55*Assumptions!$G$46*INDEX(Demand!K$9:K$1040, MATCH($C391, Demand!$B$9:$B$1040,0))</f>
        <v>78.14406249999999</v>
      </c>
      <c r="L391" s="175">
        <f>Assumptions!$G$55*Assumptions!$G$46*INDEX(Demand!L$9:L$1040, MATCH($C391, Demand!$B$9:$B$1040,0))</f>
        <v>79.867083333333326</v>
      </c>
      <c r="M391" s="175">
        <f>Assumptions!$G$55*Assumptions!$G$46*INDEX(Demand!M$9:M$1040, MATCH($C391, Demand!$B$9:$B$1040,0))</f>
        <v>80.779270833333328</v>
      </c>
      <c r="N391" s="175">
        <f>Assumptions!$G$55*Assumptions!$G$46*INDEX(Demand!N$9:N$1040, MATCH($C391, Demand!$B$9:$B$1040,0))</f>
        <v>80.779270833333328</v>
      </c>
      <c r="O391" s="175">
        <f>Assumptions!$G$55*Assumptions!$G$46*INDEX(Demand!O$9:O$1040, MATCH($C391, Demand!$B$9:$B$1040,0))</f>
        <v>80.779270833333328</v>
      </c>
      <c r="P391" s="175">
        <f>Assumptions!$G$55*Assumptions!$G$46*INDEX(Demand!P$9:P$1040, MATCH($C391, Demand!$B$9:$B$1040,0))</f>
        <v>80.779270833333328</v>
      </c>
      <c r="Q391" s="175">
        <f>Assumptions!$G$55*Assumptions!$G$46*INDEX(Demand!Q$9:Q$1040, MATCH($C391, Demand!$B$9:$B$1040,0))</f>
        <v>80.779270833333328</v>
      </c>
      <c r="R391" s="175">
        <f>Assumptions!$G$55*Assumptions!$G$46*INDEX(Demand!R$9:R$1040, MATCH($C391, Demand!$B$9:$B$1040,0))</f>
        <v>80.779270833333328</v>
      </c>
      <c r="S391" s="175">
        <f>Assumptions!$G$55*Assumptions!$G$46*INDEX(Demand!S$9:S$1040, MATCH($C391, Demand!$B$9:$B$1040,0))</f>
        <v>80.779270833333328</v>
      </c>
      <c r="T391" s="175">
        <f>Assumptions!$G$55*Assumptions!$G$46*INDEX(Demand!T$9:T$1040, MATCH($C391, Demand!$B$9:$B$1040,0))</f>
        <v>80.779270833333328</v>
      </c>
      <c r="U391" s="175">
        <f>Assumptions!$G$55*Assumptions!$G$46*INDEX(Demand!U$9:U$1040, MATCH($C391, Demand!$B$9:$B$1040,0))</f>
        <v>80.779270833333328</v>
      </c>
      <c r="V391" s="175">
        <f>Assumptions!$G$55*Assumptions!$G$46*INDEX(Demand!V$9:V$1040, MATCH($C391, Demand!$B$9:$B$1040,0))</f>
        <v>80.779270833333328</v>
      </c>
      <c r="W391" s="175">
        <f>Assumptions!$G$55*Assumptions!$G$46*INDEX(Demand!W$9:W$1040, MATCH($C391, Demand!$B$9:$B$1040,0))</f>
        <v>80.779270833333328</v>
      </c>
      <c r="X391" s="175">
        <f>Assumptions!$G$55*Assumptions!$G$46*INDEX(Demand!X$9:X$1040, MATCH($C391, Demand!$B$9:$B$1040,0))</f>
        <v>80.779270833333328</v>
      </c>
    </row>
    <row r="392" spans="2:24" s="1" customFormat="1" x14ac:dyDescent="0.2">
      <c r="B392" s="220">
        <f>'Span data'!B393</f>
        <v>10387109</v>
      </c>
      <c r="C392" s="169" t="str">
        <f>'Span data'!C393</f>
        <v>SHN021</v>
      </c>
      <c r="D392" s="162"/>
      <c r="E392" s="175">
        <f>Assumptions!$G$55*Assumptions!$G$46*INDEX(Demand!E$9:E$1040, MATCH($C392, Demand!$B$9:$B$1040,0))</f>
        <v>71.758749999999992</v>
      </c>
      <c r="F392" s="175">
        <f>Assumptions!$G$55*Assumptions!$G$46*INDEX(Demand!F$9:F$1040, MATCH($C392, Demand!$B$9:$B$1040,0))</f>
        <v>72.772291666666661</v>
      </c>
      <c r="G392" s="175">
        <f>Assumptions!$G$55*Assumptions!$G$46*INDEX(Demand!G$9:G$1040, MATCH($C392, Demand!$B$9:$B$1040,0))</f>
        <v>74.089895833333316</v>
      </c>
      <c r="H392" s="175">
        <f>Assumptions!$G$55*Assumptions!$G$46*INDEX(Demand!H$9:H$1040, MATCH($C392, Demand!$B$9:$B$1040,0))</f>
        <v>75.204791666666665</v>
      </c>
      <c r="I392" s="175">
        <f>Assumptions!$G$55*Assumptions!$G$46*INDEX(Demand!I$9:I$1040, MATCH($C392, Demand!$B$9:$B$1040,0))</f>
        <v>75.812916666666666</v>
      </c>
      <c r="J392" s="175">
        <f>Assumptions!$G$55*Assumptions!$G$46*INDEX(Demand!J$9:J$1040, MATCH($C392, Demand!$B$9:$B$1040,0))</f>
        <v>76.623749999999987</v>
      </c>
      <c r="K392" s="175">
        <f>Assumptions!$G$55*Assumptions!$G$46*INDEX(Demand!K$9:K$1040, MATCH($C392, Demand!$B$9:$B$1040,0))</f>
        <v>78.14406249999999</v>
      </c>
      <c r="L392" s="175">
        <f>Assumptions!$G$55*Assumptions!$G$46*INDEX(Demand!L$9:L$1040, MATCH($C392, Demand!$B$9:$B$1040,0))</f>
        <v>79.867083333333326</v>
      </c>
      <c r="M392" s="175">
        <f>Assumptions!$G$55*Assumptions!$G$46*INDEX(Demand!M$9:M$1040, MATCH($C392, Demand!$B$9:$B$1040,0))</f>
        <v>80.779270833333328</v>
      </c>
      <c r="N392" s="175">
        <f>Assumptions!$G$55*Assumptions!$G$46*INDEX(Demand!N$9:N$1040, MATCH($C392, Demand!$B$9:$B$1040,0))</f>
        <v>80.779270833333328</v>
      </c>
      <c r="O392" s="175">
        <f>Assumptions!$G$55*Assumptions!$G$46*INDEX(Demand!O$9:O$1040, MATCH($C392, Demand!$B$9:$B$1040,0))</f>
        <v>80.779270833333328</v>
      </c>
      <c r="P392" s="175">
        <f>Assumptions!$G$55*Assumptions!$G$46*INDEX(Demand!P$9:P$1040, MATCH($C392, Demand!$B$9:$B$1040,0))</f>
        <v>80.779270833333328</v>
      </c>
      <c r="Q392" s="175">
        <f>Assumptions!$G$55*Assumptions!$G$46*INDEX(Demand!Q$9:Q$1040, MATCH($C392, Demand!$B$9:$B$1040,0))</f>
        <v>80.779270833333328</v>
      </c>
      <c r="R392" s="175">
        <f>Assumptions!$G$55*Assumptions!$G$46*INDEX(Demand!R$9:R$1040, MATCH($C392, Demand!$B$9:$B$1040,0))</f>
        <v>80.779270833333328</v>
      </c>
      <c r="S392" s="175">
        <f>Assumptions!$G$55*Assumptions!$G$46*INDEX(Demand!S$9:S$1040, MATCH($C392, Demand!$B$9:$B$1040,0))</f>
        <v>80.779270833333328</v>
      </c>
      <c r="T392" s="175">
        <f>Assumptions!$G$55*Assumptions!$G$46*INDEX(Demand!T$9:T$1040, MATCH($C392, Demand!$B$9:$B$1040,0))</f>
        <v>80.779270833333328</v>
      </c>
      <c r="U392" s="175">
        <f>Assumptions!$G$55*Assumptions!$G$46*INDEX(Demand!U$9:U$1040, MATCH($C392, Demand!$B$9:$B$1040,0))</f>
        <v>80.779270833333328</v>
      </c>
      <c r="V392" s="175">
        <f>Assumptions!$G$55*Assumptions!$G$46*INDEX(Demand!V$9:V$1040, MATCH($C392, Demand!$B$9:$B$1040,0))</f>
        <v>80.779270833333328</v>
      </c>
      <c r="W392" s="175">
        <f>Assumptions!$G$55*Assumptions!$G$46*INDEX(Demand!W$9:W$1040, MATCH($C392, Demand!$B$9:$B$1040,0))</f>
        <v>80.779270833333328</v>
      </c>
      <c r="X392" s="175">
        <f>Assumptions!$G$55*Assumptions!$G$46*INDEX(Demand!X$9:X$1040, MATCH($C392, Demand!$B$9:$B$1040,0))</f>
        <v>80.779270833333328</v>
      </c>
    </row>
    <row r="393" spans="2:24" s="1" customFormat="1" x14ac:dyDescent="0.2">
      <c r="B393" s="220">
        <f>'Span data'!B394</f>
        <v>10387129</v>
      </c>
      <c r="C393" s="169" t="str">
        <f>'Span data'!C394</f>
        <v>SHN011</v>
      </c>
      <c r="D393" s="162"/>
      <c r="E393" s="175">
        <f>Assumptions!$G$55*Assumptions!$G$46*INDEX(Demand!E$9:E$1040, MATCH($C393, Demand!$B$9:$B$1040,0))</f>
        <v>79.563020833333326</v>
      </c>
      <c r="F393" s="175">
        <f>Assumptions!$G$55*Assumptions!$G$46*INDEX(Demand!F$9:F$1040, MATCH($C393, Demand!$B$9:$B$1040,0))</f>
        <v>80.475208333333327</v>
      </c>
      <c r="G393" s="175">
        <f>Assumptions!$G$55*Assumptions!$G$46*INDEX(Demand!G$9:G$1040, MATCH($C393, Demand!$B$9:$B$1040,0))</f>
        <v>81.792812499999997</v>
      </c>
      <c r="H393" s="175">
        <f>Assumptions!$G$55*Assumptions!$G$46*INDEX(Demand!H$9:H$1040, MATCH($C393, Demand!$B$9:$B$1040,0))</f>
        <v>82.806354166666665</v>
      </c>
      <c r="I393" s="175">
        <f>Assumptions!$G$55*Assumptions!$G$46*INDEX(Demand!I$9:I$1040, MATCH($C393, Demand!$B$9:$B$1040,0))</f>
        <v>82.907708333333332</v>
      </c>
      <c r="J393" s="175">
        <f>Assumptions!$G$55*Assumptions!$G$46*INDEX(Demand!J$9:J$1040, MATCH($C393, Demand!$B$9:$B$1040,0))</f>
        <v>83.515833333333333</v>
      </c>
      <c r="K393" s="175">
        <f>Assumptions!$G$55*Assumptions!$G$46*INDEX(Demand!K$9:K$1040, MATCH($C393, Demand!$B$9:$B$1040,0))</f>
        <v>85.137500000000003</v>
      </c>
      <c r="L393" s="175">
        <f>Assumptions!$G$55*Assumptions!$G$46*INDEX(Demand!L$9:L$1040, MATCH($C393, Demand!$B$9:$B$1040,0))</f>
        <v>87.063229166666659</v>
      </c>
      <c r="M393" s="175">
        <f>Assumptions!$G$55*Assumptions!$G$46*INDEX(Demand!M$9:M$1040, MATCH($C393, Demand!$B$9:$B$1040,0))</f>
        <v>87.367291666666659</v>
      </c>
      <c r="N393" s="175">
        <f>Assumptions!$G$55*Assumptions!$G$46*INDEX(Demand!N$9:N$1040, MATCH($C393, Demand!$B$9:$B$1040,0))</f>
        <v>87.367291666666659</v>
      </c>
      <c r="O393" s="175">
        <f>Assumptions!$G$55*Assumptions!$G$46*INDEX(Demand!O$9:O$1040, MATCH($C393, Demand!$B$9:$B$1040,0))</f>
        <v>87.367291666666659</v>
      </c>
      <c r="P393" s="175">
        <f>Assumptions!$G$55*Assumptions!$G$46*INDEX(Demand!P$9:P$1040, MATCH($C393, Demand!$B$9:$B$1040,0))</f>
        <v>87.367291666666659</v>
      </c>
      <c r="Q393" s="175">
        <f>Assumptions!$G$55*Assumptions!$G$46*INDEX(Demand!Q$9:Q$1040, MATCH($C393, Demand!$B$9:$B$1040,0))</f>
        <v>87.367291666666659</v>
      </c>
      <c r="R393" s="175">
        <f>Assumptions!$G$55*Assumptions!$G$46*INDEX(Demand!R$9:R$1040, MATCH($C393, Demand!$B$9:$B$1040,0))</f>
        <v>87.367291666666659</v>
      </c>
      <c r="S393" s="175">
        <f>Assumptions!$G$55*Assumptions!$G$46*INDEX(Demand!S$9:S$1040, MATCH($C393, Demand!$B$9:$B$1040,0))</f>
        <v>87.367291666666659</v>
      </c>
      <c r="T393" s="175">
        <f>Assumptions!$G$55*Assumptions!$G$46*INDEX(Demand!T$9:T$1040, MATCH($C393, Demand!$B$9:$B$1040,0))</f>
        <v>87.367291666666659</v>
      </c>
      <c r="U393" s="175">
        <f>Assumptions!$G$55*Assumptions!$G$46*INDEX(Demand!U$9:U$1040, MATCH($C393, Demand!$B$9:$B$1040,0))</f>
        <v>87.367291666666659</v>
      </c>
      <c r="V393" s="175">
        <f>Assumptions!$G$55*Assumptions!$G$46*INDEX(Demand!V$9:V$1040, MATCH($C393, Demand!$B$9:$B$1040,0))</f>
        <v>87.367291666666659</v>
      </c>
      <c r="W393" s="175">
        <f>Assumptions!$G$55*Assumptions!$G$46*INDEX(Demand!W$9:W$1040, MATCH($C393, Demand!$B$9:$B$1040,0))</f>
        <v>87.367291666666659</v>
      </c>
      <c r="X393" s="175">
        <f>Assumptions!$G$55*Assumptions!$G$46*INDEX(Demand!X$9:X$1040, MATCH($C393, Demand!$B$9:$B$1040,0))</f>
        <v>87.367291666666659</v>
      </c>
    </row>
    <row r="394" spans="2:24" s="1" customFormat="1" x14ac:dyDescent="0.2">
      <c r="B394" s="220">
        <f>'Span data'!B395</f>
        <v>10387271</v>
      </c>
      <c r="C394" s="169" t="str">
        <f>'Span data'!C395</f>
        <v>SHN011</v>
      </c>
      <c r="D394" s="162"/>
      <c r="E394" s="175">
        <f>Assumptions!$G$55*Assumptions!$G$46*INDEX(Demand!E$9:E$1040, MATCH($C394, Demand!$B$9:$B$1040,0))</f>
        <v>79.563020833333326</v>
      </c>
      <c r="F394" s="175">
        <f>Assumptions!$G$55*Assumptions!$G$46*INDEX(Demand!F$9:F$1040, MATCH($C394, Demand!$B$9:$B$1040,0))</f>
        <v>80.475208333333327</v>
      </c>
      <c r="G394" s="175">
        <f>Assumptions!$G$55*Assumptions!$G$46*INDEX(Demand!G$9:G$1040, MATCH($C394, Demand!$B$9:$B$1040,0))</f>
        <v>81.792812499999997</v>
      </c>
      <c r="H394" s="175">
        <f>Assumptions!$G$55*Assumptions!$G$46*INDEX(Demand!H$9:H$1040, MATCH($C394, Demand!$B$9:$B$1040,0))</f>
        <v>82.806354166666665</v>
      </c>
      <c r="I394" s="175">
        <f>Assumptions!$G$55*Assumptions!$G$46*INDEX(Demand!I$9:I$1040, MATCH($C394, Demand!$B$9:$B$1040,0))</f>
        <v>82.907708333333332</v>
      </c>
      <c r="J394" s="175">
        <f>Assumptions!$G$55*Assumptions!$G$46*INDEX(Demand!J$9:J$1040, MATCH($C394, Demand!$B$9:$B$1040,0))</f>
        <v>83.515833333333333</v>
      </c>
      <c r="K394" s="175">
        <f>Assumptions!$G$55*Assumptions!$G$46*INDEX(Demand!K$9:K$1040, MATCH($C394, Demand!$B$9:$B$1040,0))</f>
        <v>85.137500000000003</v>
      </c>
      <c r="L394" s="175">
        <f>Assumptions!$G$55*Assumptions!$G$46*INDEX(Demand!L$9:L$1040, MATCH($C394, Demand!$B$9:$B$1040,0))</f>
        <v>87.063229166666659</v>
      </c>
      <c r="M394" s="175">
        <f>Assumptions!$G$55*Assumptions!$G$46*INDEX(Demand!M$9:M$1040, MATCH($C394, Demand!$B$9:$B$1040,0))</f>
        <v>87.367291666666659</v>
      </c>
      <c r="N394" s="175">
        <f>Assumptions!$G$55*Assumptions!$G$46*INDEX(Demand!N$9:N$1040, MATCH($C394, Demand!$B$9:$B$1040,0))</f>
        <v>87.367291666666659</v>
      </c>
      <c r="O394" s="175">
        <f>Assumptions!$G$55*Assumptions!$G$46*INDEX(Demand!O$9:O$1040, MATCH($C394, Demand!$B$9:$B$1040,0))</f>
        <v>87.367291666666659</v>
      </c>
      <c r="P394" s="175">
        <f>Assumptions!$G$55*Assumptions!$G$46*INDEX(Demand!P$9:P$1040, MATCH($C394, Demand!$B$9:$B$1040,0))</f>
        <v>87.367291666666659</v>
      </c>
      <c r="Q394" s="175">
        <f>Assumptions!$G$55*Assumptions!$G$46*INDEX(Demand!Q$9:Q$1040, MATCH($C394, Demand!$B$9:$B$1040,0))</f>
        <v>87.367291666666659</v>
      </c>
      <c r="R394" s="175">
        <f>Assumptions!$G$55*Assumptions!$G$46*INDEX(Demand!R$9:R$1040, MATCH($C394, Demand!$B$9:$B$1040,0))</f>
        <v>87.367291666666659</v>
      </c>
      <c r="S394" s="175">
        <f>Assumptions!$G$55*Assumptions!$G$46*INDEX(Demand!S$9:S$1040, MATCH($C394, Demand!$B$9:$B$1040,0))</f>
        <v>87.367291666666659</v>
      </c>
      <c r="T394" s="175">
        <f>Assumptions!$G$55*Assumptions!$G$46*INDEX(Demand!T$9:T$1040, MATCH($C394, Demand!$B$9:$B$1040,0))</f>
        <v>87.367291666666659</v>
      </c>
      <c r="U394" s="175">
        <f>Assumptions!$G$55*Assumptions!$G$46*INDEX(Demand!U$9:U$1040, MATCH($C394, Demand!$B$9:$B$1040,0))</f>
        <v>87.367291666666659</v>
      </c>
      <c r="V394" s="175">
        <f>Assumptions!$G$55*Assumptions!$G$46*INDEX(Demand!V$9:V$1040, MATCH($C394, Demand!$B$9:$B$1040,0))</f>
        <v>87.367291666666659</v>
      </c>
      <c r="W394" s="175">
        <f>Assumptions!$G$55*Assumptions!$G$46*INDEX(Demand!W$9:W$1040, MATCH($C394, Demand!$B$9:$B$1040,0))</f>
        <v>87.367291666666659</v>
      </c>
      <c r="X394" s="175">
        <f>Assumptions!$G$55*Assumptions!$G$46*INDEX(Demand!X$9:X$1040, MATCH($C394, Demand!$B$9:$B$1040,0))</f>
        <v>87.367291666666659</v>
      </c>
    </row>
    <row r="395" spans="2:24" s="1" customFormat="1" x14ac:dyDescent="0.2">
      <c r="B395" s="220">
        <f>'Span data'!B396</f>
        <v>10388106</v>
      </c>
      <c r="C395" s="169" t="str">
        <f>'Span data'!C396</f>
        <v>MNA021</v>
      </c>
      <c r="D395" s="162"/>
      <c r="E395" s="175">
        <f>Assumptions!$G$55*Assumptions!$G$46*INDEX(Demand!E$9:E$1040, MATCH($C395, Demand!$B$9:$B$1040,0))</f>
        <v>89.394374999999997</v>
      </c>
      <c r="F395" s="175">
        <f>Assumptions!$G$55*Assumptions!$G$46*INDEX(Demand!F$9:F$1040, MATCH($C395, Demand!$B$9:$B$1040,0))</f>
        <v>89.394374999999997</v>
      </c>
      <c r="G395" s="175">
        <f>Assumptions!$G$55*Assumptions!$G$46*INDEX(Demand!G$9:G$1040, MATCH($C395, Demand!$B$9:$B$1040,0))</f>
        <v>89.698437499999997</v>
      </c>
      <c r="H395" s="175">
        <f>Assumptions!$G$55*Assumptions!$G$46*INDEX(Demand!H$9:H$1040, MATCH($C395, Demand!$B$9:$B$1040,0))</f>
        <v>89.79979166666665</v>
      </c>
      <c r="I395" s="175">
        <f>Assumptions!$G$55*Assumptions!$G$46*INDEX(Demand!I$9:I$1040, MATCH($C395, Demand!$B$9:$B$1040,0))</f>
        <v>89.495729166666663</v>
      </c>
      <c r="J395" s="175">
        <f>Assumptions!$G$55*Assumptions!$G$46*INDEX(Demand!J$9:J$1040, MATCH($C395, Demand!$B$9:$B$1040,0))</f>
        <v>89.29302083333333</v>
      </c>
      <c r="K395" s="175">
        <f>Assumptions!$G$55*Assumptions!$G$46*INDEX(Demand!K$9:K$1040, MATCH($C395, Demand!$B$9:$B$1040,0))</f>
        <v>89.79979166666665</v>
      </c>
      <c r="L395" s="175">
        <f>Assumptions!$G$55*Assumptions!$G$46*INDEX(Demand!L$9:L$1040, MATCH($C395, Demand!$B$9:$B$1040,0))</f>
        <v>90.407916666666665</v>
      </c>
      <c r="M395" s="175">
        <f>Assumptions!$G$55*Assumptions!$G$46*INDEX(Demand!M$9:M$1040, MATCH($C395, Demand!$B$9:$B$1040,0))</f>
        <v>90.103854166666665</v>
      </c>
      <c r="N395" s="175">
        <f>Assumptions!$G$55*Assumptions!$G$46*INDEX(Demand!N$9:N$1040, MATCH($C395, Demand!$B$9:$B$1040,0))</f>
        <v>90.103854166666665</v>
      </c>
      <c r="O395" s="175">
        <f>Assumptions!$G$55*Assumptions!$G$46*INDEX(Demand!O$9:O$1040, MATCH($C395, Demand!$B$9:$B$1040,0))</f>
        <v>90.103854166666665</v>
      </c>
      <c r="P395" s="175">
        <f>Assumptions!$G$55*Assumptions!$G$46*INDEX(Demand!P$9:P$1040, MATCH($C395, Demand!$B$9:$B$1040,0))</f>
        <v>90.103854166666665</v>
      </c>
      <c r="Q395" s="175">
        <f>Assumptions!$G$55*Assumptions!$G$46*INDEX(Demand!Q$9:Q$1040, MATCH($C395, Demand!$B$9:$B$1040,0))</f>
        <v>90.103854166666665</v>
      </c>
      <c r="R395" s="175">
        <f>Assumptions!$G$55*Assumptions!$G$46*INDEX(Demand!R$9:R$1040, MATCH($C395, Demand!$B$9:$B$1040,0))</f>
        <v>90.103854166666665</v>
      </c>
      <c r="S395" s="175">
        <f>Assumptions!$G$55*Assumptions!$G$46*INDEX(Demand!S$9:S$1040, MATCH($C395, Demand!$B$9:$B$1040,0))</f>
        <v>90.103854166666665</v>
      </c>
      <c r="T395" s="175">
        <f>Assumptions!$G$55*Assumptions!$G$46*INDEX(Demand!T$9:T$1040, MATCH($C395, Demand!$B$9:$B$1040,0))</f>
        <v>90.103854166666665</v>
      </c>
      <c r="U395" s="175">
        <f>Assumptions!$G$55*Assumptions!$G$46*INDEX(Demand!U$9:U$1040, MATCH($C395, Demand!$B$9:$B$1040,0))</f>
        <v>90.103854166666665</v>
      </c>
      <c r="V395" s="175">
        <f>Assumptions!$G$55*Assumptions!$G$46*INDEX(Demand!V$9:V$1040, MATCH($C395, Demand!$B$9:$B$1040,0))</f>
        <v>90.103854166666665</v>
      </c>
      <c r="W395" s="175">
        <f>Assumptions!$G$55*Assumptions!$G$46*INDEX(Demand!W$9:W$1040, MATCH($C395, Demand!$B$9:$B$1040,0))</f>
        <v>90.103854166666665</v>
      </c>
      <c r="X395" s="175">
        <f>Assumptions!$G$55*Assumptions!$G$46*INDEX(Demand!X$9:X$1040, MATCH($C395, Demand!$B$9:$B$1040,0))</f>
        <v>90.103854166666665</v>
      </c>
    </row>
    <row r="396" spans="2:24" s="1" customFormat="1" x14ac:dyDescent="0.2">
      <c r="B396" s="220">
        <f>'Span data'!B397</f>
        <v>10388760</v>
      </c>
      <c r="C396" s="169" t="str">
        <f>'Span data'!C397</f>
        <v>HTN034</v>
      </c>
      <c r="D396" s="162"/>
      <c r="E396" s="175">
        <f>Assumptions!$G$55*Assumptions!$G$46*INDEX(Demand!E$9:E$1040, MATCH($C396, Demand!$B$9:$B$1040,0))</f>
        <v>33.142812499999991</v>
      </c>
      <c r="F396" s="175">
        <f>Assumptions!$G$55*Assumptions!$G$46*INDEX(Demand!F$9:F$1040, MATCH($C396, Demand!$B$9:$B$1040,0))</f>
        <v>33.446874999999991</v>
      </c>
      <c r="G396" s="175">
        <f>Assumptions!$G$55*Assumptions!$G$46*INDEX(Demand!G$9:G$1040, MATCH($C396, Demand!$B$9:$B$1040,0))</f>
        <v>33.750937499999999</v>
      </c>
      <c r="H396" s="175">
        <f>Assumptions!$G$55*Assumptions!$G$46*INDEX(Demand!H$9:H$1040, MATCH($C396, Demand!$B$9:$B$1040,0))</f>
        <v>33.953645833333326</v>
      </c>
      <c r="I396" s="175">
        <f>Assumptions!$G$55*Assumptions!$G$46*INDEX(Demand!I$9:I$1040, MATCH($C396, Demand!$B$9:$B$1040,0))</f>
        <v>33.750937499999999</v>
      </c>
      <c r="J396" s="175">
        <f>Assumptions!$G$55*Assumptions!$G$46*INDEX(Demand!J$9:J$1040, MATCH($C396, Demand!$B$9:$B$1040,0))</f>
        <v>33.649583333333332</v>
      </c>
      <c r="K396" s="175">
        <f>Assumptions!$G$55*Assumptions!$G$46*INDEX(Demand!K$9:K$1040, MATCH($C396, Demand!$B$9:$B$1040,0))</f>
        <v>33.953645833333326</v>
      </c>
      <c r="L396" s="175">
        <f>Assumptions!$G$55*Assumptions!$G$46*INDEX(Demand!L$9:L$1040, MATCH($C396, Demand!$B$9:$B$1040,0))</f>
        <v>34.460416666666667</v>
      </c>
      <c r="M396" s="175">
        <f>Assumptions!$G$55*Assumptions!$G$46*INDEX(Demand!M$9:M$1040, MATCH($C396, Demand!$B$9:$B$1040,0))</f>
        <v>34.257708333333333</v>
      </c>
      <c r="N396" s="175">
        <f>Assumptions!$G$55*Assumptions!$G$46*INDEX(Demand!N$9:N$1040, MATCH($C396, Demand!$B$9:$B$1040,0))</f>
        <v>34.257708333333333</v>
      </c>
      <c r="O396" s="175">
        <f>Assumptions!$G$55*Assumptions!$G$46*INDEX(Demand!O$9:O$1040, MATCH($C396, Demand!$B$9:$B$1040,0))</f>
        <v>34.257708333333333</v>
      </c>
      <c r="P396" s="175">
        <f>Assumptions!$G$55*Assumptions!$G$46*INDEX(Demand!P$9:P$1040, MATCH($C396, Demand!$B$9:$B$1040,0))</f>
        <v>34.257708333333333</v>
      </c>
      <c r="Q396" s="175">
        <f>Assumptions!$G$55*Assumptions!$G$46*INDEX(Demand!Q$9:Q$1040, MATCH($C396, Demand!$B$9:$B$1040,0))</f>
        <v>34.257708333333333</v>
      </c>
      <c r="R396" s="175">
        <f>Assumptions!$G$55*Assumptions!$G$46*INDEX(Demand!R$9:R$1040, MATCH($C396, Demand!$B$9:$B$1040,0))</f>
        <v>34.257708333333333</v>
      </c>
      <c r="S396" s="175">
        <f>Assumptions!$G$55*Assumptions!$G$46*INDEX(Demand!S$9:S$1040, MATCH($C396, Demand!$B$9:$B$1040,0))</f>
        <v>34.257708333333333</v>
      </c>
      <c r="T396" s="175">
        <f>Assumptions!$G$55*Assumptions!$G$46*INDEX(Demand!T$9:T$1040, MATCH($C396, Demand!$B$9:$B$1040,0))</f>
        <v>34.257708333333333</v>
      </c>
      <c r="U396" s="175">
        <f>Assumptions!$G$55*Assumptions!$G$46*INDEX(Demand!U$9:U$1040, MATCH($C396, Demand!$B$9:$B$1040,0))</f>
        <v>34.257708333333333</v>
      </c>
      <c r="V396" s="175">
        <f>Assumptions!$G$55*Assumptions!$G$46*INDEX(Demand!V$9:V$1040, MATCH($C396, Demand!$B$9:$B$1040,0))</f>
        <v>34.257708333333333</v>
      </c>
      <c r="W396" s="175">
        <f>Assumptions!$G$55*Assumptions!$G$46*INDEX(Demand!W$9:W$1040, MATCH($C396, Demand!$B$9:$B$1040,0))</f>
        <v>34.257708333333333</v>
      </c>
      <c r="X396" s="175">
        <f>Assumptions!$G$55*Assumptions!$G$46*INDEX(Demand!X$9:X$1040, MATCH($C396, Demand!$B$9:$B$1040,0))</f>
        <v>34.257708333333333</v>
      </c>
    </row>
    <row r="397" spans="2:24" s="1" customFormat="1" x14ac:dyDescent="0.2">
      <c r="B397" s="220">
        <f>'Span data'!B398</f>
        <v>10389372</v>
      </c>
      <c r="C397" s="169" t="str">
        <f>'Span data'!C398</f>
        <v>GHP022</v>
      </c>
      <c r="D397" s="162"/>
      <c r="E397" s="175">
        <f>Assumptions!$G$55*Assumptions!$G$46*INDEX(Demand!E$9:E$1040, MATCH($C397, Demand!$B$9:$B$1040,0))</f>
        <v>60.812499999999986</v>
      </c>
      <c r="F397" s="175">
        <f>Assumptions!$G$55*Assumptions!$G$46*INDEX(Demand!F$9:F$1040, MATCH($C397, Demand!$B$9:$B$1040,0))</f>
        <v>61.826041666666661</v>
      </c>
      <c r="G397" s="175">
        <f>Assumptions!$G$55*Assumptions!$G$46*INDEX(Demand!G$9:G$1040, MATCH($C397, Demand!$B$9:$B$1040,0))</f>
        <v>63.24499999999999</v>
      </c>
      <c r="H397" s="175">
        <f>Assumptions!$G$55*Assumptions!$G$46*INDEX(Demand!H$9:H$1040, MATCH($C397, Demand!$B$9:$B$1040,0))</f>
        <v>64.258541666666659</v>
      </c>
      <c r="I397" s="175">
        <f>Assumptions!$G$55*Assumptions!$G$46*INDEX(Demand!I$9:I$1040, MATCH($C397, Demand!$B$9:$B$1040,0))</f>
        <v>64.86666666666666</v>
      </c>
      <c r="J397" s="175">
        <f>Assumptions!$G$55*Assumptions!$G$46*INDEX(Demand!J$9:J$1040, MATCH($C397, Demand!$B$9:$B$1040,0))</f>
        <v>65.576145833333328</v>
      </c>
      <c r="K397" s="175">
        <f>Assumptions!$G$55*Assumptions!$G$46*INDEX(Demand!K$9:K$1040, MATCH($C397, Demand!$B$9:$B$1040,0))</f>
        <v>66.995104166666664</v>
      </c>
      <c r="L397" s="175">
        <f>Assumptions!$G$55*Assumptions!$G$46*INDEX(Demand!L$9:L$1040, MATCH($C397, Demand!$B$9:$B$1040,0))</f>
        <v>68.718124999999986</v>
      </c>
      <c r="M397" s="175">
        <f>Assumptions!$G$55*Assumptions!$G$46*INDEX(Demand!M$9:M$1040, MATCH($C397, Demand!$B$9:$B$1040,0))</f>
        <v>69.326249999999987</v>
      </c>
      <c r="N397" s="175">
        <f>Assumptions!$G$55*Assumptions!$G$46*INDEX(Demand!N$9:N$1040, MATCH($C397, Demand!$B$9:$B$1040,0))</f>
        <v>69.326249999999987</v>
      </c>
      <c r="O397" s="175">
        <f>Assumptions!$G$55*Assumptions!$G$46*INDEX(Demand!O$9:O$1040, MATCH($C397, Demand!$B$9:$B$1040,0))</f>
        <v>69.326249999999987</v>
      </c>
      <c r="P397" s="175">
        <f>Assumptions!$G$55*Assumptions!$G$46*INDEX(Demand!P$9:P$1040, MATCH($C397, Demand!$B$9:$B$1040,0))</f>
        <v>69.326249999999987</v>
      </c>
      <c r="Q397" s="175">
        <f>Assumptions!$G$55*Assumptions!$G$46*INDEX(Demand!Q$9:Q$1040, MATCH($C397, Demand!$B$9:$B$1040,0))</f>
        <v>69.326249999999987</v>
      </c>
      <c r="R397" s="175">
        <f>Assumptions!$G$55*Assumptions!$G$46*INDEX(Demand!R$9:R$1040, MATCH($C397, Demand!$B$9:$B$1040,0))</f>
        <v>69.326249999999987</v>
      </c>
      <c r="S397" s="175">
        <f>Assumptions!$G$55*Assumptions!$G$46*INDEX(Demand!S$9:S$1040, MATCH($C397, Demand!$B$9:$B$1040,0))</f>
        <v>69.326249999999987</v>
      </c>
      <c r="T397" s="175">
        <f>Assumptions!$G$55*Assumptions!$G$46*INDEX(Demand!T$9:T$1040, MATCH($C397, Demand!$B$9:$B$1040,0))</f>
        <v>69.326249999999987</v>
      </c>
      <c r="U397" s="175">
        <f>Assumptions!$G$55*Assumptions!$G$46*INDEX(Demand!U$9:U$1040, MATCH($C397, Demand!$B$9:$B$1040,0))</f>
        <v>69.326249999999987</v>
      </c>
      <c r="V397" s="175">
        <f>Assumptions!$G$55*Assumptions!$G$46*INDEX(Demand!V$9:V$1040, MATCH($C397, Demand!$B$9:$B$1040,0))</f>
        <v>69.326249999999987</v>
      </c>
      <c r="W397" s="175">
        <f>Assumptions!$G$55*Assumptions!$G$46*INDEX(Demand!W$9:W$1040, MATCH($C397, Demand!$B$9:$B$1040,0))</f>
        <v>69.326249999999987</v>
      </c>
      <c r="X397" s="175">
        <f>Assumptions!$G$55*Assumptions!$G$46*INDEX(Demand!X$9:X$1040, MATCH($C397, Demand!$B$9:$B$1040,0))</f>
        <v>69.326249999999987</v>
      </c>
    </row>
    <row r="398" spans="2:24" s="1" customFormat="1" x14ac:dyDescent="0.2">
      <c r="B398" s="220">
        <f>'Span data'!B399</f>
        <v>10389980</v>
      </c>
      <c r="C398" s="169" t="str">
        <f>'Span data'!C399</f>
        <v>GHP021</v>
      </c>
      <c r="D398" s="162"/>
      <c r="E398" s="175">
        <f>Assumptions!$G$55*Assumptions!$G$46*INDEX(Demand!E$9:E$1040, MATCH($C398, Demand!$B$9:$B$1040,0))</f>
        <v>95.576979166666661</v>
      </c>
      <c r="F398" s="175">
        <f>Assumptions!$G$55*Assumptions!$G$46*INDEX(Demand!F$9:F$1040, MATCH($C398, Demand!$B$9:$B$1040,0))</f>
        <v>98.313541666666652</v>
      </c>
      <c r="G398" s="175">
        <f>Assumptions!$G$55*Assumptions!$G$46*INDEX(Demand!G$9:G$1040, MATCH($C398, Demand!$B$9:$B$1040,0))</f>
        <v>101.55687499999999</v>
      </c>
      <c r="H398" s="175">
        <f>Assumptions!$G$55*Assumptions!$G$46*INDEX(Demand!H$9:H$1040, MATCH($C398, Demand!$B$9:$B$1040,0))</f>
        <v>104.39479166666666</v>
      </c>
      <c r="I398" s="175">
        <f>Assumptions!$G$55*Assumptions!$G$46*INDEX(Demand!I$9:I$1040, MATCH($C398, Demand!$B$9:$B$1040,0))</f>
        <v>106.52322916666665</v>
      </c>
      <c r="J398" s="175">
        <f>Assumptions!$G$55*Assumptions!$G$46*INDEX(Demand!J$9:J$1040, MATCH($C398, Demand!$B$9:$B$1040,0))</f>
        <v>108.95572916666666</v>
      </c>
      <c r="K398" s="175">
        <f>Assumptions!$G$55*Assumptions!$G$46*INDEX(Demand!K$9:K$1040, MATCH($C398, Demand!$B$9:$B$1040,0))</f>
        <v>112.90854166666666</v>
      </c>
      <c r="L398" s="175">
        <f>Assumptions!$G$55*Assumptions!$G$46*INDEX(Demand!L$9:L$1040, MATCH($C398, Demand!$B$9:$B$1040,0))</f>
        <v>117.26677083333333</v>
      </c>
      <c r="M398" s="175">
        <f>Assumptions!$G$55*Assumptions!$G$46*INDEX(Demand!M$9:M$1040, MATCH($C398, Demand!$B$9:$B$1040,0))</f>
        <v>120.61145833333333</v>
      </c>
      <c r="N398" s="175">
        <f>Assumptions!$G$55*Assumptions!$G$46*INDEX(Demand!N$9:N$1040, MATCH($C398, Demand!$B$9:$B$1040,0))</f>
        <v>120.61145833333333</v>
      </c>
      <c r="O398" s="175">
        <f>Assumptions!$G$55*Assumptions!$G$46*INDEX(Demand!O$9:O$1040, MATCH($C398, Demand!$B$9:$B$1040,0))</f>
        <v>120.61145833333333</v>
      </c>
      <c r="P398" s="175">
        <f>Assumptions!$G$55*Assumptions!$G$46*INDEX(Demand!P$9:P$1040, MATCH($C398, Demand!$B$9:$B$1040,0))</f>
        <v>120.61145833333333</v>
      </c>
      <c r="Q398" s="175">
        <f>Assumptions!$G$55*Assumptions!$G$46*INDEX(Demand!Q$9:Q$1040, MATCH($C398, Demand!$B$9:$B$1040,0))</f>
        <v>120.61145833333333</v>
      </c>
      <c r="R398" s="175">
        <f>Assumptions!$G$55*Assumptions!$G$46*INDEX(Demand!R$9:R$1040, MATCH($C398, Demand!$B$9:$B$1040,0))</f>
        <v>120.61145833333333</v>
      </c>
      <c r="S398" s="175">
        <f>Assumptions!$G$55*Assumptions!$G$46*INDEX(Demand!S$9:S$1040, MATCH($C398, Demand!$B$9:$B$1040,0))</f>
        <v>120.61145833333333</v>
      </c>
      <c r="T398" s="175">
        <f>Assumptions!$G$55*Assumptions!$G$46*INDEX(Demand!T$9:T$1040, MATCH($C398, Demand!$B$9:$B$1040,0))</f>
        <v>120.61145833333333</v>
      </c>
      <c r="U398" s="175">
        <f>Assumptions!$G$55*Assumptions!$G$46*INDEX(Demand!U$9:U$1040, MATCH($C398, Demand!$B$9:$B$1040,0))</f>
        <v>120.61145833333333</v>
      </c>
      <c r="V398" s="175">
        <f>Assumptions!$G$55*Assumptions!$G$46*INDEX(Demand!V$9:V$1040, MATCH($C398, Demand!$B$9:$B$1040,0))</f>
        <v>120.61145833333333</v>
      </c>
      <c r="W398" s="175">
        <f>Assumptions!$G$55*Assumptions!$G$46*INDEX(Demand!W$9:W$1040, MATCH($C398, Demand!$B$9:$B$1040,0))</f>
        <v>120.61145833333333</v>
      </c>
      <c r="X398" s="175">
        <f>Assumptions!$G$55*Assumptions!$G$46*INDEX(Demand!X$9:X$1040, MATCH($C398, Demand!$B$9:$B$1040,0))</f>
        <v>120.61145833333333</v>
      </c>
    </row>
    <row r="399" spans="2:24" s="1" customFormat="1" x14ac:dyDescent="0.2">
      <c r="B399" s="220">
        <f>'Span data'!B400</f>
        <v>10390524</v>
      </c>
      <c r="C399" s="169" t="str">
        <f>'Span data'!C400</f>
        <v>BMH005</v>
      </c>
      <c r="D399" s="162"/>
      <c r="E399" s="175">
        <f>Assumptions!$G$55*Assumptions!$G$46*INDEX(Demand!E$9:E$1040, MATCH($C399, Demand!$B$9:$B$1040,0))</f>
        <v>113.31395833333332</v>
      </c>
      <c r="F399" s="175">
        <f>Assumptions!$G$55*Assumptions!$G$46*INDEX(Demand!F$9:F$1040, MATCH($C399, Demand!$B$9:$B$1040,0))</f>
        <v>117.26677083333333</v>
      </c>
      <c r="G399" s="175">
        <f>Assumptions!$G$55*Assumptions!$G$46*INDEX(Demand!G$9:G$1040, MATCH($C399, Demand!$B$9:$B$1040,0))</f>
        <v>121.92906249999999</v>
      </c>
      <c r="H399" s="175">
        <f>Assumptions!$G$55*Assumptions!$G$46*INDEX(Demand!H$9:H$1040, MATCH($C399, Demand!$B$9:$B$1040,0))</f>
        <v>126.18593749999997</v>
      </c>
      <c r="I399" s="175">
        <f>Assumptions!$G$55*Assumptions!$G$46*INDEX(Demand!I$9:I$1040, MATCH($C399, Demand!$B$9:$B$1040,0))</f>
        <v>129.93604166666665</v>
      </c>
      <c r="J399" s="175">
        <f>Assumptions!$G$55*Assumptions!$G$46*INDEX(Demand!J$9:J$1040, MATCH($C399, Demand!$B$9:$B$1040,0))</f>
        <v>134.49697916666665</v>
      </c>
      <c r="K399" s="175">
        <f>Assumptions!$G$55*Assumptions!$G$46*INDEX(Demand!K$9:K$1040, MATCH($C399, Demand!$B$9:$B$1040,0))</f>
        <v>139.66604166666664</v>
      </c>
      <c r="L399" s="175">
        <f>Assumptions!$G$55*Assumptions!$G$46*INDEX(Demand!L$9:L$1040, MATCH($C399, Demand!$B$9:$B$1040,0))</f>
        <v>144.73374999999996</v>
      </c>
      <c r="M399" s="175">
        <f>Assumptions!$G$55*Assumptions!$G$46*INDEX(Demand!M$9:M$1040, MATCH($C399, Demand!$B$9:$B$1040,0))</f>
        <v>149.19333333333333</v>
      </c>
      <c r="N399" s="175">
        <f>Assumptions!$G$55*Assumptions!$G$46*INDEX(Demand!N$9:N$1040, MATCH($C399, Demand!$B$9:$B$1040,0))</f>
        <v>149.19333333333333</v>
      </c>
      <c r="O399" s="175">
        <f>Assumptions!$G$55*Assumptions!$G$46*INDEX(Demand!O$9:O$1040, MATCH($C399, Demand!$B$9:$B$1040,0))</f>
        <v>149.19333333333333</v>
      </c>
      <c r="P399" s="175">
        <f>Assumptions!$G$55*Assumptions!$G$46*INDEX(Demand!P$9:P$1040, MATCH($C399, Demand!$B$9:$B$1040,0))</f>
        <v>149.19333333333333</v>
      </c>
      <c r="Q399" s="175">
        <f>Assumptions!$G$55*Assumptions!$G$46*INDEX(Demand!Q$9:Q$1040, MATCH($C399, Demand!$B$9:$B$1040,0))</f>
        <v>149.19333333333333</v>
      </c>
      <c r="R399" s="175">
        <f>Assumptions!$G$55*Assumptions!$G$46*INDEX(Demand!R$9:R$1040, MATCH($C399, Demand!$B$9:$B$1040,0))</f>
        <v>149.19333333333333</v>
      </c>
      <c r="S399" s="175">
        <f>Assumptions!$G$55*Assumptions!$G$46*INDEX(Demand!S$9:S$1040, MATCH($C399, Demand!$B$9:$B$1040,0))</f>
        <v>149.19333333333333</v>
      </c>
      <c r="T399" s="175">
        <f>Assumptions!$G$55*Assumptions!$G$46*INDEX(Demand!T$9:T$1040, MATCH($C399, Demand!$B$9:$B$1040,0))</f>
        <v>149.19333333333333</v>
      </c>
      <c r="U399" s="175">
        <f>Assumptions!$G$55*Assumptions!$G$46*INDEX(Demand!U$9:U$1040, MATCH($C399, Demand!$B$9:$B$1040,0))</f>
        <v>149.19333333333333</v>
      </c>
      <c r="V399" s="175">
        <f>Assumptions!$G$55*Assumptions!$G$46*INDEX(Demand!V$9:V$1040, MATCH($C399, Demand!$B$9:$B$1040,0))</f>
        <v>149.19333333333333</v>
      </c>
      <c r="W399" s="175">
        <f>Assumptions!$G$55*Assumptions!$G$46*INDEX(Demand!W$9:W$1040, MATCH($C399, Demand!$B$9:$B$1040,0))</f>
        <v>149.19333333333333</v>
      </c>
      <c r="X399" s="175">
        <f>Assumptions!$G$55*Assumptions!$G$46*INDEX(Demand!X$9:X$1040, MATCH($C399, Demand!$B$9:$B$1040,0))</f>
        <v>149.19333333333333</v>
      </c>
    </row>
    <row r="400" spans="2:24" s="1" customFormat="1" x14ac:dyDescent="0.2">
      <c r="B400" s="220">
        <f>'Span data'!B401</f>
        <v>10391055</v>
      </c>
      <c r="C400" s="169" t="str">
        <f>'Span data'!C401</f>
        <v>CHM011</v>
      </c>
      <c r="D400" s="162"/>
      <c r="E400" s="175">
        <f>Assumptions!$G$55*Assumptions!$G$46*INDEX(Demand!E$9:E$1040, MATCH($C400, Demand!$B$9:$B$1040,0))</f>
        <v>23.615520833333331</v>
      </c>
      <c r="F400" s="175">
        <f>Assumptions!$G$55*Assumptions!$G$46*INDEX(Demand!F$9:F$1040, MATCH($C400, Demand!$B$9:$B$1040,0))</f>
        <v>23.514166666666664</v>
      </c>
      <c r="G400" s="175">
        <f>Assumptions!$G$55*Assumptions!$G$46*INDEX(Demand!G$9:G$1040, MATCH($C400, Demand!$B$9:$B$1040,0))</f>
        <v>23.514166666666664</v>
      </c>
      <c r="H400" s="175">
        <f>Assumptions!$G$55*Assumptions!$G$46*INDEX(Demand!H$9:H$1040, MATCH($C400, Demand!$B$9:$B$1040,0))</f>
        <v>23.514166666666664</v>
      </c>
      <c r="I400" s="175">
        <f>Assumptions!$G$55*Assumptions!$G$46*INDEX(Demand!I$9:I$1040, MATCH($C400, Demand!$B$9:$B$1040,0))</f>
        <v>23.311458333333331</v>
      </c>
      <c r="J400" s="175">
        <f>Assumptions!$G$55*Assumptions!$G$46*INDEX(Demand!J$9:J$1040, MATCH($C400, Demand!$B$9:$B$1040,0))</f>
        <v>23.210104166666667</v>
      </c>
      <c r="K400" s="175">
        <f>Assumptions!$G$55*Assumptions!$G$46*INDEX(Demand!K$9:K$1040, MATCH($C400, Demand!$B$9:$B$1040,0))</f>
        <v>23.108749999999997</v>
      </c>
      <c r="L400" s="175">
        <f>Assumptions!$G$55*Assumptions!$G$46*INDEX(Demand!L$9:L$1040, MATCH($C400, Demand!$B$9:$B$1040,0))</f>
        <v>23.210104166666667</v>
      </c>
      <c r="M400" s="175">
        <f>Assumptions!$G$55*Assumptions!$G$46*INDEX(Demand!M$9:M$1040, MATCH($C400, Demand!$B$9:$B$1040,0))</f>
        <v>23.007395833333334</v>
      </c>
      <c r="N400" s="175">
        <f>Assumptions!$G$55*Assumptions!$G$46*INDEX(Demand!N$9:N$1040, MATCH($C400, Demand!$B$9:$B$1040,0))</f>
        <v>23.007395833333334</v>
      </c>
      <c r="O400" s="175">
        <f>Assumptions!$G$55*Assumptions!$G$46*INDEX(Demand!O$9:O$1040, MATCH($C400, Demand!$B$9:$B$1040,0))</f>
        <v>23.007395833333334</v>
      </c>
      <c r="P400" s="175">
        <f>Assumptions!$G$55*Assumptions!$G$46*INDEX(Demand!P$9:P$1040, MATCH($C400, Demand!$B$9:$B$1040,0))</f>
        <v>23.007395833333334</v>
      </c>
      <c r="Q400" s="175">
        <f>Assumptions!$G$55*Assumptions!$G$46*INDEX(Demand!Q$9:Q$1040, MATCH($C400, Demand!$B$9:$B$1040,0))</f>
        <v>23.007395833333334</v>
      </c>
      <c r="R400" s="175">
        <f>Assumptions!$G$55*Assumptions!$G$46*INDEX(Demand!R$9:R$1040, MATCH($C400, Demand!$B$9:$B$1040,0))</f>
        <v>23.007395833333334</v>
      </c>
      <c r="S400" s="175">
        <f>Assumptions!$G$55*Assumptions!$G$46*INDEX(Demand!S$9:S$1040, MATCH($C400, Demand!$B$9:$B$1040,0))</f>
        <v>23.007395833333334</v>
      </c>
      <c r="T400" s="175">
        <f>Assumptions!$G$55*Assumptions!$G$46*INDEX(Demand!T$9:T$1040, MATCH($C400, Demand!$B$9:$B$1040,0))</f>
        <v>23.007395833333334</v>
      </c>
      <c r="U400" s="175">
        <f>Assumptions!$G$55*Assumptions!$G$46*INDEX(Demand!U$9:U$1040, MATCH($C400, Demand!$B$9:$B$1040,0))</f>
        <v>23.007395833333334</v>
      </c>
      <c r="V400" s="175">
        <f>Assumptions!$G$55*Assumptions!$G$46*INDEX(Demand!V$9:V$1040, MATCH($C400, Demand!$B$9:$B$1040,0))</f>
        <v>23.007395833333334</v>
      </c>
      <c r="W400" s="175">
        <f>Assumptions!$G$55*Assumptions!$G$46*INDEX(Demand!W$9:W$1040, MATCH($C400, Demand!$B$9:$B$1040,0))</f>
        <v>23.007395833333334</v>
      </c>
      <c r="X400" s="175">
        <f>Assumptions!$G$55*Assumptions!$G$46*INDEX(Demand!X$9:X$1040, MATCH($C400, Demand!$B$9:$B$1040,0))</f>
        <v>23.007395833333334</v>
      </c>
    </row>
    <row r="401" spans="2:24" s="1" customFormat="1" x14ac:dyDescent="0.2">
      <c r="B401" s="220">
        <f>'Span data'!B402</f>
        <v>10391593</v>
      </c>
      <c r="C401" s="169" t="str">
        <f>'Span data'!C402</f>
        <v>CHM011</v>
      </c>
      <c r="D401" s="162"/>
      <c r="E401" s="175">
        <f>Assumptions!$G$55*Assumptions!$G$46*INDEX(Demand!E$9:E$1040, MATCH($C401, Demand!$B$9:$B$1040,0))</f>
        <v>23.615520833333331</v>
      </c>
      <c r="F401" s="175">
        <f>Assumptions!$G$55*Assumptions!$G$46*INDEX(Demand!F$9:F$1040, MATCH($C401, Demand!$B$9:$B$1040,0))</f>
        <v>23.514166666666664</v>
      </c>
      <c r="G401" s="175">
        <f>Assumptions!$G$55*Assumptions!$G$46*INDEX(Demand!G$9:G$1040, MATCH($C401, Demand!$B$9:$B$1040,0))</f>
        <v>23.514166666666664</v>
      </c>
      <c r="H401" s="175">
        <f>Assumptions!$G$55*Assumptions!$G$46*INDEX(Demand!H$9:H$1040, MATCH($C401, Demand!$B$9:$B$1040,0))</f>
        <v>23.514166666666664</v>
      </c>
      <c r="I401" s="175">
        <f>Assumptions!$G$55*Assumptions!$G$46*INDEX(Demand!I$9:I$1040, MATCH($C401, Demand!$B$9:$B$1040,0))</f>
        <v>23.311458333333331</v>
      </c>
      <c r="J401" s="175">
        <f>Assumptions!$G$55*Assumptions!$G$46*INDEX(Demand!J$9:J$1040, MATCH($C401, Demand!$B$9:$B$1040,0))</f>
        <v>23.210104166666667</v>
      </c>
      <c r="K401" s="175">
        <f>Assumptions!$G$55*Assumptions!$G$46*INDEX(Demand!K$9:K$1040, MATCH($C401, Demand!$B$9:$B$1040,0))</f>
        <v>23.108749999999997</v>
      </c>
      <c r="L401" s="175">
        <f>Assumptions!$G$55*Assumptions!$G$46*INDEX(Demand!L$9:L$1040, MATCH($C401, Demand!$B$9:$B$1040,0))</f>
        <v>23.210104166666667</v>
      </c>
      <c r="M401" s="175">
        <f>Assumptions!$G$55*Assumptions!$G$46*INDEX(Demand!M$9:M$1040, MATCH($C401, Demand!$B$9:$B$1040,0))</f>
        <v>23.007395833333334</v>
      </c>
      <c r="N401" s="175">
        <f>Assumptions!$G$55*Assumptions!$G$46*INDEX(Demand!N$9:N$1040, MATCH($C401, Demand!$B$9:$B$1040,0))</f>
        <v>23.007395833333334</v>
      </c>
      <c r="O401" s="175">
        <f>Assumptions!$G$55*Assumptions!$G$46*INDEX(Demand!O$9:O$1040, MATCH($C401, Demand!$B$9:$B$1040,0))</f>
        <v>23.007395833333334</v>
      </c>
      <c r="P401" s="175">
        <f>Assumptions!$G$55*Assumptions!$G$46*INDEX(Demand!P$9:P$1040, MATCH($C401, Demand!$B$9:$B$1040,0))</f>
        <v>23.007395833333334</v>
      </c>
      <c r="Q401" s="175">
        <f>Assumptions!$G$55*Assumptions!$G$46*INDEX(Demand!Q$9:Q$1040, MATCH($C401, Demand!$B$9:$B$1040,0))</f>
        <v>23.007395833333334</v>
      </c>
      <c r="R401" s="175">
        <f>Assumptions!$G$55*Assumptions!$G$46*INDEX(Demand!R$9:R$1040, MATCH($C401, Demand!$B$9:$B$1040,0))</f>
        <v>23.007395833333334</v>
      </c>
      <c r="S401" s="175">
        <f>Assumptions!$G$55*Assumptions!$G$46*INDEX(Demand!S$9:S$1040, MATCH($C401, Demand!$B$9:$B$1040,0))</f>
        <v>23.007395833333334</v>
      </c>
      <c r="T401" s="175">
        <f>Assumptions!$G$55*Assumptions!$G$46*INDEX(Demand!T$9:T$1040, MATCH($C401, Demand!$B$9:$B$1040,0))</f>
        <v>23.007395833333334</v>
      </c>
      <c r="U401" s="175">
        <f>Assumptions!$G$55*Assumptions!$G$46*INDEX(Demand!U$9:U$1040, MATCH($C401, Demand!$B$9:$B$1040,0))</f>
        <v>23.007395833333334</v>
      </c>
      <c r="V401" s="175">
        <f>Assumptions!$G$55*Assumptions!$G$46*INDEX(Demand!V$9:V$1040, MATCH($C401, Demand!$B$9:$B$1040,0))</f>
        <v>23.007395833333334</v>
      </c>
      <c r="W401" s="175">
        <f>Assumptions!$G$55*Assumptions!$G$46*INDEX(Demand!W$9:W$1040, MATCH($C401, Demand!$B$9:$B$1040,0))</f>
        <v>23.007395833333334</v>
      </c>
      <c r="X401" s="175">
        <f>Assumptions!$G$55*Assumptions!$G$46*INDEX(Demand!X$9:X$1040, MATCH($C401, Demand!$B$9:$B$1040,0))</f>
        <v>23.007395833333334</v>
      </c>
    </row>
    <row r="402" spans="2:24" s="1" customFormat="1" x14ac:dyDescent="0.2">
      <c r="B402" s="220">
        <f>'Span data'!B403</f>
        <v>10394458</v>
      </c>
      <c r="C402" s="169" t="str">
        <f>'Span data'!C403</f>
        <v>SHTSKYM1</v>
      </c>
      <c r="D402" s="162"/>
      <c r="E402" s="175">
        <f>Assumptions!$G$55*Assumptions!$G$46*INDEX(Demand!E$9:E$1040, MATCH($C402, Demand!$B$9:$B$1040,0))</f>
        <v>0</v>
      </c>
      <c r="F402" s="175">
        <f>Assumptions!$G$55*Assumptions!$G$46*INDEX(Demand!F$9:F$1040, MATCH($C402, Demand!$B$9:$B$1040,0))</f>
        <v>0</v>
      </c>
      <c r="G402" s="175">
        <f>Assumptions!$G$55*Assumptions!$G$46*INDEX(Demand!G$9:G$1040, MATCH($C402, Demand!$B$9:$B$1040,0))</f>
        <v>0</v>
      </c>
      <c r="H402" s="175">
        <f>Assumptions!$G$55*Assumptions!$G$46*INDEX(Demand!H$9:H$1040, MATCH($C402, Demand!$B$9:$B$1040,0))</f>
        <v>0</v>
      </c>
      <c r="I402" s="175">
        <f>Assumptions!$G$55*Assumptions!$G$46*INDEX(Demand!I$9:I$1040, MATCH($C402, Demand!$B$9:$B$1040,0))</f>
        <v>0</v>
      </c>
      <c r="J402" s="175">
        <f>Assumptions!$G$55*Assumptions!$G$46*INDEX(Demand!J$9:J$1040, MATCH($C402, Demand!$B$9:$B$1040,0))</f>
        <v>0</v>
      </c>
      <c r="K402" s="175">
        <f>Assumptions!$G$55*Assumptions!$G$46*INDEX(Demand!K$9:K$1040, MATCH($C402, Demand!$B$9:$B$1040,0))</f>
        <v>0</v>
      </c>
      <c r="L402" s="175">
        <f>Assumptions!$G$55*Assumptions!$G$46*INDEX(Demand!L$9:L$1040, MATCH($C402, Demand!$B$9:$B$1040,0))</f>
        <v>0</v>
      </c>
      <c r="M402" s="175">
        <f>Assumptions!$G$55*Assumptions!$G$46*INDEX(Demand!M$9:M$1040, MATCH($C402, Demand!$B$9:$B$1040,0))</f>
        <v>0</v>
      </c>
      <c r="N402" s="175">
        <f>Assumptions!$G$55*Assumptions!$G$46*INDEX(Demand!N$9:N$1040, MATCH($C402, Demand!$B$9:$B$1040,0))</f>
        <v>0</v>
      </c>
      <c r="O402" s="175">
        <f>Assumptions!$G$55*Assumptions!$G$46*INDEX(Demand!O$9:O$1040, MATCH($C402, Demand!$B$9:$B$1040,0))</f>
        <v>0</v>
      </c>
      <c r="P402" s="175">
        <f>Assumptions!$G$55*Assumptions!$G$46*INDEX(Demand!P$9:P$1040, MATCH($C402, Demand!$B$9:$B$1040,0))</f>
        <v>0</v>
      </c>
      <c r="Q402" s="175">
        <f>Assumptions!$G$55*Assumptions!$G$46*INDEX(Demand!Q$9:Q$1040, MATCH($C402, Demand!$B$9:$B$1040,0))</f>
        <v>0</v>
      </c>
      <c r="R402" s="175">
        <f>Assumptions!$G$55*Assumptions!$G$46*INDEX(Demand!R$9:R$1040, MATCH($C402, Demand!$B$9:$B$1040,0))</f>
        <v>0</v>
      </c>
      <c r="S402" s="175">
        <f>Assumptions!$G$55*Assumptions!$G$46*INDEX(Demand!S$9:S$1040, MATCH($C402, Demand!$B$9:$B$1040,0))</f>
        <v>0</v>
      </c>
      <c r="T402" s="175">
        <f>Assumptions!$G$55*Assumptions!$G$46*INDEX(Demand!T$9:T$1040, MATCH($C402, Demand!$B$9:$B$1040,0))</f>
        <v>0</v>
      </c>
      <c r="U402" s="175">
        <f>Assumptions!$G$55*Assumptions!$G$46*INDEX(Demand!U$9:U$1040, MATCH($C402, Demand!$B$9:$B$1040,0))</f>
        <v>0</v>
      </c>
      <c r="V402" s="175">
        <f>Assumptions!$G$55*Assumptions!$G$46*INDEX(Demand!V$9:V$1040, MATCH($C402, Demand!$B$9:$B$1040,0))</f>
        <v>0</v>
      </c>
      <c r="W402" s="175">
        <f>Assumptions!$G$55*Assumptions!$G$46*INDEX(Demand!W$9:W$1040, MATCH($C402, Demand!$B$9:$B$1040,0))</f>
        <v>0</v>
      </c>
      <c r="X402" s="175">
        <f>Assumptions!$G$55*Assumptions!$G$46*INDEX(Demand!X$9:X$1040, MATCH($C402, Demand!$B$9:$B$1040,0))</f>
        <v>0</v>
      </c>
    </row>
    <row r="403" spans="2:24" s="1" customFormat="1" x14ac:dyDescent="0.2">
      <c r="B403" s="220">
        <f>'Span data'!B404</f>
        <v>10394464</v>
      </c>
      <c r="C403" s="169" t="str">
        <f>'Span data'!C404</f>
        <v>SHTSKYM1</v>
      </c>
      <c r="D403" s="162"/>
      <c r="E403" s="175">
        <f>Assumptions!$G$55*Assumptions!$G$46*INDEX(Demand!E$9:E$1040, MATCH($C403, Demand!$B$9:$B$1040,0))</f>
        <v>0</v>
      </c>
      <c r="F403" s="175">
        <f>Assumptions!$G$55*Assumptions!$G$46*INDEX(Demand!F$9:F$1040, MATCH($C403, Demand!$B$9:$B$1040,0))</f>
        <v>0</v>
      </c>
      <c r="G403" s="175">
        <f>Assumptions!$G$55*Assumptions!$G$46*INDEX(Demand!G$9:G$1040, MATCH($C403, Demand!$B$9:$B$1040,0))</f>
        <v>0</v>
      </c>
      <c r="H403" s="175">
        <f>Assumptions!$G$55*Assumptions!$G$46*INDEX(Demand!H$9:H$1040, MATCH($C403, Demand!$B$9:$B$1040,0))</f>
        <v>0</v>
      </c>
      <c r="I403" s="175">
        <f>Assumptions!$G$55*Assumptions!$G$46*INDEX(Demand!I$9:I$1040, MATCH($C403, Demand!$B$9:$B$1040,0))</f>
        <v>0</v>
      </c>
      <c r="J403" s="175">
        <f>Assumptions!$G$55*Assumptions!$G$46*INDEX(Demand!J$9:J$1040, MATCH($C403, Demand!$B$9:$B$1040,0))</f>
        <v>0</v>
      </c>
      <c r="K403" s="175">
        <f>Assumptions!$G$55*Assumptions!$G$46*INDEX(Demand!K$9:K$1040, MATCH($C403, Demand!$B$9:$B$1040,0))</f>
        <v>0</v>
      </c>
      <c r="L403" s="175">
        <f>Assumptions!$G$55*Assumptions!$G$46*INDEX(Demand!L$9:L$1040, MATCH($C403, Demand!$B$9:$B$1040,0))</f>
        <v>0</v>
      </c>
      <c r="M403" s="175">
        <f>Assumptions!$G$55*Assumptions!$G$46*INDEX(Demand!M$9:M$1040, MATCH($C403, Demand!$B$9:$B$1040,0))</f>
        <v>0</v>
      </c>
      <c r="N403" s="175">
        <f>Assumptions!$G$55*Assumptions!$G$46*INDEX(Demand!N$9:N$1040, MATCH($C403, Demand!$B$9:$B$1040,0))</f>
        <v>0</v>
      </c>
      <c r="O403" s="175">
        <f>Assumptions!$G$55*Assumptions!$G$46*INDEX(Demand!O$9:O$1040, MATCH($C403, Demand!$B$9:$B$1040,0))</f>
        <v>0</v>
      </c>
      <c r="P403" s="175">
        <f>Assumptions!$G$55*Assumptions!$G$46*INDEX(Demand!P$9:P$1040, MATCH($C403, Demand!$B$9:$B$1040,0))</f>
        <v>0</v>
      </c>
      <c r="Q403" s="175">
        <f>Assumptions!$G$55*Assumptions!$G$46*INDEX(Demand!Q$9:Q$1040, MATCH($C403, Demand!$B$9:$B$1040,0))</f>
        <v>0</v>
      </c>
      <c r="R403" s="175">
        <f>Assumptions!$G$55*Assumptions!$G$46*INDEX(Demand!R$9:R$1040, MATCH($C403, Demand!$B$9:$B$1040,0))</f>
        <v>0</v>
      </c>
      <c r="S403" s="175">
        <f>Assumptions!$G$55*Assumptions!$G$46*INDEX(Demand!S$9:S$1040, MATCH($C403, Demand!$B$9:$B$1040,0))</f>
        <v>0</v>
      </c>
      <c r="T403" s="175">
        <f>Assumptions!$G$55*Assumptions!$G$46*INDEX(Demand!T$9:T$1040, MATCH($C403, Demand!$B$9:$B$1040,0))</f>
        <v>0</v>
      </c>
      <c r="U403" s="175">
        <f>Assumptions!$G$55*Assumptions!$G$46*INDEX(Demand!U$9:U$1040, MATCH($C403, Demand!$B$9:$B$1040,0))</f>
        <v>0</v>
      </c>
      <c r="V403" s="175">
        <f>Assumptions!$G$55*Assumptions!$G$46*INDEX(Demand!V$9:V$1040, MATCH($C403, Demand!$B$9:$B$1040,0))</f>
        <v>0</v>
      </c>
      <c r="W403" s="175">
        <f>Assumptions!$G$55*Assumptions!$G$46*INDEX(Demand!W$9:W$1040, MATCH($C403, Demand!$B$9:$B$1040,0))</f>
        <v>0</v>
      </c>
      <c r="X403" s="175">
        <f>Assumptions!$G$55*Assumptions!$G$46*INDEX(Demand!X$9:X$1040, MATCH($C403, Demand!$B$9:$B$1040,0))</f>
        <v>0</v>
      </c>
    </row>
    <row r="404" spans="2:24" s="1" customFormat="1" x14ac:dyDescent="0.2">
      <c r="B404" s="220">
        <f>'Span data'!B405</f>
        <v>10394473</v>
      </c>
      <c r="C404" s="169" t="str">
        <f>'Span data'!C405</f>
        <v>SHTSMNA</v>
      </c>
      <c r="D404" s="162"/>
      <c r="E404" s="175">
        <f>Assumptions!$G$55*Assumptions!$G$46*INDEX(Demand!E$9:E$1040, MATCH($C404, Demand!$B$9:$B$1040,0))</f>
        <v>0</v>
      </c>
      <c r="F404" s="175">
        <f>Assumptions!$G$55*Assumptions!$G$46*INDEX(Demand!F$9:F$1040, MATCH($C404, Demand!$B$9:$B$1040,0))</f>
        <v>0</v>
      </c>
      <c r="G404" s="175">
        <f>Assumptions!$G$55*Assumptions!$G$46*INDEX(Demand!G$9:G$1040, MATCH($C404, Demand!$B$9:$B$1040,0))</f>
        <v>0</v>
      </c>
      <c r="H404" s="175">
        <f>Assumptions!$G$55*Assumptions!$G$46*INDEX(Demand!H$9:H$1040, MATCH($C404, Demand!$B$9:$B$1040,0))</f>
        <v>0</v>
      </c>
      <c r="I404" s="175">
        <f>Assumptions!$G$55*Assumptions!$G$46*INDEX(Demand!I$9:I$1040, MATCH($C404, Demand!$B$9:$B$1040,0))</f>
        <v>0</v>
      </c>
      <c r="J404" s="175">
        <f>Assumptions!$G$55*Assumptions!$G$46*INDEX(Demand!J$9:J$1040, MATCH($C404, Demand!$B$9:$B$1040,0))</f>
        <v>0</v>
      </c>
      <c r="K404" s="175">
        <f>Assumptions!$G$55*Assumptions!$G$46*INDEX(Demand!K$9:K$1040, MATCH($C404, Demand!$B$9:$B$1040,0))</f>
        <v>0</v>
      </c>
      <c r="L404" s="175">
        <f>Assumptions!$G$55*Assumptions!$G$46*INDEX(Demand!L$9:L$1040, MATCH($C404, Demand!$B$9:$B$1040,0))</f>
        <v>0</v>
      </c>
      <c r="M404" s="175">
        <f>Assumptions!$G$55*Assumptions!$G$46*INDEX(Demand!M$9:M$1040, MATCH($C404, Demand!$B$9:$B$1040,0))</f>
        <v>0</v>
      </c>
      <c r="N404" s="175">
        <f>Assumptions!$G$55*Assumptions!$G$46*INDEX(Demand!N$9:N$1040, MATCH($C404, Demand!$B$9:$B$1040,0))</f>
        <v>0</v>
      </c>
      <c r="O404" s="175">
        <f>Assumptions!$G$55*Assumptions!$G$46*INDEX(Demand!O$9:O$1040, MATCH($C404, Demand!$B$9:$B$1040,0))</f>
        <v>0</v>
      </c>
      <c r="P404" s="175">
        <f>Assumptions!$G$55*Assumptions!$G$46*INDEX(Demand!P$9:P$1040, MATCH($C404, Demand!$B$9:$B$1040,0))</f>
        <v>0</v>
      </c>
      <c r="Q404" s="175">
        <f>Assumptions!$G$55*Assumptions!$G$46*INDEX(Demand!Q$9:Q$1040, MATCH($C404, Demand!$B$9:$B$1040,0))</f>
        <v>0</v>
      </c>
      <c r="R404" s="175">
        <f>Assumptions!$G$55*Assumptions!$G$46*INDEX(Demand!R$9:R$1040, MATCH($C404, Demand!$B$9:$B$1040,0))</f>
        <v>0</v>
      </c>
      <c r="S404" s="175">
        <f>Assumptions!$G$55*Assumptions!$G$46*INDEX(Demand!S$9:S$1040, MATCH($C404, Demand!$B$9:$B$1040,0))</f>
        <v>0</v>
      </c>
      <c r="T404" s="175">
        <f>Assumptions!$G$55*Assumptions!$G$46*INDEX(Demand!T$9:T$1040, MATCH($C404, Demand!$B$9:$B$1040,0))</f>
        <v>0</v>
      </c>
      <c r="U404" s="175">
        <f>Assumptions!$G$55*Assumptions!$G$46*INDEX(Demand!U$9:U$1040, MATCH($C404, Demand!$B$9:$B$1040,0))</f>
        <v>0</v>
      </c>
      <c r="V404" s="175">
        <f>Assumptions!$G$55*Assumptions!$G$46*INDEX(Demand!V$9:V$1040, MATCH($C404, Demand!$B$9:$B$1040,0))</f>
        <v>0</v>
      </c>
      <c r="W404" s="175">
        <f>Assumptions!$G$55*Assumptions!$G$46*INDEX(Demand!W$9:W$1040, MATCH($C404, Demand!$B$9:$B$1040,0))</f>
        <v>0</v>
      </c>
      <c r="X404" s="175">
        <f>Assumptions!$G$55*Assumptions!$G$46*INDEX(Demand!X$9:X$1040, MATCH($C404, Demand!$B$9:$B$1040,0))</f>
        <v>0</v>
      </c>
    </row>
    <row r="405" spans="2:24" s="1" customFormat="1" x14ac:dyDescent="0.2">
      <c r="B405" s="220">
        <f>'Span data'!B406</f>
        <v>10395561</v>
      </c>
      <c r="C405" s="169" t="str">
        <f>'Span data'!C406</f>
        <v>RCT015</v>
      </c>
      <c r="D405" s="162"/>
      <c r="E405" s="175">
        <f>Assumptions!$G$55*Assumptions!$G$46*INDEX(Demand!E$9:E$1040, MATCH($C405, Demand!$B$9:$B$1040,0))</f>
        <v>33.852291666666666</v>
      </c>
      <c r="F405" s="175">
        <f>Assumptions!$G$55*Assumptions!$G$46*INDEX(Demand!F$9:F$1040, MATCH($C405, Demand!$B$9:$B$1040,0))</f>
        <v>33.953645833333326</v>
      </c>
      <c r="G405" s="175">
        <f>Assumptions!$G$55*Assumptions!$G$46*INDEX(Demand!G$9:G$1040, MATCH($C405, Demand!$B$9:$B$1040,0))</f>
        <v>34.055</v>
      </c>
      <c r="H405" s="175">
        <f>Assumptions!$G$55*Assumptions!$G$46*INDEX(Demand!H$9:H$1040, MATCH($C405, Demand!$B$9:$B$1040,0))</f>
        <v>34.156354166666667</v>
      </c>
      <c r="I405" s="175">
        <f>Assumptions!$G$55*Assumptions!$G$46*INDEX(Demand!I$9:I$1040, MATCH($C405, Demand!$B$9:$B$1040,0))</f>
        <v>34.257708333333333</v>
      </c>
      <c r="J405" s="175">
        <f>Assumptions!$G$55*Assumptions!$G$46*INDEX(Demand!J$9:J$1040, MATCH($C405, Demand!$B$9:$B$1040,0))</f>
        <v>34.359062499999993</v>
      </c>
      <c r="K405" s="175">
        <f>Assumptions!$G$55*Assumptions!$G$46*INDEX(Demand!K$9:K$1040, MATCH($C405, Demand!$B$9:$B$1040,0))</f>
        <v>34.460416666666667</v>
      </c>
      <c r="L405" s="175">
        <f>Assumptions!$G$55*Assumptions!$G$46*INDEX(Demand!L$9:L$1040, MATCH($C405, Demand!$B$9:$B$1040,0))</f>
        <v>34.561770833333334</v>
      </c>
      <c r="M405" s="175">
        <f>Assumptions!$G$55*Assumptions!$G$46*INDEX(Demand!M$9:M$1040, MATCH($C405, Demand!$B$9:$B$1040,0))</f>
        <v>34.764479166666661</v>
      </c>
      <c r="N405" s="175">
        <f>Assumptions!$G$55*Assumptions!$G$46*INDEX(Demand!N$9:N$1040, MATCH($C405, Demand!$B$9:$B$1040,0))</f>
        <v>34.764479166666661</v>
      </c>
      <c r="O405" s="175">
        <f>Assumptions!$G$55*Assumptions!$G$46*INDEX(Demand!O$9:O$1040, MATCH($C405, Demand!$B$9:$B$1040,0))</f>
        <v>34.764479166666661</v>
      </c>
      <c r="P405" s="175">
        <f>Assumptions!$G$55*Assumptions!$G$46*INDEX(Demand!P$9:P$1040, MATCH($C405, Demand!$B$9:$B$1040,0))</f>
        <v>34.764479166666661</v>
      </c>
      <c r="Q405" s="175">
        <f>Assumptions!$G$55*Assumptions!$G$46*INDEX(Demand!Q$9:Q$1040, MATCH($C405, Demand!$B$9:$B$1040,0))</f>
        <v>34.764479166666661</v>
      </c>
      <c r="R405" s="175">
        <f>Assumptions!$G$55*Assumptions!$G$46*INDEX(Demand!R$9:R$1040, MATCH($C405, Demand!$B$9:$B$1040,0))</f>
        <v>34.764479166666661</v>
      </c>
      <c r="S405" s="175">
        <f>Assumptions!$G$55*Assumptions!$G$46*INDEX(Demand!S$9:S$1040, MATCH($C405, Demand!$B$9:$B$1040,0))</f>
        <v>34.764479166666661</v>
      </c>
      <c r="T405" s="175">
        <f>Assumptions!$G$55*Assumptions!$G$46*INDEX(Demand!T$9:T$1040, MATCH($C405, Demand!$B$9:$B$1040,0))</f>
        <v>34.764479166666661</v>
      </c>
      <c r="U405" s="175">
        <f>Assumptions!$G$55*Assumptions!$G$46*INDEX(Demand!U$9:U$1040, MATCH($C405, Demand!$B$9:$B$1040,0))</f>
        <v>34.764479166666661</v>
      </c>
      <c r="V405" s="175">
        <f>Assumptions!$G$55*Assumptions!$G$46*INDEX(Demand!V$9:V$1040, MATCH($C405, Demand!$B$9:$B$1040,0))</f>
        <v>34.764479166666661</v>
      </c>
      <c r="W405" s="175">
        <f>Assumptions!$G$55*Assumptions!$G$46*INDEX(Demand!W$9:W$1040, MATCH($C405, Demand!$B$9:$B$1040,0))</f>
        <v>34.764479166666661</v>
      </c>
      <c r="X405" s="175">
        <f>Assumptions!$G$55*Assumptions!$G$46*INDEX(Demand!X$9:X$1040, MATCH($C405, Demand!$B$9:$B$1040,0))</f>
        <v>34.764479166666661</v>
      </c>
    </row>
    <row r="406" spans="2:24" s="1" customFormat="1" x14ac:dyDescent="0.2">
      <c r="B406" s="220">
        <f>'Span data'!B407</f>
        <v>10395563</v>
      </c>
      <c r="C406" s="169" t="str">
        <f>'Span data'!C407</f>
        <v>RCT015</v>
      </c>
      <c r="D406" s="162"/>
      <c r="E406" s="175">
        <f>Assumptions!$G$55*Assumptions!$G$46*INDEX(Demand!E$9:E$1040, MATCH($C406, Demand!$B$9:$B$1040,0))</f>
        <v>33.852291666666666</v>
      </c>
      <c r="F406" s="175">
        <f>Assumptions!$G$55*Assumptions!$G$46*INDEX(Demand!F$9:F$1040, MATCH($C406, Demand!$B$9:$B$1040,0))</f>
        <v>33.953645833333326</v>
      </c>
      <c r="G406" s="175">
        <f>Assumptions!$G$55*Assumptions!$G$46*INDEX(Demand!G$9:G$1040, MATCH($C406, Demand!$B$9:$B$1040,0))</f>
        <v>34.055</v>
      </c>
      <c r="H406" s="175">
        <f>Assumptions!$G$55*Assumptions!$G$46*INDEX(Demand!H$9:H$1040, MATCH($C406, Demand!$B$9:$B$1040,0))</f>
        <v>34.156354166666667</v>
      </c>
      <c r="I406" s="175">
        <f>Assumptions!$G$55*Assumptions!$G$46*INDEX(Demand!I$9:I$1040, MATCH($C406, Demand!$B$9:$B$1040,0))</f>
        <v>34.257708333333333</v>
      </c>
      <c r="J406" s="175">
        <f>Assumptions!$G$55*Assumptions!$G$46*INDEX(Demand!J$9:J$1040, MATCH($C406, Demand!$B$9:$B$1040,0))</f>
        <v>34.359062499999993</v>
      </c>
      <c r="K406" s="175">
        <f>Assumptions!$G$55*Assumptions!$G$46*INDEX(Demand!K$9:K$1040, MATCH($C406, Demand!$B$9:$B$1040,0))</f>
        <v>34.460416666666667</v>
      </c>
      <c r="L406" s="175">
        <f>Assumptions!$G$55*Assumptions!$G$46*INDEX(Demand!L$9:L$1040, MATCH($C406, Demand!$B$9:$B$1040,0))</f>
        <v>34.561770833333334</v>
      </c>
      <c r="M406" s="175">
        <f>Assumptions!$G$55*Assumptions!$G$46*INDEX(Demand!M$9:M$1040, MATCH($C406, Demand!$B$9:$B$1040,0))</f>
        <v>34.764479166666661</v>
      </c>
      <c r="N406" s="175">
        <f>Assumptions!$G$55*Assumptions!$G$46*INDEX(Demand!N$9:N$1040, MATCH($C406, Demand!$B$9:$B$1040,0))</f>
        <v>34.764479166666661</v>
      </c>
      <c r="O406" s="175">
        <f>Assumptions!$G$55*Assumptions!$G$46*INDEX(Demand!O$9:O$1040, MATCH($C406, Demand!$B$9:$B$1040,0))</f>
        <v>34.764479166666661</v>
      </c>
      <c r="P406" s="175">
        <f>Assumptions!$G$55*Assumptions!$G$46*INDEX(Demand!P$9:P$1040, MATCH($C406, Demand!$B$9:$B$1040,0))</f>
        <v>34.764479166666661</v>
      </c>
      <c r="Q406" s="175">
        <f>Assumptions!$G$55*Assumptions!$G$46*INDEX(Demand!Q$9:Q$1040, MATCH($C406, Demand!$B$9:$B$1040,0))</f>
        <v>34.764479166666661</v>
      </c>
      <c r="R406" s="175">
        <f>Assumptions!$G$55*Assumptions!$G$46*INDEX(Demand!R$9:R$1040, MATCH($C406, Demand!$B$9:$B$1040,0))</f>
        <v>34.764479166666661</v>
      </c>
      <c r="S406" s="175">
        <f>Assumptions!$G$55*Assumptions!$G$46*INDEX(Demand!S$9:S$1040, MATCH($C406, Demand!$B$9:$B$1040,0))</f>
        <v>34.764479166666661</v>
      </c>
      <c r="T406" s="175">
        <f>Assumptions!$G$55*Assumptions!$G$46*INDEX(Demand!T$9:T$1040, MATCH($C406, Demand!$B$9:$B$1040,0))</f>
        <v>34.764479166666661</v>
      </c>
      <c r="U406" s="175">
        <f>Assumptions!$G$55*Assumptions!$G$46*INDEX(Demand!U$9:U$1040, MATCH($C406, Demand!$B$9:$B$1040,0))</f>
        <v>34.764479166666661</v>
      </c>
      <c r="V406" s="175">
        <f>Assumptions!$G$55*Assumptions!$G$46*INDEX(Demand!V$9:V$1040, MATCH($C406, Demand!$B$9:$B$1040,0))</f>
        <v>34.764479166666661</v>
      </c>
      <c r="W406" s="175">
        <f>Assumptions!$G$55*Assumptions!$G$46*INDEX(Demand!W$9:W$1040, MATCH($C406, Demand!$B$9:$B$1040,0))</f>
        <v>34.764479166666661</v>
      </c>
      <c r="X406" s="175">
        <f>Assumptions!$G$55*Assumptions!$G$46*INDEX(Demand!X$9:X$1040, MATCH($C406, Demand!$B$9:$B$1040,0))</f>
        <v>34.764479166666661</v>
      </c>
    </row>
    <row r="407" spans="2:24" s="1" customFormat="1" x14ac:dyDescent="0.2">
      <c r="B407" s="220">
        <f>'Span data'!B408</f>
        <v>10395566</v>
      </c>
      <c r="C407" s="169" t="str">
        <f>'Span data'!C408</f>
        <v>RCT015</v>
      </c>
      <c r="D407" s="162"/>
      <c r="E407" s="175">
        <f>Assumptions!$G$55*Assumptions!$G$46*INDEX(Demand!E$9:E$1040, MATCH($C407, Demand!$B$9:$B$1040,0))</f>
        <v>33.852291666666666</v>
      </c>
      <c r="F407" s="175">
        <f>Assumptions!$G$55*Assumptions!$G$46*INDEX(Demand!F$9:F$1040, MATCH($C407, Demand!$B$9:$B$1040,0))</f>
        <v>33.953645833333326</v>
      </c>
      <c r="G407" s="175">
        <f>Assumptions!$G$55*Assumptions!$G$46*INDEX(Demand!G$9:G$1040, MATCH($C407, Demand!$B$9:$B$1040,0))</f>
        <v>34.055</v>
      </c>
      <c r="H407" s="175">
        <f>Assumptions!$G$55*Assumptions!$G$46*INDEX(Demand!H$9:H$1040, MATCH($C407, Demand!$B$9:$B$1040,0))</f>
        <v>34.156354166666667</v>
      </c>
      <c r="I407" s="175">
        <f>Assumptions!$G$55*Assumptions!$G$46*INDEX(Demand!I$9:I$1040, MATCH($C407, Demand!$B$9:$B$1040,0))</f>
        <v>34.257708333333333</v>
      </c>
      <c r="J407" s="175">
        <f>Assumptions!$G$55*Assumptions!$G$46*INDEX(Demand!J$9:J$1040, MATCH($C407, Demand!$B$9:$B$1040,0))</f>
        <v>34.359062499999993</v>
      </c>
      <c r="K407" s="175">
        <f>Assumptions!$G$55*Assumptions!$G$46*INDEX(Demand!K$9:K$1040, MATCH($C407, Demand!$B$9:$B$1040,0))</f>
        <v>34.460416666666667</v>
      </c>
      <c r="L407" s="175">
        <f>Assumptions!$G$55*Assumptions!$G$46*INDEX(Demand!L$9:L$1040, MATCH($C407, Demand!$B$9:$B$1040,0))</f>
        <v>34.561770833333334</v>
      </c>
      <c r="M407" s="175">
        <f>Assumptions!$G$55*Assumptions!$G$46*INDEX(Demand!M$9:M$1040, MATCH($C407, Demand!$B$9:$B$1040,0))</f>
        <v>34.764479166666661</v>
      </c>
      <c r="N407" s="175">
        <f>Assumptions!$G$55*Assumptions!$G$46*INDEX(Demand!N$9:N$1040, MATCH($C407, Demand!$B$9:$B$1040,0))</f>
        <v>34.764479166666661</v>
      </c>
      <c r="O407" s="175">
        <f>Assumptions!$G$55*Assumptions!$G$46*INDEX(Demand!O$9:O$1040, MATCH($C407, Demand!$B$9:$B$1040,0))</f>
        <v>34.764479166666661</v>
      </c>
      <c r="P407" s="175">
        <f>Assumptions!$G$55*Assumptions!$G$46*INDEX(Demand!P$9:P$1040, MATCH($C407, Demand!$B$9:$B$1040,0))</f>
        <v>34.764479166666661</v>
      </c>
      <c r="Q407" s="175">
        <f>Assumptions!$G$55*Assumptions!$G$46*INDEX(Demand!Q$9:Q$1040, MATCH($C407, Demand!$B$9:$B$1040,0))</f>
        <v>34.764479166666661</v>
      </c>
      <c r="R407" s="175">
        <f>Assumptions!$G$55*Assumptions!$G$46*INDEX(Demand!R$9:R$1040, MATCH($C407, Demand!$B$9:$B$1040,0))</f>
        <v>34.764479166666661</v>
      </c>
      <c r="S407" s="175">
        <f>Assumptions!$G$55*Assumptions!$G$46*INDEX(Demand!S$9:S$1040, MATCH($C407, Demand!$B$9:$B$1040,0))</f>
        <v>34.764479166666661</v>
      </c>
      <c r="T407" s="175">
        <f>Assumptions!$G$55*Assumptions!$G$46*INDEX(Demand!T$9:T$1040, MATCH($C407, Demand!$B$9:$B$1040,0))</f>
        <v>34.764479166666661</v>
      </c>
      <c r="U407" s="175">
        <f>Assumptions!$G$55*Assumptions!$G$46*INDEX(Demand!U$9:U$1040, MATCH($C407, Demand!$B$9:$B$1040,0))</f>
        <v>34.764479166666661</v>
      </c>
      <c r="V407" s="175">
        <f>Assumptions!$G$55*Assumptions!$G$46*INDEX(Demand!V$9:V$1040, MATCH($C407, Demand!$B$9:$B$1040,0))</f>
        <v>34.764479166666661</v>
      </c>
      <c r="W407" s="175">
        <f>Assumptions!$G$55*Assumptions!$G$46*INDEX(Demand!W$9:W$1040, MATCH($C407, Demand!$B$9:$B$1040,0))</f>
        <v>34.764479166666661</v>
      </c>
      <c r="X407" s="175">
        <f>Assumptions!$G$55*Assumptions!$G$46*INDEX(Demand!X$9:X$1040, MATCH($C407, Demand!$B$9:$B$1040,0))</f>
        <v>34.764479166666661</v>
      </c>
    </row>
    <row r="408" spans="2:24" s="1" customFormat="1" x14ac:dyDescent="0.2">
      <c r="B408" s="220">
        <f>'Span data'!B409</f>
        <v>10395712</v>
      </c>
      <c r="C408" s="169" t="str">
        <f>'Span data'!C409</f>
        <v>RCT011</v>
      </c>
      <c r="D408" s="162"/>
      <c r="E408" s="175">
        <f>Assumptions!$G$55*Assumptions!$G$46*INDEX(Demand!E$9:E$1040, MATCH($C408, Demand!$B$9:$B$1040,0))</f>
        <v>39.933541666666663</v>
      </c>
      <c r="F408" s="175">
        <f>Assumptions!$G$55*Assumptions!$G$46*INDEX(Demand!F$9:F$1040, MATCH($C408, Demand!$B$9:$B$1040,0))</f>
        <v>40.541666666666664</v>
      </c>
      <c r="G408" s="175">
        <f>Assumptions!$G$55*Assumptions!$G$46*INDEX(Demand!G$9:G$1040, MATCH($C408, Demand!$B$9:$B$1040,0))</f>
        <v>41.251145833333332</v>
      </c>
      <c r="H408" s="175">
        <f>Assumptions!$G$55*Assumptions!$G$46*INDEX(Demand!H$9:H$1040, MATCH($C408, Demand!$B$9:$B$1040,0))</f>
        <v>41.960624999999993</v>
      </c>
      <c r="I408" s="175">
        <f>Assumptions!$G$55*Assumptions!$G$46*INDEX(Demand!I$9:I$1040, MATCH($C408, Demand!$B$9:$B$1040,0))</f>
        <v>42.163333333333334</v>
      </c>
      <c r="J408" s="175">
        <f>Assumptions!$G$55*Assumptions!$G$46*INDEX(Demand!J$9:J$1040, MATCH($C408, Demand!$B$9:$B$1040,0))</f>
        <v>42.568750000000001</v>
      </c>
      <c r="K408" s="175">
        <f>Assumptions!$G$55*Assumptions!$G$46*INDEX(Demand!K$9:K$1040, MATCH($C408, Demand!$B$9:$B$1040,0))</f>
        <v>43.379583333333336</v>
      </c>
      <c r="L408" s="175">
        <f>Assumptions!$G$55*Assumptions!$G$46*INDEX(Demand!L$9:L$1040, MATCH($C408, Demand!$B$9:$B$1040,0))</f>
        <v>44.291770833333324</v>
      </c>
      <c r="M408" s="175">
        <f>Assumptions!$G$55*Assumptions!$G$46*INDEX(Demand!M$9:M$1040, MATCH($C408, Demand!$B$9:$B$1040,0))</f>
        <v>44.595833333333331</v>
      </c>
      <c r="N408" s="175">
        <f>Assumptions!$G$55*Assumptions!$G$46*INDEX(Demand!N$9:N$1040, MATCH($C408, Demand!$B$9:$B$1040,0))</f>
        <v>44.595833333333331</v>
      </c>
      <c r="O408" s="175">
        <f>Assumptions!$G$55*Assumptions!$G$46*INDEX(Demand!O$9:O$1040, MATCH($C408, Demand!$B$9:$B$1040,0))</f>
        <v>44.595833333333331</v>
      </c>
      <c r="P408" s="175">
        <f>Assumptions!$G$55*Assumptions!$G$46*INDEX(Demand!P$9:P$1040, MATCH($C408, Demand!$B$9:$B$1040,0))</f>
        <v>44.595833333333331</v>
      </c>
      <c r="Q408" s="175">
        <f>Assumptions!$G$55*Assumptions!$G$46*INDEX(Demand!Q$9:Q$1040, MATCH($C408, Demand!$B$9:$B$1040,0))</f>
        <v>44.595833333333331</v>
      </c>
      <c r="R408" s="175">
        <f>Assumptions!$G$55*Assumptions!$G$46*INDEX(Demand!R$9:R$1040, MATCH($C408, Demand!$B$9:$B$1040,0))</f>
        <v>44.595833333333331</v>
      </c>
      <c r="S408" s="175">
        <f>Assumptions!$G$55*Assumptions!$G$46*INDEX(Demand!S$9:S$1040, MATCH($C408, Demand!$B$9:$B$1040,0))</f>
        <v>44.595833333333331</v>
      </c>
      <c r="T408" s="175">
        <f>Assumptions!$G$55*Assumptions!$G$46*INDEX(Demand!T$9:T$1040, MATCH($C408, Demand!$B$9:$B$1040,0))</f>
        <v>44.595833333333331</v>
      </c>
      <c r="U408" s="175">
        <f>Assumptions!$G$55*Assumptions!$G$46*INDEX(Demand!U$9:U$1040, MATCH($C408, Demand!$B$9:$B$1040,0))</f>
        <v>44.595833333333331</v>
      </c>
      <c r="V408" s="175">
        <f>Assumptions!$G$55*Assumptions!$G$46*INDEX(Demand!V$9:V$1040, MATCH($C408, Demand!$B$9:$B$1040,0))</f>
        <v>44.595833333333331</v>
      </c>
      <c r="W408" s="175">
        <f>Assumptions!$G$55*Assumptions!$G$46*INDEX(Demand!W$9:W$1040, MATCH($C408, Demand!$B$9:$B$1040,0))</f>
        <v>44.595833333333331</v>
      </c>
      <c r="X408" s="175">
        <f>Assumptions!$G$55*Assumptions!$G$46*INDEX(Demand!X$9:X$1040, MATCH($C408, Demand!$B$9:$B$1040,0))</f>
        <v>44.595833333333331</v>
      </c>
    </row>
    <row r="409" spans="2:24" s="1" customFormat="1" x14ac:dyDescent="0.2">
      <c r="B409" s="220">
        <f>'Span data'!B410</f>
        <v>10395713</v>
      </c>
      <c r="C409" s="169" t="str">
        <f>'Span data'!C410</f>
        <v>RCT011</v>
      </c>
      <c r="D409" s="162"/>
      <c r="E409" s="175">
        <f>Assumptions!$G$55*Assumptions!$G$46*INDEX(Demand!E$9:E$1040, MATCH($C409, Demand!$B$9:$B$1040,0))</f>
        <v>39.933541666666663</v>
      </c>
      <c r="F409" s="175">
        <f>Assumptions!$G$55*Assumptions!$G$46*INDEX(Demand!F$9:F$1040, MATCH($C409, Demand!$B$9:$B$1040,0))</f>
        <v>40.541666666666664</v>
      </c>
      <c r="G409" s="175">
        <f>Assumptions!$G$55*Assumptions!$G$46*INDEX(Demand!G$9:G$1040, MATCH($C409, Demand!$B$9:$B$1040,0))</f>
        <v>41.251145833333332</v>
      </c>
      <c r="H409" s="175">
        <f>Assumptions!$G$55*Assumptions!$G$46*INDEX(Demand!H$9:H$1040, MATCH($C409, Demand!$B$9:$B$1040,0))</f>
        <v>41.960624999999993</v>
      </c>
      <c r="I409" s="175">
        <f>Assumptions!$G$55*Assumptions!$G$46*INDEX(Demand!I$9:I$1040, MATCH($C409, Demand!$B$9:$B$1040,0))</f>
        <v>42.163333333333334</v>
      </c>
      <c r="J409" s="175">
        <f>Assumptions!$G$55*Assumptions!$G$46*INDEX(Demand!J$9:J$1040, MATCH($C409, Demand!$B$9:$B$1040,0))</f>
        <v>42.568750000000001</v>
      </c>
      <c r="K409" s="175">
        <f>Assumptions!$G$55*Assumptions!$G$46*INDEX(Demand!K$9:K$1040, MATCH($C409, Demand!$B$9:$B$1040,0))</f>
        <v>43.379583333333336</v>
      </c>
      <c r="L409" s="175">
        <f>Assumptions!$G$55*Assumptions!$G$46*INDEX(Demand!L$9:L$1040, MATCH($C409, Demand!$B$9:$B$1040,0))</f>
        <v>44.291770833333324</v>
      </c>
      <c r="M409" s="175">
        <f>Assumptions!$G$55*Assumptions!$G$46*INDEX(Demand!M$9:M$1040, MATCH($C409, Demand!$B$9:$B$1040,0))</f>
        <v>44.595833333333331</v>
      </c>
      <c r="N409" s="175">
        <f>Assumptions!$G$55*Assumptions!$G$46*INDEX(Demand!N$9:N$1040, MATCH($C409, Demand!$B$9:$B$1040,0))</f>
        <v>44.595833333333331</v>
      </c>
      <c r="O409" s="175">
        <f>Assumptions!$G$55*Assumptions!$G$46*INDEX(Demand!O$9:O$1040, MATCH($C409, Demand!$B$9:$B$1040,0))</f>
        <v>44.595833333333331</v>
      </c>
      <c r="P409" s="175">
        <f>Assumptions!$G$55*Assumptions!$G$46*INDEX(Demand!P$9:P$1040, MATCH($C409, Demand!$B$9:$B$1040,0))</f>
        <v>44.595833333333331</v>
      </c>
      <c r="Q409" s="175">
        <f>Assumptions!$G$55*Assumptions!$G$46*INDEX(Demand!Q$9:Q$1040, MATCH($C409, Demand!$B$9:$B$1040,0))</f>
        <v>44.595833333333331</v>
      </c>
      <c r="R409" s="175">
        <f>Assumptions!$G$55*Assumptions!$G$46*INDEX(Demand!R$9:R$1040, MATCH($C409, Demand!$B$9:$B$1040,0))</f>
        <v>44.595833333333331</v>
      </c>
      <c r="S409" s="175">
        <f>Assumptions!$G$55*Assumptions!$G$46*INDEX(Demand!S$9:S$1040, MATCH($C409, Demand!$B$9:$B$1040,0))</f>
        <v>44.595833333333331</v>
      </c>
      <c r="T409" s="175">
        <f>Assumptions!$G$55*Assumptions!$G$46*INDEX(Demand!T$9:T$1040, MATCH($C409, Demand!$B$9:$B$1040,0))</f>
        <v>44.595833333333331</v>
      </c>
      <c r="U409" s="175">
        <f>Assumptions!$G$55*Assumptions!$G$46*INDEX(Demand!U$9:U$1040, MATCH($C409, Demand!$B$9:$B$1040,0))</f>
        <v>44.595833333333331</v>
      </c>
      <c r="V409" s="175">
        <f>Assumptions!$G$55*Assumptions!$G$46*INDEX(Demand!V$9:V$1040, MATCH($C409, Demand!$B$9:$B$1040,0))</f>
        <v>44.595833333333331</v>
      </c>
      <c r="W409" s="175">
        <f>Assumptions!$G$55*Assumptions!$G$46*INDEX(Demand!W$9:W$1040, MATCH($C409, Demand!$B$9:$B$1040,0))</f>
        <v>44.595833333333331</v>
      </c>
      <c r="X409" s="175">
        <f>Assumptions!$G$55*Assumptions!$G$46*INDEX(Demand!X$9:X$1040, MATCH($C409, Demand!$B$9:$B$1040,0))</f>
        <v>44.595833333333331</v>
      </c>
    </row>
    <row r="410" spans="2:24" s="1" customFormat="1" x14ac:dyDescent="0.2">
      <c r="B410" s="220">
        <f>'Span data'!B411</f>
        <v>10395714</v>
      </c>
      <c r="C410" s="169" t="str">
        <f>'Span data'!C411</f>
        <v>RCT011</v>
      </c>
      <c r="D410" s="162"/>
      <c r="E410" s="175">
        <f>Assumptions!$G$55*Assumptions!$G$46*INDEX(Demand!E$9:E$1040, MATCH($C410, Demand!$B$9:$B$1040,0))</f>
        <v>39.933541666666663</v>
      </c>
      <c r="F410" s="175">
        <f>Assumptions!$G$55*Assumptions!$G$46*INDEX(Demand!F$9:F$1040, MATCH($C410, Demand!$B$9:$B$1040,0))</f>
        <v>40.541666666666664</v>
      </c>
      <c r="G410" s="175">
        <f>Assumptions!$G$55*Assumptions!$G$46*INDEX(Demand!G$9:G$1040, MATCH($C410, Demand!$B$9:$B$1040,0))</f>
        <v>41.251145833333332</v>
      </c>
      <c r="H410" s="175">
        <f>Assumptions!$G$55*Assumptions!$G$46*INDEX(Demand!H$9:H$1040, MATCH($C410, Demand!$B$9:$B$1040,0))</f>
        <v>41.960624999999993</v>
      </c>
      <c r="I410" s="175">
        <f>Assumptions!$G$55*Assumptions!$G$46*INDEX(Demand!I$9:I$1040, MATCH($C410, Demand!$B$9:$B$1040,0))</f>
        <v>42.163333333333334</v>
      </c>
      <c r="J410" s="175">
        <f>Assumptions!$G$55*Assumptions!$G$46*INDEX(Demand!J$9:J$1040, MATCH($C410, Demand!$B$9:$B$1040,0))</f>
        <v>42.568750000000001</v>
      </c>
      <c r="K410" s="175">
        <f>Assumptions!$G$55*Assumptions!$G$46*INDEX(Demand!K$9:K$1040, MATCH($C410, Demand!$B$9:$B$1040,0))</f>
        <v>43.379583333333336</v>
      </c>
      <c r="L410" s="175">
        <f>Assumptions!$G$55*Assumptions!$G$46*INDEX(Demand!L$9:L$1040, MATCH($C410, Demand!$B$9:$B$1040,0))</f>
        <v>44.291770833333324</v>
      </c>
      <c r="M410" s="175">
        <f>Assumptions!$G$55*Assumptions!$G$46*INDEX(Demand!M$9:M$1040, MATCH($C410, Demand!$B$9:$B$1040,0))</f>
        <v>44.595833333333331</v>
      </c>
      <c r="N410" s="175">
        <f>Assumptions!$G$55*Assumptions!$G$46*INDEX(Demand!N$9:N$1040, MATCH($C410, Demand!$B$9:$B$1040,0))</f>
        <v>44.595833333333331</v>
      </c>
      <c r="O410" s="175">
        <f>Assumptions!$G$55*Assumptions!$G$46*INDEX(Demand!O$9:O$1040, MATCH($C410, Demand!$B$9:$B$1040,0))</f>
        <v>44.595833333333331</v>
      </c>
      <c r="P410" s="175">
        <f>Assumptions!$G$55*Assumptions!$G$46*INDEX(Demand!P$9:P$1040, MATCH($C410, Demand!$B$9:$B$1040,0))</f>
        <v>44.595833333333331</v>
      </c>
      <c r="Q410" s="175">
        <f>Assumptions!$G$55*Assumptions!$G$46*INDEX(Demand!Q$9:Q$1040, MATCH($C410, Demand!$B$9:$B$1040,0))</f>
        <v>44.595833333333331</v>
      </c>
      <c r="R410" s="175">
        <f>Assumptions!$G$55*Assumptions!$G$46*INDEX(Demand!R$9:R$1040, MATCH($C410, Demand!$B$9:$B$1040,0))</f>
        <v>44.595833333333331</v>
      </c>
      <c r="S410" s="175">
        <f>Assumptions!$G$55*Assumptions!$G$46*INDEX(Demand!S$9:S$1040, MATCH($C410, Demand!$B$9:$B$1040,0))</f>
        <v>44.595833333333331</v>
      </c>
      <c r="T410" s="175">
        <f>Assumptions!$G$55*Assumptions!$G$46*INDEX(Demand!T$9:T$1040, MATCH($C410, Demand!$B$9:$B$1040,0))</f>
        <v>44.595833333333331</v>
      </c>
      <c r="U410" s="175">
        <f>Assumptions!$G$55*Assumptions!$G$46*INDEX(Demand!U$9:U$1040, MATCH($C410, Demand!$B$9:$B$1040,0))</f>
        <v>44.595833333333331</v>
      </c>
      <c r="V410" s="175">
        <f>Assumptions!$G$55*Assumptions!$G$46*INDEX(Demand!V$9:V$1040, MATCH($C410, Demand!$B$9:$B$1040,0))</f>
        <v>44.595833333333331</v>
      </c>
      <c r="W410" s="175">
        <f>Assumptions!$G$55*Assumptions!$G$46*INDEX(Demand!W$9:W$1040, MATCH($C410, Demand!$B$9:$B$1040,0))</f>
        <v>44.595833333333331</v>
      </c>
      <c r="X410" s="175">
        <f>Assumptions!$G$55*Assumptions!$G$46*INDEX(Demand!X$9:X$1040, MATCH($C410, Demand!$B$9:$B$1040,0))</f>
        <v>44.595833333333331</v>
      </c>
    </row>
    <row r="411" spans="2:24" s="1" customFormat="1" x14ac:dyDescent="0.2">
      <c r="B411" s="220">
        <f>'Span data'!B412</f>
        <v>10400226</v>
      </c>
      <c r="C411" s="169" t="str">
        <f>'Span data'!C412</f>
        <v>MDA023</v>
      </c>
      <c r="D411" s="162"/>
      <c r="E411" s="175">
        <f>Assumptions!$G$55*Assumptions!$G$46*INDEX(Demand!E$9:E$1040, MATCH($C411, Demand!$B$9:$B$1040,0))</f>
        <v>176.55895833333335</v>
      </c>
      <c r="F411" s="175">
        <f>Assumptions!$G$55*Assumptions!$G$46*INDEX(Demand!F$9:F$1040, MATCH($C411, Demand!$B$9:$B$1040,0))</f>
        <v>178.07927083333334</v>
      </c>
      <c r="G411" s="175">
        <f>Assumptions!$G$55*Assumptions!$G$46*INDEX(Demand!G$9:G$1040, MATCH($C411, Demand!$B$9:$B$1040,0))</f>
        <v>180.613125</v>
      </c>
      <c r="H411" s="175">
        <f>Assumptions!$G$55*Assumptions!$G$46*INDEX(Demand!H$9:H$1040, MATCH($C411, Demand!$B$9:$B$1040,0))</f>
        <v>182.33614583333332</v>
      </c>
      <c r="I411" s="175">
        <f>Assumptions!$G$55*Assumptions!$G$46*INDEX(Demand!I$9:I$1040, MATCH($C411, Demand!$B$9:$B$1040,0))</f>
        <v>183.04562499999994</v>
      </c>
      <c r="J411" s="175">
        <f>Assumptions!$G$55*Assumptions!$G$46*INDEX(Demand!J$9:J$1040, MATCH($C411, Demand!$B$9:$B$1040,0))</f>
        <v>184.16052083333335</v>
      </c>
      <c r="K411" s="175">
        <f>Assumptions!$G$55*Assumptions!$G$46*INDEX(Demand!K$9:K$1040, MATCH($C411, Demand!$B$9:$B$1040,0))</f>
        <v>186.5930208333333</v>
      </c>
      <c r="L411" s="175">
        <f>Assumptions!$G$55*Assumptions!$G$46*INDEX(Demand!L$9:L$1040, MATCH($C411, Demand!$B$9:$B$1040,0))</f>
        <v>189.53229166666662</v>
      </c>
      <c r="M411" s="175">
        <f>Assumptions!$G$55*Assumptions!$G$46*INDEX(Demand!M$9:M$1040, MATCH($C411, Demand!$B$9:$B$1040,0))</f>
        <v>190.34312499999999</v>
      </c>
      <c r="N411" s="175">
        <f>Assumptions!$G$55*Assumptions!$G$46*INDEX(Demand!N$9:N$1040, MATCH($C411, Demand!$B$9:$B$1040,0))</f>
        <v>190.34312499999999</v>
      </c>
      <c r="O411" s="175">
        <f>Assumptions!$G$55*Assumptions!$G$46*INDEX(Demand!O$9:O$1040, MATCH($C411, Demand!$B$9:$B$1040,0))</f>
        <v>190.34312499999999</v>
      </c>
      <c r="P411" s="175">
        <f>Assumptions!$G$55*Assumptions!$G$46*INDEX(Demand!P$9:P$1040, MATCH($C411, Demand!$B$9:$B$1040,0))</f>
        <v>190.34312499999999</v>
      </c>
      <c r="Q411" s="175">
        <f>Assumptions!$G$55*Assumptions!$G$46*INDEX(Demand!Q$9:Q$1040, MATCH($C411, Demand!$B$9:$B$1040,0))</f>
        <v>190.34312499999999</v>
      </c>
      <c r="R411" s="175">
        <f>Assumptions!$G$55*Assumptions!$G$46*INDEX(Demand!R$9:R$1040, MATCH($C411, Demand!$B$9:$B$1040,0))</f>
        <v>190.34312499999999</v>
      </c>
      <c r="S411" s="175">
        <f>Assumptions!$G$55*Assumptions!$G$46*INDEX(Demand!S$9:S$1040, MATCH($C411, Demand!$B$9:$B$1040,0))</f>
        <v>190.34312499999999</v>
      </c>
      <c r="T411" s="175">
        <f>Assumptions!$G$55*Assumptions!$G$46*INDEX(Demand!T$9:T$1040, MATCH($C411, Demand!$B$9:$B$1040,0))</f>
        <v>190.34312499999999</v>
      </c>
      <c r="U411" s="175">
        <f>Assumptions!$G$55*Assumptions!$G$46*INDEX(Demand!U$9:U$1040, MATCH($C411, Demand!$B$9:$B$1040,0))</f>
        <v>190.34312499999999</v>
      </c>
      <c r="V411" s="175">
        <f>Assumptions!$G$55*Assumptions!$G$46*INDEX(Demand!V$9:V$1040, MATCH($C411, Demand!$B$9:$B$1040,0))</f>
        <v>190.34312499999999</v>
      </c>
      <c r="W411" s="175">
        <f>Assumptions!$G$55*Assumptions!$G$46*INDEX(Demand!W$9:W$1040, MATCH($C411, Demand!$B$9:$B$1040,0))</f>
        <v>190.34312499999999</v>
      </c>
      <c r="X411" s="175">
        <f>Assumptions!$G$55*Assumptions!$G$46*INDEX(Demand!X$9:X$1040, MATCH($C411, Demand!$B$9:$B$1040,0))</f>
        <v>190.34312499999999</v>
      </c>
    </row>
    <row r="412" spans="2:24" s="1" customFormat="1" x14ac:dyDescent="0.2">
      <c r="B412" s="220">
        <f>'Span data'!B413</f>
        <v>10400310</v>
      </c>
      <c r="C412" s="169" t="str">
        <f>'Span data'!C413</f>
        <v>MDA023</v>
      </c>
      <c r="D412" s="162"/>
      <c r="E412" s="175">
        <f>Assumptions!$G$55*Assumptions!$G$46*INDEX(Demand!E$9:E$1040, MATCH($C412, Demand!$B$9:$B$1040,0))</f>
        <v>176.55895833333335</v>
      </c>
      <c r="F412" s="175">
        <f>Assumptions!$G$55*Assumptions!$G$46*INDEX(Demand!F$9:F$1040, MATCH($C412, Demand!$B$9:$B$1040,0))</f>
        <v>178.07927083333334</v>
      </c>
      <c r="G412" s="175">
        <f>Assumptions!$G$55*Assumptions!$G$46*INDEX(Demand!G$9:G$1040, MATCH($C412, Demand!$B$9:$B$1040,0))</f>
        <v>180.613125</v>
      </c>
      <c r="H412" s="175">
        <f>Assumptions!$G$55*Assumptions!$G$46*INDEX(Demand!H$9:H$1040, MATCH($C412, Demand!$B$9:$B$1040,0))</f>
        <v>182.33614583333332</v>
      </c>
      <c r="I412" s="175">
        <f>Assumptions!$G$55*Assumptions!$G$46*INDEX(Demand!I$9:I$1040, MATCH($C412, Demand!$B$9:$B$1040,0))</f>
        <v>183.04562499999994</v>
      </c>
      <c r="J412" s="175">
        <f>Assumptions!$G$55*Assumptions!$G$46*INDEX(Demand!J$9:J$1040, MATCH($C412, Demand!$B$9:$B$1040,0))</f>
        <v>184.16052083333335</v>
      </c>
      <c r="K412" s="175">
        <f>Assumptions!$G$55*Assumptions!$G$46*INDEX(Demand!K$9:K$1040, MATCH($C412, Demand!$B$9:$B$1040,0))</f>
        <v>186.5930208333333</v>
      </c>
      <c r="L412" s="175">
        <f>Assumptions!$G$55*Assumptions!$G$46*INDEX(Demand!L$9:L$1040, MATCH($C412, Demand!$B$9:$B$1040,0))</f>
        <v>189.53229166666662</v>
      </c>
      <c r="M412" s="175">
        <f>Assumptions!$G$55*Assumptions!$G$46*INDEX(Demand!M$9:M$1040, MATCH($C412, Demand!$B$9:$B$1040,0))</f>
        <v>190.34312499999999</v>
      </c>
      <c r="N412" s="175">
        <f>Assumptions!$G$55*Assumptions!$G$46*INDEX(Demand!N$9:N$1040, MATCH($C412, Demand!$B$9:$B$1040,0))</f>
        <v>190.34312499999999</v>
      </c>
      <c r="O412" s="175">
        <f>Assumptions!$G$55*Assumptions!$G$46*INDEX(Demand!O$9:O$1040, MATCH($C412, Demand!$B$9:$B$1040,0))</f>
        <v>190.34312499999999</v>
      </c>
      <c r="P412" s="175">
        <f>Assumptions!$G$55*Assumptions!$G$46*INDEX(Demand!P$9:P$1040, MATCH($C412, Demand!$B$9:$B$1040,0))</f>
        <v>190.34312499999999</v>
      </c>
      <c r="Q412" s="175">
        <f>Assumptions!$G$55*Assumptions!$G$46*INDEX(Demand!Q$9:Q$1040, MATCH($C412, Demand!$B$9:$B$1040,0))</f>
        <v>190.34312499999999</v>
      </c>
      <c r="R412" s="175">
        <f>Assumptions!$G$55*Assumptions!$G$46*INDEX(Demand!R$9:R$1040, MATCH($C412, Demand!$B$9:$B$1040,0))</f>
        <v>190.34312499999999</v>
      </c>
      <c r="S412" s="175">
        <f>Assumptions!$G$55*Assumptions!$G$46*INDEX(Demand!S$9:S$1040, MATCH($C412, Demand!$B$9:$B$1040,0))</f>
        <v>190.34312499999999</v>
      </c>
      <c r="T412" s="175">
        <f>Assumptions!$G$55*Assumptions!$G$46*INDEX(Demand!T$9:T$1040, MATCH($C412, Demand!$B$9:$B$1040,0))</f>
        <v>190.34312499999999</v>
      </c>
      <c r="U412" s="175">
        <f>Assumptions!$G$55*Assumptions!$G$46*INDEX(Demand!U$9:U$1040, MATCH($C412, Demand!$B$9:$B$1040,0))</f>
        <v>190.34312499999999</v>
      </c>
      <c r="V412" s="175">
        <f>Assumptions!$G$55*Assumptions!$G$46*INDEX(Demand!V$9:V$1040, MATCH($C412, Demand!$B$9:$B$1040,0))</f>
        <v>190.34312499999999</v>
      </c>
      <c r="W412" s="175">
        <f>Assumptions!$G$55*Assumptions!$G$46*INDEX(Demand!W$9:W$1040, MATCH($C412, Demand!$B$9:$B$1040,0))</f>
        <v>190.34312499999999</v>
      </c>
      <c r="X412" s="175">
        <f>Assumptions!$G$55*Assumptions!$G$46*INDEX(Demand!X$9:X$1040, MATCH($C412, Demand!$B$9:$B$1040,0))</f>
        <v>190.34312499999999</v>
      </c>
    </row>
    <row r="413" spans="2:24" s="1" customFormat="1" x14ac:dyDescent="0.2">
      <c r="B413" s="220">
        <f>'Span data'!B414</f>
        <v>10400311</v>
      </c>
      <c r="C413" s="169" t="str">
        <f>'Span data'!C414</f>
        <v>MDA023</v>
      </c>
      <c r="D413" s="162"/>
      <c r="E413" s="175">
        <f>Assumptions!$G$55*Assumptions!$G$46*INDEX(Demand!E$9:E$1040, MATCH($C413, Demand!$B$9:$B$1040,0))</f>
        <v>176.55895833333335</v>
      </c>
      <c r="F413" s="175">
        <f>Assumptions!$G$55*Assumptions!$G$46*INDEX(Demand!F$9:F$1040, MATCH($C413, Demand!$B$9:$B$1040,0))</f>
        <v>178.07927083333334</v>
      </c>
      <c r="G413" s="175">
        <f>Assumptions!$G$55*Assumptions!$G$46*INDEX(Demand!G$9:G$1040, MATCH($C413, Demand!$B$9:$B$1040,0))</f>
        <v>180.613125</v>
      </c>
      <c r="H413" s="175">
        <f>Assumptions!$G$55*Assumptions!$G$46*INDEX(Demand!H$9:H$1040, MATCH($C413, Demand!$B$9:$B$1040,0))</f>
        <v>182.33614583333332</v>
      </c>
      <c r="I413" s="175">
        <f>Assumptions!$G$55*Assumptions!$G$46*INDEX(Demand!I$9:I$1040, MATCH($C413, Demand!$B$9:$B$1040,0))</f>
        <v>183.04562499999994</v>
      </c>
      <c r="J413" s="175">
        <f>Assumptions!$G$55*Assumptions!$G$46*INDEX(Demand!J$9:J$1040, MATCH($C413, Demand!$B$9:$B$1040,0))</f>
        <v>184.16052083333335</v>
      </c>
      <c r="K413" s="175">
        <f>Assumptions!$G$55*Assumptions!$G$46*INDEX(Demand!K$9:K$1040, MATCH($C413, Demand!$B$9:$B$1040,0))</f>
        <v>186.5930208333333</v>
      </c>
      <c r="L413" s="175">
        <f>Assumptions!$G$55*Assumptions!$G$46*INDEX(Demand!L$9:L$1040, MATCH($C413, Demand!$B$9:$B$1040,0))</f>
        <v>189.53229166666662</v>
      </c>
      <c r="M413" s="175">
        <f>Assumptions!$G$55*Assumptions!$G$46*INDEX(Demand!M$9:M$1040, MATCH($C413, Demand!$B$9:$B$1040,0))</f>
        <v>190.34312499999999</v>
      </c>
      <c r="N413" s="175">
        <f>Assumptions!$G$55*Assumptions!$G$46*INDEX(Demand!N$9:N$1040, MATCH($C413, Demand!$B$9:$B$1040,0))</f>
        <v>190.34312499999999</v>
      </c>
      <c r="O413" s="175">
        <f>Assumptions!$G$55*Assumptions!$G$46*INDEX(Demand!O$9:O$1040, MATCH($C413, Demand!$B$9:$B$1040,0))</f>
        <v>190.34312499999999</v>
      </c>
      <c r="P413" s="175">
        <f>Assumptions!$G$55*Assumptions!$G$46*INDEX(Demand!P$9:P$1040, MATCH($C413, Demand!$B$9:$B$1040,0))</f>
        <v>190.34312499999999</v>
      </c>
      <c r="Q413" s="175">
        <f>Assumptions!$G$55*Assumptions!$G$46*INDEX(Demand!Q$9:Q$1040, MATCH($C413, Demand!$B$9:$B$1040,0))</f>
        <v>190.34312499999999</v>
      </c>
      <c r="R413" s="175">
        <f>Assumptions!$G$55*Assumptions!$G$46*INDEX(Demand!R$9:R$1040, MATCH($C413, Demand!$B$9:$B$1040,0))</f>
        <v>190.34312499999999</v>
      </c>
      <c r="S413" s="175">
        <f>Assumptions!$G$55*Assumptions!$G$46*INDEX(Demand!S$9:S$1040, MATCH($C413, Demand!$B$9:$B$1040,0))</f>
        <v>190.34312499999999</v>
      </c>
      <c r="T413" s="175">
        <f>Assumptions!$G$55*Assumptions!$G$46*INDEX(Demand!T$9:T$1040, MATCH($C413, Demand!$B$9:$B$1040,0))</f>
        <v>190.34312499999999</v>
      </c>
      <c r="U413" s="175">
        <f>Assumptions!$G$55*Assumptions!$G$46*INDEX(Demand!U$9:U$1040, MATCH($C413, Demand!$B$9:$B$1040,0))</f>
        <v>190.34312499999999</v>
      </c>
      <c r="V413" s="175">
        <f>Assumptions!$G$55*Assumptions!$G$46*INDEX(Demand!V$9:V$1040, MATCH($C413, Demand!$B$9:$B$1040,0))</f>
        <v>190.34312499999999</v>
      </c>
      <c r="W413" s="175">
        <f>Assumptions!$G$55*Assumptions!$G$46*INDEX(Demand!W$9:W$1040, MATCH($C413, Demand!$B$9:$B$1040,0))</f>
        <v>190.34312499999999</v>
      </c>
      <c r="X413" s="175">
        <f>Assumptions!$G$55*Assumptions!$G$46*INDEX(Demand!X$9:X$1040, MATCH($C413, Demand!$B$9:$B$1040,0))</f>
        <v>190.34312499999999</v>
      </c>
    </row>
    <row r="414" spans="2:24" s="1" customFormat="1" x14ac:dyDescent="0.2">
      <c r="B414" s="220">
        <f>'Span data'!B415</f>
        <v>10400312</v>
      </c>
      <c r="C414" s="169" t="str">
        <f>'Span data'!C415</f>
        <v>MDA023</v>
      </c>
      <c r="D414" s="162"/>
      <c r="E414" s="175">
        <f>Assumptions!$G$55*Assumptions!$G$46*INDEX(Demand!E$9:E$1040, MATCH($C414, Demand!$B$9:$B$1040,0))</f>
        <v>176.55895833333335</v>
      </c>
      <c r="F414" s="175">
        <f>Assumptions!$G$55*Assumptions!$G$46*INDEX(Demand!F$9:F$1040, MATCH($C414, Demand!$B$9:$B$1040,0))</f>
        <v>178.07927083333334</v>
      </c>
      <c r="G414" s="175">
        <f>Assumptions!$G$55*Assumptions!$G$46*INDEX(Demand!G$9:G$1040, MATCH($C414, Demand!$B$9:$B$1040,0))</f>
        <v>180.613125</v>
      </c>
      <c r="H414" s="175">
        <f>Assumptions!$G$55*Assumptions!$G$46*INDEX(Demand!H$9:H$1040, MATCH($C414, Demand!$B$9:$B$1040,0))</f>
        <v>182.33614583333332</v>
      </c>
      <c r="I414" s="175">
        <f>Assumptions!$G$55*Assumptions!$G$46*INDEX(Demand!I$9:I$1040, MATCH($C414, Demand!$B$9:$B$1040,0))</f>
        <v>183.04562499999994</v>
      </c>
      <c r="J414" s="175">
        <f>Assumptions!$G$55*Assumptions!$G$46*INDEX(Demand!J$9:J$1040, MATCH($C414, Demand!$B$9:$B$1040,0))</f>
        <v>184.16052083333335</v>
      </c>
      <c r="K414" s="175">
        <f>Assumptions!$G$55*Assumptions!$G$46*INDEX(Demand!K$9:K$1040, MATCH($C414, Demand!$B$9:$B$1040,0))</f>
        <v>186.5930208333333</v>
      </c>
      <c r="L414" s="175">
        <f>Assumptions!$G$55*Assumptions!$G$46*INDEX(Demand!L$9:L$1040, MATCH($C414, Demand!$B$9:$B$1040,0))</f>
        <v>189.53229166666662</v>
      </c>
      <c r="M414" s="175">
        <f>Assumptions!$G$55*Assumptions!$G$46*INDEX(Demand!M$9:M$1040, MATCH($C414, Demand!$B$9:$B$1040,0))</f>
        <v>190.34312499999999</v>
      </c>
      <c r="N414" s="175">
        <f>Assumptions!$G$55*Assumptions!$G$46*INDEX(Demand!N$9:N$1040, MATCH($C414, Demand!$B$9:$B$1040,0))</f>
        <v>190.34312499999999</v>
      </c>
      <c r="O414" s="175">
        <f>Assumptions!$G$55*Assumptions!$G$46*INDEX(Demand!O$9:O$1040, MATCH($C414, Demand!$B$9:$B$1040,0))</f>
        <v>190.34312499999999</v>
      </c>
      <c r="P414" s="175">
        <f>Assumptions!$G$55*Assumptions!$G$46*INDEX(Demand!P$9:P$1040, MATCH($C414, Demand!$B$9:$B$1040,0))</f>
        <v>190.34312499999999</v>
      </c>
      <c r="Q414" s="175">
        <f>Assumptions!$G$55*Assumptions!$G$46*INDEX(Demand!Q$9:Q$1040, MATCH($C414, Demand!$B$9:$B$1040,0))</f>
        <v>190.34312499999999</v>
      </c>
      <c r="R414" s="175">
        <f>Assumptions!$G$55*Assumptions!$G$46*INDEX(Demand!R$9:R$1040, MATCH($C414, Demand!$B$9:$B$1040,0))</f>
        <v>190.34312499999999</v>
      </c>
      <c r="S414" s="175">
        <f>Assumptions!$G$55*Assumptions!$G$46*INDEX(Demand!S$9:S$1040, MATCH($C414, Demand!$B$9:$B$1040,0))</f>
        <v>190.34312499999999</v>
      </c>
      <c r="T414" s="175">
        <f>Assumptions!$G$55*Assumptions!$G$46*INDEX(Demand!T$9:T$1040, MATCH($C414, Demand!$B$9:$B$1040,0))</f>
        <v>190.34312499999999</v>
      </c>
      <c r="U414" s="175">
        <f>Assumptions!$G$55*Assumptions!$G$46*INDEX(Demand!U$9:U$1040, MATCH($C414, Demand!$B$9:$B$1040,0))</f>
        <v>190.34312499999999</v>
      </c>
      <c r="V414" s="175">
        <f>Assumptions!$G$55*Assumptions!$G$46*INDEX(Demand!V$9:V$1040, MATCH($C414, Demand!$B$9:$B$1040,0))</f>
        <v>190.34312499999999</v>
      </c>
      <c r="W414" s="175">
        <f>Assumptions!$G$55*Assumptions!$G$46*INDEX(Demand!W$9:W$1040, MATCH($C414, Demand!$B$9:$B$1040,0))</f>
        <v>190.34312499999999</v>
      </c>
      <c r="X414" s="175">
        <f>Assumptions!$G$55*Assumptions!$G$46*INDEX(Demand!X$9:X$1040, MATCH($C414, Demand!$B$9:$B$1040,0))</f>
        <v>190.34312499999999</v>
      </c>
    </row>
    <row r="415" spans="2:24" s="1" customFormat="1" x14ac:dyDescent="0.2">
      <c r="B415" s="220">
        <f>'Span data'!B416</f>
        <v>10402508</v>
      </c>
      <c r="C415" s="169" t="str">
        <f>'Span data'!C416</f>
        <v>RCT011</v>
      </c>
      <c r="D415" s="162"/>
      <c r="E415" s="175">
        <f>Assumptions!$G$55*Assumptions!$G$46*INDEX(Demand!E$9:E$1040, MATCH($C415, Demand!$B$9:$B$1040,0))</f>
        <v>39.933541666666663</v>
      </c>
      <c r="F415" s="175">
        <f>Assumptions!$G$55*Assumptions!$G$46*INDEX(Demand!F$9:F$1040, MATCH($C415, Demand!$B$9:$B$1040,0))</f>
        <v>40.541666666666664</v>
      </c>
      <c r="G415" s="175">
        <f>Assumptions!$G$55*Assumptions!$G$46*INDEX(Demand!G$9:G$1040, MATCH($C415, Demand!$B$9:$B$1040,0))</f>
        <v>41.251145833333332</v>
      </c>
      <c r="H415" s="175">
        <f>Assumptions!$G$55*Assumptions!$G$46*INDEX(Demand!H$9:H$1040, MATCH($C415, Demand!$B$9:$B$1040,0))</f>
        <v>41.960624999999993</v>
      </c>
      <c r="I415" s="175">
        <f>Assumptions!$G$55*Assumptions!$G$46*INDEX(Demand!I$9:I$1040, MATCH($C415, Demand!$B$9:$B$1040,0))</f>
        <v>42.163333333333334</v>
      </c>
      <c r="J415" s="175">
        <f>Assumptions!$G$55*Assumptions!$G$46*INDEX(Demand!J$9:J$1040, MATCH($C415, Demand!$B$9:$B$1040,0))</f>
        <v>42.568750000000001</v>
      </c>
      <c r="K415" s="175">
        <f>Assumptions!$G$55*Assumptions!$G$46*INDEX(Demand!K$9:K$1040, MATCH($C415, Demand!$B$9:$B$1040,0))</f>
        <v>43.379583333333336</v>
      </c>
      <c r="L415" s="175">
        <f>Assumptions!$G$55*Assumptions!$G$46*INDEX(Demand!L$9:L$1040, MATCH($C415, Demand!$B$9:$B$1040,0))</f>
        <v>44.291770833333324</v>
      </c>
      <c r="M415" s="175">
        <f>Assumptions!$G$55*Assumptions!$G$46*INDEX(Demand!M$9:M$1040, MATCH($C415, Demand!$B$9:$B$1040,0))</f>
        <v>44.595833333333331</v>
      </c>
      <c r="N415" s="175">
        <f>Assumptions!$G$55*Assumptions!$G$46*INDEX(Demand!N$9:N$1040, MATCH($C415, Demand!$B$9:$B$1040,0))</f>
        <v>44.595833333333331</v>
      </c>
      <c r="O415" s="175">
        <f>Assumptions!$G$55*Assumptions!$G$46*INDEX(Demand!O$9:O$1040, MATCH($C415, Demand!$B$9:$B$1040,0))</f>
        <v>44.595833333333331</v>
      </c>
      <c r="P415" s="175">
        <f>Assumptions!$G$55*Assumptions!$G$46*INDEX(Demand!P$9:P$1040, MATCH($C415, Demand!$B$9:$B$1040,0))</f>
        <v>44.595833333333331</v>
      </c>
      <c r="Q415" s="175">
        <f>Assumptions!$G$55*Assumptions!$G$46*INDEX(Demand!Q$9:Q$1040, MATCH($C415, Demand!$B$9:$B$1040,0))</f>
        <v>44.595833333333331</v>
      </c>
      <c r="R415" s="175">
        <f>Assumptions!$G$55*Assumptions!$G$46*INDEX(Demand!R$9:R$1040, MATCH($C415, Demand!$B$9:$B$1040,0))</f>
        <v>44.595833333333331</v>
      </c>
      <c r="S415" s="175">
        <f>Assumptions!$G$55*Assumptions!$G$46*INDEX(Demand!S$9:S$1040, MATCH($C415, Demand!$B$9:$B$1040,0))</f>
        <v>44.595833333333331</v>
      </c>
      <c r="T415" s="175">
        <f>Assumptions!$G$55*Assumptions!$G$46*INDEX(Demand!T$9:T$1040, MATCH($C415, Demand!$B$9:$B$1040,0))</f>
        <v>44.595833333333331</v>
      </c>
      <c r="U415" s="175">
        <f>Assumptions!$G$55*Assumptions!$G$46*INDEX(Demand!U$9:U$1040, MATCH($C415, Demand!$B$9:$B$1040,0))</f>
        <v>44.595833333333331</v>
      </c>
      <c r="V415" s="175">
        <f>Assumptions!$G$55*Assumptions!$G$46*INDEX(Demand!V$9:V$1040, MATCH($C415, Demand!$B$9:$B$1040,0))</f>
        <v>44.595833333333331</v>
      </c>
      <c r="W415" s="175">
        <f>Assumptions!$G$55*Assumptions!$G$46*INDEX(Demand!W$9:W$1040, MATCH($C415, Demand!$B$9:$B$1040,0))</f>
        <v>44.595833333333331</v>
      </c>
      <c r="X415" s="175">
        <f>Assumptions!$G$55*Assumptions!$G$46*INDEX(Demand!X$9:X$1040, MATCH($C415, Demand!$B$9:$B$1040,0))</f>
        <v>44.595833333333331</v>
      </c>
    </row>
    <row r="416" spans="2:24" s="1" customFormat="1" x14ac:dyDescent="0.2">
      <c r="B416" s="220">
        <f>'Span data'!B417</f>
        <v>10402528</v>
      </c>
      <c r="C416" s="169" t="str">
        <f>'Span data'!C417</f>
        <v>RCT011</v>
      </c>
      <c r="D416" s="162"/>
      <c r="E416" s="175">
        <f>Assumptions!$G$55*Assumptions!$G$46*INDEX(Demand!E$9:E$1040, MATCH($C416, Demand!$B$9:$B$1040,0))</f>
        <v>39.933541666666663</v>
      </c>
      <c r="F416" s="175">
        <f>Assumptions!$G$55*Assumptions!$G$46*INDEX(Demand!F$9:F$1040, MATCH($C416, Demand!$B$9:$B$1040,0))</f>
        <v>40.541666666666664</v>
      </c>
      <c r="G416" s="175">
        <f>Assumptions!$G$55*Assumptions!$G$46*INDEX(Demand!G$9:G$1040, MATCH($C416, Demand!$B$9:$B$1040,0))</f>
        <v>41.251145833333332</v>
      </c>
      <c r="H416" s="175">
        <f>Assumptions!$G$55*Assumptions!$G$46*INDEX(Demand!H$9:H$1040, MATCH($C416, Demand!$B$9:$B$1040,0))</f>
        <v>41.960624999999993</v>
      </c>
      <c r="I416" s="175">
        <f>Assumptions!$G$55*Assumptions!$G$46*INDEX(Demand!I$9:I$1040, MATCH($C416, Demand!$B$9:$B$1040,0))</f>
        <v>42.163333333333334</v>
      </c>
      <c r="J416" s="175">
        <f>Assumptions!$G$55*Assumptions!$G$46*INDEX(Demand!J$9:J$1040, MATCH($C416, Demand!$B$9:$B$1040,0))</f>
        <v>42.568750000000001</v>
      </c>
      <c r="K416" s="175">
        <f>Assumptions!$G$55*Assumptions!$G$46*INDEX(Demand!K$9:K$1040, MATCH($C416, Demand!$B$9:$B$1040,0))</f>
        <v>43.379583333333336</v>
      </c>
      <c r="L416" s="175">
        <f>Assumptions!$G$55*Assumptions!$G$46*INDEX(Demand!L$9:L$1040, MATCH($C416, Demand!$B$9:$B$1040,0))</f>
        <v>44.291770833333324</v>
      </c>
      <c r="M416" s="175">
        <f>Assumptions!$G$55*Assumptions!$G$46*INDEX(Demand!M$9:M$1040, MATCH($C416, Demand!$B$9:$B$1040,0))</f>
        <v>44.595833333333331</v>
      </c>
      <c r="N416" s="175">
        <f>Assumptions!$G$55*Assumptions!$G$46*INDEX(Demand!N$9:N$1040, MATCH($C416, Demand!$B$9:$B$1040,0))</f>
        <v>44.595833333333331</v>
      </c>
      <c r="O416" s="175">
        <f>Assumptions!$G$55*Assumptions!$G$46*INDEX(Demand!O$9:O$1040, MATCH($C416, Demand!$B$9:$B$1040,0))</f>
        <v>44.595833333333331</v>
      </c>
      <c r="P416" s="175">
        <f>Assumptions!$G$55*Assumptions!$G$46*INDEX(Demand!P$9:P$1040, MATCH($C416, Demand!$B$9:$B$1040,0))</f>
        <v>44.595833333333331</v>
      </c>
      <c r="Q416" s="175">
        <f>Assumptions!$G$55*Assumptions!$G$46*INDEX(Demand!Q$9:Q$1040, MATCH($C416, Demand!$B$9:$B$1040,0))</f>
        <v>44.595833333333331</v>
      </c>
      <c r="R416" s="175">
        <f>Assumptions!$G$55*Assumptions!$G$46*INDEX(Demand!R$9:R$1040, MATCH($C416, Demand!$B$9:$B$1040,0))</f>
        <v>44.595833333333331</v>
      </c>
      <c r="S416" s="175">
        <f>Assumptions!$G$55*Assumptions!$G$46*INDEX(Demand!S$9:S$1040, MATCH($C416, Demand!$B$9:$B$1040,0))</f>
        <v>44.595833333333331</v>
      </c>
      <c r="T416" s="175">
        <f>Assumptions!$G$55*Assumptions!$G$46*INDEX(Demand!T$9:T$1040, MATCH($C416, Demand!$B$9:$B$1040,0))</f>
        <v>44.595833333333331</v>
      </c>
      <c r="U416" s="175">
        <f>Assumptions!$G$55*Assumptions!$G$46*INDEX(Demand!U$9:U$1040, MATCH($C416, Demand!$B$9:$B$1040,0))</f>
        <v>44.595833333333331</v>
      </c>
      <c r="V416" s="175">
        <f>Assumptions!$G$55*Assumptions!$G$46*INDEX(Demand!V$9:V$1040, MATCH($C416, Demand!$B$9:$B$1040,0))</f>
        <v>44.595833333333331</v>
      </c>
      <c r="W416" s="175">
        <f>Assumptions!$G$55*Assumptions!$G$46*INDEX(Demand!W$9:W$1040, MATCH($C416, Demand!$B$9:$B$1040,0))</f>
        <v>44.595833333333331</v>
      </c>
      <c r="X416" s="175">
        <f>Assumptions!$G$55*Assumptions!$G$46*INDEX(Demand!X$9:X$1040, MATCH($C416, Demand!$B$9:$B$1040,0))</f>
        <v>44.595833333333331</v>
      </c>
    </row>
    <row r="417" spans="2:24" s="1" customFormat="1" x14ac:dyDescent="0.2">
      <c r="B417" s="220">
        <f>'Span data'!B418</f>
        <v>10403961</v>
      </c>
      <c r="C417" s="169" t="str">
        <f>'Span data'!C418</f>
        <v>CLC003</v>
      </c>
      <c r="D417" s="162"/>
      <c r="E417" s="175">
        <f>Assumptions!$G$55*Assumptions!$G$46*INDEX(Demand!E$9:E$1040, MATCH($C417, Demand!$B$9:$B$1040,0))</f>
        <v>70.947916666666657</v>
      </c>
      <c r="F417" s="175">
        <f>Assumptions!$G$55*Assumptions!$G$46*INDEX(Demand!F$9:F$1040, MATCH($C417, Demand!$B$9:$B$1040,0))</f>
        <v>71.860104166666659</v>
      </c>
      <c r="G417" s="175">
        <f>Assumptions!$G$55*Assumptions!$G$46*INDEX(Demand!G$9:G$1040, MATCH($C417, Demand!$B$9:$B$1040,0))</f>
        <v>73.481770833333314</v>
      </c>
      <c r="H417" s="175">
        <f>Assumptions!$G$55*Assumptions!$G$46*INDEX(Demand!H$9:H$1040, MATCH($C417, Demand!$B$9:$B$1040,0))</f>
        <v>74.799374999999984</v>
      </c>
      <c r="I417" s="175">
        <f>Assumptions!$G$55*Assumptions!$G$46*INDEX(Demand!I$9:I$1040, MATCH($C417, Demand!$B$9:$B$1040,0))</f>
        <v>75.103437499999984</v>
      </c>
      <c r="J417" s="175">
        <f>Assumptions!$G$55*Assumptions!$G$46*INDEX(Demand!J$9:J$1040, MATCH($C417, Demand!$B$9:$B$1040,0))</f>
        <v>75.812916666666666</v>
      </c>
      <c r="K417" s="175">
        <f>Assumptions!$G$55*Assumptions!$G$46*INDEX(Demand!K$9:K$1040, MATCH($C417, Demand!$B$9:$B$1040,0))</f>
        <v>77.333229166666655</v>
      </c>
      <c r="L417" s="175">
        <f>Assumptions!$G$55*Assumptions!$G$46*INDEX(Demand!L$9:L$1040, MATCH($C417, Demand!$B$9:$B$1040,0))</f>
        <v>79.461666666666659</v>
      </c>
      <c r="M417" s="175">
        <f>Assumptions!$G$55*Assumptions!$G$46*INDEX(Demand!M$9:M$1040, MATCH($C417, Demand!$B$9:$B$1040,0))</f>
        <v>80.373854166666661</v>
      </c>
      <c r="N417" s="175">
        <f>Assumptions!$G$55*Assumptions!$G$46*INDEX(Demand!N$9:N$1040, MATCH($C417, Demand!$B$9:$B$1040,0))</f>
        <v>80.373854166666661</v>
      </c>
      <c r="O417" s="175">
        <f>Assumptions!$G$55*Assumptions!$G$46*INDEX(Demand!O$9:O$1040, MATCH($C417, Demand!$B$9:$B$1040,0))</f>
        <v>80.373854166666661</v>
      </c>
      <c r="P417" s="175">
        <f>Assumptions!$G$55*Assumptions!$G$46*INDEX(Demand!P$9:P$1040, MATCH($C417, Demand!$B$9:$B$1040,0))</f>
        <v>80.373854166666661</v>
      </c>
      <c r="Q417" s="175">
        <f>Assumptions!$G$55*Assumptions!$G$46*INDEX(Demand!Q$9:Q$1040, MATCH($C417, Demand!$B$9:$B$1040,0))</f>
        <v>80.373854166666661</v>
      </c>
      <c r="R417" s="175">
        <f>Assumptions!$G$55*Assumptions!$G$46*INDEX(Demand!R$9:R$1040, MATCH($C417, Demand!$B$9:$B$1040,0))</f>
        <v>80.373854166666661</v>
      </c>
      <c r="S417" s="175">
        <f>Assumptions!$G$55*Assumptions!$G$46*INDEX(Demand!S$9:S$1040, MATCH($C417, Demand!$B$9:$B$1040,0))</f>
        <v>80.373854166666661</v>
      </c>
      <c r="T417" s="175">
        <f>Assumptions!$G$55*Assumptions!$G$46*INDEX(Demand!T$9:T$1040, MATCH($C417, Demand!$B$9:$B$1040,0))</f>
        <v>80.373854166666661</v>
      </c>
      <c r="U417" s="175">
        <f>Assumptions!$G$55*Assumptions!$G$46*INDEX(Demand!U$9:U$1040, MATCH($C417, Demand!$B$9:$B$1040,0))</f>
        <v>80.373854166666661</v>
      </c>
      <c r="V417" s="175">
        <f>Assumptions!$G$55*Assumptions!$G$46*INDEX(Demand!V$9:V$1040, MATCH($C417, Demand!$B$9:$B$1040,0))</f>
        <v>80.373854166666661</v>
      </c>
      <c r="W417" s="175">
        <f>Assumptions!$G$55*Assumptions!$G$46*INDEX(Demand!W$9:W$1040, MATCH($C417, Demand!$B$9:$B$1040,0))</f>
        <v>80.373854166666661</v>
      </c>
      <c r="X417" s="175">
        <f>Assumptions!$G$55*Assumptions!$G$46*INDEX(Demand!X$9:X$1040, MATCH($C417, Demand!$B$9:$B$1040,0))</f>
        <v>80.373854166666661</v>
      </c>
    </row>
    <row r="418" spans="2:24" s="1" customFormat="1" x14ac:dyDescent="0.2">
      <c r="B418" s="220">
        <f>'Span data'!B419</f>
        <v>10403963</v>
      </c>
      <c r="C418" s="169" t="str">
        <f>'Span data'!C419</f>
        <v>CLC003</v>
      </c>
      <c r="D418" s="162"/>
      <c r="E418" s="175">
        <f>Assumptions!$G$55*Assumptions!$G$46*INDEX(Demand!E$9:E$1040, MATCH($C418, Demand!$B$9:$B$1040,0))</f>
        <v>70.947916666666657</v>
      </c>
      <c r="F418" s="175">
        <f>Assumptions!$G$55*Assumptions!$G$46*INDEX(Demand!F$9:F$1040, MATCH($C418, Demand!$B$9:$B$1040,0))</f>
        <v>71.860104166666659</v>
      </c>
      <c r="G418" s="175">
        <f>Assumptions!$G$55*Assumptions!$G$46*INDEX(Demand!G$9:G$1040, MATCH($C418, Demand!$B$9:$B$1040,0))</f>
        <v>73.481770833333314</v>
      </c>
      <c r="H418" s="175">
        <f>Assumptions!$G$55*Assumptions!$G$46*INDEX(Demand!H$9:H$1040, MATCH($C418, Demand!$B$9:$B$1040,0))</f>
        <v>74.799374999999984</v>
      </c>
      <c r="I418" s="175">
        <f>Assumptions!$G$55*Assumptions!$G$46*INDEX(Demand!I$9:I$1040, MATCH($C418, Demand!$B$9:$B$1040,0))</f>
        <v>75.103437499999984</v>
      </c>
      <c r="J418" s="175">
        <f>Assumptions!$G$55*Assumptions!$G$46*INDEX(Demand!J$9:J$1040, MATCH($C418, Demand!$B$9:$B$1040,0))</f>
        <v>75.812916666666666</v>
      </c>
      <c r="K418" s="175">
        <f>Assumptions!$G$55*Assumptions!$G$46*INDEX(Demand!K$9:K$1040, MATCH($C418, Demand!$B$9:$B$1040,0))</f>
        <v>77.333229166666655</v>
      </c>
      <c r="L418" s="175">
        <f>Assumptions!$G$55*Assumptions!$G$46*INDEX(Demand!L$9:L$1040, MATCH($C418, Demand!$B$9:$B$1040,0))</f>
        <v>79.461666666666659</v>
      </c>
      <c r="M418" s="175">
        <f>Assumptions!$G$55*Assumptions!$G$46*INDEX(Demand!M$9:M$1040, MATCH($C418, Demand!$B$9:$B$1040,0))</f>
        <v>80.373854166666661</v>
      </c>
      <c r="N418" s="175">
        <f>Assumptions!$G$55*Assumptions!$G$46*INDEX(Demand!N$9:N$1040, MATCH($C418, Demand!$B$9:$B$1040,0))</f>
        <v>80.373854166666661</v>
      </c>
      <c r="O418" s="175">
        <f>Assumptions!$G$55*Assumptions!$G$46*INDEX(Demand!O$9:O$1040, MATCH($C418, Demand!$B$9:$B$1040,0))</f>
        <v>80.373854166666661</v>
      </c>
      <c r="P418" s="175">
        <f>Assumptions!$G$55*Assumptions!$G$46*INDEX(Demand!P$9:P$1040, MATCH($C418, Demand!$B$9:$B$1040,0))</f>
        <v>80.373854166666661</v>
      </c>
      <c r="Q418" s="175">
        <f>Assumptions!$G$55*Assumptions!$G$46*INDEX(Demand!Q$9:Q$1040, MATCH($C418, Demand!$B$9:$B$1040,0))</f>
        <v>80.373854166666661</v>
      </c>
      <c r="R418" s="175">
        <f>Assumptions!$G$55*Assumptions!$G$46*INDEX(Demand!R$9:R$1040, MATCH($C418, Demand!$B$9:$B$1040,0))</f>
        <v>80.373854166666661</v>
      </c>
      <c r="S418" s="175">
        <f>Assumptions!$G$55*Assumptions!$G$46*INDEX(Demand!S$9:S$1040, MATCH($C418, Demand!$B$9:$B$1040,0))</f>
        <v>80.373854166666661</v>
      </c>
      <c r="T418" s="175">
        <f>Assumptions!$G$55*Assumptions!$G$46*INDEX(Demand!T$9:T$1040, MATCH($C418, Demand!$B$9:$B$1040,0))</f>
        <v>80.373854166666661</v>
      </c>
      <c r="U418" s="175">
        <f>Assumptions!$G$55*Assumptions!$G$46*INDEX(Demand!U$9:U$1040, MATCH($C418, Demand!$B$9:$B$1040,0))</f>
        <v>80.373854166666661</v>
      </c>
      <c r="V418" s="175">
        <f>Assumptions!$G$55*Assumptions!$G$46*INDEX(Demand!V$9:V$1040, MATCH($C418, Demand!$B$9:$B$1040,0))</f>
        <v>80.373854166666661</v>
      </c>
      <c r="W418" s="175">
        <f>Assumptions!$G$55*Assumptions!$G$46*INDEX(Demand!W$9:W$1040, MATCH($C418, Demand!$B$9:$B$1040,0))</f>
        <v>80.373854166666661</v>
      </c>
      <c r="X418" s="175">
        <f>Assumptions!$G$55*Assumptions!$G$46*INDEX(Demand!X$9:X$1040, MATCH($C418, Demand!$B$9:$B$1040,0))</f>
        <v>80.373854166666661</v>
      </c>
    </row>
    <row r="419" spans="2:24" s="1" customFormat="1" x14ac:dyDescent="0.2">
      <c r="B419" s="220">
        <f>'Span data'!B420</f>
        <v>10403984</v>
      </c>
      <c r="C419" s="169" t="str">
        <f>'Span data'!C420</f>
        <v>CLC003</v>
      </c>
      <c r="D419" s="162"/>
      <c r="E419" s="175">
        <f>Assumptions!$G$55*Assumptions!$G$46*INDEX(Demand!E$9:E$1040, MATCH($C419, Demand!$B$9:$B$1040,0))</f>
        <v>70.947916666666657</v>
      </c>
      <c r="F419" s="175">
        <f>Assumptions!$G$55*Assumptions!$G$46*INDEX(Demand!F$9:F$1040, MATCH($C419, Demand!$B$9:$B$1040,0))</f>
        <v>71.860104166666659</v>
      </c>
      <c r="G419" s="175">
        <f>Assumptions!$G$55*Assumptions!$G$46*INDEX(Demand!G$9:G$1040, MATCH($C419, Demand!$B$9:$B$1040,0))</f>
        <v>73.481770833333314</v>
      </c>
      <c r="H419" s="175">
        <f>Assumptions!$G$55*Assumptions!$G$46*INDEX(Demand!H$9:H$1040, MATCH($C419, Demand!$B$9:$B$1040,0))</f>
        <v>74.799374999999984</v>
      </c>
      <c r="I419" s="175">
        <f>Assumptions!$G$55*Assumptions!$G$46*INDEX(Demand!I$9:I$1040, MATCH($C419, Demand!$B$9:$B$1040,0))</f>
        <v>75.103437499999984</v>
      </c>
      <c r="J419" s="175">
        <f>Assumptions!$G$55*Assumptions!$G$46*INDEX(Demand!J$9:J$1040, MATCH($C419, Demand!$B$9:$B$1040,0))</f>
        <v>75.812916666666666</v>
      </c>
      <c r="K419" s="175">
        <f>Assumptions!$G$55*Assumptions!$G$46*INDEX(Demand!K$9:K$1040, MATCH($C419, Demand!$B$9:$B$1040,0))</f>
        <v>77.333229166666655</v>
      </c>
      <c r="L419" s="175">
        <f>Assumptions!$G$55*Assumptions!$G$46*INDEX(Demand!L$9:L$1040, MATCH($C419, Demand!$B$9:$B$1040,0))</f>
        <v>79.461666666666659</v>
      </c>
      <c r="M419" s="175">
        <f>Assumptions!$G$55*Assumptions!$G$46*INDEX(Demand!M$9:M$1040, MATCH($C419, Demand!$B$9:$B$1040,0))</f>
        <v>80.373854166666661</v>
      </c>
      <c r="N419" s="175">
        <f>Assumptions!$G$55*Assumptions!$G$46*INDEX(Demand!N$9:N$1040, MATCH($C419, Demand!$B$9:$B$1040,0))</f>
        <v>80.373854166666661</v>
      </c>
      <c r="O419" s="175">
        <f>Assumptions!$G$55*Assumptions!$G$46*INDEX(Demand!O$9:O$1040, MATCH($C419, Demand!$B$9:$B$1040,0))</f>
        <v>80.373854166666661</v>
      </c>
      <c r="P419" s="175">
        <f>Assumptions!$G$55*Assumptions!$G$46*INDEX(Demand!P$9:P$1040, MATCH($C419, Demand!$B$9:$B$1040,0))</f>
        <v>80.373854166666661</v>
      </c>
      <c r="Q419" s="175">
        <f>Assumptions!$G$55*Assumptions!$G$46*INDEX(Demand!Q$9:Q$1040, MATCH($C419, Demand!$B$9:$B$1040,0))</f>
        <v>80.373854166666661</v>
      </c>
      <c r="R419" s="175">
        <f>Assumptions!$G$55*Assumptions!$G$46*INDEX(Demand!R$9:R$1040, MATCH($C419, Demand!$B$9:$B$1040,0))</f>
        <v>80.373854166666661</v>
      </c>
      <c r="S419" s="175">
        <f>Assumptions!$G$55*Assumptions!$G$46*INDEX(Demand!S$9:S$1040, MATCH($C419, Demand!$B$9:$B$1040,0))</f>
        <v>80.373854166666661</v>
      </c>
      <c r="T419" s="175">
        <f>Assumptions!$G$55*Assumptions!$G$46*INDEX(Demand!T$9:T$1040, MATCH($C419, Demand!$B$9:$B$1040,0))</f>
        <v>80.373854166666661</v>
      </c>
      <c r="U419" s="175">
        <f>Assumptions!$G$55*Assumptions!$G$46*INDEX(Demand!U$9:U$1040, MATCH($C419, Demand!$B$9:$B$1040,0))</f>
        <v>80.373854166666661</v>
      </c>
      <c r="V419" s="175">
        <f>Assumptions!$G$55*Assumptions!$G$46*INDEX(Demand!V$9:V$1040, MATCH($C419, Demand!$B$9:$B$1040,0))</f>
        <v>80.373854166666661</v>
      </c>
      <c r="W419" s="175">
        <f>Assumptions!$G$55*Assumptions!$G$46*INDEX(Demand!W$9:W$1040, MATCH($C419, Demand!$B$9:$B$1040,0))</f>
        <v>80.373854166666661</v>
      </c>
      <c r="X419" s="175">
        <f>Assumptions!$G$55*Assumptions!$G$46*INDEX(Demand!X$9:X$1040, MATCH($C419, Demand!$B$9:$B$1040,0))</f>
        <v>80.373854166666661</v>
      </c>
    </row>
    <row r="420" spans="2:24" s="1" customFormat="1" x14ac:dyDescent="0.2">
      <c r="B420" s="220">
        <f>'Span data'!B421</f>
        <v>10404053</v>
      </c>
      <c r="C420" s="169" t="str">
        <f>'Span data'!C421</f>
        <v>CLC003</v>
      </c>
      <c r="D420" s="162"/>
      <c r="E420" s="175">
        <f>Assumptions!$G$55*Assumptions!$G$46*INDEX(Demand!E$9:E$1040, MATCH($C420, Demand!$B$9:$B$1040,0))</f>
        <v>70.947916666666657</v>
      </c>
      <c r="F420" s="175">
        <f>Assumptions!$G$55*Assumptions!$G$46*INDEX(Demand!F$9:F$1040, MATCH($C420, Demand!$B$9:$B$1040,0))</f>
        <v>71.860104166666659</v>
      </c>
      <c r="G420" s="175">
        <f>Assumptions!$G$55*Assumptions!$G$46*INDEX(Demand!G$9:G$1040, MATCH($C420, Demand!$B$9:$B$1040,0))</f>
        <v>73.481770833333314</v>
      </c>
      <c r="H420" s="175">
        <f>Assumptions!$G$55*Assumptions!$G$46*INDEX(Demand!H$9:H$1040, MATCH($C420, Demand!$B$9:$B$1040,0))</f>
        <v>74.799374999999984</v>
      </c>
      <c r="I420" s="175">
        <f>Assumptions!$G$55*Assumptions!$G$46*INDEX(Demand!I$9:I$1040, MATCH($C420, Demand!$B$9:$B$1040,0))</f>
        <v>75.103437499999984</v>
      </c>
      <c r="J420" s="175">
        <f>Assumptions!$G$55*Assumptions!$G$46*INDEX(Demand!J$9:J$1040, MATCH($C420, Demand!$B$9:$B$1040,0))</f>
        <v>75.812916666666666</v>
      </c>
      <c r="K420" s="175">
        <f>Assumptions!$G$55*Assumptions!$G$46*INDEX(Demand!K$9:K$1040, MATCH($C420, Demand!$B$9:$B$1040,0))</f>
        <v>77.333229166666655</v>
      </c>
      <c r="L420" s="175">
        <f>Assumptions!$G$55*Assumptions!$G$46*INDEX(Demand!L$9:L$1040, MATCH($C420, Demand!$B$9:$B$1040,0))</f>
        <v>79.461666666666659</v>
      </c>
      <c r="M420" s="175">
        <f>Assumptions!$G$55*Assumptions!$G$46*INDEX(Demand!M$9:M$1040, MATCH($C420, Demand!$B$9:$B$1040,0))</f>
        <v>80.373854166666661</v>
      </c>
      <c r="N420" s="175">
        <f>Assumptions!$G$55*Assumptions!$G$46*INDEX(Demand!N$9:N$1040, MATCH($C420, Demand!$B$9:$B$1040,0))</f>
        <v>80.373854166666661</v>
      </c>
      <c r="O420" s="175">
        <f>Assumptions!$G$55*Assumptions!$G$46*INDEX(Demand!O$9:O$1040, MATCH($C420, Demand!$B$9:$B$1040,0))</f>
        <v>80.373854166666661</v>
      </c>
      <c r="P420" s="175">
        <f>Assumptions!$G$55*Assumptions!$G$46*INDEX(Demand!P$9:P$1040, MATCH($C420, Demand!$B$9:$B$1040,0))</f>
        <v>80.373854166666661</v>
      </c>
      <c r="Q420" s="175">
        <f>Assumptions!$G$55*Assumptions!$G$46*INDEX(Demand!Q$9:Q$1040, MATCH($C420, Demand!$B$9:$B$1040,0))</f>
        <v>80.373854166666661</v>
      </c>
      <c r="R420" s="175">
        <f>Assumptions!$G$55*Assumptions!$G$46*INDEX(Demand!R$9:R$1040, MATCH($C420, Demand!$B$9:$B$1040,0))</f>
        <v>80.373854166666661</v>
      </c>
      <c r="S420" s="175">
        <f>Assumptions!$G$55*Assumptions!$G$46*INDEX(Demand!S$9:S$1040, MATCH($C420, Demand!$B$9:$B$1040,0))</f>
        <v>80.373854166666661</v>
      </c>
      <c r="T420" s="175">
        <f>Assumptions!$G$55*Assumptions!$G$46*INDEX(Demand!T$9:T$1040, MATCH($C420, Demand!$B$9:$B$1040,0))</f>
        <v>80.373854166666661</v>
      </c>
      <c r="U420" s="175">
        <f>Assumptions!$G$55*Assumptions!$G$46*INDEX(Demand!U$9:U$1040, MATCH($C420, Demand!$B$9:$B$1040,0))</f>
        <v>80.373854166666661</v>
      </c>
      <c r="V420" s="175">
        <f>Assumptions!$G$55*Assumptions!$G$46*INDEX(Demand!V$9:V$1040, MATCH($C420, Demand!$B$9:$B$1040,0))</f>
        <v>80.373854166666661</v>
      </c>
      <c r="W420" s="175">
        <f>Assumptions!$G$55*Assumptions!$G$46*INDEX(Demand!W$9:W$1040, MATCH($C420, Demand!$B$9:$B$1040,0))</f>
        <v>80.373854166666661</v>
      </c>
      <c r="X420" s="175">
        <f>Assumptions!$G$55*Assumptions!$G$46*INDEX(Demand!X$9:X$1040, MATCH($C420, Demand!$B$9:$B$1040,0))</f>
        <v>80.373854166666661</v>
      </c>
    </row>
    <row r="421" spans="2:24" s="1" customFormat="1" x14ac:dyDescent="0.2">
      <c r="B421" s="220">
        <f>'Span data'!B422</f>
        <v>10404054</v>
      </c>
      <c r="C421" s="169" t="str">
        <f>'Span data'!C422</f>
        <v>CLC003</v>
      </c>
      <c r="D421" s="162"/>
      <c r="E421" s="175">
        <f>Assumptions!$G$55*Assumptions!$G$46*INDEX(Demand!E$9:E$1040, MATCH($C421, Demand!$B$9:$B$1040,0))</f>
        <v>70.947916666666657</v>
      </c>
      <c r="F421" s="175">
        <f>Assumptions!$G$55*Assumptions!$G$46*INDEX(Demand!F$9:F$1040, MATCH($C421, Demand!$B$9:$B$1040,0))</f>
        <v>71.860104166666659</v>
      </c>
      <c r="G421" s="175">
        <f>Assumptions!$G$55*Assumptions!$G$46*INDEX(Demand!G$9:G$1040, MATCH($C421, Demand!$B$9:$B$1040,0))</f>
        <v>73.481770833333314</v>
      </c>
      <c r="H421" s="175">
        <f>Assumptions!$G$55*Assumptions!$G$46*INDEX(Demand!H$9:H$1040, MATCH($C421, Demand!$B$9:$B$1040,0))</f>
        <v>74.799374999999984</v>
      </c>
      <c r="I421" s="175">
        <f>Assumptions!$G$55*Assumptions!$G$46*INDEX(Demand!I$9:I$1040, MATCH($C421, Demand!$B$9:$B$1040,0))</f>
        <v>75.103437499999984</v>
      </c>
      <c r="J421" s="175">
        <f>Assumptions!$G$55*Assumptions!$G$46*INDEX(Demand!J$9:J$1040, MATCH($C421, Demand!$B$9:$B$1040,0))</f>
        <v>75.812916666666666</v>
      </c>
      <c r="K421" s="175">
        <f>Assumptions!$G$55*Assumptions!$G$46*INDEX(Demand!K$9:K$1040, MATCH($C421, Demand!$B$9:$B$1040,0))</f>
        <v>77.333229166666655</v>
      </c>
      <c r="L421" s="175">
        <f>Assumptions!$G$55*Assumptions!$G$46*INDEX(Demand!L$9:L$1040, MATCH($C421, Demand!$B$9:$B$1040,0))</f>
        <v>79.461666666666659</v>
      </c>
      <c r="M421" s="175">
        <f>Assumptions!$G$55*Assumptions!$G$46*INDEX(Demand!M$9:M$1040, MATCH($C421, Demand!$B$9:$B$1040,0))</f>
        <v>80.373854166666661</v>
      </c>
      <c r="N421" s="175">
        <f>Assumptions!$G$55*Assumptions!$G$46*INDEX(Demand!N$9:N$1040, MATCH($C421, Demand!$B$9:$B$1040,0))</f>
        <v>80.373854166666661</v>
      </c>
      <c r="O421" s="175">
        <f>Assumptions!$G$55*Assumptions!$G$46*INDEX(Demand!O$9:O$1040, MATCH($C421, Demand!$B$9:$B$1040,0))</f>
        <v>80.373854166666661</v>
      </c>
      <c r="P421" s="175">
        <f>Assumptions!$G$55*Assumptions!$G$46*INDEX(Demand!P$9:P$1040, MATCH($C421, Demand!$B$9:$B$1040,0))</f>
        <v>80.373854166666661</v>
      </c>
      <c r="Q421" s="175">
        <f>Assumptions!$G$55*Assumptions!$G$46*INDEX(Demand!Q$9:Q$1040, MATCH($C421, Demand!$B$9:$B$1040,0))</f>
        <v>80.373854166666661</v>
      </c>
      <c r="R421" s="175">
        <f>Assumptions!$G$55*Assumptions!$G$46*INDEX(Demand!R$9:R$1040, MATCH($C421, Demand!$B$9:$B$1040,0))</f>
        <v>80.373854166666661</v>
      </c>
      <c r="S421" s="175">
        <f>Assumptions!$G$55*Assumptions!$G$46*INDEX(Demand!S$9:S$1040, MATCH($C421, Demand!$B$9:$B$1040,0))</f>
        <v>80.373854166666661</v>
      </c>
      <c r="T421" s="175">
        <f>Assumptions!$G$55*Assumptions!$G$46*INDEX(Demand!T$9:T$1040, MATCH($C421, Demand!$B$9:$B$1040,0))</f>
        <v>80.373854166666661</v>
      </c>
      <c r="U421" s="175">
        <f>Assumptions!$G$55*Assumptions!$G$46*INDEX(Demand!U$9:U$1040, MATCH($C421, Demand!$B$9:$B$1040,0))</f>
        <v>80.373854166666661</v>
      </c>
      <c r="V421" s="175">
        <f>Assumptions!$G$55*Assumptions!$G$46*INDEX(Demand!V$9:V$1040, MATCH($C421, Demand!$B$9:$B$1040,0))</f>
        <v>80.373854166666661</v>
      </c>
      <c r="W421" s="175">
        <f>Assumptions!$G$55*Assumptions!$G$46*INDEX(Demand!W$9:W$1040, MATCH($C421, Demand!$B$9:$B$1040,0))</f>
        <v>80.373854166666661</v>
      </c>
      <c r="X421" s="175">
        <f>Assumptions!$G$55*Assumptions!$G$46*INDEX(Demand!X$9:X$1040, MATCH($C421, Demand!$B$9:$B$1040,0))</f>
        <v>80.373854166666661</v>
      </c>
    </row>
    <row r="422" spans="2:24" s="1" customFormat="1" x14ac:dyDescent="0.2">
      <c r="B422" s="220">
        <f>'Span data'!B423</f>
        <v>10404060</v>
      </c>
      <c r="C422" s="169" t="str">
        <f>'Span data'!C423</f>
        <v>CLC003</v>
      </c>
      <c r="D422" s="162"/>
      <c r="E422" s="175">
        <f>Assumptions!$G$55*Assumptions!$G$46*INDEX(Demand!E$9:E$1040, MATCH($C422, Demand!$B$9:$B$1040,0))</f>
        <v>70.947916666666657</v>
      </c>
      <c r="F422" s="175">
        <f>Assumptions!$G$55*Assumptions!$G$46*INDEX(Demand!F$9:F$1040, MATCH($C422, Demand!$B$9:$B$1040,0))</f>
        <v>71.860104166666659</v>
      </c>
      <c r="G422" s="175">
        <f>Assumptions!$G$55*Assumptions!$G$46*INDEX(Demand!G$9:G$1040, MATCH($C422, Demand!$B$9:$B$1040,0))</f>
        <v>73.481770833333314</v>
      </c>
      <c r="H422" s="175">
        <f>Assumptions!$G$55*Assumptions!$G$46*INDEX(Demand!H$9:H$1040, MATCH($C422, Demand!$B$9:$B$1040,0))</f>
        <v>74.799374999999984</v>
      </c>
      <c r="I422" s="175">
        <f>Assumptions!$G$55*Assumptions!$G$46*INDEX(Demand!I$9:I$1040, MATCH($C422, Demand!$B$9:$B$1040,0))</f>
        <v>75.103437499999984</v>
      </c>
      <c r="J422" s="175">
        <f>Assumptions!$G$55*Assumptions!$G$46*INDEX(Demand!J$9:J$1040, MATCH($C422, Demand!$B$9:$B$1040,0))</f>
        <v>75.812916666666666</v>
      </c>
      <c r="K422" s="175">
        <f>Assumptions!$G$55*Assumptions!$G$46*INDEX(Demand!K$9:K$1040, MATCH($C422, Demand!$B$9:$B$1040,0))</f>
        <v>77.333229166666655</v>
      </c>
      <c r="L422" s="175">
        <f>Assumptions!$G$55*Assumptions!$G$46*INDEX(Demand!L$9:L$1040, MATCH($C422, Demand!$B$9:$B$1040,0))</f>
        <v>79.461666666666659</v>
      </c>
      <c r="M422" s="175">
        <f>Assumptions!$G$55*Assumptions!$G$46*INDEX(Demand!M$9:M$1040, MATCH($C422, Demand!$B$9:$B$1040,0))</f>
        <v>80.373854166666661</v>
      </c>
      <c r="N422" s="175">
        <f>Assumptions!$G$55*Assumptions!$G$46*INDEX(Demand!N$9:N$1040, MATCH($C422, Demand!$B$9:$B$1040,0))</f>
        <v>80.373854166666661</v>
      </c>
      <c r="O422" s="175">
        <f>Assumptions!$G$55*Assumptions!$G$46*INDEX(Demand!O$9:O$1040, MATCH($C422, Demand!$B$9:$B$1040,0))</f>
        <v>80.373854166666661</v>
      </c>
      <c r="P422" s="175">
        <f>Assumptions!$G$55*Assumptions!$G$46*INDEX(Demand!P$9:P$1040, MATCH($C422, Demand!$B$9:$B$1040,0))</f>
        <v>80.373854166666661</v>
      </c>
      <c r="Q422" s="175">
        <f>Assumptions!$G$55*Assumptions!$G$46*INDEX(Demand!Q$9:Q$1040, MATCH($C422, Demand!$B$9:$B$1040,0))</f>
        <v>80.373854166666661</v>
      </c>
      <c r="R422" s="175">
        <f>Assumptions!$G$55*Assumptions!$G$46*INDEX(Demand!R$9:R$1040, MATCH($C422, Demand!$B$9:$B$1040,0))</f>
        <v>80.373854166666661</v>
      </c>
      <c r="S422" s="175">
        <f>Assumptions!$G$55*Assumptions!$G$46*INDEX(Demand!S$9:S$1040, MATCH($C422, Demand!$B$9:$B$1040,0))</f>
        <v>80.373854166666661</v>
      </c>
      <c r="T422" s="175">
        <f>Assumptions!$G$55*Assumptions!$G$46*INDEX(Demand!T$9:T$1040, MATCH($C422, Demand!$B$9:$B$1040,0))</f>
        <v>80.373854166666661</v>
      </c>
      <c r="U422" s="175">
        <f>Assumptions!$G$55*Assumptions!$G$46*INDEX(Demand!U$9:U$1040, MATCH($C422, Demand!$B$9:$B$1040,0))</f>
        <v>80.373854166666661</v>
      </c>
      <c r="V422" s="175">
        <f>Assumptions!$G$55*Assumptions!$G$46*INDEX(Demand!V$9:V$1040, MATCH($C422, Demand!$B$9:$B$1040,0))</f>
        <v>80.373854166666661</v>
      </c>
      <c r="W422" s="175">
        <f>Assumptions!$G$55*Assumptions!$G$46*INDEX(Demand!W$9:W$1040, MATCH($C422, Demand!$B$9:$B$1040,0))</f>
        <v>80.373854166666661</v>
      </c>
      <c r="X422" s="175">
        <f>Assumptions!$G$55*Assumptions!$G$46*INDEX(Demand!X$9:X$1040, MATCH($C422, Demand!$B$9:$B$1040,0))</f>
        <v>80.373854166666661</v>
      </c>
    </row>
    <row r="423" spans="2:24" s="1" customFormat="1" x14ac:dyDescent="0.2">
      <c r="B423" s="220">
        <f>'Span data'!B424</f>
        <v>10408207</v>
      </c>
      <c r="C423" s="169" t="str">
        <f>'Span data'!C424</f>
        <v>SHTSKYM1</v>
      </c>
      <c r="D423" s="162"/>
      <c r="E423" s="175">
        <f>Assumptions!$G$55*Assumptions!$G$46*INDEX(Demand!E$9:E$1040, MATCH($C423, Demand!$B$9:$B$1040,0))</f>
        <v>0</v>
      </c>
      <c r="F423" s="175">
        <f>Assumptions!$G$55*Assumptions!$G$46*INDEX(Demand!F$9:F$1040, MATCH($C423, Demand!$B$9:$B$1040,0))</f>
        <v>0</v>
      </c>
      <c r="G423" s="175">
        <f>Assumptions!$G$55*Assumptions!$G$46*INDEX(Demand!G$9:G$1040, MATCH($C423, Demand!$B$9:$B$1040,0))</f>
        <v>0</v>
      </c>
      <c r="H423" s="175">
        <f>Assumptions!$G$55*Assumptions!$G$46*INDEX(Demand!H$9:H$1040, MATCH($C423, Demand!$B$9:$B$1040,0))</f>
        <v>0</v>
      </c>
      <c r="I423" s="175">
        <f>Assumptions!$G$55*Assumptions!$G$46*INDEX(Demand!I$9:I$1040, MATCH($C423, Demand!$B$9:$B$1040,0))</f>
        <v>0</v>
      </c>
      <c r="J423" s="175">
        <f>Assumptions!$G$55*Assumptions!$G$46*INDEX(Demand!J$9:J$1040, MATCH($C423, Demand!$B$9:$B$1040,0))</f>
        <v>0</v>
      </c>
      <c r="K423" s="175">
        <f>Assumptions!$G$55*Assumptions!$G$46*INDEX(Demand!K$9:K$1040, MATCH($C423, Demand!$B$9:$B$1040,0))</f>
        <v>0</v>
      </c>
      <c r="L423" s="175">
        <f>Assumptions!$G$55*Assumptions!$G$46*INDEX(Demand!L$9:L$1040, MATCH($C423, Demand!$B$9:$B$1040,0))</f>
        <v>0</v>
      </c>
      <c r="M423" s="175">
        <f>Assumptions!$G$55*Assumptions!$G$46*INDEX(Demand!M$9:M$1040, MATCH($C423, Demand!$B$9:$B$1040,0))</f>
        <v>0</v>
      </c>
      <c r="N423" s="175">
        <f>Assumptions!$G$55*Assumptions!$G$46*INDEX(Demand!N$9:N$1040, MATCH($C423, Demand!$B$9:$B$1040,0))</f>
        <v>0</v>
      </c>
      <c r="O423" s="175">
        <f>Assumptions!$G$55*Assumptions!$G$46*INDEX(Demand!O$9:O$1040, MATCH($C423, Demand!$B$9:$B$1040,0))</f>
        <v>0</v>
      </c>
      <c r="P423" s="175">
        <f>Assumptions!$G$55*Assumptions!$G$46*INDEX(Demand!P$9:P$1040, MATCH($C423, Demand!$B$9:$B$1040,0))</f>
        <v>0</v>
      </c>
      <c r="Q423" s="175">
        <f>Assumptions!$G$55*Assumptions!$G$46*INDEX(Demand!Q$9:Q$1040, MATCH($C423, Demand!$B$9:$B$1040,0))</f>
        <v>0</v>
      </c>
      <c r="R423" s="175">
        <f>Assumptions!$G$55*Assumptions!$G$46*INDEX(Demand!R$9:R$1040, MATCH($C423, Demand!$B$9:$B$1040,0))</f>
        <v>0</v>
      </c>
      <c r="S423" s="175">
        <f>Assumptions!$G$55*Assumptions!$G$46*INDEX(Demand!S$9:S$1040, MATCH($C423, Demand!$B$9:$B$1040,0))</f>
        <v>0</v>
      </c>
      <c r="T423" s="175">
        <f>Assumptions!$G$55*Assumptions!$G$46*INDEX(Demand!T$9:T$1040, MATCH($C423, Demand!$B$9:$B$1040,0))</f>
        <v>0</v>
      </c>
      <c r="U423" s="175">
        <f>Assumptions!$G$55*Assumptions!$G$46*INDEX(Demand!U$9:U$1040, MATCH($C423, Demand!$B$9:$B$1040,0))</f>
        <v>0</v>
      </c>
      <c r="V423" s="175">
        <f>Assumptions!$G$55*Assumptions!$G$46*INDEX(Demand!V$9:V$1040, MATCH($C423, Demand!$B$9:$B$1040,0))</f>
        <v>0</v>
      </c>
      <c r="W423" s="175">
        <f>Assumptions!$G$55*Assumptions!$G$46*INDEX(Demand!W$9:W$1040, MATCH($C423, Demand!$B$9:$B$1040,0))</f>
        <v>0</v>
      </c>
      <c r="X423" s="175">
        <f>Assumptions!$G$55*Assumptions!$G$46*INDEX(Demand!X$9:X$1040, MATCH($C423, Demand!$B$9:$B$1040,0))</f>
        <v>0</v>
      </c>
    </row>
    <row r="424" spans="2:24" s="1" customFormat="1" x14ac:dyDescent="0.2">
      <c r="B424" s="220">
        <f>'Span data'!B425</f>
        <v>10408211</v>
      </c>
      <c r="C424" s="169" t="str">
        <f>'Span data'!C425</f>
        <v>SHN021</v>
      </c>
      <c r="D424" s="162"/>
      <c r="E424" s="175">
        <f>Assumptions!$G$55*Assumptions!$G$46*INDEX(Demand!E$9:E$1040, MATCH($C424, Demand!$B$9:$B$1040,0))</f>
        <v>71.758749999999992</v>
      </c>
      <c r="F424" s="175">
        <f>Assumptions!$G$55*Assumptions!$G$46*INDEX(Demand!F$9:F$1040, MATCH($C424, Demand!$B$9:$B$1040,0))</f>
        <v>72.772291666666661</v>
      </c>
      <c r="G424" s="175">
        <f>Assumptions!$G$55*Assumptions!$G$46*INDEX(Demand!G$9:G$1040, MATCH($C424, Demand!$B$9:$B$1040,0))</f>
        <v>74.089895833333316</v>
      </c>
      <c r="H424" s="175">
        <f>Assumptions!$G$55*Assumptions!$G$46*INDEX(Demand!H$9:H$1040, MATCH($C424, Demand!$B$9:$B$1040,0))</f>
        <v>75.204791666666665</v>
      </c>
      <c r="I424" s="175">
        <f>Assumptions!$G$55*Assumptions!$G$46*INDEX(Demand!I$9:I$1040, MATCH($C424, Demand!$B$9:$B$1040,0))</f>
        <v>75.812916666666666</v>
      </c>
      <c r="J424" s="175">
        <f>Assumptions!$G$55*Assumptions!$G$46*INDEX(Demand!J$9:J$1040, MATCH($C424, Demand!$B$9:$B$1040,0))</f>
        <v>76.623749999999987</v>
      </c>
      <c r="K424" s="175">
        <f>Assumptions!$G$55*Assumptions!$G$46*INDEX(Demand!K$9:K$1040, MATCH($C424, Demand!$B$9:$B$1040,0))</f>
        <v>78.14406249999999</v>
      </c>
      <c r="L424" s="175">
        <f>Assumptions!$G$55*Assumptions!$G$46*INDEX(Demand!L$9:L$1040, MATCH($C424, Demand!$B$9:$B$1040,0))</f>
        <v>79.867083333333326</v>
      </c>
      <c r="M424" s="175">
        <f>Assumptions!$G$55*Assumptions!$G$46*INDEX(Demand!M$9:M$1040, MATCH($C424, Demand!$B$9:$B$1040,0))</f>
        <v>80.779270833333328</v>
      </c>
      <c r="N424" s="175">
        <f>Assumptions!$G$55*Assumptions!$G$46*INDEX(Demand!N$9:N$1040, MATCH($C424, Demand!$B$9:$B$1040,0))</f>
        <v>80.779270833333328</v>
      </c>
      <c r="O424" s="175">
        <f>Assumptions!$G$55*Assumptions!$G$46*INDEX(Demand!O$9:O$1040, MATCH($C424, Demand!$B$9:$B$1040,0))</f>
        <v>80.779270833333328</v>
      </c>
      <c r="P424" s="175">
        <f>Assumptions!$G$55*Assumptions!$G$46*INDEX(Demand!P$9:P$1040, MATCH($C424, Demand!$B$9:$B$1040,0))</f>
        <v>80.779270833333328</v>
      </c>
      <c r="Q424" s="175">
        <f>Assumptions!$G$55*Assumptions!$G$46*INDEX(Demand!Q$9:Q$1040, MATCH($C424, Demand!$B$9:$B$1040,0))</f>
        <v>80.779270833333328</v>
      </c>
      <c r="R424" s="175">
        <f>Assumptions!$G$55*Assumptions!$G$46*INDEX(Demand!R$9:R$1040, MATCH($C424, Demand!$B$9:$B$1040,0))</f>
        <v>80.779270833333328</v>
      </c>
      <c r="S424" s="175">
        <f>Assumptions!$G$55*Assumptions!$G$46*INDEX(Demand!S$9:S$1040, MATCH($C424, Demand!$B$9:$B$1040,0))</f>
        <v>80.779270833333328</v>
      </c>
      <c r="T424" s="175">
        <f>Assumptions!$G$55*Assumptions!$G$46*INDEX(Demand!T$9:T$1040, MATCH($C424, Demand!$B$9:$B$1040,0))</f>
        <v>80.779270833333328</v>
      </c>
      <c r="U424" s="175">
        <f>Assumptions!$G$55*Assumptions!$G$46*INDEX(Demand!U$9:U$1040, MATCH($C424, Demand!$B$9:$B$1040,0))</f>
        <v>80.779270833333328</v>
      </c>
      <c r="V424" s="175">
        <f>Assumptions!$G$55*Assumptions!$G$46*INDEX(Demand!V$9:V$1040, MATCH($C424, Demand!$B$9:$B$1040,0))</f>
        <v>80.779270833333328</v>
      </c>
      <c r="W424" s="175">
        <f>Assumptions!$G$55*Assumptions!$G$46*INDEX(Demand!W$9:W$1040, MATCH($C424, Demand!$B$9:$B$1040,0))</f>
        <v>80.779270833333328</v>
      </c>
      <c r="X424" s="175">
        <f>Assumptions!$G$55*Assumptions!$G$46*INDEX(Demand!X$9:X$1040, MATCH($C424, Demand!$B$9:$B$1040,0))</f>
        <v>80.779270833333328</v>
      </c>
    </row>
    <row r="425" spans="2:24" s="1" customFormat="1" x14ac:dyDescent="0.2">
      <c r="B425" s="220">
        <f>'Span data'!B426</f>
        <v>10408220</v>
      </c>
      <c r="C425" s="169" t="str">
        <f>'Span data'!C426</f>
        <v>SHN021</v>
      </c>
      <c r="D425" s="162"/>
      <c r="E425" s="175">
        <f>Assumptions!$G$55*Assumptions!$G$46*INDEX(Demand!E$9:E$1040, MATCH($C425, Demand!$B$9:$B$1040,0))</f>
        <v>71.758749999999992</v>
      </c>
      <c r="F425" s="175">
        <f>Assumptions!$G$55*Assumptions!$G$46*INDEX(Demand!F$9:F$1040, MATCH($C425, Demand!$B$9:$B$1040,0))</f>
        <v>72.772291666666661</v>
      </c>
      <c r="G425" s="175">
        <f>Assumptions!$G$55*Assumptions!$G$46*INDEX(Demand!G$9:G$1040, MATCH($C425, Demand!$B$9:$B$1040,0))</f>
        <v>74.089895833333316</v>
      </c>
      <c r="H425" s="175">
        <f>Assumptions!$G$55*Assumptions!$G$46*INDEX(Demand!H$9:H$1040, MATCH($C425, Demand!$B$9:$B$1040,0))</f>
        <v>75.204791666666665</v>
      </c>
      <c r="I425" s="175">
        <f>Assumptions!$G$55*Assumptions!$G$46*INDEX(Demand!I$9:I$1040, MATCH($C425, Demand!$B$9:$B$1040,0))</f>
        <v>75.812916666666666</v>
      </c>
      <c r="J425" s="175">
        <f>Assumptions!$G$55*Assumptions!$G$46*INDEX(Demand!J$9:J$1040, MATCH($C425, Demand!$B$9:$B$1040,0))</f>
        <v>76.623749999999987</v>
      </c>
      <c r="K425" s="175">
        <f>Assumptions!$G$55*Assumptions!$G$46*INDEX(Demand!K$9:K$1040, MATCH($C425, Demand!$B$9:$B$1040,0))</f>
        <v>78.14406249999999</v>
      </c>
      <c r="L425" s="175">
        <f>Assumptions!$G$55*Assumptions!$G$46*INDEX(Demand!L$9:L$1040, MATCH($C425, Demand!$B$9:$B$1040,0))</f>
        <v>79.867083333333326</v>
      </c>
      <c r="M425" s="175">
        <f>Assumptions!$G$55*Assumptions!$G$46*INDEX(Demand!M$9:M$1040, MATCH($C425, Demand!$B$9:$B$1040,0))</f>
        <v>80.779270833333328</v>
      </c>
      <c r="N425" s="175">
        <f>Assumptions!$G$55*Assumptions!$G$46*INDEX(Demand!N$9:N$1040, MATCH($C425, Demand!$B$9:$B$1040,0))</f>
        <v>80.779270833333328</v>
      </c>
      <c r="O425" s="175">
        <f>Assumptions!$G$55*Assumptions!$G$46*INDEX(Demand!O$9:O$1040, MATCH($C425, Demand!$B$9:$B$1040,0))</f>
        <v>80.779270833333328</v>
      </c>
      <c r="P425" s="175">
        <f>Assumptions!$G$55*Assumptions!$G$46*INDEX(Demand!P$9:P$1040, MATCH($C425, Demand!$B$9:$B$1040,0))</f>
        <v>80.779270833333328</v>
      </c>
      <c r="Q425" s="175">
        <f>Assumptions!$G$55*Assumptions!$G$46*INDEX(Demand!Q$9:Q$1040, MATCH($C425, Demand!$B$9:$B$1040,0))</f>
        <v>80.779270833333328</v>
      </c>
      <c r="R425" s="175">
        <f>Assumptions!$G$55*Assumptions!$G$46*INDEX(Demand!R$9:R$1040, MATCH($C425, Demand!$B$9:$B$1040,0))</f>
        <v>80.779270833333328</v>
      </c>
      <c r="S425" s="175">
        <f>Assumptions!$G$55*Assumptions!$G$46*INDEX(Demand!S$9:S$1040, MATCH($C425, Demand!$B$9:$B$1040,0))</f>
        <v>80.779270833333328</v>
      </c>
      <c r="T425" s="175">
        <f>Assumptions!$G$55*Assumptions!$G$46*INDEX(Demand!T$9:T$1040, MATCH($C425, Demand!$B$9:$B$1040,0))</f>
        <v>80.779270833333328</v>
      </c>
      <c r="U425" s="175">
        <f>Assumptions!$G$55*Assumptions!$G$46*INDEX(Demand!U$9:U$1040, MATCH($C425, Demand!$B$9:$B$1040,0))</f>
        <v>80.779270833333328</v>
      </c>
      <c r="V425" s="175">
        <f>Assumptions!$G$55*Assumptions!$G$46*INDEX(Demand!V$9:V$1040, MATCH($C425, Demand!$B$9:$B$1040,0))</f>
        <v>80.779270833333328</v>
      </c>
      <c r="W425" s="175">
        <f>Assumptions!$G$55*Assumptions!$G$46*INDEX(Demand!W$9:W$1040, MATCH($C425, Demand!$B$9:$B$1040,0))</f>
        <v>80.779270833333328</v>
      </c>
      <c r="X425" s="175">
        <f>Assumptions!$G$55*Assumptions!$G$46*INDEX(Demand!X$9:X$1040, MATCH($C425, Demand!$B$9:$B$1040,0))</f>
        <v>80.779270833333328</v>
      </c>
    </row>
    <row r="426" spans="2:24" s="1" customFormat="1" x14ac:dyDescent="0.2">
      <c r="B426" s="220">
        <f>'Span data'!B427</f>
        <v>10408238</v>
      </c>
      <c r="C426" s="169" t="str">
        <f>'Span data'!C427</f>
        <v>SHN021</v>
      </c>
      <c r="D426" s="162"/>
      <c r="E426" s="175">
        <f>Assumptions!$G$55*Assumptions!$G$46*INDEX(Demand!E$9:E$1040, MATCH($C426, Demand!$B$9:$B$1040,0))</f>
        <v>71.758749999999992</v>
      </c>
      <c r="F426" s="175">
        <f>Assumptions!$G$55*Assumptions!$G$46*INDEX(Demand!F$9:F$1040, MATCH($C426, Demand!$B$9:$B$1040,0))</f>
        <v>72.772291666666661</v>
      </c>
      <c r="G426" s="175">
        <f>Assumptions!$G$55*Assumptions!$G$46*INDEX(Demand!G$9:G$1040, MATCH($C426, Demand!$B$9:$B$1040,0))</f>
        <v>74.089895833333316</v>
      </c>
      <c r="H426" s="175">
        <f>Assumptions!$G$55*Assumptions!$G$46*INDEX(Demand!H$9:H$1040, MATCH($C426, Demand!$B$9:$B$1040,0))</f>
        <v>75.204791666666665</v>
      </c>
      <c r="I426" s="175">
        <f>Assumptions!$G$55*Assumptions!$G$46*INDEX(Demand!I$9:I$1040, MATCH($C426, Demand!$B$9:$B$1040,0))</f>
        <v>75.812916666666666</v>
      </c>
      <c r="J426" s="175">
        <f>Assumptions!$G$55*Assumptions!$G$46*INDEX(Demand!J$9:J$1040, MATCH($C426, Demand!$B$9:$B$1040,0))</f>
        <v>76.623749999999987</v>
      </c>
      <c r="K426" s="175">
        <f>Assumptions!$G$55*Assumptions!$G$46*INDEX(Demand!K$9:K$1040, MATCH($C426, Demand!$B$9:$B$1040,0))</f>
        <v>78.14406249999999</v>
      </c>
      <c r="L426" s="175">
        <f>Assumptions!$G$55*Assumptions!$G$46*INDEX(Demand!L$9:L$1040, MATCH($C426, Demand!$B$9:$B$1040,0))</f>
        <v>79.867083333333326</v>
      </c>
      <c r="M426" s="175">
        <f>Assumptions!$G$55*Assumptions!$G$46*INDEX(Demand!M$9:M$1040, MATCH($C426, Demand!$B$9:$B$1040,0))</f>
        <v>80.779270833333328</v>
      </c>
      <c r="N426" s="175">
        <f>Assumptions!$G$55*Assumptions!$G$46*INDEX(Demand!N$9:N$1040, MATCH($C426, Demand!$B$9:$B$1040,0))</f>
        <v>80.779270833333328</v>
      </c>
      <c r="O426" s="175">
        <f>Assumptions!$G$55*Assumptions!$G$46*INDEX(Demand!O$9:O$1040, MATCH($C426, Demand!$B$9:$B$1040,0))</f>
        <v>80.779270833333328</v>
      </c>
      <c r="P426" s="175">
        <f>Assumptions!$G$55*Assumptions!$G$46*INDEX(Demand!P$9:P$1040, MATCH($C426, Demand!$B$9:$B$1040,0))</f>
        <v>80.779270833333328</v>
      </c>
      <c r="Q426" s="175">
        <f>Assumptions!$G$55*Assumptions!$G$46*INDEX(Demand!Q$9:Q$1040, MATCH($C426, Demand!$B$9:$B$1040,0))</f>
        <v>80.779270833333328</v>
      </c>
      <c r="R426" s="175">
        <f>Assumptions!$G$55*Assumptions!$G$46*INDEX(Demand!R$9:R$1040, MATCH($C426, Demand!$B$9:$B$1040,0))</f>
        <v>80.779270833333328</v>
      </c>
      <c r="S426" s="175">
        <f>Assumptions!$G$55*Assumptions!$G$46*INDEX(Demand!S$9:S$1040, MATCH($C426, Demand!$B$9:$B$1040,0))</f>
        <v>80.779270833333328</v>
      </c>
      <c r="T426" s="175">
        <f>Assumptions!$G$55*Assumptions!$G$46*INDEX(Demand!T$9:T$1040, MATCH($C426, Demand!$B$9:$B$1040,0))</f>
        <v>80.779270833333328</v>
      </c>
      <c r="U426" s="175">
        <f>Assumptions!$G$55*Assumptions!$G$46*INDEX(Demand!U$9:U$1040, MATCH($C426, Demand!$B$9:$B$1040,0))</f>
        <v>80.779270833333328</v>
      </c>
      <c r="V426" s="175">
        <f>Assumptions!$G$55*Assumptions!$G$46*INDEX(Demand!V$9:V$1040, MATCH($C426, Demand!$B$9:$B$1040,0))</f>
        <v>80.779270833333328</v>
      </c>
      <c r="W426" s="175">
        <f>Assumptions!$G$55*Assumptions!$G$46*INDEX(Demand!W$9:W$1040, MATCH($C426, Demand!$B$9:$B$1040,0))</f>
        <v>80.779270833333328</v>
      </c>
      <c r="X426" s="175">
        <f>Assumptions!$G$55*Assumptions!$G$46*INDEX(Demand!X$9:X$1040, MATCH($C426, Demand!$B$9:$B$1040,0))</f>
        <v>80.779270833333328</v>
      </c>
    </row>
    <row r="427" spans="2:24" s="1" customFormat="1" x14ac:dyDescent="0.2">
      <c r="B427" s="220">
        <f>'Span data'!B428</f>
        <v>10408241</v>
      </c>
      <c r="C427" s="169" t="str">
        <f>'Span data'!C428</f>
        <v>SHN021</v>
      </c>
      <c r="D427" s="162"/>
      <c r="E427" s="175">
        <f>Assumptions!$G$55*Assumptions!$G$46*INDEX(Demand!E$9:E$1040, MATCH($C427, Demand!$B$9:$B$1040,0))</f>
        <v>71.758749999999992</v>
      </c>
      <c r="F427" s="175">
        <f>Assumptions!$G$55*Assumptions!$G$46*INDEX(Demand!F$9:F$1040, MATCH($C427, Demand!$B$9:$B$1040,0))</f>
        <v>72.772291666666661</v>
      </c>
      <c r="G427" s="175">
        <f>Assumptions!$G$55*Assumptions!$G$46*INDEX(Demand!G$9:G$1040, MATCH($C427, Demand!$B$9:$B$1040,0))</f>
        <v>74.089895833333316</v>
      </c>
      <c r="H427" s="175">
        <f>Assumptions!$G$55*Assumptions!$G$46*INDEX(Demand!H$9:H$1040, MATCH($C427, Demand!$B$9:$B$1040,0))</f>
        <v>75.204791666666665</v>
      </c>
      <c r="I427" s="175">
        <f>Assumptions!$G$55*Assumptions!$G$46*INDEX(Demand!I$9:I$1040, MATCH($C427, Demand!$B$9:$B$1040,0))</f>
        <v>75.812916666666666</v>
      </c>
      <c r="J427" s="175">
        <f>Assumptions!$G$55*Assumptions!$G$46*INDEX(Demand!J$9:J$1040, MATCH($C427, Demand!$B$9:$B$1040,0))</f>
        <v>76.623749999999987</v>
      </c>
      <c r="K427" s="175">
        <f>Assumptions!$G$55*Assumptions!$G$46*INDEX(Demand!K$9:K$1040, MATCH($C427, Demand!$B$9:$B$1040,0))</f>
        <v>78.14406249999999</v>
      </c>
      <c r="L427" s="175">
        <f>Assumptions!$G$55*Assumptions!$G$46*INDEX(Demand!L$9:L$1040, MATCH($C427, Demand!$B$9:$B$1040,0))</f>
        <v>79.867083333333326</v>
      </c>
      <c r="M427" s="175">
        <f>Assumptions!$G$55*Assumptions!$G$46*INDEX(Demand!M$9:M$1040, MATCH($C427, Demand!$B$9:$B$1040,0))</f>
        <v>80.779270833333328</v>
      </c>
      <c r="N427" s="175">
        <f>Assumptions!$G$55*Assumptions!$G$46*INDEX(Demand!N$9:N$1040, MATCH($C427, Demand!$B$9:$B$1040,0))</f>
        <v>80.779270833333328</v>
      </c>
      <c r="O427" s="175">
        <f>Assumptions!$G$55*Assumptions!$G$46*INDEX(Demand!O$9:O$1040, MATCH($C427, Demand!$B$9:$B$1040,0))</f>
        <v>80.779270833333328</v>
      </c>
      <c r="P427" s="175">
        <f>Assumptions!$G$55*Assumptions!$G$46*INDEX(Demand!P$9:P$1040, MATCH($C427, Demand!$B$9:$B$1040,0))</f>
        <v>80.779270833333328</v>
      </c>
      <c r="Q427" s="175">
        <f>Assumptions!$G$55*Assumptions!$G$46*INDEX(Demand!Q$9:Q$1040, MATCH($C427, Demand!$B$9:$B$1040,0))</f>
        <v>80.779270833333328</v>
      </c>
      <c r="R427" s="175">
        <f>Assumptions!$G$55*Assumptions!$G$46*INDEX(Demand!R$9:R$1040, MATCH($C427, Demand!$B$9:$B$1040,0))</f>
        <v>80.779270833333328</v>
      </c>
      <c r="S427" s="175">
        <f>Assumptions!$G$55*Assumptions!$G$46*INDEX(Demand!S$9:S$1040, MATCH($C427, Demand!$B$9:$B$1040,0))</f>
        <v>80.779270833333328</v>
      </c>
      <c r="T427" s="175">
        <f>Assumptions!$G$55*Assumptions!$G$46*INDEX(Demand!T$9:T$1040, MATCH($C427, Demand!$B$9:$B$1040,0))</f>
        <v>80.779270833333328</v>
      </c>
      <c r="U427" s="175">
        <f>Assumptions!$G$55*Assumptions!$G$46*INDEX(Demand!U$9:U$1040, MATCH($C427, Demand!$B$9:$B$1040,0))</f>
        <v>80.779270833333328</v>
      </c>
      <c r="V427" s="175">
        <f>Assumptions!$G$55*Assumptions!$G$46*INDEX(Demand!V$9:V$1040, MATCH($C427, Demand!$B$9:$B$1040,0))</f>
        <v>80.779270833333328</v>
      </c>
      <c r="W427" s="175">
        <f>Assumptions!$G$55*Assumptions!$G$46*INDEX(Demand!W$9:W$1040, MATCH($C427, Demand!$B$9:$B$1040,0))</f>
        <v>80.779270833333328</v>
      </c>
      <c r="X427" s="175">
        <f>Assumptions!$G$55*Assumptions!$G$46*INDEX(Demand!X$9:X$1040, MATCH($C427, Demand!$B$9:$B$1040,0))</f>
        <v>80.779270833333328</v>
      </c>
    </row>
    <row r="428" spans="2:24" s="1" customFormat="1" x14ac:dyDescent="0.2">
      <c r="B428" s="220">
        <f>'Span data'!B429</f>
        <v>10408242</v>
      </c>
      <c r="C428" s="169" t="str">
        <f>'Span data'!C429</f>
        <v>SHN021</v>
      </c>
      <c r="D428" s="162"/>
      <c r="E428" s="175">
        <f>Assumptions!$G$55*Assumptions!$G$46*INDEX(Demand!E$9:E$1040, MATCH($C428, Demand!$B$9:$B$1040,0))</f>
        <v>71.758749999999992</v>
      </c>
      <c r="F428" s="175">
        <f>Assumptions!$G$55*Assumptions!$G$46*INDEX(Demand!F$9:F$1040, MATCH($C428, Demand!$B$9:$B$1040,0))</f>
        <v>72.772291666666661</v>
      </c>
      <c r="G428" s="175">
        <f>Assumptions!$G$55*Assumptions!$G$46*INDEX(Demand!G$9:G$1040, MATCH($C428, Demand!$B$9:$B$1040,0))</f>
        <v>74.089895833333316</v>
      </c>
      <c r="H428" s="175">
        <f>Assumptions!$G$55*Assumptions!$G$46*INDEX(Demand!H$9:H$1040, MATCH($C428, Demand!$B$9:$B$1040,0))</f>
        <v>75.204791666666665</v>
      </c>
      <c r="I428" s="175">
        <f>Assumptions!$G$55*Assumptions!$G$46*INDEX(Demand!I$9:I$1040, MATCH($C428, Demand!$B$9:$B$1040,0))</f>
        <v>75.812916666666666</v>
      </c>
      <c r="J428" s="175">
        <f>Assumptions!$G$55*Assumptions!$G$46*INDEX(Demand!J$9:J$1040, MATCH($C428, Demand!$B$9:$B$1040,0))</f>
        <v>76.623749999999987</v>
      </c>
      <c r="K428" s="175">
        <f>Assumptions!$G$55*Assumptions!$G$46*INDEX(Demand!K$9:K$1040, MATCH($C428, Demand!$B$9:$B$1040,0))</f>
        <v>78.14406249999999</v>
      </c>
      <c r="L428" s="175">
        <f>Assumptions!$G$55*Assumptions!$G$46*INDEX(Demand!L$9:L$1040, MATCH($C428, Demand!$B$9:$B$1040,0))</f>
        <v>79.867083333333326</v>
      </c>
      <c r="M428" s="175">
        <f>Assumptions!$G$55*Assumptions!$G$46*INDEX(Demand!M$9:M$1040, MATCH($C428, Demand!$B$9:$B$1040,0))</f>
        <v>80.779270833333328</v>
      </c>
      <c r="N428" s="175">
        <f>Assumptions!$G$55*Assumptions!$G$46*INDEX(Demand!N$9:N$1040, MATCH($C428, Demand!$B$9:$B$1040,0))</f>
        <v>80.779270833333328</v>
      </c>
      <c r="O428" s="175">
        <f>Assumptions!$G$55*Assumptions!$G$46*INDEX(Demand!O$9:O$1040, MATCH($C428, Demand!$B$9:$B$1040,0))</f>
        <v>80.779270833333328</v>
      </c>
      <c r="P428" s="175">
        <f>Assumptions!$G$55*Assumptions!$G$46*INDEX(Demand!P$9:P$1040, MATCH($C428, Demand!$B$9:$B$1040,0))</f>
        <v>80.779270833333328</v>
      </c>
      <c r="Q428" s="175">
        <f>Assumptions!$G$55*Assumptions!$G$46*INDEX(Demand!Q$9:Q$1040, MATCH($C428, Demand!$B$9:$B$1040,0))</f>
        <v>80.779270833333328</v>
      </c>
      <c r="R428" s="175">
        <f>Assumptions!$G$55*Assumptions!$G$46*INDEX(Demand!R$9:R$1040, MATCH($C428, Demand!$B$9:$B$1040,0))</f>
        <v>80.779270833333328</v>
      </c>
      <c r="S428" s="175">
        <f>Assumptions!$G$55*Assumptions!$G$46*INDEX(Demand!S$9:S$1040, MATCH($C428, Demand!$B$9:$B$1040,0))</f>
        <v>80.779270833333328</v>
      </c>
      <c r="T428" s="175">
        <f>Assumptions!$G$55*Assumptions!$G$46*INDEX(Demand!T$9:T$1040, MATCH($C428, Demand!$B$9:$B$1040,0))</f>
        <v>80.779270833333328</v>
      </c>
      <c r="U428" s="175">
        <f>Assumptions!$G$55*Assumptions!$G$46*INDEX(Demand!U$9:U$1040, MATCH($C428, Demand!$B$9:$B$1040,0))</f>
        <v>80.779270833333328</v>
      </c>
      <c r="V428" s="175">
        <f>Assumptions!$G$55*Assumptions!$G$46*INDEX(Demand!V$9:V$1040, MATCH($C428, Demand!$B$9:$B$1040,0))</f>
        <v>80.779270833333328</v>
      </c>
      <c r="W428" s="175">
        <f>Assumptions!$G$55*Assumptions!$G$46*INDEX(Demand!W$9:W$1040, MATCH($C428, Demand!$B$9:$B$1040,0))</f>
        <v>80.779270833333328</v>
      </c>
      <c r="X428" s="175">
        <f>Assumptions!$G$55*Assumptions!$G$46*INDEX(Demand!X$9:X$1040, MATCH($C428, Demand!$B$9:$B$1040,0))</f>
        <v>80.779270833333328</v>
      </c>
    </row>
    <row r="429" spans="2:24" s="1" customFormat="1" x14ac:dyDescent="0.2">
      <c r="B429" s="220">
        <f>'Span data'!B430</f>
        <v>10408420</v>
      </c>
      <c r="C429" s="169" t="str">
        <f>'Span data'!C430</f>
        <v>SHN021</v>
      </c>
      <c r="D429" s="162"/>
      <c r="E429" s="175">
        <f>Assumptions!$G$55*Assumptions!$G$46*INDEX(Demand!E$9:E$1040, MATCH($C429, Demand!$B$9:$B$1040,0))</f>
        <v>71.758749999999992</v>
      </c>
      <c r="F429" s="175">
        <f>Assumptions!$G$55*Assumptions!$G$46*INDEX(Demand!F$9:F$1040, MATCH($C429, Demand!$B$9:$B$1040,0))</f>
        <v>72.772291666666661</v>
      </c>
      <c r="G429" s="175">
        <f>Assumptions!$G$55*Assumptions!$G$46*INDEX(Demand!G$9:G$1040, MATCH($C429, Demand!$B$9:$B$1040,0))</f>
        <v>74.089895833333316</v>
      </c>
      <c r="H429" s="175">
        <f>Assumptions!$G$55*Assumptions!$G$46*INDEX(Demand!H$9:H$1040, MATCH($C429, Demand!$B$9:$B$1040,0))</f>
        <v>75.204791666666665</v>
      </c>
      <c r="I429" s="175">
        <f>Assumptions!$G$55*Assumptions!$G$46*INDEX(Demand!I$9:I$1040, MATCH($C429, Demand!$B$9:$B$1040,0))</f>
        <v>75.812916666666666</v>
      </c>
      <c r="J429" s="175">
        <f>Assumptions!$G$55*Assumptions!$G$46*INDEX(Demand!J$9:J$1040, MATCH($C429, Demand!$B$9:$B$1040,0))</f>
        <v>76.623749999999987</v>
      </c>
      <c r="K429" s="175">
        <f>Assumptions!$G$55*Assumptions!$G$46*INDEX(Demand!K$9:K$1040, MATCH($C429, Demand!$B$9:$B$1040,0))</f>
        <v>78.14406249999999</v>
      </c>
      <c r="L429" s="175">
        <f>Assumptions!$G$55*Assumptions!$G$46*INDEX(Demand!L$9:L$1040, MATCH($C429, Demand!$B$9:$B$1040,0))</f>
        <v>79.867083333333326</v>
      </c>
      <c r="M429" s="175">
        <f>Assumptions!$G$55*Assumptions!$G$46*INDEX(Demand!M$9:M$1040, MATCH($C429, Demand!$B$9:$B$1040,0))</f>
        <v>80.779270833333328</v>
      </c>
      <c r="N429" s="175">
        <f>Assumptions!$G$55*Assumptions!$G$46*INDEX(Demand!N$9:N$1040, MATCH($C429, Demand!$B$9:$B$1040,0))</f>
        <v>80.779270833333328</v>
      </c>
      <c r="O429" s="175">
        <f>Assumptions!$G$55*Assumptions!$G$46*INDEX(Demand!O$9:O$1040, MATCH($C429, Demand!$B$9:$B$1040,0))</f>
        <v>80.779270833333328</v>
      </c>
      <c r="P429" s="175">
        <f>Assumptions!$G$55*Assumptions!$G$46*INDEX(Demand!P$9:P$1040, MATCH($C429, Demand!$B$9:$B$1040,0))</f>
        <v>80.779270833333328</v>
      </c>
      <c r="Q429" s="175">
        <f>Assumptions!$G$55*Assumptions!$G$46*INDEX(Demand!Q$9:Q$1040, MATCH($C429, Demand!$B$9:$B$1040,0))</f>
        <v>80.779270833333328</v>
      </c>
      <c r="R429" s="175">
        <f>Assumptions!$G$55*Assumptions!$G$46*INDEX(Demand!R$9:R$1040, MATCH($C429, Demand!$B$9:$B$1040,0))</f>
        <v>80.779270833333328</v>
      </c>
      <c r="S429" s="175">
        <f>Assumptions!$G$55*Assumptions!$G$46*INDEX(Demand!S$9:S$1040, MATCH($C429, Demand!$B$9:$B$1040,0))</f>
        <v>80.779270833333328</v>
      </c>
      <c r="T429" s="175">
        <f>Assumptions!$G$55*Assumptions!$G$46*INDEX(Demand!T$9:T$1040, MATCH($C429, Demand!$B$9:$B$1040,0))</f>
        <v>80.779270833333328</v>
      </c>
      <c r="U429" s="175">
        <f>Assumptions!$G$55*Assumptions!$G$46*INDEX(Demand!U$9:U$1040, MATCH($C429, Demand!$B$9:$B$1040,0))</f>
        <v>80.779270833333328</v>
      </c>
      <c r="V429" s="175">
        <f>Assumptions!$G$55*Assumptions!$G$46*INDEX(Demand!V$9:V$1040, MATCH($C429, Demand!$B$9:$B$1040,0))</f>
        <v>80.779270833333328</v>
      </c>
      <c r="W429" s="175">
        <f>Assumptions!$G$55*Assumptions!$G$46*INDEX(Demand!W$9:W$1040, MATCH($C429, Demand!$B$9:$B$1040,0))</f>
        <v>80.779270833333328</v>
      </c>
      <c r="X429" s="175">
        <f>Assumptions!$G$55*Assumptions!$G$46*INDEX(Demand!X$9:X$1040, MATCH($C429, Demand!$B$9:$B$1040,0))</f>
        <v>80.779270833333328</v>
      </c>
    </row>
    <row r="430" spans="2:24" s="1" customFormat="1" x14ac:dyDescent="0.2">
      <c r="B430" s="220">
        <f>'Span data'!B431</f>
        <v>10408427</v>
      </c>
      <c r="C430" s="169" t="str">
        <f>'Span data'!C431</f>
        <v>STN011</v>
      </c>
      <c r="D430" s="162"/>
      <c r="E430" s="175">
        <f>Assumptions!$G$55*Assumptions!$G$46*INDEX(Demand!E$9:E$1040, MATCH($C430, Demand!$B$9:$B$1040,0))</f>
        <v>73.887187499999982</v>
      </c>
      <c r="F430" s="175">
        <f>Assumptions!$G$55*Assumptions!$G$46*INDEX(Demand!F$9:F$1040, MATCH($C430, Demand!$B$9:$B$1040,0))</f>
        <v>74.191249999999997</v>
      </c>
      <c r="G430" s="175">
        <f>Assumptions!$G$55*Assumptions!$G$46*INDEX(Demand!G$9:G$1040, MATCH($C430, Demand!$B$9:$B$1040,0))</f>
        <v>74.90072916666665</v>
      </c>
      <c r="H430" s="175">
        <f>Assumptions!$G$55*Assumptions!$G$46*INDEX(Demand!H$9:H$1040, MATCH($C430, Demand!$B$9:$B$1040,0))</f>
        <v>75.306145833333332</v>
      </c>
      <c r="I430" s="175">
        <f>Assumptions!$G$55*Assumptions!$G$46*INDEX(Demand!I$9:I$1040, MATCH($C430, Demand!$B$9:$B$1040,0))</f>
        <v>75.407499999999999</v>
      </c>
      <c r="J430" s="175">
        <f>Assumptions!$G$55*Assumptions!$G$46*INDEX(Demand!J$9:J$1040, MATCH($C430, Demand!$B$9:$B$1040,0))</f>
        <v>75.610208333333318</v>
      </c>
      <c r="K430" s="175">
        <f>Assumptions!$G$55*Assumptions!$G$46*INDEX(Demand!K$9:K$1040, MATCH($C430, Demand!$B$9:$B$1040,0))</f>
        <v>76.421041666666653</v>
      </c>
      <c r="L430" s="175">
        <f>Assumptions!$G$55*Assumptions!$G$46*INDEX(Demand!L$9:L$1040, MATCH($C430, Demand!$B$9:$B$1040,0))</f>
        <v>77.535937499999989</v>
      </c>
      <c r="M430" s="175">
        <f>Assumptions!$G$55*Assumptions!$G$46*INDEX(Demand!M$9:M$1040, MATCH($C430, Demand!$B$9:$B$1040,0))</f>
        <v>77.535937499999989</v>
      </c>
      <c r="N430" s="175">
        <f>Assumptions!$G$55*Assumptions!$G$46*INDEX(Demand!N$9:N$1040, MATCH($C430, Demand!$B$9:$B$1040,0))</f>
        <v>77.535937499999989</v>
      </c>
      <c r="O430" s="175">
        <f>Assumptions!$G$55*Assumptions!$G$46*INDEX(Demand!O$9:O$1040, MATCH($C430, Demand!$B$9:$B$1040,0))</f>
        <v>77.535937499999989</v>
      </c>
      <c r="P430" s="175">
        <f>Assumptions!$G$55*Assumptions!$G$46*INDEX(Demand!P$9:P$1040, MATCH($C430, Demand!$B$9:$B$1040,0))</f>
        <v>77.535937499999989</v>
      </c>
      <c r="Q430" s="175">
        <f>Assumptions!$G$55*Assumptions!$G$46*INDEX(Demand!Q$9:Q$1040, MATCH($C430, Demand!$B$9:$B$1040,0))</f>
        <v>77.535937499999989</v>
      </c>
      <c r="R430" s="175">
        <f>Assumptions!$G$55*Assumptions!$G$46*INDEX(Demand!R$9:R$1040, MATCH($C430, Demand!$B$9:$B$1040,0))</f>
        <v>77.535937499999989</v>
      </c>
      <c r="S430" s="175">
        <f>Assumptions!$G$55*Assumptions!$G$46*INDEX(Demand!S$9:S$1040, MATCH($C430, Demand!$B$9:$B$1040,0))</f>
        <v>77.535937499999989</v>
      </c>
      <c r="T430" s="175">
        <f>Assumptions!$G$55*Assumptions!$G$46*INDEX(Demand!T$9:T$1040, MATCH($C430, Demand!$B$9:$B$1040,0))</f>
        <v>77.535937499999989</v>
      </c>
      <c r="U430" s="175">
        <f>Assumptions!$G$55*Assumptions!$G$46*INDEX(Demand!U$9:U$1040, MATCH($C430, Demand!$B$9:$B$1040,0))</f>
        <v>77.535937499999989</v>
      </c>
      <c r="V430" s="175">
        <f>Assumptions!$G$55*Assumptions!$G$46*INDEX(Demand!V$9:V$1040, MATCH($C430, Demand!$B$9:$B$1040,0))</f>
        <v>77.535937499999989</v>
      </c>
      <c r="W430" s="175">
        <f>Assumptions!$G$55*Assumptions!$G$46*INDEX(Demand!W$9:W$1040, MATCH($C430, Demand!$B$9:$B$1040,0))</f>
        <v>77.535937499999989</v>
      </c>
      <c r="X430" s="175">
        <f>Assumptions!$G$55*Assumptions!$G$46*INDEX(Demand!X$9:X$1040, MATCH($C430, Demand!$B$9:$B$1040,0))</f>
        <v>77.535937499999989</v>
      </c>
    </row>
    <row r="431" spans="2:24" s="1" customFormat="1" x14ac:dyDescent="0.2">
      <c r="B431" s="220">
        <f>'Span data'!B432</f>
        <v>10408436</v>
      </c>
      <c r="C431" s="169" t="str">
        <f>'Span data'!C432</f>
        <v>STN011</v>
      </c>
      <c r="D431" s="162"/>
      <c r="E431" s="175">
        <f>Assumptions!$G$55*Assumptions!$G$46*INDEX(Demand!E$9:E$1040, MATCH($C431, Demand!$B$9:$B$1040,0))</f>
        <v>73.887187499999982</v>
      </c>
      <c r="F431" s="175">
        <f>Assumptions!$G$55*Assumptions!$G$46*INDEX(Demand!F$9:F$1040, MATCH($C431, Demand!$B$9:$B$1040,0))</f>
        <v>74.191249999999997</v>
      </c>
      <c r="G431" s="175">
        <f>Assumptions!$G$55*Assumptions!$G$46*INDEX(Demand!G$9:G$1040, MATCH($C431, Demand!$B$9:$B$1040,0))</f>
        <v>74.90072916666665</v>
      </c>
      <c r="H431" s="175">
        <f>Assumptions!$G$55*Assumptions!$G$46*INDEX(Demand!H$9:H$1040, MATCH($C431, Demand!$B$9:$B$1040,0))</f>
        <v>75.306145833333332</v>
      </c>
      <c r="I431" s="175">
        <f>Assumptions!$G$55*Assumptions!$G$46*INDEX(Demand!I$9:I$1040, MATCH($C431, Demand!$B$9:$B$1040,0))</f>
        <v>75.407499999999999</v>
      </c>
      <c r="J431" s="175">
        <f>Assumptions!$G$55*Assumptions!$G$46*INDEX(Demand!J$9:J$1040, MATCH($C431, Demand!$B$9:$B$1040,0))</f>
        <v>75.610208333333318</v>
      </c>
      <c r="K431" s="175">
        <f>Assumptions!$G$55*Assumptions!$G$46*INDEX(Demand!K$9:K$1040, MATCH($C431, Demand!$B$9:$B$1040,0))</f>
        <v>76.421041666666653</v>
      </c>
      <c r="L431" s="175">
        <f>Assumptions!$G$55*Assumptions!$G$46*INDEX(Demand!L$9:L$1040, MATCH($C431, Demand!$B$9:$B$1040,0))</f>
        <v>77.535937499999989</v>
      </c>
      <c r="M431" s="175">
        <f>Assumptions!$G$55*Assumptions!$G$46*INDEX(Demand!M$9:M$1040, MATCH($C431, Demand!$B$9:$B$1040,0))</f>
        <v>77.535937499999989</v>
      </c>
      <c r="N431" s="175">
        <f>Assumptions!$G$55*Assumptions!$G$46*INDEX(Demand!N$9:N$1040, MATCH($C431, Demand!$B$9:$B$1040,0))</f>
        <v>77.535937499999989</v>
      </c>
      <c r="O431" s="175">
        <f>Assumptions!$G$55*Assumptions!$G$46*INDEX(Demand!O$9:O$1040, MATCH($C431, Demand!$B$9:$B$1040,0))</f>
        <v>77.535937499999989</v>
      </c>
      <c r="P431" s="175">
        <f>Assumptions!$G$55*Assumptions!$G$46*INDEX(Demand!P$9:P$1040, MATCH($C431, Demand!$B$9:$B$1040,0))</f>
        <v>77.535937499999989</v>
      </c>
      <c r="Q431" s="175">
        <f>Assumptions!$G$55*Assumptions!$G$46*INDEX(Demand!Q$9:Q$1040, MATCH($C431, Demand!$B$9:$B$1040,0))</f>
        <v>77.535937499999989</v>
      </c>
      <c r="R431" s="175">
        <f>Assumptions!$G$55*Assumptions!$G$46*INDEX(Demand!R$9:R$1040, MATCH($C431, Demand!$B$9:$B$1040,0))</f>
        <v>77.535937499999989</v>
      </c>
      <c r="S431" s="175">
        <f>Assumptions!$G$55*Assumptions!$G$46*INDEX(Demand!S$9:S$1040, MATCH($C431, Demand!$B$9:$B$1040,0))</f>
        <v>77.535937499999989</v>
      </c>
      <c r="T431" s="175">
        <f>Assumptions!$G$55*Assumptions!$G$46*INDEX(Demand!T$9:T$1040, MATCH($C431, Demand!$B$9:$B$1040,0))</f>
        <v>77.535937499999989</v>
      </c>
      <c r="U431" s="175">
        <f>Assumptions!$G$55*Assumptions!$G$46*INDEX(Demand!U$9:U$1040, MATCH($C431, Demand!$B$9:$B$1040,0))</f>
        <v>77.535937499999989</v>
      </c>
      <c r="V431" s="175">
        <f>Assumptions!$G$55*Assumptions!$G$46*INDEX(Demand!V$9:V$1040, MATCH($C431, Demand!$B$9:$B$1040,0))</f>
        <v>77.535937499999989</v>
      </c>
      <c r="W431" s="175">
        <f>Assumptions!$G$55*Assumptions!$G$46*INDEX(Demand!W$9:W$1040, MATCH($C431, Demand!$B$9:$B$1040,0))</f>
        <v>77.535937499999989</v>
      </c>
      <c r="X431" s="175">
        <f>Assumptions!$G$55*Assumptions!$G$46*INDEX(Demand!X$9:X$1040, MATCH($C431, Demand!$B$9:$B$1040,0))</f>
        <v>77.535937499999989</v>
      </c>
    </row>
    <row r="432" spans="2:24" s="1" customFormat="1" x14ac:dyDescent="0.2">
      <c r="B432" s="220">
        <f>'Span data'!B433</f>
        <v>10409274</v>
      </c>
      <c r="C432" s="169" t="str">
        <f>'Span data'!C433</f>
        <v>STN024</v>
      </c>
      <c r="D432" s="162"/>
      <c r="E432" s="175">
        <f>Assumptions!$G$55*Assumptions!$G$46*INDEX(Demand!E$9:E$1040, MATCH($C432, Demand!$B$9:$B$1040,0))</f>
        <v>122.13177083333333</v>
      </c>
      <c r="F432" s="175">
        <f>Assumptions!$G$55*Assumptions!$G$46*INDEX(Demand!F$9:F$1040, MATCH($C432, Demand!$B$9:$B$1040,0))</f>
        <v>123.34802083333332</v>
      </c>
      <c r="G432" s="175">
        <f>Assumptions!$G$55*Assumptions!$G$46*INDEX(Demand!G$9:G$1040, MATCH($C432, Demand!$B$9:$B$1040,0))</f>
        <v>125.98322916666663</v>
      </c>
      <c r="H432" s="175">
        <f>Assumptions!$G$55*Assumptions!$G$46*INDEX(Demand!H$9:H$1040, MATCH($C432, Demand!$B$9:$B$1040,0))</f>
        <v>127.80760416666664</v>
      </c>
      <c r="I432" s="175">
        <f>Assumptions!$G$55*Assumptions!$G$46*INDEX(Demand!I$9:I$1040, MATCH($C432, Demand!$B$9:$B$1040,0))</f>
        <v>128.21302083333333</v>
      </c>
      <c r="J432" s="175">
        <f>Assumptions!$G$55*Assumptions!$G$46*INDEX(Demand!J$9:J$1040, MATCH($C432, Demand!$B$9:$B$1040,0))</f>
        <v>129.02385416666667</v>
      </c>
      <c r="K432" s="175">
        <f>Assumptions!$G$55*Assumptions!$G$46*INDEX(Demand!K$9:K$1040, MATCH($C432, Demand!$B$9:$B$1040,0))</f>
        <v>131.96312499999999</v>
      </c>
      <c r="L432" s="175">
        <f>Assumptions!$G$55*Assumptions!$G$46*INDEX(Demand!L$9:L$1040, MATCH($C432, Demand!$B$9:$B$1040,0))</f>
        <v>135.51052083333329</v>
      </c>
      <c r="M432" s="175">
        <f>Assumptions!$G$55*Assumptions!$G$46*INDEX(Demand!M$9:M$1040, MATCH($C432, Demand!$B$9:$B$1040,0))</f>
        <v>135.61187499999997</v>
      </c>
      <c r="N432" s="175">
        <f>Assumptions!$G$55*Assumptions!$G$46*INDEX(Demand!N$9:N$1040, MATCH($C432, Demand!$B$9:$B$1040,0))</f>
        <v>135.61187499999997</v>
      </c>
      <c r="O432" s="175">
        <f>Assumptions!$G$55*Assumptions!$G$46*INDEX(Demand!O$9:O$1040, MATCH($C432, Demand!$B$9:$B$1040,0))</f>
        <v>135.61187499999997</v>
      </c>
      <c r="P432" s="175">
        <f>Assumptions!$G$55*Assumptions!$G$46*INDEX(Demand!P$9:P$1040, MATCH($C432, Demand!$B$9:$B$1040,0))</f>
        <v>135.61187499999997</v>
      </c>
      <c r="Q432" s="175">
        <f>Assumptions!$G$55*Assumptions!$G$46*INDEX(Demand!Q$9:Q$1040, MATCH($C432, Demand!$B$9:$B$1040,0))</f>
        <v>135.61187499999997</v>
      </c>
      <c r="R432" s="175">
        <f>Assumptions!$G$55*Assumptions!$G$46*INDEX(Demand!R$9:R$1040, MATCH($C432, Demand!$B$9:$B$1040,0))</f>
        <v>135.61187499999997</v>
      </c>
      <c r="S432" s="175">
        <f>Assumptions!$G$55*Assumptions!$G$46*INDEX(Demand!S$9:S$1040, MATCH($C432, Demand!$B$9:$B$1040,0))</f>
        <v>135.61187499999997</v>
      </c>
      <c r="T432" s="175">
        <f>Assumptions!$G$55*Assumptions!$G$46*INDEX(Demand!T$9:T$1040, MATCH($C432, Demand!$B$9:$B$1040,0))</f>
        <v>135.61187499999997</v>
      </c>
      <c r="U432" s="175">
        <f>Assumptions!$G$55*Assumptions!$G$46*INDEX(Demand!U$9:U$1040, MATCH($C432, Demand!$B$9:$B$1040,0))</f>
        <v>135.61187499999997</v>
      </c>
      <c r="V432" s="175">
        <f>Assumptions!$G$55*Assumptions!$G$46*INDEX(Demand!V$9:V$1040, MATCH($C432, Demand!$B$9:$B$1040,0))</f>
        <v>135.61187499999997</v>
      </c>
      <c r="W432" s="175">
        <f>Assumptions!$G$55*Assumptions!$G$46*INDEX(Demand!W$9:W$1040, MATCH($C432, Demand!$B$9:$B$1040,0))</f>
        <v>135.61187499999997</v>
      </c>
      <c r="X432" s="175">
        <f>Assumptions!$G$55*Assumptions!$G$46*INDEX(Demand!X$9:X$1040, MATCH($C432, Demand!$B$9:$B$1040,0))</f>
        <v>135.61187499999997</v>
      </c>
    </row>
    <row r="433" spans="2:24" s="1" customFormat="1" x14ac:dyDescent="0.2">
      <c r="B433" s="220">
        <f>'Span data'!B434</f>
        <v>10411123</v>
      </c>
      <c r="C433" s="169" t="str">
        <f>'Span data'!C434</f>
        <v>KGT004</v>
      </c>
      <c r="D433" s="162"/>
      <c r="E433" s="175">
        <f>Assumptions!$G$55*Assumptions!$G$46*INDEX(Demand!E$9:E$1040, MATCH($C433, Demand!$B$9:$B$1040,0))</f>
        <v>59.596249999999998</v>
      </c>
      <c r="F433" s="175">
        <f>Assumptions!$G$55*Assumptions!$G$46*INDEX(Demand!F$9:F$1040, MATCH($C433, Demand!$B$9:$B$1040,0))</f>
        <v>60.001666666666665</v>
      </c>
      <c r="G433" s="175">
        <f>Assumptions!$G$55*Assumptions!$G$46*INDEX(Demand!G$9:G$1040, MATCH($C433, Demand!$B$9:$B$1040,0))</f>
        <v>60.91385416666666</v>
      </c>
      <c r="H433" s="175">
        <f>Assumptions!$G$55*Assumptions!$G$46*INDEX(Demand!H$9:H$1040, MATCH($C433, Demand!$B$9:$B$1040,0))</f>
        <v>61.420624999999987</v>
      </c>
      <c r="I433" s="175">
        <f>Assumptions!$G$55*Assumptions!$G$46*INDEX(Demand!I$9:I$1040, MATCH($C433, Demand!$B$9:$B$1040,0))</f>
        <v>61.31927083333332</v>
      </c>
      <c r="J433" s="175">
        <f>Assumptions!$G$55*Assumptions!$G$46*INDEX(Demand!J$9:J$1040, MATCH($C433, Demand!$B$9:$B$1040,0))</f>
        <v>61.420624999999987</v>
      </c>
      <c r="K433" s="175">
        <f>Assumptions!$G$55*Assumptions!$G$46*INDEX(Demand!K$9:K$1040, MATCH($C433, Demand!$B$9:$B$1040,0))</f>
        <v>62.231458333333315</v>
      </c>
      <c r="L433" s="175">
        <f>Assumptions!$G$55*Assumptions!$G$46*INDEX(Demand!L$9:L$1040, MATCH($C433, Demand!$B$9:$B$1040,0))</f>
        <v>63.447708333333324</v>
      </c>
      <c r="M433" s="175">
        <f>Assumptions!$G$55*Assumptions!$G$46*INDEX(Demand!M$9:M$1040, MATCH($C433, Demand!$B$9:$B$1040,0))</f>
        <v>63.143645833333323</v>
      </c>
      <c r="N433" s="175">
        <f>Assumptions!$G$55*Assumptions!$G$46*INDEX(Demand!N$9:N$1040, MATCH($C433, Demand!$B$9:$B$1040,0))</f>
        <v>63.143645833333323</v>
      </c>
      <c r="O433" s="175">
        <f>Assumptions!$G$55*Assumptions!$G$46*INDEX(Demand!O$9:O$1040, MATCH($C433, Demand!$B$9:$B$1040,0))</f>
        <v>63.143645833333323</v>
      </c>
      <c r="P433" s="175">
        <f>Assumptions!$G$55*Assumptions!$G$46*INDEX(Demand!P$9:P$1040, MATCH($C433, Demand!$B$9:$B$1040,0))</f>
        <v>63.143645833333323</v>
      </c>
      <c r="Q433" s="175">
        <f>Assumptions!$G$55*Assumptions!$G$46*INDEX(Demand!Q$9:Q$1040, MATCH($C433, Demand!$B$9:$B$1040,0))</f>
        <v>63.143645833333323</v>
      </c>
      <c r="R433" s="175">
        <f>Assumptions!$G$55*Assumptions!$G$46*INDEX(Demand!R$9:R$1040, MATCH($C433, Demand!$B$9:$B$1040,0))</f>
        <v>63.143645833333323</v>
      </c>
      <c r="S433" s="175">
        <f>Assumptions!$G$55*Assumptions!$G$46*INDEX(Demand!S$9:S$1040, MATCH($C433, Demand!$B$9:$B$1040,0))</f>
        <v>63.143645833333323</v>
      </c>
      <c r="T433" s="175">
        <f>Assumptions!$G$55*Assumptions!$G$46*INDEX(Demand!T$9:T$1040, MATCH($C433, Demand!$B$9:$B$1040,0))</f>
        <v>63.143645833333323</v>
      </c>
      <c r="U433" s="175">
        <f>Assumptions!$G$55*Assumptions!$G$46*INDEX(Demand!U$9:U$1040, MATCH($C433, Demand!$B$9:$B$1040,0))</f>
        <v>63.143645833333323</v>
      </c>
      <c r="V433" s="175">
        <f>Assumptions!$G$55*Assumptions!$G$46*INDEX(Demand!V$9:V$1040, MATCH($C433, Demand!$B$9:$B$1040,0))</f>
        <v>63.143645833333323</v>
      </c>
      <c r="W433" s="175">
        <f>Assumptions!$G$55*Assumptions!$G$46*INDEX(Demand!W$9:W$1040, MATCH($C433, Demand!$B$9:$B$1040,0))</f>
        <v>63.143645833333323</v>
      </c>
      <c r="X433" s="175">
        <f>Assumptions!$G$55*Assumptions!$G$46*INDEX(Demand!X$9:X$1040, MATCH($C433, Demand!$B$9:$B$1040,0))</f>
        <v>63.143645833333323</v>
      </c>
    </row>
    <row r="434" spans="2:24" s="1" customFormat="1" x14ac:dyDescent="0.2">
      <c r="B434" s="220">
        <f>'Span data'!B435</f>
        <v>10411149</v>
      </c>
      <c r="C434" s="169" t="str">
        <f>'Span data'!C435</f>
        <v>KGT004</v>
      </c>
      <c r="D434" s="162"/>
      <c r="E434" s="175">
        <f>Assumptions!$G$55*Assumptions!$G$46*INDEX(Demand!E$9:E$1040, MATCH($C434, Demand!$B$9:$B$1040,0))</f>
        <v>59.596249999999998</v>
      </c>
      <c r="F434" s="175">
        <f>Assumptions!$G$55*Assumptions!$G$46*INDEX(Demand!F$9:F$1040, MATCH($C434, Demand!$B$9:$B$1040,0))</f>
        <v>60.001666666666665</v>
      </c>
      <c r="G434" s="175">
        <f>Assumptions!$G$55*Assumptions!$G$46*INDEX(Demand!G$9:G$1040, MATCH($C434, Demand!$B$9:$B$1040,0))</f>
        <v>60.91385416666666</v>
      </c>
      <c r="H434" s="175">
        <f>Assumptions!$G$55*Assumptions!$G$46*INDEX(Demand!H$9:H$1040, MATCH($C434, Demand!$B$9:$B$1040,0))</f>
        <v>61.420624999999987</v>
      </c>
      <c r="I434" s="175">
        <f>Assumptions!$G$55*Assumptions!$G$46*INDEX(Demand!I$9:I$1040, MATCH($C434, Demand!$B$9:$B$1040,0))</f>
        <v>61.31927083333332</v>
      </c>
      <c r="J434" s="175">
        <f>Assumptions!$G$55*Assumptions!$G$46*INDEX(Demand!J$9:J$1040, MATCH($C434, Demand!$B$9:$B$1040,0))</f>
        <v>61.420624999999987</v>
      </c>
      <c r="K434" s="175">
        <f>Assumptions!$G$55*Assumptions!$G$46*INDEX(Demand!K$9:K$1040, MATCH($C434, Demand!$B$9:$B$1040,0))</f>
        <v>62.231458333333315</v>
      </c>
      <c r="L434" s="175">
        <f>Assumptions!$G$55*Assumptions!$G$46*INDEX(Demand!L$9:L$1040, MATCH($C434, Demand!$B$9:$B$1040,0))</f>
        <v>63.447708333333324</v>
      </c>
      <c r="M434" s="175">
        <f>Assumptions!$G$55*Assumptions!$G$46*INDEX(Demand!M$9:M$1040, MATCH($C434, Demand!$B$9:$B$1040,0))</f>
        <v>63.143645833333323</v>
      </c>
      <c r="N434" s="175">
        <f>Assumptions!$G$55*Assumptions!$G$46*INDEX(Demand!N$9:N$1040, MATCH($C434, Demand!$B$9:$B$1040,0))</f>
        <v>63.143645833333323</v>
      </c>
      <c r="O434" s="175">
        <f>Assumptions!$G$55*Assumptions!$G$46*INDEX(Demand!O$9:O$1040, MATCH($C434, Demand!$B$9:$B$1040,0))</f>
        <v>63.143645833333323</v>
      </c>
      <c r="P434" s="175">
        <f>Assumptions!$G$55*Assumptions!$G$46*INDEX(Demand!P$9:P$1040, MATCH($C434, Demand!$B$9:$B$1040,0))</f>
        <v>63.143645833333323</v>
      </c>
      <c r="Q434" s="175">
        <f>Assumptions!$G$55*Assumptions!$G$46*INDEX(Demand!Q$9:Q$1040, MATCH($C434, Demand!$B$9:$B$1040,0))</f>
        <v>63.143645833333323</v>
      </c>
      <c r="R434" s="175">
        <f>Assumptions!$G$55*Assumptions!$G$46*INDEX(Demand!R$9:R$1040, MATCH($C434, Demand!$B$9:$B$1040,0))</f>
        <v>63.143645833333323</v>
      </c>
      <c r="S434" s="175">
        <f>Assumptions!$G$55*Assumptions!$G$46*INDEX(Demand!S$9:S$1040, MATCH($C434, Demand!$B$9:$B$1040,0))</f>
        <v>63.143645833333323</v>
      </c>
      <c r="T434" s="175">
        <f>Assumptions!$G$55*Assumptions!$G$46*INDEX(Demand!T$9:T$1040, MATCH($C434, Demand!$B$9:$B$1040,0))</f>
        <v>63.143645833333323</v>
      </c>
      <c r="U434" s="175">
        <f>Assumptions!$G$55*Assumptions!$G$46*INDEX(Demand!U$9:U$1040, MATCH($C434, Demand!$B$9:$B$1040,0))</f>
        <v>63.143645833333323</v>
      </c>
      <c r="V434" s="175">
        <f>Assumptions!$G$55*Assumptions!$G$46*INDEX(Demand!V$9:V$1040, MATCH($C434, Demand!$B$9:$B$1040,0))</f>
        <v>63.143645833333323</v>
      </c>
      <c r="W434" s="175">
        <f>Assumptions!$G$55*Assumptions!$G$46*INDEX(Demand!W$9:W$1040, MATCH($C434, Demand!$B$9:$B$1040,0))</f>
        <v>63.143645833333323</v>
      </c>
      <c r="X434" s="175">
        <f>Assumptions!$G$55*Assumptions!$G$46*INDEX(Demand!X$9:X$1040, MATCH($C434, Demand!$B$9:$B$1040,0))</f>
        <v>63.143645833333323</v>
      </c>
    </row>
    <row r="435" spans="2:24" s="1" customFormat="1" x14ac:dyDescent="0.2">
      <c r="B435" s="220">
        <f>'Span data'!B436</f>
        <v>10411734</v>
      </c>
      <c r="C435" s="169" t="str">
        <f>'Span data'!C436</f>
        <v>GHP022</v>
      </c>
      <c r="D435" s="162"/>
      <c r="E435" s="175">
        <f>Assumptions!$G$55*Assumptions!$G$46*INDEX(Demand!E$9:E$1040, MATCH($C435, Demand!$B$9:$B$1040,0))</f>
        <v>60.812499999999986</v>
      </c>
      <c r="F435" s="175">
        <f>Assumptions!$G$55*Assumptions!$G$46*INDEX(Demand!F$9:F$1040, MATCH($C435, Demand!$B$9:$B$1040,0))</f>
        <v>61.826041666666661</v>
      </c>
      <c r="G435" s="175">
        <f>Assumptions!$G$55*Assumptions!$G$46*INDEX(Demand!G$9:G$1040, MATCH($C435, Demand!$B$9:$B$1040,0))</f>
        <v>63.24499999999999</v>
      </c>
      <c r="H435" s="175">
        <f>Assumptions!$G$55*Assumptions!$G$46*INDEX(Demand!H$9:H$1040, MATCH($C435, Demand!$B$9:$B$1040,0))</f>
        <v>64.258541666666659</v>
      </c>
      <c r="I435" s="175">
        <f>Assumptions!$G$55*Assumptions!$G$46*INDEX(Demand!I$9:I$1040, MATCH($C435, Demand!$B$9:$B$1040,0))</f>
        <v>64.86666666666666</v>
      </c>
      <c r="J435" s="175">
        <f>Assumptions!$G$55*Assumptions!$G$46*INDEX(Demand!J$9:J$1040, MATCH($C435, Demand!$B$9:$B$1040,0))</f>
        <v>65.576145833333328</v>
      </c>
      <c r="K435" s="175">
        <f>Assumptions!$G$55*Assumptions!$G$46*INDEX(Demand!K$9:K$1040, MATCH($C435, Demand!$B$9:$B$1040,0))</f>
        <v>66.995104166666664</v>
      </c>
      <c r="L435" s="175">
        <f>Assumptions!$G$55*Assumptions!$G$46*INDEX(Demand!L$9:L$1040, MATCH($C435, Demand!$B$9:$B$1040,0))</f>
        <v>68.718124999999986</v>
      </c>
      <c r="M435" s="175">
        <f>Assumptions!$G$55*Assumptions!$G$46*INDEX(Demand!M$9:M$1040, MATCH($C435, Demand!$B$9:$B$1040,0))</f>
        <v>69.326249999999987</v>
      </c>
      <c r="N435" s="175">
        <f>Assumptions!$G$55*Assumptions!$G$46*INDEX(Demand!N$9:N$1040, MATCH($C435, Demand!$B$9:$B$1040,0))</f>
        <v>69.326249999999987</v>
      </c>
      <c r="O435" s="175">
        <f>Assumptions!$G$55*Assumptions!$G$46*INDEX(Demand!O$9:O$1040, MATCH($C435, Demand!$B$9:$B$1040,0))</f>
        <v>69.326249999999987</v>
      </c>
      <c r="P435" s="175">
        <f>Assumptions!$G$55*Assumptions!$G$46*INDEX(Demand!P$9:P$1040, MATCH($C435, Demand!$B$9:$B$1040,0))</f>
        <v>69.326249999999987</v>
      </c>
      <c r="Q435" s="175">
        <f>Assumptions!$G$55*Assumptions!$G$46*INDEX(Demand!Q$9:Q$1040, MATCH($C435, Demand!$B$9:$B$1040,0))</f>
        <v>69.326249999999987</v>
      </c>
      <c r="R435" s="175">
        <f>Assumptions!$G$55*Assumptions!$G$46*INDEX(Demand!R$9:R$1040, MATCH($C435, Demand!$B$9:$B$1040,0))</f>
        <v>69.326249999999987</v>
      </c>
      <c r="S435" s="175">
        <f>Assumptions!$G$55*Assumptions!$G$46*INDEX(Demand!S$9:S$1040, MATCH($C435, Demand!$B$9:$B$1040,0))</f>
        <v>69.326249999999987</v>
      </c>
      <c r="T435" s="175">
        <f>Assumptions!$G$55*Assumptions!$G$46*INDEX(Demand!T$9:T$1040, MATCH($C435, Demand!$B$9:$B$1040,0))</f>
        <v>69.326249999999987</v>
      </c>
      <c r="U435" s="175">
        <f>Assumptions!$G$55*Assumptions!$G$46*INDEX(Demand!U$9:U$1040, MATCH($C435, Demand!$B$9:$B$1040,0))</f>
        <v>69.326249999999987</v>
      </c>
      <c r="V435" s="175">
        <f>Assumptions!$G$55*Assumptions!$G$46*INDEX(Demand!V$9:V$1040, MATCH($C435, Demand!$B$9:$B$1040,0))</f>
        <v>69.326249999999987</v>
      </c>
      <c r="W435" s="175">
        <f>Assumptions!$G$55*Assumptions!$G$46*INDEX(Demand!W$9:W$1040, MATCH($C435, Demand!$B$9:$B$1040,0))</f>
        <v>69.326249999999987</v>
      </c>
      <c r="X435" s="175">
        <f>Assumptions!$G$55*Assumptions!$G$46*INDEX(Demand!X$9:X$1040, MATCH($C435, Demand!$B$9:$B$1040,0))</f>
        <v>69.326249999999987</v>
      </c>
    </row>
    <row r="436" spans="2:24" s="1" customFormat="1" x14ac:dyDescent="0.2">
      <c r="B436" s="220">
        <f>'Span data'!B437</f>
        <v>10414656</v>
      </c>
      <c r="C436" s="169" t="str">
        <f>'Span data'!C437</f>
        <v>FNS012</v>
      </c>
      <c r="D436" s="162"/>
      <c r="E436" s="175">
        <f>Assumptions!$G$55*Assumptions!$G$46*INDEX(Demand!E$9:E$1040, MATCH($C436, Demand!$B$9:$B$1040,0))</f>
        <v>65.677499999999995</v>
      </c>
      <c r="F436" s="175">
        <f>Assumptions!$G$55*Assumptions!$G$46*INDEX(Demand!F$9:F$1040, MATCH($C436, Demand!$B$9:$B$1040,0))</f>
        <v>66.79239583333333</v>
      </c>
      <c r="G436" s="175">
        <f>Assumptions!$G$55*Assumptions!$G$46*INDEX(Demand!G$9:G$1040, MATCH($C436, Demand!$B$9:$B$1040,0))</f>
        <v>68.211354166666666</v>
      </c>
      <c r="H436" s="175">
        <f>Assumptions!$G$55*Assumptions!$G$46*INDEX(Demand!H$9:H$1040, MATCH($C436, Demand!$B$9:$B$1040,0))</f>
        <v>69.427604166666654</v>
      </c>
      <c r="I436" s="175">
        <f>Assumptions!$G$55*Assumptions!$G$46*INDEX(Demand!I$9:I$1040, MATCH($C436, Demand!$B$9:$B$1040,0))</f>
        <v>70.339791666666656</v>
      </c>
      <c r="J436" s="175">
        <f>Assumptions!$G$55*Assumptions!$G$46*INDEX(Demand!J$9:J$1040, MATCH($C436, Demand!$B$9:$B$1040,0))</f>
        <v>71.353333333333325</v>
      </c>
      <c r="K436" s="175">
        <f>Assumptions!$G$55*Assumptions!$G$46*INDEX(Demand!K$9:K$1040, MATCH($C436, Demand!$B$9:$B$1040,0))</f>
        <v>72.873645833333327</v>
      </c>
      <c r="L436" s="175">
        <f>Assumptions!$G$55*Assumptions!$G$46*INDEX(Demand!L$9:L$1040, MATCH($C436, Demand!$B$9:$B$1040,0))</f>
        <v>75.103437499999984</v>
      </c>
      <c r="M436" s="175">
        <f>Assumptions!$G$55*Assumptions!$G$46*INDEX(Demand!M$9:M$1040, MATCH($C436, Demand!$B$9:$B$1040,0))</f>
        <v>76.319687499999986</v>
      </c>
      <c r="N436" s="175">
        <f>Assumptions!$G$55*Assumptions!$G$46*INDEX(Demand!N$9:N$1040, MATCH($C436, Demand!$B$9:$B$1040,0))</f>
        <v>76.319687499999986</v>
      </c>
      <c r="O436" s="175">
        <f>Assumptions!$G$55*Assumptions!$G$46*INDEX(Demand!O$9:O$1040, MATCH($C436, Demand!$B$9:$B$1040,0))</f>
        <v>76.319687499999986</v>
      </c>
      <c r="P436" s="175">
        <f>Assumptions!$G$55*Assumptions!$G$46*INDEX(Demand!P$9:P$1040, MATCH($C436, Demand!$B$9:$B$1040,0))</f>
        <v>76.319687499999986</v>
      </c>
      <c r="Q436" s="175">
        <f>Assumptions!$G$55*Assumptions!$G$46*INDEX(Demand!Q$9:Q$1040, MATCH($C436, Demand!$B$9:$B$1040,0))</f>
        <v>76.319687499999986</v>
      </c>
      <c r="R436" s="175">
        <f>Assumptions!$G$55*Assumptions!$G$46*INDEX(Demand!R$9:R$1040, MATCH($C436, Demand!$B$9:$B$1040,0))</f>
        <v>76.319687499999986</v>
      </c>
      <c r="S436" s="175">
        <f>Assumptions!$G$55*Assumptions!$G$46*INDEX(Demand!S$9:S$1040, MATCH($C436, Demand!$B$9:$B$1040,0))</f>
        <v>76.319687499999986</v>
      </c>
      <c r="T436" s="175">
        <f>Assumptions!$G$55*Assumptions!$G$46*INDEX(Demand!T$9:T$1040, MATCH($C436, Demand!$B$9:$B$1040,0))</f>
        <v>76.319687499999986</v>
      </c>
      <c r="U436" s="175">
        <f>Assumptions!$G$55*Assumptions!$G$46*INDEX(Demand!U$9:U$1040, MATCH($C436, Demand!$B$9:$B$1040,0))</f>
        <v>76.319687499999986</v>
      </c>
      <c r="V436" s="175">
        <f>Assumptions!$G$55*Assumptions!$G$46*INDEX(Demand!V$9:V$1040, MATCH($C436, Demand!$B$9:$B$1040,0))</f>
        <v>76.319687499999986</v>
      </c>
      <c r="W436" s="175">
        <f>Assumptions!$G$55*Assumptions!$G$46*INDEX(Demand!W$9:W$1040, MATCH($C436, Demand!$B$9:$B$1040,0))</f>
        <v>76.319687499999986</v>
      </c>
      <c r="X436" s="175">
        <f>Assumptions!$G$55*Assumptions!$G$46*INDEX(Demand!X$9:X$1040, MATCH($C436, Demand!$B$9:$B$1040,0))</f>
        <v>76.319687499999986</v>
      </c>
    </row>
    <row r="437" spans="2:24" s="1" customFormat="1" x14ac:dyDescent="0.2">
      <c r="B437" s="220">
        <f>'Span data'!B438</f>
        <v>10419901</v>
      </c>
      <c r="C437" s="169" t="str">
        <f>'Span data'!C438</f>
        <v>CLC003</v>
      </c>
      <c r="D437" s="162"/>
      <c r="E437" s="175">
        <f>Assumptions!$G$55*Assumptions!$G$46*INDEX(Demand!E$9:E$1040, MATCH($C437, Demand!$B$9:$B$1040,0))</f>
        <v>70.947916666666657</v>
      </c>
      <c r="F437" s="175">
        <f>Assumptions!$G$55*Assumptions!$G$46*INDEX(Demand!F$9:F$1040, MATCH($C437, Demand!$B$9:$B$1040,0))</f>
        <v>71.860104166666659</v>
      </c>
      <c r="G437" s="175">
        <f>Assumptions!$G$55*Assumptions!$G$46*INDEX(Demand!G$9:G$1040, MATCH($C437, Demand!$B$9:$B$1040,0))</f>
        <v>73.481770833333314</v>
      </c>
      <c r="H437" s="175">
        <f>Assumptions!$G$55*Assumptions!$G$46*INDEX(Demand!H$9:H$1040, MATCH($C437, Demand!$B$9:$B$1040,0))</f>
        <v>74.799374999999984</v>
      </c>
      <c r="I437" s="175">
        <f>Assumptions!$G$55*Assumptions!$G$46*INDEX(Demand!I$9:I$1040, MATCH($C437, Demand!$B$9:$B$1040,0))</f>
        <v>75.103437499999984</v>
      </c>
      <c r="J437" s="175">
        <f>Assumptions!$G$55*Assumptions!$G$46*INDEX(Demand!J$9:J$1040, MATCH($C437, Demand!$B$9:$B$1040,0))</f>
        <v>75.812916666666666</v>
      </c>
      <c r="K437" s="175">
        <f>Assumptions!$G$55*Assumptions!$G$46*INDEX(Demand!K$9:K$1040, MATCH($C437, Demand!$B$9:$B$1040,0))</f>
        <v>77.333229166666655</v>
      </c>
      <c r="L437" s="175">
        <f>Assumptions!$G$55*Assumptions!$G$46*INDEX(Demand!L$9:L$1040, MATCH($C437, Demand!$B$9:$B$1040,0))</f>
        <v>79.461666666666659</v>
      </c>
      <c r="M437" s="175">
        <f>Assumptions!$G$55*Assumptions!$G$46*INDEX(Demand!M$9:M$1040, MATCH($C437, Demand!$B$9:$B$1040,0))</f>
        <v>80.373854166666661</v>
      </c>
      <c r="N437" s="175">
        <f>Assumptions!$G$55*Assumptions!$G$46*INDEX(Demand!N$9:N$1040, MATCH($C437, Demand!$B$9:$B$1040,0))</f>
        <v>80.373854166666661</v>
      </c>
      <c r="O437" s="175">
        <f>Assumptions!$G$55*Assumptions!$G$46*INDEX(Demand!O$9:O$1040, MATCH($C437, Demand!$B$9:$B$1040,0))</f>
        <v>80.373854166666661</v>
      </c>
      <c r="P437" s="175">
        <f>Assumptions!$G$55*Assumptions!$G$46*INDEX(Demand!P$9:P$1040, MATCH($C437, Demand!$B$9:$B$1040,0))</f>
        <v>80.373854166666661</v>
      </c>
      <c r="Q437" s="175">
        <f>Assumptions!$G$55*Assumptions!$G$46*INDEX(Demand!Q$9:Q$1040, MATCH($C437, Demand!$B$9:$B$1040,0))</f>
        <v>80.373854166666661</v>
      </c>
      <c r="R437" s="175">
        <f>Assumptions!$G$55*Assumptions!$G$46*INDEX(Demand!R$9:R$1040, MATCH($C437, Demand!$B$9:$B$1040,0))</f>
        <v>80.373854166666661</v>
      </c>
      <c r="S437" s="175">
        <f>Assumptions!$G$55*Assumptions!$G$46*INDEX(Demand!S$9:S$1040, MATCH($C437, Demand!$B$9:$B$1040,0))</f>
        <v>80.373854166666661</v>
      </c>
      <c r="T437" s="175">
        <f>Assumptions!$G$55*Assumptions!$G$46*INDEX(Demand!T$9:T$1040, MATCH($C437, Demand!$B$9:$B$1040,0))</f>
        <v>80.373854166666661</v>
      </c>
      <c r="U437" s="175">
        <f>Assumptions!$G$55*Assumptions!$G$46*INDEX(Demand!U$9:U$1040, MATCH($C437, Demand!$B$9:$B$1040,0))</f>
        <v>80.373854166666661</v>
      </c>
      <c r="V437" s="175">
        <f>Assumptions!$G$55*Assumptions!$G$46*INDEX(Demand!V$9:V$1040, MATCH($C437, Demand!$B$9:$B$1040,0))</f>
        <v>80.373854166666661</v>
      </c>
      <c r="W437" s="175">
        <f>Assumptions!$G$55*Assumptions!$G$46*INDEX(Demand!W$9:W$1040, MATCH($C437, Demand!$B$9:$B$1040,0))</f>
        <v>80.373854166666661</v>
      </c>
      <c r="X437" s="175">
        <f>Assumptions!$G$55*Assumptions!$G$46*INDEX(Demand!X$9:X$1040, MATCH($C437, Demand!$B$9:$B$1040,0))</f>
        <v>80.373854166666661</v>
      </c>
    </row>
    <row r="438" spans="2:24" s="1" customFormat="1" x14ac:dyDescent="0.2">
      <c r="B438" s="220">
        <f>'Span data'!B439</f>
        <v>10419913</v>
      </c>
      <c r="C438" s="169" t="str">
        <f>'Span data'!C439</f>
        <v>CLC003</v>
      </c>
      <c r="D438" s="162"/>
      <c r="E438" s="175">
        <f>Assumptions!$G$55*Assumptions!$G$46*INDEX(Demand!E$9:E$1040, MATCH($C438, Demand!$B$9:$B$1040,0))</f>
        <v>70.947916666666657</v>
      </c>
      <c r="F438" s="175">
        <f>Assumptions!$G$55*Assumptions!$G$46*INDEX(Demand!F$9:F$1040, MATCH($C438, Demand!$B$9:$B$1040,0))</f>
        <v>71.860104166666659</v>
      </c>
      <c r="G438" s="175">
        <f>Assumptions!$G$55*Assumptions!$G$46*INDEX(Demand!G$9:G$1040, MATCH($C438, Demand!$B$9:$B$1040,0))</f>
        <v>73.481770833333314</v>
      </c>
      <c r="H438" s="175">
        <f>Assumptions!$G$55*Assumptions!$G$46*INDEX(Demand!H$9:H$1040, MATCH($C438, Demand!$B$9:$B$1040,0))</f>
        <v>74.799374999999984</v>
      </c>
      <c r="I438" s="175">
        <f>Assumptions!$G$55*Assumptions!$G$46*INDEX(Demand!I$9:I$1040, MATCH($C438, Demand!$B$9:$B$1040,0))</f>
        <v>75.103437499999984</v>
      </c>
      <c r="J438" s="175">
        <f>Assumptions!$G$55*Assumptions!$G$46*INDEX(Demand!J$9:J$1040, MATCH($C438, Demand!$B$9:$B$1040,0))</f>
        <v>75.812916666666666</v>
      </c>
      <c r="K438" s="175">
        <f>Assumptions!$G$55*Assumptions!$G$46*INDEX(Demand!K$9:K$1040, MATCH($C438, Demand!$B$9:$B$1040,0))</f>
        <v>77.333229166666655</v>
      </c>
      <c r="L438" s="175">
        <f>Assumptions!$G$55*Assumptions!$G$46*INDEX(Demand!L$9:L$1040, MATCH($C438, Demand!$B$9:$B$1040,0))</f>
        <v>79.461666666666659</v>
      </c>
      <c r="M438" s="175">
        <f>Assumptions!$G$55*Assumptions!$G$46*INDEX(Demand!M$9:M$1040, MATCH($C438, Demand!$B$9:$B$1040,0))</f>
        <v>80.373854166666661</v>
      </c>
      <c r="N438" s="175">
        <f>Assumptions!$G$55*Assumptions!$G$46*INDEX(Demand!N$9:N$1040, MATCH($C438, Demand!$B$9:$B$1040,0))</f>
        <v>80.373854166666661</v>
      </c>
      <c r="O438" s="175">
        <f>Assumptions!$G$55*Assumptions!$G$46*INDEX(Demand!O$9:O$1040, MATCH($C438, Demand!$B$9:$B$1040,0))</f>
        <v>80.373854166666661</v>
      </c>
      <c r="P438" s="175">
        <f>Assumptions!$G$55*Assumptions!$G$46*INDEX(Demand!P$9:P$1040, MATCH($C438, Demand!$B$9:$B$1040,0))</f>
        <v>80.373854166666661</v>
      </c>
      <c r="Q438" s="175">
        <f>Assumptions!$G$55*Assumptions!$G$46*INDEX(Demand!Q$9:Q$1040, MATCH($C438, Demand!$B$9:$B$1040,0))</f>
        <v>80.373854166666661</v>
      </c>
      <c r="R438" s="175">
        <f>Assumptions!$G$55*Assumptions!$G$46*INDEX(Demand!R$9:R$1040, MATCH($C438, Demand!$B$9:$B$1040,0))</f>
        <v>80.373854166666661</v>
      </c>
      <c r="S438" s="175">
        <f>Assumptions!$G$55*Assumptions!$G$46*INDEX(Demand!S$9:S$1040, MATCH($C438, Demand!$B$9:$B$1040,0))</f>
        <v>80.373854166666661</v>
      </c>
      <c r="T438" s="175">
        <f>Assumptions!$G$55*Assumptions!$G$46*INDEX(Demand!T$9:T$1040, MATCH($C438, Demand!$B$9:$B$1040,0))</f>
        <v>80.373854166666661</v>
      </c>
      <c r="U438" s="175">
        <f>Assumptions!$G$55*Assumptions!$G$46*INDEX(Demand!U$9:U$1040, MATCH($C438, Demand!$B$9:$B$1040,0))</f>
        <v>80.373854166666661</v>
      </c>
      <c r="V438" s="175">
        <f>Assumptions!$G$55*Assumptions!$G$46*INDEX(Demand!V$9:V$1040, MATCH($C438, Demand!$B$9:$B$1040,0))</f>
        <v>80.373854166666661</v>
      </c>
      <c r="W438" s="175">
        <f>Assumptions!$G$55*Assumptions!$G$46*INDEX(Demand!W$9:W$1040, MATCH($C438, Demand!$B$9:$B$1040,0))</f>
        <v>80.373854166666661</v>
      </c>
      <c r="X438" s="175">
        <f>Assumptions!$G$55*Assumptions!$G$46*INDEX(Demand!X$9:X$1040, MATCH($C438, Demand!$B$9:$B$1040,0))</f>
        <v>80.373854166666661</v>
      </c>
    </row>
    <row r="439" spans="2:24" s="1" customFormat="1" x14ac:dyDescent="0.2">
      <c r="B439" s="220">
        <f>'Span data'!B440</f>
        <v>10423140</v>
      </c>
      <c r="C439" s="169" t="str">
        <f>'Span data'!C440</f>
        <v>NKA001</v>
      </c>
      <c r="D439" s="162"/>
      <c r="E439" s="175">
        <f>Assumptions!$G$55*Assumptions!$G$46*INDEX(Demand!E$9:E$1040, MATCH($C439, Demand!$B$9:$B$1040,0))</f>
        <v>26.149374999999999</v>
      </c>
      <c r="F439" s="175">
        <f>Assumptions!$G$55*Assumptions!$G$46*INDEX(Demand!F$9:F$1040, MATCH($C439, Demand!$B$9:$B$1040,0))</f>
        <v>26.453437499999993</v>
      </c>
      <c r="G439" s="175">
        <f>Assumptions!$G$55*Assumptions!$G$46*INDEX(Demand!G$9:G$1040, MATCH($C439, Demand!$B$9:$B$1040,0))</f>
        <v>26.960208333333334</v>
      </c>
      <c r="H439" s="175">
        <f>Assumptions!$G$55*Assumptions!$G$46*INDEX(Demand!H$9:H$1040, MATCH($C439, Demand!$B$9:$B$1040,0))</f>
        <v>27.264270833333327</v>
      </c>
      <c r="I439" s="175">
        <f>Assumptions!$G$55*Assumptions!$G$46*INDEX(Demand!I$9:I$1040, MATCH($C439, Demand!$B$9:$B$1040,0))</f>
        <v>27.264270833333327</v>
      </c>
      <c r="J439" s="175">
        <f>Assumptions!$G$55*Assumptions!$G$46*INDEX(Demand!J$9:J$1040, MATCH($C439, Demand!$B$9:$B$1040,0))</f>
        <v>27.466979166666665</v>
      </c>
      <c r="K439" s="175">
        <f>Assumptions!$G$55*Assumptions!$G$46*INDEX(Demand!K$9:K$1040, MATCH($C439, Demand!$B$9:$B$1040,0))</f>
        <v>27.973749999999995</v>
      </c>
      <c r="L439" s="175">
        <f>Assumptions!$G$55*Assumptions!$G$46*INDEX(Demand!L$9:L$1040, MATCH($C439, Demand!$B$9:$B$1040,0))</f>
        <v>28.683229166666667</v>
      </c>
      <c r="M439" s="175">
        <f>Assumptions!$G$55*Assumptions!$G$46*INDEX(Demand!M$9:M$1040, MATCH($C439, Demand!$B$9:$B$1040,0))</f>
        <v>28.683229166666667</v>
      </c>
      <c r="N439" s="175">
        <f>Assumptions!$G$55*Assumptions!$G$46*INDEX(Demand!N$9:N$1040, MATCH($C439, Demand!$B$9:$B$1040,0))</f>
        <v>28.683229166666667</v>
      </c>
      <c r="O439" s="175">
        <f>Assumptions!$G$55*Assumptions!$G$46*INDEX(Demand!O$9:O$1040, MATCH($C439, Demand!$B$9:$B$1040,0))</f>
        <v>28.683229166666667</v>
      </c>
      <c r="P439" s="175">
        <f>Assumptions!$G$55*Assumptions!$G$46*INDEX(Demand!P$9:P$1040, MATCH($C439, Demand!$B$9:$B$1040,0))</f>
        <v>28.683229166666667</v>
      </c>
      <c r="Q439" s="175">
        <f>Assumptions!$G$55*Assumptions!$G$46*INDEX(Demand!Q$9:Q$1040, MATCH($C439, Demand!$B$9:$B$1040,0))</f>
        <v>28.683229166666667</v>
      </c>
      <c r="R439" s="175">
        <f>Assumptions!$G$55*Assumptions!$G$46*INDEX(Demand!R$9:R$1040, MATCH($C439, Demand!$B$9:$B$1040,0))</f>
        <v>28.683229166666667</v>
      </c>
      <c r="S439" s="175">
        <f>Assumptions!$G$55*Assumptions!$G$46*INDEX(Demand!S$9:S$1040, MATCH($C439, Demand!$B$9:$B$1040,0))</f>
        <v>28.683229166666667</v>
      </c>
      <c r="T439" s="175">
        <f>Assumptions!$G$55*Assumptions!$G$46*INDEX(Demand!T$9:T$1040, MATCH($C439, Demand!$B$9:$B$1040,0))</f>
        <v>28.683229166666667</v>
      </c>
      <c r="U439" s="175">
        <f>Assumptions!$G$55*Assumptions!$G$46*INDEX(Demand!U$9:U$1040, MATCH($C439, Demand!$B$9:$B$1040,0))</f>
        <v>28.683229166666667</v>
      </c>
      <c r="V439" s="175">
        <f>Assumptions!$G$55*Assumptions!$G$46*INDEX(Demand!V$9:V$1040, MATCH($C439, Demand!$B$9:$B$1040,0))</f>
        <v>28.683229166666667</v>
      </c>
      <c r="W439" s="175">
        <f>Assumptions!$G$55*Assumptions!$G$46*INDEX(Demand!W$9:W$1040, MATCH($C439, Demand!$B$9:$B$1040,0))</f>
        <v>28.683229166666667</v>
      </c>
      <c r="X439" s="175">
        <f>Assumptions!$G$55*Assumptions!$G$46*INDEX(Demand!X$9:X$1040, MATCH($C439, Demand!$B$9:$B$1040,0))</f>
        <v>28.683229166666667</v>
      </c>
    </row>
    <row r="440" spans="2:24" s="1" customFormat="1" x14ac:dyDescent="0.2">
      <c r="B440" s="220">
        <f>'Span data'!B441</f>
        <v>10423219</v>
      </c>
      <c r="C440" s="169" t="str">
        <f>'Span data'!C441</f>
        <v>NKA001</v>
      </c>
      <c r="D440" s="162"/>
      <c r="E440" s="175">
        <f>Assumptions!$G$55*Assumptions!$G$46*INDEX(Demand!E$9:E$1040, MATCH($C440, Demand!$B$9:$B$1040,0))</f>
        <v>26.149374999999999</v>
      </c>
      <c r="F440" s="175">
        <f>Assumptions!$G$55*Assumptions!$G$46*INDEX(Demand!F$9:F$1040, MATCH($C440, Demand!$B$9:$B$1040,0))</f>
        <v>26.453437499999993</v>
      </c>
      <c r="G440" s="175">
        <f>Assumptions!$G$55*Assumptions!$G$46*INDEX(Demand!G$9:G$1040, MATCH($C440, Demand!$B$9:$B$1040,0))</f>
        <v>26.960208333333334</v>
      </c>
      <c r="H440" s="175">
        <f>Assumptions!$G$55*Assumptions!$G$46*INDEX(Demand!H$9:H$1040, MATCH($C440, Demand!$B$9:$B$1040,0))</f>
        <v>27.264270833333327</v>
      </c>
      <c r="I440" s="175">
        <f>Assumptions!$G$55*Assumptions!$G$46*INDEX(Demand!I$9:I$1040, MATCH($C440, Demand!$B$9:$B$1040,0))</f>
        <v>27.264270833333327</v>
      </c>
      <c r="J440" s="175">
        <f>Assumptions!$G$55*Assumptions!$G$46*INDEX(Demand!J$9:J$1040, MATCH($C440, Demand!$B$9:$B$1040,0))</f>
        <v>27.466979166666665</v>
      </c>
      <c r="K440" s="175">
        <f>Assumptions!$G$55*Assumptions!$G$46*INDEX(Demand!K$9:K$1040, MATCH($C440, Demand!$B$9:$B$1040,0))</f>
        <v>27.973749999999995</v>
      </c>
      <c r="L440" s="175">
        <f>Assumptions!$G$55*Assumptions!$G$46*INDEX(Demand!L$9:L$1040, MATCH($C440, Demand!$B$9:$B$1040,0))</f>
        <v>28.683229166666667</v>
      </c>
      <c r="M440" s="175">
        <f>Assumptions!$G$55*Assumptions!$G$46*INDEX(Demand!M$9:M$1040, MATCH($C440, Demand!$B$9:$B$1040,0))</f>
        <v>28.683229166666667</v>
      </c>
      <c r="N440" s="175">
        <f>Assumptions!$G$55*Assumptions!$G$46*INDEX(Demand!N$9:N$1040, MATCH($C440, Demand!$B$9:$B$1040,0))</f>
        <v>28.683229166666667</v>
      </c>
      <c r="O440" s="175">
        <f>Assumptions!$G$55*Assumptions!$G$46*INDEX(Demand!O$9:O$1040, MATCH($C440, Demand!$B$9:$B$1040,0))</f>
        <v>28.683229166666667</v>
      </c>
      <c r="P440" s="175">
        <f>Assumptions!$G$55*Assumptions!$G$46*INDEX(Demand!P$9:P$1040, MATCH($C440, Demand!$B$9:$B$1040,0))</f>
        <v>28.683229166666667</v>
      </c>
      <c r="Q440" s="175">
        <f>Assumptions!$G$55*Assumptions!$G$46*INDEX(Demand!Q$9:Q$1040, MATCH($C440, Demand!$B$9:$B$1040,0))</f>
        <v>28.683229166666667</v>
      </c>
      <c r="R440" s="175">
        <f>Assumptions!$G$55*Assumptions!$G$46*INDEX(Demand!R$9:R$1040, MATCH($C440, Demand!$B$9:$B$1040,0))</f>
        <v>28.683229166666667</v>
      </c>
      <c r="S440" s="175">
        <f>Assumptions!$G$55*Assumptions!$G$46*INDEX(Demand!S$9:S$1040, MATCH($C440, Demand!$B$9:$B$1040,0))</f>
        <v>28.683229166666667</v>
      </c>
      <c r="T440" s="175">
        <f>Assumptions!$G$55*Assumptions!$G$46*INDEX(Demand!T$9:T$1040, MATCH($C440, Demand!$B$9:$B$1040,0))</f>
        <v>28.683229166666667</v>
      </c>
      <c r="U440" s="175">
        <f>Assumptions!$G$55*Assumptions!$G$46*INDEX(Demand!U$9:U$1040, MATCH($C440, Demand!$B$9:$B$1040,0))</f>
        <v>28.683229166666667</v>
      </c>
      <c r="V440" s="175">
        <f>Assumptions!$G$55*Assumptions!$G$46*INDEX(Demand!V$9:V$1040, MATCH($C440, Demand!$B$9:$B$1040,0))</f>
        <v>28.683229166666667</v>
      </c>
      <c r="W440" s="175">
        <f>Assumptions!$G$55*Assumptions!$G$46*INDEX(Demand!W$9:W$1040, MATCH($C440, Demand!$B$9:$B$1040,0))</f>
        <v>28.683229166666667</v>
      </c>
      <c r="X440" s="175">
        <f>Assumptions!$G$55*Assumptions!$G$46*INDEX(Demand!X$9:X$1040, MATCH($C440, Demand!$B$9:$B$1040,0))</f>
        <v>28.683229166666667</v>
      </c>
    </row>
    <row r="441" spans="2:24" s="1" customFormat="1" x14ac:dyDescent="0.2">
      <c r="B441" s="220">
        <f>'Span data'!B442</f>
        <v>10423495</v>
      </c>
      <c r="C441" s="169" t="str">
        <f>'Span data'!C442</f>
        <v>NKA001</v>
      </c>
      <c r="D441" s="162"/>
      <c r="E441" s="175">
        <f>Assumptions!$G$55*Assumptions!$G$46*INDEX(Demand!E$9:E$1040, MATCH($C441, Demand!$B$9:$B$1040,0))</f>
        <v>26.149374999999999</v>
      </c>
      <c r="F441" s="175">
        <f>Assumptions!$G$55*Assumptions!$G$46*INDEX(Demand!F$9:F$1040, MATCH($C441, Demand!$B$9:$B$1040,0))</f>
        <v>26.453437499999993</v>
      </c>
      <c r="G441" s="175">
        <f>Assumptions!$G$55*Assumptions!$G$46*INDEX(Demand!G$9:G$1040, MATCH($C441, Demand!$B$9:$B$1040,0))</f>
        <v>26.960208333333334</v>
      </c>
      <c r="H441" s="175">
        <f>Assumptions!$G$55*Assumptions!$G$46*INDEX(Demand!H$9:H$1040, MATCH($C441, Demand!$B$9:$B$1040,0))</f>
        <v>27.264270833333327</v>
      </c>
      <c r="I441" s="175">
        <f>Assumptions!$G$55*Assumptions!$G$46*INDEX(Demand!I$9:I$1040, MATCH($C441, Demand!$B$9:$B$1040,0))</f>
        <v>27.264270833333327</v>
      </c>
      <c r="J441" s="175">
        <f>Assumptions!$G$55*Assumptions!$G$46*INDEX(Demand!J$9:J$1040, MATCH($C441, Demand!$B$9:$B$1040,0))</f>
        <v>27.466979166666665</v>
      </c>
      <c r="K441" s="175">
        <f>Assumptions!$G$55*Assumptions!$G$46*INDEX(Demand!K$9:K$1040, MATCH($C441, Demand!$B$9:$B$1040,0))</f>
        <v>27.973749999999995</v>
      </c>
      <c r="L441" s="175">
        <f>Assumptions!$G$55*Assumptions!$G$46*INDEX(Demand!L$9:L$1040, MATCH($C441, Demand!$B$9:$B$1040,0))</f>
        <v>28.683229166666667</v>
      </c>
      <c r="M441" s="175">
        <f>Assumptions!$G$55*Assumptions!$G$46*INDEX(Demand!M$9:M$1040, MATCH($C441, Demand!$B$9:$B$1040,0))</f>
        <v>28.683229166666667</v>
      </c>
      <c r="N441" s="175">
        <f>Assumptions!$G$55*Assumptions!$G$46*INDEX(Demand!N$9:N$1040, MATCH($C441, Demand!$B$9:$B$1040,0))</f>
        <v>28.683229166666667</v>
      </c>
      <c r="O441" s="175">
        <f>Assumptions!$G$55*Assumptions!$G$46*INDEX(Demand!O$9:O$1040, MATCH($C441, Demand!$B$9:$B$1040,0))</f>
        <v>28.683229166666667</v>
      </c>
      <c r="P441" s="175">
        <f>Assumptions!$G$55*Assumptions!$G$46*INDEX(Demand!P$9:P$1040, MATCH($C441, Demand!$B$9:$B$1040,0))</f>
        <v>28.683229166666667</v>
      </c>
      <c r="Q441" s="175">
        <f>Assumptions!$G$55*Assumptions!$G$46*INDEX(Demand!Q$9:Q$1040, MATCH($C441, Demand!$B$9:$B$1040,0))</f>
        <v>28.683229166666667</v>
      </c>
      <c r="R441" s="175">
        <f>Assumptions!$G$55*Assumptions!$G$46*INDEX(Demand!R$9:R$1040, MATCH($C441, Demand!$B$9:$B$1040,0))</f>
        <v>28.683229166666667</v>
      </c>
      <c r="S441" s="175">
        <f>Assumptions!$G$55*Assumptions!$G$46*INDEX(Demand!S$9:S$1040, MATCH($C441, Demand!$B$9:$B$1040,0))</f>
        <v>28.683229166666667</v>
      </c>
      <c r="T441" s="175">
        <f>Assumptions!$G$55*Assumptions!$G$46*INDEX(Demand!T$9:T$1040, MATCH($C441, Demand!$B$9:$B$1040,0))</f>
        <v>28.683229166666667</v>
      </c>
      <c r="U441" s="175">
        <f>Assumptions!$G$55*Assumptions!$G$46*INDEX(Demand!U$9:U$1040, MATCH($C441, Demand!$B$9:$B$1040,0))</f>
        <v>28.683229166666667</v>
      </c>
      <c r="V441" s="175">
        <f>Assumptions!$G$55*Assumptions!$G$46*INDEX(Demand!V$9:V$1040, MATCH($C441, Demand!$B$9:$B$1040,0))</f>
        <v>28.683229166666667</v>
      </c>
      <c r="W441" s="175">
        <f>Assumptions!$G$55*Assumptions!$G$46*INDEX(Demand!W$9:W$1040, MATCH($C441, Demand!$B$9:$B$1040,0))</f>
        <v>28.683229166666667</v>
      </c>
      <c r="X441" s="175">
        <f>Assumptions!$G$55*Assumptions!$G$46*INDEX(Demand!X$9:X$1040, MATCH($C441, Demand!$B$9:$B$1040,0))</f>
        <v>28.683229166666667</v>
      </c>
    </row>
    <row r="442" spans="2:24" s="1" customFormat="1" x14ac:dyDescent="0.2">
      <c r="B442" s="220">
        <f>'Span data'!B443</f>
        <v>10423534</v>
      </c>
      <c r="C442" s="169" t="str">
        <f>'Span data'!C443</f>
        <v>NKA001</v>
      </c>
      <c r="D442" s="162"/>
      <c r="E442" s="175">
        <f>Assumptions!$G$55*Assumptions!$G$46*INDEX(Demand!E$9:E$1040, MATCH($C442, Demand!$B$9:$B$1040,0))</f>
        <v>26.149374999999999</v>
      </c>
      <c r="F442" s="175">
        <f>Assumptions!$G$55*Assumptions!$G$46*INDEX(Demand!F$9:F$1040, MATCH($C442, Demand!$B$9:$B$1040,0))</f>
        <v>26.453437499999993</v>
      </c>
      <c r="G442" s="175">
        <f>Assumptions!$G$55*Assumptions!$G$46*INDEX(Demand!G$9:G$1040, MATCH($C442, Demand!$B$9:$B$1040,0))</f>
        <v>26.960208333333334</v>
      </c>
      <c r="H442" s="175">
        <f>Assumptions!$G$55*Assumptions!$G$46*INDEX(Demand!H$9:H$1040, MATCH($C442, Demand!$B$9:$B$1040,0))</f>
        <v>27.264270833333327</v>
      </c>
      <c r="I442" s="175">
        <f>Assumptions!$G$55*Assumptions!$G$46*INDEX(Demand!I$9:I$1040, MATCH($C442, Demand!$B$9:$B$1040,0))</f>
        <v>27.264270833333327</v>
      </c>
      <c r="J442" s="175">
        <f>Assumptions!$G$55*Assumptions!$G$46*INDEX(Demand!J$9:J$1040, MATCH($C442, Demand!$B$9:$B$1040,0))</f>
        <v>27.466979166666665</v>
      </c>
      <c r="K442" s="175">
        <f>Assumptions!$G$55*Assumptions!$G$46*INDEX(Demand!K$9:K$1040, MATCH($C442, Demand!$B$9:$B$1040,0))</f>
        <v>27.973749999999995</v>
      </c>
      <c r="L442" s="175">
        <f>Assumptions!$G$55*Assumptions!$G$46*INDEX(Demand!L$9:L$1040, MATCH($C442, Demand!$B$9:$B$1040,0))</f>
        <v>28.683229166666667</v>
      </c>
      <c r="M442" s="175">
        <f>Assumptions!$G$55*Assumptions!$G$46*INDEX(Demand!M$9:M$1040, MATCH($C442, Demand!$B$9:$B$1040,0))</f>
        <v>28.683229166666667</v>
      </c>
      <c r="N442" s="175">
        <f>Assumptions!$G$55*Assumptions!$G$46*INDEX(Demand!N$9:N$1040, MATCH($C442, Demand!$B$9:$B$1040,0))</f>
        <v>28.683229166666667</v>
      </c>
      <c r="O442" s="175">
        <f>Assumptions!$G$55*Assumptions!$G$46*INDEX(Demand!O$9:O$1040, MATCH($C442, Demand!$B$9:$B$1040,0))</f>
        <v>28.683229166666667</v>
      </c>
      <c r="P442" s="175">
        <f>Assumptions!$G$55*Assumptions!$G$46*INDEX(Demand!P$9:P$1040, MATCH($C442, Demand!$B$9:$B$1040,0))</f>
        <v>28.683229166666667</v>
      </c>
      <c r="Q442" s="175">
        <f>Assumptions!$G$55*Assumptions!$G$46*INDEX(Demand!Q$9:Q$1040, MATCH($C442, Demand!$B$9:$B$1040,0))</f>
        <v>28.683229166666667</v>
      </c>
      <c r="R442" s="175">
        <f>Assumptions!$G$55*Assumptions!$G$46*INDEX(Demand!R$9:R$1040, MATCH($C442, Demand!$B$9:$B$1040,0))</f>
        <v>28.683229166666667</v>
      </c>
      <c r="S442" s="175">
        <f>Assumptions!$G$55*Assumptions!$G$46*INDEX(Demand!S$9:S$1040, MATCH($C442, Demand!$B$9:$B$1040,0))</f>
        <v>28.683229166666667</v>
      </c>
      <c r="T442" s="175">
        <f>Assumptions!$G$55*Assumptions!$G$46*INDEX(Demand!T$9:T$1040, MATCH($C442, Demand!$B$9:$B$1040,0))</f>
        <v>28.683229166666667</v>
      </c>
      <c r="U442" s="175">
        <f>Assumptions!$G$55*Assumptions!$G$46*INDEX(Demand!U$9:U$1040, MATCH($C442, Demand!$B$9:$B$1040,0))</f>
        <v>28.683229166666667</v>
      </c>
      <c r="V442" s="175">
        <f>Assumptions!$G$55*Assumptions!$G$46*INDEX(Demand!V$9:V$1040, MATCH($C442, Demand!$B$9:$B$1040,0))</f>
        <v>28.683229166666667</v>
      </c>
      <c r="W442" s="175">
        <f>Assumptions!$G$55*Assumptions!$G$46*INDEX(Demand!W$9:W$1040, MATCH($C442, Demand!$B$9:$B$1040,0))</f>
        <v>28.683229166666667</v>
      </c>
      <c r="X442" s="175">
        <f>Assumptions!$G$55*Assumptions!$G$46*INDEX(Demand!X$9:X$1040, MATCH($C442, Demand!$B$9:$B$1040,0))</f>
        <v>28.683229166666667</v>
      </c>
    </row>
    <row r="443" spans="2:24" s="1" customFormat="1" x14ac:dyDescent="0.2">
      <c r="B443" s="220">
        <f>'Span data'!B444</f>
        <v>10423865</v>
      </c>
      <c r="C443" s="169" t="str">
        <f>'Span data'!C444</f>
        <v>MRO005</v>
      </c>
      <c r="D443" s="162"/>
      <c r="E443" s="175">
        <f>Assumptions!$G$55*Assumptions!$G$46*INDEX(Demand!E$9:E$1040, MATCH($C443, Demand!$B$9:$B$1040,0))</f>
        <v>59.900312499999991</v>
      </c>
      <c r="F443" s="175">
        <f>Assumptions!$G$55*Assumptions!$G$46*INDEX(Demand!F$9:F$1040, MATCH($C443, Demand!$B$9:$B$1040,0))</f>
        <v>60.204374999999999</v>
      </c>
      <c r="G443" s="175">
        <f>Assumptions!$G$55*Assumptions!$G$46*INDEX(Demand!G$9:G$1040, MATCH($C443, Demand!$B$9:$B$1040,0))</f>
        <v>60.609791666666666</v>
      </c>
      <c r="H443" s="175">
        <f>Assumptions!$G$55*Assumptions!$G$46*INDEX(Demand!H$9:H$1040, MATCH($C443, Demand!$B$9:$B$1040,0))</f>
        <v>60.91385416666666</v>
      </c>
      <c r="I443" s="175">
        <f>Assumptions!$G$55*Assumptions!$G$46*INDEX(Demand!I$9:I$1040, MATCH($C443, Demand!$B$9:$B$1040,0))</f>
        <v>60.91385416666666</v>
      </c>
      <c r="J443" s="175">
        <f>Assumptions!$G$55*Assumptions!$G$46*INDEX(Demand!J$9:J$1040, MATCH($C443, Demand!$B$9:$B$1040,0))</f>
        <v>61.015208333333327</v>
      </c>
      <c r="K443" s="175">
        <f>Assumptions!$G$55*Assumptions!$G$46*INDEX(Demand!K$9:K$1040, MATCH($C443, Demand!$B$9:$B$1040,0))</f>
        <v>61.31927083333332</v>
      </c>
      <c r="L443" s="175">
        <f>Assumptions!$G$55*Assumptions!$G$46*INDEX(Demand!L$9:L$1040, MATCH($C443, Demand!$B$9:$B$1040,0))</f>
        <v>61.623333333333321</v>
      </c>
      <c r="M443" s="175">
        <f>Assumptions!$G$55*Assumptions!$G$46*INDEX(Demand!M$9:M$1040, MATCH($C443, Demand!$B$9:$B$1040,0))</f>
        <v>61.623333333333321</v>
      </c>
      <c r="N443" s="175">
        <f>Assumptions!$G$55*Assumptions!$G$46*INDEX(Demand!N$9:N$1040, MATCH($C443, Demand!$B$9:$B$1040,0))</f>
        <v>61.623333333333321</v>
      </c>
      <c r="O443" s="175">
        <f>Assumptions!$G$55*Assumptions!$G$46*INDEX(Demand!O$9:O$1040, MATCH($C443, Demand!$B$9:$B$1040,0))</f>
        <v>61.623333333333321</v>
      </c>
      <c r="P443" s="175">
        <f>Assumptions!$G$55*Assumptions!$G$46*INDEX(Demand!P$9:P$1040, MATCH($C443, Demand!$B$9:$B$1040,0))</f>
        <v>61.623333333333321</v>
      </c>
      <c r="Q443" s="175">
        <f>Assumptions!$G$55*Assumptions!$G$46*INDEX(Demand!Q$9:Q$1040, MATCH($C443, Demand!$B$9:$B$1040,0))</f>
        <v>61.623333333333321</v>
      </c>
      <c r="R443" s="175">
        <f>Assumptions!$G$55*Assumptions!$G$46*INDEX(Demand!R$9:R$1040, MATCH($C443, Demand!$B$9:$B$1040,0))</f>
        <v>61.623333333333321</v>
      </c>
      <c r="S443" s="175">
        <f>Assumptions!$G$55*Assumptions!$G$46*INDEX(Demand!S$9:S$1040, MATCH($C443, Demand!$B$9:$B$1040,0))</f>
        <v>61.623333333333321</v>
      </c>
      <c r="T443" s="175">
        <f>Assumptions!$G$55*Assumptions!$G$46*INDEX(Demand!T$9:T$1040, MATCH($C443, Demand!$B$9:$B$1040,0))</f>
        <v>61.623333333333321</v>
      </c>
      <c r="U443" s="175">
        <f>Assumptions!$G$55*Assumptions!$G$46*INDEX(Demand!U$9:U$1040, MATCH($C443, Demand!$B$9:$B$1040,0))</f>
        <v>61.623333333333321</v>
      </c>
      <c r="V443" s="175">
        <f>Assumptions!$G$55*Assumptions!$G$46*INDEX(Demand!V$9:V$1040, MATCH($C443, Demand!$B$9:$B$1040,0))</f>
        <v>61.623333333333321</v>
      </c>
      <c r="W443" s="175">
        <f>Assumptions!$G$55*Assumptions!$G$46*INDEX(Demand!W$9:W$1040, MATCH($C443, Demand!$B$9:$B$1040,0))</f>
        <v>61.623333333333321</v>
      </c>
      <c r="X443" s="175">
        <f>Assumptions!$G$55*Assumptions!$G$46*INDEX(Demand!X$9:X$1040, MATCH($C443, Demand!$B$9:$B$1040,0))</f>
        <v>61.623333333333321</v>
      </c>
    </row>
    <row r="444" spans="2:24" s="1" customFormat="1" x14ac:dyDescent="0.2">
      <c r="B444" s="220">
        <f>'Span data'!B445</f>
        <v>10423867</v>
      </c>
      <c r="C444" s="169" t="str">
        <f>'Span data'!C445</f>
        <v>MRO005</v>
      </c>
      <c r="D444" s="162"/>
      <c r="E444" s="175">
        <f>Assumptions!$G$55*Assumptions!$G$46*INDEX(Demand!E$9:E$1040, MATCH($C444, Demand!$B$9:$B$1040,0))</f>
        <v>59.900312499999991</v>
      </c>
      <c r="F444" s="175">
        <f>Assumptions!$G$55*Assumptions!$G$46*INDEX(Demand!F$9:F$1040, MATCH($C444, Demand!$B$9:$B$1040,0))</f>
        <v>60.204374999999999</v>
      </c>
      <c r="G444" s="175">
        <f>Assumptions!$G$55*Assumptions!$G$46*INDEX(Demand!G$9:G$1040, MATCH($C444, Demand!$B$9:$B$1040,0))</f>
        <v>60.609791666666666</v>
      </c>
      <c r="H444" s="175">
        <f>Assumptions!$G$55*Assumptions!$G$46*INDEX(Demand!H$9:H$1040, MATCH($C444, Demand!$B$9:$B$1040,0))</f>
        <v>60.91385416666666</v>
      </c>
      <c r="I444" s="175">
        <f>Assumptions!$G$55*Assumptions!$G$46*INDEX(Demand!I$9:I$1040, MATCH($C444, Demand!$B$9:$B$1040,0))</f>
        <v>60.91385416666666</v>
      </c>
      <c r="J444" s="175">
        <f>Assumptions!$G$55*Assumptions!$G$46*INDEX(Demand!J$9:J$1040, MATCH($C444, Demand!$B$9:$B$1040,0))</f>
        <v>61.015208333333327</v>
      </c>
      <c r="K444" s="175">
        <f>Assumptions!$G$55*Assumptions!$G$46*INDEX(Demand!K$9:K$1040, MATCH($C444, Demand!$B$9:$B$1040,0))</f>
        <v>61.31927083333332</v>
      </c>
      <c r="L444" s="175">
        <f>Assumptions!$G$55*Assumptions!$G$46*INDEX(Demand!L$9:L$1040, MATCH($C444, Demand!$B$9:$B$1040,0))</f>
        <v>61.623333333333321</v>
      </c>
      <c r="M444" s="175">
        <f>Assumptions!$G$55*Assumptions!$G$46*INDEX(Demand!M$9:M$1040, MATCH($C444, Demand!$B$9:$B$1040,0))</f>
        <v>61.623333333333321</v>
      </c>
      <c r="N444" s="175">
        <f>Assumptions!$G$55*Assumptions!$G$46*INDEX(Demand!N$9:N$1040, MATCH($C444, Demand!$B$9:$B$1040,0))</f>
        <v>61.623333333333321</v>
      </c>
      <c r="O444" s="175">
        <f>Assumptions!$G$55*Assumptions!$G$46*INDEX(Demand!O$9:O$1040, MATCH($C444, Demand!$B$9:$B$1040,0))</f>
        <v>61.623333333333321</v>
      </c>
      <c r="P444" s="175">
        <f>Assumptions!$G$55*Assumptions!$G$46*INDEX(Demand!P$9:P$1040, MATCH($C444, Demand!$B$9:$B$1040,0))</f>
        <v>61.623333333333321</v>
      </c>
      <c r="Q444" s="175">
        <f>Assumptions!$G$55*Assumptions!$G$46*INDEX(Demand!Q$9:Q$1040, MATCH($C444, Demand!$B$9:$B$1040,0))</f>
        <v>61.623333333333321</v>
      </c>
      <c r="R444" s="175">
        <f>Assumptions!$G$55*Assumptions!$G$46*INDEX(Demand!R$9:R$1040, MATCH($C444, Demand!$B$9:$B$1040,0))</f>
        <v>61.623333333333321</v>
      </c>
      <c r="S444" s="175">
        <f>Assumptions!$G$55*Assumptions!$G$46*INDEX(Demand!S$9:S$1040, MATCH($C444, Demand!$B$9:$B$1040,0))</f>
        <v>61.623333333333321</v>
      </c>
      <c r="T444" s="175">
        <f>Assumptions!$G$55*Assumptions!$G$46*INDEX(Demand!T$9:T$1040, MATCH($C444, Demand!$B$9:$B$1040,0))</f>
        <v>61.623333333333321</v>
      </c>
      <c r="U444" s="175">
        <f>Assumptions!$G$55*Assumptions!$G$46*INDEX(Demand!U$9:U$1040, MATCH($C444, Demand!$B$9:$B$1040,0))</f>
        <v>61.623333333333321</v>
      </c>
      <c r="V444" s="175">
        <f>Assumptions!$G$55*Assumptions!$G$46*INDEX(Demand!V$9:V$1040, MATCH($C444, Demand!$B$9:$B$1040,0))</f>
        <v>61.623333333333321</v>
      </c>
      <c r="W444" s="175">
        <f>Assumptions!$G$55*Assumptions!$G$46*INDEX(Demand!W$9:W$1040, MATCH($C444, Demand!$B$9:$B$1040,0))</f>
        <v>61.623333333333321</v>
      </c>
      <c r="X444" s="175">
        <f>Assumptions!$G$55*Assumptions!$G$46*INDEX(Demand!X$9:X$1040, MATCH($C444, Demand!$B$9:$B$1040,0))</f>
        <v>61.623333333333321</v>
      </c>
    </row>
    <row r="445" spans="2:24" s="1" customFormat="1" x14ac:dyDescent="0.2">
      <c r="B445" s="220">
        <f>'Span data'!B446</f>
        <v>10423890</v>
      </c>
      <c r="C445" s="169" t="str">
        <f>'Span data'!C446</f>
        <v>MRO008</v>
      </c>
      <c r="D445" s="162"/>
      <c r="E445" s="175">
        <f>Assumptions!$G$55*Assumptions!$G$46*INDEX(Demand!E$9:E$1040, MATCH($C445, Demand!$B$9:$B$1040,0))</f>
        <v>65.880208333333329</v>
      </c>
      <c r="F445" s="175">
        <f>Assumptions!$G$55*Assumptions!$G$46*INDEX(Demand!F$9:F$1040, MATCH($C445, Demand!$B$9:$B$1040,0))</f>
        <v>66.082916666666648</v>
      </c>
      <c r="G445" s="175">
        <f>Assumptions!$G$55*Assumptions!$G$46*INDEX(Demand!G$9:G$1040, MATCH($C445, Demand!$B$9:$B$1040,0))</f>
        <v>66.48833333333333</v>
      </c>
      <c r="H445" s="175">
        <f>Assumptions!$G$55*Assumptions!$G$46*INDEX(Demand!H$9:H$1040, MATCH($C445, Demand!$B$9:$B$1040,0))</f>
        <v>66.79239583333333</v>
      </c>
      <c r="I445" s="175">
        <f>Assumptions!$G$55*Assumptions!$G$46*INDEX(Demand!I$9:I$1040, MATCH($C445, Demand!$B$9:$B$1040,0))</f>
        <v>66.79239583333333</v>
      </c>
      <c r="J445" s="175">
        <f>Assumptions!$G$55*Assumptions!$G$46*INDEX(Demand!J$9:J$1040, MATCH($C445, Demand!$B$9:$B$1040,0))</f>
        <v>66.893749999999983</v>
      </c>
      <c r="K445" s="175">
        <f>Assumptions!$G$55*Assumptions!$G$46*INDEX(Demand!K$9:K$1040, MATCH($C445, Demand!$B$9:$B$1040,0))</f>
        <v>67.400520833333331</v>
      </c>
      <c r="L445" s="175">
        <f>Assumptions!$G$55*Assumptions!$G$46*INDEX(Demand!L$9:L$1040, MATCH($C445, Demand!$B$9:$B$1040,0))</f>
        <v>67.907291666666652</v>
      </c>
      <c r="M445" s="175">
        <f>Assumptions!$G$55*Assumptions!$G$46*INDEX(Demand!M$9:M$1040, MATCH($C445, Demand!$B$9:$B$1040,0))</f>
        <v>67.907291666666652</v>
      </c>
      <c r="N445" s="175">
        <f>Assumptions!$G$55*Assumptions!$G$46*INDEX(Demand!N$9:N$1040, MATCH($C445, Demand!$B$9:$B$1040,0))</f>
        <v>67.907291666666652</v>
      </c>
      <c r="O445" s="175">
        <f>Assumptions!$G$55*Assumptions!$G$46*INDEX(Demand!O$9:O$1040, MATCH($C445, Demand!$B$9:$B$1040,0))</f>
        <v>67.907291666666652</v>
      </c>
      <c r="P445" s="175">
        <f>Assumptions!$G$55*Assumptions!$G$46*INDEX(Demand!P$9:P$1040, MATCH($C445, Demand!$B$9:$B$1040,0))</f>
        <v>67.907291666666652</v>
      </c>
      <c r="Q445" s="175">
        <f>Assumptions!$G$55*Assumptions!$G$46*INDEX(Demand!Q$9:Q$1040, MATCH($C445, Demand!$B$9:$B$1040,0))</f>
        <v>67.907291666666652</v>
      </c>
      <c r="R445" s="175">
        <f>Assumptions!$G$55*Assumptions!$G$46*INDEX(Demand!R$9:R$1040, MATCH($C445, Demand!$B$9:$B$1040,0))</f>
        <v>67.907291666666652</v>
      </c>
      <c r="S445" s="175">
        <f>Assumptions!$G$55*Assumptions!$G$46*INDEX(Demand!S$9:S$1040, MATCH($C445, Demand!$B$9:$B$1040,0))</f>
        <v>67.907291666666652</v>
      </c>
      <c r="T445" s="175">
        <f>Assumptions!$G$55*Assumptions!$G$46*INDEX(Demand!T$9:T$1040, MATCH($C445, Demand!$B$9:$B$1040,0))</f>
        <v>67.907291666666652</v>
      </c>
      <c r="U445" s="175">
        <f>Assumptions!$G$55*Assumptions!$G$46*INDEX(Demand!U$9:U$1040, MATCH($C445, Demand!$B$9:$B$1040,0))</f>
        <v>67.907291666666652</v>
      </c>
      <c r="V445" s="175">
        <f>Assumptions!$G$55*Assumptions!$G$46*INDEX(Demand!V$9:V$1040, MATCH($C445, Demand!$B$9:$B$1040,0))</f>
        <v>67.907291666666652</v>
      </c>
      <c r="W445" s="175">
        <f>Assumptions!$G$55*Assumptions!$G$46*INDEX(Demand!W$9:W$1040, MATCH($C445, Demand!$B$9:$B$1040,0))</f>
        <v>67.907291666666652</v>
      </c>
      <c r="X445" s="175">
        <f>Assumptions!$G$55*Assumptions!$G$46*INDEX(Demand!X$9:X$1040, MATCH($C445, Demand!$B$9:$B$1040,0))</f>
        <v>67.907291666666652</v>
      </c>
    </row>
    <row r="446" spans="2:24" s="1" customFormat="1" x14ac:dyDescent="0.2">
      <c r="B446" s="220">
        <f>'Span data'!B447</f>
        <v>10423949</v>
      </c>
      <c r="C446" s="169" t="str">
        <f>'Span data'!C447</f>
        <v>MRO008</v>
      </c>
      <c r="D446" s="162"/>
      <c r="E446" s="175">
        <f>Assumptions!$G$55*Assumptions!$G$46*INDEX(Demand!E$9:E$1040, MATCH($C446, Demand!$B$9:$B$1040,0))</f>
        <v>65.880208333333329</v>
      </c>
      <c r="F446" s="175">
        <f>Assumptions!$G$55*Assumptions!$G$46*INDEX(Demand!F$9:F$1040, MATCH($C446, Demand!$B$9:$B$1040,0))</f>
        <v>66.082916666666648</v>
      </c>
      <c r="G446" s="175">
        <f>Assumptions!$G$55*Assumptions!$G$46*INDEX(Demand!G$9:G$1040, MATCH($C446, Demand!$B$9:$B$1040,0))</f>
        <v>66.48833333333333</v>
      </c>
      <c r="H446" s="175">
        <f>Assumptions!$G$55*Assumptions!$G$46*INDEX(Demand!H$9:H$1040, MATCH($C446, Demand!$B$9:$B$1040,0))</f>
        <v>66.79239583333333</v>
      </c>
      <c r="I446" s="175">
        <f>Assumptions!$G$55*Assumptions!$G$46*INDEX(Demand!I$9:I$1040, MATCH($C446, Demand!$B$9:$B$1040,0))</f>
        <v>66.79239583333333</v>
      </c>
      <c r="J446" s="175">
        <f>Assumptions!$G$55*Assumptions!$G$46*INDEX(Demand!J$9:J$1040, MATCH($C446, Demand!$B$9:$B$1040,0))</f>
        <v>66.893749999999983</v>
      </c>
      <c r="K446" s="175">
        <f>Assumptions!$G$55*Assumptions!$G$46*INDEX(Demand!K$9:K$1040, MATCH($C446, Demand!$B$9:$B$1040,0))</f>
        <v>67.400520833333331</v>
      </c>
      <c r="L446" s="175">
        <f>Assumptions!$G$55*Assumptions!$G$46*INDEX(Demand!L$9:L$1040, MATCH($C446, Demand!$B$9:$B$1040,0))</f>
        <v>67.907291666666652</v>
      </c>
      <c r="M446" s="175">
        <f>Assumptions!$G$55*Assumptions!$G$46*INDEX(Demand!M$9:M$1040, MATCH($C446, Demand!$B$9:$B$1040,0))</f>
        <v>67.907291666666652</v>
      </c>
      <c r="N446" s="175">
        <f>Assumptions!$G$55*Assumptions!$G$46*INDEX(Demand!N$9:N$1040, MATCH($C446, Demand!$B$9:$B$1040,0))</f>
        <v>67.907291666666652</v>
      </c>
      <c r="O446" s="175">
        <f>Assumptions!$G$55*Assumptions!$G$46*INDEX(Demand!O$9:O$1040, MATCH($C446, Demand!$B$9:$B$1040,0))</f>
        <v>67.907291666666652</v>
      </c>
      <c r="P446" s="175">
        <f>Assumptions!$G$55*Assumptions!$G$46*INDEX(Demand!P$9:P$1040, MATCH($C446, Demand!$B$9:$B$1040,0))</f>
        <v>67.907291666666652</v>
      </c>
      <c r="Q446" s="175">
        <f>Assumptions!$G$55*Assumptions!$G$46*INDEX(Demand!Q$9:Q$1040, MATCH($C446, Demand!$B$9:$B$1040,0))</f>
        <v>67.907291666666652</v>
      </c>
      <c r="R446" s="175">
        <f>Assumptions!$G$55*Assumptions!$G$46*INDEX(Demand!R$9:R$1040, MATCH($C446, Demand!$B$9:$B$1040,0))</f>
        <v>67.907291666666652</v>
      </c>
      <c r="S446" s="175">
        <f>Assumptions!$G$55*Assumptions!$G$46*INDEX(Demand!S$9:S$1040, MATCH($C446, Demand!$B$9:$B$1040,0))</f>
        <v>67.907291666666652</v>
      </c>
      <c r="T446" s="175">
        <f>Assumptions!$G$55*Assumptions!$G$46*INDEX(Demand!T$9:T$1040, MATCH($C446, Demand!$B$9:$B$1040,0))</f>
        <v>67.907291666666652</v>
      </c>
      <c r="U446" s="175">
        <f>Assumptions!$G$55*Assumptions!$G$46*INDEX(Demand!U$9:U$1040, MATCH($C446, Demand!$B$9:$B$1040,0))</f>
        <v>67.907291666666652</v>
      </c>
      <c r="V446" s="175">
        <f>Assumptions!$G$55*Assumptions!$G$46*INDEX(Demand!V$9:V$1040, MATCH($C446, Demand!$B$9:$B$1040,0))</f>
        <v>67.907291666666652</v>
      </c>
      <c r="W446" s="175">
        <f>Assumptions!$G$55*Assumptions!$G$46*INDEX(Demand!W$9:W$1040, MATCH($C446, Demand!$B$9:$B$1040,0))</f>
        <v>67.907291666666652</v>
      </c>
      <c r="X446" s="175">
        <f>Assumptions!$G$55*Assumptions!$G$46*INDEX(Demand!X$9:X$1040, MATCH($C446, Demand!$B$9:$B$1040,0))</f>
        <v>67.907291666666652</v>
      </c>
    </row>
    <row r="447" spans="2:24" s="1" customFormat="1" x14ac:dyDescent="0.2">
      <c r="B447" s="220">
        <f>'Span data'!B448</f>
        <v>10424032</v>
      </c>
      <c r="C447" s="169" t="str">
        <f>'Span data'!C448</f>
        <v>MRO008</v>
      </c>
      <c r="D447" s="162"/>
      <c r="E447" s="175">
        <f>Assumptions!$G$55*Assumptions!$G$46*INDEX(Demand!E$9:E$1040, MATCH($C447, Demand!$B$9:$B$1040,0))</f>
        <v>65.880208333333329</v>
      </c>
      <c r="F447" s="175">
        <f>Assumptions!$G$55*Assumptions!$G$46*INDEX(Demand!F$9:F$1040, MATCH($C447, Demand!$B$9:$B$1040,0))</f>
        <v>66.082916666666648</v>
      </c>
      <c r="G447" s="175">
        <f>Assumptions!$G$55*Assumptions!$G$46*INDEX(Demand!G$9:G$1040, MATCH($C447, Demand!$B$9:$B$1040,0))</f>
        <v>66.48833333333333</v>
      </c>
      <c r="H447" s="175">
        <f>Assumptions!$G$55*Assumptions!$G$46*INDEX(Demand!H$9:H$1040, MATCH($C447, Demand!$B$9:$B$1040,0))</f>
        <v>66.79239583333333</v>
      </c>
      <c r="I447" s="175">
        <f>Assumptions!$G$55*Assumptions!$G$46*INDEX(Demand!I$9:I$1040, MATCH($C447, Demand!$B$9:$B$1040,0))</f>
        <v>66.79239583333333</v>
      </c>
      <c r="J447" s="175">
        <f>Assumptions!$G$55*Assumptions!$G$46*INDEX(Demand!J$9:J$1040, MATCH($C447, Demand!$B$9:$B$1040,0))</f>
        <v>66.893749999999983</v>
      </c>
      <c r="K447" s="175">
        <f>Assumptions!$G$55*Assumptions!$G$46*INDEX(Demand!K$9:K$1040, MATCH($C447, Demand!$B$9:$B$1040,0))</f>
        <v>67.400520833333331</v>
      </c>
      <c r="L447" s="175">
        <f>Assumptions!$G$55*Assumptions!$G$46*INDEX(Demand!L$9:L$1040, MATCH($C447, Demand!$B$9:$B$1040,0))</f>
        <v>67.907291666666652</v>
      </c>
      <c r="M447" s="175">
        <f>Assumptions!$G$55*Assumptions!$G$46*INDEX(Demand!M$9:M$1040, MATCH($C447, Demand!$B$9:$B$1040,0))</f>
        <v>67.907291666666652</v>
      </c>
      <c r="N447" s="175">
        <f>Assumptions!$G$55*Assumptions!$G$46*INDEX(Demand!N$9:N$1040, MATCH($C447, Demand!$B$9:$B$1040,0))</f>
        <v>67.907291666666652</v>
      </c>
      <c r="O447" s="175">
        <f>Assumptions!$G$55*Assumptions!$G$46*INDEX(Demand!O$9:O$1040, MATCH($C447, Demand!$B$9:$B$1040,0))</f>
        <v>67.907291666666652</v>
      </c>
      <c r="P447" s="175">
        <f>Assumptions!$G$55*Assumptions!$G$46*INDEX(Demand!P$9:P$1040, MATCH($C447, Demand!$B$9:$B$1040,0))</f>
        <v>67.907291666666652</v>
      </c>
      <c r="Q447" s="175">
        <f>Assumptions!$G$55*Assumptions!$G$46*INDEX(Demand!Q$9:Q$1040, MATCH($C447, Demand!$B$9:$B$1040,0))</f>
        <v>67.907291666666652</v>
      </c>
      <c r="R447" s="175">
        <f>Assumptions!$G$55*Assumptions!$G$46*INDEX(Demand!R$9:R$1040, MATCH($C447, Demand!$B$9:$B$1040,0))</f>
        <v>67.907291666666652</v>
      </c>
      <c r="S447" s="175">
        <f>Assumptions!$G$55*Assumptions!$G$46*INDEX(Demand!S$9:S$1040, MATCH($C447, Demand!$B$9:$B$1040,0))</f>
        <v>67.907291666666652</v>
      </c>
      <c r="T447" s="175">
        <f>Assumptions!$G$55*Assumptions!$G$46*INDEX(Demand!T$9:T$1040, MATCH($C447, Demand!$B$9:$B$1040,0))</f>
        <v>67.907291666666652</v>
      </c>
      <c r="U447" s="175">
        <f>Assumptions!$G$55*Assumptions!$G$46*INDEX(Demand!U$9:U$1040, MATCH($C447, Demand!$B$9:$B$1040,0))</f>
        <v>67.907291666666652</v>
      </c>
      <c r="V447" s="175">
        <f>Assumptions!$G$55*Assumptions!$G$46*INDEX(Demand!V$9:V$1040, MATCH($C447, Demand!$B$9:$B$1040,0))</f>
        <v>67.907291666666652</v>
      </c>
      <c r="W447" s="175">
        <f>Assumptions!$G$55*Assumptions!$G$46*INDEX(Demand!W$9:W$1040, MATCH($C447, Demand!$B$9:$B$1040,0))</f>
        <v>67.907291666666652</v>
      </c>
      <c r="X447" s="175">
        <f>Assumptions!$G$55*Assumptions!$G$46*INDEX(Demand!X$9:X$1040, MATCH($C447, Demand!$B$9:$B$1040,0))</f>
        <v>67.907291666666652</v>
      </c>
    </row>
    <row r="448" spans="2:24" s="1" customFormat="1" x14ac:dyDescent="0.2">
      <c r="B448" s="220">
        <f>'Span data'!B449</f>
        <v>10424065</v>
      </c>
      <c r="C448" s="169" t="str">
        <f>'Span data'!C449</f>
        <v>MRO008</v>
      </c>
      <c r="D448" s="162"/>
      <c r="E448" s="175">
        <f>Assumptions!$G$55*Assumptions!$G$46*INDEX(Demand!E$9:E$1040, MATCH($C448, Demand!$B$9:$B$1040,0))</f>
        <v>65.880208333333329</v>
      </c>
      <c r="F448" s="175">
        <f>Assumptions!$G$55*Assumptions!$G$46*INDEX(Demand!F$9:F$1040, MATCH($C448, Demand!$B$9:$B$1040,0))</f>
        <v>66.082916666666648</v>
      </c>
      <c r="G448" s="175">
        <f>Assumptions!$G$55*Assumptions!$G$46*INDEX(Demand!G$9:G$1040, MATCH($C448, Demand!$B$9:$B$1040,0))</f>
        <v>66.48833333333333</v>
      </c>
      <c r="H448" s="175">
        <f>Assumptions!$G$55*Assumptions!$G$46*INDEX(Demand!H$9:H$1040, MATCH($C448, Demand!$B$9:$B$1040,0))</f>
        <v>66.79239583333333</v>
      </c>
      <c r="I448" s="175">
        <f>Assumptions!$G$55*Assumptions!$G$46*INDEX(Demand!I$9:I$1040, MATCH($C448, Demand!$B$9:$B$1040,0))</f>
        <v>66.79239583333333</v>
      </c>
      <c r="J448" s="175">
        <f>Assumptions!$G$55*Assumptions!$G$46*INDEX(Demand!J$9:J$1040, MATCH($C448, Demand!$B$9:$B$1040,0))</f>
        <v>66.893749999999983</v>
      </c>
      <c r="K448" s="175">
        <f>Assumptions!$G$55*Assumptions!$G$46*INDEX(Demand!K$9:K$1040, MATCH($C448, Demand!$B$9:$B$1040,0))</f>
        <v>67.400520833333331</v>
      </c>
      <c r="L448" s="175">
        <f>Assumptions!$G$55*Assumptions!$G$46*INDEX(Demand!L$9:L$1040, MATCH($C448, Demand!$B$9:$B$1040,0))</f>
        <v>67.907291666666652</v>
      </c>
      <c r="M448" s="175">
        <f>Assumptions!$G$55*Assumptions!$G$46*INDEX(Demand!M$9:M$1040, MATCH($C448, Demand!$B$9:$B$1040,0))</f>
        <v>67.907291666666652</v>
      </c>
      <c r="N448" s="175">
        <f>Assumptions!$G$55*Assumptions!$G$46*INDEX(Demand!N$9:N$1040, MATCH($C448, Demand!$B$9:$B$1040,0))</f>
        <v>67.907291666666652</v>
      </c>
      <c r="O448" s="175">
        <f>Assumptions!$G$55*Assumptions!$G$46*INDEX(Demand!O$9:O$1040, MATCH($C448, Demand!$B$9:$B$1040,0))</f>
        <v>67.907291666666652</v>
      </c>
      <c r="P448" s="175">
        <f>Assumptions!$G$55*Assumptions!$G$46*INDEX(Demand!P$9:P$1040, MATCH($C448, Demand!$B$9:$B$1040,0))</f>
        <v>67.907291666666652</v>
      </c>
      <c r="Q448" s="175">
        <f>Assumptions!$G$55*Assumptions!$G$46*INDEX(Demand!Q$9:Q$1040, MATCH($C448, Demand!$B$9:$B$1040,0))</f>
        <v>67.907291666666652</v>
      </c>
      <c r="R448" s="175">
        <f>Assumptions!$G$55*Assumptions!$G$46*INDEX(Demand!R$9:R$1040, MATCH($C448, Demand!$B$9:$B$1040,0))</f>
        <v>67.907291666666652</v>
      </c>
      <c r="S448" s="175">
        <f>Assumptions!$G$55*Assumptions!$G$46*INDEX(Demand!S$9:S$1040, MATCH($C448, Demand!$B$9:$B$1040,0))</f>
        <v>67.907291666666652</v>
      </c>
      <c r="T448" s="175">
        <f>Assumptions!$G$55*Assumptions!$G$46*INDEX(Demand!T$9:T$1040, MATCH($C448, Demand!$B$9:$B$1040,0))</f>
        <v>67.907291666666652</v>
      </c>
      <c r="U448" s="175">
        <f>Assumptions!$G$55*Assumptions!$G$46*INDEX(Demand!U$9:U$1040, MATCH($C448, Demand!$B$9:$B$1040,0))</f>
        <v>67.907291666666652</v>
      </c>
      <c r="V448" s="175">
        <f>Assumptions!$G$55*Assumptions!$G$46*INDEX(Demand!V$9:V$1040, MATCH($C448, Demand!$B$9:$B$1040,0))</f>
        <v>67.907291666666652</v>
      </c>
      <c r="W448" s="175">
        <f>Assumptions!$G$55*Assumptions!$G$46*INDEX(Demand!W$9:W$1040, MATCH($C448, Demand!$B$9:$B$1040,0))</f>
        <v>67.907291666666652</v>
      </c>
      <c r="X448" s="175">
        <f>Assumptions!$G$55*Assumptions!$G$46*INDEX(Demand!X$9:X$1040, MATCH($C448, Demand!$B$9:$B$1040,0))</f>
        <v>67.907291666666652</v>
      </c>
    </row>
    <row r="449" spans="2:24" s="1" customFormat="1" x14ac:dyDescent="0.2">
      <c r="B449" s="220">
        <f>'Span data'!B450</f>
        <v>10424522</v>
      </c>
      <c r="C449" s="169" t="str">
        <f>'Span data'!C450</f>
        <v>MRO005</v>
      </c>
      <c r="D449" s="162"/>
      <c r="E449" s="175">
        <f>Assumptions!$G$55*Assumptions!$G$46*INDEX(Demand!E$9:E$1040, MATCH($C449, Demand!$B$9:$B$1040,0))</f>
        <v>59.900312499999991</v>
      </c>
      <c r="F449" s="175">
        <f>Assumptions!$G$55*Assumptions!$G$46*INDEX(Demand!F$9:F$1040, MATCH($C449, Demand!$B$9:$B$1040,0))</f>
        <v>60.204374999999999</v>
      </c>
      <c r="G449" s="175">
        <f>Assumptions!$G$55*Assumptions!$G$46*INDEX(Demand!G$9:G$1040, MATCH($C449, Demand!$B$9:$B$1040,0))</f>
        <v>60.609791666666666</v>
      </c>
      <c r="H449" s="175">
        <f>Assumptions!$G$55*Assumptions!$G$46*INDEX(Demand!H$9:H$1040, MATCH($C449, Demand!$B$9:$B$1040,0))</f>
        <v>60.91385416666666</v>
      </c>
      <c r="I449" s="175">
        <f>Assumptions!$G$55*Assumptions!$G$46*INDEX(Demand!I$9:I$1040, MATCH($C449, Demand!$B$9:$B$1040,0))</f>
        <v>60.91385416666666</v>
      </c>
      <c r="J449" s="175">
        <f>Assumptions!$G$55*Assumptions!$G$46*INDEX(Demand!J$9:J$1040, MATCH($C449, Demand!$B$9:$B$1040,0))</f>
        <v>61.015208333333327</v>
      </c>
      <c r="K449" s="175">
        <f>Assumptions!$G$55*Assumptions!$G$46*INDEX(Demand!K$9:K$1040, MATCH($C449, Demand!$B$9:$B$1040,0))</f>
        <v>61.31927083333332</v>
      </c>
      <c r="L449" s="175">
        <f>Assumptions!$G$55*Assumptions!$G$46*INDEX(Demand!L$9:L$1040, MATCH($C449, Demand!$B$9:$B$1040,0))</f>
        <v>61.623333333333321</v>
      </c>
      <c r="M449" s="175">
        <f>Assumptions!$G$55*Assumptions!$G$46*INDEX(Demand!M$9:M$1040, MATCH($C449, Demand!$B$9:$B$1040,0))</f>
        <v>61.623333333333321</v>
      </c>
      <c r="N449" s="175">
        <f>Assumptions!$G$55*Assumptions!$G$46*INDEX(Demand!N$9:N$1040, MATCH($C449, Demand!$B$9:$B$1040,0))</f>
        <v>61.623333333333321</v>
      </c>
      <c r="O449" s="175">
        <f>Assumptions!$G$55*Assumptions!$G$46*INDEX(Demand!O$9:O$1040, MATCH($C449, Demand!$B$9:$B$1040,0))</f>
        <v>61.623333333333321</v>
      </c>
      <c r="P449" s="175">
        <f>Assumptions!$G$55*Assumptions!$G$46*INDEX(Demand!P$9:P$1040, MATCH($C449, Demand!$B$9:$B$1040,0))</f>
        <v>61.623333333333321</v>
      </c>
      <c r="Q449" s="175">
        <f>Assumptions!$G$55*Assumptions!$G$46*INDEX(Demand!Q$9:Q$1040, MATCH($C449, Demand!$B$9:$B$1040,0))</f>
        <v>61.623333333333321</v>
      </c>
      <c r="R449" s="175">
        <f>Assumptions!$G$55*Assumptions!$G$46*INDEX(Demand!R$9:R$1040, MATCH($C449, Demand!$B$9:$B$1040,0))</f>
        <v>61.623333333333321</v>
      </c>
      <c r="S449" s="175">
        <f>Assumptions!$G$55*Assumptions!$G$46*INDEX(Demand!S$9:S$1040, MATCH($C449, Demand!$B$9:$B$1040,0))</f>
        <v>61.623333333333321</v>
      </c>
      <c r="T449" s="175">
        <f>Assumptions!$G$55*Assumptions!$G$46*INDEX(Demand!T$9:T$1040, MATCH($C449, Demand!$B$9:$B$1040,0))</f>
        <v>61.623333333333321</v>
      </c>
      <c r="U449" s="175">
        <f>Assumptions!$G$55*Assumptions!$G$46*INDEX(Demand!U$9:U$1040, MATCH($C449, Demand!$B$9:$B$1040,0))</f>
        <v>61.623333333333321</v>
      </c>
      <c r="V449" s="175">
        <f>Assumptions!$G$55*Assumptions!$G$46*INDEX(Demand!V$9:V$1040, MATCH($C449, Demand!$B$9:$B$1040,0))</f>
        <v>61.623333333333321</v>
      </c>
      <c r="W449" s="175">
        <f>Assumptions!$G$55*Assumptions!$G$46*INDEX(Demand!W$9:W$1040, MATCH($C449, Demand!$B$9:$B$1040,0))</f>
        <v>61.623333333333321</v>
      </c>
      <c r="X449" s="175">
        <f>Assumptions!$G$55*Assumptions!$G$46*INDEX(Demand!X$9:X$1040, MATCH($C449, Demand!$B$9:$B$1040,0))</f>
        <v>61.623333333333321</v>
      </c>
    </row>
    <row r="450" spans="2:24" s="1" customFormat="1" x14ac:dyDescent="0.2">
      <c r="B450" s="220">
        <f>'Span data'!B451</f>
        <v>10424523</v>
      </c>
      <c r="C450" s="169" t="str">
        <f>'Span data'!C451</f>
        <v>MRO005</v>
      </c>
      <c r="D450" s="162"/>
      <c r="E450" s="175">
        <f>Assumptions!$G$55*Assumptions!$G$46*INDEX(Demand!E$9:E$1040, MATCH($C450, Demand!$B$9:$B$1040,0))</f>
        <v>59.900312499999991</v>
      </c>
      <c r="F450" s="175">
        <f>Assumptions!$G$55*Assumptions!$G$46*INDEX(Demand!F$9:F$1040, MATCH($C450, Demand!$B$9:$B$1040,0))</f>
        <v>60.204374999999999</v>
      </c>
      <c r="G450" s="175">
        <f>Assumptions!$G$55*Assumptions!$G$46*INDEX(Demand!G$9:G$1040, MATCH($C450, Demand!$B$9:$B$1040,0))</f>
        <v>60.609791666666666</v>
      </c>
      <c r="H450" s="175">
        <f>Assumptions!$G$55*Assumptions!$G$46*INDEX(Demand!H$9:H$1040, MATCH($C450, Demand!$B$9:$B$1040,0))</f>
        <v>60.91385416666666</v>
      </c>
      <c r="I450" s="175">
        <f>Assumptions!$G$55*Assumptions!$G$46*INDEX(Demand!I$9:I$1040, MATCH($C450, Demand!$B$9:$B$1040,0))</f>
        <v>60.91385416666666</v>
      </c>
      <c r="J450" s="175">
        <f>Assumptions!$G$55*Assumptions!$G$46*INDEX(Demand!J$9:J$1040, MATCH($C450, Demand!$B$9:$B$1040,0))</f>
        <v>61.015208333333327</v>
      </c>
      <c r="K450" s="175">
        <f>Assumptions!$G$55*Assumptions!$G$46*INDEX(Demand!K$9:K$1040, MATCH($C450, Demand!$B$9:$B$1040,0))</f>
        <v>61.31927083333332</v>
      </c>
      <c r="L450" s="175">
        <f>Assumptions!$G$55*Assumptions!$G$46*INDEX(Demand!L$9:L$1040, MATCH($C450, Demand!$B$9:$B$1040,0))</f>
        <v>61.623333333333321</v>
      </c>
      <c r="M450" s="175">
        <f>Assumptions!$G$55*Assumptions!$G$46*INDEX(Demand!M$9:M$1040, MATCH($C450, Demand!$B$9:$B$1040,0))</f>
        <v>61.623333333333321</v>
      </c>
      <c r="N450" s="175">
        <f>Assumptions!$G$55*Assumptions!$G$46*INDEX(Demand!N$9:N$1040, MATCH($C450, Demand!$B$9:$B$1040,0))</f>
        <v>61.623333333333321</v>
      </c>
      <c r="O450" s="175">
        <f>Assumptions!$G$55*Assumptions!$G$46*INDEX(Demand!O$9:O$1040, MATCH($C450, Demand!$B$9:$B$1040,0))</f>
        <v>61.623333333333321</v>
      </c>
      <c r="P450" s="175">
        <f>Assumptions!$G$55*Assumptions!$G$46*INDEX(Demand!P$9:P$1040, MATCH($C450, Demand!$B$9:$B$1040,0))</f>
        <v>61.623333333333321</v>
      </c>
      <c r="Q450" s="175">
        <f>Assumptions!$G$55*Assumptions!$G$46*INDEX(Demand!Q$9:Q$1040, MATCH($C450, Demand!$B$9:$B$1040,0))</f>
        <v>61.623333333333321</v>
      </c>
      <c r="R450" s="175">
        <f>Assumptions!$G$55*Assumptions!$G$46*INDEX(Demand!R$9:R$1040, MATCH($C450, Demand!$B$9:$B$1040,0))</f>
        <v>61.623333333333321</v>
      </c>
      <c r="S450" s="175">
        <f>Assumptions!$G$55*Assumptions!$G$46*INDEX(Demand!S$9:S$1040, MATCH($C450, Demand!$B$9:$B$1040,0))</f>
        <v>61.623333333333321</v>
      </c>
      <c r="T450" s="175">
        <f>Assumptions!$G$55*Assumptions!$G$46*INDEX(Demand!T$9:T$1040, MATCH($C450, Demand!$B$9:$B$1040,0))</f>
        <v>61.623333333333321</v>
      </c>
      <c r="U450" s="175">
        <f>Assumptions!$G$55*Assumptions!$G$46*INDEX(Demand!U$9:U$1040, MATCH($C450, Demand!$B$9:$B$1040,0))</f>
        <v>61.623333333333321</v>
      </c>
      <c r="V450" s="175">
        <f>Assumptions!$G$55*Assumptions!$G$46*INDEX(Demand!V$9:V$1040, MATCH($C450, Demand!$B$9:$B$1040,0))</f>
        <v>61.623333333333321</v>
      </c>
      <c r="W450" s="175">
        <f>Assumptions!$G$55*Assumptions!$G$46*INDEX(Demand!W$9:W$1040, MATCH($C450, Demand!$B$9:$B$1040,0))</f>
        <v>61.623333333333321</v>
      </c>
      <c r="X450" s="175">
        <f>Assumptions!$G$55*Assumptions!$G$46*INDEX(Demand!X$9:X$1040, MATCH($C450, Demand!$B$9:$B$1040,0))</f>
        <v>61.623333333333321</v>
      </c>
    </row>
    <row r="451" spans="2:24" s="1" customFormat="1" x14ac:dyDescent="0.2">
      <c r="B451" s="220">
        <f>'Span data'!B452</f>
        <v>10424698</v>
      </c>
      <c r="C451" s="169" t="str">
        <f>'Span data'!C452</f>
        <v>MRO005</v>
      </c>
      <c r="D451" s="162"/>
      <c r="E451" s="175">
        <f>Assumptions!$G$55*Assumptions!$G$46*INDEX(Demand!E$9:E$1040, MATCH($C451, Demand!$B$9:$B$1040,0))</f>
        <v>59.900312499999991</v>
      </c>
      <c r="F451" s="175">
        <f>Assumptions!$G$55*Assumptions!$G$46*INDEX(Demand!F$9:F$1040, MATCH($C451, Demand!$B$9:$B$1040,0))</f>
        <v>60.204374999999999</v>
      </c>
      <c r="G451" s="175">
        <f>Assumptions!$G$55*Assumptions!$G$46*INDEX(Demand!G$9:G$1040, MATCH($C451, Demand!$B$9:$B$1040,0))</f>
        <v>60.609791666666666</v>
      </c>
      <c r="H451" s="175">
        <f>Assumptions!$G$55*Assumptions!$G$46*INDEX(Demand!H$9:H$1040, MATCH($C451, Demand!$B$9:$B$1040,0))</f>
        <v>60.91385416666666</v>
      </c>
      <c r="I451" s="175">
        <f>Assumptions!$G$55*Assumptions!$G$46*INDEX(Demand!I$9:I$1040, MATCH($C451, Demand!$B$9:$B$1040,0))</f>
        <v>60.91385416666666</v>
      </c>
      <c r="J451" s="175">
        <f>Assumptions!$G$55*Assumptions!$G$46*INDEX(Demand!J$9:J$1040, MATCH($C451, Demand!$B$9:$B$1040,0))</f>
        <v>61.015208333333327</v>
      </c>
      <c r="K451" s="175">
        <f>Assumptions!$G$55*Assumptions!$G$46*INDEX(Demand!K$9:K$1040, MATCH($C451, Demand!$B$9:$B$1040,0))</f>
        <v>61.31927083333332</v>
      </c>
      <c r="L451" s="175">
        <f>Assumptions!$G$55*Assumptions!$G$46*INDEX(Demand!L$9:L$1040, MATCH($C451, Demand!$B$9:$B$1040,0))</f>
        <v>61.623333333333321</v>
      </c>
      <c r="M451" s="175">
        <f>Assumptions!$G$55*Assumptions!$G$46*INDEX(Demand!M$9:M$1040, MATCH($C451, Demand!$B$9:$B$1040,0))</f>
        <v>61.623333333333321</v>
      </c>
      <c r="N451" s="175">
        <f>Assumptions!$G$55*Assumptions!$G$46*INDEX(Demand!N$9:N$1040, MATCH($C451, Demand!$B$9:$B$1040,0))</f>
        <v>61.623333333333321</v>
      </c>
      <c r="O451" s="175">
        <f>Assumptions!$G$55*Assumptions!$G$46*INDEX(Demand!O$9:O$1040, MATCH($C451, Demand!$B$9:$B$1040,0))</f>
        <v>61.623333333333321</v>
      </c>
      <c r="P451" s="175">
        <f>Assumptions!$G$55*Assumptions!$G$46*INDEX(Demand!P$9:P$1040, MATCH($C451, Demand!$B$9:$B$1040,0))</f>
        <v>61.623333333333321</v>
      </c>
      <c r="Q451" s="175">
        <f>Assumptions!$G$55*Assumptions!$G$46*INDEX(Demand!Q$9:Q$1040, MATCH($C451, Demand!$B$9:$B$1040,0))</f>
        <v>61.623333333333321</v>
      </c>
      <c r="R451" s="175">
        <f>Assumptions!$G$55*Assumptions!$G$46*INDEX(Demand!R$9:R$1040, MATCH($C451, Demand!$B$9:$B$1040,0))</f>
        <v>61.623333333333321</v>
      </c>
      <c r="S451" s="175">
        <f>Assumptions!$G$55*Assumptions!$G$46*INDEX(Demand!S$9:S$1040, MATCH($C451, Demand!$B$9:$B$1040,0))</f>
        <v>61.623333333333321</v>
      </c>
      <c r="T451" s="175">
        <f>Assumptions!$G$55*Assumptions!$G$46*INDEX(Demand!T$9:T$1040, MATCH($C451, Demand!$B$9:$B$1040,0))</f>
        <v>61.623333333333321</v>
      </c>
      <c r="U451" s="175">
        <f>Assumptions!$G$55*Assumptions!$G$46*INDEX(Demand!U$9:U$1040, MATCH($C451, Demand!$B$9:$B$1040,0))</f>
        <v>61.623333333333321</v>
      </c>
      <c r="V451" s="175">
        <f>Assumptions!$G$55*Assumptions!$G$46*INDEX(Demand!V$9:V$1040, MATCH($C451, Demand!$B$9:$B$1040,0))</f>
        <v>61.623333333333321</v>
      </c>
      <c r="W451" s="175">
        <f>Assumptions!$G$55*Assumptions!$G$46*INDEX(Demand!W$9:W$1040, MATCH($C451, Demand!$B$9:$B$1040,0))</f>
        <v>61.623333333333321</v>
      </c>
      <c r="X451" s="175">
        <f>Assumptions!$G$55*Assumptions!$G$46*INDEX(Demand!X$9:X$1040, MATCH($C451, Demand!$B$9:$B$1040,0))</f>
        <v>61.623333333333321</v>
      </c>
    </row>
    <row r="452" spans="2:24" s="1" customFormat="1" x14ac:dyDescent="0.2">
      <c r="B452" s="220">
        <f>'Span data'!B453</f>
        <v>10424827</v>
      </c>
      <c r="C452" s="169" t="str">
        <f>'Span data'!C453</f>
        <v>MRO005</v>
      </c>
      <c r="D452" s="162"/>
      <c r="E452" s="175">
        <f>Assumptions!$G$55*Assumptions!$G$46*INDEX(Demand!E$9:E$1040, MATCH($C452, Demand!$B$9:$B$1040,0))</f>
        <v>59.900312499999991</v>
      </c>
      <c r="F452" s="175">
        <f>Assumptions!$G$55*Assumptions!$G$46*INDEX(Demand!F$9:F$1040, MATCH($C452, Demand!$B$9:$B$1040,0))</f>
        <v>60.204374999999999</v>
      </c>
      <c r="G452" s="175">
        <f>Assumptions!$G$55*Assumptions!$G$46*INDEX(Demand!G$9:G$1040, MATCH($C452, Demand!$B$9:$B$1040,0))</f>
        <v>60.609791666666666</v>
      </c>
      <c r="H452" s="175">
        <f>Assumptions!$G$55*Assumptions!$G$46*INDEX(Demand!H$9:H$1040, MATCH($C452, Demand!$B$9:$B$1040,0))</f>
        <v>60.91385416666666</v>
      </c>
      <c r="I452" s="175">
        <f>Assumptions!$G$55*Assumptions!$G$46*INDEX(Demand!I$9:I$1040, MATCH($C452, Demand!$B$9:$B$1040,0))</f>
        <v>60.91385416666666</v>
      </c>
      <c r="J452" s="175">
        <f>Assumptions!$G$55*Assumptions!$G$46*INDEX(Demand!J$9:J$1040, MATCH($C452, Demand!$B$9:$B$1040,0))</f>
        <v>61.015208333333327</v>
      </c>
      <c r="K452" s="175">
        <f>Assumptions!$G$55*Assumptions!$G$46*INDEX(Demand!K$9:K$1040, MATCH($C452, Demand!$B$9:$B$1040,0))</f>
        <v>61.31927083333332</v>
      </c>
      <c r="L452" s="175">
        <f>Assumptions!$G$55*Assumptions!$G$46*INDEX(Demand!L$9:L$1040, MATCH($C452, Demand!$B$9:$B$1040,0))</f>
        <v>61.623333333333321</v>
      </c>
      <c r="M452" s="175">
        <f>Assumptions!$G$55*Assumptions!$G$46*INDEX(Demand!M$9:M$1040, MATCH($C452, Demand!$B$9:$B$1040,0))</f>
        <v>61.623333333333321</v>
      </c>
      <c r="N452" s="175">
        <f>Assumptions!$G$55*Assumptions!$G$46*INDEX(Demand!N$9:N$1040, MATCH($C452, Demand!$B$9:$B$1040,0))</f>
        <v>61.623333333333321</v>
      </c>
      <c r="O452" s="175">
        <f>Assumptions!$G$55*Assumptions!$G$46*INDEX(Demand!O$9:O$1040, MATCH($C452, Demand!$B$9:$B$1040,0))</f>
        <v>61.623333333333321</v>
      </c>
      <c r="P452" s="175">
        <f>Assumptions!$G$55*Assumptions!$G$46*INDEX(Demand!P$9:P$1040, MATCH($C452, Demand!$B$9:$B$1040,0))</f>
        <v>61.623333333333321</v>
      </c>
      <c r="Q452" s="175">
        <f>Assumptions!$G$55*Assumptions!$G$46*INDEX(Demand!Q$9:Q$1040, MATCH($C452, Demand!$B$9:$B$1040,0))</f>
        <v>61.623333333333321</v>
      </c>
      <c r="R452" s="175">
        <f>Assumptions!$G$55*Assumptions!$G$46*INDEX(Demand!R$9:R$1040, MATCH($C452, Demand!$B$9:$B$1040,0))</f>
        <v>61.623333333333321</v>
      </c>
      <c r="S452" s="175">
        <f>Assumptions!$G$55*Assumptions!$G$46*INDEX(Demand!S$9:S$1040, MATCH($C452, Demand!$B$9:$B$1040,0))</f>
        <v>61.623333333333321</v>
      </c>
      <c r="T452" s="175">
        <f>Assumptions!$G$55*Assumptions!$G$46*INDEX(Demand!T$9:T$1040, MATCH($C452, Demand!$B$9:$B$1040,0))</f>
        <v>61.623333333333321</v>
      </c>
      <c r="U452" s="175">
        <f>Assumptions!$G$55*Assumptions!$G$46*INDEX(Demand!U$9:U$1040, MATCH($C452, Demand!$B$9:$B$1040,0))</f>
        <v>61.623333333333321</v>
      </c>
      <c r="V452" s="175">
        <f>Assumptions!$G$55*Assumptions!$G$46*INDEX(Demand!V$9:V$1040, MATCH($C452, Demand!$B$9:$B$1040,0))</f>
        <v>61.623333333333321</v>
      </c>
      <c r="W452" s="175">
        <f>Assumptions!$G$55*Assumptions!$G$46*INDEX(Demand!W$9:W$1040, MATCH($C452, Demand!$B$9:$B$1040,0))</f>
        <v>61.623333333333321</v>
      </c>
      <c r="X452" s="175">
        <f>Assumptions!$G$55*Assumptions!$G$46*INDEX(Demand!X$9:X$1040, MATCH($C452, Demand!$B$9:$B$1040,0))</f>
        <v>61.623333333333321</v>
      </c>
    </row>
    <row r="453" spans="2:24" s="1" customFormat="1" x14ac:dyDescent="0.2">
      <c r="B453" s="220">
        <f>'Span data'!B454</f>
        <v>10424852</v>
      </c>
      <c r="C453" s="169" t="str">
        <f>'Span data'!C454</f>
        <v>MRO008</v>
      </c>
      <c r="D453" s="162"/>
      <c r="E453" s="175">
        <f>Assumptions!$G$55*Assumptions!$G$46*INDEX(Demand!E$9:E$1040, MATCH($C453, Demand!$B$9:$B$1040,0))</f>
        <v>65.880208333333329</v>
      </c>
      <c r="F453" s="175">
        <f>Assumptions!$G$55*Assumptions!$G$46*INDEX(Demand!F$9:F$1040, MATCH($C453, Demand!$B$9:$B$1040,0))</f>
        <v>66.082916666666648</v>
      </c>
      <c r="G453" s="175">
        <f>Assumptions!$G$55*Assumptions!$G$46*INDEX(Demand!G$9:G$1040, MATCH($C453, Demand!$B$9:$B$1040,0))</f>
        <v>66.48833333333333</v>
      </c>
      <c r="H453" s="175">
        <f>Assumptions!$G$55*Assumptions!$G$46*INDEX(Demand!H$9:H$1040, MATCH($C453, Demand!$B$9:$B$1040,0))</f>
        <v>66.79239583333333</v>
      </c>
      <c r="I453" s="175">
        <f>Assumptions!$G$55*Assumptions!$G$46*INDEX(Demand!I$9:I$1040, MATCH($C453, Demand!$B$9:$B$1040,0))</f>
        <v>66.79239583333333</v>
      </c>
      <c r="J453" s="175">
        <f>Assumptions!$G$55*Assumptions!$G$46*INDEX(Demand!J$9:J$1040, MATCH($C453, Demand!$B$9:$B$1040,0))</f>
        <v>66.893749999999983</v>
      </c>
      <c r="K453" s="175">
        <f>Assumptions!$G$55*Assumptions!$G$46*INDEX(Demand!K$9:K$1040, MATCH($C453, Demand!$B$9:$B$1040,0))</f>
        <v>67.400520833333331</v>
      </c>
      <c r="L453" s="175">
        <f>Assumptions!$G$55*Assumptions!$G$46*INDEX(Demand!L$9:L$1040, MATCH($C453, Demand!$B$9:$B$1040,0))</f>
        <v>67.907291666666652</v>
      </c>
      <c r="M453" s="175">
        <f>Assumptions!$G$55*Assumptions!$G$46*INDEX(Demand!M$9:M$1040, MATCH($C453, Demand!$B$9:$B$1040,0))</f>
        <v>67.907291666666652</v>
      </c>
      <c r="N453" s="175">
        <f>Assumptions!$G$55*Assumptions!$G$46*INDEX(Demand!N$9:N$1040, MATCH($C453, Demand!$B$9:$B$1040,0))</f>
        <v>67.907291666666652</v>
      </c>
      <c r="O453" s="175">
        <f>Assumptions!$G$55*Assumptions!$G$46*INDEX(Demand!O$9:O$1040, MATCH($C453, Demand!$B$9:$B$1040,0))</f>
        <v>67.907291666666652</v>
      </c>
      <c r="P453" s="175">
        <f>Assumptions!$G$55*Assumptions!$G$46*INDEX(Demand!P$9:P$1040, MATCH($C453, Demand!$B$9:$B$1040,0))</f>
        <v>67.907291666666652</v>
      </c>
      <c r="Q453" s="175">
        <f>Assumptions!$G$55*Assumptions!$G$46*INDEX(Demand!Q$9:Q$1040, MATCH($C453, Demand!$B$9:$B$1040,0))</f>
        <v>67.907291666666652</v>
      </c>
      <c r="R453" s="175">
        <f>Assumptions!$G$55*Assumptions!$G$46*INDEX(Demand!R$9:R$1040, MATCH($C453, Demand!$B$9:$B$1040,0))</f>
        <v>67.907291666666652</v>
      </c>
      <c r="S453" s="175">
        <f>Assumptions!$G$55*Assumptions!$G$46*INDEX(Demand!S$9:S$1040, MATCH($C453, Demand!$B$9:$B$1040,0))</f>
        <v>67.907291666666652</v>
      </c>
      <c r="T453" s="175">
        <f>Assumptions!$G$55*Assumptions!$G$46*INDEX(Demand!T$9:T$1040, MATCH($C453, Demand!$B$9:$B$1040,0))</f>
        <v>67.907291666666652</v>
      </c>
      <c r="U453" s="175">
        <f>Assumptions!$G$55*Assumptions!$G$46*INDEX(Demand!U$9:U$1040, MATCH($C453, Demand!$B$9:$B$1040,0))</f>
        <v>67.907291666666652</v>
      </c>
      <c r="V453" s="175">
        <f>Assumptions!$G$55*Assumptions!$G$46*INDEX(Demand!V$9:V$1040, MATCH($C453, Demand!$B$9:$B$1040,0))</f>
        <v>67.907291666666652</v>
      </c>
      <c r="W453" s="175">
        <f>Assumptions!$G$55*Assumptions!$G$46*INDEX(Demand!W$9:W$1040, MATCH($C453, Demand!$B$9:$B$1040,0))</f>
        <v>67.907291666666652</v>
      </c>
      <c r="X453" s="175">
        <f>Assumptions!$G$55*Assumptions!$G$46*INDEX(Demand!X$9:X$1040, MATCH($C453, Demand!$B$9:$B$1040,0))</f>
        <v>67.907291666666652</v>
      </c>
    </row>
    <row r="454" spans="2:24" s="1" customFormat="1" x14ac:dyDescent="0.2">
      <c r="B454" s="220">
        <f>'Span data'!B455</f>
        <v>10424853</v>
      </c>
      <c r="C454" s="169" t="str">
        <f>'Span data'!C455</f>
        <v>MRO008</v>
      </c>
      <c r="D454" s="162"/>
      <c r="E454" s="175">
        <f>Assumptions!$G$55*Assumptions!$G$46*INDEX(Demand!E$9:E$1040, MATCH($C454, Demand!$B$9:$B$1040,0))</f>
        <v>65.880208333333329</v>
      </c>
      <c r="F454" s="175">
        <f>Assumptions!$G$55*Assumptions!$G$46*INDEX(Demand!F$9:F$1040, MATCH($C454, Demand!$B$9:$B$1040,0))</f>
        <v>66.082916666666648</v>
      </c>
      <c r="G454" s="175">
        <f>Assumptions!$G$55*Assumptions!$G$46*INDEX(Demand!G$9:G$1040, MATCH($C454, Demand!$B$9:$B$1040,0))</f>
        <v>66.48833333333333</v>
      </c>
      <c r="H454" s="175">
        <f>Assumptions!$G$55*Assumptions!$G$46*INDEX(Demand!H$9:H$1040, MATCH($C454, Demand!$B$9:$B$1040,0))</f>
        <v>66.79239583333333</v>
      </c>
      <c r="I454" s="175">
        <f>Assumptions!$G$55*Assumptions!$G$46*INDEX(Demand!I$9:I$1040, MATCH($C454, Demand!$B$9:$B$1040,0))</f>
        <v>66.79239583333333</v>
      </c>
      <c r="J454" s="175">
        <f>Assumptions!$G$55*Assumptions!$G$46*INDEX(Demand!J$9:J$1040, MATCH($C454, Demand!$B$9:$B$1040,0))</f>
        <v>66.893749999999983</v>
      </c>
      <c r="K454" s="175">
        <f>Assumptions!$G$55*Assumptions!$G$46*INDEX(Demand!K$9:K$1040, MATCH($C454, Demand!$B$9:$B$1040,0))</f>
        <v>67.400520833333331</v>
      </c>
      <c r="L454" s="175">
        <f>Assumptions!$G$55*Assumptions!$G$46*INDEX(Demand!L$9:L$1040, MATCH($C454, Demand!$B$9:$B$1040,0))</f>
        <v>67.907291666666652</v>
      </c>
      <c r="M454" s="175">
        <f>Assumptions!$G$55*Assumptions!$G$46*INDEX(Demand!M$9:M$1040, MATCH($C454, Demand!$B$9:$B$1040,0))</f>
        <v>67.907291666666652</v>
      </c>
      <c r="N454" s="175">
        <f>Assumptions!$G$55*Assumptions!$G$46*INDEX(Demand!N$9:N$1040, MATCH($C454, Demand!$B$9:$B$1040,0))</f>
        <v>67.907291666666652</v>
      </c>
      <c r="O454" s="175">
        <f>Assumptions!$G$55*Assumptions!$G$46*INDEX(Demand!O$9:O$1040, MATCH($C454, Demand!$B$9:$B$1040,0))</f>
        <v>67.907291666666652</v>
      </c>
      <c r="P454" s="175">
        <f>Assumptions!$G$55*Assumptions!$G$46*INDEX(Demand!P$9:P$1040, MATCH($C454, Demand!$B$9:$B$1040,0))</f>
        <v>67.907291666666652</v>
      </c>
      <c r="Q454" s="175">
        <f>Assumptions!$G$55*Assumptions!$G$46*INDEX(Demand!Q$9:Q$1040, MATCH($C454, Demand!$B$9:$B$1040,0))</f>
        <v>67.907291666666652</v>
      </c>
      <c r="R454" s="175">
        <f>Assumptions!$G$55*Assumptions!$G$46*INDEX(Demand!R$9:R$1040, MATCH($C454, Demand!$B$9:$B$1040,0))</f>
        <v>67.907291666666652</v>
      </c>
      <c r="S454" s="175">
        <f>Assumptions!$G$55*Assumptions!$G$46*INDEX(Demand!S$9:S$1040, MATCH($C454, Demand!$B$9:$B$1040,0))</f>
        <v>67.907291666666652</v>
      </c>
      <c r="T454" s="175">
        <f>Assumptions!$G$55*Assumptions!$G$46*INDEX(Demand!T$9:T$1040, MATCH($C454, Demand!$B$9:$B$1040,0))</f>
        <v>67.907291666666652</v>
      </c>
      <c r="U454" s="175">
        <f>Assumptions!$G$55*Assumptions!$G$46*INDEX(Demand!U$9:U$1040, MATCH($C454, Demand!$B$9:$B$1040,0))</f>
        <v>67.907291666666652</v>
      </c>
      <c r="V454" s="175">
        <f>Assumptions!$G$55*Assumptions!$G$46*INDEX(Demand!V$9:V$1040, MATCH($C454, Demand!$B$9:$B$1040,0))</f>
        <v>67.907291666666652</v>
      </c>
      <c r="W454" s="175">
        <f>Assumptions!$G$55*Assumptions!$G$46*INDEX(Demand!W$9:W$1040, MATCH($C454, Demand!$B$9:$B$1040,0))</f>
        <v>67.907291666666652</v>
      </c>
      <c r="X454" s="175">
        <f>Assumptions!$G$55*Assumptions!$G$46*INDEX(Demand!X$9:X$1040, MATCH($C454, Demand!$B$9:$B$1040,0))</f>
        <v>67.907291666666652</v>
      </c>
    </row>
    <row r="455" spans="2:24" s="1" customFormat="1" x14ac:dyDescent="0.2">
      <c r="B455" s="220">
        <f>'Span data'!B456</f>
        <v>10424854</v>
      </c>
      <c r="C455" s="169" t="str">
        <f>'Span data'!C456</f>
        <v>MRO008</v>
      </c>
      <c r="D455" s="162"/>
      <c r="E455" s="175">
        <f>Assumptions!$G$55*Assumptions!$G$46*INDEX(Demand!E$9:E$1040, MATCH($C455, Demand!$B$9:$B$1040,0))</f>
        <v>65.880208333333329</v>
      </c>
      <c r="F455" s="175">
        <f>Assumptions!$G$55*Assumptions!$G$46*INDEX(Demand!F$9:F$1040, MATCH($C455, Demand!$B$9:$B$1040,0))</f>
        <v>66.082916666666648</v>
      </c>
      <c r="G455" s="175">
        <f>Assumptions!$G$55*Assumptions!$G$46*INDEX(Demand!G$9:G$1040, MATCH($C455, Demand!$B$9:$B$1040,0))</f>
        <v>66.48833333333333</v>
      </c>
      <c r="H455" s="175">
        <f>Assumptions!$G$55*Assumptions!$G$46*INDEX(Demand!H$9:H$1040, MATCH($C455, Demand!$B$9:$B$1040,0))</f>
        <v>66.79239583333333</v>
      </c>
      <c r="I455" s="175">
        <f>Assumptions!$G$55*Assumptions!$G$46*INDEX(Demand!I$9:I$1040, MATCH($C455, Demand!$B$9:$B$1040,0))</f>
        <v>66.79239583333333</v>
      </c>
      <c r="J455" s="175">
        <f>Assumptions!$G$55*Assumptions!$G$46*INDEX(Demand!J$9:J$1040, MATCH($C455, Demand!$B$9:$B$1040,0))</f>
        <v>66.893749999999983</v>
      </c>
      <c r="K455" s="175">
        <f>Assumptions!$G$55*Assumptions!$G$46*INDEX(Demand!K$9:K$1040, MATCH($C455, Demand!$B$9:$B$1040,0))</f>
        <v>67.400520833333331</v>
      </c>
      <c r="L455" s="175">
        <f>Assumptions!$G$55*Assumptions!$G$46*INDEX(Demand!L$9:L$1040, MATCH($C455, Demand!$B$9:$B$1040,0))</f>
        <v>67.907291666666652</v>
      </c>
      <c r="M455" s="175">
        <f>Assumptions!$G$55*Assumptions!$G$46*INDEX(Demand!M$9:M$1040, MATCH($C455, Demand!$B$9:$B$1040,0))</f>
        <v>67.907291666666652</v>
      </c>
      <c r="N455" s="175">
        <f>Assumptions!$G$55*Assumptions!$G$46*INDEX(Demand!N$9:N$1040, MATCH($C455, Demand!$B$9:$B$1040,0))</f>
        <v>67.907291666666652</v>
      </c>
      <c r="O455" s="175">
        <f>Assumptions!$G$55*Assumptions!$G$46*INDEX(Demand!O$9:O$1040, MATCH($C455, Demand!$B$9:$B$1040,0))</f>
        <v>67.907291666666652</v>
      </c>
      <c r="P455" s="175">
        <f>Assumptions!$G$55*Assumptions!$G$46*INDEX(Demand!P$9:P$1040, MATCH($C455, Demand!$B$9:$B$1040,0))</f>
        <v>67.907291666666652</v>
      </c>
      <c r="Q455" s="175">
        <f>Assumptions!$G$55*Assumptions!$G$46*INDEX(Demand!Q$9:Q$1040, MATCH($C455, Demand!$B$9:$B$1040,0))</f>
        <v>67.907291666666652</v>
      </c>
      <c r="R455" s="175">
        <f>Assumptions!$G$55*Assumptions!$G$46*INDEX(Demand!R$9:R$1040, MATCH($C455, Demand!$B$9:$B$1040,0))</f>
        <v>67.907291666666652</v>
      </c>
      <c r="S455" s="175">
        <f>Assumptions!$G$55*Assumptions!$G$46*INDEX(Demand!S$9:S$1040, MATCH($C455, Demand!$B$9:$B$1040,0))</f>
        <v>67.907291666666652</v>
      </c>
      <c r="T455" s="175">
        <f>Assumptions!$G$55*Assumptions!$G$46*INDEX(Demand!T$9:T$1040, MATCH($C455, Demand!$B$9:$B$1040,0))</f>
        <v>67.907291666666652</v>
      </c>
      <c r="U455" s="175">
        <f>Assumptions!$G$55*Assumptions!$G$46*INDEX(Demand!U$9:U$1040, MATCH($C455, Demand!$B$9:$B$1040,0))</f>
        <v>67.907291666666652</v>
      </c>
      <c r="V455" s="175">
        <f>Assumptions!$G$55*Assumptions!$G$46*INDEX(Demand!V$9:V$1040, MATCH($C455, Demand!$B$9:$B$1040,0))</f>
        <v>67.907291666666652</v>
      </c>
      <c r="W455" s="175">
        <f>Assumptions!$G$55*Assumptions!$G$46*INDEX(Demand!W$9:W$1040, MATCH($C455, Demand!$B$9:$B$1040,0))</f>
        <v>67.907291666666652</v>
      </c>
      <c r="X455" s="175">
        <f>Assumptions!$G$55*Assumptions!$G$46*INDEX(Demand!X$9:X$1040, MATCH($C455, Demand!$B$9:$B$1040,0))</f>
        <v>67.907291666666652</v>
      </c>
    </row>
    <row r="456" spans="2:24" s="1" customFormat="1" x14ac:dyDescent="0.2">
      <c r="B456" s="220">
        <f>'Span data'!B457</f>
        <v>10424855</v>
      </c>
      <c r="C456" s="169" t="str">
        <f>'Span data'!C457</f>
        <v>MRO008</v>
      </c>
      <c r="D456" s="162"/>
      <c r="E456" s="175">
        <f>Assumptions!$G$55*Assumptions!$G$46*INDEX(Demand!E$9:E$1040, MATCH($C456, Demand!$B$9:$B$1040,0))</f>
        <v>65.880208333333329</v>
      </c>
      <c r="F456" s="175">
        <f>Assumptions!$G$55*Assumptions!$G$46*INDEX(Demand!F$9:F$1040, MATCH($C456, Demand!$B$9:$B$1040,0))</f>
        <v>66.082916666666648</v>
      </c>
      <c r="G456" s="175">
        <f>Assumptions!$G$55*Assumptions!$G$46*INDEX(Demand!G$9:G$1040, MATCH($C456, Demand!$B$9:$B$1040,0))</f>
        <v>66.48833333333333</v>
      </c>
      <c r="H456" s="175">
        <f>Assumptions!$G$55*Assumptions!$G$46*INDEX(Demand!H$9:H$1040, MATCH($C456, Demand!$B$9:$B$1040,0))</f>
        <v>66.79239583333333</v>
      </c>
      <c r="I456" s="175">
        <f>Assumptions!$G$55*Assumptions!$G$46*INDEX(Demand!I$9:I$1040, MATCH($C456, Demand!$B$9:$B$1040,0))</f>
        <v>66.79239583333333</v>
      </c>
      <c r="J456" s="175">
        <f>Assumptions!$G$55*Assumptions!$G$46*INDEX(Demand!J$9:J$1040, MATCH($C456, Demand!$B$9:$B$1040,0))</f>
        <v>66.893749999999983</v>
      </c>
      <c r="K456" s="175">
        <f>Assumptions!$G$55*Assumptions!$G$46*INDEX(Demand!K$9:K$1040, MATCH($C456, Demand!$B$9:$B$1040,0))</f>
        <v>67.400520833333331</v>
      </c>
      <c r="L456" s="175">
        <f>Assumptions!$G$55*Assumptions!$G$46*INDEX(Demand!L$9:L$1040, MATCH($C456, Demand!$B$9:$B$1040,0))</f>
        <v>67.907291666666652</v>
      </c>
      <c r="M456" s="175">
        <f>Assumptions!$G$55*Assumptions!$G$46*INDEX(Demand!M$9:M$1040, MATCH($C456, Demand!$B$9:$B$1040,0))</f>
        <v>67.907291666666652</v>
      </c>
      <c r="N456" s="175">
        <f>Assumptions!$G$55*Assumptions!$G$46*INDEX(Demand!N$9:N$1040, MATCH($C456, Demand!$B$9:$B$1040,0))</f>
        <v>67.907291666666652</v>
      </c>
      <c r="O456" s="175">
        <f>Assumptions!$G$55*Assumptions!$G$46*INDEX(Demand!O$9:O$1040, MATCH($C456, Demand!$B$9:$B$1040,0))</f>
        <v>67.907291666666652</v>
      </c>
      <c r="P456" s="175">
        <f>Assumptions!$G$55*Assumptions!$G$46*INDEX(Demand!P$9:P$1040, MATCH($C456, Demand!$B$9:$B$1040,0))</f>
        <v>67.907291666666652</v>
      </c>
      <c r="Q456" s="175">
        <f>Assumptions!$G$55*Assumptions!$G$46*INDEX(Demand!Q$9:Q$1040, MATCH($C456, Demand!$B$9:$B$1040,0))</f>
        <v>67.907291666666652</v>
      </c>
      <c r="R456" s="175">
        <f>Assumptions!$G$55*Assumptions!$G$46*INDEX(Demand!R$9:R$1040, MATCH($C456, Demand!$B$9:$B$1040,0))</f>
        <v>67.907291666666652</v>
      </c>
      <c r="S456" s="175">
        <f>Assumptions!$G$55*Assumptions!$G$46*INDEX(Demand!S$9:S$1040, MATCH($C456, Demand!$B$9:$B$1040,0))</f>
        <v>67.907291666666652</v>
      </c>
      <c r="T456" s="175">
        <f>Assumptions!$G$55*Assumptions!$G$46*INDEX(Demand!T$9:T$1040, MATCH($C456, Demand!$B$9:$B$1040,0))</f>
        <v>67.907291666666652</v>
      </c>
      <c r="U456" s="175">
        <f>Assumptions!$G$55*Assumptions!$G$46*INDEX(Demand!U$9:U$1040, MATCH($C456, Demand!$B$9:$B$1040,0))</f>
        <v>67.907291666666652</v>
      </c>
      <c r="V456" s="175">
        <f>Assumptions!$G$55*Assumptions!$G$46*INDEX(Demand!V$9:V$1040, MATCH($C456, Demand!$B$9:$B$1040,0))</f>
        <v>67.907291666666652</v>
      </c>
      <c r="W456" s="175">
        <f>Assumptions!$G$55*Assumptions!$G$46*INDEX(Demand!W$9:W$1040, MATCH($C456, Demand!$B$9:$B$1040,0))</f>
        <v>67.907291666666652</v>
      </c>
      <c r="X456" s="175">
        <f>Assumptions!$G$55*Assumptions!$G$46*INDEX(Demand!X$9:X$1040, MATCH($C456, Demand!$B$9:$B$1040,0))</f>
        <v>67.907291666666652</v>
      </c>
    </row>
    <row r="457" spans="2:24" s="1" customFormat="1" x14ac:dyDescent="0.2">
      <c r="B457" s="220">
        <f>'Span data'!B458</f>
        <v>10424858</v>
      </c>
      <c r="C457" s="169" t="str">
        <f>'Span data'!C458</f>
        <v>MRO008</v>
      </c>
      <c r="D457" s="162"/>
      <c r="E457" s="175">
        <f>Assumptions!$G$55*Assumptions!$G$46*INDEX(Demand!E$9:E$1040, MATCH($C457, Demand!$B$9:$B$1040,0))</f>
        <v>65.880208333333329</v>
      </c>
      <c r="F457" s="175">
        <f>Assumptions!$G$55*Assumptions!$G$46*INDEX(Demand!F$9:F$1040, MATCH($C457, Demand!$B$9:$B$1040,0))</f>
        <v>66.082916666666648</v>
      </c>
      <c r="G457" s="175">
        <f>Assumptions!$G$55*Assumptions!$G$46*INDEX(Demand!G$9:G$1040, MATCH($C457, Demand!$B$9:$B$1040,0))</f>
        <v>66.48833333333333</v>
      </c>
      <c r="H457" s="175">
        <f>Assumptions!$G$55*Assumptions!$G$46*INDEX(Demand!H$9:H$1040, MATCH($C457, Demand!$B$9:$B$1040,0))</f>
        <v>66.79239583333333</v>
      </c>
      <c r="I457" s="175">
        <f>Assumptions!$G$55*Assumptions!$G$46*INDEX(Demand!I$9:I$1040, MATCH($C457, Demand!$B$9:$B$1040,0))</f>
        <v>66.79239583333333</v>
      </c>
      <c r="J457" s="175">
        <f>Assumptions!$G$55*Assumptions!$G$46*INDEX(Demand!J$9:J$1040, MATCH($C457, Demand!$B$9:$B$1040,0))</f>
        <v>66.893749999999983</v>
      </c>
      <c r="K457" s="175">
        <f>Assumptions!$G$55*Assumptions!$G$46*INDEX(Demand!K$9:K$1040, MATCH($C457, Demand!$B$9:$B$1040,0))</f>
        <v>67.400520833333331</v>
      </c>
      <c r="L457" s="175">
        <f>Assumptions!$G$55*Assumptions!$G$46*INDEX(Demand!L$9:L$1040, MATCH($C457, Demand!$B$9:$B$1040,0))</f>
        <v>67.907291666666652</v>
      </c>
      <c r="M457" s="175">
        <f>Assumptions!$G$55*Assumptions!$G$46*INDEX(Demand!M$9:M$1040, MATCH($C457, Demand!$B$9:$B$1040,0))</f>
        <v>67.907291666666652</v>
      </c>
      <c r="N457" s="175">
        <f>Assumptions!$G$55*Assumptions!$G$46*INDEX(Demand!N$9:N$1040, MATCH($C457, Demand!$B$9:$B$1040,0))</f>
        <v>67.907291666666652</v>
      </c>
      <c r="O457" s="175">
        <f>Assumptions!$G$55*Assumptions!$G$46*INDEX(Demand!O$9:O$1040, MATCH($C457, Demand!$B$9:$B$1040,0))</f>
        <v>67.907291666666652</v>
      </c>
      <c r="P457" s="175">
        <f>Assumptions!$G$55*Assumptions!$G$46*INDEX(Demand!P$9:P$1040, MATCH($C457, Demand!$B$9:$B$1040,0))</f>
        <v>67.907291666666652</v>
      </c>
      <c r="Q457" s="175">
        <f>Assumptions!$G$55*Assumptions!$G$46*INDEX(Demand!Q$9:Q$1040, MATCH($C457, Demand!$B$9:$B$1040,0))</f>
        <v>67.907291666666652</v>
      </c>
      <c r="R457" s="175">
        <f>Assumptions!$G$55*Assumptions!$G$46*INDEX(Demand!R$9:R$1040, MATCH($C457, Demand!$B$9:$B$1040,0))</f>
        <v>67.907291666666652</v>
      </c>
      <c r="S457" s="175">
        <f>Assumptions!$G$55*Assumptions!$G$46*INDEX(Demand!S$9:S$1040, MATCH($C457, Demand!$B$9:$B$1040,0))</f>
        <v>67.907291666666652</v>
      </c>
      <c r="T457" s="175">
        <f>Assumptions!$G$55*Assumptions!$G$46*INDEX(Demand!T$9:T$1040, MATCH($C457, Demand!$B$9:$B$1040,0))</f>
        <v>67.907291666666652</v>
      </c>
      <c r="U457" s="175">
        <f>Assumptions!$G$55*Assumptions!$G$46*INDEX(Demand!U$9:U$1040, MATCH($C457, Demand!$B$9:$B$1040,0))</f>
        <v>67.907291666666652</v>
      </c>
      <c r="V457" s="175">
        <f>Assumptions!$G$55*Assumptions!$G$46*INDEX(Demand!V$9:V$1040, MATCH($C457, Demand!$B$9:$B$1040,0))</f>
        <v>67.907291666666652</v>
      </c>
      <c r="W457" s="175">
        <f>Assumptions!$G$55*Assumptions!$G$46*INDEX(Demand!W$9:W$1040, MATCH($C457, Demand!$B$9:$B$1040,0))</f>
        <v>67.907291666666652</v>
      </c>
      <c r="X457" s="175">
        <f>Assumptions!$G$55*Assumptions!$G$46*INDEX(Demand!X$9:X$1040, MATCH($C457, Demand!$B$9:$B$1040,0))</f>
        <v>67.907291666666652</v>
      </c>
    </row>
    <row r="458" spans="2:24" s="1" customFormat="1" x14ac:dyDescent="0.2">
      <c r="B458" s="220">
        <f>'Span data'!B459</f>
        <v>10424860</v>
      </c>
      <c r="C458" s="169" t="str">
        <f>'Span data'!C459</f>
        <v>MRO008</v>
      </c>
      <c r="D458" s="162"/>
      <c r="E458" s="175">
        <f>Assumptions!$G$55*Assumptions!$G$46*INDEX(Demand!E$9:E$1040, MATCH($C458, Demand!$B$9:$B$1040,0))</f>
        <v>65.880208333333329</v>
      </c>
      <c r="F458" s="175">
        <f>Assumptions!$G$55*Assumptions!$G$46*INDEX(Demand!F$9:F$1040, MATCH($C458, Demand!$B$9:$B$1040,0))</f>
        <v>66.082916666666648</v>
      </c>
      <c r="G458" s="175">
        <f>Assumptions!$G$55*Assumptions!$G$46*INDEX(Demand!G$9:G$1040, MATCH($C458, Demand!$B$9:$B$1040,0))</f>
        <v>66.48833333333333</v>
      </c>
      <c r="H458" s="175">
        <f>Assumptions!$G$55*Assumptions!$G$46*INDEX(Demand!H$9:H$1040, MATCH($C458, Demand!$B$9:$B$1040,0))</f>
        <v>66.79239583333333</v>
      </c>
      <c r="I458" s="175">
        <f>Assumptions!$G$55*Assumptions!$G$46*INDEX(Demand!I$9:I$1040, MATCH($C458, Demand!$B$9:$B$1040,0))</f>
        <v>66.79239583333333</v>
      </c>
      <c r="J458" s="175">
        <f>Assumptions!$G$55*Assumptions!$G$46*INDEX(Demand!J$9:J$1040, MATCH($C458, Demand!$B$9:$B$1040,0))</f>
        <v>66.893749999999983</v>
      </c>
      <c r="K458" s="175">
        <f>Assumptions!$G$55*Assumptions!$G$46*INDEX(Demand!K$9:K$1040, MATCH($C458, Demand!$B$9:$B$1040,0))</f>
        <v>67.400520833333331</v>
      </c>
      <c r="L458" s="175">
        <f>Assumptions!$G$55*Assumptions!$G$46*INDEX(Demand!L$9:L$1040, MATCH($C458, Demand!$B$9:$B$1040,0))</f>
        <v>67.907291666666652</v>
      </c>
      <c r="M458" s="175">
        <f>Assumptions!$G$55*Assumptions!$G$46*INDEX(Demand!M$9:M$1040, MATCH($C458, Demand!$B$9:$B$1040,0))</f>
        <v>67.907291666666652</v>
      </c>
      <c r="N458" s="175">
        <f>Assumptions!$G$55*Assumptions!$G$46*INDEX(Demand!N$9:N$1040, MATCH($C458, Demand!$B$9:$B$1040,0))</f>
        <v>67.907291666666652</v>
      </c>
      <c r="O458" s="175">
        <f>Assumptions!$G$55*Assumptions!$G$46*INDEX(Demand!O$9:O$1040, MATCH($C458, Demand!$B$9:$B$1040,0))</f>
        <v>67.907291666666652</v>
      </c>
      <c r="P458" s="175">
        <f>Assumptions!$G$55*Assumptions!$G$46*INDEX(Demand!P$9:P$1040, MATCH($C458, Demand!$B$9:$B$1040,0))</f>
        <v>67.907291666666652</v>
      </c>
      <c r="Q458" s="175">
        <f>Assumptions!$G$55*Assumptions!$G$46*INDEX(Demand!Q$9:Q$1040, MATCH($C458, Demand!$B$9:$B$1040,0))</f>
        <v>67.907291666666652</v>
      </c>
      <c r="R458" s="175">
        <f>Assumptions!$G$55*Assumptions!$G$46*INDEX(Demand!R$9:R$1040, MATCH($C458, Demand!$B$9:$B$1040,0))</f>
        <v>67.907291666666652</v>
      </c>
      <c r="S458" s="175">
        <f>Assumptions!$G$55*Assumptions!$G$46*INDEX(Demand!S$9:S$1040, MATCH($C458, Demand!$B$9:$B$1040,0))</f>
        <v>67.907291666666652</v>
      </c>
      <c r="T458" s="175">
        <f>Assumptions!$G$55*Assumptions!$G$46*INDEX(Demand!T$9:T$1040, MATCH($C458, Demand!$B$9:$B$1040,0))</f>
        <v>67.907291666666652</v>
      </c>
      <c r="U458" s="175">
        <f>Assumptions!$G$55*Assumptions!$G$46*INDEX(Demand!U$9:U$1040, MATCH($C458, Demand!$B$9:$B$1040,0))</f>
        <v>67.907291666666652</v>
      </c>
      <c r="V458" s="175">
        <f>Assumptions!$G$55*Assumptions!$G$46*INDEX(Demand!V$9:V$1040, MATCH($C458, Demand!$B$9:$B$1040,0))</f>
        <v>67.907291666666652</v>
      </c>
      <c r="W458" s="175">
        <f>Assumptions!$G$55*Assumptions!$G$46*INDEX(Demand!W$9:W$1040, MATCH($C458, Demand!$B$9:$B$1040,0))</f>
        <v>67.907291666666652</v>
      </c>
      <c r="X458" s="175">
        <f>Assumptions!$G$55*Assumptions!$G$46*INDEX(Demand!X$9:X$1040, MATCH($C458, Demand!$B$9:$B$1040,0))</f>
        <v>67.907291666666652</v>
      </c>
    </row>
    <row r="459" spans="2:24" s="1" customFormat="1" x14ac:dyDescent="0.2">
      <c r="B459" s="220">
        <f>'Span data'!B460</f>
        <v>10424875</v>
      </c>
      <c r="C459" s="169" t="str">
        <f>'Span data'!C460</f>
        <v>MRO008</v>
      </c>
      <c r="D459" s="162"/>
      <c r="E459" s="175">
        <f>Assumptions!$G$55*Assumptions!$G$46*INDEX(Demand!E$9:E$1040, MATCH($C459, Demand!$B$9:$B$1040,0))</f>
        <v>65.880208333333329</v>
      </c>
      <c r="F459" s="175">
        <f>Assumptions!$G$55*Assumptions!$G$46*INDEX(Demand!F$9:F$1040, MATCH($C459, Demand!$B$9:$B$1040,0))</f>
        <v>66.082916666666648</v>
      </c>
      <c r="G459" s="175">
        <f>Assumptions!$G$55*Assumptions!$G$46*INDEX(Demand!G$9:G$1040, MATCH($C459, Demand!$B$9:$B$1040,0))</f>
        <v>66.48833333333333</v>
      </c>
      <c r="H459" s="175">
        <f>Assumptions!$G$55*Assumptions!$G$46*INDEX(Demand!H$9:H$1040, MATCH($C459, Demand!$B$9:$B$1040,0))</f>
        <v>66.79239583333333</v>
      </c>
      <c r="I459" s="175">
        <f>Assumptions!$G$55*Assumptions!$G$46*INDEX(Demand!I$9:I$1040, MATCH($C459, Demand!$B$9:$B$1040,0))</f>
        <v>66.79239583333333</v>
      </c>
      <c r="J459" s="175">
        <f>Assumptions!$G$55*Assumptions!$G$46*INDEX(Demand!J$9:J$1040, MATCH($C459, Demand!$B$9:$B$1040,0))</f>
        <v>66.893749999999983</v>
      </c>
      <c r="K459" s="175">
        <f>Assumptions!$G$55*Assumptions!$G$46*INDEX(Demand!K$9:K$1040, MATCH($C459, Demand!$B$9:$B$1040,0))</f>
        <v>67.400520833333331</v>
      </c>
      <c r="L459" s="175">
        <f>Assumptions!$G$55*Assumptions!$G$46*INDEX(Demand!L$9:L$1040, MATCH($C459, Demand!$B$9:$B$1040,0))</f>
        <v>67.907291666666652</v>
      </c>
      <c r="M459" s="175">
        <f>Assumptions!$G$55*Assumptions!$G$46*INDEX(Demand!M$9:M$1040, MATCH($C459, Demand!$B$9:$B$1040,0))</f>
        <v>67.907291666666652</v>
      </c>
      <c r="N459" s="175">
        <f>Assumptions!$G$55*Assumptions!$G$46*INDEX(Demand!N$9:N$1040, MATCH($C459, Demand!$B$9:$B$1040,0))</f>
        <v>67.907291666666652</v>
      </c>
      <c r="O459" s="175">
        <f>Assumptions!$G$55*Assumptions!$G$46*INDEX(Demand!O$9:O$1040, MATCH($C459, Demand!$B$9:$B$1040,0))</f>
        <v>67.907291666666652</v>
      </c>
      <c r="P459" s="175">
        <f>Assumptions!$G$55*Assumptions!$G$46*INDEX(Demand!P$9:P$1040, MATCH($C459, Demand!$B$9:$B$1040,0))</f>
        <v>67.907291666666652</v>
      </c>
      <c r="Q459" s="175">
        <f>Assumptions!$G$55*Assumptions!$G$46*INDEX(Demand!Q$9:Q$1040, MATCH($C459, Demand!$B$9:$B$1040,0))</f>
        <v>67.907291666666652</v>
      </c>
      <c r="R459" s="175">
        <f>Assumptions!$G$55*Assumptions!$G$46*INDEX(Demand!R$9:R$1040, MATCH($C459, Demand!$B$9:$B$1040,0))</f>
        <v>67.907291666666652</v>
      </c>
      <c r="S459" s="175">
        <f>Assumptions!$G$55*Assumptions!$G$46*INDEX(Demand!S$9:S$1040, MATCH($C459, Demand!$B$9:$B$1040,0))</f>
        <v>67.907291666666652</v>
      </c>
      <c r="T459" s="175">
        <f>Assumptions!$G$55*Assumptions!$G$46*INDEX(Demand!T$9:T$1040, MATCH($C459, Demand!$B$9:$B$1040,0))</f>
        <v>67.907291666666652</v>
      </c>
      <c r="U459" s="175">
        <f>Assumptions!$G$55*Assumptions!$G$46*INDEX(Demand!U$9:U$1040, MATCH($C459, Demand!$B$9:$B$1040,0))</f>
        <v>67.907291666666652</v>
      </c>
      <c r="V459" s="175">
        <f>Assumptions!$G$55*Assumptions!$G$46*INDEX(Demand!V$9:V$1040, MATCH($C459, Demand!$B$9:$B$1040,0))</f>
        <v>67.907291666666652</v>
      </c>
      <c r="W459" s="175">
        <f>Assumptions!$G$55*Assumptions!$G$46*INDEX(Demand!W$9:W$1040, MATCH($C459, Demand!$B$9:$B$1040,0))</f>
        <v>67.907291666666652</v>
      </c>
      <c r="X459" s="175">
        <f>Assumptions!$G$55*Assumptions!$G$46*INDEX(Demand!X$9:X$1040, MATCH($C459, Demand!$B$9:$B$1040,0))</f>
        <v>67.907291666666652</v>
      </c>
    </row>
    <row r="460" spans="2:24" s="1" customFormat="1" x14ac:dyDescent="0.2">
      <c r="B460" s="220">
        <f>'Span data'!B461</f>
        <v>10424888</v>
      </c>
      <c r="C460" s="169" t="str">
        <f>'Span data'!C461</f>
        <v>MRO008</v>
      </c>
      <c r="D460" s="162"/>
      <c r="E460" s="175">
        <f>Assumptions!$G$55*Assumptions!$G$46*INDEX(Demand!E$9:E$1040, MATCH($C460, Demand!$B$9:$B$1040,0))</f>
        <v>65.880208333333329</v>
      </c>
      <c r="F460" s="175">
        <f>Assumptions!$G$55*Assumptions!$G$46*INDEX(Demand!F$9:F$1040, MATCH($C460, Demand!$B$9:$B$1040,0))</f>
        <v>66.082916666666648</v>
      </c>
      <c r="G460" s="175">
        <f>Assumptions!$G$55*Assumptions!$G$46*INDEX(Demand!G$9:G$1040, MATCH($C460, Demand!$B$9:$B$1040,0))</f>
        <v>66.48833333333333</v>
      </c>
      <c r="H460" s="175">
        <f>Assumptions!$G$55*Assumptions!$G$46*INDEX(Demand!H$9:H$1040, MATCH($C460, Demand!$B$9:$B$1040,0))</f>
        <v>66.79239583333333</v>
      </c>
      <c r="I460" s="175">
        <f>Assumptions!$G$55*Assumptions!$G$46*INDEX(Demand!I$9:I$1040, MATCH($C460, Demand!$B$9:$B$1040,0))</f>
        <v>66.79239583333333</v>
      </c>
      <c r="J460" s="175">
        <f>Assumptions!$G$55*Assumptions!$G$46*INDEX(Demand!J$9:J$1040, MATCH($C460, Demand!$B$9:$B$1040,0))</f>
        <v>66.893749999999983</v>
      </c>
      <c r="K460" s="175">
        <f>Assumptions!$G$55*Assumptions!$G$46*INDEX(Demand!K$9:K$1040, MATCH($C460, Demand!$B$9:$B$1040,0))</f>
        <v>67.400520833333331</v>
      </c>
      <c r="L460" s="175">
        <f>Assumptions!$G$55*Assumptions!$G$46*INDEX(Demand!L$9:L$1040, MATCH($C460, Demand!$B$9:$B$1040,0))</f>
        <v>67.907291666666652</v>
      </c>
      <c r="M460" s="175">
        <f>Assumptions!$G$55*Assumptions!$G$46*INDEX(Demand!M$9:M$1040, MATCH($C460, Demand!$B$9:$B$1040,0))</f>
        <v>67.907291666666652</v>
      </c>
      <c r="N460" s="175">
        <f>Assumptions!$G$55*Assumptions!$G$46*INDEX(Demand!N$9:N$1040, MATCH($C460, Demand!$B$9:$B$1040,0))</f>
        <v>67.907291666666652</v>
      </c>
      <c r="O460" s="175">
        <f>Assumptions!$G$55*Assumptions!$G$46*INDEX(Demand!O$9:O$1040, MATCH($C460, Demand!$B$9:$B$1040,0))</f>
        <v>67.907291666666652</v>
      </c>
      <c r="P460" s="175">
        <f>Assumptions!$G$55*Assumptions!$G$46*INDEX(Demand!P$9:P$1040, MATCH($C460, Demand!$B$9:$B$1040,0))</f>
        <v>67.907291666666652</v>
      </c>
      <c r="Q460" s="175">
        <f>Assumptions!$G$55*Assumptions!$G$46*INDEX(Demand!Q$9:Q$1040, MATCH($C460, Demand!$B$9:$B$1040,0))</f>
        <v>67.907291666666652</v>
      </c>
      <c r="R460" s="175">
        <f>Assumptions!$G$55*Assumptions!$G$46*INDEX(Demand!R$9:R$1040, MATCH($C460, Demand!$B$9:$B$1040,0))</f>
        <v>67.907291666666652</v>
      </c>
      <c r="S460" s="175">
        <f>Assumptions!$G$55*Assumptions!$G$46*INDEX(Demand!S$9:S$1040, MATCH($C460, Demand!$B$9:$B$1040,0))</f>
        <v>67.907291666666652</v>
      </c>
      <c r="T460" s="175">
        <f>Assumptions!$G$55*Assumptions!$G$46*INDEX(Demand!T$9:T$1040, MATCH($C460, Demand!$B$9:$B$1040,0))</f>
        <v>67.907291666666652</v>
      </c>
      <c r="U460" s="175">
        <f>Assumptions!$G$55*Assumptions!$G$46*INDEX(Demand!U$9:U$1040, MATCH($C460, Demand!$B$9:$B$1040,0))</f>
        <v>67.907291666666652</v>
      </c>
      <c r="V460" s="175">
        <f>Assumptions!$G$55*Assumptions!$G$46*INDEX(Demand!V$9:V$1040, MATCH($C460, Demand!$B$9:$B$1040,0))</f>
        <v>67.907291666666652</v>
      </c>
      <c r="W460" s="175">
        <f>Assumptions!$G$55*Assumptions!$G$46*INDEX(Demand!W$9:W$1040, MATCH($C460, Demand!$B$9:$B$1040,0))</f>
        <v>67.907291666666652</v>
      </c>
      <c r="X460" s="175">
        <f>Assumptions!$G$55*Assumptions!$G$46*INDEX(Demand!X$9:X$1040, MATCH($C460, Demand!$B$9:$B$1040,0))</f>
        <v>67.907291666666652</v>
      </c>
    </row>
    <row r="461" spans="2:24" s="1" customFormat="1" x14ac:dyDescent="0.2">
      <c r="B461" s="220">
        <f>'Span data'!B462</f>
        <v>10424889</v>
      </c>
      <c r="C461" s="169" t="str">
        <f>'Span data'!C462</f>
        <v>MRO008</v>
      </c>
      <c r="D461" s="162"/>
      <c r="E461" s="175">
        <f>Assumptions!$G$55*Assumptions!$G$46*INDEX(Demand!E$9:E$1040, MATCH($C461, Demand!$B$9:$B$1040,0))</f>
        <v>65.880208333333329</v>
      </c>
      <c r="F461" s="175">
        <f>Assumptions!$G$55*Assumptions!$G$46*INDEX(Demand!F$9:F$1040, MATCH($C461, Demand!$B$9:$B$1040,0))</f>
        <v>66.082916666666648</v>
      </c>
      <c r="G461" s="175">
        <f>Assumptions!$G$55*Assumptions!$G$46*INDEX(Demand!G$9:G$1040, MATCH($C461, Demand!$B$9:$B$1040,0))</f>
        <v>66.48833333333333</v>
      </c>
      <c r="H461" s="175">
        <f>Assumptions!$G$55*Assumptions!$G$46*INDEX(Demand!H$9:H$1040, MATCH($C461, Demand!$B$9:$B$1040,0))</f>
        <v>66.79239583333333</v>
      </c>
      <c r="I461" s="175">
        <f>Assumptions!$G$55*Assumptions!$G$46*INDEX(Demand!I$9:I$1040, MATCH($C461, Demand!$B$9:$B$1040,0))</f>
        <v>66.79239583333333</v>
      </c>
      <c r="J461" s="175">
        <f>Assumptions!$G$55*Assumptions!$G$46*INDEX(Demand!J$9:J$1040, MATCH($C461, Demand!$B$9:$B$1040,0))</f>
        <v>66.893749999999983</v>
      </c>
      <c r="K461" s="175">
        <f>Assumptions!$G$55*Assumptions!$G$46*INDEX(Demand!K$9:K$1040, MATCH($C461, Demand!$B$9:$B$1040,0))</f>
        <v>67.400520833333331</v>
      </c>
      <c r="L461" s="175">
        <f>Assumptions!$G$55*Assumptions!$G$46*INDEX(Demand!L$9:L$1040, MATCH($C461, Demand!$B$9:$B$1040,0))</f>
        <v>67.907291666666652</v>
      </c>
      <c r="M461" s="175">
        <f>Assumptions!$G$55*Assumptions!$G$46*INDEX(Demand!M$9:M$1040, MATCH($C461, Demand!$B$9:$B$1040,0))</f>
        <v>67.907291666666652</v>
      </c>
      <c r="N461" s="175">
        <f>Assumptions!$G$55*Assumptions!$G$46*INDEX(Demand!N$9:N$1040, MATCH($C461, Demand!$B$9:$B$1040,0))</f>
        <v>67.907291666666652</v>
      </c>
      <c r="O461" s="175">
        <f>Assumptions!$G$55*Assumptions!$G$46*INDEX(Demand!O$9:O$1040, MATCH($C461, Demand!$B$9:$B$1040,0))</f>
        <v>67.907291666666652</v>
      </c>
      <c r="P461" s="175">
        <f>Assumptions!$G$55*Assumptions!$G$46*INDEX(Demand!P$9:P$1040, MATCH($C461, Demand!$B$9:$B$1040,0))</f>
        <v>67.907291666666652</v>
      </c>
      <c r="Q461" s="175">
        <f>Assumptions!$G$55*Assumptions!$G$46*INDEX(Demand!Q$9:Q$1040, MATCH($C461, Demand!$B$9:$B$1040,0))</f>
        <v>67.907291666666652</v>
      </c>
      <c r="R461" s="175">
        <f>Assumptions!$G$55*Assumptions!$G$46*INDEX(Demand!R$9:R$1040, MATCH($C461, Demand!$B$9:$B$1040,0))</f>
        <v>67.907291666666652</v>
      </c>
      <c r="S461" s="175">
        <f>Assumptions!$G$55*Assumptions!$G$46*INDEX(Demand!S$9:S$1040, MATCH($C461, Demand!$B$9:$B$1040,0))</f>
        <v>67.907291666666652</v>
      </c>
      <c r="T461" s="175">
        <f>Assumptions!$G$55*Assumptions!$G$46*INDEX(Demand!T$9:T$1040, MATCH($C461, Demand!$B$9:$B$1040,0))</f>
        <v>67.907291666666652</v>
      </c>
      <c r="U461" s="175">
        <f>Assumptions!$G$55*Assumptions!$G$46*INDEX(Demand!U$9:U$1040, MATCH($C461, Demand!$B$9:$B$1040,0))</f>
        <v>67.907291666666652</v>
      </c>
      <c r="V461" s="175">
        <f>Assumptions!$G$55*Assumptions!$G$46*INDEX(Demand!V$9:V$1040, MATCH($C461, Demand!$B$9:$B$1040,0))</f>
        <v>67.907291666666652</v>
      </c>
      <c r="W461" s="175">
        <f>Assumptions!$G$55*Assumptions!$G$46*INDEX(Demand!W$9:W$1040, MATCH($C461, Demand!$B$9:$B$1040,0))</f>
        <v>67.907291666666652</v>
      </c>
      <c r="X461" s="175">
        <f>Assumptions!$G$55*Assumptions!$G$46*INDEX(Demand!X$9:X$1040, MATCH($C461, Demand!$B$9:$B$1040,0))</f>
        <v>67.907291666666652</v>
      </c>
    </row>
    <row r="462" spans="2:24" s="1" customFormat="1" x14ac:dyDescent="0.2">
      <c r="B462" s="220">
        <f>'Span data'!B463</f>
        <v>10424893</v>
      </c>
      <c r="C462" s="169" t="str">
        <f>'Span data'!C463</f>
        <v>MRO005</v>
      </c>
      <c r="D462" s="162"/>
      <c r="E462" s="175">
        <f>Assumptions!$G$55*Assumptions!$G$46*INDEX(Demand!E$9:E$1040, MATCH($C462, Demand!$B$9:$B$1040,0))</f>
        <v>59.900312499999991</v>
      </c>
      <c r="F462" s="175">
        <f>Assumptions!$G$55*Assumptions!$G$46*INDEX(Demand!F$9:F$1040, MATCH($C462, Demand!$B$9:$B$1040,0))</f>
        <v>60.204374999999999</v>
      </c>
      <c r="G462" s="175">
        <f>Assumptions!$G$55*Assumptions!$G$46*INDEX(Demand!G$9:G$1040, MATCH($C462, Demand!$B$9:$B$1040,0))</f>
        <v>60.609791666666666</v>
      </c>
      <c r="H462" s="175">
        <f>Assumptions!$G$55*Assumptions!$G$46*INDEX(Demand!H$9:H$1040, MATCH($C462, Demand!$B$9:$B$1040,0))</f>
        <v>60.91385416666666</v>
      </c>
      <c r="I462" s="175">
        <f>Assumptions!$G$55*Assumptions!$G$46*INDEX(Demand!I$9:I$1040, MATCH($C462, Demand!$B$9:$B$1040,0))</f>
        <v>60.91385416666666</v>
      </c>
      <c r="J462" s="175">
        <f>Assumptions!$G$55*Assumptions!$G$46*INDEX(Demand!J$9:J$1040, MATCH($C462, Demand!$B$9:$B$1040,0))</f>
        <v>61.015208333333327</v>
      </c>
      <c r="K462" s="175">
        <f>Assumptions!$G$55*Assumptions!$G$46*INDEX(Demand!K$9:K$1040, MATCH($C462, Demand!$B$9:$B$1040,0))</f>
        <v>61.31927083333332</v>
      </c>
      <c r="L462" s="175">
        <f>Assumptions!$G$55*Assumptions!$G$46*INDEX(Demand!L$9:L$1040, MATCH($C462, Demand!$B$9:$B$1040,0))</f>
        <v>61.623333333333321</v>
      </c>
      <c r="M462" s="175">
        <f>Assumptions!$G$55*Assumptions!$G$46*INDEX(Demand!M$9:M$1040, MATCH($C462, Demand!$B$9:$B$1040,0))</f>
        <v>61.623333333333321</v>
      </c>
      <c r="N462" s="175">
        <f>Assumptions!$G$55*Assumptions!$G$46*INDEX(Demand!N$9:N$1040, MATCH($C462, Demand!$B$9:$B$1040,0))</f>
        <v>61.623333333333321</v>
      </c>
      <c r="O462" s="175">
        <f>Assumptions!$G$55*Assumptions!$G$46*INDEX(Demand!O$9:O$1040, MATCH($C462, Demand!$B$9:$B$1040,0))</f>
        <v>61.623333333333321</v>
      </c>
      <c r="P462" s="175">
        <f>Assumptions!$G$55*Assumptions!$G$46*INDEX(Demand!P$9:P$1040, MATCH($C462, Demand!$B$9:$B$1040,0))</f>
        <v>61.623333333333321</v>
      </c>
      <c r="Q462" s="175">
        <f>Assumptions!$G$55*Assumptions!$G$46*INDEX(Demand!Q$9:Q$1040, MATCH($C462, Demand!$B$9:$B$1040,0))</f>
        <v>61.623333333333321</v>
      </c>
      <c r="R462" s="175">
        <f>Assumptions!$G$55*Assumptions!$G$46*INDEX(Demand!R$9:R$1040, MATCH($C462, Demand!$B$9:$B$1040,0))</f>
        <v>61.623333333333321</v>
      </c>
      <c r="S462" s="175">
        <f>Assumptions!$G$55*Assumptions!$G$46*INDEX(Demand!S$9:S$1040, MATCH($C462, Demand!$B$9:$B$1040,0))</f>
        <v>61.623333333333321</v>
      </c>
      <c r="T462" s="175">
        <f>Assumptions!$G$55*Assumptions!$G$46*INDEX(Demand!T$9:T$1040, MATCH($C462, Demand!$B$9:$B$1040,0))</f>
        <v>61.623333333333321</v>
      </c>
      <c r="U462" s="175">
        <f>Assumptions!$G$55*Assumptions!$G$46*INDEX(Demand!U$9:U$1040, MATCH($C462, Demand!$B$9:$B$1040,0))</f>
        <v>61.623333333333321</v>
      </c>
      <c r="V462" s="175">
        <f>Assumptions!$G$55*Assumptions!$G$46*INDEX(Demand!V$9:V$1040, MATCH($C462, Demand!$B$9:$B$1040,0))</f>
        <v>61.623333333333321</v>
      </c>
      <c r="W462" s="175">
        <f>Assumptions!$G$55*Assumptions!$G$46*INDEX(Demand!W$9:W$1040, MATCH($C462, Demand!$B$9:$B$1040,0))</f>
        <v>61.623333333333321</v>
      </c>
      <c r="X462" s="175">
        <f>Assumptions!$G$55*Assumptions!$G$46*INDEX(Demand!X$9:X$1040, MATCH($C462, Demand!$B$9:$B$1040,0))</f>
        <v>61.623333333333321</v>
      </c>
    </row>
    <row r="463" spans="2:24" s="1" customFormat="1" x14ac:dyDescent="0.2">
      <c r="B463" s="220">
        <f>'Span data'!B464</f>
        <v>10424936</v>
      </c>
      <c r="C463" s="169" t="str">
        <f>'Span data'!C464</f>
        <v>MRO005</v>
      </c>
      <c r="D463" s="162"/>
      <c r="E463" s="175">
        <f>Assumptions!$G$55*Assumptions!$G$46*INDEX(Demand!E$9:E$1040, MATCH($C463, Demand!$B$9:$B$1040,0))</f>
        <v>59.900312499999991</v>
      </c>
      <c r="F463" s="175">
        <f>Assumptions!$G$55*Assumptions!$G$46*INDEX(Demand!F$9:F$1040, MATCH($C463, Demand!$B$9:$B$1040,0))</f>
        <v>60.204374999999999</v>
      </c>
      <c r="G463" s="175">
        <f>Assumptions!$G$55*Assumptions!$G$46*INDEX(Demand!G$9:G$1040, MATCH($C463, Demand!$B$9:$B$1040,0))</f>
        <v>60.609791666666666</v>
      </c>
      <c r="H463" s="175">
        <f>Assumptions!$G$55*Assumptions!$G$46*INDEX(Demand!H$9:H$1040, MATCH($C463, Demand!$B$9:$B$1040,0))</f>
        <v>60.91385416666666</v>
      </c>
      <c r="I463" s="175">
        <f>Assumptions!$G$55*Assumptions!$G$46*INDEX(Demand!I$9:I$1040, MATCH($C463, Demand!$B$9:$B$1040,0))</f>
        <v>60.91385416666666</v>
      </c>
      <c r="J463" s="175">
        <f>Assumptions!$G$55*Assumptions!$G$46*INDEX(Demand!J$9:J$1040, MATCH($C463, Demand!$B$9:$B$1040,0))</f>
        <v>61.015208333333327</v>
      </c>
      <c r="K463" s="175">
        <f>Assumptions!$G$55*Assumptions!$G$46*INDEX(Demand!K$9:K$1040, MATCH($C463, Demand!$B$9:$B$1040,0))</f>
        <v>61.31927083333332</v>
      </c>
      <c r="L463" s="175">
        <f>Assumptions!$G$55*Assumptions!$G$46*INDEX(Demand!L$9:L$1040, MATCH($C463, Demand!$B$9:$B$1040,0))</f>
        <v>61.623333333333321</v>
      </c>
      <c r="M463" s="175">
        <f>Assumptions!$G$55*Assumptions!$G$46*INDEX(Demand!M$9:M$1040, MATCH($C463, Demand!$B$9:$B$1040,0))</f>
        <v>61.623333333333321</v>
      </c>
      <c r="N463" s="175">
        <f>Assumptions!$G$55*Assumptions!$G$46*INDEX(Demand!N$9:N$1040, MATCH($C463, Demand!$B$9:$B$1040,0))</f>
        <v>61.623333333333321</v>
      </c>
      <c r="O463" s="175">
        <f>Assumptions!$G$55*Assumptions!$G$46*INDEX(Demand!O$9:O$1040, MATCH($C463, Demand!$B$9:$B$1040,0))</f>
        <v>61.623333333333321</v>
      </c>
      <c r="P463" s="175">
        <f>Assumptions!$G$55*Assumptions!$G$46*INDEX(Demand!P$9:P$1040, MATCH($C463, Demand!$B$9:$B$1040,0))</f>
        <v>61.623333333333321</v>
      </c>
      <c r="Q463" s="175">
        <f>Assumptions!$G$55*Assumptions!$G$46*INDEX(Demand!Q$9:Q$1040, MATCH($C463, Demand!$B$9:$B$1040,0))</f>
        <v>61.623333333333321</v>
      </c>
      <c r="R463" s="175">
        <f>Assumptions!$G$55*Assumptions!$G$46*INDEX(Demand!R$9:R$1040, MATCH($C463, Demand!$B$9:$B$1040,0))</f>
        <v>61.623333333333321</v>
      </c>
      <c r="S463" s="175">
        <f>Assumptions!$G$55*Assumptions!$G$46*INDEX(Demand!S$9:S$1040, MATCH($C463, Demand!$B$9:$B$1040,0))</f>
        <v>61.623333333333321</v>
      </c>
      <c r="T463" s="175">
        <f>Assumptions!$G$55*Assumptions!$G$46*INDEX(Demand!T$9:T$1040, MATCH($C463, Demand!$B$9:$B$1040,0))</f>
        <v>61.623333333333321</v>
      </c>
      <c r="U463" s="175">
        <f>Assumptions!$G$55*Assumptions!$G$46*INDEX(Demand!U$9:U$1040, MATCH($C463, Demand!$B$9:$B$1040,0))</f>
        <v>61.623333333333321</v>
      </c>
      <c r="V463" s="175">
        <f>Assumptions!$G$55*Assumptions!$G$46*INDEX(Demand!V$9:V$1040, MATCH($C463, Demand!$B$9:$B$1040,0))</f>
        <v>61.623333333333321</v>
      </c>
      <c r="W463" s="175">
        <f>Assumptions!$G$55*Assumptions!$G$46*INDEX(Demand!W$9:W$1040, MATCH($C463, Demand!$B$9:$B$1040,0))</f>
        <v>61.623333333333321</v>
      </c>
      <c r="X463" s="175">
        <f>Assumptions!$G$55*Assumptions!$G$46*INDEX(Demand!X$9:X$1040, MATCH($C463, Demand!$B$9:$B$1040,0))</f>
        <v>61.623333333333321</v>
      </c>
    </row>
    <row r="464" spans="2:24" s="1" customFormat="1" x14ac:dyDescent="0.2">
      <c r="B464" s="220">
        <f>'Span data'!B465</f>
        <v>10424937</v>
      </c>
      <c r="C464" s="169" t="str">
        <f>'Span data'!C465</f>
        <v>MRO005</v>
      </c>
      <c r="D464" s="162"/>
      <c r="E464" s="175">
        <f>Assumptions!$G$55*Assumptions!$G$46*INDEX(Demand!E$9:E$1040, MATCH($C464, Demand!$B$9:$B$1040,0))</f>
        <v>59.900312499999991</v>
      </c>
      <c r="F464" s="175">
        <f>Assumptions!$G$55*Assumptions!$G$46*INDEX(Demand!F$9:F$1040, MATCH($C464, Demand!$B$9:$B$1040,0))</f>
        <v>60.204374999999999</v>
      </c>
      <c r="G464" s="175">
        <f>Assumptions!$G$55*Assumptions!$G$46*INDEX(Demand!G$9:G$1040, MATCH($C464, Demand!$B$9:$B$1040,0))</f>
        <v>60.609791666666666</v>
      </c>
      <c r="H464" s="175">
        <f>Assumptions!$G$55*Assumptions!$G$46*INDEX(Demand!H$9:H$1040, MATCH($C464, Demand!$B$9:$B$1040,0))</f>
        <v>60.91385416666666</v>
      </c>
      <c r="I464" s="175">
        <f>Assumptions!$G$55*Assumptions!$G$46*INDEX(Demand!I$9:I$1040, MATCH($C464, Demand!$B$9:$B$1040,0))</f>
        <v>60.91385416666666</v>
      </c>
      <c r="J464" s="175">
        <f>Assumptions!$G$55*Assumptions!$G$46*INDEX(Demand!J$9:J$1040, MATCH($C464, Demand!$B$9:$B$1040,0))</f>
        <v>61.015208333333327</v>
      </c>
      <c r="K464" s="175">
        <f>Assumptions!$G$55*Assumptions!$G$46*INDEX(Demand!K$9:K$1040, MATCH($C464, Demand!$B$9:$B$1040,0))</f>
        <v>61.31927083333332</v>
      </c>
      <c r="L464" s="175">
        <f>Assumptions!$G$55*Assumptions!$G$46*INDEX(Demand!L$9:L$1040, MATCH($C464, Demand!$B$9:$B$1040,0))</f>
        <v>61.623333333333321</v>
      </c>
      <c r="M464" s="175">
        <f>Assumptions!$G$55*Assumptions!$G$46*INDEX(Demand!M$9:M$1040, MATCH($C464, Demand!$B$9:$B$1040,0))</f>
        <v>61.623333333333321</v>
      </c>
      <c r="N464" s="175">
        <f>Assumptions!$G$55*Assumptions!$G$46*INDEX(Demand!N$9:N$1040, MATCH($C464, Demand!$B$9:$B$1040,0))</f>
        <v>61.623333333333321</v>
      </c>
      <c r="O464" s="175">
        <f>Assumptions!$G$55*Assumptions!$G$46*INDEX(Demand!O$9:O$1040, MATCH($C464, Demand!$B$9:$B$1040,0))</f>
        <v>61.623333333333321</v>
      </c>
      <c r="P464" s="175">
        <f>Assumptions!$G$55*Assumptions!$G$46*INDEX(Demand!P$9:P$1040, MATCH($C464, Demand!$B$9:$B$1040,0))</f>
        <v>61.623333333333321</v>
      </c>
      <c r="Q464" s="175">
        <f>Assumptions!$G$55*Assumptions!$G$46*INDEX(Demand!Q$9:Q$1040, MATCH($C464, Demand!$B$9:$B$1040,0))</f>
        <v>61.623333333333321</v>
      </c>
      <c r="R464" s="175">
        <f>Assumptions!$G$55*Assumptions!$G$46*INDEX(Demand!R$9:R$1040, MATCH($C464, Demand!$B$9:$B$1040,0))</f>
        <v>61.623333333333321</v>
      </c>
      <c r="S464" s="175">
        <f>Assumptions!$G$55*Assumptions!$G$46*INDEX(Demand!S$9:S$1040, MATCH($C464, Demand!$B$9:$B$1040,0))</f>
        <v>61.623333333333321</v>
      </c>
      <c r="T464" s="175">
        <f>Assumptions!$G$55*Assumptions!$G$46*INDEX(Demand!T$9:T$1040, MATCH($C464, Demand!$B$9:$B$1040,0))</f>
        <v>61.623333333333321</v>
      </c>
      <c r="U464" s="175">
        <f>Assumptions!$G$55*Assumptions!$G$46*INDEX(Demand!U$9:U$1040, MATCH($C464, Demand!$B$9:$B$1040,0))</f>
        <v>61.623333333333321</v>
      </c>
      <c r="V464" s="175">
        <f>Assumptions!$G$55*Assumptions!$G$46*INDEX(Demand!V$9:V$1040, MATCH($C464, Demand!$B$9:$B$1040,0))</f>
        <v>61.623333333333321</v>
      </c>
      <c r="W464" s="175">
        <f>Assumptions!$G$55*Assumptions!$G$46*INDEX(Demand!W$9:W$1040, MATCH($C464, Demand!$B$9:$B$1040,0))</f>
        <v>61.623333333333321</v>
      </c>
      <c r="X464" s="175">
        <f>Assumptions!$G$55*Assumptions!$G$46*INDEX(Demand!X$9:X$1040, MATCH($C464, Demand!$B$9:$B$1040,0))</f>
        <v>61.623333333333321</v>
      </c>
    </row>
    <row r="465" spans="2:24" s="1" customFormat="1" x14ac:dyDescent="0.2">
      <c r="B465" s="220">
        <f>'Span data'!B466</f>
        <v>10424938</v>
      </c>
      <c r="C465" s="169" t="str">
        <f>'Span data'!C466</f>
        <v>MRO005</v>
      </c>
      <c r="D465" s="162"/>
      <c r="E465" s="175">
        <f>Assumptions!$G$55*Assumptions!$G$46*INDEX(Demand!E$9:E$1040, MATCH($C465, Demand!$B$9:$B$1040,0))</f>
        <v>59.900312499999991</v>
      </c>
      <c r="F465" s="175">
        <f>Assumptions!$G$55*Assumptions!$G$46*INDEX(Demand!F$9:F$1040, MATCH($C465, Demand!$B$9:$B$1040,0))</f>
        <v>60.204374999999999</v>
      </c>
      <c r="G465" s="175">
        <f>Assumptions!$G$55*Assumptions!$G$46*INDEX(Demand!G$9:G$1040, MATCH($C465, Demand!$B$9:$B$1040,0))</f>
        <v>60.609791666666666</v>
      </c>
      <c r="H465" s="175">
        <f>Assumptions!$G$55*Assumptions!$G$46*INDEX(Demand!H$9:H$1040, MATCH($C465, Demand!$B$9:$B$1040,0))</f>
        <v>60.91385416666666</v>
      </c>
      <c r="I465" s="175">
        <f>Assumptions!$G$55*Assumptions!$G$46*INDEX(Demand!I$9:I$1040, MATCH($C465, Demand!$B$9:$B$1040,0))</f>
        <v>60.91385416666666</v>
      </c>
      <c r="J465" s="175">
        <f>Assumptions!$G$55*Assumptions!$G$46*INDEX(Demand!J$9:J$1040, MATCH($C465, Demand!$B$9:$B$1040,0))</f>
        <v>61.015208333333327</v>
      </c>
      <c r="K465" s="175">
        <f>Assumptions!$G$55*Assumptions!$G$46*INDEX(Demand!K$9:K$1040, MATCH($C465, Demand!$B$9:$B$1040,0))</f>
        <v>61.31927083333332</v>
      </c>
      <c r="L465" s="175">
        <f>Assumptions!$G$55*Assumptions!$G$46*INDEX(Demand!L$9:L$1040, MATCH($C465, Demand!$B$9:$B$1040,0))</f>
        <v>61.623333333333321</v>
      </c>
      <c r="M465" s="175">
        <f>Assumptions!$G$55*Assumptions!$G$46*INDEX(Demand!M$9:M$1040, MATCH($C465, Demand!$B$9:$B$1040,0))</f>
        <v>61.623333333333321</v>
      </c>
      <c r="N465" s="175">
        <f>Assumptions!$G$55*Assumptions!$G$46*INDEX(Demand!N$9:N$1040, MATCH($C465, Demand!$B$9:$B$1040,0))</f>
        <v>61.623333333333321</v>
      </c>
      <c r="O465" s="175">
        <f>Assumptions!$G$55*Assumptions!$G$46*INDEX(Demand!O$9:O$1040, MATCH($C465, Demand!$B$9:$B$1040,0))</f>
        <v>61.623333333333321</v>
      </c>
      <c r="P465" s="175">
        <f>Assumptions!$G$55*Assumptions!$G$46*INDEX(Demand!P$9:P$1040, MATCH($C465, Demand!$B$9:$B$1040,0))</f>
        <v>61.623333333333321</v>
      </c>
      <c r="Q465" s="175">
        <f>Assumptions!$G$55*Assumptions!$G$46*INDEX(Demand!Q$9:Q$1040, MATCH($C465, Demand!$B$9:$B$1040,0))</f>
        <v>61.623333333333321</v>
      </c>
      <c r="R465" s="175">
        <f>Assumptions!$G$55*Assumptions!$G$46*INDEX(Demand!R$9:R$1040, MATCH($C465, Demand!$B$9:$B$1040,0))</f>
        <v>61.623333333333321</v>
      </c>
      <c r="S465" s="175">
        <f>Assumptions!$G$55*Assumptions!$G$46*INDEX(Demand!S$9:S$1040, MATCH($C465, Demand!$B$9:$B$1040,0))</f>
        <v>61.623333333333321</v>
      </c>
      <c r="T465" s="175">
        <f>Assumptions!$G$55*Assumptions!$G$46*INDEX(Demand!T$9:T$1040, MATCH($C465, Demand!$B$9:$B$1040,0))</f>
        <v>61.623333333333321</v>
      </c>
      <c r="U465" s="175">
        <f>Assumptions!$G$55*Assumptions!$G$46*INDEX(Demand!U$9:U$1040, MATCH($C465, Demand!$B$9:$B$1040,0))</f>
        <v>61.623333333333321</v>
      </c>
      <c r="V465" s="175">
        <f>Assumptions!$G$55*Assumptions!$G$46*INDEX(Demand!V$9:V$1040, MATCH($C465, Demand!$B$9:$B$1040,0))</f>
        <v>61.623333333333321</v>
      </c>
      <c r="W465" s="175">
        <f>Assumptions!$G$55*Assumptions!$G$46*INDEX(Demand!W$9:W$1040, MATCH($C465, Demand!$B$9:$B$1040,0))</f>
        <v>61.623333333333321</v>
      </c>
      <c r="X465" s="175">
        <f>Assumptions!$G$55*Assumptions!$G$46*INDEX(Demand!X$9:X$1040, MATCH($C465, Demand!$B$9:$B$1040,0))</f>
        <v>61.623333333333321</v>
      </c>
    </row>
    <row r="466" spans="2:24" s="1" customFormat="1" x14ac:dyDescent="0.2">
      <c r="B466" s="220">
        <f>'Span data'!B467</f>
        <v>10424939</v>
      </c>
      <c r="C466" s="169" t="str">
        <f>'Span data'!C467</f>
        <v>MRO005</v>
      </c>
      <c r="D466" s="162"/>
      <c r="E466" s="175">
        <f>Assumptions!$G$55*Assumptions!$G$46*INDEX(Demand!E$9:E$1040, MATCH($C466, Demand!$B$9:$B$1040,0))</f>
        <v>59.900312499999991</v>
      </c>
      <c r="F466" s="175">
        <f>Assumptions!$G$55*Assumptions!$G$46*INDEX(Demand!F$9:F$1040, MATCH($C466, Demand!$B$9:$B$1040,0))</f>
        <v>60.204374999999999</v>
      </c>
      <c r="G466" s="175">
        <f>Assumptions!$G$55*Assumptions!$G$46*INDEX(Demand!G$9:G$1040, MATCH($C466, Demand!$B$9:$B$1040,0))</f>
        <v>60.609791666666666</v>
      </c>
      <c r="H466" s="175">
        <f>Assumptions!$G$55*Assumptions!$G$46*INDEX(Demand!H$9:H$1040, MATCH($C466, Demand!$B$9:$B$1040,0))</f>
        <v>60.91385416666666</v>
      </c>
      <c r="I466" s="175">
        <f>Assumptions!$G$55*Assumptions!$G$46*INDEX(Demand!I$9:I$1040, MATCH($C466, Demand!$B$9:$B$1040,0))</f>
        <v>60.91385416666666</v>
      </c>
      <c r="J466" s="175">
        <f>Assumptions!$G$55*Assumptions!$G$46*INDEX(Demand!J$9:J$1040, MATCH($C466, Demand!$B$9:$B$1040,0))</f>
        <v>61.015208333333327</v>
      </c>
      <c r="K466" s="175">
        <f>Assumptions!$G$55*Assumptions!$G$46*INDEX(Demand!K$9:K$1040, MATCH($C466, Demand!$B$9:$B$1040,0))</f>
        <v>61.31927083333332</v>
      </c>
      <c r="L466" s="175">
        <f>Assumptions!$G$55*Assumptions!$G$46*INDEX(Demand!L$9:L$1040, MATCH($C466, Demand!$B$9:$B$1040,0))</f>
        <v>61.623333333333321</v>
      </c>
      <c r="M466" s="175">
        <f>Assumptions!$G$55*Assumptions!$G$46*INDEX(Demand!M$9:M$1040, MATCH($C466, Demand!$B$9:$B$1040,0))</f>
        <v>61.623333333333321</v>
      </c>
      <c r="N466" s="175">
        <f>Assumptions!$G$55*Assumptions!$G$46*INDEX(Demand!N$9:N$1040, MATCH($C466, Demand!$B$9:$B$1040,0))</f>
        <v>61.623333333333321</v>
      </c>
      <c r="O466" s="175">
        <f>Assumptions!$G$55*Assumptions!$G$46*INDEX(Demand!O$9:O$1040, MATCH($C466, Demand!$B$9:$B$1040,0))</f>
        <v>61.623333333333321</v>
      </c>
      <c r="P466" s="175">
        <f>Assumptions!$G$55*Assumptions!$G$46*INDEX(Demand!P$9:P$1040, MATCH($C466, Demand!$B$9:$B$1040,0))</f>
        <v>61.623333333333321</v>
      </c>
      <c r="Q466" s="175">
        <f>Assumptions!$G$55*Assumptions!$G$46*INDEX(Demand!Q$9:Q$1040, MATCH($C466, Demand!$B$9:$B$1040,0))</f>
        <v>61.623333333333321</v>
      </c>
      <c r="R466" s="175">
        <f>Assumptions!$G$55*Assumptions!$G$46*INDEX(Demand!R$9:R$1040, MATCH($C466, Demand!$B$9:$B$1040,0))</f>
        <v>61.623333333333321</v>
      </c>
      <c r="S466" s="175">
        <f>Assumptions!$G$55*Assumptions!$G$46*INDEX(Demand!S$9:S$1040, MATCH($C466, Demand!$B$9:$B$1040,0))</f>
        <v>61.623333333333321</v>
      </c>
      <c r="T466" s="175">
        <f>Assumptions!$G$55*Assumptions!$G$46*INDEX(Demand!T$9:T$1040, MATCH($C466, Demand!$B$9:$B$1040,0))</f>
        <v>61.623333333333321</v>
      </c>
      <c r="U466" s="175">
        <f>Assumptions!$G$55*Assumptions!$G$46*INDEX(Demand!U$9:U$1040, MATCH($C466, Demand!$B$9:$B$1040,0))</f>
        <v>61.623333333333321</v>
      </c>
      <c r="V466" s="175">
        <f>Assumptions!$G$55*Assumptions!$G$46*INDEX(Demand!V$9:V$1040, MATCH($C466, Demand!$B$9:$B$1040,0))</f>
        <v>61.623333333333321</v>
      </c>
      <c r="W466" s="175">
        <f>Assumptions!$G$55*Assumptions!$G$46*INDEX(Demand!W$9:W$1040, MATCH($C466, Demand!$B$9:$B$1040,0))</f>
        <v>61.623333333333321</v>
      </c>
      <c r="X466" s="175">
        <f>Assumptions!$G$55*Assumptions!$G$46*INDEX(Demand!X$9:X$1040, MATCH($C466, Demand!$B$9:$B$1040,0))</f>
        <v>61.623333333333321</v>
      </c>
    </row>
    <row r="467" spans="2:24" s="1" customFormat="1" x14ac:dyDescent="0.2">
      <c r="B467" s="220">
        <f>'Span data'!B468</f>
        <v>10424955</v>
      </c>
      <c r="C467" s="169" t="str">
        <f>'Span data'!C468</f>
        <v>MRO005</v>
      </c>
      <c r="D467" s="162"/>
      <c r="E467" s="175">
        <f>Assumptions!$G$55*Assumptions!$G$46*INDEX(Demand!E$9:E$1040, MATCH($C467, Demand!$B$9:$B$1040,0))</f>
        <v>59.900312499999991</v>
      </c>
      <c r="F467" s="175">
        <f>Assumptions!$G$55*Assumptions!$G$46*INDEX(Demand!F$9:F$1040, MATCH($C467, Demand!$B$9:$B$1040,0))</f>
        <v>60.204374999999999</v>
      </c>
      <c r="G467" s="175">
        <f>Assumptions!$G$55*Assumptions!$G$46*INDEX(Demand!G$9:G$1040, MATCH($C467, Demand!$B$9:$B$1040,0))</f>
        <v>60.609791666666666</v>
      </c>
      <c r="H467" s="175">
        <f>Assumptions!$G$55*Assumptions!$G$46*INDEX(Demand!H$9:H$1040, MATCH($C467, Demand!$B$9:$B$1040,0))</f>
        <v>60.91385416666666</v>
      </c>
      <c r="I467" s="175">
        <f>Assumptions!$G$55*Assumptions!$G$46*INDEX(Demand!I$9:I$1040, MATCH($C467, Demand!$B$9:$B$1040,0))</f>
        <v>60.91385416666666</v>
      </c>
      <c r="J467" s="175">
        <f>Assumptions!$G$55*Assumptions!$G$46*INDEX(Demand!J$9:J$1040, MATCH($C467, Demand!$B$9:$B$1040,0))</f>
        <v>61.015208333333327</v>
      </c>
      <c r="K467" s="175">
        <f>Assumptions!$G$55*Assumptions!$G$46*INDEX(Demand!K$9:K$1040, MATCH($C467, Demand!$B$9:$B$1040,0))</f>
        <v>61.31927083333332</v>
      </c>
      <c r="L467" s="175">
        <f>Assumptions!$G$55*Assumptions!$G$46*INDEX(Demand!L$9:L$1040, MATCH($C467, Demand!$B$9:$B$1040,0))</f>
        <v>61.623333333333321</v>
      </c>
      <c r="M467" s="175">
        <f>Assumptions!$G$55*Assumptions!$G$46*INDEX(Demand!M$9:M$1040, MATCH($C467, Demand!$B$9:$B$1040,0))</f>
        <v>61.623333333333321</v>
      </c>
      <c r="N467" s="175">
        <f>Assumptions!$G$55*Assumptions!$G$46*INDEX(Demand!N$9:N$1040, MATCH($C467, Demand!$B$9:$B$1040,0))</f>
        <v>61.623333333333321</v>
      </c>
      <c r="O467" s="175">
        <f>Assumptions!$G$55*Assumptions!$G$46*INDEX(Demand!O$9:O$1040, MATCH($C467, Demand!$B$9:$B$1040,0))</f>
        <v>61.623333333333321</v>
      </c>
      <c r="P467" s="175">
        <f>Assumptions!$G$55*Assumptions!$G$46*INDEX(Demand!P$9:P$1040, MATCH($C467, Demand!$B$9:$B$1040,0))</f>
        <v>61.623333333333321</v>
      </c>
      <c r="Q467" s="175">
        <f>Assumptions!$G$55*Assumptions!$G$46*INDEX(Demand!Q$9:Q$1040, MATCH($C467, Demand!$B$9:$B$1040,0))</f>
        <v>61.623333333333321</v>
      </c>
      <c r="R467" s="175">
        <f>Assumptions!$G$55*Assumptions!$G$46*INDEX(Demand!R$9:R$1040, MATCH($C467, Demand!$B$9:$B$1040,0))</f>
        <v>61.623333333333321</v>
      </c>
      <c r="S467" s="175">
        <f>Assumptions!$G$55*Assumptions!$G$46*INDEX(Demand!S$9:S$1040, MATCH($C467, Demand!$B$9:$B$1040,0))</f>
        <v>61.623333333333321</v>
      </c>
      <c r="T467" s="175">
        <f>Assumptions!$G$55*Assumptions!$G$46*INDEX(Demand!T$9:T$1040, MATCH($C467, Demand!$B$9:$B$1040,0))</f>
        <v>61.623333333333321</v>
      </c>
      <c r="U467" s="175">
        <f>Assumptions!$G$55*Assumptions!$G$46*INDEX(Demand!U$9:U$1040, MATCH($C467, Demand!$B$9:$B$1040,0))</f>
        <v>61.623333333333321</v>
      </c>
      <c r="V467" s="175">
        <f>Assumptions!$G$55*Assumptions!$G$46*INDEX(Demand!V$9:V$1040, MATCH($C467, Demand!$B$9:$B$1040,0))</f>
        <v>61.623333333333321</v>
      </c>
      <c r="W467" s="175">
        <f>Assumptions!$G$55*Assumptions!$G$46*INDEX(Demand!W$9:W$1040, MATCH($C467, Demand!$B$9:$B$1040,0))</f>
        <v>61.623333333333321</v>
      </c>
      <c r="X467" s="175">
        <f>Assumptions!$G$55*Assumptions!$G$46*INDEX(Demand!X$9:X$1040, MATCH($C467, Demand!$B$9:$B$1040,0))</f>
        <v>61.623333333333321</v>
      </c>
    </row>
    <row r="468" spans="2:24" s="1" customFormat="1" x14ac:dyDescent="0.2">
      <c r="B468" s="220">
        <f>'Span data'!B469</f>
        <v>10424956</v>
      </c>
      <c r="C468" s="169" t="str">
        <f>'Span data'!C469</f>
        <v>MRO005</v>
      </c>
      <c r="D468" s="162"/>
      <c r="E468" s="175">
        <f>Assumptions!$G$55*Assumptions!$G$46*INDEX(Demand!E$9:E$1040, MATCH($C468, Demand!$B$9:$B$1040,0))</f>
        <v>59.900312499999991</v>
      </c>
      <c r="F468" s="175">
        <f>Assumptions!$G$55*Assumptions!$G$46*INDEX(Demand!F$9:F$1040, MATCH($C468, Demand!$B$9:$B$1040,0))</f>
        <v>60.204374999999999</v>
      </c>
      <c r="G468" s="175">
        <f>Assumptions!$G$55*Assumptions!$G$46*INDEX(Demand!G$9:G$1040, MATCH($C468, Demand!$B$9:$B$1040,0))</f>
        <v>60.609791666666666</v>
      </c>
      <c r="H468" s="175">
        <f>Assumptions!$G$55*Assumptions!$G$46*INDEX(Demand!H$9:H$1040, MATCH($C468, Demand!$B$9:$B$1040,0))</f>
        <v>60.91385416666666</v>
      </c>
      <c r="I468" s="175">
        <f>Assumptions!$G$55*Assumptions!$G$46*INDEX(Demand!I$9:I$1040, MATCH($C468, Demand!$B$9:$B$1040,0))</f>
        <v>60.91385416666666</v>
      </c>
      <c r="J468" s="175">
        <f>Assumptions!$G$55*Assumptions!$G$46*INDEX(Demand!J$9:J$1040, MATCH($C468, Demand!$B$9:$B$1040,0))</f>
        <v>61.015208333333327</v>
      </c>
      <c r="K468" s="175">
        <f>Assumptions!$G$55*Assumptions!$G$46*INDEX(Demand!K$9:K$1040, MATCH($C468, Demand!$B$9:$B$1040,0))</f>
        <v>61.31927083333332</v>
      </c>
      <c r="L468" s="175">
        <f>Assumptions!$G$55*Assumptions!$G$46*INDEX(Demand!L$9:L$1040, MATCH($C468, Demand!$B$9:$B$1040,0))</f>
        <v>61.623333333333321</v>
      </c>
      <c r="M468" s="175">
        <f>Assumptions!$G$55*Assumptions!$G$46*INDEX(Demand!M$9:M$1040, MATCH($C468, Demand!$B$9:$B$1040,0))</f>
        <v>61.623333333333321</v>
      </c>
      <c r="N468" s="175">
        <f>Assumptions!$G$55*Assumptions!$G$46*INDEX(Demand!N$9:N$1040, MATCH($C468, Demand!$B$9:$B$1040,0))</f>
        <v>61.623333333333321</v>
      </c>
      <c r="O468" s="175">
        <f>Assumptions!$G$55*Assumptions!$G$46*INDEX(Demand!O$9:O$1040, MATCH($C468, Demand!$B$9:$B$1040,0))</f>
        <v>61.623333333333321</v>
      </c>
      <c r="P468" s="175">
        <f>Assumptions!$G$55*Assumptions!$G$46*INDEX(Demand!P$9:P$1040, MATCH($C468, Demand!$B$9:$B$1040,0))</f>
        <v>61.623333333333321</v>
      </c>
      <c r="Q468" s="175">
        <f>Assumptions!$G$55*Assumptions!$G$46*INDEX(Demand!Q$9:Q$1040, MATCH($C468, Demand!$B$9:$B$1040,0))</f>
        <v>61.623333333333321</v>
      </c>
      <c r="R468" s="175">
        <f>Assumptions!$G$55*Assumptions!$G$46*INDEX(Demand!R$9:R$1040, MATCH($C468, Demand!$B$9:$B$1040,0))</f>
        <v>61.623333333333321</v>
      </c>
      <c r="S468" s="175">
        <f>Assumptions!$G$55*Assumptions!$G$46*INDEX(Demand!S$9:S$1040, MATCH($C468, Demand!$B$9:$B$1040,0))</f>
        <v>61.623333333333321</v>
      </c>
      <c r="T468" s="175">
        <f>Assumptions!$G$55*Assumptions!$G$46*INDEX(Demand!T$9:T$1040, MATCH($C468, Demand!$B$9:$B$1040,0))</f>
        <v>61.623333333333321</v>
      </c>
      <c r="U468" s="175">
        <f>Assumptions!$G$55*Assumptions!$G$46*INDEX(Demand!U$9:U$1040, MATCH($C468, Demand!$B$9:$B$1040,0))</f>
        <v>61.623333333333321</v>
      </c>
      <c r="V468" s="175">
        <f>Assumptions!$G$55*Assumptions!$G$46*INDEX(Demand!V$9:V$1040, MATCH($C468, Demand!$B$9:$B$1040,0))</f>
        <v>61.623333333333321</v>
      </c>
      <c r="W468" s="175">
        <f>Assumptions!$G$55*Assumptions!$G$46*INDEX(Demand!W$9:W$1040, MATCH($C468, Demand!$B$9:$B$1040,0))</f>
        <v>61.623333333333321</v>
      </c>
      <c r="X468" s="175">
        <f>Assumptions!$G$55*Assumptions!$G$46*INDEX(Demand!X$9:X$1040, MATCH($C468, Demand!$B$9:$B$1040,0))</f>
        <v>61.623333333333321</v>
      </c>
    </row>
    <row r="469" spans="2:24" s="1" customFormat="1" x14ac:dyDescent="0.2">
      <c r="B469" s="220">
        <f>'Span data'!B470</f>
        <v>10425007</v>
      </c>
      <c r="C469" s="169" t="str">
        <f>'Span data'!C470</f>
        <v>MRO005</v>
      </c>
      <c r="D469" s="162"/>
      <c r="E469" s="175">
        <f>Assumptions!$G$55*Assumptions!$G$46*INDEX(Demand!E$9:E$1040, MATCH($C469, Demand!$B$9:$B$1040,0))</f>
        <v>59.900312499999991</v>
      </c>
      <c r="F469" s="175">
        <f>Assumptions!$G$55*Assumptions!$G$46*INDEX(Demand!F$9:F$1040, MATCH($C469, Demand!$B$9:$B$1040,0))</f>
        <v>60.204374999999999</v>
      </c>
      <c r="G469" s="175">
        <f>Assumptions!$G$55*Assumptions!$G$46*INDEX(Demand!G$9:G$1040, MATCH($C469, Demand!$B$9:$B$1040,0))</f>
        <v>60.609791666666666</v>
      </c>
      <c r="H469" s="175">
        <f>Assumptions!$G$55*Assumptions!$G$46*INDEX(Demand!H$9:H$1040, MATCH($C469, Demand!$B$9:$B$1040,0))</f>
        <v>60.91385416666666</v>
      </c>
      <c r="I469" s="175">
        <f>Assumptions!$G$55*Assumptions!$G$46*INDEX(Demand!I$9:I$1040, MATCH($C469, Demand!$B$9:$B$1040,0))</f>
        <v>60.91385416666666</v>
      </c>
      <c r="J469" s="175">
        <f>Assumptions!$G$55*Assumptions!$G$46*INDEX(Demand!J$9:J$1040, MATCH($C469, Demand!$B$9:$B$1040,0))</f>
        <v>61.015208333333327</v>
      </c>
      <c r="K469" s="175">
        <f>Assumptions!$G$55*Assumptions!$G$46*INDEX(Demand!K$9:K$1040, MATCH($C469, Demand!$B$9:$B$1040,0))</f>
        <v>61.31927083333332</v>
      </c>
      <c r="L469" s="175">
        <f>Assumptions!$G$55*Assumptions!$G$46*INDEX(Demand!L$9:L$1040, MATCH($C469, Demand!$B$9:$B$1040,0))</f>
        <v>61.623333333333321</v>
      </c>
      <c r="M469" s="175">
        <f>Assumptions!$G$55*Assumptions!$G$46*INDEX(Demand!M$9:M$1040, MATCH($C469, Demand!$B$9:$B$1040,0))</f>
        <v>61.623333333333321</v>
      </c>
      <c r="N469" s="175">
        <f>Assumptions!$G$55*Assumptions!$G$46*INDEX(Demand!N$9:N$1040, MATCH($C469, Demand!$B$9:$B$1040,0))</f>
        <v>61.623333333333321</v>
      </c>
      <c r="O469" s="175">
        <f>Assumptions!$G$55*Assumptions!$G$46*INDEX(Demand!O$9:O$1040, MATCH($C469, Demand!$B$9:$B$1040,0))</f>
        <v>61.623333333333321</v>
      </c>
      <c r="P469" s="175">
        <f>Assumptions!$G$55*Assumptions!$G$46*INDEX(Demand!P$9:P$1040, MATCH($C469, Demand!$B$9:$B$1040,0))</f>
        <v>61.623333333333321</v>
      </c>
      <c r="Q469" s="175">
        <f>Assumptions!$G$55*Assumptions!$G$46*INDEX(Demand!Q$9:Q$1040, MATCH($C469, Demand!$B$9:$B$1040,0))</f>
        <v>61.623333333333321</v>
      </c>
      <c r="R469" s="175">
        <f>Assumptions!$G$55*Assumptions!$G$46*INDEX(Demand!R$9:R$1040, MATCH($C469, Demand!$B$9:$B$1040,0))</f>
        <v>61.623333333333321</v>
      </c>
      <c r="S469" s="175">
        <f>Assumptions!$G$55*Assumptions!$G$46*INDEX(Demand!S$9:S$1040, MATCH($C469, Demand!$B$9:$B$1040,0))</f>
        <v>61.623333333333321</v>
      </c>
      <c r="T469" s="175">
        <f>Assumptions!$G$55*Assumptions!$G$46*INDEX(Demand!T$9:T$1040, MATCH($C469, Demand!$B$9:$B$1040,0))</f>
        <v>61.623333333333321</v>
      </c>
      <c r="U469" s="175">
        <f>Assumptions!$G$55*Assumptions!$G$46*INDEX(Demand!U$9:U$1040, MATCH($C469, Demand!$B$9:$B$1040,0))</f>
        <v>61.623333333333321</v>
      </c>
      <c r="V469" s="175">
        <f>Assumptions!$G$55*Assumptions!$G$46*INDEX(Demand!V$9:V$1040, MATCH($C469, Demand!$B$9:$B$1040,0))</f>
        <v>61.623333333333321</v>
      </c>
      <c r="W469" s="175">
        <f>Assumptions!$G$55*Assumptions!$G$46*INDEX(Demand!W$9:W$1040, MATCH($C469, Demand!$B$9:$B$1040,0))</f>
        <v>61.623333333333321</v>
      </c>
      <c r="X469" s="175">
        <f>Assumptions!$G$55*Assumptions!$G$46*INDEX(Demand!X$9:X$1040, MATCH($C469, Demand!$B$9:$B$1040,0))</f>
        <v>61.623333333333321</v>
      </c>
    </row>
    <row r="470" spans="2:24" s="1" customFormat="1" x14ac:dyDescent="0.2">
      <c r="B470" s="220">
        <f>'Span data'!B471</f>
        <v>10425014</v>
      </c>
      <c r="C470" s="169" t="str">
        <f>'Span data'!C471</f>
        <v>MRO005</v>
      </c>
      <c r="D470" s="162"/>
      <c r="E470" s="175">
        <f>Assumptions!$G$55*Assumptions!$G$46*INDEX(Demand!E$9:E$1040, MATCH($C470, Demand!$B$9:$B$1040,0))</f>
        <v>59.900312499999991</v>
      </c>
      <c r="F470" s="175">
        <f>Assumptions!$G$55*Assumptions!$G$46*INDEX(Demand!F$9:F$1040, MATCH($C470, Demand!$B$9:$B$1040,0))</f>
        <v>60.204374999999999</v>
      </c>
      <c r="G470" s="175">
        <f>Assumptions!$G$55*Assumptions!$G$46*INDEX(Demand!G$9:G$1040, MATCH($C470, Demand!$B$9:$B$1040,0))</f>
        <v>60.609791666666666</v>
      </c>
      <c r="H470" s="175">
        <f>Assumptions!$G$55*Assumptions!$G$46*INDEX(Demand!H$9:H$1040, MATCH($C470, Demand!$B$9:$B$1040,0))</f>
        <v>60.91385416666666</v>
      </c>
      <c r="I470" s="175">
        <f>Assumptions!$G$55*Assumptions!$G$46*INDEX(Demand!I$9:I$1040, MATCH($C470, Demand!$B$9:$B$1040,0))</f>
        <v>60.91385416666666</v>
      </c>
      <c r="J470" s="175">
        <f>Assumptions!$G$55*Assumptions!$G$46*INDEX(Demand!J$9:J$1040, MATCH($C470, Demand!$B$9:$B$1040,0))</f>
        <v>61.015208333333327</v>
      </c>
      <c r="K470" s="175">
        <f>Assumptions!$G$55*Assumptions!$G$46*INDEX(Demand!K$9:K$1040, MATCH($C470, Demand!$B$9:$B$1040,0))</f>
        <v>61.31927083333332</v>
      </c>
      <c r="L470" s="175">
        <f>Assumptions!$G$55*Assumptions!$G$46*INDEX(Demand!L$9:L$1040, MATCH($C470, Demand!$B$9:$B$1040,0))</f>
        <v>61.623333333333321</v>
      </c>
      <c r="M470" s="175">
        <f>Assumptions!$G$55*Assumptions!$G$46*INDEX(Demand!M$9:M$1040, MATCH($C470, Demand!$B$9:$B$1040,0))</f>
        <v>61.623333333333321</v>
      </c>
      <c r="N470" s="175">
        <f>Assumptions!$G$55*Assumptions!$G$46*INDEX(Demand!N$9:N$1040, MATCH($C470, Demand!$B$9:$B$1040,0))</f>
        <v>61.623333333333321</v>
      </c>
      <c r="O470" s="175">
        <f>Assumptions!$G$55*Assumptions!$G$46*INDEX(Demand!O$9:O$1040, MATCH($C470, Demand!$B$9:$B$1040,0))</f>
        <v>61.623333333333321</v>
      </c>
      <c r="P470" s="175">
        <f>Assumptions!$G$55*Assumptions!$G$46*INDEX(Demand!P$9:P$1040, MATCH($C470, Demand!$B$9:$B$1040,0))</f>
        <v>61.623333333333321</v>
      </c>
      <c r="Q470" s="175">
        <f>Assumptions!$G$55*Assumptions!$G$46*INDEX(Demand!Q$9:Q$1040, MATCH($C470, Demand!$B$9:$B$1040,0))</f>
        <v>61.623333333333321</v>
      </c>
      <c r="R470" s="175">
        <f>Assumptions!$G$55*Assumptions!$G$46*INDEX(Demand!R$9:R$1040, MATCH($C470, Demand!$B$9:$B$1040,0))</f>
        <v>61.623333333333321</v>
      </c>
      <c r="S470" s="175">
        <f>Assumptions!$G$55*Assumptions!$G$46*INDEX(Demand!S$9:S$1040, MATCH($C470, Demand!$B$9:$B$1040,0))</f>
        <v>61.623333333333321</v>
      </c>
      <c r="T470" s="175">
        <f>Assumptions!$G$55*Assumptions!$G$46*INDEX(Demand!T$9:T$1040, MATCH($C470, Demand!$B$9:$B$1040,0))</f>
        <v>61.623333333333321</v>
      </c>
      <c r="U470" s="175">
        <f>Assumptions!$G$55*Assumptions!$G$46*INDEX(Demand!U$9:U$1040, MATCH($C470, Demand!$B$9:$B$1040,0))</f>
        <v>61.623333333333321</v>
      </c>
      <c r="V470" s="175">
        <f>Assumptions!$G$55*Assumptions!$G$46*INDEX(Demand!V$9:V$1040, MATCH($C470, Demand!$B$9:$B$1040,0))</f>
        <v>61.623333333333321</v>
      </c>
      <c r="W470" s="175">
        <f>Assumptions!$G$55*Assumptions!$G$46*INDEX(Demand!W$9:W$1040, MATCH($C470, Demand!$B$9:$B$1040,0))</f>
        <v>61.623333333333321</v>
      </c>
      <c r="X470" s="175">
        <f>Assumptions!$G$55*Assumptions!$G$46*INDEX(Demand!X$9:X$1040, MATCH($C470, Demand!$B$9:$B$1040,0))</f>
        <v>61.623333333333321</v>
      </c>
    </row>
    <row r="471" spans="2:24" s="1" customFormat="1" x14ac:dyDescent="0.2">
      <c r="B471" s="220">
        <f>'Span data'!B472</f>
        <v>10425042</v>
      </c>
      <c r="C471" s="169" t="str">
        <f>'Span data'!C472</f>
        <v>MRO005</v>
      </c>
      <c r="D471" s="162"/>
      <c r="E471" s="175">
        <f>Assumptions!$G$55*Assumptions!$G$46*INDEX(Demand!E$9:E$1040, MATCH($C471, Demand!$B$9:$B$1040,0))</f>
        <v>59.900312499999991</v>
      </c>
      <c r="F471" s="175">
        <f>Assumptions!$G$55*Assumptions!$G$46*INDEX(Demand!F$9:F$1040, MATCH($C471, Demand!$B$9:$B$1040,0))</f>
        <v>60.204374999999999</v>
      </c>
      <c r="G471" s="175">
        <f>Assumptions!$G$55*Assumptions!$G$46*INDEX(Demand!G$9:G$1040, MATCH($C471, Demand!$B$9:$B$1040,0))</f>
        <v>60.609791666666666</v>
      </c>
      <c r="H471" s="175">
        <f>Assumptions!$G$55*Assumptions!$G$46*INDEX(Demand!H$9:H$1040, MATCH($C471, Demand!$B$9:$B$1040,0))</f>
        <v>60.91385416666666</v>
      </c>
      <c r="I471" s="175">
        <f>Assumptions!$G$55*Assumptions!$G$46*INDEX(Demand!I$9:I$1040, MATCH($C471, Demand!$B$9:$B$1040,0))</f>
        <v>60.91385416666666</v>
      </c>
      <c r="J471" s="175">
        <f>Assumptions!$G$55*Assumptions!$G$46*INDEX(Demand!J$9:J$1040, MATCH($C471, Demand!$B$9:$B$1040,0))</f>
        <v>61.015208333333327</v>
      </c>
      <c r="K471" s="175">
        <f>Assumptions!$G$55*Assumptions!$G$46*INDEX(Demand!K$9:K$1040, MATCH($C471, Demand!$B$9:$B$1040,0))</f>
        <v>61.31927083333332</v>
      </c>
      <c r="L471" s="175">
        <f>Assumptions!$G$55*Assumptions!$G$46*INDEX(Demand!L$9:L$1040, MATCH($C471, Demand!$B$9:$B$1040,0))</f>
        <v>61.623333333333321</v>
      </c>
      <c r="M471" s="175">
        <f>Assumptions!$G$55*Assumptions!$G$46*INDEX(Demand!M$9:M$1040, MATCH($C471, Demand!$B$9:$B$1040,0))</f>
        <v>61.623333333333321</v>
      </c>
      <c r="N471" s="175">
        <f>Assumptions!$G$55*Assumptions!$G$46*INDEX(Demand!N$9:N$1040, MATCH($C471, Demand!$B$9:$B$1040,0))</f>
        <v>61.623333333333321</v>
      </c>
      <c r="O471" s="175">
        <f>Assumptions!$G$55*Assumptions!$G$46*INDEX(Demand!O$9:O$1040, MATCH($C471, Demand!$B$9:$B$1040,0))</f>
        <v>61.623333333333321</v>
      </c>
      <c r="P471" s="175">
        <f>Assumptions!$G$55*Assumptions!$G$46*INDEX(Demand!P$9:P$1040, MATCH($C471, Demand!$B$9:$B$1040,0))</f>
        <v>61.623333333333321</v>
      </c>
      <c r="Q471" s="175">
        <f>Assumptions!$G$55*Assumptions!$G$46*INDEX(Demand!Q$9:Q$1040, MATCH($C471, Demand!$B$9:$B$1040,0))</f>
        <v>61.623333333333321</v>
      </c>
      <c r="R471" s="175">
        <f>Assumptions!$G$55*Assumptions!$G$46*INDEX(Demand!R$9:R$1040, MATCH($C471, Demand!$B$9:$B$1040,0))</f>
        <v>61.623333333333321</v>
      </c>
      <c r="S471" s="175">
        <f>Assumptions!$G$55*Assumptions!$G$46*INDEX(Demand!S$9:S$1040, MATCH($C471, Demand!$B$9:$B$1040,0))</f>
        <v>61.623333333333321</v>
      </c>
      <c r="T471" s="175">
        <f>Assumptions!$G$55*Assumptions!$G$46*INDEX(Demand!T$9:T$1040, MATCH($C471, Demand!$B$9:$B$1040,0))</f>
        <v>61.623333333333321</v>
      </c>
      <c r="U471" s="175">
        <f>Assumptions!$G$55*Assumptions!$G$46*INDEX(Demand!U$9:U$1040, MATCH($C471, Demand!$B$9:$B$1040,0))</f>
        <v>61.623333333333321</v>
      </c>
      <c r="V471" s="175">
        <f>Assumptions!$G$55*Assumptions!$G$46*INDEX(Demand!V$9:V$1040, MATCH($C471, Demand!$B$9:$B$1040,0))</f>
        <v>61.623333333333321</v>
      </c>
      <c r="W471" s="175">
        <f>Assumptions!$G$55*Assumptions!$G$46*INDEX(Demand!W$9:W$1040, MATCH($C471, Demand!$B$9:$B$1040,0))</f>
        <v>61.623333333333321</v>
      </c>
      <c r="X471" s="175">
        <f>Assumptions!$G$55*Assumptions!$G$46*INDEX(Demand!X$9:X$1040, MATCH($C471, Demand!$B$9:$B$1040,0))</f>
        <v>61.623333333333321</v>
      </c>
    </row>
    <row r="472" spans="2:24" s="1" customFormat="1" x14ac:dyDescent="0.2">
      <c r="B472" s="220">
        <f>'Span data'!B473</f>
        <v>10425088</v>
      </c>
      <c r="C472" s="169" t="str">
        <f>'Span data'!C473</f>
        <v>MRO005</v>
      </c>
      <c r="D472" s="162"/>
      <c r="E472" s="175">
        <f>Assumptions!$G$55*Assumptions!$G$46*INDEX(Demand!E$9:E$1040, MATCH($C472, Demand!$B$9:$B$1040,0))</f>
        <v>59.900312499999991</v>
      </c>
      <c r="F472" s="175">
        <f>Assumptions!$G$55*Assumptions!$G$46*INDEX(Demand!F$9:F$1040, MATCH($C472, Demand!$B$9:$B$1040,0))</f>
        <v>60.204374999999999</v>
      </c>
      <c r="G472" s="175">
        <f>Assumptions!$G$55*Assumptions!$G$46*INDEX(Demand!G$9:G$1040, MATCH($C472, Demand!$B$9:$B$1040,0))</f>
        <v>60.609791666666666</v>
      </c>
      <c r="H472" s="175">
        <f>Assumptions!$G$55*Assumptions!$G$46*INDEX(Demand!H$9:H$1040, MATCH($C472, Demand!$B$9:$B$1040,0))</f>
        <v>60.91385416666666</v>
      </c>
      <c r="I472" s="175">
        <f>Assumptions!$G$55*Assumptions!$G$46*INDEX(Demand!I$9:I$1040, MATCH($C472, Demand!$B$9:$B$1040,0))</f>
        <v>60.91385416666666</v>
      </c>
      <c r="J472" s="175">
        <f>Assumptions!$G$55*Assumptions!$G$46*INDEX(Demand!J$9:J$1040, MATCH($C472, Demand!$B$9:$B$1040,0))</f>
        <v>61.015208333333327</v>
      </c>
      <c r="K472" s="175">
        <f>Assumptions!$G$55*Assumptions!$G$46*INDEX(Demand!K$9:K$1040, MATCH($C472, Demand!$B$9:$B$1040,0))</f>
        <v>61.31927083333332</v>
      </c>
      <c r="L472" s="175">
        <f>Assumptions!$G$55*Assumptions!$G$46*INDEX(Demand!L$9:L$1040, MATCH($C472, Demand!$B$9:$B$1040,0))</f>
        <v>61.623333333333321</v>
      </c>
      <c r="M472" s="175">
        <f>Assumptions!$G$55*Assumptions!$G$46*INDEX(Demand!M$9:M$1040, MATCH($C472, Demand!$B$9:$B$1040,0))</f>
        <v>61.623333333333321</v>
      </c>
      <c r="N472" s="175">
        <f>Assumptions!$G$55*Assumptions!$G$46*INDEX(Demand!N$9:N$1040, MATCH($C472, Demand!$B$9:$B$1040,0))</f>
        <v>61.623333333333321</v>
      </c>
      <c r="O472" s="175">
        <f>Assumptions!$G$55*Assumptions!$G$46*INDEX(Demand!O$9:O$1040, MATCH($C472, Demand!$B$9:$B$1040,0))</f>
        <v>61.623333333333321</v>
      </c>
      <c r="P472" s="175">
        <f>Assumptions!$G$55*Assumptions!$G$46*INDEX(Demand!P$9:P$1040, MATCH($C472, Demand!$B$9:$B$1040,0))</f>
        <v>61.623333333333321</v>
      </c>
      <c r="Q472" s="175">
        <f>Assumptions!$G$55*Assumptions!$G$46*INDEX(Demand!Q$9:Q$1040, MATCH($C472, Demand!$B$9:$B$1040,0))</f>
        <v>61.623333333333321</v>
      </c>
      <c r="R472" s="175">
        <f>Assumptions!$G$55*Assumptions!$G$46*INDEX(Demand!R$9:R$1040, MATCH($C472, Demand!$B$9:$B$1040,0))</f>
        <v>61.623333333333321</v>
      </c>
      <c r="S472" s="175">
        <f>Assumptions!$G$55*Assumptions!$G$46*INDEX(Demand!S$9:S$1040, MATCH($C472, Demand!$B$9:$B$1040,0))</f>
        <v>61.623333333333321</v>
      </c>
      <c r="T472" s="175">
        <f>Assumptions!$G$55*Assumptions!$G$46*INDEX(Demand!T$9:T$1040, MATCH($C472, Demand!$B$9:$B$1040,0))</f>
        <v>61.623333333333321</v>
      </c>
      <c r="U472" s="175">
        <f>Assumptions!$G$55*Assumptions!$G$46*INDEX(Demand!U$9:U$1040, MATCH($C472, Demand!$B$9:$B$1040,0))</f>
        <v>61.623333333333321</v>
      </c>
      <c r="V472" s="175">
        <f>Assumptions!$G$55*Assumptions!$G$46*INDEX(Demand!V$9:V$1040, MATCH($C472, Demand!$B$9:$B$1040,0))</f>
        <v>61.623333333333321</v>
      </c>
      <c r="W472" s="175">
        <f>Assumptions!$G$55*Assumptions!$G$46*INDEX(Demand!W$9:W$1040, MATCH($C472, Demand!$B$9:$B$1040,0))</f>
        <v>61.623333333333321</v>
      </c>
      <c r="X472" s="175">
        <f>Assumptions!$G$55*Assumptions!$G$46*INDEX(Demand!X$9:X$1040, MATCH($C472, Demand!$B$9:$B$1040,0))</f>
        <v>61.623333333333321</v>
      </c>
    </row>
    <row r="473" spans="2:24" s="1" customFormat="1" x14ac:dyDescent="0.2">
      <c r="B473" s="220">
        <f>'Span data'!B474</f>
        <v>10425089</v>
      </c>
      <c r="C473" s="169" t="str">
        <f>'Span data'!C474</f>
        <v>MRO005</v>
      </c>
      <c r="D473" s="162"/>
      <c r="E473" s="175">
        <f>Assumptions!$G$55*Assumptions!$G$46*INDEX(Demand!E$9:E$1040, MATCH($C473, Demand!$B$9:$B$1040,0))</f>
        <v>59.900312499999991</v>
      </c>
      <c r="F473" s="175">
        <f>Assumptions!$G$55*Assumptions!$G$46*INDEX(Demand!F$9:F$1040, MATCH($C473, Demand!$B$9:$B$1040,0))</f>
        <v>60.204374999999999</v>
      </c>
      <c r="G473" s="175">
        <f>Assumptions!$G$55*Assumptions!$G$46*INDEX(Demand!G$9:G$1040, MATCH($C473, Demand!$B$9:$B$1040,0))</f>
        <v>60.609791666666666</v>
      </c>
      <c r="H473" s="175">
        <f>Assumptions!$G$55*Assumptions!$G$46*INDEX(Demand!H$9:H$1040, MATCH($C473, Demand!$B$9:$B$1040,0))</f>
        <v>60.91385416666666</v>
      </c>
      <c r="I473" s="175">
        <f>Assumptions!$G$55*Assumptions!$G$46*INDEX(Demand!I$9:I$1040, MATCH($C473, Demand!$B$9:$B$1040,0))</f>
        <v>60.91385416666666</v>
      </c>
      <c r="J473" s="175">
        <f>Assumptions!$G$55*Assumptions!$G$46*INDEX(Demand!J$9:J$1040, MATCH($C473, Demand!$B$9:$B$1040,0))</f>
        <v>61.015208333333327</v>
      </c>
      <c r="K473" s="175">
        <f>Assumptions!$G$55*Assumptions!$G$46*INDEX(Demand!K$9:K$1040, MATCH($C473, Demand!$B$9:$B$1040,0))</f>
        <v>61.31927083333332</v>
      </c>
      <c r="L473" s="175">
        <f>Assumptions!$G$55*Assumptions!$G$46*INDEX(Demand!L$9:L$1040, MATCH($C473, Demand!$B$9:$B$1040,0))</f>
        <v>61.623333333333321</v>
      </c>
      <c r="M473" s="175">
        <f>Assumptions!$G$55*Assumptions!$G$46*INDEX(Demand!M$9:M$1040, MATCH($C473, Demand!$B$9:$B$1040,0))</f>
        <v>61.623333333333321</v>
      </c>
      <c r="N473" s="175">
        <f>Assumptions!$G$55*Assumptions!$G$46*INDEX(Demand!N$9:N$1040, MATCH($C473, Demand!$B$9:$B$1040,0))</f>
        <v>61.623333333333321</v>
      </c>
      <c r="O473" s="175">
        <f>Assumptions!$G$55*Assumptions!$G$46*INDEX(Demand!O$9:O$1040, MATCH($C473, Demand!$B$9:$B$1040,0))</f>
        <v>61.623333333333321</v>
      </c>
      <c r="P473" s="175">
        <f>Assumptions!$G$55*Assumptions!$G$46*INDEX(Demand!P$9:P$1040, MATCH($C473, Demand!$B$9:$B$1040,0))</f>
        <v>61.623333333333321</v>
      </c>
      <c r="Q473" s="175">
        <f>Assumptions!$G$55*Assumptions!$G$46*INDEX(Demand!Q$9:Q$1040, MATCH($C473, Demand!$B$9:$B$1040,0))</f>
        <v>61.623333333333321</v>
      </c>
      <c r="R473" s="175">
        <f>Assumptions!$G$55*Assumptions!$G$46*INDEX(Demand!R$9:R$1040, MATCH($C473, Demand!$B$9:$B$1040,0))</f>
        <v>61.623333333333321</v>
      </c>
      <c r="S473" s="175">
        <f>Assumptions!$G$55*Assumptions!$G$46*INDEX(Demand!S$9:S$1040, MATCH($C473, Demand!$B$9:$B$1040,0))</f>
        <v>61.623333333333321</v>
      </c>
      <c r="T473" s="175">
        <f>Assumptions!$G$55*Assumptions!$G$46*INDEX(Demand!T$9:T$1040, MATCH($C473, Demand!$B$9:$B$1040,0))</f>
        <v>61.623333333333321</v>
      </c>
      <c r="U473" s="175">
        <f>Assumptions!$G$55*Assumptions!$G$46*INDEX(Demand!U$9:U$1040, MATCH($C473, Demand!$B$9:$B$1040,0))</f>
        <v>61.623333333333321</v>
      </c>
      <c r="V473" s="175">
        <f>Assumptions!$G$55*Assumptions!$G$46*INDEX(Demand!V$9:V$1040, MATCH($C473, Demand!$B$9:$B$1040,0))</f>
        <v>61.623333333333321</v>
      </c>
      <c r="W473" s="175">
        <f>Assumptions!$G$55*Assumptions!$G$46*INDEX(Demand!W$9:W$1040, MATCH($C473, Demand!$B$9:$B$1040,0))</f>
        <v>61.623333333333321</v>
      </c>
      <c r="X473" s="175">
        <f>Assumptions!$G$55*Assumptions!$G$46*INDEX(Demand!X$9:X$1040, MATCH($C473, Demand!$B$9:$B$1040,0))</f>
        <v>61.623333333333321</v>
      </c>
    </row>
    <row r="474" spans="2:24" s="1" customFormat="1" x14ac:dyDescent="0.2">
      <c r="B474" s="220">
        <f>'Span data'!B475</f>
        <v>10425120</v>
      </c>
      <c r="C474" s="169" t="str">
        <f>'Span data'!C475</f>
        <v>MRO005</v>
      </c>
      <c r="D474" s="162"/>
      <c r="E474" s="175">
        <f>Assumptions!$G$55*Assumptions!$G$46*INDEX(Demand!E$9:E$1040, MATCH($C474, Demand!$B$9:$B$1040,0))</f>
        <v>59.900312499999991</v>
      </c>
      <c r="F474" s="175">
        <f>Assumptions!$G$55*Assumptions!$G$46*INDEX(Demand!F$9:F$1040, MATCH($C474, Demand!$B$9:$B$1040,0))</f>
        <v>60.204374999999999</v>
      </c>
      <c r="G474" s="175">
        <f>Assumptions!$G$55*Assumptions!$G$46*INDEX(Demand!G$9:G$1040, MATCH($C474, Demand!$B$9:$B$1040,0))</f>
        <v>60.609791666666666</v>
      </c>
      <c r="H474" s="175">
        <f>Assumptions!$G$55*Assumptions!$G$46*INDEX(Demand!H$9:H$1040, MATCH($C474, Demand!$B$9:$B$1040,0))</f>
        <v>60.91385416666666</v>
      </c>
      <c r="I474" s="175">
        <f>Assumptions!$G$55*Assumptions!$G$46*INDEX(Demand!I$9:I$1040, MATCH($C474, Demand!$B$9:$B$1040,0))</f>
        <v>60.91385416666666</v>
      </c>
      <c r="J474" s="175">
        <f>Assumptions!$G$55*Assumptions!$G$46*INDEX(Demand!J$9:J$1040, MATCH($C474, Demand!$B$9:$B$1040,0))</f>
        <v>61.015208333333327</v>
      </c>
      <c r="K474" s="175">
        <f>Assumptions!$G$55*Assumptions!$G$46*INDEX(Demand!K$9:K$1040, MATCH($C474, Demand!$B$9:$B$1040,0))</f>
        <v>61.31927083333332</v>
      </c>
      <c r="L474" s="175">
        <f>Assumptions!$G$55*Assumptions!$G$46*INDEX(Demand!L$9:L$1040, MATCH($C474, Demand!$B$9:$B$1040,0))</f>
        <v>61.623333333333321</v>
      </c>
      <c r="M474" s="175">
        <f>Assumptions!$G$55*Assumptions!$G$46*INDEX(Demand!M$9:M$1040, MATCH($C474, Demand!$B$9:$B$1040,0))</f>
        <v>61.623333333333321</v>
      </c>
      <c r="N474" s="175">
        <f>Assumptions!$G$55*Assumptions!$G$46*INDEX(Demand!N$9:N$1040, MATCH($C474, Demand!$B$9:$B$1040,0))</f>
        <v>61.623333333333321</v>
      </c>
      <c r="O474" s="175">
        <f>Assumptions!$G$55*Assumptions!$G$46*INDEX(Demand!O$9:O$1040, MATCH($C474, Demand!$B$9:$B$1040,0))</f>
        <v>61.623333333333321</v>
      </c>
      <c r="P474" s="175">
        <f>Assumptions!$G$55*Assumptions!$G$46*INDEX(Demand!P$9:P$1040, MATCH($C474, Demand!$B$9:$B$1040,0))</f>
        <v>61.623333333333321</v>
      </c>
      <c r="Q474" s="175">
        <f>Assumptions!$G$55*Assumptions!$G$46*INDEX(Demand!Q$9:Q$1040, MATCH($C474, Demand!$B$9:$B$1040,0))</f>
        <v>61.623333333333321</v>
      </c>
      <c r="R474" s="175">
        <f>Assumptions!$G$55*Assumptions!$G$46*INDEX(Demand!R$9:R$1040, MATCH($C474, Demand!$B$9:$B$1040,0))</f>
        <v>61.623333333333321</v>
      </c>
      <c r="S474" s="175">
        <f>Assumptions!$G$55*Assumptions!$G$46*INDEX(Demand!S$9:S$1040, MATCH($C474, Demand!$B$9:$B$1040,0))</f>
        <v>61.623333333333321</v>
      </c>
      <c r="T474" s="175">
        <f>Assumptions!$G$55*Assumptions!$G$46*INDEX(Demand!T$9:T$1040, MATCH($C474, Demand!$B$9:$B$1040,0))</f>
        <v>61.623333333333321</v>
      </c>
      <c r="U474" s="175">
        <f>Assumptions!$G$55*Assumptions!$G$46*INDEX(Demand!U$9:U$1040, MATCH($C474, Demand!$B$9:$B$1040,0))</f>
        <v>61.623333333333321</v>
      </c>
      <c r="V474" s="175">
        <f>Assumptions!$G$55*Assumptions!$G$46*INDEX(Demand!V$9:V$1040, MATCH($C474, Demand!$B$9:$B$1040,0))</f>
        <v>61.623333333333321</v>
      </c>
      <c r="W474" s="175">
        <f>Assumptions!$G$55*Assumptions!$G$46*INDEX(Demand!W$9:W$1040, MATCH($C474, Demand!$B$9:$B$1040,0))</f>
        <v>61.623333333333321</v>
      </c>
      <c r="X474" s="175">
        <f>Assumptions!$G$55*Assumptions!$G$46*INDEX(Demand!X$9:X$1040, MATCH($C474, Demand!$B$9:$B$1040,0))</f>
        <v>61.623333333333321</v>
      </c>
    </row>
    <row r="475" spans="2:24" s="1" customFormat="1" x14ac:dyDescent="0.2">
      <c r="B475" s="220">
        <f>'Span data'!B476</f>
        <v>10425132</v>
      </c>
      <c r="C475" s="169" t="str">
        <f>'Span data'!C476</f>
        <v>MRO005</v>
      </c>
      <c r="D475" s="162"/>
      <c r="E475" s="175">
        <f>Assumptions!$G$55*Assumptions!$G$46*INDEX(Demand!E$9:E$1040, MATCH($C475, Demand!$B$9:$B$1040,0))</f>
        <v>59.900312499999991</v>
      </c>
      <c r="F475" s="175">
        <f>Assumptions!$G$55*Assumptions!$G$46*INDEX(Demand!F$9:F$1040, MATCH($C475, Demand!$B$9:$B$1040,0))</f>
        <v>60.204374999999999</v>
      </c>
      <c r="G475" s="175">
        <f>Assumptions!$G$55*Assumptions!$G$46*INDEX(Demand!G$9:G$1040, MATCH($C475, Demand!$B$9:$B$1040,0))</f>
        <v>60.609791666666666</v>
      </c>
      <c r="H475" s="175">
        <f>Assumptions!$G$55*Assumptions!$G$46*INDEX(Demand!H$9:H$1040, MATCH($C475, Demand!$B$9:$B$1040,0))</f>
        <v>60.91385416666666</v>
      </c>
      <c r="I475" s="175">
        <f>Assumptions!$G$55*Assumptions!$G$46*INDEX(Demand!I$9:I$1040, MATCH($C475, Demand!$B$9:$B$1040,0))</f>
        <v>60.91385416666666</v>
      </c>
      <c r="J475" s="175">
        <f>Assumptions!$G$55*Assumptions!$G$46*INDEX(Demand!J$9:J$1040, MATCH($C475, Demand!$B$9:$B$1040,0))</f>
        <v>61.015208333333327</v>
      </c>
      <c r="K475" s="175">
        <f>Assumptions!$G$55*Assumptions!$G$46*INDEX(Demand!K$9:K$1040, MATCH($C475, Demand!$B$9:$B$1040,0))</f>
        <v>61.31927083333332</v>
      </c>
      <c r="L475" s="175">
        <f>Assumptions!$G$55*Assumptions!$G$46*INDEX(Demand!L$9:L$1040, MATCH($C475, Demand!$B$9:$B$1040,0))</f>
        <v>61.623333333333321</v>
      </c>
      <c r="M475" s="175">
        <f>Assumptions!$G$55*Assumptions!$G$46*INDEX(Demand!M$9:M$1040, MATCH($C475, Demand!$B$9:$B$1040,0))</f>
        <v>61.623333333333321</v>
      </c>
      <c r="N475" s="175">
        <f>Assumptions!$G$55*Assumptions!$G$46*INDEX(Demand!N$9:N$1040, MATCH($C475, Demand!$B$9:$B$1040,0))</f>
        <v>61.623333333333321</v>
      </c>
      <c r="O475" s="175">
        <f>Assumptions!$G$55*Assumptions!$G$46*INDEX(Demand!O$9:O$1040, MATCH($C475, Demand!$B$9:$B$1040,0))</f>
        <v>61.623333333333321</v>
      </c>
      <c r="P475" s="175">
        <f>Assumptions!$G$55*Assumptions!$G$46*INDEX(Demand!P$9:P$1040, MATCH($C475, Demand!$B$9:$B$1040,0))</f>
        <v>61.623333333333321</v>
      </c>
      <c r="Q475" s="175">
        <f>Assumptions!$G$55*Assumptions!$G$46*INDEX(Demand!Q$9:Q$1040, MATCH($C475, Demand!$B$9:$B$1040,0))</f>
        <v>61.623333333333321</v>
      </c>
      <c r="R475" s="175">
        <f>Assumptions!$G$55*Assumptions!$G$46*INDEX(Demand!R$9:R$1040, MATCH($C475, Demand!$B$9:$B$1040,0))</f>
        <v>61.623333333333321</v>
      </c>
      <c r="S475" s="175">
        <f>Assumptions!$G$55*Assumptions!$G$46*INDEX(Demand!S$9:S$1040, MATCH($C475, Demand!$B$9:$B$1040,0))</f>
        <v>61.623333333333321</v>
      </c>
      <c r="T475" s="175">
        <f>Assumptions!$G$55*Assumptions!$G$46*INDEX(Demand!T$9:T$1040, MATCH($C475, Demand!$B$9:$B$1040,0))</f>
        <v>61.623333333333321</v>
      </c>
      <c r="U475" s="175">
        <f>Assumptions!$G$55*Assumptions!$G$46*INDEX(Demand!U$9:U$1040, MATCH($C475, Demand!$B$9:$B$1040,0))</f>
        <v>61.623333333333321</v>
      </c>
      <c r="V475" s="175">
        <f>Assumptions!$G$55*Assumptions!$G$46*INDEX(Demand!V$9:V$1040, MATCH($C475, Demand!$B$9:$B$1040,0))</f>
        <v>61.623333333333321</v>
      </c>
      <c r="W475" s="175">
        <f>Assumptions!$G$55*Assumptions!$G$46*INDEX(Demand!W$9:W$1040, MATCH($C475, Demand!$B$9:$B$1040,0))</f>
        <v>61.623333333333321</v>
      </c>
      <c r="X475" s="175">
        <f>Assumptions!$G$55*Assumptions!$G$46*INDEX(Demand!X$9:X$1040, MATCH($C475, Demand!$B$9:$B$1040,0))</f>
        <v>61.623333333333321</v>
      </c>
    </row>
    <row r="476" spans="2:24" s="1" customFormat="1" x14ac:dyDescent="0.2">
      <c r="B476" s="220">
        <f>'Span data'!B477</f>
        <v>10425165</v>
      </c>
      <c r="C476" s="169" t="str">
        <f>'Span data'!C477</f>
        <v>MRO005</v>
      </c>
      <c r="D476" s="162"/>
      <c r="E476" s="175">
        <f>Assumptions!$G$55*Assumptions!$G$46*INDEX(Demand!E$9:E$1040, MATCH($C476, Demand!$B$9:$B$1040,0))</f>
        <v>59.900312499999991</v>
      </c>
      <c r="F476" s="175">
        <f>Assumptions!$G$55*Assumptions!$G$46*INDEX(Demand!F$9:F$1040, MATCH($C476, Demand!$B$9:$B$1040,0))</f>
        <v>60.204374999999999</v>
      </c>
      <c r="G476" s="175">
        <f>Assumptions!$G$55*Assumptions!$G$46*INDEX(Demand!G$9:G$1040, MATCH($C476, Demand!$B$9:$B$1040,0))</f>
        <v>60.609791666666666</v>
      </c>
      <c r="H476" s="175">
        <f>Assumptions!$G$55*Assumptions!$G$46*INDEX(Demand!H$9:H$1040, MATCH($C476, Demand!$B$9:$B$1040,0))</f>
        <v>60.91385416666666</v>
      </c>
      <c r="I476" s="175">
        <f>Assumptions!$G$55*Assumptions!$G$46*INDEX(Demand!I$9:I$1040, MATCH($C476, Demand!$B$9:$B$1040,0))</f>
        <v>60.91385416666666</v>
      </c>
      <c r="J476" s="175">
        <f>Assumptions!$G$55*Assumptions!$G$46*INDEX(Demand!J$9:J$1040, MATCH($C476, Demand!$B$9:$B$1040,0))</f>
        <v>61.015208333333327</v>
      </c>
      <c r="K476" s="175">
        <f>Assumptions!$G$55*Assumptions!$G$46*INDEX(Demand!K$9:K$1040, MATCH($C476, Demand!$B$9:$B$1040,0))</f>
        <v>61.31927083333332</v>
      </c>
      <c r="L476" s="175">
        <f>Assumptions!$G$55*Assumptions!$G$46*INDEX(Demand!L$9:L$1040, MATCH($C476, Demand!$B$9:$B$1040,0))</f>
        <v>61.623333333333321</v>
      </c>
      <c r="M476" s="175">
        <f>Assumptions!$G$55*Assumptions!$G$46*INDEX(Demand!M$9:M$1040, MATCH($C476, Demand!$B$9:$B$1040,0))</f>
        <v>61.623333333333321</v>
      </c>
      <c r="N476" s="175">
        <f>Assumptions!$G$55*Assumptions!$G$46*INDEX(Demand!N$9:N$1040, MATCH($C476, Demand!$B$9:$B$1040,0))</f>
        <v>61.623333333333321</v>
      </c>
      <c r="O476" s="175">
        <f>Assumptions!$G$55*Assumptions!$G$46*INDEX(Demand!O$9:O$1040, MATCH($C476, Demand!$B$9:$B$1040,0))</f>
        <v>61.623333333333321</v>
      </c>
      <c r="P476" s="175">
        <f>Assumptions!$G$55*Assumptions!$G$46*INDEX(Demand!P$9:P$1040, MATCH($C476, Demand!$B$9:$B$1040,0))</f>
        <v>61.623333333333321</v>
      </c>
      <c r="Q476" s="175">
        <f>Assumptions!$G$55*Assumptions!$G$46*INDEX(Demand!Q$9:Q$1040, MATCH($C476, Demand!$B$9:$B$1040,0))</f>
        <v>61.623333333333321</v>
      </c>
      <c r="R476" s="175">
        <f>Assumptions!$G$55*Assumptions!$G$46*INDEX(Demand!R$9:R$1040, MATCH($C476, Demand!$B$9:$B$1040,0))</f>
        <v>61.623333333333321</v>
      </c>
      <c r="S476" s="175">
        <f>Assumptions!$G$55*Assumptions!$G$46*INDEX(Demand!S$9:S$1040, MATCH($C476, Demand!$B$9:$B$1040,0))</f>
        <v>61.623333333333321</v>
      </c>
      <c r="T476" s="175">
        <f>Assumptions!$G$55*Assumptions!$G$46*INDEX(Demand!T$9:T$1040, MATCH($C476, Demand!$B$9:$B$1040,0))</f>
        <v>61.623333333333321</v>
      </c>
      <c r="U476" s="175">
        <f>Assumptions!$G$55*Assumptions!$G$46*INDEX(Demand!U$9:U$1040, MATCH($C476, Demand!$B$9:$B$1040,0))</f>
        <v>61.623333333333321</v>
      </c>
      <c r="V476" s="175">
        <f>Assumptions!$G$55*Assumptions!$G$46*INDEX(Demand!V$9:V$1040, MATCH($C476, Demand!$B$9:$B$1040,0))</f>
        <v>61.623333333333321</v>
      </c>
      <c r="W476" s="175">
        <f>Assumptions!$G$55*Assumptions!$G$46*INDEX(Demand!W$9:W$1040, MATCH($C476, Demand!$B$9:$B$1040,0))</f>
        <v>61.623333333333321</v>
      </c>
      <c r="X476" s="175">
        <f>Assumptions!$G$55*Assumptions!$G$46*INDEX(Demand!X$9:X$1040, MATCH($C476, Demand!$B$9:$B$1040,0))</f>
        <v>61.623333333333321</v>
      </c>
    </row>
    <row r="477" spans="2:24" s="1" customFormat="1" x14ac:dyDescent="0.2">
      <c r="B477" s="220">
        <f>'Span data'!B478</f>
        <v>10425193</v>
      </c>
      <c r="C477" s="169" t="str">
        <f>'Span data'!C478</f>
        <v>MRO005</v>
      </c>
      <c r="D477" s="162"/>
      <c r="E477" s="175">
        <f>Assumptions!$G$55*Assumptions!$G$46*INDEX(Demand!E$9:E$1040, MATCH($C477, Demand!$B$9:$B$1040,0))</f>
        <v>59.900312499999991</v>
      </c>
      <c r="F477" s="175">
        <f>Assumptions!$G$55*Assumptions!$G$46*INDEX(Demand!F$9:F$1040, MATCH($C477, Demand!$B$9:$B$1040,0))</f>
        <v>60.204374999999999</v>
      </c>
      <c r="G477" s="175">
        <f>Assumptions!$G$55*Assumptions!$G$46*INDEX(Demand!G$9:G$1040, MATCH($C477, Demand!$B$9:$B$1040,0))</f>
        <v>60.609791666666666</v>
      </c>
      <c r="H477" s="175">
        <f>Assumptions!$G$55*Assumptions!$G$46*INDEX(Demand!H$9:H$1040, MATCH($C477, Demand!$B$9:$B$1040,0))</f>
        <v>60.91385416666666</v>
      </c>
      <c r="I477" s="175">
        <f>Assumptions!$G$55*Assumptions!$G$46*INDEX(Demand!I$9:I$1040, MATCH($C477, Demand!$B$9:$B$1040,0))</f>
        <v>60.91385416666666</v>
      </c>
      <c r="J477" s="175">
        <f>Assumptions!$G$55*Assumptions!$G$46*INDEX(Demand!J$9:J$1040, MATCH($C477, Demand!$B$9:$B$1040,0))</f>
        <v>61.015208333333327</v>
      </c>
      <c r="K477" s="175">
        <f>Assumptions!$G$55*Assumptions!$G$46*INDEX(Demand!K$9:K$1040, MATCH($C477, Demand!$B$9:$B$1040,0))</f>
        <v>61.31927083333332</v>
      </c>
      <c r="L477" s="175">
        <f>Assumptions!$G$55*Assumptions!$G$46*INDEX(Demand!L$9:L$1040, MATCH($C477, Demand!$B$9:$B$1040,0))</f>
        <v>61.623333333333321</v>
      </c>
      <c r="M477" s="175">
        <f>Assumptions!$G$55*Assumptions!$G$46*INDEX(Demand!M$9:M$1040, MATCH($C477, Demand!$B$9:$B$1040,0))</f>
        <v>61.623333333333321</v>
      </c>
      <c r="N477" s="175">
        <f>Assumptions!$G$55*Assumptions!$G$46*INDEX(Demand!N$9:N$1040, MATCH($C477, Demand!$B$9:$B$1040,0))</f>
        <v>61.623333333333321</v>
      </c>
      <c r="O477" s="175">
        <f>Assumptions!$G$55*Assumptions!$G$46*INDEX(Demand!O$9:O$1040, MATCH($C477, Demand!$B$9:$B$1040,0))</f>
        <v>61.623333333333321</v>
      </c>
      <c r="P477" s="175">
        <f>Assumptions!$G$55*Assumptions!$G$46*INDEX(Demand!P$9:P$1040, MATCH($C477, Demand!$B$9:$B$1040,0))</f>
        <v>61.623333333333321</v>
      </c>
      <c r="Q477" s="175">
        <f>Assumptions!$G$55*Assumptions!$G$46*INDEX(Demand!Q$9:Q$1040, MATCH($C477, Demand!$B$9:$B$1040,0))</f>
        <v>61.623333333333321</v>
      </c>
      <c r="R477" s="175">
        <f>Assumptions!$G$55*Assumptions!$G$46*INDEX(Demand!R$9:R$1040, MATCH($C477, Demand!$B$9:$B$1040,0))</f>
        <v>61.623333333333321</v>
      </c>
      <c r="S477" s="175">
        <f>Assumptions!$G$55*Assumptions!$G$46*INDEX(Demand!S$9:S$1040, MATCH($C477, Demand!$B$9:$B$1040,0))</f>
        <v>61.623333333333321</v>
      </c>
      <c r="T477" s="175">
        <f>Assumptions!$G$55*Assumptions!$G$46*INDEX(Demand!T$9:T$1040, MATCH($C477, Demand!$B$9:$B$1040,0))</f>
        <v>61.623333333333321</v>
      </c>
      <c r="U477" s="175">
        <f>Assumptions!$G$55*Assumptions!$G$46*INDEX(Demand!U$9:U$1040, MATCH($C477, Demand!$B$9:$B$1040,0))</f>
        <v>61.623333333333321</v>
      </c>
      <c r="V477" s="175">
        <f>Assumptions!$G$55*Assumptions!$G$46*INDEX(Demand!V$9:V$1040, MATCH($C477, Demand!$B$9:$B$1040,0))</f>
        <v>61.623333333333321</v>
      </c>
      <c r="W477" s="175">
        <f>Assumptions!$G$55*Assumptions!$G$46*INDEX(Demand!W$9:W$1040, MATCH($C477, Demand!$B$9:$B$1040,0))</f>
        <v>61.623333333333321</v>
      </c>
      <c r="X477" s="175">
        <f>Assumptions!$G$55*Assumptions!$G$46*INDEX(Demand!X$9:X$1040, MATCH($C477, Demand!$B$9:$B$1040,0))</f>
        <v>61.623333333333321</v>
      </c>
    </row>
    <row r="478" spans="2:24" s="1" customFormat="1" x14ac:dyDescent="0.2">
      <c r="B478" s="220">
        <f>'Span data'!B479</f>
        <v>10425308</v>
      </c>
      <c r="C478" s="169" t="str">
        <f>'Span data'!C479</f>
        <v>GHP021</v>
      </c>
      <c r="D478" s="162"/>
      <c r="E478" s="175">
        <f>Assumptions!$G$55*Assumptions!$G$46*INDEX(Demand!E$9:E$1040, MATCH($C478, Demand!$B$9:$B$1040,0))</f>
        <v>95.576979166666661</v>
      </c>
      <c r="F478" s="175">
        <f>Assumptions!$G$55*Assumptions!$G$46*INDEX(Demand!F$9:F$1040, MATCH($C478, Demand!$B$9:$B$1040,0))</f>
        <v>98.313541666666652</v>
      </c>
      <c r="G478" s="175">
        <f>Assumptions!$G$55*Assumptions!$G$46*INDEX(Demand!G$9:G$1040, MATCH($C478, Demand!$B$9:$B$1040,0))</f>
        <v>101.55687499999999</v>
      </c>
      <c r="H478" s="175">
        <f>Assumptions!$G$55*Assumptions!$G$46*INDEX(Demand!H$9:H$1040, MATCH($C478, Demand!$B$9:$B$1040,0))</f>
        <v>104.39479166666666</v>
      </c>
      <c r="I478" s="175">
        <f>Assumptions!$G$55*Assumptions!$G$46*INDEX(Demand!I$9:I$1040, MATCH($C478, Demand!$B$9:$B$1040,0))</f>
        <v>106.52322916666665</v>
      </c>
      <c r="J478" s="175">
        <f>Assumptions!$G$55*Assumptions!$G$46*INDEX(Demand!J$9:J$1040, MATCH($C478, Demand!$B$9:$B$1040,0))</f>
        <v>108.95572916666666</v>
      </c>
      <c r="K478" s="175">
        <f>Assumptions!$G$55*Assumptions!$G$46*INDEX(Demand!K$9:K$1040, MATCH($C478, Demand!$B$9:$B$1040,0))</f>
        <v>112.90854166666666</v>
      </c>
      <c r="L478" s="175">
        <f>Assumptions!$G$55*Assumptions!$G$46*INDEX(Demand!L$9:L$1040, MATCH($C478, Demand!$B$9:$B$1040,0))</f>
        <v>117.26677083333333</v>
      </c>
      <c r="M478" s="175">
        <f>Assumptions!$G$55*Assumptions!$G$46*INDEX(Demand!M$9:M$1040, MATCH($C478, Demand!$B$9:$B$1040,0))</f>
        <v>120.61145833333333</v>
      </c>
      <c r="N478" s="175">
        <f>Assumptions!$G$55*Assumptions!$G$46*INDEX(Demand!N$9:N$1040, MATCH($C478, Demand!$B$9:$B$1040,0))</f>
        <v>120.61145833333333</v>
      </c>
      <c r="O478" s="175">
        <f>Assumptions!$G$55*Assumptions!$G$46*INDEX(Demand!O$9:O$1040, MATCH($C478, Demand!$B$9:$B$1040,0))</f>
        <v>120.61145833333333</v>
      </c>
      <c r="P478" s="175">
        <f>Assumptions!$G$55*Assumptions!$G$46*INDEX(Demand!P$9:P$1040, MATCH($C478, Demand!$B$9:$B$1040,0))</f>
        <v>120.61145833333333</v>
      </c>
      <c r="Q478" s="175">
        <f>Assumptions!$G$55*Assumptions!$G$46*INDEX(Demand!Q$9:Q$1040, MATCH($C478, Demand!$B$9:$B$1040,0))</f>
        <v>120.61145833333333</v>
      </c>
      <c r="R478" s="175">
        <f>Assumptions!$G$55*Assumptions!$G$46*INDEX(Demand!R$9:R$1040, MATCH($C478, Demand!$B$9:$B$1040,0))</f>
        <v>120.61145833333333</v>
      </c>
      <c r="S478" s="175">
        <f>Assumptions!$G$55*Assumptions!$G$46*INDEX(Demand!S$9:S$1040, MATCH($C478, Demand!$B$9:$B$1040,0))</f>
        <v>120.61145833333333</v>
      </c>
      <c r="T478" s="175">
        <f>Assumptions!$G$55*Assumptions!$G$46*INDEX(Demand!T$9:T$1040, MATCH($C478, Demand!$B$9:$B$1040,0))</f>
        <v>120.61145833333333</v>
      </c>
      <c r="U478" s="175">
        <f>Assumptions!$G$55*Assumptions!$G$46*INDEX(Demand!U$9:U$1040, MATCH($C478, Demand!$B$9:$B$1040,0))</f>
        <v>120.61145833333333</v>
      </c>
      <c r="V478" s="175">
        <f>Assumptions!$G$55*Assumptions!$G$46*INDEX(Demand!V$9:V$1040, MATCH($C478, Demand!$B$9:$B$1040,0))</f>
        <v>120.61145833333333</v>
      </c>
      <c r="W478" s="175">
        <f>Assumptions!$G$55*Assumptions!$G$46*INDEX(Demand!W$9:W$1040, MATCH($C478, Demand!$B$9:$B$1040,0))</f>
        <v>120.61145833333333</v>
      </c>
      <c r="X478" s="175">
        <f>Assumptions!$G$55*Assumptions!$G$46*INDEX(Demand!X$9:X$1040, MATCH($C478, Demand!$B$9:$B$1040,0))</f>
        <v>120.61145833333333</v>
      </c>
    </row>
    <row r="479" spans="2:24" s="1" customFormat="1" x14ac:dyDescent="0.2">
      <c r="B479" s="220">
        <f>'Span data'!B480</f>
        <v>10425309</v>
      </c>
      <c r="C479" s="169" t="str">
        <f>'Span data'!C480</f>
        <v>GHP021</v>
      </c>
      <c r="D479" s="162"/>
      <c r="E479" s="175">
        <f>Assumptions!$G$55*Assumptions!$G$46*INDEX(Demand!E$9:E$1040, MATCH($C479, Demand!$B$9:$B$1040,0))</f>
        <v>95.576979166666661</v>
      </c>
      <c r="F479" s="175">
        <f>Assumptions!$G$55*Assumptions!$G$46*INDEX(Demand!F$9:F$1040, MATCH($C479, Demand!$B$9:$B$1040,0))</f>
        <v>98.313541666666652</v>
      </c>
      <c r="G479" s="175">
        <f>Assumptions!$G$55*Assumptions!$G$46*INDEX(Demand!G$9:G$1040, MATCH($C479, Demand!$B$9:$B$1040,0))</f>
        <v>101.55687499999999</v>
      </c>
      <c r="H479" s="175">
        <f>Assumptions!$G$55*Assumptions!$G$46*INDEX(Demand!H$9:H$1040, MATCH($C479, Demand!$B$9:$B$1040,0))</f>
        <v>104.39479166666666</v>
      </c>
      <c r="I479" s="175">
        <f>Assumptions!$G$55*Assumptions!$G$46*INDEX(Demand!I$9:I$1040, MATCH($C479, Demand!$B$9:$B$1040,0))</f>
        <v>106.52322916666665</v>
      </c>
      <c r="J479" s="175">
        <f>Assumptions!$G$55*Assumptions!$G$46*INDEX(Demand!J$9:J$1040, MATCH($C479, Demand!$B$9:$B$1040,0))</f>
        <v>108.95572916666666</v>
      </c>
      <c r="K479" s="175">
        <f>Assumptions!$G$55*Assumptions!$G$46*INDEX(Demand!K$9:K$1040, MATCH($C479, Demand!$B$9:$B$1040,0))</f>
        <v>112.90854166666666</v>
      </c>
      <c r="L479" s="175">
        <f>Assumptions!$G$55*Assumptions!$G$46*INDEX(Demand!L$9:L$1040, MATCH($C479, Demand!$B$9:$B$1040,0))</f>
        <v>117.26677083333333</v>
      </c>
      <c r="M479" s="175">
        <f>Assumptions!$G$55*Assumptions!$G$46*INDEX(Demand!M$9:M$1040, MATCH($C479, Demand!$B$9:$B$1040,0))</f>
        <v>120.61145833333333</v>
      </c>
      <c r="N479" s="175">
        <f>Assumptions!$G$55*Assumptions!$G$46*INDEX(Demand!N$9:N$1040, MATCH($C479, Demand!$B$9:$B$1040,0))</f>
        <v>120.61145833333333</v>
      </c>
      <c r="O479" s="175">
        <f>Assumptions!$G$55*Assumptions!$G$46*INDEX(Demand!O$9:O$1040, MATCH($C479, Demand!$B$9:$B$1040,0))</f>
        <v>120.61145833333333</v>
      </c>
      <c r="P479" s="175">
        <f>Assumptions!$G$55*Assumptions!$G$46*INDEX(Demand!P$9:P$1040, MATCH($C479, Demand!$B$9:$B$1040,0))</f>
        <v>120.61145833333333</v>
      </c>
      <c r="Q479" s="175">
        <f>Assumptions!$G$55*Assumptions!$G$46*INDEX(Demand!Q$9:Q$1040, MATCH($C479, Demand!$B$9:$B$1040,0))</f>
        <v>120.61145833333333</v>
      </c>
      <c r="R479" s="175">
        <f>Assumptions!$G$55*Assumptions!$G$46*INDEX(Demand!R$9:R$1040, MATCH($C479, Demand!$B$9:$B$1040,0))</f>
        <v>120.61145833333333</v>
      </c>
      <c r="S479" s="175">
        <f>Assumptions!$G$55*Assumptions!$G$46*INDEX(Demand!S$9:S$1040, MATCH($C479, Demand!$B$9:$B$1040,0))</f>
        <v>120.61145833333333</v>
      </c>
      <c r="T479" s="175">
        <f>Assumptions!$G$55*Assumptions!$G$46*INDEX(Demand!T$9:T$1040, MATCH($C479, Demand!$B$9:$B$1040,0))</f>
        <v>120.61145833333333</v>
      </c>
      <c r="U479" s="175">
        <f>Assumptions!$G$55*Assumptions!$G$46*INDEX(Demand!U$9:U$1040, MATCH($C479, Demand!$B$9:$B$1040,0))</f>
        <v>120.61145833333333</v>
      </c>
      <c r="V479" s="175">
        <f>Assumptions!$G$55*Assumptions!$G$46*INDEX(Demand!V$9:V$1040, MATCH($C479, Demand!$B$9:$B$1040,0))</f>
        <v>120.61145833333333</v>
      </c>
      <c r="W479" s="175">
        <f>Assumptions!$G$55*Assumptions!$G$46*INDEX(Demand!W$9:W$1040, MATCH($C479, Demand!$B$9:$B$1040,0))</f>
        <v>120.61145833333333</v>
      </c>
      <c r="X479" s="175">
        <f>Assumptions!$G$55*Assumptions!$G$46*INDEX(Demand!X$9:X$1040, MATCH($C479, Demand!$B$9:$B$1040,0))</f>
        <v>120.61145833333333</v>
      </c>
    </row>
    <row r="480" spans="2:24" s="1" customFormat="1" x14ac:dyDescent="0.2">
      <c r="B480" s="220">
        <f>'Span data'!B481</f>
        <v>10427665</v>
      </c>
      <c r="C480" s="169" t="str">
        <f>'Span data'!C481</f>
        <v>STN024</v>
      </c>
      <c r="D480" s="162"/>
      <c r="E480" s="175">
        <f>Assumptions!$G$55*Assumptions!$G$46*INDEX(Demand!E$9:E$1040, MATCH($C480, Demand!$B$9:$B$1040,0))</f>
        <v>122.13177083333333</v>
      </c>
      <c r="F480" s="175">
        <f>Assumptions!$G$55*Assumptions!$G$46*INDEX(Demand!F$9:F$1040, MATCH($C480, Demand!$B$9:$B$1040,0))</f>
        <v>123.34802083333332</v>
      </c>
      <c r="G480" s="175">
        <f>Assumptions!$G$55*Assumptions!$G$46*INDEX(Demand!G$9:G$1040, MATCH($C480, Demand!$B$9:$B$1040,0))</f>
        <v>125.98322916666663</v>
      </c>
      <c r="H480" s="175">
        <f>Assumptions!$G$55*Assumptions!$G$46*INDEX(Demand!H$9:H$1040, MATCH($C480, Demand!$B$9:$B$1040,0))</f>
        <v>127.80760416666664</v>
      </c>
      <c r="I480" s="175">
        <f>Assumptions!$G$55*Assumptions!$G$46*INDEX(Demand!I$9:I$1040, MATCH($C480, Demand!$B$9:$B$1040,0))</f>
        <v>128.21302083333333</v>
      </c>
      <c r="J480" s="175">
        <f>Assumptions!$G$55*Assumptions!$G$46*INDEX(Demand!J$9:J$1040, MATCH($C480, Demand!$B$9:$B$1040,0))</f>
        <v>129.02385416666667</v>
      </c>
      <c r="K480" s="175">
        <f>Assumptions!$G$55*Assumptions!$G$46*INDEX(Demand!K$9:K$1040, MATCH($C480, Demand!$B$9:$B$1040,0))</f>
        <v>131.96312499999999</v>
      </c>
      <c r="L480" s="175">
        <f>Assumptions!$G$55*Assumptions!$G$46*INDEX(Demand!L$9:L$1040, MATCH($C480, Demand!$B$9:$B$1040,0))</f>
        <v>135.51052083333329</v>
      </c>
      <c r="M480" s="175">
        <f>Assumptions!$G$55*Assumptions!$G$46*INDEX(Demand!M$9:M$1040, MATCH($C480, Demand!$B$9:$B$1040,0))</f>
        <v>135.61187499999997</v>
      </c>
      <c r="N480" s="175">
        <f>Assumptions!$G$55*Assumptions!$G$46*INDEX(Demand!N$9:N$1040, MATCH($C480, Demand!$B$9:$B$1040,0))</f>
        <v>135.61187499999997</v>
      </c>
      <c r="O480" s="175">
        <f>Assumptions!$G$55*Assumptions!$G$46*INDEX(Demand!O$9:O$1040, MATCH($C480, Demand!$B$9:$B$1040,0))</f>
        <v>135.61187499999997</v>
      </c>
      <c r="P480" s="175">
        <f>Assumptions!$G$55*Assumptions!$G$46*INDEX(Demand!P$9:P$1040, MATCH($C480, Demand!$B$9:$B$1040,0))</f>
        <v>135.61187499999997</v>
      </c>
      <c r="Q480" s="175">
        <f>Assumptions!$G$55*Assumptions!$G$46*INDEX(Demand!Q$9:Q$1040, MATCH($C480, Demand!$B$9:$B$1040,0))</f>
        <v>135.61187499999997</v>
      </c>
      <c r="R480" s="175">
        <f>Assumptions!$G$55*Assumptions!$G$46*INDEX(Demand!R$9:R$1040, MATCH($C480, Demand!$B$9:$B$1040,0))</f>
        <v>135.61187499999997</v>
      </c>
      <c r="S480" s="175">
        <f>Assumptions!$G$55*Assumptions!$G$46*INDEX(Demand!S$9:S$1040, MATCH($C480, Demand!$B$9:$B$1040,0))</f>
        <v>135.61187499999997</v>
      </c>
      <c r="T480" s="175">
        <f>Assumptions!$G$55*Assumptions!$G$46*INDEX(Demand!T$9:T$1040, MATCH($C480, Demand!$B$9:$B$1040,0))</f>
        <v>135.61187499999997</v>
      </c>
      <c r="U480" s="175">
        <f>Assumptions!$G$55*Assumptions!$G$46*INDEX(Demand!U$9:U$1040, MATCH($C480, Demand!$B$9:$B$1040,0))</f>
        <v>135.61187499999997</v>
      </c>
      <c r="V480" s="175">
        <f>Assumptions!$G$55*Assumptions!$G$46*INDEX(Demand!V$9:V$1040, MATCH($C480, Demand!$B$9:$B$1040,0))</f>
        <v>135.61187499999997</v>
      </c>
      <c r="W480" s="175">
        <f>Assumptions!$G$55*Assumptions!$G$46*INDEX(Demand!W$9:W$1040, MATCH($C480, Demand!$B$9:$B$1040,0))</f>
        <v>135.61187499999997</v>
      </c>
      <c r="X480" s="175">
        <f>Assumptions!$G$55*Assumptions!$G$46*INDEX(Demand!X$9:X$1040, MATCH($C480, Demand!$B$9:$B$1040,0))</f>
        <v>135.61187499999997</v>
      </c>
    </row>
    <row r="481" spans="2:24" s="1" customFormat="1" x14ac:dyDescent="0.2">
      <c r="B481" s="220">
        <f>'Span data'!B482</f>
        <v>10427689</v>
      </c>
      <c r="C481" s="169" t="str">
        <f>'Span data'!C482</f>
        <v>STN024</v>
      </c>
      <c r="D481" s="162"/>
      <c r="E481" s="175">
        <f>Assumptions!$G$55*Assumptions!$G$46*INDEX(Demand!E$9:E$1040, MATCH($C481, Demand!$B$9:$B$1040,0))</f>
        <v>122.13177083333333</v>
      </c>
      <c r="F481" s="175">
        <f>Assumptions!$G$55*Assumptions!$G$46*INDEX(Demand!F$9:F$1040, MATCH($C481, Demand!$B$9:$B$1040,0))</f>
        <v>123.34802083333332</v>
      </c>
      <c r="G481" s="175">
        <f>Assumptions!$G$55*Assumptions!$G$46*INDEX(Demand!G$9:G$1040, MATCH($C481, Demand!$B$9:$B$1040,0))</f>
        <v>125.98322916666663</v>
      </c>
      <c r="H481" s="175">
        <f>Assumptions!$G$55*Assumptions!$G$46*INDEX(Demand!H$9:H$1040, MATCH($C481, Demand!$B$9:$B$1040,0))</f>
        <v>127.80760416666664</v>
      </c>
      <c r="I481" s="175">
        <f>Assumptions!$G$55*Assumptions!$G$46*INDEX(Demand!I$9:I$1040, MATCH($C481, Demand!$B$9:$B$1040,0))</f>
        <v>128.21302083333333</v>
      </c>
      <c r="J481" s="175">
        <f>Assumptions!$G$55*Assumptions!$G$46*INDEX(Demand!J$9:J$1040, MATCH($C481, Demand!$B$9:$B$1040,0))</f>
        <v>129.02385416666667</v>
      </c>
      <c r="K481" s="175">
        <f>Assumptions!$G$55*Assumptions!$G$46*INDEX(Demand!K$9:K$1040, MATCH($C481, Demand!$B$9:$B$1040,0))</f>
        <v>131.96312499999999</v>
      </c>
      <c r="L481" s="175">
        <f>Assumptions!$G$55*Assumptions!$G$46*INDEX(Demand!L$9:L$1040, MATCH($C481, Demand!$B$9:$B$1040,0))</f>
        <v>135.51052083333329</v>
      </c>
      <c r="M481" s="175">
        <f>Assumptions!$G$55*Assumptions!$G$46*INDEX(Demand!M$9:M$1040, MATCH($C481, Demand!$B$9:$B$1040,0))</f>
        <v>135.61187499999997</v>
      </c>
      <c r="N481" s="175">
        <f>Assumptions!$G$55*Assumptions!$G$46*INDEX(Demand!N$9:N$1040, MATCH($C481, Demand!$B$9:$B$1040,0))</f>
        <v>135.61187499999997</v>
      </c>
      <c r="O481" s="175">
        <f>Assumptions!$G$55*Assumptions!$G$46*INDEX(Demand!O$9:O$1040, MATCH($C481, Demand!$B$9:$B$1040,0))</f>
        <v>135.61187499999997</v>
      </c>
      <c r="P481" s="175">
        <f>Assumptions!$G$55*Assumptions!$G$46*INDEX(Demand!P$9:P$1040, MATCH($C481, Demand!$B$9:$B$1040,0))</f>
        <v>135.61187499999997</v>
      </c>
      <c r="Q481" s="175">
        <f>Assumptions!$G$55*Assumptions!$G$46*INDEX(Demand!Q$9:Q$1040, MATCH($C481, Demand!$B$9:$B$1040,0))</f>
        <v>135.61187499999997</v>
      </c>
      <c r="R481" s="175">
        <f>Assumptions!$G$55*Assumptions!$G$46*INDEX(Demand!R$9:R$1040, MATCH($C481, Demand!$B$9:$B$1040,0))</f>
        <v>135.61187499999997</v>
      </c>
      <c r="S481" s="175">
        <f>Assumptions!$G$55*Assumptions!$G$46*INDEX(Demand!S$9:S$1040, MATCH($C481, Demand!$B$9:$B$1040,0))</f>
        <v>135.61187499999997</v>
      </c>
      <c r="T481" s="175">
        <f>Assumptions!$G$55*Assumptions!$G$46*INDEX(Demand!T$9:T$1040, MATCH($C481, Demand!$B$9:$B$1040,0))</f>
        <v>135.61187499999997</v>
      </c>
      <c r="U481" s="175">
        <f>Assumptions!$G$55*Assumptions!$G$46*INDEX(Demand!U$9:U$1040, MATCH($C481, Demand!$B$9:$B$1040,0))</f>
        <v>135.61187499999997</v>
      </c>
      <c r="V481" s="175">
        <f>Assumptions!$G$55*Assumptions!$G$46*INDEX(Demand!V$9:V$1040, MATCH($C481, Demand!$B$9:$B$1040,0))</f>
        <v>135.61187499999997</v>
      </c>
      <c r="W481" s="175">
        <f>Assumptions!$G$55*Assumptions!$G$46*INDEX(Demand!W$9:W$1040, MATCH($C481, Demand!$B$9:$B$1040,0))</f>
        <v>135.61187499999997</v>
      </c>
      <c r="X481" s="175">
        <f>Assumptions!$G$55*Assumptions!$G$46*INDEX(Demand!X$9:X$1040, MATCH($C481, Demand!$B$9:$B$1040,0))</f>
        <v>135.61187499999997</v>
      </c>
    </row>
    <row r="482" spans="2:24" s="1" customFormat="1" x14ac:dyDescent="0.2">
      <c r="B482" s="220">
        <f>'Span data'!B483</f>
        <v>10427723</v>
      </c>
      <c r="C482" s="169" t="str">
        <f>'Span data'!C483</f>
        <v>STN024</v>
      </c>
      <c r="D482" s="162"/>
      <c r="E482" s="175">
        <f>Assumptions!$G$55*Assumptions!$G$46*INDEX(Demand!E$9:E$1040, MATCH($C482, Demand!$B$9:$B$1040,0))</f>
        <v>122.13177083333333</v>
      </c>
      <c r="F482" s="175">
        <f>Assumptions!$G$55*Assumptions!$G$46*INDEX(Demand!F$9:F$1040, MATCH($C482, Demand!$B$9:$B$1040,0))</f>
        <v>123.34802083333332</v>
      </c>
      <c r="G482" s="175">
        <f>Assumptions!$G$55*Assumptions!$G$46*INDEX(Demand!G$9:G$1040, MATCH($C482, Demand!$B$9:$B$1040,0))</f>
        <v>125.98322916666663</v>
      </c>
      <c r="H482" s="175">
        <f>Assumptions!$G$55*Assumptions!$G$46*INDEX(Demand!H$9:H$1040, MATCH($C482, Demand!$B$9:$B$1040,0))</f>
        <v>127.80760416666664</v>
      </c>
      <c r="I482" s="175">
        <f>Assumptions!$G$55*Assumptions!$G$46*INDEX(Demand!I$9:I$1040, MATCH($C482, Demand!$B$9:$B$1040,0))</f>
        <v>128.21302083333333</v>
      </c>
      <c r="J482" s="175">
        <f>Assumptions!$G$55*Assumptions!$G$46*INDEX(Demand!J$9:J$1040, MATCH($C482, Demand!$B$9:$B$1040,0))</f>
        <v>129.02385416666667</v>
      </c>
      <c r="K482" s="175">
        <f>Assumptions!$G$55*Assumptions!$G$46*INDEX(Demand!K$9:K$1040, MATCH($C482, Demand!$B$9:$B$1040,0))</f>
        <v>131.96312499999999</v>
      </c>
      <c r="L482" s="175">
        <f>Assumptions!$G$55*Assumptions!$G$46*INDEX(Demand!L$9:L$1040, MATCH($C482, Demand!$B$9:$B$1040,0))</f>
        <v>135.51052083333329</v>
      </c>
      <c r="M482" s="175">
        <f>Assumptions!$G$55*Assumptions!$G$46*INDEX(Demand!M$9:M$1040, MATCH($C482, Demand!$B$9:$B$1040,0))</f>
        <v>135.61187499999997</v>
      </c>
      <c r="N482" s="175">
        <f>Assumptions!$G$55*Assumptions!$G$46*INDEX(Demand!N$9:N$1040, MATCH($C482, Demand!$B$9:$B$1040,0))</f>
        <v>135.61187499999997</v>
      </c>
      <c r="O482" s="175">
        <f>Assumptions!$G$55*Assumptions!$G$46*INDEX(Demand!O$9:O$1040, MATCH($C482, Demand!$B$9:$B$1040,0))</f>
        <v>135.61187499999997</v>
      </c>
      <c r="P482" s="175">
        <f>Assumptions!$G$55*Assumptions!$G$46*INDEX(Demand!P$9:P$1040, MATCH($C482, Demand!$B$9:$B$1040,0))</f>
        <v>135.61187499999997</v>
      </c>
      <c r="Q482" s="175">
        <f>Assumptions!$G$55*Assumptions!$G$46*INDEX(Demand!Q$9:Q$1040, MATCH($C482, Demand!$B$9:$B$1040,0))</f>
        <v>135.61187499999997</v>
      </c>
      <c r="R482" s="175">
        <f>Assumptions!$G$55*Assumptions!$G$46*INDEX(Demand!R$9:R$1040, MATCH($C482, Demand!$B$9:$B$1040,0))</f>
        <v>135.61187499999997</v>
      </c>
      <c r="S482" s="175">
        <f>Assumptions!$G$55*Assumptions!$G$46*INDEX(Demand!S$9:S$1040, MATCH($C482, Demand!$B$9:$B$1040,0))</f>
        <v>135.61187499999997</v>
      </c>
      <c r="T482" s="175">
        <f>Assumptions!$G$55*Assumptions!$G$46*INDEX(Demand!T$9:T$1040, MATCH($C482, Demand!$B$9:$B$1040,0))</f>
        <v>135.61187499999997</v>
      </c>
      <c r="U482" s="175">
        <f>Assumptions!$G$55*Assumptions!$G$46*INDEX(Demand!U$9:U$1040, MATCH($C482, Demand!$B$9:$B$1040,0))</f>
        <v>135.61187499999997</v>
      </c>
      <c r="V482" s="175">
        <f>Assumptions!$G$55*Assumptions!$G$46*INDEX(Demand!V$9:V$1040, MATCH($C482, Demand!$B$9:$B$1040,0))</f>
        <v>135.61187499999997</v>
      </c>
      <c r="W482" s="175">
        <f>Assumptions!$G$55*Assumptions!$G$46*INDEX(Demand!W$9:W$1040, MATCH($C482, Demand!$B$9:$B$1040,0))</f>
        <v>135.61187499999997</v>
      </c>
      <c r="X482" s="175">
        <f>Assumptions!$G$55*Assumptions!$G$46*INDEX(Demand!X$9:X$1040, MATCH($C482, Demand!$B$9:$B$1040,0))</f>
        <v>135.61187499999997</v>
      </c>
    </row>
    <row r="483" spans="2:24" s="1" customFormat="1" x14ac:dyDescent="0.2">
      <c r="B483" s="220">
        <f>'Span data'!B484</f>
        <v>10427805</v>
      </c>
      <c r="C483" s="169" t="str">
        <f>'Span data'!C484</f>
        <v>STN024</v>
      </c>
      <c r="D483" s="162"/>
      <c r="E483" s="175">
        <f>Assumptions!$G$55*Assumptions!$G$46*INDEX(Demand!E$9:E$1040, MATCH($C483, Demand!$B$9:$B$1040,0))</f>
        <v>122.13177083333333</v>
      </c>
      <c r="F483" s="175">
        <f>Assumptions!$G$55*Assumptions!$G$46*INDEX(Demand!F$9:F$1040, MATCH($C483, Demand!$B$9:$B$1040,0))</f>
        <v>123.34802083333332</v>
      </c>
      <c r="G483" s="175">
        <f>Assumptions!$G$55*Assumptions!$G$46*INDEX(Demand!G$9:G$1040, MATCH($C483, Demand!$B$9:$B$1040,0))</f>
        <v>125.98322916666663</v>
      </c>
      <c r="H483" s="175">
        <f>Assumptions!$G$55*Assumptions!$G$46*INDEX(Demand!H$9:H$1040, MATCH($C483, Demand!$B$9:$B$1040,0))</f>
        <v>127.80760416666664</v>
      </c>
      <c r="I483" s="175">
        <f>Assumptions!$G$55*Assumptions!$G$46*INDEX(Demand!I$9:I$1040, MATCH($C483, Demand!$B$9:$B$1040,0))</f>
        <v>128.21302083333333</v>
      </c>
      <c r="J483" s="175">
        <f>Assumptions!$G$55*Assumptions!$G$46*INDEX(Demand!J$9:J$1040, MATCH($C483, Demand!$B$9:$B$1040,0))</f>
        <v>129.02385416666667</v>
      </c>
      <c r="K483" s="175">
        <f>Assumptions!$G$55*Assumptions!$G$46*INDEX(Demand!K$9:K$1040, MATCH($C483, Demand!$B$9:$B$1040,0))</f>
        <v>131.96312499999999</v>
      </c>
      <c r="L483" s="175">
        <f>Assumptions!$G$55*Assumptions!$G$46*INDEX(Demand!L$9:L$1040, MATCH($C483, Demand!$B$9:$B$1040,0))</f>
        <v>135.51052083333329</v>
      </c>
      <c r="M483" s="175">
        <f>Assumptions!$G$55*Assumptions!$G$46*INDEX(Demand!M$9:M$1040, MATCH($C483, Demand!$B$9:$B$1040,0))</f>
        <v>135.61187499999997</v>
      </c>
      <c r="N483" s="175">
        <f>Assumptions!$G$55*Assumptions!$G$46*INDEX(Demand!N$9:N$1040, MATCH($C483, Demand!$B$9:$B$1040,0))</f>
        <v>135.61187499999997</v>
      </c>
      <c r="O483" s="175">
        <f>Assumptions!$G$55*Assumptions!$G$46*INDEX(Demand!O$9:O$1040, MATCH($C483, Demand!$B$9:$B$1040,0))</f>
        <v>135.61187499999997</v>
      </c>
      <c r="P483" s="175">
        <f>Assumptions!$G$55*Assumptions!$G$46*INDEX(Demand!P$9:P$1040, MATCH($C483, Demand!$B$9:$B$1040,0))</f>
        <v>135.61187499999997</v>
      </c>
      <c r="Q483" s="175">
        <f>Assumptions!$G$55*Assumptions!$G$46*INDEX(Demand!Q$9:Q$1040, MATCH($C483, Demand!$B$9:$B$1040,0))</f>
        <v>135.61187499999997</v>
      </c>
      <c r="R483" s="175">
        <f>Assumptions!$G$55*Assumptions!$G$46*INDEX(Demand!R$9:R$1040, MATCH($C483, Demand!$B$9:$B$1040,0))</f>
        <v>135.61187499999997</v>
      </c>
      <c r="S483" s="175">
        <f>Assumptions!$G$55*Assumptions!$G$46*INDEX(Demand!S$9:S$1040, MATCH($C483, Demand!$B$9:$B$1040,0))</f>
        <v>135.61187499999997</v>
      </c>
      <c r="T483" s="175">
        <f>Assumptions!$G$55*Assumptions!$G$46*INDEX(Demand!T$9:T$1040, MATCH($C483, Demand!$B$9:$B$1040,0))</f>
        <v>135.61187499999997</v>
      </c>
      <c r="U483" s="175">
        <f>Assumptions!$G$55*Assumptions!$G$46*INDEX(Demand!U$9:U$1040, MATCH($C483, Demand!$B$9:$B$1040,0))</f>
        <v>135.61187499999997</v>
      </c>
      <c r="V483" s="175">
        <f>Assumptions!$G$55*Assumptions!$G$46*INDEX(Demand!V$9:V$1040, MATCH($C483, Demand!$B$9:$B$1040,0))</f>
        <v>135.61187499999997</v>
      </c>
      <c r="W483" s="175">
        <f>Assumptions!$G$55*Assumptions!$G$46*INDEX(Demand!W$9:W$1040, MATCH($C483, Demand!$B$9:$B$1040,0))</f>
        <v>135.61187499999997</v>
      </c>
      <c r="X483" s="175">
        <f>Assumptions!$G$55*Assumptions!$G$46*INDEX(Demand!X$9:X$1040, MATCH($C483, Demand!$B$9:$B$1040,0))</f>
        <v>135.61187499999997</v>
      </c>
    </row>
    <row r="484" spans="2:24" s="1" customFormat="1" x14ac:dyDescent="0.2">
      <c r="B484" s="220">
        <f>'Span data'!B485</f>
        <v>10427869</v>
      </c>
      <c r="C484" s="169" t="str">
        <f>'Span data'!C485</f>
        <v>STN011</v>
      </c>
      <c r="D484" s="162"/>
      <c r="E484" s="175">
        <f>Assumptions!$G$55*Assumptions!$G$46*INDEX(Demand!E$9:E$1040, MATCH($C484, Demand!$B$9:$B$1040,0))</f>
        <v>73.887187499999982</v>
      </c>
      <c r="F484" s="175">
        <f>Assumptions!$G$55*Assumptions!$G$46*INDEX(Demand!F$9:F$1040, MATCH($C484, Demand!$B$9:$B$1040,0))</f>
        <v>74.191249999999997</v>
      </c>
      <c r="G484" s="175">
        <f>Assumptions!$G$55*Assumptions!$G$46*INDEX(Demand!G$9:G$1040, MATCH($C484, Demand!$B$9:$B$1040,0))</f>
        <v>74.90072916666665</v>
      </c>
      <c r="H484" s="175">
        <f>Assumptions!$G$55*Assumptions!$G$46*INDEX(Demand!H$9:H$1040, MATCH($C484, Demand!$B$9:$B$1040,0))</f>
        <v>75.306145833333332</v>
      </c>
      <c r="I484" s="175">
        <f>Assumptions!$G$55*Assumptions!$G$46*INDEX(Demand!I$9:I$1040, MATCH($C484, Demand!$B$9:$B$1040,0))</f>
        <v>75.407499999999999</v>
      </c>
      <c r="J484" s="175">
        <f>Assumptions!$G$55*Assumptions!$G$46*INDEX(Demand!J$9:J$1040, MATCH($C484, Demand!$B$9:$B$1040,0))</f>
        <v>75.610208333333318</v>
      </c>
      <c r="K484" s="175">
        <f>Assumptions!$G$55*Assumptions!$G$46*INDEX(Demand!K$9:K$1040, MATCH($C484, Demand!$B$9:$B$1040,0))</f>
        <v>76.421041666666653</v>
      </c>
      <c r="L484" s="175">
        <f>Assumptions!$G$55*Assumptions!$G$46*INDEX(Demand!L$9:L$1040, MATCH($C484, Demand!$B$9:$B$1040,0))</f>
        <v>77.535937499999989</v>
      </c>
      <c r="M484" s="175">
        <f>Assumptions!$G$55*Assumptions!$G$46*INDEX(Demand!M$9:M$1040, MATCH($C484, Demand!$B$9:$B$1040,0))</f>
        <v>77.535937499999989</v>
      </c>
      <c r="N484" s="175">
        <f>Assumptions!$G$55*Assumptions!$G$46*INDEX(Demand!N$9:N$1040, MATCH($C484, Demand!$B$9:$B$1040,0))</f>
        <v>77.535937499999989</v>
      </c>
      <c r="O484" s="175">
        <f>Assumptions!$G$55*Assumptions!$G$46*INDEX(Demand!O$9:O$1040, MATCH($C484, Demand!$B$9:$B$1040,0))</f>
        <v>77.535937499999989</v>
      </c>
      <c r="P484" s="175">
        <f>Assumptions!$G$55*Assumptions!$G$46*INDEX(Demand!P$9:P$1040, MATCH($C484, Demand!$B$9:$B$1040,0))</f>
        <v>77.535937499999989</v>
      </c>
      <c r="Q484" s="175">
        <f>Assumptions!$G$55*Assumptions!$G$46*INDEX(Demand!Q$9:Q$1040, MATCH($C484, Demand!$B$9:$B$1040,0))</f>
        <v>77.535937499999989</v>
      </c>
      <c r="R484" s="175">
        <f>Assumptions!$G$55*Assumptions!$G$46*INDEX(Demand!R$9:R$1040, MATCH($C484, Demand!$B$9:$B$1040,0))</f>
        <v>77.535937499999989</v>
      </c>
      <c r="S484" s="175">
        <f>Assumptions!$G$55*Assumptions!$G$46*INDEX(Demand!S$9:S$1040, MATCH($C484, Demand!$B$9:$B$1040,0))</f>
        <v>77.535937499999989</v>
      </c>
      <c r="T484" s="175">
        <f>Assumptions!$G$55*Assumptions!$G$46*INDEX(Demand!T$9:T$1040, MATCH($C484, Demand!$B$9:$B$1040,0))</f>
        <v>77.535937499999989</v>
      </c>
      <c r="U484" s="175">
        <f>Assumptions!$G$55*Assumptions!$G$46*INDEX(Demand!U$9:U$1040, MATCH($C484, Demand!$B$9:$B$1040,0))</f>
        <v>77.535937499999989</v>
      </c>
      <c r="V484" s="175">
        <f>Assumptions!$G$55*Assumptions!$G$46*INDEX(Demand!V$9:V$1040, MATCH($C484, Demand!$B$9:$B$1040,0))</f>
        <v>77.535937499999989</v>
      </c>
      <c r="W484" s="175">
        <f>Assumptions!$G$55*Assumptions!$G$46*INDEX(Demand!W$9:W$1040, MATCH($C484, Demand!$B$9:$B$1040,0))</f>
        <v>77.535937499999989</v>
      </c>
      <c r="X484" s="175">
        <f>Assumptions!$G$55*Assumptions!$G$46*INDEX(Demand!X$9:X$1040, MATCH($C484, Demand!$B$9:$B$1040,0))</f>
        <v>77.535937499999989</v>
      </c>
    </row>
    <row r="485" spans="2:24" s="1" customFormat="1" x14ac:dyDescent="0.2">
      <c r="B485" s="220">
        <f>'Span data'!B486</f>
        <v>10427995</v>
      </c>
      <c r="C485" s="169" t="str">
        <f>'Span data'!C486</f>
        <v>STN011</v>
      </c>
      <c r="D485" s="162"/>
      <c r="E485" s="175">
        <f>Assumptions!$G$55*Assumptions!$G$46*INDEX(Demand!E$9:E$1040, MATCH($C485, Demand!$B$9:$B$1040,0))</f>
        <v>73.887187499999982</v>
      </c>
      <c r="F485" s="175">
        <f>Assumptions!$G$55*Assumptions!$G$46*INDEX(Demand!F$9:F$1040, MATCH($C485, Demand!$B$9:$B$1040,0))</f>
        <v>74.191249999999997</v>
      </c>
      <c r="G485" s="175">
        <f>Assumptions!$G$55*Assumptions!$G$46*INDEX(Demand!G$9:G$1040, MATCH($C485, Demand!$B$9:$B$1040,0))</f>
        <v>74.90072916666665</v>
      </c>
      <c r="H485" s="175">
        <f>Assumptions!$G$55*Assumptions!$G$46*INDEX(Demand!H$9:H$1040, MATCH($C485, Demand!$B$9:$B$1040,0))</f>
        <v>75.306145833333332</v>
      </c>
      <c r="I485" s="175">
        <f>Assumptions!$G$55*Assumptions!$G$46*INDEX(Demand!I$9:I$1040, MATCH($C485, Demand!$B$9:$B$1040,0))</f>
        <v>75.407499999999999</v>
      </c>
      <c r="J485" s="175">
        <f>Assumptions!$G$55*Assumptions!$G$46*INDEX(Demand!J$9:J$1040, MATCH($C485, Demand!$B$9:$B$1040,0))</f>
        <v>75.610208333333318</v>
      </c>
      <c r="K485" s="175">
        <f>Assumptions!$G$55*Assumptions!$G$46*INDEX(Demand!K$9:K$1040, MATCH($C485, Demand!$B$9:$B$1040,0))</f>
        <v>76.421041666666653</v>
      </c>
      <c r="L485" s="175">
        <f>Assumptions!$G$55*Assumptions!$G$46*INDEX(Demand!L$9:L$1040, MATCH($C485, Demand!$B$9:$B$1040,0))</f>
        <v>77.535937499999989</v>
      </c>
      <c r="M485" s="175">
        <f>Assumptions!$G$55*Assumptions!$G$46*INDEX(Demand!M$9:M$1040, MATCH($C485, Demand!$B$9:$B$1040,0))</f>
        <v>77.535937499999989</v>
      </c>
      <c r="N485" s="175">
        <f>Assumptions!$G$55*Assumptions!$G$46*INDEX(Demand!N$9:N$1040, MATCH($C485, Demand!$B$9:$B$1040,0))</f>
        <v>77.535937499999989</v>
      </c>
      <c r="O485" s="175">
        <f>Assumptions!$G$55*Assumptions!$G$46*INDEX(Demand!O$9:O$1040, MATCH($C485, Demand!$B$9:$B$1040,0))</f>
        <v>77.535937499999989</v>
      </c>
      <c r="P485" s="175">
        <f>Assumptions!$G$55*Assumptions!$G$46*INDEX(Demand!P$9:P$1040, MATCH($C485, Demand!$B$9:$B$1040,0))</f>
        <v>77.535937499999989</v>
      </c>
      <c r="Q485" s="175">
        <f>Assumptions!$G$55*Assumptions!$G$46*INDEX(Demand!Q$9:Q$1040, MATCH($C485, Demand!$B$9:$B$1040,0))</f>
        <v>77.535937499999989</v>
      </c>
      <c r="R485" s="175">
        <f>Assumptions!$G$55*Assumptions!$G$46*INDEX(Demand!R$9:R$1040, MATCH($C485, Demand!$B$9:$B$1040,0))</f>
        <v>77.535937499999989</v>
      </c>
      <c r="S485" s="175">
        <f>Assumptions!$G$55*Assumptions!$G$46*INDEX(Demand!S$9:S$1040, MATCH($C485, Demand!$B$9:$B$1040,0))</f>
        <v>77.535937499999989</v>
      </c>
      <c r="T485" s="175">
        <f>Assumptions!$G$55*Assumptions!$G$46*INDEX(Demand!T$9:T$1040, MATCH($C485, Demand!$B$9:$B$1040,0))</f>
        <v>77.535937499999989</v>
      </c>
      <c r="U485" s="175">
        <f>Assumptions!$G$55*Assumptions!$G$46*INDEX(Demand!U$9:U$1040, MATCH($C485, Demand!$B$9:$B$1040,0))</f>
        <v>77.535937499999989</v>
      </c>
      <c r="V485" s="175">
        <f>Assumptions!$G$55*Assumptions!$G$46*INDEX(Demand!V$9:V$1040, MATCH($C485, Demand!$B$9:$B$1040,0))</f>
        <v>77.535937499999989</v>
      </c>
      <c r="W485" s="175">
        <f>Assumptions!$G$55*Assumptions!$G$46*INDEX(Demand!W$9:W$1040, MATCH($C485, Demand!$B$9:$B$1040,0))</f>
        <v>77.535937499999989</v>
      </c>
      <c r="X485" s="175">
        <f>Assumptions!$G$55*Assumptions!$G$46*INDEX(Demand!X$9:X$1040, MATCH($C485, Demand!$B$9:$B$1040,0))</f>
        <v>77.535937499999989</v>
      </c>
    </row>
    <row r="486" spans="2:24" s="1" customFormat="1" x14ac:dyDescent="0.2">
      <c r="B486" s="220">
        <f>'Span data'!B487</f>
        <v>10428001</v>
      </c>
      <c r="C486" s="169" t="str">
        <f>'Span data'!C487</f>
        <v>STN011</v>
      </c>
      <c r="D486" s="162"/>
      <c r="E486" s="175">
        <f>Assumptions!$G$55*Assumptions!$G$46*INDEX(Demand!E$9:E$1040, MATCH($C486, Demand!$B$9:$B$1040,0))</f>
        <v>73.887187499999982</v>
      </c>
      <c r="F486" s="175">
        <f>Assumptions!$G$55*Assumptions!$G$46*INDEX(Demand!F$9:F$1040, MATCH($C486, Demand!$B$9:$B$1040,0))</f>
        <v>74.191249999999997</v>
      </c>
      <c r="G486" s="175">
        <f>Assumptions!$G$55*Assumptions!$G$46*INDEX(Demand!G$9:G$1040, MATCH($C486, Demand!$B$9:$B$1040,0))</f>
        <v>74.90072916666665</v>
      </c>
      <c r="H486" s="175">
        <f>Assumptions!$G$55*Assumptions!$G$46*INDEX(Demand!H$9:H$1040, MATCH($C486, Demand!$B$9:$B$1040,0))</f>
        <v>75.306145833333332</v>
      </c>
      <c r="I486" s="175">
        <f>Assumptions!$G$55*Assumptions!$G$46*INDEX(Demand!I$9:I$1040, MATCH($C486, Demand!$B$9:$B$1040,0))</f>
        <v>75.407499999999999</v>
      </c>
      <c r="J486" s="175">
        <f>Assumptions!$G$55*Assumptions!$G$46*INDEX(Demand!J$9:J$1040, MATCH($C486, Demand!$B$9:$B$1040,0))</f>
        <v>75.610208333333318</v>
      </c>
      <c r="K486" s="175">
        <f>Assumptions!$G$55*Assumptions!$G$46*INDEX(Demand!K$9:K$1040, MATCH($C486, Demand!$B$9:$B$1040,0))</f>
        <v>76.421041666666653</v>
      </c>
      <c r="L486" s="175">
        <f>Assumptions!$G$55*Assumptions!$G$46*INDEX(Demand!L$9:L$1040, MATCH($C486, Demand!$B$9:$B$1040,0))</f>
        <v>77.535937499999989</v>
      </c>
      <c r="M486" s="175">
        <f>Assumptions!$G$55*Assumptions!$G$46*INDEX(Demand!M$9:M$1040, MATCH($C486, Demand!$B$9:$B$1040,0))</f>
        <v>77.535937499999989</v>
      </c>
      <c r="N486" s="175">
        <f>Assumptions!$G$55*Assumptions!$G$46*INDEX(Demand!N$9:N$1040, MATCH($C486, Demand!$B$9:$B$1040,0))</f>
        <v>77.535937499999989</v>
      </c>
      <c r="O486" s="175">
        <f>Assumptions!$G$55*Assumptions!$G$46*INDEX(Demand!O$9:O$1040, MATCH($C486, Demand!$B$9:$B$1040,0))</f>
        <v>77.535937499999989</v>
      </c>
      <c r="P486" s="175">
        <f>Assumptions!$G$55*Assumptions!$G$46*INDEX(Demand!P$9:P$1040, MATCH($C486, Demand!$B$9:$B$1040,0))</f>
        <v>77.535937499999989</v>
      </c>
      <c r="Q486" s="175">
        <f>Assumptions!$G$55*Assumptions!$G$46*INDEX(Demand!Q$9:Q$1040, MATCH($C486, Demand!$B$9:$B$1040,0))</f>
        <v>77.535937499999989</v>
      </c>
      <c r="R486" s="175">
        <f>Assumptions!$G$55*Assumptions!$G$46*INDEX(Demand!R$9:R$1040, MATCH($C486, Demand!$B$9:$B$1040,0))</f>
        <v>77.535937499999989</v>
      </c>
      <c r="S486" s="175">
        <f>Assumptions!$G$55*Assumptions!$G$46*INDEX(Demand!S$9:S$1040, MATCH($C486, Demand!$B$9:$B$1040,0))</f>
        <v>77.535937499999989</v>
      </c>
      <c r="T486" s="175">
        <f>Assumptions!$G$55*Assumptions!$G$46*INDEX(Demand!T$9:T$1040, MATCH($C486, Demand!$B$9:$B$1040,0))</f>
        <v>77.535937499999989</v>
      </c>
      <c r="U486" s="175">
        <f>Assumptions!$G$55*Assumptions!$G$46*INDEX(Demand!U$9:U$1040, MATCH($C486, Demand!$B$9:$B$1040,0))</f>
        <v>77.535937499999989</v>
      </c>
      <c r="V486" s="175">
        <f>Assumptions!$G$55*Assumptions!$G$46*INDEX(Demand!V$9:V$1040, MATCH($C486, Demand!$B$9:$B$1040,0))</f>
        <v>77.535937499999989</v>
      </c>
      <c r="W486" s="175">
        <f>Assumptions!$G$55*Assumptions!$G$46*INDEX(Demand!W$9:W$1040, MATCH($C486, Demand!$B$9:$B$1040,0))</f>
        <v>77.535937499999989</v>
      </c>
      <c r="X486" s="175">
        <f>Assumptions!$G$55*Assumptions!$G$46*INDEX(Demand!X$9:X$1040, MATCH($C486, Demand!$B$9:$B$1040,0))</f>
        <v>77.535937499999989</v>
      </c>
    </row>
    <row r="487" spans="2:24" s="1" customFormat="1" x14ac:dyDescent="0.2">
      <c r="B487" s="220">
        <f>'Span data'!B488</f>
        <v>10428002</v>
      </c>
      <c r="C487" s="169" t="str">
        <f>'Span data'!C488</f>
        <v>STN011</v>
      </c>
      <c r="D487" s="162"/>
      <c r="E487" s="175">
        <f>Assumptions!$G$55*Assumptions!$G$46*INDEX(Demand!E$9:E$1040, MATCH($C487, Demand!$B$9:$B$1040,0))</f>
        <v>73.887187499999982</v>
      </c>
      <c r="F487" s="175">
        <f>Assumptions!$G$55*Assumptions!$G$46*INDEX(Demand!F$9:F$1040, MATCH($C487, Demand!$B$9:$B$1040,0))</f>
        <v>74.191249999999997</v>
      </c>
      <c r="G487" s="175">
        <f>Assumptions!$G$55*Assumptions!$G$46*INDEX(Demand!G$9:G$1040, MATCH($C487, Demand!$B$9:$B$1040,0))</f>
        <v>74.90072916666665</v>
      </c>
      <c r="H487" s="175">
        <f>Assumptions!$G$55*Assumptions!$G$46*INDEX(Demand!H$9:H$1040, MATCH($C487, Demand!$B$9:$B$1040,0))</f>
        <v>75.306145833333332</v>
      </c>
      <c r="I487" s="175">
        <f>Assumptions!$G$55*Assumptions!$G$46*INDEX(Demand!I$9:I$1040, MATCH($C487, Demand!$B$9:$B$1040,0))</f>
        <v>75.407499999999999</v>
      </c>
      <c r="J487" s="175">
        <f>Assumptions!$G$55*Assumptions!$G$46*INDEX(Demand!J$9:J$1040, MATCH($C487, Demand!$B$9:$B$1040,0))</f>
        <v>75.610208333333318</v>
      </c>
      <c r="K487" s="175">
        <f>Assumptions!$G$55*Assumptions!$G$46*INDEX(Demand!K$9:K$1040, MATCH($C487, Demand!$B$9:$B$1040,0))</f>
        <v>76.421041666666653</v>
      </c>
      <c r="L487" s="175">
        <f>Assumptions!$G$55*Assumptions!$G$46*INDEX(Demand!L$9:L$1040, MATCH($C487, Demand!$B$9:$B$1040,0))</f>
        <v>77.535937499999989</v>
      </c>
      <c r="M487" s="175">
        <f>Assumptions!$G$55*Assumptions!$G$46*INDEX(Demand!M$9:M$1040, MATCH($C487, Demand!$B$9:$B$1040,0))</f>
        <v>77.535937499999989</v>
      </c>
      <c r="N487" s="175">
        <f>Assumptions!$G$55*Assumptions!$G$46*INDEX(Demand!N$9:N$1040, MATCH($C487, Demand!$B$9:$B$1040,0))</f>
        <v>77.535937499999989</v>
      </c>
      <c r="O487" s="175">
        <f>Assumptions!$G$55*Assumptions!$G$46*INDEX(Demand!O$9:O$1040, MATCH($C487, Demand!$B$9:$B$1040,0))</f>
        <v>77.535937499999989</v>
      </c>
      <c r="P487" s="175">
        <f>Assumptions!$G$55*Assumptions!$G$46*INDEX(Demand!P$9:P$1040, MATCH($C487, Demand!$B$9:$B$1040,0))</f>
        <v>77.535937499999989</v>
      </c>
      <c r="Q487" s="175">
        <f>Assumptions!$G$55*Assumptions!$G$46*INDEX(Demand!Q$9:Q$1040, MATCH($C487, Demand!$B$9:$B$1040,0))</f>
        <v>77.535937499999989</v>
      </c>
      <c r="R487" s="175">
        <f>Assumptions!$G$55*Assumptions!$G$46*INDEX(Demand!R$9:R$1040, MATCH($C487, Demand!$B$9:$B$1040,0))</f>
        <v>77.535937499999989</v>
      </c>
      <c r="S487" s="175">
        <f>Assumptions!$G$55*Assumptions!$G$46*INDEX(Demand!S$9:S$1040, MATCH($C487, Demand!$B$9:$B$1040,0))</f>
        <v>77.535937499999989</v>
      </c>
      <c r="T487" s="175">
        <f>Assumptions!$G$55*Assumptions!$G$46*INDEX(Demand!T$9:T$1040, MATCH($C487, Demand!$B$9:$B$1040,0))</f>
        <v>77.535937499999989</v>
      </c>
      <c r="U487" s="175">
        <f>Assumptions!$G$55*Assumptions!$G$46*INDEX(Demand!U$9:U$1040, MATCH($C487, Demand!$B$9:$B$1040,0))</f>
        <v>77.535937499999989</v>
      </c>
      <c r="V487" s="175">
        <f>Assumptions!$G$55*Assumptions!$G$46*INDEX(Demand!V$9:V$1040, MATCH($C487, Demand!$B$9:$B$1040,0))</f>
        <v>77.535937499999989</v>
      </c>
      <c r="W487" s="175">
        <f>Assumptions!$G$55*Assumptions!$G$46*INDEX(Demand!W$9:W$1040, MATCH($C487, Demand!$B$9:$B$1040,0))</f>
        <v>77.535937499999989</v>
      </c>
      <c r="X487" s="175">
        <f>Assumptions!$G$55*Assumptions!$G$46*INDEX(Demand!X$9:X$1040, MATCH($C487, Demand!$B$9:$B$1040,0))</f>
        <v>77.535937499999989</v>
      </c>
    </row>
    <row r="488" spans="2:24" s="1" customFormat="1" x14ac:dyDescent="0.2">
      <c r="B488" s="220">
        <f>'Span data'!B489</f>
        <v>10428050</v>
      </c>
      <c r="C488" s="169" t="str">
        <f>'Span data'!C489</f>
        <v>STN011</v>
      </c>
      <c r="D488" s="162"/>
      <c r="E488" s="175">
        <f>Assumptions!$G$55*Assumptions!$G$46*INDEX(Demand!E$9:E$1040, MATCH($C488, Demand!$B$9:$B$1040,0))</f>
        <v>73.887187499999982</v>
      </c>
      <c r="F488" s="175">
        <f>Assumptions!$G$55*Assumptions!$G$46*INDEX(Demand!F$9:F$1040, MATCH($C488, Demand!$B$9:$B$1040,0))</f>
        <v>74.191249999999997</v>
      </c>
      <c r="G488" s="175">
        <f>Assumptions!$G$55*Assumptions!$G$46*INDEX(Demand!G$9:G$1040, MATCH($C488, Demand!$B$9:$B$1040,0))</f>
        <v>74.90072916666665</v>
      </c>
      <c r="H488" s="175">
        <f>Assumptions!$G$55*Assumptions!$G$46*INDEX(Demand!H$9:H$1040, MATCH($C488, Demand!$B$9:$B$1040,0))</f>
        <v>75.306145833333332</v>
      </c>
      <c r="I488" s="175">
        <f>Assumptions!$G$55*Assumptions!$G$46*INDEX(Demand!I$9:I$1040, MATCH($C488, Demand!$B$9:$B$1040,0))</f>
        <v>75.407499999999999</v>
      </c>
      <c r="J488" s="175">
        <f>Assumptions!$G$55*Assumptions!$G$46*INDEX(Demand!J$9:J$1040, MATCH($C488, Demand!$B$9:$B$1040,0))</f>
        <v>75.610208333333318</v>
      </c>
      <c r="K488" s="175">
        <f>Assumptions!$G$55*Assumptions!$G$46*INDEX(Demand!K$9:K$1040, MATCH($C488, Demand!$B$9:$B$1040,0))</f>
        <v>76.421041666666653</v>
      </c>
      <c r="L488" s="175">
        <f>Assumptions!$G$55*Assumptions!$G$46*INDEX(Demand!L$9:L$1040, MATCH($C488, Demand!$B$9:$B$1040,0))</f>
        <v>77.535937499999989</v>
      </c>
      <c r="M488" s="175">
        <f>Assumptions!$G$55*Assumptions!$G$46*INDEX(Demand!M$9:M$1040, MATCH($C488, Demand!$B$9:$B$1040,0))</f>
        <v>77.535937499999989</v>
      </c>
      <c r="N488" s="175">
        <f>Assumptions!$G$55*Assumptions!$G$46*INDEX(Demand!N$9:N$1040, MATCH($C488, Demand!$B$9:$B$1040,0))</f>
        <v>77.535937499999989</v>
      </c>
      <c r="O488" s="175">
        <f>Assumptions!$G$55*Assumptions!$G$46*INDEX(Demand!O$9:O$1040, MATCH($C488, Demand!$B$9:$B$1040,0))</f>
        <v>77.535937499999989</v>
      </c>
      <c r="P488" s="175">
        <f>Assumptions!$G$55*Assumptions!$G$46*INDEX(Demand!P$9:P$1040, MATCH($C488, Demand!$B$9:$B$1040,0))</f>
        <v>77.535937499999989</v>
      </c>
      <c r="Q488" s="175">
        <f>Assumptions!$G$55*Assumptions!$G$46*INDEX(Demand!Q$9:Q$1040, MATCH($C488, Demand!$B$9:$B$1040,0))</f>
        <v>77.535937499999989</v>
      </c>
      <c r="R488" s="175">
        <f>Assumptions!$G$55*Assumptions!$G$46*INDEX(Demand!R$9:R$1040, MATCH($C488, Demand!$B$9:$B$1040,0))</f>
        <v>77.535937499999989</v>
      </c>
      <c r="S488" s="175">
        <f>Assumptions!$G$55*Assumptions!$G$46*INDEX(Demand!S$9:S$1040, MATCH($C488, Demand!$B$9:$B$1040,0))</f>
        <v>77.535937499999989</v>
      </c>
      <c r="T488" s="175">
        <f>Assumptions!$G$55*Assumptions!$G$46*INDEX(Demand!T$9:T$1040, MATCH($C488, Demand!$B$9:$B$1040,0))</f>
        <v>77.535937499999989</v>
      </c>
      <c r="U488" s="175">
        <f>Assumptions!$G$55*Assumptions!$G$46*INDEX(Demand!U$9:U$1040, MATCH($C488, Demand!$B$9:$B$1040,0))</f>
        <v>77.535937499999989</v>
      </c>
      <c r="V488" s="175">
        <f>Assumptions!$G$55*Assumptions!$G$46*INDEX(Demand!V$9:V$1040, MATCH($C488, Demand!$B$9:$B$1040,0))</f>
        <v>77.535937499999989</v>
      </c>
      <c r="W488" s="175">
        <f>Assumptions!$G$55*Assumptions!$G$46*INDEX(Demand!W$9:W$1040, MATCH($C488, Demand!$B$9:$B$1040,0))</f>
        <v>77.535937499999989</v>
      </c>
      <c r="X488" s="175">
        <f>Assumptions!$G$55*Assumptions!$G$46*INDEX(Demand!X$9:X$1040, MATCH($C488, Demand!$B$9:$B$1040,0))</f>
        <v>77.535937499999989</v>
      </c>
    </row>
    <row r="489" spans="2:24" s="1" customFormat="1" x14ac:dyDescent="0.2">
      <c r="B489" s="220">
        <f>'Span data'!B490</f>
        <v>10428821</v>
      </c>
      <c r="C489" s="169" t="str">
        <f>'Span data'!C490</f>
        <v>KGT002</v>
      </c>
      <c r="D489" s="162"/>
      <c r="E489" s="175">
        <f>Assumptions!$G$55*Assumptions!$G$46*INDEX(Demand!E$9:E$1040, MATCH($C489, Demand!$B$9:$B$1040,0))</f>
        <v>70.54249999999999</v>
      </c>
      <c r="F489" s="175">
        <f>Assumptions!$G$55*Assumptions!$G$46*INDEX(Demand!F$9:F$1040, MATCH($C489, Demand!$B$9:$B$1040,0))</f>
        <v>70.643854166666657</v>
      </c>
      <c r="G489" s="175">
        <f>Assumptions!$G$55*Assumptions!$G$46*INDEX(Demand!G$9:G$1040, MATCH($C489, Demand!$B$9:$B$1040,0))</f>
        <v>70.947916666666657</v>
      </c>
      <c r="H489" s="175">
        <f>Assumptions!$G$55*Assumptions!$G$46*INDEX(Demand!H$9:H$1040, MATCH($C489, Demand!$B$9:$B$1040,0))</f>
        <v>71.049270833333324</v>
      </c>
      <c r="I489" s="175">
        <f>Assumptions!$G$55*Assumptions!$G$46*INDEX(Demand!I$9:I$1040, MATCH($C489, Demand!$B$9:$B$1040,0))</f>
        <v>70.643854166666657</v>
      </c>
      <c r="J489" s="175">
        <f>Assumptions!$G$55*Assumptions!$G$46*INDEX(Demand!J$9:J$1040, MATCH($C489, Demand!$B$9:$B$1040,0))</f>
        <v>70.238437499999989</v>
      </c>
      <c r="K489" s="175">
        <f>Assumptions!$G$55*Assumptions!$G$46*INDEX(Demand!K$9:K$1040, MATCH($C489, Demand!$B$9:$B$1040,0))</f>
        <v>70.441145833333337</v>
      </c>
      <c r="L489" s="175">
        <f>Assumptions!$G$55*Assumptions!$G$46*INDEX(Demand!L$9:L$1040, MATCH($C489, Demand!$B$9:$B$1040,0))</f>
        <v>70.846562500000005</v>
      </c>
      <c r="M489" s="175">
        <f>Assumptions!$G$55*Assumptions!$G$46*INDEX(Demand!M$9:M$1040, MATCH($C489, Demand!$B$9:$B$1040,0))</f>
        <v>70.441145833333337</v>
      </c>
      <c r="N489" s="175">
        <f>Assumptions!$G$55*Assumptions!$G$46*INDEX(Demand!N$9:N$1040, MATCH($C489, Demand!$B$9:$B$1040,0))</f>
        <v>70.441145833333337</v>
      </c>
      <c r="O489" s="175">
        <f>Assumptions!$G$55*Assumptions!$G$46*INDEX(Demand!O$9:O$1040, MATCH($C489, Demand!$B$9:$B$1040,0))</f>
        <v>70.441145833333337</v>
      </c>
      <c r="P489" s="175">
        <f>Assumptions!$G$55*Assumptions!$G$46*INDEX(Demand!P$9:P$1040, MATCH($C489, Demand!$B$9:$B$1040,0))</f>
        <v>70.441145833333337</v>
      </c>
      <c r="Q489" s="175">
        <f>Assumptions!$G$55*Assumptions!$G$46*INDEX(Demand!Q$9:Q$1040, MATCH($C489, Demand!$B$9:$B$1040,0))</f>
        <v>70.441145833333337</v>
      </c>
      <c r="R489" s="175">
        <f>Assumptions!$G$55*Assumptions!$G$46*INDEX(Demand!R$9:R$1040, MATCH($C489, Demand!$B$9:$B$1040,0))</f>
        <v>70.441145833333337</v>
      </c>
      <c r="S489" s="175">
        <f>Assumptions!$G$55*Assumptions!$G$46*INDEX(Demand!S$9:S$1040, MATCH($C489, Demand!$B$9:$B$1040,0))</f>
        <v>70.441145833333337</v>
      </c>
      <c r="T489" s="175">
        <f>Assumptions!$G$55*Assumptions!$G$46*INDEX(Demand!T$9:T$1040, MATCH($C489, Demand!$B$9:$B$1040,0))</f>
        <v>70.441145833333337</v>
      </c>
      <c r="U489" s="175">
        <f>Assumptions!$G$55*Assumptions!$G$46*INDEX(Demand!U$9:U$1040, MATCH($C489, Demand!$B$9:$B$1040,0))</f>
        <v>70.441145833333337</v>
      </c>
      <c r="V489" s="175">
        <f>Assumptions!$G$55*Assumptions!$G$46*INDEX(Demand!V$9:V$1040, MATCH($C489, Demand!$B$9:$B$1040,0))</f>
        <v>70.441145833333337</v>
      </c>
      <c r="W489" s="175">
        <f>Assumptions!$G$55*Assumptions!$G$46*INDEX(Demand!W$9:W$1040, MATCH($C489, Demand!$B$9:$B$1040,0))</f>
        <v>70.441145833333337</v>
      </c>
      <c r="X489" s="175">
        <f>Assumptions!$G$55*Assumptions!$G$46*INDEX(Demand!X$9:X$1040, MATCH($C489, Demand!$B$9:$B$1040,0))</f>
        <v>70.441145833333337</v>
      </c>
    </row>
    <row r="490" spans="2:24" s="1" customFormat="1" x14ac:dyDescent="0.2">
      <c r="B490" s="220">
        <f>'Span data'!B491</f>
        <v>10429014</v>
      </c>
      <c r="C490" s="169" t="str">
        <f>'Span data'!C491</f>
        <v>CME016</v>
      </c>
      <c r="D490" s="162"/>
      <c r="E490" s="175">
        <f>Assumptions!$G$55*Assumptions!$G$46*INDEX(Demand!E$9:E$1040, MATCH($C490, Demand!$B$9:$B$1040,0))</f>
        <v>94.158020833333325</v>
      </c>
      <c r="F490" s="175">
        <f>Assumptions!$G$55*Assumptions!$G$46*INDEX(Demand!F$9:F$1040, MATCH($C490, Demand!$B$9:$B$1040,0))</f>
        <v>95.374270833333327</v>
      </c>
      <c r="G490" s="175">
        <f>Assumptions!$G$55*Assumptions!$G$46*INDEX(Demand!G$9:G$1040, MATCH($C490, Demand!$B$9:$B$1040,0))</f>
        <v>96.89458333333333</v>
      </c>
      <c r="H490" s="175">
        <f>Assumptions!$G$55*Assumptions!$G$46*INDEX(Demand!H$9:H$1040, MATCH($C490, Demand!$B$9:$B$1040,0))</f>
        <v>98.414895833333333</v>
      </c>
      <c r="I490" s="175">
        <f>Assumptions!$G$55*Assumptions!$G$46*INDEX(Demand!I$9:I$1040, MATCH($C490, Demand!$B$9:$B$1040,0))</f>
        <v>99.124374999999986</v>
      </c>
      <c r="J490" s="175">
        <f>Assumptions!$G$55*Assumptions!$G$46*INDEX(Demand!J$9:J$1040, MATCH($C490, Demand!$B$9:$B$1040,0))</f>
        <v>99.935208333333321</v>
      </c>
      <c r="K490" s="175">
        <f>Assumptions!$G$55*Assumptions!$G$46*INDEX(Demand!K$9:K$1040, MATCH($C490, Demand!$B$9:$B$1040,0))</f>
        <v>101.75958333333332</v>
      </c>
      <c r="L490" s="175">
        <f>Assumptions!$G$55*Assumptions!$G$46*INDEX(Demand!L$9:L$1040, MATCH($C490, Demand!$B$9:$B$1040,0))</f>
        <v>104.1920833333333</v>
      </c>
      <c r="M490" s="175">
        <f>Assumptions!$G$55*Assumptions!$G$46*INDEX(Demand!M$9:M$1040, MATCH($C490, Demand!$B$9:$B$1040,0))</f>
        <v>105.205625</v>
      </c>
      <c r="N490" s="175">
        <f>Assumptions!$G$55*Assumptions!$G$46*INDEX(Demand!N$9:N$1040, MATCH($C490, Demand!$B$9:$B$1040,0))</f>
        <v>105.205625</v>
      </c>
      <c r="O490" s="175">
        <f>Assumptions!$G$55*Assumptions!$G$46*INDEX(Demand!O$9:O$1040, MATCH($C490, Demand!$B$9:$B$1040,0))</f>
        <v>105.205625</v>
      </c>
      <c r="P490" s="175">
        <f>Assumptions!$G$55*Assumptions!$G$46*INDEX(Demand!P$9:P$1040, MATCH($C490, Demand!$B$9:$B$1040,0))</f>
        <v>105.205625</v>
      </c>
      <c r="Q490" s="175">
        <f>Assumptions!$G$55*Assumptions!$G$46*INDEX(Demand!Q$9:Q$1040, MATCH($C490, Demand!$B$9:$B$1040,0))</f>
        <v>105.205625</v>
      </c>
      <c r="R490" s="175">
        <f>Assumptions!$G$55*Assumptions!$G$46*INDEX(Demand!R$9:R$1040, MATCH($C490, Demand!$B$9:$B$1040,0))</f>
        <v>105.205625</v>
      </c>
      <c r="S490" s="175">
        <f>Assumptions!$G$55*Assumptions!$G$46*INDEX(Demand!S$9:S$1040, MATCH($C490, Demand!$B$9:$B$1040,0))</f>
        <v>105.205625</v>
      </c>
      <c r="T490" s="175">
        <f>Assumptions!$G$55*Assumptions!$G$46*INDEX(Demand!T$9:T$1040, MATCH($C490, Demand!$B$9:$B$1040,0))</f>
        <v>105.205625</v>
      </c>
      <c r="U490" s="175">
        <f>Assumptions!$G$55*Assumptions!$G$46*INDEX(Demand!U$9:U$1040, MATCH($C490, Demand!$B$9:$B$1040,0))</f>
        <v>105.205625</v>
      </c>
      <c r="V490" s="175">
        <f>Assumptions!$G$55*Assumptions!$G$46*INDEX(Demand!V$9:V$1040, MATCH($C490, Demand!$B$9:$B$1040,0))</f>
        <v>105.205625</v>
      </c>
      <c r="W490" s="175">
        <f>Assumptions!$G$55*Assumptions!$G$46*INDEX(Demand!W$9:W$1040, MATCH($C490, Demand!$B$9:$B$1040,0))</f>
        <v>105.205625</v>
      </c>
      <c r="X490" s="175">
        <f>Assumptions!$G$55*Assumptions!$G$46*INDEX(Demand!X$9:X$1040, MATCH($C490, Demand!$B$9:$B$1040,0))</f>
        <v>105.205625</v>
      </c>
    </row>
    <row r="491" spans="2:24" s="1" customFormat="1" x14ac:dyDescent="0.2">
      <c r="B491" s="220">
        <f>'Span data'!B492</f>
        <v>10431269</v>
      </c>
      <c r="C491" s="169" t="str">
        <f>'Span data'!C492</f>
        <v>NKA005</v>
      </c>
      <c r="D491" s="162"/>
      <c r="E491" s="175">
        <f>Assumptions!$G$55*Assumptions!$G$46*INDEX(Demand!E$9:E$1040, MATCH($C491, Demand!$B$9:$B$1040,0))</f>
        <v>45.203958333333333</v>
      </c>
      <c r="F491" s="175">
        <f>Assumptions!$G$55*Assumptions!$G$46*INDEX(Demand!F$9:F$1040, MATCH($C491, Demand!$B$9:$B$1040,0))</f>
        <v>45.812083333333327</v>
      </c>
      <c r="G491" s="175">
        <f>Assumptions!$G$55*Assumptions!$G$46*INDEX(Demand!G$9:G$1040, MATCH($C491, Demand!$B$9:$B$1040,0))</f>
        <v>46.724270833333328</v>
      </c>
      <c r="H491" s="175">
        <f>Assumptions!$G$55*Assumptions!$G$46*INDEX(Demand!H$9:H$1040, MATCH($C491, Demand!$B$9:$B$1040,0))</f>
        <v>47.332395833333329</v>
      </c>
      <c r="I491" s="175">
        <f>Assumptions!$G$55*Assumptions!$G$46*INDEX(Demand!I$9:I$1040, MATCH($C491, Demand!$B$9:$B$1040,0))</f>
        <v>47.433749999999996</v>
      </c>
      <c r="J491" s="175">
        <f>Assumptions!$G$55*Assumptions!$G$46*INDEX(Demand!J$9:J$1040, MATCH($C491, Demand!$B$9:$B$1040,0))</f>
        <v>47.737812499999997</v>
      </c>
      <c r="K491" s="175">
        <f>Assumptions!$G$55*Assumptions!$G$46*INDEX(Demand!K$9:K$1040, MATCH($C491, Demand!$B$9:$B$1040,0))</f>
        <v>48.65</v>
      </c>
      <c r="L491" s="175">
        <f>Assumptions!$G$55*Assumptions!$G$46*INDEX(Demand!L$9:L$1040, MATCH($C491, Demand!$B$9:$B$1040,0))</f>
        <v>49.866249999999994</v>
      </c>
      <c r="M491" s="175">
        <f>Assumptions!$G$55*Assumptions!$G$46*INDEX(Demand!M$9:M$1040, MATCH($C491, Demand!$B$9:$B$1040,0))</f>
        <v>49.866249999999994</v>
      </c>
      <c r="N491" s="175">
        <f>Assumptions!$G$55*Assumptions!$G$46*INDEX(Demand!N$9:N$1040, MATCH($C491, Demand!$B$9:$B$1040,0))</f>
        <v>49.866249999999994</v>
      </c>
      <c r="O491" s="175">
        <f>Assumptions!$G$55*Assumptions!$G$46*INDEX(Demand!O$9:O$1040, MATCH($C491, Demand!$B$9:$B$1040,0))</f>
        <v>49.866249999999994</v>
      </c>
      <c r="P491" s="175">
        <f>Assumptions!$G$55*Assumptions!$G$46*INDEX(Demand!P$9:P$1040, MATCH($C491, Demand!$B$9:$B$1040,0))</f>
        <v>49.866249999999994</v>
      </c>
      <c r="Q491" s="175">
        <f>Assumptions!$G$55*Assumptions!$G$46*INDEX(Demand!Q$9:Q$1040, MATCH($C491, Demand!$B$9:$B$1040,0))</f>
        <v>49.866249999999994</v>
      </c>
      <c r="R491" s="175">
        <f>Assumptions!$G$55*Assumptions!$G$46*INDEX(Demand!R$9:R$1040, MATCH($C491, Demand!$B$9:$B$1040,0))</f>
        <v>49.866249999999994</v>
      </c>
      <c r="S491" s="175">
        <f>Assumptions!$G$55*Assumptions!$G$46*INDEX(Demand!S$9:S$1040, MATCH($C491, Demand!$B$9:$B$1040,0))</f>
        <v>49.866249999999994</v>
      </c>
      <c r="T491" s="175">
        <f>Assumptions!$G$55*Assumptions!$G$46*INDEX(Demand!T$9:T$1040, MATCH($C491, Demand!$B$9:$B$1040,0))</f>
        <v>49.866249999999994</v>
      </c>
      <c r="U491" s="175">
        <f>Assumptions!$G$55*Assumptions!$G$46*INDEX(Demand!U$9:U$1040, MATCH($C491, Demand!$B$9:$B$1040,0))</f>
        <v>49.866249999999994</v>
      </c>
      <c r="V491" s="175">
        <f>Assumptions!$G$55*Assumptions!$G$46*INDEX(Demand!V$9:V$1040, MATCH($C491, Demand!$B$9:$B$1040,0))</f>
        <v>49.866249999999994</v>
      </c>
      <c r="W491" s="175">
        <f>Assumptions!$G$55*Assumptions!$G$46*INDEX(Demand!W$9:W$1040, MATCH($C491, Demand!$B$9:$B$1040,0))</f>
        <v>49.866249999999994</v>
      </c>
      <c r="X491" s="175">
        <f>Assumptions!$G$55*Assumptions!$G$46*INDEX(Demand!X$9:X$1040, MATCH($C491, Demand!$B$9:$B$1040,0))</f>
        <v>49.866249999999994</v>
      </c>
    </row>
    <row r="492" spans="2:24" s="1" customFormat="1" x14ac:dyDescent="0.2">
      <c r="B492" s="220">
        <f>'Span data'!B493</f>
        <v>10431301</v>
      </c>
      <c r="C492" s="169" t="str">
        <f>'Span data'!C493</f>
        <v>NKA005</v>
      </c>
      <c r="D492" s="162"/>
      <c r="E492" s="175">
        <f>Assumptions!$G$55*Assumptions!$G$46*INDEX(Demand!E$9:E$1040, MATCH($C492, Demand!$B$9:$B$1040,0))</f>
        <v>45.203958333333333</v>
      </c>
      <c r="F492" s="175">
        <f>Assumptions!$G$55*Assumptions!$G$46*INDEX(Demand!F$9:F$1040, MATCH($C492, Demand!$B$9:$B$1040,0))</f>
        <v>45.812083333333327</v>
      </c>
      <c r="G492" s="175">
        <f>Assumptions!$G$55*Assumptions!$G$46*INDEX(Demand!G$9:G$1040, MATCH($C492, Demand!$B$9:$B$1040,0))</f>
        <v>46.724270833333328</v>
      </c>
      <c r="H492" s="175">
        <f>Assumptions!$G$55*Assumptions!$G$46*INDEX(Demand!H$9:H$1040, MATCH($C492, Demand!$B$9:$B$1040,0))</f>
        <v>47.332395833333329</v>
      </c>
      <c r="I492" s="175">
        <f>Assumptions!$G$55*Assumptions!$G$46*INDEX(Demand!I$9:I$1040, MATCH($C492, Demand!$B$9:$B$1040,0))</f>
        <v>47.433749999999996</v>
      </c>
      <c r="J492" s="175">
        <f>Assumptions!$G$55*Assumptions!$G$46*INDEX(Demand!J$9:J$1040, MATCH($C492, Demand!$B$9:$B$1040,0))</f>
        <v>47.737812499999997</v>
      </c>
      <c r="K492" s="175">
        <f>Assumptions!$G$55*Assumptions!$G$46*INDEX(Demand!K$9:K$1040, MATCH($C492, Demand!$B$9:$B$1040,0))</f>
        <v>48.65</v>
      </c>
      <c r="L492" s="175">
        <f>Assumptions!$G$55*Assumptions!$G$46*INDEX(Demand!L$9:L$1040, MATCH($C492, Demand!$B$9:$B$1040,0))</f>
        <v>49.866249999999994</v>
      </c>
      <c r="M492" s="175">
        <f>Assumptions!$G$55*Assumptions!$G$46*INDEX(Demand!M$9:M$1040, MATCH($C492, Demand!$B$9:$B$1040,0))</f>
        <v>49.866249999999994</v>
      </c>
      <c r="N492" s="175">
        <f>Assumptions!$G$55*Assumptions!$G$46*INDEX(Demand!N$9:N$1040, MATCH($C492, Demand!$B$9:$B$1040,0))</f>
        <v>49.866249999999994</v>
      </c>
      <c r="O492" s="175">
        <f>Assumptions!$G$55*Assumptions!$G$46*INDEX(Demand!O$9:O$1040, MATCH($C492, Demand!$B$9:$B$1040,0))</f>
        <v>49.866249999999994</v>
      </c>
      <c r="P492" s="175">
        <f>Assumptions!$G$55*Assumptions!$G$46*INDEX(Demand!P$9:P$1040, MATCH($C492, Demand!$B$9:$B$1040,0))</f>
        <v>49.866249999999994</v>
      </c>
      <c r="Q492" s="175">
        <f>Assumptions!$G$55*Assumptions!$G$46*INDEX(Demand!Q$9:Q$1040, MATCH($C492, Demand!$B$9:$B$1040,0))</f>
        <v>49.866249999999994</v>
      </c>
      <c r="R492" s="175">
        <f>Assumptions!$G$55*Assumptions!$G$46*INDEX(Demand!R$9:R$1040, MATCH($C492, Demand!$B$9:$B$1040,0))</f>
        <v>49.866249999999994</v>
      </c>
      <c r="S492" s="175">
        <f>Assumptions!$G$55*Assumptions!$G$46*INDEX(Demand!S$9:S$1040, MATCH($C492, Demand!$B$9:$B$1040,0))</f>
        <v>49.866249999999994</v>
      </c>
      <c r="T492" s="175">
        <f>Assumptions!$G$55*Assumptions!$G$46*INDEX(Demand!T$9:T$1040, MATCH($C492, Demand!$B$9:$B$1040,0))</f>
        <v>49.866249999999994</v>
      </c>
      <c r="U492" s="175">
        <f>Assumptions!$G$55*Assumptions!$G$46*INDEX(Demand!U$9:U$1040, MATCH($C492, Demand!$B$9:$B$1040,0))</f>
        <v>49.866249999999994</v>
      </c>
      <c r="V492" s="175">
        <f>Assumptions!$G$55*Assumptions!$G$46*INDEX(Demand!V$9:V$1040, MATCH($C492, Demand!$B$9:$B$1040,0))</f>
        <v>49.866249999999994</v>
      </c>
      <c r="W492" s="175">
        <f>Assumptions!$G$55*Assumptions!$G$46*INDEX(Demand!W$9:W$1040, MATCH($C492, Demand!$B$9:$B$1040,0))</f>
        <v>49.866249999999994</v>
      </c>
      <c r="X492" s="175">
        <f>Assumptions!$G$55*Assumptions!$G$46*INDEX(Demand!X$9:X$1040, MATCH($C492, Demand!$B$9:$B$1040,0))</f>
        <v>49.866249999999994</v>
      </c>
    </row>
    <row r="493" spans="2:24" s="1" customFormat="1" x14ac:dyDescent="0.2">
      <c r="B493" s="220">
        <f>'Span data'!B494</f>
        <v>10431302</v>
      </c>
      <c r="C493" s="169" t="str">
        <f>'Span data'!C494</f>
        <v>NKA005</v>
      </c>
      <c r="D493" s="162"/>
      <c r="E493" s="175">
        <f>Assumptions!$G$55*Assumptions!$G$46*INDEX(Demand!E$9:E$1040, MATCH($C493, Demand!$B$9:$B$1040,0))</f>
        <v>45.203958333333333</v>
      </c>
      <c r="F493" s="175">
        <f>Assumptions!$G$55*Assumptions!$G$46*INDEX(Demand!F$9:F$1040, MATCH($C493, Demand!$B$9:$B$1040,0))</f>
        <v>45.812083333333327</v>
      </c>
      <c r="G493" s="175">
        <f>Assumptions!$G$55*Assumptions!$G$46*INDEX(Demand!G$9:G$1040, MATCH($C493, Demand!$B$9:$B$1040,0))</f>
        <v>46.724270833333328</v>
      </c>
      <c r="H493" s="175">
        <f>Assumptions!$G$55*Assumptions!$G$46*INDEX(Demand!H$9:H$1040, MATCH($C493, Demand!$B$9:$B$1040,0))</f>
        <v>47.332395833333329</v>
      </c>
      <c r="I493" s="175">
        <f>Assumptions!$G$55*Assumptions!$G$46*INDEX(Demand!I$9:I$1040, MATCH($C493, Demand!$B$9:$B$1040,0))</f>
        <v>47.433749999999996</v>
      </c>
      <c r="J493" s="175">
        <f>Assumptions!$G$55*Assumptions!$G$46*INDEX(Demand!J$9:J$1040, MATCH($C493, Demand!$B$9:$B$1040,0))</f>
        <v>47.737812499999997</v>
      </c>
      <c r="K493" s="175">
        <f>Assumptions!$G$55*Assumptions!$G$46*INDEX(Demand!K$9:K$1040, MATCH($C493, Demand!$B$9:$B$1040,0))</f>
        <v>48.65</v>
      </c>
      <c r="L493" s="175">
        <f>Assumptions!$G$55*Assumptions!$G$46*INDEX(Demand!L$9:L$1040, MATCH($C493, Demand!$B$9:$B$1040,0))</f>
        <v>49.866249999999994</v>
      </c>
      <c r="M493" s="175">
        <f>Assumptions!$G$55*Assumptions!$G$46*INDEX(Demand!M$9:M$1040, MATCH($C493, Demand!$B$9:$B$1040,0))</f>
        <v>49.866249999999994</v>
      </c>
      <c r="N493" s="175">
        <f>Assumptions!$G$55*Assumptions!$G$46*INDEX(Demand!N$9:N$1040, MATCH($C493, Demand!$B$9:$B$1040,0))</f>
        <v>49.866249999999994</v>
      </c>
      <c r="O493" s="175">
        <f>Assumptions!$G$55*Assumptions!$G$46*INDEX(Demand!O$9:O$1040, MATCH($C493, Demand!$B$9:$B$1040,0))</f>
        <v>49.866249999999994</v>
      </c>
      <c r="P493" s="175">
        <f>Assumptions!$G$55*Assumptions!$G$46*INDEX(Demand!P$9:P$1040, MATCH($C493, Demand!$B$9:$B$1040,0))</f>
        <v>49.866249999999994</v>
      </c>
      <c r="Q493" s="175">
        <f>Assumptions!$G$55*Assumptions!$G$46*INDEX(Demand!Q$9:Q$1040, MATCH($C493, Demand!$B$9:$B$1040,0))</f>
        <v>49.866249999999994</v>
      </c>
      <c r="R493" s="175">
        <f>Assumptions!$G$55*Assumptions!$G$46*INDEX(Demand!R$9:R$1040, MATCH($C493, Demand!$B$9:$B$1040,0))</f>
        <v>49.866249999999994</v>
      </c>
      <c r="S493" s="175">
        <f>Assumptions!$G$55*Assumptions!$G$46*INDEX(Demand!S$9:S$1040, MATCH($C493, Demand!$B$9:$B$1040,0))</f>
        <v>49.866249999999994</v>
      </c>
      <c r="T493" s="175">
        <f>Assumptions!$G$55*Assumptions!$G$46*INDEX(Demand!T$9:T$1040, MATCH($C493, Demand!$B$9:$B$1040,0))</f>
        <v>49.866249999999994</v>
      </c>
      <c r="U493" s="175">
        <f>Assumptions!$G$55*Assumptions!$G$46*INDEX(Demand!U$9:U$1040, MATCH($C493, Demand!$B$9:$B$1040,0))</f>
        <v>49.866249999999994</v>
      </c>
      <c r="V493" s="175">
        <f>Assumptions!$G$55*Assumptions!$G$46*INDEX(Demand!V$9:V$1040, MATCH($C493, Demand!$B$9:$B$1040,0))</f>
        <v>49.866249999999994</v>
      </c>
      <c r="W493" s="175">
        <f>Assumptions!$G$55*Assumptions!$G$46*INDEX(Demand!W$9:W$1040, MATCH($C493, Demand!$B$9:$B$1040,0))</f>
        <v>49.866249999999994</v>
      </c>
      <c r="X493" s="175">
        <f>Assumptions!$G$55*Assumptions!$G$46*INDEX(Demand!X$9:X$1040, MATCH($C493, Demand!$B$9:$B$1040,0))</f>
        <v>49.866249999999994</v>
      </c>
    </row>
    <row r="494" spans="2:24" s="1" customFormat="1" x14ac:dyDescent="0.2">
      <c r="B494" s="220">
        <f>'Span data'!B495</f>
        <v>10431333</v>
      </c>
      <c r="C494" s="169" t="str">
        <f>'Span data'!C495</f>
        <v>NKA005</v>
      </c>
      <c r="D494" s="162"/>
      <c r="E494" s="175">
        <f>Assumptions!$G$55*Assumptions!$G$46*INDEX(Demand!E$9:E$1040, MATCH($C494, Demand!$B$9:$B$1040,0))</f>
        <v>45.203958333333333</v>
      </c>
      <c r="F494" s="175">
        <f>Assumptions!$G$55*Assumptions!$G$46*INDEX(Demand!F$9:F$1040, MATCH($C494, Demand!$B$9:$B$1040,0))</f>
        <v>45.812083333333327</v>
      </c>
      <c r="G494" s="175">
        <f>Assumptions!$G$55*Assumptions!$G$46*INDEX(Demand!G$9:G$1040, MATCH($C494, Demand!$B$9:$B$1040,0))</f>
        <v>46.724270833333328</v>
      </c>
      <c r="H494" s="175">
        <f>Assumptions!$G$55*Assumptions!$G$46*INDEX(Demand!H$9:H$1040, MATCH($C494, Demand!$B$9:$B$1040,0))</f>
        <v>47.332395833333329</v>
      </c>
      <c r="I494" s="175">
        <f>Assumptions!$G$55*Assumptions!$G$46*INDEX(Demand!I$9:I$1040, MATCH($C494, Demand!$B$9:$B$1040,0))</f>
        <v>47.433749999999996</v>
      </c>
      <c r="J494" s="175">
        <f>Assumptions!$G$55*Assumptions!$G$46*INDEX(Demand!J$9:J$1040, MATCH($C494, Demand!$B$9:$B$1040,0))</f>
        <v>47.737812499999997</v>
      </c>
      <c r="K494" s="175">
        <f>Assumptions!$G$55*Assumptions!$G$46*INDEX(Demand!K$9:K$1040, MATCH($C494, Demand!$B$9:$B$1040,0))</f>
        <v>48.65</v>
      </c>
      <c r="L494" s="175">
        <f>Assumptions!$G$55*Assumptions!$G$46*INDEX(Demand!L$9:L$1040, MATCH($C494, Demand!$B$9:$B$1040,0))</f>
        <v>49.866249999999994</v>
      </c>
      <c r="M494" s="175">
        <f>Assumptions!$G$55*Assumptions!$G$46*INDEX(Demand!M$9:M$1040, MATCH($C494, Demand!$B$9:$B$1040,0))</f>
        <v>49.866249999999994</v>
      </c>
      <c r="N494" s="175">
        <f>Assumptions!$G$55*Assumptions!$G$46*INDEX(Demand!N$9:N$1040, MATCH($C494, Demand!$B$9:$B$1040,0))</f>
        <v>49.866249999999994</v>
      </c>
      <c r="O494" s="175">
        <f>Assumptions!$G$55*Assumptions!$G$46*INDEX(Demand!O$9:O$1040, MATCH($C494, Demand!$B$9:$B$1040,0))</f>
        <v>49.866249999999994</v>
      </c>
      <c r="P494" s="175">
        <f>Assumptions!$G$55*Assumptions!$G$46*INDEX(Demand!P$9:P$1040, MATCH($C494, Demand!$B$9:$B$1040,0))</f>
        <v>49.866249999999994</v>
      </c>
      <c r="Q494" s="175">
        <f>Assumptions!$G$55*Assumptions!$G$46*INDEX(Demand!Q$9:Q$1040, MATCH($C494, Demand!$B$9:$B$1040,0))</f>
        <v>49.866249999999994</v>
      </c>
      <c r="R494" s="175">
        <f>Assumptions!$G$55*Assumptions!$G$46*INDEX(Demand!R$9:R$1040, MATCH($C494, Demand!$B$9:$B$1040,0))</f>
        <v>49.866249999999994</v>
      </c>
      <c r="S494" s="175">
        <f>Assumptions!$G$55*Assumptions!$G$46*INDEX(Demand!S$9:S$1040, MATCH($C494, Demand!$B$9:$B$1040,0))</f>
        <v>49.866249999999994</v>
      </c>
      <c r="T494" s="175">
        <f>Assumptions!$G$55*Assumptions!$G$46*INDEX(Demand!T$9:T$1040, MATCH($C494, Demand!$B$9:$B$1040,0))</f>
        <v>49.866249999999994</v>
      </c>
      <c r="U494" s="175">
        <f>Assumptions!$G$55*Assumptions!$G$46*INDEX(Demand!U$9:U$1040, MATCH($C494, Demand!$B$9:$B$1040,0))</f>
        <v>49.866249999999994</v>
      </c>
      <c r="V494" s="175">
        <f>Assumptions!$G$55*Assumptions!$G$46*INDEX(Demand!V$9:V$1040, MATCH($C494, Demand!$B$9:$B$1040,0))</f>
        <v>49.866249999999994</v>
      </c>
      <c r="W494" s="175">
        <f>Assumptions!$G$55*Assumptions!$G$46*INDEX(Demand!W$9:W$1040, MATCH($C494, Demand!$B$9:$B$1040,0))</f>
        <v>49.866249999999994</v>
      </c>
      <c r="X494" s="175">
        <f>Assumptions!$G$55*Assumptions!$G$46*INDEX(Demand!X$9:X$1040, MATCH($C494, Demand!$B$9:$B$1040,0))</f>
        <v>49.866249999999994</v>
      </c>
    </row>
    <row r="495" spans="2:24" s="1" customFormat="1" x14ac:dyDescent="0.2">
      <c r="B495" s="220">
        <f>'Span data'!B496</f>
        <v>10431335</v>
      </c>
      <c r="C495" s="169" t="str">
        <f>'Span data'!C496</f>
        <v>NKA005</v>
      </c>
      <c r="D495" s="162"/>
      <c r="E495" s="175">
        <f>Assumptions!$G$55*Assumptions!$G$46*INDEX(Demand!E$9:E$1040, MATCH($C495, Demand!$B$9:$B$1040,0))</f>
        <v>45.203958333333333</v>
      </c>
      <c r="F495" s="175">
        <f>Assumptions!$G$55*Assumptions!$G$46*INDEX(Demand!F$9:F$1040, MATCH($C495, Demand!$B$9:$B$1040,0))</f>
        <v>45.812083333333327</v>
      </c>
      <c r="G495" s="175">
        <f>Assumptions!$G$55*Assumptions!$G$46*INDEX(Demand!G$9:G$1040, MATCH($C495, Demand!$B$9:$B$1040,0))</f>
        <v>46.724270833333328</v>
      </c>
      <c r="H495" s="175">
        <f>Assumptions!$G$55*Assumptions!$G$46*INDEX(Demand!H$9:H$1040, MATCH($C495, Demand!$B$9:$B$1040,0))</f>
        <v>47.332395833333329</v>
      </c>
      <c r="I495" s="175">
        <f>Assumptions!$G$55*Assumptions!$G$46*INDEX(Demand!I$9:I$1040, MATCH($C495, Demand!$B$9:$B$1040,0))</f>
        <v>47.433749999999996</v>
      </c>
      <c r="J495" s="175">
        <f>Assumptions!$G$55*Assumptions!$G$46*INDEX(Demand!J$9:J$1040, MATCH($C495, Demand!$B$9:$B$1040,0))</f>
        <v>47.737812499999997</v>
      </c>
      <c r="K495" s="175">
        <f>Assumptions!$G$55*Assumptions!$G$46*INDEX(Demand!K$9:K$1040, MATCH($C495, Demand!$B$9:$B$1040,0))</f>
        <v>48.65</v>
      </c>
      <c r="L495" s="175">
        <f>Assumptions!$G$55*Assumptions!$G$46*INDEX(Demand!L$9:L$1040, MATCH($C495, Demand!$B$9:$B$1040,0))</f>
        <v>49.866249999999994</v>
      </c>
      <c r="M495" s="175">
        <f>Assumptions!$G$55*Assumptions!$G$46*INDEX(Demand!M$9:M$1040, MATCH($C495, Demand!$B$9:$B$1040,0))</f>
        <v>49.866249999999994</v>
      </c>
      <c r="N495" s="175">
        <f>Assumptions!$G$55*Assumptions!$G$46*INDEX(Demand!N$9:N$1040, MATCH($C495, Demand!$B$9:$B$1040,0))</f>
        <v>49.866249999999994</v>
      </c>
      <c r="O495" s="175">
        <f>Assumptions!$G$55*Assumptions!$G$46*INDEX(Demand!O$9:O$1040, MATCH($C495, Demand!$B$9:$B$1040,0))</f>
        <v>49.866249999999994</v>
      </c>
      <c r="P495" s="175">
        <f>Assumptions!$G$55*Assumptions!$G$46*INDEX(Demand!P$9:P$1040, MATCH($C495, Demand!$B$9:$B$1040,0))</f>
        <v>49.866249999999994</v>
      </c>
      <c r="Q495" s="175">
        <f>Assumptions!$G$55*Assumptions!$G$46*INDEX(Demand!Q$9:Q$1040, MATCH($C495, Demand!$B$9:$B$1040,0))</f>
        <v>49.866249999999994</v>
      </c>
      <c r="R495" s="175">
        <f>Assumptions!$G$55*Assumptions!$G$46*INDEX(Demand!R$9:R$1040, MATCH($C495, Demand!$B$9:$B$1040,0))</f>
        <v>49.866249999999994</v>
      </c>
      <c r="S495" s="175">
        <f>Assumptions!$G$55*Assumptions!$G$46*INDEX(Demand!S$9:S$1040, MATCH($C495, Demand!$B$9:$B$1040,0))</f>
        <v>49.866249999999994</v>
      </c>
      <c r="T495" s="175">
        <f>Assumptions!$G$55*Assumptions!$G$46*INDEX(Demand!T$9:T$1040, MATCH($C495, Demand!$B$9:$B$1040,0))</f>
        <v>49.866249999999994</v>
      </c>
      <c r="U495" s="175">
        <f>Assumptions!$G$55*Assumptions!$G$46*INDEX(Demand!U$9:U$1040, MATCH($C495, Demand!$B$9:$B$1040,0))</f>
        <v>49.866249999999994</v>
      </c>
      <c r="V495" s="175">
        <f>Assumptions!$G$55*Assumptions!$G$46*INDEX(Demand!V$9:V$1040, MATCH($C495, Demand!$B$9:$B$1040,0))</f>
        <v>49.866249999999994</v>
      </c>
      <c r="W495" s="175">
        <f>Assumptions!$G$55*Assumptions!$G$46*INDEX(Demand!W$9:W$1040, MATCH($C495, Demand!$B$9:$B$1040,0))</f>
        <v>49.866249999999994</v>
      </c>
      <c r="X495" s="175">
        <f>Assumptions!$G$55*Assumptions!$G$46*INDEX(Demand!X$9:X$1040, MATCH($C495, Demand!$B$9:$B$1040,0))</f>
        <v>49.866249999999994</v>
      </c>
    </row>
    <row r="496" spans="2:24" s="1" customFormat="1" x14ac:dyDescent="0.2">
      <c r="B496" s="220">
        <f>'Span data'!B497</f>
        <v>10431408</v>
      </c>
      <c r="C496" s="169" t="str">
        <f>'Span data'!C497</f>
        <v>NKA005</v>
      </c>
      <c r="D496" s="162"/>
      <c r="E496" s="175">
        <f>Assumptions!$G$55*Assumptions!$G$46*INDEX(Demand!E$9:E$1040, MATCH($C496, Demand!$B$9:$B$1040,0))</f>
        <v>45.203958333333333</v>
      </c>
      <c r="F496" s="175">
        <f>Assumptions!$G$55*Assumptions!$G$46*INDEX(Demand!F$9:F$1040, MATCH($C496, Demand!$B$9:$B$1040,0))</f>
        <v>45.812083333333327</v>
      </c>
      <c r="G496" s="175">
        <f>Assumptions!$G$55*Assumptions!$G$46*INDEX(Demand!G$9:G$1040, MATCH($C496, Demand!$B$9:$B$1040,0))</f>
        <v>46.724270833333328</v>
      </c>
      <c r="H496" s="175">
        <f>Assumptions!$G$55*Assumptions!$G$46*INDEX(Demand!H$9:H$1040, MATCH($C496, Demand!$B$9:$B$1040,0))</f>
        <v>47.332395833333329</v>
      </c>
      <c r="I496" s="175">
        <f>Assumptions!$G$55*Assumptions!$G$46*INDEX(Demand!I$9:I$1040, MATCH($C496, Demand!$B$9:$B$1040,0))</f>
        <v>47.433749999999996</v>
      </c>
      <c r="J496" s="175">
        <f>Assumptions!$G$55*Assumptions!$G$46*INDEX(Demand!J$9:J$1040, MATCH($C496, Demand!$B$9:$B$1040,0))</f>
        <v>47.737812499999997</v>
      </c>
      <c r="K496" s="175">
        <f>Assumptions!$G$55*Assumptions!$G$46*INDEX(Demand!K$9:K$1040, MATCH($C496, Demand!$B$9:$B$1040,0))</f>
        <v>48.65</v>
      </c>
      <c r="L496" s="175">
        <f>Assumptions!$G$55*Assumptions!$G$46*INDEX(Demand!L$9:L$1040, MATCH($C496, Demand!$B$9:$B$1040,0))</f>
        <v>49.866249999999994</v>
      </c>
      <c r="M496" s="175">
        <f>Assumptions!$G$55*Assumptions!$G$46*INDEX(Demand!M$9:M$1040, MATCH($C496, Demand!$B$9:$B$1040,0))</f>
        <v>49.866249999999994</v>
      </c>
      <c r="N496" s="175">
        <f>Assumptions!$G$55*Assumptions!$G$46*INDEX(Demand!N$9:N$1040, MATCH($C496, Demand!$B$9:$B$1040,0))</f>
        <v>49.866249999999994</v>
      </c>
      <c r="O496" s="175">
        <f>Assumptions!$G$55*Assumptions!$G$46*INDEX(Demand!O$9:O$1040, MATCH($C496, Demand!$B$9:$B$1040,0))</f>
        <v>49.866249999999994</v>
      </c>
      <c r="P496" s="175">
        <f>Assumptions!$G$55*Assumptions!$G$46*INDEX(Demand!P$9:P$1040, MATCH($C496, Demand!$B$9:$B$1040,0))</f>
        <v>49.866249999999994</v>
      </c>
      <c r="Q496" s="175">
        <f>Assumptions!$G$55*Assumptions!$G$46*INDEX(Demand!Q$9:Q$1040, MATCH($C496, Demand!$B$9:$B$1040,0))</f>
        <v>49.866249999999994</v>
      </c>
      <c r="R496" s="175">
        <f>Assumptions!$G$55*Assumptions!$G$46*INDEX(Demand!R$9:R$1040, MATCH($C496, Demand!$B$9:$B$1040,0))</f>
        <v>49.866249999999994</v>
      </c>
      <c r="S496" s="175">
        <f>Assumptions!$G$55*Assumptions!$G$46*INDEX(Demand!S$9:S$1040, MATCH($C496, Demand!$B$9:$B$1040,0))</f>
        <v>49.866249999999994</v>
      </c>
      <c r="T496" s="175">
        <f>Assumptions!$G$55*Assumptions!$G$46*INDEX(Demand!T$9:T$1040, MATCH($C496, Demand!$B$9:$B$1040,0))</f>
        <v>49.866249999999994</v>
      </c>
      <c r="U496" s="175">
        <f>Assumptions!$G$55*Assumptions!$G$46*INDEX(Demand!U$9:U$1040, MATCH($C496, Demand!$B$9:$B$1040,0))</f>
        <v>49.866249999999994</v>
      </c>
      <c r="V496" s="175">
        <f>Assumptions!$G$55*Assumptions!$G$46*INDEX(Demand!V$9:V$1040, MATCH($C496, Demand!$B$9:$B$1040,0))</f>
        <v>49.866249999999994</v>
      </c>
      <c r="W496" s="175">
        <f>Assumptions!$G$55*Assumptions!$G$46*INDEX(Demand!W$9:W$1040, MATCH($C496, Demand!$B$9:$B$1040,0))</f>
        <v>49.866249999999994</v>
      </c>
      <c r="X496" s="175">
        <f>Assumptions!$G$55*Assumptions!$G$46*INDEX(Demand!X$9:X$1040, MATCH($C496, Demand!$B$9:$B$1040,0))</f>
        <v>49.866249999999994</v>
      </c>
    </row>
    <row r="497" spans="2:24" s="1" customFormat="1" x14ac:dyDescent="0.2">
      <c r="B497" s="220">
        <f>'Span data'!B498</f>
        <v>10434063</v>
      </c>
      <c r="C497" s="169" t="str">
        <f>'Span data'!C498</f>
        <v>CME016</v>
      </c>
      <c r="D497" s="162"/>
      <c r="E497" s="175">
        <f>Assumptions!$G$55*Assumptions!$G$46*INDEX(Demand!E$9:E$1040, MATCH($C497, Demand!$B$9:$B$1040,0))</f>
        <v>94.158020833333325</v>
      </c>
      <c r="F497" s="175">
        <f>Assumptions!$G$55*Assumptions!$G$46*INDEX(Demand!F$9:F$1040, MATCH($C497, Demand!$B$9:$B$1040,0))</f>
        <v>95.374270833333327</v>
      </c>
      <c r="G497" s="175">
        <f>Assumptions!$G$55*Assumptions!$G$46*INDEX(Demand!G$9:G$1040, MATCH($C497, Demand!$B$9:$B$1040,0))</f>
        <v>96.89458333333333</v>
      </c>
      <c r="H497" s="175">
        <f>Assumptions!$G$55*Assumptions!$G$46*INDEX(Demand!H$9:H$1040, MATCH($C497, Demand!$B$9:$B$1040,0))</f>
        <v>98.414895833333333</v>
      </c>
      <c r="I497" s="175">
        <f>Assumptions!$G$55*Assumptions!$G$46*INDEX(Demand!I$9:I$1040, MATCH($C497, Demand!$B$9:$B$1040,0))</f>
        <v>99.124374999999986</v>
      </c>
      <c r="J497" s="175">
        <f>Assumptions!$G$55*Assumptions!$G$46*INDEX(Demand!J$9:J$1040, MATCH($C497, Demand!$B$9:$B$1040,0))</f>
        <v>99.935208333333321</v>
      </c>
      <c r="K497" s="175">
        <f>Assumptions!$G$55*Assumptions!$G$46*INDEX(Demand!K$9:K$1040, MATCH($C497, Demand!$B$9:$B$1040,0))</f>
        <v>101.75958333333332</v>
      </c>
      <c r="L497" s="175">
        <f>Assumptions!$G$55*Assumptions!$G$46*INDEX(Demand!L$9:L$1040, MATCH($C497, Demand!$B$9:$B$1040,0))</f>
        <v>104.1920833333333</v>
      </c>
      <c r="M497" s="175">
        <f>Assumptions!$G$55*Assumptions!$G$46*INDEX(Demand!M$9:M$1040, MATCH($C497, Demand!$B$9:$B$1040,0))</f>
        <v>105.205625</v>
      </c>
      <c r="N497" s="175">
        <f>Assumptions!$G$55*Assumptions!$G$46*INDEX(Demand!N$9:N$1040, MATCH($C497, Demand!$B$9:$B$1040,0))</f>
        <v>105.205625</v>
      </c>
      <c r="O497" s="175">
        <f>Assumptions!$G$55*Assumptions!$G$46*INDEX(Demand!O$9:O$1040, MATCH($C497, Demand!$B$9:$B$1040,0))</f>
        <v>105.205625</v>
      </c>
      <c r="P497" s="175">
        <f>Assumptions!$G$55*Assumptions!$G$46*INDEX(Demand!P$9:P$1040, MATCH($C497, Demand!$B$9:$B$1040,0))</f>
        <v>105.205625</v>
      </c>
      <c r="Q497" s="175">
        <f>Assumptions!$G$55*Assumptions!$G$46*INDEX(Demand!Q$9:Q$1040, MATCH($C497, Demand!$B$9:$B$1040,0))</f>
        <v>105.205625</v>
      </c>
      <c r="R497" s="175">
        <f>Assumptions!$G$55*Assumptions!$G$46*INDEX(Demand!R$9:R$1040, MATCH($C497, Demand!$B$9:$B$1040,0))</f>
        <v>105.205625</v>
      </c>
      <c r="S497" s="175">
        <f>Assumptions!$G$55*Assumptions!$G$46*INDEX(Demand!S$9:S$1040, MATCH($C497, Demand!$B$9:$B$1040,0))</f>
        <v>105.205625</v>
      </c>
      <c r="T497" s="175">
        <f>Assumptions!$G$55*Assumptions!$G$46*INDEX(Demand!T$9:T$1040, MATCH($C497, Demand!$B$9:$B$1040,0))</f>
        <v>105.205625</v>
      </c>
      <c r="U497" s="175">
        <f>Assumptions!$G$55*Assumptions!$G$46*INDEX(Demand!U$9:U$1040, MATCH($C497, Demand!$B$9:$B$1040,0))</f>
        <v>105.205625</v>
      </c>
      <c r="V497" s="175">
        <f>Assumptions!$G$55*Assumptions!$G$46*INDEX(Demand!V$9:V$1040, MATCH($C497, Demand!$B$9:$B$1040,0))</f>
        <v>105.205625</v>
      </c>
      <c r="W497" s="175">
        <f>Assumptions!$G$55*Assumptions!$G$46*INDEX(Demand!W$9:W$1040, MATCH($C497, Demand!$B$9:$B$1040,0))</f>
        <v>105.205625</v>
      </c>
      <c r="X497" s="175">
        <f>Assumptions!$G$55*Assumptions!$G$46*INDEX(Demand!X$9:X$1040, MATCH($C497, Demand!$B$9:$B$1040,0))</f>
        <v>105.205625</v>
      </c>
    </row>
    <row r="498" spans="2:24" s="1" customFormat="1" x14ac:dyDescent="0.2">
      <c r="B498" s="220">
        <f>'Span data'!B499</f>
        <v>10434065</v>
      </c>
      <c r="C498" s="169" t="str">
        <f>'Span data'!C499</f>
        <v>CME016</v>
      </c>
      <c r="D498" s="162"/>
      <c r="E498" s="175">
        <f>Assumptions!$G$55*Assumptions!$G$46*INDEX(Demand!E$9:E$1040, MATCH($C498, Demand!$B$9:$B$1040,0))</f>
        <v>94.158020833333325</v>
      </c>
      <c r="F498" s="175">
        <f>Assumptions!$G$55*Assumptions!$G$46*INDEX(Demand!F$9:F$1040, MATCH($C498, Demand!$B$9:$B$1040,0))</f>
        <v>95.374270833333327</v>
      </c>
      <c r="G498" s="175">
        <f>Assumptions!$G$55*Assumptions!$G$46*INDEX(Demand!G$9:G$1040, MATCH($C498, Demand!$B$9:$B$1040,0))</f>
        <v>96.89458333333333</v>
      </c>
      <c r="H498" s="175">
        <f>Assumptions!$G$55*Assumptions!$G$46*INDEX(Demand!H$9:H$1040, MATCH($C498, Demand!$B$9:$B$1040,0))</f>
        <v>98.414895833333333</v>
      </c>
      <c r="I498" s="175">
        <f>Assumptions!$G$55*Assumptions!$G$46*INDEX(Demand!I$9:I$1040, MATCH($C498, Demand!$B$9:$B$1040,0))</f>
        <v>99.124374999999986</v>
      </c>
      <c r="J498" s="175">
        <f>Assumptions!$G$55*Assumptions!$G$46*INDEX(Demand!J$9:J$1040, MATCH($C498, Demand!$B$9:$B$1040,0))</f>
        <v>99.935208333333321</v>
      </c>
      <c r="K498" s="175">
        <f>Assumptions!$G$55*Assumptions!$G$46*INDEX(Demand!K$9:K$1040, MATCH($C498, Demand!$B$9:$B$1040,0))</f>
        <v>101.75958333333332</v>
      </c>
      <c r="L498" s="175">
        <f>Assumptions!$G$55*Assumptions!$G$46*INDEX(Demand!L$9:L$1040, MATCH($C498, Demand!$B$9:$B$1040,0))</f>
        <v>104.1920833333333</v>
      </c>
      <c r="M498" s="175">
        <f>Assumptions!$G$55*Assumptions!$G$46*INDEX(Demand!M$9:M$1040, MATCH($C498, Demand!$B$9:$B$1040,0))</f>
        <v>105.205625</v>
      </c>
      <c r="N498" s="175">
        <f>Assumptions!$G$55*Assumptions!$G$46*INDEX(Demand!N$9:N$1040, MATCH($C498, Demand!$B$9:$B$1040,0))</f>
        <v>105.205625</v>
      </c>
      <c r="O498" s="175">
        <f>Assumptions!$G$55*Assumptions!$G$46*INDEX(Demand!O$9:O$1040, MATCH($C498, Demand!$B$9:$B$1040,0))</f>
        <v>105.205625</v>
      </c>
      <c r="P498" s="175">
        <f>Assumptions!$G$55*Assumptions!$G$46*INDEX(Demand!P$9:P$1040, MATCH($C498, Demand!$B$9:$B$1040,0))</f>
        <v>105.205625</v>
      </c>
      <c r="Q498" s="175">
        <f>Assumptions!$G$55*Assumptions!$G$46*INDEX(Demand!Q$9:Q$1040, MATCH($C498, Demand!$B$9:$B$1040,0))</f>
        <v>105.205625</v>
      </c>
      <c r="R498" s="175">
        <f>Assumptions!$G$55*Assumptions!$G$46*INDEX(Demand!R$9:R$1040, MATCH($C498, Demand!$B$9:$B$1040,0))</f>
        <v>105.205625</v>
      </c>
      <c r="S498" s="175">
        <f>Assumptions!$G$55*Assumptions!$G$46*INDEX(Demand!S$9:S$1040, MATCH($C498, Demand!$B$9:$B$1040,0))</f>
        <v>105.205625</v>
      </c>
      <c r="T498" s="175">
        <f>Assumptions!$G$55*Assumptions!$G$46*INDEX(Demand!T$9:T$1040, MATCH($C498, Demand!$B$9:$B$1040,0))</f>
        <v>105.205625</v>
      </c>
      <c r="U498" s="175">
        <f>Assumptions!$G$55*Assumptions!$G$46*INDEX(Demand!U$9:U$1040, MATCH($C498, Demand!$B$9:$B$1040,0))</f>
        <v>105.205625</v>
      </c>
      <c r="V498" s="175">
        <f>Assumptions!$G$55*Assumptions!$G$46*INDEX(Demand!V$9:V$1040, MATCH($C498, Demand!$B$9:$B$1040,0))</f>
        <v>105.205625</v>
      </c>
      <c r="W498" s="175">
        <f>Assumptions!$G$55*Assumptions!$G$46*INDEX(Demand!W$9:W$1040, MATCH($C498, Demand!$B$9:$B$1040,0))</f>
        <v>105.205625</v>
      </c>
      <c r="X498" s="175">
        <f>Assumptions!$G$55*Assumptions!$G$46*INDEX(Demand!X$9:X$1040, MATCH($C498, Demand!$B$9:$B$1040,0))</f>
        <v>105.205625</v>
      </c>
    </row>
    <row r="499" spans="2:24" s="1" customFormat="1" x14ac:dyDescent="0.2">
      <c r="B499" s="220">
        <f>'Span data'!B500</f>
        <v>10434066</v>
      </c>
      <c r="C499" s="169" t="str">
        <f>'Span data'!C500</f>
        <v>CME016</v>
      </c>
      <c r="D499" s="162"/>
      <c r="E499" s="175">
        <f>Assumptions!$G$55*Assumptions!$G$46*INDEX(Demand!E$9:E$1040, MATCH($C499, Demand!$B$9:$B$1040,0))</f>
        <v>94.158020833333325</v>
      </c>
      <c r="F499" s="175">
        <f>Assumptions!$G$55*Assumptions!$G$46*INDEX(Demand!F$9:F$1040, MATCH($C499, Demand!$B$9:$B$1040,0))</f>
        <v>95.374270833333327</v>
      </c>
      <c r="G499" s="175">
        <f>Assumptions!$G$55*Assumptions!$G$46*INDEX(Demand!G$9:G$1040, MATCH($C499, Demand!$B$9:$B$1040,0))</f>
        <v>96.89458333333333</v>
      </c>
      <c r="H499" s="175">
        <f>Assumptions!$G$55*Assumptions!$G$46*INDEX(Demand!H$9:H$1040, MATCH($C499, Demand!$B$9:$B$1040,0))</f>
        <v>98.414895833333333</v>
      </c>
      <c r="I499" s="175">
        <f>Assumptions!$G$55*Assumptions!$G$46*INDEX(Demand!I$9:I$1040, MATCH($C499, Demand!$B$9:$B$1040,0))</f>
        <v>99.124374999999986</v>
      </c>
      <c r="J499" s="175">
        <f>Assumptions!$G$55*Assumptions!$G$46*INDEX(Demand!J$9:J$1040, MATCH($C499, Demand!$B$9:$B$1040,0))</f>
        <v>99.935208333333321</v>
      </c>
      <c r="K499" s="175">
        <f>Assumptions!$G$55*Assumptions!$G$46*INDEX(Demand!K$9:K$1040, MATCH($C499, Demand!$B$9:$B$1040,0))</f>
        <v>101.75958333333332</v>
      </c>
      <c r="L499" s="175">
        <f>Assumptions!$G$55*Assumptions!$G$46*INDEX(Demand!L$9:L$1040, MATCH($C499, Demand!$B$9:$B$1040,0))</f>
        <v>104.1920833333333</v>
      </c>
      <c r="M499" s="175">
        <f>Assumptions!$G$55*Assumptions!$G$46*INDEX(Demand!M$9:M$1040, MATCH($C499, Demand!$B$9:$B$1040,0))</f>
        <v>105.205625</v>
      </c>
      <c r="N499" s="175">
        <f>Assumptions!$G$55*Assumptions!$G$46*INDEX(Demand!N$9:N$1040, MATCH($C499, Demand!$B$9:$B$1040,0))</f>
        <v>105.205625</v>
      </c>
      <c r="O499" s="175">
        <f>Assumptions!$G$55*Assumptions!$G$46*INDEX(Demand!O$9:O$1040, MATCH($C499, Demand!$B$9:$B$1040,0))</f>
        <v>105.205625</v>
      </c>
      <c r="P499" s="175">
        <f>Assumptions!$G$55*Assumptions!$G$46*INDEX(Demand!P$9:P$1040, MATCH($C499, Demand!$B$9:$B$1040,0))</f>
        <v>105.205625</v>
      </c>
      <c r="Q499" s="175">
        <f>Assumptions!$G$55*Assumptions!$G$46*INDEX(Demand!Q$9:Q$1040, MATCH($C499, Demand!$B$9:$B$1040,0))</f>
        <v>105.205625</v>
      </c>
      <c r="R499" s="175">
        <f>Assumptions!$G$55*Assumptions!$G$46*INDEX(Demand!R$9:R$1040, MATCH($C499, Demand!$B$9:$B$1040,0))</f>
        <v>105.205625</v>
      </c>
      <c r="S499" s="175">
        <f>Assumptions!$G$55*Assumptions!$G$46*INDEX(Demand!S$9:S$1040, MATCH($C499, Demand!$B$9:$B$1040,0))</f>
        <v>105.205625</v>
      </c>
      <c r="T499" s="175">
        <f>Assumptions!$G$55*Assumptions!$G$46*INDEX(Demand!T$9:T$1040, MATCH($C499, Demand!$B$9:$B$1040,0))</f>
        <v>105.205625</v>
      </c>
      <c r="U499" s="175">
        <f>Assumptions!$G$55*Assumptions!$G$46*INDEX(Demand!U$9:U$1040, MATCH($C499, Demand!$B$9:$B$1040,0))</f>
        <v>105.205625</v>
      </c>
      <c r="V499" s="175">
        <f>Assumptions!$G$55*Assumptions!$G$46*INDEX(Demand!V$9:V$1040, MATCH($C499, Demand!$B$9:$B$1040,0))</f>
        <v>105.205625</v>
      </c>
      <c r="W499" s="175">
        <f>Assumptions!$G$55*Assumptions!$G$46*INDEX(Demand!W$9:W$1040, MATCH($C499, Demand!$B$9:$B$1040,0))</f>
        <v>105.205625</v>
      </c>
      <c r="X499" s="175">
        <f>Assumptions!$G$55*Assumptions!$G$46*INDEX(Demand!X$9:X$1040, MATCH($C499, Demand!$B$9:$B$1040,0))</f>
        <v>105.205625</v>
      </c>
    </row>
    <row r="500" spans="2:24" s="1" customFormat="1" x14ac:dyDescent="0.2">
      <c r="B500" s="220">
        <f>'Span data'!B501</f>
        <v>10434067</v>
      </c>
      <c r="C500" s="169" t="str">
        <f>'Span data'!C501</f>
        <v>CME016</v>
      </c>
      <c r="D500" s="162"/>
      <c r="E500" s="175">
        <f>Assumptions!$G$55*Assumptions!$G$46*INDEX(Demand!E$9:E$1040, MATCH($C500, Demand!$B$9:$B$1040,0))</f>
        <v>94.158020833333325</v>
      </c>
      <c r="F500" s="175">
        <f>Assumptions!$G$55*Assumptions!$G$46*INDEX(Demand!F$9:F$1040, MATCH($C500, Demand!$B$9:$B$1040,0))</f>
        <v>95.374270833333327</v>
      </c>
      <c r="G500" s="175">
        <f>Assumptions!$G$55*Assumptions!$G$46*INDEX(Demand!G$9:G$1040, MATCH($C500, Demand!$B$9:$B$1040,0))</f>
        <v>96.89458333333333</v>
      </c>
      <c r="H500" s="175">
        <f>Assumptions!$G$55*Assumptions!$G$46*INDEX(Demand!H$9:H$1040, MATCH($C500, Demand!$B$9:$B$1040,0))</f>
        <v>98.414895833333333</v>
      </c>
      <c r="I500" s="175">
        <f>Assumptions!$G$55*Assumptions!$G$46*INDEX(Demand!I$9:I$1040, MATCH($C500, Demand!$B$9:$B$1040,0))</f>
        <v>99.124374999999986</v>
      </c>
      <c r="J500" s="175">
        <f>Assumptions!$G$55*Assumptions!$G$46*INDEX(Demand!J$9:J$1040, MATCH($C500, Demand!$B$9:$B$1040,0))</f>
        <v>99.935208333333321</v>
      </c>
      <c r="K500" s="175">
        <f>Assumptions!$G$55*Assumptions!$G$46*INDEX(Demand!K$9:K$1040, MATCH($C500, Demand!$B$9:$B$1040,0))</f>
        <v>101.75958333333332</v>
      </c>
      <c r="L500" s="175">
        <f>Assumptions!$G$55*Assumptions!$G$46*INDEX(Demand!L$9:L$1040, MATCH($C500, Demand!$B$9:$B$1040,0))</f>
        <v>104.1920833333333</v>
      </c>
      <c r="M500" s="175">
        <f>Assumptions!$G$55*Assumptions!$G$46*INDEX(Demand!M$9:M$1040, MATCH($C500, Demand!$B$9:$B$1040,0))</f>
        <v>105.205625</v>
      </c>
      <c r="N500" s="175">
        <f>Assumptions!$G$55*Assumptions!$G$46*INDEX(Demand!N$9:N$1040, MATCH($C500, Demand!$B$9:$B$1040,0))</f>
        <v>105.205625</v>
      </c>
      <c r="O500" s="175">
        <f>Assumptions!$G$55*Assumptions!$G$46*INDEX(Demand!O$9:O$1040, MATCH($C500, Demand!$B$9:$B$1040,0))</f>
        <v>105.205625</v>
      </c>
      <c r="P500" s="175">
        <f>Assumptions!$G$55*Assumptions!$G$46*INDEX(Demand!P$9:P$1040, MATCH($C500, Demand!$B$9:$B$1040,0))</f>
        <v>105.205625</v>
      </c>
      <c r="Q500" s="175">
        <f>Assumptions!$G$55*Assumptions!$G$46*INDEX(Demand!Q$9:Q$1040, MATCH($C500, Demand!$B$9:$B$1040,0))</f>
        <v>105.205625</v>
      </c>
      <c r="R500" s="175">
        <f>Assumptions!$G$55*Assumptions!$G$46*INDEX(Demand!R$9:R$1040, MATCH($C500, Demand!$B$9:$B$1040,0))</f>
        <v>105.205625</v>
      </c>
      <c r="S500" s="175">
        <f>Assumptions!$G$55*Assumptions!$G$46*INDEX(Demand!S$9:S$1040, MATCH($C500, Demand!$B$9:$B$1040,0))</f>
        <v>105.205625</v>
      </c>
      <c r="T500" s="175">
        <f>Assumptions!$G$55*Assumptions!$G$46*INDEX(Demand!T$9:T$1040, MATCH($C500, Demand!$B$9:$B$1040,0))</f>
        <v>105.205625</v>
      </c>
      <c r="U500" s="175">
        <f>Assumptions!$G$55*Assumptions!$G$46*INDEX(Demand!U$9:U$1040, MATCH($C500, Demand!$B$9:$B$1040,0))</f>
        <v>105.205625</v>
      </c>
      <c r="V500" s="175">
        <f>Assumptions!$G$55*Assumptions!$G$46*INDEX(Demand!V$9:V$1040, MATCH($C500, Demand!$B$9:$B$1040,0))</f>
        <v>105.205625</v>
      </c>
      <c r="W500" s="175">
        <f>Assumptions!$G$55*Assumptions!$G$46*INDEX(Demand!W$9:W$1040, MATCH($C500, Demand!$B$9:$B$1040,0))</f>
        <v>105.205625</v>
      </c>
      <c r="X500" s="175">
        <f>Assumptions!$G$55*Assumptions!$G$46*INDEX(Demand!X$9:X$1040, MATCH($C500, Demand!$B$9:$B$1040,0))</f>
        <v>105.205625</v>
      </c>
    </row>
    <row r="501" spans="2:24" s="1" customFormat="1" x14ac:dyDescent="0.2">
      <c r="B501" s="220">
        <f>'Span data'!B502</f>
        <v>10434068</v>
      </c>
      <c r="C501" s="169" t="str">
        <f>'Span data'!C502</f>
        <v>CME016</v>
      </c>
      <c r="D501" s="162"/>
      <c r="E501" s="175">
        <f>Assumptions!$G$55*Assumptions!$G$46*INDEX(Demand!E$9:E$1040, MATCH($C501, Demand!$B$9:$B$1040,0))</f>
        <v>94.158020833333325</v>
      </c>
      <c r="F501" s="175">
        <f>Assumptions!$G$55*Assumptions!$G$46*INDEX(Demand!F$9:F$1040, MATCH($C501, Demand!$B$9:$B$1040,0))</f>
        <v>95.374270833333327</v>
      </c>
      <c r="G501" s="175">
        <f>Assumptions!$G$55*Assumptions!$G$46*INDEX(Demand!G$9:G$1040, MATCH($C501, Demand!$B$9:$B$1040,0))</f>
        <v>96.89458333333333</v>
      </c>
      <c r="H501" s="175">
        <f>Assumptions!$G$55*Assumptions!$G$46*INDEX(Demand!H$9:H$1040, MATCH($C501, Demand!$B$9:$B$1040,0))</f>
        <v>98.414895833333333</v>
      </c>
      <c r="I501" s="175">
        <f>Assumptions!$G$55*Assumptions!$G$46*INDEX(Demand!I$9:I$1040, MATCH($C501, Demand!$B$9:$B$1040,0))</f>
        <v>99.124374999999986</v>
      </c>
      <c r="J501" s="175">
        <f>Assumptions!$G$55*Assumptions!$G$46*INDEX(Demand!J$9:J$1040, MATCH($C501, Demand!$B$9:$B$1040,0))</f>
        <v>99.935208333333321</v>
      </c>
      <c r="K501" s="175">
        <f>Assumptions!$G$55*Assumptions!$G$46*INDEX(Demand!K$9:K$1040, MATCH($C501, Demand!$B$9:$B$1040,0))</f>
        <v>101.75958333333332</v>
      </c>
      <c r="L501" s="175">
        <f>Assumptions!$G$55*Assumptions!$G$46*INDEX(Demand!L$9:L$1040, MATCH($C501, Demand!$B$9:$B$1040,0))</f>
        <v>104.1920833333333</v>
      </c>
      <c r="M501" s="175">
        <f>Assumptions!$G$55*Assumptions!$G$46*INDEX(Demand!M$9:M$1040, MATCH($C501, Demand!$B$9:$B$1040,0))</f>
        <v>105.205625</v>
      </c>
      <c r="N501" s="175">
        <f>Assumptions!$G$55*Assumptions!$G$46*INDEX(Demand!N$9:N$1040, MATCH($C501, Demand!$B$9:$B$1040,0))</f>
        <v>105.205625</v>
      </c>
      <c r="O501" s="175">
        <f>Assumptions!$G$55*Assumptions!$G$46*INDEX(Demand!O$9:O$1040, MATCH($C501, Demand!$B$9:$B$1040,0))</f>
        <v>105.205625</v>
      </c>
      <c r="P501" s="175">
        <f>Assumptions!$G$55*Assumptions!$G$46*INDEX(Demand!P$9:P$1040, MATCH($C501, Demand!$B$9:$B$1040,0))</f>
        <v>105.205625</v>
      </c>
      <c r="Q501" s="175">
        <f>Assumptions!$G$55*Assumptions!$G$46*INDEX(Demand!Q$9:Q$1040, MATCH($C501, Demand!$B$9:$B$1040,0))</f>
        <v>105.205625</v>
      </c>
      <c r="R501" s="175">
        <f>Assumptions!$G$55*Assumptions!$G$46*INDEX(Demand!R$9:R$1040, MATCH($C501, Demand!$B$9:$B$1040,0))</f>
        <v>105.205625</v>
      </c>
      <c r="S501" s="175">
        <f>Assumptions!$G$55*Assumptions!$G$46*INDEX(Demand!S$9:S$1040, MATCH($C501, Demand!$B$9:$B$1040,0))</f>
        <v>105.205625</v>
      </c>
      <c r="T501" s="175">
        <f>Assumptions!$G$55*Assumptions!$G$46*INDEX(Demand!T$9:T$1040, MATCH($C501, Demand!$B$9:$B$1040,0))</f>
        <v>105.205625</v>
      </c>
      <c r="U501" s="175">
        <f>Assumptions!$G$55*Assumptions!$G$46*INDEX(Demand!U$9:U$1040, MATCH($C501, Demand!$B$9:$B$1040,0))</f>
        <v>105.205625</v>
      </c>
      <c r="V501" s="175">
        <f>Assumptions!$G$55*Assumptions!$G$46*INDEX(Demand!V$9:V$1040, MATCH($C501, Demand!$B$9:$B$1040,0))</f>
        <v>105.205625</v>
      </c>
      <c r="W501" s="175">
        <f>Assumptions!$G$55*Assumptions!$G$46*INDEX(Demand!W$9:W$1040, MATCH($C501, Demand!$B$9:$B$1040,0))</f>
        <v>105.205625</v>
      </c>
      <c r="X501" s="175">
        <f>Assumptions!$G$55*Assumptions!$G$46*INDEX(Demand!X$9:X$1040, MATCH($C501, Demand!$B$9:$B$1040,0))</f>
        <v>105.205625</v>
      </c>
    </row>
    <row r="502" spans="2:24" s="1" customFormat="1" x14ac:dyDescent="0.2">
      <c r="B502" s="220">
        <f>'Span data'!B503</f>
        <v>10434345</v>
      </c>
      <c r="C502" s="169" t="str">
        <f>'Span data'!C503</f>
        <v>CME016</v>
      </c>
      <c r="D502" s="162"/>
      <c r="E502" s="175">
        <f>Assumptions!$G$55*Assumptions!$G$46*INDEX(Demand!E$9:E$1040, MATCH($C502, Demand!$B$9:$B$1040,0))</f>
        <v>94.158020833333325</v>
      </c>
      <c r="F502" s="175">
        <f>Assumptions!$G$55*Assumptions!$G$46*INDEX(Demand!F$9:F$1040, MATCH($C502, Demand!$B$9:$B$1040,0))</f>
        <v>95.374270833333327</v>
      </c>
      <c r="G502" s="175">
        <f>Assumptions!$G$55*Assumptions!$G$46*INDEX(Demand!G$9:G$1040, MATCH($C502, Demand!$B$9:$B$1040,0))</f>
        <v>96.89458333333333</v>
      </c>
      <c r="H502" s="175">
        <f>Assumptions!$G$55*Assumptions!$G$46*INDEX(Demand!H$9:H$1040, MATCH($C502, Demand!$B$9:$B$1040,0))</f>
        <v>98.414895833333333</v>
      </c>
      <c r="I502" s="175">
        <f>Assumptions!$G$55*Assumptions!$G$46*INDEX(Demand!I$9:I$1040, MATCH($C502, Demand!$B$9:$B$1040,0))</f>
        <v>99.124374999999986</v>
      </c>
      <c r="J502" s="175">
        <f>Assumptions!$G$55*Assumptions!$G$46*INDEX(Demand!J$9:J$1040, MATCH($C502, Demand!$B$9:$B$1040,0))</f>
        <v>99.935208333333321</v>
      </c>
      <c r="K502" s="175">
        <f>Assumptions!$G$55*Assumptions!$G$46*INDEX(Demand!K$9:K$1040, MATCH($C502, Demand!$B$9:$B$1040,0))</f>
        <v>101.75958333333332</v>
      </c>
      <c r="L502" s="175">
        <f>Assumptions!$G$55*Assumptions!$G$46*INDEX(Demand!L$9:L$1040, MATCH($C502, Demand!$B$9:$B$1040,0))</f>
        <v>104.1920833333333</v>
      </c>
      <c r="M502" s="175">
        <f>Assumptions!$G$55*Assumptions!$G$46*INDEX(Demand!M$9:M$1040, MATCH($C502, Demand!$B$9:$B$1040,0))</f>
        <v>105.205625</v>
      </c>
      <c r="N502" s="175">
        <f>Assumptions!$G$55*Assumptions!$G$46*INDEX(Demand!N$9:N$1040, MATCH($C502, Demand!$B$9:$B$1040,0))</f>
        <v>105.205625</v>
      </c>
      <c r="O502" s="175">
        <f>Assumptions!$G$55*Assumptions!$G$46*INDEX(Demand!O$9:O$1040, MATCH($C502, Demand!$B$9:$B$1040,0))</f>
        <v>105.205625</v>
      </c>
      <c r="P502" s="175">
        <f>Assumptions!$G$55*Assumptions!$G$46*INDEX(Demand!P$9:P$1040, MATCH($C502, Demand!$B$9:$B$1040,0))</f>
        <v>105.205625</v>
      </c>
      <c r="Q502" s="175">
        <f>Assumptions!$G$55*Assumptions!$G$46*INDEX(Demand!Q$9:Q$1040, MATCH($C502, Demand!$B$9:$B$1040,0))</f>
        <v>105.205625</v>
      </c>
      <c r="R502" s="175">
        <f>Assumptions!$G$55*Assumptions!$G$46*INDEX(Demand!R$9:R$1040, MATCH($C502, Demand!$B$9:$B$1040,0))</f>
        <v>105.205625</v>
      </c>
      <c r="S502" s="175">
        <f>Assumptions!$G$55*Assumptions!$G$46*INDEX(Demand!S$9:S$1040, MATCH($C502, Demand!$B$9:$B$1040,0))</f>
        <v>105.205625</v>
      </c>
      <c r="T502" s="175">
        <f>Assumptions!$G$55*Assumptions!$G$46*INDEX(Demand!T$9:T$1040, MATCH($C502, Demand!$B$9:$B$1040,0))</f>
        <v>105.205625</v>
      </c>
      <c r="U502" s="175">
        <f>Assumptions!$G$55*Assumptions!$G$46*INDEX(Demand!U$9:U$1040, MATCH($C502, Demand!$B$9:$B$1040,0))</f>
        <v>105.205625</v>
      </c>
      <c r="V502" s="175">
        <f>Assumptions!$G$55*Assumptions!$G$46*INDEX(Demand!V$9:V$1040, MATCH($C502, Demand!$B$9:$B$1040,0))</f>
        <v>105.205625</v>
      </c>
      <c r="W502" s="175">
        <f>Assumptions!$G$55*Assumptions!$G$46*INDEX(Demand!W$9:W$1040, MATCH($C502, Demand!$B$9:$B$1040,0))</f>
        <v>105.205625</v>
      </c>
      <c r="X502" s="175">
        <f>Assumptions!$G$55*Assumptions!$G$46*INDEX(Demand!X$9:X$1040, MATCH($C502, Demand!$B$9:$B$1040,0))</f>
        <v>105.205625</v>
      </c>
    </row>
    <row r="503" spans="2:24" s="1" customFormat="1" x14ac:dyDescent="0.2">
      <c r="B503" s="220">
        <f>'Span data'!B504</f>
        <v>10434431</v>
      </c>
      <c r="C503" s="169" t="str">
        <f>'Span data'!C504</f>
        <v>CME016</v>
      </c>
      <c r="D503" s="162"/>
      <c r="E503" s="175">
        <f>Assumptions!$G$55*Assumptions!$G$46*INDEX(Demand!E$9:E$1040, MATCH($C503, Demand!$B$9:$B$1040,0))</f>
        <v>94.158020833333325</v>
      </c>
      <c r="F503" s="175">
        <f>Assumptions!$G$55*Assumptions!$G$46*INDEX(Demand!F$9:F$1040, MATCH($C503, Demand!$B$9:$B$1040,0))</f>
        <v>95.374270833333327</v>
      </c>
      <c r="G503" s="175">
        <f>Assumptions!$G$55*Assumptions!$G$46*INDEX(Demand!G$9:G$1040, MATCH($C503, Demand!$B$9:$B$1040,0))</f>
        <v>96.89458333333333</v>
      </c>
      <c r="H503" s="175">
        <f>Assumptions!$G$55*Assumptions!$G$46*INDEX(Demand!H$9:H$1040, MATCH($C503, Demand!$B$9:$B$1040,0))</f>
        <v>98.414895833333333</v>
      </c>
      <c r="I503" s="175">
        <f>Assumptions!$G$55*Assumptions!$G$46*INDEX(Demand!I$9:I$1040, MATCH($C503, Demand!$B$9:$B$1040,0))</f>
        <v>99.124374999999986</v>
      </c>
      <c r="J503" s="175">
        <f>Assumptions!$G$55*Assumptions!$G$46*INDEX(Demand!J$9:J$1040, MATCH($C503, Demand!$B$9:$B$1040,0))</f>
        <v>99.935208333333321</v>
      </c>
      <c r="K503" s="175">
        <f>Assumptions!$G$55*Assumptions!$G$46*INDEX(Demand!K$9:K$1040, MATCH($C503, Demand!$B$9:$B$1040,0))</f>
        <v>101.75958333333332</v>
      </c>
      <c r="L503" s="175">
        <f>Assumptions!$G$55*Assumptions!$G$46*INDEX(Demand!L$9:L$1040, MATCH($C503, Demand!$B$9:$B$1040,0))</f>
        <v>104.1920833333333</v>
      </c>
      <c r="M503" s="175">
        <f>Assumptions!$G$55*Assumptions!$G$46*INDEX(Demand!M$9:M$1040, MATCH($C503, Demand!$B$9:$B$1040,0))</f>
        <v>105.205625</v>
      </c>
      <c r="N503" s="175">
        <f>Assumptions!$G$55*Assumptions!$G$46*INDEX(Demand!N$9:N$1040, MATCH($C503, Demand!$B$9:$B$1040,0))</f>
        <v>105.205625</v>
      </c>
      <c r="O503" s="175">
        <f>Assumptions!$G$55*Assumptions!$G$46*INDEX(Demand!O$9:O$1040, MATCH($C503, Demand!$B$9:$B$1040,0))</f>
        <v>105.205625</v>
      </c>
      <c r="P503" s="175">
        <f>Assumptions!$G$55*Assumptions!$G$46*INDEX(Demand!P$9:P$1040, MATCH($C503, Demand!$B$9:$B$1040,0))</f>
        <v>105.205625</v>
      </c>
      <c r="Q503" s="175">
        <f>Assumptions!$G$55*Assumptions!$G$46*INDEX(Demand!Q$9:Q$1040, MATCH($C503, Demand!$B$9:$B$1040,0))</f>
        <v>105.205625</v>
      </c>
      <c r="R503" s="175">
        <f>Assumptions!$G$55*Assumptions!$G$46*INDEX(Demand!R$9:R$1040, MATCH($C503, Demand!$B$9:$B$1040,0))</f>
        <v>105.205625</v>
      </c>
      <c r="S503" s="175">
        <f>Assumptions!$G$55*Assumptions!$G$46*INDEX(Demand!S$9:S$1040, MATCH($C503, Demand!$B$9:$B$1040,0))</f>
        <v>105.205625</v>
      </c>
      <c r="T503" s="175">
        <f>Assumptions!$G$55*Assumptions!$G$46*INDEX(Demand!T$9:T$1040, MATCH($C503, Demand!$B$9:$B$1040,0))</f>
        <v>105.205625</v>
      </c>
      <c r="U503" s="175">
        <f>Assumptions!$G$55*Assumptions!$G$46*INDEX(Demand!U$9:U$1040, MATCH($C503, Demand!$B$9:$B$1040,0))</f>
        <v>105.205625</v>
      </c>
      <c r="V503" s="175">
        <f>Assumptions!$G$55*Assumptions!$G$46*INDEX(Demand!V$9:V$1040, MATCH($C503, Demand!$B$9:$B$1040,0))</f>
        <v>105.205625</v>
      </c>
      <c r="W503" s="175">
        <f>Assumptions!$G$55*Assumptions!$G$46*INDEX(Demand!W$9:W$1040, MATCH($C503, Demand!$B$9:$B$1040,0))</f>
        <v>105.205625</v>
      </c>
      <c r="X503" s="175">
        <f>Assumptions!$G$55*Assumptions!$G$46*INDEX(Demand!X$9:X$1040, MATCH($C503, Demand!$B$9:$B$1040,0))</f>
        <v>105.205625</v>
      </c>
    </row>
    <row r="504" spans="2:24" s="1" customFormat="1" x14ac:dyDescent="0.2">
      <c r="B504" s="220">
        <f>'Span data'!B505</f>
        <v>10434583</v>
      </c>
      <c r="C504" s="169" t="str">
        <f>'Span data'!C505</f>
        <v>CME016</v>
      </c>
      <c r="D504" s="162"/>
      <c r="E504" s="175">
        <f>Assumptions!$G$55*Assumptions!$G$46*INDEX(Demand!E$9:E$1040, MATCH($C504, Demand!$B$9:$B$1040,0))</f>
        <v>94.158020833333325</v>
      </c>
      <c r="F504" s="175">
        <f>Assumptions!$G$55*Assumptions!$G$46*INDEX(Demand!F$9:F$1040, MATCH($C504, Demand!$B$9:$B$1040,0))</f>
        <v>95.374270833333327</v>
      </c>
      <c r="G504" s="175">
        <f>Assumptions!$G$55*Assumptions!$G$46*INDEX(Demand!G$9:G$1040, MATCH($C504, Demand!$B$9:$B$1040,0))</f>
        <v>96.89458333333333</v>
      </c>
      <c r="H504" s="175">
        <f>Assumptions!$G$55*Assumptions!$G$46*INDEX(Demand!H$9:H$1040, MATCH($C504, Demand!$B$9:$B$1040,0))</f>
        <v>98.414895833333333</v>
      </c>
      <c r="I504" s="175">
        <f>Assumptions!$G$55*Assumptions!$G$46*INDEX(Demand!I$9:I$1040, MATCH($C504, Demand!$B$9:$B$1040,0))</f>
        <v>99.124374999999986</v>
      </c>
      <c r="J504" s="175">
        <f>Assumptions!$G$55*Assumptions!$G$46*INDEX(Demand!J$9:J$1040, MATCH($C504, Demand!$B$9:$B$1040,0))</f>
        <v>99.935208333333321</v>
      </c>
      <c r="K504" s="175">
        <f>Assumptions!$G$55*Assumptions!$G$46*INDEX(Demand!K$9:K$1040, MATCH($C504, Demand!$B$9:$B$1040,0))</f>
        <v>101.75958333333332</v>
      </c>
      <c r="L504" s="175">
        <f>Assumptions!$G$55*Assumptions!$G$46*INDEX(Demand!L$9:L$1040, MATCH($C504, Demand!$B$9:$B$1040,0))</f>
        <v>104.1920833333333</v>
      </c>
      <c r="M504" s="175">
        <f>Assumptions!$G$55*Assumptions!$G$46*INDEX(Demand!M$9:M$1040, MATCH($C504, Demand!$B$9:$B$1040,0))</f>
        <v>105.205625</v>
      </c>
      <c r="N504" s="175">
        <f>Assumptions!$G$55*Assumptions!$G$46*INDEX(Demand!N$9:N$1040, MATCH($C504, Demand!$B$9:$B$1040,0))</f>
        <v>105.205625</v>
      </c>
      <c r="O504" s="175">
        <f>Assumptions!$G$55*Assumptions!$G$46*INDEX(Demand!O$9:O$1040, MATCH($C504, Demand!$B$9:$B$1040,0))</f>
        <v>105.205625</v>
      </c>
      <c r="P504" s="175">
        <f>Assumptions!$G$55*Assumptions!$G$46*INDEX(Demand!P$9:P$1040, MATCH($C504, Demand!$B$9:$B$1040,0))</f>
        <v>105.205625</v>
      </c>
      <c r="Q504" s="175">
        <f>Assumptions!$G$55*Assumptions!$G$46*INDEX(Demand!Q$9:Q$1040, MATCH($C504, Demand!$B$9:$B$1040,0))</f>
        <v>105.205625</v>
      </c>
      <c r="R504" s="175">
        <f>Assumptions!$G$55*Assumptions!$G$46*INDEX(Demand!R$9:R$1040, MATCH($C504, Demand!$B$9:$B$1040,0))</f>
        <v>105.205625</v>
      </c>
      <c r="S504" s="175">
        <f>Assumptions!$G$55*Assumptions!$G$46*INDEX(Demand!S$9:S$1040, MATCH($C504, Demand!$B$9:$B$1040,0))</f>
        <v>105.205625</v>
      </c>
      <c r="T504" s="175">
        <f>Assumptions!$G$55*Assumptions!$G$46*INDEX(Demand!T$9:T$1040, MATCH($C504, Demand!$B$9:$B$1040,0))</f>
        <v>105.205625</v>
      </c>
      <c r="U504" s="175">
        <f>Assumptions!$G$55*Assumptions!$G$46*INDEX(Demand!U$9:U$1040, MATCH($C504, Demand!$B$9:$B$1040,0))</f>
        <v>105.205625</v>
      </c>
      <c r="V504" s="175">
        <f>Assumptions!$G$55*Assumptions!$G$46*INDEX(Demand!V$9:V$1040, MATCH($C504, Demand!$B$9:$B$1040,0))</f>
        <v>105.205625</v>
      </c>
      <c r="W504" s="175">
        <f>Assumptions!$G$55*Assumptions!$G$46*INDEX(Demand!W$9:W$1040, MATCH($C504, Demand!$B$9:$B$1040,0))</f>
        <v>105.205625</v>
      </c>
      <c r="X504" s="175">
        <f>Assumptions!$G$55*Assumptions!$G$46*INDEX(Demand!X$9:X$1040, MATCH($C504, Demand!$B$9:$B$1040,0))</f>
        <v>105.205625</v>
      </c>
    </row>
    <row r="505" spans="2:24" s="1" customFormat="1" x14ac:dyDescent="0.2">
      <c r="B505" s="220">
        <f>'Span data'!B506</f>
        <v>10438628</v>
      </c>
      <c r="C505" s="169" t="str">
        <f>'Span data'!C506</f>
        <v>GCY011</v>
      </c>
      <c r="D505" s="162"/>
      <c r="E505" s="175">
        <f>Assumptions!$G$55*Assumptions!$G$46*INDEX(Demand!E$9:E$1040, MATCH($C505, Demand!$B$9:$B$1040,0))</f>
        <v>132.06447916666664</v>
      </c>
      <c r="F505" s="175">
        <f>Assumptions!$G$55*Assumptions!$G$46*INDEX(Demand!F$9:F$1040, MATCH($C505, Demand!$B$9:$B$1040,0))</f>
        <v>133.68614583333331</v>
      </c>
      <c r="G505" s="175">
        <f>Assumptions!$G$55*Assumptions!$G$46*INDEX(Demand!G$9:G$1040, MATCH($C505, Demand!$B$9:$B$1040,0))</f>
        <v>135.8145833333333</v>
      </c>
      <c r="H505" s="175">
        <f>Assumptions!$G$55*Assumptions!$G$46*INDEX(Demand!H$9:H$1040, MATCH($C505, Demand!$B$9:$B$1040,0))</f>
        <v>137.63895833333333</v>
      </c>
      <c r="I505" s="175">
        <f>Assumptions!$G$55*Assumptions!$G$46*INDEX(Demand!I$9:I$1040, MATCH($C505, Demand!$B$9:$B$1040,0))</f>
        <v>138.24708333333334</v>
      </c>
      <c r="J505" s="175">
        <f>Assumptions!$G$55*Assumptions!$G$46*INDEX(Demand!J$9:J$1040, MATCH($C505, Demand!$B$9:$B$1040,0))</f>
        <v>140.27416666666664</v>
      </c>
      <c r="K505" s="175">
        <f>Assumptions!$G$55*Assumptions!$G$46*INDEX(Demand!K$9:K$1040, MATCH($C505, Demand!$B$9:$B$1040,0))</f>
        <v>142.09854166666665</v>
      </c>
      <c r="L505" s="175">
        <f>Assumptions!$G$55*Assumptions!$G$46*INDEX(Demand!L$9:L$1040, MATCH($C505, Demand!$B$9:$B$1040,0))</f>
        <v>144.83510416666664</v>
      </c>
      <c r="M505" s="175">
        <f>Assumptions!$G$55*Assumptions!$G$46*INDEX(Demand!M$9:M$1040, MATCH($C505, Demand!$B$9:$B$1040,0))</f>
        <v>146.15270833333329</v>
      </c>
      <c r="N505" s="175">
        <f>Assumptions!$G$55*Assumptions!$G$46*INDEX(Demand!N$9:N$1040, MATCH($C505, Demand!$B$9:$B$1040,0))</f>
        <v>146.15270833333329</v>
      </c>
      <c r="O505" s="175">
        <f>Assumptions!$G$55*Assumptions!$G$46*INDEX(Demand!O$9:O$1040, MATCH($C505, Demand!$B$9:$B$1040,0))</f>
        <v>146.15270833333329</v>
      </c>
      <c r="P505" s="175">
        <f>Assumptions!$G$55*Assumptions!$G$46*INDEX(Demand!P$9:P$1040, MATCH($C505, Demand!$B$9:$B$1040,0))</f>
        <v>146.15270833333329</v>
      </c>
      <c r="Q505" s="175">
        <f>Assumptions!$G$55*Assumptions!$G$46*INDEX(Demand!Q$9:Q$1040, MATCH($C505, Demand!$B$9:$B$1040,0))</f>
        <v>146.15270833333329</v>
      </c>
      <c r="R505" s="175">
        <f>Assumptions!$G$55*Assumptions!$G$46*INDEX(Demand!R$9:R$1040, MATCH($C505, Demand!$B$9:$B$1040,0))</f>
        <v>146.15270833333329</v>
      </c>
      <c r="S505" s="175">
        <f>Assumptions!$G$55*Assumptions!$G$46*INDEX(Demand!S$9:S$1040, MATCH($C505, Demand!$B$9:$B$1040,0))</f>
        <v>146.15270833333329</v>
      </c>
      <c r="T505" s="175">
        <f>Assumptions!$G$55*Assumptions!$G$46*INDEX(Demand!T$9:T$1040, MATCH($C505, Demand!$B$9:$B$1040,0))</f>
        <v>146.15270833333329</v>
      </c>
      <c r="U505" s="175">
        <f>Assumptions!$G$55*Assumptions!$G$46*INDEX(Demand!U$9:U$1040, MATCH($C505, Demand!$B$9:$B$1040,0))</f>
        <v>146.15270833333329</v>
      </c>
      <c r="V505" s="175">
        <f>Assumptions!$G$55*Assumptions!$G$46*INDEX(Demand!V$9:V$1040, MATCH($C505, Demand!$B$9:$B$1040,0))</f>
        <v>146.15270833333329</v>
      </c>
      <c r="W505" s="175">
        <f>Assumptions!$G$55*Assumptions!$G$46*INDEX(Demand!W$9:W$1040, MATCH($C505, Demand!$B$9:$B$1040,0))</f>
        <v>146.15270833333329</v>
      </c>
      <c r="X505" s="175">
        <f>Assumptions!$G$55*Assumptions!$G$46*INDEX(Demand!X$9:X$1040, MATCH($C505, Demand!$B$9:$B$1040,0))</f>
        <v>146.15270833333329</v>
      </c>
    </row>
    <row r="506" spans="2:24" s="1" customFormat="1" x14ac:dyDescent="0.2">
      <c r="B506" s="220">
        <f>'Span data'!B507</f>
        <v>10438867</v>
      </c>
      <c r="C506" s="169" t="str">
        <f>'Span data'!C507</f>
        <v>GCY011</v>
      </c>
      <c r="D506" s="162"/>
      <c r="E506" s="175">
        <f>Assumptions!$G$55*Assumptions!$G$46*INDEX(Demand!E$9:E$1040, MATCH($C506, Demand!$B$9:$B$1040,0))</f>
        <v>132.06447916666664</v>
      </c>
      <c r="F506" s="175">
        <f>Assumptions!$G$55*Assumptions!$G$46*INDEX(Demand!F$9:F$1040, MATCH($C506, Demand!$B$9:$B$1040,0))</f>
        <v>133.68614583333331</v>
      </c>
      <c r="G506" s="175">
        <f>Assumptions!$G$55*Assumptions!$G$46*INDEX(Demand!G$9:G$1040, MATCH($C506, Demand!$B$9:$B$1040,0))</f>
        <v>135.8145833333333</v>
      </c>
      <c r="H506" s="175">
        <f>Assumptions!$G$55*Assumptions!$G$46*INDEX(Demand!H$9:H$1040, MATCH($C506, Demand!$B$9:$B$1040,0))</f>
        <v>137.63895833333333</v>
      </c>
      <c r="I506" s="175">
        <f>Assumptions!$G$55*Assumptions!$G$46*INDEX(Demand!I$9:I$1040, MATCH($C506, Demand!$B$9:$B$1040,0))</f>
        <v>138.24708333333334</v>
      </c>
      <c r="J506" s="175">
        <f>Assumptions!$G$55*Assumptions!$G$46*INDEX(Demand!J$9:J$1040, MATCH($C506, Demand!$B$9:$B$1040,0))</f>
        <v>140.27416666666664</v>
      </c>
      <c r="K506" s="175">
        <f>Assumptions!$G$55*Assumptions!$G$46*INDEX(Demand!K$9:K$1040, MATCH($C506, Demand!$B$9:$B$1040,0))</f>
        <v>142.09854166666665</v>
      </c>
      <c r="L506" s="175">
        <f>Assumptions!$G$55*Assumptions!$G$46*INDEX(Demand!L$9:L$1040, MATCH($C506, Demand!$B$9:$B$1040,0))</f>
        <v>144.83510416666664</v>
      </c>
      <c r="M506" s="175">
        <f>Assumptions!$G$55*Assumptions!$G$46*INDEX(Demand!M$9:M$1040, MATCH($C506, Demand!$B$9:$B$1040,0))</f>
        <v>146.15270833333329</v>
      </c>
      <c r="N506" s="175">
        <f>Assumptions!$G$55*Assumptions!$G$46*INDEX(Demand!N$9:N$1040, MATCH($C506, Demand!$B$9:$B$1040,0))</f>
        <v>146.15270833333329</v>
      </c>
      <c r="O506" s="175">
        <f>Assumptions!$G$55*Assumptions!$G$46*INDEX(Demand!O$9:O$1040, MATCH($C506, Demand!$B$9:$B$1040,0))</f>
        <v>146.15270833333329</v>
      </c>
      <c r="P506" s="175">
        <f>Assumptions!$G$55*Assumptions!$G$46*INDEX(Demand!P$9:P$1040, MATCH($C506, Demand!$B$9:$B$1040,0))</f>
        <v>146.15270833333329</v>
      </c>
      <c r="Q506" s="175">
        <f>Assumptions!$G$55*Assumptions!$G$46*INDEX(Demand!Q$9:Q$1040, MATCH($C506, Demand!$B$9:$B$1040,0))</f>
        <v>146.15270833333329</v>
      </c>
      <c r="R506" s="175">
        <f>Assumptions!$G$55*Assumptions!$G$46*INDEX(Demand!R$9:R$1040, MATCH($C506, Demand!$B$9:$B$1040,0))</f>
        <v>146.15270833333329</v>
      </c>
      <c r="S506" s="175">
        <f>Assumptions!$G$55*Assumptions!$G$46*INDEX(Demand!S$9:S$1040, MATCH($C506, Demand!$B$9:$B$1040,0))</f>
        <v>146.15270833333329</v>
      </c>
      <c r="T506" s="175">
        <f>Assumptions!$G$55*Assumptions!$G$46*INDEX(Demand!T$9:T$1040, MATCH($C506, Demand!$B$9:$B$1040,0))</f>
        <v>146.15270833333329</v>
      </c>
      <c r="U506" s="175">
        <f>Assumptions!$G$55*Assumptions!$G$46*INDEX(Demand!U$9:U$1040, MATCH($C506, Demand!$B$9:$B$1040,0))</f>
        <v>146.15270833333329</v>
      </c>
      <c r="V506" s="175">
        <f>Assumptions!$G$55*Assumptions!$G$46*INDEX(Demand!V$9:V$1040, MATCH($C506, Demand!$B$9:$B$1040,0))</f>
        <v>146.15270833333329</v>
      </c>
      <c r="W506" s="175">
        <f>Assumptions!$G$55*Assumptions!$G$46*INDEX(Demand!W$9:W$1040, MATCH($C506, Demand!$B$9:$B$1040,0))</f>
        <v>146.15270833333329</v>
      </c>
      <c r="X506" s="175">
        <f>Assumptions!$G$55*Assumptions!$G$46*INDEX(Demand!X$9:X$1040, MATCH($C506, Demand!$B$9:$B$1040,0))</f>
        <v>146.15270833333329</v>
      </c>
    </row>
    <row r="507" spans="2:24" s="1" customFormat="1" x14ac:dyDescent="0.2">
      <c r="B507" s="220">
        <f>'Span data'!B508</f>
        <v>10439185</v>
      </c>
      <c r="C507" s="169" t="str">
        <f>'Span data'!C508</f>
        <v>GCY014</v>
      </c>
      <c r="D507" s="162"/>
      <c r="E507" s="175">
        <f>Assumptions!$G$55*Assumptions!$G$46*INDEX(Demand!E$9:E$1040, MATCH($C507, Demand!$B$9:$B$1040,0))</f>
        <v>132.97666666666666</v>
      </c>
      <c r="F507" s="175">
        <f>Assumptions!$G$55*Assumptions!$G$46*INDEX(Demand!F$9:F$1040, MATCH($C507, Demand!$B$9:$B$1040,0))</f>
        <v>134.19291666666663</v>
      </c>
      <c r="G507" s="175">
        <f>Assumptions!$G$55*Assumptions!$G$46*INDEX(Demand!G$9:G$1040, MATCH($C507, Demand!$B$9:$B$1040,0))</f>
        <v>135.8145833333333</v>
      </c>
      <c r="H507" s="175">
        <f>Assumptions!$G$55*Assumptions!$G$46*INDEX(Demand!H$9:H$1040, MATCH($C507, Demand!$B$9:$B$1040,0))</f>
        <v>138.04437499999997</v>
      </c>
      <c r="I507" s="175">
        <f>Assumptions!$G$55*Assumptions!$G$46*INDEX(Demand!I$9:I$1040, MATCH($C507, Demand!$B$9:$B$1040,0))</f>
        <v>138.65249999999997</v>
      </c>
      <c r="J507" s="175">
        <f>Assumptions!$G$55*Assumptions!$G$46*INDEX(Demand!J$9:J$1040, MATCH($C507, Demand!$B$9:$B$1040,0))</f>
        <v>139.97010416666666</v>
      </c>
      <c r="K507" s="175">
        <f>Assumptions!$G$55*Assumptions!$G$46*INDEX(Demand!K$9:K$1040, MATCH($C507, Demand!$B$9:$B$1040,0))</f>
        <v>141.69312500000001</v>
      </c>
      <c r="L507" s="175">
        <f>Assumptions!$G$55*Assumptions!$G$46*INDEX(Demand!L$9:L$1040, MATCH($C507, Demand!$B$9:$B$1040,0))</f>
        <v>143.72020833333332</v>
      </c>
      <c r="M507" s="175">
        <f>Assumptions!$G$55*Assumptions!$G$46*INDEX(Demand!M$9:M$1040, MATCH($C507, Demand!$B$9:$B$1040,0))</f>
        <v>146.15270833333329</v>
      </c>
      <c r="N507" s="175">
        <f>Assumptions!$G$55*Assumptions!$G$46*INDEX(Demand!N$9:N$1040, MATCH($C507, Demand!$B$9:$B$1040,0))</f>
        <v>146.15270833333329</v>
      </c>
      <c r="O507" s="175">
        <f>Assumptions!$G$55*Assumptions!$G$46*INDEX(Demand!O$9:O$1040, MATCH($C507, Demand!$B$9:$B$1040,0))</f>
        <v>146.15270833333329</v>
      </c>
      <c r="P507" s="175">
        <f>Assumptions!$G$55*Assumptions!$G$46*INDEX(Demand!P$9:P$1040, MATCH($C507, Demand!$B$9:$B$1040,0))</f>
        <v>146.15270833333329</v>
      </c>
      <c r="Q507" s="175">
        <f>Assumptions!$G$55*Assumptions!$G$46*INDEX(Demand!Q$9:Q$1040, MATCH($C507, Demand!$B$9:$B$1040,0))</f>
        <v>146.15270833333329</v>
      </c>
      <c r="R507" s="175">
        <f>Assumptions!$G$55*Assumptions!$G$46*INDEX(Demand!R$9:R$1040, MATCH($C507, Demand!$B$9:$B$1040,0))</f>
        <v>146.15270833333329</v>
      </c>
      <c r="S507" s="175">
        <f>Assumptions!$G$55*Assumptions!$G$46*INDEX(Demand!S$9:S$1040, MATCH($C507, Demand!$B$9:$B$1040,0))</f>
        <v>146.15270833333329</v>
      </c>
      <c r="T507" s="175">
        <f>Assumptions!$G$55*Assumptions!$G$46*INDEX(Demand!T$9:T$1040, MATCH($C507, Demand!$B$9:$B$1040,0))</f>
        <v>146.15270833333329</v>
      </c>
      <c r="U507" s="175">
        <f>Assumptions!$G$55*Assumptions!$G$46*INDEX(Demand!U$9:U$1040, MATCH($C507, Demand!$B$9:$B$1040,0))</f>
        <v>146.15270833333329</v>
      </c>
      <c r="V507" s="175">
        <f>Assumptions!$G$55*Assumptions!$G$46*INDEX(Demand!V$9:V$1040, MATCH($C507, Demand!$B$9:$B$1040,0))</f>
        <v>146.15270833333329</v>
      </c>
      <c r="W507" s="175">
        <f>Assumptions!$G$55*Assumptions!$G$46*INDEX(Demand!W$9:W$1040, MATCH($C507, Demand!$B$9:$B$1040,0))</f>
        <v>146.15270833333329</v>
      </c>
      <c r="X507" s="175">
        <f>Assumptions!$G$55*Assumptions!$G$46*INDEX(Demand!X$9:X$1040, MATCH($C507, Demand!$B$9:$B$1040,0))</f>
        <v>146.15270833333329</v>
      </c>
    </row>
    <row r="508" spans="2:24" s="1" customFormat="1" x14ac:dyDescent="0.2">
      <c r="B508" s="220">
        <f>'Span data'!B509</f>
        <v>10439186</v>
      </c>
      <c r="C508" s="169" t="str">
        <f>'Span data'!C509</f>
        <v>GCY014</v>
      </c>
      <c r="D508" s="162"/>
      <c r="E508" s="175">
        <f>Assumptions!$G$55*Assumptions!$G$46*INDEX(Demand!E$9:E$1040, MATCH($C508, Demand!$B$9:$B$1040,0))</f>
        <v>132.97666666666666</v>
      </c>
      <c r="F508" s="175">
        <f>Assumptions!$G$55*Assumptions!$G$46*INDEX(Demand!F$9:F$1040, MATCH($C508, Demand!$B$9:$B$1040,0))</f>
        <v>134.19291666666663</v>
      </c>
      <c r="G508" s="175">
        <f>Assumptions!$G$55*Assumptions!$G$46*INDEX(Demand!G$9:G$1040, MATCH($C508, Demand!$B$9:$B$1040,0))</f>
        <v>135.8145833333333</v>
      </c>
      <c r="H508" s="175">
        <f>Assumptions!$G$55*Assumptions!$G$46*INDEX(Demand!H$9:H$1040, MATCH($C508, Demand!$B$9:$B$1040,0))</f>
        <v>138.04437499999997</v>
      </c>
      <c r="I508" s="175">
        <f>Assumptions!$G$55*Assumptions!$G$46*INDEX(Demand!I$9:I$1040, MATCH($C508, Demand!$B$9:$B$1040,0))</f>
        <v>138.65249999999997</v>
      </c>
      <c r="J508" s="175">
        <f>Assumptions!$G$55*Assumptions!$G$46*INDEX(Demand!J$9:J$1040, MATCH($C508, Demand!$B$9:$B$1040,0))</f>
        <v>139.97010416666666</v>
      </c>
      <c r="K508" s="175">
        <f>Assumptions!$G$55*Assumptions!$G$46*INDEX(Demand!K$9:K$1040, MATCH($C508, Demand!$B$9:$B$1040,0))</f>
        <v>141.69312500000001</v>
      </c>
      <c r="L508" s="175">
        <f>Assumptions!$G$55*Assumptions!$G$46*INDEX(Demand!L$9:L$1040, MATCH($C508, Demand!$B$9:$B$1040,0))</f>
        <v>143.72020833333332</v>
      </c>
      <c r="M508" s="175">
        <f>Assumptions!$G$55*Assumptions!$G$46*INDEX(Demand!M$9:M$1040, MATCH($C508, Demand!$B$9:$B$1040,0))</f>
        <v>146.15270833333329</v>
      </c>
      <c r="N508" s="175">
        <f>Assumptions!$G$55*Assumptions!$G$46*INDEX(Demand!N$9:N$1040, MATCH($C508, Demand!$B$9:$B$1040,0))</f>
        <v>146.15270833333329</v>
      </c>
      <c r="O508" s="175">
        <f>Assumptions!$G$55*Assumptions!$G$46*INDEX(Demand!O$9:O$1040, MATCH($C508, Demand!$B$9:$B$1040,0))</f>
        <v>146.15270833333329</v>
      </c>
      <c r="P508" s="175">
        <f>Assumptions!$G$55*Assumptions!$G$46*INDEX(Demand!P$9:P$1040, MATCH($C508, Demand!$B$9:$B$1040,0))</f>
        <v>146.15270833333329</v>
      </c>
      <c r="Q508" s="175">
        <f>Assumptions!$G$55*Assumptions!$G$46*INDEX(Demand!Q$9:Q$1040, MATCH($C508, Demand!$B$9:$B$1040,0))</f>
        <v>146.15270833333329</v>
      </c>
      <c r="R508" s="175">
        <f>Assumptions!$G$55*Assumptions!$G$46*INDEX(Demand!R$9:R$1040, MATCH($C508, Demand!$B$9:$B$1040,0))</f>
        <v>146.15270833333329</v>
      </c>
      <c r="S508" s="175">
        <f>Assumptions!$G$55*Assumptions!$G$46*INDEX(Demand!S$9:S$1040, MATCH($C508, Demand!$B$9:$B$1040,0))</f>
        <v>146.15270833333329</v>
      </c>
      <c r="T508" s="175">
        <f>Assumptions!$G$55*Assumptions!$G$46*INDEX(Demand!T$9:T$1040, MATCH($C508, Demand!$B$9:$B$1040,0))</f>
        <v>146.15270833333329</v>
      </c>
      <c r="U508" s="175">
        <f>Assumptions!$G$55*Assumptions!$G$46*INDEX(Demand!U$9:U$1040, MATCH($C508, Demand!$B$9:$B$1040,0))</f>
        <v>146.15270833333329</v>
      </c>
      <c r="V508" s="175">
        <f>Assumptions!$G$55*Assumptions!$G$46*INDEX(Demand!V$9:V$1040, MATCH($C508, Demand!$B$9:$B$1040,0))</f>
        <v>146.15270833333329</v>
      </c>
      <c r="W508" s="175">
        <f>Assumptions!$G$55*Assumptions!$G$46*INDEX(Demand!W$9:W$1040, MATCH($C508, Demand!$B$9:$B$1040,0))</f>
        <v>146.15270833333329</v>
      </c>
      <c r="X508" s="175">
        <f>Assumptions!$G$55*Assumptions!$G$46*INDEX(Demand!X$9:X$1040, MATCH($C508, Demand!$B$9:$B$1040,0))</f>
        <v>146.15270833333329</v>
      </c>
    </row>
    <row r="509" spans="2:24" s="1" customFormat="1" x14ac:dyDescent="0.2">
      <c r="B509" s="220">
        <f>'Span data'!B510</f>
        <v>10439593</v>
      </c>
      <c r="C509" s="169" t="str">
        <f>'Span data'!C510</f>
        <v>GCY011</v>
      </c>
      <c r="D509" s="162"/>
      <c r="E509" s="175">
        <f>Assumptions!$G$55*Assumptions!$G$46*INDEX(Demand!E$9:E$1040, MATCH($C509, Demand!$B$9:$B$1040,0))</f>
        <v>132.06447916666664</v>
      </c>
      <c r="F509" s="175">
        <f>Assumptions!$G$55*Assumptions!$G$46*INDEX(Demand!F$9:F$1040, MATCH($C509, Demand!$B$9:$B$1040,0))</f>
        <v>133.68614583333331</v>
      </c>
      <c r="G509" s="175">
        <f>Assumptions!$G$55*Assumptions!$G$46*INDEX(Demand!G$9:G$1040, MATCH($C509, Demand!$B$9:$B$1040,0))</f>
        <v>135.8145833333333</v>
      </c>
      <c r="H509" s="175">
        <f>Assumptions!$G$55*Assumptions!$G$46*INDEX(Demand!H$9:H$1040, MATCH($C509, Demand!$B$9:$B$1040,0))</f>
        <v>137.63895833333333</v>
      </c>
      <c r="I509" s="175">
        <f>Assumptions!$G$55*Assumptions!$G$46*INDEX(Demand!I$9:I$1040, MATCH($C509, Demand!$B$9:$B$1040,0))</f>
        <v>138.24708333333334</v>
      </c>
      <c r="J509" s="175">
        <f>Assumptions!$G$55*Assumptions!$G$46*INDEX(Demand!J$9:J$1040, MATCH($C509, Demand!$B$9:$B$1040,0))</f>
        <v>140.27416666666664</v>
      </c>
      <c r="K509" s="175">
        <f>Assumptions!$G$55*Assumptions!$G$46*INDEX(Demand!K$9:K$1040, MATCH($C509, Demand!$B$9:$B$1040,0))</f>
        <v>142.09854166666665</v>
      </c>
      <c r="L509" s="175">
        <f>Assumptions!$G$55*Assumptions!$G$46*INDEX(Demand!L$9:L$1040, MATCH($C509, Demand!$B$9:$B$1040,0))</f>
        <v>144.83510416666664</v>
      </c>
      <c r="M509" s="175">
        <f>Assumptions!$G$55*Assumptions!$G$46*INDEX(Demand!M$9:M$1040, MATCH($C509, Demand!$B$9:$B$1040,0))</f>
        <v>146.15270833333329</v>
      </c>
      <c r="N509" s="175">
        <f>Assumptions!$G$55*Assumptions!$G$46*INDEX(Demand!N$9:N$1040, MATCH($C509, Demand!$B$9:$B$1040,0))</f>
        <v>146.15270833333329</v>
      </c>
      <c r="O509" s="175">
        <f>Assumptions!$G$55*Assumptions!$G$46*INDEX(Demand!O$9:O$1040, MATCH($C509, Demand!$B$9:$B$1040,0))</f>
        <v>146.15270833333329</v>
      </c>
      <c r="P509" s="175">
        <f>Assumptions!$G$55*Assumptions!$G$46*INDEX(Demand!P$9:P$1040, MATCH($C509, Demand!$B$9:$B$1040,0))</f>
        <v>146.15270833333329</v>
      </c>
      <c r="Q509" s="175">
        <f>Assumptions!$G$55*Assumptions!$G$46*INDEX(Demand!Q$9:Q$1040, MATCH($C509, Demand!$B$9:$B$1040,0))</f>
        <v>146.15270833333329</v>
      </c>
      <c r="R509" s="175">
        <f>Assumptions!$G$55*Assumptions!$G$46*INDEX(Demand!R$9:R$1040, MATCH($C509, Demand!$B$9:$B$1040,0))</f>
        <v>146.15270833333329</v>
      </c>
      <c r="S509" s="175">
        <f>Assumptions!$G$55*Assumptions!$G$46*INDEX(Demand!S$9:S$1040, MATCH($C509, Demand!$B$9:$B$1040,0))</f>
        <v>146.15270833333329</v>
      </c>
      <c r="T509" s="175">
        <f>Assumptions!$G$55*Assumptions!$G$46*INDEX(Demand!T$9:T$1040, MATCH($C509, Demand!$B$9:$B$1040,0))</f>
        <v>146.15270833333329</v>
      </c>
      <c r="U509" s="175">
        <f>Assumptions!$G$55*Assumptions!$G$46*INDEX(Demand!U$9:U$1040, MATCH($C509, Demand!$B$9:$B$1040,0))</f>
        <v>146.15270833333329</v>
      </c>
      <c r="V509" s="175">
        <f>Assumptions!$G$55*Assumptions!$G$46*INDEX(Demand!V$9:V$1040, MATCH($C509, Demand!$B$9:$B$1040,0))</f>
        <v>146.15270833333329</v>
      </c>
      <c r="W509" s="175">
        <f>Assumptions!$G$55*Assumptions!$G$46*INDEX(Demand!W$9:W$1040, MATCH($C509, Demand!$B$9:$B$1040,0))</f>
        <v>146.15270833333329</v>
      </c>
      <c r="X509" s="175">
        <f>Assumptions!$G$55*Assumptions!$G$46*INDEX(Demand!X$9:X$1040, MATCH($C509, Demand!$B$9:$B$1040,0))</f>
        <v>146.15270833333329</v>
      </c>
    </row>
    <row r="510" spans="2:24" s="1" customFormat="1" x14ac:dyDescent="0.2">
      <c r="B510" s="220">
        <f>'Span data'!B511</f>
        <v>10441147</v>
      </c>
      <c r="C510" s="169" t="str">
        <f>'Span data'!C511</f>
        <v>GCY014</v>
      </c>
      <c r="D510" s="162"/>
      <c r="E510" s="175">
        <f>Assumptions!$G$55*Assumptions!$G$46*INDEX(Demand!E$9:E$1040, MATCH($C510, Demand!$B$9:$B$1040,0))</f>
        <v>132.97666666666666</v>
      </c>
      <c r="F510" s="175">
        <f>Assumptions!$G$55*Assumptions!$G$46*INDEX(Demand!F$9:F$1040, MATCH($C510, Demand!$B$9:$B$1040,0))</f>
        <v>134.19291666666663</v>
      </c>
      <c r="G510" s="175">
        <f>Assumptions!$G$55*Assumptions!$G$46*INDEX(Demand!G$9:G$1040, MATCH($C510, Demand!$B$9:$B$1040,0))</f>
        <v>135.8145833333333</v>
      </c>
      <c r="H510" s="175">
        <f>Assumptions!$G$55*Assumptions!$G$46*INDEX(Demand!H$9:H$1040, MATCH($C510, Demand!$B$9:$B$1040,0))</f>
        <v>138.04437499999997</v>
      </c>
      <c r="I510" s="175">
        <f>Assumptions!$G$55*Assumptions!$G$46*INDEX(Demand!I$9:I$1040, MATCH($C510, Demand!$B$9:$B$1040,0))</f>
        <v>138.65249999999997</v>
      </c>
      <c r="J510" s="175">
        <f>Assumptions!$G$55*Assumptions!$G$46*INDEX(Demand!J$9:J$1040, MATCH($C510, Demand!$B$9:$B$1040,0))</f>
        <v>139.97010416666666</v>
      </c>
      <c r="K510" s="175">
        <f>Assumptions!$G$55*Assumptions!$G$46*INDEX(Demand!K$9:K$1040, MATCH($C510, Demand!$B$9:$B$1040,0))</f>
        <v>141.69312500000001</v>
      </c>
      <c r="L510" s="175">
        <f>Assumptions!$G$55*Assumptions!$G$46*INDEX(Demand!L$9:L$1040, MATCH($C510, Demand!$B$9:$B$1040,0))</f>
        <v>143.72020833333332</v>
      </c>
      <c r="M510" s="175">
        <f>Assumptions!$G$55*Assumptions!$G$46*INDEX(Demand!M$9:M$1040, MATCH($C510, Demand!$B$9:$B$1040,0))</f>
        <v>146.15270833333329</v>
      </c>
      <c r="N510" s="175">
        <f>Assumptions!$G$55*Assumptions!$G$46*INDEX(Demand!N$9:N$1040, MATCH($C510, Demand!$B$9:$B$1040,0))</f>
        <v>146.15270833333329</v>
      </c>
      <c r="O510" s="175">
        <f>Assumptions!$G$55*Assumptions!$G$46*INDEX(Demand!O$9:O$1040, MATCH($C510, Demand!$B$9:$B$1040,0))</f>
        <v>146.15270833333329</v>
      </c>
      <c r="P510" s="175">
        <f>Assumptions!$G$55*Assumptions!$G$46*INDEX(Demand!P$9:P$1040, MATCH($C510, Demand!$B$9:$B$1040,0))</f>
        <v>146.15270833333329</v>
      </c>
      <c r="Q510" s="175">
        <f>Assumptions!$G$55*Assumptions!$G$46*INDEX(Demand!Q$9:Q$1040, MATCH($C510, Demand!$B$9:$B$1040,0))</f>
        <v>146.15270833333329</v>
      </c>
      <c r="R510" s="175">
        <f>Assumptions!$G$55*Assumptions!$G$46*INDEX(Demand!R$9:R$1040, MATCH($C510, Demand!$B$9:$B$1040,0))</f>
        <v>146.15270833333329</v>
      </c>
      <c r="S510" s="175">
        <f>Assumptions!$G$55*Assumptions!$G$46*INDEX(Demand!S$9:S$1040, MATCH($C510, Demand!$B$9:$B$1040,0))</f>
        <v>146.15270833333329</v>
      </c>
      <c r="T510" s="175">
        <f>Assumptions!$G$55*Assumptions!$G$46*INDEX(Demand!T$9:T$1040, MATCH($C510, Demand!$B$9:$B$1040,0))</f>
        <v>146.15270833333329</v>
      </c>
      <c r="U510" s="175">
        <f>Assumptions!$G$55*Assumptions!$G$46*INDEX(Demand!U$9:U$1040, MATCH($C510, Demand!$B$9:$B$1040,0))</f>
        <v>146.15270833333329</v>
      </c>
      <c r="V510" s="175">
        <f>Assumptions!$G$55*Assumptions!$G$46*INDEX(Demand!V$9:V$1040, MATCH($C510, Demand!$B$9:$B$1040,0))</f>
        <v>146.15270833333329</v>
      </c>
      <c r="W510" s="175">
        <f>Assumptions!$G$55*Assumptions!$G$46*INDEX(Demand!W$9:W$1040, MATCH($C510, Demand!$B$9:$B$1040,0))</f>
        <v>146.15270833333329</v>
      </c>
      <c r="X510" s="175">
        <f>Assumptions!$G$55*Assumptions!$G$46*INDEX(Demand!X$9:X$1040, MATCH($C510, Demand!$B$9:$B$1040,0))</f>
        <v>146.15270833333329</v>
      </c>
    </row>
    <row r="511" spans="2:24" s="1" customFormat="1" x14ac:dyDescent="0.2">
      <c r="B511" s="220">
        <f>'Span data'!B512</f>
        <v>10441152</v>
      </c>
      <c r="C511" s="169" t="str">
        <f>'Span data'!C512</f>
        <v>GCY014</v>
      </c>
      <c r="D511" s="162"/>
      <c r="E511" s="175">
        <f>Assumptions!$G$55*Assumptions!$G$46*INDEX(Demand!E$9:E$1040, MATCH($C511, Demand!$B$9:$B$1040,0))</f>
        <v>132.97666666666666</v>
      </c>
      <c r="F511" s="175">
        <f>Assumptions!$G$55*Assumptions!$G$46*INDEX(Demand!F$9:F$1040, MATCH($C511, Demand!$B$9:$B$1040,0))</f>
        <v>134.19291666666663</v>
      </c>
      <c r="G511" s="175">
        <f>Assumptions!$G$55*Assumptions!$G$46*INDEX(Demand!G$9:G$1040, MATCH($C511, Demand!$B$9:$B$1040,0))</f>
        <v>135.8145833333333</v>
      </c>
      <c r="H511" s="175">
        <f>Assumptions!$G$55*Assumptions!$G$46*INDEX(Demand!H$9:H$1040, MATCH($C511, Demand!$B$9:$B$1040,0))</f>
        <v>138.04437499999997</v>
      </c>
      <c r="I511" s="175">
        <f>Assumptions!$G$55*Assumptions!$G$46*INDEX(Demand!I$9:I$1040, MATCH($C511, Demand!$B$9:$B$1040,0))</f>
        <v>138.65249999999997</v>
      </c>
      <c r="J511" s="175">
        <f>Assumptions!$G$55*Assumptions!$G$46*INDEX(Demand!J$9:J$1040, MATCH($C511, Demand!$B$9:$B$1040,0))</f>
        <v>139.97010416666666</v>
      </c>
      <c r="K511" s="175">
        <f>Assumptions!$G$55*Assumptions!$G$46*INDEX(Demand!K$9:K$1040, MATCH($C511, Demand!$B$9:$B$1040,0))</f>
        <v>141.69312500000001</v>
      </c>
      <c r="L511" s="175">
        <f>Assumptions!$G$55*Assumptions!$G$46*INDEX(Demand!L$9:L$1040, MATCH($C511, Demand!$B$9:$B$1040,0))</f>
        <v>143.72020833333332</v>
      </c>
      <c r="M511" s="175">
        <f>Assumptions!$G$55*Assumptions!$G$46*INDEX(Demand!M$9:M$1040, MATCH($C511, Demand!$B$9:$B$1040,0))</f>
        <v>146.15270833333329</v>
      </c>
      <c r="N511" s="175">
        <f>Assumptions!$G$55*Assumptions!$G$46*INDEX(Demand!N$9:N$1040, MATCH($C511, Demand!$B$9:$B$1040,0))</f>
        <v>146.15270833333329</v>
      </c>
      <c r="O511" s="175">
        <f>Assumptions!$G$55*Assumptions!$G$46*INDEX(Demand!O$9:O$1040, MATCH($C511, Demand!$B$9:$B$1040,0))</f>
        <v>146.15270833333329</v>
      </c>
      <c r="P511" s="175">
        <f>Assumptions!$G$55*Assumptions!$G$46*INDEX(Demand!P$9:P$1040, MATCH($C511, Demand!$B$9:$B$1040,0))</f>
        <v>146.15270833333329</v>
      </c>
      <c r="Q511" s="175">
        <f>Assumptions!$G$55*Assumptions!$G$46*INDEX(Demand!Q$9:Q$1040, MATCH($C511, Demand!$B$9:$B$1040,0))</f>
        <v>146.15270833333329</v>
      </c>
      <c r="R511" s="175">
        <f>Assumptions!$G$55*Assumptions!$G$46*INDEX(Demand!R$9:R$1040, MATCH($C511, Demand!$B$9:$B$1040,0))</f>
        <v>146.15270833333329</v>
      </c>
      <c r="S511" s="175">
        <f>Assumptions!$G$55*Assumptions!$G$46*INDEX(Demand!S$9:S$1040, MATCH($C511, Demand!$B$9:$B$1040,0))</f>
        <v>146.15270833333329</v>
      </c>
      <c r="T511" s="175">
        <f>Assumptions!$G$55*Assumptions!$G$46*INDEX(Demand!T$9:T$1040, MATCH($C511, Demand!$B$9:$B$1040,0))</f>
        <v>146.15270833333329</v>
      </c>
      <c r="U511" s="175">
        <f>Assumptions!$G$55*Assumptions!$G$46*INDEX(Demand!U$9:U$1040, MATCH($C511, Demand!$B$9:$B$1040,0))</f>
        <v>146.15270833333329</v>
      </c>
      <c r="V511" s="175">
        <f>Assumptions!$G$55*Assumptions!$G$46*INDEX(Demand!V$9:V$1040, MATCH($C511, Demand!$B$9:$B$1040,0))</f>
        <v>146.15270833333329</v>
      </c>
      <c r="W511" s="175">
        <f>Assumptions!$G$55*Assumptions!$G$46*INDEX(Demand!W$9:W$1040, MATCH($C511, Demand!$B$9:$B$1040,0))</f>
        <v>146.15270833333329</v>
      </c>
      <c r="X511" s="175">
        <f>Assumptions!$G$55*Assumptions!$G$46*INDEX(Demand!X$9:X$1040, MATCH($C511, Demand!$B$9:$B$1040,0))</f>
        <v>146.15270833333329</v>
      </c>
    </row>
    <row r="512" spans="2:24" s="1" customFormat="1" x14ac:dyDescent="0.2">
      <c r="B512" s="220">
        <f>'Span data'!B513</f>
        <v>10441153</v>
      </c>
      <c r="C512" s="169" t="str">
        <f>'Span data'!C513</f>
        <v>GCY014</v>
      </c>
      <c r="D512" s="162"/>
      <c r="E512" s="175">
        <f>Assumptions!$G$55*Assumptions!$G$46*INDEX(Demand!E$9:E$1040, MATCH($C512, Demand!$B$9:$B$1040,0))</f>
        <v>132.97666666666666</v>
      </c>
      <c r="F512" s="175">
        <f>Assumptions!$G$55*Assumptions!$G$46*INDEX(Demand!F$9:F$1040, MATCH($C512, Demand!$B$9:$B$1040,0))</f>
        <v>134.19291666666663</v>
      </c>
      <c r="G512" s="175">
        <f>Assumptions!$G$55*Assumptions!$G$46*INDEX(Demand!G$9:G$1040, MATCH($C512, Demand!$B$9:$B$1040,0))</f>
        <v>135.8145833333333</v>
      </c>
      <c r="H512" s="175">
        <f>Assumptions!$G$55*Assumptions!$G$46*INDEX(Demand!H$9:H$1040, MATCH($C512, Demand!$B$9:$B$1040,0))</f>
        <v>138.04437499999997</v>
      </c>
      <c r="I512" s="175">
        <f>Assumptions!$G$55*Assumptions!$G$46*INDEX(Demand!I$9:I$1040, MATCH($C512, Demand!$B$9:$B$1040,0))</f>
        <v>138.65249999999997</v>
      </c>
      <c r="J512" s="175">
        <f>Assumptions!$G$55*Assumptions!$G$46*INDEX(Demand!J$9:J$1040, MATCH($C512, Demand!$B$9:$B$1040,0))</f>
        <v>139.97010416666666</v>
      </c>
      <c r="K512" s="175">
        <f>Assumptions!$G$55*Assumptions!$G$46*INDEX(Demand!K$9:K$1040, MATCH($C512, Demand!$B$9:$B$1040,0))</f>
        <v>141.69312500000001</v>
      </c>
      <c r="L512" s="175">
        <f>Assumptions!$G$55*Assumptions!$G$46*INDEX(Demand!L$9:L$1040, MATCH($C512, Demand!$B$9:$B$1040,0))</f>
        <v>143.72020833333332</v>
      </c>
      <c r="M512" s="175">
        <f>Assumptions!$G$55*Assumptions!$G$46*INDEX(Demand!M$9:M$1040, MATCH($C512, Demand!$B$9:$B$1040,0))</f>
        <v>146.15270833333329</v>
      </c>
      <c r="N512" s="175">
        <f>Assumptions!$G$55*Assumptions!$G$46*INDEX(Demand!N$9:N$1040, MATCH($C512, Demand!$B$9:$B$1040,0))</f>
        <v>146.15270833333329</v>
      </c>
      <c r="O512" s="175">
        <f>Assumptions!$G$55*Assumptions!$G$46*INDEX(Demand!O$9:O$1040, MATCH($C512, Demand!$B$9:$B$1040,0))</f>
        <v>146.15270833333329</v>
      </c>
      <c r="P512" s="175">
        <f>Assumptions!$G$55*Assumptions!$G$46*INDEX(Demand!P$9:P$1040, MATCH($C512, Demand!$B$9:$B$1040,0))</f>
        <v>146.15270833333329</v>
      </c>
      <c r="Q512" s="175">
        <f>Assumptions!$G$55*Assumptions!$G$46*INDEX(Demand!Q$9:Q$1040, MATCH($C512, Demand!$B$9:$B$1040,0))</f>
        <v>146.15270833333329</v>
      </c>
      <c r="R512" s="175">
        <f>Assumptions!$G$55*Assumptions!$G$46*INDEX(Demand!R$9:R$1040, MATCH($C512, Demand!$B$9:$B$1040,0))</f>
        <v>146.15270833333329</v>
      </c>
      <c r="S512" s="175">
        <f>Assumptions!$G$55*Assumptions!$G$46*INDEX(Demand!S$9:S$1040, MATCH($C512, Demand!$B$9:$B$1040,0))</f>
        <v>146.15270833333329</v>
      </c>
      <c r="T512" s="175">
        <f>Assumptions!$G$55*Assumptions!$G$46*INDEX(Demand!T$9:T$1040, MATCH($C512, Demand!$B$9:$B$1040,0))</f>
        <v>146.15270833333329</v>
      </c>
      <c r="U512" s="175">
        <f>Assumptions!$G$55*Assumptions!$G$46*INDEX(Demand!U$9:U$1040, MATCH($C512, Demand!$B$9:$B$1040,0))</f>
        <v>146.15270833333329</v>
      </c>
      <c r="V512" s="175">
        <f>Assumptions!$G$55*Assumptions!$G$46*INDEX(Demand!V$9:V$1040, MATCH($C512, Demand!$B$9:$B$1040,0))</f>
        <v>146.15270833333329</v>
      </c>
      <c r="W512" s="175">
        <f>Assumptions!$G$55*Assumptions!$G$46*INDEX(Demand!W$9:W$1040, MATCH($C512, Demand!$B$9:$B$1040,0))</f>
        <v>146.15270833333329</v>
      </c>
      <c r="X512" s="175">
        <f>Assumptions!$G$55*Assumptions!$G$46*INDEX(Demand!X$9:X$1040, MATCH($C512, Demand!$B$9:$B$1040,0))</f>
        <v>146.15270833333329</v>
      </c>
    </row>
    <row r="513" spans="2:24" s="1" customFormat="1" x14ac:dyDescent="0.2">
      <c r="B513" s="220">
        <f>'Span data'!B514</f>
        <v>10441155</v>
      </c>
      <c r="C513" s="169" t="str">
        <f>'Span data'!C514</f>
        <v>GCY014</v>
      </c>
      <c r="D513" s="162"/>
      <c r="E513" s="175">
        <f>Assumptions!$G$55*Assumptions!$G$46*INDEX(Demand!E$9:E$1040, MATCH($C513, Demand!$B$9:$B$1040,0))</f>
        <v>132.97666666666666</v>
      </c>
      <c r="F513" s="175">
        <f>Assumptions!$G$55*Assumptions!$G$46*INDEX(Demand!F$9:F$1040, MATCH($C513, Demand!$B$9:$B$1040,0))</f>
        <v>134.19291666666663</v>
      </c>
      <c r="G513" s="175">
        <f>Assumptions!$G$55*Assumptions!$G$46*INDEX(Demand!G$9:G$1040, MATCH($C513, Demand!$B$9:$B$1040,0))</f>
        <v>135.8145833333333</v>
      </c>
      <c r="H513" s="175">
        <f>Assumptions!$G$55*Assumptions!$G$46*INDEX(Demand!H$9:H$1040, MATCH($C513, Demand!$B$9:$B$1040,0))</f>
        <v>138.04437499999997</v>
      </c>
      <c r="I513" s="175">
        <f>Assumptions!$G$55*Assumptions!$G$46*INDEX(Demand!I$9:I$1040, MATCH($C513, Demand!$B$9:$B$1040,0))</f>
        <v>138.65249999999997</v>
      </c>
      <c r="J513" s="175">
        <f>Assumptions!$G$55*Assumptions!$G$46*INDEX(Demand!J$9:J$1040, MATCH($C513, Demand!$B$9:$B$1040,0))</f>
        <v>139.97010416666666</v>
      </c>
      <c r="K513" s="175">
        <f>Assumptions!$G$55*Assumptions!$G$46*INDEX(Demand!K$9:K$1040, MATCH($C513, Demand!$B$9:$B$1040,0))</f>
        <v>141.69312500000001</v>
      </c>
      <c r="L513" s="175">
        <f>Assumptions!$G$55*Assumptions!$G$46*INDEX(Demand!L$9:L$1040, MATCH($C513, Demand!$B$9:$B$1040,0))</f>
        <v>143.72020833333332</v>
      </c>
      <c r="M513" s="175">
        <f>Assumptions!$G$55*Assumptions!$G$46*INDEX(Demand!M$9:M$1040, MATCH($C513, Demand!$B$9:$B$1040,0))</f>
        <v>146.15270833333329</v>
      </c>
      <c r="N513" s="175">
        <f>Assumptions!$G$55*Assumptions!$G$46*INDEX(Demand!N$9:N$1040, MATCH($C513, Demand!$B$9:$B$1040,0))</f>
        <v>146.15270833333329</v>
      </c>
      <c r="O513" s="175">
        <f>Assumptions!$G$55*Assumptions!$G$46*INDEX(Demand!O$9:O$1040, MATCH($C513, Demand!$B$9:$B$1040,0))</f>
        <v>146.15270833333329</v>
      </c>
      <c r="P513" s="175">
        <f>Assumptions!$G$55*Assumptions!$G$46*INDEX(Demand!P$9:P$1040, MATCH($C513, Demand!$B$9:$B$1040,0))</f>
        <v>146.15270833333329</v>
      </c>
      <c r="Q513" s="175">
        <f>Assumptions!$G$55*Assumptions!$G$46*INDEX(Demand!Q$9:Q$1040, MATCH($C513, Demand!$B$9:$B$1040,0))</f>
        <v>146.15270833333329</v>
      </c>
      <c r="R513" s="175">
        <f>Assumptions!$G$55*Assumptions!$G$46*INDEX(Demand!R$9:R$1040, MATCH($C513, Demand!$B$9:$B$1040,0))</f>
        <v>146.15270833333329</v>
      </c>
      <c r="S513" s="175">
        <f>Assumptions!$G$55*Assumptions!$G$46*INDEX(Demand!S$9:S$1040, MATCH($C513, Demand!$B$9:$B$1040,0))</f>
        <v>146.15270833333329</v>
      </c>
      <c r="T513" s="175">
        <f>Assumptions!$G$55*Assumptions!$G$46*INDEX(Demand!T$9:T$1040, MATCH($C513, Demand!$B$9:$B$1040,0))</f>
        <v>146.15270833333329</v>
      </c>
      <c r="U513" s="175">
        <f>Assumptions!$G$55*Assumptions!$G$46*INDEX(Demand!U$9:U$1040, MATCH($C513, Demand!$B$9:$B$1040,0))</f>
        <v>146.15270833333329</v>
      </c>
      <c r="V513" s="175">
        <f>Assumptions!$G$55*Assumptions!$G$46*INDEX(Demand!V$9:V$1040, MATCH($C513, Demand!$B$9:$B$1040,0))</f>
        <v>146.15270833333329</v>
      </c>
      <c r="W513" s="175">
        <f>Assumptions!$G$55*Assumptions!$G$46*INDEX(Demand!W$9:W$1040, MATCH($C513, Demand!$B$9:$B$1040,0))</f>
        <v>146.15270833333329</v>
      </c>
      <c r="X513" s="175">
        <f>Assumptions!$G$55*Assumptions!$G$46*INDEX(Demand!X$9:X$1040, MATCH($C513, Demand!$B$9:$B$1040,0))</f>
        <v>146.15270833333329</v>
      </c>
    </row>
    <row r="514" spans="2:24" s="1" customFormat="1" x14ac:dyDescent="0.2">
      <c r="B514" s="220">
        <f>'Span data'!B515</f>
        <v>10441156</v>
      </c>
      <c r="C514" s="169" t="str">
        <f>'Span data'!C515</f>
        <v>GCY014</v>
      </c>
      <c r="D514" s="162"/>
      <c r="E514" s="175">
        <f>Assumptions!$G$55*Assumptions!$G$46*INDEX(Demand!E$9:E$1040, MATCH($C514, Demand!$B$9:$B$1040,0))</f>
        <v>132.97666666666666</v>
      </c>
      <c r="F514" s="175">
        <f>Assumptions!$G$55*Assumptions!$G$46*INDEX(Demand!F$9:F$1040, MATCH($C514, Demand!$B$9:$B$1040,0))</f>
        <v>134.19291666666663</v>
      </c>
      <c r="G514" s="175">
        <f>Assumptions!$G$55*Assumptions!$G$46*INDEX(Demand!G$9:G$1040, MATCH($C514, Demand!$B$9:$B$1040,0))</f>
        <v>135.8145833333333</v>
      </c>
      <c r="H514" s="175">
        <f>Assumptions!$G$55*Assumptions!$G$46*INDEX(Demand!H$9:H$1040, MATCH($C514, Demand!$B$9:$B$1040,0))</f>
        <v>138.04437499999997</v>
      </c>
      <c r="I514" s="175">
        <f>Assumptions!$G$55*Assumptions!$G$46*INDEX(Demand!I$9:I$1040, MATCH($C514, Demand!$B$9:$B$1040,0))</f>
        <v>138.65249999999997</v>
      </c>
      <c r="J514" s="175">
        <f>Assumptions!$G$55*Assumptions!$G$46*INDEX(Demand!J$9:J$1040, MATCH($C514, Demand!$B$9:$B$1040,0))</f>
        <v>139.97010416666666</v>
      </c>
      <c r="K514" s="175">
        <f>Assumptions!$G$55*Assumptions!$G$46*INDEX(Demand!K$9:K$1040, MATCH($C514, Demand!$B$9:$B$1040,0))</f>
        <v>141.69312500000001</v>
      </c>
      <c r="L514" s="175">
        <f>Assumptions!$G$55*Assumptions!$G$46*INDEX(Demand!L$9:L$1040, MATCH($C514, Demand!$B$9:$B$1040,0))</f>
        <v>143.72020833333332</v>
      </c>
      <c r="M514" s="175">
        <f>Assumptions!$G$55*Assumptions!$G$46*INDEX(Demand!M$9:M$1040, MATCH($C514, Demand!$B$9:$B$1040,0))</f>
        <v>146.15270833333329</v>
      </c>
      <c r="N514" s="175">
        <f>Assumptions!$G$55*Assumptions!$G$46*INDEX(Demand!N$9:N$1040, MATCH($C514, Demand!$B$9:$B$1040,0))</f>
        <v>146.15270833333329</v>
      </c>
      <c r="O514" s="175">
        <f>Assumptions!$G$55*Assumptions!$G$46*INDEX(Demand!O$9:O$1040, MATCH($C514, Demand!$B$9:$B$1040,0))</f>
        <v>146.15270833333329</v>
      </c>
      <c r="P514" s="175">
        <f>Assumptions!$G$55*Assumptions!$G$46*INDEX(Demand!P$9:P$1040, MATCH($C514, Demand!$B$9:$B$1040,0))</f>
        <v>146.15270833333329</v>
      </c>
      <c r="Q514" s="175">
        <f>Assumptions!$G$55*Assumptions!$G$46*INDEX(Demand!Q$9:Q$1040, MATCH($C514, Demand!$B$9:$B$1040,0))</f>
        <v>146.15270833333329</v>
      </c>
      <c r="R514" s="175">
        <f>Assumptions!$G$55*Assumptions!$G$46*INDEX(Demand!R$9:R$1040, MATCH($C514, Demand!$B$9:$B$1040,0))</f>
        <v>146.15270833333329</v>
      </c>
      <c r="S514" s="175">
        <f>Assumptions!$G$55*Assumptions!$G$46*INDEX(Demand!S$9:S$1040, MATCH($C514, Demand!$B$9:$B$1040,0))</f>
        <v>146.15270833333329</v>
      </c>
      <c r="T514" s="175">
        <f>Assumptions!$G$55*Assumptions!$G$46*INDEX(Demand!T$9:T$1040, MATCH($C514, Demand!$B$9:$B$1040,0))</f>
        <v>146.15270833333329</v>
      </c>
      <c r="U514" s="175">
        <f>Assumptions!$G$55*Assumptions!$G$46*INDEX(Demand!U$9:U$1040, MATCH($C514, Demand!$B$9:$B$1040,0))</f>
        <v>146.15270833333329</v>
      </c>
      <c r="V514" s="175">
        <f>Assumptions!$G$55*Assumptions!$G$46*INDEX(Demand!V$9:V$1040, MATCH($C514, Demand!$B$9:$B$1040,0))</f>
        <v>146.15270833333329</v>
      </c>
      <c r="W514" s="175">
        <f>Assumptions!$G$55*Assumptions!$G$46*INDEX(Demand!W$9:W$1040, MATCH($C514, Demand!$B$9:$B$1040,0))</f>
        <v>146.15270833333329</v>
      </c>
      <c r="X514" s="175">
        <f>Assumptions!$G$55*Assumptions!$G$46*INDEX(Demand!X$9:X$1040, MATCH($C514, Demand!$B$9:$B$1040,0))</f>
        <v>146.15270833333329</v>
      </c>
    </row>
    <row r="515" spans="2:24" s="1" customFormat="1" x14ac:dyDescent="0.2">
      <c r="B515" s="220">
        <f>'Span data'!B516</f>
        <v>10444738</v>
      </c>
      <c r="C515" s="169" t="str">
        <f>'Span data'!C516</f>
        <v>CME016</v>
      </c>
      <c r="D515" s="162"/>
      <c r="E515" s="175">
        <f>Assumptions!$G$55*Assumptions!$G$46*INDEX(Demand!E$9:E$1040, MATCH($C515, Demand!$B$9:$B$1040,0))</f>
        <v>94.158020833333325</v>
      </c>
      <c r="F515" s="175">
        <f>Assumptions!$G$55*Assumptions!$G$46*INDEX(Demand!F$9:F$1040, MATCH($C515, Demand!$B$9:$B$1040,0))</f>
        <v>95.374270833333327</v>
      </c>
      <c r="G515" s="175">
        <f>Assumptions!$G$55*Assumptions!$G$46*INDEX(Demand!G$9:G$1040, MATCH($C515, Demand!$B$9:$B$1040,0))</f>
        <v>96.89458333333333</v>
      </c>
      <c r="H515" s="175">
        <f>Assumptions!$G$55*Assumptions!$G$46*INDEX(Demand!H$9:H$1040, MATCH($C515, Demand!$B$9:$B$1040,0))</f>
        <v>98.414895833333333</v>
      </c>
      <c r="I515" s="175">
        <f>Assumptions!$G$55*Assumptions!$G$46*INDEX(Demand!I$9:I$1040, MATCH($C515, Demand!$B$9:$B$1040,0))</f>
        <v>99.124374999999986</v>
      </c>
      <c r="J515" s="175">
        <f>Assumptions!$G$55*Assumptions!$G$46*INDEX(Demand!J$9:J$1040, MATCH($C515, Demand!$B$9:$B$1040,0))</f>
        <v>99.935208333333321</v>
      </c>
      <c r="K515" s="175">
        <f>Assumptions!$G$55*Assumptions!$G$46*INDEX(Demand!K$9:K$1040, MATCH($C515, Demand!$B$9:$B$1040,0))</f>
        <v>101.75958333333332</v>
      </c>
      <c r="L515" s="175">
        <f>Assumptions!$G$55*Assumptions!$G$46*INDEX(Demand!L$9:L$1040, MATCH($C515, Demand!$B$9:$B$1040,0))</f>
        <v>104.1920833333333</v>
      </c>
      <c r="M515" s="175">
        <f>Assumptions!$G$55*Assumptions!$G$46*INDEX(Demand!M$9:M$1040, MATCH($C515, Demand!$B$9:$B$1040,0))</f>
        <v>105.205625</v>
      </c>
      <c r="N515" s="175">
        <f>Assumptions!$G$55*Assumptions!$G$46*INDEX(Demand!N$9:N$1040, MATCH($C515, Demand!$B$9:$B$1040,0))</f>
        <v>105.205625</v>
      </c>
      <c r="O515" s="175">
        <f>Assumptions!$G$55*Assumptions!$G$46*INDEX(Demand!O$9:O$1040, MATCH($C515, Demand!$B$9:$B$1040,0))</f>
        <v>105.205625</v>
      </c>
      <c r="P515" s="175">
        <f>Assumptions!$G$55*Assumptions!$G$46*INDEX(Demand!P$9:P$1040, MATCH($C515, Demand!$B$9:$B$1040,0))</f>
        <v>105.205625</v>
      </c>
      <c r="Q515" s="175">
        <f>Assumptions!$G$55*Assumptions!$G$46*INDEX(Demand!Q$9:Q$1040, MATCH($C515, Demand!$B$9:$B$1040,0))</f>
        <v>105.205625</v>
      </c>
      <c r="R515" s="175">
        <f>Assumptions!$G$55*Assumptions!$G$46*INDEX(Demand!R$9:R$1040, MATCH($C515, Demand!$B$9:$B$1040,0))</f>
        <v>105.205625</v>
      </c>
      <c r="S515" s="175">
        <f>Assumptions!$G$55*Assumptions!$G$46*INDEX(Demand!S$9:S$1040, MATCH($C515, Demand!$B$9:$B$1040,0))</f>
        <v>105.205625</v>
      </c>
      <c r="T515" s="175">
        <f>Assumptions!$G$55*Assumptions!$G$46*INDEX(Demand!T$9:T$1040, MATCH($C515, Demand!$B$9:$B$1040,0))</f>
        <v>105.205625</v>
      </c>
      <c r="U515" s="175">
        <f>Assumptions!$G$55*Assumptions!$G$46*INDEX(Demand!U$9:U$1040, MATCH($C515, Demand!$B$9:$B$1040,0))</f>
        <v>105.205625</v>
      </c>
      <c r="V515" s="175">
        <f>Assumptions!$G$55*Assumptions!$G$46*INDEX(Demand!V$9:V$1040, MATCH($C515, Demand!$B$9:$B$1040,0))</f>
        <v>105.205625</v>
      </c>
      <c r="W515" s="175">
        <f>Assumptions!$G$55*Assumptions!$G$46*INDEX(Demand!W$9:W$1040, MATCH($C515, Demand!$B$9:$B$1040,0))</f>
        <v>105.205625</v>
      </c>
      <c r="X515" s="175">
        <f>Assumptions!$G$55*Assumptions!$G$46*INDEX(Demand!X$9:X$1040, MATCH($C515, Demand!$B$9:$B$1040,0))</f>
        <v>105.205625</v>
      </c>
    </row>
    <row r="516" spans="2:24" s="1" customFormat="1" x14ac:dyDescent="0.2">
      <c r="B516" s="220">
        <f>'Span data'!B517</f>
        <v>10444739</v>
      </c>
      <c r="C516" s="169" t="str">
        <f>'Span data'!C517</f>
        <v>CME016</v>
      </c>
      <c r="D516" s="162"/>
      <c r="E516" s="175">
        <f>Assumptions!$G$55*Assumptions!$G$46*INDEX(Demand!E$9:E$1040, MATCH($C516, Demand!$B$9:$B$1040,0))</f>
        <v>94.158020833333325</v>
      </c>
      <c r="F516" s="175">
        <f>Assumptions!$G$55*Assumptions!$G$46*INDEX(Demand!F$9:F$1040, MATCH($C516, Demand!$B$9:$B$1040,0))</f>
        <v>95.374270833333327</v>
      </c>
      <c r="G516" s="175">
        <f>Assumptions!$G$55*Assumptions!$G$46*INDEX(Demand!G$9:G$1040, MATCH($C516, Demand!$B$9:$B$1040,0))</f>
        <v>96.89458333333333</v>
      </c>
      <c r="H516" s="175">
        <f>Assumptions!$G$55*Assumptions!$G$46*INDEX(Demand!H$9:H$1040, MATCH($C516, Demand!$B$9:$B$1040,0))</f>
        <v>98.414895833333333</v>
      </c>
      <c r="I516" s="175">
        <f>Assumptions!$G$55*Assumptions!$G$46*INDEX(Demand!I$9:I$1040, MATCH($C516, Demand!$B$9:$B$1040,0))</f>
        <v>99.124374999999986</v>
      </c>
      <c r="J516" s="175">
        <f>Assumptions!$G$55*Assumptions!$G$46*INDEX(Demand!J$9:J$1040, MATCH($C516, Demand!$B$9:$B$1040,0))</f>
        <v>99.935208333333321</v>
      </c>
      <c r="K516" s="175">
        <f>Assumptions!$G$55*Assumptions!$G$46*INDEX(Demand!K$9:K$1040, MATCH($C516, Demand!$B$9:$B$1040,0))</f>
        <v>101.75958333333332</v>
      </c>
      <c r="L516" s="175">
        <f>Assumptions!$G$55*Assumptions!$G$46*INDEX(Demand!L$9:L$1040, MATCH($C516, Demand!$B$9:$B$1040,0))</f>
        <v>104.1920833333333</v>
      </c>
      <c r="M516" s="175">
        <f>Assumptions!$G$55*Assumptions!$G$46*INDEX(Demand!M$9:M$1040, MATCH($C516, Demand!$B$9:$B$1040,0))</f>
        <v>105.205625</v>
      </c>
      <c r="N516" s="175">
        <f>Assumptions!$G$55*Assumptions!$G$46*INDEX(Demand!N$9:N$1040, MATCH($C516, Demand!$B$9:$B$1040,0))</f>
        <v>105.205625</v>
      </c>
      <c r="O516" s="175">
        <f>Assumptions!$G$55*Assumptions!$G$46*INDEX(Demand!O$9:O$1040, MATCH($C516, Demand!$B$9:$B$1040,0))</f>
        <v>105.205625</v>
      </c>
      <c r="P516" s="175">
        <f>Assumptions!$G$55*Assumptions!$G$46*INDEX(Demand!P$9:P$1040, MATCH($C516, Demand!$B$9:$B$1040,0))</f>
        <v>105.205625</v>
      </c>
      <c r="Q516" s="175">
        <f>Assumptions!$G$55*Assumptions!$G$46*INDEX(Demand!Q$9:Q$1040, MATCH($C516, Demand!$B$9:$B$1040,0))</f>
        <v>105.205625</v>
      </c>
      <c r="R516" s="175">
        <f>Assumptions!$G$55*Assumptions!$G$46*INDEX(Demand!R$9:R$1040, MATCH($C516, Demand!$B$9:$B$1040,0))</f>
        <v>105.205625</v>
      </c>
      <c r="S516" s="175">
        <f>Assumptions!$G$55*Assumptions!$G$46*INDEX(Demand!S$9:S$1040, MATCH($C516, Demand!$B$9:$B$1040,0))</f>
        <v>105.205625</v>
      </c>
      <c r="T516" s="175">
        <f>Assumptions!$G$55*Assumptions!$G$46*INDEX(Demand!T$9:T$1040, MATCH($C516, Demand!$B$9:$B$1040,0))</f>
        <v>105.205625</v>
      </c>
      <c r="U516" s="175">
        <f>Assumptions!$G$55*Assumptions!$G$46*INDEX(Demand!U$9:U$1040, MATCH($C516, Demand!$B$9:$B$1040,0))</f>
        <v>105.205625</v>
      </c>
      <c r="V516" s="175">
        <f>Assumptions!$G$55*Assumptions!$G$46*INDEX(Demand!V$9:V$1040, MATCH($C516, Demand!$B$9:$B$1040,0))</f>
        <v>105.205625</v>
      </c>
      <c r="W516" s="175">
        <f>Assumptions!$G$55*Assumptions!$G$46*INDEX(Demand!W$9:W$1040, MATCH($C516, Demand!$B$9:$B$1040,0))</f>
        <v>105.205625</v>
      </c>
      <c r="X516" s="175">
        <f>Assumptions!$G$55*Assumptions!$G$46*INDEX(Demand!X$9:X$1040, MATCH($C516, Demand!$B$9:$B$1040,0))</f>
        <v>105.205625</v>
      </c>
    </row>
    <row r="517" spans="2:24" s="1" customFormat="1" x14ac:dyDescent="0.2">
      <c r="B517" s="220">
        <f>'Span data'!B518</f>
        <v>10444742</v>
      </c>
      <c r="C517" s="169" t="str">
        <f>'Span data'!C518</f>
        <v>CME016</v>
      </c>
      <c r="D517" s="162"/>
      <c r="E517" s="175">
        <f>Assumptions!$G$55*Assumptions!$G$46*INDEX(Demand!E$9:E$1040, MATCH($C517, Demand!$B$9:$B$1040,0))</f>
        <v>94.158020833333325</v>
      </c>
      <c r="F517" s="175">
        <f>Assumptions!$G$55*Assumptions!$G$46*INDEX(Demand!F$9:F$1040, MATCH($C517, Demand!$B$9:$B$1040,0))</f>
        <v>95.374270833333327</v>
      </c>
      <c r="G517" s="175">
        <f>Assumptions!$G$55*Assumptions!$G$46*INDEX(Demand!G$9:G$1040, MATCH($C517, Demand!$B$9:$B$1040,0))</f>
        <v>96.89458333333333</v>
      </c>
      <c r="H517" s="175">
        <f>Assumptions!$G$55*Assumptions!$G$46*INDEX(Demand!H$9:H$1040, MATCH($C517, Demand!$B$9:$B$1040,0))</f>
        <v>98.414895833333333</v>
      </c>
      <c r="I517" s="175">
        <f>Assumptions!$G$55*Assumptions!$G$46*INDEX(Demand!I$9:I$1040, MATCH($C517, Demand!$B$9:$B$1040,0))</f>
        <v>99.124374999999986</v>
      </c>
      <c r="J517" s="175">
        <f>Assumptions!$G$55*Assumptions!$G$46*INDEX(Demand!J$9:J$1040, MATCH($C517, Demand!$B$9:$B$1040,0))</f>
        <v>99.935208333333321</v>
      </c>
      <c r="K517" s="175">
        <f>Assumptions!$G$55*Assumptions!$G$46*INDEX(Demand!K$9:K$1040, MATCH($C517, Demand!$B$9:$B$1040,0))</f>
        <v>101.75958333333332</v>
      </c>
      <c r="L517" s="175">
        <f>Assumptions!$G$55*Assumptions!$G$46*INDEX(Demand!L$9:L$1040, MATCH($C517, Demand!$B$9:$B$1040,0))</f>
        <v>104.1920833333333</v>
      </c>
      <c r="M517" s="175">
        <f>Assumptions!$G$55*Assumptions!$G$46*INDEX(Demand!M$9:M$1040, MATCH($C517, Demand!$B$9:$B$1040,0))</f>
        <v>105.205625</v>
      </c>
      <c r="N517" s="175">
        <f>Assumptions!$G$55*Assumptions!$G$46*INDEX(Demand!N$9:N$1040, MATCH($C517, Demand!$B$9:$B$1040,0))</f>
        <v>105.205625</v>
      </c>
      <c r="O517" s="175">
        <f>Assumptions!$G$55*Assumptions!$G$46*INDEX(Demand!O$9:O$1040, MATCH($C517, Demand!$B$9:$B$1040,0))</f>
        <v>105.205625</v>
      </c>
      <c r="P517" s="175">
        <f>Assumptions!$G$55*Assumptions!$G$46*INDEX(Demand!P$9:P$1040, MATCH($C517, Demand!$B$9:$B$1040,0))</f>
        <v>105.205625</v>
      </c>
      <c r="Q517" s="175">
        <f>Assumptions!$G$55*Assumptions!$G$46*INDEX(Demand!Q$9:Q$1040, MATCH($C517, Demand!$B$9:$B$1040,0))</f>
        <v>105.205625</v>
      </c>
      <c r="R517" s="175">
        <f>Assumptions!$G$55*Assumptions!$G$46*INDEX(Demand!R$9:R$1040, MATCH($C517, Demand!$B$9:$B$1040,0))</f>
        <v>105.205625</v>
      </c>
      <c r="S517" s="175">
        <f>Assumptions!$G$55*Assumptions!$G$46*INDEX(Demand!S$9:S$1040, MATCH($C517, Demand!$B$9:$B$1040,0))</f>
        <v>105.205625</v>
      </c>
      <c r="T517" s="175">
        <f>Assumptions!$G$55*Assumptions!$G$46*INDEX(Demand!T$9:T$1040, MATCH($C517, Demand!$B$9:$B$1040,0))</f>
        <v>105.205625</v>
      </c>
      <c r="U517" s="175">
        <f>Assumptions!$G$55*Assumptions!$G$46*INDEX(Demand!U$9:U$1040, MATCH($C517, Demand!$B$9:$B$1040,0))</f>
        <v>105.205625</v>
      </c>
      <c r="V517" s="175">
        <f>Assumptions!$G$55*Assumptions!$G$46*INDEX(Demand!V$9:V$1040, MATCH($C517, Demand!$B$9:$B$1040,0))</f>
        <v>105.205625</v>
      </c>
      <c r="W517" s="175">
        <f>Assumptions!$G$55*Assumptions!$G$46*INDEX(Demand!W$9:W$1040, MATCH($C517, Demand!$B$9:$B$1040,0))</f>
        <v>105.205625</v>
      </c>
      <c r="X517" s="175">
        <f>Assumptions!$G$55*Assumptions!$G$46*INDEX(Demand!X$9:X$1040, MATCH($C517, Demand!$B$9:$B$1040,0))</f>
        <v>105.205625</v>
      </c>
    </row>
    <row r="518" spans="2:24" s="1" customFormat="1" x14ac:dyDescent="0.2">
      <c r="B518" s="220">
        <f>'Span data'!B519</f>
        <v>10444771</v>
      </c>
      <c r="C518" s="169" t="str">
        <f>'Span data'!C519</f>
        <v>CME014</v>
      </c>
      <c r="D518" s="162"/>
      <c r="E518" s="175">
        <f>Assumptions!$G$55*Assumptions!$G$46*INDEX(Demand!E$9:E$1040, MATCH($C518, Demand!$B$9:$B$1040,0))</f>
        <v>126.7940625</v>
      </c>
      <c r="F518" s="175">
        <f>Assumptions!$G$55*Assumptions!$G$46*INDEX(Demand!F$9:F$1040, MATCH($C518, Demand!$B$9:$B$1040,0))</f>
        <v>128.41572916666667</v>
      </c>
      <c r="G518" s="175">
        <f>Assumptions!$G$55*Assumptions!$G$46*INDEX(Demand!G$9:G$1040, MATCH($C518, Demand!$B$9:$B$1040,0))</f>
        <v>130.64552083333334</v>
      </c>
      <c r="H518" s="175">
        <f>Assumptions!$G$55*Assumptions!$G$46*INDEX(Demand!H$9:H$1040, MATCH($C518, Demand!$B$9:$B$1040,0))</f>
        <v>132.36854166666666</v>
      </c>
      <c r="I518" s="175">
        <f>Assumptions!$G$55*Assumptions!$G$46*INDEX(Demand!I$9:I$1040, MATCH($C518, Demand!$B$9:$B$1040,0))</f>
        <v>133.17937499999999</v>
      </c>
      <c r="J518" s="175">
        <f>Assumptions!$G$55*Assumptions!$G$46*INDEX(Demand!J$9:J$1040, MATCH($C518, Demand!$B$9:$B$1040,0))</f>
        <v>134.49697916666665</v>
      </c>
      <c r="K518" s="175">
        <f>Assumptions!$G$55*Assumptions!$G$46*INDEX(Demand!K$9:K$1040, MATCH($C518, Demand!$B$9:$B$1040,0))</f>
        <v>136.42270833333333</v>
      </c>
      <c r="L518" s="175">
        <f>Assumptions!$G$55*Assumptions!$G$46*INDEX(Demand!L$9:L$1040, MATCH($C518, Demand!$B$9:$B$1040,0))</f>
        <v>138.44979166666667</v>
      </c>
      <c r="M518" s="175">
        <f>Assumptions!$G$55*Assumptions!$G$46*INDEX(Demand!M$9:M$1040, MATCH($C518, Demand!$B$9:$B$1040,0))</f>
        <v>140.17281249999996</v>
      </c>
      <c r="N518" s="175">
        <f>Assumptions!$G$55*Assumptions!$G$46*INDEX(Demand!N$9:N$1040, MATCH($C518, Demand!$B$9:$B$1040,0))</f>
        <v>140.17281249999996</v>
      </c>
      <c r="O518" s="175">
        <f>Assumptions!$G$55*Assumptions!$G$46*INDEX(Demand!O$9:O$1040, MATCH($C518, Demand!$B$9:$B$1040,0))</f>
        <v>140.17281249999996</v>
      </c>
      <c r="P518" s="175">
        <f>Assumptions!$G$55*Assumptions!$G$46*INDEX(Demand!P$9:P$1040, MATCH($C518, Demand!$B$9:$B$1040,0))</f>
        <v>140.17281249999996</v>
      </c>
      <c r="Q518" s="175">
        <f>Assumptions!$G$55*Assumptions!$G$46*INDEX(Demand!Q$9:Q$1040, MATCH($C518, Demand!$B$9:$B$1040,0))</f>
        <v>140.17281249999996</v>
      </c>
      <c r="R518" s="175">
        <f>Assumptions!$G$55*Assumptions!$G$46*INDEX(Demand!R$9:R$1040, MATCH($C518, Demand!$B$9:$B$1040,0))</f>
        <v>140.17281249999996</v>
      </c>
      <c r="S518" s="175">
        <f>Assumptions!$G$55*Assumptions!$G$46*INDEX(Demand!S$9:S$1040, MATCH($C518, Demand!$B$9:$B$1040,0))</f>
        <v>140.17281249999996</v>
      </c>
      <c r="T518" s="175">
        <f>Assumptions!$G$55*Assumptions!$G$46*INDEX(Demand!T$9:T$1040, MATCH($C518, Demand!$B$9:$B$1040,0))</f>
        <v>140.17281249999996</v>
      </c>
      <c r="U518" s="175">
        <f>Assumptions!$G$55*Assumptions!$G$46*INDEX(Demand!U$9:U$1040, MATCH($C518, Demand!$B$9:$B$1040,0))</f>
        <v>140.17281249999996</v>
      </c>
      <c r="V518" s="175">
        <f>Assumptions!$G$55*Assumptions!$G$46*INDEX(Demand!V$9:V$1040, MATCH($C518, Demand!$B$9:$B$1040,0))</f>
        <v>140.17281249999996</v>
      </c>
      <c r="W518" s="175">
        <f>Assumptions!$G$55*Assumptions!$G$46*INDEX(Demand!W$9:W$1040, MATCH($C518, Demand!$B$9:$B$1040,0))</f>
        <v>140.17281249999996</v>
      </c>
      <c r="X518" s="175">
        <f>Assumptions!$G$55*Assumptions!$G$46*INDEX(Demand!X$9:X$1040, MATCH($C518, Demand!$B$9:$B$1040,0))</f>
        <v>140.17281249999996</v>
      </c>
    </row>
    <row r="519" spans="2:24" s="1" customFormat="1" x14ac:dyDescent="0.2">
      <c r="B519" s="220">
        <f>'Span data'!B520</f>
        <v>10444772</v>
      </c>
      <c r="C519" s="169" t="str">
        <f>'Span data'!C520</f>
        <v>CME014</v>
      </c>
      <c r="D519" s="162"/>
      <c r="E519" s="175">
        <f>Assumptions!$G$55*Assumptions!$G$46*INDEX(Demand!E$9:E$1040, MATCH($C519, Demand!$B$9:$B$1040,0))</f>
        <v>126.7940625</v>
      </c>
      <c r="F519" s="175">
        <f>Assumptions!$G$55*Assumptions!$G$46*INDEX(Demand!F$9:F$1040, MATCH($C519, Demand!$B$9:$B$1040,0))</f>
        <v>128.41572916666667</v>
      </c>
      <c r="G519" s="175">
        <f>Assumptions!$G$55*Assumptions!$G$46*INDEX(Demand!G$9:G$1040, MATCH($C519, Demand!$B$9:$B$1040,0))</f>
        <v>130.64552083333334</v>
      </c>
      <c r="H519" s="175">
        <f>Assumptions!$G$55*Assumptions!$G$46*INDEX(Demand!H$9:H$1040, MATCH($C519, Demand!$B$9:$B$1040,0))</f>
        <v>132.36854166666666</v>
      </c>
      <c r="I519" s="175">
        <f>Assumptions!$G$55*Assumptions!$G$46*INDEX(Demand!I$9:I$1040, MATCH($C519, Demand!$B$9:$B$1040,0))</f>
        <v>133.17937499999999</v>
      </c>
      <c r="J519" s="175">
        <f>Assumptions!$G$55*Assumptions!$G$46*INDEX(Demand!J$9:J$1040, MATCH($C519, Demand!$B$9:$B$1040,0))</f>
        <v>134.49697916666665</v>
      </c>
      <c r="K519" s="175">
        <f>Assumptions!$G$55*Assumptions!$G$46*INDEX(Demand!K$9:K$1040, MATCH($C519, Demand!$B$9:$B$1040,0))</f>
        <v>136.42270833333333</v>
      </c>
      <c r="L519" s="175">
        <f>Assumptions!$G$55*Assumptions!$G$46*INDEX(Demand!L$9:L$1040, MATCH($C519, Demand!$B$9:$B$1040,0))</f>
        <v>138.44979166666667</v>
      </c>
      <c r="M519" s="175">
        <f>Assumptions!$G$55*Assumptions!$G$46*INDEX(Demand!M$9:M$1040, MATCH($C519, Demand!$B$9:$B$1040,0))</f>
        <v>140.17281249999996</v>
      </c>
      <c r="N519" s="175">
        <f>Assumptions!$G$55*Assumptions!$G$46*INDEX(Demand!N$9:N$1040, MATCH($C519, Demand!$B$9:$B$1040,0))</f>
        <v>140.17281249999996</v>
      </c>
      <c r="O519" s="175">
        <f>Assumptions!$G$55*Assumptions!$G$46*INDEX(Demand!O$9:O$1040, MATCH($C519, Demand!$B$9:$B$1040,0))</f>
        <v>140.17281249999996</v>
      </c>
      <c r="P519" s="175">
        <f>Assumptions!$G$55*Assumptions!$G$46*INDEX(Demand!P$9:P$1040, MATCH($C519, Demand!$B$9:$B$1040,0))</f>
        <v>140.17281249999996</v>
      </c>
      <c r="Q519" s="175">
        <f>Assumptions!$G$55*Assumptions!$G$46*INDEX(Demand!Q$9:Q$1040, MATCH($C519, Demand!$B$9:$B$1040,0))</f>
        <v>140.17281249999996</v>
      </c>
      <c r="R519" s="175">
        <f>Assumptions!$G$55*Assumptions!$G$46*INDEX(Demand!R$9:R$1040, MATCH($C519, Demand!$B$9:$B$1040,0))</f>
        <v>140.17281249999996</v>
      </c>
      <c r="S519" s="175">
        <f>Assumptions!$G$55*Assumptions!$G$46*INDEX(Demand!S$9:S$1040, MATCH($C519, Demand!$B$9:$B$1040,0))</f>
        <v>140.17281249999996</v>
      </c>
      <c r="T519" s="175">
        <f>Assumptions!$G$55*Assumptions!$G$46*INDEX(Demand!T$9:T$1040, MATCH($C519, Demand!$B$9:$B$1040,0))</f>
        <v>140.17281249999996</v>
      </c>
      <c r="U519" s="175">
        <f>Assumptions!$G$55*Assumptions!$G$46*INDEX(Demand!U$9:U$1040, MATCH($C519, Demand!$B$9:$B$1040,0))</f>
        <v>140.17281249999996</v>
      </c>
      <c r="V519" s="175">
        <f>Assumptions!$G$55*Assumptions!$G$46*INDEX(Demand!V$9:V$1040, MATCH($C519, Demand!$B$9:$B$1040,0))</f>
        <v>140.17281249999996</v>
      </c>
      <c r="W519" s="175">
        <f>Assumptions!$G$55*Assumptions!$G$46*INDEX(Demand!W$9:W$1040, MATCH($C519, Demand!$B$9:$B$1040,0))</f>
        <v>140.17281249999996</v>
      </c>
      <c r="X519" s="175">
        <f>Assumptions!$G$55*Assumptions!$G$46*INDEX(Demand!X$9:X$1040, MATCH($C519, Demand!$B$9:$B$1040,0))</f>
        <v>140.17281249999996</v>
      </c>
    </row>
    <row r="520" spans="2:24" s="1" customFormat="1" x14ac:dyDescent="0.2">
      <c r="B520" s="220">
        <f>'Span data'!B521</f>
        <v>10444773</v>
      </c>
      <c r="C520" s="169" t="str">
        <f>'Span data'!C521</f>
        <v>CME014</v>
      </c>
      <c r="D520" s="162"/>
      <c r="E520" s="175">
        <f>Assumptions!$G$55*Assumptions!$G$46*INDEX(Demand!E$9:E$1040, MATCH($C520, Demand!$B$9:$B$1040,0))</f>
        <v>126.7940625</v>
      </c>
      <c r="F520" s="175">
        <f>Assumptions!$G$55*Assumptions!$G$46*INDEX(Demand!F$9:F$1040, MATCH($C520, Demand!$B$9:$B$1040,0))</f>
        <v>128.41572916666667</v>
      </c>
      <c r="G520" s="175">
        <f>Assumptions!$G$55*Assumptions!$G$46*INDEX(Demand!G$9:G$1040, MATCH($C520, Demand!$B$9:$B$1040,0))</f>
        <v>130.64552083333334</v>
      </c>
      <c r="H520" s="175">
        <f>Assumptions!$G$55*Assumptions!$G$46*INDEX(Demand!H$9:H$1040, MATCH($C520, Demand!$B$9:$B$1040,0))</f>
        <v>132.36854166666666</v>
      </c>
      <c r="I520" s="175">
        <f>Assumptions!$G$55*Assumptions!$G$46*INDEX(Demand!I$9:I$1040, MATCH($C520, Demand!$B$9:$B$1040,0))</f>
        <v>133.17937499999999</v>
      </c>
      <c r="J520" s="175">
        <f>Assumptions!$G$55*Assumptions!$G$46*INDEX(Demand!J$9:J$1040, MATCH($C520, Demand!$B$9:$B$1040,0))</f>
        <v>134.49697916666665</v>
      </c>
      <c r="K520" s="175">
        <f>Assumptions!$G$55*Assumptions!$G$46*INDEX(Demand!K$9:K$1040, MATCH($C520, Demand!$B$9:$B$1040,0))</f>
        <v>136.42270833333333</v>
      </c>
      <c r="L520" s="175">
        <f>Assumptions!$G$55*Assumptions!$G$46*INDEX(Demand!L$9:L$1040, MATCH($C520, Demand!$B$9:$B$1040,0))</f>
        <v>138.44979166666667</v>
      </c>
      <c r="M520" s="175">
        <f>Assumptions!$G$55*Assumptions!$G$46*INDEX(Demand!M$9:M$1040, MATCH($C520, Demand!$B$9:$B$1040,0))</f>
        <v>140.17281249999996</v>
      </c>
      <c r="N520" s="175">
        <f>Assumptions!$G$55*Assumptions!$G$46*INDEX(Demand!N$9:N$1040, MATCH($C520, Demand!$B$9:$B$1040,0))</f>
        <v>140.17281249999996</v>
      </c>
      <c r="O520" s="175">
        <f>Assumptions!$G$55*Assumptions!$G$46*INDEX(Demand!O$9:O$1040, MATCH($C520, Demand!$B$9:$B$1040,0))</f>
        <v>140.17281249999996</v>
      </c>
      <c r="P520" s="175">
        <f>Assumptions!$G$55*Assumptions!$G$46*INDEX(Demand!P$9:P$1040, MATCH($C520, Demand!$B$9:$B$1040,0))</f>
        <v>140.17281249999996</v>
      </c>
      <c r="Q520" s="175">
        <f>Assumptions!$G$55*Assumptions!$G$46*INDEX(Demand!Q$9:Q$1040, MATCH($C520, Demand!$B$9:$B$1040,0))</f>
        <v>140.17281249999996</v>
      </c>
      <c r="R520" s="175">
        <f>Assumptions!$G$55*Assumptions!$G$46*INDEX(Demand!R$9:R$1040, MATCH($C520, Demand!$B$9:$B$1040,0))</f>
        <v>140.17281249999996</v>
      </c>
      <c r="S520" s="175">
        <f>Assumptions!$G$55*Assumptions!$G$46*INDEX(Demand!S$9:S$1040, MATCH($C520, Demand!$B$9:$B$1040,0))</f>
        <v>140.17281249999996</v>
      </c>
      <c r="T520" s="175">
        <f>Assumptions!$G$55*Assumptions!$G$46*INDEX(Demand!T$9:T$1040, MATCH($C520, Demand!$B$9:$B$1040,0))</f>
        <v>140.17281249999996</v>
      </c>
      <c r="U520" s="175">
        <f>Assumptions!$G$55*Assumptions!$G$46*INDEX(Demand!U$9:U$1040, MATCH($C520, Demand!$B$9:$B$1040,0))</f>
        <v>140.17281249999996</v>
      </c>
      <c r="V520" s="175">
        <f>Assumptions!$G$55*Assumptions!$G$46*INDEX(Demand!V$9:V$1040, MATCH($C520, Demand!$B$9:$B$1040,0))</f>
        <v>140.17281249999996</v>
      </c>
      <c r="W520" s="175">
        <f>Assumptions!$G$55*Assumptions!$G$46*INDEX(Demand!W$9:W$1040, MATCH($C520, Demand!$B$9:$B$1040,0))</f>
        <v>140.17281249999996</v>
      </c>
      <c r="X520" s="175">
        <f>Assumptions!$G$55*Assumptions!$G$46*INDEX(Demand!X$9:X$1040, MATCH($C520, Demand!$B$9:$B$1040,0))</f>
        <v>140.17281249999996</v>
      </c>
    </row>
    <row r="521" spans="2:24" s="1" customFormat="1" x14ac:dyDescent="0.2">
      <c r="B521" s="220">
        <f>'Span data'!B522</f>
        <v>10445669</v>
      </c>
      <c r="C521" s="169" t="str">
        <f>'Span data'!C522</f>
        <v>GHP012</v>
      </c>
      <c r="D521" s="162"/>
      <c r="E521" s="175">
        <f>Assumptions!$G$55*Assumptions!$G$46*INDEX(Demand!E$9:E$1040, MATCH($C521, Demand!$B$9:$B$1040,0))</f>
        <v>105.71239583333332</v>
      </c>
      <c r="F521" s="175">
        <f>Assumptions!$G$55*Assumptions!$G$46*INDEX(Demand!F$9:F$1040, MATCH($C521, Demand!$B$9:$B$1040,0))</f>
        <v>107.53677083333332</v>
      </c>
      <c r="G521" s="175">
        <f>Assumptions!$G$55*Assumptions!$G$46*INDEX(Demand!G$9:G$1040, MATCH($C521, Demand!$B$9:$B$1040,0))</f>
        <v>109.76656249999999</v>
      </c>
      <c r="H521" s="175">
        <f>Assumptions!$G$55*Assumptions!$G$46*INDEX(Demand!H$9:H$1040, MATCH($C521, Demand!$B$9:$B$1040,0))</f>
        <v>111.79364583333331</v>
      </c>
      <c r="I521" s="175">
        <f>Assumptions!$G$55*Assumptions!$G$46*INDEX(Demand!I$9:I$1040, MATCH($C521, Demand!$B$9:$B$1040,0))</f>
        <v>113.00989583333333</v>
      </c>
      <c r="J521" s="175">
        <f>Assumptions!$G$55*Assumptions!$G$46*INDEX(Demand!J$9:J$1040, MATCH($C521, Demand!$B$9:$B$1040,0))</f>
        <v>114.73291666666667</v>
      </c>
      <c r="K521" s="175">
        <f>Assumptions!$G$55*Assumptions!$G$46*INDEX(Demand!K$9:K$1040, MATCH($C521, Demand!$B$9:$B$1040,0))</f>
        <v>116.96270833333332</v>
      </c>
      <c r="L521" s="175">
        <f>Assumptions!$G$55*Assumptions!$G$46*INDEX(Demand!L$9:L$1040, MATCH($C521, Demand!$B$9:$B$1040,0))</f>
        <v>119.90197916666665</v>
      </c>
      <c r="M521" s="175">
        <f>Assumptions!$G$55*Assumptions!$G$46*INDEX(Demand!M$9:M$1040, MATCH($C521, Demand!$B$9:$B$1040,0))</f>
        <v>121.42229166666665</v>
      </c>
      <c r="N521" s="175">
        <f>Assumptions!$G$55*Assumptions!$G$46*INDEX(Demand!N$9:N$1040, MATCH($C521, Demand!$B$9:$B$1040,0))</f>
        <v>121.42229166666665</v>
      </c>
      <c r="O521" s="175">
        <f>Assumptions!$G$55*Assumptions!$G$46*INDEX(Demand!O$9:O$1040, MATCH($C521, Demand!$B$9:$B$1040,0))</f>
        <v>121.42229166666665</v>
      </c>
      <c r="P521" s="175">
        <f>Assumptions!$G$55*Assumptions!$G$46*INDEX(Demand!P$9:P$1040, MATCH($C521, Demand!$B$9:$B$1040,0))</f>
        <v>121.42229166666665</v>
      </c>
      <c r="Q521" s="175">
        <f>Assumptions!$G$55*Assumptions!$G$46*INDEX(Demand!Q$9:Q$1040, MATCH($C521, Demand!$B$9:$B$1040,0))</f>
        <v>121.42229166666665</v>
      </c>
      <c r="R521" s="175">
        <f>Assumptions!$G$55*Assumptions!$G$46*INDEX(Demand!R$9:R$1040, MATCH($C521, Demand!$B$9:$B$1040,0))</f>
        <v>121.42229166666665</v>
      </c>
      <c r="S521" s="175">
        <f>Assumptions!$G$55*Assumptions!$G$46*INDEX(Demand!S$9:S$1040, MATCH($C521, Demand!$B$9:$B$1040,0))</f>
        <v>121.42229166666665</v>
      </c>
      <c r="T521" s="175">
        <f>Assumptions!$G$55*Assumptions!$G$46*INDEX(Demand!T$9:T$1040, MATCH($C521, Demand!$B$9:$B$1040,0))</f>
        <v>121.42229166666665</v>
      </c>
      <c r="U521" s="175">
        <f>Assumptions!$G$55*Assumptions!$G$46*INDEX(Demand!U$9:U$1040, MATCH($C521, Demand!$B$9:$B$1040,0))</f>
        <v>121.42229166666665</v>
      </c>
      <c r="V521" s="175">
        <f>Assumptions!$G$55*Assumptions!$G$46*INDEX(Demand!V$9:V$1040, MATCH($C521, Demand!$B$9:$B$1040,0))</f>
        <v>121.42229166666665</v>
      </c>
      <c r="W521" s="175">
        <f>Assumptions!$G$55*Assumptions!$G$46*INDEX(Demand!W$9:W$1040, MATCH($C521, Demand!$B$9:$B$1040,0))</f>
        <v>121.42229166666665</v>
      </c>
      <c r="X521" s="175">
        <f>Assumptions!$G$55*Assumptions!$G$46*INDEX(Demand!X$9:X$1040, MATCH($C521, Demand!$B$9:$B$1040,0))</f>
        <v>121.42229166666665</v>
      </c>
    </row>
    <row r="522" spans="2:24" s="1" customFormat="1" x14ac:dyDescent="0.2">
      <c r="B522" s="220">
        <f>'Span data'!B523</f>
        <v>10449773</v>
      </c>
      <c r="C522" s="169" t="str">
        <f>'Span data'!C523</f>
        <v>CDN004</v>
      </c>
      <c r="D522" s="162"/>
      <c r="E522" s="175">
        <f>Assumptions!$G$55*Assumptions!$G$46*INDEX(Demand!E$9:E$1040, MATCH($C522, Demand!$B$9:$B$1040,0))</f>
        <v>13.682812500000001</v>
      </c>
      <c r="F522" s="175">
        <f>Assumptions!$G$55*Assumptions!$G$46*INDEX(Demand!F$9:F$1040, MATCH($C522, Demand!$B$9:$B$1040,0))</f>
        <v>13.58145833333333</v>
      </c>
      <c r="G522" s="175">
        <f>Assumptions!$G$55*Assumptions!$G$46*INDEX(Demand!G$9:G$1040, MATCH($C522, Demand!$B$9:$B$1040,0))</f>
        <v>13.682812500000001</v>
      </c>
      <c r="H522" s="175">
        <f>Assumptions!$G$55*Assumptions!$G$46*INDEX(Demand!H$9:H$1040, MATCH($C522, Demand!$B$9:$B$1040,0))</f>
        <v>13.885520833333334</v>
      </c>
      <c r="I522" s="175">
        <f>Assumptions!$G$55*Assumptions!$G$46*INDEX(Demand!I$9:I$1040, MATCH($C522, Demand!$B$9:$B$1040,0))</f>
        <v>13.784166666666664</v>
      </c>
      <c r="J522" s="175">
        <f>Assumptions!$G$55*Assumptions!$G$46*INDEX(Demand!J$9:J$1040, MATCH($C522, Demand!$B$9:$B$1040,0))</f>
        <v>13.784166666666664</v>
      </c>
      <c r="K522" s="175">
        <f>Assumptions!$G$55*Assumptions!$G$46*INDEX(Demand!K$9:K$1040, MATCH($C522, Demand!$B$9:$B$1040,0))</f>
        <v>13.885520833333334</v>
      </c>
      <c r="L522" s="175">
        <f>Assumptions!$G$55*Assumptions!$G$46*INDEX(Demand!L$9:L$1040, MATCH($C522, Demand!$B$9:$B$1040,0))</f>
        <v>14.088229166666665</v>
      </c>
      <c r="M522" s="175">
        <f>Assumptions!$G$55*Assumptions!$G$46*INDEX(Demand!M$9:M$1040, MATCH($C522, Demand!$B$9:$B$1040,0))</f>
        <v>14.088229166666665</v>
      </c>
      <c r="N522" s="175">
        <f>Assumptions!$G$55*Assumptions!$G$46*INDEX(Demand!N$9:N$1040, MATCH($C522, Demand!$B$9:$B$1040,0))</f>
        <v>14.088229166666665</v>
      </c>
      <c r="O522" s="175">
        <f>Assumptions!$G$55*Assumptions!$G$46*INDEX(Demand!O$9:O$1040, MATCH($C522, Demand!$B$9:$B$1040,0))</f>
        <v>14.088229166666665</v>
      </c>
      <c r="P522" s="175">
        <f>Assumptions!$G$55*Assumptions!$G$46*INDEX(Demand!P$9:P$1040, MATCH($C522, Demand!$B$9:$B$1040,0))</f>
        <v>14.088229166666665</v>
      </c>
      <c r="Q522" s="175">
        <f>Assumptions!$G$55*Assumptions!$G$46*INDEX(Demand!Q$9:Q$1040, MATCH($C522, Demand!$B$9:$B$1040,0))</f>
        <v>14.088229166666665</v>
      </c>
      <c r="R522" s="175">
        <f>Assumptions!$G$55*Assumptions!$G$46*INDEX(Demand!R$9:R$1040, MATCH($C522, Demand!$B$9:$B$1040,0))</f>
        <v>14.088229166666665</v>
      </c>
      <c r="S522" s="175">
        <f>Assumptions!$G$55*Assumptions!$G$46*INDEX(Demand!S$9:S$1040, MATCH($C522, Demand!$B$9:$B$1040,0))</f>
        <v>14.088229166666665</v>
      </c>
      <c r="T522" s="175">
        <f>Assumptions!$G$55*Assumptions!$G$46*INDEX(Demand!T$9:T$1040, MATCH($C522, Demand!$B$9:$B$1040,0))</f>
        <v>14.088229166666665</v>
      </c>
      <c r="U522" s="175">
        <f>Assumptions!$G$55*Assumptions!$G$46*INDEX(Demand!U$9:U$1040, MATCH($C522, Demand!$B$9:$B$1040,0))</f>
        <v>14.088229166666665</v>
      </c>
      <c r="V522" s="175">
        <f>Assumptions!$G$55*Assumptions!$G$46*INDEX(Demand!V$9:V$1040, MATCH($C522, Demand!$B$9:$B$1040,0))</f>
        <v>14.088229166666665</v>
      </c>
      <c r="W522" s="175">
        <f>Assumptions!$G$55*Assumptions!$G$46*INDEX(Demand!W$9:W$1040, MATCH($C522, Demand!$B$9:$B$1040,0))</f>
        <v>14.088229166666665</v>
      </c>
      <c r="X522" s="175">
        <f>Assumptions!$G$55*Assumptions!$G$46*INDEX(Demand!X$9:X$1040, MATCH($C522, Demand!$B$9:$B$1040,0))</f>
        <v>14.088229166666665</v>
      </c>
    </row>
    <row r="523" spans="2:24" s="1" customFormat="1" x14ac:dyDescent="0.2">
      <c r="B523" s="220">
        <f>'Span data'!B524</f>
        <v>10449775</v>
      </c>
      <c r="C523" s="169" t="str">
        <f>'Span data'!C524</f>
        <v>CDN004</v>
      </c>
      <c r="D523" s="162"/>
      <c r="E523" s="175">
        <f>Assumptions!$G$55*Assumptions!$G$46*INDEX(Demand!E$9:E$1040, MATCH($C523, Demand!$B$9:$B$1040,0))</f>
        <v>13.682812500000001</v>
      </c>
      <c r="F523" s="175">
        <f>Assumptions!$G$55*Assumptions!$G$46*INDEX(Demand!F$9:F$1040, MATCH($C523, Demand!$B$9:$B$1040,0))</f>
        <v>13.58145833333333</v>
      </c>
      <c r="G523" s="175">
        <f>Assumptions!$G$55*Assumptions!$G$46*INDEX(Demand!G$9:G$1040, MATCH($C523, Demand!$B$9:$B$1040,0))</f>
        <v>13.682812500000001</v>
      </c>
      <c r="H523" s="175">
        <f>Assumptions!$G$55*Assumptions!$G$46*INDEX(Demand!H$9:H$1040, MATCH($C523, Demand!$B$9:$B$1040,0))</f>
        <v>13.885520833333334</v>
      </c>
      <c r="I523" s="175">
        <f>Assumptions!$G$55*Assumptions!$G$46*INDEX(Demand!I$9:I$1040, MATCH($C523, Demand!$B$9:$B$1040,0))</f>
        <v>13.784166666666664</v>
      </c>
      <c r="J523" s="175">
        <f>Assumptions!$G$55*Assumptions!$G$46*INDEX(Demand!J$9:J$1040, MATCH($C523, Demand!$B$9:$B$1040,0))</f>
        <v>13.784166666666664</v>
      </c>
      <c r="K523" s="175">
        <f>Assumptions!$G$55*Assumptions!$G$46*INDEX(Demand!K$9:K$1040, MATCH($C523, Demand!$B$9:$B$1040,0))</f>
        <v>13.885520833333334</v>
      </c>
      <c r="L523" s="175">
        <f>Assumptions!$G$55*Assumptions!$G$46*INDEX(Demand!L$9:L$1040, MATCH($C523, Demand!$B$9:$B$1040,0))</f>
        <v>14.088229166666665</v>
      </c>
      <c r="M523" s="175">
        <f>Assumptions!$G$55*Assumptions!$G$46*INDEX(Demand!M$9:M$1040, MATCH($C523, Demand!$B$9:$B$1040,0))</f>
        <v>14.088229166666665</v>
      </c>
      <c r="N523" s="175">
        <f>Assumptions!$G$55*Assumptions!$G$46*INDEX(Demand!N$9:N$1040, MATCH($C523, Demand!$B$9:$B$1040,0))</f>
        <v>14.088229166666665</v>
      </c>
      <c r="O523" s="175">
        <f>Assumptions!$G$55*Assumptions!$G$46*INDEX(Demand!O$9:O$1040, MATCH($C523, Demand!$B$9:$B$1040,0))</f>
        <v>14.088229166666665</v>
      </c>
      <c r="P523" s="175">
        <f>Assumptions!$G$55*Assumptions!$G$46*INDEX(Demand!P$9:P$1040, MATCH($C523, Demand!$B$9:$B$1040,0))</f>
        <v>14.088229166666665</v>
      </c>
      <c r="Q523" s="175">
        <f>Assumptions!$G$55*Assumptions!$G$46*INDEX(Demand!Q$9:Q$1040, MATCH($C523, Demand!$B$9:$B$1040,0))</f>
        <v>14.088229166666665</v>
      </c>
      <c r="R523" s="175">
        <f>Assumptions!$G$55*Assumptions!$G$46*INDEX(Demand!R$9:R$1040, MATCH($C523, Demand!$B$9:$B$1040,0))</f>
        <v>14.088229166666665</v>
      </c>
      <c r="S523" s="175">
        <f>Assumptions!$G$55*Assumptions!$G$46*INDEX(Demand!S$9:S$1040, MATCH($C523, Demand!$B$9:$B$1040,0))</f>
        <v>14.088229166666665</v>
      </c>
      <c r="T523" s="175">
        <f>Assumptions!$G$55*Assumptions!$G$46*INDEX(Demand!T$9:T$1040, MATCH($C523, Demand!$B$9:$B$1040,0))</f>
        <v>14.088229166666665</v>
      </c>
      <c r="U523" s="175">
        <f>Assumptions!$G$55*Assumptions!$G$46*INDEX(Demand!U$9:U$1040, MATCH($C523, Demand!$B$9:$B$1040,0))</f>
        <v>14.088229166666665</v>
      </c>
      <c r="V523" s="175">
        <f>Assumptions!$G$55*Assumptions!$G$46*INDEX(Demand!V$9:V$1040, MATCH($C523, Demand!$B$9:$B$1040,0))</f>
        <v>14.088229166666665</v>
      </c>
      <c r="W523" s="175">
        <f>Assumptions!$G$55*Assumptions!$G$46*INDEX(Demand!W$9:W$1040, MATCH($C523, Demand!$B$9:$B$1040,0))</f>
        <v>14.088229166666665</v>
      </c>
      <c r="X523" s="175">
        <f>Assumptions!$G$55*Assumptions!$G$46*INDEX(Demand!X$9:X$1040, MATCH($C523, Demand!$B$9:$B$1040,0))</f>
        <v>14.088229166666665</v>
      </c>
    </row>
    <row r="524" spans="2:24" s="1" customFormat="1" x14ac:dyDescent="0.2">
      <c r="B524" s="220">
        <f>'Span data'!B525</f>
        <v>10449921</v>
      </c>
      <c r="C524" s="169" t="str">
        <f>'Span data'!C525</f>
        <v>CDN004</v>
      </c>
      <c r="D524" s="162"/>
      <c r="E524" s="175">
        <f>Assumptions!$G$55*Assumptions!$G$46*INDEX(Demand!E$9:E$1040, MATCH($C524, Demand!$B$9:$B$1040,0))</f>
        <v>13.682812500000001</v>
      </c>
      <c r="F524" s="175">
        <f>Assumptions!$G$55*Assumptions!$G$46*INDEX(Demand!F$9:F$1040, MATCH($C524, Demand!$B$9:$B$1040,0))</f>
        <v>13.58145833333333</v>
      </c>
      <c r="G524" s="175">
        <f>Assumptions!$G$55*Assumptions!$G$46*INDEX(Demand!G$9:G$1040, MATCH($C524, Demand!$B$9:$B$1040,0))</f>
        <v>13.682812500000001</v>
      </c>
      <c r="H524" s="175">
        <f>Assumptions!$G$55*Assumptions!$G$46*INDEX(Demand!H$9:H$1040, MATCH($C524, Demand!$B$9:$B$1040,0))</f>
        <v>13.885520833333334</v>
      </c>
      <c r="I524" s="175">
        <f>Assumptions!$G$55*Assumptions!$G$46*INDEX(Demand!I$9:I$1040, MATCH($C524, Demand!$B$9:$B$1040,0))</f>
        <v>13.784166666666664</v>
      </c>
      <c r="J524" s="175">
        <f>Assumptions!$G$55*Assumptions!$G$46*INDEX(Demand!J$9:J$1040, MATCH($C524, Demand!$B$9:$B$1040,0))</f>
        <v>13.784166666666664</v>
      </c>
      <c r="K524" s="175">
        <f>Assumptions!$G$55*Assumptions!$G$46*INDEX(Demand!K$9:K$1040, MATCH($C524, Demand!$B$9:$B$1040,0))</f>
        <v>13.885520833333334</v>
      </c>
      <c r="L524" s="175">
        <f>Assumptions!$G$55*Assumptions!$G$46*INDEX(Demand!L$9:L$1040, MATCH($C524, Demand!$B$9:$B$1040,0))</f>
        <v>14.088229166666665</v>
      </c>
      <c r="M524" s="175">
        <f>Assumptions!$G$55*Assumptions!$G$46*INDEX(Demand!M$9:M$1040, MATCH($C524, Demand!$B$9:$B$1040,0))</f>
        <v>14.088229166666665</v>
      </c>
      <c r="N524" s="175">
        <f>Assumptions!$G$55*Assumptions!$G$46*INDEX(Demand!N$9:N$1040, MATCH($C524, Demand!$B$9:$B$1040,0))</f>
        <v>14.088229166666665</v>
      </c>
      <c r="O524" s="175">
        <f>Assumptions!$G$55*Assumptions!$G$46*INDEX(Demand!O$9:O$1040, MATCH($C524, Demand!$B$9:$B$1040,0))</f>
        <v>14.088229166666665</v>
      </c>
      <c r="P524" s="175">
        <f>Assumptions!$G$55*Assumptions!$G$46*INDEX(Demand!P$9:P$1040, MATCH($C524, Demand!$B$9:$B$1040,0))</f>
        <v>14.088229166666665</v>
      </c>
      <c r="Q524" s="175">
        <f>Assumptions!$G$55*Assumptions!$G$46*INDEX(Demand!Q$9:Q$1040, MATCH($C524, Demand!$B$9:$B$1040,0))</f>
        <v>14.088229166666665</v>
      </c>
      <c r="R524" s="175">
        <f>Assumptions!$G$55*Assumptions!$G$46*INDEX(Demand!R$9:R$1040, MATCH($C524, Demand!$B$9:$B$1040,0))</f>
        <v>14.088229166666665</v>
      </c>
      <c r="S524" s="175">
        <f>Assumptions!$G$55*Assumptions!$G$46*INDEX(Demand!S$9:S$1040, MATCH($C524, Demand!$B$9:$B$1040,0))</f>
        <v>14.088229166666665</v>
      </c>
      <c r="T524" s="175">
        <f>Assumptions!$G$55*Assumptions!$G$46*INDEX(Demand!T$9:T$1040, MATCH($C524, Demand!$B$9:$B$1040,0))</f>
        <v>14.088229166666665</v>
      </c>
      <c r="U524" s="175">
        <f>Assumptions!$G$55*Assumptions!$G$46*INDEX(Demand!U$9:U$1040, MATCH($C524, Demand!$B$9:$B$1040,0))</f>
        <v>14.088229166666665</v>
      </c>
      <c r="V524" s="175">
        <f>Assumptions!$G$55*Assumptions!$G$46*INDEX(Demand!V$9:V$1040, MATCH($C524, Demand!$B$9:$B$1040,0))</f>
        <v>14.088229166666665</v>
      </c>
      <c r="W524" s="175">
        <f>Assumptions!$G$55*Assumptions!$G$46*INDEX(Demand!W$9:W$1040, MATCH($C524, Demand!$B$9:$B$1040,0))</f>
        <v>14.088229166666665</v>
      </c>
      <c r="X524" s="175">
        <f>Assumptions!$G$55*Assumptions!$G$46*INDEX(Demand!X$9:X$1040, MATCH($C524, Demand!$B$9:$B$1040,0))</f>
        <v>14.088229166666665</v>
      </c>
    </row>
    <row r="525" spans="2:24" s="1" customFormat="1" x14ac:dyDescent="0.2">
      <c r="B525" s="220">
        <f>'Span data'!B526</f>
        <v>10451873</v>
      </c>
      <c r="C525" s="169" t="str">
        <f>'Span data'!C526</f>
        <v>NKA002</v>
      </c>
      <c r="D525" s="162"/>
      <c r="E525" s="175">
        <f>Assumptions!$G$55*Assumptions!$G$46*INDEX(Demand!E$9:E$1040, MATCH($C525, Demand!$B$9:$B$1040,0))</f>
        <v>60.204374999999999</v>
      </c>
      <c r="F525" s="175">
        <f>Assumptions!$G$55*Assumptions!$G$46*INDEX(Demand!F$9:F$1040, MATCH($C525, Demand!$B$9:$B$1040,0))</f>
        <v>60.305729166666666</v>
      </c>
      <c r="G525" s="175">
        <f>Assumptions!$G$55*Assumptions!$G$46*INDEX(Demand!G$9:G$1040, MATCH($C525, Demand!$B$9:$B$1040,0))</f>
        <v>61.015208333333327</v>
      </c>
      <c r="H525" s="175">
        <f>Assumptions!$G$55*Assumptions!$G$46*INDEX(Demand!H$9:H$1040, MATCH($C525, Demand!$B$9:$B$1040,0))</f>
        <v>61.521979166666654</v>
      </c>
      <c r="I525" s="175">
        <f>Assumptions!$G$55*Assumptions!$G$46*INDEX(Demand!I$9:I$1040, MATCH($C525, Demand!$B$9:$B$1040,0))</f>
        <v>61.521979166666654</v>
      </c>
      <c r="J525" s="175">
        <f>Assumptions!$G$55*Assumptions!$G$46*INDEX(Demand!J$9:J$1040, MATCH($C525, Demand!$B$9:$B$1040,0))</f>
        <v>61.521979166666654</v>
      </c>
      <c r="K525" s="175">
        <f>Assumptions!$G$55*Assumptions!$G$46*INDEX(Demand!K$9:K$1040, MATCH($C525, Demand!$B$9:$B$1040,0))</f>
        <v>62.231458333333315</v>
      </c>
      <c r="L525" s="175">
        <f>Assumptions!$G$55*Assumptions!$G$46*INDEX(Demand!L$9:L$1040, MATCH($C525, Demand!$B$9:$B$1040,0))</f>
        <v>63.24499999999999</v>
      </c>
      <c r="M525" s="175">
        <f>Assumptions!$G$55*Assumptions!$G$46*INDEX(Demand!M$9:M$1040, MATCH($C525, Demand!$B$9:$B$1040,0))</f>
        <v>63.143645833333323</v>
      </c>
      <c r="N525" s="175">
        <f>Assumptions!$G$55*Assumptions!$G$46*INDEX(Demand!N$9:N$1040, MATCH($C525, Demand!$B$9:$B$1040,0))</f>
        <v>63.143645833333323</v>
      </c>
      <c r="O525" s="175">
        <f>Assumptions!$G$55*Assumptions!$G$46*INDEX(Demand!O$9:O$1040, MATCH($C525, Demand!$B$9:$B$1040,0))</f>
        <v>63.143645833333323</v>
      </c>
      <c r="P525" s="175">
        <f>Assumptions!$G$55*Assumptions!$G$46*INDEX(Demand!P$9:P$1040, MATCH($C525, Demand!$B$9:$B$1040,0))</f>
        <v>63.143645833333323</v>
      </c>
      <c r="Q525" s="175">
        <f>Assumptions!$G$55*Assumptions!$G$46*INDEX(Demand!Q$9:Q$1040, MATCH($C525, Demand!$B$9:$B$1040,0))</f>
        <v>63.143645833333323</v>
      </c>
      <c r="R525" s="175">
        <f>Assumptions!$G$55*Assumptions!$G$46*INDEX(Demand!R$9:R$1040, MATCH($C525, Demand!$B$9:$B$1040,0))</f>
        <v>63.143645833333323</v>
      </c>
      <c r="S525" s="175">
        <f>Assumptions!$G$55*Assumptions!$G$46*INDEX(Demand!S$9:S$1040, MATCH($C525, Demand!$B$9:$B$1040,0))</f>
        <v>63.143645833333323</v>
      </c>
      <c r="T525" s="175">
        <f>Assumptions!$G$55*Assumptions!$G$46*INDEX(Demand!T$9:T$1040, MATCH($C525, Demand!$B$9:$B$1040,0))</f>
        <v>63.143645833333323</v>
      </c>
      <c r="U525" s="175">
        <f>Assumptions!$G$55*Assumptions!$G$46*INDEX(Demand!U$9:U$1040, MATCH($C525, Demand!$B$9:$B$1040,0))</f>
        <v>63.143645833333323</v>
      </c>
      <c r="V525" s="175">
        <f>Assumptions!$G$55*Assumptions!$G$46*INDEX(Demand!V$9:V$1040, MATCH($C525, Demand!$B$9:$B$1040,0))</f>
        <v>63.143645833333323</v>
      </c>
      <c r="W525" s="175">
        <f>Assumptions!$G$55*Assumptions!$G$46*INDEX(Demand!W$9:W$1040, MATCH($C525, Demand!$B$9:$B$1040,0))</f>
        <v>63.143645833333323</v>
      </c>
      <c r="X525" s="175">
        <f>Assumptions!$G$55*Assumptions!$G$46*INDEX(Demand!X$9:X$1040, MATCH($C525, Demand!$B$9:$B$1040,0))</f>
        <v>63.143645833333323</v>
      </c>
    </row>
    <row r="526" spans="2:24" s="1" customFormat="1" x14ac:dyDescent="0.2">
      <c r="B526" s="220">
        <f>'Span data'!B527</f>
        <v>10451874</v>
      </c>
      <c r="C526" s="169" t="str">
        <f>'Span data'!C527</f>
        <v>NKA002</v>
      </c>
      <c r="D526" s="162"/>
      <c r="E526" s="175">
        <f>Assumptions!$G$55*Assumptions!$G$46*INDEX(Demand!E$9:E$1040, MATCH($C526, Demand!$B$9:$B$1040,0))</f>
        <v>60.204374999999999</v>
      </c>
      <c r="F526" s="175">
        <f>Assumptions!$G$55*Assumptions!$G$46*INDEX(Demand!F$9:F$1040, MATCH($C526, Demand!$B$9:$B$1040,0))</f>
        <v>60.305729166666666</v>
      </c>
      <c r="G526" s="175">
        <f>Assumptions!$G$55*Assumptions!$G$46*INDEX(Demand!G$9:G$1040, MATCH($C526, Demand!$B$9:$B$1040,0))</f>
        <v>61.015208333333327</v>
      </c>
      <c r="H526" s="175">
        <f>Assumptions!$G$55*Assumptions!$G$46*INDEX(Demand!H$9:H$1040, MATCH($C526, Demand!$B$9:$B$1040,0))</f>
        <v>61.521979166666654</v>
      </c>
      <c r="I526" s="175">
        <f>Assumptions!$G$55*Assumptions!$G$46*INDEX(Demand!I$9:I$1040, MATCH($C526, Demand!$B$9:$B$1040,0))</f>
        <v>61.521979166666654</v>
      </c>
      <c r="J526" s="175">
        <f>Assumptions!$G$55*Assumptions!$G$46*INDEX(Demand!J$9:J$1040, MATCH($C526, Demand!$B$9:$B$1040,0))</f>
        <v>61.521979166666654</v>
      </c>
      <c r="K526" s="175">
        <f>Assumptions!$G$55*Assumptions!$G$46*INDEX(Demand!K$9:K$1040, MATCH($C526, Demand!$B$9:$B$1040,0))</f>
        <v>62.231458333333315</v>
      </c>
      <c r="L526" s="175">
        <f>Assumptions!$G$55*Assumptions!$G$46*INDEX(Demand!L$9:L$1040, MATCH($C526, Demand!$B$9:$B$1040,0))</f>
        <v>63.24499999999999</v>
      </c>
      <c r="M526" s="175">
        <f>Assumptions!$G$55*Assumptions!$G$46*INDEX(Demand!M$9:M$1040, MATCH($C526, Demand!$B$9:$B$1040,0))</f>
        <v>63.143645833333323</v>
      </c>
      <c r="N526" s="175">
        <f>Assumptions!$G$55*Assumptions!$G$46*INDEX(Demand!N$9:N$1040, MATCH($C526, Demand!$B$9:$B$1040,0))</f>
        <v>63.143645833333323</v>
      </c>
      <c r="O526" s="175">
        <f>Assumptions!$G$55*Assumptions!$G$46*INDEX(Demand!O$9:O$1040, MATCH($C526, Demand!$B$9:$B$1040,0))</f>
        <v>63.143645833333323</v>
      </c>
      <c r="P526" s="175">
        <f>Assumptions!$G$55*Assumptions!$G$46*INDEX(Demand!P$9:P$1040, MATCH($C526, Demand!$B$9:$B$1040,0))</f>
        <v>63.143645833333323</v>
      </c>
      <c r="Q526" s="175">
        <f>Assumptions!$G$55*Assumptions!$G$46*INDEX(Demand!Q$9:Q$1040, MATCH($C526, Demand!$B$9:$B$1040,0))</f>
        <v>63.143645833333323</v>
      </c>
      <c r="R526" s="175">
        <f>Assumptions!$G$55*Assumptions!$G$46*INDEX(Demand!R$9:R$1040, MATCH($C526, Demand!$B$9:$B$1040,0))</f>
        <v>63.143645833333323</v>
      </c>
      <c r="S526" s="175">
        <f>Assumptions!$G$55*Assumptions!$G$46*INDEX(Demand!S$9:S$1040, MATCH($C526, Demand!$B$9:$B$1040,0))</f>
        <v>63.143645833333323</v>
      </c>
      <c r="T526" s="175">
        <f>Assumptions!$G$55*Assumptions!$G$46*INDEX(Demand!T$9:T$1040, MATCH($C526, Demand!$B$9:$B$1040,0))</f>
        <v>63.143645833333323</v>
      </c>
      <c r="U526" s="175">
        <f>Assumptions!$G$55*Assumptions!$G$46*INDEX(Demand!U$9:U$1040, MATCH($C526, Demand!$B$9:$B$1040,0))</f>
        <v>63.143645833333323</v>
      </c>
      <c r="V526" s="175">
        <f>Assumptions!$G$55*Assumptions!$G$46*INDEX(Demand!V$9:V$1040, MATCH($C526, Demand!$B$9:$B$1040,0))</f>
        <v>63.143645833333323</v>
      </c>
      <c r="W526" s="175">
        <f>Assumptions!$G$55*Assumptions!$G$46*INDEX(Demand!W$9:W$1040, MATCH($C526, Demand!$B$9:$B$1040,0))</f>
        <v>63.143645833333323</v>
      </c>
      <c r="X526" s="175">
        <f>Assumptions!$G$55*Assumptions!$G$46*INDEX(Demand!X$9:X$1040, MATCH($C526, Demand!$B$9:$B$1040,0))</f>
        <v>63.143645833333323</v>
      </c>
    </row>
    <row r="527" spans="2:24" s="1" customFormat="1" x14ac:dyDescent="0.2">
      <c r="B527" s="220">
        <f>'Span data'!B528</f>
        <v>10451880</v>
      </c>
      <c r="C527" s="169" t="str">
        <f>'Span data'!C528</f>
        <v>NKA002</v>
      </c>
      <c r="D527" s="162"/>
      <c r="E527" s="175">
        <f>Assumptions!$G$55*Assumptions!$G$46*INDEX(Demand!E$9:E$1040, MATCH($C527, Demand!$B$9:$B$1040,0))</f>
        <v>60.204374999999999</v>
      </c>
      <c r="F527" s="175">
        <f>Assumptions!$G$55*Assumptions!$G$46*INDEX(Demand!F$9:F$1040, MATCH($C527, Demand!$B$9:$B$1040,0))</f>
        <v>60.305729166666666</v>
      </c>
      <c r="G527" s="175">
        <f>Assumptions!$G$55*Assumptions!$G$46*INDEX(Demand!G$9:G$1040, MATCH($C527, Demand!$B$9:$B$1040,0))</f>
        <v>61.015208333333327</v>
      </c>
      <c r="H527" s="175">
        <f>Assumptions!$G$55*Assumptions!$G$46*INDEX(Demand!H$9:H$1040, MATCH($C527, Demand!$B$9:$B$1040,0))</f>
        <v>61.521979166666654</v>
      </c>
      <c r="I527" s="175">
        <f>Assumptions!$G$55*Assumptions!$G$46*INDEX(Demand!I$9:I$1040, MATCH($C527, Demand!$B$9:$B$1040,0))</f>
        <v>61.521979166666654</v>
      </c>
      <c r="J527" s="175">
        <f>Assumptions!$G$55*Assumptions!$G$46*INDEX(Demand!J$9:J$1040, MATCH($C527, Demand!$B$9:$B$1040,0))</f>
        <v>61.521979166666654</v>
      </c>
      <c r="K527" s="175">
        <f>Assumptions!$G$55*Assumptions!$G$46*INDEX(Demand!K$9:K$1040, MATCH($C527, Demand!$B$9:$B$1040,0))</f>
        <v>62.231458333333315</v>
      </c>
      <c r="L527" s="175">
        <f>Assumptions!$G$55*Assumptions!$G$46*INDEX(Demand!L$9:L$1040, MATCH($C527, Demand!$B$9:$B$1040,0))</f>
        <v>63.24499999999999</v>
      </c>
      <c r="M527" s="175">
        <f>Assumptions!$G$55*Assumptions!$G$46*INDEX(Demand!M$9:M$1040, MATCH($C527, Demand!$B$9:$B$1040,0))</f>
        <v>63.143645833333323</v>
      </c>
      <c r="N527" s="175">
        <f>Assumptions!$G$55*Assumptions!$G$46*INDEX(Demand!N$9:N$1040, MATCH($C527, Demand!$B$9:$B$1040,0))</f>
        <v>63.143645833333323</v>
      </c>
      <c r="O527" s="175">
        <f>Assumptions!$G$55*Assumptions!$G$46*INDEX(Demand!O$9:O$1040, MATCH($C527, Demand!$B$9:$B$1040,0))</f>
        <v>63.143645833333323</v>
      </c>
      <c r="P527" s="175">
        <f>Assumptions!$G$55*Assumptions!$G$46*INDEX(Demand!P$9:P$1040, MATCH($C527, Demand!$B$9:$B$1040,0))</f>
        <v>63.143645833333323</v>
      </c>
      <c r="Q527" s="175">
        <f>Assumptions!$G$55*Assumptions!$G$46*INDEX(Demand!Q$9:Q$1040, MATCH($C527, Demand!$B$9:$B$1040,0))</f>
        <v>63.143645833333323</v>
      </c>
      <c r="R527" s="175">
        <f>Assumptions!$G$55*Assumptions!$G$46*INDEX(Demand!R$9:R$1040, MATCH($C527, Demand!$B$9:$B$1040,0))</f>
        <v>63.143645833333323</v>
      </c>
      <c r="S527" s="175">
        <f>Assumptions!$G$55*Assumptions!$G$46*INDEX(Demand!S$9:S$1040, MATCH($C527, Demand!$B$9:$B$1040,0))</f>
        <v>63.143645833333323</v>
      </c>
      <c r="T527" s="175">
        <f>Assumptions!$G$55*Assumptions!$G$46*INDEX(Demand!T$9:T$1040, MATCH($C527, Demand!$B$9:$B$1040,0))</f>
        <v>63.143645833333323</v>
      </c>
      <c r="U527" s="175">
        <f>Assumptions!$G$55*Assumptions!$G$46*INDEX(Demand!U$9:U$1040, MATCH($C527, Demand!$B$9:$B$1040,0))</f>
        <v>63.143645833333323</v>
      </c>
      <c r="V527" s="175">
        <f>Assumptions!$G$55*Assumptions!$G$46*INDEX(Demand!V$9:V$1040, MATCH($C527, Demand!$B$9:$B$1040,0))</f>
        <v>63.143645833333323</v>
      </c>
      <c r="W527" s="175">
        <f>Assumptions!$G$55*Assumptions!$G$46*INDEX(Demand!W$9:W$1040, MATCH($C527, Demand!$B$9:$B$1040,0))</f>
        <v>63.143645833333323</v>
      </c>
      <c r="X527" s="175">
        <f>Assumptions!$G$55*Assumptions!$G$46*INDEX(Demand!X$9:X$1040, MATCH($C527, Demand!$B$9:$B$1040,0))</f>
        <v>63.143645833333323</v>
      </c>
    </row>
    <row r="528" spans="2:24" s="1" customFormat="1" x14ac:dyDescent="0.2">
      <c r="B528" s="220">
        <f>'Span data'!B529</f>
        <v>10452431</v>
      </c>
      <c r="C528" s="169" t="str">
        <f>'Span data'!C529</f>
        <v>NKA002</v>
      </c>
      <c r="D528" s="162"/>
      <c r="E528" s="175">
        <f>Assumptions!$G$55*Assumptions!$G$46*INDEX(Demand!E$9:E$1040, MATCH($C528, Demand!$B$9:$B$1040,0))</f>
        <v>60.204374999999999</v>
      </c>
      <c r="F528" s="175">
        <f>Assumptions!$G$55*Assumptions!$G$46*INDEX(Demand!F$9:F$1040, MATCH($C528, Demand!$B$9:$B$1040,0))</f>
        <v>60.305729166666666</v>
      </c>
      <c r="G528" s="175">
        <f>Assumptions!$G$55*Assumptions!$G$46*INDEX(Demand!G$9:G$1040, MATCH($C528, Demand!$B$9:$B$1040,0))</f>
        <v>61.015208333333327</v>
      </c>
      <c r="H528" s="175">
        <f>Assumptions!$G$55*Assumptions!$G$46*INDEX(Demand!H$9:H$1040, MATCH($C528, Demand!$B$9:$B$1040,0))</f>
        <v>61.521979166666654</v>
      </c>
      <c r="I528" s="175">
        <f>Assumptions!$G$55*Assumptions!$G$46*INDEX(Demand!I$9:I$1040, MATCH($C528, Demand!$B$9:$B$1040,0))</f>
        <v>61.521979166666654</v>
      </c>
      <c r="J528" s="175">
        <f>Assumptions!$G$55*Assumptions!$G$46*INDEX(Demand!J$9:J$1040, MATCH($C528, Demand!$B$9:$B$1040,0))</f>
        <v>61.521979166666654</v>
      </c>
      <c r="K528" s="175">
        <f>Assumptions!$G$55*Assumptions!$G$46*INDEX(Demand!K$9:K$1040, MATCH($C528, Demand!$B$9:$B$1040,0))</f>
        <v>62.231458333333315</v>
      </c>
      <c r="L528" s="175">
        <f>Assumptions!$G$55*Assumptions!$G$46*INDEX(Demand!L$9:L$1040, MATCH($C528, Demand!$B$9:$B$1040,0))</f>
        <v>63.24499999999999</v>
      </c>
      <c r="M528" s="175">
        <f>Assumptions!$G$55*Assumptions!$G$46*INDEX(Demand!M$9:M$1040, MATCH($C528, Demand!$B$9:$B$1040,0))</f>
        <v>63.143645833333323</v>
      </c>
      <c r="N528" s="175">
        <f>Assumptions!$G$55*Assumptions!$G$46*INDEX(Demand!N$9:N$1040, MATCH($C528, Demand!$B$9:$B$1040,0))</f>
        <v>63.143645833333323</v>
      </c>
      <c r="O528" s="175">
        <f>Assumptions!$G$55*Assumptions!$G$46*INDEX(Demand!O$9:O$1040, MATCH($C528, Demand!$B$9:$B$1040,0))</f>
        <v>63.143645833333323</v>
      </c>
      <c r="P528" s="175">
        <f>Assumptions!$G$55*Assumptions!$G$46*INDEX(Demand!P$9:P$1040, MATCH($C528, Demand!$B$9:$B$1040,0))</f>
        <v>63.143645833333323</v>
      </c>
      <c r="Q528" s="175">
        <f>Assumptions!$G$55*Assumptions!$G$46*INDEX(Demand!Q$9:Q$1040, MATCH($C528, Demand!$B$9:$B$1040,0))</f>
        <v>63.143645833333323</v>
      </c>
      <c r="R528" s="175">
        <f>Assumptions!$G$55*Assumptions!$G$46*INDEX(Demand!R$9:R$1040, MATCH($C528, Demand!$B$9:$B$1040,0))</f>
        <v>63.143645833333323</v>
      </c>
      <c r="S528" s="175">
        <f>Assumptions!$G$55*Assumptions!$G$46*INDEX(Demand!S$9:S$1040, MATCH($C528, Demand!$B$9:$B$1040,0))</f>
        <v>63.143645833333323</v>
      </c>
      <c r="T528" s="175">
        <f>Assumptions!$G$55*Assumptions!$G$46*INDEX(Demand!T$9:T$1040, MATCH($C528, Demand!$B$9:$B$1040,0))</f>
        <v>63.143645833333323</v>
      </c>
      <c r="U528" s="175">
        <f>Assumptions!$G$55*Assumptions!$G$46*INDEX(Demand!U$9:U$1040, MATCH($C528, Demand!$B$9:$B$1040,0))</f>
        <v>63.143645833333323</v>
      </c>
      <c r="V528" s="175">
        <f>Assumptions!$G$55*Assumptions!$G$46*INDEX(Demand!V$9:V$1040, MATCH($C528, Demand!$B$9:$B$1040,0))</f>
        <v>63.143645833333323</v>
      </c>
      <c r="W528" s="175">
        <f>Assumptions!$G$55*Assumptions!$G$46*INDEX(Demand!W$9:W$1040, MATCH($C528, Demand!$B$9:$B$1040,0))</f>
        <v>63.143645833333323</v>
      </c>
      <c r="X528" s="175">
        <f>Assumptions!$G$55*Assumptions!$G$46*INDEX(Demand!X$9:X$1040, MATCH($C528, Demand!$B$9:$B$1040,0))</f>
        <v>63.143645833333323</v>
      </c>
    </row>
    <row r="529" spans="2:24" s="1" customFormat="1" x14ac:dyDescent="0.2">
      <c r="B529" s="220">
        <f>'Span data'!B530</f>
        <v>10453092</v>
      </c>
      <c r="C529" s="169" t="str">
        <f>'Span data'!C530</f>
        <v>KYM004</v>
      </c>
      <c r="D529" s="162"/>
      <c r="E529" s="175">
        <f>Assumptions!$G$55*Assumptions!$G$46*INDEX(Demand!E$9:E$1040, MATCH($C529, Demand!$B$9:$B$1040,0))</f>
        <v>54.832604166666663</v>
      </c>
      <c r="F529" s="175">
        <f>Assumptions!$G$55*Assumptions!$G$46*INDEX(Demand!F$9:F$1040, MATCH($C529, Demand!$B$9:$B$1040,0))</f>
        <v>55.33937499999999</v>
      </c>
      <c r="G529" s="175">
        <f>Assumptions!$G$55*Assumptions!$G$46*INDEX(Demand!G$9:G$1040, MATCH($C529, Demand!$B$9:$B$1040,0))</f>
        <v>56.352916666666658</v>
      </c>
      <c r="H529" s="175">
        <f>Assumptions!$G$55*Assumptions!$G$46*INDEX(Demand!H$9:H$1040, MATCH($C529, Demand!$B$9:$B$1040,0))</f>
        <v>57.062395833333326</v>
      </c>
      <c r="I529" s="175">
        <f>Assumptions!$G$55*Assumptions!$G$46*INDEX(Demand!I$9:I$1040, MATCH($C529, Demand!$B$9:$B$1040,0))</f>
        <v>56.8596875</v>
      </c>
      <c r="J529" s="175">
        <f>Assumptions!$G$55*Assumptions!$G$46*INDEX(Demand!J$9:J$1040, MATCH($C529, Demand!$B$9:$B$1040,0))</f>
        <v>57.062395833333326</v>
      </c>
      <c r="K529" s="175">
        <f>Assumptions!$G$55*Assumptions!$G$46*INDEX(Demand!K$9:K$1040, MATCH($C529, Demand!$B$9:$B$1040,0))</f>
        <v>58.177291666666669</v>
      </c>
      <c r="L529" s="175">
        <f>Assumptions!$G$55*Assumptions!$G$46*INDEX(Demand!L$9:L$1040, MATCH($C529, Demand!$B$9:$B$1040,0))</f>
        <v>59.393541666666664</v>
      </c>
      <c r="M529" s="175">
        <f>Assumptions!$G$55*Assumptions!$G$46*INDEX(Demand!M$9:M$1040, MATCH($C529, Demand!$B$9:$B$1040,0))</f>
        <v>59.29218749999999</v>
      </c>
      <c r="N529" s="175">
        <f>Assumptions!$G$55*Assumptions!$G$46*INDEX(Demand!N$9:N$1040, MATCH($C529, Demand!$B$9:$B$1040,0))</f>
        <v>59.29218749999999</v>
      </c>
      <c r="O529" s="175">
        <f>Assumptions!$G$55*Assumptions!$G$46*INDEX(Demand!O$9:O$1040, MATCH($C529, Demand!$B$9:$B$1040,0))</f>
        <v>59.29218749999999</v>
      </c>
      <c r="P529" s="175">
        <f>Assumptions!$G$55*Assumptions!$G$46*INDEX(Demand!P$9:P$1040, MATCH($C529, Demand!$B$9:$B$1040,0))</f>
        <v>59.29218749999999</v>
      </c>
      <c r="Q529" s="175">
        <f>Assumptions!$G$55*Assumptions!$G$46*INDEX(Demand!Q$9:Q$1040, MATCH($C529, Demand!$B$9:$B$1040,0))</f>
        <v>59.29218749999999</v>
      </c>
      <c r="R529" s="175">
        <f>Assumptions!$G$55*Assumptions!$G$46*INDEX(Demand!R$9:R$1040, MATCH($C529, Demand!$B$9:$B$1040,0))</f>
        <v>59.29218749999999</v>
      </c>
      <c r="S529" s="175">
        <f>Assumptions!$G$55*Assumptions!$G$46*INDEX(Demand!S$9:S$1040, MATCH($C529, Demand!$B$9:$B$1040,0))</f>
        <v>59.29218749999999</v>
      </c>
      <c r="T529" s="175">
        <f>Assumptions!$G$55*Assumptions!$G$46*INDEX(Demand!T$9:T$1040, MATCH($C529, Demand!$B$9:$B$1040,0))</f>
        <v>59.29218749999999</v>
      </c>
      <c r="U529" s="175">
        <f>Assumptions!$G$55*Assumptions!$G$46*INDEX(Demand!U$9:U$1040, MATCH($C529, Demand!$B$9:$B$1040,0))</f>
        <v>59.29218749999999</v>
      </c>
      <c r="V529" s="175">
        <f>Assumptions!$G$55*Assumptions!$G$46*INDEX(Demand!V$9:V$1040, MATCH($C529, Demand!$B$9:$B$1040,0))</f>
        <v>59.29218749999999</v>
      </c>
      <c r="W529" s="175">
        <f>Assumptions!$G$55*Assumptions!$G$46*INDEX(Demand!W$9:W$1040, MATCH($C529, Demand!$B$9:$B$1040,0))</f>
        <v>59.29218749999999</v>
      </c>
      <c r="X529" s="175">
        <f>Assumptions!$G$55*Assumptions!$G$46*INDEX(Demand!X$9:X$1040, MATCH($C529, Demand!$B$9:$B$1040,0))</f>
        <v>59.29218749999999</v>
      </c>
    </row>
    <row r="530" spans="2:24" s="1" customFormat="1" x14ac:dyDescent="0.2">
      <c r="B530" s="220">
        <f>'Span data'!B531</f>
        <v>10453231</v>
      </c>
      <c r="C530" s="169" t="str">
        <f>'Span data'!C531</f>
        <v>KYM004</v>
      </c>
      <c r="D530" s="162"/>
      <c r="E530" s="175">
        <f>Assumptions!$G$55*Assumptions!$G$46*INDEX(Demand!E$9:E$1040, MATCH($C530, Demand!$B$9:$B$1040,0))</f>
        <v>54.832604166666663</v>
      </c>
      <c r="F530" s="175">
        <f>Assumptions!$G$55*Assumptions!$G$46*INDEX(Demand!F$9:F$1040, MATCH($C530, Demand!$B$9:$B$1040,0))</f>
        <v>55.33937499999999</v>
      </c>
      <c r="G530" s="175">
        <f>Assumptions!$G$55*Assumptions!$G$46*INDEX(Demand!G$9:G$1040, MATCH($C530, Demand!$B$9:$B$1040,0))</f>
        <v>56.352916666666658</v>
      </c>
      <c r="H530" s="175">
        <f>Assumptions!$G$55*Assumptions!$G$46*INDEX(Demand!H$9:H$1040, MATCH($C530, Demand!$B$9:$B$1040,0))</f>
        <v>57.062395833333326</v>
      </c>
      <c r="I530" s="175">
        <f>Assumptions!$G$55*Assumptions!$G$46*INDEX(Demand!I$9:I$1040, MATCH($C530, Demand!$B$9:$B$1040,0))</f>
        <v>56.8596875</v>
      </c>
      <c r="J530" s="175">
        <f>Assumptions!$G$55*Assumptions!$G$46*INDEX(Demand!J$9:J$1040, MATCH($C530, Demand!$B$9:$B$1040,0))</f>
        <v>57.062395833333326</v>
      </c>
      <c r="K530" s="175">
        <f>Assumptions!$G$55*Assumptions!$G$46*INDEX(Demand!K$9:K$1040, MATCH($C530, Demand!$B$9:$B$1040,0))</f>
        <v>58.177291666666669</v>
      </c>
      <c r="L530" s="175">
        <f>Assumptions!$G$55*Assumptions!$G$46*INDEX(Demand!L$9:L$1040, MATCH($C530, Demand!$B$9:$B$1040,0))</f>
        <v>59.393541666666664</v>
      </c>
      <c r="M530" s="175">
        <f>Assumptions!$G$55*Assumptions!$G$46*INDEX(Demand!M$9:M$1040, MATCH($C530, Demand!$B$9:$B$1040,0))</f>
        <v>59.29218749999999</v>
      </c>
      <c r="N530" s="175">
        <f>Assumptions!$G$55*Assumptions!$G$46*INDEX(Demand!N$9:N$1040, MATCH($C530, Demand!$B$9:$B$1040,0))</f>
        <v>59.29218749999999</v>
      </c>
      <c r="O530" s="175">
        <f>Assumptions!$G$55*Assumptions!$G$46*INDEX(Demand!O$9:O$1040, MATCH($C530, Demand!$B$9:$B$1040,0))</f>
        <v>59.29218749999999</v>
      </c>
      <c r="P530" s="175">
        <f>Assumptions!$G$55*Assumptions!$G$46*INDEX(Demand!P$9:P$1040, MATCH($C530, Demand!$B$9:$B$1040,0))</f>
        <v>59.29218749999999</v>
      </c>
      <c r="Q530" s="175">
        <f>Assumptions!$G$55*Assumptions!$G$46*INDEX(Demand!Q$9:Q$1040, MATCH($C530, Demand!$B$9:$B$1040,0))</f>
        <v>59.29218749999999</v>
      </c>
      <c r="R530" s="175">
        <f>Assumptions!$G$55*Assumptions!$G$46*INDEX(Demand!R$9:R$1040, MATCH($C530, Demand!$B$9:$B$1040,0))</f>
        <v>59.29218749999999</v>
      </c>
      <c r="S530" s="175">
        <f>Assumptions!$G$55*Assumptions!$G$46*INDEX(Demand!S$9:S$1040, MATCH($C530, Demand!$B$9:$B$1040,0))</f>
        <v>59.29218749999999</v>
      </c>
      <c r="T530" s="175">
        <f>Assumptions!$G$55*Assumptions!$G$46*INDEX(Demand!T$9:T$1040, MATCH($C530, Demand!$B$9:$B$1040,0))</f>
        <v>59.29218749999999</v>
      </c>
      <c r="U530" s="175">
        <f>Assumptions!$G$55*Assumptions!$G$46*INDEX(Demand!U$9:U$1040, MATCH($C530, Demand!$B$9:$B$1040,0))</f>
        <v>59.29218749999999</v>
      </c>
      <c r="V530" s="175">
        <f>Assumptions!$G$55*Assumptions!$G$46*INDEX(Demand!V$9:V$1040, MATCH($C530, Demand!$B$9:$B$1040,0))</f>
        <v>59.29218749999999</v>
      </c>
      <c r="W530" s="175">
        <f>Assumptions!$G$55*Assumptions!$G$46*INDEX(Demand!W$9:W$1040, MATCH($C530, Demand!$B$9:$B$1040,0))</f>
        <v>59.29218749999999</v>
      </c>
      <c r="X530" s="175">
        <f>Assumptions!$G$55*Assumptions!$G$46*INDEX(Demand!X$9:X$1040, MATCH($C530, Demand!$B$9:$B$1040,0))</f>
        <v>59.29218749999999</v>
      </c>
    </row>
    <row r="531" spans="2:24" s="1" customFormat="1" x14ac:dyDescent="0.2">
      <c r="B531" s="220">
        <f>'Span data'!B532</f>
        <v>10457145</v>
      </c>
      <c r="C531" s="169" t="str">
        <f>'Span data'!C532</f>
        <v>SHN024</v>
      </c>
      <c r="D531" s="162"/>
      <c r="E531" s="175">
        <f>Assumptions!$G$55*Assumptions!$G$46*INDEX(Demand!E$9:E$1040, MATCH($C531, Demand!$B$9:$B$1040,0))</f>
        <v>77.63729166666667</v>
      </c>
      <c r="F531" s="175">
        <f>Assumptions!$G$55*Assumptions!$G$46*INDEX(Demand!F$9:F$1040, MATCH($C531, Demand!$B$9:$B$1040,0))</f>
        <v>78.853541666666658</v>
      </c>
      <c r="G531" s="175">
        <f>Assumptions!$G$55*Assumptions!$G$46*INDEX(Demand!G$9:G$1040, MATCH($C531, Demand!$B$9:$B$1040,0))</f>
        <v>80.779270833333328</v>
      </c>
      <c r="H531" s="175">
        <f>Assumptions!$G$55*Assumptions!$G$46*INDEX(Demand!H$9:H$1040, MATCH($C531, Demand!$B$9:$B$1040,0))</f>
        <v>82.096874999999969</v>
      </c>
      <c r="I531" s="175">
        <f>Assumptions!$G$55*Assumptions!$G$46*INDEX(Demand!I$9:I$1040, MATCH($C531, Demand!$B$9:$B$1040,0))</f>
        <v>82.603645833333331</v>
      </c>
      <c r="J531" s="175">
        <f>Assumptions!$G$55*Assumptions!$G$46*INDEX(Demand!J$9:J$1040, MATCH($C531, Demand!$B$9:$B$1040,0))</f>
        <v>83.313124999999999</v>
      </c>
      <c r="K531" s="175">
        <f>Assumptions!$G$55*Assumptions!$G$46*INDEX(Demand!K$9:K$1040, MATCH($C531, Demand!$B$9:$B$1040,0))</f>
        <v>85.23885416666667</v>
      </c>
      <c r="L531" s="175">
        <f>Assumptions!$G$55*Assumptions!$G$46*INDEX(Demand!L$9:L$1040, MATCH($C531, Demand!$B$9:$B$1040,0))</f>
        <v>87.570000000000007</v>
      </c>
      <c r="M531" s="175">
        <f>Assumptions!$G$55*Assumptions!$G$46*INDEX(Demand!M$9:M$1040, MATCH($C531, Demand!$B$9:$B$1040,0))</f>
        <v>87.772708333333327</v>
      </c>
      <c r="N531" s="175">
        <f>Assumptions!$G$55*Assumptions!$G$46*INDEX(Demand!N$9:N$1040, MATCH($C531, Demand!$B$9:$B$1040,0))</f>
        <v>87.772708333333327</v>
      </c>
      <c r="O531" s="175">
        <f>Assumptions!$G$55*Assumptions!$G$46*INDEX(Demand!O$9:O$1040, MATCH($C531, Demand!$B$9:$B$1040,0))</f>
        <v>87.772708333333327</v>
      </c>
      <c r="P531" s="175">
        <f>Assumptions!$G$55*Assumptions!$G$46*INDEX(Demand!P$9:P$1040, MATCH($C531, Demand!$B$9:$B$1040,0))</f>
        <v>87.772708333333327</v>
      </c>
      <c r="Q531" s="175">
        <f>Assumptions!$G$55*Assumptions!$G$46*INDEX(Demand!Q$9:Q$1040, MATCH($C531, Demand!$B$9:$B$1040,0))</f>
        <v>87.772708333333327</v>
      </c>
      <c r="R531" s="175">
        <f>Assumptions!$G$55*Assumptions!$G$46*INDEX(Demand!R$9:R$1040, MATCH($C531, Demand!$B$9:$B$1040,0))</f>
        <v>87.772708333333327</v>
      </c>
      <c r="S531" s="175">
        <f>Assumptions!$G$55*Assumptions!$G$46*INDEX(Demand!S$9:S$1040, MATCH($C531, Demand!$B$9:$B$1040,0))</f>
        <v>87.772708333333327</v>
      </c>
      <c r="T531" s="175">
        <f>Assumptions!$G$55*Assumptions!$G$46*INDEX(Demand!T$9:T$1040, MATCH($C531, Demand!$B$9:$B$1040,0))</f>
        <v>87.772708333333327</v>
      </c>
      <c r="U531" s="175">
        <f>Assumptions!$G$55*Assumptions!$G$46*INDEX(Demand!U$9:U$1040, MATCH($C531, Demand!$B$9:$B$1040,0))</f>
        <v>87.772708333333327</v>
      </c>
      <c r="V531" s="175">
        <f>Assumptions!$G$55*Assumptions!$G$46*INDEX(Demand!V$9:V$1040, MATCH($C531, Demand!$B$9:$B$1040,0))</f>
        <v>87.772708333333327</v>
      </c>
      <c r="W531" s="175">
        <f>Assumptions!$G$55*Assumptions!$G$46*INDEX(Demand!W$9:W$1040, MATCH($C531, Demand!$B$9:$B$1040,0))</f>
        <v>87.772708333333327</v>
      </c>
      <c r="X531" s="175">
        <f>Assumptions!$G$55*Assumptions!$G$46*INDEX(Demand!X$9:X$1040, MATCH($C531, Demand!$B$9:$B$1040,0))</f>
        <v>87.772708333333327</v>
      </c>
    </row>
    <row r="532" spans="2:24" s="1" customFormat="1" x14ac:dyDescent="0.2">
      <c r="B532" s="220">
        <f>'Span data'!B533</f>
        <v>10457656</v>
      </c>
      <c r="C532" s="169" t="str">
        <f>'Span data'!C533</f>
        <v>STN024</v>
      </c>
      <c r="D532" s="162"/>
      <c r="E532" s="175">
        <f>Assumptions!$G$55*Assumptions!$G$46*INDEX(Demand!E$9:E$1040, MATCH($C532, Demand!$B$9:$B$1040,0))</f>
        <v>122.13177083333333</v>
      </c>
      <c r="F532" s="175">
        <f>Assumptions!$G$55*Assumptions!$G$46*INDEX(Demand!F$9:F$1040, MATCH($C532, Demand!$B$9:$B$1040,0))</f>
        <v>123.34802083333332</v>
      </c>
      <c r="G532" s="175">
        <f>Assumptions!$G$55*Assumptions!$G$46*INDEX(Demand!G$9:G$1040, MATCH($C532, Demand!$B$9:$B$1040,0))</f>
        <v>125.98322916666663</v>
      </c>
      <c r="H532" s="175">
        <f>Assumptions!$G$55*Assumptions!$G$46*INDEX(Demand!H$9:H$1040, MATCH($C532, Demand!$B$9:$B$1040,0))</f>
        <v>127.80760416666664</v>
      </c>
      <c r="I532" s="175">
        <f>Assumptions!$G$55*Assumptions!$G$46*INDEX(Demand!I$9:I$1040, MATCH($C532, Demand!$B$9:$B$1040,0))</f>
        <v>128.21302083333333</v>
      </c>
      <c r="J532" s="175">
        <f>Assumptions!$G$55*Assumptions!$G$46*INDEX(Demand!J$9:J$1040, MATCH($C532, Demand!$B$9:$B$1040,0))</f>
        <v>129.02385416666667</v>
      </c>
      <c r="K532" s="175">
        <f>Assumptions!$G$55*Assumptions!$G$46*INDEX(Demand!K$9:K$1040, MATCH($C532, Demand!$B$9:$B$1040,0))</f>
        <v>131.96312499999999</v>
      </c>
      <c r="L532" s="175">
        <f>Assumptions!$G$55*Assumptions!$G$46*INDEX(Demand!L$9:L$1040, MATCH($C532, Demand!$B$9:$B$1040,0))</f>
        <v>135.51052083333329</v>
      </c>
      <c r="M532" s="175">
        <f>Assumptions!$G$55*Assumptions!$G$46*INDEX(Demand!M$9:M$1040, MATCH($C532, Demand!$B$9:$B$1040,0))</f>
        <v>135.61187499999997</v>
      </c>
      <c r="N532" s="175">
        <f>Assumptions!$G$55*Assumptions!$G$46*INDEX(Demand!N$9:N$1040, MATCH($C532, Demand!$B$9:$B$1040,0))</f>
        <v>135.61187499999997</v>
      </c>
      <c r="O532" s="175">
        <f>Assumptions!$G$55*Assumptions!$G$46*INDEX(Demand!O$9:O$1040, MATCH($C532, Demand!$B$9:$B$1040,0))</f>
        <v>135.61187499999997</v>
      </c>
      <c r="P532" s="175">
        <f>Assumptions!$G$55*Assumptions!$G$46*INDEX(Demand!P$9:P$1040, MATCH($C532, Demand!$B$9:$B$1040,0))</f>
        <v>135.61187499999997</v>
      </c>
      <c r="Q532" s="175">
        <f>Assumptions!$G$55*Assumptions!$G$46*INDEX(Demand!Q$9:Q$1040, MATCH($C532, Demand!$B$9:$B$1040,0))</f>
        <v>135.61187499999997</v>
      </c>
      <c r="R532" s="175">
        <f>Assumptions!$G$55*Assumptions!$G$46*INDEX(Demand!R$9:R$1040, MATCH($C532, Demand!$B$9:$B$1040,0))</f>
        <v>135.61187499999997</v>
      </c>
      <c r="S532" s="175">
        <f>Assumptions!$G$55*Assumptions!$G$46*INDEX(Demand!S$9:S$1040, MATCH($C532, Demand!$B$9:$B$1040,0))</f>
        <v>135.61187499999997</v>
      </c>
      <c r="T532" s="175">
        <f>Assumptions!$G$55*Assumptions!$G$46*INDEX(Demand!T$9:T$1040, MATCH($C532, Demand!$B$9:$B$1040,0))</f>
        <v>135.61187499999997</v>
      </c>
      <c r="U532" s="175">
        <f>Assumptions!$G$55*Assumptions!$G$46*INDEX(Demand!U$9:U$1040, MATCH($C532, Demand!$B$9:$B$1040,0))</f>
        <v>135.61187499999997</v>
      </c>
      <c r="V532" s="175">
        <f>Assumptions!$G$55*Assumptions!$G$46*INDEX(Demand!V$9:V$1040, MATCH($C532, Demand!$B$9:$B$1040,0))</f>
        <v>135.61187499999997</v>
      </c>
      <c r="W532" s="175">
        <f>Assumptions!$G$55*Assumptions!$G$46*INDEX(Demand!W$9:W$1040, MATCH($C532, Demand!$B$9:$B$1040,0))</f>
        <v>135.61187499999997</v>
      </c>
      <c r="X532" s="175">
        <f>Assumptions!$G$55*Assumptions!$G$46*INDEX(Demand!X$9:X$1040, MATCH($C532, Demand!$B$9:$B$1040,0))</f>
        <v>135.61187499999997</v>
      </c>
    </row>
    <row r="533" spans="2:24" s="1" customFormat="1" x14ac:dyDescent="0.2">
      <c r="B533" s="220">
        <f>'Span data'!B534</f>
        <v>10457822</v>
      </c>
      <c r="C533" s="169" t="str">
        <f>'Span data'!C534</f>
        <v>STN024</v>
      </c>
      <c r="D533" s="162"/>
      <c r="E533" s="175">
        <f>Assumptions!$G$55*Assumptions!$G$46*INDEX(Demand!E$9:E$1040, MATCH($C533, Demand!$B$9:$B$1040,0))</f>
        <v>122.13177083333333</v>
      </c>
      <c r="F533" s="175">
        <f>Assumptions!$G$55*Assumptions!$G$46*INDEX(Demand!F$9:F$1040, MATCH($C533, Demand!$B$9:$B$1040,0))</f>
        <v>123.34802083333332</v>
      </c>
      <c r="G533" s="175">
        <f>Assumptions!$G$55*Assumptions!$G$46*INDEX(Demand!G$9:G$1040, MATCH($C533, Demand!$B$9:$B$1040,0))</f>
        <v>125.98322916666663</v>
      </c>
      <c r="H533" s="175">
        <f>Assumptions!$G$55*Assumptions!$G$46*INDEX(Demand!H$9:H$1040, MATCH($C533, Demand!$B$9:$B$1040,0))</f>
        <v>127.80760416666664</v>
      </c>
      <c r="I533" s="175">
        <f>Assumptions!$G$55*Assumptions!$G$46*INDEX(Demand!I$9:I$1040, MATCH($C533, Demand!$B$9:$B$1040,0))</f>
        <v>128.21302083333333</v>
      </c>
      <c r="J533" s="175">
        <f>Assumptions!$G$55*Assumptions!$G$46*INDEX(Demand!J$9:J$1040, MATCH($C533, Demand!$B$9:$B$1040,0))</f>
        <v>129.02385416666667</v>
      </c>
      <c r="K533" s="175">
        <f>Assumptions!$G$55*Assumptions!$G$46*INDEX(Demand!K$9:K$1040, MATCH($C533, Demand!$B$9:$B$1040,0))</f>
        <v>131.96312499999999</v>
      </c>
      <c r="L533" s="175">
        <f>Assumptions!$G$55*Assumptions!$G$46*INDEX(Demand!L$9:L$1040, MATCH($C533, Demand!$B$9:$B$1040,0))</f>
        <v>135.51052083333329</v>
      </c>
      <c r="M533" s="175">
        <f>Assumptions!$G$55*Assumptions!$G$46*INDEX(Demand!M$9:M$1040, MATCH($C533, Demand!$B$9:$B$1040,0))</f>
        <v>135.61187499999997</v>
      </c>
      <c r="N533" s="175">
        <f>Assumptions!$G$55*Assumptions!$G$46*INDEX(Demand!N$9:N$1040, MATCH($C533, Demand!$B$9:$B$1040,0))</f>
        <v>135.61187499999997</v>
      </c>
      <c r="O533" s="175">
        <f>Assumptions!$G$55*Assumptions!$G$46*INDEX(Demand!O$9:O$1040, MATCH($C533, Demand!$B$9:$B$1040,0))</f>
        <v>135.61187499999997</v>
      </c>
      <c r="P533" s="175">
        <f>Assumptions!$G$55*Assumptions!$G$46*INDEX(Demand!P$9:P$1040, MATCH($C533, Demand!$B$9:$B$1040,0))</f>
        <v>135.61187499999997</v>
      </c>
      <c r="Q533" s="175">
        <f>Assumptions!$G$55*Assumptions!$G$46*INDEX(Demand!Q$9:Q$1040, MATCH($C533, Demand!$B$9:$B$1040,0))</f>
        <v>135.61187499999997</v>
      </c>
      <c r="R533" s="175">
        <f>Assumptions!$G$55*Assumptions!$G$46*INDEX(Demand!R$9:R$1040, MATCH($C533, Demand!$B$9:$B$1040,0))</f>
        <v>135.61187499999997</v>
      </c>
      <c r="S533" s="175">
        <f>Assumptions!$G$55*Assumptions!$G$46*INDEX(Demand!S$9:S$1040, MATCH($C533, Demand!$B$9:$B$1040,0))</f>
        <v>135.61187499999997</v>
      </c>
      <c r="T533" s="175">
        <f>Assumptions!$G$55*Assumptions!$G$46*INDEX(Demand!T$9:T$1040, MATCH($C533, Demand!$B$9:$B$1040,0))</f>
        <v>135.61187499999997</v>
      </c>
      <c r="U533" s="175">
        <f>Assumptions!$G$55*Assumptions!$G$46*INDEX(Demand!U$9:U$1040, MATCH($C533, Demand!$B$9:$B$1040,0))</f>
        <v>135.61187499999997</v>
      </c>
      <c r="V533" s="175">
        <f>Assumptions!$G$55*Assumptions!$G$46*INDEX(Demand!V$9:V$1040, MATCH($C533, Demand!$B$9:$B$1040,0))</f>
        <v>135.61187499999997</v>
      </c>
      <c r="W533" s="175">
        <f>Assumptions!$G$55*Assumptions!$G$46*INDEX(Demand!W$9:W$1040, MATCH($C533, Demand!$B$9:$B$1040,0))</f>
        <v>135.61187499999997</v>
      </c>
      <c r="X533" s="175">
        <f>Assumptions!$G$55*Assumptions!$G$46*INDEX(Demand!X$9:X$1040, MATCH($C533, Demand!$B$9:$B$1040,0))</f>
        <v>135.61187499999997</v>
      </c>
    </row>
    <row r="534" spans="2:24" s="1" customFormat="1" x14ac:dyDescent="0.2">
      <c r="B534" s="220">
        <f>'Span data'!B535</f>
        <v>10457823</v>
      </c>
      <c r="C534" s="169" t="str">
        <f>'Span data'!C535</f>
        <v>STN024</v>
      </c>
      <c r="D534" s="162"/>
      <c r="E534" s="175">
        <f>Assumptions!$G$55*Assumptions!$G$46*INDEX(Demand!E$9:E$1040, MATCH($C534, Demand!$B$9:$B$1040,0))</f>
        <v>122.13177083333333</v>
      </c>
      <c r="F534" s="175">
        <f>Assumptions!$G$55*Assumptions!$G$46*INDEX(Demand!F$9:F$1040, MATCH($C534, Demand!$B$9:$B$1040,0))</f>
        <v>123.34802083333332</v>
      </c>
      <c r="G534" s="175">
        <f>Assumptions!$G$55*Assumptions!$G$46*INDEX(Demand!G$9:G$1040, MATCH($C534, Demand!$B$9:$B$1040,0))</f>
        <v>125.98322916666663</v>
      </c>
      <c r="H534" s="175">
        <f>Assumptions!$G$55*Assumptions!$G$46*INDEX(Demand!H$9:H$1040, MATCH($C534, Demand!$B$9:$B$1040,0))</f>
        <v>127.80760416666664</v>
      </c>
      <c r="I534" s="175">
        <f>Assumptions!$G$55*Assumptions!$G$46*INDEX(Demand!I$9:I$1040, MATCH($C534, Demand!$B$9:$B$1040,0))</f>
        <v>128.21302083333333</v>
      </c>
      <c r="J534" s="175">
        <f>Assumptions!$G$55*Assumptions!$G$46*INDEX(Demand!J$9:J$1040, MATCH($C534, Demand!$B$9:$B$1040,0))</f>
        <v>129.02385416666667</v>
      </c>
      <c r="K534" s="175">
        <f>Assumptions!$G$55*Assumptions!$G$46*INDEX(Demand!K$9:K$1040, MATCH($C534, Demand!$B$9:$B$1040,0))</f>
        <v>131.96312499999999</v>
      </c>
      <c r="L534" s="175">
        <f>Assumptions!$G$55*Assumptions!$G$46*INDEX(Demand!L$9:L$1040, MATCH($C534, Demand!$B$9:$B$1040,0))</f>
        <v>135.51052083333329</v>
      </c>
      <c r="M534" s="175">
        <f>Assumptions!$G$55*Assumptions!$G$46*INDEX(Demand!M$9:M$1040, MATCH($C534, Demand!$B$9:$B$1040,0))</f>
        <v>135.61187499999997</v>
      </c>
      <c r="N534" s="175">
        <f>Assumptions!$G$55*Assumptions!$G$46*INDEX(Demand!N$9:N$1040, MATCH($C534, Demand!$B$9:$B$1040,0))</f>
        <v>135.61187499999997</v>
      </c>
      <c r="O534" s="175">
        <f>Assumptions!$G$55*Assumptions!$G$46*INDEX(Demand!O$9:O$1040, MATCH($C534, Demand!$B$9:$B$1040,0))</f>
        <v>135.61187499999997</v>
      </c>
      <c r="P534" s="175">
        <f>Assumptions!$G$55*Assumptions!$G$46*INDEX(Demand!P$9:P$1040, MATCH($C534, Demand!$B$9:$B$1040,0))</f>
        <v>135.61187499999997</v>
      </c>
      <c r="Q534" s="175">
        <f>Assumptions!$G$55*Assumptions!$G$46*INDEX(Demand!Q$9:Q$1040, MATCH($C534, Demand!$B$9:$B$1040,0))</f>
        <v>135.61187499999997</v>
      </c>
      <c r="R534" s="175">
        <f>Assumptions!$G$55*Assumptions!$G$46*INDEX(Demand!R$9:R$1040, MATCH($C534, Demand!$B$9:$B$1040,0))</f>
        <v>135.61187499999997</v>
      </c>
      <c r="S534" s="175">
        <f>Assumptions!$G$55*Assumptions!$G$46*INDEX(Demand!S$9:S$1040, MATCH($C534, Demand!$B$9:$B$1040,0))</f>
        <v>135.61187499999997</v>
      </c>
      <c r="T534" s="175">
        <f>Assumptions!$G$55*Assumptions!$G$46*INDEX(Demand!T$9:T$1040, MATCH($C534, Demand!$B$9:$B$1040,0))</f>
        <v>135.61187499999997</v>
      </c>
      <c r="U534" s="175">
        <f>Assumptions!$G$55*Assumptions!$G$46*INDEX(Demand!U$9:U$1040, MATCH($C534, Demand!$B$9:$B$1040,0))</f>
        <v>135.61187499999997</v>
      </c>
      <c r="V534" s="175">
        <f>Assumptions!$G$55*Assumptions!$G$46*INDEX(Demand!V$9:V$1040, MATCH($C534, Demand!$B$9:$B$1040,0))</f>
        <v>135.61187499999997</v>
      </c>
      <c r="W534" s="175">
        <f>Assumptions!$G$55*Assumptions!$G$46*INDEX(Demand!W$9:W$1040, MATCH($C534, Demand!$B$9:$B$1040,0))</f>
        <v>135.61187499999997</v>
      </c>
      <c r="X534" s="175">
        <f>Assumptions!$G$55*Assumptions!$G$46*INDEX(Demand!X$9:X$1040, MATCH($C534, Demand!$B$9:$B$1040,0))</f>
        <v>135.61187499999997</v>
      </c>
    </row>
    <row r="535" spans="2:24" s="1" customFormat="1" x14ac:dyDescent="0.2">
      <c r="B535" s="220">
        <f>'Span data'!B536</f>
        <v>10457824</v>
      </c>
      <c r="C535" s="169" t="str">
        <f>'Span data'!C536</f>
        <v>STN024</v>
      </c>
      <c r="D535" s="162"/>
      <c r="E535" s="175">
        <f>Assumptions!$G$55*Assumptions!$G$46*INDEX(Demand!E$9:E$1040, MATCH($C535, Demand!$B$9:$B$1040,0))</f>
        <v>122.13177083333333</v>
      </c>
      <c r="F535" s="175">
        <f>Assumptions!$G$55*Assumptions!$G$46*INDEX(Demand!F$9:F$1040, MATCH($C535, Demand!$B$9:$B$1040,0))</f>
        <v>123.34802083333332</v>
      </c>
      <c r="G535" s="175">
        <f>Assumptions!$G$55*Assumptions!$G$46*INDEX(Demand!G$9:G$1040, MATCH($C535, Demand!$B$9:$B$1040,0))</f>
        <v>125.98322916666663</v>
      </c>
      <c r="H535" s="175">
        <f>Assumptions!$G$55*Assumptions!$G$46*INDEX(Demand!H$9:H$1040, MATCH($C535, Demand!$B$9:$B$1040,0))</f>
        <v>127.80760416666664</v>
      </c>
      <c r="I535" s="175">
        <f>Assumptions!$G$55*Assumptions!$G$46*INDEX(Demand!I$9:I$1040, MATCH($C535, Demand!$B$9:$B$1040,0))</f>
        <v>128.21302083333333</v>
      </c>
      <c r="J535" s="175">
        <f>Assumptions!$G$55*Assumptions!$G$46*INDEX(Demand!J$9:J$1040, MATCH($C535, Demand!$B$9:$B$1040,0))</f>
        <v>129.02385416666667</v>
      </c>
      <c r="K535" s="175">
        <f>Assumptions!$G$55*Assumptions!$G$46*INDEX(Demand!K$9:K$1040, MATCH($C535, Demand!$B$9:$B$1040,0))</f>
        <v>131.96312499999999</v>
      </c>
      <c r="L535" s="175">
        <f>Assumptions!$G$55*Assumptions!$G$46*INDEX(Demand!L$9:L$1040, MATCH($C535, Demand!$B$9:$B$1040,0))</f>
        <v>135.51052083333329</v>
      </c>
      <c r="M535" s="175">
        <f>Assumptions!$G$55*Assumptions!$G$46*INDEX(Demand!M$9:M$1040, MATCH($C535, Demand!$B$9:$B$1040,0))</f>
        <v>135.61187499999997</v>
      </c>
      <c r="N535" s="175">
        <f>Assumptions!$G$55*Assumptions!$G$46*INDEX(Demand!N$9:N$1040, MATCH($C535, Demand!$B$9:$B$1040,0))</f>
        <v>135.61187499999997</v>
      </c>
      <c r="O535" s="175">
        <f>Assumptions!$G$55*Assumptions!$G$46*INDEX(Demand!O$9:O$1040, MATCH($C535, Demand!$B$9:$B$1040,0))</f>
        <v>135.61187499999997</v>
      </c>
      <c r="P535" s="175">
        <f>Assumptions!$G$55*Assumptions!$G$46*INDEX(Demand!P$9:P$1040, MATCH($C535, Demand!$B$9:$B$1040,0))</f>
        <v>135.61187499999997</v>
      </c>
      <c r="Q535" s="175">
        <f>Assumptions!$G$55*Assumptions!$G$46*INDEX(Demand!Q$9:Q$1040, MATCH($C535, Demand!$B$9:$B$1040,0))</f>
        <v>135.61187499999997</v>
      </c>
      <c r="R535" s="175">
        <f>Assumptions!$G$55*Assumptions!$G$46*INDEX(Demand!R$9:R$1040, MATCH($C535, Demand!$B$9:$B$1040,0))</f>
        <v>135.61187499999997</v>
      </c>
      <c r="S535" s="175">
        <f>Assumptions!$G$55*Assumptions!$G$46*INDEX(Demand!S$9:S$1040, MATCH($C535, Demand!$B$9:$B$1040,0))</f>
        <v>135.61187499999997</v>
      </c>
      <c r="T535" s="175">
        <f>Assumptions!$G$55*Assumptions!$G$46*INDEX(Demand!T$9:T$1040, MATCH($C535, Demand!$B$9:$B$1040,0))</f>
        <v>135.61187499999997</v>
      </c>
      <c r="U535" s="175">
        <f>Assumptions!$G$55*Assumptions!$G$46*INDEX(Demand!U$9:U$1040, MATCH($C535, Demand!$B$9:$B$1040,0))</f>
        <v>135.61187499999997</v>
      </c>
      <c r="V535" s="175">
        <f>Assumptions!$G$55*Assumptions!$G$46*INDEX(Demand!V$9:V$1040, MATCH($C535, Demand!$B$9:$B$1040,0))</f>
        <v>135.61187499999997</v>
      </c>
      <c r="W535" s="175">
        <f>Assumptions!$G$55*Assumptions!$G$46*INDEX(Demand!W$9:W$1040, MATCH($C535, Demand!$B$9:$B$1040,0))</f>
        <v>135.61187499999997</v>
      </c>
      <c r="X535" s="175">
        <f>Assumptions!$G$55*Assumptions!$G$46*INDEX(Demand!X$9:X$1040, MATCH($C535, Demand!$B$9:$B$1040,0))</f>
        <v>135.61187499999997</v>
      </c>
    </row>
    <row r="536" spans="2:24" s="1" customFormat="1" x14ac:dyDescent="0.2">
      <c r="B536" s="220">
        <f>'Span data'!B537</f>
        <v>10457825</v>
      </c>
      <c r="C536" s="169" t="str">
        <f>'Span data'!C537</f>
        <v>STN024</v>
      </c>
      <c r="D536" s="162"/>
      <c r="E536" s="175">
        <f>Assumptions!$G$55*Assumptions!$G$46*INDEX(Demand!E$9:E$1040, MATCH($C536, Demand!$B$9:$B$1040,0))</f>
        <v>122.13177083333333</v>
      </c>
      <c r="F536" s="175">
        <f>Assumptions!$G$55*Assumptions!$G$46*INDEX(Demand!F$9:F$1040, MATCH($C536, Demand!$B$9:$B$1040,0))</f>
        <v>123.34802083333332</v>
      </c>
      <c r="G536" s="175">
        <f>Assumptions!$G$55*Assumptions!$G$46*INDEX(Demand!G$9:G$1040, MATCH($C536, Demand!$B$9:$B$1040,0))</f>
        <v>125.98322916666663</v>
      </c>
      <c r="H536" s="175">
        <f>Assumptions!$G$55*Assumptions!$G$46*INDEX(Demand!H$9:H$1040, MATCH($C536, Demand!$B$9:$B$1040,0))</f>
        <v>127.80760416666664</v>
      </c>
      <c r="I536" s="175">
        <f>Assumptions!$G$55*Assumptions!$G$46*INDEX(Demand!I$9:I$1040, MATCH($C536, Demand!$B$9:$B$1040,0))</f>
        <v>128.21302083333333</v>
      </c>
      <c r="J536" s="175">
        <f>Assumptions!$G$55*Assumptions!$G$46*INDEX(Demand!J$9:J$1040, MATCH($C536, Demand!$B$9:$B$1040,0))</f>
        <v>129.02385416666667</v>
      </c>
      <c r="K536" s="175">
        <f>Assumptions!$G$55*Assumptions!$G$46*INDEX(Demand!K$9:K$1040, MATCH($C536, Demand!$B$9:$B$1040,0))</f>
        <v>131.96312499999999</v>
      </c>
      <c r="L536" s="175">
        <f>Assumptions!$G$55*Assumptions!$G$46*INDEX(Demand!L$9:L$1040, MATCH($C536, Demand!$B$9:$B$1040,0))</f>
        <v>135.51052083333329</v>
      </c>
      <c r="M536" s="175">
        <f>Assumptions!$G$55*Assumptions!$G$46*INDEX(Demand!M$9:M$1040, MATCH($C536, Demand!$B$9:$B$1040,0))</f>
        <v>135.61187499999997</v>
      </c>
      <c r="N536" s="175">
        <f>Assumptions!$G$55*Assumptions!$G$46*INDEX(Demand!N$9:N$1040, MATCH($C536, Demand!$B$9:$B$1040,0))</f>
        <v>135.61187499999997</v>
      </c>
      <c r="O536" s="175">
        <f>Assumptions!$G$55*Assumptions!$G$46*INDEX(Demand!O$9:O$1040, MATCH($C536, Demand!$B$9:$B$1040,0))</f>
        <v>135.61187499999997</v>
      </c>
      <c r="P536" s="175">
        <f>Assumptions!$G$55*Assumptions!$G$46*INDEX(Demand!P$9:P$1040, MATCH($C536, Demand!$B$9:$B$1040,0))</f>
        <v>135.61187499999997</v>
      </c>
      <c r="Q536" s="175">
        <f>Assumptions!$G$55*Assumptions!$G$46*INDEX(Demand!Q$9:Q$1040, MATCH($C536, Demand!$B$9:$B$1040,0))</f>
        <v>135.61187499999997</v>
      </c>
      <c r="R536" s="175">
        <f>Assumptions!$G$55*Assumptions!$G$46*INDEX(Demand!R$9:R$1040, MATCH($C536, Demand!$B$9:$B$1040,0))</f>
        <v>135.61187499999997</v>
      </c>
      <c r="S536" s="175">
        <f>Assumptions!$G$55*Assumptions!$G$46*INDEX(Demand!S$9:S$1040, MATCH($C536, Demand!$B$9:$B$1040,0))</f>
        <v>135.61187499999997</v>
      </c>
      <c r="T536" s="175">
        <f>Assumptions!$G$55*Assumptions!$G$46*INDEX(Demand!T$9:T$1040, MATCH($C536, Demand!$B$9:$B$1040,0))</f>
        <v>135.61187499999997</v>
      </c>
      <c r="U536" s="175">
        <f>Assumptions!$G$55*Assumptions!$G$46*INDEX(Demand!U$9:U$1040, MATCH($C536, Demand!$B$9:$B$1040,0))</f>
        <v>135.61187499999997</v>
      </c>
      <c r="V536" s="175">
        <f>Assumptions!$G$55*Assumptions!$G$46*INDEX(Demand!V$9:V$1040, MATCH($C536, Demand!$B$9:$B$1040,0))</f>
        <v>135.61187499999997</v>
      </c>
      <c r="W536" s="175">
        <f>Assumptions!$G$55*Assumptions!$G$46*INDEX(Demand!W$9:W$1040, MATCH($C536, Demand!$B$9:$B$1040,0))</f>
        <v>135.61187499999997</v>
      </c>
      <c r="X536" s="175">
        <f>Assumptions!$G$55*Assumptions!$G$46*INDEX(Demand!X$9:X$1040, MATCH($C536, Demand!$B$9:$B$1040,0))</f>
        <v>135.61187499999997</v>
      </c>
    </row>
    <row r="537" spans="2:24" s="1" customFormat="1" x14ac:dyDescent="0.2">
      <c r="B537" s="220">
        <f>'Span data'!B538</f>
        <v>10457879</v>
      </c>
      <c r="C537" s="169" t="str">
        <f>'Span data'!C538</f>
        <v>STN024</v>
      </c>
      <c r="D537" s="162"/>
      <c r="E537" s="175">
        <f>Assumptions!$G$55*Assumptions!$G$46*INDEX(Demand!E$9:E$1040, MATCH($C537, Demand!$B$9:$B$1040,0))</f>
        <v>122.13177083333333</v>
      </c>
      <c r="F537" s="175">
        <f>Assumptions!$G$55*Assumptions!$G$46*INDEX(Demand!F$9:F$1040, MATCH($C537, Demand!$B$9:$B$1040,0))</f>
        <v>123.34802083333332</v>
      </c>
      <c r="G537" s="175">
        <f>Assumptions!$G$55*Assumptions!$G$46*INDEX(Demand!G$9:G$1040, MATCH($C537, Demand!$B$9:$B$1040,0))</f>
        <v>125.98322916666663</v>
      </c>
      <c r="H537" s="175">
        <f>Assumptions!$G$55*Assumptions!$G$46*INDEX(Demand!H$9:H$1040, MATCH($C537, Demand!$B$9:$B$1040,0))</f>
        <v>127.80760416666664</v>
      </c>
      <c r="I537" s="175">
        <f>Assumptions!$G$55*Assumptions!$G$46*INDEX(Demand!I$9:I$1040, MATCH($C537, Demand!$B$9:$B$1040,0))</f>
        <v>128.21302083333333</v>
      </c>
      <c r="J537" s="175">
        <f>Assumptions!$G$55*Assumptions!$G$46*INDEX(Demand!J$9:J$1040, MATCH($C537, Demand!$B$9:$B$1040,0))</f>
        <v>129.02385416666667</v>
      </c>
      <c r="K537" s="175">
        <f>Assumptions!$G$55*Assumptions!$G$46*INDEX(Demand!K$9:K$1040, MATCH($C537, Demand!$B$9:$B$1040,0))</f>
        <v>131.96312499999999</v>
      </c>
      <c r="L537" s="175">
        <f>Assumptions!$G$55*Assumptions!$G$46*INDEX(Demand!L$9:L$1040, MATCH($C537, Demand!$B$9:$B$1040,0))</f>
        <v>135.51052083333329</v>
      </c>
      <c r="M537" s="175">
        <f>Assumptions!$G$55*Assumptions!$G$46*INDEX(Demand!M$9:M$1040, MATCH($C537, Demand!$B$9:$B$1040,0))</f>
        <v>135.61187499999997</v>
      </c>
      <c r="N537" s="175">
        <f>Assumptions!$G$55*Assumptions!$G$46*INDEX(Demand!N$9:N$1040, MATCH($C537, Demand!$B$9:$B$1040,0))</f>
        <v>135.61187499999997</v>
      </c>
      <c r="O537" s="175">
        <f>Assumptions!$G$55*Assumptions!$G$46*INDEX(Demand!O$9:O$1040, MATCH($C537, Demand!$B$9:$B$1040,0))</f>
        <v>135.61187499999997</v>
      </c>
      <c r="P537" s="175">
        <f>Assumptions!$G$55*Assumptions!$G$46*INDEX(Demand!P$9:P$1040, MATCH($C537, Demand!$B$9:$B$1040,0))</f>
        <v>135.61187499999997</v>
      </c>
      <c r="Q537" s="175">
        <f>Assumptions!$G$55*Assumptions!$G$46*INDEX(Demand!Q$9:Q$1040, MATCH($C537, Demand!$B$9:$B$1040,0))</f>
        <v>135.61187499999997</v>
      </c>
      <c r="R537" s="175">
        <f>Assumptions!$G$55*Assumptions!$G$46*INDEX(Demand!R$9:R$1040, MATCH($C537, Demand!$B$9:$B$1040,0))</f>
        <v>135.61187499999997</v>
      </c>
      <c r="S537" s="175">
        <f>Assumptions!$G$55*Assumptions!$G$46*INDEX(Demand!S$9:S$1040, MATCH($C537, Demand!$B$9:$B$1040,0))</f>
        <v>135.61187499999997</v>
      </c>
      <c r="T537" s="175">
        <f>Assumptions!$G$55*Assumptions!$G$46*INDEX(Demand!T$9:T$1040, MATCH($C537, Demand!$B$9:$B$1040,0))</f>
        <v>135.61187499999997</v>
      </c>
      <c r="U537" s="175">
        <f>Assumptions!$G$55*Assumptions!$G$46*INDEX(Demand!U$9:U$1040, MATCH($C537, Demand!$B$9:$B$1040,0))</f>
        <v>135.61187499999997</v>
      </c>
      <c r="V537" s="175">
        <f>Assumptions!$G$55*Assumptions!$G$46*INDEX(Demand!V$9:V$1040, MATCH($C537, Demand!$B$9:$B$1040,0))</f>
        <v>135.61187499999997</v>
      </c>
      <c r="W537" s="175">
        <f>Assumptions!$G$55*Assumptions!$G$46*INDEX(Demand!W$9:W$1040, MATCH($C537, Demand!$B$9:$B$1040,0))</f>
        <v>135.61187499999997</v>
      </c>
      <c r="X537" s="175">
        <f>Assumptions!$G$55*Assumptions!$G$46*INDEX(Demand!X$9:X$1040, MATCH($C537, Demand!$B$9:$B$1040,0))</f>
        <v>135.61187499999997</v>
      </c>
    </row>
    <row r="538" spans="2:24" s="1" customFormat="1" x14ac:dyDescent="0.2">
      <c r="B538" s="220">
        <f>'Span data'!B539</f>
        <v>10457889</v>
      </c>
      <c r="C538" s="169" t="str">
        <f>'Span data'!C539</f>
        <v>STN024</v>
      </c>
      <c r="D538" s="162"/>
      <c r="E538" s="175">
        <f>Assumptions!$G$55*Assumptions!$G$46*INDEX(Demand!E$9:E$1040, MATCH($C538, Demand!$B$9:$B$1040,0))</f>
        <v>122.13177083333333</v>
      </c>
      <c r="F538" s="175">
        <f>Assumptions!$G$55*Assumptions!$G$46*INDEX(Demand!F$9:F$1040, MATCH($C538, Demand!$B$9:$B$1040,0))</f>
        <v>123.34802083333332</v>
      </c>
      <c r="G538" s="175">
        <f>Assumptions!$G$55*Assumptions!$G$46*INDEX(Demand!G$9:G$1040, MATCH($C538, Demand!$B$9:$B$1040,0))</f>
        <v>125.98322916666663</v>
      </c>
      <c r="H538" s="175">
        <f>Assumptions!$G$55*Assumptions!$G$46*INDEX(Demand!H$9:H$1040, MATCH($C538, Demand!$B$9:$B$1040,0))</f>
        <v>127.80760416666664</v>
      </c>
      <c r="I538" s="175">
        <f>Assumptions!$G$55*Assumptions!$G$46*INDEX(Demand!I$9:I$1040, MATCH($C538, Demand!$B$9:$B$1040,0))</f>
        <v>128.21302083333333</v>
      </c>
      <c r="J538" s="175">
        <f>Assumptions!$G$55*Assumptions!$G$46*INDEX(Demand!J$9:J$1040, MATCH($C538, Demand!$B$9:$B$1040,0))</f>
        <v>129.02385416666667</v>
      </c>
      <c r="K538" s="175">
        <f>Assumptions!$G$55*Assumptions!$G$46*INDEX(Demand!K$9:K$1040, MATCH($C538, Demand!$B$9:$B$1040,0))</f>
        <v>131.96312499999999</v>
      </c>
      <c r="L538" s="175">
        <f>Assumptions!$G$55*Assumptions!$G$46*INDEX(Demand!L$9:L$1040, MATCH($C538, Demand!$B$9:$B$1040,0))</f>
        <v>135.51052083333329</v>
      </c>
      <c r="M538" s="175">
        <f>Assumptions!$G$55*Assumptions!$G$46*INDEX(Demand!M$9:M$1040, MATCH($C538, Demand!$B$9:$B$1040,0))</f>
        <v>135.61187499999997</v>
      </c>
      <c r="N538" s="175">
        <f>Assumptions!$G$55*Assumptions!$G$46*INDEX(Demand!N$9:N$1040, MATCH($C538, Demand!$B$9:$B$1040,0))</f>
        <v>135.61187499999997</v>
      </c>
      <c r="O538" s="175">
        <f>Assumptions!$G$55*Assumptions!$G$46*INDEX(Demand!O$9:O$1040, MATCH($C538, Demand!$B$9:$B$1040,0))</f>
        <v>135.61187499999997</v>
      </c>
      <c r="P538" s="175">
        <f>Assumptions!$G$55*Assumptions!$G$46*INDEX(Demand!P$9:P$1040, MATCH($C538, Demand!$B$9:$B$1040,0))</f>
        <v>135.61187499999997</v>
      </c>
      <c r="Q538" s="175">
        <f>Assumptions!$G$55*Assumptions!$G$46*INDEX(Demand!Q$9:Q$1040, MATCH($C538, Demand!$B$9:$B$1040,0))</f>
        <v>135.61187499999997</v>
      </c>
      <c r="R538" s="175">
        <f>Assumptions!$G$55*Assumptions!$G$46*INDEX(Demand!R$9:R$1040, MATCH($C538, Demand!$B$9:$B$1040,0))</f>
        <v>135.61187499999997</v>
      </c>
      <c r="S538" s="175">
        <f>Assumptions!$G$55*Assumptions!$G$46*INDEX(Demand!S$9:S$1040, MATCH($C538, Demand!$B$9:$B$1040,0))</f>
        <v>135.61187499999997</v>
      </c>
      <c r="T538" s="175">
        <f>Assumptions!$G$55*Assumptions!$G$46*INDEX(Demand!T$9:T$1040, MATCH($C538, Demand!$B$9:$B$1040,0))</f>
        <v>135.61187499999997</v>
      </c>
      <c r="U538" s="175">
        <f>Assumptions!$G$55*Assumptions!$G$46*INDEX(Demand!U$9:U$1040, MATCH($C538, Demand!$B$9:$B$1040,0))</f>
        <v>135.61187499999997</v>
      </c>
      <c r="V538" s="175">
        <f>Assumptions!$G$55*Assumptions!$G$46*INDEX(Demand!V$9:V$1040, MATCH($C538, Demand!$B$9:$B$1040,0))</f>
        <v>135.61187499999997</v>
      </c>
      <c r="W538" s="175">
        <f>Assumptions!$G$55*Assumptions!$G$46*INDEX(Demand!W$9:W$1040, MATCH($C538, Demand!$B$9:$B$1040,0))</f>
        <v>135.61187499999997</v>
      </c>
      <c r="X538" s="175">
        <f>Assumptions!$G$55*Assumptions!$G$46*INDEX(Demand!X$9:X$1040, MATCH($C538, Demand!$B$9:$B$1040,0))</f>
        <v>135.61187499999997</v>
      </c>
    </row>
    <row r="539" spans="2:24" s="1" customFormat="1" x14ac:dyDescent="0.2">
      <c r="B539" s="220">
        <f>'Span data'!B540</f>
        <v>10457891</v>
      </c>
      <c r="C539" s="169" t="str">
        <f>'Span data'!C540</f>
        <v>STN024</v>
      </c>
      <c r="D539" s="162"/>
      <c r="E539" s="175">
        <f>Assumptions!$G$55*Assumptions!$G$46*INDEX(Demand!E$9:E$1040, MATCH($C539, Demand!$B$9:$B$1040,0))</f>
        <v>122.13177083333333</v>
      </c>
      <c r="F539" s="175">
        <f>Assumptions!$G$55*Assumptions!$G$46*INDEX(Demand!F$9:F$1040, MATCH($C539, Demand!$B$9:$B$1040,0))</f>
        <v>123.34802083333332</v>
      </c>
      <c r="G539" s="175">
        <f>Assumptions!$G$55*Assumptions!$G$46*INDEX(Demand!G$9:G$1040, MATCH($C539, Demand!$B$9:$B$1040,0))</f>
        <v>125.98322916666663</v>
      </c>
      <c r="H539" s="175">
        <f>Assumptions!$G$55*Assumptions!$G$46*INDEX(Demand!H$9:H$1040, MATCH($C539, Demand!$B$9:$B$1040,0))</f>
        <v>127.80760416666664</v>
      </c>
      <c r="I539" s="175">
        <f>Assumptions!$G$55*Assumptions!$G$46*INDEX(Demand!I$9:I$1040, MATCH($C539, Demand!$B$9:$B$1040,0))</f>
        <v>128.21302083333333</v>
      </c>
      <c r="J539" s="175">
        <f>Assumptions!$G$55*Assumptions!$G$46*INDEX(Demand!J$9:J$1040, MATCH($C539, Demand!$B$9:$B$1040,0))</f>
        <v>129.02385416666667</v>
      </c>
      <c r="K539" s="175">
        <f>Assumptions!$G$55*Assumptions!$G$46*INDEX(Demand!K$9:K$1040, MATCH($C539, Demand!$B$9:$B$1040,0))</f>
        <v>131.96312499999999</v>
      </c>
      <c r="L539" s="175">
        <f>Assumptions!$G$55*Assumptions!$G$46*INDEX(Demand!L$9:L$1040, MATCH($C539, Demand!$B$9:$B$1040,0))</f>
        <v>135.51052083333329</v>
      </c>
      <c r="M539" s="175">
        <f>Assumptions!$G$55*Assumptions!$G$46*INDEX(Demand!M$9:M$1040, MATCH($C539, Demand!$B$9:$B$1040,0))</f>
        <v>135.61187499999997</v>
      </c>
      <c r="N539" s="175">
        <f>Assumptions!$G$55*Assumptions!$G$46*INDEX(Demand!N$9:N$1040, MATCH($C539, Demand!$B$9:$B$1040,0))</f>
        <v>135.61187499999997</v>
      </c>
      <c r="O539" s="175">
        <f>Assumptions!$G$55*Assumptions!$G$46*INDEX(Demand!O$9:O$1040, MATCH($C539, Demand!$B$9:$B$1040,0))</f>
        <v>135.61187499999997</v>
      </c>
      <c r="P539" s="175">
        <f>Assumptions!$G$55*Assumptions!$G$46*INDEX(Demand!P$9:P$1040, MATCH($C539, Demand!$B$9:$B$1040,0))</f>
        <v>135.61187499999997</v>
      </c>
      <c r="Q539" s="175">
        <f>Assumptions!$G$55*Assumptions!$G$46*INDEX(Demand!Q$9:Q$1040, MATCH($C539, Demand!$B$9:$B$1040,0))</f>
        <v>135.61187499999997</v>
      </c>
      <c r="R539" s="175">
        <f>Assumptions!$G$55*Assumptions!$G$46*INDEX(Demand!R$9:R$1040, MATCH($C539, Demand!$B$9:$B$1040,0))</f>
        <v>135.61187499999997</v>
      </c>
      <c r="S539" s="175">
        <f>Assumptions!$G$55*Assumptions!$G$46*INDEX(Demand!S$9:S$1040, MATCH($C539, Demand!$B$9:$B$1040,0))</f>
        <v>135.61187499999997</v>
      </c>
      <c r="T539" s="175">
        <f>Assumptions!$G$55*Assumptions!$G$46*INDEX(Demand!T$9:T$1040, MATCH($C539, Demand!$B$9:$B$1040,0))</f>
        <v>135.61187499999997</v>
      </c>
      <c r="U539" s="175">
        <f>Assumptions!$G$55*Assumptions!$G$46*INDEX(Demand!U$9:U$1040, MATCH($C539, Demand!$B$9:$B$1040,0))</f>
        <v>135.61187499999997</v>
      </c>
      <c r="V539" s="175">
        <f>Assumptions!$G$55*Assumptions!$G$46*INDEX(Demand!V$9:V$1040, MATCH($C539, Demand!$B$9:$B$1040,0))</f>
        <v>135.61187499999997</v>
      </c>
      <c r="W539" s="175">
        <f>Assumptions!$G$55*Assumptions!$G$46*INDEX(Demand!W$9:W$1040, MATCH($C539, Demand!$B$9:$B$1040,0))</f>
        <v>135.61187499999997</v>
      </c>
      <c r="X539" s="175">
        <f>Assumptions!$G$55*Assumptions!$G$46*INDEX(Demand!X$9:X$1040, MATCH($C539, Demand!$B$9:$B$1040,0))</f>
        <v>135.61187499999997</v>
      </c>
    </row>
    <row r="540" spans="2:24" s="1" customFormat="1" x14ac:dyDescent="0.2">
      <c r="B540" s="220">
        <f>'Span data'!B541</f>
        <v>10458007</v>
      </c>
      <c r="C540" s="169" t="str">
        <f>'Span data'!C541</f>
        <v>STN024</v>
      </c>
      <c r="D540" s="162"/>
      <c r="E540" s="175">
        <f>Assumptions!$G$55*Assumptions!$G$46*INDEX(Demand!E$9:E$1040, MATCH($C540, Demand!$B$9:$B$1040,0))</f>
        <v>122.13177083333333</v>
      </c>
      <c r="F540" s="175">
        <f>Assumptions!$G$55*Assumptions!$G$46*INDEX(Demand!F$9:F$1040, MATCH($C540, Demand!$B$9:$B$1040,0))</f>
        <v>123.34802083333332</v>
      </c>
      <c r="G540" s="175">
        <f>Assumptions!$G$55*Assumptions!$G$46*INDEX(Demand!G$9:G$1040, MATCH($C540, Demand!$B$9:$B$1040,0))</f>
        <v>125.98322916666663</v>
      </c>
      <c r="H540" s="175">
        <f>Assumptions!$G$55*Assumptions!$G$46*INDEX(Demand!H$9:H$1040, MATCH($C540, Demand!$B$9:$B$1040,0))</f>
        <v>127.80760416666664</v>
      </c>
      <c r="I540" s="175">
        <f>Assumptions!$G$55*Assumptions!$G$46*INDEX(Demand!I$9:I$1040, MATCH($C540, Demand!$B$9:$B$1040,0))</f>
        <v>128.21302083333333</v>
      </c>
      <c r="J540" s="175">
        <f>Assumptions!$G$55*Assumptions!$G$46*INDEX(Demand!J$9:J$1040, MATCH($C540, Demand!$B$9:$B$1040,0))</f>
        <v>129.02385416666667</v>
      </c>
      <c r="K540" s="175">
        <f>Assumptions!$G$55*Assumptions!$G$46*INDEX(Demand!K$9:K$1040, MATCH($C540, Demand!$B$9:$B$1040,0))</f>
        <v>131.96312499999999</v>
      </c>
      <c r="L540" s="175">
        <f>Assumptions!$G$55*Assumptions!$G$46*INDEX(Demand!L$9:L$1040, MATCH($C540, Demand!$B$9:$B$1040,0))</f>
        <v>135.51052083333329</v>
      </c>
      <c r="M540" s="175">
        <f>Assumptions!$G$55*Assumptions!$G$46*INDEX(Demand!M$9:M$1040, MATCH($C540, Demand!$B$9:$B$1040,0))</f>
        <v>135.61187499999997</v>
      </c>
      <c r="N540" s="175">
        <f>Assumptions!$G$55*Assumptions!$G$46*INDEX(Demand!N$9:N$1040, MATCH($C540, Demand!$B$9:$B$1040,0))</f>
        <v>135.61187499999997</v>
      </c>
      <c r="O540" s="175">
        <f>Assumptions!$G$55*Assumptions!$G$46*INDEX(Demand!O$9:O$1040, MATCH($C540, Demand!$B$9:$B$1040,0))</f>
        <v>135.61187499999997</v>
      </c>
      <c r="P540" s="175">
        <f>Assumptions!$G$55*Assumptions!$G$46*INDEX(Demand!P$9:P$1040, MATCH($C540, Demand!$B$9:$B$1040,0))</f>
        <v>135.61187499999997</v>
      </c>
      <c r="Q540" s="175">
        <f>Assumptions!$G$55*Assumptions!$G$46*INDEX(Demand!Q$9:Q$1040, MATCH($C540, Demand!$B$9:$B$1040,0))</f>
        <v>135.61187499999997</v>
      </c>
      <c r="R540" s="175">
        <f>Assumptions!$G$55*Assumptions!$G$46*INDEX(Demand!R$9:R$1040, MATCH($C540, Demand!$B$9:$B$1040,0))</f>
        <v>135.61187499999997</v>
      </c>
      <c r="S540" s="175">
        <f>Assumptions!$G$55*Assumptions!$G$46*INDEX(Demand!S$9:S$1040, MATCH($C540, Demand!$B$9:$B$1040,0))</f>
        <v>135.61187499999997</v>
      </c>
      <c r="T540" s="175">
        <f>Assumptions!$G$55*Assumptions!$G$46*INDEX(Demand!T$9:T$1040, MATCH($C540, Demand!$B$9:$B$1040,0))</f>
        <v>135.61187499999997</v>
      </c>
      <c r="U540" s="175">
        <f>Assumptions!$G$55*Assumptions!$G$46*INDEX(Demand!U$9:U$1040, MATCH($C540, Demand!$B$9:$B$1040,0))</f>
        <v>135.61187499999997</v>
      </c>
      <c r="V540" s="175">
        <f>Assumptions!$G$55*Assumptions!$G$46*INDEX(Demand!V$9:V$1040, MATCH($C540, Demand!$B$9:$B$1040,0))</f>
        <v>135.61187499999997</v>
      </c>
      <c r="W540" s="175">
        <f>Assumptions!$G$55*Assumptions!$G$46*INDEX(Demand!W$9:W$1040, MATCH($C540, Demand!$B$9:$B$1040,0))</f>
        <v>135.61187499999997</v>
      </c>
      <c r="X540" s="175">
        <f>Assumptions!$G$55*Assumptions!$G$46*INDEX(Demand!X$9:X$1040, MATCH($C540, Demand!$B$9:$B$1040,0))</f>
        <v>135.61187499999997</v>
      </c>
    </row>
    <row r="541" spans="2:24" s="1" customFormat="1" x14ac:dyDescent="0.2">
      <c r="B541" s="220">
        <f>'Span data'!B542</f>
        <v>10458226</v>
      </c>
      <c r="C541" s="169" t="str">
        <f>'Span data'!C542</f>
        <v>STN011</v>
      </c>
      <c r="D541" s="162"/>
      <c r="E541" s="175">
        <f>Assumptions!$G$55*Assumptions!$G$46*INDEX(Demand!E$9:E$1040, MATCH($C541, Demand!$B$9:$B$1040,0))</f>
        <v>73.887187499999982</v>
      </c>
      <c r="F541" s="175">
        <f>Assumptions!$G$55*Assumptions!$G$46*INDEX(Demand!F$9:F$1040, MATCH($C541, Demand!$B$9:$B$1040,0))</f>
        <v>74.191249999999997</v>
      </c>
      <c r="G541" s="175">
        <f>Assumptions!$G$55*Assumptions!$G$46*INDEX(Demand!G$9:G$1040, MATCH($C541, Demand!$B$9:$B$1040,0))</f>
        <v>74.90072916666665</v>
      </c>
      <c r="H541" s="175">
        <f>Assumptions!$G$55*Assumptions!$G$46*INDEX(Demand!H$9:H$1040, MATCH($C541, Demand!$B$9:$B$1040,0))</f>
        <v>75.306145833333332</v>
      </c>
      <c r="I541" s="175">
        <f>Assumptions!$G$55*Assumptions!$G$46*INDEX(Demand!I$9:I$1040, MATCH($C541, Demand!$B$9:$B$1040,0))</f>
        <v>75.407499999999999</v>
      </c>
      <c r="J541" s="175">
        <f>Assumptions!$G$55*Assumptions!$G$46*INDEX(Demand!J$9:J$1040, MATCH($C541, Demand!$B$9:$B$1040,0))</f>
        <v>75.610208333333318</v>
      </c>
      <c r="K541" s="175">
        <f>Assumptions!$G$55*Assumptions!$G$46*INDEX(Demand!K$9:K$1040, MATCH($C541, Demand!$B$9:$B$1040,0))</f>
        <v>76.421041666666653</v>
      </c>
      <c r="L541" s="175">
        <f>Assumptions!$G$55*Assumptions!$G$46*INDEX(Demand!L$9:L$1040, MATCH($C541, Demand!$B$9:$B$1040,0))</f>
        <v>77.535937499999989</v>
      </c>
      <c r="M541" s="175">
        <f>Assumptions!$G$55*Assumptions!$G$46*INDEX(Demand!M$9:M$1040, MATCH($C541, Demand!$B$9:$B$1040,0))</f>
        <v>77.535937499999989</v>
      </c>
      <c r="N541" s="175">
        <f>Assumptions!$G$55*Assumptions!$G$46*INDEX(Demand!N$9:N$1040, MATCH($C541, Demand!$B$9:$B$1040,0))</f>
        <v>77.535937499999989</v>
      </c>
      <c r="O541" s="175">
        <f>Assumptions!$G$55*Assumptions!$G$46*INDEX(Demand!O$9:O$1040, MATCH($C541, Demand!$B$9:$B$1040,0))</f>
        <v>77.535937499999989</v>
      </c>
      <c r="P541" s="175">
        <f>Assumptions!$G$55*Assumptions!$G$46*INDEX(Demand!P$9:P$1040, MATCH($C541, Demand!$B$9:$B$1040,0))</f>
        <v>77.535937499999989</v>
      </c>
      <c r="Q541" s="175">
        <f>Assumptions!$G$55*Assumptions!$G$46*INDEX(Demand!Q$9:Q$1040, MATCH($C541, Demand!$B$9:$B$1040,0))</f>
        <v>77.535937499999989</v>
      </c>
      <c r="R541" s="175">
        <f>Assumptions!$G$55*Assumptions!$G$46*INDEX(Demand!R$9:R$1040, MATCH($C541, Demand!$B$9:$B$1040,0))</f>
        <v>77.535937499999989</v>
      </c>
      <c r="S541" s="175">
        <f>Assumptions!$G$55*Assumptions!$G$46*INDEX(Demand!S$9:S$1040, MATCH($C541, Demand!$B$9:$B$1040,0))</f>
        <v>77.535937499999989</v>
      </c>
      <c r="T541" s="175">
        <f>Assumptions!$G$55*Assumptions!$G$46*INDEX(Demand!T$9:T$1040, MATCH($C541, Demand!$B$9:$B$1040,0))</f>
        <v>77.535937499999989</v>
      </c>
      <c r="U541" s="175">
        <f>Assumptions!$G$55*Assumptions!$G$46*INDEX(Demand!U$9:U$1040, MATCH($C541, Demand!$B$9:$B$1040,0))</f>
        <v>77.535937499999989</v>
      </c>
      <c r="V541" s="175">
        <f>Assumptions!$G$55*Assumptions!$G$46*INDEX(Demand!V$9:V$1040, MATCH($C541, Demand!$B$9:$B$1040,0))</f>
        <v>77.535937499999989</v>
      </c>
      <c r="W541" s="175">
        <f>Assumptions!$G$55*Assumptions!$G$46*INDEX(Demand!W$9:W$1040, MATCH($C541, Demand!$B$9:$B$1040,0))</f>
        <v>77.535937499999989</v>
      </c>
      <c r="X541" s="175">
        <f>Assumptions!$G$55*Assumptions!$G$46*INDEX(Demand!X$9:X$1040, MATCH($C541, Demand!$B$9:$B$1040,0))</f>
        <v>77.535937499999989</v>
      </c>
    </row>
    <row r="542" spans="2:24" s="1" customFormat="1" x14ac:dyDescent="0.2">
      <c r="B542" s="220">
        <f>'Span data'!B543</f>
        <v>10458228</v>
      </c>
      <c r="C542" s="169" t="str">
        <f>'Span data'!C543</f>
        <v>STN011</v>
      </c>
      <c r="D542" s="162"/>
      <c r="E542" s="175">
        <f>Assumptions!$G$55*Assumptions!$G$46*INDEX(Demand!E$9:E$1040, MATCH($C542, Demand!$B$9:$B$1040,0))</f>
        <v>73.887187499999982</v>
      </c>
      <c r="F542" s="175">
        <f>Assumptions!$G$55*Assumptions!$G$46*INDEX(Demand!F$9:F$1040, MATCH($C542, Demand!$B$9:$B$1040,0))</f>
        <v>74.191249999999997</v>
      </c>
      <c r="G542" s="175">
        <f>Assumptions!$G$55*Assumptions!$G$46*INDEX(Demand!G$9:G$1040, MATCH($C542, Demand!$B$9:$B$1040,0))</f>
        <v>74.90072916666665</v>
      </c>
      <c r="H542" s="175">
        <f>Assumptions!$G$55*Assumptions!$G$46*INDEX(Demand!H$9:H$1040, MATCH($C542, Demand!$B$9:$B$1040,0))</f>
        <v>75.306145833333332</v>
      </c>
      <c r="I542" s="175">
        <f>Assumptions!$G$55*Assumptions!$G$46*INDEX(Demand!I$9:I$1040, MATCH($C542, Demand!$B$9:$B$1040,0))</f>
        <v>75.407499999999999</v>
      </c>
      <c r="J542" s="175">
        <f>Assumptions!$G$55*Assumptions!$G$46*INDEX(Demand!J$9:J$1040, MATCH($C542, Demand!$B$9:$B$1040,0))</f>
        <v>75.610208333333318</v>
      </c>
      <c r="K542" s="175">
        <f>Assumptions!$G$55*Assumptions!$G$46*INDEX(Demand!K$9:K$1040, MATCH($C542, Demand!$B$9:$B$1040,0))</f>
        <v>76.421041666666653</v>
      </c>
      <c r="L542" s="175">
        <f>Assumptions!$G$55*Assumptions!$G$46*INDEX(Demand!L$9:L$1040, MATCH($C542, Demand!$B$9:$B$1040,0))</f>
        <v>77.535937499999989</v>
      </c>
      <c r="M542" s="175">
        <f>Assumptions!$G$55*Assumptions!$G$46*INDEX(Demand!M$9:M$1040, MATCH($C542, Demand!$B$9:$B$1040,0))</f>
        <v>77.535937499999989</v>
      </c>
      <c r="N542" s="175">
        <f>Assumptions!$G$55*Assumptions!$G$46*INDEX(Demand!N$9:N$1040, MATCH($C542, Demand!$B$9:$B$1040,0))</f>
        <v>77.535937499999989</v>
      </c>
      <c r="O542" s="175">
        <f>Assumptions!$G$55*Assumptions!$G$46*INDEX(Demand!O$9:O$1040, MATCH($C542, Demand!$B$9:$B$1040,0))</f>
        <v>77.535937499999989</v>
      </c>
      <c r="P542" s="175">
        <f>Assumptions!$G$55*Assumptions!$G$46*INDEX(Demand!P$9:P$1040, MATCH($C542, Demand!$B$9:$B$1040,0))</f>
        <v>77.535937499999989</v>
      </c>
      <c r="Q542" s="175">
        <f>Assumptions!$G$55*Assumptions!$G$46*INDEX(Demand!Q$9:Q$1040, MATCH($C542, Demand!$B$9:$B$1040,0))</f>
        <v>77.535937499999989</v>
      </c>
      <c r="R542" s="175">
        <f>Assumptions!$G$55*Assumptions!$G$46*INDEX(Demand!R$9:R$1040, MATCH($C542, Demand!$B$9:$B$1040,0))</f>
        <v>77.535937499999989</v>
      </c>
      <c r="S542" s="175">
        <f>Assumptions!$G$55*Assumptions!$G$46*INDEX(Demand!S$9:S$1040, MATCH($C542, Demand!$B$9:$B$1040,0))</f>
        <v>77.535937499999989</v>
      </c>
      <c r="T542" s="175">
        <f>Assumptions!$G$55*Assumptions!$G$46*INDEX(Demand!T$9:T$1040, MATCH($C542, Demand!$B$9:$B$1040,0))</f>
        <v>77.535937499999989</v>
      </c>
      <c r="U542" s="175">
        <f>Assumptions!$G$55*Assumptions!$G$46*INDEX(Demand!U$9:U$1040, MATCH($C542, Demand!$B$9:$B$1040,0))</f>
        <v>77.535937499999989</v>
      </c>
      <c r="V542" s="175">
        <f>Assumptions!$G$55*Assumptions!$G$46*INDEX(Demand!V$9:V$1040, MATCH($C542, Demand!$B$9:$B$1040,0))</f>
        <v>77.535937499999989</v>
      </c>
      <c r="W542" s="175">
        <f>Assumptions!$G$55*Assumptions!$G$46*INDEX(Demand!W$9:W$1040, MATCH($C542, Demand!$B$9:$B$1040,0))</f>
        <v>77.535937499999989</v>
      </c>
      <c r="X542" s="175">
        <f>Assumptions!$G$55*Assumptions!$G$46*INDEX(Demand!X$9:X$1040, MATCH($C542, Demand!$B$9:$B$1040,0))</f>
        <v>77.535937499999989</v>
      </c>
    </row>
    <row r="543" spans="2:24" s="1" customFormat="1" x14ac:dyDescent="0.2">
      <c r="B543" s="220">
        <f>'Span data'!B544</f>
        <v>10458278</v>
      </c>
      <c r="C543" s="169" t="str">
        <f>'Span data'!C544</f>
        <v>STN024</v>
      </c>
      <c r="D543" s="162"/>
      <c r="E543" s="175">
        <f>Assumptions!$G$55*Assumptions!$G$46*INDEX(Demand!E$9:E$1040, MATCH($C543, Demand!$B$9:$B$1040,0))</f>
        <v>122.13177083333333</v>
      </c>
      <c r="F543" s="175">
        <f>Assumptions!$G$55*Assumptions!$G$46*INDEX(Demand!F$9:F$1040, MATCH($C543, Demand!$B$9:$B$1040,0))</f>
        <v>123.34802083333332</v>
      </c>
      <c r="G543" s="175">
        <f>Assumptions!$G$55*Assumptions!$G$46*INDEX(Demand!G$9:G$1040, MATCH($C543, Demand!$B$9:$B$1040,0))</f>
        <v>125.98322916666663</v>
      </c>
      <c r="H543" s="175">
        <f>Assumptions!$G$55*Assumptions!$G$46*INDEX(Demand!H$9:H$1040, MATCH($C543, Demand!$B$9:$B$1040,0))</f>
        <v>127.80760416666664</v>
      </c>
      <c r="I543" s="175">
        <f>Assumptions!$G$55*Assumptions!$G$46*INDEX(Demand!I$9:I$1040, MATCH($C543, Demand!$B$9:$B$1040,0))</f>
        <v>128.21302083333333</v>
      </c>
      <c r="J543" s="175">
        <f>Assumptions!$G$55*Assumptions!$G$46*INDEX(Demand!J$9:J$1040, MATCH($C543, Demand!$B$9:$B$1040,0))</f>
        <v>129.02385416666667</v>
      </c>
      <c r="K543" s="175">
        <f>Assumptions!$G$55*Assumptions!$G$46*INDEX(Demand!K$9:K$1040, MATCH($C543, Demand!$B$9:$B$1040,0))</f>
        <v>131.96312499999999</v>
      </c>
      <c r="L543" s="175">
        <f>Assumptions!$G$55*Assumptions!$G$46*INDEX(Demand!L$9:L$1040, MATCH($C543, Demand!$B$9:$B$1040,0))</f>
        <v>135.51052083333329</v>
      </c>
      <c r="M543" s="175">
        <f>Assumptions!$G$55*Assumptions!$G$46*INDEX(Demand!M$9:M$1040, MATCH($C543, Demand!$B$9:$B$1040,0))</f>
        <v>135.61187499999997</v>
      </c>
      <c r="N543" s="175">
        <f>Assumptions!$G$55*Assumptions!$G$46*INDEX(Demand!N$9:N$1040, MATCH($C543, Demand!$B$9:$B$1040,0))</f>
        <v>135.61187499999997</v>
      </c>
      <c r="O543" s="175">
        <f>Assumptions!$G$55*Assumptions!$G$46*INDEX(Demand!O$9:O$1040, MATCH($C543, Demand!$B$9:$B$1040,0))</f>
        <v>135.61187499999997</v>
      </c>
      <c r="P543" s="175">
        <f>Assumptions!$G$55*Assumptions!$G$46*INDEX(Demand!P$9:P$1040, MATCH($C543, Demand!$B$9:$B$1040,0))</f>
        <v>135.61187499999997</v>
      </c>
      <c r="Q543" s="175">
        <f>Assumptions!$G$55*Assumptions!$G$46*INDEX(Demand!Q$9:Q$1040, MATCH($C543, Demand!$B$9:$B$1040,0))</f>
        <v>135.61187499999997</v>
      </c>
      <c r="R543" s="175">
        <f>Assumptions!$G$55*Assumptions!$G$46*INDEX(Demand!R$9:R$1040, MATCH($C543, Demand!$B$9:$B$1040,0))</f>
        <v>135.61187499999997</v>
      </c>
      <c r="S543" s="175">
        <f>Assumptions!$G$55*Assumptions!$G$46*INDEX(Demand!S$9:S$1040, MATCH($C543, Demand!$B$9:$B$1040,0))</f>
        <v>135.61187499999997</v>
      </c>
      <c r="T543" s="175">
        <f>Assumptions!$G$55*Assumptions!$G$46*INDEX(Demand!T$9:T$1040, MATCH($C543, Demand!$B$9:$B$1040,0))</f>
        <v>135.61187499999997</v>
      </c>
      <c r="U543" s="175">
        <f>Assumptions!$G$55*Assumptions!$G$46*INDEX(Demand!U$9:U$1040, MATCH($C543, Demand!$B$9:$B$1040,0))</f>
        <v>135.61187499999997</v>
      </c>
      <c r="V543" s="175">
        <f>Assumptions!$G$55*Assumptions!$G$46*INDEX(Demand!V$9:V$1040, MATCH($C543, Demand!$B$9:$B$1040,0))</f>
        <v>135.61187499999997</v>
      </c>
      <c r="W543" s="175">
        <f>Assumptions!$G$55*Assumptions!$G$46*INDEX(Demand!W$9:W$1040, MATCH($C543, Demand!$B$9:$B$1040,0))</f>
        <v>135.61187499999997</v>
      </c>
      <c r="X543" s="175">
        <f>Assumptions!$G$55*Assumptions!$G$46*INDEX(Demand!X$9:X$1040, MATCH($C543, Demand!$B$9:$B$1040,0))</f>
        <v>135.61187499999997</v>
      </c>
    </row>
    <row r="544" spans="2:24" s="1" customFormat="1" x14ac:dyDescent="0.2">
      <c r="B544" s="220">
        <f>'Span data'!B545</f>
        <v>10458309</v>
      </c>
      <c r="C544" s="169" t="str">
        <f>'Span data'!C545</f>
        <v>STN024</v>
      </c>
      <c r="D544" s="162"/>
      <c r="E544" s="175">
        <f>Assumptions!$G$55*Assumptions!$G$46*INDEX(Demand!E$9:E$1040, MATCH($C544, Demand!$B$9:$B$1040,0))</f>
        <v>122.13177083333333</v>
      </c>
      <c r="F544" s="175">
        <f>Assumptions!$G$55*Assumptions!$G$46*INDEX(Demand!F$9:F$1040, MATCH($C544, Demand!$B$9:$B$1040,0))</f>
        <v>123.34802083333332</v>
      </c>
      <c r="G544" s="175">
        <f>Assumptions!$G$55*Assumptions!$G$46*INDEX(Demand!G$9:G$1040, MATCH($C544, Demand!$B$9:$B$1040,0))</f>
        <v>125.98322916666663</v>
      </c>
      <c r="H544" s="175">
        <f>Assumptions!$G$55*Assumptions!$G$46*INDEX(Demand!H$9:H$1040, MATCH($C544, Demand!$B$9:$B$1040,0))</f>
        <v>127.80760416666664</v>
      </c>
      <c r="I544" s="175">
        <f>Assumptions!$G$55*Assumptions!$G$46*INDEX(Demand!I$9:I$1040, MATCH($C544, Demand!$B$9:$B$1040,0))</f>
        <v>128.21302083333333</v>
      </c>
      <c r="J544" s="175">
        <f>Assumptions!$G$55*Assumptions!$G$46*INDEX(Demand!J$9:J$1040, MATCH($C544, Demand!$B$9:$B$1040,0))</f>
        <v>129.02385416666667</v>
      </c>
      <c r="K544" s="175">
        <f>Assumptions!$G$55*Assumptions!$G$46*INDEX(Demand!K$9:K$1040, MATCH($C544, Demand!$B$9:$B$1040,0))</f>
        <v>131.96312499999999</v>
      </c>
      <c r="L544" s="175">
        <f>Assumptions!$G$55*Assumptions!$G$46*INDEX(Demand!L$9:L$1040, MATCH($C544, Demand!$B$9:$B$1040,0))</f>
        <v>135.51052083333329</v>
      </c>
      <c r="M544" s="175">
        <f>Assumptions!$G$55*Assumptions!$G$46*INDEX(Demand!M$9:M$1040, MATCH($C544, Demand!$B$9:$B$1040,0))</f>
        <v>135.61187499999997</v>
      </c>
      <c r="N544" s="175">
        <f>Assumptions!$G$55*Assumptions!$G$46*INDEX(Demand!N$9:N$1040, MATCH($C544, Demand!$B$9:$B$1040,0))</f>
        <v>135.61187499999997</v>
      </c>
      <c r="O544" s="175">
        <f>Assumptions!$G$55*Assumptions!$G$46*INDEX(Demand!O$9:O$1040, MATCH($C544, Demand!$B$9:$B$1040,0))</f>
        <v>135.61187499999997</v>
      </c>
      <c r="P544" s="175">
        <f>Assumptions!$G$55*Assumptions!$G$46*INDEX(Demand!P$9:P$1040, MATCH($C544, Demand!$B$9:$B$1040,0))</f>
        <v>135.61187499999997</v>
      </c>
      <c r="Q544" s="175">
        <f>Assumptions!$G$55*Assumptions!$G$46*INDEX(Demand!Q$9:Q$1040, MATCH($C544, Demand!$B$9:$B$1040,0))</f>
        <v>135.61187499999997</v>
      </c>
      <c r="R544" s="175">
        <f>Assumptions!$G$55*Assumptions!$G$46*INDEX(Demand!R$9:R$1040, MATCH($C544, Demand!$B$9:$B$1040,0))</f>
        <v>135.61187499999997</v>
      </c>
      <c r="S544" s="175">
        <f>Assumptions!$G$55*Assumptions!$G$46*INDEX(Demand!S$9:S$1040, MATCH($C544, Demand!$B$9:$B$1040,0))</f>
        <v>135.61187499999997</v>
      </c>
      <c r="T544" s="175">
        <f>Assumptions!$G$55*Assumptions!$G$46*INDEX(Demand!T$9:T$1040, MATCH($C544, Demand!$B$9:$B$1040,0))</f>
        <v>135.61187499999997</v>
      </c>
      <c r="U544" s="175">
        <f>Assumptions!$G$55*Assumptions!$G$46*INDEX(Demand!U$9:U$1040, MATCH($C544, Demand!$B$9:$B$1040,0))</f>
        <v>135.61187499999997</v>
      </c>
      <c r="V544" s="175">
        <f>Assumptions!$G$55*Assumptions!$G$46*INDEX(Demand!V$9:V$1040, MATCH($C544, Demand!$B$9:$B$1040,0))</f>
        <v>135.61187499999997</v>
      </c>
      <c r="W544" s="175">
        <f>Assumptions!$G$55*Assumptions!$G$46*INDEX(Demand!W$9:W$1040, MATCH($C544, Demand!$B$9:$B$1040,0))</f>
        <v>135.61187499999997</v>
      </c>
      <c r="X544" s="175">
        <f>Assumptions!$G$55*Assumptions!$G$46*INDEX(Demand!X$9:X$1040, MATCH($C544, Demand!$B$9:$B$1040,0))</f>
        <v>135.61187499999997</v>
      </c>
    </row>
    <row r="545" spans="2:24" s="1" customFormat="1" x14ac:dyDescent="0.2">
      <c r="B545" s="220">
        <f>'Span data'!B546</f>
        <v>10458332</v>
      </c>
      <c r="C545" s="169" t="str">
        <f>'Span data'!C546</f>
        <v>STN024</v>
      </c>
      <c r="D545" s="162"/>
      <c r="E545" s="175">
        <f>Assumptions!$G$55*Assumptions!$G$46*INDEX(Demand!E$9:E$1040, MATCH($C545, Demand!$B$9:$B$1040,0))</f>
        <v>122.13177083333333</v>
      </c>
      <c r="F545" s="175">
        <f>Assumptions!$G$55*Assumptions!$G$46*INDEX(Demand!F$9:F$1040, MATCH($C545, Demand!$B$9:$B$1040,0))</f>
        <v>123.34802083333332</v>
      </c>
      <c r="G545" s="175">
        <f>Assumptions!$G$55*Assumptions!$G$46*INDEX(Demand!G$9:G$1040, MATCH($C545, Demand!$B$9:$B$1040,0))</f>
        <v>125.98322916666663</v>
      </c>
      <c r="H545" s="175">
        <f>Assumptions!$G$55*Assumptions!$G$46*INDEX(Demand!H$9:H$1040, MATCH($C545, Demand!$B$9:$B$1040,0))</f>
        <v>127.80760416666664</v>
      </c>
      <c r="I545" s="175">
        <f>Assumptions!$G$55*Assumptions!$G$46*INDEX(Demand!I$9:I$1040, MATCH($C545, Demand!$B$9:$B$1040,0))</f>
        <v>128.21302083333333</v>
      </c>
      <c r="J545" s="175">
        <f>Assumptions!$G$55*Assumptions!$G$46*INDEX(Demand!J$9:J$1040, MATCH($C545, Demand!$B$9:$B$1040,0))</f>
        <v>129.02385416666667</v>
      </c>
      <c r="K545" s="175">
        <f>Assumptions!$G$55*Assumptions!$G$46*INDEX(Demand!K$9:K$1040, MATCH($C545, Demand!$B$9:$B$1040,0))</f>
        <v>131.96312499999999</v>
      </c>
      <c r="L545" s="175">
        <f>Assumptions!$G$55*Assumptions!$G$46*INDEX(Demand!L$9:L$1040, MATCH($C545, Demand!$B$9:$B$1040,0))</f>
        <v>135.51052083333329</v>
      </c>
      <c r="M545" s="175">
        <f>Assumptions!$G$55*Assumptions!$G$46*INDEX(Demand!M$9:M$1040, MATCH($C545, Demand!$B$9:$B$1040,0))</f>
        <v>135.61187499999997</v>
      </c>
      <c r="N545" s="175">
        <f>Assumptions!$G$55*Assumptions!$G$46*INDEX(Demand!N$9:N$1040, MATCH($C545, Demand!$B$9:$B$1040,0))</f>
        <v>135.61187499999997</v>
      </c>
      <c r="O545" s="175">
        <f>Assumptions!$G$55*Assumptions!$G$46*INDEX(Demand!O$9:O$1040, MATCH($C545, Demand!$B$9:$B$1040,0))</f>
        <v>135.61187499999997</v>
      </c>
      <c r="P545" s="175">
        <f>Assumptions!$G$55*Assumptions!$G$46*INDEX(Demand!P$9:P$1040, MATCH($C545, Demand!$B$9:$B$1040,0))</f>
        <v>135.61187499999997</v>
      </c>
      <c r="Q545" s="175">
        <f>Assumptions!$G$55*Assumptions!$G$46*INDEX(Demand!Q$9:Q$1040, MATCH($C545, Demand!$B$9:$B$1040,0))</f>
        <v>135.61187499999997</v>
      </c>
      <c r="R545" s="175">
        <f>Assumptions!$G$55*Assumptions!$G$46*INDEX(Demand!R$9:R$1040, MATCH($C545, Demand!$B$9:$B$1040,0))</f>
        <v>135.61187499999997</v>
      </c>
      <c r="S545" s="175">
        <f>Assumptions!$G$55*Assumptions!$G$46*INDEX(Demand!S$9:S$1040, MATCH($C545, Demand!$B$9:$B$1040,0))</f>
        <v>135.61187499999997</v>
      </c>
      <c r="T545" s="175">
        <f>Assumptions!$G$55*Assumptions!$G$46*INDEX(Demand!T$9:T$1040, MATCH($C545, Demand!$B$9:$B$1040,0))</f>
        <v>135.61187499999997</v>
      </c>
      <c r="U545" s="175">
        <f>Assumptions!$G$55*Assumptions!$G$46*INDEX(Demand!U$9:U$1040, MATCH($C545, Demand!$B$9:$B$1040,0))</f>
        <v>135.61187499999997</v>
      </c>
      <c r="V545" s="175">
        <f>Assumptions!$G$55*Assumptions!$G$46*INDEX(Demand!V$9:V$1040, MATCH($C545, Demand!$B$9:$B$1040,0))</f>
        <v>135.61187499999997</v>
      </c>
      <c r="W545" s="175">
        <f>Assumptions!$G$55*Assumptions!$G$46*INDEX(Demand!W$9:W$1040, MATCH($C545, Demand!$B$9:$B$1040,0))</f>
        <v>135.61187499999997</v>
      </c>
      <c r="X545" s="175">
        <f>Assumptions!$G$55*Assumptions!$G$46*INDEX(Demand!X$9:X$1040, MATCH($C545, Demand!$B$9:$B$1040,0))</f>
        <v>135.61187499999997</v>
      </c>
    </row>
    <row r="546" spans="2:24" s="1" customFormat="1" x14ac:dyDescent="0.2">
      <c r="B546" s="220">
        <f>'Span data'!B547</f>
        <v>10458955</v>
      </c>
      <c r="C546" s="169" t="str">
        <f>'Span data'!C547</f>
        <v>MRO005</v>
      </c>
      <c r="D546" s="162"/>
      <c r="E546" s="175">
        <f>Assumptions!$G$55*Assumptions!$G$46*INDEX(Demand!E$9:E$1040, MATCH($C546, Demand!$B$9:$B$1040,0))</f>
        <v>59.900312499999991</v>
      </c>
      <c r="F546" s="175">
        <f>Assumptions!$G$55*Assumptions!$G$46*INDEX(Demand!F$9:F$1040, MATCH($C546, Demand!$B$9:$B$1040,0))</f>
        <v>60.204374999999999</v>
      </c>
      <c r="G546" s="175">
        <f>Assumptions!$G$55*Assumptions!$G$46*INDEX(Demand!G$9:G$1040, MATCH($C546, Demand!$B$9:$B$1040,0))</f>
        <v>60.609791666666666</v>
      </c>
      <c r="H546" s="175">
        <f>Assumptions!$G$55*Assumptions!$G$46*INDEX(Demand!H$9:H$1040, MATCH($C546, Demand!$B$9:$B$1040,0))</f>
        <v>60.91385416666666</v>
      </c>
      <c r="I546" s="175">
        <f>Assumptions!$G$55*Assumptions!$G$46*INDEX(Demand!I$9:I$1040, MATCH($C546, Demand!$B$9:$B$1040,0))</f>
        <v>60.91385416666666</v>
      </c>
      <c r="J546" s="175">
        <f>Assumptions!$G$55*Assumptions!$G$46*INDEX(Demand!J$9:J$1040, MATCH($C546, Demand!$B$9:$B$1040,0))</f>
        <v>61.015208333333327</v>
      </c>
      <c r="K546" s="175">
        <f>Assumptions!$G$55*Assumptions!$G$46*INDEX(Demand!K$9:K$1040, MATCH($C546, Demand!$B$9:$B$1040,0))</f>
        <v>61.31927083333332</v>
      </c>
      <c r="L546" s="175">
        <f>Assumptions!$G$55*Assumptions!$G$46*INDEX(Demand!L$9:L$1040, MATCH($C546, Demand!$B$9:$B$1040,0))</f>
        <v>61.623333333333321</v>
      </c>
      <c r="M546" s="175">
        <f>Assumptions!$G$55*Assumptions!$G$46*INDEX(Demand!M$9:M$1040, MATCH($C546, Demand!$B$9:$B$1040,0))</f>
        <v>61.623333333333321</v>
      </c>
      <c r="N546" s="175">
        <f>Assumptions!$G$55*Assumptions!$G$46*INDEX(Demand!N$9:N$1040, MATCH($C546, Demand!$B$9:$B$1040,0))</f>
        <v>61.623333333333321</v>
      </c>
      <c r="O546" s="175">
        <f>Assumptions!$G$55*Assumptions!$G$46*INDEX(Demand!O$9:O$1040, MATCH($C546, Demand!$B$9:$B$1040,0))</f>
        <v>61.623333333333321</v>
      </c>
      <c r="P546" s="175">
        <f>Assumptions!$G$55*Assumptions!$G$46*INDEX(Demand!P$9:P$1040, MATCH($C546, Demand!$B$9:$B$1040,0))</f>
        <v>61.623333333333321</v>
      </c>
      <c r="Q546" s="175">
        <f>Assumptions!$G$55*Assumptions!$G$46*INDEX(Demand!Q$9:Q$1040, MATCH($C546, Demand!$B$9:$B$1040,0))</f>
        <v>61.623333333333321</v>
      </c>
      <c r="R546" s="175">
        <f>Assumptions!$G$55*Assumptions!$G$46*INDEX(Demand!R$9:R$1040, MATCH($C546, Demand!$B$9:$B$1040,0))</f>
        <v>61.623333333333321</v>
      </c>
      <c r="S546" s="175">
        <f>Assumptions!$G$55*Assumptions!$G$46*INDEX(Demand!S$9:S$1040, MATCH($C546, Demand!$B$9:$B$1040,0))</f>
        <v>61.623333333333321</v>
      </c>
      <c r="T546" s="175">
        <f>Assumptions!$G$55*Assumptions!$G$46*INDEX(Demand!T$9:T$1040, MATCH($C546, Demand!$B$9:$B$1040,0))</f>
        <v>61.623333333333321</v>
      </c>
      <c r="U546" s="175">
        <f>Assumptions!$G$55*Assumptions!$G$46*INDEX(Demand!U$9:U$1040, MATCH($C546, Demand!$B$9:$B$1040,0))</f>
        <v>61.623333333333321</v>
      </c>
      <c r="V546" s="175">
        <f>Assumptions!$G$55*Assumptions!$G$46*INDEX(Demand!V$9:V$1040, MATCH($C546, Demand!$B$9:$B$1040,0))</f>
        <v>61.623333333333321</v>
      </c>
      <c r="W546" s="175">
        <f>Assumptions!$G$55*Assumptions!$G$46*INDEX(Demand!W$9:W$1040, MATCH($C546, Demand!$B$9:$B$1040,0))</f>
        <v>61.623333333333321</v>
      </c>
      <c r="X546" s="175">
        <f>Assumptions!$G$55*Assumptions!$G$46*INDEX(Demand!X$9:X$1040, MATCH($C546, Demand!$B$9:$B$1040,0))</f>
        <v>61.623333333333321</v>
      </c>
    </row>
    <row r="547" spans="2:24" s="1" customFormat="1" x14ac:dyDescent="0.2">
      <c r="B547" s="220">
        <f>'Span data'!B548</f>
        <v>10459329</v>
      </c>
      <c r="C547" s="169" t="str">
        <f>'Span data'!C548</f>
        <v>MRO005</v>
      </c>
      <c r="D547" s="162"/>
      <c r="E547" s="175">
        <f>Assumptions!$G$55*Assumptions!$G$46*INDEX(Demand!E$9:E$1040, MATCH($C547, Demand!$B$9:$B$1040,0))</f>
        <v>59.900312499999991</v>
      </c>
      <c r="F547" s="175">
        <f>Assumptions!$G$55*Assumptions!$G$46*INDEX(Demand!F$9:F$1040, MATCH($C547, Demand!$B$9:$B$1040,0))</f>
        <v>60.204374999999999</v>
      </c>
      <c r="G547" s="175">
        <f>Assumptions!$G$55*Assumptions!$G$46*INDEX(Demand!G$9:G$1040, MATCH($C547, Demand!$B$9:$B$1040,0))</f>
        <v>60.609791666666666</v>
      </c>
      <c r="H547" s="175">
        <f>Assumptions!$G$55*Assumptions!$G$46*INDEX(Demand!H$9:H$1040, MATCH($C547, Demand!$B$9:$B$1040,0))</f>
        <v>60.91385416666666</v>
      </c>
      <c r="I547" s="175">
        <f>Assumptions!$G$55*Assumptions!$G$46*INDEX(Demand!I$9:I$1040, MATCH($C547, Demand!$B$9:$B$1040,0))</f>
        <v>60.91385416666666</v>
      </c>
      <c r="J547" s="175">
        <f>Assumptions!$G$55*Assumptions!$G$46*INDEX(Demand!J$9:J$1040, MATCH($C547, Demand!$B$9:$B$1040,0))</f>
        <v>61.015208333333327</v>
      </c>
      <c r="K547" s="175">
        <f>Assumptions!$G$55*Assumptions!$G$46*INDEX(Demand!K$9:K$1040, MATCH($C547, Demand!$B$9:$B$1040,0))</f>
        <v>61.31927083333332</v>
      </c>
      <c r="L547" s="175">
        <f>Assumptions!$G$55*Assumptions!$G$46*INDEX(Demand!L$9:L$1040, MATCH($C547, Demand!$B$9:$B$1040,0))</f>
        <v>61.623333333333321</v>
      </c>
      <c r="M547" s="175">
        <f>Assumptions!$G$55*Assumptions!$G$46*INDEX(Demand!M$9:M$1040, MATCH($C547, Demand!$B$9:$B$1040,0))</f>
        <v>61.623333333333321</v>
      </c>
      <c r="N547" s="175">
        <f>Assumptions!$G$55*Assumptions!$G$46*INDEX(Demand!N$9:N$1040, MATCH($C547, Demand!$B$9:$B$1040,0))</f>
        <v>61.623333333333321</v>
      </c>
      <c r="O547" s="175">
        <f>Assumptions!$G$55*Assumptions!$G$46*INDEX(Demand!O$9:O$1040, MATCH($C547, Demand!$B$9:$B$1040,0))</f>
        <v>61.623333333333321</v>
      </c>
      <c r="P547" s="175">
        <f>Assumptions!$G$55*Assumptions!$G$46*INDEX(Demand!P$9:P$1040, MATCH($C547, Demand!$B$9:$B$1040,0))</f>
        <v>61.623333333333321</v>
      </c>
      <c r="Q547" s="175">
        <f>Assumptions!$G$55*Assumptions!$G$46*INDEX(Demand!Q$9:Q$1040, MATCH($C547, Demand!$B$9:$B$1040,0))</f>
        <v>61.623333333333321</v>
      </c>
      <c r="R547" s="175">
        <f>Assumptions!$G$55*Assumptions!$G$46*INDEX(Demand!R$9:R$1040, MATCH($C547, Demand!$B$9:$B$1040,0))</f>
        <v>61.623333333333321</v>
      </c>
      <c r="S547" s="175">
        <f>Assumptions!$G$55*Assumptions!$G$46*INDEX(Demand!S$9:S$1040, MATCH($C547, Demand!$B$9:$B$1040,0))</f>
        <v>61.623333333333321</v>
      </c>
      <c r="T547" s="175">
        <f>Assumptions!$G$55*Assumptions!$G$46*INDEX(Demand!T$9:T$1040, MATCH($C547, Demand!$B$9:$B$1040,0))</f>
        <v>61.623333333333321</v>
      </c>
      <c r="U547" s="175">
        <f>Assumptions!$G$55*Assumptions!$G$46*INDEX(Demand!U$9:U$1040, MATCH($C547, Demand!$B$9:$B$1040,0))</f>
        <v>61.623333333333321</v>
      </c>
      <c r="V547" s="175">
        <f>Assumptions!$G$55*Assumptions!$G$46*INDEX(Demand!V$9:V$1040, MATCH($C547, Demand!$B$9:$B$1040,0))</f>
        <v>61.623333333333321</v>
      </c>
      <c r="W547" s="175">
        <f>Assumptions!$G$55*Assumptions!$G$46*INDEX(Demand!W$9:W$1040, MATCH($C547, Demand!$B$9:$B$1040,0))</f>
        <v>61.623333333333321</v>
      </c>
      <c r="X547" s="175">
        <f>Assumptions!$G$55*Assumptions!$G$46*INDEX(Demand!X$9:X$1040, MATCH($C547, Demand!$B$9:$B$1040,0))</f>
        <v>61.623333333333321</v>
      </c>
    </row>
    <row r="548" spans="2:24" s="1" customFormat="1" x14ac:dyDescent="0.2">
      <c r="B548" s="220">
        <f>'Span data'!B549</f>
        <v>10459384</v>
      </c>
      <c r="C548" s="169" t="str">
        <f>'Span data'!C549</f>
        <v>MRO005</v>
      </c>
      <c r="D548" s="162"/>
      <c r="E548" s="175">
        <f>Assumptions!$G$55*Assumptions!$G$46*INDEX(Demand!E$9:E$1040, MATCH($C548, Demand!$B$9:$B$1040,0))</f>
        <v>59.900312499999991</v>
      </c>
      <c r="F548" s="175">
        <f>Assumptions!$G$55*Assumptions!$G$46*INDEX(Demand!F$9:F$1040, MATCH($C548, Demand!$B$9:$B$1040,0))</f>
        <v>60.204374999999999</v>
      </c>
      <c r="G548" s="175">
        <f>Assumptions!$G$55*Assumptions!$G$46*INDEX(Demand!G$9:G$1040, MATCH($C548, Demand!$B$9:$B$1040,0))</f>
        <v>60.609791666666666</v>
      </c>
      <c r="H548" s="175">
        <f>Assumptions!$G$55*Assumptions!$G$46*INDEX(Demand!H$9:H$1040, MATCH($C548, Demand!$B$9:$B$1040,0))</f>
        <v>60.91385416666666</v>
      </c>
      <c r="I548" s="175">
        <f>Assumptions!$G$55*Assumptions!$G$46*INDEX(Demand!I$9:I$1040, MATCH($C548, Demand!$B$9:$B$1040,0))</f>
        <v>60.91385416666666</v>
      </c>
      <c r="J548" s="175">
        <f>Assumptions!$G$55*Assumptions!$G$46*INDEX(Demand!J$9:J$1040, MATCH($C548, Demand!$B$9:$B$1040,0))</f>
        <v>61.015208333333327</v>
      </c>
      <c r="K548" s="175">
        <f>Assumptions!$G$55*Assumptions!$G$46*INDEX(Demand!K$9:K$1040, MATCH($C548, Demand!$B$9:$B$1040,0))</f>
        <v>61.31927083333332</v>
      </c>
      <c r="L548" s="175">
        <f>Assumptions!$G$55*Assumptions!$G$46*INDEX(Demand!L$9:L$1040, MATCH($C548, Demand!$B$9:$B$1040,0))</f>
        <v>61.623333333333321</v>
      </c>
      <c r="M548" s="175">
        <f>Assumptions!$G$55*Assumptions!$G$46*INDEX(Demand!M$9:M$1040, MATCH($C548, Demand!$B$9:$B$1040,0))</f>
        <v>61.623333333333321</v>
      </c>
      <c r="N548" s="175">
        <f>Assumptions!$G$55*Assumptions!$G$46*INDEX(Demand!N$9:N$1040, MATCH($C548, Demand!$B$9:$B$1040,0))</f>
        <v>61.623333333333321</v>
      </c>
      <c r="O548" s="175">
        <f>Assumptions!$G$55*Assumptions!$G$46*INDEX(Demand!O$9:O$1040, MATCH($C548, Demand!$B$9:$B$1040,0))</f>
        <v>61.623333333333321</v>
      </c>
      <c r="P548" s="175">
        <f>Assumptions!$G$55*Assumptions!$G$46*INDEX(Demand!P$9:P$1040, MATCH($C548, Demand!$B$9:$B$1040,0))</f>
        <v>61.623333333333321</v>
      </c>
      <c r="Q548" s="175">
        <f>Assumptions!$G$55*Assumptions!$G$46*INDEX(Demand!Q$9:Q$1040, MATCH($C548, Demand!$B$9:$B$1040,0))</f>
        <v>61.623333333333321</v>
      </c>
      <c r="R548" s="175">
        <f>Assumptions!$G$55*Assumptions!$G$46*INDEX(Demand!R$9:R$1040, MATCH($C548, Demand!$B$9:$B$1040,0))</f>
        <v>61.623333333333321</v>
      </c>
      <c r="S548" s="175">
        <f>Assumptions!$G$55*Assumptions!$G$46*INDEX(Demand!S$9:S$1040, MATCH($C548, Demand!$B$9:$B$1040,0))</f>
        <v>61.623333333333321</v>
      </c>
      <c r="T548" s="175">
        <f>Assumptions!$G$55*Assumptions!$G$46*INDEX(Demand!T$9:T$1040, MATCH($C548, Demand!$B$9:$B$1040,0))</f>
        <v>61.623333333333321</v>
      </c>
      <c r="U548" s="175">
        <f>Assumptions!$G$55*Assumptions!$G$46*INDEX(Demand!U$9:U$1040, MATCH($C548, Demand!$B$9:$B$1040,0))</f>
        <v>61.623333333333321</v>
      </c>
      <c r="V548" s="175">
        <f>Assumptions!$G$55*Assumptions!$G$46*INDEX(Demand!V$9:V$1040, MATCH($C548, Demand!$B$9:$B$1040,0))</f>
        <v>61.623333333333321</v>
      </c>
      <c r="W548" s="175">
        <f>Assumptions!$G$55*Assumptions!$G$46*INDEX(Demand!W$9:W$1040, MATCH($C548, Demand!$B$9:$B$1040,0))</f>
        <v>61.623333333333321</v>
      </c>
      <c r="X548" s="175">
        <f>Assumptions!$G$55*Assumptions!$G$46*INDEX(Demand!X$9:X$1040, MATCH($C548, Demand!$B$9:$B$1040,0))</f>
        <v>61.623333333333321</v>
      </c>
    </row>
    <row r="549" spans="2:24" s="1" customFormat="1" x14ac:dyDescent="0.2">
      <c r="B549" s="220">
        <f>'Span data'!B550</f>
        <v>10459436</v>
      </c>
      <c r="C549" s="169" t="str">
        <f>'Span data'!C550</f>
        <v>MRO005</v>
      </c>
      <c r="D549" s="162"/>
      <c r="E549" s="175">
        <f>Assumptions!$G$55*Assumptions!$G$46*INDEX(Demand!E$9:E$1040, MATCH($C549, Demand!$B$9:$B$1040,0))</f>
        <v>59.900312499999991</v>
      </c>
      <c r="F549" s="175">
        <f>Assumptions!$G$55*Assumptions!$G$46*INDEX(Demand!F$9:F$1040, MATCH($C549, Demand!$B$9:$B$1040,0))</f>
        <v>60.204374999999999</v>
      </c>
      <c r="G549" s="175">
        <f>Assumptions!$G$55*Assumptions!$G$46*INDEX(Demand!G$9:G$1040, MATCH($C549, Demand!$B$9:$B$1040,0))</f>
        <v>60.609791666666666</v>
      </c>
      <c r="H549" s="175">
        <f>Assumptions!$G$55*Assumptions!$G$46*INDEX(Demand!H$9:H$1040, MATCH($C549, Demand!$B$9:$B$1040,0))</f>
        <v>60.91385416666666</v>
      </c>
      <c r="I549" s="175">
        <f>Assumptions!$G$55*Assumptions!$G$46*INDEX(Demand!I$9:I$1040, MATCH($C549, Demand!$B$9:$B$1040,0))</f>
        <v>60.91385416666666</v>
      </c>
      <c r="J549" s="175">
        <f>Assumptions!$G$55*Assumptions!$G$46*INDEX(Demand!J$9:J$1040, MATCH($C549, Demand!$B$9:$B$1040,0))</f>
        <v>61.015208333333327</v>
      </c>
      <c r="K549" s="175">
        <f>Assumptions!$G$55*Assumptions!$G$46*INDEX(Demand!K$9:K$1040, MATCH($C549, Demand!$B$9:$B$1040,0))</f>
        <v>61.31927083333332</v>
      </c>
      <c r="L549" s="175">
        <f>Assumptions!$G$55*Assumptions!$G$46*INDEX(Demand!L$9:L$1040, MATCH($C549, Demand!$B$9:$B$1040,0))</f>
        <v>61.623333333333321</v>
      </c>
      <c r="M549" s="175">
        <f>Assumptions!$G$55*Assumptions!$G$46*INDEX(Demand!M$9:M$1040, MATCH($C549, Demand!$B$9:$B$1040,0))</f>
        <v>61.623333333333321</v>
      </c>
      <c r="N549" s="175">
        <f>Assumptions!$G$55*Assumptions!$G$46*INDEX(Demand!N$9:N$1040, MATCH($C549, Demand!$B$9:$B$1040,0))</f>
        <v>61.623333333333321</v>
      </c>
      <c r="O549" s="175">
        <f>Assumptions!$G$55*Assumptions!$G$46*INDEX(Demand!O$9:O$1040, MATCH($C549, Demand!$B$9:$B$1040,0))</f>
        <v>61.623333333333321</v>
      </c>
      <c r="P549" s="175">
        <f>Assumptions!$G$55*Assumptions!$G$46*INDEX(Demand!P$9:P$1040, MATCH($C549, Demand!$B$9:$B$1040,0))</f>
        <v>61.623333333333321</v>
      </c>
      <c r="Q549" s="175">
        <f>Assumptions!$G$55*Assumptions!$G$46*INDEX(Demand!Q$9:Q$1040, MATCH($C549, Demand!$B$9:$B$1040,0))</f>
        <v>61.623333333333321</v>
      </c>
      <c r="R549" s="175">
        <f>Assumptions!$G$55*Assumptions!$G$46*INDEX(Demand!R$9:R$1040, MATCH($C549, Demand!$B$9:$B$1040,0))</f>
        <v>61.623333333333321</v>
      </c>
      <c r="S549" s="175">
        <f>Assumptions!$G$55*Assumptions!$G$46*INDEX(Demand!S$9:S$1040, MATCH($C549, Demand!$B$9:$B$1040,0))</f>
        <v>61.623333333333321</v>
      </c>
      <c r="T549" s="175">
        <f>Assumptions!$G$55*Assumptions!$G$46*INDEX(Demand!T$9:T$1040, MATCH($C549, Demand!$B$9:$B$1040,0))</f>
        <v>61.623333333333321</v>
      </c>
      <c r="U549" s="175">
        <f>Assumptions!$G$55*Assumptions!$G$46*INDEX(Demand!U$9:U$1040, MATCH($C549, Demand!$B$9:$B$1040,0))</f>
        <v>61.623333333333321</v>
      </c>
      <c r="V549" s="175">
        <f>Assumptions!$G$55*Assumptions!$G$46*INDEX(Demand!V$9:V$1040, MATCH($C549, Demand!$B$9:$B$1040,0))</f>
        <v>61.623333333333321</v>
      </c>
      <c r="W549" s="175">
        <f>Assumptions!$G$55*Assumptions!$G$46*INDEX(Demand!W$9:W$1040, MATCH($C549, Demand!$B$9:$B$1040,0))</f>
        <v>61.623333333333321</v>
      </c>
      <c r="X549" s="175">
        <f>Assumptions!$G$55*Assumptions!$G$46*INDEX(Demand!X$9:X$1040, MATCH($C549, Demand!$B$9:$B$1040,0))</f>
        <v>61.623333333333321</v>
      </c>
    </row>
    <row r="550" spans="2:24" s="1" customFormat="1" x14ac:dyDescent="0.2">
      <c r="B550" s="220">
        <f>'Span data'!B551</f>
        <v>10459437</v>
      </c>
      <c r="C550" s="169" t="str">
        <f>'Span data'!C551</f>
        <v>MRO005</v>
      </c>
      <c r="D550" s="162"/>
      <c r="E550" s="175">
        <f>Assumptions!$G$55*Assumptions!$G$46*INDEX(Demand!E$9:E$1040, MATCH($C550, Demand!$B$9:$B$1040,0))</f>
        <v>59.900312499999991</v>
      </c>
      <c r="F550" s="175">
        <f>Assumptions!$G$55*Assumptions!$G$46*INDEX(Demand!F$9:F$1040, MATCH($C550, Demand!$B$9:$B$1040,0))</f>
        <v>60.204374999999999</v>
      </c>
      <c r="G550" s="175">
        <f>Assumptions!$G$55*Assumptions!$G$46*INDEX(Demand!G$9:G$1040, MATCH($C550, Demand!$B$9:$B$1040,0))</f>
        <v>60.609791666666666</v>
      </c>
      <c r="H550" s="175">
        <f>Assumptions!$G$55*Assumptions!$G$46*INDEX(Demand!H$9:H$1040, MATCH($C550, Demand!$B$9:$B$1040,0))</f>
        <v>60.91385416666666</v>
      </c>
      <c r="I550" s="175">
        <f>Assumptions!$G$55*Assumptions!$G$46*INDEX(Demand!I$9:I$1040, MATCH($C550, Demand!$B$9:$B$1040,0))</f>
        <v>60.91385416666666</v>
      </c>
      <c r="J550" s="175">
        <f>Assumptions!$G$55*Assumptions!$G$46*INDEX(Demand!J$9:J$1040, MATCH($C550, Demand!$B$9:$B$1040,0))</f>
        <v>61.015208333333327</v>
      </c>
      <c r="K550" s="175">
        <f>Assumptions!$G$55*Assumptions!$G$46*INDEX(Demand!K$9:K$1040, MATCH($C550, Demand!$B$9:$B$1040,0))</f>
        <v>61.31927083333332</v>
      </c>
      <c r="L550" s="175">
        <f>Assumptions!$G$55*Assumptions!$G$46*INDEX(Demand!L$9:L$1040, MATCH($C550, Demand!$B$9:$B$1040,0))</f>
        <v>61.623333333333321</v>
      </c>
      <c r="M550" s="175">
        <f>Assumptions!$G$55*Assumptions!$G$46*INDEX(Demand!M$9:M$1040, MATCH($C550, Demand!$B$9:$B$1040,0))</f>
        <v>61.623333333333321</v>
      </c>
      <c r="N550" s="175">
        <f>Assumptions!$G$55*Assumptions!$G$46*INDEX(Demand!N$9:N$1040, MATCH($C550, Demand!$B$9:$B$1040,0))</f>
        <v>61.623333333333321</v>
      </c>
      <c r="O550" s="175">
        <f>Assumptions!$G$55*Assumptions!$G$46*INDEX(Demand!O$9:O$1040, MATCH($C550, Demand!$B$9:$B$1040,0))</f>
        <v>61.623333333333321</v>
      </c>
      <c r="P550" s="175">
        <f>Assumptions!$G$55*Assumptions!$G$46*INDEX(Demand!P$9:P$1040, MATCH($C550, Demand!$B$9:$B$1040,0))</f>
        <v>61.623333333333321</v>
      </c>
      <c r="Q550" s="175">
        <f>Assumptions!$G$55*Assumptions!$G$46*INDEX(Demand!Q$9:Q$1040, MATCH($C550, Demand!$B$9:$B$1040,0))</f>
        <v>61.623333333333321</v>
      </c>
      <c r="R550" s="175">
        <f>Assumptions!$G$55*Assumptions!$G$46*INDEX(Demand!R$9:R$1040, MATCH($C550, Demand!$B$9:$B$1040,0))</f>
        <v>61.623333333333321</v>
      </c>
      <c r="S550" s="175">
        <f>Assumptions!$G$55*Assumptions!$G$46*INDEX(Demand!S$9:S$1040, MATCH($C550, Demand!$B$9:$B$1040,0))</f>
        <v>61.623333333333321</v>
      </c>
      <c r="T550" s="175">
        <f>Assumptions!$G$55*Assumptions!$G$46*INDEX(Demand!T$9:T$1040, MATCH($C550, Demand!$B$9:$B$1040,0))</f>
        <v>61.623333333333321</v>
      </c>
      <c r="U550" s="175">
        <f>Assumptions!$G$55*Assumptions!$G$46*INDEX(Demand!U$9:U$1040, MATCH($C550, Demand!$B$9:$B$1040,0))</f>
        <v>61.623333333333321</v>
      </c>
      <c r="V550" s="175">
        <f>Assumptions!$G$55*Assumptions!$G$46*INDEX(Demand!V$9:V$1040, MATCH($C550, Demand!$B$9:$B$1040,0))</f>
        <v>61.623333333333321</v>
      </c>
      <c r="W550" s="175">
        <f>Assumptions!$G$55*Assumptions!$G$46*INDEX(Demand!W$9:W$1040, MATCH($C550, Demand!$B$9:$B$1040,0))</f>
        <v>61.623333333333321</v>
      </c>
      <c r="X550" s="175">
        <f>Assumptions!$G$55*Assumptions!$G$46*INDEX(Demand!X$9:X$1040, MATCH($C550, Demand!$B$9:$B$1040,0))</f>
        <v>61.623333333333321</v>
      </c>
    </row>
    <row r="551" spans="2:24" s="1" customFormat="1" x14ac:dyDescent="0.2">
      <c r="B551" s="220">
        <f>'Span data'!B552</f>
        <v>10459605</v>
      </c>
      <c r="C551" s="169" t="str">
        <f>'Span data'!C552</f>
        <v>MRO005</v>
      </c>
      <c r="D551" s="162"/>
      <c r="E551" s="175">
        <f>Assumptions!$G$55*Assumptions!$G$46*INDEX(Demand!E$9:E$1040, MATCH($C551, Demand!$B$9:$B$1040,0))</f>
        <v>59.900312499999991</v>
      </c>
      <c r="F551" s="175">
        <f>Assumptions!$G$55*Assumptions!$G$46*INDEX(Demand!F$9:F$1040, MATCH($C551, Demand!$B$9:$B$1040,0))</f>
        <v>60.204374999999999</v>
      </c>
      <c r="G551" s="175">
        <f>Assumptions!$G$55*Assumptions!$G$46*INDEX(Demand!G$9:G$1040, MATCH($C551, Demand!$B$9:$B$1040,0))</f>
        <v>60.609791666666666</v>
      </c>
      <c r="H551" s="175">
        <f>Assumptions!$G$55*Assumptions!$G$46*INDEX(Demand!H$9:H$1040, MATCH($C551, Demand!$B$9:$B$1040,0))</f>
        <v>60.91385416666666</v>
      </c>
      <c r="I551" s="175">
        <f>Assumptions!$G$55*Assumptions!$G$46*INDEX(Demand!I$9:I$1040, MATCH($C551, Demand!$B$9:$B$1040,0))</f>
        <v>60.91385416666666</v>
      </c>
      <c r="J551" s="175">
        <f>Assumptions!$G$55*Assumptions!$G$46*INDEX(Demand!J$9:J$1040, MATCH($C551, Demand!$B$9:$B$1040,0))</f>
        <v>61.015208333333327</v>
      </c>
      <c r="K551" s="175">
        <f>Assumptions!$G$55*Assumptions!$G$46*INDEX(Demand!K$9:K$1040, MATCH($C551, Demand!$B$9:$B$1040,0))</f>
        <v>61.31927083333332</v>
      </c>
      <c r="L551" s="175">
        <f>Assumptions!$G$55*Assumptions!$G$46*INDEX(Demand!L$9:L$1040, MATCH($C551, Demand!$B$9:$B$1040,0))</f>
        <v>61.623333333333321</v>
      </c>
      <c r="M551" s="175">
        <f>Assumptions!$G$55*Assumptions!$G$46*INDEX(Demand!M$9:M$1040, MATCH($C551, Demand!$B$9:$B$1040,0))</f>
        <v>61.623333333333321</v>
      </c>
      <c r="N551" s="175">
        <f>Assumptions!$G$55*Assumptions!$G$46*INDEX(Demand!N$9:N$1040, MATCH($C551, Demand!$B$9:$B$1040,0))</f>
        <v>61.623333333333321</v>
      </c>
      <c r="O551" s="175">
        <f>Assumptions!$G$55*Assumptions!$G$46*INDEX(Demand!O$9:O$1040, MATCH($C551, Demand!$B$9:$B$1040,0))</f>
        <v>61.623333333333321</v>
      </c>
      <c r="P551" s="175">
        <f>Assumptions!$G$55*Assumptions!$G$46*INDEX(Demand!P$9:P$1040, MATCH($C551, Demand!$B$9:$B$1040,0))</f>
        <v>61.623333333333321</v>
      </c>
      <c r="Q551" s="175">
        <f>Assumptions!$G$55*Assumptions!$G$46*INDEX(Demand!Q$9:Q$1040, MATCH($C551, Demand!$B$9:$B$1040,0))</f>
        <v>61.623333333333321</v>
      </c>
      <c r="R551" s="175">
        <f>Assumptions!$G$55*Assumptions!$G$46*INDEX(Demand!R$9:R$1040, MATCH($C551, Demand!$B$9:$B$1040,0))</f>
        <v>61.623333333333321</v>
      </c>
      <c r="S551" s="175">
        <f>Assumptions!$G$55*Assumptions!$G$46*INDEX(Demand!S$9:S$1040, MATCH($C551, Demand!$B$9:$B$1040,0))</f>
        <v>61.623333333333321</v>
      </c>
      <c r="T551" s="175">
        <f>Assumptions!$G$55*Assumptions!$G$46*INDEX(Demand!T$9:T$1040, MATCH($C551, Demand!$B$9:$B$1040,0))</f>
        <v>61.623333333333321</v>
      </c>
      <c r="U551" s="175">
        <f>Assumptions!$G$55*Assumptions!$G$46*INDEX(Demand!U$9:U$1040, MATCH($C551, Demand!$B$9:$B$1040,0))</f>
        <v>61.623333333333321</v>
      </c>
      <c r="V551" s="175">
        <f>Assumptions!$G$55*Assumptions!$G$46*INDEX(Demand!V$9:V$1040, MATCH($C551, Demand!$B$9:$B$1040,0))</f>
        <v>61.623333333333321</v>
      </c>
      <c r="W551" s="175">
        <f>Assumptions!$G$55*Assumptions!$G$46*INDEX(Demand!W$9:W$1040, MATCH($C551, Demand!$B$9:$B$1040,0))</f>
        <v>61.623333333333321</v>
      </c>
      <c r="X551" s="175">
        <f>Assumptions!$G$55*Assumptions!$G$46*INDEX(Demand!X$9:X$1040, MATCH($C551, Demand!$B$9:$B$1040,0))</f>
        <v>61.623333333333321</v>
      </c>
    </row>
    <row r="552" spans="2:24" s="1" customFormat="1" x14ac:dyDescent="0.2">
      <c r="B552" s="220">
        <f>'Span data'!B553</f>
        <v>10459607</v>
      </c>
      <c r="C552" s="169" t="str">
        <f>'Span data'!C553</f>
        <v>MRO005</v>
      </c>
      <c r="D552" s="162"/>
      <c r="E552" s="175">
        <f>Assumptions!$G$55*Assumptions!$G$46*INDEX(Demand!E$9:E$1040, MATCH($C552, Demand!$B$9:$B$1040,0))</f>
        <v>59.900312499999991</v>
      </c>
      <c r="F552" s="175">
        <f>Assumptions!$G$55*Assumptions!$G$46*INDEX(Demand!F$9:F$1040, MATCH($C552, Demand!$B$9:$B$1040,0))</f>
        <v>60.204374999999999</v>
      </c>
      <c r="G552" s="175">
        <f>Assumptions!$G$55*Assumptions!$G$46*INDEX(Demand!G$9:G$1040, MATCH($C552, Demand!$B$9:$B$1040,0))</f>
        <v>60.609791666666666</v>
      </c>
      <c r="H552" s="175">
        <f>Assumptions!$G$55*Assumptions!$G$46*INDEX(Demand!H$9:H$1040, MATCH($C552, Demand!$B$9:$B$1040,0))</f>
        <v>60.91385416666666</v>
      </c>
      <c r="I552" s="175">
        <f>Assumptions!$G$55*Assumptions!$G$46*INDEX(Demand!I$9:I$1040, MATCH($C552, Demand!$B$9:$B$1040,0))</f>
        <v>60.91385416666666</v>
      </c>
      <c r="J552" s="175">
        <f>Assumptions!$G$55*Assumptions!$G$46*INDEX(Demand!J$9:J$1040, MATCH($C552, Demand!$B$9:$B$1040,0))</f>
        <v>61.015208333333327</v>
      </c>
      <c r="K552" s="175">
        <f>Assumptions!$G$55*Assumptions!$G$46*INDEX(Demand!K$9:K$1040, MATCH($C552, Demand!$B$9:$B$1040,0))</f>
        <v>61.31927083333332</v>
      </c>
      <c r="L552" s="175">
        <f>Assumptions!$G$55*Assumptions!$G$46*INDEX(Demand!L$9:L$1040, MATCH($C552, Demand!$B$9:$B$1040,0))</f>
        <v>61.623333333333321</v>
      </c>
      <c r="M552" s="175">
        <f>Assumptions!$G$55*Assumptions!$G$46*INDEX(Demand!M$9:M$1040, MATCH($C552, Demand!$B$9:$B$1040,0))</f>
        <v>61.623333333333321</v>
      </c>
      <c r="N552" s="175">
        <f>Assumptions!$G$55*Assumptions!$G$46*INDEX(Demand!N$9:N$1040, MATCH($C552, Demand!$B$9:$B$1040,0))</f>
        <v>61.623333333333321</v>
      </c>
      <c r="O552" s="175">
        <f>Assumptions!$G$55*Assumptions!$G$46*INDEX(Demand!O$9:O$1040, MATCH($C552, Demand!$B$9:$B$1040,0))</f>
        <v>61.623333333333321</v>
      </c>
      <c r="P552" s="175">
        <f>Assumptions!$G$55*Assumptions!$G$46*INDEX(Demand!P$9:P$1040, MATCH($C552, Demand!$B$9:$B$1040,0))</f>
        <v>61.623333333333321</v>
      </c>
      <c r="Q552" s="175">
        <f>Assumptions!$G$55*Assumptions!$G$46*INDEX(Demand!Q$9:Q$1040, MATCH($C552, Demand!$B$9:$B$1040,0))</f>
        <v>61.623333333333321</v>
      </c>
      <c r="R552" s="175">
        <f>Assumptions!$G$55*Assumptions!$G$46*INDEX(Demand!R$9:R$1040, MATCH($C552, Demand!$B$9:$B$1040,0))</f>
        <v>61.623333333333321</v>
      </c>
      <c r="S552" s="175">
        <f>Assumptions!$G$55*Assumptions!$G$46*INDEX(Demand!S$9:S$1040, MATCH($C552, Demand!$B$9:$B$1040,0))</f>
        <v>61.623333333333321</v>
      </c>
      <c r="T552" s="175">
        <f>Assumptions!$G$55*Assumptions!$G$46*INDEX(Demand!T$9:T$1040, MATCH($C552, Demand!$B$9:$B$1040,0))</f>
        <v>61.623333333333321</v>
      </c>
      <c r="U552" s="175">
        <f>Assumptions!$G$55*Assumptions!$G$46*INDEX(Demand!U$9:U$1040, MATCH($C552, Demand!$B$9:$B$1040,0))</f>
        <v>61.623333333333321</v>
      </c>
      <c r="V552" s="175">
        <f>Assumptions!$G$55*Assumptions!$G$46*INDEX(Demand!V$9:V$1040, MATCH($C552, Demand!$B$9:$B$1040,0))</f>
        <v>61.623333333333321</v>
      </c>
      <c r="W552" s="175">
        <f>Assumptions!$G$55*Assumptions!$G$46*INDEX(Demand!W$9:W$1040, MATCH($C552, Demand!$B$9:$B$1040,0))</f>
        <v>61.623333333333321</v>
      </c>
      <c r="X552" s="175">
        <f>Assumptions!$G$55*Assumptions!$G$46*INDEX(Demand!X$9:X$1040, MATCH($C552, Demand!$B$9:$B$1040,0))</f>
        <v>61.623333333333321</v>
      </c>
    </row>
    <row r="553" spans="2:24" s="1" customFormat="1" x14ac:dyDescent="0.2">
      <c r="B553" s="220">
        <f>'Span data'!B554</f>
        <v>10459611</v>
      </c>
      <c r="C553" s="169" t="str">
        <f>'Span data'!C554</f>
        <v>MRO005</v>
      </c>
      <c r="D553" s="162"/>
      <c r="E553" s="175">
        <f>Assumptions!$G$55*Assumptions!$G$46*INDEX(Demand!E$9:E$1040, MATCH($C553, Demand!$B$9:$B$1040,0))</f>
        <v>59.900312499999991</v>
      </c>
      <c r="F553" s="175">
        <f>Assumptions!$G$55*Assumptions!$G$46*INDEX(Demand!F$9:F$1040, MATCH($C553, Demand!$B$9:$B$1040,0))</f>
        <v>60.204374999999999</v>
      </c>
      <c r="G553" s="175">
        <f>Assumptions!$G$55*Assumptions!$G$46*INDEX(Demand!G$9:G$1040, MATCH($C553, Demand!$B$9:$B$1040,0))</f>
        <v>60.609791666666666</v>
      </c>
      <c r="H553" s="175">
        <f>Assumptions!$G$55*Assumptions!$G$46*INDEX(Demand!H$9:H$1040, MATCH($C553, Demand!$B$9:$B$1040,0))</f>
        <v>60.91385416666666</v>
      </c>
      <c r="I553" s="175">
        <f>Assumptions!$G$55*Assumptions!$G$46*INDEX(Demand!I$9:I$1040, MATCH($C553, Demand!$B$9:$B$1040,0))</f>
        <v>60.91385416666666</v>
      </c>
      <c r="J553" s="175">
        <f>Assumptions!$G$55*Assumptions!$G$46*INDEX(Demand!J$9:J$1040, MATCH($C553, Demand!$B$9:$B$1040,0))</f>
        <v>61.015208333333327</v>
      </c>
      <c r="K553" s="175">
        <f>Assumptions!$G$55*Assumptions!$G$46*INDEX(Demand!K$9:K$1040, MATCH($C553, Demand!$B$9:$B$1040,0))</f>
        <v>61.31927083333332</v>
      </c>
      <c r="L553" s="175">
        <f>Assumptions!$G$55*Assumptions!$G$46*INDEX(Demand!L$9:L$1040, MATCH($C553, Demand!$B$9:$B$1040,0))</f>
        <v>61.623333333333321</v>
      </c>
      <c r="M553" s="175">
        <f>Assumptions!$G$55*Assumptions!$G$46*INDEX(Demand!M$9:M$1040, MATCH($C553, Demand!$B$9:$B$1040,0))</f>
        <v>61.623333333333321</v>
      </c>
      <c r="N553" s="175">
        <f>Assumptions!$G$55*Assumptions!$G$46*INDEX(Demand!N$9:N$1040, MATCH($C553, Demand!$B$9:$B$1040,0))</f>
        <v>61.623333333333321</v>
      </c>
      <c r="O553" s="175">
        <f>Assumptions!$G$55*Assumptions!$G$46*INDEX(Demand!O$9:O$1040, MATCH($C553, Demand!$B$9:$B$1040,0))</f>
        <v>61.623333333333321</v>
      </c>
      <c r="P553" s="175">
        <f>Assumptions!$G$55*Assumptions!$G$46*INDEX(Demand!P$9:P$1040, MATCH($C553, Demand!$B$9:$B$1040,0))</f>
        <v>61.623333333333321</v>
      </c>
      <c r="Q553" s="175">
        <f>Assumptions!$G$55*Assumptions!$G$46*INDEX(Demand!Q$9:Q$1040, MATCH($C553, Demand!$B$9:$B$1040,0))</f>
        <v>61.623333333333321</v>
      </c>
      <c r="R553" s="175">
        <f>Assumptions!$G$55*Assumptions!$G$46*INDEX(Demand!R$9:R$1040, MATCH($C553, Demand!$B$9:$B$1040,0))</f>
        <v>61.623333333333321</v>
      </c>
      <c r="S553" s="175">
        <f>Assumptions!$G$55*Assumptions!$G$46*INDEX(Demand!S$9:S$1040, MATCH($C553, Demand!$B$9:$B$1040,0))</f>
        <v>61.623333333333321</v>
      </c>
      <c r="T553" s="175">
        <f>Assumptions!$G$55*Assumptions!$G$46*INDEX(Demand!T$9:T$1040, MATCH($C553, Demand!$B$9:$B$1040,0))</f>
        <v>61.623333333333321</v>
      </c>
      <c r="U553" s="175">
        <f>Assumptions!$G$55*Assumptions!$G$46*INDEX(Demand!U$9:U$1040, MATCH($C553, Demand!$B$9:$B$1040,0))</f>
        <v>61.623333333333321</v>
      </c>
      <c r="V553" s="175">
        <f>Assumptions!$G$55*Assumptions!$G$46*INDEX(Demand!V$9:V$1040, MATCH($C553, Demand!$B$9:$B$1040,0))</f>
        <v>61.623333333333321</v>
      </c>
      <c r="W553" s="175">
        <f>Assumptions!$G$55*Assumptions!$G$46*INDEX(Demand!W$9:W$1040, MATCH($C553, Demand!$B$9:$B$1040,0))</f>
        <v>61.623333333333321</v>
      </c>
      <c r="X553" s="175">
        <f>Assumptions!$G$55*Assumptions!$G$46*INDEX(Demand!X$9:X$1040, MATCH($C553, Demand!$B$9:$B$1040,0))</f>
        <v>61.623333333333321</v>
      </c>
    </row>
    <row r="554" spans="2:24" s="1" customFormat="1" x14ac:dyDescent="0.2">
      <c r="B554" s="220">
        <f>'Span data'!B555</f>
        <v>10459612</v>
      </c>
      <c r="C554" s="169" t="str">
        <f>'Span data'!C555</f>
        <v>MRO005</v>
      </c>
      <c r="D554" s="162"/>
      <c r="E554" s="175">
        <f>Assumptions!$G$55*Assumptions!$G$46*INDEX(Demand!E$9:E$1040, MATCH($C554, Demand!$B$9:$B$1040,0))</f>
        <v>59.900312499999991</v>
      </c>
      <c r="F554" s="175">
        <f>Assumptions!$G$55*Assumptions!$G$46*INDEX(Demand!F$9:F$1040, MATCH($C554, Demand!$B$9:$B$1040,0))</f>
        <v>60.204374999999999</v>
      </c>
      <c r="G554" s="175">
        <f>Assumptions!$G$55*Assumptions!$G$46*INDEX(Demand!G$9:G$1040, MATCH($C554, Demand!$B$9:$B$1040,0))</f>
        <v>60.609791666666666</v>
      </c>
      <c r="H554" s="175">
        <f>Assumptions!$G$55*Assumptions!$G$46*INDEX(Demand!H$9:H$1040, MATCH($C554, Demand!$B$9:$B$1040,0))</f>
        <v>60.91385416666666</v>
      </c>
      <c r="I554" s="175">
        <f>Assumptions!$G$55*Assumptions!$G$46*INDEX(Demand!I$9:I$1040, MATCH($C554, Demand!$B$9:$B$1040,0))</f>
        <v>60.91385416666666</v>
      </c>
      <c r="J554" s="175">
        <f>Assumptions!$G$55*Assumptions!$G$46*INDEX(Demand!J$9:J$1040, MATCH($C554, Demand!$B$9:$B$1040,0))</f>
        <v>61.015208333333327</v>
      </c>
      <c r="K554" s="175">
        <f>Assumptions!$G$55*Assumptions!$G$46*INDEX(Demand!K$9:K$1040, MATCH($C554, Demand!$B$9:$B$1040,0))</f>
        <v>61.31927083333332</v>
      </c>
      <c r="L554" s="175">
        <f>Assumptions!$G$55*Assumptions!$G$46*INDEX(Demand!L$9:L$1040, MATCH($C554, Demand!$B$9:$B$1040,0))</f>
        <v>61.623333333333321</v>
      </c>
      <c r="M554" s="175">
        <f>Assumptions!$G$55*Assumptions!$G$46*INDEX(Demand!M$9:M$1040, MATCH($C554, Demand!$B$9:$B$1040,0))</f>
        <v>61.623333333333321</v>
      </c>
      <c r="N554" s="175">
        <f>Assumptions!$G$55*Assumptions!$G$46*INDEX(Demand!N$9:N$1040, MATCH($C554, Demand!$B$9:$B$1040,0))</f>
        <v>61.623333333333321</v>
      </c>
      <c r="O554" s="175">
        <f>Assumptions!$G$55*Assumptions!$G$46*INDEX(Demand!O$9:O$1040, MATCH($C554, Demand!$B$9:$B$1040,0))</f>
        <v>61.623333333333321</v>
      </c>
      <c r="P554" s="175">
        <f>Assumptions!$G$55*Assumptions!$G$46*INDEX(Demand!P$9:P$1040, MATCH($C554, Demand!$B$9:$B$1040,0))</f>
        <v>61.623333333333321</v>
      </c>
      <c r="Q554" s="175">
        <f>Assumptions!$G$55*Assumptions!$G$46*INDEX(Demand!Q$9:Q$1040, MATCH($C554, Demand!$B$9:$B$1040,0))</f>
        <v>61.623333333333321</v>
      </c>
      <c r="R554" s="175">
        <f>Assumptions!$G$55*Assumptions!$G$46*INDEX(Demand!R$9:R$1040, MATCH($C554, Demand!$B$9:$B$1040,0))</f>
        <v>61.623333333333321</v>
      </c>
      <c r="S554" s="175">
        <f>Assumptions!$G$55*Assumptions!$G$46*INDEX(Demand!S$9:S$1040, MATCH($C554, Demand!$B$9:$B$1040,0))</f>
        <v>61.623333333333321</v>
      </c>
      <c r="T554" s="175">
        <f>Assumptions!$G$55*Assumptions!$G$46*INDEX(Demand!T$9:T$1040, MATCH($C554, Demand!$B$9:$B$1040,0))</f>
        <v>61.623333333333321</v>
      </c>
      <c r="U554" s="175">
        <f>Assumptions!$G$55*Assumptions!$G$46*INDEX(Demand!U$9:U$1040, MATCH($C554, Demand!$B$9:$B$1040,0))</f>
        <v>61.623333333333321</v>
      </c>
      <c r="V554" s="175">
        <f>Assumptions!$G$55*Assumptions!$G$46*INDEX(Demand!V$9:V$1040, MATCH($C554, Demand!$B$9:$B$1040,0))</f>
        <v>61.623333333333321</v>
      </c>
      <c r="W554" s="175">
        <f>Assumptions!$G$55*Assumptions!$G$46*INDEX(Demand!W$9:W$1040, MATCH($C554, Demand!$B$9:$B$1040,0))</f>
        <v>61.623333333333321</v>
      </c>
      <c r="X554" s="175">
        <f>Assumptions!$G$55*Assumptions!$G$46*INDEX(Demand!X$9:X$1040, MATCH($C554, Demand!$B$9:$B$1040,0))</f>
        <v>61.623333333333321</v>
      </c>
    </row>
    <row r="555" spans="2:24" s="1" customFormat="1" x14ac:dyDescent="0.2">
      <c r="B555" s="220">
        <f>'Span data'!B556</f>
        <v>10459677</v>
      </c>
      <c r="C555" s="169" t="str">
        <f>'Span data'!C556</f>
        <v>MRO005</v>
      </c>
      <c r="D555" s="162"/>
      <c r="E555" s="175">
        <f>Assumptions!$G$55*Assumptions!$G$46*INDEX(Demand!E$9:E$1040, MATCH($C555, Demand!$B$9:$B$1040,0))</f>
        <v>59.900312499999991</v>
      </c>
      <c r="F555" s="175">
        <f>Assumptions!$G$55*Assumptions!$G$46*INDEX(Demand!F$9:F$1040, MATCH($C555, Demand!$B$9:$B$1040,0))</f>
        <v>60.204374999999999</v>
      </c>
      <c r="G555" s="175">
        <f>Assumptions!$G$55*Assumptions!$G$46*INDEX(Demand!G$9:G$1040, MATCH($C555, Demand!$B$9:$B$1040,0))</f>
        <v>60.609791666666666</v>
      </c>
      <c r="H555" s="175">
        <f>Assumptions!$G$55*Assumptions!$G$46*INDEX(Demand!H$9:H$1040, MATCH($C555, Demand!$B$9:$B$1040,0))</f>
        <v>60.91385416666666</v>
      </c>
      <c r="I555" s="175">
        <f>Assumptions!$G$55*Assumptions!$G$46*INDEX(Demand!I$9:I$1040, MATCH($C555, Demand!$B$9:$B$1040,0))</f>
        <v>60.91385416666666</v>
      </c>
      <c r="J555" s="175">
        <f>Assumptions!$G$55*Assumptions!$G$46*INDEX(Demand!J$9:J$1040, MATCH($C555, Demand!$B$9:$B$1040,0))</f>
        <v>61.015208333333327</v>
      </c>
      <c r="K555" s="175">
        <f>Assumptions!$G$55*Assumptions!$G$46*INDEX(Demand!K$9:K$1040, MATCH($C555, Demand!$B$9:$B$1040,0))</f>
        <v>61.31927083333332</v>
      </c>
      <c r="L555" s="175">
        <f>Assumptions!$G$55*Assumptions!$G$46*INDEX(Demand!L$9:L$1040, MATCH($C555, Demand!$B$9:$B$1040,0))</f>
        <v>61.623333333333321</v>
      </c>
      <c r="M555" s="175">
        <f>Assumptions!$G$55*Assumptions!$G$46*INDEX(Demand!M$9:M$1040, MATCH($C555, Demand!$B$9:$B$1040,0))</f>
        <v>61.623333333333321</v>
      </c>
      <c r="N555" s="175">
        <f>Assumptions!$G$55*Assumptions!$G$46*INDEX(Demand!N$9:N$1040, MATCH($C555, Demand!$B$9:$B$1040,0))</f>
        <v>61.623333333333321</v>
      </c>
      <c r="O555" s="175">
        <f>Assumptions!$G$55*Assumptions!$G$46*INDEX(Demand!O$9:O$1040, MATCH($C555, Demand!$B$9:$B$1040,0))</f>
        <v>61.623333333333321</v>
      </c>
      <c r="P555" s="175">
        <f>Assumptions!$G$55*Assumptions!$G$46*INDEX(Demand!P$9:P$1040, MATCH($C555, Demand!$B$9:$B$1040,0))</f>
        <v>61.623333333333321</v>
      </c>
      <c r="Q555" s="175">
        <f>Assumptions!$G$55*Assumptions!$G$46*INDEX(Demand!Q$9:Q$1040, MATCH($C555, Demand!$B$9:$B$1040,0))</f>
        <v>61.623333333333321</v>
      </c>
      <c r="R555" s="175">
        <f>Assumptions!$G$55*Assumptions!$G$46*INDEX(Demand!R$9:R$1040, MATCH($C555, Demand!$B$9:$B$1040,0))</f>
        <v>61.623333333333321</v>
      </c>
      <c r="S555" s="175">
        <f>Assumptions!$G$55*Assumptions!$G$46*INDEX(Demand!S$9:S$1040, MATCH($C555, Demand!$B$9:$B$1040,0))</f>
        <v>61.623333333333321</v>
      </c>
      <c r="T555" s="175">
        <f>Assumptions!$G$55*Assumptions!$G$46*INDEX(Demand!T$9:T$1040, MATCH($C555, Demand!$B$9:$B$1040,0))</f>
        <v>61.623333333333321</v>
      </c>
      <c r="U555" s="175">
        <f>Assumptions!$G$55*Assumptions!$G$46*INDEX(Demand!U$9:U$1040, MATCH($C555, Demand!$B$9:$B$1040,0))</f>
        <v>61.623333333333321</v>
      </c>
      <c r="V555" s="175">
        <f>Assumptions!$G$55*Assumptions!$G$46*INDEX(Demand!V$9:V$1040, MATCH($C555, Demand!$B$9:$B$1040,0))</f>
        <v>61.623333333333321</v>
      </c>
      <c r="W555" s="175">
        <f>Assumptions!$G$55*Assumptions!$G$46*INDEX(Demand!W$9:W$1040, MATCH($C555, Demand!$B$9:$B$1040,0))</f>
        <v>61.623333333333321</v>
      </c>
      <c r="X555" s="175">
        <f>Assumptions!$G$55*Assumptions!$G$46*INDEX(Demand!X$9:X$1040, MATCH($C555, Demand!$B$9:$B$1040,0))</f>
        <v>61.623333333333321</v>
      </c>
    </row>
    <row r="556" spans="2:24" s="1" customFormat="1" x14ac:dyDescent="0.2">
      <c r="B556" s="220">
        <f>'Span data'!B557</f>
        <v>10459745</v>
      </c>
      <c r="C556" s="169" t="str">
        <f>'Span data'!C557</f>
        <v>MRO005</v>
      </c>
      <c r="D556" s="162"/>
      <c r="E556" s="175">
        <f>Assumptions!$G$55*Assumptions!$G$46*INDEX(Demand!E$9:E$1040, MATCH($C556, Demand!$B$9:$B$1040,0))</f>
        <v>59.900312499999991</v>
      </c>
      <c r="F556" s="175">
        <f>Assumptions!$G$55*Assumptions!$G$46*INDEX(Demand!F$9:F$1040, MATCH($C556, Demand!$B$9:$B$1040,0))</f>
        <v>60.204374999999999</v>
      </c>
      <c r="G556" s="175">
        <f>Assumptions!$G$55*Assumptions!$G$46*INDEX(Demand!G$9:G$1040, MATCH($C556, Demand!$B$9:$B$1040,0))</f>
        <v>60.609791666666666</v>
      </c>
      <c r="H556" s="175">
        <f>Assumptions!$G$55*Assumptions!$G$46*INDEX(Demand!H$9:H$1040, MATCH($C556, Demand!$B$9:$B$1040,0))</f>
        <v>60.91385416666666</v>
      </c>
      <c r="I556" s="175">
        <f>Assumptions!$G$55*Assumptions!$G$46*INDEX(Demand!I$9:I$1040, MATCH($C556, Demand!$B$9:$B$1040,0))</f>
        <v>60.91385416666666</v>
      </c>
      <c r="J556" s="175">
        <f>Assumptions!$G$55*Assumptions!$G$46*INDEX(Demand!J$9:J$1040, MATCH($C556, Demand!$B$9:$B$1040,0))</f>
        <v>61.015208333333327</v>
      </c>
      <c r="K556" s="175">
        <f>Assumptions!$G$55*Assumptions!$G$46*INDEX(Demand!K$9:K$1040, MATCH($C556, Demand!$B$9:$B$1040,0))</f>
        <v>61.31927083333332</v>
      </c>
      <c r="L556" s="175">
        <f>Assumptions!$G$55*Assumptions!$G$46*INDEX(Demand!L$9:L$1040, MATCH($C556, Demand!$B$9:$B$1040,0))</f>
        <v>61.623333333333321</v>
      </c>
      <c r="M556" s="175">
        <f>Assumptions!$G$55*Assumptions!$G$46*INDEX(Demand!M$9:M$1040, MATCH($C556, Demand!$B$9:$B$1040,0))</f>
        <v>61.623333333333321</v>
      </c>
      <c r="N556" s="175">
        <f>Assumptions!$G$55*Assumptions!$G$46*INDEX(Demand!N$9:N$1040, MATCH($C556, Demand!$B$9:$B$1040,0))</f>
        <v>61.623333333333321</v>
      </c>
      <c r="O556" s="175">
        <f>Assumptions!$G$55*Assumptions!$G$46*INDEX(Demand!O$9:O$1040, MATCH($C556, Demand!$B$9:$B$1040,0))</f>
        <v>61.623333333333321</v>
      </c>
      <c r="P556" s="175">
        <f>Assumptions!$G$55*Assumptions!$G$46*INDEX(Demand!P$9:P$1040, MATCH($C556, Demand!$B$9:$B$1040,0))</f>
        <v>61.623333333333321</v>
      </c>
      <c r="Q556" s="175">
        <f>Assumptions!$G$55*Assumptions!$G$46*INDEX(Demand!Q$9:Q$1040, MATCH($C556, Demand!$B$9:$B$1040,0))</f>
        <v>61.623333333333321</v>
      </c>
      <c r="R556" s="175">
        <f>Assumptions!$G$55*Assumptions!$G$46*INDEX(Demand!R$9:R$1040, MATCH($C556, Demand!$B$9:$B$1040,0))</f>
        <v>61.623333333333321</v>
      </c>
      <c r="S556" s="175">
        <f>Assumptions!$G$55*Assumptions!$G$46*INDEX(Demand!S$9:S$1040, MATCH($C556, Demand!$B$9:$B$1040,0))</f>
        <v>61.623333333333321</v>
      </c>
      <c r="T556" s="175">
        <f>Assumptions!$G$55*Assumptions!$G$46*INDEX(Demand!T$9:T$1040, MATCH($C556, Demand!$B$9:$B$1040,0))</f>
        <v>61.623333333333321</v>
      </c>
      <c r="U556" s="175">
        <f>Assumptions!$G$55*Assumptions!$G$46*INDEX(Demand!U$9:U$1040, MATCH($C556, Demand!$B$9:$B$1040,0))</f>
        <v>61.623333333333321</v>
      </c>
      <c r="V556" s="175">
        <f>Assumptions!$G$55*Assumptions!$G$46*INDEX(Demand!V$9:V$1040, MATCH($C556, Demand!$B$9:$B$1040,0))</f>
        <v>61.623333333333321</v>
      </c>
      <c r="W556" s="175">
        <f>Assumptions!$G$55*Assumptions!$G$46*INDEX(Demand!W$9:W$1040, MATCH($C556, Demand!$B$9:$B$1040,0))</f>
        <v>61.623333333333321</v>
      </c>
      <c r="X556" s="175">
        <f>Assumptions!$G$55*Assumptions!$G$46*INDEX(Demand!X$9:X$1040, MATCH($C556, Demand!$B$9:$B$1040,0))</f>
        <v>61.623333333333321</v>
      </c>
    </row>
    <row r="557" spans="2:24" s="1" customFormat="1" x14ac:dyDescent="0.2">
      <c r="B557" s="220">
        <f>'Span data'!B558</f>
        <v>10459909</v>
      </c>
      <c r="C557" s="169" t="str">
        <f>'Span data'!C558</f>
        <v>MRO005</v>
      </c>
      <c r="D557" s="162"/>
      <c r="E557" s="175">
        <f>Assumptions!$G$55*Assumptions!$G$46*INDEX(Demand!E$9:E$1040, MATCH($C557, Demand!$B$9:$B$1040,0))</f>
        <v>59.900312499999991</v>
      </c>
      <c r="F557" s="175">
        <f>Assumptions!$G$55*Assumptions!$G$46*INDEX(Demand!F$9:F$1040, MATCH($C557, Demand!$B$9:$B$1040,0))</f>
        <v>60.204374999999999</v>
      </c>
      <c r="G557" s="175">
        <f>Assumptions!$G$55*Assumptions!$G$46*INDEX(Demand!G$9:G$1040, MATCH($C557, Demand!$B$9:$B$1040,0))</f>
        <v>60.609791666666666</v>
      </c>
      <c r="H557" s="175">
        <f>Assumptions!$G$55*Assumptions!$G$46*INDEX(Demand!H$9:H$1040, MATCH($C557, Demand!$B$9:$B$1040,0))</f>
        <v>60.91385416666666</v>
      </c>
      <c r="I557" s="175">
        <f>Assumptions!$G$55*Assumptions!$G$46*INDEX(Demand!I$9:I$1040, MATCH($C557, Demand!$B$9:$B$1040,0))</f>
        <v>60.91385416666666</v>
      </c>
      <c r="J557" s="175">
        <f>Assumptions!$G$55*Assumptions!$G$46*INDEX(Demand!J$9:J$1040, MATCH($C557, Demand!$B$9:$B$1040,0))</f>
        <v>61.015208333333327</v>
      </c>
      <c r="K557" s="175">
        <f>Assumptions!$G$55*Assumptions!$G$46*INDEX(Demand!K$9:K$1040, MATCH($C557, Demand!$B$9:$B$1040,0))</f>
        <v>61.31927083333332</v>
      </c>
      <c r="L557" s="175">
        <f>Assumptions!$G$55*Assumptions!$G$46*INDEX(Demand!L$9:L$1040, MATCH($C557, Demand!$B$9:$B$1040,0))</f>
        <v>61.623333333333321</v>
      </c>
      <c r="M557" s="175">
        <f>Assumptions!$G$55*Assumptions!$G$46*INDEX(Demand!M$9:M$1040, MATCH($C557, Demand!$B$9:$B$1040,0))</f>
        <v>61.623333333333321</v>
      </c>
      <c r="N557" s="175">
        <f>Assumptions!$G$55*Assumptions!$G$46*INDEX(Demand!N$9:N$1040, MATCH($C557, Demand!$B$9:$B$1040,0))</f>
        <v>61.623333333333321</v>
      </c>
      <c r="O557" s="175">
        <f>Assumptions!$G$55*Assumptions!$G$46*INDEX(Demand!O$9:O$1040, MATCH($C557, Demand!$B$9:$B$1040,0))</f>
        <v>61.623333333333321</v>
      </c>
      <c r="P557" s="175">
        <f>Assumptions!$G$55*Assumptions!$G$46*INDEX(Demand!P$9:P$1040, MATCH($C557, Demand!$B$9:$B$1040,0))</f>
        <v>61.623333333333321</v>
      </c>
      <c r="Q557" s="175">
        <f>Assumptions!$G$55*Assumptions!$G$46*INDEX(Demand!Q$9:Q$1040, MATCH($C557, Demand!$B$9:$B$1040,0))</f>
        <v>61.623333333333321</v>
      </c>
      <c r="R557" s="175">
        <f>Assumptions!$G$55*Assumptions!$G$46*INDEX(Demand!R$9:R$1040, MATCH($C557, Demand!$B$9:$B$1040,0))</f>
        <v>61.623333333333321</v>
      </c>
      <c r="S557" s="175">
        <f>Assumptions!$G$55*Assumptions!$G$46*INDEX(Demand!S$9:S$1040, MATCH($C557, Demand!$B$9:$B$1040,0))</f>
        <v>61.623333333333321</v>
      </c>
      <c r="T557" s="175">
        <f>Assumptions!$G$55*Assumptions!$G$46*INDEX(Demand!T$9:T$1040, MATCH($C557, Demand!$B$9:$B$1040,0))</f>
        <v>61.623333333333321</v>
      </c>
      <c r="U557" s="175">
        <f>Assumptions!$G$55*Assumptions!$G$46*INDEX(Demand!U$9:U$1040, MATCH($C557, Demand!$B$9:$B$1040,0))</f>
        <v>61.623333333333321</v>
      </c>
      <c r="V557" s="175">
        <f>Assumptions!$G$55*Assumptions!$G$46*INDEX(Demand!V$9:V$1040, MATCH($C557, Demand!$B$9:$B$1040,0))</f>
        <v>61.623333333333321</v>
      </c>
      <c r="W557" s="175">
        <f>Assumptions!$G$55*Assumptions!$G$46*INDEX(Demand!W$9:W$1040, MATCH($C557, Demand!$B$9:$B$1040,0))</f>
        <v>61.623333333333321</v>
      </c>
      <c r="X557" s="175">
        <f>Assumptions!$G$55*Assumptions!$G$46*INDEX(Demand!X$9:X$1040, MATCH($C557, Demand!$B$9:$B$1040,0))</f>
        <v>61.623333333333321</v>
      </c>
    </row>
    <row r="558" spans="2:24" s="1" customFormat="1" x14ac:dyDescent="0.2">
      <c r="B558" s="220">
        <f>'Span data'!B559</f>
        <v>10459910</v>
      </c>
      <c r="C558" s="169" t="str">
        <f>'Span data'!C559</f>
        <v>MRO005</v>
      </c>
      <c r="D558" s="162"/>
      <c r="E558" s="175">
        <f>Assumptions!$G$55*Assumptions!$G$46*INDEX(Demand!E$9:E$1040, MATCH($C558, Demand!$B$9:$B$1040,0))</f>
        <v>59.900312499999991</v>
      </c>
      <c r="F558" s="175">
        <f>Assumptions!$G$55*Assumptions!$G$46*INDEX(Demand!F$9:F$1040, MATCH($C558, Demand!$B$9:$B$1040,0))</f>
        <v>60.204374999999999</v>
      </c>
      <c r="G558" s="175">
        <f>Assumptions!$G$55*Assumptions!$G$46*INDEX(Demand!G$9:G$1040, MATCH($C558, Demand!$B$9:$B$1040,0))</f>
        <v>60.609791666666666</v>
      </c>
      <c r="H558" s="175">
        <f>Assumptions!$G$55*Assumptions!$G$46*INDEX(Demand!H$9:H$1040, MATCH($C558, Demand!$B$9:$B$1040,0))</f>
        <v>60.91385416666666</v>
      </c>
      <c r="I558" s="175">
        <f>Assumptions!$G$55*Assumptions!$G$46*INDEX(Demand!I$9:I$1040, MATCH($C558, Demand!$B$9:$B$1040,0))</f>
        <v>60.91385416666666</v>
      </c>
      <c r="J558" s="175">
        <f>Assumptions!$G$55*Assumptions!$G$46*INDEX(Demand!J$9:J$1040, MATCH($C558, Demand!$B$9:$B$1040,0))</f>
        <v>61.015208333333327</v>
      </c>
      <c r="K558" s="175">
        <f>Assumptions!$G$55*Assumptions!$G$46*INDEX(Demand!K$9:K$1040, MATCH($C558, Demand!$B$9:$B$1040,0))</f>
        <v>61.31927083333332</v>
      </c>
      <c r="L558" s="175">
        <f>Assumptions!$G$55*Assumptions!$G$46*INDEX(Demand!L$9:L$1040, MATCH($C558, Demand!$B$9:$B$1040,0))</f>
        <v>61.623333333333321</v>
      </c>
      <c r="M558" s="175">
        <f>Assumptions!$G$55*Assumptions!$G$46*INDEX(Demand!M$9:M$1040, MATCH($C558, Demand!$B$9:$B$1040,0))</f>
        <v>61.623333333333321</v>
      </c>
      <c r="N558" s="175">
        <f>Assumptions!$G$55*Assumptions!$G$46*INDEX(Demand!N$9:N$1040, MATCH($C558, Demand!$B$9:$B$1040,0))</f>
        <v>61.623333333333321</v>
      </c>
      <c r="O558" s="175">
        <f>Assumptions!$G$55*Assumptions!$G$46*INDEX(Demand!O$9:O$1040, MATCH($C558, Demand!$B$9:$B$1040,0))</f>
        <v>61.623333333333321</v>
      </c>
      <c r="P558" s="175">
        <f>Assumptions!$G$55*Assumptions!$G$46*INDEX(Demand!P$9:P$1040, MATCH($C558, Demand!$B$9:$B$1040,0))</f>
        <v>61.623333333333321</v>
      </c>
      <c r="Q558" s="175">
        <f>Assumptions!$G$55*Assumptions!$G$46*INDEX(Demand!Q$9:Q$1040, MATCH($C558, Demand!$B$9:$B$1040,0))</f>
        <v>61.623333333333321</v>
      </c>
      <c r="R558" s="175">
        <f>Assumptions!$G$55*Assumptions!$G$46*INDEX(Demand!R$9:R$1040, MATCH($C558, Demand!$B$9:$B$1040,0))</f>
        <v>61.623333333333321</v>
      </c>
      <c r="S558" s="175">
        <f>Assumptions!$G$55*Assumptions!$G$46*INDEX(Demand!S$9:S$1040, MATCH($C558, Demand!$B$9:$B$1040,0))</f>
        <v>61.623333333333321</v>
      </c>
      <c r="T558" s="175">
        <f>Assumptions!$G$55*Assumptions!$G$46*INDEX(Demand!T$9:T$1040, MATCH($C558, Demand!$B$9:$B$1040,0))</f>
        <v>61.623333333333321</v>
      </c>
      <c r="U558" s="175">
        <f>Assumptions!$G$55*Assumptions!$G$46*INDEX(Demand!U$9:U$1040, MATCH($C558, Demand!$B$9:$B$1040,0))</f>
        <v>61.623333333333321</v>
      </c>
      <c r="V558" s="175">
        <f>Assumptions!$G$55*Assumptions!$G$46*INDEX(Demand!V$9:V$1040, MATCH($C558, Demand!$B$9:$B$1040,0))</f>
        <v>61.623333333333321</v>
      </c>
      <c r="W558" s="175">
        <f>Assumptions!$G$55*Assumptions!$G$46*INDEX(Demand!W$9:W$1040, MATCH($C558, Demand!$B$9:$B$1040,0))</f>
        <v>61.623333333333321</v>
      </c>
      <c r="X558" s="175">
        <f>Assumptions!$G$55*Assumptions!$G$46*INDEX(Demand!X$9:X$1040, MATCH($C558, Demand!$B$9:$B$1040,0))</f>
        <v>61.623333333333321</v>
      </c>
    </row>
    <row r="559" spans="2:24" s="1" customFormat="1" x14ac:dyDescent="0.2">
      <c r="B559" s="220">
        <f>'Span data'!B560</f>
        <v>10459911</v>
      </c>
      <c r="C559" s="169" t="str">
        <f>'Span data'!C560</f>
        <v>MRO005</v>
      </c>
      <c r="D559" s="162"/>
      <c r="E559" s="175">
        <f>Assumptions!$G$55*Assumptions!$G$46*INDEX(Demand!E$9:E$1040, MATCH($C559, Demand!$B$9:$B$1040,0))</f>
        <v>59.900312499999991</v>
      </c>
      <c r="F559" s="175">
        <f>Assumptions!$G$55*Assumptions!$G$46*INDEX(Demand!F$9:F$1040, MATCH($C559, Demand!$B$9:$B$1040,0))</f>
        <v>60.204374999999999</v>
      </c>
      <c r="G559" s="175">
        <f>Assumptions!$G$55*Assumptions!$G$46*INDEX(Demand!G$9:G$1040, MATCH($C559, Demand!$B$9:$B$1040,0))</f>
        <v>60.609791666666666</v>
      </c>
      <c r="H559" s="175">
        <f>Assumptions!$G$55*Assumptions!$G$46*INDEX(Demand!H$9:H$1040, MATCH($C559, Demand!$B$9:$B$1040,0))</f>
        <v>60.91385416666666</v>
      </c>
      <c r="I559" s="175">
        <f>Assumptions!$G$55*Assumptions!$G$46*INDEX(Demand!I$9:I$1040, MATCH($C559, Demand!$B$9:$B$1040,0))</f>
        <v>60.91385416666666</v>
      </c>
      <c r="J559" s="175">
        <f>Assumptions!$G$55*Assumptions!$G$46*INDEX(Demand!J$9:J$1040, MATCH($C559, Demand!$B$9:$B$1040,0))</f>
        <v>61.015208333333327</v>
      </c>
      <c r="K559" s="175">
        <f>Assumptions!$G$55*Assumptions!$G$46*INDEX(Demand!K$9:K$1040, MATCH($C559, Demand!$B$9:$B$1040,0))</f>
        <v>61.31927083333332</v>
      </c>
      <c r="L559" s="175">
        <f>Assumptions!$G$55*Assumptions!$G$46*INDEX(Demand!L$9:L$1040, MATCH($C559, Demand!$B$9:$B$1040,0))</f>
        <v>61.623333333333321</v>
      </c>
      <c r="M559" s="175">
        <f>Assumptions!$G$55*Assumptions!$G$46*INDEX(Demand!M$9:M$1040, MATCH($C559, Demand!$B$9:$B$1040,0))</f>
        <v>61.623333333333321</v>
      </c>
      <c r="N559" s="175">
        <f>Assumptions!$G$55*Assumptions!$G$46*INDEX(Demand!N$9:N$1040, MATCH($C559, Demand!$B$9:$B$1040,0))</f>
        <v>61.623333333333321</v>
      </c>
      <c r="O559" s="175">
        <f>Assumptions!$G$55*Assumptions!$G$46*INDEX(Demand!O$9:O$1040, MATCH($C559, Demand!$B$9:$B$1040,0))</f>
        <v>61.623333333333321</v>
      </c>
      <c r="P559" s="175">
        <f>Assumptions!$G$55*Assumptions!$G$46*INDEX(Demand!P$9:P$1040, MATCH($C559, Demand!$B$9:$B$1040,0))</f>
        <v>61.623333333333321</v>
      </c>
      <c r="Q559" s="175">
        <f>Assumptions!$G$55*Assumptions!$G$46*INDEX(Demand!Q$9:Q$1040, MATCH($C559, Demand!$B$9:$B$1040,0))</f>
        <v>61.623333333333321</v>
      </c>
      <c r="R559" s="175">
        <f>Assumptions!$G$55*Assumptions!$G$46*INDEX(Demand!R$9:R$1040, MATCH($C559, Demand!$B$9:$B$1040,0))</f>
        <v>61.623333333333321</v>
      </c>
      <c r="S559" s="175">
        <f>Assumptions!$G$55*Assumptions!$G$46*INDEX(Demand!S$9:S$1040, MATCH($C559, Demand!$B$9:$B$1040,0))</f>
        <v>61.623333333333321</v>
      </c>
      <c r="T559" s="175">
        <f>Assumptions!$G$55*Assumptions!$G$46*INDEX(Demand!T$9:T$1040, MATCH($C559, Demand!$B$9:$B$1040,0))</f>
        <v>61.623333333333321</v>
      </c>
      <c r="U559" s="175">
        <f>Assumptions!$G$55*Assumptions!$G$46*INDEX(Demand!U$9:U$1040, MATCH($C559, Demand!$B$9:$B$1040,0))</f>
        <v>61.623333333333321</v>
      </c>
      <c r="V559" s="175">
        <f>Assumptions!$G$55*Assumptions!$G$46*INDEX(Demand!V$9:V$1040, MATCH($C559, Demand!$B$9:$B$1040,0))</f>
        <v>61.623333333333321</v>
      </c>
      <c r="W559" s="175">
        <f>Assumptions!$G$55*Assumptions!$G$46*INDEX(Demand!W$9:W$1040, MATCH($C559, Demand!$B$9:$B$1040,0))</f>
        <v>61.623333333333321</v>
      </c>
      <c r="X559" s="175">
        <f>Assumptions!$G$55*Assumptions!$G$46*INDEX(Demand!X$9:X$1040, MATCH($C559, Demand!$B$9:$B$1040,0))</f>
        <v>61.623333333333321</v>
      </c>
    </row>
    <row r="560" spans="2:24" s="1" customFormat="1" x14ac:dyDescent="0.2">
      <c r="B560" s="220">
        <f>'Span data'!B561</f>
        <v>10459916</v>
      </c>
      <c r="C560" s="169" t="str">
        <f>'Span data'!C561</f>
        <v>MRO005</v>
      </c>
      <c r="D560" s="162"/>
      <c r="E560" s="175">
        <f>Assumptions!$G$55*Assumptions!$G$46*INDEX(Demand!E$9:E$1040, MATCH($C560, Demand!$B$9:$B$1040,0))</f>
        <v>59.900312499999991</v>
      </c>
      <c r="F560" s="175">
        <f>Assumptions!$G$55*Assumptions!$G$46*INDEX(Demand!F$9:F$1040, MATCH($C560, Demand!$B$9:$B$1040,0))</f>
        <v>60.204374999999999</v>
      </c>
      <c r="G560" s="175">
        <f>Assumptions!$G$55*Assumptions!$G$46*INDEX(Demand!G$9:G$1040, MATCH($C560, Demand!$B$9:$B$1040,0))</f>
        <v>60.609791666666666</v>
      </c>
      <c r="H560" s="175">
        <f>Assumptions!$G$55*Assumptions!$G$46*INDEX(Demand!H$9:H$1040, MATCH($C560, Demand!$B$9:$B$1040,0))</f>
        <v>60.91385416666666</v>
      </c>
      <c r="I560" s="175">
        <f>Assumptions!$G$55*Assumptions!$G$46*INDEX(Demand!I$9:I$1040, MATCH($C560, Demand!$B$9:$B$1040,0))</f>
        <v>60.91385416666666</v>
      </c>
      <c r="J560" s="175">
        <f>Assumptions!$G$55*Assumptions!$G$46*INDEX(Demand!J$9:J$1040, MATCH($C560, Demand!$B$9:$B$1040,0))</f>
        <v>61.015208333333327</v>
      </c>
      <c r="K560" s="175">
        <f>Assumptions!$G$55*Assumptions!$G$46*INDEX(Demand!K$9:K$1040, MATCH($C560, Demand!$B$9:$B$1040,0))</f>
        <v>61.31927083333332</v>
      </c>
      <c r="L560" s="175">
        <f>Assumptions!$G$55*Assumptions!$G$46*INDEX(Demand!L$9:L$1040, MATCH($C560, Demand!$B$9:$B$1040,0))</f>
        <v>61.623333333333321</v>
      </c>
      <c r="M560" s="175">
        <f>Assumptions!$G$55*Assumptions!$G$46*INDEX(Demand!M$9:M$1040, MATCH($C560, Demand!$B$9:$B$1040,0))</f>
        <v>61.623333333333321</v>
      </c>
      <c r="N560" s="175">
        <f>Assumptions!$G$55*Assumptions!$G$46*INDEX(Demand!N$9:N$1040, MATCH($C560, Demand!$B$9:$B$1040,0))</f>
        <v>61.623333333333321</v>
      </c>
      <c r="O560" s="175">
        <f>Assumptions!$G$55*Assumptions!$G$46*INDEX(Demand!O$9:O$1040, MATCH($C560, Demand!$B$9:$B$1040,0))</f>
        <v>61.623333333333321</v>
      </c>
      <c r="P560" s="175">
        <f>Assumptions!$G$55*Assumptions!$G$46*INDEX(Demand!P$9:P$1040, MATCH($C560, Demand!$B$9:$B$1040,0))</f>
        <v>61.623333333333321</v>
      </c>
      <c r="Q560" s="175">
        <f>Assumptions!$G$55*Assumptions!$G$46*INDEX(Demand!Q$9:Q$1040, MATCH($C560, Demand!$B$9:$B$1040,0))</f>
        <v>61.623333333333321</v>
      </c>
      <c r="R560" s="175">
        <f>Assumptions!$G$55*Assumptions!$G$46*INDEX(Demand!R$9:R$1040, MATCH($C560, Demand!$B$9:$B$1040,0))</f>
        <v>61.623333333333321</v>
      </c>
      <c r="S560" s="175">
        <f>Assumptions!$G$55*Assumptions!$G$46*INDEX(Demand!S$9:S$1040, MATCH($C560, Demand!$B$9:$B$1040,0))</f>
        <v>61.623333333333321</v>
      </c>
      <c r="T560" s="175">
        <f>Assumptions!$G$55*Assumptions!$G$46*INDEX(Demand!T$9:T$1040, MATCH($C560, Demand!$B$9:$B$1040,0))</f>
        <v>61.623333333333321</v>
      </c>
      <c r="U560" s="175">
        <f>Assumptions!$G$55*Assumptions!$G$46*INDEX(Demand!U$9:U$1040, MATCH($C560, Demand!$B$9:$B$1040,0))</f>
        <v>61.623333333333321</v>
      </c>
      <c r="V560" s="175">
        <f>Assumptions!$G$55*Assumptions!$G$46*INDEX(Demand!V$9:V$1040, MATCH($C560, Demand!$B$9:$B$1040,0))</f>
        <v>61.623333333333321</v>
      </c>
      <c r="W560" s="175">
        <f>Assumptions!$G$55*Assumptions!$G$46*INDEX(Demand!W$9:W$1040, MATCH($C560, Demand!$B$9:$B$1040,0))</f>
        <v>61.623333333333321</v>
      </c>
      <c r="X560" s="175">
        <f>Assumptions!$G$55*Assumptions!$G$46*INDEX(Demand!X$9:X$1040, MATCH($C560, Demand!$B$9:$B$1040,0))</f>
        <v>61.623333333333321</v>
      </c>
    </row>
    <row r="561" spans="2:24" s="1" customFormat="1" x14ac:dyDescent="0.2">
      <c r="B561" s="220">
        <f>'Span data'!B562</f>
        <v>10459918</v>
      </c>
      <c r="C561" s="169" t="str">
        <f>'Span data'!C562</f>
        <v>MRO005</v>
      </c>
      <c r="D561" s="162"/>
      <c r="E561" s="175">
        <f>Assumptions!$G$55*Assumptions!$G$46*INDEX(Demand!E$9:E$1040, MATCH($C561, Demand!$B$9:$B$1040,0))</f>
        <v>59.900312499999991</v>
      </c>
      <c r="F561" s="175">
        <f>Assumptions!$G$55*Assumptions!$G$46*INDEX(Demand!F$9:F$1040, MATCH($C561, Demand!$B$9:$B$1040,0))</f>
        <v>60.204374999999999</v>
      </c>
      <c r="G561" s="175">
        <f>Assumptions!$G$55*Assumptions!$G$46*INDEX(Demand!G$9:G$1040, MATCH($C561, Demand!$B$9:$B$1040,0))</f>
        <v>60.609791666666666</v>
      </c>
      <c r="H561" s="175">
        <f>Assumptions!$G$55*Assumptions!$G$46*INDEX(Demand!H$9:H$1040, MATCH($C561, Demand!$B$9:$B$1040,0))</f>
        <v>60.91385416666666</v>
      </c>
      <c r="I561" s="175">
        <f>Assumptions!$G$55*Assumptions!$G$46*INDEX(Demand!I$9:I$1040, MATCH($C561, Demand!$B$9:$B$1040,0))</f>
        <v>60.91385416666666</v>
      </c>
      <c r="J561" s="175">
        <f>Assumptions!$G$55*Assumptions!$G$46*INDEX(Demand!J$9:J$1040, MATCH($C561, Demand!$B$9:$B$1040,0))</f>
        <v>61.015208333333327</v>
      </c>
      <c r="K561" s="175">
        <f>Assumptions!$G$55*Assumptions!$G$46*INDEX(Demand!K$9:K$1040, MATCH($C561, Demand!$B$9:$B$1040,0))</f>
        <v>61.31927083333332</v>
      </c>
      <c r="L561" s="175">
        <f>Assumptions!$G$55*Assumptions!$G$46*INDEX(Demand!L$9:L$1040, MATCH($C561, Demand!$B$9:$B$1040,0))</f>
        <v>61.623333333333321</v>
      </c>
      <c r="M561" s="175">
        <f>Assumptions!$G$55*Assumptions!$G$46*INDEX(Demand!M$9:M$1040, MATCH($C561, Demand!$B$9:$B$1040,0))</f>
        <v>61.623333333333321</v>
      </c>
      <c r="N561" s="175">
        <f>Assumptions!$G$55*Assumptions!$G$46*INDEX(Demand!N$9:N$1040, MATCH($C561, Demand!$B$9:$B$1040,0))</f>
        <v>61.623333333333321</v>
      </c>
      <c r="O561" s="175">
        <f>Assumptions!$G$55*Assumptions!$G$46*INDEX(Demand!O$9:O$1040, MATCH($C561, Demand!$B$9:$B$1040,0))</f>
        <v>61.623333333333321</v>
      </c>
      <c r="P561" s="175">
        <f>Assumptions!$G$55*Assumptions!$G$46*INDEX(Demand!P$9:P$1040, MATCH($C561, Demand!$B$9:$B$1040,0))</f>
        <v>61.623333333333321</v>
      </c>
      <c r="Q561" s="175">
        <f>Assumptions!$G$55*Assumptions!$G$46*INDEX(Demand!Q$9:Q$1040, MATCH($C561, Demand!$B$9:$B$1040,0))</f>
        <v>61.623333333333321</v>
      </c>
      <c r="R561" s="175">
        <f>Assumptions!$G$55*Assumptions!$G$46*INDEX(Demand!R$9:R$1040, MATCH($C561, Demand!$B$9:$B$1040,0))</f>
        <v>61.623333333333321</v>
      </c>
      <c r="S561" s="175">
        <f>Assumptions!$G$55*Assumptions!$G$46*INDEX(Demand!S$9:S$1040, MATCH($C561, Demand!$B$9:$B$1040,0))</f>
        <v>61.623333333333321</v>
      </c>
      <c r="T561" s="175">
        <f>Assumptions!$G$55*Assumptions!$G$46*INDEX(Demand!T$9:T$1040, MATCH($C561, Demand!$B$9:$B$1040,0))</f>
        <v>61.623333333333321</v>
      </c>
      <c r="U561" s="175">
        <f>Assumptions!$G$55*Assumptions!$G$46*INDEX(Demand!U$9:U$1040, MATCH($C561, Demand!$B$9:$B$1040,0))</f>
        <v>61.623333333333321</v>
      </c>
      <c r="V561" s="175">
        <f>Assumptions!$G$55*Assumptions!$G$46*INDEX(Demand!V$9:V$1040, MATCH($C561, Demand!$B$9:$B$1040,0))</f>
        <v>61.623333333333321</v>
      </c>
      <c r="W561" s="175">
        <f>Assumptions!$G$55*Assumptions!$G$46*INDEX(Demand!W$9:W$1040, MATCH($C561, Demand!$B$9:$B$1040,0))</f>
        <v>61.623333333333321</v>
      </c>
      <c r="X561" s="175">
        <f>Assumptions!$G$55*Assumptions!$G$46*INDEX(Demand!X$9:X$1040, MATCH($C561, Demand!$B$9:$B$1040,0))</f>
        <v>61.623333333333321</v>
      </c>
    </row>
    <row r="562" spans="2:24" s="1" customFormat="1" x14ac:dyDescent="0.2">
      <c r="B562" s="220">
        <f>'Span data'!B563</f>
        <v>10459919</v>
      </c>
      <c r="C562" s="169" t="str">
        <f>'Span data'!C563</f>
        <v>MRO005</v>
      </c>
      <c r="D562" s="162"/>
      <c r="E562" s="175">
        <f>Assumptions!$G$55*Assumptions!$G$46*INDEX(Demand!E$9:E$1040, MATCH($C562, Demand!$B$9:$B$1040,0))</f>
        <v>59.900312499999991</v>
      </c>
      <c r="F562" s="175">
        <f>Assumptions!$G$55*Assumptions!$G$46*INDEX(Demand!F$9:F$1040, MATCH($C562, Demand!$B$9:$B$1040,0))</f>
        <v>60.204374999999999</v>
      </c>
      <c r="G562" s="175">
        <f>Assumptions!$G$55*Assumptions!$G$46*INDEX(Demand!G$9:G$1040, MATCH($C562, Demand!$B$9:$B$1040,0))</f>
        <v>60.609791666666666</v>
      </c>
      <c r="H562" s="175">
        <f>Assumptions!$G$55*Assumptions!$G$46*INDEX(Demand!H$9:H$1040, MATCH($C562, Demand!$B$9:$B$1040,0))</f>
        <v>60.91385416666666</v>
      </c>
      <c r="I562" s="175">
        <f>Assumptions!$G$55*Assumptions!$G$46*INDEX(Demand!I$9:I$1040, MATCH($C562, Demand!$B$9:$B$1040,0))</f>
        <v>60.91385416666666</v>
      </c>
      <c r="J562" s="175">
        <f>Assumptions!$G$55*Assumptions!$G$46*INDEX(Demand!J$9:J$1040, MATCH($C562, Demand!$B$9:$B$1040,0))</f>
        <v>61.015208333333327</v>
      </c>
      <c r="K562" s="175">
        <f>Assumptions!$G$55*Assumptions!$G$46*INDEX(Demand!K$9:K$1040, MATCH($C562, Demand!$B$9:$B$1040,0))</f>
        <v>61.31927083333332</v>
      </c>
      <c r="L562" s="175">
        <f>Assumptions!$G$55*Assumptions!$G$46*INDEX(Demand!L$9:L$1040, MATCH($C562, Demand!$B$9:$B$1040,0))</f>
        <v>61.623333333333321</v>
      </c>
      <c r="M562" s="175">
        <f>Assumptions!$G$55*Assumptions!$G$46*INDEX(Demand!M$9:M$1040, MATCH($C562, Demand!$B$9:$B$1040,0))</f>
        <v>61.623333333333321</v>
      </c>
      <c r="N562" s="175">
        <f>Assumptions!$G$55*Assumptions!$G$46*INDEX(Demand!N$9:N$1040, MATCH($C562, Demand!$B$9:$B$1040,0))</f>
        <v>61.623333333333321</v>
      </c>
      <c r="O562" s="175">
        <f>Assumptions!$G$55*Assumptions!$G$46*INDEX(Demand!O$9:O$1040, MATCH($C562, Demand!$B$9:$B$1040,0))</f>
        <v>61.623333333333321</v>
      </c>
      <c r="P562" s="175">
        <f>Assumptions!$G$55*Assumptions!$G$46*INDEX(Demand!P$9:P$1040, MATCH($C562, Demand!$B$9:$B$1040,0))</f>
        <v>61.623333333333321</v>
      </c>
      <c r="Q562" s="175">
        <f>Assumptions!$G$55*Assumptions!$G$46*INDEX(Demand!Q$9:Q$1040, MATCH($C562, Demand!$B$9:$B$1040,0))</f>
        <v>61.623333333333321</v>
      </c>
      <c r="R562" s="175">
        <f>Assumptions!$G$55*Assumptions!$G$46*INDEX(Demand!R$9:R$1040, MATCH($C562, Demand!$B$9:$B$1040,0))</f>
        <v>61.623333333333321</v>
      </c>
      <c r="S562" s="175">
        <f>Assumptions!$G$55*Assumptions!$G$46*INDEX(Demand!S$9:S$1040, MATCH($C562, Demand!$B$9:$B$1040,0))</f>
        <v>61.623333333333321</v>
      </c>
      <c r="T562" s="175">
        <f>Assumptions!$G$55*Assumptions!$G$46*INDEX(Demand!T$9:T$1040, MATCH($C562, Demand!$B$9:$B$1040,0))</f>
        <v>61.623333333333321</v>
      </c>
      <c r="U562" s="175">
        <f>Assumptions!$G$55*Assumptions!$G$46*INDEX(Demand!U$9:U$1040, MATCH($C562, Demand!$B$9:$B$1040,0))</f>
        <v>61.623333333333321</v>
      </c>
      <c r="V562" s="175">
        <f>Assumptions!$G$55*Assumptions!$G$46*INDEX(Demand!V$9:V$1040, MATCH($C562, Demand!$B$9:$B$1040,0))</f>
        <v>61.623333333333321</v>
      </c>
      <c r="W562" s="175">
        <f>Assumptions!$G$55*Assumptions!$G$46*INDEX(Demand!W$9:W$1040, MATCH($C562, Demand!$B$9:$B$1040,0))</f>
        <v>61.623333333333321</v>
      </c>
      <c r="X562" s="175">
        <f>Assumptions!$G$55*Assumptions!$G$46*INDEX(Demand!X$9:X$1040, MATCH($C562, Demand!$B$9:$B$1040,0))</f>
        <v>61.623333333333321</v>
      </c>
    </row>
    <row r="563" spans="2:24" s="1" customFormat="1" x14ac:dyDescent="0.2">
      <c r="B563" s="220">
        <f>'Span data'!B564</f>
        <v>10459924</v>
      </c>
      <c r="C563" s="169" t="str">
        <f>'Span data'!C564</f>
        <v>MRO005</v>
      </c>
      <c r="D563" s="162"/>
      <c r="E563" s="175">
        <f>Assumptions!$G$55*Assumptions!$G$46*INDEX(Demand!E$9:E$1040, MATCH($C563, Demand!$B$9:$B$1040,0))</f>
        <v>59.900312499999991</v>
      </c>
      <c r="F563" s="175">
        <f>Assumptions!$G$55*Assumptions!$G$46*INDEX(Demand!F$9:F$1040, MATCH($C563, Demand!$B$9:$B$1040,0))</f>
        <v>60.204374999999999</v>
      </c>
      <c r="G563" s="175">
        <f>Assumptions!$G$55*Assumptions!$G$46*INDEX(Demand!G$9:G$1040, MATCH($C563, Demand!$B$9:$B$1040,0))</f>
        <v>60.609791666666666</v>
      </c>
      <c r="H563" s="175">
        <f>Assumptions!$G$55*Assumptions!$G$46*INDEX(Demand!H$9:H$1040, MATCH($C563, Demand!$B$9:$B$1040,0))</f>
        <v>60.91385416666666</v>
      </c>
      <c r="I563" s="175">
        <f>Assumptions!$G$55*Assumptions!$G$46*INDEX(Demand!I$9:I$1040, MATCH($C563, Demand!$B$9:$B$1040,0))</f>
        <v>60.91385416666666</v>
      </c>
      <c r="J563" s="175">
        <f>Assumptions!$G$55*Assumptions!$G$46*INDEX(Demand!J$9:J$1040, MATCH($C563, Demand!$B$9:$B$1040,0))</f>
        <v>61.015208333333327</v>
      </c>
      <c r="K563" s="175">
        <f>Assumptions!$G$55*Assumptions!$G$46*INDEX(Demand!K$9:K$1040, MATCH($C563, Demand!$B$9:$B$1040,0))</f>
        <v>61.31927083333332</v>
      </c>
      <c r="L563" s="175">
        <f>Assumptions!$G$55*Assumptions!$G$46*INDEX(Demand!L$9:L$1040, MATCH($C563, Demand!$B$9:$B$1040,0))</f>
        <v>61.623333333333321</v>
      </c>
      <c r="M563" s="175">
        <f>Assumptions!$G$55*Assumptions!$G$46*INDEX(Demand!M$9:M$1040, MATCH($C563, Demand!$B$9:$B$1040,0))</f>
        <v>61.623333333333321</v>
      </c>
      <c r="N563" s="175">
        <f>Assumptions!$G$55*Assumptions!$G$46*INDEX(Demand!N$9:N$1040, MATCH($C563, Demand!$B$9:$B$1040,0))</f>
        <v>61.623333333333321</v>
      </c>
      <c r="O563" s="175">
        <f>Assumptions!$G$55*Assumptions!$G$46*INDEX(Demand!O$9:O$1040, MATCH($C563, Demand!$B$9:$B$1040,0))</f>
        <v>61.623333333333321</v>
      </c>
      <c r="P563" s="175">
        <f>Assumptions!$G$55*Assumptions!$G$46*INDEX(Demand!P$9:P$1040, MATCH($C563, Demand!$B$9:$B$1040,0))</f>
        <v>61.623333333333321</v>
      </c>
      <c r="Q563" s="175">
        <f>Assumptions!$G$55*Assumptions!$G$46*INDEX(Demand!Q$9:Q$1040, MATCH($C563, Demand!$B$9:$B$1040,0))</f>
        <v>61.623333333333321</v>
      </c>
      <c r="R563" s="175">
        <f>Assumptions!$G$55*Assumptions!$G$46*INDEX(Demand!R$9:R$1040, MATCH($C563, Demand!$B$9:$B$1040,0))</f>
        <v>61.623333333333321</v>
      </c>
      <c r="S563" s="175">
        <f>Assumptions!$G$55*Assumptions!$G$46*INDEX(Demand!S$9:S$1040, MATCH($C563, Demand!$B$9:$B$1040,0))</f>
        <v>61.623333333333321</v>
      </c>
      <c r="T563" s="175">
        <f>Assumptions!$G$55*Assumptions!$G$46*INDEX(Demand!T$9:T$1040, MATCH($C563, Demand!$B$9:$B$1040,0))</f>
        <v>61.623333333333321</v>
      </c>
      <c r="U563" s="175">
        <f>Assumptions!$G$55*Assumptions!$G$46*INDEX(Demand!U$9:U$1040, MATCH($C563, Demand!$B$9:$B$1040,0))</f>
        <v>61.623333333333321</v>
      </c>
      <c r="V563" s="175">
        <f>Assumptions!$G$55*Assumptions!$G$46*INDEX(Demand!V$9:V$1040, MATCH($C563, Demand!$B$9:$B$1040,0))</f>
        <v>61.623333333333321</v>
      </c>
      <c r="W563" s="175">
        <f>Assumptions!$G$55*Assumptions!$G$46*INDEX(Demand!W$9:W$1040, MATCH($C563, Demand!$B$9:$B$1040,0))</f>
        <v>61.623333333333321</v>
      </c>
      <c r="X563" s="175">
        <f>Assumptions!$G$55*Assumptions!$G$46*INDEX(Demand!X$9:X$1040, MATCH($C563, Demand!$B$9:$B$1040,0))</f>
        <v>61.623333333333321</v>
      </c>
    </row>
    <row r="564" spans="2:24" s="1" customFormat="1" x14ac:dyDescent="0.2">
      <c r="B564" s="220">
        <f>'Span data'!B565</f>
        <v>10459926</v>
      </c>
      <c r="C564" s="169" t="str">
        <f>'Span data'!C565</f>
        <v>MRO005</v>
      </c>
      <c r="D564" s="162"/>
      <c r="E564" s="175">
        <f>Assumptions!$G$55*Assumptions!$G$46*INDEX(Demand!E$9:E$1040, MATCH($C564, Demand!$B$9:$B$1040,0))</f>
        <v>59.900312499999991</v>
      </c>
      <c r="F564" s="175">
        <f>Assumptions!$G$55*Assumptions!$G$46*INDEX(Demand!F$9:F$1040, MATCH($C564, Demand!$B$9:$B$1040,0))</f>
        <v>60.204374999999999</v>
      </c>
      <c r="G564" s="175">
        <f>Assumptions!$G$55*Assumptions!$G$46*INDEX(Demand!G$9:G$1040, MATCH($C564, Demand!$B$9:$B$1040,0))</f>
        <v>60.609791666666666</v>
      </c>
      <c r="H564" s="175">
        <f>Assumptions!$G$55*Assumptions!$G$46*INDEX(Demand!H$9:H$1040, MATCH($C564, Demand!$B$9:$B$1040,0))</f>
        <v>60.91385416666666</v>
      </c>
      <c r="I564" s="175">
        <f>Assumptions!$G$55*Assumptions!$G$46*INDEX(Demand!I$9:I$1040, MATCH($C564, Demand!$B$9:$B$1040,0))</f>
        <v>60.91385416666666</v>
      </c>
      <c r="J564" s="175">
        <f>Assumptions!$G$55*Assumptions!$G$46*INDEX(Demand!J$9:J$1040, MATCH($C564, Demand!$B$9:$B$1040,0))</f>
        <v>61.015208333333327</v>
      </c>
      <c r="K564" s="175">
        <f>Assumptions!$G$55*Assumptions!$G$46*INDEX(Demand!K$9:K$1040, MATCH($C564, Demand!$B$9:$B$1040,0))</f>
        <v>61.31927083333332</v>
      </c>
      <c r="L564" s="175">
        <f>Assumptions!$G$55*Assumptions!$G$46*INDEX(Demand!L$9:L$1040, MATCH($C564, Demand!$B$9:$B$1040,0))</f>
        <v>61.623333333333321</v>
      </c>
      <c r="M564" s="175">
        <f>Assumptions!$G$55*Assumptions!$G$46*INDEX(Demand!M$9:M$1040, MATCH($C564, Demand!$B$9:$B$1040,0))</f>
        <v>61.623333333333321</v>
      </c>
      <c r="N564" s="175">
        <f>Assumptions!$G$55*Assumptions!$G$46*INDEX(Demand!N$9:N$1040, MATCH($C564, Demand!$B$9:$B$1040,0))</f>
        <v>61.623333333333321</v>
      </c>
      <c r="O564" s="175">
        <f>Assumptions!$G$55*Assumptions!$G$46*INDEX(Demand!O$9:O$1040, MATCH($C564, Demand!$B$9:$B$1040,0))</f>
        <v>61.623333333333321</v>
      </c>
      <c r="P564" s="175">
        <f>Assumptions!$G$55*Assumptions!$G$46*INDEX(Demand!P$9:P$1040, MATCH($C564, Demand!$B$9:$B$1040,0))</f>
        <v>61.623333333333321</v>
      </c>
      <c r="Q564" s="175">
        <f>Assumptions!$G$55*Assumptions!$G$46*INDEX(Demand!Q$9:Q$1040, MATCH($C564, Demand!$B$9:$B$1040,0))</f>
        <v>61.623333333333321</v>
      </c>
      <c r="R564" s="175">
        <f>Assumptions!$G$55*Assumptions!$G$46*INDEX(Demand!R$9:R$1040, MATCH($C564, Demand!$B$9:$B$1040,0))</f>
        <v>61.623333333333321</v>
      </c>
      <c r="S564" s="175">
        <f>Assumptions!$G$55*Assumptions!$G$46*INDEX(Demand!S$9:S$1040, MATCH($C564, Demand!$B$9:$B$1040,0))</f>
        <v>61.623333333333321</v>
      </c>
      <c r="T564" s="175">
        <f>Assumptions!$G$55*Assumptions!$G$46*INDEX(Demand!T$9:T$1040, MATCH($C564, Demand!$B$9:$B$1040,0))</f>
        <v>61.623333333333321</v>
      </c>
      <c r="U564" s="175">
        <f>Assumptions!$G$55*Assumptions!$G$46*INDEX(Demand!U$9:U$1040, MATCH($C564, Demand!$B$9:$B$1040,0))</f>
        <v>61.623333333333321</v>
      </c>
      <c r="V564" s="175">
        <f>Assumptions!$G$55*Assumptions!$G$46*INDEX(Demand!V$9:V$1040, MATCH($C564, Demand!$B$9:$B$1040,0))</f>
        <v>61.623333333333321</v>
      </c>
      <c r="W564" s="175">
        <f>Assumptions!$G$55*Assumptions!$G$46*INDEX(Demand!W$9:W$1040, MATCH($C564, Demand!$B$9:$B$1040,0))</f>
        <v>61.623333333333321</v>
      </c>
      <c r="X564" s="175">
        <f>Assumptions!$G$55*Assumptions!$G$46*INDEX(Demand!X$9:X$1040, MATCH($C564, Demand!$B$9:$B$1040,0))</f>
        <v>61.623333333333321</v>
      </c>
    </row>
    <row r="565" spans="2:24" s="1" customFormat="1" x14ac:dyDescent="0.2">
      <c r="B565" s="220">
        <f>'Span data'!B566</f>
        <v>10460035</v>
      </c>
      <c r="C565" s="169" t="str">
        <f>'Span data'!C566</f>
        <v>MRO005</v>
      </c>
      <c r="D565" s="162"/>
      <c r="E565" s="175">
        <f>Assumptions!$G$55*Assumptions!$G$46*INDEX(Demand!E$9:E$1040, MATCH($C565, Demand!$B$9:$B$1040,0))</f>
        <v>59.900312499999991</v>
      </c>
      <c r="F565" s="175">
        <f>Assumptions!$G$55*Assumptions!$G$46*INDEX(Demand!F$9:F$1040, MATCH($C565, Demand!$B$9:$B$1040,0))</f>
        <v>60.204374999999999</v>
      </c>
      <c r="G565" s="175">
        <f>Assumptions!$G$55*Assumptions!$G$46*INDEX(Demand!G$9:G$1040, MATCH($C565, Demand!$B$9:$B$1040,0))</f>
        <v>60.609791666666666</v>
      </c>
      <c r="H565" s="175">
        <f>Assumptions!$G$55*Assumptions!$G$46*INDEX(Demand!H$9:H$1040, MATCH($C565, Demand!$B$9:$B$1040,0))</f>
        <v>60.91385416666666</v>
      </c>
      <c r="I565" s="175">
        <f>Assumptions!$G$55*Assumptions!$G$46*INDEX(Demand!I$9:I$1040, MATCH($C565, Demand!$B$9:$B$1040,0))</f>
        <v>60.91385416666666</v>
      </c>
      <c r="J565" s="175">
        <f>Assumptions!$G$55*Assumptions!$G$46*INDEX(Demand!J$9:J$1040, MATCH($C565, Demand!$B$9:$B$1040,0))</f>
        <v>61.015208333333327</v>
      </c>
      <c r="K565" s="175">
        <f>Assumptions!$G$55*Assumptions!$G$46*INDEX(Demand!K$9:K$1040, MATCH($C565, Demand!$B$9:$B$1040,0))</f>
        <v>61.31927083333332</v>
      </c>
      <c r="L565" s="175">
        <f>Assumptions!$G$55*Assumptions!$G$46*INDEX(Demand!L$9:L$1040, MATCH($C565, Demand!$B$9:$B$1040,0))</f>
        <v>61.623333333333321</v>
      </c>
      <c r="M565" s="175">
        <f>Assumptions!$G$55*Assumptions!$G$46*INDEX(Demand!M$9:M$1040, MATCH($C565, Demand!$B$9:$B$1040,0))</f>
        <v>61.623333333333321</v>
      </c>
      <c r="N565" s="175">
        <f>Assumptions!$G$55*Assumptions!$G$46*INDEX(Demand!N$9:N$1040, MATCH($C565, Demand!$B$9:$B$1040,0))</f>
        <v>61.623333333333321</v>
      </c>
      <c r="O565" s="175">
        <f>Assumptions!$G$55*Assumptions!$G$46*INDEX(Demand!O$9:O$1040, MATCH($C565, Demand!$B$9:$B$1040,0))</f>
        <v>61.623333333333321</v>
      </c>
      <c r="P565" s="175">
        <f>Assumptions!$G$55*Assumptions!$G$46*INDEX(Demand!P$9:P$1040, MATCH($C565, Demand!$B$9:$B$1040,0))</f>
        <v>61.623333333333321</v>
      </c>
      <c r="Q565" s="175">
        <f>Assumptions!$G$55*Assumptions!$G$46*INDEX(Demand!Q$9:Q$1040, MATCH($C565, Demand!$B$9:$B$1040,0))</f>
        <v>61.623333333333321</v>
      </c>
      <c r="R565" s="175">
        <f>Assumptions!$G$55*Assumptions!$G$46*INDEX(Demand!R$9:R$1040, MATCH($C565, Demand!$B$9:$B$1040,0))</f>
        <v>61.623333333333321</v>
      </c>
      <c r="S565" s="175">
        <f>Assumptions!$G$55*Assumptions!$G$46*INDEX(Demand!S$9:S$1040, MATCH($C565, Demand!$B$9:$B$1040,0))</f>
        <v>61.623333333333321</v>
      </c>
      <c r="T565" s="175">
        <f>Assumptions!$G$55*Assumptions!$G$46*INDEX(Demand!T$9:T$1040, MATCH($C565, Demand!$B$9:$B$1040,0))</f>
        <v>61.623333333333321</v>
      </c>
      <c r="U565" s="175">
        <f>Assumptions!$G$55*Assumptions!$G$46*INDEX(Demand!U$9:U$1040, MATCH($C565, Demand!$B$9:$B$1040,0))</f>
        <v>61.623333333333321</v>
      </c>
      <c r="V565" s="175">
        <f>Assumptions!$G$55*Assumptions!$G$46*INDEX(Demand!V$9:V$1040, MATCH($C565, Demand!$B$9:$B$1040,0))</f>
        <v>61.623333333333321</v>
      </c>
      <c r="W565" s="175">
        <f>Assumptions!$G$55*Assumptions!$G$46*INDEX(Demand!W$9:W$1040, MATCH($C565, Demand!$B$9:$B$1040,0))</f>
        <v>61.623333333333321</v>
      </c>
      <c r="X565" s="175">
        <f>Assumptions!$G$55*Assumptions!$G$46*INDEX(Demand!X$9:X$1040, MATCH($C565, Demand!$B$9:$B$1040,0))</f>
        <v>61.623333333333321</v>
      </c>
    </row>
    <row r="566" spans="2:24" s="1" customFormat="1" x14ac:dyDescent="0.2">
      <c r="B566" s="220">
        <f>'Span data'!B567</f>
        <v>10460197</v>
      </c>
      <c r="C566" s="169" t="str">
        <f>'Span data'!C567</f>
        <v>MRO005</v>
      </c>
      <c r="D566" s="162"/>
      <c r="E566" s="175">
        <f>Assumptions!$G$55*Assumptions!$G$46*INDEX(Demand!E$9:E$1040, MATCH($C566, Demand!$B$9:$B$1040,0))</f>
        <v>59.900312499999991</v>
      </c>
      <c r="F566" s="175">
        <f>Assumptions!$G$55*Assumptions!$G$46*INDEX(Demand!F$9:F$1040, MATCH($C566, Demand!$B$9:$B$1040,0))</f>
        <v>60.204374999999999</v>
      </c>
      <c r="G566" s="175">
        <f>Assumptions!$G$55*Assumptions!$G$46*INDEX(Demand!G$9:G$1040, MATCH($C566, Demand!$B$9:$B$1040,0))</f>
        <v>60.609791666666666</v>
      </c>
      <c r="H566" s="175">
        <f>Assumptions!$G$55*Assumptions!$G$46*INDEX(Demand!H$9:H$1040, MATCH($C566, Demand!$B$9:$B$1040,0))</f>
        <v>60.91385416666666</v>
      </c>
      <c r="I566" s="175">
        <f>Assumptions!$G$55*Assumptions!$G$46*INDEX(Demand!I$9:I$1040, MATCH($C566, Demand!$B$9:$B$1040,0))</f>
        <v>60.91385416666666</v>
      </c>
      <c r="J566" s="175">
        <f>Assumptions!$G$55*Assumptions!$G$46*INDEX(Demand!J$9:J$1040, MATCH($C566, Demand!$B$9:$B$1040,0))</f>
        <v>61.015208333333327</v>
      </c>
      <c r="K566" s="175">
        <f>Assumptions!$G$55*Assumptions!$G$46*INDEX(Demand!K$9:K$1040, MATCH($C566, Demand!$B$9:$B$1040,0))</f>
        <v>61.31927083333332</v>
      </c>
      <c r="L566" s="175">
        <f>Assumptions!$G$55*Assumptions!$G$46*INDEX(Demand!L$9:L$1040, MATCH($C566, Demand!$B$9:$B$1040,0))</f>
        <v>61.623333333333321</v>
      </c>
      <c r="M566" s="175">
        <f>Assumptions!$G$55*Assumptions!$G$46*INDEX(Demand!M$9:M$1040, MATCH($C566, Demand!$B$9:$B$1040,0))</f>
        <v>61.623333333333321</v>
      </c>
      <c r="N566" s="175">
        <f>Assumptions!$G$55*Assumptions!$G$46*INDEX(Demand!N$9:N$1040, MATCH($C566, Demand!$B$9:$B$1040,0))</f>
        <v>61.623333333333321</v>
      </c>
      <c r="O566" s="175">
        <f>Assumptions!$G$55*Assumptions!$G$46*INDEX(Demand!O$9:O$1040, MATCH($C566, Demand!$B$9:$B$1040,0))</f>
        <v>61.623333333333321</v>
      </c>
      <c r="P566" s="175">
        <f>Assumptions!$G$55*Assumptions!$G$46*INDEX(Demand!P$9:P$1040, MATCH($C566, Demand!$B$9:$B$1040,0))</f>
        <v>61.623333333333321</v>
      </c>
      <c r="Q566" s="175">
        <f>Assumptions!$G$55*Assumptions!$G$46*INDEX(Demand!Q$9:Q$1040, MATCH($C566, Demand!$B$9:$B$1040,0))</f>
        <v>61.623333333333321</v>
      </c>
      <c r="R566" s="175">
        <f>Assumptions!$G$55*Assumptions!$G$46*INDEX(Demand!R$9:R$1040, MATCH($C566, Demand!$B$9:$B$1040,0))</f>
        <v>61.623333333333321</v>
      </c>
      <c r="S566" s="175">
        <f>Assumptions!$G$55*Assumptions!$G$46*INDEX(Demand!S$9:S$1040, MATCH($C566, Demand!$B$9:$B$1040,0))</f>
        <v>61.623333333333321</v>
      </c>
      <c r="T566" s="175">
        <f>Assumptions!$G$55*Assumptions!$G$46*INDEX(Demand!T$9:T$1040, MATCH($C566, Demand!$B$9:$B$1040,0))</f>
        <v>61.623333333333321</v>
      </c>
      <c r="U566" s="175">
        <f>Assumptions!$G$55*Assumptions!$G$46*INDEX(Demand!U$9:U$1040, MATCH($C566, Demand!$B$9:$B$1040,0))</f>
        <v>61.623333333333321</v>
      </c>
      <c r="V566" s="175">
        <f>Assumptions!$G$55*Assumptions!$G$46*INDEX(Demand!V$9:V$1040, MATCH($C566, Demand!$B$9:$B$1040,0))</f>
        <v>61.623333333333321</v>
      </c>
      <c r="W566" s="175">
        <f>Assumptions!$G$55*Assumptions!$G$46*INDEX(Demand!W$9:W$1040, MATCH($C566, Demand!$B$9:$B$1040,0))</f>
        <v>61.623333333333321</v>
      </c>
      <c r="X566" s="175">
        <f>Assumptions!$G$55*Assumptions!$G$46*INDEX(Demand!X$9:X$1040, MATCH($C566, Demand!$B$9:$B$1040,0))</f>
        <v>61.623333333333321</v>
      </c>
    </row>
    <row r="567" spans="2:24" s="1" customFormat="1" x14ac:dyDescent="0.2">
      <c r="B567" s="220">
        <f>'Span data'!B568</f>
        <v>10460219</v>
      </c>
      <c r="C567" s="169" t="str">
        <f>'Span data'!C568</f>
        <v>MRO005</v>
      </c>
      <c r="D567" s="162"/>
      <c r="E567" s="175">
        <f>Assumptions!$G$55*Assumptions!$G$46*INDEX(Demand!E$9:E$1040, MATCH($C567, Demand!$B$9:$B$1040,0))</f>
        <v>59.900312499999991</v>
      </c>
      <c r="F567" s="175">
        <f>Assumptions!$G$55*Assumptions!$G$46*INDEX(Demand!F$9:F$1040, MATCH($C567, Demand!$B$9:$B$1040,0))</f>
        <v>60.204374999999999</v>
      </c>
      <c r="G567" s="175">
        <f>Assumptions!$G$55*Assumptions!$G$46*INDEX(Demand!G$9:G$1040, MATCH($C567, Demand!$B$9:$B$1040,0))</f>
        <v>60.609791666666666</v>
      </c>
      <c r="H567" s="175">
        <f>Assumptions!$G$55*Assumptions!$G$46*INDEX(Demand!H$9:H$1040, MATCH($C567, Demand!$B$9:$B$1040,0))</f>
        <v>60.91385416666666</v>
      </c>
      <c r="I567" s="175">
        <f>Assumptions!$G$55*Assumptions!$G$46*INDEX(Demand!I$9:I$1040, MATCH($C567, Demand!$B$9:$B$1040,0))</f>
        <v>60.91385416666666</v>
      </c>
      <c r="J567" s="175">
        <f>Assumptions!$G$55*Assumptions!$G$46*INDEX(Demand!J$9:J$1040, MATCH($C567, Demand!$B$9:$B$1040,0))</f>
        <v>61.015208333333327</v>
      </c>
      <c r="K567" s="175">
        <f>Assumptions!$G$55*Assumptions!$G$46*INDEX(Demand!K$9:K$1040, MATCH($C567, Demand!$B$9:$B$1040,0))</f>
        <v>61.31927083333332</v>
      </c>
      <c r="L567" s="175">
        <f>Assumptions!$G$55*Assumptions!$G$46*INDEX(Demand!L$9:L$1040, MATCH($C567, Demand!$B$9:$B$1040,0))</f>
        <v>61.623333333333321</v>
      </c>
      <c r="M567" s="175">
        <f>Assumptions!$G$55*Assumptions!$G$46*INDEX(Demand!M$9:M$1040, MATCH($C567, Demand!$B$9:$B$1040,0))</f>
        <v>61.623333333333321</v>
      </c>
      <c r="N567" s="175">
        <f>Assumptions!$G$55*Assumptions!$G$46*INDEX(Demand!N$9:N$1040, MATCH($C567, Demand!$B$9:$B$1040,0))</f>
        <v>61.623333333333321</v>
      </c>
      <c r="O567" s="175">
        <f>Assumptions!$G$55*Assumptions!$G$46*INDEX(Demand!O$9:O$1040, MATCH($C567, Demand!$B$9:$B$1040,0))</f>
        <v>61.623333333333321</v>
      </c>
      <c r="P567" s="175">
        <f>Assumptions!$G$55*Assumptions!$G$46*INDEX(Demand!P$9:P$1040, MATCH($C567, Demand!$B$9:$B$1040,0))</f>
        <v>61.623333333333321</v>
      </c>
      <c r="Q567" s="175">
        <f>Assumptions!$G$55*Assumptions!$G$46*INDEX(Demand!Q$9:Q$1040, MATCH($C567, Demand!$B$9:$B$1040,0))</f>
        <v>61.623333333333321</v>
      </c>
      <c r="R567" s="175">
        <f>Assumptions!$G$55*Assumptions!$G$46*INDEX(Demand!R$9:R$1040, MATCH($C567, Demand!$B$9:$B$1040,0))</f>
        <v>61.623333333333321</v>
      </c>
      <c r="S567" s="175">
        <f>Assumptions!$G$55*Assumptions!$G$46*INDEX(Demand!S$9:S$1040, MATCH($C567, Demand!$B$9:$B$1040,0))</f>
        <v>61.623333333333321</v>
      </c>
      <c r="T567" s="175">
        <f>Assumptions!$G$55*Assumptions!$G$46*INDEX(Demand!T$9:T$1040, MATCH($C567, Demand!$B$9:$B$1040,0))</f>
        <v>61.623333333333321</v>
      </c>
      <c r="U567" s="175">
        <f>Assumptions!$G$55*Assumptions!$G$46*INDEX(Demand!U$9:U$1040, MATCH($C567, Demand!$B$9:$B$1040,0))</f>
        <v>61.623333333333321</v>
      </c>
      <c r="V567" s="175">
        <f>Assumptions!$G$55*Assumptions!$G$46*INDEX(Demand!V$9:V$1040, MATCH($C567, Demand!$B$9:$B$1040,0))</f>
        <v>61.623333333333321</v>
      </c>
      <c r="W567" s="175">
        <f>Assumptions!$G$55*Assumptions!$G$46*INDEX(Demand!W$9:W$1040, MATCH($C567, Demand!$B$9:$B$1040,0))</f>
        <v>61.623333333333321</v>
      </c>
      <c r="X567" s="175">
        <f>Assumptions!$G$55*Assumptions!$G$46*INDEX(Demand!X$9:X$1040, MATCH($C567, Demand!$B$9:$B$1040,0))</f>
        <v>61.623333333333321</v>
      </c>
    </row>
    <row r="568" spans="2:24" s="1" customFormat="1" x14ac:dyDescent="0.2">
      <c r="B568" s="220">
        <f>'Span data'!B569</f>
        <v>10460333</v>
      </c>
      <c r="C568" s="169" t="str">
        <f>'Span data'!C569</f>
        <v>MRO005</v>
      </c>
      <c r="D568" s="162"/>
      <c r="E568" s="175">
        <f>Assumptions!$G$55*Assumptions!$G$46*INDEX(Demand!E$9:E$1040, MATCH($C568, Demand!$B$9:$B$1040,0))</f>
        <v>59.900312499999991</v>
      </c>
      <c r="F568" s="175">
        <f>Assumptions!$G$55*Assumptions!$G$46*INDEX(Demand!F$9:F$1040, MATCH($C568, Demand!$B$9:$B$1040,0))</f>
        <v>60.204374999999999</v>
      </c>
      <c r="G568" s="175">
        <f>Assumptions!$G$55*Assumptions!$G$46*INDEX(Demand!G$9:G$1040, MATCH($C568, Demand!$B$9:$B$1040,0))</f>
        <v>60.609791666666666</v>
      </c>
      <c r="H568" s="175">
        <f>Assumptions!$G$55*Assumptions!$G$46*INDEX(Demand!H$9:H$1040, MATCH($C568, Demand!$B$9:$B$1040,0))</f>
        <v>60.91385416666666</v>
      </c>
      <c r="I568" s="175">
        <f>Assumptions!$G$55*Assumptions!$G$46*INDEX(Demand!I$9:I$1040, MATCH($C568, Demand!$B$9:$B$1040,0))</f>
        <v>60.91385416666666</v>
      </c>
      <c r="J568" s="175">
        <f>Assumptions!$G$55*Assumptions!$G$46*INDEX(Demand!J$9:J$1040, MATCH($C568, Demand!$B$9:$B$1040,0))</f>
        <v>61.015208333333327</v>
      </c>
      <c r="K568" s="175">
        <f>Assumptions!$G$55*Assumptions!$G$46*INDEX(Demand!K$9:K$1040, MATCH($C568, Demand!$B$9:$B$1040,0))</f>
        <v>61.31927083333332</v>
      </c>
      <c r="L568" s="175">
        <f>Assumptions!$G$55*Assumptions!$G$46*INDEX(Demand!L$9:L$1040, MATCH($C568, Demand!$B$9:$B$1040,0))</f>
        <v>61.623333333333321</v>
      </c>
      <c r="M568" s="175">
        <f>Assumptions!$G$55*Assumptions!$G$46*INDEX(Demand!M$9:M$1040, MATCH($C568, Demand!$B$9:$B$1040,0))</f>
        <v>61.623333333333321</v>
      </c>
      <c r="N568" s="175">
        <f>Assumptions!$G$55*Assumptions!$G$46*INDEX(Demand!N$9:N$1040, MATCH($C568, Demand!$B$9:$B$1040,0))</f>
        <v>61.623333333333321</v>
      </c>
      <c r="O568" s="175">
        <f>Assumptions!$G$55*Assumptions!$G$46*INDEX(Demand!O$9:O$1040, MATCH($C568, Demand!$B$9:$B$1040,0))</f>
        <v>61.623333333333321</v>
      </c>
      <c r="P568" s="175">
        <f>Assumptions!$G$55*Assumptions!$G$46*INDEX(Demand!P$9:P$1040, MATCH($C568, Demand!$B$9:$B$1040,0))</f>
        <v>61.623333333333321</v>
      </c>
      <c r="Q568" s="175">
        <f>Assumptions!$G$55*Assumptions!$G$46*INDEX(Demand!Q$9:Q$1040, MATCH($C568, Demand!$B$9:$B$1040,0))</f>
        <v>61.623333333333321</v>
      </c>
      <c r="R568" s="175">
        <f>Assumptions!$G$55*Assumptions!$G$46*INDEX(Demand!R$9:R$1040, MATCH($C568, Demand!$B$9:$B$1040,0))</f>
        <v>61.623333333333321</v>
      </c>
      <c r="S568" s="175">
        <f>Assumptions!$G$55*Assumptions!$G$46*INDEX(Demand!S$9:S$1040, MATCH($C568, Demand!$B$9:$B$1040,0))</f>
        <v>61.623333333333321</v>
      </c>
      <c r="T568" s="175">
        <f>Assumptions!$G$55*Assumptions!$G$46*INDEX(Demand!T$9:T$1040, MATCH($C568, Demand!$B$9:$B$1040,0))</f>
        <v>61.623333333333321</v>
      </c>
      <c r="U568" s="175">
        <f>Assumptions!$G$55*Assumptions!$G$46*INDEX(Demand!U$9:U$1040, MATCH($C568, Demand!$B$9:$B$1040,0))</f>
        <v>61.623333333333321</v>
      </c>
      <c r="V568" s="175">
        <f>Assumptions!$G$55*Assumptions!$G$46*INDEX(Demand!V$9:V$1040, MATCH($C568, Demand!$B$9:$B$1040,0))</f>
        <v>61.623333333333321</v>
      </c>
      <c r="W568" s="175">
        <f>Assumptions!$G$55*Assumptions!$G$46*INDEX(Demand!W$9:W$1040, MATCH($C568, Demand!$B$9:$B$1040,0))</f>
        <v>61.623333333333321</v>
      </c>
      <c r="X568" s="175">
        <f>Assumptions!$G$55*Assumptions!$G$46*INDEX(Demand!X$9:X$1040, MATCH($C568, Demand!$B$9:$B$1040,0))</f>
        <v>61.623333333333321</v>
      </c>
    </row>
    <row r="569" spans="2:24" s="1" customFormat="1" x14ac:dyDescent="0.2">
      <c r="B569" s="220">
        <f>'Span data'!B570</f>
        <v>10460342</v>
      </c>
      <c r="C569" s="169" t="str">
        <f>'Span data'!C570</f>
        <v>MRO005</v>
      </c>
      <c r="D569" s="162"/>
      <c r="E569" s="175">
        <f>Assumptions!$G$55*Assumptions!$G$46*INDEX(Demand!E$9:E$1040, MATCH($C569, Demand!$B$9:$B$1040,0))</f>
        <v>59.900312499999991</v>
      </c>
      <c r="F569" s="175">
        <f>Assumptions!$G$55*Assumptions!$G$46*INDEX(Demand!F$9:F$1040, MATCH($C569, Demand!$B$9:$B$1040,0))</f>
        <v>60.204374999999999</v>
      </c>
      <c r="G569" s="175">
        <f>Assumptions!$G$55*Assumptions!$G$46*INDEX(Demand!G$9:G$1040, MATCH($C569, Demand!$B$9:$B$1040,0))</f>
        <v>60.609791666666666</v>
      </c>
      <c r="H569" s="175">
        <f>Assumptions!$G$55*Assumptions!$G$46*INDEX(Demand!H$9:H$1040, MATCH($C569, Demand!$B$9:$B$1040,0))</f>
        <v>60.91385416666666</v>
      </c>
      <c r="I569" s="175">
        <f>Assumptions!$G$55*Assumptions!$G$46*INDEX(Demand!I$9:I$1040, MATCH($C569, Demand!$B$9:$B$1040,0))</f>
        <v>60.91385416666666</v>
      </c>
      <c r="J569" s="175">
        <f>Assumptions!$G$55*Assumptions!$G$46*INDEX(Demand!J$9:J$1040, MATCH($C569, Demand!$B$9:$B$1040,0))</f>
        <v>61.015208333333327</v>
      </c>
      <c r="K569" s="175">
        <f>Assumptions!$G$55*Assumptions!$G$46*INDEX(Demand!K$9:K$1040, MATCH($C569, Demand!$B$9:$B$1040,0))</f>
        <v>61.31927083333332</v>
      </c>
      <c r="L569" s="175">
        <f>Assumptions!$G$55*Assumptions!$G$46*INDEX(Demand!L$9:L$1040, MATCH($C569, Demand!$B$9:$B$1040,0))</f>
        <v>61.623333333333321</v>
      </c>
      <c r="M569" s="175">
        <f>Assumptions!$G$55*Assumptions!$G$46*INDEX(Demand!M$9:M$1040, MATCH($C569, Demand!$B$9:$B$1040,0))</f>
        <v>61.623333333333321</v>
      </c>
      <c r="N569" s="175">
        <f>Assumptions!$G$55*Assumptions!$G$46*INDEX(Demand!N$9:N$1040, MATCH($C569, Demand!$B$9:$B$1040,0))</f>
        <v>61.623333333333321</v>
      </c>
      <c r="O569" s="175">
        <f>Assumptions!$G$55*Assumptions!$G$46*INDEX(Demand!O$9:O$1040, MATCH($C569, Demand!$B$9:$B$1040,0))</f>
        <v>61.623333333333321</v>
      </c>
      <c r="P569" s="175">
        <f>Assumptions!$G$55*Assumptions!$G$46*INDEX(Demand!P$9:P$1040, MATCH($C569, Demand!$B$9:$B$1040,0))</f>
        <v>61.623333333333321</v>
      </c>
      <c r="Q569" s="175">
        <f>Assumptions!$G$55*Assumptions!$G$46*INDEX(Demand!Q$9:Q$1040, MATCH($C569, Demand!$B$9:$B$1040,0))</f>
        <v>61.623333333333321</v>
      </c>
      <c r="R569" s="175">
        <f>Assumptions!$G$55*Assumptions!$G$46*INDEX(Demand!R$9:R$1040, MATCH($C569, Demand!$B$9:$B$1040,0))</f>
        <v>61.623333333333321</v>
      </c>
      <c r="S569" s="175">
        <f>Assumptions!$G$55*Assumptions!$G$46*INDEX(Demand!S$9:S$1040, MATCH($C569, Demand!$B$9:$B$1040,0))</f>
        <v>61.623333333333321</v>
      </c>
      <c r="T569" s="175">
        <f>Assumptions!$G$55*Assumptions!$G$46*INDEX(Demand!T$9:T$1040, MATCH($C569, Demand!$B$9:$B$1040,0))</f>
        <v>61.623333333333321</v>
      </c>
      <c r="U569" s="175">
        <f>Assumptions!$G$55*Assumptions!$G$46*INDEX(Demand!U$9:U$1040, MATCH($C569, Demand!$B$9:$B$1040,0))</f>
        <v>61.623333333333321</v>
      </c>
      <c r="V569" s="175">
        <f>Assumptions!$G$55*Assumptions!$G$46*INDEX(Demand!V$9:V$1040, MATCH($C569, Demand!$B$9:$B$1040,0))</f>
        <v>61.623333333333321</v>
      </c>
      <c r="W569" s="175">
        <f>Assumptions!$G$55*Assumptions!$G$46*INDEX(Demand!W$9:W$1040, MATCH($C569, Demand!$B$9:$B$1040,0))</f>
        <v>61.623333333333321</v>
      </c>
      <c r="X569" s="175">
        <f>Assumptions!$G$55*Assumptions!$G$46*INDEX(Demand!X$9:X$1040, MATCH($C569, Demand!$B$9:$B$1040,0))</f>
        <v>61.623333333333321</v>
      </c>
    </row>
    <row r="570" spans="2:24" s="1" customFormat="1" x14ac:dyDescent="0.2">
      <c r="B570" s="220">
        <f>'Span data'!B571</f>
        <v>10460429</v>
      </c>
      <c r="C570" s="169" t="str">
        <f>'Span data'!C571</f>
        <v>MRO005</v>
      </c>
      <c r="D570" s="162"/>
      <c r="E570" s="175">
        <f>Assumptions!$G$55*Assumptions!$G$46*INDEX(Demand!E$9:E$1040, MATCH($C570, Demand!$B$9:$B$1040,0))</f>
        <v>59.900312499999991</v>
      </c>
      <c r="F570" s="175">
        <f>Assumptions!$G$55*Assumptions!$G$46*INDEX(Demand!F$9:F$1040, MATCH($C570, Demand!$B$9:$B$1040,0))</f>
        <v>60.204374999999999</v>
      </c>
      <c r="G570" s="175">
        <f>Assumptions!$G$55*Assumptions!$G$46*INDEX(Demand!G$9:G$1040, MATCH($C570, Demand!$B$9:$B$1040,0))</f>
        <v>60.609791666666666</v>
      </c>
      <c r="H570" s="175">
        <f>Assumptions!$G$55*Assumptions!$G$46*INDEX(Demand!H$9:H$1040, MATCH($C570, Demand!$B$9:$B$1040,0))</f>
        <v>60.91385416666666</v>
      </c>
      <c r="I570" s="175">
        <f>Assumptions!$G$55*Assumptions!$G$46*INDEX(Demand!I$9:I$1040, MATCH($C570, Demand!$B$9:$B$1040,0))</f>
        <v>60.91385416666666</v>
      </c>
      <c r="J570" s="175">
        <f>Assumptions!$G$55*Assumptions!$G$46*INDEX(Demand!J$9:J$1040, MATCH($C570, Demand!$B$9:$B$1040,0))</f>
        <v>61.015208333333327</v>
      </c>
      <c r="K570" s="175">
        <f>Assumptions!$G$55*Assumptions!$G$46*INDEX(Demand!K$9:K$1040, MATCH($C570, Demand!$B$9:$B$1040,0))</f>
        <v>61.31927083333332</v>
      </c>
      <c r="L570" s="175">
        <f>Assumptions!$G$55*Assumptions!$G$46*INDEX(Demand!L$9:L$1040, MATCH($C570, Demand!$B$9:$B$1040,0))</f>
        <v>61.623333333333321</v>
      </c>
      <c r="M570" s="175">
        <f>Assumptions!$G$55*Assumptions!$G$46*INDEX(Demand!M$9:M$1040, MATCH($C570, Demand!$B$9:$B$1040,0))</f>
        <v>61.623333333333321</v>
      </c>
      <c r="N570" s="175">
        <f>Assumptions!$G$55*Assumptions!$G$46*INDEX(Demand!N$9:N$1040, MATCH($C570, Demand!$B$9:$B$1040,0))</f>
        <v>61.623333333333321</v>
      </c>
      <c r="O570" s="175">
        <f>Assumptions!$G$55*Assumptions!$G$46*INDEX(Demand!O$9:O$1040, MATCH($C570, Demand!$B$9:$B$1040,0))</f>
        <v>61.623333333333321</v>
      </c>
      <c r="P570" s="175">
        <f>Assumptions!$G$55*Assumptions!$G$46*INDEX(Demand!P$9:P$1040, MATCH($C570, Demand!$B$9:$B$1040,0))</f>
        <v>61.623333333333321</v>
      </c>
      <c r="Q570" s="175">
        <f>Assumptions!$G$55*Assumptions!$G$46*INDEX(Demand!Q$9:Q$1040, MATCH($C570, Demand!$B$9:$B$1040,0))</f>
        <v>61.623333333333321</v>
      </c>
      <c r="R570" s="175">
        <f>Assumptions!$G$55*Assumptions!$G$46*INDEX(Demand!R$9:R$1040, MATCH($C570, Demand!$B$9:$B$1040,0))</f>
        <v>61.623333333333321</v>
      </c>
      <c r="S570" s="175">
        <f>Assumptions!$G$55*Assumptions!$G$46*INDEX(Demand!S$9:S$1040, MATCH($C570, Demand!$B$9:$B$1040,0))</f>
        <v>61.623333333333321</v>
      </c>
      <c r="T570" s="175">
        <f>Assumptions!$G$55*Assumptions!$G$46*INDEX(Demand!T$9:T$1040, MATCH($C570, Demand!$B$9:$B$1040,0))</f>
        <v>61.623333333333321</v>
      </c>
      <c r="U570" s="175">
        <f>Assumptions!$G$55*Assumptions!$G$46*INDEX(Demand!U$9:U$1040, MATCH($C570, Demand!$B$9:$B$1040,0))</f>
        <v>61.623333333333321</v>
      </c>
      <c r="V570" s="175">
        <f>Assumptions!$G$55*Assumptions!$G$46*INDEX(Demand!V$9:V$1040, MATCH($C570, Demand!$B$9:$B$1040,0))</f>
        <v>61.623333333333321</v>
      </c>
      <c r="W570" s="175">
        <f>Assumptions!$G$55*Assumptions!$G$46*INDEX(Demand!W$9:W$1040, MATCH($C570, Demand!$B$9:$B$1040,0))</f>
        <v>61.623333333333321</v>
      </c>
      <c r="X570" s="175">
        <f>Assumptions!$G$55*Assumptions!$G$46*INDEX(Demand!X$9:X$1040, MATCH($C570, Demand!$B$9:$B$1040,0))</f>
        <v>61.623333333333321</v>
      </c>
    </row>
    <row r="571" spans="2:24" s="1" customFormat="1" x14ac:dyDescent="0.2">
      <c r="B571" s="220">
        <f>'Span data'!B572</f>
        <v>10460430</v>
      </c>
      <c r="C571" s="169" t="str">
        <f>'Span data'!C572</f>
        <v>MRO005</v>
      </c>
      <c r="D571" s="162"/>
      <c r="E571" s="175">
        <f>Assumptions!$G$55*Assumptions!$G$46*INDEX(Demand!E$9:E$1040, MATCH($C571, Demand!$B$9:$B$1040,0))</f>
        <v>59.900312499999991</v>
      </c>
      <c r="F571" s="175">
        <f>Assumptions!$G$55*Assumptions!$G$46*INDEX(Demand!F$9:F$1040, MATCH($C571, Demand!$B$9:$B$1040,0))</f>
        <v>60.204374999999999</v>
      </c>
      <c r="G571" s="175">
        <f>Assumptions!$G$55*Assumptions!$G$46*INDEX(Demand!G$9:G$1040, MATCH($C571, Demand!$B$9:$B$1040,0))</f>
        <v>60.609791666666666</v>
      </c>
      <c r="H571" s="175">
        <f>Assumptions!$G$55*Assumptions!$G$46*INDEX(Demand!H$9:H$1040, MATCH($C571, Demand!$B$9:$B$1040,0))</f>
        <v>60.91385416666666</v>
      </c>
      <c r="I571" s="175">
        <f>Assumptions!$G$55*Assumptions!$G$46*INDEX(Demand!I$9:I$1040, MATCH($C571, Demand!$B$9:$B$1040,0))</f>
        <v>60.91385416666666</v>
      </c>
      <c r="J571" s="175">
        <f>Assumptions!$G$55*Assumptions!$G$46*INDEX(Demand!J$9:J$1040, MATCH($C571, Demand!$B$9:$B$1040,0))</f>
        <v>61.015208333333327</v>
      </c>
      <c r="K571" s="175">
        <f>Assumptions!$G$55*Assumptions!$G$46*INDEX(Demand!K$9:K$1040, MATCH($C571, Demand!$B$9:$B$1040,0))</f>
        <v>61.31927083333332</v>
      </c>
      <c r="L571" s="175">
        <f>Assumptions!$G$55*Assumptions!$G$46*INDEX(Demand!L$9:L$1040, MATCH($C571, Demand!$B$9:$B$1040,0))</f>
        <v>61.623333333333321</v>
      </c>
      <c r="M571" s="175">
        <f>Assumptions!$G$55*Assumptions!$G$46*INDEX(Demand!M$9:M$1040, MATCH($C571, Demand!$B$9:$B$1040,0))</f>
        <v>61.623333333333321</v>
      </c>
      <c r="N571" s="175">
        <f>Assumptions!$G$55*Assumptions!$G$46*INDEX(Demand!N$9:N$1040, MATCH($C571, Demand!$B$9:$B$1040,0))</f>
        <v>61.623333333333321</v>
      </c>
      <c r="O571" s="175">
        <f>Assumptions!$G$55*Assumptions!$G$46*INDEX(Demand!O$9:O$1040, MATCH($C571, Demand!$B$9:$B$1040,0))</f>
        <v>61.623333333333321</v>
      </c>
      <c r="P571" s="175">
        <f>Assumptions!$G$55*Assumptions!$G$46*INDEX(Demand!P$9:P$1040, MATCH($C571, Demand!$B$9:$B$1040,0))</f>
        <v>61.623333333333321</v>
      </c>
      <c r="Q571" s="175">
        <f>Assumptions!$G$55*Assumptions!$G$46*INDEX(Demand!Q$9:Q$1040, MATCH($C571, Demand!$B$9:$B$1040,0))</f>
        <v>61.623333333333321</v>
      </c>
      <c r="R571" s="175">
        <f>Assumptions!$G$55*Assumptions!$G$46*INDEX(Demand!R$9:R$1040, MATCH($C571, Demand!$B$9:$B$1040,0))</f>
        <v>61.623333333333321</v>
      </c>
      <c r="S571" s="175">
        <f>Assumptions!$G$55*Assumptions!$G$46*INDEX(Demand!S$9:S$1040, MATCH($C571, Demand!$B$9:$B$1040,0))</f>
        <v>61.623333333333321</v>
      </c>
      <c r="T571" s="175">
        <f>Assumptions!$G$55*Assumptions!$G$46*INDEX(Demand!T$9:T$1040, MATCH($C571, Demand!$B$9:$B$1040,0))</f>
        <v>61.623333333333321</v>
      </c>
      <c r="U571" s="175">
        <f>Assumptions!$G$55*Assumptions!$G$46*INDEX(Demand!U$9:U$1040, MATCH($C571, Demand!$B$9:$B$1040,0))</f>
        <v>61.623333333333321</v>
      </c>
      <c r="V571" s="175">
        <f>Assumptions!$G$55*Assumptions!$G$46*INDEX(Demand!V$9:V$1040, MATCH($C571, Demand!$B$9:$B$1040,0))</f>
        <v>61.623333333333321</v>
      </c>
      <c r="W571" s="175">
        <f>Assumptions!$G$55*Assumptions!$G$46*INDEX(Demand!W$9:W$1040, MATCH($C571, Demand!$B$9:$B$1040,0))</f>
        <v>61.623333333333321</v>
      </c>
      <c r="X571" s="175">
        <f>Assumptions!$G$55*Assumptions!$G$46*INDEX(Demand!X$9:X$1040, MATCH($C571, Demand!$B$9:$B$1040,0))</f>
        <v>61.623333333333321</v>
      </c>
    </row>
    <row r="572" spans="2:24" s="1" customFormat="1" x14ac:dyDescent="0.2">
      <c r="B572" s="220">
        <f>'Span data'!B573</f>
        <v>10460433</v>
      </c>
      <c r="C572" s="169" t="str">
        <f>'Span data'!C573</f>
        <v>MRO005</v>
      </c>
      <c r="D572" s="162"/>
      <c r="E572" s="175">
        <f>Assumptions!$G$55*Assumptions!$G$46*INDEX(Demand!E$9:E$1040, MATCH($C572, Demand!$B$9:$B$1040,0))</f>
        <v>59.900312499999991</v>
      </c>
      <c r="F572" s="175">
        <f>Assumptions!$G$55*Assumptions!$G$46*INDEX(Demand!F$9:F$1040, MATCH($C572, Demand!$B$9:$B$1040,0))</f>
        <v>60.204374999999999</v>
      </c>
      <c r="G572" s="175">
        <f>Assumptions!$G$55*Assumptions!$G$46*INDEX(Demand!G$9:G$1040, MATCH($C572, Demand!$B$9:$B$1040,0))</f>
        <v>60.609791666666666</v>
      </c>
      <c r="H572" s="175">
        <f>Assumptions!$G$55*Assumptions!$G$46*INDEX(Demand!H$9:H$1040, MATCH($C572, Demand!$B$9:$B$1040,0))</f>
        <v>60.91385416666666</v>
      </c>
      <c r="I572" s="175">
        <f>Assumptions!$G$55*Assumptions!$G$46*INDEX(Demand!I$9:I$1040, MATCH($C572, Demand!$B$9:$B$1040,0))</f>
        <v>60.91385416666666</v>
      </c>
      <c r="J572" s="175">
        <f>Assumptions!$G$55*Assumptions!$G$46*INDEX(Demand!J$9:J$1040, MATCH($C572, Demand!$B$9:$B$1040,0))</f>
        <v>61.015208333333327</v>
      </c>
      <c r="K572" s="175">
        <f>Assumptions!$G$55*Assumptions!$G$46*INDEX(Demand!K$9:K$1040, MATCH($C572, Demand!$B$9:$B$1040,0))</f>
        <v>61.31927083333332</v>
      </c>
      <c r="L572" s="175">
        <f>Assumptions!$G$55*Assumptions!$G$46*INDEX(Demand!L$9:L$1040, MATCH($C572, Demand!$B$9:$B$1040,0))</f>
        <v>61.623333333333321</v>
      </c>
      <c r="M572" s="175">
        <f>Assumptions!$G$55*Assumptions!$G$46*INDEX(Demand!M$9:M$1040, MATCH($C572, Demand!$B$9:$B$1040,0))</f>
        <v>61.623333333333321</v>
      </c>
      <c r="N572" s="175">
        <f>Assumptions!$G$55*Assumptions!$G$46*INDEX(Demand!N$9:N$1040, MATCH($C572, Demand!$B$9:$B$1040,0))</f>
        <v>61.623333333333321</v>
      </c>
      <c r="O572" s="175">
        <f>Assumptions!$G$55*Assumptions!$G$46*INDEX(Demand!O$9:O$1040, MATCH($C572, Demand!$B$9:$B$1040,0))</f>
        <v>61.623333333333321</v>
      </c>
      <c r="P572" s="175">
        <f>Assumptions!$G$55*Assumptions!$G$46*INDEX(Demand!P$9:P$1040, MATCH($C572, Demand!$B$9:$B$1040,0))</f>
        <v>61.623333333333321</v>
      </c>
      <c r="Q572" s="175">
        <f>Assumptions!$G$55*Assumptions!$G$46*INDEX(Demand!Q$9:Q$1040, MATCH($C572, Demand!$B$9:$B$1040,0))</f>
        <v>61.623333333333321</v>
      </c>
      <c r="R572" s="175">
        <f>Assumptions!$G$55*Assumptions!$G$46*INDEX(Demand!R$9:R$1040, MATCH($C572, Demand!$B$9:$B$1040,0))</f>
        <v>61.623333333333321</v>
      </c>
      <c r="S572" s="175">
        <f>Assumptions!$G$55*Assumptions!$G$46*INDEX(Demand!S$9:S$1040, MATCH($C572, Demand!$B$9:$B$1040,0))</f>
        <v>61.623333333333321</v>
      </c>
      <c r="T572" s="175">
        <f>Assumptions!$G$55*Assumptions!$G$46*INDEX(Demand!T$9:T$1040, MATCH($C572, Demand!$B$9:$B$1040,0))</f>
        <v>61.623333333333321</v>
      </c>
      <c r="U572" s="175">
        <f>Assumptions!$G$55*Assumptions!$G$46*INDEX(Demand!U$9:U$1040, MATCH($C572, Demand!$B$9:$B$1040,0))</f>
        <v>61.623333333333321</v>
      </c>
      <c r="V572" s="175">
        <f>Assumptions!$G$55*Assumptions!$G$46*INDEX(Demand!V$9:V$1040, MATCH($C572, Demand!$B$9:$B$1040,0))</f>
        <v>61.623333333333321</v>
      </c>
      <c r="W572" s="175">
        <f>Assumptions!$G$55*Assumptions!$G$46*INDEX(Demand!W$9:W$1040, MATCH($C572, Demand!$B$9:$B$1040,0))</f>
        <v>61.623333333333321</v>
      </c>
      <c r="X572" s="175">
        <f>Assumptions!$G$55*Assumptions!$G$46*INDEX(Demand!X$9:X$1040, MATCH($C572, Demand!$B$9:$B$1040,0))</f>
        <v>61.623333333333321</v>
      </c>
    </row>
    <row r="573" spans="2:24" s="1" customFormat="1" x14ac:dyDescent="0.2">
      <c r="B573" s="220">
        <f>'Span data'!B574</f>
        <v>10461431</v>
      </c>
      <c r="C573" s="169" t="str">
        <f>'Span data'!C574</f>
        <v>CHA006</v>
      </c>
      <c r="D573" s="162"/>
      <c r="E573" s="175">
        <f>Assumptions!$G$55*Assumptions!$G$46*INDEX(Demand!E$9:E$1040, MATCH($C573, Demand!$B$9:$B$1040,0))</f>
        <v>73.785833333333329</v>
      </c>
      <c r="F573" s="175">
        <f>Assumptions!$G$55*Assumptions!$G$46*INDEX(Demand!F$9:F$1040, MATCH($C573, Demand!$B$9:$B$1040,0))</f>
        <v>74.799374999999984</v>
      </c>
      <c r="G573" s="175">
        <f>Assumptions!$G$55*Assumptions!$G$46*INDEX(Demand!G$9:G$1040, MATCH($C573, Demand!$B$9:$B$1040,0))</f>
        <v>76.21833333333332</v>
      </c>
      <c r="H573" s="175">
        <f>Assumptions!$G$55*Assumptions!$G$46*INDEX(Demand!H$9:H$1040, MATCH($C573, Demand!$B$9:$B$1040,0))</f>
        <v>77.130520833333321</v>
      </c>
      <c r="I573" s="175">
        <f>Assumptions!$G$55*Assumptions!$G$46*INDEX(Demand!I$9:I$1040, MATCH($C573, Demand!$B$9:$B$1040,0))</f>
        <v>77.130520833333321</v>
      </c>
      <c r="J573" s="175">
        <f>Assumptions!$G$55*Assumptions!$G$46*INDEX(Demand!J$9:J$1040, MATCH($C573, Demand!$B$9:$B$1040,0))</f>
        <v>77.434583333333322</v>
      </c>
      <c r="K573" s="175">
        <f>Assumptions!$G$55*Assumptions!$G$46*INDEX(Demand!K$9:K$1040, MATCH($C573, Demand!$B$9:$B$1040,0))</f>
        <v>78.853541666666658</v>
      </c>
      <c r="L573" s="175">
        <f>Assumptions!$G$55*Assumptions!$G$46*INDEX(Demand!L$9:L$1040, MATCH($C573, Demand!$B$9:$B$1040,0))</f>
        <v>80.576562499999994</v>
      </c>
      <c r="M573" s="175">
        <f>Assumptions!$G$55*Assumptions!$G$46*INDEX(Demand!M$9:M$1040, MATCH($C573, Demand!$B$9:$B$1040,0))</f>
        <v>80.373854166666661</v>
      </c>
      <c r="N573" s="175">
        <f>Assumptions!$G$55*Assumptions!$G$46*INDEX(Demand!N$9:N$1040, MATCH($C573, Demand!$B$9:$B$1040,0))</f>
        <v>80.373854166666661</v>
      </c>
      <c r="O573" s="175">
        <f>Assumptions!$G$55*Assumptions!$G$46*INDEX(Demand!O$9:O$1040, MATCH($C573, Demand!$B$9:$B$1040,0))</f>
        <v>80.373854166666661</v>
      </c>
      <c r="P573" s="175">
        <f>Assumptions!$G$55*Assumptions!$G$46*INDEX(Demand!P$9:P$1040, MATCH($C573, Demand!$B$9:$B$1040,0))</f>
        <v>80.373854166666661</v>
      </c>
      <c r="Q573" s="175">
        <f>Assumptions!$G$55*Assumptions!$G$46*INDEX(Demand!Q$9:Q$1040, MATCH($C573, Demand!$B$9:$B$1040,0))</f>
        <v>80.373854166666661</v>
      </c>
      <c r="R573" s="175">
        <f>Assumptions!$G$55*Assumptions!$G$46*INDEX(Demand!R$9:R$1040, MATCH($C573, Demand!$B$9:$B$1040,0))</f>
        <v>80.373854166666661</v>
      </c>
      <c r="S573" s="175">
        <f>Assumptions!$G$55*Assumptions!$G$46*INDEX(Demand!S$9:S$1040, MATCH($C573, Demand!$B$9:$B$1040,0))</f>
        <v>80.373854166666661</v>
      </c>
      <c r="T573" s="175">
        <f>Assumptions!$G$55*Assumptions!$G$46*INDEX(Demand!T$9:T$1040, MATCH($C573, Demand!$B$9:$B$1040,0))</f>
        <v>80.373854166666661</v>
      </c>
      <c r="U573" s="175">
        <f>Assumptions!$G$55*Assumptions!$G$46*INDEX(Demand!U$9:U$1040, MATCH($C573, Demand!$B$9:$B$1040,0))</f>
        <v>80.373854166666661</v>
      </c>
      <c r="V573" s="175">
        <f>Assumptions!$G$55*Assumptions!$G$46*INDEX(Demand!V$9:V$1040, MATCH($C573, Demand!$B$9:$B$1040,0))</f>
        <v>80.373854166666661</v>
      </c>
      <c r="W573" s="175">
        <f>Assumptions!$G$55*Assumptions!$G$46*INDEX(Demand!W$9:W$1040, MATCH($C573, Demand!$B$9:$B$1040,0))</f>
        <v>80.373854166666661</v>
      </c>
      <c r="X573" s="175">
        <f>Assumptions!$G$55*Assumptions!$G$46*INDEX(Demand!X$9:X$1040, MATCH($C573, Demand!$B$9:$B$1040,0))</f>
        <v>80.373854166666661</v>
      </c>
    </row>
    <row r="574" spans="2:24" s="1" customFormat="1" x14ac:dyDescent="0.2">
      <c r="B574" s="220">
        <f>'Span data'!B575</f>
        <v>10462669</v>
      </c>
      <c r="C574" s="169" t="str">
        <f>'Span data'!C575</f>
        <v>CME015</v>
      </c>
      <c r="D574" s="162"/>
      <c r="E574" s="175">
        <f>Assumptions!$G$55*Assumptions!$G$46*INDEX(Demand!E$9:E$1040, MATCH($C574, Demand!$B$9:$B$1040,0))</f>
        <v>88.887604166666662</v>
      </c>
      <c r="F574" s="175">
        <f>Assumptions!$G$55*Assumptions!$G$46*INDEX(Demand!F$9:F$1040, MATCH($C574, Demand!$B$9:$B$1040,0))</f>
        <v>88.887604166666662</v>
      </c>
      <c r="G574" s="175">
        <f>Assumptions!$G$55*Assumptions!$G$46*INDEX(Demand!G$9:G$1040, MATCH($C574, Demand!$B$9:$B$1040,0))</f>
        <v>89.59708333333333</v>
      </c>
      <c r="H574" s="175">
        <f>Assumptions!$G$55*Assumptions!$G$46*INDEX(Demand!H$9:H$1040, MATCH($C574, Demand!$B$9:$B$1040,0))</f>
        <v>90.306562499999998</v>
      </c>
      <c r="I574" s="175">
        <f>Assumptions!$G$55*Assumptions!$G$46*INDEX(Demand!I$9:I$1040, MATCH($C574, Demand!$B$9:$B$1040,0))</f>
        <v>90.205208333333317</v>
      </c>
      <c r="J574" s="175">
        <f>Assumptions!$G$55*Assumptions!$G$46*INDEX(Demand!J$9:J$1040, MATCH($C574, Demand!$B$9:$B$1040,0))</f>
        <v>90.002499999999998</v>
      </c>
      <c r="K574" s="175">
        <f>Assumptions!$G$55*Assumptions!$G$46*INDEX(Demand!K$9:K$1040, MATCH($C574, Demand!$B$9:$B$1040,0))</f>
        <v>90.914687499999999</v>
      </c>
      <c r="L574" s="175">
        <f>Assumptions!$G$55*Assumptions!$G$46*INDEX(Demand!L$9:L$1040, MATCH($C574, Demand!$B$9:$B$1040,0))</f>
        <v>92.029583333333335</v>
      </c>
      <c r="M574" s="175">
        <f>Assumptions!$G$55*Assumptions!$G$46*INDEX(Demand!M$9:M$1040, MATCH($C574, Demand!$B$9:$B$1040,0))</f>
        <v>92.434999999999988</v>
      </c>
      <c r="N574" s="175">
        <f>Assumptions!$G$55*Assumptions!$G$46*INDEX(Demand!N$9:N$1040, MATCH($C574, Demand!$B$9:$B$1040,0))</f>
        <v>92.434999999999988</v>
      </c>
      <c r="O574" s="175">
        <f>Assumptions!$G$55*Assumptions!$G$46*INDEX(Demand!O$9:O$1040, MATCH($C574, Demand!$B$9:$B$1040,0))</f>
        <v>92.434999999999988</v>
      </c>
      <c r="P574" s="175">
        <f>Assumptions!$G$55*Assumptions!$G$46*INDEX(Demand!P$9:P$1040, MATCH($C574, Demand!$B$9:$B$1040,0))</f>
        <v>92.434999999999988</v>
      </c>
      <c r="Q574" s="175">
        <f>Assumptions!$G$55*Assumptions!$G$46*INDEX(Demand!Q$9:Q$1040, MATCH($C574, Demand!$B$9:$B$1040,0))</f>
        <v>92.434999999999988</v>
      </c>
      <c r="R574" s="175">
        <f>Assumptions!$G$55*Assumptions!$G$46*INDEX(Demand!R$9:R$1040, MATCH($C574, Demand!$B$9:$B$1040,0))</f>
        <v>92.434999999999988</v>
      </c>
      <c r="S574" s="175">
        <f>Assumptions!$G$55*Assumptions!$G$46*INDEX(Demand!S$9:S$1040, MATCH($C574, Demand!$B$9:$B$1040,0))</f>
        <v>92.434999999999988</v>
      </c>
      <c r="T574" s="175">
        <f>Assumptions!$G$55*Assumptions!$G$46*INDEX(Demand!T$9:T$1040, MATCH($C574, Demand!$B$9:$B$1040,0))</f>
        <v>92.434999999999988</v>
      </c>
      <c r="U574" s="175">
        <f>Assumptions!$G$55*Assumptions!$G$46*INDEX(Demand!U$9:U$1040, MATCH($C574, Demand!$B$9:$B$1040,0))</f>
        <v>92.434999999999988</v>
      </c>
      <c r="V574" s="175">
        <f>Assumptions!$G$55*Assumptions!$G$46*INDEX(Demand!V$9:V$1040, MATCH($C574, Demand!$B$9:$B$1040,0))</f>
        <v>92.434999999999988</v>
      </c>
      <c r="W574" s="175">
        <f>Assumptions!$G$55*Assumptions!$G$46*INDEX(Demand!W$9:W$1040, MATCH($C574, Demand!$B$9:$B$1040,0))</f>
        <v>92.434999999999988</v>
      </c>
      <c r="X574" s="175">
        <f>Assumptions!$G$55*Assumptions!$G$46*INDEX(Demand!X$9:X$1040, MATCH($C574, Demand!$B$9:$B$1040,0))</f>
        <v>92.434999999999988</v>
      </c>
    </row>
    <row r="575" spans="2:24" s="1" customFormat="1" x14ac:dyDescent="0.2">
      <c r="B575" s="220">
        <f>'Span data'!B576</f>
        <v>10462672</v>
      </c>
      <c r="C575" s="169" t="str">
        <f>'Span data'!C576</f>
        <v>CME015</v>
      </c>
      <c r="D575" s="162"/>
      <c r="E575" s="175">
        <f>Assumptions!$G$55*Assumptions!$G$46*INDEX(Demand!E$9:E$1040, MATCH($C575, Demand!$B$9:$B$1040,0))</f>
        <v>88.887604166666662</v>
      </c>
      <c r="F575" s="175">
        <f>Assumptions!$G$55*Assumptions!$G$46*INDEX(Demand!F$9:F$1040, MATCH($C575, Demand!$B$9:$B$1040,0))</f>
        <v>88.887604166666662</v>
      </c>
      <c r="G575" s="175">
        <f>Assumptions!$G$55*Assumptions!$G$46*INDEX(Demand!G$9:G$1040, MATCH($C575, Demand!$B$9:$B$1040,0))</f>
        <v>89.59708333333333</v>
      </c>
      <c r="H575" s="175">
        <f>Assumptions!$G$55*Assumptions!$G$46*INDEX(Demand!H$9:H$1040, MATCH($C575, Demand!$B$9:$B$1040,0))</f>
        <v>90.306562499999998</v>
      </c>
      <c r="I575" s="175">
        <f>Assumptions!$G$55*Assumptions!$G$46*INDEX(Demand!I$9:I$1040, MATCH($C575, Demand!$B$9:$B$1040,0))</f>
        <v>90.205208333333317</v>
      </c>
      <c r="J575" s="175">
        <f>Assumptions!$G$55*Assumptions!$G$46*INDEX(Demand!J$9:J$1040, MATCH($C575, Demand!$B$9:$B$1040,0))</f>
        <v>90.002499999999998</v>
      </c>
      <c r="K575" s="175">
        <f>Assumptions!$G$55*Assumptions!$G$46*INDEX(Demand!K$9:K$1040, MATCH($C575, Demand!$B$9:$B$1040,0))</f>
        <v>90.914687499999999</v>
      </c>
      <c r="L575" s="175">
        <f>Assumptions!$G$55*Assumptions!$G$46*INDEX(Demand!L$9:L$1040, MATCH($C575, Demand!$B$9:$B$1040,0))</f>
        <v>92.029583333333335</v>
      </c>
      <c r="M575" s="175">
        <f>Assumptions!$G$55*Assumptions!$G$46*INDEX(Demand!M$9:M$1040, MATCH($C575, Demand!$B$9:$B$1040,0))</f>
        <v>92.434999999999988</v>
      </c>
      <c r="N575" s="175">
        <f>Assumptions!$G$55*Assumptions!$G$46*INDEX(Demand!N$9:N$1040, MATCH($C575, Demand!$B$9:$B$1040,0))</f>
        <v>92.434999999999988</v>
      </c>
      <c r="O575" s="175">
        <f>Assumptions!$G$55*Assumptions!$G$46*INDEX(Demand!O$9:O$1040, MATCH($C575, Demand!$B$9:$B$1040,0))</f>
        <v>92.434999999999988</v>
      </c>
      <c r="P575" s="175">
        <f>Assumptions!$G$55*Assumptions!$G$46*INDEX(Demand!P$9:P$1040, MATCH($C575, Demand!$B$9:$B$1040,0))</f>
        <v>92.434999999999988</v>
      </c>
      <c r="Q575" s="175">
        <f>Assumptions!$G$55*Assumptions!$G$46*INDEX(Demand!Q$9:Q$1040, MATCH($C575, Demand!$B$9:$B$1040,0))</f>
        <v>92.434999999999988</v>
      </c>
      <c r="R575" s="175">
        <f>Assumptions!$G$55*Assumptions!$G$46*INDEX(Demand!R$9:R$1040, MATCH($C575, Demand!$B$9:$B$1040,0))</f>
        <v>92.434999999999988</v>
      </c>
      <c r="S575" s="175">
        <f>Assumptions!$G$55*Assumptions!$G$46*INDEX(Demand!S$9:S$1040, MATCH($C575, Demand!$B$9:$B$1040,0))</f>
        <v>92.434999999999988</v>
      </c>
      <c r="T575" s="175">
        <f>Assumptions!$G$55*Assumptions!$G$46*INDEX(Demand!T$9:T$1040, MATCH($C575, Demand!$B$9:$B$1040,0))</f>
        <v>92.434999999999988</v>
      </c>
      <c r="U575" s="175">
        <f>Assumptions!$G$55*Assumptions!$G$46*INDEX(Demand!U$9:U$1040, MATCH($C575, Demand!$B$9:$B$1040,0))</f>
        <v>92.434999999999988</v>
      </c>
      <c r="V575" s="175">
        <f>Assumptions!$G$55*Assumptions!$G$46*INDEX(Demand!V$9:V$1040, MATCH($C575, Demand!$B$9:$B$1040,0))</f>
        <v>92.434999999999988</v>
      </c>
      <c r="W575" s="175">
        <f>Assumptions!$G$55*Assumptions!$G$46*INDEX(Demand!W$9:W$1040, MATCH($C575, Demand!$B$9:$B$1040,0))</f>
        <v>92.434999999999988</v>
      </c>
      <c r="X575" s="175">
        <f>Assumptions!$G$55*Assumptions!$G$46*INDEX(Demand!X$9:X$1040, MATCH($C575, Demand!$B$9:$B$1040,0))</f>
        <v>92.434999999999988</v>
      </c>
    </row>
    <row r="576" spans="2:24" s="1" customFormat="1" x14ac:dyDescent="0.2">
      <c r="B576" s="220">
        <f>'Span data'!B577</f>
        <v>10464607</v>
      </c>
      <c r="C576" s="169" t="str">
        <f>'Span data'!C577</f>
        <v>STN011</v>
      </c>
      <c r="D576" s="162"/>
      <c r="E576" s="175">
        <f>Assumptions!$G$55*Assumptions!$G$46*INDEX(Demand!E$9:E$1040, MATCH($C576, Demand!$B$9:$B$1040,0))</f>
        <v>73.887187499999982</v>
      </c>
      <c r="F576" s="175">
        <f>Assumptions!$G$55*Assumptions!$G$46*INDEX(Demand!F$9:F$1040, MATCH($C576, Demand!$B$9:$B$1040,0))</f>
        <v>74.191249999999997</v>
      </c>
      <c r="G576" s="175">
        <f>Assumptions!$G$55*Assumptions!$G$46*INDEX(Demand!G$9:G$1040, MATCH($C576, Demand!$B$9:$B$1040,0))</f>
        <v>74.90072916666665</v>
      </c>
      <c r="H576" s="175">
        <f>Assumptions!$G$55*Assumptions!$G$46*INDEX(Demand!H$9:H$1040, MATCH($C576, Demand!$B$9:$B$1040,0))</f>
        <v>75.306145833333332</v>
      </c>
      <c r="I576" s="175">
        <f>Assumptions!$G$55*Assumptions!$G$46*INDEX(Demand!I$9:I$1040, MATCH($C576, Demand!$B$9:$B$1040,0))</f>
        <v>75.407499999999999</v>
      </c>
      <c r="J576" s="175">
        <f>Assumptions!$G$55*Assumptions!$G$46*INDEX(Demand!J$9:J$1040, MATCH($C576, Demand!$B$9:$B$1040,0))</f>
        <v>75.610208333333318</v>
      </c>
      <c r="K576" s="175">
        <f>Assumptions!$G$55*Assumptions!$G$46*INDEX(Demand!K$9:K$1040, MATCH($C576, Demand!$B$9:$B$1040,0))</f>
        <v>76.421041666666653</v>
      </c>
      <c r="L576" s="175">
        <f>Assumptions!$G$55*Assumptions!$G$46*INDEX(Demand!L$9:L$1040, MATCH($C576, Demand!$B$9:$B$1040,0))</f>
        <v>77.535937499999989</v>
      </c>
      <c r="M576" s="175">
        <f>Assumptions!$G$55*Assumptions!$G$46*INDEX(Demand!M$9:M$1040, MATCH($C576, Demand!$B$9:$B$1040,0))</f>
        <v>77.535937499999989</v>
      </c>
      <c r="N576" s="175">
        <f>Assumptions!$G$55*Assumptions!$G$46*INDEX(Demand!N$9:N$1040, MATCH($C576, Demand!$B$9:$B$1040,0))</f>
        <v>77.535937499999989</v>
      </c>
      <c r="O576" s="175">
        <f>Assumptions!$G$55*Assumptions!$G$46*INDEX(Demand!O$9:O$1040, MATCH($C576, Demand!$B$9:$B$1040,0))</f>
        <v>77.535937499999989</v>
      </c>
      <c r="P576" s="175">
        <f>Assumptions!$G$55*Assumptions!$G$46*INDEX(Demand!P$9:P$1040, MATCH($C576, Demand!$B$9:$B$1040,0))</f>
        <v>77.535937499999989</v>
      </c>
      <c r="Q576" s="175">
        <f>Assumptions!$G$55*Assumptions!$G$46*INDEX(Demand!Q$9:Q$1040, MATCH($C576, Demand!$B$9:$B$1040,0))</f>
        <v>77.535937499999989</v>
      </c>
      <c r="R576" s="175">
        <f>Assumptions!$G$55*Assumptions!$G$46*INDEX(Demand!R$9:R$1040, MATCH($C576, Demand!$B$9:$B$1040,0))</f>
        <v>77.535937499999989</v>
      </c>
      <c r="S576" s="175">
        <f>Assumptions!$G$55*Assumptions!$G$46*INDEX(Demand!S$9:S$1040, MATCH($C576, Demand!$B$9:$B$1040,0))</f>
        <v>77.535937499999989</v>
      </c>
      <c r="T576" s="175">
        <f>Assumptions!$G$55*Assumptions!$G$46*INDEX(Demand!T$9:T$1040, MATCH($C576, Demand!$B$9:$B$1040,0))</f>
        <v>77.535937499999989</v>
      </c>
      <c r="U576" s="175">
        <f>Assumptions!$G$55*Assumptions!$G$46*INDEX(Demand!U$9:U$1040, MATCH($C576, Demand!$B$9:$B$1040,0))</f>
        <v>77.535937499999989</v>
      </c>
      <c r="V576" s="175">
        <f>Assumptions!$G$55*Assumptions!$G$46*INDEX(Demand!V$9:V$1040, MATCH($C576, Demand!$B$9:$B$1040,0))</f>
        <v>77.535937499999989</v>
      </c>
      <c r="W576" s="175">
        <f>Assumptions!$G$55*Assumptions!$G$46*INDEX(Demand!W$9:W$1040, MATCH($C576, Demand!$B$9:$B$1040,0))</f>
        <v>77.535937499999989</v>
      </c>
      <c r="X576" s="175">
        <f>Assumptions!$G$55*Assumptions!$G$46*INDEX(Demand!X$9:X$1040, MATCH($C576, Demand!$B$9:$B$1040,0))</f>
        <v>77.535937499999989</v>
      </c>
    </row>
    <row r="577" spans="2:24" s="1" customFormat="1" x14ac:dyDescent="0.2">
      <c r="B577" s="220">
        <f>'Span data'!B578</f>
        <v>10464701</v>
      </c>
      <c r="C577" s="169" t="str">
        <f>'Span data'!C578</f>
        <v>STN011</v>
      </c>
      <c r="D577" s="162"/>
      <c r="E577" s="175">
        <f>Assumptions!$G$55*Assumptions!$G$46*INDEX(Demand!E$9:E$1040, MATCH($C577, Demand!$B$9:$B$1040,0))</f>
        <v>73.887187499999982</v>
      </c>
      <c r="F577" s="175">
        <f>Assumptions!$G$55*Assumptions!$G$46*INDEX(Demand!F$9:F$1040, MATCH($C577, Demand!$B$9:$B$1040,0))</f>
        <v>74.191249999999997</v>
      </c>
      <c r="G577" s="175">
        <f>Assumptions!$G$55*Assumptions!$G$46*INDEX(Demand!G$9:G$1040, MATCH($C577, Demand!$B$9:$B$1040,0))</f>
        <v>74.90072916666665</v>
      </c>
      <c r="H577" s="175">
        <f>Assumptions!$G$55*Assumptions!$G$46*INDEX(Demand!H$9:H$1040, MATCH($C577, Demand!$B$9:$B$1040,0))</f>
        <v>75.306145833333332</v>
      </c>
      <c r="I577" s="175">
        <f>Assumptions!$G$55*Assumptions!$G$46*INDEX(Demand!I$9:I$1040, MATCH($C577, Demand!$B$9:$B$1040,0))</f>
        <v>75.407499999999999</v>
      </c>
      <c r="J577" s="175">
        <f>Assumptions!$G$55*Assumptions!$G$46*INDEX(Demand!J$9:J$1040, MATCH($C577, Demand!$B$9:$B$1040,0))</f>
        <v>75.610208333333318</v>
      </c>
      <c r="K577" s="175">
        <f>Assumptions!$G$55*Assumptions!$G$46*INDEX(Demand!K$9:K$1040, MATCH($C577, Demand!$B$9:$B$1040,0))</f>
        <v>76.421041666666653</v>
      </c>
      <c r="L577" s="175">
        <f>Assumptions!$G$55*Assumptions!$G$46*INDEX(Demand!L$9:L$1040, MATCH($C577, Demand!$B$9:$B$1040,0))</f>
        <v>77.535937499999989</v>
      </c>
      <c r="M577" s="175">
        <f>Assumptions!$G$55*Assumptions!$G$46*INDEX(Demand!M$9:M$1040, MATCH($C577, Demand!$B$9:$B$1040,0))</f>
        <v>77.535937499999989</v>
      </c>
      <c r="N577" s="175">
        <f>Assumptions!$G$55*Assumptions!$G$46*INDEX(Demand!N$9:N$1040, MATCH($C577, Demand!$B$9:$B$1040,0))</f>
        <v>77.535937499999989</v>
      </c>
      <c r="O577" s="175">
        <f>Assumptions!$G$55*Assumptions!$G$46*INDEX(Demand!O$9:O$1040, MATCH($C577, Demand!$B$9:$B$1040,0))</f>
        <v>77.535937499999989</v>
      </c>
      <c r="P577" s="175">
        <f>Assumptions!$G$55*Assumptions!$G$46*INDEX(Demand!P$9:P$1040, MATCH($C577, Demand!$B$9:$B$1040,0))</f>
        <v>77.535937499999989</v>
      </c>
      <c r="Q577" s="175">
        <f>Assumptions!$G$55*Assumptions!$G$46*INDEX(Demand!Q$9:Q$1040, MATCH($C577, Demand!$B$9:$B$1040,0))</f>
        <v>77.535937499999989</v>
      </c>
      <c r="R577" s="175">
        <f>Assumptions!$G$55*Assumptions!$G$46*INDEX(Demand!R$9:R$1040, MATCH($C577, Demand!$B$9:$B$1040,0))</f>
        <v>77.535937499999989</v>
      </c>
      <c r="S577" s="175">
        <f>Assumptions!$G$55*Assumptions!$G$46*INDEX(Demand!S$9:S$1040, MATCH($C577, Demand!$B$9:$B$1040,0))</f>
        <v>77.535937499999989</v>
      </c>
      <c r="T577" s="175">
        <f>Assumptions!$G$55*Assumptions!$G$46*INDEX(Demand!T$9:T$1040, MATCH($C577, Demand!$B$9:$B$1040,0))</f>
        <v>77.535937499999989</v>
      </c>
      <c r="U577" s="175">
        <f>Assumptions!$G$55*Assumptions!$G$46*INDEX(Demand!U$9:U$1040, MATCH($C577, Demand!$B$9:$B$1040,0))</f>
        <v>77.535937499999989</v>
      </c>
      <c r="V577" s="175">
        <f>Assumptions!$G$55*Assumptions!$G$46*INDEX(Demand!V$9:V$1040, MATCH($C577, Demand!$B$9:$B$1040,0))</f>
        <v>77.535937499999989</v>
      </c>
      <c r="W577" s="175">
        <f>Assumptions!$G$55*Assumptions!$G$46*INDEX(Demand!W$9:W$1040, MATCH($C577, Demand!$B$9:$B$1040,0))</f>
        <v>77.535937499999989</v>
      </c>
      <c r="X577" s="175">
        <f>Assumptions!$G$55*Assumptions!$G$46*INDEX(Demand!X$9:X$1040, MATCH($C577, Demand!$B$9:$B$1040,0))</f>
        <v>77.535937499999989</v>
      </c>
    </row>
    <row r="578" spans="2:24" s="1" customFormat="1" x14ac:dyDescent="0.2">
      <c r="B578" s="220">
        <f>'Span data'!B579</f>
        <v>10464822</v>
      </c>
      <c r="C578" s="169" t="str">
        <f>'Span data'!C579</f>
        <v>MNA034</v>
      </c>
      <c r="D578" s="162"/>
      <c r="E578" s="175">
        <f>Assumptions!$G$55*Assumptions!$G$46*INDEX(Demand!E$9:E$1040, MATCH($C578, Demand!$B$9:$B$1040,0))</f>
        <v>66.79239583333333</v>
      </c>
      <c r="F578" s="175">
        <f>Assumptions!$G$55*Assumptions!$G$46*INDEX(Demand!F$9:F$1040, MATCH($C578, Demand!$B$9:$B$1040,0))</f>
        <v>67.400520833333331</v>
      </c>
      <c r="G578" s="175">
        <f>Assumptions!$G$55*Assumptions!$G$46*INDEX(Demand!G$9:G$1040, MATCH($C578, Demand!$B$9:$B$1040,0))</f>
        <v>68.211354166666666</v>
      </c>
      <c r="H578" s="175">
        <f>Assumptions!$G$55*Assumptions!$G$46*INDEX(Demand!H$9:H$1040, MATCH($C578, Demand!$B$9:$B$1040,0))</f>
        <v>68.718124999999986</v>
      </c>
      <c r="I578" s="175">
        <f>Assumptions!$G$55*Assumptions!$G$46*INDEX(Demand!I$9:I$1040, MATCH($C578, Demand!$B$9:$B$1040,0))</f>
        <v>68.718124999999986</v>
      </c>
      <c r="J578" s="175">
        <f>Assumptions!$G$55*Assumptions!$G$46*INDEX(Demand!J$9:J$1040, MATCH($C578, Demand!$B$9:$B$1040,0))</f>
        <v>68.920833333333334</v>
      </c>
      <c r="K578" s="175">
        <f>Assumptions!$G$55*Assumptions!$G$46*INDEX(Demand!K$9:K$1040, MATCH($C578, Demand!$B$9:$B$1040,0))</f>
        <v>69.833020833333322</v>
      </c>
      <c r="L578" s="175">
        <f>Assumptions!$G$55*Assumptions!$G$46*INDEX(Demand!L$9:L$1040, MATCH($C578, Demand!$B$9:$B$1040,0))</f>
        <v>70.846562500000005</v>
      </c>
      <c r="M578" s="175">
        <f>Assumptions!$G$55*Assumptions!$G$46*INDEX(Demand!M$9:M$1040, MATCH($C578, Demand!$B$9:$B$1040,0))</f>
        <v>70.643854166666657</v>
      </c>
      <c r="N578" s="175">
        <f>Assumptions!$G$55*Assumptions!$G$46*INDEX(Demand!N$9:N$1040, MATCH($C578, Demand!$B$9:$B$1040,0))</f>
        <v>70.643854166666657</v>
      </c>
      <c r="O578" s="175">
        <f>Assumptions!$G$55*Assumptions!$G$46*INDEX(Demand!O$9:O$1040, MATCH($C578, Demand!$B$9:$B$1040,0))</f>
        <v>70.643854166666657</v>
      </c>
      <c r="P578" s="175">
        <f>Assumptions!$G$55*Assumptions!$G$46*INDEX(Demand!P$9:P$1040, MATCH($C578, Demand!$B$9:$B$1040,0))</f>
        <v>70.643854166666657</v>
      </c>
      <c r="Q578" s="175">
        <f>Assumptions!$G$55*Assumptions!$G$46*INDEX(Demand!Q$9:Q$1040, MATCH($C578, Demand!$B$9:$B$1040,0))</f>
        <v>70.643854166666657</v>
      </c>
      <c r="R578" s="175">
        <f>Assumptions!$G$55*Assumptions!$G$46*INDEX(Demand!R$9:R$1040, MATCH($C578, Demand!$B$9:$B$1040,0))</f>
        <v>70.643854166666657</v>
      </c>
      <c r="S578" s="175">
        <f>Assumptions!$G$55*Assumptions!$G$46*INDEX(Demand!S$9:S$1040, MATCH($C578, Demand!$B$9:$B$1040,0))</f>
        <v>70.643854166666657</v>
      </c>
      <c r="T578" s="175">
        <f>Assumptions!$G$55*Assumptions!$G$46*INDEX(Demand!T$9:T$1040, MATCH($C578, Demand!$B$9:$B$1040,0))</f>
        <v>70.643854166666657</v>
      </c>
      <c r="U578" s="175">
        <f>Assumptions!$G$55*Assumptions!$G$46*INDEX(Demand!U$9:U$1040, MATCH($C578, Demand!$B$9:$B$1040,0))</f>
        <v>70.643854166666657</v>
      </c>
      <c r="V578" s="175">
        <f>Assumptions!$G$55*Assumptions!$G$46*INDEX(Demand!V$9:V$1040, MATCH($C578, Demand!$B$9:$B$1040,0))</f>
        <v>70.643854166666657</v>
      </c>
      <c r="W578" s="175">
        <f>Assumptions!$G$55*Assumptions!$G$46*INDEX(Demand!W$9:W$1040, MATCH($C578, Demand!$B$9:$B$1040,0))</f>
        <v>70.643854166666657</v>
      </c>
      <c r="X578" s="175">
        <f>Assumptions!$G$55*Assumptions!$G$46*INDEX(Demand!X$9:X$1040, MATCH($C578, Demand!$B$9:$B$1040,0))</f>
        <v>70.643854166666657</v>
      </c>
    </row>
    <row r="579" spans="2:24" s="1" customFormat="1" x14ac:dyDescent="0.2">
      <c r="B579" s="220">
        <f>'Span data'!B580</f>
        <v>10464823</v>
      </c>
      <c r="C579" s="169" t="str">
        <f>'Span data'!C580</f>
        <v>MNA034</v>
      </c>
      <c r="D579" s="162"/>
      <c r="E579" s="175">
        <f>Assumptions!$G$55*Assumptions!$G$46*INDEX(Demand!E$9:E$1040, MATCH($C579, Demand!$B$9:$B$1040,0))</f>
        <v>66.79239583333333</v>
      </c>
      <c r="F579" s="175">
        <f>Assumptions!$G$55*Assumptions!$G$46*INDEX(Demand!F$9:F$1040, MATCH($C579, Demand!$B$9:$B$1040,0))</f>
        <v>67.400520833333331</v>
      </c>
      <c r="G579" s="175">
        <f>Assumptions!$G$55*Assumptions!$G$46*INDEX(Demand!G$9:G$1040, MATCH($C579, Demand!$B$9:$B$1040,0))</f>
        <v>68.211354166666666</v>
      </c>
      <c r="H579" s="175">
        <f>Assumptions!$G$55*Assumptions!$G$46*INDEX(Demand!H$9:H$1040, MATCH($C579, Demand!$B$9:$B$1040,0))</f>
        <v>68.718124999999986</v>
      </c>
      <c r="I579" s="175">
        <f>Assumptions!$G$55*Assumptions!$G$46*INDEX(Demand!I$9:I$1040, MATCH($C579, Demand!$B$9:$B$1040,0))</f>
        <v>68.718124999999986</v>
      </c>
      <c r="J579" s="175">
        <f>Assumptions!$G$55*Assumptions!$G$46*INDEX(Demand!J$9:J$1040, MATCH($C579, Demand!$B$9:$B$1040,0))</f>
        <v>68.920833333333334</v>
      </c>
      <c r="K579" s="175">
        <f>Assumptions!$G$55*Assumptions!$G$46*INDEX(Demand!K$9:K$1040, MATCH($C579, Demand!$B$9:$B$1040,0))</f>
        <v>69.833020833333322</v>
      </c>
      <c r="L579" s="175">
        <f>Assumptions!$G$55*Assumptions!$G$46*INDEX(Demand!L$9:L$1040, MATCH($C579, Demand!$B$9:$B$1040,0))</f>
        <v>70.846562500000005</v>
      </c>
      <c r="M579" s="175">
        <f>Assumptions!$G$55*Assumptions!$G$46*INDEX(Demand!M$9:M$1040, MATCH($C579, Demand!$B$9:$B$1040,0))</f>
        <v>70.643854166666657</v>
      </c>
      <c r="N579" s="175">
        <f>Assumptions!$G$55*Assumptions!$G$46*INDEX(Demand!N$9:N$1040, MATCH($C579, Demand!$B$9:$B$1040,0))</f>
        <v>70.643854166666657</v>
      </c>
      <c r="O579" s="175">
        <f>Assumptions!$G$55*Assumptions!$G$46*INDEX(Demand!O$9:O$1040, MATCH($C579, Demand!$B$9:$B$1040,0))</f>
        <v>70.643854166666657</v>
      </c>
      <c r="P579" s="175">
        <f>Assumptions!$G$55*Assumptions!$G$46*INDEX(Demand!P$9:P$1040, MATCH($C579, Demand!$B$9:$B$1040,0))</f>
        <v>70.643854166666657</v>
      </c>
      <c r="Q579" s="175">
        <f>Assumptions!$G$55*Assumptions!$G$46*INDEX(Demand!Q$9:Q$1040, MATCH($C579, Demand!$B$9:$B$1040,0))</f>
        <v>70.643854166666657</v>
      </c>
      <c r="R579" s="175">
        <f>Assumptions!$G$55*Assumptions!$G$46*INDEX(Demand!R$9:R$1040, MATCH($C579, Demand!$B$9:$B$1040,0))</f>
        <v>70.643854166666657</v>
      </c>
      <c r="S579" s="175">
        <f>Assumptions!$G$55*Assumptions!$G$46*INDEX(Demand!S$9:S$1040, MATCH($C579, Demand!$B$9:$B$1040,0))</f>
        <v>70.643854166666657</v>
      </c>
      <c r="T579" s="175">
        <f>Assumptions!$G$55*Assumptions!$G$46*INDEX(Demand!T$9:T$1040, MATCH($C579, Demand!$B$9:$B$1040,0))</f>
        <v>70.643854166666657</v>
      </c>
      <c r="U579" s="175">
        <f>Assumptions!$G$55*Assumptions!$G$46*INDEX(Demand!U$9:U$1040, MATCH($C579, Demand!$B$9:$B$1040,0))</f>
        <v>70.643854166666657</v>
      </c>
      <c r="V579" s="175">
        <f>Assumptions!$G$55*Assumptions!$G$46*INDEX(Demand!V$9:V$1040, MATCH($C579, Demand!$B$9:$B$1040,0))</f>
        <v>70.643854166666657</v>
      </c>
      <c r="W579" s="175">
        <f>Assumptions!$G$55*Assumptions!$G$46*INDEX(Demand!W$9:W$1040, MATCH($C579, Demand!$B$9:$B$1040,0))</f>
        <v>70.643854166666657</v>
      </c>
      <c r="X579" s="175">
        <f>Assumptions!$G$55*Assumptions!$G$46*INDEX(Demand!X$9:X$1040, MATCH($C579, Demand!$B$9:$B$1040,0))</f>
        <v>70.643854166666657</v>
      </c>
    </row>
    <row r="580" spans="2:24" s="1" customFormat="1" x14ac:dyDescent="0.2">
      <c r="B580" s="220">
        <f>'Span data'!B581</f>
        <v>10465191</v>
      </c>
      <c r="C580" s="169" t="str">
        <f>'Span data'!C581</f>
        <v>MNA021</v>
      </c>
      <c r="D580" s="162"/>
      <c r="E580" s="175">
        <f>Assumptions!$G$55*Assumptions!$G$46*INDEX(Demand!E$9:E$1040, MATCH($C580, Demand!$B$9:$B$1040,0))</f>
        <v>89.394374999999997</v>
      </c>
      <c r="F580" s="175">
        <f>Assumptions!$G$55*Assumptions!$G$46*INDEX(Demand!F$9:F$1040, MATCH($C580, Demand!$B$9:$B$1040,0))</f>
        <v>89.394374999999997</v>
      </c>
      <c r="G580" s="175">
        <f>Assumptions!$G$55*Assumptions!$G$46*INDEX(Demand!G$9:G$1040, MATCH($C580, Demand!$B$9:$B$1040,0))</f>
        <v>89.698437499999997</v>
      </c>
      <c r="H580" s="175">
        <f>Assumptions!$G$55*Assumptions!$G$46*INDEX(Demand!H$9:H$1040, MATCH($C580, Demand!$B$9:$B$1040,0))</f>
        <v>89.79979166666665</v>
      </c>
      <c r="I580" s="175">
        <f>Assumptions!$G$55*Assumptions!$G$46*INDEX(Demand!I$9:I$1040, MATCH($C580, Demand!$B$9:$B$1040,0))</f>
        <v>89.495729166666663</v>
      </c>
      <c r="J580" s="175">
        <f>Assumptions!$G$55*Assumptions!$G$46*INDEX(Demand!J$9:J$1040, MATCH($C580, Demand!$B$9:$B$1040,0))</f>
        <v>89.29302083333333</v>
      </c>
      <c r="K580" s="175">
        <f>Assumptions!$G$55*Assumptions!$G$46*INDEX(Demand!K$9:K$1040, MATCH($C580, Demand!$B$9:$B$1040,0))</f>
        <v>89.79979166666665</v>
      </c>
      <c r="L580" s="175">
        <f>Assumptions!$G$55*Assumptions!$G$46*INDEX(Demand!L$9:L$1040, MATCH($C580, Demand!$B$9:$B$1040,0))</f>
        <v>90.407916666666665</v>
      </c>
      <c r="M580" s="175">
        <f>Assumptions!$G$55*Assumptions!$G$46*INDEX(Demand!M$9:M$1040, MATCH($C580, Demand!$B$9:$B$1040,0))</f>
        <v>90.103854166666665</v>
      </c>
      <c r="N580" s="175">
        <f>Assumptions!$G$55*Assumptions!$G$46*INDEX(Demand!N$9:N$1040, MATCH($C580, Demand!$B$9:$B$1040,0))</f>
        <v>90.103854166666665</v>
      </c>
      <c r="O580" s="175">
        <f>Assumptions!$G$55*Assumptions!$G$46*INDEX(Demand!O$9:O$1040, MATCH($C580, Demand!$B$9:$B$1040,0))</f>
        <v>90.103854166666665</v>
      </c>
      <c r="P580" s="175">
        <f>Assumptions!$G$55*Assumptions!$G$46*INDEX(Demand!P$9:P$1040, MATCH($C580, Demand!$B$9:$B$1040,0))</f>
        <v>90.103854166666665</v>
      </c>
      <c r="Q580" s="175">
        <f>Assumptions!$G$55*Assumptions!$G$46*INDEX(Demand!Q$9:Q$1040, MATCH($C580, Demand!$B$9:$B$1040,0))</f>
        <v>90.103854166666665</v>
      </c>
      <c r="R580" s="175">
        <f>Assumptions!$G$55*Assumptions!$G$46*INDEX(Demand!R$9:R$1040, MATCH($C580, Demand!$B$9:$B$1040,0))</f>
        <v>90.103854166666665</v>
      </c>
      <c r="S580" s="175">
        <f>Assumptions!$G$55*Assumptions!$G$46*INDEX(Demand!S$9:S$1040, MATCH($C580, Demand!$B$9:$B$1040,0))</f>
        <v>90.103854166666665</v>
      </c>
      <c r="T580" s="175">
        <f>Assumptions!$G$55*Assumptions!$G$46*INDEX(Demand!T$9:T$1040, MATCH($C580, Demand!$B$9:$B$1040,0))</f>
        <v>90.103854166666665</v>
      </c>
      <c r="U580" s="175">
        <f>Assumptions!$G$55*Assumptions!$G$46*INDEX(Demand!U$9:U$1040, MATCH($C580, Demand!$B$9:$B$1040,0))</f>
        <v>90.103854166666665</v>
      </c>
      <c r="V580" s="175">
        <f>Assumptions!$G$55*Assumptions!$G$46*INDEX(Demand!V$9:V$1040, MATCH($C580, Demand!$B$9:$B$1040,0))</f>
        <v>90.103854166666665</v>
      </c>
      <c r="W580" s="175">
        <f>Assumptions!$G$55*Assumptions!$G$46*INDEX(Demand!W$9:W$1040, MATCH($C580, Demand!$B$9:$B$1040,0))</f>
        <v>90.103854166666665</v>
      </c>
      <c r="X580" s="175">
        <f>Assumptions!$G$55*Assumptions!$G$46*INDEX(Demand!X$9:X$1040, MATCH($C580, Demand!$B$9:$B$1040,0))</f>
        <v>90.103854166666665</v>
      </c>
    </row>
    <row r="581" spans="2:24" s="1" customFormat="1" x14ac:dyDescent="0.2">
      <c r="B581" s="220">
        <f>'Span data'!B582</f>
        <v>10465192</v>
      </c>
      <c r="C581" s="169" t="str">
        <f>'Span data'!C582</f>
        <v>MNA021</v>
      </c>
      <c r="D581" s="162"/>
      <c r="E581" s="175">
        <f>Assumptions!$G$55*Assumptions!$G$46*INDEX(Demand!E$9:E$1040, MATCH($C581, Demand!$B$9:$B$1040,0))</f>
        <v>89.394374999999997</v>
      </c>
      <c r="F581" s="175">
        <f>Assumptions!$G$55*Assumptions!$G$46*INDEX(Demand!F$9:F$1040, MATCH($C581, Demand!$B$9:$B$1040,0))</f>
        <v>89.394374999999997</v>
      </c>
      <c r="G581" s="175">
        <f>Assumptions!$G$55*Assumptions!$G$46*INDEX(Demand!G$9:G$1040, MATCH($C581, Demand!$B$9:$B$1040,0))</f>
        <v>89.698437499999997</v>
      </c>
      <c r="H581" s="175">
        <f>Assumptions!$G$55*Assumptions!$G$46*INDEX(Demand!H$9:H$1040, MATCH($C581, Demand!$B$9:$B$1040,0))</f>
        <v>89.79979166666665</v>
      </c>
      <c r="I581" s="175">
        <f>Assumptions!$G$55*Assumptions!$G$46*INDEX(Demand!I$9:I$1040, MATCH($C581, Demand!$B$9:$B$1040,0))</f>
        <v>89.495729166666663</v>
      </c>
      <c r="J581" s="175">
        <f>Assumptions!$G$55*Assumptions!$G$46*INDEX(Demand!J$9:J$1040, MATCH($C581, Demand!$B$9:$B$1040,0))</f>
        <v>89.29302083333333</v>
      </c>
      <c r="K581" s="175">
        <f>Assumptions!$G$55*Assumptions!$G$46*INDEX(Demand!K$9:K$1040, MATCH($C581, Demand!$B$9:$B$1040,0))</f>
        <v>89.79979166666665</v>
      </c>
      <c r="L581" s="175">
        <f>Assumptions!$G$55*Assumptions!$G$46*INDEX(Demand!L$9:L$1040, MATCH($C581, Demand!$B$9:$B$1040,0))</f>
        <v>90.407916666666665</v>
      </c>
      <c r="M581" s="175">
        <f>Assumptions!$G$55*Assumptions!$G$46*INDEX(Demand!M$9:M$1040, MATCH($C581, Demand!$B$9:$B$1040,0))</f>
        <v>90.103854166666665</v>
      </c>
      <c r="N581" s="175">
        <f>Assumptions!$G$55*Assumptions!$G$46*INDEX(Demand!N$9:N$1040, MATCH($C581, Demand!$B$9:$B$1040,0))</f>
        <v>90.103854166666665</v>
      </c>
      <c r="O581" s="175">
        <f>Assumptions!$G$55*Assumptions!$G$46*INDEX(Demand!O$9:O$1040, MATCH($C581, Demand!$B$9:$B$1040,0))</f>
        <v>90.103854166666665</v>
      </c>
      <c r="P581" s="175">
        <f>Assumptions!$G$55*Assumptions!$G$46*INDEX(Demand!P$9:P$1040, MATCH($C581, Demand!$B$9:$B$1040,0))</f>
        <v>90.103854166666665</v>
      </c>
      <c r="Q581" s="175">
        <f>Assumptions!$G$55*Assumptions!$G$46*INDEX(Demand!Q$9:Q$1040, MATCH($C581, Demand!$B$9:$B$1040,0))</f>
        <v>90.103854166666665</v>
      </c>
      <c r="R581" s="175">
        <f>Assumptions!$G$55*Assumptions!$G$46*INDEX(Demand!R$9:R$1040, MATCH($C581, Demand!$B$9:$B$1040,0))</f>
        <v>90.103854166666665</v>
      </c>
      <c r="S581" s="175">
        <f>Assumptions!$G$55*Assumptions!$G$46*INDEX(Demand!S$9:S$1040, MATCH($C581, Demand!$B$9:$B$1040,0))</f>
        <v>90.103854166666665</v>
      </c>
      <c r="T581" s="175">
        <f>Assumptions!$G$55*Assumptions!$G$46*INDEX(Demand!T$9:T$1040, MATCH($C581, Demand!$B$9:$B$1040,0))</f>
        <v>90.103854166666665</v>
      </c>
      <c r="U581" s="175">
        <f>Assumptions!$G$55*Assumptions!$G$46*INDEX(Demand!U$9:U$1040, MATCH($C581, Demand!$B$9:$B$1040,0))</f>
        <v>90.103854166666665</v>
      </c>
      <c r="V581" s="175">
        <f>Assumptions!$G$55*Assumptions!$G$46*INDEX(Demand!V$9:V$1040, MATCH($C581, Demand!$B$9:$B$1040,0))</f>
        <v>90.103854166666665</v>
      </c>
      <c r="W581" s="175">
        <f>Assumptions!$G$55*Assumptions!$G$46*INDEX(Demand!W$9:W$1040, MATCH($C581, Demand!$B$9:$B$1040,0))</f>
        <v>90.103854166666665</v>
      </c>
      <c r="X581" s="175">
        <f>Assumptions!$G$55*Assumptions!$G$46*INDEX(Demand!X$9:X$1040, MATCH($C581, Demand!$B$9:$B$1040,0))</f>
        <v>90.103854166666665</v>
      </c>
    </row>
    <row r="582" spans="2:24" s="1" customFormat="1" x14ac:dyDescent="0.2">
      <c r="B582" s="220">
        <f>'Span data'!B583</f>
        <v>10465193</v>
      </c>
      <c r="C582" s="169" t="str">
        <f>'Span data'!C583</f>
        <v>MNA021</v>
      </c>
      <c r="D582" s="162"/>
      <c r="E582" s="175">
        <f>Assumptions!$G$55*Assumptions!$G$46*INDEX(Demand!E$9:E$1040, MATCH($C582, Demand!$B$9:$B$1040,0))</f>
        <v>89.394374999999997</v>
      </c>
      <c r="F582" s="175">
        <f>Assumptions!$G$55*Assumptions!$G$46*INDEX(Demand!F$9:F$1040, MATCH($C582, Demand!$B$9:$B$1040,0))</f>
        <v>89.394374999999997</v>
      </c>
      <c r="G582" s="175">
        <f>Assumptions!$G$55*Assumptions!$G$46*INDEX(Demand!G$9:G$1040, MATCH($C582, Demand!$B$9:$B$1040,0))</f>
        <v>89.698437499999997</v>
      </c>
      <c r="H582" s="175">
        <f>Assumptions!$G$55*Assumptions!$G$46*INDEX(Demand!H$9:H$1040, MATCH($C582, Demand!$B$9:$B$1040,0))</f>
        <v>89.79979166666665</v>
      </c>
      <c r="I582" s="175">
        <f>Assumptions!$G$55*Assumptions!$G$46*INDEX(Demand!I$9:I$1040, MATCH($C582, Demand!$B$9:$B$1040,0))</f>
        <v>89.495729166666663</v>
      </c>
      <c r="J582" s="175">
        <f>Assumptions!$G$55*Assumptions!$G$46*INDEX(Demand!J$9:J$1040, MATCH($C582, Demand!$B$9:$B$1040,0))</f>
        <v>89.29302083333333</v>
      </c>
      <c r="K582" s="175">
        <f>Assumptions!$G$55*Assumptions!$G$46*INDEX(Demand!K$9:K$1040, MATCH($C582, Demand!$B$9:$B$1040,0))</f>
        <v>89.79979166666665</v>
      </c>
      <c r="L582" s="175">
        <f>Assumptions!$G$55*Assumptions!$G$46*INDEX(Demand!L$9:L$1040, MATCH($C582, Demand!$B$9:$B$1040,0))</f>
        <v>90.407916666666665</v>
      </c>
      <c r="M582" s="175">
        <f>Assumptions!$G$55*Assumptions!$G$46*INDEX(Demand!M$9:M$1040, MATCH($C582, Demand!$B$9:$B$1040,0))</f>
        <v>90.103854166666665</v>
      </c>
      <c r="N582" s="175">
        <f>Assumptions!$G$55*Assumptions!$G$46*INDEX(Demand!N$9:N$1040, MATCH($C582, Demand!$B$9:$B$1040,0))</f>
        <v>90.103854166666665</v>
      </c>
      <c r="O582" s="175">
        <f>Assumptions!$G$55*Assumptions!$G$46*INDEX(Demand!O$9:O$1040, MATCH($C582, Demand!$B$9:$B$1040,0))</f>
        <v>90.103854166666665</v>
      </c>
      <c r="P582" s="175">
        <f>Assumptions!$G$55*Assumptions!$G$46*INDEX(Demand!P$9:P$1040, MATCH($C582, Demand!$B$9:$B$1040,0))</f>
        <v>90.103854166666665</v>
      </c>
      <c r="Q582" s="175">
        <f>Assumptions!$G$55*Assumptions!$G$46*INDEX(Demand!Q$9:Q$1040, MATCH($C582, Demand!$B$9:$B$1040,0))</f>
        <v>90.103854166666665</v>
      </c>
      <c r="R582" s="175">
        <f>Assumptions!$G$55*Assumptions!$G$46*INDEX(Demand!R$9:R$1040, MATCH($C582, Demand!$B$9:$B$1040,0))</f>
        <v>90.103854166666665</v>
      </c>
      <c r="S582" s="175">
        <f>Assumptions!$G$55*Assumptions!$G$46*INDEX(Demand!S$9:S$1040, MATCH($C582, Demand!$B$9:$B$1040,0))</f>
        <v>90.103854166666665</v>
      </c>
      <c r="T582" s="175">
        <f>Assumptions!$G$55*Assumptions!$G$46*INDEX(Demand!T$9:T$1040, MATCH($C582, Demand!$B$9:$B$1040,0))</f>
        <v>90.103854166666665</v>
      </c>
      <c r="U582" s="175">
        <f>Assumptions!$G$55*Assumptions!$G$46*INDEX(Demand!U$9:U$1040, MATCH($C582, Demand!$B$9:$B$1040,0))</f>
        <v>90.103854166666665</v>
      </c>
      <c r="V582" s="175">
        <f>Assumptions!$G$55*Assumptions!$G$46*INDEX(Demand!V$9:V$1040, MATCH($C582, Demand!$B$9:$B$1040,0))</f>
        <v>90.103854166666665</v>
      </c>
      <c r="W582" s="175">
        <f>Assumptions!$G$55*Assumptions!$G$46*INDEX(Demand!W$9:W$1040, MATCH($C582, Demand!$B$9:$B$1040,0))</f>
        <v>90.103854166666665</v>
      </c>
      <c r="X582" s="175">
        <f>Assumptions!$G$55*Assumptions!$G$46*INDEX(Demand!X$9:X$1040, MATCH($C582, Demand!$B$9:$B$1040,0))</f>
        <v>90.103854166666665</v>
      </c>
    </row>
    <row r="583" spans="2:24" s="1" customFormat="1" x14ac:dyDescent="0.2">
      <c r="B583" s="220">
        <f>'Span data'!B584</f>
        <v>10466002</v>
      </c>
      <c r="C583" s="169" t="str">
        <f>'Span data'!C584</f>
        <v>MNA034</v>
      </c>
      <c r="D583" s="162"/>
      <c r="E583" s="175">
        <f>Assumptions!$G$55*Assumptions!$G$46*INDEX(Demand!E$9:E$1040, MATCH($C583, Demand!$B$9:$B$1040,0))</f>
        <v>66.79239583333333</v>
      </c>
      <c r="F583" s="175">
        <f>Assumptions!$G$55*Assumptions!$G$46*INDEX(Demand!F$9:F$1040, MATCH($C583, Demand!$B$9:$B$1040,0))</f>
        <v>67.400520833333331</v>
      </c>
      <c r="G583" s="175">
        <f>Assumptions!$G$55*Assumptions!$G$46*INDEX(Demand!G$9:G$1040, MATCH($C583, Demand!$B$9:$B$1040,0))</f>
        <v>68.211354166666666</v>
      </c>
      <c r="H583" s="175">
        <f>Assumptions!$G$55*Assumptions!$G$46*INDEX(Demand!H$9:H$1040, MATCH($C583, Demand!$B$9:$B$1040,0))</f>
        <v>68.718124999999986</v>
      </c>
      <c r="I583" s="175">
        <f>Assumptions!$G$55*Assumptions!$G$46*INDEX(Demand!I$9:I$1040, MATCH($C583, Demand!$B$9:$B$1040,0))</f>
        <v>68.718124999999986</v>
      </c>
      <c r="J583" s="175">
        <f>Assumptions!$G$55*Assumptions!$G$46*INDEX(Demand!J$9:J$1040, MATCH($C583, Demand!$B$9:$B$1040,0))</f>
        <v>68.920833333333334</v>
      </c>
      <c r="K583" s="175">
        <f>Assumptions!$G$55*Assumptions!$G$46*INDEX(Demand!K$9:K$1040, MATCH($C583, Demand!$B$9:$B$1040,0))</f>
        <v>69.833020833333322</v>
      </c>
      <c r="L583" s="175">
        <f>Assumptions!$G$55*Assumptions!$G$46*INDEX(Demand!L$9:L$1040, MATCH($C583, Demand!$B$9:$B$1040,0))</f>
        <v>70.846562500000005</v>
      </c>
      <c r="M583" s="175">
        <f>Assumptions!$G$55*Assumptions!$G$46*INDEX(Demand!M$9:M$1040, MATCH($C583, Demand!$B$9:$B$1040,0))</f>
        <v>70.643854166666657</v>
      </c>
      <c r="N583" s="175">
        <f>Assumptions!$G$55*Assumptions!$G$46*INDEX(Demand!N$9:N$1040, MATCH($C583, Demand!$B$9:$B$1040,0))</f>
        <v>70.643854166666657</v>
      </c>
      <c r="O583" s="175">
        <f>Assumptions!$G$55*Assumptions!$G$46*INDEX(Demand!O$9:O$1040, MATCH($C583, Demand!$B$9:$B$1040,0))</f>
        <v>70.643854166666657</v>
      </c>
      <c r="P583" s="175">
        <f>Assumptions!$G$55*Assumptions!$G$46*INDEX(Demand!P$9:P$1040, MATCH($C583, Demand!$B$9:$B$1040,0))</f>
        <v>70.643854166666657</v>
      </c>
      <c r="Q583" s="175">
        <f>Assumptions!$G$55*Assumptions!$G$46*INDEX(Demand!Q$9:Q$1040, MATCH($C583, Demand!$B$9:$B$1040,0))</f>
        <v>70.643854166666657</v>
      </c>
      <c r="R583" s="175">
        <f>Assumptions!$G$55*Assumptions!$G$46*INDEX(Demand!R$9:R$1040, MATCH($C583, Demand!$B$9:$B$1040,0))</f>
        <v>70.643854166666657</v>
      </c>
      <c r="S583" s="175">
        <f>Assumptions!$G$55*Assumptions!$G$46*INDEX(Demand!S$9:S$1040, MATCH($C583, Demand!$B$9:$B$1040,0))</f>
        <v>70.643854166666657</v>
      </c>
      <c r="T583" s="175">
        <f>Assumptions!$G$55*Assumptions!$G$46*INDEX(Demand!T$9:T$1040, MATCH($C583, Demand!$B$9:$B$1040,0))</f>
        <v>70.643854166666657</v>
      </c>
      <c r="U583" s="175">
        <f>Assumptions!$G$55*Assumptions!$G$46*INDEX(Demand!U$9:U$1040, MATCH($C583, Demand!$B$9:$B$1040,0))</f>
        <v>70.643854166666657</v>
      </c>
      <c r="V583" s="175">
        <f>Assumptions!$G$55*Assumptions!$G$46*INDEX(Demand!V$9:V$1040, MATCH($C583, Demand!$B$9:$B$1040,0))</f>
        <v>70.643854166666657</v>
      </c>
      <c r="W583" s="175">
        <f>Assumptions!$G$55*Assumptions!$G$46*INDEX(Demand!W$9:W$1040, MATCH($C583, Demand!$B$9:$B$1040,0))</f>
        <v>70.643854166666657</v>
      </c>
      <c r="X583" s="175">
        <f>Assumptions!$G$55*Assumptions!$G$46*INDEX(Demand!X$9:X$1040, MATCH($C583, Demand!$B$9:$B$1040,0))</f>
        <v>70.643854166666657</v>
      </c>
    </row>
    <row r="584" spans="2:24" s="1" customFormat="1" x14ac:dyDescent="0.2">
      <c r="B584" s="220">
        <f>'Span data'!B585</f>
        <v>10466004</v>
      </c>
      <c r="C584" s="169" t="str">
        <f>'Span data'!C585</f>
        <v>MNA034</v>
      </c>
      <c r="D584" s="162"/>
      <c r="E584" s="175">
        <f>Assumptions!$G$55*Assumptions!$G$46*INDEX(Demand!E$9:E$1040, MATCH($C584, Demand!$B$9:$B$1040,0))</f>
        <v>66.79239583333333</v>
      </c>
      <c r="F584" s="175">
        <f>Assumptions!$G$55*Assumptions!$G$46*INDEX(Demand!F$9:F$1040, MATCH($C584, Demand!$B$9:$B$1040,0))</f>
        <v>67.400520833333331</v>
      </c>
      <c r="G584" s="175">
        <f>Assumptions!$G$55*Assumptions!$G$46*INDEX(Demand!G$9:G$1040, MATCH($C584, Demand!$B$9:$B$1040,0))</f>
        <v>68.211354166666666</v>
      </c>
      <c r="H584" s="175">
        <f>Assumptions!$G$55*Assumptions!$G$46*INDEX(Demand!H$9:H$1040, MATCH($C584, Demand!$B$9:$B$1040,0))</f>
        <v>68.718124999999986</v>
      </c>
      <c r="I584" s="175">
        <f>Assumptions!$G$55*Assumptions!$G$46*INDEX(Demand!I$9:I$1040, MATCH($C584, Demand!$B$9:$B$1040,0))</f>
        <v>68.718124999999986</v>
      </c>
      <c r="J584" s="175">
        <f>Assumptions!$G$55*Assumptions!$G$46*INDEX(Demand!J$9:J$1040, MATCH($C584, Demand!$B$9:$B$1040,0))</f>
        <v>68.920833333333334</v>
      </c>
      <c r="K584" s="175">
        <f>Assumptions!$G$55*Assumptions!$G$46*INDEX(Demand!K$9:K$1040, MATCH($C584, Demand!$B$9:$B$1040,0))</f>
        <v>69.833020833333322</v>
      </c>
      <c r="L584" s="175">
        <f>Assumptions!$G$55*Assumptions!$G$46*INDEX(Demand!L$9:L$1040, MATCH($C584, Demand!$B$9:$B$1040,0))</f>
        <v>70.846562500000005</v>
      </c>
      <c r="M584" s="175">
        <f>Assumptions!$G$55*Assumptions!$G$46*INDEX(Demand!M$9:M$1040, MATCH($C584, Demand!$B$9:$B$1040,0))</f>
        <v>70.643854166666657</v>
      </c>
      <c r="N584" s="175">
        <f>Assumptions!$G$55*Assumptions!$G$46*INDEX(Demand!N$9:N$1040, MATCH($C584, Demand!$B$9:$B$1040,0))</f>
        <v>70.643854166666657</v>
      </c>
      <c r="O584" s="175">
        <f>Assumptions!$G$55*Assumptions!$G$46*INDEX(Demand!O$9:O$1040, MATCH($C584, Demand!$B$9:$B$1040,0))</f>
        <v>70.643854166666657</v>
      </c>
      <c r="P584" s="175">
        <f>Assumptions!$G$55*Assumptions!$G$46*INDEX(Demand!P$9:P$1040, MATCH($C584, Demand!$B$9:$B$1040,0))</f>
        <v>70.643854166666657</v>
      </c>
      <c r="Q584" s="175">
        <f>Assumptions!$G$55*Assumptions!$G$46*INDEX(Demand!Q$9:Q$1040, MATCH($C584, Demand!$B$9:$B$1040,0))</f>
        <v>70.643854166666657</v>
      </c>
      <c r="R584" s="175">
        <f>Assumptions!$G$55*Assumptions!$G$46*INDEX(Demand!R$9:R$1040, MATCH($C584, Demand!$B$9:$B$1040,0))</f>
        <v>70.643854166666657</v>
      </c>
      <c r="S584" s="175">
        <f>Assumptions!$G$55*Assumptions!$G$46*INDEX(Demand!S$9:S$1040, MATCH($C584, Demand!$B$9:$B$1040,0))</f>
        <v>70.643854166666657</v>
      </c>
      <c r="T584" s="175">
        <f>Assumptions!$G$55*Assumptions!$G$46*INDEX(Demand!T$9:T$1040, MATCH($C584, Demand!$B$9:$B$1040,0))</f>
        <v>70.643854166666657</v>
      </c>
      <c r="U584" s="175">
        <f>Assumptions!$G$55*Assumptions!$G$46*INDEX(Demand!U$9:U$1040, MATCH($C584, Demand!$B$9:$B$1040,0))</f>
        <v>70.643854166666657</v>
      </c>
      <c r="V584" s="175">
        <f>Assumptions!$G$55*Assumptions!$G$46*INDEX(Demand!V$9:V$1040, MATCH($C584, Demand!$B$9:$B$1040,0))</f>
        <v>70.643854166666657</v>
      </c>
      <c r="W584" s="175">
        <f>Assumptions!$G$55*Assumptions!$G$46*INDEX(Demand!W$9:W$1040, MATCH($C584, Demand!$B$9:$B$1040,0))</f>
        <v>70.643854166666657</v>
      </c>
      <c r="X584" s="175">
        <f>Assumptions!$G$55*Assumptions!$G$46*INDEX(Demand!X$9:X$1040, MATCH($C584, Demand!$B$9:$B$1040,0))</f>
        <v>70.643854166666657</v>
      </c>
    </row>
    <row r="585" spans="2:24" s="1" customFormat="1" x14ac:dyDescent="0.2">
      <c r="B585" s="220">
        <f>'Span data'!B586</f>
        <v>10466061</v>
      </c>
      <c r="C585" s="169" t="str">
        <f>'Span data'!C586</f>
        <v>MNA021</v>
      </c>
      <c r="D585" s="162"/>
      <c r="E585" s="175">
        <f>Assumptions!$G$55*Assumptions!$G$46*INDEX(Demand!E$9:E$1040, MATCH($C585, Demand!$B$9:$B$1040,0))</f>
        <v>89.394374999999997</v>
      </c>
      <c r="F585" s="175">
        <f>Assumptions!$G$55*Assumptions!$G$46*INDEX(Demand!F$9:F$1040, MATCH($C585, Demand!$B$9:$B$1040,0))</f>
        <v>89.394374999999997</v>
      </c>
      <c r="G585" s="175">
        <f>Assumptions!$G$55*Assumptions!$G$46*INDEX(Demand!G$9:G$1040, MATCH($C585, Demand!$B$9:$B$1040,0))</f>
        <v>89.698437499999997</v>
      </c>
      <c r="H585" s="175">
        <f>Assumptions!$G$55*Assumptions!$G$46*INDEX(Demand!H$9:H$1040, MATCH($C585, Demand!$B$9:$B$1040,0))</f>
        <v>89.79979166666665</v>
      </c>
      <c r="I585" s="175">
        <f>Assumptions!$G$55*Assumptions!$G$46*INDEX(Demand!I$9:I$1040, MATCH($C585, Demand!$B$9:$B$1040,0))</f>
        <v>89.495729166666663</v>
      </c>
      <c r="J585" s="175">
        <f>Assumptions!$G$55*Assumptions!$G$46*INDEX(Demand!J$9:J$1040, MATCH($C585, Demand!$B$9:$B$1040,0))</f>
        <v>89.29302083333333</v>
      </c>
      <c r="K585" s="175">
        <f>Assumptions!$G$55*Assumptions!$G$46*INDEX(Demand!K$9:K$1040, MATCH($C585, Demand!$B$9:$B$1040,0))</f>
        <v>89.79979166666665</v>
      </c>
      <c r="L585" s="175">
        <f>Assumptions!$G$55*Assumptions!$G$46*INDEX(Demand!L$9:L$1040, MATCH($C585, Demand!$B$9:$B$1040,0))</f>
        <v>90.407916666666665</v>
      </c>
      <c r="M585" s="175">
        <f>Assumptions!$G$55*Assumptions!$G$46*INDEX(Demand!M$9:M$1040, MATCH($C585, Demand!$B$9:$B$1040,0))</f>
        <v>90.103854166666665</v>
      </c>
      <c r="N585" s="175">
        <f>Assumptions!$G$55*Assumptions!$G$46*INDEX(Demand!N$9:N$1040, MATCH($C585, Demand!$B$9:$B$1040,0))</f>
        <v>90.103854166666665</v>
      </c>
      <c r="O585" s="175">
        <f>Assumptions!$G$55*Assumptions!$G$46*INDEX(Demand!O$9:O$1040, MATCH($C585, Demand!$B$9:$B$1040,0))</f>
        <v>90.103854166666665</v>
      </c>
      <c r="P585" s="175">
        <f>Assumptions!$G$55*Assumptions!$G$46*INDEX(Demand!P$9:P$1040, MATCH($C585, Demand!$B$9:$B$1040,0))</f>
        <v>90.103854166666665</v>
      </c>
      <c r="Q585" s="175">
        <f>Assumptions!$G$55*Assumptions!$G$46*INDEX(Demand!Q$9:Q$1040, MATCH($C585, Demand!$B$9:$B$1040,0))</f>
        <v>90.103854166666665</v>
      </c>
      <c r="R585" s="175">
        <f>Assumptions!$G$55*Assumptions!$G$46*INDEX(Demand!R$9:R$1040, MATCH($C585, Demand!$B$9:$B$1040,0))</f>
        <v>90.103854166666665</v>
      </c>
      <c r="S585" s="175">
        <f>Assumptions!$G$55*Assumptions!$G$46*INDEX(Demand!S$9:S$1040, MATCH($C585, Demand!$B$9:$B$1040,0))</f>
        <v>90.103854166666665</v>
      </c>
      <c r="T585" s="175">
        <f>Assumptions!$G$55*Assumptions!$G$46*INDEX(Demand!T$9:T$1040, MATCH($C585, Demand!$B$9:$B$1040,0))</f>
        <v>90.103854166666665</v>
      </c>
      <c r="U585" s="175">
        <f>Assumptions!$G$55*Assumptions!$G$46*INDEX(Demand!U$9:U$1040, MATCH($C585, Demand!$B$9:$B$1040,0))</f>
        <v>90.103854166666665</v>
      </c>
      <c r="V585" s="175">
        <f>Assumptions!$G$55*Assumptions!$G$46*INDEX(Demand!V$9:V$1040, MATCH($C585, Demand!$B$9:$B$1040,0))</f>
        <v>90.103854166666665</v>
      </c>
      <c r="W585" s="175">
        <f>Assumptions!$G$55*Assumptions!$G$46*INDEX(Demand!W$9:W$1040, MATCH($C585, Demand!$B$9:$B$1040,0))</f>
        <v>90.103854166666665</v>
      </c>
      <c r="X585" s="175">
        <f>Assumptions!$G$55*Assumptions!$G$46*INDEX(Demand!X$9:X$1040, MATCH($C585, Demand!$B$9:$B$1040,0))</f>
        <v>90.103854166666665</v>
      </c>
    </row>
    <row r="586" spans="2:24" s="1" customFormat="1" x14ac:dyDescent="0.2">
      <c r="B586" s="220">
        <f>'Span data'!B587</f>
        <v>10466179</v>
      </c>
      <c r="C586" s="169" t="str">
        <f>'Span data'!C587</f>
        <v>STN012</v>
      </c>
      <c r="D586" s="162"/>
      <c r="E586" s="175">
        <f>Assumptions!$G$55*Assumptions!$G$46*INDEX(Demand!E$9:E$1040, MATCH($C586, Demand!$B$9:$B$1040,0))</f>
        <v>106.72593749999997</v>
      </c>
      <c r="F586" s="175">
        <f>Assumptions!$G$55*Assumptions!$G$46*INDEX(Demand!F$9:F$1040, MATCH($C586, Demand!$B$9:$B$1040,0))</f>
        <v>108.75302083333334</v>
      </c>
      <c r="G586" s="175">
        <f>Assumptions!$G$55*Assumptions!$G$46*INDEX(Demand!G$9:G$1040, MATCH($C586, Demand!$B$9:$B$1040,0))</f>
        <v>111.18552083333333</v>
      </c>
      <c r="H586" s="175">
        <f>Assumptions!$G$55*Assumptions!$G$46*INDEX(Demand!H$9:H$1040, MATCH($C586, Demand!$B$9:$B$1040,0))</f>
        <v>113.41531249999998</v>
      </c>
      <c r="I586" s="175">
        <f>Assumptions!$G$55*Assumptions!$G$46*INDEX(Demand!I$9:I$1040, MATCH($C586, Demand!$B$9:$B$1040,0))</f>
        <v>115.03697916666665</v>
      </c>
      <c r="J586" s="175">
        <f>Assumptions!$G$55*Assumptions!$G$46*INDEX(Demand!J$9:J$1040, MATCH($C586, Demand!$B$9:$B$1040,0))</f>
        <v>116.86135416666666</v>
      </c>
      <c r="K586" s="175">
        <f>Assumptions!$G$55*Assumptions!$G$46*INDEX(Demand!K$9:K$1040, MATCH($C586, Demand!$B$9:$B$1040,0))</f>
        <v>119.80062499999998</v>
      </c>
      <c r="L586" s="175">
        <f>Assumptions!$G$55*Assumptions!$G$46*INDEX(Demand!L$9:L$1040, MATCH($C586, Demand!$B$9:$B$1040,0))</f>
        <v>122.73989583333331</v>
      </c>
      <c r="M586" s="175">
        <f>Assumptions!$G$55*Assumptions!$G$46*INDEX(Demand!M$9:M$1040, MATCH($C586, Demand!$B$9:$B$1040,0))</f>
        <v>124.36156249999998</v>
      </c>
      <c r="N586" s="175">
        <f>Assumptions!$G$55*Assumptions!$G$46*INDEX(Demand!N$9:N$1040, MATCH($C586, Demand!$B$9:$B$1040,0))</f>
        <v>124.36156249999998</v>
      </c>
      <c r="O586" s="175">
        <f>Assumptions!$G$55*Assumptions!$G$46*INDEX(Demand!O$9:O$1040, MATCH($C586, Demand!$B$9:$B$1040,0))</f>
        <v>124.36156249999998</v>
      </c>
      <c r="P586" s="175">
        <f>Assumptions!$G$55*Assumptions!$G$46*INDEX(Demand!P$9:P$1040, MATCH($C586, Demand!$B$9:$B$1040,0))</f>
        <v>124.36156249999998</v>
      </c>
      <c r="Q586" s="175">
        <f>Assumptions!$G$55*Assumptions!$G$46*INDEX(Demand!Q$9:Q$1040, MATCH($C586, Demand!$B$9:$B$1040,0))</f>
        <v>124.36156249999998</v>
      </c>
      <c r="R586" s="175">
        <f>Assumptions!$G$55*Assumptions!$G$46*INDEX(Demand!R$9:R$1040, MATCH($C586, Demand!$B$9:$B$1040,0))</f>
        <v>124.36156249999998</v>
      </c>
      <c r="S586" s="175">
        <f>Assumptions!$G$55*Assumptions!$G$46*INDEX(Demand!S$9:S$1040, MATCH($C586, Demand!$B$9:$B$1040,0))</f>
        <v>124.36156249999998</v>
      </c>
      <c r="T586" s="175">
        <f>Assumptions!$G$55*Assumptions!$G$46*INDEX(Demand!T$9:T$1040, MATCH($C586, Demand!$B$9:$B$1040,0))</f>
        <v>124.36156249999998</v>
      </c>
      <c r="U586" s="175">
        <f>Assumptions!$G$55*Assumptions!$G$46*INDEX(Demand!U$9:U$1040, MATCH($C586, Demand!$B$9:$B$1040,0))</f>
        <v>124.36156249999998</v>
      </c>
      <c r="V586" s="175">
        <f>Assumptions!$G$55*Assumptions!$G$46*INDEX(Demand!V$9:V$1040, MATCH($C586, Demand!$B$9:$B$1040,0))</f>
        <v>124.36156249999998</v>
      </c>
      <c r="W586" s="175">
        <f>Assumptions!$G$55*Assumptions!$G$46*INDEX(Demand!W$9:W$1040, MATCH($C586, Demand!$B$9:$B$1040,0))</f>
        <v>124.36156249999998</v>
      </c>
      <c r="X586" s="175">
        <f>Assumptions!$G$55*Assumptions!$G$46*INDEX(Demand!X$9:X$1040, MATCH($C586, Demand!$B$9:$B$1040,0))</f>
        <v>124.36156249999998</v>
      </c>
    </row>
    <row r="587" spans="2:24" s="1" customFormat="1" x14ac:dyDescent="0.2">
      <c r="B587" s="220">
        <f>'Span data'!B588</f>
        <v>10466185</v>
      </c>
      <c r="C587" s="169" t="str">
        <f>'Span data'!C588</f>
        <v>STN012</v>
      </c>
      <c r="D587" s="162"/>
      <c r="E587" s="175">
        <f>Assumptions!$G$55*Assumptions!$G$46*INDEX(Demand!E$9:E$1040, MATCH($C587, Demand!$B$9:$B$1040,0))</f>
        <v>106.72593749999997</v>
      </c>
      <c r="F587" s="175">
        <f>Assumptions!$G$55*Assumptions!$G$46*INDEX(Demand!F$9:F$1040, MATCH($C587, Demand!$B$9:$B$1040,0))</f>
        <v>108.75302083333334</v>
      </c>
      <c r="G587" s="175">
        <f>Assumptions!$G$55*Assumptions!$G$46*INDEX(Demand!G$9:G$1040, MATCH($C587, Demand!$B$9:$B$1040,0))</f>
        <v>111.18552083333333</v>
      </c>
      <c r="H587" s="175">
        <f>Assumptions!$G$55*Assumptions!$G$46*INDEX(Demand!H$9:H$1040, MATCH($C587, Demand!$B$9:$B$1040,0))</f>
        <v>113.41531249999998</v>
      </c>
      <c r="I587" s="175">
        <f>Assumptions!$G$55*Assumptions!$G$46*INDEX(Demand!I$9:I$1040, MATCH($C587, Demand!$B$9:$B$1040,0))</f>
        <v>115.03697916666665</v>
      </c>
      <c r="J587" s="175">
        <f>Assumptions!$G$55*Assumptions!$G$46*INDEX(Demand!J$9:J$1040, MATCH($C587, Demand!$B$9:$B$1040,0))</f>
        <v>116.86135416666666</v>
      </c>
      <c r="K587" s="175">
        <f>Assumptions!$G$55*Assumptions!$G$46*INDEX(Demand!K$9:K$1040, MATCH($C587, Demand!$B$9:$B$1040,0))</f>
        <v>119.80062499999998</v>
      </c>
      <c r="L587" s="175">
        <f>Assumptions!$G$55*Assumptions!$G$46*INDEX(Demand!L$9:L$1040, MATCH($C587, Demand!$B$9:$B$1040,0))</f>
        <v>122.73989583333331</v>
      </c>
      <c r="M587" s="175">
        <f>Assumptions!$G$55*Assumptions!$G$46*INDEX(Demand!M$9:M$1040, MATCH($C587, Demand!$B$9:$B$1040,0))</f>
        <v>124.36156249999998</v>
      </c>
      <c r="N587" s="175">
        <f>Assumptions!$G$55*Assumptions!$G$46*INDEX(Demand!N$9:N$1040, MATCH($C587, Demand!$B$9:$B$1040,0))</f>
        <v>124.36156249999998</v>
      </c>
      <c r="O587" s="175">
        <f>Assumptions!$G$55*Assumptions!$G$46*INDEX(Demand!O$9:O$1040, MATCH($C587, Demand!$B$9:$B$1040,0))</f>
        <v>124.36156249999998</v>
      </c>
      <c r="P587" s="175">
        <f>Assumptions!$G$55*Assumptions!$G$46*INDEX(Demand!P$9:P$1040, MATCH($C587, Demand!$B$9:$B$1040,0))</f>
        <v>124.36156249999998</v>
      </c>
      <c r="Q587" s="175">
        <f>Assumptions!$G$55*Assumptions!$G$46*INDEX(Demand!Q$9:Q$1040, MATCH($C587, Demand!$B$9:$B$1040,0))</f>
        <v>124.36156249999998</v>
      </c>
      <c r="R587" s="175">
        <f>Assumptions!$G$55*Assumptions!$G$46*INDEX(Demand!R$9:R$1040, MATCH($C587, Demand!$B$9:$B$1040,0))</f>
        <v>124.36156249999998</v>
      </c>
      <c r="S587" s="175">
        <f>Assumptions!$G$55*Assumptions!$G$46*INDEX(Demand!S$9:S$1040, MATCH($C587, Demand!$B$9:$B$1040,0))</f>
        <v>124.36156249999998</v>
      </c>
      <c r="T587" s="175">
        <f>Assumptions!$G$55*Assumptions!$G$46*INDEX(Demand!T$9:T$1040, MATCH($C587, Demand!$B$9:$B$1040,0))</f>
        <v>124.36156249999998</v>
      </c>
      <c r="U587" s="175">
        <f>Assumptions!$G$55*Assumptions!$G$46*INDEX(Demand!U$9:U$1040, MATCH($C587, Demand!$B$9:$B$1040,0))</f>
        <v>124.36156249999998</v>
      </c>
      <c r="V587" s="175">
        <f>Assumptions!$G$55*Assumptions!$G$46*INDEX(Demand!V$9:V$1040, MATCH($C587, Demand!$B$9:$B$1040,0))</f>
        <v>124.36156249999998</v>
      </c>
      <c r="W587" s="175">
        <f>Assumptions!$G$55*Assumptions!$G$46*INDEX(Demand!W$9:W$1040, MATCH($C587, Demand!$B$9:$B$1040,0))</f>
        <v>124.36156249999998</v>
      </c>
      <c r="X587" s="175">
        <f>Assumptions!$G$55*Assumptions!$G$46*INDEX(Demand!X$9:X$1040, MATCH($C587, Demand!$B$9:$B$1040,0))</f>
        <v>124.36156249999998</v>
      </c>
    </row>
    <row r="588" spans="2:24" s="1" customFormat="1" x14ac:dyDescent="0.2">
      <c r="B588" s="220">
        <f>'Span data'!B589</f>
        <v>10466201</v>
      </c>
      <c r="C588" s="169" t="str">
        <f>'Span data'!C589</f>
        <v>STN021</v>
      </c>
      <c r="D588" s="162"/>
      <c r="E588" s="175">
        <f>Assumptions!$G$55*Assumptions!$G$46*INDEX(Demand!E$9:E$1040, MATCH($C588, Demand!$B$9:$B$1040,0))</f>
        <v>61.826041666666661</v>
      </c>
      <c r="F588" s="175">
        <f>Assumptions!$G$55*Assumptions!$G$46*INDEX(Demand!F$9:F$1040, MATCH($C588, Demand!$B$9:$B$1040,0))</f>
        <v>62.636874999999996</v>
      </c>
      <c r="G588" s="175">
        <f>Assumptions!$G$55*Assumptions!$G$46*INDEX(Demand!G$9:G$1040, MATCH($C588, Demand!$B$9:$B$1040,0))</f>
        <v>63.751770833333318</v>
      </c>
      <c r="H588" s="175">
        <f>Assumptions!$G$55*Assumptions!$G$46*INDEX(Demand!H$9:H$1040, MATCH($C588, Demand!$B$9:$B$1040,0))</f>
        <v>64.562604166666659</v>
      </c>
      <c r="I588" s="175">
        <f>Assumptions!$G$55*Assumptions!$G$46*INDEX(Demand!I$9:I$1040, MATCH($C588, Demand!$B$9:$B$1040,0))</f>
        <v>65.272083333333327</v>
      </c>
      <c r="J588" s="175">
        <f>Assumptions!$G$55*Assumptions!$G$46*INDEX(Demand!J$9:J$1040, MATCH($C588, Demand!$B$9:$B$1040,0))</f>
        <v>66.082916666666648</v>
      </c>
      <c r="K588" s="175">
        <f>Assumptions!$G$55*Assumptions!$G$46*INDEX(Demand!K$9:K$1040, MATCH($C588, Demand!$B$9:$B$1040,0))</f>
        <v>67.197812499999998</v>
      </c>
      <c r="L588" s="175">
        <f>Assumptions!$G$55*Assumptions!$G$46*INDEX(Demand!L$9:L$1040, MATCH($C588, Demand!$B$9:$B$1040,0))</f>
        <v>68.515416666666667</v>
      </c>
      <c r="M588" s="175">
        <f>Assumptions!$G$55*Assumptions!$G$46*INDEX(Demand!M$9:M$1040, MATCH($C588, Demand!$B$9:$B$1040,0))</f>
        <v>69.123541666666668</v>
      </c>
      <c r="N588" s="175">
        <f>Assumptions!$G$55*Assumptions!$G$46*INDEX(Demand!N$9:N$1040, MATCH($C588, Demand!$B$9:$B$1040,0))</f>
        <v>69.123541666666668</v>
      </c>
      <c r="O588" s="175">
        <f>Assumptions!$G$55*Assumptions!$G$46*INDEX(Demand!O$9:O$1040, MATCH($C588, Demand!$B$9:$B$1040,0))</f>
        <v>69.123541666666668</v>
      </c>
      <c r="P588" s="175">
        <f>Assumptions!$G$55*Assumptions!$G$46*INDEX(Demand!P$9:P$1040, MATCH($C588, Demand!$B$9:$B$1040,0))</f>
        <v>69.123541666666668</v>
      </c>
      <c r="Q588" s="175">
        <f>Assumptions!$G$55*Assumptions!$G$46*INDEX(Demand!Q$9:Q$1040, MATCH($C588, Demand!$B$9:$B$1040,0))</f>
        <v>69.123541666666668</v>
      </c>
      <c r="R588" s="175">
        <f>Assumptions!$G$55*Assumptions!$G$46*INDEX(Demand!R$9:R$1040, MATCH($C588, Demand!$B$9:$B$1040,0))</f>
        <v>69.123541666666668</v>
      </c>
      <c r="S588" s="175">
        <f>Assumptions!$G$55*Assumptions!$G$46*INDEX(Demand!S$9:S$1040, MATCH($C588, Demand!$B$9:$B$1040,0))</f>
        <v>69.123541666666668</v>
      </c>
      <c r="T588" s="175">
        <f>Assumptions!$G$55*Assumptions!$G$46*INDEX(Demand!T$9:T$1040, MATCH($C588, Demand!$B$9:$B$1040,0))</f>
        <v>69.123541666666668</v>
      </c>
      <c r="U588" s="175">
        <f>Assumptions!$G$55*Assumptions!$G$46*INDEX(Demand!U$9:U$1040, MATCH($C588, Demand!$B$9:$B$1040,0))</f>
        <v>69.123541666666668</v>
      </c>
      <c r="V588" s="175">
        <f>Assumptions!$G$55*Assumptions!$G$46*INDEX(Demand!V$9:V$1040, MATCH($C588, Demand!$B$9:$B$1040,0))</f>
        <v>69.123541666666668</v>
      </c>
      <c r="W588" s="175">
        <f>Assumptions!$G$55*Assumptions!$G$46*INDEX(Demand!W$9:W$1040, MATCH($C588, Demand!$B$9:$B$1040,0))</f>
        <v>69.123541666666668</v>
      </c>
      <c r="X588" s="175">
        <f>Assumptions!$G$55*Assumptions!$G$46*INDEX(Demand!X$9:X$1040, MATCH($C588, Demand!$B$9:$B$1040,0))</f>
        <v>69.123541666666668</v>
      </c>
    </row>
    <row r="589" spans="2:24" s="1" customFormat="1" x14ac:dyDescent="0.2">
      <c r="B589" s="220">
        <f>'Span data'!B590</f>
        <v>10466203</v>
      </c>
      <c r="C589" s="169" t="str">
        <f>'Span data'!C590</f>
        <v>STN021</v>
      </c>
      <c r="D589" s="162"/>
      <c r="E589" s="175">
        <f>Assumptions!$G$55*Assumptions!$G$46*INDEX(Demand!E$9:E$1040, MATCH($C589, Demand!$B$9:$B$1040,0))</f>
        <v>61.826041666666661</v>
      </c>
      <c r="F589" s="175">
        <f>Assumptions!$G$55*Assumptions!$G$46*INDEX(Demand!F$9:F$1040, MATCH($C589, Demand!$B$9:$B$1040,0))</f>
        <v>62.636874999999996</v>
      </c>
      <c r="G589" s="175">
        <f>Assumptions!$G$55*Assumptions!$G$46*INDEX(Demand!G$9:G$1040, MATCH($C589, Demand!$B$9:$B$1040,0))</f>
        <v>63.751770833333318</v>
      </c>
      <c r="H589" s="175">
        <f>Assumptions!$G$55*Assumptions!$G$46*INDEX(Demand!H$9:H$1040, MATCH($C589, Demand!$B$9:$B$1040,0))</f>
        <v>64.562604166666659</v>
      </c>
      <c r="I589" s="175">
        <f>Assumptions!$G$55*Assumptions!$G$46*INDEX(Demand!I$9:I$1040, MATCH($C589, Demand!$B$9:$B$1040,0))</f>
        <v>65.272083333333327</v>
      </c>
      <c r="J589" s="175">
        <f>Assumptions!$G$55*Assumptions!$G$46*INDEX(Demand!J$9:J$1040, MATCH($C589, Demand!$B$9:$B$1040,0))</f>
        <v>66.082916666666648</v>
      </c>
      <c r="K589" s="175">
        <f>Assumptions!$G$55*Assumptions!$G$46*INDEX(Demand!K$9:K$1040, MATCH($C589, Demand!$B$9:$B$1040,0))</f>
        <v>67.197812499999998</v>
      </c>
      <c r="L589" s="175">
        <f>Assumptions!$G$55*Assumptions!$G$46*INDEX(Demand!L$9:L$1040, MATCH($C589, Demand!$B$9:$B$1040,0))</f>
        <v>68.515416666666667</v>
      </c>
      <c r="M589" s="175">
        <f>Assumptions!$G$55*Assumptions!$G$46*INDEX(Demand!M$9:M$1040, MATCH($C589, Demand!$B$9:$B$1040,0))</f>
        <v>69.123541666666668</v>
      </c>
      <c r="N589" s="175">
        <f>Assumptions!$G$55*Assumptions!$G$46*INDEX(Demand!N$9:N$1040, MATCH($C589, Demand!$B$9:$B$1040,0))</f>
        <v>69.123541666666668</v>
      </c>
      <c r="O589" s="175">
        <f>Assumptions!$G$55*Assumptions!$G$46*INDEX(Demand!O$9:O$1040, MATCH($C589, Demand!$B$9:$B$1040,0))</f>
        <v>69.123541666666668</v>
      </c>
      <c r="P589" s="175">
        <f>Assumptions!$G$55*Assumptions!$G$46*INDEX(Demand!P$9:P$1040, MATCH($C589, Demand!$B$9:$B$1040,0))</f>
        <v>69.123541666666668</v>
      </c>
      <c r="Q589" s="175">
        <f>Assumptions!$G$55*Assumptions!$G$46*INDEX(Demand!Q$9:Q$1040, MATCH($C589, Demand!$B$9:$B$1040,0))</f>
        <v>69.123541666666668</v>
      </c>
      <c r="R589" s="175">
        <f>Assumptions!$G$55*Assumptions!$G$46*INDEX(Demand!R$9:R$1040, MATCH($C589, Demand!$B$9:$B$1040,0))</f>
        <v>69.123541666666668</v>
      </c>
      <c r="S589" s="175">
        <f>Assumptions!$G$55*Assumptions!$G$46*INDEX(Demand!S$9:S$1040, MATCH($C589, Demand!$B$9:$B$1040,0))</f>
        <v>69.123541666666668</v>
      </c>
      <c r="T589" s="175">
        <f>Assumptions!$G$55*Assumptions!$G$46*INDEX(Demand!T$9:T$1040, MATCH($C589, Demand!$B$9:$B$1040,0))</f>
        <v>69.123541666666668</v>
      </c>
      <c r="U589" s="175">
        <f>Assumptions!$G$55*Assumptions!$G$46*INDEX(Demand!U$9:U$1040, MATCH($C589, Demand!$B$9:$B$1040,0))</f>
        <v>69.123541666666668</v>
      </c>
      <c r="V589" s="175">
        <f>Assumptions!$G$55*Assumptions!$G$46*INDEX(Demand!V$9:V$1040, MATCH($C589, Demand!$B$9:$B$1040,0))</f>
        <v>69.123541666666668</v>
      </c>
      <c r="W589" s="175">
        <f>Assumptions!$G$55*Assumptions!$G$46*INDEX(Demand!W$9:W$1040, MATCH($C589, Demand!$B$9:$B$1040,0))</f>
        <v>69.123541666666668</v>
      </c>
      <c r="X589" s="175">
        <f>Assumptions!$G$55*Assumptions!$G$46*INDEX(Demand!X$9:X$1040, MATCH($C589, Demand!$B$9:$B$1040,0))</f>
        <v>69.123541666666668</v>
      </c>
    </row>
    <row r="590" spans="2:24" s="1" customFormat="1" x14ac:dyDescent="0.2">
      <c r="B590" s="220">
        <f>'Span data'!B591</f>
        <v>10466206</v>
      </c>
      <c r="C590" s="169" t="str">
        <f>'Span data'!C591</f>
        <v>STN021</v>
      </c>
      <c r="D590" s="162"/>
      <c r="E590" s="175">
        <f>Assumptions!$G$55*Assumptions!$G$46*INDEX(Demand!E$9:E$1040, MATCH($C590, Demand!$B$9:$B$1040,0))</f>
        <v>61.826041666666661</v>
      </c>
      <c r="F590" s="175">
        <f>Assumptions!$G$55*Assumptions!$G$46*INDEX(Demand!F$9:F$1040, MATCH($C590, Demand!$B$9:$B$1040,0))</f>
        <v>62.636874999999996</v>
      </c>
      <c r="G590" s="175">
        <f>Assumptions!$G$55*Assumptions!$G$46*INDEX(Demand!G$9:G$1040, MATCH($C590, Demand!$B$9:$B$1040,0))</f>
        <v>63.751770833333318</v>
      </c>
      <c r="H590" s="175">
        <f>Assumptions!$G$55*Assumptions!$G$46*INDEX(Demand!H$9:H$1040, MATCH($C590, Demand!$B$9:$B$1040,0))</f>
        <v>64.562604166666659</v>
      </c>
      <c r="I590" s="175">
        <f>Assumptions!$G$55*Assumptions!$G$46*INDEX(Demand!I$9:I$1040, MATCH($C590, Demand!$B$9:$B$1040,0))</f>
        <v>65.272083333333327</v>
      </c>
      <c r="J590" s="175">
        <f>Assumptions!$G$55*Assumptions!$G$46*INDEX(Demand!J$9:J$1040, MATCH($C590, Demand!$B$9:$B$1040,0))</f>
        <v>66.082916666666648</v>
      </c>
      <c r="K590" s="175">
        <f>Assumptions!$G$55*Assumptions!$G$46*INDEX(Demand!K$9:K$1040, MATCH($C590, Demand!$B$9:$B$1040,0))</f>
        <v>67.197812499999998</v>
      </c>
      <c r="L590" s="175">
        <f>Assumptions!$G$55*Assumptions!$G$46*INDEX(Demand!L$9:L$1040, MATCH($C590, Demand!$B$9:$B$1040,0))</f>
        <v>68.515416666666667</v>
      </c>
      <c r="M590" s="175">
        <f>Assumptions!$G$55*Assumptions!$G$46*INDEX(Demand!M$9:M$1040, MATCH($C590, Demand!$B$9:$B$1040,0))</f>
        <v>69.123541666666668</v>
      </c>
      <c r="N590" s="175">
        <f>Assumptions!$G$55*Assumptions!$G$46*INDEX(Demand!N$9:N$1040, MATCH($C590, Demand!$B$9:$B$1040,0))</f>
        <v>69.123541666666668</v>
      </c>
      <c r="O590" s="175">
        <f>Assumptions!$G$55*Assumptions!$G$46*INDEX(Demand!O$9:O$1040, MATCH($C590, Demand!$B$9:$B$1040,0))</f>
        <v>69.123541666666668</v>
      </c>
      <c r="P590" s="175">
        <f>Assumptions!$G$55*Assumptions!$G$46*INDEX(Demand!P$9:P$1040, MATCH($C590, Demand!$B$9:$B$1040,0))</f>
        <v>69.123541666666668</v>
      </c>
      <c r="Q590" s="175">
        <f>Assumptions!$G$55*Assumptions!$G$46*INDEX(Demand!Q$9:Q$1040, MATCH($C590, Demand!$B$9:$B$1040,0))</f>
        <v>69.123541666666668</v>
      </c>
      <c r="R590" s="175">
        <f>Assumptions!$G$55*Assumptions!$G$46*INDEX(Demand!R$9:R$1040, MATCH($C590, Demand!$B$9:$B$1040,0))</f>
        <v>69.123541666666668</v>
      </c>
      <c r="S590" s="175">
        <f>Assumptions!$G$55*Assumptions!$G$46*INDEX(Demand!S$9:S$1040, MATCH($C590, Demand!$B$9:$B$1040,0))</f>
        <v>69.123541666666668</v>
      </c>
      <c r="T590" s="175">
        <f>Assumptions!$G$55*Assumptions!$G$46*INDEX(Demand!T$9:T$1040, MATCH($C590, Demand!$B$9:$B$1040,0))</f>
        <v>69.123541666666668</v>
      </c>
      <c r="U590" s="175">
        <f>Assumptions!$G$55*Assumptions!$G$46*INDEX(Demand!U$9:U$1040, MATCH($C590, Demand!$B$9:$B$1040,0))</f>
        <v>69.123541666666668</v>
      </c>
      <c r="V590" s="175">
        <f>Assumptions!$G$55*Assumptions!$G$46*INDEX(Demand!V$9:V$1040, MATCH($C590, Demand!$B$9:$B$1040,0))</f>
        <v>69.123541666666668</v>
      </c>
      <c r="W590" s="175">
        <f>Assumptions!$G$55*Assumptions!$G$46*INDEX(Demand!W$9:W$1040, MATCH($C590, Demand!$B$9:$B$1040,0))</f>
        <v>69.123541666666668</v>
      </c>
      <c r="X590" s="175">
        <f>Assumptions!$G$55*Assumptions!$G$46*INDEX(Demand!X$9:X$1040, MATCH($C590, Demand!$B$9:$B$1040,0))</f>
        <v>69.123541666666668</v>
      </c>
    </row>
    <row r="591" spans="2:24" s="1" customFormat="1" x14ac:dyDescent="0.2">
      <c r="B591" s="220">
        <f>'Span data'!B592</f>
        <v>10466208</v>
      </c>
      <c r="C591" s="169" t="str">
        <f>'Span data'!C592</f>
        <v>STN021</v>
      </c>
      <c r="D591" s="162"/>
      <c r="E591" s="175">
        <f>Assumptions!$G$55*Assumptions!$G$46*INDEX(Demand!E$9:E$1040, MATCH($C591, Demand!$B$9:$B$1040,0))</f>
        <v>61.826041666666661</v>
      </c>
      <c r="F591" s="175">
        <f>Assumptions!$G$55*Assumptions!$G$46*INDEX(Demand!F$9:F$1040, MATCH($C591, Demand!$B$9:$B$1040,0))</f>
        <v>62.636874999999996</v>
      </c>
      <c r="G591" s="175">
        <f>Assumptions!$G$55*Assumptions!$G$46*INDEX(Demand!G$9:G$1040, MATCH($C591, Demand!$B$9:$B$1040,0))</f>
        <v>63.751770833333318</v>
      </c>
      <c r="H591" s="175">
        <f>Assumptions!$G$55*Assumptions!$G$46*INDEX(Demand!H$9:H$1040, MATCH($C591, Demand!$B$9:$B$1040,0))</f>
        <v>64.562604166666659</v>
      </c>
      <c r="I591" s="175">
        <f>Assumptions!$G$55*Assumptions!$G$46*INDEX(Demand!I$9:I$1040, MATCH($C591, Demand!$B$9:$B$1040,0))</f>
        <v>65.272083333333327</v>
      </c>
      <c r="J591" s="175">
        <f>Assumptions!$G$55*Assumptions!$G$46*INDEX(Demand!J$9:J$1040, MATCH($C591, Demand!$B$9:$B$1040,0))</f>
        <v>66.082916666666648</v>
      </c>
      <c r="K591" s="175">
        <f>Assumptions!$G$55*Assumptions!$G$46*INDEX(Demand!K$9:K$1040, MATCH($C591, Demand!$B$9:$B$1040,0))</f>
        <v>67.197812499999998</v>
      </c>
      <c r="L591" s="175">
        <f>Assumptions!$G$55*Assumptions!$G$46*INDEX(Demand!L$9:L$1040, MATCH($C591, Demand!$B$9:$B$1040,0))</f>
        <v>68.515416666666667</v>
      </c>
      <c r="M591" s="175">
        <f>Assumptions!$G$55*Assumptions!$G$46*INDEX(Demand!M$9:M$1040, MATCH($C591, Demand!$B$9:$B$1040,0))</f>
        <v>69.123541666666668</v>
      </c>
      <c r="N591" s="175">
        <f>Assumptions!$G$55*Assumptions!$G$46*INDEX(Demand!N$9:N$1040, MATCH($C591, Demand!$B$9:$B$1040,0))</f>
        <v>69.123541666666668</v>
      </c>
      <c r="O591" s="175">
        <f>Assumptions!$G$55*Assumptions!$G$46*INDEX(Demand!O$9:O$1040, MATCH($C591, Demand!$B$9:$B$1040,0))</f>
        <v>69.123541666666668</v>
      </c>
      <c r="P591" s="175">
        <f>Assumptions!$G$55*Assumptions!$G$46*INDEX(Demand!P$9:P$1040, MATCH($C591, Demand!$B$9:$B$1040,0))</f>
        <v>69.123541666666668</v>
      </c>
      <c r="Q591" s="175">
        <f>Assumptions!$G$55*Assumptions!$G$46*INDEX(Demand!Q$9:Q$1040, MATCH($C591, Demand!$B$9:$B$1040,0))</f>
        <v>69.123541666666668</v>
      </c>
      <c r="R591" s="175">
        <f>Assumptions!$G$55*Assumptions!$G$46*INDEX(Demand!R$9:R$1040, MATCH($C591, Demand!$B$9:$B$1040,0))</f>
        <v>69.123541666666668</v>
      </c>
      <c r="S591" s="175">
        <f>Assumptions!$G$55*Assumptions!$G$46*INDEX(Demand!S$9:S$1040, MATCH($C591, Demand!$B$9:$B$1040,0))</f>
        <v>69.123541666666668</v>
      </c>
      <c r="T591" s="175">
        <f>Assumptions!$G$55*Assumptions!$G$46*INDEX(Demand!T$9:T$1040, MATCH($C591, Demand!$B$9:$B$1040,0))</f>
        <v>69.123541666666668</v>
      </c>
      <c r="U591" s="175">
        <f>Assumptions!$G$55*Assumptions!$G$46*INDEX(Demand!U$9:U$1040, MATCH($C591, Demand!$B$9:$B$1040,0))</f>
        <v>69.123541666666668</v>
      </c>
      <c r="V591" s="175">
        <f>Assumptions!$G$55*Assumptions!$G$46*INDEX(Demand!V$9:V$1040, MATCH($C591, Demand!$B$9:$B$1040,0))</f>
        <v>69.123541666666668</v>
      </c>
      <c r="W591" s="175">
        <f>Assumptions!$G$55*Assumptions!$G$46*INDEX(Demand!W$9:W$1040, MATCH($C591, Demand!$B$9:$B$1040,0))</f>
        <v>69.123541666666668</v>
      </c>
      <c r="X591" s="175">
        <f>Assumptions!$G$55*Assumptions!$G$46*INDEX(Demand!X$9:X$1040, MATCH($C591, Demand!$B$9:$B$1040,0))</f>
        <v>69.123541666666668</v>
      </c>
    </row>
    <row r="592" spans="2:24" s="1" customFormat="1" x14ac:dyDescent="0.2">
      <c r="B592" s="220">
        <f>'Span data'!B593</f>
        <v>10466709</v>
      </c>
      <c r="C592" s="169" t="str">
        <f>'Span data'!C593</f>
        <v>MNA034</v>
      </c>
      <c r="D592" s="162"/>
      <c r="E592" s="175">
        <f>Assumptions!$G$55*Assumptions!$G$46*INDEX(Demand!E$9:E$1040, MATCH($C592, Demand!$B$9:$B$1040,0))</f>
        <v>66.79239583333333</v>
      </c>
      <c r="F592" s="175">
        <f>Assumptions!$G$55*Assumptions!$G$46*INDEX(Demand!F$9:F$1040, MATCH($C592, Demand!$B$9:$B$1040,0))</f>
        <v>67.400520833333331</v>
      </c>
      <c r="G592" s="175">
        <f>Assumptions!$G$55*Assumptions!$G$46*INDEX(Demand!G$9:G$1040, MATCH($C592, Demand!$B$9:$B$1040,0))</f>
        <v>68.211354166666666</v>
      </c>
      <c r="H592" s="175">
        <f>Assumptions!$G$55*Assumptions!$G$46*INDEX(Demand!H$9:H$1040, MATCH($C592, Demand!$B$9:$B$1040,0))</f>
        <v>68.718124999999986</v>
      </c>
      <c r="I592" s="175">
        <f>Assumptions!$G$55*Assumptions!$G$46*INDEX(Demand!I$9:I$1040, MATCH($C592, Demand!$B$9:$B$1040,0))</f>
        <v>68.718124999999986</v>
      </c>
      <c r="J592" s="175">
        <f>Assumptions!$G$55*Assumptions!$G$46*INDEX(Demand!J$9:J$1040, MATCH($C592, Demand!$B$9:$B$1040,0))</f>
        <v>68.920833333333334</v>
      </c>
      <c r="K592" s="175">
        <f>Assumptions!$G$55*Assumptions!$G$46*INDEX(Demand!K$9:K$1040, MATCH($C592, Demand!$B$9:$B$1040,0))</f>
        <v>69.833020833333322</v>
      </c>
      <c r="L592" s="175">
        <f>Assumptions!$G$55*Assumptions!$G$46*INDEX(Demand!L$9:L$1040, MATCH($C592, Demand!$B$9:$B$1040,0))</f>
        <v>70.846562500000005</v>
      </c>
      <c r="M592" s="175">
        <f>Assumptions!$G$55*Assumptions!$G$46*INDEX(Demand!M$9:M$1040, MATCH($C592, Demand!$B$9:$B$1040,0))</f>
        <v>70.643854166666657</v>
      </c>
      <c r="N592" s="175">
        <f>Assumptions!$G$55*Assumptions!$G$46*INDEX(Demand!N$9:N$1040, MATCH($C592, Demand!$B$9:$B$1040,0))</f>
        <v>70.643854166666657</v>
      </c>
      <c r="O592" s="175">
        <f>Assumptions!$G$55*Assumptions!$G$46*INDEX(Demand!O$9:O$1040, MATCH($C592, Demand!$B$9:$B$1040,0))</f>
        <v>70.643854166666657</v>
      </c>
      <c r="P592" s="175">
        <f>Assumptions!$G$55*Assumptions!$G$46*INDEX(Demand!P$9:P$1040, MATCH($C592, Demand!$B$9:$B$1040,0))</f>
        <v>70.643854166666657</v>
      </c>
      <c r="Q592" s="175">
        <f>Assumptions!$G$55*Assumptions!$G$46*INDEX(Demand!Q$9:Q$1040, MATCH($C592, Demand!$B$9:$B$1040,0))</f>
        <v>70.643854166666657</v>
      </c>
      <c r="R592" s="175">
        <f>Assumptions!$G$55*Assumptions!$G$46*INDEX(Demand!R$9:R$1040, MATCH($C592, Demand!$B$9:$B$1040,0))</f>
        <v>70.643854166666657</v>
      </c>
      <c r="S592" s="175">
        <f>Assumptions!$G$55*Assumptions!$G$46*INDEX(Demand!S$9:S$1040, MATCH($C592, Demand!$B$9:$B$1040,0))</f>
        <v>70.643854166666657</v>
      </c>
      <c r="T592" s="175">
        <f>Assumptions!$G$55*Assumptions!$G$46*INDEX(Demand!T$9:T$1040, MATCH($C592, Demand!$B$9:$B$1040,0))</f>
        <v>70.643854166666657</v>
      </c>
      <c r="U592" s="175">
        <f>Assumptions!$G$55*Assumptions!$G$46*INDEX(Demand!U$9:U$1040, MATCH($C592, Demand!$B$9:$B$1040,0))</f>
        <v>70.643854166666657</v>
      </c>
      <c r="V592" s="175">
        <f>Assumptions!$G$55*Assumptions!$G$46*INDEX(Demand!V$9:V$1040, MATCH($C592, Demand!$B$9:$B$1040,0))</f>
        <v>70.643854166666657</v>
      </c>
      <c r="W592" s="175">
        <f>Assumptions!$G$55*Assumptions!$G$46*INDEX(Demand!W$9:W$1040, MATCH($C592, Demand!$B$9:$B$1040,0))</f>
        <v>70.643854166666657</v>
      </c>
      <c r="X592" s="175">
        <f>Assumptions!$G$55*Assumptions!$G$46*INDEX(Demand!X$9:X$1040, MATCH($C592, Demand!$B$9:$B$1040,0))</f>
        <v>70.643854166666657</v>
      </c>
    </row>
    <row r="593" spans="2:24" s="1" customFormat="1" x14ac:dyDescent="0.2">
      <c r="B593" s="220">
        <f>'Span data'!B594</f>
        <v>10466711</v>
      </c>
      <c r="C593" s="169" t="str">
        <f>'Span data'!C594</f>
        <v>MNA034</v>
      </c>
      <c r="D593" s="162"/>
      <c r="E593" s="175">
        <f>Assumptions!$G$55*Assumptions!$G$46*INDEX(Demand!E$9:E$1040, MATCH($C593, Demand!$B$9:$B$1040,0))</f>
        <v>66.79239583333333</v>
      </c>
      <c r="F593" s="175">
        <f>Assumptions!$G$55*Assumptions!$G$46*INDEX(Demand!F$9:F$1040, MATCH($C593, Demand!$B$9:$B$1040,0))</f>
        <v>67.400520833333331</v>
      </c>
      <c r="G593" s="175">
        <f>Assumptions!$G$55*Assumptions!$G$46*INDEX(Demand!G$9:G$1040, MATCH($C593, Demand!$B$9:$B$1040,0))</f>
        <v>68.211354166666666</v>
      </c>
      <c r="H593" s="175">
        <f>Assumptions!$G$55*Assumptions!$G$46*INDEX(Demand!H$9:H$1040, MATCH($C593, Demand!$B$9:$B$1040,0))</f>
        <v>68.718124999999986</v>
      </c>
      <c r="I593" s="175">
        <f>Assumptions!$G$55*Assumptions!$G$46*INDEX(Demand!I$9:I$1040, MATCH($C593, Demand!$B$9:$B$1040,0))</f>
        <v>68.718124999999986</v>
      </c>
      <c r="J593" s="175">
        <f>Assumptions!$G$55*Assumptions!$G$46*INDEX(Demand!J$9:J$1040, MATCH($C593, Demand!$B$9:$B$1040,0))</f>
        <v>68.920833333333334</v>
      </c>
      <c r="K593" s="175">
        <f>Assumptions!$G$55*Assumptions!$G$46*INDEX(Demand!K$9:K$1040, MATCH($C593, Demand!$B$9:$B$1040,0))</f>
        <v>69.833020833333322</v>
      </c>
      <c r="L593" s="175">
        <f>Assumptions!$G$55*Assumptions!$G$46*INDEX(Demand!L$9:L$1040, MATCH($C593, Demand!$B$9:$B$1040,0))</f>
        <v>70.846562500000005</v>
      </c>
      <c r="M593" s="175">
        <f>Assumptions!$G$55*Assumptions!$G$46*INDEX(Demand!M$9:M$1040, MATCH($C593, Demand!$B$9:$B$1040,0))</f>
        <v>70.643854166666657</v>
      </c>
      <c r="N593" s="175">
        <f>Assumptions!$G$55*Assumptions!$G$46*INDEX(Demand!N$9:N$1040, MATCH($C593, Demand!$B$9:$B$1040,0))</f>
        <v>70.643854166666657</v>
      </c>
      <c r="O593" s="175">
        <f>Assumptions!$G$55*Assumptions!$G$46*INDEX(Demand!O$9:O$1040, MATCH($C593, Demand!$B$9:$B$1040,0))</f>
        <v>70.643854166666657</v>
      </c>
      <c r="P593" s="175">
        <f>Assumptions!$G$55*Assumptions!$G$46*INDEX(Demand!P$9:P$1040, MATCH($C593, Demand!$B$9:$B$1040,0))</f>
        <v>70.643854166666657</v>
      </c>
      <c r="Q593" s="175">
        <f>Assumptions!$G$55*Assumptions!$G$46*INDEX(Demand!Q$9:Q$1040, MATCH($C593, Demand!$B$9:$B$1040,0))</f>
        <v>70.643854166666657</v>
      </c>
      <c r="R593" s="175">
        <f>Assumptions!$G$55*Assumptions!$G$46*INDEX(Demand!R$9:R$1040, MATCH($C593, Demand!$B$9:$B$1040,0))</f>
        <v>70.643854166666657</v>
      </c>
      <c r="S593" s="175">
        <f>Assumptions!$G$55*Assumptions!$G$46*INDEX(Demand!S$9:S$1040, MATCH($C593, Demand!$B$9:$B$1040,0))</f>
        <v>70.643854166666657</v>
      </c>
      <c r="T593" s="175">
        <f>Assumptions!$G$55*Assumptions!$G$46*INDEX(Demand!T$9:T$1040, MATCH($C593, Demand!$B$9:$B$1040,0))</f>
        <v>70.643854166666657</v>
      </c>
      <c r="U593" s="175">
        <f>Assumptions!$G$55*Assumptions!$G$46*INDEX(Demand!U$9:U$1040, MATCH($C593, Demand!$B$9:$B$1040,0))</f>
        <v>70.643854166666657</v>
      </c>
      <c r="V593" s="175">
        <f>Assumptions!$G$55*Assumptions!$G$46*INDEX(Demand!V$9:V$1040, MATCH($C593, Demand!$B$9:$B$1040,0))</f>
        <v>70.643854166666657</v>
      </c>
      <c r="W593" s="175">
        <f>Assumptions!$G$55*Assumptions!$G$46*INDEX(Demand!W$9:W$1040, MATCH($C593, Demand!$B$9:$B$1040,0))</f>
        <v>70.643854166666657</v>
      </c>
      <c r="X593" s="175">
        <f>Assumptions!$G$55*Assumptions!$G$46*INDEX(Demand!X$9:X$1040, MATCH($C593, Demand!$B$9:$B$1040,0))</f>
        <v>70.643854166666657</v>
      </c>
    </row>
    <row r="594" spans="2:24" s="1" customFormat="1" x14ac:dyDescent="0.2">
      <c r="B594" s="220">
        <f>'Span data'!B595</f>
        <v>10466713</v>
      </c>
      <c r="C594" s="169" t="str">
        <f>'Span data'!C595</f>
        <v>MNA034</v>
      </c>
      <c r="D594" s="162"/>
      <c r="E594" s="175">
        <f>Assumptions!$G$55*Assumptions!$G$46*INDEX(Demand!E$9:E$1040, MATCH($C594, Demand!$B$9:$B$1040,0))</f>
        <v>66.79239583333333</v>
      </c>
      <c r="F594" s="175">
        <f>Assumptions!$G$55*Assumptions!$G$46*INDEX(Demand!F$9:F$1040, MATCH($C594, Demand!$B$9:$B$1040,0))</f>
        <v>67.400520833333331</v>
      </c>
      <c r="G594" s="175">
        <f>Assumptions!$G$55*Assumptions!$G$46*INDEX(Demand!G$9:G$1040, MATCH($C594, Demand!$B$9:$B$1040,0))</f>
        <v>68.211354166666666</v>
      </c>
      <c r="H594" s="175">
        <f>Assumptions!$G$55*Assumptions!$G$46*INDEX(Demand!H$9:H$1040, MATCH($C594, Demand!$B$9:$B$1040,0))</f>
        <v>68.718124999999986</v>
      </c>
      <c r="I594" s="175">
        <f>Assumptions!$G$55*Assumptions!$G$46*INDEX(Demand!I$9:I$1040, MATCH($C594, Demand!$B$9:$B$1040,0))</f>
        <v>68.718124999999986</v>
      </c>
      <c r="J594" s="175">
        <f>Assumptions!$G$55*Assumptions!$G$46*INDEX(Demand!J$9:J$1040, MATCH($C594, Demand!$B$9:$B$1040,0))</f>
        <v>68.920833333333334</v>
      </c>
      <c r="K594" s="175">
        <f>Assumptions!$G$55*Assumptions!$G$46*INDEX(Demand!K$9:K$1040, MATCH($C594, Demand!$B$9:$B$1040,0))</f>
        <v>69.833020833333322</v>
      </c>
      <c r="L594" s="175">
        <f>Assumptions!$G$55*Assumptions!$G$46*INDEX(Demand!L$9:L$1040, MATCH($C594, Demand!$B$9:$B$1040,0))</f>
        <v>70.846562500000005</v>
      </c>
      <c r="M594" s="175">
        <f>Assumptions!$G$55*Assumptions!$G$46*INDEX(Demand!M$9:M$1040, MATCH($C594, Demand!$B$9:$B$1040,0))</f>
        <v>70.643854166666657</v>
      </c>
      <c r="N594" s="175">
        <f>Assumptions!$G$55*Assumptions!$G$46*INDEX(Demand!N$9:N$1040, MATCH($C594, Demand!$B$9:$B$1040,0))</f>
        <v>70.643854166666657</v>
      </c>
      <c r="O594" s="175">
        <f>Assumptions!$G$55*Assumptions!$G$46*INDEX(Demand!O$9:O$1040, MATCH($C594, Demand!$B$9:$B$1040,0))</f>
        <v>70.643854166666657</v>
      </c>
      <c r="P594" s="175">
        <f>Assumptions!$G$55*Assumptions!$G$46*INDEX(Demand!P$9:P$1040, MATCH($C594, Demand!$B$9:$B$1040,0))</f>
        <v>70.643854166666657</v>
      </c>
      <c r="Q594" s="175">
        <f>Assumptions!$G$55*Assumptions!$G$46*INDEX(Demand!Q$9:Q$1040, MATCH($C594, Demand!$B$9:$B$1040,0))</f>
        <v>70.643854166666657</v>
      </c>
      <c r="R594" s="175">
        <f>Assumptions!$G$55*Assumptions!$G$46*INDEX(Demand!R$9:R$1040, MATCH($C594, Demand!$B$9:$B$1040,0))</f>
        <v>70.643854166666657</v>
      </c>
      <c r="S594" s="175">
        <f>Assumptions!$G$55*Assumptions!$G$46*INDEX(Demand!S$9:S$1040, MATCH($C594, Demand!$B$9:$B$1040,0))</f>
        <v>70.643854166666657</v>
      </c>
      <c r="T594" s="175">
        <f>Assumptions!$G$55*Assumptions!$G$46*INDEX(Demand!T$9:T$1040, MATCH($C594, Demand!$B$9:$B$1040,0))</f>
        <v>70.643854166666657</v>
      </c>
      <c r="U594" s="175">
        <f>Assumptions!$G$55*Assumptions!$G$46*INDEX(Demand!U$9:U$1040, MATCH($C594, Demand!$B$9:$B$1040,0))</f>
        <v>70.643854166666657</v>
      </c>
      <c r="V594" s="175">
        <f>Assumptions!$G$55*Assumptions!$G$46*INDEX(Demand!V$9:V$1040, MATCH($C594, Demand!$B$9:$B$1040,0))</f>
        <v>70.643854166666657</v>
      </c>
      <c r="W594" s="175">
        <f>Assumptions!$G$55*Assumptions!$G$46*INDEX(Demand!W$9:W$1040, MATCH($C594, Demand!$B$9:$B$1040,0))</f>
        <v>70.643854166666657</v>
      </c>
      <c r="X594" s="175">
        <f>Assumptions!$G$55*Assumptions!$G$46*INDEX(Demand!X$9:X$1040, MATCH($C594, Demand!$B$9:$B$1040,0))</f>
        <v>70.643854166666657</v>
      </c>
    </row>
    <row r="595" spans="2:24" s="1" customFormat="1" x14ac:dyDescent="0.2">
      <c r="B595" s="220">
        <f>'Span data'!B596</f>
        <v>10466718</v>
      </c>
      <c r="C595" s="169" t="str">
        <f>'Span data'!C596</f>
        <v>MNA034</v>
      </c>
      <c r="D595" s="162"/>
      <c r="E595" s="175">
        <f>Assumptions!$G$55*Assumptions!$G$46*INDEX(Demand!E$9:E$1040, MATCH($C595, Demand!$B$9:$B$1040,0))</f>
        <v>66.79239583333333</v>
      </c>
      <c r="F595" s="175">
        <f>Assumptions!$G$55*Assumptions!$G$46*INDEX(Demand!F$9:F$1040, MATCH($C595, Demand!$B$9:$B$1040,0))</f>
        <v>67.400520833333331</v>
      </c>
      <c r="G595" s="175">
        <f>Assumptions!$G$55*Assumptions!$G$46*INDEX(Demand!G$9:G$1040, MATCH($C595, Demand!$B$9:$B$1040,0))</f>
        <v>68.211354166666666</v>
      </c>
      <c r="H595" s="175">
        <f>Assumptions!$G$55*Assumptions!$G$46*INDEX(Demand!H$9:H$1040, MATCH($C595, Demand!$B$9:$B$1040,0))</f>
        <v>68.718124999999986</v>
      </c>
      <c r="I595" s="175">
        <f>Assumptions!$G$55*Assumptions!$G$46*INDEX(Demand!I$9:I$1040, MATCH($C595, Demand!$B$9:$B$1040,0))</f>
        <v>68.718124999999986</v>
      </c>
      <c r="J595" s="175">
        <f>Assumptions!$G$55*Assumptions!$G$46*INDEX(Demand!J$9:J$1040, MATCH($C595, Demand!$B$9:$B$1040,0))</f>
        <v>68.920833333333334</v>
      </c>
      <c r="K595" s="175">
        <f>Assumptions!$G$55*Assumptions!$G$46*INDEX(Demand!K$9:K$1040, MATCH($C595, Demand!$B$9:$B$1040,0))</f>
        <v>69.833020833333322</v>
      </c>
      <c r="L595" s="175">
        <f>Assumptions!$G$55*Assumptions!$G$46*INDEX(Demand!L$9:L$1040, MATCH($C595, Demand!$B$9:$B$1040,0))</f>
        <v>70.846562500000005</v>
      </c>
      <c r="M595" s="175">
        <f>Assumptions!$G$55*Assumptions!$G$46*INDEX(Demand!M$9:M$1040, MATCH($C595, Demand!$B$9:$B$1040,0))</f>
        <v>70.643854166666657</v>
      </c>
      <c r="N595" s="175">
        <f>Assumptions!$G$55*Assumptions!$G$46*INDEX(Demand!N$9:N$1040, MATCH($C595, Demand!$B$9:$B$1040,0))</f>
        <v>70.643854166666657</v>
      </c>
      <c r="O595" s="175">
        <f>Assumptions!$G$55*Assumptions!$G$46*INDEX(Demand!O$9:O$1040, MATCH($C595, Demand!$B$9:$B$1040,0))</f>
        <v>70.643854166666657</v>
      </c>
      <c r="P595" s="175">
        <f>Assumptions!$G$55*Assumptions!$G$46*INDEX(Demand!P$9:P$1040, MATCH($C595, Demand!$B$9:$B$1040,0))</f>
        <v>70.643854166666657</v>
      </c>
      <c r="Q595" s="175">
        <f>Assumptions!$G$55*Assumptions!$G$46*INDEX(Demand!Q$9:Q$1040, MATCH($C595, Demand!$B$9:$B$1040,0))</f>
        <v>70.643854166666657</v>
      </c>
      <c r="R595" s="175">
        <f>Assumptions!$G$55*Assumptions!$G$46*INDEX(Demand!R$9:R$1040, MATCH($C595, Demand!$B$9:$B$1040,0))</f>
        <v>70.643854166666657</v>
      </c>
      <c r="S595" s="175">
        <f>Assumptions!$G$55*Assumptions!$G$46*INDEX(Demand!S$9:S$1040, MATCH($C595, Demand!$B$9:$B$1040,0))</f>
        <v>70.643854166666657</v>
      </c>
      <c r="T595" s="175">
        <f>Assumptions!$G$55*Assumptions!$G$46*INDEX(Demand!T$9:T$1040, MATCH($C595, Demand!$B$9:$B$1040,0))</f>
        <v>70.643854166666657</v>
      </c>
      <c r="U595" s="175">
        <f>Assumptions!$G$55*Assumptions!$G$46*INDEX(Demand!U$9:U$1040, MATCH($C595, Demand!$B$9:$B$1040,0))</f>
        <v>70.643854166666657</v>
      </c>
      <c r="V595" s="175">
        <f>Assumptions!$G$55*Assumptions!$G$46*INDEX(Demand!V$9:V$1040, MATCH($C595, Demand!$B$9:$B$1040,0))</f>
        <v>70.643854166666657</v>
      </c>
      <c r="W595" s="175">
        <f>Assumptions!$G$55*Assumptions!$G$46*INDEX(Demand!W$9:W$1040, MATCH($C595, Demand!$B$9:$B$1040,0))</f>
        <v>70.643854166666657</v>
      </c>
      <c r="X595" s="175">
        <f>Assumptions!$G$55*Assumptions!$G$46*INDEX(Demand!X$9:X$1040, MATCH($C595, Demand!$B$9:$B$1040,0))</f>
        <v>70.643854166666657</v>
      </c>
    </row>
    <row r="596" spans="2:24" s="1" customFormat="1" x14ac:dyDescent="0.2">
      <c r="B596" s="220">
        <f>'Span data'!B597</f>
        <v>10466720</v>
      </c>
      <c r="C596" s="169" t="str">
        <f>'Span data'!C597</f>
        <v>MNA034</v>
      </c>
      <c r="D596" s="162"/>
      <c r="E596" s="175">
        <f>Assumptions!$G$55*Assumptions!$G$46*INDEX(Demand!E$9:E$1040, MATCH($C596, Demand!$B$9:$B$1040,0))</f>
        <v>66.79239583333333</v>
      </c>
      <c r="F596" s="175">
        <f>Assumptions!$G$55*Assumptions!$G$46*INDEX(Demand!F$9:F$1040, MATCH($C596, Demand!$B$9:$B$1040,0))</f>
        <v>67.400520833333331</v>
      </c>
      <c r="G596" s="175">
        <f>Assumptions!$G$55*Assumptions!$G$46*INDEX(Demand!G$9:G$1040, MATCH($C596, Demand!$B$9:$B$1040,0))</f>
        <v>68.211354166666666</v>
      </c>
      <c r="H596" s="175">
        <f>Assumptions!$G$55*Assumptions!$G$46*INDEX(Demand!H$9:H$1040, MATCH($C596, Demand!$B$9:$B$1040,0))</f>
        <v>68.718124999999986</v>
      </c>
      <c r="I596" s="175">
        <f>Assumptions!$G$55*Assumptions!$G$46*INDEX(Demand!I$9:I$1040, MATCH($C596, Demand!$B$9:$B$1040,0))</f>
        <v>68.718124999999986</v>
      </c>
      <c r="J596" s="175">
        <f>Assumptions!$G$55*Assumptions!$G$46*INDEX(Demand!J$9:J$1040, MATCH($C596, Demand!$B$9:$B$1040,0))</f>
        <v>68.920833333333334</v>
      </c>
      <c r="K596" s="175">
        <f>Assumptions!$G$55*Assumptions!$G$46*INDEX(Demand!K$9:K$1040, MATCH($C596, Demand!$B$9:$B$1040,0))</f>
        <v>69.833020833333322</v>
      </c>
      <c r="L596" s="175">
        <f>Assumptions!$G$55*Assumptions!$G$46*INDEX(Demand!L$9:L$1040, MATCH($C596, Demand!$B$9:$B$1040,0))</f>
        <v>70.846562500000005</v>
      </c>
      <c r="M596" s="175">
        <f>Assumptions!$G$55*Assumptions!$G$46*INDEX(Demand!M$9:M$1040, MATCH($C596, Demand!$B$9:$B$1040,0))</f>
        <v>70.643854166666657</v>
      </c>
      <c r="N596" s="175">
        <f>Assumptions!$G$55*Assumptions!$G$46*INDEX(Demand!N$9:N$1040, MATCH($C596, Demand!$B$9:$B$1040,0))</f>
        <v>70.643854166666657</v>
      </c>
      <c r="O596" s="175">
        <f>Assumptions!$G$55*Assumptions!$G$46*INDEX(Demand!O$9:O$1040, MATCH($C596, Demand!$B$9:$B$1040,0))</f>
        <v>70.643854166666657</v>
      </c>
      <c r="P596" s="175">
        <f>Assumptions!$G$55*Assumptions!$G$46*INDEX(Demand!P$9:P$1040, MATCH($C596, Demand!$B$9:$B$1040,0))</f>
        <v>70.643854166666657</v>
      </c>
      <c r="Q596" s="175">
        <f>Assumptions!$G$55*Assumptions!$G$46*INDEX(Demand!Q$9:Q$1040, MATCH($C596, Demand!$B$9:$B$1040,0))</f>
        <v>70.643854166666657</v>
      </c>
      <c r="R596" s="175">
        <f>Assumptions!$G$55*Assumptions!$G$46*INDEX(Demand!R$9:R$1040, MATCH($C596, Demand!$B$9:$B$1040,0))</f>
        <v>70.643854166666657</v>
      </c>
      <c r="S596" s="175">
        <f>Assumptions!$G$55*Assumptions!$G$46*INDEX(Demand!S$9:S$1040, MATCH($C596, Demand!$B$9:$B$1040,0))</f>
        <v>70.643854166666657</v>
      </c>
      <c r="T596" s="175">
        <f>Assumptions!$G$55*Assumptions!$G$46*INDEX(Demand!T$9:T$1040, MATCH($C596, Demand!$B$9:$B$1040,0))</f>
        <v>70.643854166666657</v>
      </c>
      <c r="U596" s="175">
        <f>Assumptions!$G$55*Assumptions!$G$46*INDEX(Demand!U$9:U$1040, MATCH($C596, Demand!$B$9:$B$1040,0))</f>
        <v>70.643854166666657</v>
      </c>
      <c r="V596" s="175">
        <f>Assumptions!$G$55*Assumptions!$G$46*INDEX(Demand!V$9:V$1040, MATCH($C596, Demand!$B$9:$B$1040,0))</f>
        <v>70.643854166666657</v>
      </c>
      <c r="W596" s="175">
        <f>Assumptions!$G$55*Assumptions!$G$46*INDEX(Demand!W$9:W$1040, MATCH($C596, Demand!$B$9:$B$1040,0))</f>
        <v>70.643854166666657</v>
      </c>
      <c r="X596" s="175">
        <f>Assumptions!$G$55*Assumptions!$G$46*INDEX(Demand!X$9:X$1040, MATCH($C596, Demand!$B$9:$B$1040,0))</f>
        <v>70.643854166666657</v>
      </c>
    </row>
    <row r="597" spans="2:24" s="1" customFormat="1" x14ac:dyDescent="0.2">
      <c r="B597" s="220">
        <f>'Span data'!B598</f>
        <v>10467873</v>
      </c>
      <c r="C597" s="169" t="str">
        <f>'Span data'!C598</f>
        <v>CRO021</v>
      </c>
      <c r="D597" s="162"/>
      <c r="E597" s="175">
        <f>Assumptions!$G$55*Assumptions!$G$46*INDEX(Demand!E$9:E$1040, MATCH($C597, Demand!$B$9:$B$1040,0))</f>
        <v>58.481354166666662</v>
      </c>
      <c r="F597" s="175">
        <f>Assumptions!$G$55*Assumptions!$G$46*INDEX(Demand!F$9:F$1040, MATCH($C597, Demand!$B$9:$B$1040,0))</f>
        <v>58.177291666666669</v>
      </c>
      <c r="G597" s="175">
        <f>Assumptions!$G$55*Assumptions!$G$46*INDEX(Demand!G$9:G$1040, MATCH($C597, Demand!$B$9:$B$1040,0))</f>
        <v>57.974583333333328</v>
      </c>
      <c r="H597" s="175">
        <f>Assumptions!$G$55*Assumptions!$G$46*INDEX(Demand!H$9:H$1040, MATCH($C597, Demand!$B$9:$B$1040,0))</f>
        <v>57.771874999999987</v>
      </c>
      <c r="I597" s="175">
        <f>Assumptions!$G$55*Assumptions!$G$46*INDEX(Demand!I$9:I$1040, MATCH($C597, Demand!$B$9:$B$1040,0))</f>
        <v>57.366458333333334</v>
      </c>
      <c r="J597" s="175">
        <f>Assumptions!$G$55*Assumptions!$G$46*INDEX(Demand!J$9:J$1040, MATCH($C597, Demand!$B$9:$B$1040,0))</f>
        <v>56.961041666666652</v>
      </c>
      <c r="K597" s="175">
        <f>Assumptions!$G$55*Assumptions!$G$46*INDEX(Demand!K$9:K$1040, MATCH($C597, Demand!$B$9:$B$1040,0))</f>
        <v>56.961041666666652</v>
      </c>
      <c r="L597" s="175">
        <f>Assumptions!$G$55*Assumptions!$G$46*INDEX(Demand!L$9:L$1040, MATCH($C597, Demand!$B$9:$B$1040,0))</f>
        <v>57.062395833333326</v>
      </c>
      <c r="M597" s="175">
        <f>Assumptions!$G$55*Assumptions!$G$46*INDEX(Demand!M$9:M$1040, MATCH($C597, Demand!$B$9:$B$1040,0))</f>
        <v>56.555624999999999</v>
      </c>
      <c r="N597" s="175">
        <f>Assumptions!$G$55*Assumptions!$G$46*INDEX(Demand!N$9:N$1040, MATCH($C597, Demand!$B$9:$B$1040,0))</f>
        <v>56.555624999999999</v>
      </c>
      <c r="O597" s="175">
        <f>Assumptions!$G$55*Assumptions!$G$46*INDEX(Demand!O$9:O$1040, MATCH($C597, Demand!$B$9:$B$1040,0))</f>
        <v>56.555624999999999</v>
      </c>
      <c r="P597" s="175">
        <f>Assumptions!$G$55*Assumptions!$G$46*INDEX(Demand!P$9:P$1040, MATCH($C597, Demand!$B$9:$B$1040,0))</f>
        <v>56.555624999999999</v>
      </c>
      <c r="Q597" s="175">
        <f>Assumptions!$G$55*Assumptions!$G$46*INDEX(Demand!Q$9:Q$1040, MATCH($C597, Demand!$B$9:$B$1040,0))</f>
        <v>56.555624999999999</v>
      </c>
      <c r="R597" s="175">
        <f>Assumptions!$G$55*Assumptions!$G$46*INDEX(Demand!R$9:R$1040, MATCH($C597, Demand!$B$9:$B$1040,0))</f>
        <v>56.555624999999999</v>
      </c>
      <c r="S597" s="175">
        <f>Assumptions!$G$55*Assumptions!$G$46*INDEX(Demand!S$9:S$1040, MATCH($C597, Demand!$B$9:$B$1040,0))</f>
        <v>56.555624999999999</v>
      </c>
      <c r="T597" s="175">
        <f>Assumptions!$G$55*Assumptions!$G$46*INDEX(Demand!T$9:T$1040, MATCH($C597, Demand!$B$9:$B$1040,0))</f>
        <v>56.555624999999999</v>
      </c>
      <c r="U597" s="175">
        <f>Assumptions!$G$55*Assumptions!$G$46*INDEX(Demand!U$9:U$1040, MATCH($C597, Demand!$B$9:$B$1040,0))</f>
        <v>56.555624999999999</v>
      </c>
      <c r="V597" s="175">
        <f>Assumptions!$G$55*Assumptions!$G$46*INDEX(Demand!V$9:V$1040, MATCH($C597, Demand!$B$9:$B$1040,0))</f>
        <v>56.555624999999999</v>
      </c>
      <c r="W597" s="175">
        <f>Assumptions!$G$55*Assumptions!$G$46*INDEX(Demand!W$9:W$1040, MATCH($C597, Demand!$B$9:$B$1040,0))</f>
        <v>56.555624999999999</v>
      </c>
      <c r="X597" s="175">
        <f>Assumptions!$G$55*Assumptions!$G$46*INDEX(Demand!X$9:X$1040, MATCH($C597, Demand!$B$9:$B$1040,0))</f>
        <v>56.555624999999999</v>
      </c>
    </row>
    <row r="598" spans="2:24" s="1" customFormat="1" x14ac:dyDescent="0.2">
      <c r="B598" s="220">
        <f>'Span data'!B599</f>
        <v>10470103</v>
      </c>
      <c r="C598" s="169" t="str">
        <f>'Span data'!C599</f>
        <v>WIN011</v>
      </c>
      <c r="D598" s="162"/>
      <c r="E598" s="175">
        <f>Assumptions!$G$55*Assumptions!$G$46*INDEX(Demand!E$9:E$1040, MATCH($C598, Demand!$B$9:$B$1040,0))</f>
        <v>44.899895833333325</v>
      </c>
      <c r="F598" s="175">
        <f>Assumptions!$G$55*Assumptions!$G$46*INDEX(Demand!F$9:F$1040, MATCH($C598, Demand!$B$9:$B$1040,0))</f>
        <v>45.001249999999999</v>
      </c>
      <c r="G598" s="175">
        <f>Assumptions!$G$55*Assumptions!$G$46*INDEX(Demand!G$9:G$1040, MATCH($C598, Demand!$B$9:$B$1040,0))</f>
        <v>45.609375</v>
      </c>
      <c r="H598" s="175">
        <f>Assumptions!$G$55*Assumptions!$G$46*INDEX(Demand!H$9:H$1040, MATCH($C598, Demand!$B$9:$B$1040,0))</f>
        <v>46.014791666666667</v>
      </c>
      <c r="I598" s="175">
        <f>Assumptions!$G$55*Assumptions!$G$46*INDEX(Demand!I$9:I$1040, MATCH($C598, Demand!$B$9:$B$1040,0))</f>
        <v>46.217499999999994</v>
      </c>
      <c r="J598" s="175">
        <f>Assumptions!$G$55*Assumptions!$G$46*INDEX(Demand!J$9:J$1040, MATCH($C598, Demand!$B$9:$B$1040,0))</f>
        <v>46.318854166666668</v>
      </c>
      <c r="K598" s="175">
        <f>Assumptions!$G$55*Assumptions!$G$46*INDEX(Demand!K$9:K$1040, MATCH($C598, Demand!$B$9:$B$1040,0))</f>
        <v>46.825624999999995</v>
      </c>
      <c r="L598" s="175">
        <f>Assumptions!$G$55*Assumptions!$G$46*INDEX(Demand!L$9:L$1040, MATCH($C598, Demand!$B$9:$B$1040,0))</f>
        <v>47.535104166666656</v>
      </c>
      <c r="M598" s="175">
        <f>Assumptions!$G$55*Assumptions!$G$46*INDEX(Demand!M$9:M$1040, MATCH($C598, Demand!$B$9:$B$1040,0))</f>
        <v>47.737812499999997</v>
      </c>
      <c r="N598" s="175">
        <f>Assumptions!$G$55*Assumptions!$G$46*INDEX(Demand!N$9:N$1040, MATCH($C598, Demand!$B$9:$B$1040,0))</f>
        <v>47.737812499999997</v>
      </c>
      <c r="O598" s="175">
        <f>Assumptions!$G$55*Assumptions!$G$46*INDEX(Demand!O$9:O$1040, MATCH($C598, Demand!$B$9:$B$1040,0))</f>
        <v>47.737812499999997</v>
      </c>
      <c r="P598" s="175">
        <f>Assumptions!$G$55*Assumptions!$G$46*INDEX(Demand!P$9:P$1040, MATCH($C598, Demand!$B$9:$B$1040,0))</f>
        <v>47.737812499999997</v>
      </c>
      <c r="Q598" s="175">
        <f>Assumptions!$G$55*Assumptions!$G$46*INDEX(Demand!Q$9:Q$1040, MATCH($C598, Demand!$B$9:$B$1040,0))</f>
        <v>47.737812499999997</v>
      </c>
      <c r="R598" s="175">
        <f>Assumptions!$G$55*Assumptions!$G$46*INDEX(Demand!R$9:R$1040, MATCH($C598, Demand!$B$9:$B$1040,0))</f>
        <v>47.737812499999997</v>
      </c>
      <c r="S598" s="175">
        <f>Assumptions!$G$55*Assumptions!$G$46*INDEX(Demand!S$9:S$1040, MATCH($C598, Demand!$B$9:$B$1040,0))</f>
        <v>47.737812499999997</v>
      </c>
      <c r="T598" s="175">
        <f>Assumptions!$G$55*Assumptions!$G$46*INDEX(Demand!T$9:T$1040, MATCH($C598, Demand!$B$9:$B$1040,0))</f>
        <v>47.737812499999997</v>
      </c>
      <c r="U598" s="175">
        <f>Assumptions!$G$55*Assumptions!$G$46*INDEX(Demand!U$9:U$1040, MATCH($C598, Demand!$B$9:$B$1040,0))</f>
        <v>47.737812499999997</v>
      </c>
      <c r="V598" s="175">
        <f>Assumptions!$G$55*Assumptions!$G$46*INDEX(Demand!V$9:V$1040, MATCH($C598, Demand!$B$9:$B$1040,0))</f>
        <v>47.737812499999997</v>
      </c>
      <c r="W598" s="175">
        <f>Assumptions!$G$55*Assumptions!$G$46*INDEX(Demand!W$9:W$1040, MATCH($C598, Demand!$B$9:$B$1040,0))</f>
        <v>47.737812499999997</v>
      </c>
      <c r="X598" s="175">
        <f>Assumptions!$G$55*Assumptions!$G$46*INDEX(Demand!X$9:X$1040, MATCH($C598, Demand!$B$9:$B$1040,0))</f>
        <v>47.737812499999997</v>
      </c>
    </row>
    <row r="599" spans="2:24" s="1" customFormat="1" x14ac:dyDescent="0.2">
      <c r="B599" s="220">
        <f>'Span data'!B600</f>
        <v>10470105</v>
      </c>
      <c r="C599" s="169" t="str">
        <f>'Span data'!C600</f>
        <v>WIN011</v>
      </c>
      <c r="D599" s="162"/>
      <c r="E599" s="175">
        <f>Assumptions!$G$55*Assumptions!$G$46*INDEX(Demand!E$9:E$1040, MATCH($C599, Demand!$B$9:$B$1040,0))</f>
        <v>44.899895833333325</v>
      </c>
      <c r="F599" s="175">
        <f>Assumptions!$G$55*Assumptions!$G$46*INDEX(Demand!F$9:F$1040, MATCH($C599, Demand!$B$9:$B$1040,0))</f>
        <v>45.001249999999999</v>
      </c>
      <c r="G599" s="175">
        <f>Assumptions!$G$55*Assumptions!$G$46*INDEX(Demand!G$9:G$1040, MATCH($C599, Demand!$B$9:$B$1040,0))</f>
        <v>45.609375</v>
      </c>
      <c r="H599" s="175">
        <f>Assumptions!$G$55*Assumptions!$G$46*INDEX(Demand!H$9:H$1040, MATCH($C599, Demand!$B$9:$B$1040,0))</f>
        <v>46.014791666666667</v>
      </c>
      <c r="I599" s="175">
        <f>Assumptions!$G$55*Assumptions!$G$46*INDEX(Demand!I$9:I$1040, MATCH($C599, Demand!$B$9:$B$1040,0))</f>
        <v>46.217499999999994</v>
      </c>
      <c r="J599" s="175">
        <f>Assumptions!$G$55*Assumptions!$G$46*INDEX(Demand!J$9:J$1040, MATCH($C599, Demand!$B$9:$B$1040,0))</f>
        <v>46.318854166666668</v>
      </c>
      <c r="K599" s="175">
        <f>Assumptions!$G$55*Assumptions!$G$46*INDEX(Demand!K$9:K$1040, MATCH($C599, Demand!$B$9:$B$1040,0))</f>
        <v>46.825624999999995</v>
      </c>
      <c r="L599" s="175">
        <f>Assumptions!$G$55*Assumptions!$G$46*INDEX(Demand!L$9:L$1040, MATCH($C599, Demand!$B$9:$B$1040,0))</f>
        <v>47.535104166666656</v>
      </c>
      <c r="M599" s="175">
        <f>Assumptions!$G$55*Assumptions!$G$46*INDEX(Demand!M$9:M$1040, MATCH($C599, Demand!$B$9:$B$1040,0))</f>
        <v>47.737812499999997</v>
      </c>
      <c r="N599" s="175">
        <f>Assumptions!$G$55*Assumptions!$G$46*INDEX(Demand!N$9:N$1040, MATCH($C599, Demand!$B$9:$B$1040,0))</f>
        <v>47.737812499999997</v>
      </c>
      <c r="O599" s="175">
        <f>Assumptions!$G$55*Assumptions!$G$46*INDEX(Demand!O$9:O$1040, MATCH($C599, Demand!$B$9:$B$1040,0))</f>
        <v>47.737812499999997</v>
      </c>
      <c r="P599" s="175">
        <f>Assumptions!$G$55*Assumptions!$G$46*INDEX(Demand!P$9:P$1040, MATCH($C599, Demand!$B$9:$B$1040,0))</f>
        <v>47.737812499999997</v>
      </c>
      <c r="Q599" s="175">
        <f>Assumptions!$G$55*Assumptions!$G$46*INDEX(Demand!Q$9:Q$1040, MATCH($C599, Demand!$B$9:$B$1040,0))</f>
        <v>47.737812499999997</v>
      </c>
      <c r="R599" s="175">
        <f>Assumptions!$G$55*Assumptions!$G$46*INDEX(Demand!R$9:R$1040, MATCH($C599, Demand!$B$9:$B$1040,0))</f>
        <v>47.737812499999997</v>
      </c>
      <c r="S599" s="175">
        <f>Assumptions!$G$55*Assumptions!$G$46*INDEX(Demand!S$9:S$1040, MATCH($C599, Demand!$B$9:$B$1040,0))</f>
        <v>47.737812499999997</v>
      </c>
      <c r="T599" s="175">
        <f>Assumptions!$G$55*Assumptions!$G$46*INDEX(Demand!T$9:T$1040, MATCH($C599, Demand!$B$9:$B$1040,0))</f>
        <v>47.737812499999997</v>
      </c>
      <c r="U599" s="175">
        <f>Assumptions!$G$55*Assumptions!$G$46*INDEX(Demand!U$9:U$1040, MATCH($C599, Demand!$B$9:$B$1040,0))</f>
        <v>47.737812499999997</v>
      </c>
      <c r="V599" s="175">
        <f>Assumptions!$G$55*Assumptions!$G$46*INDEX(Demand!V$9:V$1040, MATCH($C599, Demand!$B$9:$B$1040,0))</f>
        <v>47.737812499999997</v>
      </c>
      <c r="W599" s="175">
        <f>Assumptions!$G$55*Assumptions!$G$46*INDEX(Demand!W$9:W$1040, MATCH($C599, Demand!$B$9:$B$1040,0))</f>
        <v>47.737812499999997</v>
      </c>
      <c r="X599" s="175">
        <f>Assumptions!$G$55*Assumptions!$G$46*INDEX(Demand!X$9:X$1040, MATCH($C599, Demand!$B$9:$B$1040,0))</f>
        <v>47.737812499999997</v>
      </c>
    </row>
    <row r="600" spans="2:24" s="1" customFormat="1" x14ac:dyDescent="0.2">
      <c r="B600" s="220">
        <f>'Span data'!B601</f>
        <v>10470196</v>
      </c>
      <c r="C600" s="169" t="str">
        <f>'Span data'!C601</f>
        <v>WIN011</v>
      </c>
      <c r="D600" s="162"/>
      <c r="E600" s="175">
        <f>Assumptions!$G$55*Assumptions!$G$46*INDEX(Demand!E$9:E$1040, MATCH($C600, Demand!$B$9:$B$1040,0))</f>
        <v>44.899895833333325</v>
      </c>
      <c r="F600" s="175">
        <f>Assumptions!$G$55*Assumptions!$G$46*INDEX(Demand!F$9:F$1040, MATCH($C600, Demand!$B$9:$B$1040,0))</f>
        <v>45.001249999999999</v>
      </c>
      <c r="G600" s="175">
        <f>Assumptions!$G$55*Assumptions!$G$46*INDEX(Demand!G$9:G$1040, MATCH($C600, Demand!$B$9:$B$1040,0))</f>
        <v>45.609375</v>
      </c>
      <c r="H600" s="175">
        <f>Assumptions!$G$55*Assumptions!$G$46*INDEX(Demand!H$9:H$1040, MATCH($C600, Demand!$B$9:$B$1040,0))</f>
        <v>46.014791666666667</v>
      </c>
      <c r="I600" s="175">
        <f>Assumptions!$G$55*Assumptions!$G$46*INDEX(Demand!I$9:I$1040, MATCH($C600, Demand!$B$9:$B$1040,0))</f>
        <v>46.217499999999994</v>
      </c>
      <c r="J600" s="175">
        <f>Assumptions!$G$55*Assumptions!$G$46*INDEX(Demand!J$9:J$1040, MATCH($C600, Demand!$B$9:$B$1040,0))</f>
        <v>46.318854166666668</v>
      </c>
      <c r="K600" s="175">
        <f>Assumptions!$G$55*Assumptions!$G$46*INDEX(Demand!K$9:K$1040, MATCH($C600, Demand!$B$9:$B$1040,0))</f>
        <v>46.825624999999995</v>
      </c>
      <c r="L600" s="175">
        <f>Assumptions!$G$55*Assumptions!$G$46*INDEX(Demand!L$9:L$1040, MATCH($C600, Demand!$B$9:$B$1040,0))</f>
        <v>47.535104166666656</v>
      </c>
      <c r="M600" s="175">
        <f>Assumptions!$G$55*Assumptions!$G$46*INDEX(Demand!M$9:M$1040, MATCH($C600, Demand!$B$9:$B$1040,0))</f>
        <v>47.737812499999997</v>
      </c>
      <c r="N600" s="175">
        <f>Assumptions!$G$55*Assumptions!$G$46*INDEX(Demand!N$9:N$1040, MATCH($C600, Demand!$B$9:$B$1040,0))</f>
        <v>47.737812499999997</v>
      </c>
      <c r="O600" s="175">
        <f>Assumptions!$G$55*Assumptions!$G$46*INDEX(Demand!O$9:O$1040, MATCH($C600, Demand!$B$9:$B$1040,0))</f>
        <v>47.737812499999997</v>
      </c>
      <c r="P600" s="175">
        <f>Assumptions!$G$55*Assumptions!$G$46*INDEX(Demand!P$9:P$1040, MATCH($C600, Demand!$B$9:$B$1040,0))</f>
        <v>47.737812499999997</v>
      </c>
      <c r="Q600" s="175">
        <f>Assumptions!$G$55*Assumptions!$G$46*INDEX(Demand!Q$9:Q$1040, MATCH($C600, Demand!$B$9:$B$1040,0))</f>
        <v>47.737812499999997</v>
      </c>
      <c r="R600" s="175">
        <f>Assumptions!$G$55*Assumptions!$G$46*INDEX(Demand!R$9:R$1040, MATCH($C600, Demand!$B$9:$B$1040,0))</f>
        <v>47.737812499999997</v>
      </c>
      <c r="S600" s="175">
        <f>Assumptions!$G$55*Assumptions!$G$46*INDEX(Demand!S$9:S$1040, MATCH($C600, Demand!$B$9:$B$1040,0))</f>
        <v>47.737812499999997</v>
      </c>
      <c r="T600" s="175">
        <f>Assumptions!$G$55*Assumptions!$G$46*INDEX(Demand!T$9:T$1040, MATCH($C600, Demand!$B$9:$B$1040,0))</f>
        <v>47.737812499999997</v>
      </c>
      <c r="U600" s="175">
        <f>Assumptions!$G$55*Assumptions!$G$46*INDEX(Demand!U$9:U$1040, MATCH($C600, Demand!$B$9:$B$1040,0))</f>
        <v>47.737812499999997</v>
      </c>
      <c r="V600" s="175">
        <f>Assumptions!$G$55*Assumptions!$G$46*INDEX(Demand!V$9:V$1040, MATCH($C600, Demand!$B$9:$B$1040,0))</f>
        <v>47.737812499999997</v>
      </c>
      <c r="W600" s="175">
        <f>Assumptions!$G$55*Assumptions!$G$46*INDEX(Demand!W$9:W$1040, MATCH($C600, Demand!$B$9:$B$1040,0))</f>
        <v>47.737812499999997</v>
      </c>
      <c r="X600" s="175">
        <f>Assumptions!$G$55*Assumptions!$G$46*INDEX(Demand!X$9:X$1040, MATCH($C600, Demand!$B$9:$B$1040,0))</f>
        <v>47.737812499999997</v>
      </c>
    </row>
    <row r="601" spans="2:24" s="1" customFormat="1" x14ac:dyDescent="0.2">
      <c r="B601" s="220">
        <f>'Span data'!B602</f>
        <v>10470961</v>
      </c>
      <c r="C601" s="169" t="str">
        <f>'Span data'!C602</f>
        <v>GHP011</v>
      </c>
      <c r="D601" s="162"/>
      <c r="E601" s="175">
        <f>Assumptions!$G$55*Assumptions!$G$46*INDEX(Demand!E$9:E$1040, MATCH($C601, Demand!$B$9:$B$1040,0))</f>
        <v>114.32749999999999</v>
      </c>
      <c r="F601" s="175">
        <f>Assumptions!$G$55*Assumptions!$G$46*INDEX(Demand!F$9:F$1040, MATCH($C601, Demand!$B$9:$B$1040,0))</f>
        <v>116.25322916666667</v>
      </c>
      <c r="G601" s="175">
        <f>Assumptions!$G$55*Assumptions!$G$46*INDEX(Demand!G$9:G$1040, MATCH($C601, Demand!$B$9:$B$1040,0))</f>
        <v>119.1925</v>
      </c>
      <c r="H601" s="175">
        <f>Assumptions!$G$55*Assumptions!$G$46*INDEX(Demand!H$9:H$1040, MATCH($C601, Demand!$B$9:$B$1040,0))</f>
        <v>121.62499999999997</v>
      </c>
      <c r="I601" s="175">
        <f>Assumptions!$G$55*Assumptions!$G$46*INDEX(Demand!I$9:I$1040, MATCH($C601, Demand!$B$9:$B$1040,0))</f>
        <v>123.24666666666664</v>
      </c>
      <c r="J601" s="175">
        <f>Assumptions!$G$55*Assumptions!$G$46*INDEX(Demand!J$9:J$1040, MATCH($C601, Demand!$B$9:$B$1040,0))</f>
        <v>125.57781249999999</v>
      </c>
      <c r="K601" s="175">
        <f>Assumptions!$G$55*Assumptions!$G$46*INDEX(Demand!K$9:K$1040, MATCH($C601, Demand!$B$9:$B$1040,0))</f>
        <v>129.8346875</v>
      </c>
      <c r="L601" s="175">
        <f>Assumptions!$G$55*Assumptions!$G$46*INDEX(Demand!L$9:L$1040, MATCH($C601, Demand!$B$9:$B$1040,0))</f>
        <v>133.99020833333333</v>
      </c>
      <c r="M601" s="175">
        <f>Assumptions!$G$55*Assumptions!$G$46*INDEX(Demand!M$9:M$1040, MATCH($C601, Demand!$B$9:$B$1040,0))</f>
        <v>136.92947916666665</v>
      </c>
      <c r="N601" s="175">
        <f>Assumptions!$G$55*Assumptions!$G$46*INDEX(Demand!N$9:N$1040, MATCH($C601, Demand!$B$9:$B$1040,0))</f>
        <v>136.92947916666665</v>
      </c>
      <c r="O601" s="175">
        <f>Assumptions!$G$55*Assumptions!$G$46*INDEX(Demand!O$9:O$1040, MATCH($C601, Demand!$B$9:$B$1040,0))</f>
        <v>136.92947916666665</v>
      </c>
      <c r="P601" s="175">
        <f>Assumptions!$G$55*Assumptions!$G$46*INDEX(Demand!P$9:P$1040, MATCH($C601, Demand!$B$9:$B$1040,0))</f>
        <v>136.92947916666665</v>
      </c>
      <c r="Q601" s="175">
        <f>Assumptions!$G$55*Assumptions!$G$46*INDEX(Demand!Q$9:Q$1040, MATCH($C601, Demand!$B$9:$B$1040,0))</f>
        <v>136.92947916666665</v>
      </c>
      <c r="R601" s="175">
        <f>Assumptions!$G$55*Assumptions!$G$46*INDEX(Demand!R$9:R$1040, MATCH($C601, Demand!$B$9:$B$1040,0))</f>
        <v>136.92947916666665</v>
      </c>
      <c r="S601" s="175">
        <f>Assumptions!$G$55*Assumptions!$G$46*INDEX(Demand!S$9:S$1040, MATCH($C601, Demand!$B$9:$B$1040,0))</f>
        <v>136.92947916666665</v>
      </c>
      <c r="T601" s="175">
        <f>Assumptions!$G$55*Assumptions!$G$46*INDEX(Demand!T$9:T$1040, MATCH($C601, Demand!$B$9:$B$1040,0))</f>
        <v>136.92947916666665</v>
      </c>
      <c r="U601" s="175">
        <f>Assumptions!$G$55*Assumptions!$G$46*INDEX(Demand!U$9:U$1040, MATCH($C601, Demand!$B$9:$B$1040,0))</f>
        <v>136.92947916666665</v>
      </c>
      <c r="V601" s="175">
        <f>Assumptions!$G$55*Assumptions!$G$46*INDEX(Demand!V$9:V$1040, MATCH($C601, Demand!$B$9:$B$1040,0))</f>
        <v>136.92947916666665</v>
      </c>
      <c r="W601" s="175">
        <f>Assumptions!$G$55*Assumptions!$G$46*INDEX(Demand!W$9:W$1040, MATCH($C601, Demand!$B$9:$B$1040,0))</f>
        <v>136.92947916666665</v>
      </c>
      <c r="X601" s="175">
        <f>Assumptions!$G$55*Assumptions!$G$46*INDEX(Demand!X$9:X$1040, MATCH($C601, Demand!$B$9:$B$1040,0))</f>
        <v>136.92947916666665</v>
      </c>
    </row>
    <row r="602" spans="2:24" s="1" customFormat="1" x14ac:dyDescent="0.2">
      <c r="B602" s="220">
        <f>'Span data'!B603</f>
        <v>10474297</v>
      </c>
      <c r="C602" s="169" t="str">
        <f>'Span data'!C603</f>
        <v>SHL004</v>
      </c>
      <c r="D602" s="162"/>
      <c r="E602" s="175">
        <f>Assumptions!$G$55*Assumptions!$G$46*INDEX(Demand!E$9:E$1040, MATCH($C602, Demand!$B$9:$B$1040,0))</f>
        <v>80.880624999999995</v>
      </c>
      <c r="F602" s="175">
        <f>Assumptions!$G$55*Assumptions!$G$46*INDEX(Demand!F$9:F$1040, MATCH($C602, Demand!$B$9:$B$1040,0))</f>
        <v>80.779270833333328</v>
      </c>
      <c r="G602" s="175">
        <f>Assumptions!$G$55*Assumptions!$G$46*INDEX(Demand!G$9:G$1040, MATCH($C602, Demand!$B$9:$B$1040,0))</f>
        <v>80.981979166666662</v>
      </c>
      <c r="H602" s="175">
        <f>Assumptions!$G$55*Assumptions!$G$46*INDEX(Demand!H$9:H$1040, MATCH($C602, Demand!$B$9:$B$1040,0))</f>
        <v>81.184687499999995</v>
      </c>
      <c r="I602" s="175">
        <f>Assumptions!$G$55*Assumptions!$G$46*INDEX(Demand!I$9:I$1040, MATCH($C602, Demand!$B$9:$B$1040,0))</f>
        <v>80.576562499999994</v>
      </c>
      <c r="J602" s="175">
        <f>Assumptions!$G$55*Assumptions!$G$46*INDEX(Demand!J$9:J$1040, MATCH($C602, Demand!$B$9:$B$1040,0))</f>
        <v>80.171145833333327</v>
      </c>
      <c r="K602" s="175">
        <f>Assumptions!$G$55*Assumptions!$G$46*INDEX(Demand!K$9:K$1040, MATCH($C602, Demand!$B$9:$B$1040,0))</f>
        <v>80.576562499999994</v>
      </c>
      <c r="L602" s="175">
        <f>Assumptions!$G$55*Assumptions!$G$46*INDEX(Demand!L$9:L$1040, MATCH($C602, Demand!$B$9:$B$1040,0))</f>
        <v>81.184687499999995</v>
      </c>
      <c r="M602" s="175">
        <f>Assumptions!$G$55*Assumptions!$G$46*INDEX(Demand!M$9:M$1040, MATCH($C602, Demand!$B$9:$B$1040,0))</f>
        <v>80.779270833333328</v>
      </c>
      <c r="N602" s="175">
        <f>Assumptions!$G$55*Assumptions!$G$46*INDEX(Demand!N$9:N$1040, MATCH($C602, Demand!$B$9:$B$1040,0))</f>
        <v>80.779270833333328</v>
      </c>
      <c r="O602" s="175">
        <f>Assumptions!$G$55*Assumptions!$G$46*INDEX(Demand!O$9:O$1040, MATCH($C602, Demand!$B$9:$B$1040,0))</f>
        <v>80.779270833333328</v>
      </c>
      <c r="P602" s="175">
        <f>Assumptions!$G$55*Assumptions!$G$46*INDEX(Demand!P$9:P$1040, MATCH($C602, Demand!$B$9:$B$1040,0))</f>
        <v>80.779270833333328</v>
      </c>
      <c r="Q602" s="175">
        <f>Assumptions!$G$55*Assumptions!$G$46*INDEX(Demand!Q$9:Q$1040, MATCH($C602, Demand!$B$9:$B$1040,0))</f>
        <v>80.779270833333328</v>
      </c>
      <c r="R602" s="175">
        <f>Assumptions!$G$55*Assumptions!$G$46*INDEX(Demand!R$9:R$1040, MATCH($C602, Demand!$B$9:$B$1040,0))</f>
        <v>80.779270833333328</v>
      </c>
      <c r="S602" s="175">
        <f>Assumptions!$G$55*Assumptions!$G$46*INDEX(Demand!S$9:S$1040, MATCH($C602, Demand!$B$9:$B$1040,0))</f>
        <v>80.779270833333328</v>
      </c>
      <c r="T602" s="175">
        <f>Assumptions!$G$55*Assumptions!$G$46*INDEX(Demand!T$9:T$1040, MATCH($C602, Demand!$B$9:$B$1040,0))</f>
        <v>80.779270833333328</v>
      </c>
      <c r="U602" s="175">
        <f>Assumptions!$G$55*Assumptions!$G$46*INDEX(Demand!U$9:U$1040, MATCH($C602, Demand!$B$9:$B$1040,0))</f>
        <v>80.779270833333328</v>
      </c>
      <c r="V602" s="175">
        <f>Assumptions!$G$55*Assumptions!$G$46*INDEX(Demand!V$9:V$1040, MATCH($C602, Demand!$B$9:$B$1040,0))</f>
        <v>80.779270833333328</v>
      </c>
      <c r="W602" s="175">
        <f>Assumptions!$G$55*Assumptions!$G$46*INDEX(Demand!W$9:W$1040, MATCH($C602, Demand!$B$9:$B$1040,0))</f>
        <v>80.779270833333328</v>
      </c>
      <c r="X602" s="175">
        <f>Assumptions!$G$55*Assumptions!$G$46*INDEX(Demand!X$9:X$1040, MATCH($C602, Demand!$B$9:$B$1040,0))</f>
        <v>80.779270833333328</v>
      </c>
    </row>
    <row r="603" spans="2:24" s="1" customFormat="1" x14ac:dyDescent="0.2">
      <c r="B603" s="220">
        <f>'Span data'!B604</f>
        <v>10475546</v>
      </c>
      <c r="C603" s="169" t="str">
        <f>'Span data'!C604</f>
        <v>NKA005</v>
      </c>
      <c r="D603" s="162"/>
      <c r="E603" s="175">
        <f>Assumptions!$G$55*Assumptions!$G$46*INDEX(Demand!E$9:E$1040, MATCH($C603, Demand!$B$9:$B$1040,0))</f>
        <v>45.203958333333333</v>
      </c>
      <c r="F603" s="175">
        <f>Assumptions!$G$55*Assumptions!$G$46*INDEX(Demand!F$9:F$1040, MATCH($C603, Demand!$B$9:$B$1040,0))</f>
        <v>45.812083333333327</v>
      </c>
      <c r="G603" s="175">
        <f>Assumptions!$G$55*Assumptions!$G$46*INDEX(Demand!G$9:G$1040, MATCH($C603, Demand!$B$9:$B$1040,0))</f>
        <v>46.724270833333328</v>
      </c>
      <c r="H603" s="175">
        <f>Assumptions!$G$55*Assumptions!$G$46*INDEX(Demand!H$9:H$1040, MATCH($C603, Demand!$B$9:$B$1040,0))</f>
        <v>47.332395833333329</v>
      </c>
      <c r="I603" s="175">
        <f>Assumptions!$G$55*Assumptions!$G$46*INDEX(Demand!I$9:I$1040, MATCH($C603, Demand!$B$9:$B$1040,0))</f>
        <v>47.433749999999996</v>
      </c>
      <c r="J603" s="175">
        <f>Assumptions!$G$55*Assumptions!$G$46*INDEX(Demand!J$9:J$1040, MATCH($C603, Demand!$B$9:$B$1040,0))</f>
        <v>47.737812499999997</v>
      </c>
      <c r="K603" s="175">
        <f>Assumptions!$G$55*Assumptions!$G$46*INDEX(Demand!K$9:K$1040, MATCH($C603, Demand!$B$9:$B$1040,0))</f>
        <v>48.65</v>
      </c>
      <c r="L603" s="175">
        <f>Assumptions!$G$55*Assumptions!$G$46*INDEX(Demand!L$9:L$1040, MATCH($C603, Demand!$B$9:$B$1040,0))</f>
        <v>49.866249999999994</v>
      </c>
      <c r="M603" s="175">
        <f>Assumptions!$G$55*Assumptions!$G$46*INDEX(Demand!M$9:M$1040, MATCH($C603, Demand!$B$9:$B$1040,0))</f>
        <v>49.866249999999994</v>
      </c>
      <c r="N603" s="175">
        <f>Assumptions!$G$55*Assumptions!$G$46*INDEX(Demand!N$9:N$1040, MATCH($C603, Demand!$B$9:$B$1040,0))</f>
        <v>49.866249999999994</v>
      </c>
      <c r="O603" s="175">
        <f>Assumptions!$G$55*Assumptions!$G$46*INDEX(Demand!O$9:O$1040, MATCH($C603, Demand!$B$9:$B$1040,0))</f>
        <v>49.866249999999994</v>
      </c>
      <c r="P603" s="175">
        <f>Assumptions!$G$55*Assumptions!$G$46*INDEX(Demand!P$9:P$1040, MATCH($C603, Demand!$B$9:$B$1040,0))</f>
        <v>49.866249999999994</v>
      </c>
      <c r="Q603" s="175">
        <f>Assumptions!$G$55*Assumptions!$G$46*INDEX(Demand!Q$9:Q$1040, MATCH($C603, Demand!$B$9:$B$1040,0))</f>
        <v>49.866249999999994</v>
      </c>
      <c r="R603" s="175">
        <f>Assumptions!$G$55*Assumptions!$G$46*INDEX(Demand!R$9:R$1040, MATCH($C603, Demand!$B$9:$B$1040,0))</f>
        <v>49.866249999999994</v>
      </c>
      <c r="S603" s="175">
        <f>Assumptions!$G$55*Assumptions!$G$46*INDEX(Demand!S$9:S$1040, MATCH($C603, Demand!$B$9:$B$1040,0))</f>
        <v>49.866249999999994</v>
      </c>
      <c r="T603" s="175">
        <f>Assumptions!$G$55*Assumptions!$G$46*INDEX(Demand!T$9:T$1040, MATCH($C603, Demand!$B$9:$B$1040,0))</f>
        <v>49.866249999999994</v>
      </c>
      <c r="U603" s="175">
        <f>Assumptions!$G$55*Assumptions!$G$46*INDEX(Demand!U$9:U$1040, MATCH($C603, Demand!$B$9:$B$1040,0))</f>
        <v>49.866249999999994</v>
      </c>
      <c r="V603" s="175">
        <f>Assumptions!$G$55*Assumptions!$G$46*INDEX(Demand!V$9:V$1040, MATCH($C603, Demand!$B$9:$B$1040,0))</f>
        <v>49.866249999999994</v>
      </c>
      <c r="W603" s="175">
        <f>Assumptions!$G$55*Assumptions!$G$46*INDEX(Demand!W$9:W$1040, MATCH($C603, Demand!$B$9:$B$1040,0))</f>
        <v>49.866249999999994</v>
      </c>
      <c r="X603" s="175">
        <f>Assumptions!$G$55*Assumptions!$G$46*INDEX(Demand!X$9:X$1040, MATCH($C603, Demand!$B$9:$B$1040,0))</f>
        <v>49.866249999999994</v>
      </c>
    </row>
    <row r="604" spans="2:24" s="1" customFormat="1" x14ac:dyDescent="0.2">
      <c r="B604" s="220">
        <f>'Span data'!B605</f>
        <v>10475590</v>
      </c>
      <c r="C604" s="169" t="str">
        <f>'Span data'!C605</f>
        <v>CME015</v>
      </c>
      <c r="D604" s="162"/>
      <c r="E604" s="175">
        <f>Assumptions!$G$55*Assumptions!$G$46*INDEX(Demand!E$9:E$1040, MATCH($C604, Demand!$B$9:$B$1040,0))</f>
        <v>88.887604166666662</v>
      </c>
      <c r="F604" s="175">
        <f>Assumptions!$G$55*Assumptions!$G$46*INDEX(Demand!F$9:F$1040, MATCH($C604, Demand!$B$9:$B$1040,0))</f>
        <v>88.887604166666662</v>
      </c>
      <c r="G604" s="175">
        <f>Assumptions!$G$55*Assumptions!$G$46*INDEX(Demand!G$9:G$1040, MATCH($C604, Demand!$B$9:$B$1040,0))</f>
        <v>89.59708333333333</v>
      </c>
      <c r="H604" s="175">
        <f>Assumptions!$G$55*Assumptions!$G$46*INDEX(Demand!H$9:H$1040, MATCH($C604, Demand!$B$9:$B$1040,0))</f>
        <v>90.306562499999998</v>
      </c>
      <c r="I604" s="175">
        <f>Assumptions!$G$55*Assumptions!$G$46*INDEX(Demand!I$9:I$1040, MATCH($C604, Demand!$B$9:$B$1040,0))</f>
        <v>90.205208333333317</v>
      </c>
      <c r="J604" s="175">
        <f>Assumptions!$G$55*Assumptions!$G$46*INDEX(Demand!J$9:J$1040, MATCH($C604, Demand!$B$9:$B$1040,0))</f>
        <v>90.002499999999998</v>
      </c>
      <c r="K604" s="175">
        <f>Assumptions!$G$55*Assumptions!$G$46*INDEX(Demand!K$9:K$1040, MATCH($C604, Demand!$B$9:$B$1040,0))</f>
        <v>90.914687499999999</v>
      </c>
      <c r="L604" s="175">
        <f>Assumptions!$G$55*Assumptions!$G$46*INDEX(Demand!L$9:L$1040, MATCH($C604, Demand!$B$9:$B$1040,0))</f>
        <v>92.029583333333335</v>
      </c>
      <c r="M604" s="175">
        <f>Assumptions!$G$55*Assumptions!$G$46*INDEX(Demand!M$9:M$1040, MATCH($C604, Demand!$B$9:$B$1040,0))</f>
        <v>92.434999999999988</v>
      </c>
      <c r="N604" s="175">
        <f>Assumptions!$G$55*Assumptions!$G$46*INDEX(Demand!N$9:N$1040, MATCH($C604, Demand!$B$9:$B$1040,0))</f>
        <v>92.434999999999988</v>
      </c>
      <c r="O604" s="175">
        <f>Assumptions!$G$55*Assumptions!$G$46*INDEX(Demand!O$9:O$1040, MATCH($C604, Demand!$B$9:$B$1040,0))</f>
        <v>92.434999999999988</v>
      </c>
      <c r="P604" s="175">
        <f>Assumptions!$G$55*Assumptions!$G$46*INDEX(Demand!P$9:P$1040, MATCH($C604, Demand!$B$9:$B$1040,0))</f>
        <v>92.434999999999988</v>
      </c>
      <c r="Q604" s="175">
        <f>Assumptions!$G$55*Assumptions!$G$46*INDEX(Demand!Q$9:Q$1040, MATCH($C604, Demand!$B$9:$B$1040,0))</f>
        <v>92.434999999999988</v>
      </c>
      <c r="R604" s="175">
        <f>Assumptions!$G$55*Assumptions!$G$46*INDEX(Demand!R$9:R$1040, MATCH($C604, Demand!$B$9:$B$1040,0))</f>
        <v>92.434999999999988</v>
      </c>
      <c r="S604" s="175">
        <f>Assumptions!$G$55*Assumptions!$G$46*INDEX(Demand!S$9:S$1040, MATCH($C604, Demand!$B$9:$B$1040,0))</f>
        <v>92.434999999999988</v>
      </c>
      <c r="T604" s="175">
        <f>Assumptions!$G$55*Assumptions!$G$46*INDEX(Demand!T$9:T$1040, MATCH($C604, Demand!$B$9:$B$1040,0))</f>
        <v>92.434999999999988</v>
      </c>
      <c r="U604" s="175">
        <f>Assumptions!$G$55*Assumptions!$G$46*INDEX(Demand!U$9:U$1040, MATCH($C604, Demand!$B$9:$B$1040,0))</f>
        <v>92.434999999999988</v>
      </c>
      <c r="V604" s="175">
        <f>Assumptions!$G$55*Assumptions!$G$46*INDEX(Demand!V$9:V$1040, MATCH($C604, Demand!$B$9:$B$1040,0))</f>
        <v>92.434999999999988</v>
      </c>
      <c r="W604" s="175">
        <f>Assumptions!$G$55*Assumptions!$G$46*INDEX(Demand!W$9:W$1040, MATCH($C604, Demand!$B$9:$B$1040,0))</f>
        <v>92.434999999999988</v>
      </c>
      <c r="X604" s="175">
        <f>Assumptions!$G$55*Assumptions!$G$46*INDEX(Demand!X$9:X$1040, MATCH($C604, Demand!$B$9:$B$1040,0))</f>
        <v>92.434999999999988</v>
      </c>
    </row>
    <row r="605" spans="2:24" s="1" customFormat="1" x14ac:dyDescent="0.2">
      <c r="B605" s="220">
        <f>'Span data'!B606</f>
        <v>10475691</v>
      </c>
      <c r="C605" s="169" t="str">
        <f>'Span data'!C606</f>
        <v>CME014</v>
      </c>
      <c r="D605" s="162"/>
      <c r="E605" s="175">
        <f>Assumptions!$G$55*Assumptions!$G$46*INDEX(Demand!E$9:E$1040, MATCH($C605, Demand!$B$9:$B$1040,0))</f>
        <v>126.7940625</v>
      </c>
      <c r="F605" s="175">
        <f>Assumptions!$G$55*Assumptions!$G$46*INDEX(Demand!F$9:F$1040, MATCH($C605, Demand!$B$9:$B$1040,0))</f>
        <v>128.41572916666667</v>
      </c>
      <c r="G605" s="175">
        <f>Assumptions!$G$55*Assumptions!$G$46*INDEX(Demand!G$9:G$1040, MATCH($C605, Demand!$B$9:$B$1040,0))</f>
        <v>130.64552083333334</v>
      </c>
      <c r="H605" s="175">
        <f>Assumptions!$G$55*Assumptions!$G$46*INDEX(Demand!H$9:H$1040, MATCH($C605, Demand!$B$9:$B$1040,0))</f>
        <v>132.36854166666666</v>
      </c>
      <c r="I605" s="175">
        <f>Assumptions!$G$55*Assumptions!$G$46*INDEX(Demand!I$9:I$1040, MATCH($C605, Demand!$B$9:$B$1040,0))</f>
        <v>133.17937499999999</v>
      </c>
      <c r="J605" s="175">
        <f>Assumptions!$G$55*Assumptions!$G$46*INDEX(Demand!J$9:J$1040, MATCH($C605, Demand!$B$9:$B$1040,0))</f>
        <v>134.49697916666665</v>
      </c>
      <c r="K605" s="175">
        <f>Assumptions!$G$55*Assumptions!$G$46*INDEX(Demand!K$9:K$1040, MATCH($C605, Demand!$B$9:$B$1040,0))</f>
        <v>136.42270833333333</v>
      </c>
      <c r="L605" s="175">
        <f>Assumptions!$G$55*Assumptions!$G$46*INDEX(Demand!L$9:L$1040, MATCH($C605, Demand!$B$9:$B$1040,0))</f>
        <v>138.44979166666667</v>
      </c>
      <c r="M605" s="175">
        <f>Assumptions!$G$55*Assumptions!$G$46*INDEX(Demand!M$9:M$1040, MATCH($C605, Demand!$B$9:$B$1040,0))</f>
        <v>140.17281249999996</v>
      </c>
      <c r="N605" s="175">
        <f>Assumptions!$G$55*Assumptions!$G$46*INDEX(Demand!N$9:N$1040, MATCH($C605, Demand!$B$9:$B$1040,0))</f>
        <v>140.17281249999996</v>
      </c>
      <c r="O605" s="175">
        <f>Assumptions!$G$55*Assumptions!$G$46*INDEX(Demand!O$9:O$1040, MATCH($C605, Demand!$B$9:$B$1040,0))</f>
        <v>140.17281249999996</v>
      </c>
      <c r="P605" s="175">
        <f>Assumptions!$G$55*Assumptions!$G$46*INDEX(Demand!P$9:P$1040, MATCH($C605, Demand!$B$9:$B$1040,0))</f>
        <v>140.17281249999996</v>
      </c>
      <c r="Q605" s="175">
        <f>Assumptions!$G$55*Assumptions!$G$46*INDEX(Demand!Q$9:Q$1040, MATCH($C605, Demand!$B$9:$B$1040,0))</f>
        <v>140.17281249999996</v>
      </c>
      <c r="R605" s="175">
        <f>Assumptions!$G$55*Assumptions!$G$46*INDEX(Demand!R$9:R$1040, MATCH($C605, Demand!$B$9:$B$1040,0))</f>
        <v>140.17281249999996</v>
      </c>
      <c r="S605" s="175">
        <f>Assumptions!$G$55*Assumptions!$G$46*INDEX(Demand!S$9:S$1040, MATCH($C605, Demand!$B$9:$B$1040,0))</f>
        <v>140.17281249999996</v>
      </c>
      <c r="T605" s="175">
        <f>Assumptions!$G$55*Assumptions!$G$46*INDEX(Demand!T$9:T$1040, MATCH($C605, Demand!$B$9:$B$1040,0))</f>
        <v>140.17281249999996</v>
      </c>
      <c r="U605" s="175">
        <f>Assumptions!$G$55*Assumptions!$G$46*INDEX(Demand!U$9:U$1040, MATCH($C605, Demand!$B$9:$B$1040,0))</f>
        <v>140.17281249999996</v>
      </c>
      <c r="V605" s="175">
        <f>Assumptions!$G$55*Assumptions!$G$46*INDEX(Demand!V$9:V$1040, MATCH($C605, Demand!$B$9:$B$1040,0))</f>
        <v>140.17281249999996</v>
      </c>
      <c r="W605" s="175">
        <f>Assumptions!$G$55*Assumptions!$G$46*INDEX(Demand!W$9:W$1040, MATCH($C605, Demand!$B$9:$B$1040,0))</f>
        <v>140.17281249999996</v>
      </c>
      <c r="X605" s="175">
        <f>Assumptions!$G$55*Assumptions!$G$46*INDEX(Demand!X$9:X$1040, MATCH($C605, Demand!$B$9:$B$1040,0))</f>
        <v>140.17281249999996</v>
      </c>
    </row>
    <row r="606" spans="2:24" s="1" customFormat="1" x14ac:dyDescent="0.2">
      <c r="B606" s="220">
        <f>'Span data'!B607</f>
        <v>10475743</v>
      </c>
      <c r="C606" s="169" t="str">
        <f>'Span data'!C607</f>
        <v>CME014</v>
      </c>
      <c r="D606" s="162"/>
      <c r="E606" s="175">
        <f>Assumptions!$G$55*Assumptions!$G$46*INDEX(Demand!E$9:E$1040, MATCH($C606, Demand!$B$9:$B$1040,0))</f>
        <v>126.7940625</v>
      </c>
      <c r="F606" s="175">
        <f>Assumptions!$G$55*Assumptions!$G$46*INDEX(Demand!F$9:F$1040, MATCH($C606, Demand!$B$9:$B$1040,0))</f>
        <v>128.41572916666667</v>
      </c>
      <c r="G606" s="175">
        <f>Assumptions!$G$55*Assumptions!$G$46*INDEX(Demand!G$9:G$1040, MATCH($C606, Demand!$B$9:$B$1040,0))</f>
        <v>130.64552083333334</v>
      </c>
      <c r="H606" s="175">
        <f>Assumptions!$G$55*Assumptions!$G$46*INDEX(Demand!H$9:H$1040, MATCH($C606, Demand!$B$9:$B$1040,0))</f>
        <v>132.36854166666666</v>
      </c>
      <c r="I606" s="175">
        <f>Assumptions!$G$55*Assumptions!$G$46*INDEX(Demand!I$9:I$1040, MATCH($C606, Demand!$B$9:$B$1040,0))</f>
        <v>133.17937499999999</v>
      </c>
      <c r="J606" s="175">
        <f>Assumptions!$G$55*Assumptions!$G$46*INDEX(Demand!J$9:J$1040, MATCH($C606, Demand!$B$9:$B$1040,0))</f>
        <v>134.49697916666665</v>
      </c>
      <c r="K606" s="175">
        <f>Assumptions!$G$55*Assumptions!$G$46*INDEX(Demand!K$9:K$1040, MATCH($C606, Demand!$B$9:$B$1040,0))</f>
        <v>136.42270833333333</v>
      </c>
      <c r="L606" s="175">
        <f>Assumptions!$G$55*Assumptions!$G$46*INDEX(Demand!L$9:L$1040, MATCH($C606, Demand!$B$9:$B$1040,0))</f>
        <v>138.44979166666667</v>
      </c>
      <c r="M606" s="175">
        <f>Assumptions!$G$55*Assumptions!$G$46*INDEX(Demand!M$9:M$1040, MATCH($C606, Demand!$B$9:$B$1040,0))</f>
        <v>140.17281249999996</v>
      </c>
      <c r="N606" s="175">
        <f>Assumptions!$G$55*Assumptions!$G$46*INDEX(Demand!N$9:N$1040, MATCH($C606, Demand!$B$9:$B$1040,0))</f>
        <v>140.17281249999996</v>
      </c>
      <c r="O606" s="175">
        <f>Assumptions!$G$55*Assumptions!$G$46*INDEX(Demand!O$9:O$1040, MATCH($C606, Demand!$B$9:$B$1040,0))</f>
        <v>140.17281249999996</v>
      </c>
      <c r="P606" s="175">
        <f>Assumptions!$G$55*Assumptions!$G$46*INDEX(Demand!P$9:P$1040, MATCH($C606, Demand!$B$9:$B$1040,0))</f>
        <v>140.17281249999996</v>
      </c>
      <c r="Q606" s="175">
        <f>Assumptions!$G$55*Assumptions!$G$46*INDEX(Demand!Q$9:Q$1040, MATCH($C606, Demand!$B$9:$B$1040,0))</f>
        <v>140.17281249999996</v>
      </c>
      <c r="R606" s="175">
        <f>Assumptions!$G$55*Assumptions!$G$46*INDEX(Demand!R$9:R$1040, MATCH($C606, Demand!$B$9:$B$1040,0))</f>
        <v>140.17281249999996</v>
      </c>
      <c r="S606" s="175">
        <f>Assumptions!$G$55*Assumptions!$G$46*INDEX(Demand!S$9:S$1040, MATCH($C606, Demand!$B$9:$B$1040,0))</f>
        <v>140.17281249999996</v>
      </c>
      <c r="T606" s="175">
        <f>Assumptions!$G$55*Assumptions!$G$46*INDEX(Demand!T$9:T$1040, MATCH($C606, Demand!$B$9:$B$1040,0))</f>
        <v>140.17281249999996</v>
      </c>
      <c r="U606" s="175">
        <f>Assumptions!$G$55*Assumptions!$G$46*INDEX(Demand!U$9:U$1040, MATCH($C606, Demand!$B$9:$B$1040,0))</f>
        <v>140.17281249999996</v>
      </c>
      <c r="V606" s="175">
        <f>Assumptions!$G$55*Assumptions!$G$46*INDEX(Demand!V$9:V$1040, MATCH($C606, Demand!$B$9:$B$1040,0))</f>
        <v>140.17281249999996</v>
      </c>
      <c r="W606" s="175">
        <f>Assumptions!$G$55*Assumptions!$G$46*INDEX(Demand!W$9:W$1040, MATCH($C606, Demand!$B$9:$B$1040,0))</f>
        <v>140.17281249999996</v>
      </c>
      <c r="X606" s="175">
        <f>Assumptions!$G$55*Assumptions!$G$46*INDEX(Demand!X$9:X$1040, MATCH($C606, Demand!$B$9:$B$1040,0))</f>
        <v>140.17281249999996</v>
      </c>
    </row>
    <row r="607" spans="2:24" s="1" customFormat="1" x14ac:dyDescent="0.2">
      <c r="B607" s="220">
        <f>'Span data'!B608</f>
        <v>10475844</v>
      </c>
      <c r="C607" s="169" t="str">
        <f>'Span data'!C608</f>
        <v>CME014</v>
      </c>
      <c r="D607" s="162"/>
      <c r="E607" s="175">
        <f>Assumptions!$G$55*Assumptions!$G$46*INDEX(Demand!E$9:E$1040, MATCH($C607, Demand!$B$9:$B$1040,0))</f>
        <v>126.7940625</v>
      </c>
      <c r="F607" s="175">
        <f>Assumptions!$G$55*Assumptions!$G$46*INDEX(Demand!F$9:F$1040, MATCH($C607, Demand!$B$9:$B$1040,0))</f>
        <v>128.41572916666667</v>
      </c>
      <c r="G607" s="175">
        <f>Assumptions!$G$55*Assumptions!$G$46*INDEX(Demand!G$9:G$1040, MATCH($C607, Demand!$B$9:$B$1040,0))</f>
        <v>130.64552083333334</v>
      </c>
      <c r="H607" s="175">
        <f>Assumptions!$G$55*Assumptions!$G$46*INDEX(Demand!H$9:H$1040, MATCH($C607, Demand!$B$9:$B$1040,0))</f>
        <v>132.36854166666666</v>
      </c>
      <c r="I607" s="175">
        <f>Assumptions!$G$55*Assumptions!$G$46*INDEX(Demand!I$9:I$1040, MATCH($C607, Demand!$B$9:$B$1040,0))</f>
        <v>133.17937499999999</v>
      </c>
      <c r="J607" s="175">
        <f>Assumptions!$G$55*Assumptions!$G$46*INDEX(Demand!J$9:J$1040, MATCH($C607, Demand!$B$9:$B$1040,0))</f>
        <v>134.49697916666665</v>
      </c>
      <c r="K607" s="175">
        <f>Assumptions!$G$55*Assumptions!$G$46*INDEX(Demand!K$9:K$1040, MATCH($C607, Demand!$B$9:$B$1040,0))</f>
        <v>136.42270833333333</v>
      </c>
      <c r="L607" s="175">
        <f>Assumptions!$G$55*Assumptions!$G$46*INDEX(Demand!L$9:L$1040, MATCH($C607, Demand!$B$9:$B$1040,0))</f>
        <v>138.44979166666667</v>
      </c>
      <c r="M607" s="175">
        <f>Assumptions!$G$55*Assumptions!$G$46*INDEX(Demand!M$9:M$1040, MATCH($C607, Demand!$B$9:$B$1040,0))</f>
        <v>140.17281249999996</v>
      </c>
      <c r="N607" s="175">
        <f>Assumptions!$G$55*Assumptions!$G$46*INDEX(Demand!N$9:N$1040, MATCH($C607, Demand!$B$9:$B$1040,0))</f>
        <v>140.17281249999996</v>
      </c>
      <c r="O607" s="175">
        <f>Assumptions!$G$55*Assumptions!$G$46*INDEX(Demand!O$9:O$1040, MATCH($C607, Demand!$B$9:$B$1040,0))</f>
        <v>140.17281249999996</v>
      </c>
      <c r="P607" s="175">
        <f>Assumptions!$G$55*Assumptions!$G$46*INDEX(Demand!P$9:P$1040, MATCH($C607, Demand!$B$9:$B$1040,0))</f>
        <v>140.17281249999996</v>
      </c>
      <c r="Q607" s="175">
        <f>Assumptions!$G$55*Assumptions!$G$46*INDEX(Demand!Q$9:Q$1040, MATCH($C607, Demand!$B$9:$B$1040,0))</f>
        <v>140.17281249999996</v>
      </c>
      <c r="R607" s="175">
        <f>Assumptions!$G$55*Assumptions!$G$46*INDEX(Demand!R$9:R$1040, MATCH($C607, Demand!$B$9:$B$1040,0))</f>
        <v>140.17281249999996</v>
      </c>
      <c r="S607" s="175">
        <f>Assumptions!$G$55*Assumptions!$G$46*INDEX(Demand!S$9:S$1040, MATCH($C607, Demand!$B$9:$B$1040,0))</f>
        <v>140.17281249999996</v>
      </c>
      <c r="T607" s="175">
        <f>Assumptions!$G$55*Assumptions!$G$46*INDEX(Demand!T$9:T$1040, MATCH($C607, Demand!$B$9:$B$1040,0))</f>
        <v>140.17281249999996</v>
      </c>
      <c r="U607" s="175">
        <f>Assumptions!$G$55*Assumptions!$G$46*INDEX(Demand!U$9:U$1040, MATCH($C607, Demand!$B$9:$B$1040,0))</f>
        <v>140.17281249999996</v>
      </c>
      <c r="V607" s="175">
        <f>Assumptions!$G$55*Assumptions!$G$46*INDEX(Demand!V$9:V$1040, MATCH($C607, Demand!$B$9:$B$1040,0))</f>
        <v>140.17281249999996</v>
      </c>
      <c r="W607" s="175">
        <f>Assumptions!$G$55*Assumptions!$G$46*INDEX(Demand!W$9:W$1040, MATCH($C607, Demand!$B$9:$B$1040,0))</f>
        <v>140.17281249999996</v>
      </c>
      <c r="X607" s="175">
        <f>Assumptions!$G$55*Assumptions!$G$46*INDEX(Demand!X$9:X$1040, MATCH($C607, Demand!$B$9:$B$1040,0))</f>
        <v>140.17281249999996</v>
      </c>
    </row>
    <row r="608" spans="2:24" s="1" customFormat="1" x14ac:dyDescent="0.2">
      <c r="B608" s="220">
        <f>'Span data'!B609</f>
        <v>10478222</v>
      </c>
      <c r="C608" s="169" t="str">
        <f>'Span data'!C609</f>
        <v>STL007</v>
      </c>
      <c r="D608" s="162"/>
      <c r="E608" s="175">
        <f>Assumptions!$G$55*Assumptions!$G$46*INDEX(Demand!E$9:E$1040, MATCH($C608, Demand!$B$9:$B$1040,0))</f>
        <v>66.48833333333333</v>
      </c>
      <c r="F608" s="175">
        <f>Assumptions!$G$55*Assumptions!$G$46*INDEX(Demand!F$9:F$1040, MATCH($C608, Demand!$B$9:$B$1040,0))</f>
        <v>65.170729166666661</v>
      </c>
      <c r="G608" s="175">
        <f>Assumptions!$G$55*Assumptions!$G$46*INDEX(Demand!G$9:G$1040, MATCH($C608, Demand!$B$9:$B$1040,0))</f>
        <v>64.359895833333326</v>
      </c>
      <c r="H608" s="175">
        <f>Assumptions!$G$55*Assumptions!$G$46*INDEX(Demand!H$9:H$1040, MATCH($C608, Demand!$B$9:$B$1040,0))</f>
        <v>63.650416666666658</v>
      </c>
      <c r="I608" s="175">
        <f>Assumptions!$G$55*Assumptions!$G$46*INDEX(Demand!I$9:I$1040, MATCH($C608, Demand!$B$9:$B$1040,0))</f>
        <v>62.839583333333323</v>
      </c>
      <c r="J608" s="175">
        <f>Assumptions!$G$55*Assumptions!$G$46*INDEX(Demand!J$9:J$1040, MATCH($C608, Demand!$B$9:$B$1040,0))</f>
        <v>61.724687499999995</v>
      </c>
      <c r="K608" s="175">
        <f>Assumptions!$G$55*Assumptions!$G$46*INDEX(Demand!K$9:K$1040, MATCH($C608, Demand!$B$9:$B$1040,0))</f>
        <v>62.130104166666655</v>
      </c>
      <c r="L608" s="175">
        <f>Assumptions!$G$55*Assumptions!$G$46*INDEX(Demand!L$9:L$1040, MATCH($C608, Demand!$B$9:$B$1040,0))</f>
        <v>61.521979166666654</v>
      </c>
      <c r="M608" s="175">
        <f>Assumptions!$G$55*Assumptions!$G$46*INDEX(Demand!M$9:M$1040, MATCH($C608, Demand!$B$9:$B$1040,0))</f>
        <v>61.623333333333321</v>
      </c>
      <c r="N608" s="175">
        <f>Assumptions!$G$55*Assumptions!$G$46*INDEX(Demand!N$9:N$1040, MATCH($C608, Demand!$B$9:$B$1040,0))</f>
        <v>61.623333333333321</v>
      </c>
      <c r="O608" s="175">
        <f>Assumptions!$G$55*Assumptions!$G$46*INDEX(Demand!O$9:O$1040, MATCH($C608, Demand!$B$9:$B$1040,0))</f>
        <v>61.623333333333321</v>
      </c>
      <c r="P608" s="175">
        <f>Assumptions!$G$55*Assumptions!$G$46*INDEX(Demand!P$9:P$1040, MATCH($C608, Demand!$B$9:$B$1040,0))</f>
        <v>61.623333333333321</v>
      </c>
      <c r="Q608" s="175">
        <f>Assumptions!$G$55*Assumptions!$G$46*INDEX(Demand!Q$9:Q$1040, MATCH($C608, Demand!$B$9:$B$1040,0))</f>
        <v>61.623333333333321</v>
      </c>
      <c r="R608" s="175">
        <f>Assumptions!$G$55*Assumptions!$G$46*INDEX(Demand!R$9:R$1040, MATCH($C608, Demand!$B$9:$B$1040,0))</f>
        <v>61.623333333333321</v>
      </c>
      <c r="S608" s="175">
        <f>Assumptions!$G$55*Assumptions!$G$46*INDEX(Demand!S$9:S$1040, MATCH($C608, Demand!$B$9:$B$1040,0))</f>
        <v>61.623333333333321</v>
      </c>
      <c r="T608" s="175">
        <f>Assumptions!$G$55*Assumptions!$G$46*INDEX(Demand!T$9:T$1040, MATCH($C608, Demand!$B$9:$B$1040,0))</f>
        <v>61.623333333333321</v>
      </c>
      <c r="U608" s="175">
        <f>Assumptions!$G$55*Assumptions!$G$46*INDEX(Demand!U$9:U$1040, MATCH($C608, Demand!$B$9:$B$1040,0))</f>
        <v>61.623333333333321</v>
      </c>
      <c r="V608" s="175">
        <f>Assumptions!$G$55*Assumptions!$G$46*INDEX(Demand!V$9:V$1040, MATCH($C608, Demand!$B$9:$B$1040,0))</f>
        <v>61.623333333333321</v>
      </c>
      <c r="W608" s="175">
        <f>Assumptions!$G$55*Assumptions!$G$46*INDEX(Demand!W$9:W$1040, MATCH($C608, Demand!$B$9:$B$1040,0))</f>
        <v>61.623333333333321</v>
      </c>
      <c r="X608" s="175">
        <f>Assumptions!$G$55*Assumptions!$G$46*INDEX(Demand!X$9:X$1040, MATCH($C608, Demand!$B$9:$B$1040,0))</f>
        <v>61.623333333333321</v>
      </c>
    </row>
    <row r="609" spans="2:24" s="1" customFormat="1" x14ac:dyDescent="0.2">
      <c r="B609" s="220">
        <f>'Span data'!B610</f>
        <v>10478223</v>
      </c>
      <c r="C609" s="169" t="str">
        <f>'Span data'!C610</f>
        <v>STL007</v>
      </c>
      <c r="D609" s="162"/>
      <c r="E609" s="175">
        <f>Assumptions!$G$55*Assumptions!$G$46*INDEX(Demand!E$9:E$1040, MATCH($C609, Demand!$B$9:$B$1040,0))</f>
        <v>66.48833333333333</v>
      </c>
      <c r="F609" s="175">
        <f>Assumptions!$G$55*Assumptions!$G$46*INDEX(Demand!F$9:F$1040, MATCH($C609, Demand!$B$9:$B$1040,0))</f>
        <v>65.170729166666661</v>
      </c>
      <c r="G609" s="175">
        <f>Assumptions!$G$55*Assumptions!$G$46*INDEX(Demand!G$9:G$1040, MATCH($C609, Demand!$B$9:$B$1040,0))</f>
        <v>64.359895833333326</v>
      </c>
      <c r="H609" s="175">
        <f>Assumptions!$G$55*Assumptions!$G$46*INDEX(Demand!H$9:H$1040, MATCH($C609, Demand!$B$9:$B$1040,0))</f>
        <v>63.650416666666658</v>
      </c>
      <c r="I609" s="175">
        <f>Assumptions!$G$55*Assumptions!$G$46*INDEX(Demand!I$9:I$1040, MATCH($C609, Demand!$B$9:$B$1040,0))</f>
        <v>62.839583333333323</v>
      </c>
      <c r="J609" s="175">
        <f>Assumptions!$G$55*Assumptions!$G$46*INDEX(Demand!J$9:J$1040, MATCH($C609, Demand!$B$9:$B$1040,0))</f>
        <v>61.724687499999995</v>
      </c>
      <c r="K609" s="175">
        <f>Assumptions!$G$55*Assumptions!$G$46*INDEX(Demand!K$9:K$1040, MATCH($C609, Demand!$B$9:$B$1040,0))</f>
        <v>62.130104166666655</v>
      </c>
      <c r="L609" s="175">
        <f>Assumptions!$G$55*Assumptions!$G$46*INDEX(Demand!L$9:L$1040, MATCH($C609, Demand!$B$9:$B$1040,0))</f>
        <v>61.521979166666654</v>
      </c>
      <c r="M609" s="175">
        <f>Assumptions!$G$55*Assumptions!$G$46*INDEX(Demand!M$9:M$1040, MATCH($C609, Demand!$B$9:$B$1040,0))</f>
        <v>61.623333333333321</v>
      </c>
      <c r="N609" s="175">
        <f>Assumptions!$G$55*Assumptions!$G$46*INDEX(Demand!N$9:N$1040, MATCH($C609, Demand!$B$9:$B$1040,0))</f>
        <v>61.623333333333321</v>
      </c>
      <c r="O609" s="175">
        <f>Assumptions!$G$55*Assumptions!$G$46*INDEX(Demand!O$9:O$1040, MATCH($C609, Demand!$B$9:$B$1040,0))</f>
        <v>61.623333333333321</v>
      </c>
      <c r="P609" s="175">
        <f>Assumptions!$G$55*Assumptions!$G$46*INDEX(Demand!P$9:P$1040, MATCH($C609, Demand!$B$9:$B$1040,0))</f>
        <v>61.623333333333321</v>
      </c>
      <c r="Q609" s="175">
        <f>Assumptions!$G$55*Assumptions!$G$46*INDEX(Demand!Q$9:Q$1040, MATCH($C609, Demand!$B$9:$B$1040,0))</f>
        <v>61.623333333333321</v>
      </c>
      <c r="R609" s="175">
        <f>Assumptions!$G$55*Assumptions!$G$46*INDEX(Demand!R$9:R$1040, MATCH($C609, Demand!$B$9:$B$1040,0))</f>
        <v>61.623333333333321</v>
      </c>
      <c r="S609" s="175">
        <f>Assumptions!$G$55*Assumptions!$G$46*INDEX(Demand!S$9:S$1040, MATCH($C609, Demand!$B$9:$B$1040,0))</f>
        <v>61.623333333333321</v>
      </c>
      <c r="T609" s="175">
        <f>Assumptions!$G$55*Assumptions!$G$46*INDEX(Demand!T$9:T$1040, MATCH($C609, Demand!$B$9:$B$1040,0))</f>
        <v>61.623333333333321</v>
      </c>
      <c r="U609" s="175">
        <f>Assumptions!$G$55*Assumptions!$G$46*INDEX(Demand!U$9:U$1040, MATCH($C609, Demand!$B$9:$B$1040,0))</f>
        <v>61.623333333333321</v>
      </c>
      <c r="V609" s="175">
        <f>Assumptions!$G$55*Assumptions!$G$46*INDEX(Demand!V$9:V$1040, MATCH($C609, Demand!$B$9:$B$1040,0))</f>
        <v>61.623333333333321</v>
      </c>
      <c r="W609" s="175">
        <f>Assumptions!$G$55*Assumptions!$G$46*INDEX(Demand!W$9:W$1040, MATCH($C609, Demand!$B$9:$B$1040,0))</f>
        <v>61.623333333333321</v>
      </c>
      <c r="X609" s="175">
        <f>Assumptions!$G$55*Assumptions!$G$46*INDEX(Demand!X$9:X$1040, MATCH($C609, Demand!$B$9:$B$1040,0))</f>
        <v>61.623333333333321</v>
      </c>
    </row>
    <row r="610" spans="2:24" s="1" customFormat="1" x14ac:dyDescent="0.2">
      <c r="B610" s="220">
        <f>'Span data'!B611</f>
        <v>10478419</v>
      </c>
      <c r="C610" s="169" t="str">
        <f>'Span data'!C611</f>
        <v>STL007</v>
      </c>
      <c r="D610" s="162"/>
      <c r="E610" s="175">
        <f>Assumptions!$G$55*Assumptions!$G$46*INDEX(Demand!E$9:E$1040, MATCH($C610, Demand!$B$9:$B$1040,0))</f>
        <v>66.48833333333333</v>
      </c>
      <c r="F610" s="175">
        <f>Assumptions!$G$55*Assumptions!$G$46*INDEX(Demand!F$9:F$1040, MATCH($C610, Demand!$B$9:$B$1040,0))</f>
        <v>65.170729166666661</v>
      </c>
      <c r="G610" s="175">
        <f>Assumptions!$G$55*Assumptions!$G$46*INDEX(Demand!G$9:G$1040, MATCH($C610, Demand!$B$9:$B$1040,0))</f>
        <v>64.359895833333326</v>
      </c>
      <c r="H610" s="175">
        <f>Assumptions!$G$55*Assumptions!$G$46*INDEX(Demand!H$9:H$1040, MATCH($C610, Demand!$B$9:$B$1040,0))</f>
        <v>63.650416666666658</v>
      </c>
      <c r="I610" s="175">
        <f>Assumptions!$G$55*Assumptions!$G$46*INDEX(Demand!I$9:I$1040, MATCH($C610, Demand!$B$9:$B$1040,0))</f>
        <v>62.839583333333323</v>
      </c>
      <c r="J610" s="175">
        <f>Assumptions!$G$55*Assumptions!$G$46*INDEX(Demand!J$9:J$1040, MATCH($C610, Demand!$B$9:$B$1040,0))</f>
        <v>61.724687499999995</v>
      </c>
      <c r="K610" s="175">
        <f>Assumptions!$G$55*Assumptions!$G$46*INDEX(Demand!K$9:K$1040, MATCH($C610, Demand!$B$9:$B$1040,0))</f>
        <v>62.130104166666655</v>
      </c>
      <c r="L610" s="175">
        <f>Assumptions!$G$55*Assumptions!$G$46*INDEX(Demand!L$9:L$1040, MATCH($C610, Demand!$B$9:$B$1040,0))</f>
        <v>61.521979166666654</v>
      </c>
      <c r="M610" s="175">
        <f>Assumptions!$G$55*Assumptions!$G$46*INDEX(Demand!M$9:M$1040, MATCH($C610, Demand!$B$9:$B$1040,0))</f>
        <v>61.623333333333321</v>
      </c>
      <c r="N610" s="175">
        <f>Assumptions!$G$55*Assumptions!$G$46*INDEX(Demand!N$9:N$1040, MATCH($C610, Demand!$B$9:$B$1040,0))</f>
        <v>61.623333333333321</v>
      </c>
      <c r="O610" s="175">
        <f>Assumptions!$G$55*Assumptions!$G$46*INDEX(Demand!O$9:O$1040, MATCH($C610, Demand!$B$9:$B$1040,0))</f>
        <v>61.623333333333321</v>
      </c>
      <c r="P610" s="175">
        <f>Assumptions!$G$55*Assumptions!$G$46*INDEX(Demand!P$9:P$1040, MATCH($C610, Demand!$B$9:$B$1040,0))</f>
        <v>61.623333333333321</v>
      </c>
      <c r="Q610" s="175">
        <f>Assumptions!$G$55*Assumptions!$G$46*INDEX(Demand!Q$9:Q$1040, MATCH($C610, Demand!$B$9:$B$1040,0))</f>
        <v>61.623333333333321</v>
      </c>
      <c r="R610" s="175">
        <f>Assumptions!$G$55*Assumptions!$G$46*INDEX(Demand!R$9:R$1040, MATCH($C610, Demand!$B$9:$B$1040,0))</f>
        <v>61.623333333333321</v>
      </c>
      <c r="S610" s="175">
        <f>Assumptions!$G$55*Assumptions!$G$46*INDEX(Demand!S$9:S$1040, MATCH($C610, Demand!$B$9:$B$1040,0))</f>
        <v>61.623333333333321</v>
      </c>
      <c r="T610" s="175">
        <f>Assumptions!$G$55*Assumptions!$G$46*INDEX(Demand!T$9:T$1040, MATCH($C610, Demand!$B$9:$B$1040,0))</f>
        <v>61.623333333333321</v>
      </c>
      <c r="U610" s="175">
        <f>Assumptions!$G$55*Assumptions!$G$46*INDEX(Demand!U$9:U$1040, MATCH($C610, Demand!$B$9:$B$1040,0))</f>
        <v>61.623333333333321</v>
      </c>
      <c r="V610" s="175">
        <f>Assumptions!$G$55*Assumptions!$G$46*INDEX(Demand!V$9:V$1040, MATCH($C610, Demand!$B$9:$B$1040,0))</f>
        <v>61.623333333333321</v>
      </c>
      <c r="W610" s="175">
        <f>Assumptions!$G$55*Assumptions!$G$46*INDEX(Demand!W$9:W$1040, MATCH($C610, Demand!$B$9:$B$1040,0))</f>
        <v>61.623333333333321</v>
      </c>
      <c r="X610" s="175">
        <f>Assumptions!$G$55*Assumptions!$G$46*INDEX(Demand!X$9:X$1040, MATCH($C610, Demand!$B$9:$B$1040,0))</f>
        <v>61.623333333333321</v>
      </c>
    </row>
    <row r="611" spans="2:24" s="1" customFormat="1" x14ac:dyDescent="0.2">
      <c r="B611" s="220">
        <f>'Span data'!B612</f>
        <v>10478541</v>
      </c>
      <c r="C611" s="169" t="str">
        <f>'Span data'!C612</f>
        <v>STL007</v>
      </c>
      <c r="D611" s="162"/>
      <c r="E611" s="175">
        <f>Assumptions!$G$55*Assumptions!$G$46*INDEX(Demand!E$9:E$1040, MATCH($C611, Demand!$B$9:$B$1040,0))</f>
        <v>66.48833333333333</v>
      </c>
      <c r="F611" s="175">
        <f>Assumptions!$G$55*Assumptions!$G$46*INDEX(Demand!F$9:F$1040, MATCH($C611, Demand!$B$9:$B$1040,0))</f>
        <v>65.170729166666661</v>
      </c>
      <c r="G611" s="175">
        <f>Assumptions!$G$55*Assumptions!$G$46*INDEX(Demand!G$9:G$1040, MATCH($C611, Demand!$B$9:$B$1040,0))</f>
        <v>64.359895833333326</v>
      </c>
      <c r="H611" s="175">
        <f>Assumptions!$G$55*Assumptions!$G$46*INDEX(Demand!H$9:H$1040, MATCH($C611, Demand!$B$9:$B$1040,0))</f>
        <v>63.650416666666658</v>
      </c>
      <c r="I611" s="175">
        <f>Assumptions!$G$55*Assumptions!$G$46*INDEX(Demand!I$9:I$1040, MATCH($C611, Demand!$B$9:$B$1040,0))</f>
        <v>62.839583333333323</v>
      </c>
      <c r="J611" s="175">
        <f>Assumptions!$G$55*Assumptions!$G$46*INDEX(Demand!J$9:J$1040, MATCH($C611, Demand!$B$9:$B$1040,0))</f>
        <v>61.724687499999995</v>
      </c>
      <c r="K611" s="175">
        <f>Assumptions!$G$55*Assumptions!$G$46*INDEX(Demand!K$9:K$1040, MATCH($C611, Demand!$B$9:$B$1040,0))</f>
        <v>62.130104166666655</v>
      </c>
      <c r="L611" s="175">
        <f>Assumptions!$G$55*Assumptions!$G$46*INDEX(Demand!L$9:L$1040, MATCH($C611, Demand!$B$9:$B$1040,0))</f>
        <v>61.521979166666654</v>
      </c>
      <c r="M611" s="175">
        <f>Assumptions!$G$55*Assumptions!$G$46*INDEX(Demand!M$9:M$1040, MATCH($C611, Demand!$B$9:$B$1040,0))</f>
        <v>61.623333333333321</v>
      </c>
      <c r="N611" s="175">
        <f>Assumptions!$G$55*Assumptions!$G$46*INDEX(Demand!N$9:N$1040, MATCH($C611, Demand!$B$9:$B$1040,0))</f>
        <v>61.623333333333321</v>
      </c>
      <c r="O611" s="175">
        <f>Assumptions!$G$55*Assumptions!$G$46*INDEX(Demand!O$9:O$1040, MATCH($C611, Demand!$B$9:$B$1040,0))</f>
        <v>61.623333333333321</v>
      </c>
      <c r="P611" s="175">
        <f>Assumptions!$G$55*Assumptions!$G$46*INDEX(Demand!P$9:P$1040, MATCH($C611, Demand!$B$9:$B$1040,0))</f>
        <v>61.623333333333321</v>
      </c>
      <c r="Q611" s="175">
        <f>Assumptions!$G$55*Assumptions!$G$46*INDEX(Demand!Q$9:Q$1040, MATCH($C611, Demand!$B$9:$B$1040,0))</f>
        <v>61.623333333333321</v>
      </c>
      <c r="R611" s="175">
        <f>Assumptions!$G$55*Assumptions!$G$46*INDEX(Demand!R$9:R$1040, MATCH($C611, Demand!$B$9:$B$1040,0))</f>
        <v>61.623333333333321</v>
      </c>
      <c r="S611" s="175">
        <f>Assumptions!$G$55*Assumptions!$G$46*INDEX(Demand!S$9:S$1040, MATCH($C611, Demand!$B$9:$B$1040,0))</f>
        <v>61.623333333333321</v>
      </c>
      <c r="T611" s="175">
        <f>Assumptions!$G$55*Assumptions!$G$46*INDEX(Demand!T$9:T$1040, MATCH($C611, Demand!$B$9:$B$1040,0))</f>
        <v>61.623333333333321</v>
      </c>
      <c r="U611" s="175">
        <f>Assumptions!$G$55*Assumptions!$G$46*INDEX(Demand!U$9:U$1040, MATCH($C611, Demand!$B$9:$B$1040,0))</f>
        <v>61.623333333333321</v>
      </c>
      <c r="V611" s="175">
        <f>Assumptions!$G$55*Assumptions!$G$46*INDEX(Demand!V$9:V$1040, MATCH($C611, Demand!$B$9:$B$1040,0))</f>
        <v>61.623333333333321</v>
      </c>
      <c r="W611" s="175">
        <f>Assumptions!$G$55*Assumptions!$G$46*INDEX(Demand!W$9:W$1040, MATCH($C611, Demand!$B$9:$B$1040,0))</f>
        <v>61.623333333333321</v>
      </c>
      <c r="X611" s="175">
        <f>Assumptions!$G$55*Assumptions!$G$46*INDEX(Demand!X$9:X$1040, MATCH($C611, Demand!$B$9:$B$1040,0))</f>
        <v>61.623333333333321</v>
      </c>
    </row>
    <row r="612" spans="2:24" s="1" customFormat="1" x14ac:dyDescent="0.2">
      <c r="B612" s="220">
        <f>'Span data'!B613</f>
        <v>10478730</v>
      </c>
      <c r="C612" s="169" t="str">
        <f>'Span data'!C613</f>
        <v>MRO005</v>
      </c>
      <c r="D612" s="162"/>
      <c r="E612" s="175">
        <f>Assumptions!$G$55*Assumptions!$G$46*INDEX(Demand!E$9:E$1040, MATCH($C612, Demand!$B$9:$B$1040,0))</f>
        <v>59.900312499999991</v>
      </c>
      <c r="F612" s="175">
        <f>Assumptions!$G$55*Assumptions!$G$46*INDEX(Demand!F$9:F$1040, MATCH($C612, Demand!$B$9:$B$1040,0))</f>
        <v>60.204374999999999</v>
      </c>
      <c r="G612" s="175">
        <f>Assumptions!$G$55*Assumptions!$G$46*INDEX(Demand!G$9:G$1040, MATCH($C612, Demand!$B$9:$B$1040,0))</f>
        <v>60.609791666666666</v>
      </c>
      <c r="H612" s="175">
        <f>Assumptions!$G$55*Assumptions!$G$46*INDEX(Demand!H$9:H$1040, MATCH($C612, Demand!$B$9:$B$1040,0))</f>
        <v>60.91385416666666</v>
      </c>
      <c r="I612" s="175">
        <f>Assumptions!$G$55*Assumptions!$G$46*INDEX(Demand!I$9:I$1040, MATCH($C612, Demand!$B$9:$B$1040,0))</f>
        <v>60.91385416666666</v>
      </c>
      <c r="J612" s="175">
        <f>Assumptions!$G$55*Assumptions!$G$46*INDEX(Demand!J$9:J$1040, MATCH($C612, Demand!$B$9:$B$1040,0))</f>
        <v>61.015208333333327</v>
      </c>
      <c r="K612" s="175">
        <f>Assumptions!$G$55*Assumptions!$G$46*INDEX(Demand!K$9:K$1040, MATCH($C612, Demand!$B$9:$B$1040,0))</f>
        <v>61.31927083333332</v>
      </c>
      <c r="L612" s="175">
        <f>Assumptions!$G$55*Assumptions!$G$46*INDEX(Demand!L$9:L$1040, MATCH($C612, Demand!$B$9:$B$1040,0))</f>
        <v>61.623333333333321</v>
      </c>
      <c r="M612" s="175">
        <f>Assumptions!$G$55*Assumptions!$G$46*INDEX(Demand!M$9:M$1040, MATCH($C612, Demand!$B$9:$B$1040,0))</f>
        <v>61.623333333333321</v>
      </c>
      <c r="N612" s="175">
        <f>Assumptions!$G$55*Assumptions!$G$46*INDEX(Demand!N$9:N$1040, MATCH($C612, Demand!$B$9:$B$1040,0))</f>
        <v>61.623333333333321</v>
      </c>
      <c r="O612" s="175">
        <f>Assumptions!$G$55*Assumptions!$G$46*INDEX(Demand!O$9:O$1040, MATCH($C612, Demand!$B$9:$B$1040,0))</f>
        <v>61.623333333333321</v>
      </c>
      <c r="P612" s="175">
        <f>Assumptions!$G$55*Assumptions!$G$46*INDEX(Demand!P$9:P$1040, MATCH($C612, Demand!$B$9:$B$1040,0))</f>
        <v>61.623333333333321</v>
      </c>
      <c r="Q612" s="175">
        <f>Assumptions!$G$55*Assumptions!$G$46*INDEX(Demand!Q$9:Q$1040, MATCH($C612, Demand!$B$9:$B$1040,0))</f>
        <v>61.623333333333321</v>
      </c>
      <c r="R612" s="175">
        <f>Assumptions!$G$55*Assumptions!$G$46*INDEX(Demand!R$9:R$1040, MATCH($C612, Demand!$B$9:$B$1040,0))</f>
        <v>61.623333333333321</v>
      </c>
      <c r="S612" s="175">
        <f>Assumptions!$G$55*Assumptions!$G$46*INDEX(Demand!S$9:S$1040, MATCH($C612, Demand!$B$9:$B$1040,0))</f>
        <v>61.623333333333321</v>
      </c>
      <c r="T612" s="175">
        <f>Assumptions!$G$55*Assumptions!$G$46*INDEX(Demand!T$9:T$1040, MATCH($C612, Demand!$B$9:$B$1040,0))</f>
        <v>61.623333333333321</v>
      </c>
      <c r="U612" s="175">
        <f>Assumptions!$G$55*Assumptions!$G$46*INDEX(Demand!U$9:U$1040, MATCH($C612, Demand!$B$9:$B$1040,0))</f>
        <v>61.623333333333321</v>
      </c>
      <c r="V612" s="175">
        <f>Assumptions!$G$55*Assumptions!$G$46*INDEX(Demand!V$9:V$1040, MATCH($C612, Demand!$B$9:$B$1040,0))</f>
        <v>61.623333333333321</v>
      </c>
      <c r="W612" s="175">
        <f>Assumptions!$G$55*Assumptions!$G$46*INDEX(Demand!W$9:W$1040, MATCH($C612, Demand!$B$9:$B$1040,0))</f>
        <v>61.623333333333321</v>
      </c>
      <c r="X612" s="175">
        <f>Assumptions!$G$55*Assumptions!$G$46*INDEX(Demand!X$9:X$1040, MATCH($C612, Demand!$B$9:$B$1040,0))</f>
        <v>61.623333333333321</v>
      </c>
    </row>
    <row r="613" spans="2:24" s="1" customFormat="1" x14ac:dyDescent="0.2">
      <c r="B613" s="220">
        <f>'Span data'!B614</f>
        <v>10478733</v>
      </c>
      <c r="C613" s="169" t="str">
        <f>'Span data'!C614</f>
        <v>MRO005</v>
      </c>
      <c r="D613" s="162"/>
      <c r="E613" s="175">
        <f>Assumptions!$G$55*Assumptions!$G$46*INDEX(Demand!E$9:E$1040, MATCH($C613, Demand!$B$9:$B$1040,0))</f>
        <v>59.900312499999991</v>
      </c>
      <c r="F613" s="175">
        <f>Assumptions!$G$55*Assumptions!$G$46*INDEX(Demand!F$9:F$1040, MATCH($C613, Demand!$B$9:$B$1040,0))</f>
        <v>60.204374999999999</v>
      </c>
      <c r="G613" s="175">
        <f>Assumptions!$G$55*Assumptions!$G$46*INDEX(Demand!G$9:G$1040, MATCH($C613, Demand!$B$9:$B$1040,0))</f>
        <v>60.609791666666666</v>
      </c>
      <c r="H613" s="175">
        <f>Assumptions!$G$55*Assumptions!$G$46*INDEX(Demand!H$9:H$1040, MATCH($C613, Demand!$B$9:$B$1040,0))</f>
        <v>60.91385416666666</v>
      </c>
      <c r="I613" s="175">
        <f>Assumptions!$G$55*Assumptions!$G$46*INDEX(Demand!I$9:I$1040, MATCH($C613, Demand!$B$9:$B$1040,0))</f>
        <v>60.91385416666666</v>
      </c>
      <c r="J613" s="175">
        <f>Assumptions!$G$55*Assumptions!$G$46*INDEX(Demand!J$9:J$1040, MATCH($C613, Demand!$B$9:$B$1040,0))</f>
        <v>61.015208333333327</v>
      </c>
      <c r="K613" s="175">
        <f>Assumptions!$G$55*Assumptions!$G$46*INDEX(Demand!K$9:K$1040, MATCH($C613, Demand!$B$9:$B$1040,0))</f>
        <v>61.31927083333332</v>
      </c>
      <c r="L613" s="175">
        <f>Assumptions!$G$55*Assumptions!$G$46*INDEX(Demand!L$9:L$1040, MATCH($C613, Demand!$B$9:$B$1040,0))</f>
        <v>61.623333333333321</v>
      </c>
      <c r="M613" s="175">
        <f>Assumptions!$G$55*Assumptions!$G$46*INDEX(Demand!M$9:M$1040, MATCH($C613, Demand!$B$9:$B$1040,0))</f>
        <v>61.623333333333321</v>
      </c>
      <c r="N613" s="175">
        <f>Assumptions!$G$55*Assumptions!$G$46*INDEX(Demand!N$9:N$1040, MATCH($C613, Demand!$B$9:$B$1040,0))</f>
        <v>61.623333333333321</v>
      </c>
      <c r="O613" s="175">
        <f>Assumptions!$G$55*Assumptions!$G$46*INDEX(Demand!O$9:O$1040, MATCH($C613, Demand!$B$9:$B$1040,0))</f>
        <v>61.623333333333321</v>
      </c>
      <c r="P613" s="175">
        <f>Assumptions!$G$55*Assumptions!$G$46*INDEX(Demand!P$9:P$1040, MATCH($C613, Demand!$B$9:$B$1040,0))</f>
        <v>61.623333333333321</v>
      </c>
      <c r="Q613" s="175">
        <f>Assumptions!$G$55*Assumptions!$G$46*INDEX(Demand!Q$9:Q$1040, MATCH($C613, Demand!$B$9:$B$1040,0))</f>
        <v>61.623333333333321</v>
      </c>
      <c r="R613" s="175">
        <f>Assumptions!$G$55*Assumptions!$G$46*INDEX(Demand!R$9:R$1040, MATCH($C613, Demand!$B$9:$B$1040,0))</f>
        <v>61.623333333333321</v>
      </c>
      <c r="S613" s="175">
        <f>Assumptions!$G$55*Assumptions!$G$46*INDEX(Demand!S$9:S$1040, MATCH($C613, Demand!$B$9:$B$1040,0))</f>
        <v>61.623333333333321</v>
      </c>
      <c r="T613" s="175">
        <f>Assumptions!$G$55*Assumptions!$G$46*INDEX(Demand!T$9:T$1040, MATCH($C613, Demand!$B$9:$B$1040,0))</f>
        <v>61.623333333333321</v>
      </c>
      <c r="U613" s="175">
        <f>Assumptions!$G$55*Assumptions!$G$46*INDEX(Demand!U$9:U$1040, MATCH($C613, Demand!$B$9:$B$1040,0))</f>
        <v>61.623333333333321</v>
      </c>
      <c r="V613" s="175">
        <f>Assumptions!$G$55*Assumptions!$G$46*INDEX(Demand!V$9:V$1040, MATCH($C613, Demand!$B$9:$B$1040,0))</f>
        <v>61.623333333333321</v>
      </c>
      <c r="W613" s="175">
        <f>Assumptions!$G$55*Assumptions!$G$46*INDEX(Demand!W$9:W$1040, MATCH($C613, Demand!$B$9:$B$1040,0))</f>
        <v>61.623333333333321</v>
      </c>
      <c r="X613" s="175">
        <f>Assumptions!$G$55*Assumptions!$G$46*INDEX(Demand!X$9:X$1040, MATCH($C613, Demand!$B$9:$B$1040,0))</f>
        <v>61.623333333333321</v>
      </c>
    </row>
    <row r="614" spans="2:24" s="1" customFormat="1" x14ac:dyDescent="0.2">
      <c r="B614" s="220">
        <f>'Span data'!B615</f>
        <v>10478736</v>
      </c>
      <c r="C614" s="169" t="str">
        <f>'Span data'!C615</f>
        <v>MRO005</v>
      </c>
      <c r="D614" s="162"/>
      <c r="E614" s="175">
        <f>Assumptions!$G$55*Assumptions!$G$46*INDEX(Demand!E$9:E$1040, MATCH($C614, Demand!$B$9:$B$1040,0))</f>
        <v>59.900312499999991</v>
      </c>
      <c r="F614" s="175">
        <f>Assumptions!$G$55*Assumptions!$G$46*INDEX(Demand!F$9:F$1040, MATCH($C614, Demand!$B$9:$B$1040,0))</f>
        <v>60.204374999999999</v>
      </c>
      <c r="G614" s="175">
        <f>Assumptions!$G$55*Assumptions!$G$46*INDEX(Demand!G$9:G$1040, MATCH($C614, Demand!$B$9:$B$1040,0))</f>
        <v>60.609791666666666</v>
      </c>
      <c r="H614" s="175">
        <f>Assumptions!$G$55*Assumptions!$G$46*INDEX(Demand!H$9:H$1040, MATCH($C614, Demand!$B$9:$B$1040,0))</f>
        <v>60.91385416666666</v>
      </c>
      <c r="I614" s="175">
        <f>Assumptions!$G$55*Assumptions!$G$46*INDEX(Demand!I$9:I$1040, MATCH($C614, Demand!$B$9:$B$1040,0))</f>
        <v>60.91385416666666</v>
      </c>
      <c r="J614" s="175">
        <f>Assumptions!$G$55*Assumptions!$G$46*INDEX(Demand!J$9:J$1040, MATCH($C614, Demand!$B$9:$B$1040,0))</f>
        <v>61.015208333333327</v>
      </c>
      <c r="K614" s="175">
        <f>Assumptions!$G$55*Assumptions!$G$46*INDEX(Demand!K$9:K$1040, MATCH($C614, Demand!$B$9:$B$1040,0))</f>
        <v>61.31927083333332</v>
      </c>
      <c r="L614" s="175">
        <f>Assumptions!$G$55*Assumptions!$G$46*INDEX(Demand!L$9:L$1040, MATCH($C614, Demand!$B$9:$B$1040,0))</f>
        <v>61.623333333333321</v>
      </c>
      <c r="M614" s="175">
        <f>Assumptions!$G$55*Assumptions!$G$46*INDEX(Demand!M$9:M$1040, MATCH($C614, Demand!$B$9:$B$1040,0))</f>
        <v>61.623333333333321</v>
      </c>
      <c r="N614" s="175">
        <f>Assumptions!$G$55*Assumptions!$G$46*INDEX(Demand!N$9:N$1040, MATCH($C614, Demand!$B$9:$B$1040,0))</f>
        <v>61.623333333333321</v>
      </c>
      <c r="O614" s="175">
        <f>Assumptions!$G$55*Assumptions!$G$46*INDEX(Demand!O$9:O$1040, MATCH($C614, Demand!$B$9:$B$1040,0))</f>
        <v>61.623333333333321</v>
      </c>
      <c r="P614" s="175">
        <f>Assumptions!$G$55*Assumptions!$G$46*INDEX(Demand!P$9:P$1040, MATCH($C614, Demand!$B$9:$B$1040,0))</f>
        <v>61.623333333333321</v>
      </c>
      <c r="Q614" s="175">
        <f>Assumptions!$G$55*Assumptions!$G$46*INDEX(Demand!Q$9:Q$1040, MATCH($C614, Demand!$B$9:$B$1040,0))</f>
        <v>61.623333333333321</v>
      </c>
      <c r="R614" s="175">
        <f>Assumptions!$G$55*Assumptions!$G$46*INDEX(Demand!R$9:R$1040, MATCH($C614, Demand!$B$9:$B$1040,0))</f>
        <v>61.623333333333321</v>
      </c>
      <c r="S614" s="175">
        <f>Assumptions!$G$55*Assumptions!$G$46*INDEX(Demand!S$9:S$1040, MATCH($C614, Demand!$B$9:$B$1040,0))</f>
        <v>61.623333333333321</v>
      </c>
      <c r="T614" s="175">
        <f>Assumptions!$G$55*Assumptions!$G$46*INDEX(Demand!T$9:T$1040, MATCH($C614, Demand!$B$9:$B$1040,0))</f>
        <v>61.623333333333321</v>
      </c>
      <c r="U614" s="175">
        <f>Assumptions!$G$55*Assumptions!$G$46*INDEX(Demand!U$9:U$1040, MATCH($C614, Demand!$B$9:$B$1040,0))</f>
        <v>61.623333333333321</v>
      </c>
      <c r="V614" s="175">
        <f>Assumptions!$G$55*Assumptions!$G$46*INDEX(Demand!V$9:V$1040, MATCH($C614, Demand!$B$9:$B$1040,0))</f>
        <v>61.623333333333321</v>
      </c>
      <c r="W614" s="175">
        <f>Assumptions!$G$55*Assumptions!$G$46*INDEX(Demand!W$9:W$1040, MATCH($C614, Demand!$B$9:$B$1040,0))</f>
        <v>61.623333333333321</v>
      </c>
      <c r="X614" s="175">
        <f>Assumptions!$G$55*Assumptions!$G$46*INDEX(Demand!X$9:X$1040, MATCH($C614, Demand!$B$9:$B$1040,0))</f>
        <v>61.623333333333321</v>
      </c>
    </row>
    <row r="615" spans="2:24" s="1" customFormat="1" x14ac:dyDescent="0.2">
      <c r="B615" s="220">
        <f>'Span data'!B616</f>
        <v>10478833</v>
      </c>
      <c r="C615" s="169" t="str">
        <f>'Span data'!C616</f>
        <v>MRO008</v>
      </c>
      <c r="D615" s="162"/>
      <c r="E615" s="175">
        <f>Assumptions!$G$55*Assumptions!$G$46*INDEX(Demand!E$9:E$1040, MATCH($C615, Demand!$B$9:$B$1040,0))</f>
        <v>65.880208333333329</v>
      </c>
      <c r="F615" s="175">
        <f>Assumptions!$G$55*Assumptions!$G$46*INDEX(Demand!F$9:F$1040, MATCH($C615, Demand!$B$9:$B$1040,0))</f>
        <v>66.082916666666648</v>
      </c>
      <c r="G615" s="175">
        <f>Assumptions!$G$55*Assumptions!$G$46*INDEX(Demand!G$9:G$1040, MATCH($C615, Demand!$B$9:$B$1040,0))</f>
        <v>66.48833333333333</v>
      </c>
      <c r="H615" s="175">
        <f>Assumptions!$G$55*Assumptions!$G$46*INDEX(Demand!H$9:H$1040, MATCH($C615, Demand!$B$9:$B$1040,0))</f>
        <v>66.79239583333333</v>
      </c>
      <c r="I615" s="175">
        <f>Assumptions!$G$55*Assumptions!$G$46*INDEX(Demand!I$9:I$1040, MATCH($C615, Demand!$B$9:$B$1040,0))</f>
        <v>66.79239583333333</v>
      </c>
      <c r="J615" s="175">
        <f>Assumptions!$G$55*Assumptions!$G$46*INDEX(Demand!J$9:J$1040, MATCH($C615, Demand!$B$9:$B$1040,0))</f>
        <v>66.893749999999983</v>
      </c>
      <c r="K615" s="175">
        <f>Assumptions!$G$55*Assumptions!$G$46*INDEX(Demand!K$9:K$1040, MATCH($C615, Demand!$B$9:$B$1040,0))</f>
        <v>67.400520833333331</v>
      </c>
      <c r="L615" s="175">
        <f>Assumptions!$G$55*Assumptions!$G$46*INDEX(Demand!L$9:L$1040, MATCH($C615, Demand!$B$9:$B$1040,0))</f>
        <v>67.907291666666652</v>
      </c>
      <c r="M615" s="175">
        <f>Assumptions!$G$55*Assumptions!$G$46*INDEX(Demand!M$9:M$1040, MATCH($C615, Demand!$B$9:$B$1040,0))</f>
        <v>67.907291666666652</v>
      </c>
      <c r="N615" s="175">
        <f>Assumptions!$G$55*Assumptions!$G$46*INDEX(Demand!N$9:N$1040, MATCH($C615, Demand!$B$9:$B$1040,0))</f>
        <v>67.907291666666652</v>
      </c>
      <c r="O615" s="175">
        <f>Assumptions!$G$55*Assumptions!$G$46*INDEX(Demand!O$9:O$1040, MATCH($C615, Demand!$B$9:$B$1040,0))</f>
        <v>67.907291666666652</v>
      </c>
      <c r="P615" s="175">
        <f>Assumptions!$G$55*Assumptions!$G$46*INDEX(Demand!P$9:P$1040, MATCH($C615, Demand!$B$9:$B$1040,0))</f>
        <v>67.907291666666652</v>
      </c>
      <c r="Q615" s="175">
        <f>Assumptions!$G$55*Assumptions!$G$46*INDEX(Demand!Q$9:Q$1040, MATCH($C615, Demand!$B$9:$B$1040,0))</f>
        <v>67.907291666666652</v>
      </c>
      <c r="R615" s="175">
        <f>Assumptions!$G$55*Assumptions!$G$46*INDEX(Demand!R$9:R$1040, MATCH($C615, Demand!$B$9:$B$1040,0))</f>
        <v>67.907291666666652</v>
      </c>
      <c r="S615" s="175">
        <f>Assumptions!$G$55*Assumptions!$G$46*INDEX(Demand!S$9:S$1040, MATCH($C615, Demand!$B$9:$B$1040,0))</f>
        <v>67.907291666666652</v>
      </c>
      <c r="T615" s="175">
        <f>Assumptions!$G$55*Assumptions!$G$46*INDEX(Demand!T$9:T$1040, MATCH($C615, Demand!$B$9:$B$1040,0))</f>
        <v>67.907291666666652</v>
      </c>
      <c r="U615" s="175">
        <f>Assumptions!$G$55*Assumptions!$G$46*INDEX(Demand!U$9:U$1040, MATCH($C615, Demand!$B$9:$B$1040,0))</f>
        <v>67.907291666666652</v>
      </c>
      <c r="V615" s="175">
        <f>Assumptions!$G$55*Assumptions!$G$46*INDEX(Demand!V$9:V$1040, MATCH($C615, Demand!$B$9:$B$1040,0))</f>
        <v>67.907291666666652</v>
      </c>
      <c r="W615" s="175">
        <f>Assumptions!$G$55*Assumptions!$G$46*INDEX(Demand!W$9:W$1040, MATCH($C615, Demand!$B$9:$B$1040,0))</f>
        <v>67.907291666666652</v>
      </c>
      <c r="X615" s="175">
        <f>Assumptions!$G$55*Assumptions!$G$46*INDEX(Demand!X$9:X$1040, MATCH($C615, Demand!$B$9:$B$1040,0))</f>
        <v>67.907291666666652</v>
      </c>
    </row>
    <row r="616" spans="2:24" s="1" customFormat="1" x14ac:dyDescent="0.2">
      <c r="B616" s="220">
        <f>'Span data'!B617</f>
        <v>10478837</v>
      </c>
      <c r="C616" s="169" t="str">
        <f>'Span data'!C617</f>
        <v>MRO008</v>
      </c>
      <c r="D616" s="162"/>
      <c r="E616" s="175">
        <f>Assumptions!$G$55*Assumptions!$G$46*INDEX(Demand!E$9:E$1040, MATCH($C616, Demand!$B$9:$B$1040,0))</f>
        <v>65.880208333333329</v>
      </c>
      <c r="F616" s="175">
        <f>Assumptions!$G$55*Assumptions!$G$46*INDEX(Demand!F$9:F$1040, MATCH($C616, Demand!$B$9:$B$1040,0))</f>
        <v>66.082916666666648</v>
      </c>
      <c r="G616" s="175">
        <f>Assumptions!$G$55*Assumptions!$G$46*INDEX(Demand!G$9:G$1040, MATCH($C616, Demand!$B$9:$B$1040,0))</f>
        <v>66.48833333333333</v>
      </c>
      <c r="H616" s="175">
        <f>Assumptions!$G$55*Assumptions!$G$46*INDEX(Demand!H$9:H$1040, MATCH($C616, Demand!$B$9:$B$1040,0))</f>
        <v>66.79239583333333</v>
      </c>
      <c r="I616" s="175">
        <f>Assumptions!$G$55*Assumptions!$G$46*INDEX(Demand!I$9:I$1040, MATCH($C616, Demand!$B$9:$B$1040,0))</f>
        <v>66.79239583333333</v>
      </c>
      <c r="J616" s="175">
        <f>Assumptions!$G$55*Assumptions!$G$46*INDEX(Demand!J$9:J$1040, MATCH($C616, Demand!$B$9:$B$1040,0))</f>
        <v>66.893749999999983</v>
      </c>
      <c r="K616" s="175">
        <f>Assumptions!$G$55*Assumptions!$G$46*INDEX(Demand!K$9:K$1040, MATCH($C616, Demand!$B$9:$B$1040,0))</f>
        <v>67.400520833333331</v>
      </c>
      <c r="L616" s="175">
        <f>Assumptions!$G$55*Assumptions!$G$46*INDEX(Demand!L$9:L$1040, MATCH($C616, Demand!$B$9:$B$1040,0))</f>
        <v>67.907291666666652</v>
      </c>
      <c r="M616" s="175">
        <f>Assumptions!$G$55*Assumptions!$G$46*INDEX(Demand!M$9:M$1040, MATCH($C616, Demand!$B$9:$B$1040,0))</f>
        <v>67.907291666666652</v>
      </c>
      <c r="N616" s="175">
        <f>Assumptions!$G$55*Assumptions!$G$46*INDEX(Demand!N$9:N$1040, MATCH($C616, Demand!$B$9:$B$1040,0))</f>
        <v>67.907291666666652</v>
      </c>
      <c r="O616" s="175">
        <f>Assumptions!$G$55*Assumptions!$G$46*INDEX(Demand!O$9:O$1040, MATCH($C616, Demand!$B$9:$B$1040,0))</f>
        <v>67.907291666666652</v>
      </c>
      <c r="P616" s="175">
        <f>Assumptions!$G$55*Assumptions!$G$46*INDEX(Demand!P$9:P$1040, MATCH($C616, Demand!$B$9:$B$1040,0))</f>
        <v>67.907291666666652</v>
      </c>
      <c r="Q616" s="175">
        <f>Assumptions!$G$55*Assumptions!$G$46*INDEX(Demand!Q$9:Q$1040, MATCH($C616, Demand!$B$9:$B$1040,0))</f>
        <v>67.907291666666652</v>
      </c>
      <c r="R616" s="175">
        <f>Assumptions!$G$55*Assumptions!$G$46*INDEX(Demand!R$9:R$1040, MATCH($C616, Demand!$B$9:$B$1040,0))</f>
        <v>67.907291666666652</v>
      </c>
      <c r="S616" s="175">
        <f>Assumptions!$G$55*Assumptions!$G$46*INDEX(Demand!S$9:S$1040, MATCH($C616, Demand!$B$9:$B$1040,0))</f>
        <v>67.907291666666652</v>
      </c>
      <c r="T616" s="175">
        <f>Assumptions!$G$55*Assumptions!$G$46*INDEX(Demand!T$9:T$1040, MATCH($C616, Demand!$B$9:$B$1040,0))</f>
        <v>67.907291666666652</v>
      </c>
      <c r="U616" s="175">
        <f>Assumptions!$G$55*Assumptions!$G$46*INDEX(Demand!U$9:U$1040, MATCH($C616, Demand!$B$9:$B$1040,0))</f>
        <v>67.907291666666652</v>
      </c>
      <c r="V616" s="175">
        <f>Assumptions!$G$55*Assumptions!$G$46*INDEX(Demand!V$9:V$1040, MATCH($C616, Demand!$B$9:$B$1040,0))</f>
        <v>67.907291666666652</v>
      </c>
      <c r="W616" s="175">
        <f>Assumptions!$G$55*Assumptions!$G$46*INDEX(Demand!W$9:W$1040, MATCH($C616, Demand!$B$9:$B$1040,0))</f>
        <v>67.907291666666652</v>
      </c>
      <c r="X616" s="175">
        <f>Assumptions!$G$55*Assumptions!$G$46*INDEX(Demand!X$9:X$1040, MATCH($C616, Demand!$B$9:$B$1040,0))</f>
        <v>67.907291666666652</v>
      </c>
    </row>
    <row r="617" spans="2:24" s="1" customFormat="1" x14ac:dyDescent="0.2">
      <c r="B617" s="220">
        <f>'Span data'!B618</f>
        <v>10478838</v>
      </c>
      <c r="C617" s="169" t="str">
        <f>'Span data'!C618</f>
        <v>MRO008</v>
      </c>
      <c r="D617" s="162"/>
      <c r="E617" s="175">
        <f>Assumptions!$G$55*Assumptions!$G$46*INDEX(Demand!E$9:E$1040, MATCH($C617, Demand!$B$9:$B$1040,0))</f>
        <v>65.880208333333329</v>
      </c>
      <c r="F617" s="175">
        <f>Assumptions!$G$55*Assumptions!$G$46*INDEX(Demand!F$9:F$1040, MATCH($C617, Demand!$B$9:$B$1040,0))</f>
        <v>66.082916666666648</v>
      </c>
      <c r="G617" s="175">
        <f>Assumptions!$G$55*Assumptions!$G$46*INDEX(Demand!G$9:G$1040, MATCH($C617, Demand!$B$9:$B$1040,0))</f>
        <v>66.48833333333333</v>
      </c>
      <c r="H617" s="175">
        <f>Assumptions!$G$55*Assumptions!$G$46*INDEX(Demand!H$9:H$1040, MATCH($C617, Demand!$B$9:$B$1040,0))</f>
        <v>66.79239583333333</v>
      </c>
      <c r="I617" s="175">
        <f>Assumptions!$G$55*Assumptions!$G$46*INDEX(Demand!I$9:I$1040, MATCH($C617, Demand!$B$9:$B$1040,0))</f>
        <v>66.79239583333333</v>
      </c>
      <c r="J617" s="175">
        <f>Assumptions!$G$55*Assumptions!$G$46*INDEX(Demand!J$9:J$1040, MATCH($C617, Demand!$B$9:$B$1040,0))</f>
        <v>66.893749999999983</v>
      </c>
      <c r="K617" s="175">
        <f>Assumptions!$G$55*Assumptions!$G$46*INDEX(Demand!K$9:K$1040, MATCH($C617, Demand!$B$9:$B$1040,0))</f>
        <v>67.400520833333331</v>
      </c>
      <c r="L617" s="175">
        <f>Assumptions!$G$55*Assumptions!$G$46*INDEX(Demand!L$9:L$1040, MATCH($C617, Demand!$B$9:$B$1040,0))</f>
        <v>67.907291666666652</v>
      </c>
      <c r="M617" s="175">
        <f>Assumptions!$G$55*Assumptions!$G$46*INDEX(Demand!M$9:M$1040, MATCH($C617, Demand!$B$9:$B$1040,0))</f>
        <v>67.907291666666652</v>
      </c>
      <c r="N617" s="175">
        <f>Assumptions!$G$55*Assumptions!$G$46*INDEX(Demand!N$9:N$1040, MATCH($C617, Demand!$B$9:$B$1040,0))</f>
        <v>67.907291666666652</v>
      </c>
      <c r="O617" s="175">
        <f>Assumptions!$G$55*Assumptions!$G$46*INDEX(Demand!O$9:O$1040, MATCH($C617, Demand!$B$9:$B$1040,0))</f>
        <v>67.907291666666652</v>
      </c>
      <c r="P617" s="175">
        <f>Assumptions!$G$55*Assumptions!$G$46*INDEX(Demand!P$9:P$1040, MATCH($C617, Demand!$B$9:$B$1040,0))</f>
        <v>67.907291666666652</v>
      </c>
      <c r="Q617" s="175">
        <f>Assumptions!$G$55*Assumptions!$G$46*INDEX(Demand!Q$9:Q$1040, MATCH($C617, Demand!$B$9:$B$1040,0))</f>
        <v>67.907291666666652</v>
      </c>
      <c r="R617" s="175">
        <f>Assumptions!$G$55*Assumptions!$G$46*INDEX(Demand!R$9:R$1040, MATCH($C617, Demand!$B$9:$B$1040,0))</f>
        <v>67.907291666666652</v>
      </c>
      <c r="S617" s="175">
        <f>Assumptions!$G$55*Assumptions!$G$46*INDEX(Demand!S$9:S$1040, MATCH($C617, Demand!$B$9:$B$1040,0))</f>
        <v>67.907291666666652</v>
      </c>
      <c r="T617" s="175">
        <f>Assumptions!$G$55*Assumptions!$G$46*INDEX(Demand!T$9:T$1040, MATCH($C617, Demand!$B$9:$B$1040,0))</f>
        <v>67.907291666666652</v>
      </c>
      <c r="U617" s="175">
        <f>Assumptions!$G$55*Assumptions!$G$46*INDEX(Demand!U$9:U$1040, MATCH($C617, Demand!$B$9:$B$1040,0))</f>
        <v>67.907291666666652</v>
      </c>
      <c r="V617" s="175">
        <f>Assumptions!$G$55*Assumptions!$G$46*INDEX(Demand!V$9:V$1040, MATCH($C617, Demand!$B$9:$B$1040,0))</f>
        <v>67.907291666666652</v>
      </c>
      <c r="W617" s="175">
        <f>Assumptions!$G$55*Assumptions!$G$46*INDEX(Demand!W$9:W$1040, MATCH($C617, Demand!$B$9:$B$1040,0))</f>
        <v>67.907291666666652</v>
      </c>
      <c r="X617" s="175">
        <f>Assumptions!$G$55*Assumptions!$G$46*INDEX(Demand!X$9:X$1040, MATCH($C617, Demand!$B$9:$B$1040,0))</f>
        <v>67.907291666666652</v>
      </c>
    </row>
    <row r="618" spans="2:24" s="1" customFormat="1" x14ac:dyDescent="0.2">
      <c r="B618" s="220">
        <f>'Span data'!B619</f>
        <v>10478853</v>
      </c>
      <c r="C618" s="169" t="str">
        <f>'Span data'!C619</f>
        <v>MRO008</v>
      </c>
      <c r="D618" s="162"/>
      <c r="E618" s="175">
        <f>Assumptions!$G$55*Assumptions!$G$46*INDEX(Demand!E$9:E$1040, MATCH($C618, Demand!$B$9:$B$1040,0))</f>
        <v>65.880208333333329</v>
      </c>
      <c r="F618" s="175">
        <f>Assumptions!$G$55*Assumptions!$G$46*INDEX(Demand!F$9:F$1040, MATCH($C618, Demand!$B$9:$B$1040,0))</f>
        <v>66.082916666666648</v>
      </c>
      <c r="G618" s="175">
        <f>Assumptions!$G$55*Assumptions!$G$46*INDEX(Demand!G$9:G$1040, MATCH($C618, Demand!$B$9:$B$1040,0))</f>
        <v>66.48833333333333</v>
      </c>
      <c r="H618" s="175">
        <f>Assumptions!$G$55*Assumptions!$G$46*INDEX(Demand!H$9:H$1040, MATCH($C618, Demand!$B$9:$B$1040,0))</f>
        <v>66.79239583333333</v>
      </c>
      <c r="I618" s="175">
        <f>Assumptions!$G$55*Assumptions!$G$46*INDEX(Demand!I$9:I$1040, MATCH($C618, Demand!$B$9:$B$1040,0))</f>
        <v>66.79239583333333</v>
      </c>
      <c r="J618" s="175">
        <f>Assumptions!$G$55*Assumptions!$G$46*INDEX(Demand!J$9:J$1040, MATCH($C618, Demand!$B$9:$B$1040,0))</f>
        <v>66.893749999999983</v>
      </c>
      <c r="K618" s="175">
        <f>Assumptions!$G$55*Assumptions!$G$46*INDEX(Demand!K$9:K$1040, MATCH($C618, Demand!$B$9:$B$1040,0))</f>
        <v>67.400520833333331</v>
      </c>
      <c r="L618" s="175">
        <f>Assumptions!$G$55*Assumptions!$G$46*INDEX(Demand!L$9:L$1040, MATCH($C618, Demand!$B$9:$B$1040,0))</f>
        <v>67.907291666666652</v>
      </c>
      <c r="M618" s="175">
        <f>Assumptions!$G$55*Assumptions!$G$46*INDEX(Demand!M$9:M$1040, MATCH($C618, Demand!$B$9:$B$1040,0))</f>
        <v>67.907291666666652</v>
      </c>
      <c r="N618" s="175">
        <f>Assumptions!$G$55*Assumptions!$G$46*INDEX(Demand!N$9:N$1040, MATCH($C618, Demand!$B$9:$B$1040,0))</f>
        <v>67.907291666666652</v>
      </c>
      <c r="O618" s="175">
        <f>Assumptions!$G$55*Assumptions!$G$46*INDEX(Demand!O$9:O$1040, MATCH($C618, Demand!$B$9:$B$1040,0))</f>
        <v>67.907291666666652</v>
      </c>
      <c r="P618" s="175">
        <f>Assumptions!$G$55*Assumptions!$G$46*INDEX(Demand!P$9:P$1040, MATCH($C618, Demand!$B$9:$B$1040,0))</f>
        <v>67.907291666666652</v>
      </c>
      <c r="Q618" s="175">
        <f>Assumptions!$G$55*Assumptions!$G$46*INDEX(Demand!Q$9:Q$1040, MATCH($C618, Demand!$B$9:$B$1040,0))</f>
        <v>67.907291666666652</v>
      </c>
      <c r="R618" s="175">
        <f>Assumptions!$G$55*Assumptions!$G$46*INDEX(Demand!R$9:R$1040, MATCH($C618, Demand!$B$9:$B$1040,0))</f>
        <v>67.907291666666652</v>
      </c>
      <c r="S618" s="175">
        <f>Assumptions!$G$55*Assumptions!$G$46*INDEX(Demand!S$9:S$1040, MATCH($C618, Demand!$B$9:$B$1040,0))</f>
        <v>67.907291666666652</v>
      </c>
      <c r="T618" s="175">
        <f>Assumptions!$G$55*Assumptions!$G$46*INDEX(Demand!T$9:T$1040, MATCH($C618, Demand!$B$9:$B$1040,0))</f>
        <v>67.907291666666652</v>
      </c>
      <c r="U618" s="175">
        <f>Assumptions!$G$55*Assumptions!$G$46*INDEX(Demand!U$9:U$1040, MATCH($C618, Demand!$B$9:$B$1040,0))</f>
        <v>67.907291666666652</v>
      </c>
      <c r="V618" s="175">
        <f>Assumptions!$G$55*Assumptions!$G$46*INDEX(Demand!V$9:V$1040, MATCH($C618, Demand!$B$9:$B$1040,0))</f>
        <v>67.907291666666652</v>
      </c>
      <c r="W618" s="175">
        <f>Assumptions!$G$55*Assumptions!$G$46*INDEX(Demand!W$9:W$1040, MATCH($C618, Demand!$B$9:$B$1040,0))</f>
        <v>67.907291666666652</v>
      </c>
      <c r="X618" s="175">
        <f>Assumptions!$G$55*Assumptions!$G$46*INDEX(Demand!X$9:X$1040, MATCH($C618, Demand!$B$9:$B$1040,0))</f>
        <v>67.907291666666652</v>
      </c>
    </row>
    <row r="619" spans="2:24" s="1" customFormat="1" x14ac:dyDescent="0.2">
      <c r="B619" s="220">
        <f>'Span data'!B620</f>
        <v>10478856</v>
      </c>
      <c r="C619" s="169" t="str">
        <f>'Span data'!C620</f>
        <v>MRO008</v>
      </c>
      <c r="D619" s="162"/>
      <c r="E619" s="175">
        <f>Assumptions!$G$55*Assumptions!$G$46*INDEX(Demand!E$9:E$1040, MATCH($C619, Demand!$B$9:$B$1040,0))</f>
        <v>65.880208333333329</v>
      </c>
      <c r="F619" s="175">
        <f>Assumptions!$G$55*Assumptions!$G$46*INDEX(Demand!F$9:F$1040, MATCH($C619, Demand!$B$9:$B$1040,0))</f>
        <v>66.082916666666648</v>
      </c>
      <c r="G619" s="175">
        <f>Assumptions!$G$55*Assumptions!$G$46*INDEX(Demand!G$9:G$1040, MATCH($C619, Demand!$B$9:$B$1040,0))</f>
        <v>66.48833333333333</v>
      </c>
      <c r="H619" s="175">
        <f>Assumptions!$G$55*Assumptions!$G$46*INDEX(Demand!H$9:H$1040, MATCH($C619, Demand!$B$9:$B$1040,0))</f>
        <v>66.79239583333333</v>
      </c>
      <c r="I619" s="175">
        <f>Assumptions!$G$55*Assumptions!$G$46*INDEX(Demand!I$9:I$1040, MATCH($C619, Demand!$B$9:$B$1040,0))</f>
        <v>66.79239583333333</v>
      </c>
      <c r="J619" s="175">
        <f>Assumptions!$G$55*Assumptions!$G$46*INDEX(Demand!J$9:J$1040, MATCH($C619, Demand!$B$9:$B$1040,0))</f>
        <v>66.893749999999983</v>
      </c>
      <c r="K619" s="175">
        <f>Assumptions!$G$55*Assumptions!$G$46*INDEX(Demand!K$9:K$1040, MATCH($C619, Demand!$B$9:$B$1040,0))</f>
        <v>67.400520833333331</v>
      </c>
      <c r="L619" s="175">
        <f>Assumptions!$G$55*Assumptions!$G$46*INDEX(Demand!L$9:L$1040, MATCH($C619, Demand!$B$9:$B$1040,0))</f>
        <v>67.907291666666652</v>
      </c>
      <c r="M619" s="175">
        <f>Assumptions!$G$55*Assumptions!$G$46*INDEX(Demand!M$9:M$1040, MATCH($C619, Demand!$B$9:$B$1040,0))</f>
        <v>67.907291666666652</v>
      </c>
      <c r="N619" s="175">
        <f>Assumptions!$G$55*Assumptions!$G$46*INDEX(Demand!N$9:N$1040, MATCH($C619, Demand!$B$9:$B$1040,0))</f>
        <v>67.907291666666652</v>
      </c>
      <c r="O619" s="175">
        <f>Assumptions!$G$55*Assumptions!$G$46*INDEX(Demand!O$9:O$1040, MATCH($C619, Demand!$B$9:$B$1040,0))</f>
        <v>67.907291666666652</v>
      </c>
      <c r="P619" s="175">
        <f>Assumptions!$G$55*Assumptions!$G$46*INDEX(Demand!P$9:P$1040, MATCH($C619, Demand!$B$9:$B$1040,0))</f>
        <v>67.907291666666652</v>
      </c>
      <c r="Q619" s="175">
        <f>Assumptions!$G$55*Assumptions!$G$46*INDEX(Demand!Q$9:Q$1040, MATCH($C619, Demand!$B$9:$B$1040,0))</f>
        <v>67.907291666666652</v>
      </c>
      <c r="R619" s="175">
        <f>Assumptions!$G$55*Assumptions!$G$46*INDEX(Demand!R$9:R$1040, MATCH($C619, Demand!$B$9:$B$1040,0))</f>
        <v>67.907291666666652</v>
      </c>
      <c r="S619" s="175">
        <f>Assumptions!$G$55*Assumptions!$G$46*INDEX(Demand!S$9:S$1040, MATCH($C619, Demand!$B$9:$B$1040,0))</f>
        <v>67.907291666666652</v>
      </c>
      <c r="T619" s="175">
        <f>Assumptions!$G$55*Assumptions!$G$46*INDEX(Demand!T$9:T$1040, MATCH($C619, Demand!$B$9:$B$1040,0))</f>
        <v>67.907291666666652</v>
      </c>
      <c r="U619" s="175">
        <f>Assumptions!$G$55*Assumptions!$G$46*INDEX(Demand!U$9:U$1040, MATCH($C619, Demand!$B$9:$B$1040,0))</f>
        <v>67.907291666666652</v>
      </c>
      <c r="V619" s="175">
        <f>Assumptions!$G$55*Assumptions!$G$46*INDEX(Demand!V$9:V$1040, MATCH($C619, Demand!$B$9:$B$1040,0))</f>
        <v>67.907291666666652</v>
      </c>
      <c r="W619" s="175">
        <f>Assumptions!$G$55*Assumptions!$G$46*INDEX(Demand!W$9:W$1040, MATCH($C619, Demand!$B$9:$B$1040,0))</f>
        <v>67.907291666666652</v>
      </c>
      <c r="X619" s="175">
        <f>Assumptions!$G$55*Assumptions!$G$46*INDEX(Demand!X$9:X$1040, MATCH($C619, Demand!$B$9:$B$1040,0))</f>
        <v>67.907291666666652</v>
      </c>
    </row>
    <row r="620" spans="2:24" s="1" customFormat="1" x14ac:dyDescent="0.2">
      <c r="B620" s="220">
        <f>'Span data'!B621</f>
        <v>10478857</v>
      </c>
      <c r="C620" s="169" t="str">
        <f>'Span data'!C621</f>
        <v>MRO008</v>
      </c>
      <c r="D620" s="162"/>
      <c r="E620" s="175">
        <f>Assumptions!$G$55*Assumptions!$G$46*INDEX(Demand!E$9:E$1040, MATCH($C620, Demand!$B$9:$B$1040,0))</f>
        <v>65.880208333333329</v>
      </c>
      <c r="F620" s="175">
        <f>Assumptions!$G$55*Assumptions!$G$46*INDEX(Demand!F$9:F$1040, MATCH($C620, Demand!$B$9:$B$1040,0))</f>
        <v>66.082916666666648</v>
      </c>
      <c r="G620" s="175">
        <f>Assumptions!$G$55*Assumptions!$G$46*INDEX(Demand!G$9:G$1040, MATCH($C620, Demand!$B$9:$B$1040,0))</f>
        <v>66.48833333333333</v>
      </c>
      <c r="H620" s="175">
        <f>Assumptions!$G$55*Assumptions!$G$46*INDEX(Demand!H$9:H$1040, MATCH($C620, Demand!$B$9:$B$1040,0))</f>
        <v>66.79239583333333</v>
      </c>
      <c r="I620" s="175">
        <f>Assumptions!$G$55*Assumptions!$G$46*INDEX(Demand!I$9:I$1040, MATCH($C620, Demand!$B$9:$B$1040,0))</f>
        <v>66.79239583333333</v>
      </c>
      <c r="J620" s="175">
        <f>Assumptions!$G$55*Assumptions!$G$46*INDEX(Demand!J$9:J$1040, MATCH($C620, Demand!$B$9:$B$1040,0))</f>
        <v>66.893749999999983</v>
      </c>
      <c r="K620" s="175">
        <f>Assumptions!$G$55*Assumptions!$G$46*INDEX(Demand!K$9:K$1040, MATCH($C620, Demand!$B$9:$B$1040,0))</f>
        <v>67.400520833333331</v>
      </c>
      <c r="L620" s="175">
        <f>Assumptions!$G$55*Assumptions!$G$46*INDEX(Demand!L$9:L$1040, MATCH($C620, Demand!$B$9:$B$1040,0))</f>
        <v>67.907291666666652</v>
      </c>
      <c r="M620" s="175">
        <f>Assumptions!$G$55*Assumptions!$G$46*INDEX(Demand!M$9:M$1040, MATCH($C620, Demand!$B$9:$B$1040,0))</f>
        <v>67.907291666666652</v>
      </c>
      <c r="N620" s="175">
        <f>Assumptions!$G$55*Assumptions!$G$46*INDEX(Demand!N$9:N$1040, MATCH($C620, Demand!$B$9:$B$1040,0))</f>
        <v>67.907291666666652</v>
      </c>
      <c r="O620" s="175">
        <f>Assumptions!$G$55*Assumptions!$G$46*INDEX(Demand!O$9:O$1040, MATCH($C620, Demand!$B$9:$B$1040,0))</f>
        <v>67.907291666666652</v>
      </c>
      <c r="P620" s="175">
        <f>Assumptions!$G$55*Assumptions!$G$46*INDEX(Demand!P$9:P$1040, MATCH($C620, Demand!$B$9:$B$1040,0))</f>
        <v>67.907291666666652</v>
      </c>
      <c r="Q620" s="175">
        <f>Assumptions!$G$55*Assumptions!$G$46*INDEX(Demand!Q$9:Q$1040, MATCH($C620, Demand!$B$9:$B$1040,0))</f>
        <v>67.907291666666652</v>
      </c>
      <c r="R620" s="175">
        <f>Assumptions!$G$55*Assumptions!$G$46*INDEX(Demand!R$9:R$1040, MATCH($C620, Demand!$B$9:$B$1040,0))</f>
        <v>67.907291666666652</v>
      </c>
      <c r="S620" s="175">
        <f>Assumptions!$G$55*Assumptions!$G$46*INDEX(Demand!S$9:S$1040, MATCH($C620, Demand!$B$9:$B$1040,0))</f>
        <v>67.907291666666652</v>
      </c>
      <c r="T620" s="175">
        <f>Assumptions!$G$55*Assumptions!$G$46*INDEX(Demand!T$9:T$1040, MATCH($C620, Demand!$B$9:$B$1040,0))</f>
        <v>67.907291666666652</v>
      </c>
      <c r="U620" s="175">
        <f>Assumptions!$G$55*Assumptions!$G$46*INDEX(Demand!U$9:U$1040, MATCH($C620, Demand!$B$9:$B$1040,0))</f>
        <v>67.907291666666652</v>
      </c>
      <c r="V620" s="175">
        <f>Assumptions!$G$55*Assumptions!$G$46*INDEX(Demand!V$9:V$1040, MATCH($C620, Demand!$B$9:$B$1040,0))</f>
        <v>67.907291666666652</v>
      </c>
      <c r="W620" s="175">
        <f>Assumptions!$G$55*Assumptions!$G$46*INDEX(Demand!W$9:W$1040, MATCH($C620, Demand!$B$9:$B$1040,0))</f>
        <v>67.907291666666652</v>
      </c>
      <c r="X620" s="175">
        <f>Assumptions!$G$55*Assumptions!$G$46*INDEX(Demand!X$9:X$1040, MATCH($C620, Demand!$B$9:$B$1040,0))</f>
        <v>67.907291666666652</v>
      </c>
    </row>
    <row r="621" spans="2:24" s="1" customFormat="1" x14ac:dyDescent="0.2">
      <c r="B621" s="220">
        <f>'Span data'!B622</f>
        <v>10479404</v>
      </c>
      <c r="C621" s="169" t="str">
        <f>'Span data'!C622</f>
        <v>GHP011</v>
      </c>
      <c r="D621" s="162"/>
      <c r="E621" s="175">
        <f>Assumptions!$G$55*Assumptions!$G$46*INDEX(Demand!E$9:E$1040, MATCH($C621, Demand!$B$9:$B$1040,0))</f>
        <v>114.32749999999999</v>
      </c>
      <c r="F621" s="175">
        <f>Assumptions!$G$55*Assumptions!$G$46*INDEX(Demand!F$9:F$1040, MATCH($C621, Demand!$B$9:$B$1040,0))</f>
        <v>116.25322916666667</v>
      </c>
      <c r="G621" s="175">
        <f>Assumptions!$G$55*Assumptions!$G$46*INDEX(Demand!G$9:G$1040, MATCH($C621, Demand!$B$9:$B$1040,0))</f>
        <v>119.1925</v>
      </c>
      <c r="H621" s="175">
        <f>Assumptions!$G$55*Assumptions!$G$46*INDEX(Demand!H$9:H$1040, MATCH($C621, Demand!$B$9:$B$1040,0))</f>
        <v>121.62499999999997</v>
      </c>
      <c r="I621" s="175">
        <f>Assumptions!$G$55*Assumptions!$G$46*INDEX(Demand!I$9:I$1040, MATCH($C621, Demand!$B$9:$B$1040,0))</f>
        <v>123.24666666666664</v>
      </c>
      <c r="J621" s="175">
        <f>Assumptions!$G$55*Assumptions!$G$46*INDEX(Demand!J$9:J$1040, MATCH($C621, Demand!$B$9:$B$1040,0))</f>
        <v>125.57781249999999</v>
      </c>
      <c r="K621" s="175">
        <f>Assumptions!$G$55*Assumptions!$G$46*INDEX(Demand!K$9:K$1040, MATCH($C621, Demand!$B$9:$B$1040,0))</f>
        <v>129.8346875</v>
      </c>
      <c r="L621" s="175">
        <f>Assumptions!$G$55*Assumptions!$G$46*INDEX(Demand!L$9:L$1040, MATCH($C621, Demand!$B$9:$B$1040,0))</f>
        <v>133.99020833333333</v>
      </c>
      <c r="M621" s="175">
        <f>Assumptions!$G$55*Assumptions!$G$46*INDEX(Demand!M$9:M$1040, MATCH($C621, Demand!$B$9:$B$1040,0))</f>
        <v>136.92947916666665</v>
      </c>
      <c r="N621" s="175">
        <f>Assumptions!$G$55*Assumptions!$G$46*INDEX(Demand!N$9:N$1040, MATCH($C621, Demand!$B$9:$B$1040,0))</f>
        <v>136.92947916666665</v>
      </c>
      <c r="O621" s="175">
        <f>Assumptions!$G$55*Assumptions!$G$46*INDEX(Demand!O$9:O$1040, MATCH($C621, Demand!$B$9:$B$1040,0))</f>
        <v>136.92947916666665</v>
      </c>
      <c r="P621" s="175">
        <f>Assumptions!$G$55*Assumptions!$G$46*INDEX(Demand!P$9:P$1040, MATCH($C621, Demand!$B$9:$B$1040,0))</f>
        <v>136.92947916666665</v>
      </c>
      <c r="Q621" s="175">
        <f>Assumptions!$G$55*Assumptions!$G$46*INDEX(Demand!Q$9:Q$1040, MATCH($C621, Demand!$B$9:$B$1040,0))</f>
        <v>136.92947916666665</v>
      </c>
      <c r="R621" s="175">
        <f>Assumptions!$G$55*Assumptions!$G$46*INDEX(Demand!R$9:R$1040, MATCH($C621, Demand!$B$9:$B$1040,0))</f>
        <v>136.92947916666665</v>
      </c>
      <c r="S621" s="175">
        <f>Assumptions!$G$55*Assumptions!$G$46*INDEX(Demand!S$9:S$1040, MATCH($C621, Demand!$B$9:$B$1040,0))</f>
        <v>136.92947916666665</v>
      </c>
      <c r="T621" s="175">
        <f>Assumptions!$G$55*Assumptions!$G$46*INDEX(Demand!T$9:T$1040, MATCH($C621, Demand!$B$9:$B$1040,0))</f>
        <v>136.92947916666665</v>
      </c>
      <c r="U621" s="175">
        <f>Assumptions!$G$55*Assumptions!$G$46*INDEX(Demand!U$9:U$1040, MATCH($C621, Demand!$B$9:$B$1040,0))</f>
        <v>136.92947916666665</v>
      </c>
      <c r="V621" s="175">
        <f>Assumptions!$G$55*Assumptions!$G$46*INDEX(Demand!V$9:V$1040, MATCH($C621, Demand!$B$9:$B$1040,0))</f>
        <v>136.92947916666665</v>
      </c>
      <c r="W621" s="175">
        <f>Assumptions!$G$55*Assumptions!$G$46*INDEX(Demand!W$9:W$1040, MATCH($C621, Demand!$B$9:$B$1040,0))</f>
        <v>136.92947916666665</v>
      </c>
      <c r="X621" s="175">
        <f>Assumptions!$G$55*Assumptions!$G$46*INDEX(Demand!X$9:X$1040, MATCH($C621, Demand!$B$9:$B$1040,0))</f>
        <v>136.92947916666665</v>
      </c>
    </row>
    <row r="622" spans="2:24" s="1" customFormat="1" x14ac:dyDescent="0.2">
      <c r="B622" s="220">
        <f>'Span data'!B623</f>
        <v>10480544</v>
      </c>
      <c r="C622" s="169" t="str">
        <f>'Span data'!C623</f>
        <v>CME021</v>
      </c>
      <c r="D622" s="162"/>
      <c r="E622" s="175">
        <f>Assumptions!$G$55*Assumptions!$G$46*INDEX(Demand!E$9:E$1040, MATCH($C622, Demand!$B$9:$B$1040,0))</f>
        <v>72.873645833333327</v>
      </c>
      <c r="F622" s="175">
        <f>Assumptions!$G$55*Assumptions!$G$46*INDEX(Demand!F$9:F$1040, MATCH($C622, Demand!$B$9:$B$1040,0))</f>
        <v>72.873645833333327</v>
      </c>
      <c r="G622" s="175">
        <f>Assumptions!$G$55*Assumptions!$G$46*INDEX(Demand!G$9:G$1040, MATCH($C622, Demand!$B$9:$B$1040,0))</f>
        <v>73.279062499999995</v>
      </c>
      <c r="H622" s="175">
        <f>Assumptions!$G$55*Assumptions!$G$46*INDEX(Demand!H$9:H$1040, MATCH($C622, Demand!$B$9:$B$1040,0))</f>
        <v>73.380416666666662</v>
      </c>
      <c r="I622" s="175">
        <f>Assumptions!$G$55*Assumptions!$G$46*INDEX(Demand!I$9:I$1040, MATCH($C622, Demand!$B$9:$B$1040,0))</f>
        <v>73.177708333333314</v>
      </c>
      <c r="J622" s="175">
        <f>Assumptions!$G$55*Assumptions!$G$46*INDEX(Demand!J$9:J$1040, MATCH($C622, Demand!$B$9:$B$1040,0))</f>
        <v>72.974999999999994</v>
      </c>
      <c r="K622" s="175">
        <f>Assumptions!$G$55*Assumptions!$G$46*INDEX(Demand!K$9:K$1040, MATCH($C622, Demand!$B$9:$B$1040,0))</f>
        <v>73.279062499999995</v>
      </c>
      <c r="L622" s="175">
        <f>Assumptions!$G$55*Assumptions!$G$46*INDEX(Demand!L$9:L$1040, MATCH($C622, Demand!$B$9:$B$1040,0))</f>
        <v>73.785833333333329</v>
      </c>
      <c r="M622" s="175">
        <f>Assumptions!$G$55*Assumptions!$G$46*INDEX(Demand!M$9:M$1040, MATCH($C622, Demand!$B$9:$B$1040,0))</f>
        <v>73.684479166666662</v>
      </c>
      <c r="N622" s="175">
        <f>Assumptions!$G$55*Assumptions!$G$46*INDEX(Demand!N$9:N$1040, MATCH($C622, Demand!$B$9:$B$1040,0))</f>
        <v>73.684479166666662</v>
      </c>
      <c r="O622" s="175">
        <f>Assumptions!$G$55*Assumptions!$G$46*INDEX(Demand!O$9:O$1040, MATCH($C622, Demand!$B$9:$B$1040,0))</f>
        <v>73.684479166666662</v>
      </c>
      <c r="P622" s="175">
        <f>Assumptions!$G$55*Assumptions!$G$46*INDEX(Demand!P$9:P$1040, MATCH($C622, Demand!$B$9:$B$1040,0))</f>
        <v>73.684479166666662</v>
      </c>
      <c r="Q622" s="175">
        <f>Assumptions!$G$55*Assumptions!$G$46*INDEX(Demand!Q$9:Q$1040, MATCH($C622, Demand!$B$9:$B$1040,0))</f>
        <v>73.684479166666662</v>
      </c>
      <c r="R622" s="175">
        <f>Assumptions!$G$55*Assumptions!$G$46*INDEX(Demand!R$9:R$1040, MATCH($C622, Demand!$B$9:$B$1040,0))</f>
        <v>73.684479166666662</v>
      </c>
      <c r="S622" s="175">
        <f>Assumptions!$G$55*Assumptions!$G$46*INDEX(Demand!S$9:S$1040, MATCH($C622, Demand!$B$9:$B$1040,0))</f>
        <v>73.684479166666662</v>
      </c>
      <c r="T622" s="175">
        <f>Assumptions!$G$55*Assumptions!$G$46*INDEX(Demand!T$9:T$1040, MATCH($C622, Demand!$B$9:$B$1040,0))</f>
        <v>73.684479166666662</v>
      </c>
      <c r="U622" s="175">
        <f>Assumptions!$G$55*Assumptions!$G$46*INDEX(Demand!U$9:U$1040, MATCH($C622, Demand!$B$9:$B$1040,0))</f>
        <v>73.684479166666662</v>
      </c>
      <c r="V622" s="175">
        <f>Assumptions!$G$55*Assumptions!$G$46*INDEX(Demand!V$9:V$1040, MATCH($C622, Demand!$B$9:$B$1040,0))</f>
        <v>73.684479166666662</v>
      </c>
      <c r="W622" s="175">
        <f>Assumptions!$G$55*Assumptions!$G$46*INDEX(Demand!W$9:W$1040, MATCH($C622, Demand!$B$9:$B$1040,0))</f>
        <v>73.684479166666662</v>
      </c>
      <c r="X622" s="175">
        <f>Assumptions!$G$55*Assumptions!$G$46*INDEX(Demand!X$9:X$1040, MATCH($C622, Demand!$B$9:$B$1040,0))</f>
        <v>73.684479166666662</v>
      </c>
    </row>
    <row r="623" spans="2:24" s="1" customFormat="1" x14ac:dyDescent="0.2">
      <c r="B623" s="220">
        <f>'Span data'!B624</f>
        <v>10480683</v>
      </c>
      <c r="C623" s="169" t="str">
        <f>'Span data'!C624</f>
        <v>NKA005</v>
      </c>
      <c r="D623" s="162"/>
      <c r="E623" s="175">
        <f>Assumptions!$G$55*Assumptions!$G$46*INDEX(Demand!E$9:E$1040, MATCH($C623, Demand!$B$9:$B$1040,0))</f>
        <v>45.203958333333333</v>
      </c>
      <c r="F623" s="175">
        <f>Assumptions!$G$55*Assumptions!$G$46*INDEX(Demand!F$9:F$1040, MATCH($C623, Demand!$B$9:$B$1040,0))</f>
        <v>45.812083333333327</v>
      </c>
      <c r="G623" s="175">
        <f>Assumptions!$G$55*Assumptions!$G$46*INDEX(Demand!G$9:G$1040, MATCH($C623, Demand!$B$9:$B$1040,0))</f>
        <v>46.724270833333328</v>
      </c>
      <c r="H623" s="175">
        <f>Assumptions!$G$55*Assumptions!$G$46*INDEX(Demand!H$9:H$1040, MATCH($C623, Demand!$B$9:$B$1040,0))</f>
        <v>47.332395833333329</v>
      </c>
      <c r="I623" s="175">
        <f>Assumptions!$G$55*Assumptions!$G$46*INDEX(Demand!I$9:I$1040, MATCH($C623, Demand!$B$9:$B$1040,0))</f>
        <v>47.433749999999996</v>
      </c>
      <c r="J623" s="175">
        <f>Assumptions!$G$55*Assumptions!$G$46*INDEX(Demand!J$9:J$1040, MATCH($C623, Demand!$B$9:$B$1040,0))</f>
        <v>47.737812499999997</v>
      </c>
      <c r="K623" s="175">
        <f>Assumptions!$G$55*Assumptions!$G$46*INDEX(Demand!K$9:K$1040, MATCH($C623, Demand!$B$9:$B$1040,0))</f>
        <v>48.65</v>
      </c>
      <c r="L623" s="175">
        <f>Assumptions!$G$55*Assumptions!$G$46*INDEX(Demand!L$9:L$1040, MATCH($C623, Demand!$B$9:$B$1040,0))</f>
        <v>49.866249999999994</v>
      </c>
      <c r="M623" s="175">
        <f>Assumptions!$G$55*Assumptions!$G$46*INDEX(Demand!M$9:M$1040, MATCH($C623, Demand!$B$9:$B$1040,0))</f>
        <v>49.866249999999994</v>
      </c>
      <c r="N623" s="175">
        <f>Assumptions!$G$55*Assumptions!$G$46*INDEX(Demand!N$9:N$1040, MATCH($C623, Demand!$B$9:$B$1040,0))</f>
        <v>49.866249999999994</v>
      </c>
      <c r="O623" s="175">
        <f>Assumptions!$G$55*Assumptions!$G$46*INDEX(Demand!O$9:O$1040, MATCH($C623, Demand!$B$9:$B$1040,0))</f>
        <v>49.866249999999994</v>
      </c>
      <c r="P623" s="175">
        <f>Assumptions!$G$55*Assumptions!$G$46*INDEX(Demand!P$9:P$1040, MATCH($C623, Demand!$B$9:$B$1040,0))</f>
        <v>49.866249999999994</v>
      </c>
      <c r="Q623" s="175">
        <f>Assumptions!$G$55*Assumptions!$G$46*INDEX(Demand!Q$9:Q$1040, MATCH($C623, Demand!$B$9:$B$1040,0))</f>
        <v>49.866249999999994</v>
      </c>
      <c r="R623" s="175">
        <f>Assumptions!$G$55*Assumptions!$G$46*INDEX(Demand!R$9:R$1040, MATCH($C623, Demand!$B$9:$B$1040,0))</f>
        <v>49.866249999999994</v>
      </c>
      <c r="S623" s="175">
        <f>Assumptions!$G$55*Assumptions!$G$46*INDEX(Demand!S$9:S$1040, MATCH($C623, Demand!$B$9:$B$1040,0))</f>
        <v>49.866249999999994</v>
      </c>
      <c r="T623" s="175">
        <f>Assumptions!$G$55*Assumptions!$G$46*INDEX(Demand!T$9:T$1040, MATCH($C623, Demand!$B$9:$B$1040,0))</f>
        <v>49.866249999999994</v>
      </c>
      <c r="U623" s="175">
        <f>Assumptions!$G$55*Assumptions!$G$46*INDEX(Demand!U$9:U$1040, MATCH($C623, Demand!$B$9:$B$1040,0))</f>
        <v>49.866249999999994</v>
      </c>
      <c r="V623" s="175">
        <f>Assumptions!$G$55*Assumptions!$G$46*INDEX(Demand!V$9:V$1040, MATCH($C623, Demand!$B$9:$B$1040,0))</f>
        <v>49.866249999999994</v>
      </c>
      <c r="W623" s="175">
        <f>Assumptions!$G$55*Assumptions!$G$46*INDEX(Demand!W$9:W$1040, MATCH($C623, Demand!$B$9:$B$1040,0))</f>
        <v>49.866249999999994</v>
      </c>
      <c r="X623" s="175">
        <f>Assumptions!$G$55*Assumptions!$G$46*INDEX(Demand!X$9:X$1040, MATCH($C623, Demand!$B$9:$B$1040,0))</f>
        <v>49.866249999999994</v>
      </c>
    </row>
    <row r="624" spans="2:24" s="1" customFormat="1" x14ac:dyDescent="0.2">
      <c r="B624" s="220">
        <f>'Span data'!B625</f>
        <v>10480701</v>
      </c>
      <c r="C624" s="169" t="str">
        <f>'Span data'!C625</f>
        <v>NKA005</v>
      </c>
      <c r="D624" s="162"/>
      <c r="E624" s="175">
        <f>Assumptions!$G$55*Assumptions!$G$46*INDEX(Demand!E$9:E$1040, MATCH($C624, Demand!$B$9:$B$1040,0))</f>
        <v>45.203958333333333</v>
      </c>
      <c r="F624" s="175">
        <f>Assumptions!$G$55*Assumptions!$G$46*INDEX(Demand!F$9:F$1040, MATCH($C624, Demand!$B$9:$B$1040,0))</f>
        <v>45.812083333333327</v>
      </c>
      <c r="G624" s="175">
        <f>Assumptions!$G$55*Assumptions!$G$46*INDEX(Demand!G$9:G$1040, MATCH($C624, Demand!$B$9:$B$1040,0))</f>
        <v>46.724270833333328</v>
      </c>
      <c r="H624" s="175">
        <f>Assumptions!$G$55*Assumptions!$G$46*INDEX(Demand!H$9:H$1040, MATCH($C624, Demand!$B$9:$B$1040,0))</f>
        <v>47.332395833333329</v>
      </c>
      <c r="I624" s="175">
        <f>Assumptions!$G$55*Assumptions!$G$46*INDEX(Demand!I$9:I$1040, MATCH($C624, Demand!$B$9:$B$1040,0))</f>
        <v>47.433749999999996</v>
      </c>
      <c r="J624" s="175">
        <f>Assumptions!$G$55*Assumptions!$G$46*INDEX(Demand!J$9:J$1040, MATCH($C624, Demand!$B$9:$B$1040,0))</f>
        <v>47.737812499999997</v>
      </c>
      <c r="K624" s="175">
        <f>Assumptions!$G$55*Assumptions!$G$46*INDEX(Demand!K$9:K$1040, MATCH($C624, Demand!$B$9:$B$1040,0))</f>
        <v>48.65</v>
      </c>
      <c r="L624" s="175">
        <f>Assumptions!$G$55*Assumptions!$G$46*INDEX(Demand!L$9:L$1040, MATCH($C624, Demand!$B$9:$B$1040,0))</f>
        <v>49.866249999999994</v>
      </c>
      <c r="M624" s="175">
        <f>Assumptions!$G$55*Assumptions!$G$46*INDEX(Demand!M$9:M$1040, MATCH($C624, Demand!$B$9:$B$1040,0))</f>
        <v>49.866249999999994</v>
      </c>
      <c r="N624" s="175">
        <f>Assumptions!$G$55*Assumptions!$G$46*INDEX(Demand!N$9:N$1040, MATCH($C624, Demand!$B$9:$B$1040,0))</f>
        <v>49.866249999999994</v>
      </c>
      <c r="O624" s="175">
        <f>Assumptions!$G$55*Assumptions!$G$46*INDEX(Demand!O$9:O$1040, MATCH($C624, Demand!$B$9:$B$1040,0))</f>
        <v>49.866249999999994</v>
      </c>
      <c r="P624" s="175">
        <f>Assumptions!$G$55*Assumptions!$G$46*INDEX(Demand!P$9:P$1040, MATCH($C624, Demand!$B$9:$B$1040,0))</f>
        <v>49.866249999999994</v>
      </c>
      <c r="Q624" s="175">
        <f>Assumptions!$G$55*Assumptions!$G$46*INDEX(Demand!Q$9:Q$1040, MATCH($C624, Demand!$B$9:$B$1040,0))</f>
        <v>49.866249999999994</v>
      </c>
      <c r="R624" s="175">
        <f>Assumptions!$G$55*Assumptions!$G$46*INDEX(Demand!R$9:R$1040, MATCH($C624, Demand!$B$9:$B$1040,0))</f>
        <v>49.866249999999994</v>
      </c>
      <c r="S624" s="175">
        <f>Assumptions!$G$55*Assumptions!$G$46*INDEX(Demand!S$9:S$1040, MATCH($C624, Demand!$B$9:$B$1040,0))</f>
        <v>49.866249999999994</v>
      </c>
      <c r="T624" s="175">
        <f>Assumptions!$G$55*Assumptions!$G$46*INDEX(Demand!T$9:T$1040, MATCH($C624, Demand!$B$9:$B$1040,0))</f>
        <v>49.866249999999994</v>
      </c>
      <c r="U624" s="175">
        <f>Assumptions!$G$55*Assumptions!$G$46*INDEX(Demand!U$9:U$1040, MATCH($C624, Demand!$B$9:$B$1040,0))</f>
        <v>49.866249999999994</v>
      </c>
      <c r="V624" s="175">
        <f>Assumptions!$G$55*Assumptions!$G$46*INDEX(Demand!V$9:V$1040, MATCH($C624, Demand!$B$9:$B$1040,0))</f>
        <v>49.866249999999994</v>
      </c>
      <c r="W624" s="175">
        <f>Assumptions!$G$55*Assumptions!$G$46*INDEX(Demand!W$9:W$1040, MATCH($C624, Demand!$B$9:$B$1040,0))</f>
        <v>49.866249999999994</v>
      </c>
      <c r="X624" s="175">
        <f>Assumptions!$G$55*Assumptions!$G$46*INDEX(Demand!X$9:X$1040, MATCH($C624, Demand!$B$9:$B$1040,0))</f>
        <v>49.866249999999994</v>
      </c>
    </row>
    <row r="625" spans="2:24" s="1" customFormat="1" x14ac:dyDescent="0.2">
      <c r="B625" s="220">
        <f>'Span data'!B626</f>
        <v>10481505</v>
      </c>
      <c r="C625" s="169" t="str">
        <f>'Span data'!C626</f>
        <v>WND014</v>
      </c>
      <c r="D625" s="162"/>
      <c r="E625" s="175">
        <f>Assumptions!$G$55*Assumptions!$G$46*INDEX(Demand!E$9:E$1040, MATCH($C625, Demand!$B$9:$B$1040,0))</f>
        <v>58.785416666666663</v>
      </c>
      <c r="F625" s="175">
        <f>Assumptions!$G$55*Assumptions!$G$46*INDEX(Demand!F$9:F$1040, MATCH($C625, Demand!$B$9:$B$1040,0))</f>
        <v>59.089479166666656</v>
      </c>
      <c r="G625" s="175">
        <f>Assumptions!$G$55*Assumptions!$G$46*INDEX(Demand!G$9:G$1040, MATCH($C625, Demand!$B$9:$B$1040,0))</f>
        <v>60.001666666666665</v>
      </c>
      <c r="H625" s="175">
        <f>Assumptions!$G$55*Assumptions!$G$46*INDEX(Demand!H$9:H$1040, MATCH($C625, Demand!$B$9:$B$1040,0))</f>
        <v>60.711145833333326</v>
      </c>
      <c r="I625" s="175">
        <f>Assumptions!$G$55*Assumptions!$G$46*INDEX(Demand!I$9:I$1040, MATCH($C625, Demand!$B$9:$B$1040,0))</f>
        <v>61.31927083333332</v>
      </c>
      <c r="J625" s="175">
        <f>Assumptions!$G$55*Assumptions!$G$46*INDEX(Demand!J$9:J$1040, MATCH($C625, Demand!$B$9:$B$1040,0))</f>
        <v>62.130104166666655</v>
      </c>
      <c r="K625" s="175">
        <f>Assumptions!$G$55*Assumptions!$G$46*INDEX(Demand!K$9:K$1040, MATCH($C625, Demand!$B$9:$B$1040,0))</f>
        <v>63.447708333333324</v>
      </c>
      <c r="L625" s="175">
        <f>Assumptions!$G$55*Assumptions!$G$46*INDEX(Demand!L$9:L$1040, MATCH($C625, Demand!$B$9:$B$1040,0))</f>
        <v>65.069374999999994</v>
      </c>
      <c r="M625" s="175">
        <f>Assumptions!$G$55*Assumptions!$G$46*INDEX(Demand!M$9:M$1040, MATCH($C625, Demand!$B$9:$B$1040,0))</f>
        <v>65.880208333333329</v>
      </c>
      <c r="N625" s="175">
        <f>Assumptions!$G$55*Assumptions!$G$46*INDEX(Demand!N$9:N$1040, MATCH($C625, Demand!$B$9:$B$1040,0))</f>
        <v>65.880208333333329</v>
      </c>
      <c r="O625" s="175">
        <f>Assumptions!$G$55*Assumptions!$G$46*INDEX(Demand!O$9:O$1040, MATCH($C625, Demand!$B$9:$B$1040,0))</f>
        <v>65.880208333333329</v>
      </c>
      <c r="P625" s="175">
        <f>Assumptions!$G$55*Assumptions!$G$46*INDEX(Demand!P$9:P$1040, MATCH($C625, Demand!$B$9:$B$1040,0))</f>
        <v>65.880208333333329</v>
      </c>
      <c r="Q625" s="175">
        <f>Assumptions!$G$55*Assumptions!$G$46*INDEX(Demand!Q$9:Q$1040, MATCH($C625, Demand!$B$9:$B$1040,0))</f>
        <v>65.880208333333329</v>
      </c>
      <c r="R625" s="175">
        <f>Assumptions!$G$55*Assumptions!$G$46*INDEX(Demand!R$9:R$1040, MATCH($C625, Demand!$B$9:$B$1040,0))</f>
        <v>65.880208333333329</v>
      </c>
      <c r="S625" s="175">
        <f>Assumptions!$G$55*Assumptions!$G$46*INDEX(Demand!S$9:S$1040, MATCH($C625, Demand!$B$9:$B$1040,0))</f>
        <v>65.880208333333329</v>
      </c>
      <c r="T625" s="175">
        <f>Assumptions!$G$55*Assumptions!$G$46*INDEX(Demand!T$9:T$1040, MATCH($C625, Demand!$B$9:$B$1040,0))</f>
        <v>65.880208333333329</v>
      </c>
      <c r="U625" s="175">
        <f>Assumptions!$G$55*Assumptions!$G$46*INDEX(Demand!U$9:U$1040, MATCH($C625, Demand!$B$9:$B$1040,0))</f>
        <v>65.880208333333329</v>
      </c>
      <c r="V625" s="175">
        <f>Assumptions!$G$55*Assumptions!$G$46*INDEX(Demand!V$9:V$1040, MATCH($C625, Demand!$B$9:$B$1040,0))</f>
        <v>65.880208333333329</v>
      </c>
      <c r="W625" s="175">
        <f>Assumptions!$G$55*Assumptions!$G$46*INDEX(Demand!W$9:W$1040, MATCH($C625, Demand!$B$9:$B$1040,0))</f>
        <v>65.880208333333329</v>
      </c>
      <c r="X625" s="175">
        <f>Assumptions!$G$55*Assumptions!$G$46*INDEX(Demand!X$9:X$1040, MATCH($C625, Demand!$B$9:$B$1040,0))</f>
        <v>65.880208333333329</v>
      </c>
    </row>
    <row r="626" spans="2:24" s="1" customFormat="1" x14ac:dyDescent="0.2">
      <c r="B626" s="220">
        <f>'Span data'!B627</f>
        <v>10483642</v>
      </c>
      <c r="C626" s="169" t="str">
        <f>'Span data'!C627</f>
        <v>BAS022</v>
      </c>
      <c r="D626" s="162"/>
      <c r="E626" s="175">
        <f>Assumptions!$G$55*Assumptions!$G$46*INDEX(Demand!E$9:E$1040, MATCH($C626, Demand!$B$9:$B$1040,0))</f>
        <v>132.1658333333333</v>
      </c>
      <c r="F626" s="175">
        <f>Assumptions!$G$55*Assumptions!$G$46*INDEX(Demand!F$9:F$1040, MATCH($C626, Demand!$B$9:$B$1040,0))</f>
        <v>134.19291666666663</v>
      </c>
      <c r="G626" s="175">
        <f>Assumptions!$G$55*Assumptions!$G$46*INDEX(Demand!G$9:G$1040, MATCH($C626, Demand!$B$9:$B$1040,0))</f>
        <v>136.72677083333332</v>
      </c>
      <c r="H626" s="175">
        <f>Assumptions!$G$55*Assumptions!$G$46*INDEX(Demand!H$9:H$1040, MATCH($C626, Demand!$B$9:$B$1040,0))</f>
        <v>99.428437500000001</v>
      </c>
      <c r="I626" s="175">
        <f>Assumptions!$G$55*Assumptions!$G$46*INDEX(Demand!I$9:I$1040, MATCH($C626, Demand!$B$9:$B$1040,0))</f>
        <v>100.13791666666667</v>
      </c>
      <c r="J626" s="175">
        <f>Assumptions!$G$55*Assumptions!$G$46*INDEX(Demand!J$9:J$1040, MATCH($C626, Demand!$B$9:$B$1040,0))</f>
        <v>101.25281249999998</v>
      </c>
      <c r="K626" s="175">
        <f>Assumptions!$G$55*Assumptions!$G$46*INDEX(Demand!K$9:K$1040, MATCH($C626, Demand!$B$9:$B$1040,0))</f>
        <v>103.38124999999998</v>
      </c>
      <c r="L626" s="175">
        <f>Assumptions!$G$55*Assumptions!$G$46*INDEX(Demand!L$9:L$1040, MATCH($C626, Demand!$B$9:$B$1040,0))</f>
        <v>105.71239583333332</v>
      </c>
      <c r="M626" s="175">
        <f>Assumptions!$G$55*Assumptions!$G$46*INDEX(Demand!M$9:M$1040, MATCH($C626, Demand!$B$9:$B$1040,0))</f>
        <v>107.63812499999999</v>
      </c>
      <c r="N626" s="175">
        <f>Assumptions!$G$55*Assumptions!$G$46*INDEX(Demand!N$9:N$1040, MATCH($C626, Demand!$B$9:$B$1040,0))</f>
        <v>107.63812499999999</v>
      </c>
      <c r="O626" s="175">
        <f>Assumptions!$G$55*Assumptions!$G$46*INDEX(Demand!O$9:O$1040, MATCH($C626, Demand!$B$9:$B$1040,0))</f>
        <v>107.63812499999999</v>
      </c>
      <c r="P626" s="175">
        <f>Assumptions!$G$55*Assumptions!$G$46*INDEX(Demand!P$9:P$1040, MATCH($C626, Demand!$B$9:$B$1040,0))</f>
        <v>107.63812499999999</v>
      </c>
      <c r="Q626" s="175">
        <f>Assumptions!$G$55*Assumptions!$G$46*INDEX(Demand!Q$9:Q$1040, MATCH($C626, Demand!$B$9:$B$1040,0))</f>
        <v>107.63812499999999</v>
      </c>
      <c r="R626" s="175">
        <f>Assumptions!$G$55*Assumptions!$G$46*INDEX(Demand!R$9:R$1040, MATCH($C626, Demand!$B$9:$B$1040,0))</f>
        <v>107.63812499999999</v>
      </c>
      <c r="S626" s="175">
        <f>Assumptions!$G$55*Assumptions!$G$46*INDEX(Demand!S$9:S$1040, MATCH($C626, Demand!$B$9:$B$1040,0))</f>
        <v>107.63812499999999</v>
      </c>
      <c r="T626" s="175">
        <f>Assumptions!$G$55*Assumptions!$G$46*INDEX(Demand!T$9:T$1040, MATCH($C626, Demand!$B$9:$B$1040,0))</f>
        <v>107.63812499999999</v>
      </c>
      <c r="U626" s="175">
        <f>Assumptions!$G$55*Assumptions!$G$46*INDEX(Demand!U$9:U$1040, MATCH($C626, Demand!$B$9:$B$1040,0))</f>
        <v>107.63812499999999</v>
      </c>
      <c r="V626" s="175">
        <f>Assumptions!$G$55*Assumptions!$G$46*INDEX(Demand!V$9:V$1040, MATCH($C626, Demand!$B$9:$B$1040,0))</f>
        <v>107.63812499999999</v>
      </c>
      <c r="W626" s="175">
        <f>Assumptions!$G$55*Assumptions!$G$46*INDEX(Demand!W$9:W$1040, MATCH($C626, Demand!$B$9:$B$1040,0))</f>
        <v>107.63812499999999</v>
      </c>
      <c r="X626" s="175">
        <f>Assumptions!$G$55*Assumptions!$G$46*INDEX(Demand!X$9:X$1040, MATCH($C626, Demand!$B$9:$B$1040,0))</f>
        <v>107.63812499999999</v>
      </c>
    </row>
    <row r="627" spans="2:24" s="1" customFormat="1" x14ac:dyDescent="0.2">
      <c r="B627" s="220">
        <f>'Span data'!B628</f>
        <v>10484201</v>
      </c>
      <c r="C627" s="169" t="str">
        <f>'Span data'!C628</f>
        <v>CMN004</v>
      </c>
      <c r="D627" s="162"/>
      <c r="E627" s="175">
        <f>Assumptions!$G$55*Assumptions!$G$46*INDEX(Demand!E$9:E$1040, MATCH($C627, Demand!$B$9:$B$1040,0))</f>
        <v>36.994270833333324</v>
      </c>
      <c r="F627" s="175">
        <f>Assumptions!$G$55*Assumptions!$G$46*INDEX(Demand!F$9:F$1040, MATCH($C627, Demand!$B$9:$B$1040,0))</f>
        <v>37.399687499999992</v>
      </c>
      <c r="G627" s="175">
        <f>Assumptions!$G$55*Assumptions!$G$46*INDEX(Demand!G$9:G$1040, MATCH($C627, Demand!$B$9:$B$1040,0))</f>
        <v>38.0078125</v>
      </c>
      <c r="H627" s="175">
        <f>Assumptions!$G$55*Assumptions!$G$46*INDEX(Demand!H$9:H$1040, MATCH($C627, Demand!$B$9:$B$1040,0))</f>
        <v>38.514583333333327</v>
      </c>
      <c r="I627" s="175">
        <f>Assumptions!$G$55*Assumptions!$G$46*INDEX(Demand!I$9:I$1040, MATCH($C627, Demand!$B$9:$B$1040,0))</f>
        <v>38.717291666666661</v>
      </c>
      <c r="J627" s="175">
        <f>Assumptions!$G$55*Assumptions!$G$46*INDEX(Demand!J$9:J$1040, MATCH($C627, Demand!$B$9:$B$1040,0))</f>
        <v>39.021354166666661</v>
      </c>
      <c r="K627" s="175">
        <f>Assumptions!$G$55*Assumptions!$G$46*INDEX(Demand!K$9:K$1040, MATCH($C627, Demand!$B$9:$B$1040,0))</f>
        <v>39.528124999999996</v>
      </c>
      <c r="L627" s="175">
        <f>Assumptions!$G$55*Assumptions!$G$46*INDEX(Demand!L$9:L$1040, MATCH($C627, Demand!$B$9:$B$1040,0))</f>
        <v>40.440312499999997</v>
      </c>
      <c r="M627" s="175">
        <f>Assumptions!$G$55*Assumptions!$G$46*INDEX(Demand!M$9:M$1040, MATCH($C627, Demand!$B$9:$B$1040,0))</f>
        <v>40.541666666666664</v>
      </c>
      <c r="N627" s="175">
        <f>Assumptions!$G$55*Assumptions!$G$46*INDEX(Demand!N$9:N$1040, MATCH($C627, Demand!$B$9:$B$1040,0))</f>
        <v>40.541666666666664</v>
      </c>
      <c r="O627" s="175">
        <f>Assumptions!$G$55*Assumptions!$G$46*INDEX(Demand!O$9:O$1040, MATCH($C627, Demand!$B$9:$B$1040,0))</f>
        <v>40.541666666666664</v>
      </c>
      <c r="P627" s="175">
        <f>Assumptions!$G$55*Assumptions!$G$46*INDEX(Demand!P$9:P$1040, MATCH($C627, Demand!$B$9:$B$1040,0))</f>
        <v>40.541666666666664</v>
      </c>
      <c r="Q627" s="175">
        <f>Assumptions!$G$55*Assumptions!$G$46*INDEX(Demand!Q$9:Q$1040, MATCH($C627, Demand!$B$9:$B$1040,0))</f>
        <v>40.541666666666664</v>
      </c>
      <c r="R627" s="175">
        <f>Assumptions!$G$55*Assumptions!$G$46*INDEX(Demand!R$9:R$1040, MATCH($C627, Demand!$B$9:$B$1040,0))</f>
        <v>40.541666666666664</v>
      </c>
      <c r="S627" s="175">
        <f>Assumptions!$G$55*Assumptions!$G$46*INDEX(Demand!S$9:S$1040, MATCH($C627, Demand!$B$9:$B$1040,0))</f>
        <v>40.541666666666664</v>
      </c>
      <c r="T627" s="175">
        <f>Assumptions!$G$55*Assumptions!$G$46*INDEX(Demand!T$9:T$1040, MATCH($C627, Demand!$B$9:$B$1040,0))</f>
        <v>40.541666666666664</v>
      </c>
      <c r="U627" s="175">
        <f>Assumptions!$G$55*Assumptions!$G$46*INDEX(Demand!U$9:U$1040, MATCH($C627, Demand!$B$9:$B$1040,0))</f>
        <v>40.541666666666664</v>
      </c>
      <c r="V627" s="175">
        <f>Assumptions!$G$55*Assumptions!$G$46*INDEX(Demand!V$9:V$1040, MATCH($C627, Demand!$B$9:$B$1040,0))</f>
        <v>40.541666666666664</v>
      </c>
      <c r="W627" s="175">
        <f>Assumptions!$G$55*Assumptions!$G$46*INDEX(Demand!W$9:W$1040, MATCH($C627, Demand!$B$9:$B$1040,0))</f>
        <v>40.541666666666664</v>
      </c>
      <c r="X627" s="175">
        <f>Assumptions!$G$55*Assumptions!$G$46*INDEX(Demand!X$9:X$1040, MATCH($C627, Demand!$B$9:$B$1040,0))</f>
        <v>40.541666666666664</v>
      </c>
    </row>
    <row r="628" spans="2:24" s="1" customFormat="1" x14ac:dyDescent="0.2">
      <c r="B628" s="220">
        <f>'Span data'!B629</f>
        <v>10485104</v>
      </c>
      <c r="C628" s="169" t="str">
        <f>'Span data'!C629</f>
        <v>NKA002</v>
      </c>
      <c r="D628" s="162"/>
      <c r="E628" s="175">
        <f>Assumptions!$G$55*Assumptions!$G$46*INDEX(Demand!E$9:E$1040, MATCH($C628, Demand!$B$9:$B$1040,0))</f>
        <v>60.204374999999999</v>
      </c>
      <c r="F628" s="175">
        <f>Assumptions!$G$55*Assumptions!$G$46*INDEX(Demand!F$9:F$1040, MATCH($C628, Demand!$B$9:$B$1040,0))</f>
        <v>60.305729166666666</v>
      </c>
      <c r="G628" s="175">
        <f>Assumptions!$G$55*Assumptions!$G$46*INDEX(Demand!G$9:G$1040, MATCH($C628, Demand!$B$9:$B$1040,0))</f>
        <v>61.015208333333327</v>
      </c>
      <c r="H628" s="175">
        <f>Assumptions!$G$55*Assumptions!$G$46*INDEX(Demand!H$9:H$1040, MATCH($C628, Demand!$B$9:$B$1040,0))</f>
        <v>61.521979166666654</v>
      </c>
      <c r="I628" s="175">
        <f>Assumptions!$G$55*Assumptions!$G$46*INDEX(Demand!I$9:I$1040, MATCH($C628, Demand!$B$9:$B$1040,0))</f>
        <v>61.521979166666654</v>
      </c>
      <c r="J628" s="175">
        <f>Assumptions!$G$55*Assumptions!$G$46*INDEX(Demand!J$9:J$1040, MATCH($C628, Demand!$B$9:$B$1040,0))</f>
        <v>61.521979166666654</v>
      </c>
      <c r="K628" s="175">
        <f>Assumptions!$G$55*Assumptions!$G$46*INDEX(Demand!K$9:K$1040, MATCH($C628, Demand!$B$9:$B$1040,0))</f>
        <v>62.231458333333315</v>
      </c>
      <c r="L628" s="175">
        <f>Assumptions!$G$55*Assumptions!$G$46*INDEX(Demand!L$9:L$1040, MATCH($C628, Demand!$B$9:$B$1040,0))</f>
        <v>63.24499999999999</v>
      </c>
      <c r="M628" s="175">
        <f>Assumptions!$G$55*Assumptions!$G$46*INDEX(Demand!M$9:M$1040, MATCH($C628, Demand!$B$9:$B$1040,0))</f>
        <v>63.143645833333323</v>
      </c>
      <c r="N628" s="175">
        <f>Assumptions!$G$55*Assumptions!$G$46*INDEX(Demand!N$9:N$1040, MATCH($C628, Demand!$B$9:$B$1040,0))</f>
        <v>63.143645833333323</v>
      </c>
      <c r="O628" s="175">
        <f>Assumptions!$G$55*Assumptions!$G$46*INDEX(Demand!O$9:O$1040, MATCH($C628, Demand!$B$9:$B$1040,0))</f>
        <v>63.143645833333323</v>
      </c>
      <c r="P628" s="175">
        <f>Assumptions!$G$55*Assumptions!$G$46*INDEX(Demand!P$9:P$1040, MATCH($C628, Demand!$B$9:$B$1040,0))</f>
        <v>63.143645833333323</v>
      </c>
      <c r="Q628" s="175">
        <f>Assumptions!$G$55*Assumptions!$G$46*INDEX(Demand!Q$9:Q$1040, MATCH($C628, Demand!$B$9:$B$1040,0))</f>
        <v>63.143645833333323</v>
      </c>
      <c r="R628" s="175">
        <f>Assumptions!$G$55*Assumptions!$G$46*INDEX(Demand!R$9:R$1040, MATCH($C628, Demand!$B$9:$B$1040,0))</f>
        <v>63.143645833333323</v>
      </c>
      <c r="S628" s="175">
        <f>Assumptions!$G$55*Assumptions!$G$46*INDEX(Demand!S$9:S$1040, MATCH($C628, Demand!$B$9:$B$1040,0))</f>
        <v>63.143645833333323</v>
      </c>
      <c r="T628" s="175">
        <f>Assumptions!$G$55*Assumptions!$G$46*INDEX(Demand!T$9:T$1040, MATCH($C628, Demand!$B$9:$B$1040,0))</f>
        <v>63.143645833333323</v>
      </c>
      <c r="U628" s="175">
        <f>Assumptions!$G$55*Assumptions!$G$46*INDEX(Demand!U$9:U$1040, MATCH($C628, Demand!$B$9:$B$1040,0))</f>
        <v>63.143645833333323</v>
      </c>
      <c r="V628" s="175">
        <f>Assumptions!$G$55*Assumptions!$G$46*INDEX(Demand!V$9:V$1040, MATCH($C628, Demand!$B$9:$B$1040,0))</f>
        <v>63.143645833333323</v>
      </c>
      <c r="W628" s="175">
        <f>Assumptions!$G$55*Assumptions!$G$46*INDEX(Demand!W$9:W$1040, MATCH($C628, Demand!$B$9:$B$1040,0))</f>
        <v>63.143645833333323</v>
      </c>
      <c r="X628" s="175">
        <f>Assumptions!$G$55*Assumptions!$G$46*INDEX(Demand!X$9:X$1040, MATCH($C628, Demand!$B$9:$B$1040,0))</f>
        <v>63.143645833333323</v>
      </c>
    </row>
    <row r="629" spans="2:24" s="1" customFormat="1" x14ac:dyDescent="0.2">
      <c r="B629" s="220">
        <f>'Span data'!B630</f>
        <v>10485105</v>
      </c>
      <c r="C629" s="169" t="str">
        <f>'Span data'!C630</f>
        <v>NKA002</v>
      </c>
      <c r="D629" s="162"/>
      <c r="E629" s="175">
        <f>Assumptions!$G$55*Assumptions!$G$46*INDEX(Demand!E$9:E$1040, MATCH($C629, Demand!$B$9:$B$1040,0))</f>
        <v>60.204374999999999</v>
      </c>
      <c r="F629" s="175">
        <f>Assumptions!$G$55*Assumptions!$G$46*INDEX(Demand!F$9:F$1040, MATCH($C629, Demand!$B$9:$B$1040,0))</f>
        <v>60.305729166666666</v>
      </c>
      <c r="G629" s="175">
        <f>Assumptions!$G$55*Assumptions!$G$46*INDEX(Demand!G$9:G$1040, MATCH($C629, Demand!$B$9:$B$1040,0))</f>
        <v>61.015208333333327</v>
      </c>
      <c r="H629" s="175">
        <f>Assumptions!$G$55*Assumptions!$G$46*INDEX(Demand!H$9:H$1040, MATCH($C629, Demand!$B$9:$B$1040,0))</f>
        <v>61.521979166666654</v>
      </c>
      <c r="I629" s="175">
        <f>Assumptions!$G$55*Assumptions!$G$46*INDEX(Demand!I$9:I$1040, MATCH($C629, Demand!$B$9:$B$1040,0))</f>
        <v>61.521979166666654</v>
      </c>
      <c r="J629" s="175">
        <f>Assumptions!$G$55*Assumptions!$G$46*INDEX(Demand!J$9:J$1040, MATCH($C629, Demand!$B$9:$B$1040,0))</f>
        <v>61.521979166666654</v>
      </c>
      <c r="K629" s="175">
        <f>Assumptions!$G$55*Assumptions!$G$46*INDEX(Demand!K$9:K$1040, MATCH($C629, Demand!$B$9:$B$1040,0))</f>
        <v>62.231458333333315</v>
      </c>
      <c r="L629" s="175">
        <f>Assumptions!$G$55*Assumptions!$G$46*INDEX(Demand!L$9:L$1040, MATCH($C629, Demand!$B$9:$B$1040,0))</f>
        <v>63.24499999999999</v>
      </c>
      <c r="M629" s="175">
        <f>Assumptions!$G$55*Assumptions!$G$46*INDEX(Demand!M$9:M$1040, MATCH($C629, Demand!$B$9:$B$1040,0))</f>
        <v>63.143645833333323</v>
      </c>
      <c r="N629" s="175">
        <f>Assumptions!$G$55*Assumptions!$G$46*INDEX(Demand!N$9:N$1040, MATCH($C629, Demand!$B$9:$B$1040,0))</f>
        <v>63.143645833333323</v>
      </c>
      <c r="O629" s="175">
        <f>Assumptions!$G$55*Assumptions!$G$46*INDEX(Demand!O$9:O$1040, MATCH($C629, Demand!$B$9:$B$1040,0))</f>
        <v>63.143645833333323</v>
      </c>
      <c r="P629" s="175">
        <f>Assumptions!$G$55*Assumptions!$G$46*INDEX(Demand!P$9:P$1040, MATCH($C629, Demand!$B$9:$B$1040,0))</f>
        <v>63.143645833333323</v>
      </c>
      <c r="Q629" s="175">
        <f>Assumptions!$G$55*Assumptions!$G$46*INDEX(Demand!Q$9:Q$1040, MATCH($C629, Demand!$B$9:$B$1040,0))</f>
        <v>63.143645833333323</v>
      </c>
      <c r="R629" s="175">
        <f>Assumptions!$G$55*Assumptions!$G$46*INDEX(Demand!R$9:R$1040, MATCH($C629, Demand!$B$9:$B$1040,0))</f>
        <v>63.143645833333323</v>
      </c>
      <c r="S629" s="175">
        <f>Assumptions!$G$55*Assumptions!$G$46*INDEX(Demand!S$9:S$1040, MATCH($C629, Demand!$B$9:$B$1040,0))</f>
        <v>63.143645833333323</v>
      </c>
      <c r="T629" s="175">
        <f>Assumptions!$G$55*Assumptions!$G$46*INDEX(Demand!T$9:T$1040, MATCH($C629, Demand!$B$9:$B$1040,0))</f>
        <v>63.143645833333323</v>
      </c>
      <c r="U629" s="175">
        <f>Assumptions!$G$55*Assumptions!$G$46*INDEX(Demand!U$9:U$1040, MATCH($C629, Demand!$B$9:$B$1040,0))</f>
        <v>63.143645833333323</v>
      </c>
      <c r="V629" s="175">
        <f>Assumptions!$G$55*Assumptions!$G$46*INDEX(Demand!V$9:V$1040, MATCH($C629, Demand!$B$9:$B$1040,0))</f>
        <v>63.143645833333323</v>
      </c>
      <c r="W629" s="175">
        <f>Assumptions!$G$55*Assumptions!$G$46*INDEX(Demand!W$9:W$1040, MATCH($C629, Demand!$B$9:$B$1040,0))</f>
        <v>63.143645833333323</v>
      </c>
      <c r="X629" s="175">
        <f>Assumptions!$G$55*Assumptions!$G$46*INDEX(Demand!X$9:X$1040, MATCH($C629, Demand!$B$9:$B$1040,0))</f>
        <v>63.143645833333323</v>
      </c>
    </row>
    <row r="630" spans="2:24" s="1" customFormat="1" x14ac:dyDescent="0.2">
      <c r="B630" s="220">
        <f>'Span data'!B631</f>
        <v>10485108</v>
      </c>
      <c r="C630" s="169" t="str">
        <f>'Span data'!C631</f>
        <v>NKA002</v>
      </c>
      <c r="D630" s="162"/>
      <c r="E630" s="175">
        <f>Assumptions!$G$55*Assumptions!$G$46*INDEX(Demand!E$9:E$1040, MATCH($C630, Demand!$B$9:$B$1040,0))</f>
        <v>60.204374999999999</v>
      </c>
      <c r="F630" s="175">
        <f>Assumptions!$G$55*Assumptions!$G$46*INDEX(Demand!F$9:F$1040, MATCH($C630, Demand!$B$9:$B$1040,0))</f>
        <v>60.305729166666666</v>
      </c>
      <c r="G630" s="175">
        <f>Assumptions!$G$55*Assumptions!$G$46*INDEX(Demand!G$9:G$1040, MATCH($C630, Demand!$B$9:$B$1040,0))</f>
        <v>61.015208333333327</v>
      </c>
      <c r="H630" s="175">
        <f>Assumptions!$G$55*Assumptions!$G$46*INDEX(Demand!H$9:H$1040, MATCH($C630, Demand!$B$9:$B$1040,0))</f>
        <v>61.521979166666654</v>
      </c>
      <c r="I630" s="175">
        <f>Assumptions!$G$55*Assumptions!$G$46*INDEX(Demand!I$9:I$1040, MATCH($C630, Demand!$B$9:$B$1040,0))</f>
        <v>61.521979166666654</v>
      </c>
      <c r="J630" s="175">
        <f>Assumptions!$G$55*Assumptions!$G$46*INDEX(Demand!J$9:J$1040, MATCH($C630, Demand!$B$9:$B$1040,0))</f>
        <v>61.521979166666654</v>
      </c>
      <c r="K630" s="175">
        <f>Assumptions!$G$55*Assumptions!$G$46*INDEX(Demand!K$9:K$1040, MATCH($C630, Demand!$B$9:$B$1040,0))</f>
        <v>62.231458333333315</v>
      </c>
      <c r="L630" s="175">
        <f>Assumptions!$G$55*Assumptions!$G$46*INDEX(Demand!L$9:L$1040, MATCH($C630, Demand!$B$9:$B$1040,0))</f>
        <v>63.24499999999999</v>
      </c>
      <c r="M630" s="175">
        <f>Assumptions!$G$55*Assumptions!$G$46*INDEX(Demand!M$9:M$1040, MATCH($C630, Demand!$B$9:$B$1040,0))</f>
        <v>63.143645833333323</v>
      </c>
      <c r="N630" s="175">
        <f>Assumptions!$G$55*Assumptions!$G$46*INDEX(Demand!N$9:N$1040, MATCH($C630, Demand!$B$9:$B$1040,0))</f>
        <v>63.143645833333323</v>
      </c>
      <c r="O630" s="175">
        <f>Assumptions!$G$55*Assumptions!$G$46*INDEX(Demand!O$9:O$1040, MATCH($C630, Demand!$B$9:$B$1040,0))</f>
        <v>63.143645833333323</v>
      </c>
      <c r="P630" s="175">
        <f>Assumptions!$G$55*Assumptions!$G$46*INDEX(Demand!P$9:P$1040, MATCH($C630, Demand!$B$9:$B$1040,0))</f>
        <v>63.143645833333323</v>
      </c>
      <c r="Q630" s="175">
        <f>Assumptions!$G$55*Assumptions!$G$46*INDEX(Demand!Q$9:Q$1040, MATCH($C630, Demand!$B$9:$B$1040,0))</f>
        <v>63.143645833333323</v>
      </c>
      <c r="R630" s="175">
        <f>Assumptions!$G$55*Assumptions!$G$46*INDEX(Demand!R$9:R$1040, MATCH($C630, Demand!$B$9:$B$1040,0))</f>
        <v>63.143645833333323</v>
      </c>
      <c r="S630" s="175">
        <f>Assumptions!$G$55*Assumptions!$G$46*INDEX(Demand!S$9:S$1040, MATCH($C630, Demand!$B$9:$B$1040,0))</f>
        <v>63.143645833333323</v>
      </c>
      <c r="T630" s="175">
        <f>Assumptions!$G$55*Assumptions!$G$46*INDEX(Demand!T$9:T$1040, MATCH($C630, Demand!$B$9:$B$1040,0))</f>
        <v>63.143645833333323</v>
      </c>
      <c r="U630" s="175">
        <f>Assumptions!$G$55*Assumptions!$G$46*INDEX(Demand!U$9:U$1040, MATCH($C630, Demand!$B$9:$B$1040,0))</f>
        <v>63.143645833333323</v>
      </c>
      <c r="V630" s="175">
        <f>Assumptions!$G$55*Assumptions!$G$46*INDEX(Demand!V$9:V$1040, MATCH($C630, Demand!$B$9:$B$1040,0))</f>
        <v>63.143645833333323</v>
      </c>
      <c r="W630" s="175">
        <f>Assumptions!$G$55*Assumptions!$G$46*INDEX(Demand!W$9:W$1040, MATCH($C630, Demand!$B$9:$B$1040,0))</f>
        <v>63.143645833333323</v>
      </c>
      <c r="X630" s="175">
        <f>Assumptions!$G$55*Assumptions!$G$46*INDEX(Demand!X$9:X$1040, MATCH($C630, Demand!$B$9:$B$1040,0))</f>
        <v>63.143645833333323</v>
      </c>
    </row>
    <row r="631" spans="2:24" s="1" customFormat="1" x14ac:dyDescent="0.2">
      <c r="B631" s="220">
        <f>'Span data'!B632</f>
        <v>10485125</v>
      </c>
      <c r="C631" s="169" t="str">
        <f>'Span data'!C632</f>
        <v>NKA002</v>
      </c>
      <c r="D631" s="162"/>
      <c r="E631" s="175">
        <f>Assumptions!$G$55*Assumptions!$G$46*INDEX(Demand!E$9:E$1040, MATCH($C631, Demand!$B$9:$B$1040,0))</f>
        <v>60.204374999999999</v>
      </c>
      <c r="F631" s="175">
        <f>Assumptions!$G$55*Assumptions!$G$46*INDEX(Demand!F$9:F$1040, MATCH($C631, Demand!$B$9:$B$1040,0))</f>
        <v>60.305729166666666</v>
      </c>
      <c r="G631" s="175">
        <f>Assumptions!$G$55*Assumptions!$G$46*INDEX(Demand!G$9:G$1040, MATCH($C631, Demand!$B$9:$B$1040,0))</f>
        <v>61.015208333333327</v>
      </c>
      <c r="H631" s="175">
        <f>Assumptions!$G$55*Assumptions!$G$46*INDEX(Demand!H$9:H$1040, MATCH($C631, Demand!$B$9:$B$1040,0))</f>
        <v>61.521979166666654</v>
      </c>
      <c r="I631" s="175">
        <f>Assumptions!$G$55*Assumptions!$G$46*INDEX(Demand!I$9:I$1040, MATCH($C631, Demand!$B$9:$B$1040,0))</f>
        <v>61.521979166666654</v>
      </c>
      <c r="J631" s="175">
        <f>Assumptions!$G$55*Assumptions!$G$46*INDEX(Demand!J$9:J$1040, MATCH($C631, Demand!$B$9:$B$1040,0))</f>
        <v>61.521979166666654</v>
      </c>
      <c r="K631" s="175">
        <f>Assumptions!$G$55*Assumptions!$G$46*INDEX(Demand!K$9:K$1040, MATCH($C631, Demand!$B$9:$B$1040,0))</f>
        <v>62.231458333333315</v>
      </c>
      <c r="L631" s="175">
        <f>Assumptions!$G$55*Assumptions!$G$46*INDEX(Demand!L$9:L$1040, MATCH($C631, Demand!$B$9:$B$1040,0))</f>
        <v>63.24499999999999</v>
      </c>
      <c r="M631" s="175">
        <f>Assumptions!$G$55*Assumptions!$G$46*INDEX(Demand!M$9:M$1040, MATCH($C631, Demand!$B$9:$B$1040,0))</f>
        <v>63.143645833333323</v>
      </c>
      <c r="N631" s="175">
        <f>Assumptions!$G$55*Assumptions!$G$46*INDEX(Demand!N$9:N$1040, MATCH($C631, Demand!$B$9:$B$1040,0))</f>
        <v>63.143645833333323</v>
      </c>
      <c r="O631" s="175">
        <f>Assumptions!$G$55*Assumptions!$G$46*INDEX(Demand!O$9:O$1040, MATCH($C631, Demand!$B$9:$B$1040,0))</f>
        <v>63.143645833333323</v>
      </c>
      <c r="P631" s="175">
        <f>Assumptions!$G$55*Assumptions!$G$46*INDEX(Demand!P$9:P$1040, MATCH($C631, Demand!$B$9:$B$1040,0))</f>
        <v>63.143645833333323</v>
      </c>
      <c r="Q631" s="175">
        <f>Assumptions!$G$55*Assumptions!$G$46*INDEX(Demand!Q$9:Q$1040, MATCH($C631, Demand!$B$9:$B$1040,0))</f>
        <v>63.143645833333323</v>
      </c>
      <c r="R631" s="175">
        <f>Assumptions!$G$55*Assumptions!$G$46*INDEX(Demand!R$9:R$1040, MATCH($C631, Demand!$B$9:$B$1040,0))</f>
        <v>63.143645833333323</v>
      </c>
      <c r="S631" s="175">
        <f>Assumptions!$G$55*Assumptions!$G$46*INDEX(Demand!S$9:S$1040, MATCH($C631, Demand!$B$9:$B$1040,0))</f>
        <v>63.143645833333323</v>
      </c>
      <c r="T631" s="175">
        <f>Assumptions!$G$55*Assumptions!$G$46*INDEX(Demand!T$9:T$1040, MATCH($C631, Demand!$B$9:$B$1040,0))</f>
        <v>63.143645833333323</v>
      </c>
      <c r="U631" s="175">
        <f>Assumptions!$G$55*Assumptions!$G$46*INDEX(Demand!U$9:U$1040, MATCH($C631, Demand!$B$9:$B$1040,0))</f>
        <v>63.143645833333323</v>
      </c>
      <c r="V631" s="175">
        <f>Assumptions!$G$55*Assumptions!$G$46*INDEX(Demand!V$9:V$1040, MATCH($C631, Demand!$B$9:$B$1040,0))</f>
        <v>63.143645833333323</v>
      </c>
      <c r="W631" s="175">
        <f>Assumptions!$G$55*Assumptions!$G$46*INDEX(Demand!W$9:W$1040, MATCH($C631, Demand!$B$9:$B$1040,0))</f>
        <v>63.143645833333323</v>
      </c>
      <c r="X631" s="175">
        <f>Assumptions!$G$55*Assumptions!$G$46*INDEX(Demand!X$9:X$1040, MATCH($C631, Demand!$B$9:$B$1040,0))</f>
        <v>63.143645833333323</v>
      </c>
    </row>
    <row r="632" spans="2:24" s="1" customFormat="1" x14ac:dyDescent="0.2">
      <c r="B632" s="220">
        <f>'Span data'!B633</f>
        <v>10485132</v>
      </c>
      <c r="C632" s="169" t="str">
        <f>'Span data'!C633</f>
        <v>NKA002</v>
      </c>
      <c r="D632" s="162"/>
      <c r="E632" s="175">
        <f>Assumptions!$G$55*Assumptions!$G$46*INDEX(Demand!E$9:E$1040, MATCH($C632, Demand!$B$9:$B$1040,0))</f>
        <v>60.204374999999999</v>
      </c>
      <c r="F632" s="175">
        <f>Assumptions!$G$55*Assumptions!$G$46*INDEX(Demand!F$9:F$1040, MATCH($C632, Demand!$B$9:$B$1040,0))</f>
        <v>60.305729166666666</v>
      </c>
      <c r="G632" s="175">
        <f>Assumptions!$G$55*Assumptions!$G$46*INDEX(Demand!G$9:G$1040, MATCH($C632, Demand!$B$9:$B$1040,0))</f>
        <v>61.015208333333327</v>
      </c>
      <c r="H632" s="175">
        <f>Assumptions!$G$55*Assumptions!$G$46*INDEX(Demand!H$9:H$1040, MATCH($C632, Demand!$B$9:$B$1040,0))</f>
        <v>61.521979166666654</v>
      </c>
      <c r="I632" s="175">
        <f>Assumptions!$G$55*Assumptions!$G$46*INDEX(Demand!I$9:I$1040, MATCH($C632, Demand!$B$9:$B$1040,0))</f>
        <v>61.521979166666654</v>
      </c>
      <c r="J632" s="175">
        <f>Assumptions!$G$55*Assumptions!$G$46*INDEX(Demand!J$9:J$1040, MATCH($C632, Demand!$B$9:$B$1040,0))</f>
        <v>61.521979166666654</v>
      </c>
      <c r="K632" s="175">
        <f>Assumptions!$G$55*Assumptions!$G$46*INDEX(Demand!K$9:K$1040, MATCH($C632, Demand!$B$9:$B$1040,0))</f>
        <v>62.231458333333315</v>
      </c>
      <c r="L632" s="175">
        <f>Assumptions!$G$55*Assumptions!$G$46*INDEX(Demand!L$9:L$1040, MATCH($C632, Demand!$B$9:$B$1040,0))</f>
        <v>63.24499999999999</v>
      </c>
      <c r="M632" s="175">
        <f>Assumptions!$G$55*Assumptions!$G$46*INDEX(Demand!M$9:M$1040, MATCH($C632, Demand!$B$9:$B$1040,0))</f>
        <v>63.143645833333323</v>
      </c>
      <c r="N632" s="175">
        <f>Assumptions!$G$55*Assumptions!$G$46*INDEX(Demand!N$9:N$1040, MATCH($C632, Demand!$B$9:$B$1040,0))</f>
        <v>63.143645833333323</v>
      </c>
      <c r="O632" s="175">
        <f>Assumptions!$G$55*Assumptions!$G$46*INDEX(Demand!O$9:O$1040, MATCH($C632, Demand!$B$9:$B$1040,0))</f>
        <v>63.143645833333323</v>
      </c>
      <c r="P632" s="175">
        <f>Assumptions!$G$55*Assumptions!$G$46*INDEX(Demand!P$9:P$1040, MATCH($C632, Demand!$B$9:$B$1040,0))</f>
        <v>63.143645833333323</v>
      </c>
      <c r="Q632" s="175">
        <f>Assumptions!$G$55*Assumptions!$G$46*INDEX(Demand!Q$9:Q$1040, MATCH($C632, Demand!$B$9:$B$1040,0))</f>
        <v>63.143645833333323</v>
      </c>
      <c r="R632" s="175">
        <f>Assumptions!$G$55*Assumptions!$G$46*INDEX(Demand!R$9:R$1040, MATCH($C632, Demand!$B$9:$B$1040,0))</f>
        <v>63.143645833333323</v>
      </c>
      <c r="S632" s="175">
        <f>Assumptions!$G$55*Assumptions!$G$46*INDEX(Demand!S$9:S$1040, MATCH($C632, Demand!$B$9:$B$1040,0))</f>
        <v>63.143645833333323</v>
      </c>
      <c r="T632" s="175">
        <f>Assumptions!$G$55*Assumptions!$G$46*INDEX(Demand!T$9:T$1040, MATCH($C632, Demand!$B$9:$B$1040,0))</f>
        <v>63.143645833333323</v>
      </c>
      <c r="U632" s="175">
        <f>Assumptions!$G$55*Assumptions!$G$46*INDEX(Demand!U$9:U$1040, MATCH($C632, Demand!$B$9:$B$1040,0))</f>
        <v>63.143645833333323</v>
      </c>
      <c r="V632" s="175">
        <f>Assumptions!$G$55*Assumptions!$G$46*INDEX(Demand!V$9:V$1040, MATCH($C632, Demand!$B$9:$B$1040,0))</f>
        <v>63.143645833333323</v>
      </c>
      <c r="W632" s="175">
        <f>Assumptions!$G$55*Assumptions!$G$46*INDEX(Demand!W$9:W$1040, MATCH($C632, Demand!$B$9:$B$1040,0))</f>
        <v>63.143645833333323</v>
      </c>
      <c r="X632" s="175">
        <f>Assumptions!$G$55*Assumptions!$G$46*INDEX(Demand!X$9:X$1040, MATCH($C632, Demand!$B$9:$B$1040,0))</f>
        <v>63.143645833333323</v>
      </c>
    </row>
    <row r="633" spans="2:24" s="1" customFormat="1" x14ac:dyDescent="0.2">
      <c r="B633" s="220">
        <f>'Span data'!B634</f>
        <v>10488457</v>
      </c>
      <c r="C633" s="169" t="str">
        <f>'Span data'!C634</f>
        <v>MRO007</v>
      </c>
      <c r="D633" s="162"/>
      <c r="E633" s="175">
        <f>Assumptions!$G$55*Assumptions!$G$46*INDEX(Demand!E$9:E$1040, MATCH($C633, Demand!$B$9:$B$1040,0))</f>
        <v>56.352916666666658</v>
      </c>
      <c r="F633" s="175">
        <f>Assumptions!$G$55*Assumptions!$G$46*INDEX(Demand!F$9:F$1040, MATCH($C633, Demand!$B$9:$B$1040,0))</f>
        <v>56.8596875</v>
      </c>
      <c r="G633" s="175">
        <f>Assumptions!$G$55*Assumptions!$G$46*INDEX(Demand!G$9:G$1040, MATCH($C633, Demand!$B$9:$B$1040,0))</f>
        <v>57.670520833333335</v>
      </c>
      <c r="H633" s="175">
        <f>Assumptions!$G$55*Assumptions!$G$46*INDEX(Demand!H$9:H$1040, MATCH($C633, Demand!$B$9:$B$1040,0))</f>
        <v>58.481354166666662</v>
      </c>
      <c r="I633" s="175">
        <f>Assumptions!$G$55*Assumptions!$G$46*INDEX(Demand!I$9:I$1040, MATCH($C633, Demand!$B$9:$B$1040,0))</f>
        <v>58.785416666666663</v>
      </c>
      <c r="J633" s="175">
        <f>Assumptions!$G$55*Assumptions!$G$46*INDEX(Demand!J$9:J$1040, MATCH($C633, Demand!$B$9:$B$1040,0))</f>
        <v>58.988124999999997</v>
      </c>
      <c r="K633" s="175">
        <f>Assumptions!$G$55*Assumptions!$G$46*INDEX(Demand!K$9:K$1040, MATCH($C633, Demand!$B$9:$B$1040,0))</f>
        <v>59.900312499999991</v>
      </c>
      <c r="L633" s="175">
        <f>Assumptions!$G$55*Assumptions!$G$46*INDEX(Demand!L$9:L$1040, MATCH($C633, Demand!$B$9:$B$1040,0))</f>
        <v>60.91385416666666</v>
      </c>
      <c r="M633" s="175">
        <f>Assumptions!$G$55*Assumptions!$G$46*INDEX(Demand!M$9:M$1040, MATCH($C633, Demand!$B$9:$B$1040,0))</f>
        <v>61.217916666666653</v>
      </c>
      <c r="N633" s="175">
        <f>Assumptions!$G$55*Assumptions!$G$46*INDEX(Demand!N$9:N$1040, MATCH($C633, Demand!$B$9:$B$1040,0))</f>
        <v>61.217916666666653</v>
      </c>
      <c r="O633" s="175">
        <f>Assumptions!$G$55*Assumptions!$G$46*INDEX(Demand!O$9:O$1040, MATCH($C633, Demand!$B$9:$B$1040,0))</f>
        <v>61.217916666666653</v>
      </c>
      <c r="P633" s="175">
        <f>Assumptions!$G$55*Assumptions!$G$46*INDEX(Demand!P$9:P$1040, MATCH($C633, Demand!$B$9:$B$1040,0))</f>
        <v>61.217916666666653</v>
      </c>
      <c r="Q633" s="175">
        <f>Assumptions!$G$55*Assumptions!$G$46*INDEX(Demand!Q$9:Q$1040, MATCH($C633, Demand!$B$9:$B$1040,0))</f>
        <v>61.217916666666653</v>
      </c>
      <c r="R633" s="175">
        <f>Assumptions!$G$55*Assumptions!$G$46*INDEX(Demand!R$9:R$1040, MATCH($C633, Demand!$B$9:$B$1040,0))</f>
        <v>61.217916666666653</v>
      </c>
      <c r="S633" s="175">
        <f>Assumptions!$G$55*Assumptions!$G$46*INDEX(Demand!S$9:S$1040, MATCH($C633, Demand!$B$9:$B$1040,0))</f>
        <v>61.217916666666653</v>
      </c>
      <c r="T633" s="175">
        <f>Assumptions!$G$55*Assumptions!$G$46*INDEX(Demand!T$9:T$1040, MATCH($C633, Demand!$B$9:$B$1040,0))</f>
        <v>61.217916666666653</v>
      </c>
      <c r="U633" s="175">
        <f>Assumptions!$G$55*Assumptions!$G$46*INDEX(Demand!U$9:U$1040, MATCH($C633, Demand!$B$9:$B$1040,0))</f>
        <v>61.217916666666653</v>
      </c>
      <c r="V633" s="175">
        <f>Assumptions!$G$55*Assumptions!$G$46*INDEX(Demand!V$9:V$1040, MATCH($C633, Demand!$B$9:$B$1040,0))</f>
        <v>61.217916666666653</v>
      </c>
      <c r="W633" s="175">
        <f>Assumptions!$G$55*Assumptions!$G$46*INDEX(Demand!W$9:W$1040, MATCH($C633, Demand!$B$9:$B$1040,0))</f>
        <v>61.217916666666653</v>
      </c>
      <c r="X633" s="175">
        <f>Assumptions!$G$55*Assumptions!$G$46*INDEX(Demand!X$9:X$1040, MATCH($C633, Demand!$B$9:$B$1040,0))</f>
        <v>61.217916666666653</v>
      </c>
    </row>
    <row r="634" spans="2:24" s="1" customFormat="1" x14ac:dyDescent="0.2">
      <c r="B634" s="220">
        <f>'Span data'!B635</f>
        <v>10488513</v>
      </c>
      <c r="C634" s="169" t="str">
        <f>'Span data'!C635</f>
        <v>BETSMRO</v>
      </c>
      <c r="D634" s="162"/>
      <c r="E634" s="175">
        <f>Assumptions!$G$55*Assumptions!$G$46*INDEX(Demand!E$9:E$1040, MATCH($C634, Demand!$B$9:$B$1040,0))</f>
        <v>0</v>
      </c>
      <c r="F634" s="175">
        <f>Assumptions!$G$55*Assumptions!$G$46*INDEX(Demand!F$9:F$1040, MATCH($C634, Demand!$B$9:$B$1040,0))</f>
        <v>0</v>
      </c>
      <c r="G634" s="175">
        <f>Assumptions!$G$55*Assumptions!$G$46*INDEX(Demand!G$9:G$1040, MATCH($C634, Demand!$B$9:$B$1040,0))</f>
        <v>0</v>
      </c>
      <c r="H634" s="175">
        <f>Assumptions!$G$55*Assumptions!$G$46*INDEX(Demand!H$9:H$1040, MATCH($C634, Demand!$B$9:$B$1040,0))</f>
        <v>0</v>
      </c>
      <c r="I634" s="175">
        <f>Assumptions!$G$55*Assumptions!$G$46*INDEX(Demand!I$9:I$1040, MATCH($C634, Demand!$B$9:$B$1040,0))</f>
        <v>0</v>
      </c>
      <c r="J634" s="175">
        <f>Assumptions!$G$55*Assumptions!$G$46*INDEX(Demand!J$9:J$1040, MATCH($C634, Demand!$B$9:$B$1040,0))</f>
        <v>0</v>
      </c>
      <c r="K634" s="175">
        <f>Assumptions!$G$55*Assumptions!$G$46*INDEX(Demand!K$9:K$1040, MATCH($C634, Demand!$B$9:$B$1040,0))</f>
        <v>0</v>
      </c>
      <c r="L634" s="175">
        <f>Assumptions!$G$55*Assumptions!$G$46*INDEX(Demand!L$9:L$1040, MATCH($C634, Demand!$B$9:$B$1040,0))</f>
        <v>0</v>
      </c>
      <c r="M634" s="175">
        <f>Assumptions!$G$55*Assumptions!$G$46*INDEX(Demand!M$9:M$1040, MATCH($C634, Demand!$B$9:$B$1040,0))</f>
        <v>0</v>
      </c>
      <c r="N634" s="175">
        <f>Assumptions!$G$55*Assumptions!$G$46*INDEX(Demand!N$9:N$1040, MATCH($C634, Demand!$B$9:$B$1040,0))</f>
        <v>0</v>
      </c>
      <c r="O634" s="175">
        <f>Assumptions!$G$55*Assumptions!$G$46*INDEX(Demand!O$9:O$1040, MATCH($C634, Demand!$B$9:$B$1040,0))</f>
        <v>0</v>
      </c>
      <c r="P634" s="175">
        <f>Assumptions!$G$55*Assumptions!$G$46*INDEX(Demand!P$9:P$1040, MATCH($C634, Demand!$B$9:$B$1040,0))</f>
        <v>0</v>
      </c>
      <c r="Q634" s="175">
        <f>Assumptions!$G$55*Assumptions!$G$46*INDEX(Demand!Q$9:Q$1040, MATCH($C634, Demand!$B$9:$B$1040,0))</f>
        <v>0</v>
      </c>
      <c r="R634" s="175">
        <f>Assumptions!$G$55*Assumptions!$G$46*INDEX(Demand!R$9:R$1040, MATCH($C634, Demand!$B$9:$B$1040,0))</f>
        <v>0</v>
      </c>
      <c r="S634" s="175">
        <f>Assumptions!$G$55*Assumptions!$G$46*INDEX(Demand!S$9:S$1040, MATCH($C634, Demand!$B$9:$B$1040,0))</f>
        <v>0</v>
      </c>
      <c r="T634" s="175">
        <f>Assumptions!$G$55*Assumptions!$G$46*INDEX(Demand!T$9:T$1040, MATCH($C634, Demand!$B$9:$B$1040,0))</f>
        <v>0</v>
      </c>
      <c r="U634" s="175">
        <f>Assumptions!$G$55*Assumptions!$G$46*INDEX(Demand!U$9:U$1040, MATCH($C634, Demand!$B$9:$B$1040,0))</f>
        <v>0</v>
      </c>
      <c r="V634" s="175">
        <f>Assumptions!$G$55*Assumptions!$G$46*INDEX(Demand!V$9:V$1040, MATCH($C634, Demand!$B$9:$B$1040,0))</f>
        <v>0</v>
      </c>
      <c r="W634" s="175">
        <f>Assumptions!$G$55*Assumptions!$G$46*INDEX(Demand!W$9:W$1040, MATCH($C634, Demand!$B$9:$B$1040,0))</f>
        <v>0</v>
      </c>
      <c r="X634" s="175">
        <f>Assumptions!$G$55*Assumptions!$G$46*INDEX(Demand!X$9:X$1040, MATCH($C634, Demand!$B$9:$B$1040,0))</f>
        <v>0</v>
      </c>
    </row>
    <row r="635" spans="2:24" s="1" customFormat="1" x14ac:dyDescent="0.2">
      <c r="B635" s="220">
        <f>'Span data'!B636</f>
        <v>10488844</v>
      </c>
      <c r="C635" s="169" t="str">
        <f>'Span data'!C636</f>
        <v>BET006</v>
      </c>
      <c r="D635" s="162"/>
      <c r="E635" s="175">
        <f>Assumptions!$G$55*Assumptions!$G$46*INDEX(Demand!E$9:E$1040, MATCH($C635, Demand!$B$9:$B$1040,0))</f>
        <v>162.97749999999996</v>
      </c>
      <c r="F635" s="175">
        <f>Assumptions!$G$55*Assumptions!$G$46*INDEX(Demand!F$9:F$1040, MATCH($C635, Demand!$B$9:$B$1040,0))</f>
        <v>165.20729166666666</v>
      </c>
      <c r="G635" s="175">
        <f>Assumptions!$G$55*Assumptions!$G$46*INDEX(Demand!G$9:G$1040, MATCH($C635, Demand!$B$9:$B$1040,0))</f>
        <v>167.84249999999997</v>
      </c>
      <c r="H635" s="175">
        <f>Assumptions!$G$55*Assumptions!$G$46*INDEX(Demand!H$9:H$1040, MATCH($C635, Demand!$B$9:$B$1040,0))</f>
        <v>170.57906249999996</v>
      </c>
      <c r="I635" s="175">
        <f>Assumptions!$G$55*Assumptions!$G$46*INDEX(Demand!I$9:I$1040, MATCH($C635, Demand!$B$9:$B$1040,0))</f>
        <v>172.09937499999998</v>
      </c>
      <c r="J635" s="175">
        <f>Assumptions!$G$55*Assumptions!$G$46*INDEX(Demand!J$9:J$1040, MATCH($C635, Demand!$B$9:$B$1040,0))</f>
        <v>173.92374999999996</v>
      </c>
      <c r="K635" s="175">
        <f>Assumptions!$G$55*Assumptions!$G$46*INDEX(Demand!K$9:K$1040, MATCH($C635, Demand!$B$9:$B$1040,0))</f>
        <v>177.1670833333333</v>
      </c>
      <c r="L635" s="175">
        <f>Assumptions!$G$55*Assumptions!$G$46*INDEX(Demand!L$9:L$1040, MATCH($C635, Demand!$B$9:$B$1040,0))</f>
        <v>180.71447916666665</v>
      </c>
      <c r="M635" s="175">
        <f>Assumptions!$G$55*Assumptions!$G$46*INDEX(Demand!M$9:M$1040, MATCH($C635, Demand!$B$9:$B$1040,0))</f>
        <v>183.14697916666665</v>
      </c>
      <c r="N635" s="175">
        <f>Assumptions!$G$55*Assumptions!$G$46*INDEX(Demand!N$9:N$1040, MATCH($C635, Demand!$B$9:$B$1040,0))</f>
        <v>183.14697916666665</v>
      </c>
      <c r="O635" s="175">
        <f>Assumptions!$G$55*Assumptions!$G$46*INDEX(Demand!O$9:O$1040, MATCH($C635, Demand!$B$9:$B$1040,0))</f>
        <v>183.14697916666665</v>
      </c>
      <c r="P635" s="175">
        <f>Assumptions!$G$55*Assumptions!$G$46*INDEX(Demand!P$9:P$1040, MATCH($C635, Demand!$B$9:$B$1040,0))</f>
        <v>183.14697916666665</v>
      </c>
      <c r="Q635" s="175">
        <f>Assumptions!$G$55*Assumptions!$G$46*INDEX(Demand!Q$9:Q$1040, MATCH($C635, Demand!$B$9:$B$1040,0))</f>
        <v>183.14697916666665</v>
      </c>
      <c r="R635" s="175">
        <f>Assumptions!$G$55*Assumptions!$G$46*INDEX(Demand!R$9:R$1040, MATCH($C635, Demand!$B$9:$B$1040,0))</f>
        <v>183.14697916666665</v>
      </c>
      <c r="S635" s="175">
        <f>Assumptions!$G$55*Assumptions!$G$46*INDEX(Demand!S$9:S$1040, MATCH($C635, Demand!$B$9:$B$1040,0))</f>
        <v>183.14697916666665</v>
      </c>
      <c r="T635" s="175">
        <f>Assumptions!$G$55*Assumptions!$G$46*INDEX(Demand!T$9:T$1040, MATCH($C635, Demand!$B$9:$B$1040,0))</f>
        <v>183.14697916666665</v>
      </c>
      <c r="U635" s="175">
        <f>Assumptions!$G$55*Assumptions!$G$46*INDEX(Demand!U$9:U$1040, MATCH($C635, Demand!$B$9:$B$1040,0))</f>
        <v>183.14697916666665</v>
      </c>
      <c r="V635" s="175">
        <f>Assumptions!$G$55*Assumptions!$G$46*INDEX(Demand!V$9:V$1040, MATCH($C635, Demand!$B$9:$B$1040,0))</f>
        <v>183.14697916666665</v>
      </c>
      <c r="W635" s="175">
        <f>Assumptions!$G$55*Assumptions!$G$46*INDEX(Demand!W$9:W$1040, MATCH($C635, Demand!$B$9:$B$1040,0))</f>
        <v>183.14697916666665</v>
      </c>
      <c r="X635" s="175">
        <f>Assumptions!$G$55*Assumptions!$G$46*INDEX(Demand!X$9:X$1040, MATCH($C635, Demand!$B$9:$B$1040,0))</f>
        <v>183.14697916666665</v>
      </c>
    </row>
    <row r="636" spans="2:24" s="1" customFormat="1" x14ac:dyDescent="0.2">
      <c r="B636" s="220">
        <f>'Span data'!B637</f>
        <v>10489049</v>
      </c>
      <c r="C636" s="169" t="str">
        <f>'Span data'!C637</f>
        <v>MRO007</v>
      </c>
      <c r="D636" s="162"/>
      <c r="E636" s="175">
        <f>Assumptions!$G$55*Assumptions!$G$46*INDEX(Demand!E$9:E$1040, MATCH($C636, Demand!$B$9:$B$1040,0))</f>
        <v>56.352916666666658</v>
      </c>
      <c r="F636" s="175">
        <f>Assumptions!$G$55*Assumptions!$G$46*INDEX(Demand!F$9:F$1040, MATCH($C636, Demand!$B$9:$B$1040,0))</f>
        <v>56.8596875</v>
      </c>
      <c r="G636" s="175">
        <f>Assumptions!$G$55*Assumptions!$G$46*INDEX(Demand!G$9:G$1040, MATCH($C636, Demand!$B$9:$B$1040,0))</f>
        <v>57.670520833333335</v>
      </c>
      <c r="H636" s="175">
        <f>Assumptions!$G$55*Assumptions!$G$46*INDEX(Demand!H$9:H$1040, MATCH($C636, Demand!$B$9:$B$1040,0))</f>
        <v>58.481354166666662</v>
      </c>
      <c r="I636" s="175">
        <f>Assumptions!$G$55*Assumptions!$G$46*INDEX(Demand!I$9:I$1040, MATCH($C636, Demand!$B$9:$B$1040,0))</f>
        <v>58.785416666666663</v>
      </c>
      <c r="J636" s="175">
        <f>Assumptions!$G$55*Assumptions!$G$46*INDEX(Demand!J$9:J$1040, MATCH($C636, Demand!$B$9:$B$1040,0))</f>
        <v>58.988124999999997</v>
      </c>
      <c r="K636" s="175">
        <f>Assumptions!$G$55*Assumptions!$G$46*INDEX(Demand!K$9:K$1040, MATCH($C636, Demand!$B$9:$B$1040,0))</f>
        <v>59.900312499999991</v>
      </c>
      <c r="L636" s="175">
        <f>Assumptions!$G$55*Assumptions!$G$46*INDEX(Demand!L$9:L$1040, MATCH($C636, Demand!$B$9:$B$1040,0))</f>
        <v>60.91385416666666</v>
      </c>
      <c r="M636" s="175">
        <f>Assumptions!$G$55*Assumptions!$G$46*INDEX(Demand!M$9:M$1040, MATCH($C636, Demand!$B$9:$B$1040,0))</f>
        <v>61.217916666666653</v>
      </c>
      <c r="N636" s="175">
        <f>Assumptions!$G$55*Assumptions!$G$46*INDEX(Demand!N$9:N$1040, MATCH($C636, Demand!$B$9:$B$1040,0))</f>
        <v>61.217916666666653</v>
      </c>
      <c r="O636" s="175">
        <f>Assumptions!$G$55*Assumptions!$G$46*INDEX(Demand!O$9:O$1040, MATCH($C636, Demand!$B$9:$B$1040,0))</f>
        <v>61.217916666666653</v>
      </c>
      <c r="P636" s="175">
        <f>Assumptions!$G$55*Assumptions!$G$46*INDEX(Demand!P$9:P$1040, MATCH($C636, Demand!$B$9:$B$1040,0))</f>
        <v>61.217916666666653</v>
      </c>
      <c r="Q636" s="175">
        <f>Assumptions!$G$55*Assumptions!$G$46*INDEX(Demand!Q$9:Q$1040, MATCH($C636, Demand!$B$9:$B$1040,0))</f>
        <v>61.217916666666653</v>
      </c>
      <c r="R636" s="175">
        <f>Assumptions!$G$55*Assumptions!$G$46*INDEX(Demand!R$9:R$1040, MATCH($C636, Demand!$B$9:$B$1040,0))</f>
        <v>61.217916666666653</v>
      </c>
      <c r="S636" s="175">
        <f>Assumptions!$G$55*Assumptions!$G$46*INDEX(Demand!S$9:S$1040, MATCH($C636, Demand!$B$9:$B$1040,0))</f>
        <v>61.217916666666653</v>
      </c>
      <c r="T636" s="175">
        <f>Assumptions!$G$55*Assumptions!$G$46*INDEX(Demand!T$9:T$1040, MATCH($C636, Demand!$B$9:$B$1040,0))</f>
        <v>61.217916666666653</v>
      </c>
      <c r="U636" s="175">
        <f>Assumptions!$G$55*Assumptions!$G$46*INDEX(Demand!U$9:U$1040, MATCH($C636, Demand!$B$9:$B$1040,0))</f>
        <v>61.217916666666653</v>
      </c>
      <c r="V636" s="175">
        <f>Assumptions!$G$55*Assumptions!$G$46*INDEX(Demand!V$9:V$1040, MATCH($C636, Demand!$B$9:$B$1040,0))</f>
        <v>61.217916666666653</v>
      </c>
      <c r="W636" s="175">
        <f>Assumptions!$G$55*Assumptions!$G$46*INDEX(Demand!W$9:W$1040, MATCH($C636, Demand!$B$9:$B$1040,0))</f>
        <v>61.217916666666653</v>
      </c>
      <c r="X636" s="175">
        <f>Assumptions!$G$55*Assumptions!$G$46*INDEX(Demand!X$9:X$1040, MATCH($C636, Demand!$B$9:$B$1040,0))</f>
        <v>61.217916666666653</v>
      </c>
    </row>
    <row r="637" spans="2:24" s="1" customFormat="1" x14ac:dyDescent="0.2">
      <c r="B637" s="220">
        <f>'Span data'!B638</f>
        <v>10489273</v>
      </c>
      <c r="C637" s="169" t="str">
        <f>'Span data'!C638</f>
        <v>MRO007</v>
      </c>
      <c r="D637" s="162"/>
      <c r="E637" s="175">
        <f>Assumptions!$G$55*Assumptions!$G$46*INDEX(Demand!E$9:E$1040, MATCH($C637, Demand!$B$9:$B$1040,0))</f>
        <v>56.352916666666658</v>
      </c>
      <c r="F637" s="175">
        <f>Assumptions!$G$55*Assumptions!$G$46*INDEX(Demand!F$9:F$1040, MATCH($C637, Demand!$B$9:$B$1040,0))</f>
        <v>56.8596875</v>
      </c>
      <c r="G637" s="175">
        <f>Assumptions!$G$55*Assumptions!$G$46*INDEX(Demand!G$9:G$1040, MATCH($C637, Demand!$B$9:$B$1040,0))</f>
        <v>57.670520833333335</v>
      </c>
      <c r="H637" s="175">
        <f>Assumptions!$G$55*Assumptions!$G$46*INDEX(Demand!H$9:H$1040, MATCH($C637, Demand!$B$9:$B$1040,0))</f>
        <v>58.481354166666662</v>
      </c>
      <c r="I637" s="175">
        <f>Assumptions!$G$55*Assumptions!$G$46*INDEX(Demand!I$9:I$1040, MATCH($C637, Demand!$B$9:$B$1040,0))</f>
        <v>58.785416666666663</v>
      </c>
      <c r="J637" s="175">
        <f>Assumptions!$G$55*Assumptions!$G$46*INDEX(Demand!J$9:J$1040, MATCH($C637, Demand!$B$9:$B$1040,0))</f>
        <v>58.988124999999997</v>
      </c>
      <c r="K637" s="175">
        <f>Assumptions!$G$55*Assumptions!$G$46*INDEX(Demand!K$9:K$1040, MATCH($C637, Demand!$B$9:$B$1040,0))</f>
        <v>59.900312499999991</v>
      </c>
      <c r="L637" s="175">
        <f>Assumptions!$G$55*Assumptions!$G$46*INDEX(Demand!L$9:L$1040, MATCH($C637, Demand!$B$9:$B$1040,0))</f>
        <v>60.91385416666666</v>
      </c>
      <c r="M637" s="175">
        <f>Assumptions!$G$55*Assumptions!$G$46*INDEX(Demand!M$9:M$1040, MATCH($C637, Demand!$B$9:$B$1040,0))</f>
        <v>61.217916666666653</v>
      </c>
      <c r="N637" s="175">
        <f>Assumptions!$G$55*Assumptions!$G$46*INDEX(Demand!N$9:N$1040, MATCH($C637, Demand!$B$9:$B$1040,0))</f>
        <v>61.217916666666653</v>
      </c>
      <c r="O637" s="175">
        <f>Assumptions!$G$55*Assumptions!$G$46*INDEX(Demand!O$9:O$1040, MATCH($C637, Demand!$B$9:$B$1040,0))</f>
        <v>61.217916666666653</v>
      </c>
      <c r="P637" s="175">
        <f>Assumptions!$G$55*Assumptions!$G$46*INDEX(Demand!P$9:P$1040, MATCH($C637, Demand!$B$9:$B$1040,0))</f>
        <v>61.217916666666653</v>
      </c>
      <c r="Q637" s="175">
        <f>Assumptions!$G$55*Assumptions!$G$46*INDEX(Demand!Q$9:Q$1040, MATCH($C637, Demand!$B$9:$B$1040,0))</f>
        <v>61.217916666666653</v>
      </c>
      <c r="R637" s="175">
        <f>Assumptions!$G$55*Assumptions!$G$46*INDEX(Demand!R$9:R$1040, MATCH($C637, Demand!$B$9:$B$1040,0))</f>
        <v>61.217916666666653</v>
      </c>
      <c r="S637" s="175">
        <f>Assumptions!$G$55*Assumptions!$G$46*INDEX(Demand!S$9:S$1040, MATCH($C637, Demand!$B$9:$B$1040,0))</f>
        <v>61.217916666666653</v>
      </c>
      <c r="T637" s="175">
        <f>Assumptions!$G$55*Assumptions!$G$46*INDEX(Demand!T$9:T$1040, MATCH($C637, Demand!$B$9:$B$1040,0))</f>
        <v>61.217916666666653</v>
      </c>
      <c r="U637" s="175">
        <f>Assumptions!$G$55*Assumptions!$G$46*INDEX(Demand!U$9:U$1040, MATCH($C637, Demand!$B$9:$B$1040,0))</f>
        <v>61.217916666666653</v>
      </c>
      <c r="V637" s="175">
        <f>Assumptions!$G$55*Assumptions!$G$46*INDEX(Demand!V$9:V$1040, MATCH($C637, Demand!$B$9:$B$1040,0))</f>
        <v>61.217916666666653</v>
      </c>
      <c r="W637" s="175">
        <f>Assumptions!$G$55*Assumptions!$G$46*INDEX(Demand!W$9:W$1040, MATCH($C637, Demand!$B$9:$B$1040,0))</f>
        <v>61.217916666666653</v>
      </c>
      <c r="X637" s="175">
        <f>Assumptions!$G$55*Assumptions!$G$46*INDEX(Demand!X$9:X$1040, MATCH($C637, Demand!$B$9:$B$1040,0))</f>
        <v>61.217916666666653</v>
      </c>
    </row>
    <row r="638" spans="2:24" s="1" customFormat="1" x14ac:dyDescent="0.2">
      <c r="B638" s="220">
        <f>'Span data'!B639</f>
        <v>10489291</v>
      </c>
      <c r="C638" s="169" t="str">
        <f>'Span data'!C639</f>
        <v>MRO007</v>
      </c>
      <c r="D638" s="162"/>
      <c r="E638" s="175">
        <f>Assumptions!$G$55*Assumptions!$G$46*INDEX(Demand!E$9:E$1040, MATCH($C638, Demand!$B$9:$B$1040,0))</f>
        <v>56.352916666666658</v>
      </c>
      <c r="F638" s="175">
        <f>Assumptions!$G$55*Assumptions!$G$46*INDEX(Demand!F$9:F$1040, MATCH($C638, Demand!$B$9:$B$1040,0))</f>
        <v>56.8596875</v>
      </c>
      <c r="G638" s="175">
        <f>Assumptions!$G$55*Assumptions!$G$46*INDEX(Demand!G$9:G$1040, MATCH($C638, Demand!$B$9:$B$1040,0))</f>
        <v>57.670520833333335</v>
      </c>
      <c r="H638" s="175">
        <f>Assumptions!$G$55*Assumptions!$G$46*INDEX(Demand!H$9:H$1040, MATCH($C638, Demand!$B$9:$B$1040,0))</f>
        <v>58.481354166666662</v>
      </c>
      <c r="I638" s="175">
        <f>Assumptions!$G$55*Assumptions!$G$46*INDEX(Demand!I$9:I$1040, MATCH($C638, Demand!$B$9:$B$1040,0))</f>
        <v>58.785416666666663</v>
      </c>
      <c r="J638" s="175">
        <f>Assumptions!$G$55*Assumptions!$G$46*INDEX(Demand!J$9:J$1040, MATCH($C638, Demand!$B$9:$B$1040,0))</f>
        <v>58.988124999999997</v>
      </c>
      <c r="K638" s="175">
        <f>Assumptions!$G$55*Assumptions!$G$46*INDEX(Demand!K$9:K$1040, MATCH($C638, Demand!$B$9:$B$1040,0))</f>
        <v>59.900312499999991</v>
      </c>
      <c r="L638" s="175">
        <f>Assumptions!$G$55*Assumptions!$G$46*INDEX(Demand!L$9:L$1040, MATCH($C638, Demand!$B$9:$B$1040,0))</f>
        <v>60.91385416666666</v>
      </c>
      <c r="M638" s="175">
        <f>Assumptions!$G$55*Assumptions!$G$46*INDEX(Demand!M$9:M$1040, MATCH($C638, Demand!$B$9:$B$1040,0))</f>
        <v>61.217916666666653</v>
      </c>
      <c r="N638" s="175">
        <f>Assumptions!$G$55*Assumptions!$G$46*INDEX(Demand!N$9:N$1040, MATCH($C638, Demand!$B$9:$B$1040,0))</f>
        <v>61.217916666666653</v>
      </c>
      <c r="O638" s="175">
        <f>Assumptions!$G$55*Assumptions!$G$46*INDEX(Demand!O$9:O$1040, MATCH($C638, Demand!$B$9:$B$1040,0))</f>
        <v>61.217916666666653</v>
      </c>
      <c r="P638" s="175">
        <f>Assumptions!$G$55*Assumptions!$G$46*INDEX(Demand!P$9:P$1040, MATCH($C638, Demand!$B$9:$B$1040,0))</f>
        <v>61.217916666666653</v>
      </c>
      <c r="Q638" s="175">
        <f>Assumptions!$G$55*Assumptions!$G$46*INDEX(Demand!Q$9:Q$1040, MATCH($C638, Demand!$B$9:$B$1040,0))</f>
        <v>61.217916666666653</v>
      </c>
      <c r="R638" s="175">
        <f>Assumptions!$G$55*Assumptions!$G$46*INDEX(Demand!R$9:R$1040, MATCH($C638, Demand!$B$9:$B$1040,0))</f>
        <v>61.217916666666653</v>
      </c>
      <c r="S638" s="175">
        <f>Assumptions!$G$55*Assumptions!$G$46*INDEX(Demand!S$9:S$1040, MATCH($C638, Demand!$B$9:$B$1040,0))</f>
        <v>61.217916666666653</v>
      </c>
      <c r="T638" s="175">
        <f>Assumptions!$G$55*Assumptions!$G$46*INDEX(Demand!T$9:T$1040, MATCH($C638, Demand!$B$9:$B$1040,0))</f>
        <v>61.217916666666653</v>
      </c>
      <c r="U638" s="175">
        <f>Assumptions!$G$55*Assumptions!$G$46*INDEX(Demand!U$9:U$1040, MATCH($C638, Demand!$B$9:$B$1040,0))</f>
        <v>61.217916666666653</v>
      </c>
      <c r="V638" s="175">
        <f>Assumptions!$G$55*Assumptions!$G$46*INDEX(Demand!V$9:V$1040, MATCH($C638, Demand!$B$9:$B$1040,0))</f>
        <v>61.217916666666653</v>
      </c>
      <c r="W638" s="175">
        <f>Assumptions!$G$55*Assumptions!$G$46*INDEX(Demand!W$9:W$1040, MATCH($C638, Demand!$B$9:$B$1040,0))</f>
        <v>61.217916666666653</v>
      </c>
      <c r="X638" s="175">
        <f>Assumptions!$G$55*Assumptions!$G$46*INDEX(Demand!X$9:X$1040, MATCH($C638, Demand!$B$9:$B$1040,0))</f>
        <v>61.217916666666653</v>
      </c>
    </row>
    <row r="639" spans="2:24" s="1" customFormat="1" x14ac:dyDescent="0.2">
      <c r="B639" s="220">
        <f>'Span data'!B640</f>
        <v>10489354</v>
      </c>
      <c r="C639" s="169" t="str">
        <f>'Span data'!C640</f>
        <v>MRO007</v>
      </c>
      <c r="D639" s="162"/>
      <c r="E639" s="175">
        <f>Assumptions!$G$55*Assumptions!$G$46*INDEX(Demand!E$9:E$1040, MATCH($C639, Demand!$B$9:$B$1040,0))</f>
        <v>56.352916666666658</v>
      </c>
      <c r="F639" s="175">
        <f>Assumptions!$G$55*Assumptions!$G$46*INDEX(Demand!F$9:F$1040, MATCH($C639, Demand!$B$9:$B$1040,0))</f>
        <v>56.8596875</v>
      </c>
      <c r="G639" s="175">
        <f>Assumptions!$G$55*Assumptions!$G$46*INDEX(Demand!G$9:G$1040, MATCH($C639, Demand!$B$9:$B$1040,0))</f>
        <v>57.670520833333335</v>
      </c>
      <c r="H639" s="175">
        <f>Assumptions!$G$55*Assumptions!$G$46*INDEX(Demand!H$9:H$1040, MATCH($C639, Demand!$B$9:$B$1040,0))</f>
        <v>58.481354166666662</v>
      </c>
      <c r="I639" s="175">
        <f>Assumptions!$G$55*Assumptions!$G$46*INDEX(Demand!I$9:I$1040, MATCH($C639, Demand!$B$9:$B$1040,0))</f>
        <v>58.785416666666663</v>
      </c>
      <c r="J639" s="175">
        <f>Assumptions!$G$55*Assumptions!$G$46*INDEX(Demand!J$9:J$1040, MATCH($C639, Demand!$B$9:$B$1040,0))</f>
        <v>58.988124999999997</v>
      </c>
      <c r="K639" s="175">
        <f>Assumptions!$G$55*Assumptions!$G$46*INDEX(Demand!K$9:K$1040, MATCH($C639, Demand!$B$9:$B$1040,0))</f>
        <v>59.900312499999991</v>
      </c>
      <c r="L639" s="175">
        <f>Assumptions!$G$55*Assumptions!$G$46*INDEX(Demand!L$9:L$1040, MATCH($C639, Demand!$B$9:$B$1040,0))</f>
        <v>60.91385416666666</v>
      </c>
      <c r="M639" s="175">
        <f>Assumptions!$G$55*Assumptions!$G$46*INDEX(Demand!M$9:M$1040, MATCH($C639, Demand!$B$9:$B$1040,0))</f>
        <v>61.217916666666653</v>
      </c>
      <c r="N639" s="175">
        <f>Assumptions!$G$55*Assumptions!$G$46*INDEX(Demand!N$9:N$1040, MATCH($C639, Demand!$B$9:$B$1040,0))</f>
        <v>61.217916666666653</v>
      </c>
      <c r="O639" s="175">
        <f>Assumptions!$G$55*Assumptions!$G$46*INDEX(Demand!O$9:O$1040, MATCH($C639, Demand!$B$9:$B$1040,0))</f>
        <v>61.217916666666653</v>
      </c>
      <c r="P639" s="175">
        <f>Assumptions!$G$55*Assumptions!$G$46*INDEX(Demand!P$9:P$1040, MATCH($C639, Demand!$B$9:$B$1040,0))</f>
        <v>61.217916666666653</v>
      </c>
      <c r="Q639" s="175">
        <f>Assumptions!$G$55*Assumptions!$G$46*INDEX(Demand!Q$9:Q$1040, MATCH($C639, Demand!$B$9:$B$1040,0))</f>
        <v>61.217916666666653</v>
      </c>
      <c r="R639" s="175">
        <f>Assumptions!$G$55*Assumptions!$G$46*INDEX(Demand!R$9:R$1040, MATCH($C639, Demand!$B$9:$B$1040,0))</f>
        <v>61.217916666666653</v>
      </c>
      <c r="S639" s="175">
        <f>Assumptions!$G$55*Assumptions!$G$46*INDEX(Demand!S$9:S$1040, MATCH($C639, Demand!$B$9:$B$1040,0))</f>
        <v>61.217916666666653</v>
      </c>
      <c r="T639" s="175">
        <f>Assumptions!$G$55*Assumptions!$G$46*INDEX(Demand!T$9:T$1040, MATCH($C639, Demand!$B$9:$B$1040,0))</f>
        <v>61.217916666666653</v>
      </c>
      <c r="U639" s="175">
        <f>Assumptions!$G$55*Assumptions!$G$46*INDEX(Demand!U$9:U$1040, MATCH($C639, Demand!$B$9:$B$1040,0))</f>
        <v>61.217916666666653</v>
      </c>
      <c r="V639" s="175">
        <f>Assumptions!$G$55*Assumptions!$G$46*INDEX(Demand!V$9:V$1040, MATCH($C639, Demand!$B$9:$B$1040,0))</f>
        <v>61.217916666666653</v>
      </c>
      <c r="W639" s="175">
        <f>Assumptions!$G$55*Assumptions!$G$46*INDEX(Demand!W$9:W$1040, MATCH($C639, Demand!$B$9:$B$1040,0))</f>
        <v>61.217916666666653</v>
      </c>
      <c r="X639" s="175">
        <f>Assumptions!$G$55*Assumptions!$G$46*INDEX(Demand!X$9:X$1040, MATCH($C639, Demand!$B$9:$B$1040,0))</f>
        <v>61.217916666666653</v>
      </c>
    </row>
    <row r="640" spans="2:24" s="1" customFormat="1" x14ac:dyDescent="0.2">
      <c r="B640" s="220">
        <f>'Span data'!B641</f>
        <v>10489395</v>
      </c>
      <c r="C640" s="169" t="str">
        <f>'Span data'!C641</f>
        <v>MRO007</v>
      </c>
      <c r="D640" s="162"/>
      <c r="E640" s="175">
        <f>Assumptions!$G$55*Assumptions!$G$46*INDEX(Demand!E$9:E$1040, MATCH($C640, Demand!$B$9:$B$1040,0))</f>
        <v>56.352916666666658</v>
      </c>
      <c r="F640" s="175">
        <f>Assumptions!$G$55*Assumptions!$G$46*INDEX(Demand!F$9:F$1040, MATCH($C640, Demand!$B$9:$B$1040,0))</f>
        <v>56.8596875</v>
      </c>
      <c r="G640" s="175">
        <f>Assumptions!$G$55*Assumptions!$G$46*INDEX(Demand!G$9:G$1040, MATCH($C640, Demand!$B$9:$B$1040,0))</f>
        <v>57.670520833333335</v>
      </c>
      <c r="H640" s="175">
        <f>Assumptions!$G$55*Assumptions!$G$46*INDEX(Demand!H$9:H$1040, MATCH($C640, Demand!$B$9:$B$1040,0))</f>
        <v>58.481354166666662</v>
      </c>
      <c r="I640" s="175">
        <f>Assumptions!$G$55*Assumptions!$G$46*INDEX(Demand!I$9:I$1040, MATCH($C640, Demand!$B$9:$B$1040,0))</f>
        <v>58.785416666666663</v>
      </c>
      <c r="J640" s="175">
        <f>Assumptions!$G$55*Assumptions!$G$46*INDEX(Demand!J$9:J$1040, MATCH($C640, Demand!$B$9:$B$1040,0))</f>
        <v>58.988124999999997</v>
      </c>
      <c r="K640" s="175">
        <f>Assumptions!$G$55*Assumptions!$G$46*INDEX(Demand!K$9:K$1040, MATCH($C640, Demand!$B$9:$B$1040,0))</f>
        <v>59.900312499999991</v>
      </c>
      <c r="L640" s="175">
        <f>Assumptions!$G$55*Assumptions!$G$46*INDEX(Demand!L$9:L$1040, MATCH($C640, Demand!$B$9:$B$1040,0))</f>
        <v>60.91385416666666</v>
      </c>
      <c r="M640" s="175">
        <f>Assumptions!$G$55*Assumptions!$G$46*INDEX(Demand!M$9:M$1040, MATCH($C640, Demand!$B$9:$B$1040,0))</f>
        <v>61.217916666666653</v>
      </c>
      <c r="N640" s="175">
        <f>Assumptions!$G$55*Assumptions!$G$46*INDEX(Demand!N$9:N$1040, MATCH($C640, Demand!$B$9:$B$1040,0))</f>
        <v>61.217916666666653</v>
      </c>
      <c r="O640" s="175">
        <f>Assumptions!$G$55*Assumptions!$G$46*INDEX(Demand!O$9:O$1040, MATCH($C640, Demand!$B$9:$B$1040,0))</f>
        <v>61.217916666666653</v>
      </c>
      <c r="P640" s="175">
        <f>Assumptions!$G$55*Assumptions!$G$46*INDEX(Demand!P$9:P$1040, MATCH($C640, Demand!$B$9:$B$1040,0))</f>
        <v>61.217916666666653</v>
      </c>
      <c r="Q640" s="175">
        <f>Assumptions!$G$55*Assumptions!$G$46*INDEX(Demand!Q$9:Q$1040, MATCH($C640, Demand!$B$9:$B$1040,0))</f>
        <v>61.217916666666653</v>
      </c>
      <c r="R640" s="175">
        <f>Assumptions!$G$55*Assumptions!$G$46*INDEX(Demand!R$9:R$1040, MATCH($C640, Demand!$B$9:$B$1040,0))</f>
        <v>61.217916666666653</v>
      </c>
      <c r="S640" s="175">
        <f>Assumptions!$G$55*Assumptions!$G$46*INDEX(Demand!S$9:S$1040, MATCH($C640, Demand!$B$9:$B$1040,0))</f>
        <v>61.217916666666653</v>
      </c>
      <c r="T640" s="175">
        <f>Assumptions!$G$55*Assumptions!$G$46*INDEX(Demand!T$9:T$1040, MATCH($C640, Demand!$B$9:$B$1040,0))</f>
        <v>61.217916666666653</v>
      </c>
      <c r="U640" s="175">
        <f>Assumptions!$G$55*Assumptions!$G$46*INDEX(Demand!U$9:U$1040, MATCH($C640, Demand!$B$9:$B$1040,0))</f>
        <v>61.217916666666653</v>
      </c>
      <c r="V640" s="175">
        <f>Assumptions!$G$55*Assumptions!$G$46*INDEX(Demand!V$9:V$1040, MATCH($C640, Demand!$B$9:$B$1040,0))</f>
        <v>61.217916666666653</v>
      </c>
      <c r="W640" s="175">
        <f>Assumptions!$G$55*Assumptions!$G$46*INDEX(Demand!W$9:W$1040, MATCH($C640, Demand!$B$9:$B$1040,0))</f>
        <v>61.217916666666653</v>
      </c>
      <c r="X640" s="175">
        <f>Assumptions!$G$55*Assumptions!$G$46*INDEX(Demand!X$9:X$1040, MATCH($C640, Demand!$B$9:$B$1040,0))</f>
        <v>61.217916666666653</v>
      </c>
    </row>
    <row r="641" spans="2:24" s="1" customFormat="1" x14ac:dyDescent="0.2">
      <c r="B641" s="220">
        <f>'Span data'!B642</f>
        <v>10489507</v>
      </c>
      <c r="C641" s="169" t="str">
        <f>'Span data'!C642</f>
        <v>MRO007</v>
      </c>
      <c r="D641" s="162"/>
      <c r="E641" s="175">
        <f>Assumptions!$G$55*Assumptions!$G$46*INDEX(Demand!E$9:E$1040, MATCH($C641, Demand!$B$9:$B$1040,0))</f>
        <v>56.352916666666658</v>
      </c>
      <c r="F641" s="175">
        <f>Assumptions!$G$55*Assumptions!$G$46*INDEX(Demand!F$9:F$1040, MATCH($C641, Demand!$B$9:$B$1040,0))</f>
        <v>56.8596875</v>
      </c>
      <c r="G641" s="175">
        <f>Assumptions!$G$55*Assumptions!$G$46*INDEX(Demand!G$9:G$1040, MATCH($C641, Demand!$B$9:$B$1040,0))</f>
        <v>57.670520833333335</v>
      </c>
      <c r="H641" s="175">
        <f>Assumptions!$G$55*Assumptions!$G$46*INDEX(Demand!H$9:H$1040, MATCH($C641, Demand!$B$9:$B$1040,0))</f>
        <v>58.481354166666662</v>
      </c>
      <c r="I641" s="175">
        <f>Assumptions!$G$55*Assumptions!$G$46*INDEX(Demand!I$9:I$1040, MATCH($C641, Demand!$B$9:$B$1040,0))</f>
        <v>58.785416666666663</v>
      </c>
      <c r="J641" s="175">
        <f>Assumptions!$G$55*Assumptions!$G$46*INDEX(Demand!J$9:J$1040, MATCH($C641, Demand!$B$9:$B$1040,0))</f>
        <v>58.988124999999997</v>
      </c>
      <c r="K641" s="175">
        <f>Assumptions!$G$55*Assumptions!$G$46*INDEX(Demand!K$9:K$1040, MATCH($C641, Demand!$B$9:$B$1040,0))</f>
        <v>59.900312499999991</v>
      </c>
      <c r="L641" s="175">
        <f>Assumptions!$G$55*Assumptions!$G$46*INDEX(Demand!L$9:L$1040, MATCH($C641, Demand!$B$9:$B$1040,0))</f>
        <v>60.91385416666666</v>
      </c>
      <c r="M641" s="175">
        <f>Assumptions!$G$55*Assumptions!$G$46*INDEX(Demand!M$9:M$1040, MATCH($C641, Demand!$B$9:$B$1040,0))</f>
        <v>61.217916666666653</v>
      </c>
      <c r="N641" s="175">
        <f>Assumptions!$G$55*Assumptions!$G$46*INDEX(Demand!N$9:N$1040, MATCH($C641, Demand!$B$9:$B$1040,0))</f>
        <v>61.217916666666653</v>
      </c>
      <c r="O641" s="175">
        <f>Assumptions!$G$55*Assumptions!$G$46*INDEX(Demand!O$9:O$1040, MATCH($C641, Demand!$B$9:$B$1040,0))</f>
        <v>61.217916666666653</v>
      </c>
      <c r="P641" s="175">
        <f>Assumptions!$G$55*Assumptions!$G$46*INDEX(Demand!P$9:P$1040, MATCH($C641, Demand!$B$9:$B$1040,0))</f>
        <v>61.217916666666653</v>
      </c>
      <c r="Q641" s="175">
        <f>Assumptions!$G$55*Assumptions!$G$46*INDEX(Demand!Q$9:Q$1040, MATCH($C641, Demand!$B$9:$B$1040,0))</f>
        <v>61.217916666666653</v>
      </c>
      <c r="R641" s="175">
        <f>Assumptions!$G$55*Assumptions!$G$46*INDEX(Demand!R$9:R$1040, MATCH($C641, Demand!$B$9:$B$1040,0))</f>
        <v>61.217916666666653</v>
      </c>
      <c r="S641" s="175">
        <f>Assumptions!$G$55*Assumptions!$G$46*INDEX(Demand!S$9:S$1040, MATCH($C641, Demand!$B$9:$B$1040,0))</f>
        <v>61.217916666666653</v>
      </c>
      <c r="T641" s="175">
        <f>Assumptions!$G$55*Assumptions!$G$46*INDEX(Demand!T$9:T$1040, MATCH($C641, Demand!$B$9:$B$1040,0))</f>
        <v>61.217916666666653</v>
      </c>
      <c r="U641" s="175">
        <f>Assumptions!$G$55*Assumptions!$G$46*INDEX(Demand!U$9:U$1040, MATCH($C641, Demand!$B$9:$B$1040,0))</f>
        <v>61.217916666666653</v>
      </c>
      <c r="V641" s="175">
        <f>Assumptions!$G$55*Assumptions!$G$46*INDEX(Demand!V$9:V$1040, MATCH($C641, Demand!$B$9:$B$1040,0))</f>
        <v>61.217916666666653</v>
      </c>
      <c r="W641" s="175">
        <f>Assumptions!$G$55*Assumptions!$G$46*INDEX(Demand!W$9:W$1040, MATCH($C641, Demand!$B$9:$B$1040,0))</f>
        <v>61.217916666666653</v>
      </c>
      <c r="X641" s="175">
        <f>Assumptions!$G$55*Assumptions!$G$46*INDEX(Demand!X$9:X$1040, MATCH($C641, Demand!$B$9:$B$1040,0))</f>
        <v>61.217916666666653</v>
      </c>
    </row>
    <row r="642" spans="2:24" s="1" customFormat="1" x14ac:dyDescent="0.2">
      <c r="B642" s="220">
        <f>'Span data'!B643</f>
        <v>10489512</v>
      </c>
      <c r="C642" s="169" t="str">
        <f>'Span data'!C643</f>
        <v>MRO007</v>
      </c>
      <c r="D642" s="162"/>
      <c r="E642" s="175">
        <f>Assumptions!$G$55*Assumptions!$G$46*INDEX(Demand!E$9:E$1040, MATCH($C642, Demand!$B$9:$B$1040,0))</f>
        <v>56.352916666666658</v>
      </c>
      <c r="F642" s="175">
        <f>Assumptions!$G$55*Assumptions!$G$46*INDEX(Demand!F$9:F$1040, MATCH($C642, Demand!$B$9:$B$1040,0))</f>
        <v>56.8596875</v>
      </c>
      <c r="G642" s="175">
        <f>Assumptions!$G$55*Assumptions!$G$46*INDEX(Demand!G$9:G$1040, MATCH($C642, Demand!$B$9:$B$1040,0))</f>
        <v>57.670520833333335</v>
      </c>
      <c r="H642" s="175">
        <f>Assumptions!$G$55*Assumptions!$G$46*INDEX(Demand!H$9:H$1040, MATCH($C642, Demand!$B$9:$B$1040,0))</f>
        <v>58.481354166666662</v>
      </c>
      <c r="I642" s="175">
        <f>Assumptions!$G$55*Assumptions!$G$46*INDEX(Demand!I$9:I$1040, MATCH($C642, Demand!$B$9:$B$1040,0))</f>
        <v>58.785416666666663</v>
      </c>
      <c r="J642" s="175">
        <f>Assumptions!$G$55*Assumptions!$G$46*INDEX(Demand!J$9:J$1040, MATCH($C642, Demand!$B$9:$B$1040,0))</f>
        <v>58.988124999999997</v>
      </c>
      <c r="K642" s="175">
        <f>Assumptions!$G$55*Assumptions!$G$46*INDEX(Demand!K$9:K$1040, MATCH($C642, Demand!$B$9:$B$1040,0))</f>
        <v>59.900312499999991</v>
      </c>
      <c r="L642" s="175">
        <f>Assumptions!$G$55*Assumptions!$G$46*INDEX(Demand!L$9:L$1040, MATCH($C642, Demand!$B$9:$B$1040,0))</f>
        <v>60.91385416666666</v>
      </c>
      <c r="M642" s="175">
        <f>Assumptions!$G$55*Assumptions!$G$46*INDEX(Demand!M$9:M$1040, MATCH($C642, Demand!$B$9:$B$1040,0))</f>
        <v>61.217916666666653</v>
      </c>
      <c r="N642" s="175">
        <f>Assumptions!$G$55*Assumptions!$G$46*INDEX(Demand!N$9:N$1040, MATCH($C642, Demand!$B$9:$B$1040,0))</f>
        <v>61.217916666666653</v>
      </c>
      <c r="O642" s="175">
        <f>Assumptions!$G$55*Assumptions!$G$46*INDEX(Demand!O$9:O$1040, MATCH($C642, Demand!$B$9:$B$1040,0))</f>
        <v>61.217916666666653</v>
      </c>
      <c r="P642" s="175">
        <f>Assumptions!$G$55*Assumptions!$G$46*INDEX(Demand!P$9:P$1040, MATCH($C642, Demand!$B$9:$B$1040,0))</f>
        <v>61.217916666666653</v>
      </c>
      <c r="Q642" s="175">
        <f>Assumptions!$G$55*Assumptions!$G$46*INDEX(Demand!Q$9:Q$1040, MATCH($C642, Demand!$B$9:$B$1040,0))</f>
        <v>61.217916666666653</v>
      </c>
      <c r="R642" s="175">
        <f>Assumptions!$G$55*Assumptions!$G$46*INDEX(Demand!R$9:R$1040, MATCH($C642, Demand!$B$9:$B$1040,0))</f>
        <v>61.217916666666653</v>
      </c>
      <c r="S642" s="175">
        <f>Assumptions!$G$55*Assumptions!$G$46*INDEX(Demand!S$9:S$1040, MATCH($C642, Demand!$B$9:$B$1040,0))</f>
        <v>61.217916666666653</v>
      </c>
      <c r="T642" s="175">
        <f>Assumptions!$G$55*Assumptions!$G$46*INDEX(Demand!T$9:T$1040, MATCH($C642, Demand!$B$9:$B$1040,0))</f>
        <v>61.217916666666653</v>
      </c>
      <c r="U642" s="175">
        <f>Assumptions!$G$55*Assumptions!$G$46*INDEX(Demand!U$9:U$1040, MATCH($C642, Demand!$B$9:$B$1040,0))</f>
        <v>61.217916666666653</v>
      </c>
      <c r="V642" s="175">
        <f>Assumptions!$G$55*Assumptions!$G$46*INDEX(Demand!V$9:V$1040, MATCH($C642, Demand!$B$9:$B$1040,0))</f>
        <v>61.217916666666653</v>
      </c>
      <c r="W642" s="175">
        <f>Assumptions!$G$55*Assumptions!$G$46*INDEX(Demand!W$9:W$1040, MATCH($C642, Demand!$B$9:$B$1040,0))</f>
        <v>61.217916666666653</v>
      </c>
      <c r="X642" s="175">
        <f>Assumptions!$G$55*Assumptions!$G$46*INDEX(Demand!X$9:X$1040, MATCH($C642, Demand!$B$9:$B$1040,0))</f>
        <v>61.217916666666653</v>
      </c>
    </row>
    <row r="643" spans="2:24" s="1" customFormat="1" x14ac:dyDescent="0.2">
      <c r="B643" s="220">
        <f>'Span data'!B644</f>
        <v>10489514</v>
      </c>
      <c r="C643" s="169" t="str">
        <f>'Span data'!C644</f>
        <v>MRO007</v>
      </c>
      <c r="D643" s="162"/>
      <c r="E643" s="175">
        <f>Assumptions!$G$55*Assumptions!$G$46*INDEX(Demand!E$9:E$1040, MATCH($C643, Demand!$B$9:$B$1040,0))</f>
        <v>56.352916666666658</v>
      </c>
      <c r="F643" s="175">
        <f>Assumptions!$G$55*Assumptions!$G$46*INDEX(Demand!F$9:F$1040, MATCH($C643, Demand!$B$9:$B$1040,0))</f>
        <v>56.8596875</v>
      </c>
      <c r="G643" s="175">
        <f>Assumptions!$G$55*Assumptions!$G$46*INDEX(Demand!G$9:G$1040, MATCH($C643, Demand!$B$9:$B$1040,0))</f>
        <v>57.670520833333335</v>
      </c>
      <c r="H643" s="175">
        <f>Assumptions!$G$55*Assumptions!$G$46*INDEX(Demand!H$9:H$1040, MATCH($C643, Demand!$B$9:$B$1040,0))</f>
        <v>58.481354166666662</v>
      </c>
      <c r="I643" s="175">
        <f>Assumptions!$G$55*Assumptions!$G$46*INDEX(Demand!I$9:I$1040, MATCH($C643, Demand!$B$9:$B$1040,0))</f>
        <v>58.785416666666663</v>
      </c>
      <c r="J643" s="175">
        <f>Assumptions!$G$55*Assumptions!$G$46*INDEX(Demand!J$9:J$1040, MATCH($C643, Demand!$B$9:$B$1040,0))</f>
        <v>58.988124999999997</v>
      </c>
      <c r="K643" s="175">
        <f>Assumptions!$G$55*Assumptions!$G$46*INDEX(Demand!K$9:K$1040, MATCH($C643, Demand!$B$9:$B$1040,0))</f>
        <v>59.900312499999991</v>
      </c>
      <c r="L643" s="175">
        <f>Assumptions!$G$55*Assumptions!$G$46*INDEX(Demand!L$9:L$1040, MATCH($C643, Demand!$B$9:$B$1040,0))</f>
        <v>60.91385416666666</v>
      </c>
      <c r="M643" s="175">
        <f>Assumptions!$G$55*Assumptions!$G$46*INDEX(Demand!M$9:M$1040, MATCH($C643, Demand!$B$9:$B$1040,0))</f>
        <v>61.217916666666653</v>
      </c>
      <c r="N643" s="175">
        <f>Assumptions!$G$55*Assumptions!$G$46*INDEX(Demand!N$9:N$1040, MATCH($C643, Demand!$B$9:$B$1040,0))</f>
        <v>61.217916666666653</v>
      </c>
      <c r="O643" s="175">
        <f>Assumptions!$G$55*Assumptions!$G$46*INDEX(Demand!O$9:O$1040, MATCH($C643, Demand!$B$9:$B$1040,0))</f>
        <v>61.217916666666653</v>
      </c>
      <c r="P643" s="175">
        <f>Assumptions!$G$55*Assumptions!$G$46*INDEX(Demand!P$9:P$1040, MATCH($C643, Demand!$B$9:$B$1040,0))</f>
        <v>61.217916666666653</v>
      </c>
      <c r="Q643" s="175">
        <f>Assumptions!$G$55*Assumptions!$G$46*INDEX(Demand!Q$9:Q$1040, MATCH($C643, Demand!$B$9:$B$1040,0))</f>
        <v>61.217916666666653</v>
      </c>
      <c r="R643" s="175">
        <f>Assumptions!$G$55*Assumptions!$G$46*INDEX(Demand!R$9:R$1040, MATCH($C643, Demand!$B$9:$B$1040,0))</f>
        <v>61.217916666666653</v>
      </c>
      <c r="S643" s="175">
        <f>Assumptions!$G$55*Assumptions!$G$46*INDEX(Demand!S$9:S$1040, MATCH($C643, Demand!$B$9:$B$1040,0))</f>
        <v>61.217916666666653</v>
      </c>
      <c r="T643" s="175">
        <f>Assumptions!$G$55*Assumptions!$G$46*INDEX(Demand!T$9:T$1040, MATCH($C643, Demand!$B$9:$B$1040,0))</f>
        <v>61.217916666666653</v>
      </c>
      <c r="U643" s="175">
        <f>Assumptions!$G$55*Assumptions!$G$46*INDEX(Demand!U$9:U$1040, MATCH($C643, Demand!$B$9:$B$1040,0))</f>
        <v>61.217916666666653</v>
      </c>
      <c r="V643" s="175">
        <f>Assumptions!$G$55*Assumptions!$G$46*INDEX(Demand!V$9:V$1040, MATCH($C643, Demand!$B$9:$B$1040,0))</f>
        <v>61.217916666666653</v>
      </c>
      <c r="W643" s="175">
        <f>Assumptions!$G$55*Assumptions!$G$46*INDEX(Demand!W$9:W$1040, MATCH($C643, Demand!$B$9:$B$1040,0))</f>
        <v>61.217916666666653</v>
      </c>
      <c r="X643" s="175">
        <f>Assumptions!$G$55*Assumptions!$G$46*INDEX(Demand!X$9:X$1040, MATCH($C643, Demand!$B$9:$B$1040,0))</f>
        <v>61.217916666666653</v>
      </c>
    </row>
    <row r="644" spans="2:24" s="1" customFormat="1" x14ac:dyDescent="0.2">
      <c r="B644" s="220">
        <f>'Span data'!B645</f>
        <v>10489526</v>
      </c>
      <c r="C644" s="169" t="str">
        <f>'Span data'!C645</f>
        <v>MRO007</v>
      </c>
      <c r="D644" s="162"/>
      <c r="E644" s="175">
        <f>Assumptions!$G$55*Assumptions!$G$46*INDEX(Demand!E$9:E$1040, MATCH($C644, Demand!$B$9:$B$1040,0))</f>
        <v>56.352916666666658</v>
      </c>
      <c r="F644" s="175">
        <f>Assumptions!$G$55*Assumptions!$G$46*INDEX(Demand!F$9:F$1040, MATCH($C644, Demand!$B$9:$B$1040,0))</f>
        <v>56.8596875</v>
      </c>
      <c r="G644" s="175">
        <f>Assumptions!$G$55*Assumptions!$G$46*INDEX(Demand!G$9:G$1040, MATCH($C644, Demand!$B$9:$B$1040,0))</f>
        <v>57.670520833333335</v>
      </c>
      <c r="H644" s="175">
        <f>Assumptions!$G$55*Assumptions!$G$46*INDEX(Demand!H$9:H$1040, MATCH($C644, Demand!$B$9:$B$1040,0))</f>
        <v>58.481354166666662</v>
      </c>
      <c r="I644" s="175">
        <f>Assumptions!$G$55*Assumptions!$G$46*INDEX(Demand!I$9:I$1040, MATCH($C644, Demand!$B$9:$B$1040,0))</f>
        <v>58.785416666666663</v>
      </c>
      <c r="J644" s="175">
        <f>Assumptions!$G$55*Assumptions!$G$46*INDEX(Demand!J$9:J$1040, MATCH($C644, Demand!$B$9:$B$1040,0))</f>
        <v>58.988124999999997</v>
      </c>
      <c r="K644" s="175">
        <f>Assumptions!$G$55*Assumptions!$G$46*INDEX(Demand!K$9:K$1040, MATCH($C644, Demand!$B$9:$B$1040,0))</f>
        <v>59.900312499999991</v>
      </c>
      <c r="L644" s="175">
        <f>Assumptions!$G$55*Assumptions!$G$46*INDEX(Demand!L$9:L$1040, MATCH($C644, Demand!$B$9:$B$1040,0))</f>
        <v>60.91385416666666</v>
      </c>
      <c r="M644" s="175">
        <f>Assumptions!$G$55*Assumptions!$G$46*INDEX(Demand!M$9:M$1040, MATCH($C644, Demand!$B$9:$B$1040,0))</f>
        <v>61.217916666666653</v>
      </c>
      <c r="N644" s="175">
        <f>Assumptions!$G$55*Assumptions!$G$46*INDEX(Demand!N$9:N$1040, MATCH($C644, Demand!$B$9:$B$1040,0))</f>
        <v>61.217916666666653</v>
      </c>
      <c r="O644" s="175">
        <f>Assumptions!$G$55*Assumptions!$G$46*INDEX(Demand!O$9:O$1040, MATCH($C644, Demand!$B$9:$B$1040,0))</f>
        <v>61.217916666666653</v>
      </c>
      <c r="P644" s="175">
        <f>Assumptions!$G$55*Assumptions!$G$46*INDEX(Demand!P$9:P$1040, MATCH($C644, Demand!$B$9:$B$1040,0))</f>
        <v>61.217916666666653</v>
      </c>
      <c r="Q644" s="175">
        <f>Assumptions!$G$55*Assumptions!$G$46*INDEX(Demand!Q$9:Q$1040, MATCH($C644, Demand!$B$9:$B$1040,0))</f>
        <v>61.217916666666653</v>
      </c>
      <c r="R644" s="175">
        <f>Assumptions!$G$55*Assumptions!$G$46*INDEX(Demand!R$9:R$1040, MATCH($C644, Demand!$B$9:$B$1040,0))</f>
        <v>61.217916666666653</v>
      </c>
      <c r="S644" s="175">
        <f>Assumptions!$G$55*Assumptions!$G$46*INDEX(Demand!S$9:S$1040, MATCH($C644, Demand!$B$9:$B$1040,0))</f>
        <v>61.217916666666653</v>
      </c>
      <c r="T644" s="175">
        <f>Assumptions!$G$55*Assumptions!$G$46*INDEX(Demand!T$9:T$1040, MATCH($C644, Demand!$B$9:$B$1040,0))</f>
        <v>61.217916666666653</v>
      </c>
      <c r="U644" s="175">
        <f>Assumptions!$G$55*Assumptions!$G$46*INDEX(Demand!U$9:U$1040, MATCH($C644, Demand!$B$9:$B$1040,0))</f>
        <v>61.217916666666653</v>
      </c>
      <c r="V644" s="175">
        <f>Assumptions!$G$55*Assumptions!$G$46*INDEX(Demand!V$9:V$1040, MATCH($C644, Demand!$B$9:$B$1040,0))</f>
        <v>61.217916666666653</v>
      </c>
      <c r="W644" s="175">
        <f>Assumptions!$G$55*Assumptions!$G$46*INDEX(Demand!W$9:W$1040, MATCH($C644, Demand!$B$9:$B$1040,0))</f>
        <v>61.217916666666653</v>
      </c>
      <c r="X644" s="175">
        <f>Assumptions!$G$55*Assumptions!$G$46*INDEX(Demand!X$9:X$1040, MATCH($C644, Demand!$B$9:$B$1040,0))</f>
        <v>61.217916666666653</v>
      </c>
    </row>
    <row r="645" spans="2:24" s="1" customFormat="1" x14ac:dyDescent="0.2">
      <c r="B645" s="220">
        <f>'Span data'!B646</f>
        <v>10489528</v>
      </c>
      <c r="C645" s="169" t="str">
        <f>'Span data'!C646</f>
        <v>MRO007</v>
      </c>
      <c r="D645" s="162"/>
      <c r="E645" s="175">
        <f>Assumptions!$G$55*Assumptions!$G$46*INDEX(Demand!E$9:E$1040, MATCH($C645, Demand!$B$9:$B$1040,0))</f>
        <v>56.352916666666658</v>
      </c>
      <c r="F645" s="175">
        <f>Assumptions!$G$55*Assumptions!$G$46*INDEX(Demand!F$9:F$1040, MATCH($C645, Demand!$B$9:$B$1040,0))</f>
        <v>56.8596875</v>
      </c>
      <c r="G645" s="175">
        <f>Assumptions!$G$55*Assumptions!$G$46*INDEX(Demand!G$9:G$1040, MATCH($C645, Demand!$B$9:$B$1040,0))</f>
        <v>57.670520833333335</v>
      </c>
      <c r="H645" s="175">
        <f>Assumptions!$G$55*Assumptions!$G$46*INDEX(Demand!H$9:H$1040, MATCH($C645, Demand!$B$9:$B$1040,0))</f>
        <v>58.481354166666662</v>
      </c>
      <c r="I645" s="175">
        <f>Assumptions!$G$55*Assumptions!$G$46*INDEX(Demand!I$9:I$1040, MATCH($C645, Demand!$B$9:$B$1040,0))</f>
        <v>58.785416666666663</v>
      </c>
      <c r="J645" s="175">
        <f>Assumptions!$G$55*Assumptions!$G$46*INDEX(Demand!J$9:J$1040, MATCH($C645, Demand!$B$9:$B$1040,0))</f>
        <v>58.988124999999997</v>
      </c>
      <c r="K645" s="175">
        <f>Assumptions!$G$55*Assumptions!$G$46*INDEX(Demand!K$9:K$1040, MATCH($C645, Demand!$B$9:$B$1040,0))</f>
        <v>59.900312499999991</v>
      </c>
      <c r="L645" s="175">
        <f>Assumptions!$G$55*Assumptions!$G$46*INDEX(Demand!L$9:L$1040, MATCH($C645, Demand!$B$9:$B$1040,0))</f>
        <v>60.91385416666666</v>
      </c>
      <c r="M645" s="175">
        <f>Assumptions!$G$55*Assumptions!$G$46*INDEX(Demand!M$9:M$1040, MATCH($C645, Demand!$B$9:$B$1040,0))</f>
        <v>61.217916666666653</v>
      </c>
      <c r="N645" s="175">
        <f>Assumptions!$G$55*Assumptions!$G$46*INDEX(Demand!N$9:N$1040, MATCH($C645, Demand!$B$9:$B$1040,0))</f>
        <v>61.217916666666653</v>
      </c>
      <c r="O645" s="175">
        <f>Assumptions!$G$55*Assumptions!$G$46*INDEX(Demand!O$9:O$1040, MATCH($C645, Demand!$B$9:$B$1040,0))</f>
        <v>61.217916666666653</v>
      </c>
      <c r="P645" s="175">
        <f>Assumptions!$G$55*Assumptions!$G$46*INDEX(Demand!P$9:P$1040, MATCH($C645, Demand!$B$9:$B$1040,0))</f>
        <v>61.217916666666653</v>
      </c>
      <c r="Q645" s="175">
        <f>Assumptions!$G$55*Assumptions!$G$46*INDEX(Demand!Q$9:Q$1040, MATCH($C645, Demand!$B$9:$B$1040,0))</f>
        <v>61.217916666666653</v>
      </c>
      <c r="R645" s="175">
        <f>Assumptions!$G$55*Assumptions!$G$46*INDEX(Demand!R$9:R$1040, MATCH($C645, Demand!$B$9:$B$1040,0))</f>
        <v>61.217916666666653</v>
      </c>
      <c r="S645" s="175">
        <f>Assumptions!$G$55*Assumptions!$G$46*INDEX(Demand!S$9:S$1040, MATCH($C645, Demand!$B$9:$B$1040,0))</f>
        <v>61.217916666666653</v>
      </c>
      <c r="T645" s="175">
        <f>Assumptions!$G$55*Assumptions!$G$46*INDEX(Demand!T$9:T$1040, MATCH($C645, Demand!$B$9:$B$1040,0))</f>
        <v>61.217916666666653</v>
      </c>
      <c r="U645" s="175">
        <f>Assumptions!$G$55*Assumptions!$G$46*INDEX(Demand!U$9:U$1040, MATCH($C645, Demand!$B$9:$B$1040,0))</f>
        <v>61.217916666666653</v>
      </c>
      <c r="V645" s="175">
        <f>Assumptions!$G$55*Assumptions!$G$46*INDEX(Demand!V$9:V$1040, MATCH($C645, Demand!$B$9:$B$1040,0))</f>
        <v>61.217916666666653</v>
      </c>
      <c r="W645" s="175">
        <f>Assumptions!$G$55*Assumptions!$G$46*INDEX(Demand!W$9:W$1040, MATCH($C645, Demand!$B$9:$B$1040,0))</f>
        <v>61.217916666666653</v>
      </c>
      <c r="X645" s="175">
        <f>Assumptions!$G$55*Assumptions!$G$46*INDEX(Demand!X$9:X$1040, MATCH($C645, Demand!$B$9:$B$1040,0))</f>
        <v>61.217916666666653</v>
      </c>
    </row>
    <row r="646" spans="2:24" s="1" customFormat="1" x14ac:dyDescent="0.2">
      <c r="B646" s="220">
        <f>'Span data'!B647</f>
        <v>10489555</v>
      </c>
      <c r="C646" s="169" t="str">
        <f>'Span data'!C647</f>
        <v>MRO007</v>
      </c>
      <c r="D646" s="162"/>
      <c r="E646" s="175">
        <f>Assumptions!$G$55*Assumptions!$G$46*INDEX(Demand!E$9:E$1040, MATCH($C646, Demand!$B$9:$B$1040,0))</f>
        <v>56.352916666666658</v>
      </c>
      <c r="F646" s="175">
        <f>Assumptions!$G$55*Assumptions!$G$46*INDEX(Demand!F$9:F$1040, MATCH($C646, Demand!$B$9:$B$1040,0))</f>
        <v>56.8596875</v>
      </c>
      <c r="G646" s="175">
        <f>Assumptions!$G$55*Assumptions!$G$46*INDEX(Demand!G$9:G$1040, MATCH($C646, Demand!$B$9:$B$1040,0))</f>
        <v>57.670520833333335</v>
      </c>
      <c r="H646" s="175">
        <f>Assumptions!$G$55*Assumptions!$G$46*INDEX(Demand!H$9:H$1040, MATCH($C646, Demand!$B$9:$B$1040,0))</f>
        <v>58.481354166666662</v>
      </c>
      <c r="I646" s="175">
        <f>Assumptions!$G$55*Assumptions!$G$46*INDEX(Demand!I$9:I$1040, MATCH($C646, Demand!$B$9:$B$1040,0))</f>
        <v>58.785416666666663</v>
      </c>
      <c r="J646" s="175">
        <f>Assumptions!$G$55*Assumptions!$G$46*INDEX(Demand!J$9:J$1040, MATCH($C646, Demand!$B$9:$B$1040,0))</f>
        <v>58.988124999999997</v>
      </c>
      <c r="K646" s="175">
        <f>Assumptions!$G$55*Assumptions!$G$46*INDEX(Demand!K$9:K$1040, MATCH($C646, Demand!$B$9:$B$1040,0))</f>
        <v>59.900312499999991</v>
      </c>
      <c r="L646" s="175">
        <f>Assumptions!$G$55*Assumptions!$G$46*INDEX(Demand!L$9:L$1040, MATCH($C646, Demand!$B$9:$B$1040,0))</f>
        <v>60.91385416666666</v>
      </c>
      <c r="M646" s="175">
        <f>Assumptions!$G$55*Assumptions!$G$46*INDEX(Demand!M$9:M$1040, MATCH($C646, Demand!$B$9:$B$1040,0))</f>
        <v>61.217916666666653</v>
      </c>
      <c r="N646" s="175">
        <f>Assumptions!$G$55*Assumptions!$G$46*INDEX(Demand!N$9:N$1040, MATCH($C646, Demand!$B$9:$B$1040,0))</f>
        <v>61.217916666666653</v>
      </c>
      <c r="O646" s="175">
        <f>Assumptions!$G$55*Assumptions!$G$46*INDEX(Demand!O$9:O$1040, MATCH($C646, Demand!$B$9:$B$1040,0))</f>
        <v>61.217916666666653</v>
      </c>
      <c r="P646" s="175">
        <f>Assumptions!$G$55*Assumptions!$G$46*INDEX(Demand!P$9:P$1040, MATCH($C646, Demand!$B$9:$B$1040,0))</f>
        <v>61.217916666666653</v>
      </c>
      <c r="Q646" s="175">
        <f>Assumptions!$G$55*Assumptions!$G$46*INDEX(Demand!Q$9:Q$1040, MATCH($C646, Demand!$B$9:$B$1040,0))</f>
        <v>61.217916666666653</v>
      </c>
      <c r="R646" s="175">
        <f>Assumptions!$G$55*Assumptions!$G$46*INDEX(Demand!R$9:R$1040, MATCH($C646, Demand!$B$9:$B$1040,0))</f>
        <v>61.217916666666653</v>
      </c>
      <c r="S646" s="175">
        <f>Assumptions!$G$55*Assumptions!$G$46*INDEX(Demand!S$9:S$1040, MATCH($C646, Demand!$B$9:$B$1040,0))</f>
        <v>61.217916666666653</v>
      </c>
      <c r="T646" s="175">
        <f>Assumptions!$G$55*Assumptions!$G$46*INDEX(Demand!T$9:T$1040, MATCH($C646, Demand!$B$9:$B$1040,0))</f>
        <v>61.217916666666653</v>
      </c>
      <c r="U646" s="175">
        <f>Assumptions!$G$55*Assumptions!$G$46*INDEX(Demand!U$9:U$1040, MATCH($C646, Demand!$B$9:$B$1040,0))</f>
        <v>61.217916666666653</v>
      </c>
      <c r="V646" s="175">
        <f>Assumptions!$G$55*Assumptions!$G$46*INDEX(Demand!V$9:V$1040, MATCH($C646, Demand!$B$9:$B$1040,0))</f>
        <v>61.217916666666653</v>
      </c>
      <c r="W646" s="175">
        <f>Assumptions!$G$55*Assumptions!$G$46*INDEX(Demand!W$9:W$1040, MATCH($C646, Demand!$B$9:$B$1040,0))</f>
        <v>61.217916666666653</v>
      </c>
      <c r="X646" s="175">
        <f>Assumptions!$G$55*Assumptions!$G$46*INDEX(Demand!X$9:X$1040, MATCH($C646, Demand!$B$9:$B$1040,0))</f>
        <v>61.217916666666653</v>
      </c>
    </row>
    <row r="647" spans="2:24" s="1" customFormat="1" x14ac:dyDescent="0.2">
      <c r="B647" s="220">
        <f>'Span data'!B648</f>
        <v>10489942</v>
      </c>
      <c r="C647" s="169" t="str">
        <f>'Span data'!C648</f>
        <v>MRO007</v>
      </c>
      <c r="D647" s="162"/>
      <c r="E647" s="175">
        <f>Assumptions!$G$55*Assumptions!$G$46*INDEX(Demand!E$9:E$1040, MATCH($C647, Demand!$B$9:$B$1040,0))</f>
        <v>56.352916666666658</v>
      </c>
      <c r="F647" s="175">
        <f>Assumptions!$G$55*Assumptions!$G$46*INDEX(Demand!F$9:F$1040, MATCH($C647, Demand!$B$9:$B$1040,0))</f>
        <v>56.8596875</v>
      </c>
      <c r="G647" s="175">
        <f>Assumptions!$G$55*Assumptions!$G$46*INDEX(Demand!G$9:G$1040, MATCH($C647, Demand!$B$9:$B$1040,0))</f>
        <v>57.670520833333335</v>
      </c>
      <c r="H647" s="175">
        <f>Assumptions!$G$55*Assumptions!$G$46*INDEX(Demand!H$9:H$1040, MATCH($C647, Demand!$B$9:$B$1040,0))</f>
        <v>58.481354166666662</v>
      </c>
      <c r="I647" s="175">
        <f>Assumptions!$G$55*Assumptions!$G$46*INDEX(Demand!I$9:I$1040, MATCH($C647, Demand!$B$9:$B$1040,0))</f>
        <v>58.785416666666663</v>
      </c>
      <c r="J647" s="175">
        <f>Assumptions!$G$55*Assumptions!$G$46*INDEX(Demand!J$9:J$1040, MATCH($C647, Demand!$B$9:$B$1040,0))</f>
        <v>58.988124999999997</v>
      </c>
      <c r="K647" s="175">
        <f>Assumptions!$G$55*Assumptions!$G$46*INDEX(Demand!K$9:K$1040, MATCH($C647, Demand!$B$9:$B$1040,0))</f>
        <v>59.900312499999991</v>
      </c>
      <c r="L647" s="175">
        <f>Assumptions!$G$55*Assumptions!$G$46*INDEX(Demand!L$9:L$1040, MATCH($C647, Demand!$B$9:$B$1040,0))</f>
        <v>60.91385416666666</v>
      </c>
      <c r="M647" s="175">
        <f>Assumptions!$G$55*Assumptions!$G$46*INDEX(Demand!M$9:M$1040, MATCH($C647, Demand!$B$9:$B$1040,0))</f>
        <v>61.217916666666653</v>
      </c>
      <c r="N647" s="175">
        <f>Assumptions!$G$55*Assumptions!$G$46*INDEX(Demand!N$9:N$1040, MATCH($C647, Demand!$B$9:$B$1040,0))</f>
        <v>61.217916666666653</v>
      </c>
      <c r="O647" s="175">
        <f>Assumptions!$G$55*Assumptions!$G$46*INDEX(Demand!O$9:O$1040, MATCH($C647, Demand!$B$9:$B$1040,0))</f>
        <v>61.217916666666653</v>
      </c>
      <c r="P647" s="175">
        <f>Assumptions!$G$55*Assumptions!$G$46*INDEX(Demand!P$9:P$1040, MATCH($C647, Demand!$B$9:$B$1040,0))</f>
        <v>61.217916666666653</v>
      </c>
      <c r="Q647" s="175">
        <f>Assumptions!$G$55*Assumptions!$G$46*INDEX(Demand!Q$9:Q$1040, MATCH($C647, Demand!$B$9:$B$1040,0))</f>
        <v>61.217916666666653</v>
      </c>
      <c r="R647" s="175">
        <f>Assumptions!$G$55*Assumptions!$G$46*INDEX(Demand!R$9:R$1040, MATCH($C647, Demand!$B$9:$B$1040,0))</f>
        <v>61.217916666666653</v>
      </c>
      <c r="S647" s="175">
        <f>Assumptions!$G$55*Assumptions!$G$46*INDEX(Demand!S$9:S$1040, MATCH($C647, Demand!$B$9:$B$1040,0))</f>
        <v>61.217916666666653</v>
      </c>
      <c r="T647" s="175">
        <f>Assumptions!$G$55*Assumptions!$G$46*INDEX(Demand!T$9:T$1040, MATCH($C647, Demand!$B$9:$B$1040,0))</f>
        <v>61.217916666666653</v>
      </c>
      <c r="U647" s="175">
        <f>Assumptions!$G$55*Assumptions!$G$46*INDEX(Demand!U$9:U$1040, MATCH($C647, Demand!$B$9:$B$1040,0))</f>
        <v>61.217916666666653</v>
      </c>
      <c r="V647" s="175">
        <f>Assumptions!$G$55*Assumptions!$G$46*INDEX(Demand!V$9:V$1040, MATCH($C647, Demand!$B$9:$B$1040,0))</f>
        <v>61.217916666666653</v>
      </c>
      <c r="W647" s="175">
        <f>Assumptions!$G$55*Assumptions!$G$46*INDEX(Demand!W$9:W$1040, MATCH($C647, Demand!$B$9:$B$1040,0))</f>
        <v>61.217916666666653</v>
      </c>
      <c r="X647" s="175">
        <f>Assumptions!$G$55*Assumptions!$G$46*INDEX(Demand!X$9:X$1040, MATCH($C647, Demand!$B$9:$B$1040,0))</f>
        <v>61.217916666666653</v>
      </c>
    </row>
    <row r="648" spans="2:24" s="1" customFormat="1" x14ac:dyDescent="0.2">
      <c r="B648" s="220">
        <f>'Span data'!B649</f>
        <v>10489943</v>
      </c>
      <c r="C648" s="169" t="str">
        <f>'Span data'!C649</f>
        <v>MRO007</v>
      </c>
      <c r="D648" s="162"/>
      <c r="E648" s="175">
        <f>Assumptions!$G$55*Assumptions!$G$46*INDEX(Demand!E$9:E$1040, MATCH($C648, Demand!$B$9:$B$1040,0))</f>
        <v>56.352916666666658</v>
      </c>
      <c r="F648" s="175">
        <f>Assumptions!$G$55*Assumptions!$G$46*INDEX(Demand!F$9:F$1040, MATCH($C648, Demand!$B$9:$B$1040,0))</f>
        <v>56.8596875</v>
      </c>
      <c r="G648" s="175">
        <f>Assumptions!$G$55*Assumptions!$G$46*INDEX(Demand!G$9:G$1040, MATCH($C648, Demand!$B$9:$B$1040,0))</f>
        <v>57.670520833333335</v>
      </c>
      <c r="H648" s="175">
        <f>Assumptions!$G$55*Assumptions!$G$46*INDEX(Demand!H$9:H$1040, MATCH($C648, Demand!$B$9:$B$1040,0))</f>
        <v>58.481354166666662</v>
      </c>
      <c r="I648" s="175">
        <f>Assumptions!$G$55*Assumptions!$G$46*INDEX(Demand!I$9:I$1040, MATCH($C648, Demand!$B$9:$B$1040,0))</f>
        <v>58.785416666666663</v>
      </c>
      <c r="J648" s="175">
        <f>Assumptions!$G$55*Assumptions!$G$46*INDEX(Demand!J$9:J$1040, MATCH($C648, Demand!$B$9:$B$1040,0))</f>
        <v>58.988124999999997</v>
      </c>
      <c r="K648" s="175">
        <f>Assumptions!$G$55*Assumptions!$G$46*INDEX(Demand!K$9:K$1040, MATCH($C648, Demand!$B$9:$B$1040,0))</f>
        <v>59.900312499999991</v>
      </c>
      <c r="L648" s="175">
        <f>Assumptions!$G$55*Assumptions!$G$46*INDEX(Demand!L$9:L$1040, MATCH($C648, Demand!$B$9:$B$1040,0))</f>
        <v>60.91385416666666</v>
      </c>
      <c r="M648" s="175">
        <f>Assumptions!$G$55*Assumptions!$G$46*INDEX(Demand!M$9:M$1040, MATCH($C648, Demand!$B$9:$B$1040,0))</f>
        <v>61.217916666666653</v>
      </c>
      <c r="N648" s="175">
        <f>Assumptions!$G$55*Assumptions!$G$46*INDEX(Demand!N$9:N$1040, MATCH($C648, Demand!$B$9:$B$1040,0))</f>
        <v>61.217916666666653</v>
      </c>
      <c r="O648" s="175">
        <f>Assumptions!$G$55*Assumptions!$G$46*INDEX(Demand!O$9:O$1040, MATCH($C648, Demand!$B$9:$B$1040,0))</f>
        <v>61.217916666666653</v>
      </c>
      <c r="P648" s="175">
        <f>Assumptions!$G$55*Assumptions!$G$46*INDEX(Demand!P$9:P$1040, MATCH($C648, Demand!$B$9:$B$1040,0))</f>
        <v>61.217916666666653</v>
      </c>
      <c r="Q648" s="175">
        <f>Assumptions!$G$55*Assumptions!$G$46*INDEX(Demand!Q$9:Q$1040, MATCH($C648, Demand!$B$9:$B$1040,0))</f>
        <v>61.217916666666653</v>
      </c>
      <c r="R648" s="175">
        <f>Assumptions!$G$55*Assumptions!$G$46*INDEX(Demand!R$9:R$1040, MATCH($C648, Demand!$B$9:$B$1040,0))</f>
        <v>61.217916666666653</v>
      </c>
      <c r="S648" s="175">
        <f>Assumptions!$G$55*Assumptions!$G$46*INDEX(Demand!S$9:S$1040, MATCH($C648, Demand!$B$9:$B$1040,0))</f>
        <v>61.217916666666653</v>
      </c>
      <c r="T648" s="175">
        <f>Assumptions!$G$55*Assumptions!$G$46*INDEX(Demand!T$9:T$1040, MATCH($C648, Demand!$B$9:$B$1040,0))</f>
        <v>61.217916666666653</v>
      </c>
      <c r="U648" s="175">
        <f>Assumptions!$G$55*Assumptions!$G$46*INDEX(Demand!U$9:U$1040, MATCH($C648, Demand!$B$9:$B$1040,0))</f>
        <v>61.217916666666653</v>
      </c>
      <c r="V648" s="175">
        <f>Assumptions!$G$55*Assumptions!$G$46*INDEX(Demand!V$9:V$1040, MATCH($C648, Demand!$B$9:$B$1040,0))</f>
        <v>61.217916666666653</v>
      </c>
      <c r="W648" s="175">
        <f>Assumptions!$G$55*Assumptions!$G$46*INDEX(Demand!W$9:W$1040, MATCH($C648, Demand!$B$9:$B$1040,0))</f>
        <v>61.217916666666653</v>
      </c>
      <c r="X648" s="175">
        <f>Assumptions!$G$55*Assumptions!$G$46*INDEX(Demand!X$9:X$1040, MATCH($C648, Demand!$B$9:$B$1040,0))</f>
        <v>61.217916666666653</v>
      </c>
    </row>
    <row r="649" spans="2:24" s="1" customFormat="1" x14ac:dyDescent="0.2">
      <c r="B649" s="220">
        <f>'Span data'!B650</f>
        <v>10490021</v>
      </c>
      <c r="C649" s="169" t="str">
        <f>'Span data'!C650</f>
        <v>MRO007</v>
      </c>
      <c r="D649" s="162"/>
      <c r="E649" s="175">
        <f>Assumptions!$G$55*Assumptions!$G$46*INDEX(Demand!E$9:E$1040, MATCH($C649, Demand!$B$9:$B$1040,0))</f>
        <v>56.352916666666658</v>
      </c>
      <c r="F649" s="175">
        <f>Assumptions!$G$55*Assumptions!$G$46*INDEX(Demand!F$9:F$1040, MATCH($C649, Demand!$B$9:$B$1040,0))</f>
        <v>56.8596875</v>
      </c>
      <c r="G649" s="175">
        <f>Assumptions!$G$55*Assumptions!$G$46*INDEX(Demand!G$9:G$1040, MATCH($C649, Demand!$B$9:$B$1040,0))</f>
        <v>57.670520833333335</v>
      </c>
      <c r="H649" s="175">
        <f>Assumptions!$G$55*Assumptions!$G$46*INDEX(Demand!H$9:H$1040, MATCH($C649, Demand!$B$9:$B$1040,0))</f>
        <v>58.481354166666662</v>
      </c>
      <c r="I649" s="175">
        <f>Assumptions!$G$55*Assumptions!$G$46*INDEX(Demand!I$9:I$1040, MATCH($C649, Demand!$B$9:$B$1040,0))</f>
        <v>58.785416666666663</v>
      </c>
      <c r="J649" s="175">
        <f>Assumptions!$G$55*Assumptions!$G$46*INDEX(Demand!J$9:J$1040, MATCH($C649, Demand!$B$9:$B$1040,0))</f>
        <v>58.988124999999997</v>
      </c>
      <c r="K649" s="175">
        <f>Assumptions!$G$55*Assumptions!$G$46*INDEX(Demand!K$9:K$1040, MATCH($C649, Demand!$B$9:$B$1040,0))</f>
        <v>59.900312499999991</v>
      </c>
      <c r="L649" s="175">
        <f>Assumptions!$G$55*Assumptions!$G$46*INDEX(Demand!L$9:L$1040, MATCH($C649, Demand!$B$9:$B$1040,0))</f>
        <v>60.91385416666666</v>
      </c>
      <c r="M649" s="175">
        <f>Assumptions!$G$55*Assumptions!$G$46*INDEX(Demand!M$9:M$1040, MATCH($C649, Demand!$B$9:$B$1040,0))</f>
        <v>61.217916666666653</v>
      </c>
      <c r="N649" s="175">
        <f>Assumptions!$G$55*Assumptions!$G$46*INDEX(Demand!N$9:N$1040, MATCH($C649, Demand!$B$9:$B$1040,0))</f>
        <v>61.217916666666653</v>
      </c>
      <c r="O649" s="175">
        <f>Assumptions!$G$55*Assumptions!$G$46*INDEX(Demand!O$9:O$1040, MATCH($C649, Demand!$B$9:$B$1040,0))</f>
        <v>61.217916666666653</v>
      </c>
      <c r="P649" s="175">
        <f>Assumptions!$G$55*Assumptions!$G$46*INDEX(Demand!P$9:P$1040, MATCH($C649, Demand!$B$9:$B$1040,0))</f>
        <v>61.217916666666653</v>
      </c>
      <c r="Q649" s="175">
        <f>Assumptions!$G$55*Assumptions!$G$46*INDEX(Demand!Q$9:Q$1040, MATCH($C649, Demand!$B$9:$B$1040,0))</f>
        <v>61.217916666666653</v>
      </c>
      <c r="R649" s="175">
        <f>Assumptions!$G$55*Assumptions!$G$46*INDEX(Demand!R$9:R$1040, MATCH($C649, Demand!$B$9:$B$1040,0))</f>
        <v>61.217916666666653</v>
      </c>
      <c r="S649" s="175">
        <f>Assumptions!$G$55*Assumptions!$G$46*INDEX(Demand!S$9:S$1040, MATCH($C649, Demand!$B$9:$B$1040,0))</f>
        <v>61.217916666666653</v>
      </c>
      <c r="T649" s="175">
        <f>Assumptions!$G$55*Assumptions!$G$46*INDEX(Demand!T$9:T$1040, MATCH($C649, Demand!$B$9:$B$1040,0))</f>
        <v>61.217916666666653</v>
      </c>
      <c r="U649" s="175">
        <f>Assumptions!$G$55*Assumptions!$G$46*INDEX(Demand!U$9:U$1040, MATCH($C649, Demand!$B$9:$B$1040,0))</f>
        <v>61.217916666666653</v>
      </c>
      <c r="V649" s="175">
        <f>Assumptions!$G$55*Assumptions!$G$46*INDEX(Demand!V$9:V$1040, MATCH($C649, Demand!$B$9:$B$1040,0))</f>
        <v>61.217916666666653</v>
      </c>
      <c r="W649" s="175">
        <f>Assumptions!$G$55*Assumptions!$G$46*INDEX(Demand!W$9:W$1040, MATCH($C649, Demand!$B$9:$B$1040,0))</f>
        <v>61.217916666666653</v>
      </c>
      <c r="X649" s="175">
        <f>Assumptions!$G$55*Assumptions!$G$46*INDEX(Demand!X$9:X$1040, MATCH($C649, Demand!$B$9:$B$1040,0))</f>
        <v>61.217916666666653</v>
      </c>
    </row>
    <row r="650" spans="2:24" s="1" customFormat="1" x14ac:dyDescent="0.2">
      <c r="B650" s="220">
        <f>'Span data'!B651</f>
        <v>10490026</v>
      </c>
      <c r="C650" s="169" t="str">
        <f>'Span data'!C651</f>
        <v>MRO007</v>
      </c>
      <c r="D650" s="162"/>
      <c r="E650" s="175">
        <f>Assumptions!$G$55*Assumptions!$G$46*INDEX(Demand!E$9:E$1040, MATCH($C650, Demand!$B$9:$B$1040,0))</f>
        <v>56.352916666666658</v>
      </c>
      <c r="F650" s="175">
        <f>Assumptions!$G$55*Assumptions!$G$46*INDEX(Demand!F$9:F$1040, MATCH($C650, Demand!$B$9:$B$1040,0))</f>
        <v>56.8596875</v>
      </c>
      <c r="G650" s="175">
        <f>Assumptions!$G$55*Assumptions!$G$46*INDEX(Demand!G$9:G$1040, MATCH($C650, Demand!$B$9:$B$1040,0))</f>
        <v>57.670520833333335</v>
      </c>
      <c r="H650" s="175">
        <f>Assumptions!$G$55*Assumptions!$G$46*INDEX(Demand!H$9:H$1040, MATCH($C650, Demand!$B$9:$B$1040,0))</f>
        <v>58.481354166666662</v>
      </c>
      <c r="I650" s="175">
        <f>Assumptions!$G$55*Assumptions!$G$46*INDEX(Demand!I$9:I$1040, MATCH($C650, Demand!$B$9:$B$1040,0))</f>
        <v>58.785416666666663</v>
      </c>
      <c r="J650" s="175">
        <f>Assumptions!$G$55*Assumptions!$G$46*INDEX(Demand!J$9:J$1040, MATCH($C650, Demand!$B$9:$B$1040,0))</f>
        <v>58.988124999999997</v>
      </c>
      <c r="K650" s="175">
        <f>Assumptions!$G$55*Assumptions!$G$46*INDEX(Demand!K$9:K$1040, MATCH($C650, Demand!$B$9:$B$1040,0))</f>
        <v>59.900312499999991</v>
      </c>
      <c r="L650" s="175">
        <f>Assumptions!$G$55*Assumptions!$G$46*INDEX(Demand!L$9:L$1040, MATCH($C650, Demand!$B$9:$B$1040,0))</f>
        <v>60.91385416666666</v>
      </c>
      <c r="M650" s="175">
        <f>Assumptions!$G$55*Assumptions!$G$46*INDEX(Demand!M$9:M$1040, MATCH($C650, Demand!$B$9:$B$1040,0))</f>
        <v>61.217916666666653</v>
      </c>
      <c r="N650" s="175">
        <f>Assumptions!$G$55*Assumptions!$G$46*INDEX(Demand!N$9:N$1040, MATCH($C650, Demand!$B$9:$B$1040,0))</f>
        <v>61.217916666666653</v>
      </c>
      <c r="O650" s="175">
        <f>Assumptions!$G$55*Assumptions!$G$46*INDEX(Demand!O$9:O$1040, MATCH($C650, Demand!$B$9:$B$1040,0))</f>
        <v>61.217916666666653</v>
      </c>
      <c r="P650" s="175">
        <f>Assumptions!$G$55*Assumptions!$G$46*INDEX(Demand!P$9:P$1040, MATCH($C650, Demand!$B$9:$B$1040,0))</f>
        <v>61.217916666666653</v>
      </c>
      <c r="Q650" s="175">
        <f>Assumptions!$G$55*Assumptions!$G$46*INDEX(Demand!Q$9:Q$1040, MATCH($C650, Demand!$B$9:$B$1040,0))</f>
        <v>61.217916666666653</v>
      </c>
      <c r="R650" s="175">
        <f>Assumptions!$G$55*Assumptions!$G$46*INDEX(Demand!R$9:R$1040, MATCH($C650, Demand!$B$9:$B$1040,0))</f>
        <v>61.217916666666653</v>
      </c>
      <c r="S650" s="175">
        <f>Assumptions!$G$55*Assumptions!$G$46*INDEX(Demand!S$9:S$1040, MATCH($C650, Demand!$B$9:$B$1040,0))</f>
        <v>61.217916666666653</v>
      </c>
      <c r="T650" s="175">
        <f>Assumptions!$G$55*Assumptions!$G$46*INDEX(Demand!T$9:T$1040, MATCH($C650, Demand!$B$9:$B$1040,0))</f>
        <v>61.217916666666653</v>
      </c>
      <c r="U650" s="175">
        <f>Assumptions!$G$55*Assumptions!$G$46*INDEX(Demand!U$9:U$1040, MATCH($C650, Demand!$B$9:$B$1040,0))</f>
        <v>61.217916666666653</v>
      </c>
      <c r="V650" s="175">
        <f>Assumptions!$G$55*Assumptions!$G$46*INDEX(Demand!V$9:V$1040, MATCH($C650, Demand!$B$9:$B$1040,0))</f>
        <v>61.217916666666653</v>
      </c>
      <c r="W650" s="175">
        <f>Assumptions!$G$55*Assumptions!$G$46*INDEX(Demand!W$9:W$1040, MATCH($C650, Demand!$B$9:$B$1040,0))</f>
        <v>61.217916666666653</v>
      </c>
      <c r="X650" s="175">
        <f>Assumptions!$G$55*Assumptions!$G$46*INDEX(Demand!X$9:X$1040, MATCH($C650, Demand!$B$9:$B$1040,0))</f>
        <v>61.217916666666653</v>
      </c>
    </row>
    <row r="651" spans="2:24" s="1" customFormat="1" x14ac:dyDescent="0.2">
      <c r="B651" s="220">
        <f>'Span data'!B652</f>
        <v>10490184</v>
      </c>
      <c r="C651" s="169" t="str">
        <f>'Span data'!C652</f>
        <v>CMN004</v>
      </c>
      <c r="D651" s="162"/>
      <c r="E651" s="175">
        <f>Assumptions!$G$55*Assumptions!$G$46*INDEX(Demand!E$9:E$1040, MATCH($C651, Demand!$B$9:$B$1040,0))</f>
        <v>36.994270833333324</v>
      </c>
      <c r="F651" s="175">
        <f>Assumptions!$G$55*Assumptions!$G$46*INDEX(Demand!F$9:F$1040, MATCH($C651, Demand!$B$9:$B$1040,0))</f>
        <v>37.399687499999992</v>
      </c>
      <c r="G651" s="175">
        <f>Assumptions!$G$55*Assumptions!$G$46*INDEX(Demand!G$9:G$1040, MATCH($C651, Demand!$B$9:$B$1040,0))</f>
        <v>38.0078125</v>
      </c>
      <c r="H651" s="175">
        <f>Assumptions!$G$55*Assumptions!$G$46*INDEX(Demand!H$9:H$1040, MATCH($C651, Demand!$B$9:$B$1040,0))</f>
        <v>38.514583333333327</v>
      </c>
      <c r="I651" s="175">
        <f>Assumptions!$G$55*Assumptions!$G$46*INDEX(Demand!I$9:I$1040, MATCH($C651, Demand!$B$9:$B$1040,0))</f>
        <v>38.717291666666661</v>
      </c>
      <c r="J651" s="175">
        <f>Assumptions!$G$55*Assumptions!$G$46*INDEX(Demand!J$9:J$1040, MATCH($C651, Demand!$B$9:$B$1040,0))</f>
        <v>39.021354166666661</v>
      </c>
      <c r="K651" s="175">
        <f>Assumptions!$G$55*Assumptions!$G$46*INDEX(Demand!K$9:K$1040, MATCH($C651, Demand!$B$9:$B$1040,0))</f>
        <v>39.528124999999996</v>
      </c>
      <c r="L651" s="175">
        <f>Assumptions!$G$55*Assumptions!$G$46*INDEX(Demand!L$9:L$1040, MATCH($C651, Demand!$B$9:$B$1040,0))</f>
        <v>40.440312499999997</v>
      </c>
      <c r="M651" s="175">
        <f>Assumptions!$G$55*Assumptions!$G$46*INDEX(Demand!M$9:M$1040, MATCH($C651, Demand!$B$9:$B$1040,0))</f>
        <v>40.541666666666664</v>
      </c>
      <c r="N651" s="175">
        <f>Assumptions!$G$55*Assumptions!$G$46*INDEX(Demand!N$9:N$1040, MATCH($C651, Demand!$B$9:$B$1040,0))</f>
        <v>40.541666666666664</v>
      </c>
      <c r="O651" s="175">
        <f>Assumptions!$G$55*Assumptions!$G$46*INDEX(Demand!O$9:O$1040, MATCH($C651, Demand!$B$9:$B$1040,0))</f>
        <v>40.541666666666664</v>
      </c>
      <c r="P651" s="175">
        <f>Assumptions!$G$55*Assumptions!$G$46*INDEX(Demand!P$9:P$1040, MATCH($C651, Demand!$B$9:$B$1040,0))</f>
        <v>40.541666666666664</v>
      </c>
      <c r="Q651" s="175">
        <f>Assumptions!$G$55*Assumptions!$G$46*INDEX(Demand!Q$9:Q$1040, MATCH($C651, Demand!$B$9:$B$1040,0))</f>
        <v>40.541666666666664</v>
      </c>
      <c r="R651" s="175">
        <f>Assumptions!$G$55*Assumptions!$G$46*INDEX(Demand!R$9:R$1040, MATCH($C651, Demand!$B$9:$B$1040,0))</f>
        <v>40.541666666666664</v>
      </c>
      <c r="S651" s="175">
        <f>Assumptions!$G$55*Assumptions!$G$46*INDEX(Demand!S$9:S$1040, MATCH($C651, Demand!$B$9:$B$1040,0))</f>
        <v>40.541666666666664</v>
      </c>
      <c r="T651" s="175">
        <f>Assumptions!$G$55*Assumptions!$G$46*INDEX(Demand!T$9:T$1040, MATCH($C651, Demand!$B$9:$B$1040,0))</f>
        <v>40.541666666666664</v>
      </c>
      <c r="U651" s="175">
        <f>Assumptions!$G$55*Assumptions!$G$46*INDEX(Demand!U$9:U$1040, MATCH($C651, Demand!$B$9:$B$1040,0))</f>
        <v>40.541666666666664</v>
      </c>
      <c r="V651" s="175">
        <f>Assumptions!$G$55*Assumptions!$G$46*INDEX(Demand!V$9:V$1040, MATCH($C651, Demand!$B$9:$B$1040,0))</f>
        <v>40.541666666666664</v>
      </c>
      <c r="W651" s="175">
        <f>Assumptions!$G$55*Assumptions!$G$46*INDEX(Demand!W$9:W$1040, MATCH($C651, Demand!$B$9:$B$1040,0))</f>
        <v>40.541666666666664</v>
      </c>
      <c r="X651" s="175">
        <f>Assumptions!$G$55*Assumptions!$G$46*INDEX(Demand!X$9:X$1040, MATCH($C651, Demand!$B$9:$B$1040,0))</f>
        <v>40.541666666666664</v>
      </c>
    </row>
    <row r="652" spans="2:24" s="1" customFormat="1" x14ac:dyDescent="0.2">
      <c r="B652" s="220">
        <f>'Span data'!B653</f>
        <v>10490223</v>
      </c>
      <c r="C652" s="169" t="str">
        <f>'Span data'!C653</f>
        <v>CMN004</v>
      </c>
      <c r="D652" s="162"/>
      <c r="E652" s="175">
        <f>Assumptions!$G$55*Assumptions!$G$46*INDEX(Demand!E$9:E$1040, MATCH($C652, Demand!$B$9:$B$1040,0))</f>
        <v>36.994270833333324</v>
      </c>
      <c r="F652" s="175">
        <f>Assumptions!$G$55*Assumptions!$G$46*INDEX(Demand!F$9:F$1040, MATCH($C652, Demand!$B$9:$B$1040,0))</f>
        <v>37.399687499999992</v>
      </c>
      <c r="G652" s="175">
        <f>Assumptions!$G$55*Assumptions!$G$46*INDEX(Demand!G$9:G$1040, MATCH($C652, Demand!$B$9:$B$1040,0))</f>
        <v>38.0078125</v>
      </c>
      <c r="H652" s="175">
        <f>Assumptions!$G$55*Assumptions!$G$46*INDEX(Demand!H$9:H$1040, MATCH($C652, Demand!$B$9:$B$1040,0))</f>
        <v>38.514583333333327</v>
      </c>
      <c r="I652" s="175">
        <f>Assumptions!$G$55*Assumptions!$G$46*INDEX(Demand!I$9:I$1040, MATCH($C652, Demand!$B$9:$B$1040,0))</f>
        <v>38.717291666666661</v>
      </c>
      <c r="J652" s="175">
        <f>Assumptions!$G$55*Assumptions!$G$46*INDEX(Demand!J$9:J$1040, MATCH($C652, Demand!$B$9:$B$1040,0))</f>
        <v>39.021354166666661</v>
      </c>
      <c r="K652" s="175">
        <f>Assumptions!$G$55*Assumptions!$G$46*INDEX(Demand!K$9:K$1040, MATCH($C652, Demand!$B$9:$B$1040,0))</f>
        <v>39.528124999999996</v>
      </c>
      <c r="L652" s="175">
        <f>Assumptions!$G$55*Assumptions!$G$46*INDEX(Demand!L$9:L$1040, MATCH($C652, Demand!$B$9:$B$1040,0))</f>
        <v>40.440312499999997</v>
      </c>
      <c r="M652" s="175">
        <f>Assumptions!$G$55*Assumptions!$G$46*INDEX(Demand!M$9:M$1040, MATCH($C652, Demand!$B$9:$B$1040,0))</f>
        <v>40.541666666666664</v>
      </c>
      <c r="N652" s="175">
        <f>Assumptions!$G$55*Assumptions!$G$46*INDEX(Demand!N$9:N$1040, MATCH($C652, Demand!$B$9:$B$1040,0))</f>
        <v>40.541666666666664</v>
      </c>
      <c r="O652" s="175">
        <f>Assumptions!$G$55*Assumptions!$G$46*INDEX(Demand!O$9:O$1040, MATCH($C652, Demand!$B$9:$B$1040,0))</f>
        <v>40.541666666666664</v>
      </c>
      <c r="P652" s="175">
        <f>Assumptions!$G$55*Assumptions!$G$46*INDEX(Demand!P$9:P$1040, MATCH($C652, Demand!$B$9:$B$1040,0))</f>
        <v>40.541666666666664</v>
      </c>
      <c r="Q652" s="175">
        <f>Assumptions!$G$55*Assumptions!$G$46*INDEX(Demand!Q$9:Q$1040, MATCH($C652, Demand!$B$9:$B$1040,0))</f>
        <v>40.541666666666664</v>
      </c>
      <c r="R652" s="175">
        <f>Assumptions!$G$55*Assumptions!$G$46*INDEX(Demand!R$9:R$1040, MATCH($C652, Demand!$B$9:$B$1040,0))</f>
        <v>40.541666666666664</v>
      </c>
      <c r="S652" s="175">
        <f>Assumptions!$G$55*Assumptions!$G$46*INDEX(Demand!S$9:S$1040, MATCH($C652, Demand!$B$9:$B$1040,0))</f>
        <v>40.541666666666664</v>
      </c>
      <c r="T652" s="175">
        <f>Assumptions!$G$55*Assumptions!$G$46*INDEX(Demand!T$9:T$1040, MATCH($C652, Demand!$B$9:$B$1040,0))</f>
        <v>40.541666666666664</v>
      </c>
      <c r="U652" s="175">
        <f>Assumptions!$G$55*Assumptions!$G$46*INDEX(Demand!U$9:U$1040, MATCH($C652, Demand!$B$9:$B$1040,0))</f>
        <v>40.541666666666664</v>
      </c>
      <c r="V652" s="175">
        <f>Assumptions!$G$55*Assumptions!$G$46*INDEX(Demand!V$9:V$1040, MATCH($C652, Demand!$B$9:$B$1040,0))</f>
        <v>40.541666666666664</v>
      </c>
      <c r="W652" s="175">
        <f>Assumptions!$G$55*Assumptions!$G$46*INDEX(Demand!W$9:W$1040, MATCH($C652, Demand!$B$9:$B$1040,0))</f>
        <v>40.541666666666664</v>
      </c>
      <c r="X652" s="175">
        <f>Assumptions!$G$55*Assumptions!$G$46*INDEX(Demand!X$9:X$1040, MATCH($C652, Demand!$B$9:$B$1040,0))</f>
        <v>40.541666666666664</v>
      </c>
    </row>
    <row r="653" spans="2:24" s="1" customFormat="1" x14ac:dyDescent="0.2">
      <c r="B653" s="220">
        <f>'Span data'!B654</f>
        <v>10491306</v>
      </c>
      <c r="C653" s="169" t="str">
        <f>'Span data'!C654</f>
        <v>CMN002</v>
      </c>
      <c r="D653" s="162"/>
      <c r="E653" s="175">
        <f>Assumptions!$G$55*Assumptions!$G$46*INDEX(Demand!E$9:E$1040, MATCH($C653, Demand!$B$9:$B$1040,0))</f>
        <v>36.791562499999998</v>
      </c>
      <c r="F653" s="175">
        <f>Assumptions!$G$55*Assumptions!$G$46*INDEX(Demand!F$9:F$1040, MATCH($C653, Demand!$B$9:$B$1040,0))</f>
        <v>36.892916666666665</v>
      </c>
      <c r="G653" s="175">
        <f>Assumptions!$G$55*Assumptions!$G$46*INDEX(Demand!G$9:G$1040, MATCH($C653, Demand!$B$9:$B$1040,0))</f>
        <v>37.095624999999998</v>
      </c>
      <c r="H653" s="175">
        <f>Assumptions!$G$55*Assumptions!$G$46*INDEX(Demand!H$9:H$1040, MATCH($C653, Demand!$B$9:$B$1040,0))</f>
        <v>37.399687499999992</v>
      </c>
      <c r="I653" s="175">
        <f>Assumptions!$G$55*Assumptions!$G$46*INDEX(Demand!I$9:I$1040, MATCH($C653, Demand!$B$9:$B$1040,0))</f>
        <v>37.501041666666666</v>
      </c>
      <c r="J653" s="175">
        <f>Assumptions!$G$55*Assumptions!$G$46*INDEX(Demand!J$9:J$1040, MATCH($C653, Demand!$B$9:$B$1040,0))</f>
        <v>37.703749999999999</v>
      </c>
      <c r="K653" s="175">
        <f>Assumptions!$G$55*Assumptions!$G$46*INDEX(Demand!K$9:K$1040, MATCH($C653, Demand!$B$9:$B$1040,0))</f>
        <v>38.10916666666666</v>
      </c>
      <c r="L653" s="175">
        <f>Assumptions!$G$55*Assumptions!$G$46*INDEX(Demand!L$9:L$1040, MATCH($C653, Demand!$B$9:$B$1040,0))</f>
        <v>38.514583333333327</v>
      </c>
      <c r="M653" s="175">
        <f>Assumptions!$G$55*Assumptions!$G$46*INDEX(Demand!M$9:M$1040, MATCH($C653, Demand!$B$9:$B$1040,0))</f>
        <v>38.717291666666661</v>
      </c>
      <c r="N653" s="175">
        <f>Assumptions!$G$55*Assumptions!$G$46*INDEX(Demand!N$9:N$1040, MATCH($C653, Demand!$B$9:$B$1040,0))</f>
        <v>38.717291666666661</v>
      </c>
      <c r="O653" s="175">
        <f>Assumptions!$G$55*Assumptions!$G$46*INDEX(Demand!O$9:O$1040, MATCH($C653, Demand!$B$9:$B$1040,0))</f>
        <v>38.717291666666661</v>
      </c>
      <c r="P653" s="175">
        <f>Assumptions!$G$55*Assumptions!$G$46*INDEX(Demand!P$9:P$1040, MATCH($C653, Demand!$B$9:$B$1040,0))</f>
        <v>38.717291666666661</v>
      </c>
      <c r="Q653" s="175">
        <f>Assumptions!$G$55*Assumptions!$G$46*INDEX(Demand!Q$9:Q$1040, MATCH($C653, Demand!$B$9:$B$1040,0))</f>
        <v>38.717291666666661</v>
      </c>
      <c r="R653" s="175">
        <f>Assumptions!$G$55*Assumptions!$G$46*INDEX(Demand!R$9:R$1040, MATCH($C653, Demand!$B$9:$B$1040,0))</f>
        <v>38.717291666666661</v>
      </c>
      <c r="S653" s="175">
        <f>Assumptions!$G$55*Assumptions!$G$46*INDEX(Demand!S$9:S$1040, MATCH($C653, Demand!$B$9:$B$1040,0))</f>
        <v>38.717291666666661</v>
      </c>
      <c r="T653" s="175">
        <f>Assumptions!$G$55*Assumptions!$G$46*INDEX(Demand!T$9:T$1040, MATCH($C653, Demand!$B$9:$B$1040,0))</f>
        <v>38.717291666666661</v>
      </c>
      <c r="U653" s="175">
        <f>Assumptions!$G$55*Assumptions!$G$46*INDEX(Demand!U$9:U$1040, MATCH($C653, Demand!$B$9:$B$1040,0))</f>
        <v>38.717291666666661</v>
      </c>
      <c r="V653" s="175">
        <f>Assumptions!$G$55*Assumptions!$G$46*INDEX(Demand!V$9:V$1040, MATCH($C653, Demand!$B$9:$B$1040,0))</f>
        <v>38.717291666666661</v>
      </c>
      <c r="W653" s="175">
        <f>Assumptions!$G$55*Assumptions!$G$46*INDEX(Demand!W$9:W$1040, MATCH($C653, Demand!$B$9:$B$1040,0))</f>
        <v>38.717291666666661</v>
      </c>
      <c r="X653" s="175">
        <f>Assumptions!$G$55*Assumptions!$G$46*INDEX(Demand!X$9:X$1040, MATCH($C653, Demand!$B$9:$B$1040,0))</f>
        <v>38.717291666666661</v>
      </c>
    </row>
    <row r="654" spans="2:24" s="1" customFormat="1" x14ac:dyDescent="0.2">
      <c r="B654" s="220">
        <f>'Span data'!B655</f>
        <v>10494246</v>
      </c>
      <c r="C654" s="169" t="str">
        <f>'Span data'!C655</f>
        <v>CMN002</v>
      </c>
      <c r="D654" s="162"/>
      <c r="E654" s="175">
        <f>Assumptions!$G$55*Assumptions!$G$46*INDEX(Demand!E$9:E$1040, MATCH($C654, Demand!$B$9:$B$1040,0))</f>
        <v>36.791562499999998</v>
      </c>
      <c r="F654" s="175">
        <f>Assumptions!$G$55*Assumptions!$G$46*INDEX(Demand!F$9:F$1040, MATCH($C654, Demand!$B$9:$B$1040,0))</f>
        <v>36.892916666666665</v>
      </c>
      <c r="G654" s="175">
        <f>Assumptions!$G$55*Assumptions!$G$46*INDEX(Demand!G$9:G$1040, MATCH($C654, Demand!$B$9:$B$1040,0))</f>
        <v>37.095624999999998</v>
      </c>
      <c r="H654" s="175">
        <f>Assumptions!$G$55*Assumptions!$G$46*INDEX(Demand!H$9:H$1040, MATCH($C654, Demand!$B$9:$B$1040,0))</f>
        <v>37.399687499999992</v>
      </c>
      <c r="I654" s="175">
        <f>Assumptions!$G$55*Assumptions!$G$46*INDEX(Demand!I$9:I$1040, MATCH($C654, Demand!$B$9:$B$1040,0))</f>
        <v>37.501041666666666</v>
      </c>
      <c r="J654" s="175">
        <f>Assumptions!$G$55*Assumptions!$G$46*INDEX(Demand!J$9:J$1040, MATCH($C654, Demand!$B$9:$B$1040,0))</f>
        <v>37.703749999999999</v>
      </c>
      <c r="K654" s="175">
        <f>Assumptions!$G$55*Assumptions!$G$46*INDEX(Demand!K$9:K$1040, MATCH($C654, Demand!$B$9:$B$1040,0))</f>
        <v>38.10916666666666</v>
      </c>
      <c r="L654" s="175">
        <f>Assumptions!$G$55*Assumptions!$G$46*INDEX(Demand!L$9:L$1040, MATCH($C654, Demand!$B$9:$B$1040,0))</f>
        <v>38.514583333333327</v>
      </c>
      <c r="M654" s="175">
        <f>Assumptions!$G$55*Assumptions!$G$46*INDEX(Demand!M$9:M$1040, MATCH($C654, Demand!$B$9:$B$1040,0))</f>
        <v>38.717291666666661</v>
      </c>
      <c r="N654" s="175">
        <f>Assumptions!$G$55*Assumptions!$G$46*INDEX(Demand!N$9:N$1040, MATCH($C654, Demand!$B$9:$B$1040,0))</f>
        <v>38.717291666666661</v>
      </c>
      <c r="O654" s="175">
        <f>Assumptions!$G$55*Assumptions!$G$46*INDEX(Demand!O$9:O$1040, MATCH($C654, Demand!$B$9:$B$1040,0))</f>
        <v>38.717291666666661</v>
      </c>
      <c r="P654" s="175">
        <f>Assumptions!$G$55*Assumptions!$G$46*INDEX(Demand!P$9:P$1040, MATCH($C654, Demand!$B$9:$B$1040,0))</f>
        <v>38.717291666666661</v>
      </c>
      <c r="Q654" s="175">
        <f>Assumptions!$G$55*Assumptions!$G$46*INDEX(Demand!Q$9:Q$1040, MATCH($C654, Demand!$B$9:$B$1040,0))</f>
        <v>38.717291666666661</v>
      </c>
      <c r="R654" s="175">
        <f>Assumptions!$G$55*Assumptions!$G$46*INDEX(Demand!R$9:R$1040, MATCH($C654, Demand!$B$9:$B$1040,0))</f>
        <v>38.717291666666661</v>
      </c>
      <c r="S654" s="175">
        <f>Assumptions!$G$55*Assumptions!$G$46*INDEX(Demand!S$9:S$1040, MATCH($C654, Demand!$B$9:$B$1040,0))</f>
        <v>38.717291666666661</v>
      </c>
      <c r="T654" s="175">
        <f>Assumptions!$G$55*Assumptions!$G$46*INDEX(Demand!T$9:T$1040, MATCH($C654, Demand!$B$9:$B$1040,0))</f>
        <v>38.717291666666661</v>
      </c>
      <c r="U654" s="175">
        <f>Assumptions!$G$55*Assumptions!$G$46*INDEX(Demand!U$9:U$1040, MATCH($C654, Demand!$B$9:$B$1040,0))</f>
        <v>38.717291666666661</v>
      </c>
      <c r="V654" s="175">
        <f>Assumptions!$G$55*Assumptions!$G$46*INDEX(Demand!V$9:V$1040, MATCH($C654, Demand!$B$9:$B$1040,0))</f>
        <v>38.717291666666661</v>
      </c>
      <c r="W654" s="175">
        <f>Assumptions!$G$55*Assumptions!$G$46*INDEX(Demand!W$9:W$1040, MATCH($C654, Demand!$B$9:$B$1040,0))</f>
        <v>38.717291666666661</v>
      </c>
      <c r="X654" s="175">
        <f>Assumptions!$G$55*Assumptions!$G$46*INDEX(Demand!X$9:X$1040, MATCH($C654, Demand!$B$9:$B$1040,0))</f>
        <v>38.717291666666661</v>
      </c>
    </row>
    <row r="655" spans="2:24" s="1" customFormat="1" x14ac:dyDescent="0.2">
      <c r="B655" s="220">
        <f>'Span data'!B656</f>
        <v>10495435</v>
      </c>
      <c r="C655" s="169" t="str">
        <f>'Span data'!C656</f>
        <v>BAN003</v>
      </c>
      <c r="D655" s="162"/>
      <c r="E655" s="175">
        <f>Assumptions!$G$55*Assumptions!$G$46*INDEX(Demand!E$9:E$1040, MATCH($C655, Demand!$B$9:$B$1040,0))</f>
        <v>104.09072916666666</v>
      </c>
      <c r="F655" s="175">
        <f>Assumptions!$G$55*Assumptions!$G$46*INDEX(Demand!F$9:F$1040, MATCH($C655, Demand!$B$9:$B$1040,0))</f>
        <v>106.421875</v>
      </c>
      <c r="G655" s="175">
        <f>Assumptions!$G$55*Assumptions!$G$46*INDEX(Demand!G$9:G$1040, MATCH($C655, Demand!$B$9:$B$1040,0))</f>
        <v>109.76656249999999</v>
      </c>
      <c r="H655" s="175">
        <f>Assumptions!$G$55*Assumptions!$G$46*INDEX(Demand!H$9:H$1040, MATCH($C655, Demand!$B$9:$B$1040,0))</f>
        <v>112.09770833333333</v>
      </c>
      <c r="I655" s="175">
        <f>Assumptions!$G$55*Assumptions!$G$46*INDEX(Demand!I$9:I$1040, MATCH($C655, Demand!$B$9:$B$1040,0))</f>
        <v>113.9220833333333</v>
      </c>
      <c r="J655" s="175">
        <f>Assumptions!$G$55*Assumptions!$G$46*INDEX(Demand!J$9:J$1040, MATCH($C655, Demand!$B$9:$B$1040,0))</f>
        <v>116.25322916666667</v>
      </c>
      <c r="K655" s="175">
        <f>Assumptions!$G$55*Assumptions!$G$46*INDEX(Demand!K$9:K$1040, MATCH($C655, Demand!$B$9:$B$1040,0))</f>
        <v>119.80062499999998</v>
      </c>
      <c r="L655" s="175">
        <f>Assumptions!$G$55*Assumptions!$G$46*INDEX(Demand!L$9:L$1040, MATCH($C655, Demand!$B$9:$B$1040,0))</f>
        <v>122.63854166666664</v>
      </c>
      <c r="M655" s="175">
        <f>Assumptions!$G$55*Assumptions!$G$46*INDEX(Demand!M$9:M$1040, MATCH($C655, Demand!$B$9:$B$1040,0))</f>
        <v>123.95614583333332</v>
      </c>
      <c r="N655" s="175">
        <f>Assumptions!$G$55*Assumptions!$G$46*INDEX(Demand!N$9:N$1040, MATCH($C655, Demand!$B$9:$B$1040,0))</f>
        <v>123.95614583333332</v>
      </c>
      <c r="O655" s="175">
        <f>Assumptions!$G$55*Assumptions!$G$46*INDEX(Demand!O$9:O$1040, MATCH($C655, Demand!$B$9:$B$1040,0))</f>
        <v>123.95614583333332</v>
      </c>
      <c r="P655" s="175">
        <f>Assumptions!$G$55*Assumptions!$G$46*INDEX(Demand!P$9:P$1040, MATCH($C655, Demand!$B$9:$B$1040,0))</f>
        <v>123.95614583333332</v>
      </c>
      <c r="Q655" s="175">
        <f>Assumptions!$G$55*Assumptions!$G$46*INDEX(Demand!Q$9:Q$1040, MATCH($C655, Demand!$B$9:$B$1040,0))</f>
        <v>123.95614583333332</v>
      </c>
      <c r="R655" s="175">
        <f>Assumptions!$G$55*Assumptions!$G$46*INDEX(Demand!R$9:R$1040, MATCH($C655, Demand!$B$9:$B$1040,0))</f>
        <v>123.95614583333332</v>
      </c>
      <c r="S655" s="175">
        <f>Assumptions!$G$55*Assumptions!$G$46*INDEX(Demand!S$9:S$1040, MATCH($C655, Demand!$B$9:$B$1040,0))</f>
        <v>123.95614583333332</v>
      </c>
      <c r="T655" s="175">
        <f>Assumptions!$G$55*Assumptions!$G$46*INDEX(Demand!T$9:T$1040, MATCH($C655, Demand!$B$9:$B$1040,0))</f>
        <v>123.95614583333332</v>
      </c>
      <c r="U655" s="175">
        <f>Assumptions!$G$55*Assumptions!$G$46*INDEX(Demand!U$9:U$1040, MATCH($C655, Demand!$B$9:$B$1040,0))</f>
        <v>123.95614583333332</v>
      </c>
      <c r="V655" s="175">
        <f>Assumptions!$G$55*Assumptions!$G$46*INDEX(Demand!V$9:V$1040, MATCH($C655, Demand!$B$9:$B$1040,0))</f>
        <v>123.95614583333332</v>
      </c>
      <c r="W655" s="175">
        <f>Assumptions!$G$55*Assumptions!$G$46*INDEX(Demand!W$9:W$1040, MATCH($C655, Demand!$B$9:$B$1040,0))</f>
        <v>123.95614583333332</v>
      </c>
      <c r="X655" s="175">
        <f>Assumptions!$G$55*Assumptions!$G$46*INDEX(Demand!X$9:X$1040, MATCH($C655, Demand!$B$9:$B$1040,0))</f>
        <v>123.95614583333332</v>
      </c>
    </row>
    <row r="656" spans="2:24" s="1" customFormat="1" x14ac:dyDescent="0.2">
      <c r="B656" s="220">
        <f>'Span data'!B657</f>
        <v>10496492</v>
      </c>
      <c r="C656" s="169" t="str">
        <f>'Span data'!C657</f>
        <v>GHP021</v>
      </c>
      <c r="D656" s="162"/>
      <c r="E656" s="175">
        <f>Assumptions!$G$55*Assumptions!$G$46*INDEX(Demand!E$9:E$1040, MATCH($C656, Demand!$B$9:$B$1040,0))</f>
        <v>95.576979166666661</v>
      </c>
      <c r="F656" s="175">
        <f>Assumptions!$G$55*Assumptions!$G$46*INDEX(Demand!F$9:F$1040, MATCH($C656, Demand!$B$9:$B$1040,0))</f>
        <v>98.313541666666652</v>
      </c>
      <c r="G656" s="175">
        <f>Assumptions!$G$55*Assumptions!$G$46*INDEX(Demand!G$9:G$1040, MATCH($C656, Demand!$B$9:$B$1040,0))</f>
        <v>101.55687499999999</v>
      </c>
      <c r="H656" s="175">
        <f>Assumptions!$G$55*Assumptions!$G$46*INDEX(Demand!H$9:H$1040, MATCH($C656, Demand!$B$9:$B$1040,0))</f>
        <v>104.39479166666666</v>
      </c>
      <c r="I656" s="175">
        <f>Assumptions!$G$55*Assumptions!$G$46*INDEX(Demand!I$9:I$1040, MATCH($C656, Demand!$B$9:$B$1040,0))</f>
        <v>106.52322916666665</v>
      </c>
      <c r="J656" s="175">
        <f>Assumptions!$G$55*Assumptions!$G$46*INDEX(Demand!J$9:J$1040, MATCH($C656, Demand!$B$9:$B$1040,0))</f>
        <v>108.95572916666666</v>
      </c>
      <c r="K656" s="175">
        <f>Assumptions!$G$55*Assumptions!$G$46*INDEX(Demand!K$9:K$1040, MATCH($C656, Demand!$B$9:$B$1040,0))</f>
        <v>112.90854166666666</v>
      </c>
      <c r="L656" s="175">
        <f>Assumptions!$G$55*Assumptions!$G$46*INDEX(Demand!L$9:L$1040, MATCH($C656, Demand!$B$9:$B$1040,0))</f>
        <v>117.26677083333333</v>
      </c>
      <c r="M656" s="175">
        <f>Assumptions!$G$55*Assumptions!$G$46*INDEX(Demand!M$9:M$1040, MATCH($C656, Demand!$B$9:$B$1040,0))</f>
        <v>120.61145833333333</v>
      </c>
      <c r="N656" s="175">
        <f>Assumptions!$G$55*Assumptions!$G$46*INDEX(Demand!N$9:N$1040, MATCH($C656, Demand!$B$9:$B$1040,0))</f>
        <v>120.61145833333333</v>
      </c>
      <c r="O656" s="175">
        <f>Assumptions!$G$55*Assumptions!$G$46*INDEX(Demand!O$9:O$1040, MATCH($C656, Demand!$B$9:$B$1040,0))</f>
        <v>120.61145833333333</v>
      </c>
      <c r="P656" s="175">
        <f>Assumptions!$G$55*Assumptions!$G$46*INDEX(Demand!P$9:P$1040, MATCH($C656, Demand!$B$9:$B$1040,0))</f>
        <v>120.61145833333333</v>
      </c>
      <c r="Q656" s="175">
        <f>Assumptions!$G$55*Assumptions!$G$46*INDEX(Demand!Q$9:Q$1040, MATCH($C656, Demand!$B$9:$B$1040,0))</f>
        <v>120.61145833333333</v>
      </c>
      <c r="R656" s="175">
        <f>Assumptions!$G$55*Assumptions!$G$46*INDEX(Demand!R$9:R$1040, MATCH($C656, Demand!$B$9:$B$1040,0))</f>
        <v>120.61145833333333</v>
      </c>
      <c r="S656" s="175">
        <f>Assumptions!$G$55*Assumptions!$G$46*INDEX(Demand!S$9:S$1040, MATCH($C656, Demand!$B$9:$B$1040,0))</f>
        <v>120.61145833333333</v>
      </c>
      <c r="T656" s="175">
        <f>Assumptions!$G$55*Assumptions!$G$46*INDEX(Demand!T$9:T$1040, MATCH($C656, Demand!$B$9:$B$1040,0))</f>
        <v>120.61145833333333</v>
      </c>
      <c r="U656" s="175">
        <f>Assumptions!$G$55*Assumptions!$G$46*INDEX(Demand!U$9:U$1040, MATCH($C656, Demand!$B$9:$B$1040,0))</f>
        <v>120.61145833333333</v>
      </c>
      <c r="V656" s="175">
        <f>Assumptions!$G$55*Assumptions!$G$46*INDEX(Demand!V$9:V$1040, MATCH($C656, Demand!$B$9:$B$1040,0))</f>
        <v>120.61145833333333</v>
      </c>
      <c r="W656" s="175">
        <f>Assumptions!$G$55*Assumptions!$G$46*INDEX(Demand!W$9:W$1040, MATCH($C656, Demand!$B$9:$B$1040,0))</f>
        <v>120.61145833333333</v>
      </c>
      <c r="X656" s="175">
        <f>Assumptions!$G$55*Assumptions!$G$46*INDEX(Demand!X$9:X$1040, MATCH($C656, Demand!$B$9:$B$1040,0))</f>
        <v>120.61145833333333</v>
      </c>
    </row>
    <row r="657" spans="2:24" s="1" customFormat="1" x14ac:dyDescent="0.2">
      <c r="B657" s="220">
        <f>'Span data'!B658</f>
        <v>10496504</v>
      </c>
      <c r="C657" s="169" t="str">
        <f>'Span data'!C658</f>
        <v>GHP021</v>
      </c>
      <c r="D657" s="162"/>
      <c r="E657" s="175">
        <f>Assumptions!$G$55*Assumptions!$G$46*INDEX(Demand!E$9:E$1040, MATCH($C657, Demand!$B$9:$B$1040,0))</f>
        <v>95.576979166666661</v>
      </c>
      <c r="F657" s="175">
        <f>Assumptions!$G$55*Assumptions!$G$46*INDEX(Demand!F$9:F$1040, MATCH($C657, Demand!$B$9:$B$1040,0))</f>
        <v>98.313541666666652</v>
      </c>
      <c r="G657" s="175">
        <f>Assumptions!$G$55*Assumptions!$G$46*INDEX(Demand!G$9:G$1040, MATCH($C657, Demand!$B$9:$B$1040,0))</f>
        <v>101.55687499999999</v>
      </c>
      <c r="H657" s="175">
        <f>Assumptions!$G$55*Assumptions!$G$46*INDEX(Demand!H$9:H$1040, MATCH($C657, Demand!$B$9:$B$1040,0))</f>
        <v>104.39479166666666</v>
      </c>
      <c r="I657" s="175">
        <f>Assumptions!$G$55*Assumptions!$G$46*INDEX(Demand!I$9:I$1040, MATCH($C657, Demand!$B$9:$B$1040,0))</f>
        <v>106.52322916666665</v>
      </c>
      <c r="J657" s="175">
        <f>Assumptions!$G$55*Assumptions!$G$46*INDEX(Demand!J$9:J$1040, MATCH($C657, Demand!$B$9:$B$1040,0))</f>
        <v>108.95572916666666</v>
      </c>
      <c r="K657" s="175">
        <f>Assumptions!$G$55*Assumptions!$G$46*INDEX(Demand!K$9:K$1040, MATCH($C657, Demand!$B$9:$B$1040,0))</f>
        <v>112.90854166666666</v>
      </c>
      <c r="L657" s="175">
        <f>Assumptions!$G$55*Assumptions!$G$46*INDEX(Demand!L$9:L$1040, MATCH($C657, Demand!$B$9:$B$1040,0))</f>
        <v>117.26677083333333</v>
      </c>
      <c r="M657" s="175">
        <f>Assumptions!$G$55*Assumptions!$G$46*INDEX(Demand!M$9:M$1040, MATCH($C657, Demand!$B$9:$B$1040,0))</f>
        <v>120.61145833333333</v>
      </c>
      <c r="N657" s="175">
        <f>Assumptions!$G$55*Assumptions!$G$46*INDEX(Demand!N$9:N$1040, MATCH($C657, Demand!$B$9:$B$1040,0))</f>
        <v>120.61145833333333</v>
      </c>
      <c r="O657" s="175">
        <f>Assumptions!$G$55*Assumptions!$G$46*INDEX(Demand!O$9:O$1040, MATCH($C657, Demand!$B$9:$B$1040,0))</f>
        <v>120.61145833333333</v>
      </c>
      <c r="P657" s="175">
        <f>Assumptions!$G$55*Assumptions!$G$46*INDEX(Demand!P$9:P$1040, MATCH($C657, Demand!$B$9:$B$1040,0))</f>
        <v>120.61145833333333</v>
      </c>
      <c r="Q657" s="175">
        <f>Assumptions!$G$55*Assumptions!$G$46*INDEX(Demand!Q$9:Q$1040, MATCH($C657, Demand!$B$9:$B$1040,0))</f>
        <v>120.61145833333333</v>
      </c>
      <c r="R657" s="175">
        <f>Assumptions!$G$55*Assumptions!$G$46*INDEX(Demand!R$9:R$1040, MATCH($C657, Demand!$B$9:$B$1040,0))</f>
        <v>120.61145833333333</v>
      </c>
      <c r="S657" s="175">
        <f>Assumptions!$G$55*Assumptions!$G$46*INDEX(Demand!S$9:S$1040, MATCH($C657, Demand!$B$9:$B$1040,0))</f>
        <v>120.61145833333333</v>
      </c>
      <c r="T657" s="175">
        <f>Assumptions!$G$55*Assumptions!$G$46*INDEX(Demand!T$9:T$1040, MATCH($C657, Demand!$B$9:$B$1040,0))</f>
        <v>120.61145833333333</v>
      </c>
      <c r="U657" s="175">
        <f>Assumptions!$G$55*Assumptions!$G$46*INDEX(Demand!U$9:U$1040, MATCH($C657, Demand!$B$9:$B$1040,0))</f>
        <v>120.61145833333333</v>
      </c>
      <c r="V657" s="175">
        <f>Assumptions!$G$55*Assumptions!$G$46*INDEX(Demand!V$9:V$1040, MATCH($C657, Demand!$B$9:$B$1040,0))</f>
        <v>120.61145833333333</v>
      </c>
      <c r="W657" s="175">
        <f>Assumptions!$G$55*Assumptions!$G$46*INDEX(Demand!W$9:W$1040, MATCH($C657, Demand!$B$9:$B$1040,0))</f>
        <v>120.61145833333333</v>
      </c>
      <c r="X657" s="175">
        <f>Assumptions!$G$55*Assumptions!$G$46*INDEX(Demand!X$9:X$1040, MATCH($C657, Demand!$B$9:$B$1040,0))</f>
        <v>120.61145833333333</v>
      </c>
    </row>
    <row r="658" spans="2:24" s="1" customFormat="1" x14ac:dyDescent="0.2">
      <c r="B658" s="220">
        <f>'Span data'!B659</f>
        <v>10496512</v>
      </c>
      <c r="C658" s="169" t="str">
        <f>'Span data'!C659</f>
        <v>CLC006</v>
      </c>
      <c r="D658" s="162"/>
      <c r="E658" s="175">
        <f>Assumptions!$G$55*Assumptions!$G$46*INDEX(Demand!E$9:E$1040, MATCH($C658, Demand!$B$9:$B$1040,0))</f>
        <v>124.46291666666663</v>
      </c>
      <c r="F658" s="175">
        <f>Assumptions!$G$55*Assumptions!$G$46*INDEX(Demand!F$9:F$1040, MATCH($C658, Demand!$B$9:$B$1040,0))</f>
        <v>124.46291666666663</v>
      </c>
      <c r="G658" s="175">
        <f>Assumptions!$G$55*Assumptions!$G$46*INDEX(Demand!G$9:G$1040, MATCH($C658, Demand!$B$9:$B$1040,0))</f>
        <v>124.66562499999998</v>
      </c>
      <c r="H658" s="175">
        <f>Assumptions!$G$55*Assumptions!$G$46*INDEX(Demand!H$9:H$1040, MATCH($C658, Demand!$B$9:$B$1040,0))</f>
        <v>124.86833333333331</v>
      </c>
      <c r="I658" s="175">
        <f>Assumptions!$G$55*Assumptions!$G$46*INDEX(Demand!I$9:I$1040, MATCH($C658, Demand!$B$9:$B$1040,0))</f>
        <v>124.66562499999998</v>
      </c>
      <c r="J658" s="175">
        <f>Assumptions!$G$55*Assumptions!$G$46*INDEX(Demand!J$9:J$1040, MATCH($C658, Demand!$B$9:$B$1040,0))</f>
        <v>124.36156249999998</v>
      </c>
      <c r="K658" s="175">
        <f>Assumptions!$G$55*Assumptions!$G$46*INDEX(Demand!K$9:K$1040, MATCH($C658, Demand!$B$9:$B$1040,0))</f>
        <v>124.76697916666664</v>
      </c>
      <c r="L658" s="175">
        <f>Assumptions!$G$55*Assumptions!$G$46*INDEX(Demand!L$9:L$1040, MATCH($C658, Demand!$B$9:$B$1040,0))</f>
        <v>125.17239583333333</v>
      </c>
      <c r="M658" s="175">
        <f>Assumptions!$G$55*Assumptions!$G$46*INDEX(Demand!M$9:M$1040, MATCH($C658, Demand!$B$9:$B$1040,0))</f>
        <v>125.37510416666663</v>
      </c>
      <c r="N658" s="175">
        <f>Assumptions!$G$55*Assumptions!$G$46*INDEX(Demand!N$9:N$1040, MATCH($C658, Demand!$B$9:$B$1040,0))</f>
        <v>125.37510416666663</v>
      </c>
      <c r="O658" s="175">
        <f>Assumptions!$G$55*Assumptions!$G$46*INDEX(Demand!O$9:O$1040, MATCH($C658, Demand!$B$9:$B$1040,0))</f>
        <v>125.37510416666663</v>
      </c>
      <c r="P658" s="175">
        <f>Assumptions!$G$55*Assumptions!$G$46*INDEX(Demand!P$9:P$1040, MATCH($C658, Demand!$B$9:$B$1040,0))</f>
        <v>125.37510416666663</v>
      </c>
      <c r="Q658" s="175">
        <f>Assumptions!$G$55*Assumptions!$G$46*INDEX(Demand!Q$9:Q$1040, MATCH($C658, Demand!$B$9:$B$1040,0))</f>
        <v>125.37510416666663</v>
      </c>
      <c r="R658" s="175">
        <f>Assumptions!$G$55*Assumptions!$G$46*INDEX(Demand!R$9:R$1040, MATCH($C658, Demand!$B$9:$B$1040,0))</f>
        <v>125.37510416666663</v>
      </c>
      <c r="S658" s="175">
        <f>Assumptions!$G$55*Assumptions!$G$46*INDEX(Demand!S$9:S$1040, MATCH($C658, Demand!$B$9:$B$1040,0))</f>
        <v>125.37510416666663</v>
      </c>
      <c r="T658" s="175">
        <f>Assumptions!$G$55*Assumptions!$G$46*INDEX(Demand!T$9:T$1040, MATCH($C658, Demand!$B$9:$B$1040,0))</f>
        <v>125.37510416666663</v>
      </c>
      <c r="U658" s="175">
        <f>Assumptions!$G$55*Assumptions!$G$46*INDEX(Demand!U$9:U$1040, MATCH($C658, Demand!$B$9:$B$1040,0))</f>
        <v>125.37510416666663</v>
      </c>
      <c r="V658" s="175">
        <f>Assumptions!$G$55*Assumptions!$G$46*INDEX(Demand!V$9:V$1040, MATCH($C658, Demand!$B$9:$B$1040,0))</f>
        <v>125.37510416666663</v>
      </c>
      <c r="W658" s="175">
        <f>Assumptions!$G$55*Assumptions!$G$46*INDEX(Demand!W$9:W$1040, MATCH($C658, Demand!$B$9:$B$1040,0))</f>
        <v>125.37510416666663</v>
      </c>
      <c r="X658" s="175">
        <f>Assumptions!$G$55*Assumptions!$G$46*INDEX(Demand!X$9:X$1040, MATCH($C658, Demand!$B$9:$B$1040,0))</f>
        <v>125.37510416666663</v>
      </c>
    </row>
    <row r="659" spans="2:24" s="1" customFormat="1" x14ac:dyDescent="0.2">
      <c r="B659" s="220">
        <f>'Span data'!B660</f>
        <v>10497201</v>
      </c>
      <c r="C659" s="169" t="str">
        <f>'Span data'!C660</f>
        <v>CLC006</v>
      </c>
      <c r="D659" s="162"/>
      <c r="E659" s="175">
        <f>Assumptions!$G$55*Assumptions!$G$46*INDEX(Demand!E$9:E$1040, MATCH($C659, Demand!$B$9:$B$1040,0))</f>
        <v>124.46291666666663</v>
      </c>
      <c r="F659" s="175">
        <f>Assumptions!$G$55*Assumptions!$G$46*INDEX(Demand!F$9:F$1040, MATCH($C659, Demand!$B$9:$B$1040,0))</f>
        <v>124.46291666666663</v>
      </c>
      <c r="G659" s="175">
        <f>Assumptions!$G$55*Assumptions!$G$46*INDEX(Demand!G$9:G$1040, MATCH($C659, Demand!$B$9:$B$1040,0))</f>
        <v>124.66562499999998</v>
      </c>
      <c r="H659" s="175">
        <f>Assumptions!$G$55*Assumptions!$G$46*INDEX(Demand!H$9:H$1040, MATCH($C659, Demand!$B$9:$B$1040,0))</f>
        <v>124.86833333333331</v>
      </c>
      <c r="I659" s="175">
        <f>Assumptions!$G$55*Assumptions!$G$46*INDEX(Demand!I$9:I$1040, MATCH($C659, Demand!$B$9:$B$1040,0))</f>
        <v>124.66562499999998</v>
      </c>
      <c r="J659" s="175">
        <f>Assumptions!$G$55*Assumptions!$G$46*INDEX(Demand!J$9:J$1040, MATCH($C659, Demand!$B$9:$B$1040,0))</f>
        <v>124.36156249999998</v>
      </c>
      <c r="K659" s="175">
        <f>Assumptions!$G$55*Assumptions!$G$46*INDEX(Demand!K$9:K$1040, MATCH($C659, Demand!$B$9:$B$1040,0))</f>
        <v>124.76697916666664</v>
      </c>
      <c r="L659" s="175">
        <f>Assumptions!$G$55*Assumptions!$G$46*INDEX(Demand!L$9:L$1040, MATCH($C659, Demand!$B$9:$B$1040,0))</f>
        <v>125.17239583333333</v>
      </c>
      <c r="M659" s="175">
        <f>Assumptions!$G$55*Assumptions!$G$46*INDEX(Demand!M$9:M$1040, MATCH($C659, Demand!$B$9:$B$1040,0))</f>
        <v>125.37510416666663</v>
      </c>
      <c r="N659" s="175">
        <f>Assumptions!$G$55*Assumptions!$G$46*INDEX(Demand!N$9:N$1040, MATCH($C659, Demand!$B$9:$B$1040,0))</f>
        <v>125.37510416666663</v>
      </c>
      <c r="O659" s="175">
        <f>Assumptions!$G$55*Assumptions!$G$46*INDEX(Demand!O$9:O$1040, MATCH($C659, Demand!$B$9:$B$1040,0))</f>
        <v>125.37510416666663</v>
      </c>
      <c r="P659" s="175">
        <f>Assumptions!$G$55*Assumptions!$G$46*INDEX(Demand!P$9:P$1040, MATCH($C659, Demand!$B$9:$B$1040,0))</f>
        <v>125.37510416666663</v>
      </c>
      <c r="Q659" s="175">
        <f>Assumptions!$G$55*Assumptions!$G$46*INDEX(Demand!Q$9:Q$1040, MATCH($C659, Demand!$B$9:$B$1040,0))</f>
        <v>125.37510416666663</v>
      </c>
      <c r="R659" s="175">
        <f>Assumptions!$G$55*Assumptions!$G$46*INDEX(Demand!R$9:R$1040, MATCH($C659, Demand!$B$9:$B$1040,0))</f>
        <v>125.37510416666663</v>
      </c>
      <c r="S659" s="175">
        <f>Assumptions!$G$55*Assumptions!$G$46*INDEX(Demand!S$9:S$1040, MATCH($C659, Demand!$B$9:$B$1040,0))</f>
        <v>125.37510416666663</v>
      </c>
      <c r="T659" s="175">
        <f>Assumptions!$G$55*Assumptions!$G$46*INDEX(Demand!T$9:T$1040, MATCH($C659, Demand!$B$9:$B$1040,0))</f>
        <v>125.37510416666663</v>
      </c>
      <c r="U659" s="175">
        <f>Assumptions!$G$55*Assumptions!$G$46*INDEX(Demand!U$9:U$1040, MATCH($C659, Demand!$B$9:$B$1040,0))</f>
        <v>125.37510416666663</v>
      </c>
      <c r="V659" s="175">
        <f>Assumptions!$G$55*Assumptions!$G$46*INDEX(Demand!V$9:V$1040, MATCH($C659, Demand!$B$9:$B$1040,0))</f>
        <v>125.37510416666663</v>
      </c>
      <c r="W659" s="175">
        <f>Assumptions!$G$55*Assumptions!$G$46*INDEX(Demand!W$9:W$1040, MATCH($C659, Demand!$B$9:$B$1040,0))</f>
        <v>125.37510416666663</v>
      </c>
      <c r="X659" s="175">
        <f>Assumptions!$G$55*Assumptions!$G$46*INDEX(Demand!X$9:X$1040, MATCH($C659, Demand!$B$9:$B$1040,0))</f>
        <v>125.37510416666663</v>
      </c>
    </row>
    <row r="660" spans="2:24" s="1" customFormat="1" x14ac:dyDescent="0.2">
      <c r="B660" s="220">
        <f>'Span data'!B661</f>
        <v>10497202</v>
      </c>
      <c r="C660" s="169" t="str">
        <f>'Span data'!C661</f>
        <v>CLC006</v>
      </c>
      <c r="D660" s="162"/>
      <c r="E660" s="175">
        <f>Assumptions!$G$55*Assumptions!$G$46*INDEX(Demand!E$9:E$1040, MATCH($C660, Demand!$B$9:$B$1040,0))</f>
        <v>124.46291666666663</v>
      </c>
      <c r="F660" s="175">
        <f>Assumptions!$G$55*Assumptions!$G$46*INDEX(Demand!F$9:F$1040, MATCH($C660, Demand!$B$9:$B$1040,0))</f>
        <v>124.46291666666663</v>
      </c>
      <c r="G660" s="175">
        <f>Assumptions!$G$55*Assumptions!$G$46*INDEX(Demand!G$9:G$1040, MATCH($C660, Demand!$B$9:$B$1040,0))</f>
        <v>124.66562499999998</v>
      </c>
      <c r="H660" s="175">
        <f>Assumptions!$G$55*Assumptions!$G$46*INDEX(Demand!H$9:H$1040, MATCH($C660, Demand!$B$9:$B$1040,0))</f>
        <v>124.86833333333331</v>
      </c>
      <c r="I660" s="175">
        <f>Assumptions!$G$55*Assumptions!$G$46*INDEX(Demand!I$9:I$1040, MATCH($C660, Demand!$B$9:$B$1040,0))</f>
        <v>124.66562499999998</v>
      </c>
      <c r="J660" s="175">
        <f>Assumptions!$G$55*Assumptions!$G$46*INDEX(Demand!J$9:J$1040, MATCH($C660, Demand!$B$9:$B$1040,0))</f>
        <v>124.36156249999998</v>
      </c>
      <c r="K660" s="175">
        <f>Assumptions!$G$55*Assumptions!$G$46*INDEX(Demand!K$9:K$1040, MATCH($C660, Demand!$B$9:$B$1040,0))</f>
        <v>124.76697916666664</v>
      </c>
      <c r="L660" s="175">
        <f>Assumptions!$G$55*Assumptions!$G$46*INDEX(Demand!L$9:L$1040, MATCH($C660, Demand!$B$9:$B$1040,0))</f>
        <v>125.17239583333333</v>
      </c>
      <c r="M660" s="175">
        <f>Assumptions!$G$55*Assumptions!$G$46*INDEX(Demand!M$9:M$1040, MATCH($C660, Demand!$B$9:$B$1040,0))</f>
        <v>125.37510416666663</v>
      </c>
      <c r="N660" s="175">
        <f>Assumptions!$G$55*Assumptions!$G$46*INDEX(Demand!N$9:N$1040, MATCH($C660, Demand!$B$9:$B$1040,0))</f>
        <v>125.37510416666663</v>
      </c>
      <c r="O660" s="175">
        <f>Assumptions!$G$55*Assumptions!$G$46*INDEX(Demand!O$9:O$1040, MATCH($C660, Demand!$B$9:$B$1040,0))</f>
        <v>125.37510416666663</v>
      </c>
      <c r="P660" s="175">
        <f>Assumptions!$G$55*Assumptions!$G$46*INDEX(Demand!P$9:P$1040, MATCH($C660, Demand!$B$9:$B$1040,0))</f>
        <v>125.37510416666663</v>
      </c>
      <c r="Q660" s="175">
        <f>Assumptions!$G$55*Assumptions!$G$46*INDEX(Demand!Q$9:Q$1040, MATCH($C660, Demand!$B$9:$B$1040,0))</f>
        <v>125.37510416666663</v>
      </c>
      <c r="R660" s="175">
        <f>Assumptions!$G$55*Assumptions!$G$46*INDEX(Demand!R$9:R$1040, MATCH($C660, Demand!$B$9:$B$1040,0))</f>
        <v>125.37510416666663</v>
      </c>
      <c r="S660" s="175">
        <f>Assumptions!$G$55*Assumptions!$G$46*INDEX(Demand!S$9:S$1040, MATCH($C660, Demand!$B$9:$B$1040,0))</f>
        <v>125.37510416666663</v>
      </c>
      <c r="T660" s="175">
        <f>Assumptions!$G$55*Assumptions!$G$46*INDEX(Demand!T$9:T$1040, MATCH($C660, Demand!$B$9:$B$1040,0))</f>
        <v>125.37510416666663</v>
      </c>
      <c r="U660" s="175">
        <f>Assumptions!$G$55*Assumptions!$G$46*INDEX(Demand!U$9:U$1040, MATCH($C660, Demand!$B$9:$B$1040,0))</f>
        <v>125.37510416666663</v>
      </c>
      <c r="V660" s="175">
        <f>Assumptions!$G$55*Assumptions!$G$46*INDEX(Demand!V$9:V$1040, MATCH($C660, Demand!$B$9:$B$1040,0))</f>
        <v>125.37510416666663</v>
      </c>
      <c r="W660" s="175">
        <f>Assumptions!$G$55*Assumptions!$G$46*INDEX(Demand!W$9:W$1040, MATCH($C660, Demand!$B$9:$B$1040,0))</f>
        <v>125.37510416666663</v>
      </c>
      <c r="X660" s="175">
        <f>Assumptions!$G$55*Assumptions!$G$46*INDEX(Demand!X$9:X$1040, MATCH($C660, Demand!$B$9:$B$1040,0))</f>
        <v>125.37510416666663</v>
      </c>
    </row>
    <row r="661" spans="2:24" s="1" customFormat="1" x14ac:dyDescent="0.2">
      <c r="B661" s="220">
        <f>'Span data'!B662</f>
        <v>10497203</v>
      </c>
      <c r="C661" s="169" t="str">
        <f>'Span data'!C662</f>
        <v>CLC006</v>
      </c>
      <c r="D661" s="162"/>
      <c r="E661" s="175">
        <f>Assumptions!$G$55*Assumptions!$G$46*INDEX(Demand!E$9:E$1040, MATCH($C661, Demand!$B$9:$B$1040,0))</f>
        <v>124.46291666666663</v>
      </c>
      <c r="F661" s="175">
        <f>Assumptions!$G$55*Assumptions!$G$46*INDEX(Demand!F$9:F$1040, MATCH($C661, Demand!$B$9:$B$1040,0))</f>
        <v>124.46291666666663</v>
      </c>
      <c r="G661" s="175">
        <f>Assumptions!$G$55*Assumptions!$G$46*INDEX(Demand!G$9:G$1040, MATCH($C661, Demand!$B$9:$B$1040,0))</f>
        <v>124.66562499999998</v>
      </c>
      <c r="H661" s="175">
        <f>Assumptions!$G$55*Assumptions!$G$46*INDEX(Demand!H$9:H$1040, MATCH($C661, Demand!$B$9:$B$1040,0))</f>
        <v>124.86833333333331</v>
      </c>
      <c r="I661" s="175">
        <f>Assumptions!$G$55*Assumptions!$G$46*INDEX(Demand!I$9:I$1040, MATCH($C661, Demand!$B$9:$B$1040,0))</f>
        <v>124.66562499999998</v>
      </c>
      <c r="J661" s="175">
        <f>Assumptions!$G$55*Assumptions!$G$46*INDEX(Demand!J$9:J$1040, MATCH($C661, Demand!$B$9:$B$1040,0))</f>
        <v>124.36156249999998</v>
      </c>
      <c r="K661" s="175">
        <f>Assumptions!$G$55*Assumptions!$G$46*INDEX(Demand!K$9:K$1040, MATCH($C661, Demand!$B$9:$B$1040,0))</f>
        <v>124.76697916666664</v>
      </c>
      <c r="L661" s="175">
        <f>Assumptions!$G$55*Assumptions!$G$46*INDEX(Demand!L$9:L$1040, MATCH($C661, Demand!$B$9:$B$1040,0))</f>
        <v>125.17239583333333</v>
      </c>
      <c r="M661" s="175">
        <f>Assumptions!$G$55*Assumptions!$G$46*INDEX(Demand!M$9:M$1040, MATCH($C661, Demand!$B$9:$B$1040,0))</f>
        <v>125.37510416666663</v>
      </c>
      <c r="N661" s="175">
        <f>Assumptions!$G$55*Assumptions!$G$46*INDEX(Demand!N$9:N$1040, MATCH($C661, Demand!$B$9:$B$1040,0))</f>
        <v>125.37510416666663</v>
      </c>
      <c r="O661" s="175">
        <f>Assumptions!$G$55*Assumptions!$G$46*INDEX(Demand!O$9:O$1040, MATCH($C661, Demand!$B$9:$B$1040,0))</f>
        <v>125.37510416666663</v>
      </c>
      <c r="P661" s="175">
        <f>Assumptions!$G$55*Assumptions!$G$46*INDEX(Demand!P$9:P$1040, MATCH($C661, Demand!$B$9:$B$1040,0))</f>
        <v>125.37510416666663</v>
      </c>
      <c r="Q661" s="175">
        <f>Assumptions!$G$55*Assumptions!$G$46*INDEX(Demand!Q$9:Q$1040, MATCH($C661, Demand!$B$9:$B$1040,0))</f>
        <v>125.37510416666663</v>
      </c>
      <c r="R661" s="175">
        <f>Assumptions!$G$55*Assumptions!$G$46*INDEX(Demand!R$9:R$1040, MATCH($C661, Demand!$B$9:$B$1040,0))</f>
        <v>125.37510416666663</v>
      </c>
      <c r="S661" s="175">
        <f>Assumptions!$G$55*Assumptions!$G$46*INDEX(Demand!S$9:S$1040, MATCH($C661, Demand!$B$9:$B$1040,0))</f>
        <v>125.37510416666663</v>
      </c>
      <c r="T661" s="175">
        <f>Assumptions!$G$55*Assumptions!$G$46*INDEX(Demand!T$9:T$1040, MATCH($C661, Demand!$B$9:$B$1040,0))</f>
        <v>125.37510416666663</v>
      </c>
      <c r="U661" s="175">
        <f>Assumptions!$G$55*Assumptions!$G$46*INDEX(Demand!U$9:U$1040, MATCH($C661, Demand!$B$9:$B$1040,0))</f>
        <v>125.37510416666663</v>
      </c>
      <c r="V661" s="175">
        <f>Assumptions!$G$55*Assumptions!$G$46*INDEX(Demand!V$9:V$1040, MATCH($C661, Demand!$B$9:$B$1040,0))</f>
        <v>125.37510416666663</v>
      </c>
      <c r="W661" s="175">
        <f>Assumptions!$G$55*Assumptions!$G$46*INDEX(Demand!W$9:W$1040, MATCH($C661, Demand!$B$9:$B$1040,0))</f>
        <v>125.37510416666663</v>
      </c>
      <c r="X661" s="175">
        <f>Assumptions!$G$55*Assumptions!$G$46*INDEX(Demand!X$9:X$1040, MATCH($C661, Demand!$B$9:$B$1040,0))</f>
        <v>125.37510416666663</v>
      </c>
    </row>
    <row r="662" spans="2:24" s="1" customFormat="1" x14ac:dyDescent="0.2">
      <c r="B662" s="220">
        <f>'Span data'!B663</f>
        <v>10497204</v>
      </c>
      <c r="C662" s="169" t="str">
        <f>'Span data'!C663</f>
        <v>CLC006</v>
      </c>
      <c r="D662" s="162"/>
      <c r="E662" s="175">
        <f>Assumptions!$G$55*Assumptions!$G$46*INDEX(Demand!E$9:E$1040, MATCH($C662, Demand!$B$9:$B$1040,0))</f>
        <v>124.46291666666663</v>
      </c>
      <c r="F662" s="175">
        <f>Assumptions!$G$55*Assumptions!$G$46*INDEX(Demand!F$9:F$1040, MATCH($C662, Demand!$B$9:$B$1040,0))</f>
        <v>124.46291666666663</v>
      </c>
      <c r="G662" s="175">
        <f>Assumptions!$G$55*Assumptions!$G$46*INDEX(Demand!G$9:G$1040, MATCH($C662, Demand!$B$9:$B$1040,0))</f>
        <v>124.66562499999998</v>
      </c>
      <c r="H662" s="175">
        <f>Assumptions!$G$55*Assumptions!$G$46*INDEX(Demand!H$9:H$1040, MATCH($C662, Demand!$B$9:$B$1040,0))</f>
        <v>124.86833333333331</v>
      </c>
      <c r="I662" s="175">
        <f>Assumptions!$G$55*Assumptions!$G$46*INDEX(Demand!I$9:I$1040, MATCH($C662, Demand!$B$9:$B$1040,0))</f>
        <v>124.66562499999998</v>
      </c>
      <c r="J662" s="175">
        <f>Assumptions!$G$55*Assumptions!$G$46*INDEX(Demand!J$9:J$1040, MATCH($C662, Demand!$B$9:$B$1040,0))</f>
        <v>124.36156249999998</v>
      </c>
      <c r="K662" s="175">
        <f>Assumptions!$G$55*Assumptions!$G$46*INDEX(Demand!K$9:K$1040, MATCH($C662, Demand!$B$9:$B$1040,0))</f>
        <v>124.76697916666664</v>
      </c>
      <c r="L662" s="175">
        <f>Assumptions!$G$55*Assumptions!$G$46*INDEX(Demand!L$9:L$1040, MATCH($C662, Demand!$B$9:$B$1040,0))</f>
        <v>125.17239583333333</v>
      </c>
      <c r="M662" s="175">
        <f>Assumptions!$G$55*Assumptions!$G$46*INDEX(Demand!M$9:M$1040, MATCH($C662, Demand!$B$9:$B$1040,0))</f>
        <v>125.37510416666663</v>
      </c>
      <c r="N662" s="175">
        <f>Assumptions!$G$55*Assumptions!$G$46*INDEX(Demand!N$9:N$1040, MATCH($C662, Demand!$B$9:$B$1040,0))</f>
        <v>125.37510416666663</v>
      </c>
      <c r="O662" s="175">
        <f>Assumptions!$G$55*Assumptions!$G$46*INDEX(Demand!O$9:O$1040, MATCH($C662, Demand!$B$9:$B$1040,0))</f>
        <v>125.37510416666663</v>
      </c>
      <c r="P662" s="175">
        <f>Assumptions!$G$55*Assumptions!$G$46*INDEX(Demand!P$9:P$1040, MATCH($C662, Demand!$B$9:$B$1040,0))</f>
        <v>125.37510416666663</v>
      </c>
      <c r="Q662" s="175">
        <f>Assumptions!$G$55*Assumptions!$G$46*INDEX(Demand!Q$9:Q$1040, MATCH($C662, Demand!$B$9:$B$1040,0))</f>
        <v>125.37510416666663</v>
      </c>
      <c r="R662" s="175">
        <f>Assumptions!$G$55*Assumptions!$G$46*INDEX(Demand!R$9:R$1040, MATCH($C662, Demand!$B$9:$B$1040,0))</f>
        <v>125.37510416666663</v>
      </c>
      <c r="S662" s="175">
        <f>Assumptions!$G$55*Assumptions!$G$46*INDEX(Demand!S$9:S$1040, MATCH($C662, Demand!$B$9:$B$1040,0))</f>
        <v>125.37510416666663</v>
      </c>
      <c r="T662" s="175">
        <f>Assumptions!$G$55*Assumptions!$G$46*INDEX(Demand!T$9:T$1040, MATCH($C662, Demand!$B$9:$B$1040,0))</f>
        <v>125.37510416666663</v>
      </c>
      <c r="U662" s="175">
        <f>Assumptions!$G$55*Assumptions!$G$46*INDEX(Demand!U$9:U$1040, MATCH($C662, Demand!$B$9:$B$1040,0))</f>
        <v>125.37510416666663</v>
      </c>
      <c r="V662" s="175">
        <f>Assumptions!$G$55*Assumptions!$G$46*INDEX(Demand!V$9:V$1040, MATCH($C662, Demand!$B$9:$B$1040,0))</f>
        <v>125.37510416666663</v>
      </c>
      <c r="W662" s="175">
        <f>Assumptions!$G$55*Assumptions!$G$46*INDEX(Demand!W$9:W$1040, MATCH($C662, Demand!$B$9:$B$1040,0))</f>
        <v>125.37510416666663</v>
      </c>
      <c r="X662" s="175">
        <f>Assumptions!$G$55*Assumptions!$G$46*INDEX(Demand!X$9:X$1040, MATCH($C662, Demand!$B$9:$B$1040,0))</f>
        <v>125.37510416666663</v>
      </c>
    </row>
    <row r="663" spans="2:24" s="1" customFormat="1" x14ac:dyDescent="0.2">
      <c r="B663" s="220">
        <f>'Span data'!B664</f>
        <v>10497206</v>
      </c>
      <c r="C663" s="169" t="str">
        <f>'Span data'!C664</f>
        <v>CLC006</v>
      </c>
      <c r="D663" s="162"/>
      <c r="E663" s="175">
        <f>Assumptions!$G$55*Assumptions!$G$46*INDEX(Demand!E$9:E$1040, MATCH($C663, Demand!$B$9:$B$1040,0))</f>
        <v>124.46291666666663</v>
      </c>
      <c r="F663" s="175">
        <f>Assumptions!$G$55*Assumptions!$G$46*INDEX(Demand!F$9:F$1040, MATCH($C663, Demand!$B$9:$B$1040,0))</f>
        <v>124.46291666666663</v>
      </c>
      <c r="G663" s="175">
        <f>Assumptions!$G$55*Assumptions!$G$46*INDEX(Demand!G$9:G$1040, MATCH($C663, Demand!$B$9:$B$1040,0))</f>
        <v>124.66562499999998</v>
      </c>
      <c r="H663" s="175">
        <f>Assumptions!$G$55*Assumptions!$G$46*INDEX(Demand!H$9:H$1040, MATCH($C663, Demand!$B$9:$B$1040,0))</f>
        <v>124.86833333333331</v>
      </c>
      <c r="I663" s="175">
        <f>Assumptions!$G$55*Assumptions!$G$46*INDEX(Demand!I$9:I$1040, MATCH($C663, Demand!$B$9:$B$1040,0))</f>
        <v>124.66562499999998</v>
      </c>
      <c r="J663" s="175">
        <f>Assumptions!$G$55*Assumptions!$G$46*INDEX(Demand!J$9:J$1040, MATCH($C663, Demand!$B$9:$B$1040,0))</f>
        <v>124.36156249999998</v>
      </c>
      <c r="K663" s="175">
        <f>Assumptions!$G$55*Assumptions!$G$46*INDEX(Demand!K$9:K$1040, MATCH($C663, Demand!$B$9:$B$1040,0))</f>
        <v>124.76697916666664</v>
      </c>
      <c r="L663" s="175">
        <f>Assumptions!$G$55*Assumptions!$G$46*INDEX(Demand!L$9:L$1040, MATCH($C663, Demand!$B$9:$B$1040,0))</f>
        <v>125.17239583333333</v>
      </c>
      <c r="M663" s="175">
        <f>Assumptions!$G$55*Assumptions!$G$46*INDEX(Demand!M$9:M$1040, MATCH($C663, Demand!$B$9:$B$1040,0))</f>
        <v>125.37510416666663</v>
      </c>
      <c r="N663" s="175">
        <f>Assumptions!$G$55*Assumptions!$G$46*INDEX(Demand!N$9:N$1040, MATCH($C663, Demand!$B$9:$B$1040,0))</f>
        <v>125.37510416666663</v>
      </c>
      <c r="O663" s="175">
        <f>Assumptions!$G$55*Assumptions!$G$46*INDEX(Demand!O$9:O$1040, MATCH($C663, Demand!$B$9:$B$1040,0))</f>
        <v>125.37510416666663</v>
      </c>
      <c r="P663" s="175">
        <f>Assumptions!$G$55*Assumptions!$G$46*INDEX(Demand!P$9:P$1040, MATCH($C663, Demand!$B$9:$B$1040,0))</f>
        <v>125.37510416666663</v>
      </c>
      <c r="Q663" s="175">
        <f>Assumptions!$G$55*Assumptions!$G$46*INDEX(Demand!Q$9:Q$1040, MATCH($C663, Demand!$B$9:$B$1040,0))</f>
        <v>125.37510416666663</v>
      </c>
      <c r="R663" s="175">
        <f>Assumptions!$G$55*Assumptions!$G$46*INDEX(Demand!R$9:R$1040, MATCH($C663, Demand!$B$9:$B$1040,0))</f>
        <v>125.37510416666663</v>
      </c>
      <c r="S663" s="175">
        <f>Assumptions!$G$55*Assumptions!$G$46*INDEX(Demand!S$9:S$1040, MATCH($C663, Demand!$B$9:$B$1040,0))</f>
        <v>125.37510416666663</v>
      </c>
      <c r="T663" s="175">
        <f>Assumptions!$G$55*Assumptions!$G$46*INDEX(Demand!T$9:T$1040, MATCH($C663, Demand!$B$9:$B$1040,0))</f>
        <v>125.37510416666663</v>
      </c>
      <c r="U663" s="175">
        <f>Assumptions!$G$55*Assumptions!$G$46*INDEX(Demand!U$9:U$1040, MATCH($C663, Demand!$B$9:$B$1040,0))</f>
        <v>125.37510416666663</v>
      </c>
      <c r="V663" s="175">
        <f>Assumptions!$G$55*Assumptions!$G$46*INDEX(Demand!V$9:V$1040, MATCH($C663, Demand!$B$9:$B$1040,0))</f>
        <v>125.37510416666663</v>
      </c>
      <c r="W663" s="175">
        <f>Assumptions!$G$55*Assumptions!$G$46*INDEX(Demand!W$9:W$1040, MATCH($C663, Demand!$B$9:$B$1040,0))</f>
        <v>125.37510416666663</v>
      </c>
      <c r="X663" s="175">
        <f>Assumptions!$G$55*Assumptions!$G$46*INDEX(Demand!X$9:X$1040, MATCH($C663, Demand!$B$9:$B$1040,0))</f>
        <v>125.37510416666663</v>
      </c>
    </row>
    <row r="664" spans="2:24" s="1" customFormat="1" x14ac:dyDescent="0.2">
      <c r="B664" s="220">
        <f>'Span data'!B665</f>
        <v>10500258</v>
      </c>
      <c r="C664" s="169" t="str">
        <f>'Span data'!C665</f>
        <v>CLC013</v>
      </c>
      <c r="D664" s="162"/>
      <c r="E664" s="175">
        <f>Assumptions!$G$55*Assumptions!$G$46*INDEX(Demand!E$9:E$1040, MATCH($C664, Demand!$B$9:$B$1040,0))</f>
        <v>68.61677083333332</v>
      </c>
      <c r="F664" s="175">
        <f>Assumptions!$G$55*Assumptions!$G$46*INDEX(Demand!F$9:F$1040, MATCH($C664, Demand!$B$9:$B$1040,0))</f>
        <v>69.326249999999987</v>
      </c>
      <c r="G664" s="175">
        <f>Assumptions!$G$55*Assumptions!$G$46*INDEX(Demand!G$9:G$1040, MATCH($C664, Demand!$B$9:$B$1040,0))</f>
        <v>70.846562500000005</v>
      </c>
      <c r="H664" s="175">
        <f>Assumptions!$G$55*Assumptions!$G$46*INDEX(Demand!H$9:H$1040, MATCH($C664, Demand!$B$9:$B$1040,0))</f>
        <v>72.164166666666659</v>
      </c>
      <c r="I664" s="175">
        <f>Assumptions!$G$55*Assumptions!$G$46*INDEX(Demand!I$9:I$1040, MATCH($C664, Demand!$B$9:$B$1040,0))</f>
        <v>72.873645833333327</v>
      </c>
      <c r="J664" s="175">
        <f>Assumptions!$G$55*Assumptions!$G$46*INDEX(Demand!J$9:J$1040, MATCH($C664, Demand!$B$9:$B$1040,0))</f>
        <v>73.583124999999995</v>
      </c>
      <c r="K664" s="175">
        <f>Assumptions!$G$55*Assumptions!$G$46*INDEX(Demand!K$9:K$1040, MATCH($C664, Demand!$B$9:$B$1040,0))</f>
        <v>74.39395833333333</v>
      </c>
      <c r="L664" s="175">
        <f>Assumptions!$G$55*Assumptions!$G$46*INDEX(Demand!L$9:L$1040, MATCH($C664, Demand!$B$9:$B$1040,0))</f>
        <v>76.015625</v>
      </c>
      <c r="M664" s="175">
        <f>Assumptions!$G$55*Assumptions!$G$46*INDEX(Demand!M$9:M$1040, MATCH($C664, Demand!$B$9:$B$1040,0))</f>
        <v>76.826458333333335</v>
      </c>
      <c r="N664" s="175">
        <f>Assumptions!$G$55*Assumptions!$G$46*INDEX(Demand!N$9:N$1040, MATCH($C664, Demand!$B$9:$B$1040,0))</f>
        <v>76.826458333333335</v>
      </c>
      <c r="O664" s="175">
        <f>Assumptions!$G$55*Assumptions!$G$46*INDEX(Demand!O$9:O$1040, MATCH($C664, Demand!$B$9:$B$1040,0))</f>
        <v>76.826458333333335</v>
      </c>
      <c r="P664" s="175">
        <f>Assumptions!$G$55*Assumptions!$G$46*INDEX(Demand!P$9:P$1040, MATCH($C664, Demand!$B$9:$B$1040,0))</f>
        <v>76.826458333333335</v>
      </c>
      <c r="Q664" s="175">
        <f>Assumptions!$G$55*Assumptions!$G$46*INDEX(Demand!Q$9:Q$1040, MATCH($C664, Demand!$B$9:$B$1040,0))</f>
        <v>76.826458333333335</v>
      </c>
      <c r="R664" s="175">
        <f>Assumptions!$G$55*Assumptions!$G$46*INDEX(Demand!R$9:R$1040, MATCH($C664, Demand!$B$9:$B$1040,0))</f>
        <v>76.826458333333335</v>
      </c>
      <c r="S664" s="175">
        <f>Assumptions!$G$55*Assumptions!$G$46*INDEX(Demand!S$9:S$1040, MATCH($C664, Demand!$B$9:$B$1040,0))</f>
        <v>76.826458333333335</v>
      </c>
      <c r="T664" s="175">
        <f>Assumptions!$G$55*Assumptions!$G$46*INDEX(Demand!T$9:T$1040, MATCH($C664, Demand!$B$9:$B$1040,0))</f>
        <v>76.826458333333335</v>
      </c>
      <c r="U664" s="175">
        <f>Assumptions!$G$55*Assumptions!$G$46*INDEX(Demand!U$9:U$1040, MATCH($C664, Demand!$B$9:$B$1040,0))</f>
        <v>76.826458333333335</v>
      </c>
      <c r="V664" s="175">
        <f>Assumptions!$G$55*Assumptions!$G$46*INDEX(Demand!V$9:V$1040, MATCH($C664, Demand!$B$9:$B$1040,0))</f>
        <v>76.826458333333335</v>
      </c>
      <c r="W664" s="175">
        <f>Assumptions!$G$55*Assumptions!$G$46*INDEX(Demand!W$9:W$1040, MATCH($C664, Demand!$B$9:$B$1040,0))</f>
        <v>76.826458333333335</v>
      </c>
      <c r="X664" s="175">
        <f>Assumptions!$G$55*Assumptions!$G$46*INDEX(Demand!X$9:X$1040, MATCH($C664, Demand!$B$9:$B$1040,0))</f>
        <v>76.826458333333335</v>
      </c>
    </row>
    <row r="665" spans="2:24" s="1" customFormat="1" x14ac:dyDescent="0.2">
      <c r="B665" s="220">
        <f>'Span data'!B666</f>
        <v>10500737</v>
      </c>
      <c r="C665" s="169" t="str">
        <f>'Span data'!C666</f>
        <v>CLC013</v>
      </c>
      <c r="D665" s="162"/>
      <c r="E665" s="175">
        <f>Assumptions!$G$55*Assumptions!$G$46*INDEX(Demand!E$9:E$1040, MATCH($C665, Demand!$B$9:$B$1040,0))</f>
        <v>68.61677083333332</v>
      </c>
      <c r="F665" s="175">
        <f>Assumptions!$G$55*Assumptions!$G$46*INDEX(Demand!F$9:F$1040, MATCH($C665, Demand!$B$9:$B$1040,0))</f>
        <v>69.326249999999987</v>
      </c>
      <c r="G665" s="175">
        <f>Assumptions!$G$55*Assumptions!$G$46*INDEX(Demand!G$9:G$1040, MATCH($C665, Demand!$B$9:$B$1040,0))</f>
        <v>70.846562500000005</v>
      </c>
      <c r="H665" s="175">
        <f>Assumptions!$G$55*Assumptions!$G$46*INDEX(Demand!H$9:H$1040, MATCH($C665, Demand!$B$9:$B$1040,0))</f>
        <v>72.164166666666659</v>
      </c>
      <c r="I665" s="175">
        <f>Assumptions!$G$55*Assumptions!$G$46*INDEX(Demand!I$9:I$1040, MATCH($C665, Demand!$B$9:$B$1040,0))</f>
        <v>72.873645833333327</v>
      </c>
      <c r="J665" s="175">
        <f>Assumptions!$G$55*Assumptions!$G$46*INDEX(Demand!J$9:J$1040, MATCH($C665, Demand!$B$9:$B$1040,0))</f>
        <v>73.583124999999995</v>
      </c>
      <c r="K665" s="175">
        <f>Assumptions!$G$55*Assumptions!$G$46*INDEX(Demand!K$9:K$1040, MATCH($C665, Demand!$B$9:$B$1040,0))</f>
        <v>74.39395833333333</v>
      </c>
      <c r="L665" s="175">
        <f>Assumptions!$G$55*Assumptions!$G$46*INDEX(Demand!L$9:L$1040, MATCH($C665, Demand!$B$9:$B$1040,0))</f>
        <v>76.015625</v>
      </c>
      <c r="M665" s="175">
        <f>Assumptions!$G$55*Assumptions!$G$46*INDEX(Demand!M$9:M$1040, MATCH($C665, Demand!$B$9:$B$1040,0))</f>
        <v>76.826458333333335</v>
      </c>
      <c r="N665" s="175">
        <f>Assumptions!$G$55*Assumptions!$G$46*INDEX(Demand!N$9:N$1040, MATCH($C665, Demand!$B$9:$B$1040,0))</f>
        <v>76.826458333333335</v>
      </c>
      <c r="O665" s="175">
        <f>Assumptions!$G$55*Assumptions!$G$46*INDEX(Demand!O$9:O$1040, MATCH($C665, Demand!$B$9:$B$1040,0))</f>
        <v>76.826458333333335</v>
      </c>
      <c r="P665" s="175">
        <f>Assumptions!$G$55*Assumptions!$G$46*INDEX(Demand!P$9:P$1040, MATCH($C665, Demand!$B$9:$B$1040,0))</f>
        <v>76.826458333333335</v>
      </c>
      <c r="Q665" s="175">
        <f>Assumptions!$G$55*Assumptions!$G$46*INDEX(Demand!Q$9:Q$1040, MATCH($C665, Demand!$B$9:$B$1040,0))</f>
        <v>76.826458333333335</v>
      </c>
      <c r="R665" s="175">
        <f>Assumptions!$G$55*Assumptions!$G$46*INDEX(Demand!R$9:R$1040, MATCH($C665, Demand!$B$9:$B$1040,0))</f>
        <v>76.826458333333335</v>
      </c>
      <c r="S665" s="175">
        <f>Assumptions!$G$55*Assumptions!$G$46*INDEX(Demand!S$9:S$1040, MATCH($C665, Demand!$B$9:$B$1040,0))</f>
        <v>76.826458333333335</v>
      </c>
      <c r="T665" s="175">
        <f>Assumptions!$G$55*Assumptions!$G$46*INDEX(Demand!T$9:T$1040, MATCH($C665, Demand!$B$9:$B$1040,0))</f>
        <v>76.826458333333335</v>
      </c>
      <c r="U665" s="175">
        <f>Assumptions!$G$55*Assumptions!$G$46*INDEX(Demand!U$9:U$1040, MATCH($C665, Demand!$B$9:$B$1040,0))</f>
        <v>76.826458333333335</v>
      </c>
      <c r="V665" s="175">
        <f>Assumptions!$G$55*Assumptions!$G$46*INDEX(Demand!V$9:V$1040, MATCH($C665, Demand!$B$9:$B$1040,0))</f>
        <v>76.826458333333335</v>
      </c>
      <c r="W665" s="175">
        <f>Assumptions!$G$55*Assumptions!$G$46*INDEX(Demand!W$9:W$1040, MATCH($C665, Demand!$B$9:$B$1040,0))</f>
        <v>76.826458333333335</v>
      </c>
      <c r="X665" s="175">
        <f>Assumptions!$G$55*Assumptions!$G$46*INDEX(Demand!X$9:X$1040, MATCH($C665, Demand!$B$9:$B$1040,0))</f>
        <v>76.826458333333335</v>
      </c>
    </row>
    <row r="666" spans="2:24" s="1" customFormat="1" x14ac:dyDescent="0.2">
      <c r="B666" s="220">
        <f>'Span data'!B667</f>
        <v>10500739</v>
      </c>
      <c r="C666" s="169" t="str">
        <f>'Span data'!C667</f>
        <v>CLC013</v>
      </c>
      <c r="D666" s="162"/>
      <c r="E666" s="175">
        <f>Assumptions!$G$55*Assumptions!$G$46*INDEX(Demand!E$9:E$1040, MATCH($C666, Demand!$B$9:$B$1040,0))</f>
        <v>68.61677083333332</v>
      </c>
      <c r="F666" s="175">
        <f>Assumptions!$G$55*Assumptions!$G$46*INDEX(Demand!F$9:F$1040, MATCH($C666, Demand!$B$9:$B$1040,0))</f>
        <v>69.326249999999987</v>
      </c>
      <c r="G666" s="175">
        <f>Assumptions!$G$55*Assumptions!$G$46*INDEX(Demand!G$9:G$1040, MATCH($C666, Demand!$B$9:$B$1040,0))</f>
        <v>70.846562500000005</v>
      </c>
      <c r="H666" s="175">
        <f>Assumptions!$G$55*Assumptions!$G$46*INDEX(Demand!H$9:H$1040, MATCH($C666, Demand!$B$9:$B$1040,0))</f>
        <v>72.164166666666659</v>
      </c>
      <c r="I666" s="175">
        <f>Assumptions!$G$55*Assumptions!$G$46*INDEX(Demand!I$9:I$1040, MATCH($C666, Demand!$B$9:$B$1040,0))</f>
        <v>72.873645833333327</v>
      </c>
      <c r="J666" s="175">
        <f>Assumptions!$G$55*Assumptions!$G$46*INDEX(Demand!J$9:J$1040, MATCH($C666, Demand!$B$9:$B$1040,0))</f>
        <v>73.583124999999995</v>
      </c>
      <c r="K666" s="175">
        <f>Assumptions!$G$55*Assumptions!$G$46*INDEX(Demand!K$9:K$1040, MATCH($C666, Demand!$B$9:$B$1040,0))</f>
        <v>74.39395833333333</v>
      </c>
      <c r="L666" s="175">
        <f>Assumptions!$G$55*Assumptions!$G$46*INDEX(Demand!L$9:L$1040, MATCH($C666, Demand!$B$9:$B$1040,0))</f>
        <v>76.015625</v>
      </c>
      <c r="M666" s="175">
        <f>Assumptions!$G$55*Assumptions!$G$46*INDEX(Demand!M$9:M$1040, MATCH($C666, Demand!$B$9:$B$1040,0))</f>
        <v>76.826458333333335</v>
      </c>
      <c r="N666" s="175">
        <f>Assumptions!$G$55*Assumptions!$G$46*INDEX(Demand!N$9:N$1040, MATCH($C666, Demand!$B$9:$B$1040,0))</f>
        <v>76.826458333333335</v>
      </c>
      <c r="O666" s="175">
        <f>Assumptions!$G$55*Assumptions!$G$46*INDEX(Demand!O$9:O$1040, MATCH($C666, Demand!$B$9:$B$1040,0))</f>
        <v>76.826458333333335</v>
      </c>
      <c r="P666" s="175">
        <f>Assumptions!$G$55*Assumptions!$G$46*INDEX(Demand!P$9:P$1040, MATCH($C666, Demand!$B$9:$B$1040,0))</f>
        <v>76.826458333333335</v>
      </c>
      <c r="Q666" s="175">
        <f>Assumptions!$G$55*Assumptions!$G$46*INDEX(Demand!Q$9:Q$1040, MATCH($C666, Demand!$B$9:$B$1040,0))</f>
        <v>76.826458333333335</v>
      </c>
      <c r="R666" s="175">
        <f>Assumptions!$G$55*Assumptions!$G$46*INDEX(Demand!R$9:R$1040, MATCH($C666, Demand!$B$9:$B$1040,0))</f>
        <v>76.826458333333335</v>
      </c>
      <c r="S666" s="175">
        <f>Assumptions!$G$55*Assumptions!$G$46*INDEX(Demand!S$9:S$1040, MATCH($C666, Demand!$B$9:$B$1040,0))</f>
        <v>76.826458333333335</v>
      </c>
      <c r="T666" s="175">
        <f>Assumptions!$G$55*Assumptions!$G$46*INDEX(Demand!T$9:T$1040, MATCH($C666, Demand!$B$9:$B$1040,0))</f>
        <v>76.826458333333335</v>
      </c>
      <c r="U666" s="175">
        <f>Assumptions!$G$55*Assumptions!$G$46*INDEX(Demand!U$9:U$1040, MATCH($C666, Demand!$B$9:$B$1040,0))</f>
        <v>76.826458333333335</v>
      </c>
      <c r="V666" s="175">
        <f>Assumptions!$G$55*Assumptions!$G$46*INDEX(Demand!V$9:V$1040, MATCH($C666, Demand!$B$9:$B$1040,0))</f>
        <v>76.826458333333335</v>
      </c>
      <c r="W666" s="175">
        <f>Assumptions!$G$55*Assumptions!$G$46*INDEX(Demand!W$9:W$1040, MATCH($C666, Demand!$B$9:$B$1040,0))</f>
        <v>76.826458333333335</v>
      </c>
      <c r="X666" s="175">
        <f>Assumptions!$G$55*Assumptions!$G$46*INDEX(Demand!X$9:X$1040, MATCH($C666, Demand!$B$9:$B$1040,0))</f>
        <v>76.826458333333335</v>
      </c>
    </row>
    <row r="667" spans="2:24" s="1" customFormat="1" x14ac:dyDescent="0.2">
      <c r="B667" s="220">
        <f>'Span data'!B668</f>
        <v>10500741</v>
      </c>
      <c r="C667" s="169" t="str">
        <f>'Span data'!C668</f>
        <v>CLC013</v>
      </c>
      <c r="D667" s="162"/>
      <c r="E667" s="175">
        <f>Assumptions!$G$55*Assumptions!$G$46*INDEX(Demand!E$9:E$1040, MATCH($C667, Demand!$B$9:$B$1040,0))</f>
        <v>68.61677083333332</v>
      </c>
      <c r="F667" s="175">
        <f>Assumptions!$G$55*Assumptions!$G$46*INDEX(Demand!F$9:F$1040, MATCH($C667, Demand!$B$9:$B$1040,0))</f>
        <v>69.326249999999987</v>
      </c>
      <c r="G667" s="175">
        <f>Assumptions!$G$55*Assumptions!$G$46*INDEX(Demand!G$9:G$1040, MATCH($C667, Demand!$B$9:$B$1040,0))</f>
        <v>70.846562500000005</v>
      </c>
      <c r="H667" s="175">
        <f>Assumptions!$G$55*Assumptions!$G$46*INDEX(Demand!H$9:H$1040, MATCH($C667, Demand!$B$9:$B$1040,0))</f>
        <v>72.164166666666659</v>
      </c>
      <c r="I667" s="175">
        <f>Assumptions!$G$55*Assumptions!$G$46*INDEX(Demand!I$9:I$1040, MATCH($C667, Demand!$B$9:$B$1040,0))</f>
        <v>72.873645833333327</v>
      </c>
      <c r="J667" s="175">
        <f>Assumptions!$G$55*Assumptions!$G$46*INDEX(Demand!J$9:J$1040, MATCH($C667, Demand!$B$9:$B$1040,0))</f>
        <v>73.583124999999995</v>
      </c>
      <c r="K667" s="175">
        <f>Assumptions!$G$55*Assumptions!$G$46*INDEX(Demand!K$9:K$1040, MATCH($C667, Demand!$B$9:$B$1040,0))</f>
        <v>74.39395833333333</v>
      </c>
      <c r="L667" s="175">
        <f>Assumptions!$G$55*Assumptions!$G$46*INDEX(Demand!L$9:L$1040, MATCH($C667, Demand!$B$9:$B$1040,0))</f>
        <v>76.015625</v>
      </c>
      <c r="M667" s="175">
        <f>Assumptions!$G$55*Assumptions!$G$46*INDEX(Demand!M$9:M$1040, MATCH($C667, Demand!$B$9:$B$1040,0))</f>
        <v>76.826458333333335</v>
      </c>
      <c r="N667" s="175">
        <f>Assumptions!$G$55*Assumptions!$G$46*INDEX(Demand!N$9:N$1040, MATCH($C667, Demand!$B$9:$B$1040,0))</f>
        <v>76.826458333333335</v>
      </c>
      <c r="O667" s="175">
        <f>Assumptions!$G$55*Assumptions!$G$46*INDEX(Demand!O$9:O$1040, MATCH($C667, Demand!$B$9:$B$1040,0))</f>
        <v>76.826458333333335</v>
      </c>
      <c r="P667" s="175">
        <f>Assumptions!$G$55*Assumptions!$G$46*INDEX(Demand!P$9:P$1040, MATCH($C667, Demand!$B$9:$B$1040,0))</f>
        <v>76.826458333333335</v>
      </c>
      <c r="Q667" s="175">
        <f>Assumptions!$G$55*Assumptions!$G$46*INDEX(Demand!Q$9:Q$1040, MATCH($C667, Demand!$B$9:$B$1040,0))</f>
        <v>76.826458333333335</v>
      </c>
      <c r="R667" s="175">
        <f>Assumptions!$G$55*Assumptions!$G$46*INDEX(Demand!R$9:R$1040, MATCH($C667, Demand!$B$9:$B$1040,0))</f>
        <v>76.826458333333335</v>
      </c>
      <c r="S667" s="175">
        <f>Assumptions!$G$55*Assumptions!$G$46*INDEX(Demand!S$9:S$1040, MATCH($C667, Demand!$B$9:$B$1040,0))</f>
        <v>76.826458333333335</v>
      </c>
      <c r="T667" s="175">
        <f>Assumptions!$G$55*Assumptions!$G$46*INDEX(Demand!T$9:T$1040, MATCH($C667, Demand!$B$9:$B$1040,0))</f>
        <v>76.826458333333335</v>
      </c>
      <c r="U667" s="175">
        <f>Assumptions!$G$55*Assumptions!$G$46*INDEX(Demand!U$9:U$1040, MATCH($C667, Demand!$B$9:$B$1040,0))</f>
        <v>76.826458333333335</v>
      </c>
      <c r="V667" s="175">
        <f>Assumptions!$G$55*Assumptions!$G$46*INDEX(Demand!V$9:V$1040, MATCH($C667, Demand!$B$9:$B$1040,0))</f>
        <v>76.826458333333335</v>
      </c>
      <c r="W667" s="175">
        <f>Assumptions!$G$55*Assumptions!$G$46*INDEX(Demand!W$9:W$1040, MATCH($C667, Demand!$B$9:$B$1040,0))</f>
        <v>76.826458333333335</v>
      </c>
      <c r="X667" s="175">
        <f>Assumptions!$G$55*Assumptions!$G$46*INDEX(Demand!X$9:X$1040, MATCH($C667, Demand!$B$9:$B$1040,0))</f>
        <v>76.826458333333335</v>
      </c>
    </row>
    <row r="668" spans="2:24" s="1" customFormat="1" x14ac:dyDescent="0.2">
      <c r="B668" s="220">
        <f>'Span data'!B669</f>
        <v>10502811</v>
      </c>
      <c r="C668" s="169" t="str">
        <f>'Span data'!C669</f>
        <v>CLC013</v>
      </c>
      <c r="D668" s="162"/>
      <c r="E668" s="175">
        <f>Assumptions!$G$55*Assumptions!$G$46*INDEX(Demand!E$9:E$1040, MATCH($C668, Demand!$B$9:$B$1040,0))</f>
        <v>68.61677083333332</v>
      </c>
      <c r="F668" s="175">
        <f>Assumptions!$G$55*Assumptions!$G$46*INDEX(Demand!F$9:F$1040, MATCH($C668, Demand!$B$9:$B$1040,0))</f>
        <v>69.326249999999987</v>
      </c>
      <c r="G668" s="175">
        <f>Assumptions!$G$55*Assumptions!$G$46*INDEX(Demand!G$9:G$1040, MATCH($C668, Demand!$B$9:$B$1040,0))</f>
        <v>70.846562500000005</v>
      </c>
      <c r="H668" s="175">
        <f>Assumptions!$G$55*Assumptions!$G$46*INDEX(Demand!H$9:H$1040, MATCH($C668, Demand!$B$9:$B$1040,0))</f>
        <v>72.164166666666659</v>
      </c>
      <c r="I668" s="175">
        <f>Assumptions!$G$55*Assumptions!$G$46*INDEX(Demand!I$9:I$1040, MATCH($C668, Demand!$B$9:$B$1040,0))</f>
        <v>72.873645833333327</v>
      </c>
      <c r="J668" s="175">
        <f>Assumptions!$G$55*Assumptions!$G$46*INDEX(Demand!J$9:J$1040, MATCH($C668, Demand!$B$9:$B$1040,0))</f>
        <v>73.583124999999995</v>
      </c>
      <c r="K668" s="175">
        <f>Assumptions!$G$55*Assumptions!$G$46*INDEX(Demand!K$9:K$1040, MATCH($C668, Demand!$B$9:$B$1040,0))</f>
        <v>74.39395833333333</v>
      </c>
      <c r="L668" s="175">
        <f>Assumptions!$G$55*Assumptions!$G$46*INDEX(Demand!L$9:L$1040, MATCH($C668, Demand!$B$9:$B$1040,0))</f>
        <v>76.015625</v>
      </c>
      <c r="M668" s="175">
        <f>Assumptions!$G$55*Assumptions!$G$46*INDEX(Demand!M$9:M$1040, MATCH($C668, Demand!$B$9:$B$1040,0))</f>
        <v>76.826458333333335</v>
      </c>
      <c r="N668" s="175">
        <f>Assumptions!$G$55*Assumptions!$G$46*INDEX(Demand!N$9:N$1040, MATCH($C668, Demand!$B$9:$B$1040,0))</f>
        <v>76.826458333333335</v>
      </c>
      <c r="O668" s="175">
        <f>Assumptions!$G$55*Assumptions!$G$46*INDEX(Demand!O$9:O$1040, MATCH($C668, Demand!$B$9:$B$1040,0))</f>
        <v>76.826458333333335</v>
      </c>
      <c r="P668" s="175">
        <f>Assumptions!$G$55*Assumptions!$G$46*INDEX(Demand!P$9:P$1040, MATCH($C668, Demand!$B$9:$B$1040,0))</f>
        <v>76.826458333333335</v>
      </c>
      <c r="Q668" s="175">
        <f>Assumptions!$G$55*Assumptions!$G$46*INDEX(Demand!Q$9:Q$1040, MATCH($C668, Demand!$B$9:$B$1040,0))</f>
        <v>76.826458333333335</v>
      </c>
      <c r="R668" s="175">
        <f>Assumptions!$G$55*Assumptions!$G$46*INDEX(Demand!R$9:R$1040, MATCH($C668, Demand!$B$9:$B$1040,0))</f>
        <v>76.826458333333335</v>
      </c>
      <c r="S668" s="175">
        <f>Assumptions!$G$55*Assumptions!$G$46*INDEX(Demand!S$9:S$1040, MATCH($C668, Demand!$B$9:$B$1040,0))</f>
        <v>76.826458333333335</v>
      </c>
      <c r="T668" s="175">
        <f>Assumptions!$G$55*Assumptions!$G$46*INDEX(Demand!T$9:T$1040, MATCH($C668, Demand!$B$9:$B$1040,0))</f>
        <v>76.826458333333335</v>
      </c>
      <c r="U668" s="175">
        <f>Assumptions!$G$55*Assumptions!$G$46*INDEX(Demand!U$9:U$1040, MATCH($C668, Demand!$B$9:$B$1040,0))</f>
        <v>76.826458333333335</v>
      </c>
      <c r="V668" s="175">
        <f>Assumptions!$G$55*Assumptions!$G$46*INDEX(Demand!V$9:V$1040, MATCH($C668, Demand!$B$9:$B$1040,0))</f>
        <v>76.826458333333335</v>
      </c>
      <c r="W668" s="175">
        <f>Assumptions!$G$55*Assumptions!$G$46*INDEX(Demand!W$9:W$1040, MATCH($C668, Demand!$B$9:$B$1040,0))</f>
        <v>76.826458333333335</v>
      </c>
      <c r="X668" s="175">
        <f>Assumptions!$G$55*Assumptions!$G$46*INDEX(Demand!X$9:X$1040, MATCH($C668, Demand!$B$9:$B$1040,0))</f>
        <v>76.826458333333335</v>
      </c>
    </row>
    <row r="669" spans="2:24" s="1" customFormat="1" x14ac:dyDescent="0.2">
      <c r="B669" s="220">
        <f>'Span data'!B670</f>
        <v>10502812</v>
      </c>
      <c r="C669" s="169" t="str">
        <f>'Span data'!C670</f>
        <v>CLC013</v>
      </c>
      <c r="D669" s="162"/>
      <c r="E669" s="175">
        <f>Assumptions!$G$55*Assumptions!$G$46*INDEX(Demand!E$9:E$1040, MATCH($C669, Demand!$B$9:$B$1040,0))</f>
        <v>68.61677083333332</v>
      </c>
      <c r="F669" s="175">
        <f>Assumptions!$G$55*Assumptions!$G$46*INDEX(Demand!F$9:F$1040, MATCH($C669, Demand!$B$9:$B$1040,0))</f>
        <v>69.326249999999987</v>
      </c>
      <c r="G669" s="175">
        <f>Assumptions!$G$55*Assumptions!$G$46*INDEX(Demand!G$9:G$1040, MATCH($C669, Demand!$B$9:$B$1040,0))</f>
        <v>70.846562500000005</v>
      </c>
      <c r="H669" s="175">
        <f>Assumptions!$G$55*Assumptions!$G$46*INDEX(Demand!H$9:H$1040, MATCH($C669, Demand!$B$9:$B$1040,0))</f>
        <v>72.164166666666659</v>
      </c>
      <c r="I669" s="175">
        <f>Assumptions!$G$55*Assumptions!$G$46*INDEX(Demand!I$9:I$1040, MATCH($C669, Demand!$B$9:$B$1040,0))</f>
        <v>72.873645833333327</v>
      </c>
      <c r="J669" s="175">
        <f>Assumptions!$G$55*Assumptions!$G$46*INDEX(Demand!J$9:J$1040, MATCH($C669, Demand!$B$9:$B$1040,0))</f>
        <v>73.583124999999995</v>
      </c>
      <c r="K669" s="175">
        <f>Assumptions!$G$55*Assumptions!$G$46*INDEX(Demand!K$9:K$1040, MATCH($C669, Demand!$B$9:$B$1040,0))</f>
        <v>74.39395833333333</v>
      </c>
      <c r="L669" s="175">
        <f>Assumptions!$G$55*Assumptions!$G$46*INDEX(Demand!L$9:L$1040, MATCH($C669, Demand!$B$9:$B$1040,0))</f>
        <v>76.015625</v>
      </c>
      <c r="M669" s="175">
        <f>Assumptions!$G$55*Assumptions!$G$46*INDEX(Demand!M$9:M$1040, MATCH($C669, Demand!$B$9:$B$1040,0))</f>
        <v>76.826458333333335</v>
      </c>
      <c r="N669" s="175">
        <f>Assumptions!$G$55*Assumptions!$G$46*INDEX(Demand!N$9:N$1040, MATCH($C669, Demand!$B$9:$B$1040,0))</f>
        <v>76.826458333333335</v>
      </c>
      <c r="O669" s="175">
        <f>Assumptions!$G$55*Assumptions!$G$46*INDEX(Demand!O$9:O$1040, MATCH($C669, Demand!$B$9:$B$1040,0))</f>
        <v>76.826458333333335</v>
      </c>
      <c r="P669" s="175">
        <f>Assumptions!$G$55*Assumptions!$G$46*INDEX(Demand!P$9:P$1040, MATCH($C669, Demand!$B$9:$B$1040,0))</f>
        <v>76.826458333333335</v>
      </c>
      <c r="Q669" s="175">
        <f>Assumptions!$G$55*Assumptions!$G$46*INDEX(Demand!Q$9:Q$1040, MATCH($C669, Demand!$B$9:$B$1040,0))</f>
        <v>76.826458333333335</v>
      </c>
      <c r="R669" s="175">
        <f>Assumptions!$G$55*Assumptions!$G$46*INDEX(Demand!R$9:R$1040, MATCH($C669, Demand!$B$9:$B$1040,0))</f>
        <v>76.826458333333335</v>
      </c>
      <c r="S669" s="175">
        <f>Assumptions!$G$55*Assumptions!$G$46*INDEX(Demand!S$9:S$1040, MATCH($C669, Demand!$B$9:$B$1040,0))</f>
        <v>76.826458333333335</v>
      </c>
      <c r="T669" s="175">
        <f>Assumptions!$G$55*Assumptions!$G$46*INDEX(Demand!T$9:T$1040, MATCH($C669, Demand!$B$9:$B$1040,0))</f>
        <v>76.826458333333335</v>
      </c>
      <c r="U669" s="175">
        <f>Assumptions!$G$55*Assumptions!$G$46*INDEX(Demand!U$9:U$1040, MATCH($C669, Demand!$B$9:$B$1040,0))</f>
        <v>76.826458333333335</v>
      </c>
      <c r="V669" s="175">
        <f>Assumptions!$G$55*Assumptions!$G$46*INDEX(Demand!V$9:V$1040, MATCH($C669, Demand!$B$9:$B$1040,0))</f>
        <v>76.826458333333335</v>
      </c>
      <c r="W669" s="175">
        <f>Assumptions!$G$55*Assumptions!$G$46*INDEX(Demand!W$9:W$1040, MATCH($C669, Demand!$B$9:$B$1040,0))</f>
        <v>76.826458333333335</v>
      </c>
      <c r="X669" s="175">
        <f>Assumptions!$G$55*Assumptions!$G$46*INDEX(Demand!X$9:X$1040, MATCH($C669, Demand!$B$9:$B$1040,0))</f>
        <v>76.826458333333335</v>
      </c>
    </row>
    <row r="670" spans="2:24" s="1" customFormat="1" x14ac:dyDescent="0.2">
      <c r="B670" s="220">
        <f>'Span data'!B671</f>
        <v>10502855</v>
      </c>
      <c r="C670" s="169" t="str">
        <f>'Span data'!C671</f>
        <v>CLC013</v>
      </c>
      <c r="D670" s="162"/>
      <c r="E670" s="175">
        <f>Assumptions!$G$55*Assumptions!$G$46*INDEX(Demand!E$9:E$1040, MATCH($C670, Demand!$B$9:$B$1040,0))</f>
        <v>68.61677083333332</v>
      </c>
      <c r="F670" s="175">
        <f>Assumptions!$G$55*Assumptions!$G$46*INDEX(Demand!F$9:F$1040, MATCH($C670, Demand!$B$9:$B$1040,0))</f>
        <v>69.326249999999987</v>
      </c>
      <c r="G670" s="175">
        <f>Assumptions!$G$55*Assumptions!$G$46*INDEX(Demand!G$9:G$1040, MATCH($C670, Demand!$B$9:$B$1040,0))</f>
        <v>70.846562500000005</v>
      </c>
      <c r="H670" s="175">
        <f>Assumptions!$G$55*Assumptions!$G$46*INDEX(Demand!H$9:H$1040, MATCH($C670, Demand!$B$9:$B$1040,0))</f>
        <v>72.164166666666659</v>
      </c>
      <c r="I670" s="175">
        <f>Assumptions!$G$55*Assumptions!$G$46*INDEX(Demand!I$9:I$1040, MATCH($C670, Demand!$B$9:$B$1040,0))</f>
        <v>72.873645833333327</v>
      </c>
      <c r="J670" s="175">
        <f>Assumptions!$G$55*Assumptions!$G$46*INDEX(Demand!J$9:J$1040, MATCH($C670, Demand!$B$9:$B$1040,0))</f>
        <v>73.583124999999995</v>
      </c>
      <c r="K670" s="175">
        <f>Assumptions!$G$55*Assumptions!$G$46*INDEX(Demand!K$9:K$1040, MATCH($C670, Demand!$B$9:$B$1040,0))</f>
        <v>74.39395833333333</v>
      </c>
      <c r="L670" s="175">
        <f>Assumptions!$G$55*Assumptions!$G$46*INDEX(Demand!L$9:L$1040, MATCH($C670, Demand!$B$9:$B$1040,0))</f>
        <v>76.015625</v>
      </c>
      <c r="M670" s="175">
        <f>Assumptions!$G$55*Assumptions!$G$46*INDEX(Demand!M$9:M$1040, MATCH($C670, Demand!$B$9:$B$1040,0))</f>
        <v>76.826458333333335</v>
      </c>
      <c r="N670" s="175">
        <f>Assumptions!$G$55*Assumptions!$G$46*INDEX(Demand!N$9:N$1040, MATCH($C670, Demand!$B$9:$B$1040,0))</f>
        <v>76.826458333333335</v>
      </c>
      <c r="O670" s="175">
        <f>Assumptions!$G$55*Assumptions!$G$46*INDEX(Demand!O$9:O$1040, MATCH($C670, Demand!$B$9:$B$1040,0))</f>
        <v>76.826458333333335</v>
      </c>
      <c r="P670" s="175">
        <f>Assumptions!$G$55*Assumptions!$G$46*INDEX(Demand!P$9:P$1040, MATCH($C670, Demand!$B$9:$B$1040,0))</f>
        <v>76.826458333333335</v>
      </c>
      <c r="Q670" s="175">
        <f>Assumptions!$G$55*Assumptions!$G$46*INDEX(Demand!Q$9:Q$1040, MATCH($C670, Demand!$B$9:$B$1040,0))</f>
        <v>76.826458333333335</v>
      </c>
      <c r="R670" s="175">
        <f>Assumptions!$G$55*Assumptions!$G$46*INDEX(Demand!R$9:R$1040, MATCH($C670, Demand!$B$9:$B$1040,0))</f>
        <v>76.826458333333335</v>
      </c>
      <c r="S670" s="175">
        <f>Assumptions!$G$55*Assumptions!$G$46*INDEX(Demand!S$9:S$1040, MATCH($C670, Demand!$B$9:$B$1040,0))</f>
        <v>76.826458333333335</v>
      </c>
      <c r="T670" s="175">
        <f>Assumptions!$G$55*Assumptions!$G$46*INDEX(Demand!T$9:T$1040, MATCH($C670, Demand!$B$9:$B$1040,0))</f>
        <v>76.826458333333335</v>
      </c>
      <c r="U670" s="175">
        <f>Assumptions!$G$55*Assumptions!$G$46*INDEX(Demand!U$9:U$1040, MATCH($C670, Demand!$B$9:$B$1040,0))</f>
        <v>76.826458333333335</v>
      </c>
      <c r="V670" s="175">
        <f>Assumptions!$G$55*Assumptions!$G$46*INDEX(Demand!V$9:V$1040, MATCH($C670, Demand!$B$9:$B$1040,0))</f>
        <v>76.826458333333335</v>
      </c>
      <c r="W670" s="175">
        <f>Assumptions!$G$55*Assumptions!$G$46*INDEX(Demand!W$9:W$1040, MATCH($C670, Demand!$B$9:$B$1040,0))</f>
        <v>76.826458333333335</v>
      </c>
      <c r="X670" s="175">
        <f>Assumptions!$G$55*Assumptions!$G$46*INDEX(Demand!X$9:X$1040, MATCH($C670, Demand!$B$9:$B$1040,0))</f>
        <v>76.826458333333335</v>
      </c>
    </row>
    <row r="671" spans="2:24" s="1" customFormat="1" x14ac:dyDescent="0.2">
      <c r="B671" s="220">
        <f>'Span data'!B672</f>
        <v>10502857</v>
      </c>
      <c r="C671" s="169" t="str">
        <f>'Span data'!C672</f>
        <v>CLC013</v>
      </c>
      <c r="D671" s="162"/>
      <c r="E671" s="175">
        <f>Assumptions!$G$55*Assumptions!$G$46*INDEX(Demand!E$9:E$1040, MATCH($C671, Demand!$B$9:$B$1040,0))</f>
        <v>68.61677083333332</v>
      </c>
      <c r="F671" s="175">
        <f>Assumptions!$G$55*Assumptions!$G$46*INDEX(Demand!F$9:F$1040, MATCH($C671, Demand!$B$9:$B$1040,0))</f>
        <v>69.326249999999987</v>
      </c>
      <c r="G671" s="175">
        <f>Assumptions!$G$55*Assumptions!$G$46*INDEX(Demand!G$9:G$1040, MATCH($C671, Demand!$B$9:$B$1040,0))</f>
        <v>70.846562500000005</v>
      </c>
      <c r="H671" s="175">
        <f>Assumptions!$G$55*Assumptions!$G$46*INDEX(Demand!H$9:H$1040, MATCH($C671, Demand!$B$9:$B$1040,0))</f>
        <v>72.164166666666659</v>
      </c>
      <c r="I671" s="175">
        <f>Assumptions!$G$55*Assumptions!$G$46*INDEX(Demand!I$9:I$1040, MATCH($C671, Demand!$B$9:$B$1040,0))</f>
        <v>72.873645833333327</v>
      </c>
      <c r="J671" s="175">
        <f>Assumptions!$G$55*Assumptions!$G$46*INDEX(Demand!J$9:J$1040, MATCH($C671, Demand!$B$9:$B$1040,0))</f>
        <v>73.583124999999995</v>
      </c>
      <c r="K671" s="175">
        <f>Assumptions!$G$55*Assumptions!$G$46*INDEX(Demand!K$9:K$1040, MATCH($C671, Demand!$B$9:$B$1040,0))</f>
        <v>74.39395833333333</v>
      </c>
      <c r="L671" s="175">
        <f>Assumptions!$G$55*Assumptions!$G$46*INDEX(Demand!L$9:L$1040, MATCH($C671, Demand!$B$9:$B$1040,0))</f>
        <v>76.015625</v>
      </c>
      <c r="M671" s="175">
        <f>Assumptions!$G$55*Assumptions!$G$46*INDEX(Demand!M$9:M$1040, MATCH($C671, Demand!$B$9:$B$1040,0))</f>
        <v>76.826458333333335</v>
      </c>
      <c r="N671" s="175">
        <f>Assumptions!$G$55*Assumptions!$G$46*INDEX(Demand!N$9:N$1040, MATCH($C671, Demand!$B$9:$B$1040,0))</f>
        <v>76.826458333333335</v>
      </c>
      <c r="O671" s="175">
        <f>Assumptions!$G$55*Assumptions!$G$46*INDEX(Demand!O$9:O$1040, MATCH($C671, Demand!$B$9:$B$1040,0))</f>
        <v>76.826458333333335</v>
      </c>
      <c r="P671" s="175">
        <f>Assumptions!$G$55*Assumptions!$G$46*INDEX(Demand!P$9:P$1040, MATCH($C671, Demand!$B$9:$B$1040,0))</f>
        <v>76.826458333333335</v>
      </c>
      <c r="Q671" s="175">
        <f>Assumptions!$G$55*Assumptions!$G$46*INDEX(Demand!Q$9:Q$1040, MATCH($C671, Demand!$B$9:$B$1040,0))</f>
        <v>76.826458333333335</v>
      </c>
      <c r="R671" s="175">
        <f>Assumptions!$G$55*Assumptions!$G$46*INDEX(Demand!R$9:R$1040, MATCH($C671, Demand!$B$9:$B$1040,0))</f>
        <v>76.826458333333335</v>
      </c>
      <c r="S671" s="175">
        <f>Assumptions!$G$55*Assumptions!$G$46*INDEX(Demand!S$9:S$1040, MATCH($C671, Demand!$B$9:$B$1040,0))</f>
        <v>76.826458333333335</v>
      </c>
      <c r="T671" s="175">
        <f>Assumptions!$G$55*Assumptions!$G$46*INDEX(Demand!T$9:T$1040, MATCH($C671, Demand!$B$9:$B$1040,0))</f>
        <v>76.826458333333335</v>
      </c>
      <c r="U671" s="175">
        <f>Assumptions!$G$55*Assumptions!$G$46*INDEX(Demand!U$9:U$1040, MATCH($C671, Demand!$B$9:$B$1040,0))</f>
        <v>76.826458333333335</v>
      </c>
      <c r="V671" s="175">
        <f>Assumptions!$G$55*Assumptions!$G$46*INDEX(Demand!V$9:V$1040, MATCH($C671, Demand!$B$9:$B$1040,0))</f>
        <v>76.826458333333335</v>
      </c>
      <c r="W671" s="175">
        <f>Assumptions!$G$55*Assumptions!$G$46*INDEX(Demand!W$9:W$1040, MATCH($C671, Demand!$B$9:$B$1040,0))</f>
        <v>76.826458333333335</v>
      </c>
      <c r="X671" s="175">
        <f>Assumptions!$G$55*Assumptions!$G$46*INDEX(Demand!X$9:X$1040, MATCH($C671, Demand!$B$9:$B$1040,0))</f>
        <v>76.826458333333335</v>
      </c>
    </row>
    <row r="672" spans="2:24" s="1" customFormat="1" x14ac:dyDescent="0.2">
      <c r="B672" s="220">
        <f>'Span data'!B673</f>
        <v>10502919</v>
      </c>
      <c r="C672" s="169" t="str">
        <f>'Span data'!C673</f>
        <v>CLC013</v>
      </c>
      <c r="D672" s="162"/>
      <c r="E672" s="175">
        <f>Assumptions!$G$55*Assumptions!$G$46*INDEX(Demand!E$9:E$1040, MATCH($C672, Demand!$B$9:$B$1040,0))</f>
        <v>68.61677083333332</v>
      </c>
      <c r="F672" s="175">
        <f>Assumptions!$G$55*Assumptions!$G$46*INDEX(Demand!F$9:F$1040, MATCH($C672, Demand!$B$9:$B$1040,0))</f>
        <v>69.326249999999987</v>
      </c>
      <c r="G672" s="175">
        <f>Assumptions!$G$55*Assumptions!$G$46*INDEX(Demand!G$9:G$1040, MATCH($C672, Demand!$B$9:$B$1040,0))</f>
        <v>70.846562500000005</v>
      </c>
      <c r="H672" s="175">
        <f>Assumptions!$G$55*Assumptions!$G$46*INDEX(Demand!H$9:H$1040, MATCH($C672, Demand!$B$9:$B$1040,0))</f>
        <v>72.164166666666659</v>
      </c>
      <c r="I672" s="175">
        <f>Assumptions!$G$55*Assumptions!$G$46*INDEX(Demand!I$9:I$1040, MATCH($C672, Demand!$B$9:$B$1040,0))</f>
        <v>72.873645833333327</v>
      </c>
      <c r="J672" s="175">
        <f>Assumptions!$G$55*Assumptions!$G$46*INDEX(Demand!J$9:J$1040, MATCH($C672, Demand!$B$9:$B$1040,0))</f>
        <v>73.583124999999995</v>
      </c>
      <c r="K672" s="175">
        <f>Assumptions!$G$55*Assumptions!$G$46*INDEX(Demand!K$9:K$1040, MATCH($C672, Demand!$B$9:$B$1040,0))</f>
        <v>74.39395833333333</v>
      </c>
      <c r="L672" s="175">
        <f>Assumptions!$G$55*Assumptions!$G$46*INDEX(Demand!L$9:L$1040, MATCH($C672, Demand!$B$9:$B$1040,0))</f>
        <v>76.015625</v>
      </c>
      <c r="M672" s="175">
        <f>Assumptions!$G$55*Assumptions!$G$46*INDEX(Demand!M$9:M$1040, MATCH($C672, Demand!$B$9:$B$1040,0))</f>
        <v>76.826458333333335</v>
      </c>
      <c r="N672" s="175">
        <f>Assumptions!$G$55*Assumptions!$G$46*INDEX(Demand!N$9:N$1040, MATCH($C672, Demand!$B$9:$B$1040,0))</f>
        <v>76.826458333333335</v>
      </c>
      <c r="O672" s="175">
        <f>Assumptions!$G$55*Assumptions!$G$46*INDEX(Demand!O$9:O$1040, MATCH($C672, Demand!$B$9:$B$1040,0))</f>
        <v>76.826458333333335</v>
      </c>
      <c r="P672" s="175">
        <f>Assumptions!$G$55*Assumptions!$G$46*INDEX(Demand!P$9:P$1040, MATCH($C672, Demand!$B$9:$B$1040,0))</f>
        <v>76.826458333333335</v>
      </c>
      <c r="Q672" s="175">
        <f>Assumptions!$G$55*Assumptions!$G$46*INDEX(Demand!Q$9:Q$1040, MATCH($C672, Demand!$B$9:$B$1040,0))</f>
        <v>76.826458333333335</v>
      </c>
      <c r="R672" s="175">
        <f>Assumptions!$G$55*Assumptions!$G$46*INDEX(Demand!R$9:R$1040, MATCH($C672, Demand!$B$9:$B$1040,0))</f>
        <v>76.826458333333335</v>
      </c>
      <c r="S672" s="175">
        <f>Assumptions!$G$55*Assumptions!$G$46*INDEX(Demand!S$9:S$1040, MATCH($C672, Demand!$B$9:$B$1040,0))</f>
        <v>76.826458333333335</v>
      </c>
      <c r="T672" s="175">
        <f>Assumptions!$G$55*Assumptions!$G$46*INDEX(Demand!T$9:T$1040, MATCH($C672, Demand!$B$9:$B$1040,0))</f>
        <v>76.826458333333335</v>
      </c>
      <c r="U672" s="175">
        <f>Assumptions!$G$55*Assumptions!$G$46*INDEX(Demand!U$9:U$1040, MATCH($C672, Demand!$B$9:$B$1040,0))</f>
        <v>76.826458333333335</v>
      </c>
      <c r="V672" s="175">
        <f>Assumptions!$G$55*Assumptions!$G$46*INDEX(Demand!V$9:V$1040, MATCH($C672, Demand!$B$9:$B$1040,0))</f>
        <v>76.826458333333335</v>
      </c>
      <c r="W672" s="175">
        <f>Assumptions!$G$55*Assumptions!$G$46*INDEX(Demand!W$9:W$1040, MATCH($C672, Demand!$B$9:$B$1040,0))</f>
        <v>76.826458333333335</v>
      </c>
      <c r="X672" s="175">
        <f>Assumptions!$G$55*Assumptions!$G$46*INDEX(Demand!X$9:X$1040, MATCH($C672, Demand!$B$9:$B$1040,0))</f>
        <v>76.826458333333335</v>
      </c>
    </row>
    <row r="673" spans="2:24" s="1" customFormat="1" x14ac:dyDescent="0.2">
      <c r="B673" s="220">
        <f>'Span data'!B674</f>
        <v>10502924</v>
      </c>
      <c r="C673" s="169" t="str">
        <f>'Span data'!C674</f>
        <v>CLC013</v>
      </c>
      <c r="D673" s="162"/>
      <c r="E673" s="175">
        <f>Assumptions!$G$55*Assumptions!$G$46*INDEX(Demand!E$9:E$1040, MATCH($C673, Demand!$B$9:$B$1040,0))</f>
        <v>68.61677083333332</v>
      </c>
      <c r="F673" s="175">
        <f>Assumptions!$G$55*Assumptions!$G$46*INDEX(Demand!F$9:F$1040, MATCH($C673, Demand!$B$9:$B$1040,0))</f>
        <v>69.326249999999987</v>
      </c>
      <c r="G673" s="175">
        <f>Assumptions!$G$55*Assumptions!$G$46*INDEX(Demand!G$9:G$1040, MATCH($C673, Demand!$B$9:$B$1040,0))</f>
        <v>70.846562500000005</v>
      </c>
      <c r="H673" s="175">
        <f>Assumptions!$G$55*Assumptions!$G$46*INDEX(Demand!H$9:H$1040, MATCH($C673, Demand!$B$9:$B$1040,0))</f>
        <v>72.164166666666659</v>
      </c>
      <c r="I673" s="175">
        <f>Assumptions!$G$55*Assumptions!$G$46*INDEX(Demand!I$9:I$1040, MATCH($C673, Demand!$B$9:$B$1040,0))</f>
        <v>72.873645833333327</v>
      </c>
      <c r="J673" s="175">
        <f>Assumptions!$G$55*Assumptions!$G$46*INDEX(Demand!J$9:J$1040, MATCH($C673, Demand!$B$9:$B$1040,0))</f>
        <v>73.583124999999995</v>
      </c>
      <c r="K673" s="175">
        <f>Assumptions!$G$55*Assumptions!$G$46*INDEX(Demand!K$9:K$1040, MATCH($C673, Demand!$B$9:$B$1040,0))</f>
        <v>74.39395833333333</v>
      </c>
      <c r="L673" s="175">
        <f>Assumptions!$G$55*Assumptions!$G$46*INDEX(Demand!L$9:L$1040, MATCH($C673, Demand!$B$9:$B$1040,0))</f>
        <v>76.015625</v>
      </c>
      <c r="M673" s="175">
        <f>Assumptions!$G$55*Assumptions!$G$46*INDEX(Demand!M$9:M$1040, MATCH($C673, Demand!$B$9:$B$1040,0))</f>
        <v>76.826458333333335</v>
      </c>
      <c r="N673" s="175">
        <f>Assumptions!$G$55*Assumptions!$G$46*INDEX(Demand!N$9:N$1040, MATCH($C673, Demand!$B$9:$B$1040,0))</f>
        <v>76.826458333333335</v>
      </c>
      <c r="O673" s="175">
        <f>Assumptions!$G$55*Assumptions!$G$46*INDEX(Demand!O$9:O$1040, MATCH($C673, Demand!$B$9:$B$1040,0))</f>
        <v>76.826458333333335</v>
      </c>
      <c r="P673" s="175">
        <f>Assumptions!$G$55*Assumptions!$G$46*INDEX(Demand!P$9:P$1040, MATCH($C673, Demand!$B$9:$B$1040,0))</f>
        <v>76.826458333333335</v>
      </c>
      <c r="Q673" s="175">
        <f>Assumptions!$G$55*Assumptions!$G$46*INDEX(Demand!Q$9:Q$1040, MATCH($C673, Demand!$B$9:$B$1040,0))</f>
        <v>76.826458333333335</v>
      </c>
      <c r="R673" s="175">
        <f>Assumptions!$G$55*Assumptions!$G$46*INDEX(Demand!R$9:R$1040, MATCH($C673, Demand!$B$9:$B$1040,0))</f>
        <v>76.826458333333335</v>
      </c>
      <c r="S673" s="175">
        <f>Assumptions!$G$55*Assumptions!$G$46*INDEX(Demand!S$9:S$1040, MATCH($C673, Demand!$B$9:$B$1040,0))</f>
        <v>76.826458333333335</v>
      </c>
      <c r="T673" s="175">
        <f>Assumptions!$G$55*Assumptions!$G$46*INDEX(Demand!T$9:T$1040, MATCH($C673, Demand!$B$9:$B$1040,0))</f>
        <v>76.826458333333335</v>
      </c>
      <c r="U673" s="175">
        <f>Assumptions!$G$55*Assumptions!$G$46*INDEX(Demand!U$9:U$1040, MATCH($C673, Demand!$B$9:$B$1040,0))</f>
        <v>76.826458333333335</v>
      </c>
      <c r="V673" s="175">
        <f>Assumptions!$G$55*Assumptions!$G$46*INDEX(Demand!V$9:V$1040, MATCH($C673, Demand!$B$9:$B$1040,0))</f>
        <v>76.826458333333335</v>
      </c>
      <c r="W673" s="175">
        <f>Assumptions!$G$55*Assumptions!$G$46*INDEX(Demand!W$9:W$1040, MATCH($C673, Demand!$B$9:$B$1040,0))</f>
        <v>76.826458333333335</v>
      </c>
      <c r="X673" s="175">
        <f>Assumptions!$G$55*Assumptions!$G$46*INDEX(Demand!X$9:X$1040, MATCH($C673, Demand!$B$9:$B$1040,0))</f>
        <v>76.826458333333335</v>
      </c>
    </row>
    <row r="674" spans="2:24" s="1" customFormat="1" x14ac:dyDescent="0.2">
      <c r="B674" s="220">
        <f>'Span data'!B675</f>
        <v>10503126</v>
      </c>
      <c r="C674" s="169" t="str">
        <f>'Span data'!C675</f>
        <v>WIN011</v>
      </c>
      <c r="D674" s="162"/>
      <c r="E674" s="175">
        <f>Assumptions!$G$55*Assumptions!$G$46*INDEX(Demand!E$9:E$1040, MATCH($C674, Demand!$B$9:$B$1040,0))</f>
        <v>44.899895833333325</v>
      </c>
      <c r="F674" s="175">
        <f>Assumptions!$G$55*Assumptions!$G$46*INDEX(Demand!F$9:F$1040, MATCH($C674, Demand!$B$9:$B$1040,0))</f>
        <v>45.001249999999999</v>
      </c>
      <c r="G674" s="175">
        <f>Assumptions!$G$55*Assumptions!$G$46*INDEX(Demand!G$9:G$1040, MATCH($C674, Demand!$B$9:$B$1040,0))</f>
        <v>45.609375</v>
      </c>
      <c r="H674" s="175">
        <f>Assumptions!$G$55*Assumptions!$G$46*INDEX(Demand!H$9:H$1040, MATCH($C674, Demand!$B$9:$B$1040,0))</f>
        <v>46.014791666666667</v>
      </c>
      <c r="I674" s="175">
        <f>Assumptions!$G$55*Assumptions!$G$46*INDEX(Demand!I$9:I$1040, MATCH($C674, Demand!$B$9:$B$1040,0))</f>
        <v>46.217499999999994</v>
      </c>
      <c r="J674" s="175">
        <f>Assumptions!$G$55*Assumptions!$G$46*INDEX(Demand!J$9:J$1040, MATCH($C674, Demand!$B$9:$B$1040,0))</f>
        <v>46.318854166666668</v>
      </c>
      <c r="K674" s="175">
        <f>Assumptions!$G$55*Assumptions!$G$46*INDEX(Demand!K$9:K$1040, MATCH($C674, Demand!$B$9:$B$1040,0))</f>
        <v>46.825624999999995</v>
      </c>
      <c r="L674" s="175">
        <f>Assumptions!$G$55*Assumptions!$G$46*INDEX(Demand!L$9:L$1040, MATCH($C674, Demand!$B$9:$B$1040,0))</f>
        <v>47.535104166666656</v>
      </c>
      <c r="M674" s="175">
        <f>Assumptions!$G$55*Assumptions!$G$46*INDEX(Demand!M$9:M$1040, MATCH($C674, Demand!$B$9:$B$1040,0))</f>
        <v>47.737812499999997</v>
      </c>
      <c r="N674" s="175">
        <f>Assumptions!$G$55*Assumptions!$G$46*INDEX(Demand!N$9:N$1040, MATCH($C674, Demand!$B$9:$B$1040,0))</f>
        <v>47.737812499999997</v>
      </c>
      <c r="O674" s="175">
        <f>Assumptions!$G$55*Assumptions!$G$46*INDEX(Demand!O$9:O$1040, MATCH($C674, Demand!$B$9:$B$1040,0))</f>
        <v>47.737812499999997</v>
      </c>
      <c r="P674" s="175">
        <f>Assumptions!$G$55*Assumptions!$G$46*INDEX(Demand!P$9:P$1040, MATCH($C674, Demand!$B$9:$B$1040,0))</f>
        <v>47.737812499999997</v>
      </c>
      <c r="Q674" s="175">
        <f>Assumptions!$G$55*Assumptions!$G$46*INDEX(Demand!Q$9:Q$1040, MATCH($C674, Demand!$B$9:$B$1040,0))</f>
        <v>47.737812499999997</v>
      </c>
      <c r="R674" s="175">
        <f>Assumptions!$G$55*Assumptions!$G$46*INDEX(Demand!R$9:R$1040, MATCH($C674, Demand!$B$9:$B$1040,0))</f>
        <v>47.737812499999997</v>
      </c>
      <c r="S674" s="175">
        <f>Assumptions!$G$55*Assumptions!$G$46*INDEX(Demand!S$9:S$1040, MATCH($C674, Demand!$B$9:$B$1040,0))</f>
        <v>47.737812499999997</v>
      </c>
      <c r="T674" s="175">
        <f>Assumptions!$G$55*Assumptions!$G$46*INDEX(Demand!T$9:T$1040, MATCH($C674, Demand!$B$9:$B$1040,0))</f>
        <v>47.737812499999997</v>
      </c>
      <c r="U674" s="175">
        <f>Assumptions!$G$55*Assumptions!$G$46*INDEX(Demand!U$9:U$1040, MATCH($C674, Demand!$B$9:$B$1040,0))</f>
        <v>47.737812499999997</v>
      </c>
      <c r="V674" s="175">
        <f>Assumptions!$G$55*Assumptions!$G$46*INDEX(Demand!V$9:V$1040, MATCH($C674, Demand!$B$9:$B$1040,0))</f>
        <v>47.737812499999997</v>
      </c>
      <c r="W674" s="175">
        <f>Assumptions!$G$55*Assumptions!$G$46*INDEX(Demand!W$9:W$1040, MATCH($C674, Demand!$B$9:$B$1040,0))</f>
        <v>47.737812499999997</v>
      </c>
      <c r="X674" s="175">
        <f>Assumptions!$G$55*Assumptions!$G$46*INDEX(Demand!X$9:X$1040, MATCH($C674, Demand!$B$9:$B$1040,0))</f>
        <v>47.737812499999997</v>
      </c>
    </row>
    <row r="675" spans="2:24" s="1" customFormat="1" x14ac:dyDescent="0.2">
      <c r="B675" s="220">
        <f>'Span data'!B676</f>
        <v>10503127</v>
      </c>
      <c r="C675" s="169" t="str">
        <f>'Span data'!C676</f>
        <v>WIN011</v>
      </c>
      <c r="D675" s="162"/>
      <c r="E675" s="175">
        <f>Assumptions!$G$55*Assumptions!$G$46*INDEX(Demand!E$9:E$1040, MATCH($C675, Demand!$B$9:$B$1040,0))</f>
        <v>44.899895833333325</v>
      </c>
      <c r="F675" s="175">
        <f>Assumptions!$G$55*Assumptions!$G$46*INDEX(Demand!F$9:F$1040, MATCH($C675, Demand!$B$9:$B$1040,0))</f>
        <v>45.001249999999999</v>
      </c>
      <c r="G675" s="175">
        <f>Assumptions!$G$55*Assumptions!$G$46*INDEX(Demand!G$9:G$1040, MATCH($C675, Demand!$B$9:$B$1040,0))</f>
        <v>45.609375</v>
      </c>
      <c r="H675" s="175">
        <f>Assumptions!$G$55*Assumptions!$G$46*INDEX(Demand!H$9:H$1040, MATCH($C675, Demand!$B$9:$B$1040,0))</f>
        <v>46.014791666666667</v>
      </c>
      <c r="I675" s="175">
        <f>Assumptions!$G$55*Assumptions!$G$46*INDEX(Demand!I$9:I$1040, MATCH($C675, Demand!$B$9:$B$1040,0))</f>
        <v>46.217499999999994</v>
      </c>
      <c r="J675" s="175">
        <f>Assumptions!$G$55*Assumptions!$G$46*INDEX(Demand!J$9:J$1040, MATCH($C675, Demand!$B$9:$B$1040,0))</f>
        <v>46.318854166666668</v>
      </c>
      <c r="K675" s="175">
        <f>Assumptions!$G$55*Assumptions!$G$46*INDEX(Demand!K$9:K$1040, MATCH($C675, Demand!$B$9:$B$1040,0))</f>
        <v>46.825624999999995</v>
      </c>
      <c r="L675" s="175">
        <f>Assumptions!$G$55*Assumptions!$G$46*INDEX(Demand!L$9:L$1040, MATCH($C675, Demand!$B$9:$B$1040,0))</f>
        <v>47.535104166666656</v>
      </c>
      <c r="M675" s="175">
        <f>Assumptions!$G$55*Assumptions!$G$46*INDEX(Demand!M$9:M$1040, MATCH($C675, Demand!$B$9:$B$1040,0))</f>
        <v>47.737812499999997</v>
      </c>
      <c r="N675" s="175">
        <f>Assumptions!$G$55*Assumptions!$G$46*INDEX(Demand!N$9:N$1040, MATCH($C675, Demand!$B$9:$B$1040,0))</f>
        <v>47.737812499999997</v>
      </c>
      <c r="O675" s="175">
        <f>Assumptions!$G$55*Assumptions!$G$46*INDEX(Demand!O$9:O$1040, MATCH($C675, Demand!$B$9:$B$1040,0))</f>
        <v>47.737812499999997</v>
      </c>
      <c r="P675" s="175">
        <f>Assumptions!$G$55*Assumptions!$G$46*INDEX(Demand!P$9:P$1040, MATCH($C675, Demand!$B$9:$B$1040,0))</f>
        <v>47.737812499999997</v>
      </c>
      <c r="Q675" s="175">
        <f>Assumptions!$G$55*Assumptions!$G$46*INDEX(Demand!Q$9:Q$1040, MATCH($C675, Demand!$B$9:$B$1040,0))</f>
        <v>47.737812499999997</v>
      </c>
      <c r="R675" s="175">
        <f>Assumptions!$G$55*Assumptions!$G$46*INDEX(Demand!R$9:R$1040, MATCH($C675, Demand!$B$9:$B$1040,0))</f>
        <v>47.737812499999997</v>
      </c>
      <c r="S675" s="175">
        <f>Assumptions!$G$55*Assumptions!$G$46*INDEX(Demand!S$9:S$1040, MATCH($C675, Demand!$B$9:$B$1040,0))</f>
        <v>47.737812499999997</v>
      </c>
      <c r="T675" s="175">
        <f>Assumptions!$G$55*Assumptions!$G$46*INDEX(Demand!T$9:T$1040, MATCH($C675, Demand!$B$9:$B$1040,0))</f>
        <v>47.737812499999997</v>
      </c>
      <c r="U675" s="175">
        <f>Assumptions!$G$55*Assumptions!$G$46*INDEX(Demand!U$9:U$1040, MATCH($C675, Demand!$B$9:$B$1040,0))</f>
        <v>47.737812499999997</v>
      </c>
      <c r="V675" s="175">
        <f>Assumptions!$G$55*Assumptions!$G$46*INDEX(Demand!V$9:V$1040, MATCH($C675, Demand!$B$9:$B$1040,0))</f>
        <v>47.737812499999997</v>
      </c>
      <c r="W675" s="175">
        <f>Assumptions!$G$55*Assumptions!$G$46*INDEX(Demand!W$9:W$1040, MATCH($C675, Demand!$B$9:$B$1040,0))</f>
        <v>47.737812499999997</v>
      </c>
      <c r="X675" s="175">
        <f>Assumptions!$G$55*Assumptions!$G$46*INDEX(Demand!X$9:X$1040, MATCH($C675, Demand!$B$9:$B$1040,0))</f>
        <v>47.737812499999997</v>
      </c>
    </row>
    <row r="676" spans="2:24" s="1" customFormat="1" x14ac:dyDescent="0.2">
      <c r="B676" s="220">
        <f>'Span data'!B677</f>
        <v>10503128</v>
      </c>
      <c r="C676" s="169" t="str">
        <f>'Span data'!C677</f>
        <v>WIN011</v>
      </c>
      <c r="D676" s="162"/>
      <c r="E676" s="175">
        <f>Assumptions!$G$55*Assumptions!$G$46*INDEX(Demand!E$9:E$1040, MATCH($C676, Demand!$B$9:$B$1040,0))</f>
        <v>44.899895833333325</v>
      </c>
      <c r="F676" s="175">
        <f>Assumptions!$G$55*Assumptions!$G$46*INDEX(Demand!F$9:F$1040, MATCH($C676, Demand!$B$9:$B$1040,0))</f>
        <v>45.001249999999999</v>
      </c>
      <c r="G676" s="175">
        <f>Assumptions!$G$55*Assumptions!$G$46*INDEX(Demand!G$9:G$1040, MATCH($C676, Demand!$B$9:$B$1040,0))</f>
        <v>45.609375</v>
      </c>
      <c r="H676" s="175">
        <f>Assumptions!$G$55*Assumptions!$G$46*INDEX(Demand!H$9:H$1040, MATCH($C676, Demand!$B$9:$B$1040,0))</f>
        <v>46.014791666666667</v>
      </c>
      <c r="I676" s="175">
        <f>Assumptions!$G$55*Assumptions!$G$46*INDEX(Demand!I$9:I$1040, MATCH($C676, Demand!$B$9:$B$1040,0))</f>
        <v>46.217499999999994</v>
      </c>
      <c r="J676" s="175">
        <f>Assumptions!$G$55*Assumptions!$G$46*INDEX(Demand!J$9:J$1040, MATCH($C676, Demand!$B$9:$B$1040,0))</f>
        <v>46.318854166666668</v>
      </c>
      <c r="K676" s="175">
        <f>Assumptions!$G$55*Assumptions!$G$46*INDEX(Demand!K$9:K$1040, MATCH($C676, Demand!$B$9:$B$1040,0))</f>
        <v>46.825624999999995</v>
      </c>
      <c r="L676" s="175">
        <f>Assumptions!$G$55*Assumptions!$G$46*INDEX(Demand!L$9:L$1040, MATCH($C676, Demand!$B$9:$B$1040,0))</f>
        <v>47.535104166666656</v>
      </c>
      <c r="M676" s="175">
        <f>Assumptions!$G$55*Assumptions!$G$46*INDEX(Demand!M$9:M$1040, MATCH($C676, Demand!$B$9:$B$1040,0))</f>
        <v>47.737812499999997</v>
      </c>
      <c r="N676" s="175">
        <f>Assumptions!$G$55*Assumptions!$G$46*INDEX(Demand!N$9:N$1040, MATCH($C676, Demand!$B$9:$B$1040,0))</f>
        <v>47.737812499999997</v>
      </c>
      <c r="O676" s="175">
        <f>Assumptions!$G$55*Assumptions!$G$46*INDEX(Demand!O$9:O$1040, MATCH($C676, Demand!$B$9:$B$1040,0))</f>
        <v>47.737812499999997</v>
      </c>
      <c r="P676" s="175">
        <f>Assumptions!$G$55*Assumptions!$G$46*INDEX(Demand!P$9:P$1040, MATCH($C676, Demand!$B$9:$B$1040,0))</f>
        <v>47.737812499999997</v>
      </c>
      <c r="Q676" s="175">
        <f>Assumptions!$G$55*Assumptions!$G$46*INDEX(Demand!Q$9:Q$1040, MATCH($C676, Demand!$B$9:$B$1040,0))</f>
        <v>47.737812499999997</v>
      </c>
      <c r="R676" s="175">
        <f>Assumptions!$G$55*Assumptions!$G$46*INDEX(Demand!R$9:R$1040, MATCH($C676, Demand!$B$9:$B$1040,0))</f>
        <v>47.737812499999997</v>
      </c>
      <c r="S676" s="175">
        <f>Assumptions!$G$55*Assumptions!$G$46*INDEX(Demand!S$9:S$1040, MATCH($C676, Demand!$B$9:$B$1040,0))</f>
        <v>47.737812499999997</v>
      </c>
      <c r="T676" s="175">
        <f>Assumptions!$G$55*Assumptions!$G$46*INDEX(Demand!T$9:T$1040, MATCH($C676, Demand!$B$9:$B$1040,0))</f>
        <v>47.737812499999997</v>
      </c>
      <c r="U676" s="175">
        <f>Assumptions!$G$55*Assumptions!$G$46*INDEX(Demand!U$9:U$1040, MATCH($C676, Demand!$B$9:$B$1040,0))</f>
        <v>47.737812499999997</v>
      </c>
      <c r="V676" s="175">
        <f>Assumptions!$G$55*Assumptions!$G$46*INDEX(Demand!V$9:V$1040, MATCH($C676, Demand!$B$9:$B$1040,0))</f>
        <v>47.737812499999997</v>
      </c>
      <c r="W676" s="175">
        <f>Assumptions!$G$55*Assumptions!$G$46*INDEX(Demand!W$9:W$1040, MATCH($C676, Demand!$B$9:$B$1040,0))</f>
        <v>47.737812499999997</v>
      </c>
      <c r="X676" s="175">
        <f>Assumptions!$G$55*Assumptions!$G$46*INDEX(Demand!X$9:X$1040, MATCH($C676, Demand!$B$9:$B$1040,0))</f>
        <v>47.737812499999997</v>
      </c>
    </row>
    <row r="677" spans="2:24" s="1" customFormat="1" x14ac:dyDescent="0.2">
      <c r="B677" s="220">
        <f>'Span data'!B678</f>
        <v>10503129</v>
      </c>
      <c r="C677" s="169" t="str">
        <f>'Span data'!C678</f>
        <v>WIN011</v>
      </c>
      <c r="D677" s="162"/>
      <c r="E677" s="175">
        <f>Assumptions!$G$55*Assumptions!$G$46*INDEX(Demand!E$9:E$1040, MATCH($C677, Demand!$B$9:$B$1040,0))</f>
        <v>44.899895833333325</v>
      </c>
      <c r="F677" s="175">
        <f>Assumptions!$G$55*Assumptions!$G$46*INDEX(Demand!F$9:F$1040, MATCH($C677, Demand!$B$9:$B$1040,0))</f>
        <v>45.001249999999999</v>
      </c>
      <c r="G677" s="175">
        <f>Assumptions!$G$55*Assumptions!$G$46*INDEX(Demand!G$9:G$1040, MATCH($C677, Demand!$B$9:$B$1040,0))</f>
        <v>45.609375</v>
      </c>
      <c r="H677" s="175">
        <f>Assumptions!$G$55*Assumptions!$G$46*INDEX(Demand!H$9:H$1040, MATCH($C677, Demand!$B$9:$B$1040,0))</f>
        <v>46.014791666666667</v>
      </c>
      <c r="I677" s="175">
        <f>Assumptions!$G$55*Assumptions!$G$46*INDEX(Demand!I$9:I$1040, MATCH($C677, Demand!$B$9:$B$1040,0))</f>
        <v>46.217499999999994</v>
      </c>
      <c r="J677" s="175">
        <f>Assumptions!$G$55*Assumptions!$G$46*INDEX(Demand!J$9:J$1040, MATCH($C677, Demand!$B$9:$B$1040,0))</f>
        <v>46.318854166666668</v>
      </c>
      <c r="K677" s="175">
        <f>Assumptions!$G$55*Assumptions!$G$46*INDEX(Demand!K$9:K$1040, MATCH($C677, Demand!$B$9:$B$1040,0))</f>
        <v>46.825624999999995</v>
      </c>
      <c r="L677" s="175">
        <f>Assumptions!$G$55*Assumptions!$G$46*INDEX(Demand!L$9:L$1040, MATCH($C677, Demand!$B$9:$B$1040,0))</f>
        <v>47.535104166666656</v>
      </c>
      <c r="M677" s="175">
        <f>Assumptions!$G$55*Assumptions!$G$46*INDEX(Demand!M$9:M$1040, MATCH($C677, Demand!$B$9:$B$1040,0))</f>
        <v>47.737812499999997</v>
      </c>
      <c r="N677" s="175">
        <f>Assumptions!$G$55*Assumptions!$G$46*INDEX(Demand!N$9:N$1040, MATCH($C677, Demand!$B$9:$B$1040,0))</f>
        <v>47.737812499999997</v>
      </c>
      <c r="O677" s="175">
        <f>Assumptions!$G$55*Assumptions!$G$46*INDEX(Demand!O$9:O$1040, MATCH($C677, Demand!$B$9:$B$1040,0))</f>
        <v>47.737812499999997</v>
      </c>
      <c r="P677" s="175">
        <f>Assumptions!$G$55*Assumptions!$G$46*INDEX(Demand!P$9:P$1040, MATCH($C677, Demand!$B$9:$B$1040,0))</f>
        <v>47.737812499999997</v>
      </c>
      <c r="Q677" s="175">
        <f>Assumptions!$G$55*Assumptions!$G$46*INDEX(Demand!Q$9:Q$1040, MATCH($C677, Demand!$B$9:$B$1040,0))</f>
        <v>47.737812499999997</v>
      </c>
      <c r="R677" s="175">
        <f>Assumptions!$G$55*Assumptions!$G$46*INDEX(Demand!R$9:R$1040, MATCH($C677, Demand!$B$9:$B$1040,0))</f>
        <v>47.737812499999997</v>
      </c>
      <c r="S677" s="175">
        <f>Assumptions!$G$55*Assumptions!$G$46*INDEX(Demand!S$9:S$1040, MATCH($C677, Demand!$B$9:$B$1040,0))</f>
        <v>47.737812499999997</v>
      </c>
      <c r="T677" s="175">
        <f>Assumptions!$G$55*Assumptions!$G$46*INDEX(Demand!T$9:T$1040, MATCH($C677, Demand!$B$9:$B$1040,0))</f>
        <v>47.737812499999997</v>
      </c>
      <c r="U677" s="175">
        <f>Assumptions!$G$55*Assumptions!$G$46*INDEX(Demand!U$9:U$1040, MATCH($C677, Demand!$B$9:$B$1040,0))</f>
        <v>47.737812499999997</v>
      </c>
      <c r="V677" s="175">
        <f>Assumptions!$G$55*Assumptions!$G$46*INDEX(Demand!V$9:V$1040, MATCH($C677, Demand!$B$9:$B$1040,0))</f>
        <v>47.737812499999997</v>
      </c>
      <c r="W677" s="175">
        <f>Assumptions!$G$55*Assumptions!$G$46*INDEX(Demand!W$9:W$1040, MATCH($C677, Demand!$B$9:$B$1040,0))</f>
        <v>47.737812499999997</v>
      </c>
      <c r="X677" s="175">
        <f>Assumptions!$G$55*Assumptions!$G$46*INDEX(Demand!X$9:X$1040, MATCH($C677, Demand!$B$9:$B$1040,0))</f>
        <v>47.737812499999997</v>
      </c>
    </row>
    <row r="678" spans="2:24" s="1" customFormat="1" x14ac:dyDescent="0.2">
      <c r="B678" s="220">
        <f>'Span data'!B679</f>
        <v>10503130</v>
      </c>
      <c r="C678" s="169" t="str">
        <f>'Span data'!C679</f>
        <v>WIN011</v>
      </c>
      <c r="D678" s="162"/>
      <c r="E678" s="175">
        <f>Assumptions!$G$55*Assumptions!$G$46*INDEX(Demand!E$9:E$1040, MATCH($C678, Demand!$B$9:$B$1040,0))</f>
        <v>44.899895833333325</v>
      </c>
      <c r="F678" s="175">
        <f>Assumptions!$G$55*Assumptions!$G$46*INDEX(Demand!F$9:F$1040, MATCH($C678, Demand!$B$9:$B$1040,0))</f>
        <v>45.001249999999999</v>
      </c>
      <c r="G678" s="175">
        <f>Assumptions!$G$55*Assumptions!$G$46*INDEX(Demand!G$9:G$1040, MATCH($C678, Demand!$B$9:$B$1040,0))</f>
        <v>45.609375</v>
      </c>
      <c r="H678" s="175">
        <f>Assumptions!$G$55*Assumptions!$G$46*INDEX(Demand!H$9:H$1040, MATCH($C678, Demand!$B$9:$B$1040,0))</f>
        <v>46.014791666666667</v>
      </c>
      <c r="I678" s="175">
        <f>Assumptions!$G$55*Assumptions!$G$46*INDEX(Demand!I$9:I$1040, MATCH($C678, Demand!$B$9:$B$1040,0))</f>
        <v>46.217499999999994</v>
      </c>
      <c r="J678" s="175">
        <f>Assumptions!$G$55*Assumptions!$G$46*INDEX(Demand!J$9:J$1040, MATCH($C678, Demand!$B$9:$B$1040,0))</f>
        <v>46.318854166666668</v>
      </c>
      <c r="K678" s="175">
        <f>Assumptions!$G$55*Assumptions!$G$46*INDEX(Demand!K$9:K$1040, MATCH($C678, Demand!$B$9:$B$1040,0))</f>
        <v>46.825624999999995</v>
      </c>
      <c r="L678" s="175">
        <f>Assumptions!$G$55*Assumptions!$G$46*INDEX(Demand!L$9:L$1040, MATCH($C678, Demand!$B$9:$B$1040,0))</f>
        <v>47.535104166666656</v>
      </c>
      <c r="M678" s="175">
        <f>Assumptions!$G$55*Assumptions!$G$46*INDEX(Demand!M$9:M$1040, MATCH($C678, Demand!$B$9:$B$1040,0))</f>
        <v>47.737812499999997</v>
      </c>
      <c r="N678" s="175">
        <f>Assumptions!$G$55*Assumptions!$G$46*INDEX(Demand!N$9:N$1040, MATCH($C678, Demand!$B$9:$B$1040,0))</f>
        <v>47.737812499999997</v>
      </c>
      <c r="O678" s="175">
        <f>Assumptions!$G$55*Assumptions!$G$46*INDEX(Demand!O$9:O$1040, MATCH($C678, Demand!$B$9:$B$1040,0))</f>
        <v>47.737812499999997</v>
      </c>
      <c r="P678" s="175">
        <f>Assumptions!$G$55*Assumptions!$G$46*INDEX(Demand!P$9:P$1040, MATCH($C678, Demand!$B$9:$B$1040,0))</f>
        <v>47.737812499999997</v>
      </c>
      <c r="Q678" s="175">
        <f>Assumptions!$G$55*Assumptions!$G$46*INDEX(Demand!Q$9:Q$1040, MATCH($C678, Demand!$B$9:$B$1040,0))</f>
        <v>47.737812499999997</v>
      </c>
      <c r="R678" s="175">
        <f>Assumptions!$G$55*Assumptions!$G$46*INDEX(Demand!R$9:R$1040, MATCH($C678, Demand!$B$9:$B$1040,0))</f>
        <v>47.737812499999997</v>
      </c>
      <c r="S678" s="175">
        <f>Assumptions!$G$55*Assumptions!$G$46*INDEX(Demand!S$9:S$1040, MATCH($C678, Demand!$B$9:$B$1040,0))</f>
        <v>47.737812499999997</v>
      </c>
      <c r="T678" s="175">
        <f>Assumptions!$G$55*Assumptions!$G$46*INDEX(Demand!T$9:T$1040, MATCH($C678, Demand!$B$9:$B$1040,0))</f>
        <v>47.737812499999997</v>
      </c>
      <c r="U678" s="175">
        <f>Assumptions!$G$55*Assumptions!$G$46*INDEX(Demand!U$9:U$1040, MATCH($C678, Demand!$B$9:$B$1040,0))</f>
        <v>47.737812499999997</v>
      </c>
      <c r="V678" s="175">
        <f>Assumptions!$G$55*Assumptions!$G$46*INDEX(Demand!V$9:V$1040, MATCH($C678, Demand!$B$9:$B$1040,0))</f>
        <v>47.737812499999997</v>
      </c>
      <c r="W678" s="175">
        <f>Assumptions!$G$55*Assumptions!$G$46*INDEX(Demand!W$9:W$1040, MATCH($C678, Demand!$B$9:$B$1040,0))</f>
        <v>47.737812499999997</v>
      </c>
      <c r="X678" s="175">
        <f>Assumptions!$G$55*Assumptions!$G$46*INDEX(Demand!X$9:X$1040, MATCH($C678, Demand!$B$9:$B$1040,0))</f>
        <v>47.737812499999997</v>
      </c>
    </row>
    <row r="679" spans="2:24" s="1" customFormat="1" x14ac:dyDescent="0.2">
      <c r="B679" s="220">
        <f>'Span data'!B680</f>
        <v>10503180</v>
      </c>
      <c r="C679" s="169" t="str">
        <f>'Span data'!C680</f>
        <v>WIN011</v>
      </c>
      <c r="D679" s="162"/>
      <c r="E679" s="175">
        <f>Assumptions!$G$55*Assumptions!$G$46*INDEX(Demand!E$9:E$1040, MATCH($C679, Demand!$B$9:$B$1040,0))</f>
        <v>44.899895833333325</v>
      </c>
      <c r="F679" s="175">
        <f>Assumptions!$G$55*Assumptions!$G$46*INDEX(Demand!F$9:F$1040, MATCH($C679, Demand!$B$9:$B$1040,0))</f>
        <v>45.001249999999999</v>
      </c>
      <c r="G679" s="175">
        <f>Assumptions!$G$55*Assumptions!$G$46*INDEX(Demand!G$9:G$1040, MATCH($C679, Demand!$B$9:$B$1040,0))</f>
        <v>45.609375</v>
      </c>
      <c r="H679" s="175">
        <f>Assumptions!$G$55*Assumptions!$G$46*INDEX(Demand!H$9:H$1040, MATCH($C679, Demand!$B$9:$B$1040,0))</f>
        <v>46.014791666666667</v>
      </c>
      <c r="I679" s="175">
        <f>Assumptions!$G$55*Assumptions!$G$46*INDEX(Demand!I$9:I$1040, MATCH($C679, Demand!$B$9:$B$1040,0))</f>
        <v>46.217499999999994</v>
      </c>
      <c r="J679" s="175">
        <f>Assumptions!$G$55*Assumptions!$G$46*INDEX(Demand!J$9:J$1040, MATCH($C679, Demand!$B$9:$B$1040,0))</f>
        <v>46.318854166666668</v>
      </c>
      <c r="K679" s="175">
        <f>Assumptions!$G$55*Assumptions!$G$46*INDEX(Demand!K$9:K$1040, MATCH($C679, Demand!$B$9:$B$1040,0))</f>
        <v>46.825624999999995</v>
      </c>
      <c r="L679" s="175">
        <f>Assumptions!$G$55*Assumptions!$G$46*INDEX(Demand!L$9:L$1040, MATCH($C679, Demand!$B$9:$B$1040,0))</f>
        <v>47.535104166666656</v>
      </c>
      <c r="M679" s="175">
        <f>Assumptions!$G$55*Assumptions!$G$46*INDEX(Demand!M$9:M$1040, MATCH($C679, Demand!$B$9:$B$1040,0))</f>
        <v>47.737812499999997</v>
      </c>
      <c r="N679" s="175">
        <f>Assumptions!$G$55*Assumptions!$G$46*INDEX(Demand!N$9:N$1040, MATCH($C679, Demand!$B$9:$B$1040,0))</f>
        <v>47.737812499999997</v>
      </c>
      <c r="O679" s="175">
        <f>Assumptions!$G$55*Assumptions!$G$46*INDEX(Demand!O$9:O$1040, MATCH($C679, Demand!$B$9:$B$1040,0))</f>
        <v>47.737812499999997</v>
      </c>
      <c r="P679" s="175">
        <f>Assumptions!$G$55*Assumptions!$G$46*INDEX(Demand!P$9:P$1040, MATCH($C679, Demand!$B$9:$B$1040,0))</f>
        <v>47.737812499999997</v>
      </c>
      <c r="Q679" s="175">
        <f>Assumptions!$G$55*Assumptions!$G$46*INDEX(Demand!Q$9:Q$1040, MATCH($C679, Demand!$B$9:$B$1040,0))</f>
        <v>47.737812499999997</v>
      </c>
      <c r="R679" s="175">
        <f>Assumptions!$G$55*Assumptions!$G$46*INDEX(Demand!R$9:R$1040, MATCH($C679, Demand!$B$9:$B$1040,0))</f>
        <v>47.737812499999997</v>
      </c>
      <c r="S679" s="175">
        <f>Assumptions!$G$55*Assumptions!$G$46*INDEX(Demand!S$9:S$1040, MATCH($C679, Demand!$B$9:$B$1040,0))</f>
        <v>47.737812499999997</v>
      </c>
      <c r="T679" s="175">
        <f>Assumptions!$G$55*Assumptions!$G$46*INDEX(Demand!T$9:T$1040, MATCH($C679, Demand!$B$9:$B$1040,0))</f>
        <v>47.737812499999997</v>
      </c>
      <c r="U679" s="175">
        <f>Assumptions!$G$55*Assumptions!$G$46*INDEX(Demand!U$9:U$1040, MATCH($C679, Demand!$B$9:$B$1040,0))</f>
        <v>47.737812499999997</v>
      </c>
      <c r="V679" s="175">
        <f>Assumptions!$G$55*Assumptions!$G$46*INDEX(Demand!V$9:V$1040, MATCH($C679, Demand!$B$9:$B$1040,0))</f>
        <v>47.737812499999997</v>
      </c>
      <c r="W679" s="175">
        <f>Assumptions!$G$55*Assumptions!$G$46*INDEX(Demand!W$9:W$1040, MATCH($C679, Demand!$B$9:$B$1040,0))</f>
        <v>47.737812499999997</v>
      </c>
      <c r="X679" s="175">
        <f>Assumptions!$G$55*Assumptions!$G$46*INDEX(Demand!X$9:X$1040, MATCH($C679, Demand!$B$9:$B$1040,0))</f>
        <v>47.737812499999997</v>
      </c>
    </row>
    <row r="680" spans="2:24" s="1" customFormat="1" x14ac:dyDescent="0.2">
      <c r="B680" s="220">
        <f>'Span data'!B681</f>
        <v>10503181</v>
      </c>
      <c r="C680" s="169" t="str">
        <f>'Span data'!C681</f>
        <v>WIN011</v>
      </c>
      <c r="D680" s="162"/>
      <c r="E680" s="175">
        <f>Assumptions!$G$55*Assumptions!$G$46*INDEX(Demand!E$9:E$1040, MATCH($C680, Demand!$B$9:$B$1040,0))</f>
        <v>44.899895833333325</v>
      </c>
      <c r="F680" s="175">
        <f>Assumptions!$G$55*Assumptions!$G$46*INDEX(Demand!F$9:F$1040, MATCH($C680, Demand!$B$9:$B$1040,0))</f>
        <v>45.001249999999999</v>
      </c>
      <c r="G680" s="175">
        <f>Assumptions!$G$55*Assumptions!$G$46*INDEX(Demand!G$9:G$1040, MATCH($C680, Demand!$B$9:$B$1040,0))</f>
        <v>45.609375</v>
      </c>
      <c r="H680" s="175">
        <f>Assumptions!$G$55*Assumptions!$G$46*INDEX(Demand!H$9:H$1040, MATCH($C680, Demand!$B$9:$B$1040,0))</f>
        <v>46.014791666666667</v>
      </c>
      <c r="I680" s="175">
        <f>Assumptions!$G$55*Assumptions!$G$46*INDEX(Demand!I$9:I$1040, MATCH($C680, Demand!$B$9:$B$1040,0))</f>
        <v>46.217499999999994</v>
      </c>
      <c r="J680" s="175">
        <f>Assumptions!$G$55*Assumptions!$G$46*INDEX(Demand!J$9:J$1040, MATCH($C680, Demand!$B$9:$B$1040,0))</f>
        <v>46.318854166666668</v>
      </c>
      <c r="K680" s="175">
        <f>Assumptions!$G$55*Assumptions!$G$46*INDEX(Demand!K$9:K$1040, MATCH($C680, Demand!$B$9:$B$1040,0))</f>
        <v>46.825624999999995</v>
      </c>
      <c r="L680" s="175">
        <f>Assumptions!$G$55*Assumptions!$G$46*INDEX(Demand!L$9:L$1040, MATCH($C680, Demand!$B$9:$B$1040,0))</f>
        <v>47.535104166666656</v>
      </c>
      <c r="M680" s="175">
        <f>Assumptions!$G$55*Assumptions!$G$46*INDEX(Demand!M$9:M$1040, MATCH($C680, Demand!$B$9:$B$1040,0))</f>
        <v>47.737812499999997</v>
      </c>
      <c r="N680" s="175">
        <f>Assumptions!$G$55*Assumptions!$G$46*INDEX(Demand!N$9:N$1040, MATCH($C680, Demand!$B$9:$B$1040,0))</f>
        <v>47.737812499999997</v>
      </c>
      <c r="O680" s="175">
        <f>Assumptions!$G$55*Assumptions!$G$46*INDEX(Demand!O$9:O$1040, MATCH($C680, Demand!$B$9:$B$1040,0))</f>
        <v>47.737812499999997</v>
      </c>
      <c r="P680" s="175">
        <f>Assumptions!$G$55*Assumptions!$G$46*INDEX(Demand!P$9:P$1040, MATCH($C680, Demand!$B$9:$B$1040,0))</f>
        <v>47.737812499999997</v>
      </c>
      <c r="Q680" s="175">
        <f>Assumptions!$G$55*Assumptions!$G$46*INDEX(Demand!Q$9:Q$1040, MATCH($C680, Demand!$B$9:$B$1040,0))</f>
        <v>47.737812499999997</v>
      </c>
      <c r="R680" s="175">
        <f>Assumptions!$G$55*Assumptions!$G$46*INDEX(Demand!R$9:R$1040, MATCH($C680, Demand!$B$9:$B$1040,0))</f>
        <v>47.737812499999997</v>
      </c>
      <c r="S680" s="175">
        <f>Assumptions!$G$55*Assumptions!$G$46*INDEX(Demand!S$9:S$1040, MATCH($C680, Demand!$B$9:$B$1040,0))</f>
        <v>47.737812499999997</v>
      </c>
      <c r="T680" s="175">
        <f>Assumptions!$G$55*Assumptions!$G$46*INDEX(Demand!T$9:T$1040, MATCH($C680, Demand!$B$9:$B$1040,0))</f>
        <v>47.737812499999997</v>
      </c>
      <c r="U680" s="175">
        <f>Assumptions!$G$55*Assumptions!$G$46*INDEX(Demand!U$9:U$1040, MATCH($C680, Demand!$B$9:$B$1040,0))</f>
        <v>47.737812499999997</v>
      </c>
      <c r="V680" s="175">
        <f>Assumptions!$G$55*Assumptions!$G$46*INDEX(Demand!V$9:V$1040, MATCH($C680, Demand!$B$9:$B$1040,0))</f>
        <v>47.737812499999997</v>
      </c>
      <c r="W680" s="175">
        <f>Assumptions!$G$55*Assumptions!$G$46*INDEX(Demand!W$9:W$1040, MATCH($C680, Demand!$B$9:$B$1040,0))</f>
        <v>47.737812499999997</v>
      </c>
      <c r="X680" s="175">
        <f>Assumptions!$G$55*Assumptions!$G$46*INDEX(Demand!X$9:X$1040, MATCH($C680, Demand!$B$9:$B$1040,0))</f>
        <v>47.737812499999997</v>
      </c>
    </row>
    <row r="681" spans="2:24" s="1" customFormat="1" x14ac:dyDescent="0.2">
      <c r="B681" s="220">
        <f>'Span data'!B682</f>
        <v>10503182</v>
      </c>
      <c r="C681" s="169" t="str">
        <f>'Span data'!C682</f>
        <v>WIN011</v>
      </c>
      <c r="D681" s="162"/>
      <c r="E681" s="175">
        <f>Assumptions!$G$55*Assumptions!$G$46*INDEX(Demand!E$9:E$1040, MATCH($C681, Demand!$B$9:$B$1040,0))</f>
        <v>44.899895833333325</v>
      </c>
      <c r="F681" s="175">
        <f>Assumptions!$G$55*Assumptions!$G$46*INDEX(Demand!F$9:F$1040, MATCH($C681, Demand!$B$9:$B$1040,0))</f>
        <v>45.001249999999999</v>
      </c>
      <c r="G681" s="175">
        <f>Assumptions!$G$55*Assumptions!$G$46*INDEX(Demand!G$9:G$1040, MATCH($C681, Demand!$B$9:$B$1040,0))</f>
        <v>45.609375</v>
      </c>
      <c r="H681" s="175">
        <f>Assumptions!$G$55*Assumptions!$G$46*INDEX(Demand!H$9:H$1040, MATCH($C681, Demand!$B$9:$B$1040,0))</f>
        <v>46.014791666666667</v>
      </c>
      <c r="I681" s="175">
        <f>Assumptions!$G$55*Assumptions!$G$46*INDEX(Demand!I$9:I$1040, MATCH($C681, Demand!$B$9:$B$1040,0))</f>
        <v>46.217499999999994</v>
      </c>
      <c r="J681" s="175">
        <f>Assumptions!$G$55*Assumptions!$G$46*INDEX(Demand!J$9:J$1040, MATCH($C681, Demand!$B$9:$B$1040,0))</f>
        <v>46.318854166666668</v>
      </c>
      <c r="K681" s="175">
        <f>Assumptions!$G$55*Assumptions!$G$46*INDEX(Demand!K$9:K$1040, MATCH($C681, Demand!$B$9:$B$1040,0))</f>
        <v>46.825624999999995</v>
      </c>
      <c r="L681" s="175">
        <f>Assumptions!$G$55*Assumptions!$G$46*INDEX(Demand!L$9:L$1040, MATCH($C681, Demand!$B$9:$B$1040,0))</f>
        <v>47.535104166666656</v>
      </c>
      <c r="M681" s="175">
        <f>Assumptions!$G$55*Assumptions!$G$46*INDEX(Demand!M$9:M$1040, MATCH($C681, Demand!$B$9:$B$1040,0))</f>
        <v>47.737812499999997</v>
      </c>
      <c r="N681" s="175">
        <f>Assumptions!$G$55*Assumptions!$G$46*INDEX(Demand!N$9:N$1040, MATCH($C681, Demand!$B$9:$B$1040,0))</f>
        <v>47.737812499999997</v>
      </c>
      <c r="O681" s="175">
        <f>Assumptions!$G$55*Assumptions!$G$46*INDEX(Demand!O$9:O$1040, MATCH($C681, Demand!$B$9:$B$1040,0))</f>
        <v>47.737812499999997</v>
      </c>
      <c r="P681" s="175">
        <f>Assumptions!$G$55*Assumptions!$G$46*INDEX(Demand!P$9:P$1040, MATCH($C681, Demand!$B$9:$B$1040,0))</f>
        <v>47.737812499999997</v>
      </c>
      <c r="Q681" s="175">
        <f>Assumptions!$G$55*Assumptions!$G$46*INDEX(Demand!Q$9:Q$1040, MATCH($C681, Demand!$B$9:$B$1040,0))</f>
        <v>47.737812499999997</v>
      </c>
      <c r="R681" s="175">
        <f>Assumptions!$G$55*Assumptions!$G$46*INDEX(Demand!R$9:R$1040, MATCH($C681, Demand!$B$9:$B$1040,0))</f>
        <v>47.737812499999997</v>
      </c>
      <c r="S681" s="175">
        <f>Assumptions!$G$55*Assumptions!$G$46*INDEX(Demand!S$9:S$1040, MATCH($C681, Demand!$B$9:$B$1040,0))</f>
        <v>47.737812499999997</v>
      </c>
      <c r="T681" s="175">
        <f>Assumptions!$G$55*Assumptions!$G$46*INDEX(Demand!T$9:T$1040, MATCH($C681, Demand!$B$9:$B$1040,0))</f>
        <v>47.737812499999997</v>
      </c>
      <c r="U681" s="175">
        <f>Assumptions!$G$55*Assumptions!$G$46*INDEX(Demand!U$9:U$1040, MATCH($C681, Demand!$B$9:$B$1040,0))</f>
        <v>47.737812499999997</v>
      </c>
      <c r="V681" s="175">
        <f>Assumptions!$G$55*Assumptions!$G$46*INDEX(Demand!V$9:V$1040, MATCH($C681, Demand!$B$9:$B$1040,0))</f>
        <v>47.737812499999997</v>
      </c>
      <c r="W681" s="175">
        <f>Assumptions!$G$55*Assumptions!$G$46*INDEX(Demand!W$9:W$1040, MATCH($C681, Demand!$B$9:$B$1040,0))</f>
        <v>47.737812499999997</v>
      </c>
      <c r="X681" s="175">
        <f>Assumptions!$G$55*Assumptions!$G$46*INDEX(Demand!X$9:X$1040, MATCH($C681, Demand!$B$9:$B$1040,0))</f>
        <v>47.737812499999997</v>
      </c>
    </row>
    <row r="682" spans="2:24" s="1" customFormat="1" x14ac:dyDescent="0.2">
      <c r="B682" s="220">
        <f>'Span data'!B683</f>
        <v>10503183</v>
      </c>
      <c r="C682" s="169" t="str">
        <f>'Span data'!C683</f>
        <v>WIN011</v>
      </c>
      <c r="D682" s="162"/>
      <c r="E682" s="175">
        <f>Assumptions!$G$55*Assumptions!$G$46*INDEX(Demand!E$9:E$1040, MATCH($C682, Demand!$B$9:$B$1040,0))</f>
        <v>44.899895833333325</v>
      </c>
      <c r="F682" s="175">
        <f>Assumptions!$G$55*Assumptions!$G$46*INDEX(Demand!F$9:F$1040, MATCH($C682, Demand!$B$9:$B$1040,0))</f>
        <v>45.001249999999999</v>
      </c>
      <c r="G682" s="175">
        <f>Assumptions!$G$55*Assumptions!$G$46*INDEX(Demand!G$9:G$1040, MATCH($C682, Demand!$B$9:$B$1040,0))</f>
        <v>45.609375</v>
      </c>
      <c r="H682" s="175">
        <f>Assumptions!$G$55*Assumptions!$G$46*INDEX(Demand!H$9:H$1040, MATCH($C682, Demand!$B$9:$B$1040,0))</f>
        <v>46.014791666666667</v>
      </c>
      <c r="I682" s="175">
        <f>Assumptions!$G$55*Assumptions!$G$46*INDEX(Demand!I$9:I$1040, MATCH($C682, Demand!$B$9:$B$1040,0))</f>
        <v>46.217499999999994</v>
      </c>
      <c r="J682" s="175">
        <f>Assumptions!$G$55*Assumptions!$G$46*INDEX(Demand!J$9:J$1040, MATCH($C682, Demand!$B$9:$B$1040,0))</f>
        <v>46.318854166666668</v>
      </c>
      <c r="K682" s="175">
        <f>Assumptions!$G$55*Assumptions!$G$46*INDEX(Demand!K$9:K$1040, MATCH($C682, Demand!$B$9:$B$1040,0))</f>
        <v>46.825624999999995</v>
      </c>
      <c r="L682" s="175">
        <f>Assumptions!$G$55*Assumptions!$G$46*INDEX(Demand!L$9:L$1040, MATCH($C682, Demand!$B$9:$B$1040,0))</f>
        <v>47.535104166666656</v>
      </c>
      <c r="M682" s="175">
        <f>Assumptions!$G$55*Assumptions!$G$46*INDEX(Demand!M$9:M$1040, MATCH($C682, Demand!$B$9:$B$1040,0))</f>
        <v>47.737812499999997</v>
      </c>
      <c r="N682" s="175">
        <f>Assumptions!$G$55*Assumptions!$G$46*INDEX(Demand!N$9:N$1040, MATCH($C682, Demand!$B$9:$B$1040,0))</f>
        <v>47.737812499999997</v>
      </c>
      <c r="O682" s="175">
        <f>Assumptions!$G$55*Assumptions!$G$46*INDEX(Demand!O$9:O$1040, MATCH($C682, Demand!$B$9:$B$1040,0))</f>
        <v>47.737812499999997</v>
      </c>
      <c r="P682" s="175">
        <f>Assumptions!$G$55*Assumptions!$G$46*INDEX(Demand!P$9:P$1040, MATCH($C682, Demand!$B$9:$B$1040,0))</f>
        <v>47.737812499999997</v>
      </c>
      <c r="Q682" s="175">
        <f>Assumptions!$G$55*Assumptions!$G$46*INDEX(Demand!Q$9:Q$1040, MATCH($C682, Demand!$B$9:$B$1040,0))</f>
        <v>47.737812499999997</v>
      </c>
      <c r="R682" s="175">
        <f>Assumptions!$G$55*Assumptions!$G$46*INDEX(Demand!R$9:R$1040, MATCH($C682, Demand!$B$9:$B$1040,0))</f>
        <v>47.737812499999997</v>
      </c>
      <c r="S682" s="175">
        <f>Assumptions!$G$55*Assumptions!$G$46*INDEX(Demand!S$9:S$1040, MATCH($C682, Demand!$B$9:$B$1040,0))</f>
        <v>47.737812499999997</v>
      </c>
      <c r="T682" s="175">
        <f>Assumptions!$G$55*Assumptions!$G$46*INDEX(Demand!T$9:T$1040, MATCH($C682, Demand!$B$9:$B$1040,0))</f>
        <v>47.737812499999997</v>
      </c>
      <c r="U682" s="175">
        <f>Assumptions!$G$55*Assumptions!$G$46*INDEX(Demand!U$9:U$1040, MATCH($C682, Demand!$B$9:$B$1040,0))</f>
        <v>47.737812499999997</v>
      </c>
      <c r="V682" s="175">
        <f>Assumptions!$G$55*Assumptions!$G$46*INDEX(Demand!V$9:V$1040, MATCH($C682, Demand!$B$9:$B$1040,0))</f>
        <v>47.737812499999997</v>
      </c>
      <c r="W682" s="175">
        <f>Assumptions!$G$55*Assumptions!$G$46*INDEX(Demand!W$9:W$1040, MATCH($C682, Demand!$B$9:$B$1040,0))</f>
        <v>47.737812499999997</v>
      </c>
      <c r="X682" s="175">
        <f>Assumptions!$G$55*Assumptions!$G$46*INDEX(Demand!X$9:X$1040, MATCH($C682, Demand!$B$9:$B$1040,0))</f>
        <v>47.737812499999997</v>
      </c>
    </row>
    <row r="683" spans="2:24" s="1" customFormat="1" x14ac:dyDescent="0.2">
      <c r="B683" s="220">
        <f>'Span data'!B684</f>
        <v>10503196</v>
      </c>
      <c r="C683" s="169" t="str">
        <f>'Span data'!C684</f>
        <v>WIN011</v>
      </c>
      <c r="D683" s="162"/>
      <c r="E683" s="175">
        <f>Assumptions!$G$55*Assumptions!$G$46*INDEX(Demand!E$9:E$1040, MATCH($C683, Demand!$B$9:$B$1040,0))</f>
        <v>44.899895833333325</v>
      </c>
      <c r="F683" s="175">
        <f>Assumptions!$G$55*Assumptions!$G$46*INDEX(Demand!F$9:F$1040, MATCH($C683, Demand!$B$9:$B$1040,0))</f>
        <v>45.001249999999999</v>
      </c>
      <c r="G683" s="175">
        <f>Assumptions!$G$55*Assumptions!$G$46*INDEX(Demand!G$9:G$1040, MATCH($C683, Demand!$B$9:$B$1040,0))</f>
        <v>45.609375</v>
      </c>
      <c r="H683" s="175">
        <f>Assumptions!$G$55*Assumptions!$G$46*INDEX(Demand!H$9:H$1040, MATCH($C683, Demand!$B$9:$B$1040,0))</f>
        <v>46.014791666666667</v>
      </c>
      <c r="I683" s="175">
        <f>Assumptions!$G$55*Assumptions!$G$46*INDEX(Demand!I$9:I$1040, MATCH($C683, Demand!$B$9:$B$1040,0))</f>
        <v>46.217499999999994</v>
      </c>
      <c r="J683" s="175">
        <f>Assumptions!$G$55*Assumptions!$G$46*INDEX(Demand!J$9:J$1040, MATCH($C683, Demand!$B$9:$B$1040,0))</f>
        <v>46.318854166666668</v>
      </c>
      <c r="K683" s="175">
        <f>Assumptions!$G$55*Assumptions!$G$46*INDEX(Demand!K$9:K$1040, MATCH($C683, Demand!$B$9:$B$1040,0))</f>
        <v>46.825624999999995</v>
      </c>
      <c r="L683" s="175">
        <f>Assumptions!$G$55*Assumptions!$G$46*INDEX(Demand!L$9:L$1040, MATCH($C683, Demand!$B$9:$B$1040,0))</f>
        <v>47.535104166666656</v>
      </c>
      <c r="M683" s="175">
        <f>Assumptions!$G$55*Assumptions!$G$46*INDEX(Demand!M$9:M$1040, MATCH($C683, Demand!$B$9:$B$1040,0))</f>
        <v>47.737812499999997</v>
      </c>
      <c r="N683" s="175">
        <f>Assumptions!$G$55*Assumptions!$G$46*INDEX(Demand!N$9:N$1040, MATCH($C683, Demand!$B$9:$B$1040,0))</f>
        <v>47.737812499999997</v>
      </c>
      <c r="O683" s="175">
        <f>Assumptions!$G$55*Assumptions!$G$46*INDEX(Demand!O$9:O$1040, MATCH($C683, Demand!$B$9:$B$1040,0))</f>
        <v>47.737812499999997</v>
      </c>
      <c r="P683" s="175">
        <f>Assumptions!$G$55*Assumptions!$G$46*INDEX(Demand!P$9:P$1040, MATCH($C683, Demand!$B$9:$B$1040,0))</f>
        <v>47.737812499999997</v>
      </c>
      <c r="Q683" s="175">
        <f>Assumptions!$G$55*Assumptions!$G$46*INDEX(Demand!Q$9:Q$1040, MATCH($C683, Demand!$B$9:$B$1040,0))</f>
        <v>47.737812499999997</v>
      </c>
      <c r="R683" s="175">
        <f>Assumptions!$G$55*Assumptions!$G$46*INDEX(Demand!R$9:R$1040, MATCH($C683, Demand!$B$9:$B$1040,0))</f>
        <v>47.737812499999997</v>
      </c>
      <c r="S683" s="175">
        <f>Assumptions!$G$55*Assumptions!$G$46*INDEX(Demand!S$9:S$1040, MATCH($C683, Demand!$B$9:$B$1040,0))</f>
        <v>47.737812499999997</v>
      </c>
      <c r="T683" s="175">
        <f>Assumptions!$G$55*Assumptions!$G$46*INDEX(Demand!T$9:T$1040, MATCH($C683, Demand!$B$9:$B$1040,0))</f>
        <v>47.737812499999997</v>
      </c>
      <c r="U683" s="175">
        <f>Assumptions!$G$55*Assumptions!$G$46*INDEX(Demand!U$9:U$1040, MATCH($C683, Demand!$B$9:$B$1040,0))</f>
        <v>47.737812499999997</v>
      </c>
      <c r="V683" s="175">
        <f>Assumptions!$G$55*Assumptions!$G$46*INDEX(Demand!V$9:V$1040, MATCH($C683, Demand!$B$9:$B$1040,0))</f>
        <v>47.737812499999997</v>
      </c>
      <c r="W683" s="175">
        <f>Assumptions!$G$55*Assumptions!$G$46*INDEX(Demand!W$9:W$1040, MATCH($C683, Demand!$B$9:$B$1040,0))</f>
        <v>47.737812499999997</v>
      </c>
      <c r="X683" s="175">
        <f>Assumptions!$G$55*Assumptions!$G$46*INDEX(Demand!X$9:X$1040, MATCH($C683, Demand!$B$9:$B$1040,0))</f>
        <v>47.737812499999997</v>
      </c>
    </row>
    <row r="684" spans="2:24" s="1" customFormat="1" x14ac:dyDescent="0.2">
      <c r="B684" s="220">
        <f>'Span data'!B685</f>
        <v>10509240</v>
      </c>
      <c r="C684" s="169" t="str">
        <f>'Span data'!C685</f>
        <v>WND014</v>
      </c>
      <c r="D684" s="162"/>
      <c r="E684" s="175">
        <f>Assumptions!$G$55*Assumptions!$G$46*INDEX(Demand!E$9:E$1040, MATCH($C684, Demand!$B$9:$B$1040,0))</f>
        <v>58.785416666666663</v>
      </c>
      <c r="F684" s="175">
        <f>Assumptions!$G$55*Assumptions!$G$46*INDEX(Demand!F$9:F$1040, MATCH($C684, Demand!$B$9:$B$1040,0))</f>
        <v>59.089479166666656</v>
      </c>
      <c r="G684" s="175">
        <f>Assumptions!$G$55*Assumptions!$G$46*INDEX(Demand!G$9:G$1040, MATCH($C684, Demand!$B$9:$B$1040,0))</f>
        <v>60.001666666666665</v>
      </c>
      <c r="H684" s="175">
        <f>Assumptions!$G$55*Assumptions!$G$46*INDEX(Demand!H$9:H$1040, MATCH($C684, Demand!$B$9:$B$1040,0))</f>
        <v>60.711145833333326</v>
      </c>
      <c r="I684" s="175">
        <f>Assumptions!$G$55*Assumptions!$G$46*INDEX(Demand!I$9:I$1040, MATCH($C684, Demand!$B$9:$B$1040,0))</f>
        <v>61.31927083333332</v>
      </c>
      <c r="J684" s="175">
        <f>Assumptions!$G$55*Assumptions!$G$46*INDEX(Demand!J$9:J$1040, MATCH($C684, Demand!$B$9:$B$1040,0))</f>
        <v>62.130104166666655</v>
      </c>
      <c r="K684" s="175">
        <f>Assumptions!$G$55*Assumptions!$G$46*INDEX(Demand!K$9:K$1040, MATCH($C684, Demand!$B$9:$B$1040,0))</f>
        <v>63.447708333333324</v>
      </c>
      <c r="L684" s="175">
        <f>Assumptions!$G$55*Assumptions!$G$46*INDEX(Demand!L$9:L$1040, MATCH($C684, Demand!$B$9:$B$1040,0))</f>
        <v>65.069374999999994</v>
      </c>
      <c r="M684" s="175">
        <f>Assumptions!$G$55*Assumptions!$G$46*INDEX(Demand!M$9:M$1040, MATCH($C684, Demand!$B$9:$B$1040,0))</f>
        <v>65.880208333333329</v>
      </c>
      <c r="N684" s="175">
        <f>Assumptions!$G$55*Assumptions!$G$46*INDEX(Demand!N$9:N$1040, MATCH($C684, Demand!$B$9:$B$1040,0))</f>
        <v>65.880208333333329</v>
      </c>
      <c r="O684" s="175">
        <f>Assumptions!$G$55*Assumptions!$G$46*INDEX(Demand!O$9:O$1040, MATCH($C684, Demand!$B$9:$B$1040,0))</f>
        <v>65.880208333333329</v>
      </c>
      <c r="P684" s="175">
        <f>Assumptions!$G$55*Assumptions!$G$46*INDEX(Demand!P$9:P$1040, MATCH($C684, Demand!$B$9:$B$1040,0))</f>
        <v>65.880208333333329</v>
      </c>
      <c r="Q684" s="175">
        <f>Assumptions!$G$55*Assumptions!$G$46*INDEX(Demand!Q$9:Q$1040, MATCH($C684, Demand!$B$9:$B$1040,0))</f>
        <v>65.880208333333329</v>
      </c>
      <c r="R684" s="175">
        <f>Assumptions!$G$55*Assumptions!$G$46*INDEX(Demand!R$9:R$1040, MATCH($C684, Demand!$B$9:$B$1040,0))</f>
        <v>65.880208333333329</v>
      </c>
      <c r="S684" s="175">
        <f>Assumptions!$G$55*Assumptions!$G$46*INDEX(Demand!S$9:S$1040, MATCH($C684, Demand!$B$9:$B$1040,0))</f>
        <v>65.880208333333329</v>
      </c>
      <c r="T684" s="175">
        <f>Assumptions!$G$55*Assumptions!$G$46*INDEX(Demand!T$9:T$1040, MATCH($C684, Demand!$B$9:$B$1040,0))</f>
        <v>65.880208333333329</v>
      </c>
      <c r="U684" s="175">
        <f>Assumptions!$G$55*Assumptions!$G$46*INDEX(Demand!U$9:U$1040, MATCH($C684, Demand!$B$9:$B$1040,0))</f>
        <v>65.880208333333329</v>
      </c>
      <c r="V684" s="175">
        <f>Assumptions!$G$55*Assumptions!$G$46*INDEX(Demand!V$9:V$1040, MATCH($C684, Demand!$B$9:$B$1040,0))</f>
        <v>65.880208333333329</v>
      </c>
      <c r="W684" s="175">
        <f>Assumptions!$G$55*Assumptions!$G$46*INDEX(Demand!W$9:W$1040, MATCH($C684, Demand!$B$9:$B$1040,0))</f>
        <v>65.880208333333329</v>
      </c>
      <c r="X684" s="175">
        <f>Assumptions!$G$55*Assumptions!$G$46*INDEX(Demand!X$9:X$1040, MATCH($C684, Demand!$B$9:$B$1040,0))</f>
        <v>65.880208333333329</v>
      </c>
    </row>
    <row r="685" spans="2:24" s="1" customFormat="1" x14ac:dyDescent="0.2">
      <c r="B685" s="220">
        <f>'Span data'!B686</f>
        <v>10509296</v>
      </c>
      <c r="C685" s="169" t="str">
        <f>'Span data'!C686</f>
        <v>BAN003</v>
      </c>
      <c r="D685" s="162"/>
      <c r="E685" s="175">
        <f>Assumptions!$G$55*Assumptions!$G$46*INDEX(Demand!E$9:E$1040, MATCH($C685, Demand!$B$9:$B$1040,0))</f>
        <v>104.09072916666666</v>
      </c>
      <c r="F685" s="175">
        <f>Assumptions!$G$55*Assumptions!$G$46*INDEX(Demand!F$9:F$1040, MATCH($C685, Demand!$B$9:$B$1040,0))</f>
        <v>106.421875</v>
      </c>
      <c r="G685" s="175">
        <f>Assumptions!$G$55*Assumptions!$G$46*INDEX(Demand!G$9:G$1040, MATCH($C685, Demand!$B$9:$B$1040,0))</f>
        <v>109.76656249999999</v>
      </c>
      <c r="H685" s="175">
        <f>Assumptions!$G$55*Assumptions!$G$46*INDEX(Demand!H$9:H$1040, MATCH($C685, Demand!$B$9:$B$1040,0))</f>
        <v>112.09770833333333</v>
      </c>
      <c r="I685" s="175">
        <f>Assumptions!$G$55*Assumptions!$G$46*INDEX(Demand!I$9:I$1040, MATCH($C685, Demand!$B$9:$B$1040,0))</f>
        <v>113.9220833333333</v>
      </c>
      <c r="J685" s="175">
        <f>Assumptions!$G$55*Assumptions!$G$46*INDEX(Demand!J$9:J$1040, MATCH($C685, Demand!$B$9:$B$1040,0))</f>
        <v>116.25322916666667</v>
      </c>
      <c r="K685" s="175">
        <f>Assumptions!$G$55*Assumptions!$G$46*INDEX(Demand!K$9:K$1040, MATCH($C685, Demand!$B$9:$B$1040,0))</f>
        <v>119.80062499999998</v>
      </c>
      <c r="L685" s="175">
        <f>Assumptions!$G$55*Assumptions!$G$46*INDEX(Demand!L$9:L$1040, MATCH($C685, Demand!$B$9:$B$1040,0))</f>
        <v>122.63854166666664</v>
      </c>
      <c r="M685" s="175">
        <f>Assumptions!$G$55*Assumptions!$G$46*INDEX(Demand!M$9:M$1040, MATCH($C685, Demand!$B$9:$B$1040,0))</f>
        <v>123.95614583333332</v>
      </c>
      <c r="N685" s="175">
        <f>Assumptions!$G$55*Assumptions!$G$46*INDEX(Demand!N$9:N$1040, MATCH($C685, Demand!$B$9:$B$1040,0))</f>
        <v>123.95614583333332</v>
      </c>
      <c r="O685" s="175">
        <f>Assumptions!$G$55*Assumptions!$G$46*INDEX(Demand!O$9:O$1040, MATCH($C685, Demand!$B$9:$B$1040,0))</f>
        <v>123.95614583333332</v>
      </c>
      <c r="P685" s="175">
        <f>Assumptions!$G$55*Assumptions!$G$46*INDEX(Demand!P$9:P$1040, MATCH($C685, Demand!$B$9:$B$1040,0))</f>
        <v>123.95614583333332</v>
      </c>
      <c r="Q685" s="175">
        <f>Assumptions!$G$55*Assumptions!$G$46*INDEX(Demand!Q$9:Q$1040, MATCH($C685, Demand!$B$9:$B$1040,0))</f>
        <v>123.95614583333332</v>
      </c>
      <c r="R685" s="175">
        <f>Assumptions!$G$55*Assumptions!$G$46*INDEX(Demand!R$9:R$1040, MATCH($C685, Demand!$B$9:$B$1040,0))</f>
        <v>123.95614583333332</v>
      </c>
      <c r="S685" s="175">
        <f>Assumptions!$G$55*Assumptions!$G$46*INDEX(Demand!S$9:S$1040, MATCH($C685, Demand!$B$9:$B$1040,0))</f>
        <v>123.95614583333332</v>
      </c>
      <c r="T685" s="175">
        <f>Assumptions!$G$55*Assumptions!$G$46*INDEX(Demand!T$9:T$1040, MATCH($C685, Demand!$B$9:$B$1040,0))</f>
        <v>123.95614583333332</v>
      </c>
      <c r="U685" s="175">
        <f>Assumptions!$G$55*Assumptions!$G$46*INDEX(Demand!U$9:U$1040, MATCH($C685, Demand!$B$9:$B$1040,0))</f>
        <v>123.95614583333332</v>
      </c>
      <c r="V685" s="175">
        <f>Assumptions!$G$55*Assumptions!$G$46*INDEX(Demand!V$9:V$1040, MATCH($C685, Demand!$B$9:$B$1040,0))</f>
        <v>123.95614583333332</v>
      </c>
      <c r="W685" s="175">
        <f>Assumptions!$G$55*Assumptions!$G$46*INDEX(Demand!W$9:W$1040, MATCH($C685, Demand!$B$9:$B$1040,0))</f>
        <v>123.95614583333332</v>
      </c>
      <c r="X685" s="175">
        <f>Assumptions!$G$55*Assumptions!$G$46*INDEX(Demand!X$9:X$1040, MATCH($C685, Demand!$B$9:$B$1040,0))</f>
        <v>123.95614583333332</v>
      </c>
    </row>
    <row r="686" spans="2:24" s="1" customFormat="1" x14ac:dyDescent="0.2">
      <c r="B686" s="220">
        <f>'Span data'!B687</f>
        <v>10517240</v>
      </c>
      <c r="C686" s="169" t="str">
        <f>'Span data'!C687</f>
        <v>MNA034</v>
      </c>
      <c r="D686" s="162"/>
      <c r="E686" s="175">
        <f>Assumptions!$G$55*Assumptions!$G$46*INDEX(Demand!E$9:E$1040, MATCH($C686, Demand!$B$9:$B$1040,0))</f>
        <v>66.79239583333333</v>
      </c>
      <c r="F686" s="175">
        <f>Assumptions!$G$55*Assumptions!$G$46*INDEX(Demand!F$9:F$1040, MATCH($C686, Demand!$B$9:$B$1040,0))</f>
        <v>67.400520833333331</v>
      </c>
      <c r="G686" s="175">
        <f>Assumptions!$G$55*Assumptions!$G$46*INDEX(Demand!G$9:G$1040, MATCH($C686, Demand!$B$9:$B$1040,0))</f>
        <v>68.211354166666666</v>
      </c>
      <c r="H686" s="175">
        <f>Assumptions!$G$55*Assumptions!$G$46*INDEX(Demand!H$9:H$1040, MATCH($C686, Demand!$B$9:$B$1040,0))</f>
        <v>68.718124999999986</v>
      </c>
      <c r="I686" s="175">
        <f>Assumptions!$G$55*Assumptions!$G$46*INDEX(Demand!I$9:I$1040, MATCH($C686, Demand!$B$9:$B$1040,0))</f>
        <v>68.718124999999986</v>
      </c>
      <c r="J686" s="175">
        <f>Assumptions!$G$55*Assumptions!$G$46*INDEX(Demand!J$9:J$1040, MATCH($C686, Demand!$B$9:$B$1040,0))</f>
        <v>68.920833333333334</v>
      </c>
      <c r="K686" s="175">
        <f>Assumptions!$G$55*Assumptions!$G$46*INDEX(Demand!K$9:K$1040, MATCH($C686, Demand!$B$9:$B$1040,0))</f>
        <v>69.833020833333322</v>
      </c>
      <c r="L686" s="175">
        <f>Assumptions!$G$55*Assumptions!$G$46*INDEX(Demand!L$9:L$1040, MATCH($C686, Demand!$B$9:$B$1040,0))</f>
        <v>70.846562500000005</v>
      </c>
      <c r="M686" s="175">
        <f>Assumptions!$G$55*Assumptions!$G$46*INDEX(Demand!M$9:M$1040, MATCH($C686, Demand!$B$9:$B$1040,0))</f>
        <v>70.643854166666657</v>
      </c>
      <c r="N686" s="175">
        <f>Assumptions!$G$55*Assumptions!$G$46*INDEX(Demand!N$9:N$1040, MATCH($C686, Demand!$B$9:$B$1040,0))</f>
        <v>70.643854166666657</v>
      </c>
      <c r="O686" s="175">
        <f>Assumptions!$G$55*Assumptions!$G$46*INDEX(Demand!O$9:O$1040, MATCH($C686, Demand!$B$9:$B$1040,0))</f>
        <v>70.643854166666657</v>
      </c>
      <c r="P686" s="175">
        <f>Assumptions!$G$55*Assumptions!$G$46*INDEX(Demand!P$9:P$1040, MATCH($C686, Demand!$B$9:$B$1040,0))</f>
        <v>70.643854166666657</v>
      </c>
      <c r="Q686" s="175">
        <f>Assumptions!$G$55*Assumptions!$G$46*INDEX(Demand!Q$9:Q$1040, MATCH($C686, Demand!$B$9:$B$1040,0))</f>
        <v>70.643854166666657</v>
      </c>
      <c r="R686" s="175">
        <f>Assumptions!$G$55*Assumptions!$G$46*INDEX(Demand!R$9:R$1040, MATCH($C686, Demand!$B$9:$B$1040,0))</f>
        <v>70.643854166666657</v>
      </c>
      <c r="S686" s="175">
        <f>Assumptions!$G$55*Assumptions!$G$46*INDEX(Demand!S$9:S$1040, MATCH($C686, Demand!$B$9:$B$1040,0))</f>
        <v>70.643854166666657</v>
      </c>
      <c r="T686" s="175">
        <f>Assumptions!$G$55*Assumptions!$G$46*INDEX(Demand!T$9:T$1040, MATCH($C686, Demand!$B$9:$B$1040,0))</f>
        <v>70.643854166666657</v>
      </c>
      <c r="U686" s="175">
        <f>Assumptions!$G$55*Assumptions!$G$46*INDEX(Demand!U$9:U$1040, MATCH($C686, Demand!$B$9:$B$1040,0))</f>
        <v>70.643854166666657</v>
      </c>
      <c r="V686" s="175">
        <f>Assumptions!$G$55*Assumptions!$G$46*INDEX(Demand!V$9:V$1040, MATCH($C686, Demand!$B$9:$B$1040,0))</f>
        <v>70.643854166666657</v>
      </c>
      <c r="W686" s="175">
        <f>Assumptions!$G$55*Assumptions!$G$46*INDEX(Demand!W$9:W$1040, MATCH($C686, Demand!$B$9:$B$1040,0))</f>
        <v>70.643854166666657</v>
      </c>
      <c r="X686" s="175">
        <f>Assumptions!$G$55*Assumptions!$G$46*INDEX(Demand!X$9:X$1040, MATCH($C686, Demand!$B$9:$B$1040,0))</f>
        <v>70.643854166666657</v>
      </c>
    </row>
    <row r="687" spans="2:24" s="1" customFormat="1" x14ac:dyDescent="0.2">
      <c r="B687" s="220">
        <f>'Span data'!B688</f>
        <v>10517843</v>
      </c>
      <c r="C687" s="169" t="str">
        <f>'Span data'!C688</f>
        <v>SHP014</v>
      </c>
      <c r="D687" s="162"/>
      <c r="E687" s="175">
        <f>Assumptions!$G$55*Assumptions!$G$46*INDEX(Demand!E$9:E$1040, MATCH($C687, Demand!$B$9:$B$1040,0))</f>
        <v>56.454270833333332</v>
      </c>
      <c r="F687" s="175">
        <f>Assumptions!$G$55*Assumptions!$G$46*INDEX(Demand!F$9:F$1040, MATCH($C687, Demand!$B$9:$B$1040,0))</f>
        <v>56.758333333333326</v>
      </c>
      <c r="G687" s="175">
        <f>Assumptions!$G$55*Assumptions!$G$46*INDEX(Demand!G$9:G$1040, MATCH($C687, Demand!$B$9:$B$1040,0))</f>
        <v>57.366458333333334</v>
      </c>
      <c r="H687" s="175">
        <f>Assumptions!$G$55*Assumptions!$G$46*INDEX(Demand!H$9:H$1040, MATCH($C687, Demand!$B$9:$B$1040,0))</f>
        <v>57.670520833333335</v>
      </c>
      <c r="I687" s="175">
        <f>Assumptions!$G$55*Assumptions!$G$46*INDEX(Demand!I$9:I$1040, MATCH($C687, Demand!$B$9:$B$1040,0))</f>
        <v>57.467812499999994</v>
      </c>
      <c r="J687" s="175">
        <f>Assumptions!$G$55*Assumptions!$G$46*INDEX(Demand!J$9:J$1040, MATCH($C687, Demand!$B$9:$B$1040,0))</f>
        <v>57.569166666666661</v>
      </c>
      <c r="K687" s="175">
        <f>Assumptions!$G$55*Assumptions!$G$46*INDEX(Demand!K$9:K$1040, MATCH($C687, Demand!$B$9:$B$1040,0))</f>
        <v>58.075937500000002</v>
      </c>
      <c r="L687" s="175">
        <f>Assumptions!$G$55*Assumptions!$G$46*INDEX(Demand!L$9:L$1040, MATCH($C687, Demand!$B$9:$B$1040,0))</f>
        <v>58.684062499999996</v>
      </c>
      <c r="M687" s="175">
        <f>Assumptions!$G$55*Assumptions!$G$46*INDEX(Demand!M$9:M$1040, MATCH($C687, Demand!$B$9:$B$1040,0))</f>
        <v>58.582708333333329</v>
      </c>
      <c r="N687" s="175">
        <f>Assumptions!$G$55*Assumptions!$G$46*INDEX(Demand!N$9:N$1040, MATCH($C687, Demand!$B$9:$B$1040,0))</f>
        <v>58.582708333333329</v>
      </c>
      <c r="O687" s="175">
        <f>Assumptions!$G$55*Assumptions!$G$46*INDEX(Demand!O$9:O$1040, MATCH($C687, Demand!$B$9:$B$1040,0))</f>
        <v>58.582708333333329</v>
      </c>
      <c r="P687" s="175">
        <f>Assumptions!$G$55*Assumptions!$G$46*INDEX(Demand!P$9:P$1040, MATCH($C687, Demand!$B$9:$B$1040,0))</f>
        <v>58.582708333333329</v>
      </c>
      <c r="Q687" s="175">
        <f>Assumptions!$G$55*Assumptions!$G$46*INDEX(Demand!Q$9:Q$1040, MATCH($C687, Demand!$B$9:$B$1040,0))</f>
        <v>58.582708333333329</v>
      </c>
      <c r="R687" s="175">
        <f>Assumptions!$G$55*Assumptions!$G$46*INDEX(Demand!R$9:R$1040, MATCH($C687, Demand!$B$9:$B$1040,0))</f>
        <v>58.582708333333329</v>
      </c>
      <c r="S687" s="175">
        <f>Assumptions!$G$55*Assumptions!$G$46*INDEX(Demand!S$9:S$1040, MATCH($C687, Demand!$B$9:$B$1040,0))</f>
        <v>58.582708333333329</v>
      </c>
      <c r="T687" s="175">
        <f>Assumptions!$G$55*Assumptions!$G$46*INDEX(Demand!T$9:T$1040, MATCH($C687, Demand!$B$9:$B$1040,0))</f>
        <v>58.582708333333329</v>
      </c>
      <c r="U687" s="175">
        <f>Assumptions!$G$55*Assumptions!$G$46*INDEX(Demand!U$9:U$1040, MATCH($C687, Demand!$B$9:$B$1040,0))</f>
        <v>58.582708333333329</v>
      </c>
      <c r="V687" s="175">
        <f>Assumptions!$G$55*Assumptions!$G$46*INDEX(Demand!V$9:V$1040, MATCH($C687, Demand!$B$9:$B$1040,0))</f>
        <v>58.582708333333329</v>
      </c>
      <c r="W687" s="175">
        <f>Assumptions!$G$55*Assumptions!$G$46*INDEX(Demand!W$9:W$1040, MATCH($C687, Demand!$B$9:$B$1040,0))</f>
        <v>58.582708333333329</v>
      </c>
      <c r="X687" s="175">
        <f>Assumptions!$G$55*Assumptions!$G$46*INDEX(Demand!X$9:X$1040, MATCH($C687, Demand!$B$9:$B$1040,0))</f>
        <v>58.582708333333329</v>
      </c>
    </row>
    <row r="688" spans="2:24" s="1" customFormat="1" x14ac:dyDescent="0.2">
      <c r="B688" s="220">
        <f>'Span data'!B689</f>
        <v>10518222</v>
      </c>
      <c r="C688" s="169" t="str">
        <f>'Span data'!C689</f>
        <v>MNA034</v>
      </c>
      <c r="D688" s="162"/>
      <c r="E688" s="175">
        <f>Assumptions!$G$55*Assumptions!$G$46*INDEX(Demand!E$9:E$1040, MATCH($C688, Demand!$B$9:$B$1040,0))</f>
        <v>66.79239583333333</v>
      </c>
      <c r="F688" s="175">
        <f>Assumptions!$G$55*Assumptions!$G$46*INDEX(Demand!F$9:F$1040, MATCH($C688, Demand!$B$9:$B$1040,0))</f>
        <v>67.400520833333331</v>
      </c>
      <c r="G688" s="175">
        <f>Assumptions!$G$55*Assumptions!$G$46*INDEX(Demand!G$9:G$1040, MATCH($C688, Demand!$B$9:$B$1040,0))</f>
        <v>68.211354166666666</v>
      </c>
      <c r="H688" s="175">
        <f>Assumptions!$G$55*Assumptions!$G$46*INDEX(Demand!H$9:H$1040, MATCH($C688, Demand!$B$9:$B$1040,0))</f>
        <v>68.718124999999986</v>
      </c>
      <c r="I688" s="175">
        <f>Assumptions!$G$55*Assumptions!$G$46*INDEX(Demand!I$9:I$1040, MATCH($C688, Demand!$B$9:$B$1040,0))</f>
        <v>68.718124999999986</v>
      </c>
      <c r="J688" s="175">
        <f>Assumptions!$G$55*Assumptions!$G$46*INDEX(Demand!J$9:J$1040, MATCH($C688, Demand!$B$9:$B$1040,0))</f>
        <v>68.920833333333334</v>
      </c>
      <c r="K688" s="175">
        <f>Assumptions!$G$55*Assumptions!$G$46*INDEX(Demand!K$9:K$1040, MATCH($C688, Demand!$B$9:$B$1040,0))</f>
        <v>69.833020833333322</v>
      </c>
      <c r="L688" s="175">
        <f>Assumptions!$G$55*Assumptions!$G$46*INDEX(Demand!L$9:L$1040, MATCH($C688, Demand!$B$9:$B$1040,0))</f>
        <v>70.846562500000005</v>
      </c>
      <c r="M688" s="175">
        <f>Assumptions!$G$55*Assumptions!$G$46*INDEX(Demand!M$9:M$1040, MATCH($C688, Demand!$B$9:$B$1040,0))</f>
        <v>70.643854166666657</v>
      </c>
      <c r="N688" s="175">
        <f>Assumptions!$G$55*Assumptions!$G$46*INDEX(Demand!N$9:N$1040, MATCH($C688, Demand!$B$9:$B$1040,0))</f>
        <v>70.643854166666657</v>
      </c>
      <c r="O688" s="175">
        <f>Assumptions!$G$55*Assumptions!$G$46*INDEX(Demand!O$9:O$1040, MATCH($C688, Demand!$B$9:$B$1040,0))</f>
        <v>70.643854166666657</v>
      </c>
      <c r="P688" s="175">
        <f>Assumptions!$G$55*Assumptions!$G$46*INDEX(Demand!P$9:P$1040, MATCH($C688, Demand!$B$9:$B$1040,0))</f>
        <v>70.643854166666657</v>
      </c>
      <c r="Q688" s="175">
        <f>Assumptions!$G$55*Assumptions!$G$46*INDEX(Demand!Q$9:Q$1040, MATCH($C688, Demand!$B$9:$B$1040,0))</f>
        <v>70.643854166666657</v>
      </c>
      <c r="R688" s="175">
        <f>Assumptions!$G$55*Assumptions!$G$46*INDEX(Demand!R$9:R$1040, MATCH($C688, Demand!$B$9:$B$1040,0))</f>
        <v>70.643854166666657</v>
      </c>
      <c r="S688" s="175">
        <f>Assumptions!$G$55*Assumptions!$G$46*INDEX(Demand!S$9:S$1040, MATCH($C688, Demand!$B$9:$B$1040,0))</f>
        <v>70.643854166666657</v>
      </c>
      <c r="T688" s="175">
        <f>Assumptions!$G$55*Assumptions!$G$46*INDEX(Demand!T$9:T$1040, MATCH($C688, Demand!$B$9:$B$1040,0))</f>
        <v>70.643854166666657</v>
      </c>
      <c r="U688" s="175">
        <f>Assumptions!$G$55*Assumptions!$G$46*INDEX(Demand!U$9:U$1040, MATCH($C688, Demand!$B$9:$B$1040,0))</f>
        <v>70.643854166666657</v>
      </c>
      <c r="V688" s="175">
        <f>Assumptions!$G$55*Assumptions!$G$46*INDEX(Demand!V$9:V$1040, MATCH($C688, Demand!$B$9:$B$1040,0))</f>
        <v>70.643854166666657</v>
      </c>
      <c r="W688" s="175">
        <f>Assumptions!$G$55*Assumptions!$G$46*INDEX(Demand!W$9:W$1040, MATCH($C688, Demand!$B$9:$B$1040,0))</f>
        <v>70.643854166666657</v>
      </c>
      <c r="X688" s="175">
        <f>Assumptions!$G$55*Assumptions!$G$46*INDEX(Demand!X$9:X$1040, MATCH($C688, Demand!$B$9:$B$1040,0))</f>
        <v>70.643854166666657</v>
      </c>
    </row>
    <row r="689" spans="2:24" s="1" customFormat="1" x14ac:dyDescent="0.2">
      <c r="B689" s="220">
        <f>'Span data'!B690</f>
        <v>10518814</v>
      </c>
      <c r="C689" s="169" t="str">
        <f>'Span data'!C690</f>
        <v>SHTSMNA</v>
      </c>
      <c r="D689" s="162"/>
      <c r="E689" s="175">
        <f>Assumptions!$G$55*Assumptions!$G$46*INDEX(Demand!E$9:E$1040, MATCH($C689, Demand!$B$9:$B$1040,0))</f>
        <v>0</v>
      </c>
      <c r="F689" s="175">
        <f>Assumptions!$G$55*Assumptions!$G$46*INDEX(Demand!F$9:F$1040, MATCH($C689, Demand!$B$9:$B$1040,0))</f>
        <v>0</v>
      </c>
      <c r="G689" s="175">
        <f>Assumptions!$G$55*Assumptions!$G$46*INDEX(Demand!G$9:G$1040, MATCH($C689, Demand!$B$9:$B$1040,0))</f>
        <v>0</v>
      </c>
      <c r="H689" s="175">
        <f>Assumptions!$G$55*Assumptions!$G$46*INDEX(Demand!H$9:H$1040, MATCH($C689, Demand!$B$9:$B$1040,0))</f>
        <v>0</v>
      </c>
      <c r="I689" s="175">
        <f>Assumptions!$G$55*Assumptions!$G$46*INDEX(Demand!I$9:I$1040, MATCH($C689, Demand!$B$9:$B$1040,0))</f>
        <v>0</v>
      </c>
      <c r="J689" s="175">
        <f>Assumptions!$G$55*Assumptions!$G$46*INDEX(Demand!J$9:J$1040, MATCH($C689, Demand!$B$9:$B$1040,0))</f>
        <v>0</v>
      </c>
      <c r="K689" s="175">
        <f>Assumptions!$G$55*Assumptions!$G$46*INDEX(Demand!K$9:K$1040, MATCH($C689, Demand!$B$9:$B$1040,0))</f>
        <v>0</v>
      </c>
      <c r="L689" s="175">
        <f>Assumptions!$G$55*Assumptions!$G$46*INDEX(Demand!L$9:L$1040, MATCH($C689, Demand!$B$9:$B$1040,0))</f>
        <v>0</v>
      </c>
      <c r="M689" s="175">
        <f>Assumptions!$G$55*Assumptions!$G$46*INDEX(Demand!M$9:M$1040, MATCH($C689, Demand!$B$9:$B$1040,0))</f>
        <v>0</v>
      </c>
      <c r="N689" s="175">
        <f>Assumptions!$G$55*Assumptions!$G$46*INDEX(Demand!N$9:N$1040, MATCH($C689, Demand!$B$9:$B$1040,0))</f>
        <v>0</v>
      </c>
      <c r="O689" s="175">
        <f>Assumptions!$G$55*Assumptions!$G$46*INDEX(Demand!O$9:O$1040, MATCH($C689, Demand!$B$9:$B$1040,0))</f>
        <v>0</v>
      </c>
      <c r="P689" s="175">
        <f>Assumptions!$G$55*Assumptions!$G$46*INDEX(Demand!P$9:P$1040, MATCH($C689, Demand!$B$9:$B$1040,0))</f>
        <v>0</v>
      </c>
      <c r="Q689" s="175">
        <f>Assumptions!$G$55*Assumptions!$G$46*INDEX(Demand!Q$9:Q$1040, MATCH($C689, Demand!$B$9:$B$1040,0))</f>
        <v>0</v>
      </c>
      <c r="R689" s="175">
        <f>Assumptions!$G$55*Assumptions!$G$46*INDEX(Demand!R$9:R$1040, MATCH($C689, Demand!$B$9:$B$1040,0))</f>
        <v>0</v>
      </c>
      <c r="S689" s="175">
        <f>Assumptions!$G$55*Assumptions!$G$46*INDEX(Demand!S$9:S$1040, MATCH($C689, Demand!$B$9:$B$1040,0))</f>
        <v>0</v>
      </c>
      <c r="T689" s="175">
        <f>Assumptions!$G$55*Assumptions!$G$46*INDEX(Demand!T$9:T$1040, MATCH($C689, Demand!$B$9:$B$1040,0))</f>
        <v>0</v>
      </c>
      <c r="U689" s="175">
        <f>Assumptions!$G$55*Assumptions!$G$46*INDEX(Demand!U$9:U$1040, MATCH($C689, Demand!$B$9:$B$1040,0))</f>
        <v>0</v>
      </c>
      <c r="V689" s="175">
        <f>Assumptions!$G$55*Assumptions!$G$46*INDEX(Demand!V$9:V$1040, MATCH($C689, Demand!$B$9:$B$1040,0))</f>
        <v>0</v>
      </c>
      <c r="W689" s="175">
        <f>Assumptions!$G$55*Assumptions!$G$46*INDEX(Demand!W$9:W$1040, MATCH($C689, Demand!$B$9:$B$1040,0))</f>
        <v>0</v>
      </c>
      <c r="X689" s="175">
        <f>Assumptions!$G$55*Assumptions!$G$46*INDEX(Demand!X$9:X$1040, MATCH($C689, Demand!$B$9:$B$1040,0))</f>
        <v>0</v>
      </c>
    </row>
    <row r="690" spans="2:24" s="1" customFormat="1" x14ac:dyDescent="0.2">
      <c r="B690" s="220">
        <f>'Span data'!B691</f>
        <v>10518815</v>
      </c>
      <c r="C690" s="169" t="str">
        <f>'Span data'!C691</f>
        <v>SHTSSHP</v>
      </c>
      <c r="D690" s="162"/>
      <c r="E690" s="175">
        <f>Assumptions!$G$55*Assumptions!$G$46*INDEX(Demand!E$9:E$1040, MATCH($C690, Demand!$B$9:$B$1040,0))</f>
        <v>0</v>
      </c>
      <c r="F690" s="175">
        <f>Assumptions!$G$55*Assumptions!$G$46*INDEX(Demand!F$9:F$1040, MATCH($C690, Demand!$B$9:$B$1040,0))</f>
        <v>0</v>
      </c>
      <c r="G690" s="175">
        <f>Assumptions!$G$55*Assumptions!$G$46*INDEX(Demand!G$9:G$1040, MATCH($C690, Demand!$B$9:$B$1040,0))</f>
        <v>0</v>
      </c>
      <c r="H690" s="175">
        <f>Assumptions!$G$55*Assumptions!$G$46*INDEX(Demand!H$9:H$1040, MATCH($C690, Demand!$B$9:$B$1040,0))</f>
        <v>0</v>
      </c>
      <c r="I690" s="175">
        <f>Assumptions!$G$55*Assumptions!$G$46*INDEX(Demand!I$9:I$1040, MATCH($C690, Demand!$B$9:$B$1040,0))</f>
        <v>0</v>
      </c>
      <c r="J690" s="175">
        <f>Assumptions!$G$55*Assumptions!$G$46*INDEX(Demand!J$9:J$1040, MATCH($C690, Demand!$B$9:$B$1040,0))</f>
        <v>0</v>
      </c>
      <c r="K690" s="175">
        <f>Assumptions!$G$55*Assumptions!$G$46*INDEX(Demand!K$9:K$1040, MATCH($C690, Demand!$B$9:$B$1040,0))</f>
        <v>0</v>
      </c>
      <c r="L690" s="175">
        <f>Assumptions!$G$55*Assumptions!$G$46*INDEX(Demand!L$9:L$1040, MATCH($C690, Demand!$B$9:$B$1040,0))</f>
        <v>0</v>
      </c>
      <c r="M690" s="175">
        <f>Assumptions!$G$55*Assumptions!$G$46*INDEX(Demand!M$9:M$1040, MATCH($C690, Demand!$B$9:$B$1040,0))</f>
        <v>0</v>
      </c>
      <c r="N690" s="175">
        <f>Assumptions!$G$55*Assumptions!$G$46*INDEX(Demand!N$9:N$1040, MATCH($C690, Demand!$B$9:$B$1040,0))</f>
        <v>0</v>
      </c>
      <c r="O690" s="175">
        <f>Assumptions!$G$55*Assumptions!$G$46*INDEX(Demand!O$9:O$1040, MATCH($C690, Demand!$B$9:$B$1040,0))</f>
        <v>0</v>
      </c>
      <c r="P690" s="175">
        <f>Assumptions!$G$55*Assumptions!$G$46*INDEX(Demand!P$9:P$1040, MATCH($C690, Demand!$B$9:$B$1040,0))</f>
        <v>0</v>
      </c>
      <c r="Q690" s="175">
        <f>Assumptions!$G$55*Assumptions!$G$46*INDEX(Demand!Q$9:Q$1040, MATCH($C690, Demand!$B$9:$B$1040,0))</f>
        <v>0</v>
      </c>
      <c r="R690" s="175">
        <f>Assumptions!$G$55*Assumptions!$G$46*INDEX(Demand!R$9:R$1040, MATCH($C690, Demand!$B$9:$B$1040,0))</f>
        <v>0</v>
      </c>
      <c r="S690" s="175">
        <f>Assumptions!$G$55*Assumptions!$G$46*INDEX(Demand!S$9:S$1040, MATCH($C690, Demand!$B$9:$B$1040,0))</f>
        <v>0</v>
      </c>
      <c r="T690" s="175">
        <f>Assumptions!$G$55*Assumptions!$G$46*INDEX(Demand!T$9:T$1040, MATCH($C690, Demand!$B$9:$B$1040,0))</f>
        <v>0</v>
      </c>
      <c r="U690" s="175">
        <f>Assumptions!$G$55*Assumptions!$G$46*INDEX(Demand!U$9:U$1040, MATCH($C690, Demand!$B$9:$B$1040,0))</f>
        <v>0</v>
      </c>
      <c r="V690" s="175">
        <f>Assumptions!$G$55*Assumptions!$G$46*INDEX(Demand!V$9:V$1040, MATCH($C690, Demand!$B$9:$B$1040,0))</f>
        <v>0</v>
      </c>
      <c r="W690" s="175">
        <f>Assumptions!$G$55*Assumptions!$G$46*INDEX(Demand!W$9:W$1040, MATCH($C690, Demand!$B$9:$B$1040,0))</f>
        <v>0</v>
      </c>
      <c r="X690" s="175">
        <f>Assumptions!$G$55*Assumptions!$G$46*INDEX(Demand!X$9:X$1040, MATCH($C690, Demand!$B$9:$B$1040,0))</f>
        <v>0</v>
      </c>
    </row>
    <row r="691" spans="2:24" s="1" customFormat="1" x14ac:dyDescent="0.2">
      <c r="B691" s="220">
        <f>'Span data'!B692</f>
        <v>10522097</v>
      </c>
      <c r="C691" s="169" t="str">
        <f>'Span data'!C692</f>
        <v>RCT014</v>
      </c>
      <c r="D691" s="162"/>
      <c r="E691" s="175">
        <f>Assumptions!$G$55*Assumptions!$G$46*INDEX(Demand!E$9:E$1040, MATCH($C691, Demand!$B$9:$B$1040,0))</f>
        <v>100.23927083333334</v>
      </c>
      <c r="F691" s="175">
        <f>Assumptions!$G$55*Assumptions!$G$46*INDEX(Demand!F$9:F$1040, MATCH($C691, Demand!$B$9:$B$1040,0))</f>
        <v>100.44197916666666</v>
      </c>
      <c r="G691" s="175">
        <f>Assumptions!$G$55*Assumptions!$G$46*INDEX(Demand!G$9:G$1040, MATCH($C691, Demand!$B$9:$B$1040,0))</f>
        <v>100.84739583333332</v>
      </c>
      <c r="H691" s="175">
        <f>Assumptions!$G$55*Assumptions!$G$46*INDEX(Demand!H$9:H$1040, MATCH($C691, Demand!$B$9:$B$1040,0))</f>
        <v>100.94875</v>
      </c>
      <c r="I691" s="175">
        <f>Assumptions!$G$55*Assumptions!$G$46*INDEX(Demand!I$9:I$1040, MATCH($C691, Demand!$B$9:$B$1040,0))</f>
        <v>100.54333333333332</v>
      </c>
      <c r="J691" s="175">
        <f>Assumptions!$G$55*Assumptions!$G$46*INDEX(Demand!J$9:J$1040, MATCH($C691, Demand!$B$9:$B$1040,0))</f>
        <v>100.44197916666666</v>
      </c>
      <c r="K691" s="175">
        <f>Assumptions!$G$55*Assumptions!$G$46*INDEX(Demand!K$9:K$1040, MATCH($C691, Demand!$B$9:$B$1040,0))</f>
        <v>101.05010416666667</v>
      </c>
      <c r="L691" s="175">
        <f>Assumptions!$G$55*Assumptions!$G$46*INDEX(Demand!L$9:L$1040, MATCH($C691, Demand!$B$9:$B$1040,0))</f>
        <v>101.65822916666666</v>
      </c>
      <c r="M691" s="175">
        <f>Assumptions!$G$55*Assumptions!$G$46*INDEX(Demand!M$9:M$1040, MATCH($C691, Demand!$B$9:$B$1040,0))</f>
        <v>101.45552083333332</v>
      </c>
      <c r="N691" s="175">
        <f>Assumptions!$G$55*Assumptions!$G$46*INDEX(Demand!N$9:N$1040, MATCH($C691, Demand!$B$9:$B$1040,0))</f>
        <v>101.45552083333332</v>
      </c>
      <c r="O691" s="175">
        <f>Assumptions!$G$55*Assumptions!$G$46*INDEX(Demand!O$9:O$1040, MATCH($C691, Demand!$B$9:$B$1040,0))</f>
        <v>101.45552083333332</v>
      </c>
      <c r="P691" s="175">
        <f>Assumptions!$G$55*Assumptions!$G$46*INDEX(Demand!P$9:P$1040, MATCH($C691, Demand!$B$9:$B$1040,0))</f>
        <v>101.45552083333332</v>
      </c>
      <c r="Q691" s="175">
        <f>Assumptions!$G$55*Assumptions!$G$46*INDEX(Demand!Q$9:Q$1040, MATCH($C691, Demand!$B$9:$B$1040,0))</f>
        <v>101.45552083333332</v>
      </c>
      <c r="R691" s="175">
        <f>Assumptions!$G$55*Assumptions!$G$46*INDEX(Demand!R$9:R$1040, MATCH($C691, Demand!$B$9:$B$1040,0))</f>
        <v>101.45552083333332</v>
      </c>
      <c r="S691" s="175">
        <f>Assumptions!$G$55*Assumptions!$G$46*INDEX(Demand!S$9:S$1040, MATCH($C691, Demand!$B$9:$B$1040,0))</f>
        <v>101.45552083333332</v>
      </c>
      <c r="T691" s="175">
        <f>Assumptions!$G$55*Assumptions!$G$46*INDEX(Demand!T$9:T$1040, MATCH($C691, Demand!$B$9:$B$1040,0))</f>
        <v>101.45552083333332</v>
      </c>
      <c r="U691" s="175">
        <f>Assumptions!$G$55*Assumptions!$G$46*INDEX(Demand!U$9:U$1040, MATCH($C691, Demand!$B$9:$B$1040,0))</f>
        <v>101.45552083333332</v>
      </c>
      <c r="V691" s="175">
        <f>Assumptions!$G$55*Assumptions!$G$46*INDEX(Demand!V$9:V$1040, MATCH($C691, Demand!$B$9:$B$1040,0))</f>
        <v>101.45552083333332</v>
      </c>
      <c r="W691" s="175">
        <f>Assumptions!$G$55*Assumptions!$G$46*INDEX(Demand!W$9:W$1040, MATCH($C691, Demand!$B$9:$B$1040,0))</f>
        <v>101.45552083333332</v>
      </c>
      <c r="X691" s="175">
        <f>Assumptions!$G$55*Assumptions!$G$46*INDEX(Demand!X$9:X$1040, MATCH($C691, Demand!$B$9:$B$1040,0))</f>
        <v>101.45552083333332</v>
      </c>
    </row>
    <row r="692" spans="2:24" s="1" customFormat="1" x14ac:dyDescent="0.2">
      <c r="B692" s="220">
        <f>'Span data'!B693</f>
        <v>10522099</v>
      </c>
      <c r="C692" s="169" t="str">
        <f>'Span data'!C693</f>
        <v>RCT014</v>
      </c>
      <c r="D692" s="162"/>
      <c r="E692" s="175">
        <f>Assumptions!$G$55*Assumptions!$G$46*INDEX(Demand!E$9:E$1040, MATCH($C692, Demand!$B$9:$B$1040,0))</f>
        <v>100.23927083333334</v>
      </c>
      <c r="F692" s="175">
        <f>Assumptions!$G$55*Assumptions!$G$46*INDEX(Demand!F$9:F$1040, MATCH($C692, Demand!$B$9:$B$1040,0))</f>
        <v>100.44197916666666</v>
      </c>
      <c r="G692" s="175">
        <f>Assumptions!$G$55*Assumptions!$G$46*INDEX(Demand!G$9:G$1040, MATCH($C692, Demand!$B$9:$B$1040,0))</f>
        <v>100.84739583333332</v>
      </c>
      <c r="H692" s="175">
        <f>Assumptions!$G$55*Assumptions!$G$46*INDEX(Demand!H$9:H$1040, MATCH($C692, Demand!$B$9:$B$1040,0))</f>
        <v>100.94875</v>
      </c>
      <c r="I692" s="175">
        <f>Assumptions!$G$55*Assumptions!$G$46*INDEX(Demand!I$9:I$1040, MATCH($C692, Demand!$B$9:$B$1040,0))</f>
        <v>100.54333333333332</v>
      </c>
      <c r="J692" s="175">
        <f>Assumptions!$G$55*Assumptions!$G$46*INDEX(Demand!J$9:J$1040, MATCH($C692, Demand!$B$9:$B$1040,0))</f>
        <v>100.44197916666666</v>
      </c>
      <c r="K692" s="175">
        <f>Assumptions!$G$55*Assumptions!$G$46*INDEX(Demand!K$9:K$1040, MATCH($C692, Demand!$B$9:$B$1040,0))</f>
        <v>101.05010416666667</v>
      </c>
      <c r="L692" s="175">
        <f>Assumptions!$G$55*Assumptions!$G$46*INDEX(Demand!L$9:L$1040, MATCH($C692, Demand!$B$9:$B$1040,0))</f>
        <v>101.65822916666666</v>
      </c>
      <c r="M692" s="175">
        <f>Assumptions!$G$55*Assumptions!$G$46*INDEX(Demand!M$9:M$1040, MATCH($C692, Demand!$B$9:$B$1040,0))</f>
        <v>101.45552083333332</v>
      </c>
      <c r="N692" s="175">
        <f>Assumptions!$G$55*Assumptions!$G$46*INDEX(Demand!N$9:N$1040, MATCH($C692, Demand!$B$9:$B$1040,0))</f>
        <v>101.45552083333332</v>
      </c>
      <c r="O692" s="175">
        <f>Assumptions!$G$55*Assumptions!$G$46*INDEX(Demand!O$9:O$1040, MATCH($C692, Demand!$B$9:$B$1040,0))</f>
        <v>101.45552083333332</v>
      </c>
      <c r="P692" s="175">
        <f>Assumptions!$G$55*Assumptions!$G$46*INDEX(Demand!P$9:P$1040, MATCH($C692, Demand!$B$9:$B$1040,0))</f>
        <v>101.45552083333332</v>
      </c>
      <c r="Q692" s="175">
        <f>Assumptions!$G$55*Assumptions!$G$46*INDEX(Demand!Q$9:Q$1040, MATCH($C692, Demand!$B$9:$B$1040,0))</f>
        <v>101.45552083333332</v>
      </c>
      <c r="R692" s="175">
        <f>Assumptions!$G$55*Assumptions!$G$46*INDEX(Demand!R$9:R$1040, MATCH($C692, Demand!$B$9:$B$1040,0))</f>
        <v>101.45552083333332</v>
      </c>
      <c r="S692" s="175">
        <f>Assumptions!$G$55*Assumptions!$G$46*INDEX(Demand!S$9:S$1040, MATCH($C692, Demand!$B$9:$B$1040,0))</f>
        <v>101.45552083333332</v>
      </c>
      <c r="T692" s="175">
        <f>Assumptions!$G$55*Assumptions!$G$46*INDEX(Demand!T$9:T$1040, MATCH($C692, Demand!$B$9:$B$1040,0))</f>
        <v>101.45552083333332</v>
      </c>
      <c r="U692" s="175">
        <f>Assumptions!$G$55*Assumptions!$G$46*INDEX(Demand!U$9:U$1040, MATCH($C692, Demand!$B$9:$B$1040,0))</f>
        <v>101.45552083333332</v>
      </c>
      <c r="V692" s="175">
        <f>Assumptions!$G$55*Assumptions!$G$46*INDEX(Demand!V$9:V$1040, MATCH($C692, Demand!$B$9:$B$1040,0))</f>
        <v>101.45552083333332</v>
      </c>
      <c r="W692" s="175">
        <f>Assumptions!$G$55*Assumptions!$G$46*INDEX(Demand!W$9:W$1040, MATCH($C692, Demand!$B$9:$B$1040,0))</f>
        <v>101.45552083333332</v>
      </c>
      <c r="X692" s="175">
        <f>Assumptions!$G$55*Assumptions!$G$46*INDEX(Demand!X$9:X$1040, MATCH($C692, Demand!$B$9:$B$1040,0))</f>
        <v>101.45552083333332</v>
      </c>
    </row>
    <row r="693" spans="2:24" s="1" customFormat="1" x14ac:dyDescent="0.2">
      <c r="B693" s="220">
        <f>'Span data'!B694</f>
        <v>10522100</v>
      </c>
      <c r="C693" s="169" t="str">
        <f>'Span data'!C694</f>
        <v>RCT014</v>
      </c>
      <c r="D693" s="162"/>
      <c r="E693" s="175">
        <f>Assumptions!$G$55*Assumptions!$G$46*INDEX(Demand!E$9:E$1040, MATCH($C693, Demand!$B$9:$B$1040,0))</f>
        <v>100.23927083333334</v>
      </c>
      <c r="F693" s="175">
        <f>Assumptions!$G$55*Assumptions!$G$46*INDEX(Demand!F$9:F$1040, MATCH($C693, Demand!$B$9:$B$1040,0))</f>
        <v>100.44197916666666</v>
      </c>
      <c r="G693" s="175">
        <f>Assumptions!$G$55*Assumptions!$G$46*INDEX(Demand!G$9:G$1040, MATCH($C693, Demand!$B$9:$B$1040,0))</f>
        <v>100.84739583333332</v>
      </c>
      <c r="H693" s="175">
        <f>Assumptions!$G$55*Assumptions!$G$46*INDEX(Demand!H$9:H$1040, MATCH($C693, Demand!$B$9:$B$1040,0))</f>
        <v>100.94875</v>
      </c>
      <c r="I693" s="175">
        <f>Assumptions!$G$55*Assumptions!$G$46*INDEX(Demand!I$9:I$1040, MATCH($C693, Demand!$B$9:$B$1040,0))</f>
        <v>100.54333333333332</v>
      </c>
      <c r="J693" s="175">
        <f>Assumptions!$G$55*Assumptions!$G$46*INDEX(Demand!J$9:J$1040, MATCH($C693, Demand!$B$9:$B$1040,0))</f>
        <v>100.44197916666666</v>
      </c>
      <c r="K693" s="175">
        <f>Assumptions!$G$55*Assumptions!$G$46*INDEX(Demand!K$9:K$1040, MATCH($C693, Demand!$B$9:$B$1040,0))</f>
        <v>101.05010416666667</v>
      </c>
      <c r="L693" s="175">
        <f>Assumptions!$G$55*Assumptions!$G$46*INDEX(Demand!L$9:L$1040, MATCH($C693, Demand!$B$9:$B$1040,0))</f>
        <v>101.65822916666666</v>
      </c>
      <c r="M693" s="175">
        <f>Assumptions!$G$55*Assumptions!$G$46*INDEX(Demand!M$9:M$1040, MATCH($C693, Demand!$B$9:$B$1040,0))</f>
        <v>101.45552083333332</v>
      </c>
      <c r="N693" s="175">
        <f>Assumptions!$G$55*Assumptions!$G$46*INDEX(Demand!N$9:N$1040, MATCH($C693, Demand!$B$9:$B$1040,0))</f>
        <v>101.45552083333332</v>
      </c>
      <c r="O693" s="175">
        <f>Assumptions!$G$55*Assumptions!$G$46*INDEX(Demand!O$9:O$1040, MATCH($C693, Demand!$B$9:$B$1040,0))</f>
        <v>101.45552083333332</v>
      </c>
      <c r="P693" s="175">
        <f>Assumptions!$G$55*Assumptions!$G$46*INDEX(Demand!P$9:P$1040, MATCH($C693, Demand!$B$9:$B$1040,0))</f>
        <v>101.45552083333332</v>
      </c>
      <c r="Q693" s="175">
        <f>Assumptions!$G$55*Assumptions!$G$46*INDEX(Demand!Q$9:Q$1040, MATCH($C693, Demand!$B$9:$B$1040,0))</f>
        <v>101.45552083333332</v>
      </c>
      <c r="R693" s="175">
        <f>Assumptions!$G$55*Assumptions!$G$46*INDEX(Demand!R$9:R$1040, MATCH($C693, Demand!$B$9:$B$1040,0))</f>
        <v>101.45552083333332</v>
      </c>
      <c r="S693" s="175">
        <f>Assumptions!$G$55*Assumptions!$G$46*INDEX(Demand!S$9:S$1040, MATCH($C693, Demand!$B$9:$B$1040,0))</f>
        <v>101.45552083333332</v>
      </c>
      <c r="T693" s="175">
        <f>Assumptions!$G$55*Assumptions!$G$46*INDEX(Demand!T$9:T$1040, MATCH($C693, Demand!$B$9:$B$1040,0))</f>
        <v>101.45552083333332</v>
      </c>
      <c r="U693" s="175">
        <f>Assumptions!$G$55*Assumptions!$G$46*INDEX(Demand!U$9:U$1040, MATCH($C693, Demand!$B$9:$B$1040,0))</f>
        <v>101.45552083333332</v>
      </c>
      <c r="V693" s="175">
        <f>Assumptions!$G$55*Assumptions!$G$46*INDEX(Demand!V$9:V$1040, MATCH($C693, Demand!$B$9:$B$1040,0))</f>
        <v>101.45552083333332</v>
      </c>
      <c r="W693" s="175">
        <f>Assumptions!$G$55*Assumptions!$G$46*INDEX(Demand!W$9:W$1040, MATCH($C693, Demand!$B$9:$B$1040,0))</f>
        <v>101.45552083333332</v>
      </c>
      <c r="X693" s="175">
        <f>Assumptions!$G$55*Assumptions!$G$46*INDEX(Demand!X$9:X$1040, MATCH($C693, Demand!$B$9:$B$1040,0))</f>
        <v>101.45552083333332</v>
      </c>
    </row>
    <row r="694" spans="2:24" s="1" customFormat="1" x14ac:dyDescent="0.2">
      <c r="B694" s="220">
        <f>'Span data'!B695</f>
        <v>10522151</v>
      </c>
      <c r="C694" s="169" t="str">
        <f>'Span data'!C695</f>
        <v>STN021</v>
      </c>
      <c r="D694" s="162"/>
      <c r="E694" s="175">
        <f>Assumptions!$G$55*Assumptions!$G$46*INDEX(Demand!E$9:E$1040, MATCH($C694, Demand!$B$9:$B$1040,0))</f>
        <v>61.826041666666661</v>
      </c>
      <c r="F694" s="175">
        <f>Assumptions!$G$55*Assumptions!$G$46*INDEX(Demand!F$9:F$1040, MATCH($C694, Demand!$B$9:$B$1040,0))</f>
        <v>62.636874999999996</v>
      </c>
      <c r="G694" s="175">
        <f>Assumptions!$G$55*Assumptions!$G$46*INDEX(Demand!G$9:G$1040, MATCH($C694, Demand!$B$9:$B$1040,0))</f>
        <v>63.751770833333318</v>
      </c>
      <c r="H694" s="175">
        <f>Assumptions!$G$55*Assumptions!$G$46*INDEX(Demand!H$9:H$1040, MATCH($C694, Demand!$B$9:$B$1040,0))</f>
        <v>64.562604166666659</v>
      </c>
      <c r="I694" s="175">
        <f>Assumptions!$G$55*Assumptions!$G$46*INDEX(Demand!I$9:I$1040, MATCH($C694, Demand!$B$9:$B$1040,0))</f>
        <v>65.272083333333327</v>
      </c>
      <c r="J694" s="175">
        <f>Assumptions!$G$55*Assumptions!$G$46*INDEX(Demand!J$9:J$1040, MATCH($C694, Demand!$B$9:$B$1040,0))</f>
        <v>66.082916666666648</v>
      </c>
      <c r="K694" s="175">
        <f>Assumptions!$G$55*Assumptions!$G$46*INDEX(Demand!K$9:K$1040, MATCH($C694, Demand!$B$9:$B$1040,0))</f>
        <v>67.197812499999998</v>
      </c>
      <c r="L694" s="175">
        <f>Assumptions!$G$55*Assumptions!$G$46*INDEX(Demand!L$9:L$1040, MATCH($C694, Demand!$B$9:$B$1040,0))</f>
        <v>68.515416666666667</v>
      </c>
      <c r="M694" s="175">
        <f>Assumptions!$G$55*Assumptions!$G$46*INDEX(Demand!M$9:M$1040, MATCH($C694, Demand!$B$9:$B$1040,0))</f>
        <v>69.123541666666668</v>
      </c>
      <c r="N694" s="175">
        <f>Assumptions!$G$55*Assumptions!$G$46*INDEX(Demand!N$9:N$1040, MATCH($C694, Demand!$B$9:$B$1040,0))</f>
        <v>69.123541666666668</v>
      </c>
      <c r="O694" s="175">
        <f>Assumptions!$G$55*Assumptions!$G$46*INDEX(Demand!O$9:O$1040, MATCH($C694, Demand!$B$9:$B$1040,0))</f>
        <v>69.123541666666668</v>
      </c>
      <c r="P694" s="175">
        <f>Assumptions!$G$55*Assumptions!$G$46*INDEX(Demand!P$9:P$1040, MATCH($C694, Demand!$B$9:$B$1040,0))</f>
        <v>69.123541666666668</v>
      </c>
      <c r="Q694" s="175">
        <f>Assumptions!$G$55*Assumptions!$G$46*INDEX(Demand!Q$9:Q$1040, MATCH($C694, Demand!$B$9:$B$1040,0))</f>
        <v>69.123541666666668</v>
      </c>
      <c r="R694" s="175">
        <f>Assumptions!$G$55*Assumptions!$G$46*INDEX(Demand!R$9:R$1040, MATCH($C694, Demand!$B$9:$B$1040,0))</f>
        <v>69.123541666666668</v>
      </c>
      <c r="S694" s="175">
        <f>Assumptions!$G$55*Assumptions!$G$46*INDEX(Demand!S$9:S$1040, MATCH($C694, Demand!$B$9:$B$1040,0))</f>
        <v>69.123541666666668</v>
      </c>
      <c r="T694" s="175">
        <f>Assumptions!$G$55*Assumptions!$G$46*INDEX(Demand!T$9:T$1040, MATCH($C694, Demand!$B$9:$B$1040,0))</f>
        <v>69.123541666666668</v>
      </c>
      <c r="U694" s="175">
        <f>Assumptions!$G$55*Assumptions!$G$46*INDEX(Demand!U$9:U$1040, MATCH($C694, Demand!$B$9:$B$1040,0))</f>
        <v>69.123541666666668</v>
      </c>
      <c r="V694" s="175">
        <f>Assumptions!$G$55*Assumptions!$G$46*INDEX(Demand!V$9:V$1040, MATCH($C694, Demand!$B$9:$B$1040,0))</f>
        <v>69.123541666666668</v>
      </c>
      <c r="W694" s="175">
        <f>Assumptions!$G$55*Assumptions!$G$46*INDEX(Demand!W$9:W$1040, MATCH($C694, Demand!$B$9:$B$1040,0))</f>
        <v>69.123541666666668</v>
      </c>
      <c r="X694" s="175">
        <f>Assumptions!$G$55*Assumptions!$G$46*INDEX(Demand!X$9:X$1040, MATCH($C694, Demand!$B$9:$B$1040,0))</f>
        <v>69.123541666666668</v>
      </c>
    </row>
    <row r="695" spans="2:24" s="1" customFormat="1" x14ac:dyDescent="0.2">
      <c r="B695" s="220">
        <f>'Span data'!B696</f>
        <v>10522627</v>
      </c>
      <c r="C695" s="169" t="str">
        <f>'Span data'!C696</f>
        <v>SHL004</v>
      </c>
      <c r="D695" s="162"/>
      <c r="E695" s="175">
        <f>Assumptions!$G$55*Assumptions!$G$46*INDEX(Demand!E$9:E$1040, MATCH($C695, Demand!$B$9:$B$1040,0))</f>
        <v>80.880624999999995</v>
      </c>
      <c r="F695" s="175">
        <f>Assumptions!$G$55*Assumptions!$G$46*INDEX(Demand!F$9:F$1040, MATCH($C695, Demand!$B$9:$B$1040,0))</f>
        <v>80.779270833333328</v>
      </c>
      <c r="G695" s="175">
        <f>Assumptions!$G$55*Assumptions!$G$46*INDEX(Demand!G$9:G$1040, MATCH($C695, Demand!$B$9:$B$1040,0))</f>
        <v>80.981979166666662</v>
      </c>
      <c r="H695" s="175">
        <f>Assumptions!$G$55*Assumptions!$G$46*INDEX(Demand!H$9:H$1040, MATCH($C695, Demand!$B$9:$B$1040,0))</f>
        <v>81.184687499999995</v>
      </c>
      <c r="I695" s="175">
        <f>Assumptions!$G$55*Assumptions!$G$46*INDEX(Demand!I$9:I$1040, MATCH($C695, Demand!$B$9:$B$1040,0))</f>
        <v>80.576562499999994</v>
      </c>
      <c r="J695" s="175">
        <f>Assumptions!$G$55*Assumptions!$G$46*INDEX(Demand!J$9:J$1040, MATCH($C695, Demand!$B$9:$B$1040,0))</f>
        <v>80.171145833333327</v>
      </c>
      <c r="K695" s="175">
        <f>Assumptions!$G$55*Assumptions!$G$46*INDEX(Demand!K$9:K$1040, MATCH($C695, Demand!$B$9:$B$1040,0))</f>
        <v>80.576562499999994</v>
      </c>
      <c r="L695" s="175">
        <f>Assumptions!$G$55*Assumptions!$G$46*INDEX(Demand!L$9:L$1040, MATCH($C695, Demand!$B$9:$B$1040,0))</f>
        <v>81.184687499999995</v>
      </c>
      <c r="M695" s="175">
        <f>Assumptions!$G$55*Assumptions!$G$46*INDEX(Demand!M$9:M$1040, MATCH($C695, Demand!$B$9:$B$1040,0))</f>
        <v>80.779270833333328</v>
      </c>
      <c r="N695" s="175">
        <f>Assumptions!$G$55*Assumptions!$G$46*INDEX(Demand!N$9:N$1040, MATCH($C695, Demand!$B$9:$B$1040,0))</f>
        <v>80.779270833333328</v>
      </c>
      <c r="O695" s="175">
        <f>Assumptions!$G$55*Assumptions!$G$46*INDEX(Demand!O$9:O$1040, MATCH($C695, Demand!$B$9:$B$1040,0))</f>
        <v>80.779270833333328</v>
      </c>
      <c r="P695" s="175">
        <f>Assumptions!$G$55*Assumptions!$G$46*INDEX(Demand!P$9:P$1040, MATCH($C695, Demand!$B$9:$B$1040,0))</f>
        <v>80.779270833333328</v>
      </c>
      <c r="Q695" s="175">
        <f>Assumptions!$G$55*Assumptions!$G$46*INDEX(Demand!Q$9:Q$1040, MATCH($C695, Demand!$B$9:$B$1040,0))</f>
        <v>80.779270833333328</v>
      </c>
      <c r="R695" s="175">
        <f>Assumptions!$G$55*Assumptions!$G$46*INDEX(Demand!R$9:R$1040, MATCH($C695, Demand!$B$9:$B$1040,0))</f>
        <v>80.779270833333328</v>
      </c>
      <c r="S695" s="175">
        <f>Assumptions!$G$55*Assumptions!$G$46*INDEX(Demand!S$9:S$1040, MATCH($C695, Demand!$B$9:$B$1040,0))</f>
        <v>80.779270833333328</v>
      </c>
      <c r="T695" s="175">
        <f>Assumptions!$G$55*Assumptions!$G$46*INDEX(Demand!T$9:T$1040, MATCH($C695, Demand!$B$9:$B$1040,0))</f>
        <v>80.779270833333328</v>
      </c>
      <c r="U695" s="175">
        <f>Assumptions!$G$55*Assumptions!$G$46*INDEX(Demand!U$9:U$1040, MATCH($C695, Demand!$B$9:$B$1040,0))</f>
        <v>80.779270833333328</v>
      </c>
      <c r="V695" s="175">
        <f>Assumptions!$G$55*Assumptions!$G$46*INDEX(Demand!V$9:V$1040, MATCH($C695, Demand!$B$9:$B$1040,0))</f>
        <v>80.779270833333328</v>
      </c>
      <c r="W695" s="175">
        <f>Assumptions!$G$55*Assumptions!$G$46*INDEX(Demand!W$9:W$1040, MATCH($C695, Demand!$B$9:$B$1040,0))</f>
        <v>80.779270833333328</v>
      </c>
      <c r="X695" s="175">
        <f>Assumptions!$G$55*Assumptions!$G$46*INDEX(Demand!X$9:X$1040, MATCH($C695, Demand!$B$9:$B$1040,0))</f>
        <v>80.779270833333328</v>
      </c>
    </row>
    <row r="696" spans="2:24" s="1" customFormat="1" x14ac:dyDescent="0.2">
      <c r="B696" s="220">
        <f>'Span data'!B697</f>
        <v>10523686</v>
      </c>
      <c r="C696" s="169" t="str">
        <f>'Span data'!C697</f>
        <v>MNA034</v>
      </c>
      <c r="D696" s="162"/>
      <c r="E696" s="175">
        <f>Assumptions!$G$55*Assumptions!$G$46*INDEX(Demand!E$9:E$1040, MATCH($C696, Demand!$B$9:$B$1040,0))</f>
        <v>66.79239583333333</v>
      </c>
      <c r="F696" s="175">
        <f>Assumptions!$G$55*Assumptions!$G$46*INDEX(Demand!F$9:F$1040, MATCH($C696, Demand!$B$9:$B$1040,0))</f>
        <v>67.400520833333331</v>
      </c>
      <c r="G696" s="175">
        <f>Assumptions!$G$55*Assumptions!$G$46*INDEX(Demand!G$9:G$1040, MATCH($C696, Demand!$B$9:$B$1040,0))</f>
        <v>68.211354166666666</v>
      </c>
      <c r="H696" s="175">
        <f>Assumptions!$G$55*Assumptions!$G$46*INDEX(Demand!H$9:H$1040, MATCH($C696, Demand!$B$9:$B$1040,0))</f>
        <v>68.718124999999986</v>
      </c>
      <c r="I696" s="175">
        <f>Assumptions!$G$55*Assumptions!$G$46*INDEX(Demand!I$9:I$1040, MATCH($C696, Demand!$B$9:$B$1040,0))</f>
        <v>68.718124999999986</v>
      </c>
      <c r="J696" s="175">
        <f>Assumptions!$G$55*Assumptions!$G$46*INDEX(Demand!J$9:J$1040, MATCH($C696, Demand!$B$9:$B$1040,0))</f>
        <v>68.920833333333334</v>
      </c>
      <c r="K696" s="175">
        <f>Assumptions!$G$55*Assumptions!$G$46*INDEX(Demand!K$9:K$1040, MATCH($C696, Demand!$B$9:$B$1040,0))</f>
        <v>69.833020833333322</v>
      </c>
      <c r="L696" s="175">
        <f>Assumptions!$G$55*Assumptions!$G$46*INDEX(Demand!L$9:L$1040, MATCH($C696, Demand!$B$9:$B$1040,0))</f>
        <v>70.846562500000005</v>
      </c>
      <c r="M696" s="175">
        <f>Assumptions!$G$55*Assumptions!$G$46*INDEX(Demand!M$9:M$1040, MATCH($C696, Demand!$B$9:$B$1040,0))</f>
        <v>70.643854166666657</v>
      </c>
      <c r="N696" s="175">
        <f>Assumptions!$G$55*Assumptions!$G$46*INDEX(Demand!N$9:N$1040, MATCH($C696, Demand!$B$9:$B$1040,0))</f>
        <v>70.643854166666657</v>
      </c>
      <c r="O696" s="175">
        <f>Assumptions!$G$55*Assumptions!$G$46*INDEX(Demand!O$9:O$1040, MATCH($C696, Demand!$B$9:$B$1040,0))</f>
        <v>70.643854166666657</v>
      </c>
      <c r="P696" s="175">
        <f>Assumptions!$G$55*Assumptions!$G$46*INDEX(Demand!P$9:P$1040, MATCH($C696, Demand!$B$9:$B$1040,0))</f>
        <v>70.643854166666657</v>
      </c>
      <c r="Q696" s="175">
        <f>Assumptions!$G$55*Assumptions!$G$46*INDEX(Demand!Q$9:Q$1040, MATCH($C696, Demand!$B$9:$B$1040,0))</f>
        <v>70.643854166666657</v>
      </c>
      <c r="R696" s="175">
        <f>Assumptions!$G$55*Assumptions!$G$46*INDEX(Demand!R$9:R$1040, MATCH($C696, Demand!$B$9:$B$1040,0))</f>
        <v>70.643854166666657</v>
      </c>
      <c r="S696" s="175">
        <f>Assumptions!$G$55*Assumptions!$G$46*INDEX(Demand!S$9:S$1040, MATCH($C696, Demand!$B$9:$B$1040,0))</f>
        <v>70.643854166666657</v>
      </c>
      <c r="T696" s="175">
        <f>Assumptions!$G$55*Assumptions!$G$46*INDEX(Demand!T$9:T$1040, MATCH($C696, Demand!$B$9:$B$1040,0))</f>
        <v>70.643854166666657</v>
      </c>
      <c r="U696" s="175">
        <f>Assumptions!$G$55*Assumptions!$G$46*INDEX(Demand!U$9:U$1040, MATCH($C696, Demand!$B$9:$B$1040,0))</f>
        <v>70.643854166666657</v>
      </c>
      <c r="V696" s="175">
        <f>Assumptions!$G$55*Assumptions!$G$46*INDEX(Demand!V$9:V$1040, MATCH($C696, Demand!$B$9:$B$1040,0))</f>
        <v>70.643854166666657</v>
      </c>
      <c r="W696" s="175">
        <f>Assumptions!$G$55*Assumptions!$G$46*INDEX(Demand!W$9:W$1040, MATCH($C696, Demand!$B$9:$B$1040,0))</f>
        <v>70.643854166666657</v>
      </c>
      <c r="X696" s="175">
        <f>Assumptions!$G$55*Assumptions!$G$46*INDEX(Demand!X$9:X$1040, MATCH($C696, Demand!$B$9:$B$1040,0))</f>
        <v>70.643854166666657</v>
      </c>
    </row>
    <row r="697" spans="2:24" s="1" customFormat="1" x14ac:dyDescent="0.2">
      <c r="B697" s="220">
        <f>'Span data'!B698</f>
        <v>10524876</v>
      </c>
      <c r="C697" s="169" t="str">
        <f>'Span data'!C698</f>
        <v>STN011</v>
      </c>
      <c r="D697" s="162"/>
      <c r="E697" s="175">
        <f>Assumptions!$G$55*Assumptions!$G$46*INDEX(Demand!E$9:E$1040, MATCH($C697, Demand!$B$9:$B$1040,0))</f>
        <v>73.887187499999982</v>
      </c>
      <c r="F697" s="175">
        <f>Assumptions!$G$55*Assumptions!$G$46*INDEX(Demand!F$9:F$1040, MATCH($C697, Demand!$B$9:$B$1040,0))</f>
        <v>74.191249999999997</v>
      </c>
      <c r="G697" s="175">
        <f>Assumptions!$G$55*Assumptions!$G$46*INDEX(Demand!G$9:G$1040, MATCH($C697, Demand!$B$9:$B$1040,0))</f>
        <v>74.90072916666665</v>
      </c>
      <c r="H697" s="175">
        <f>Assumptions!$G$55*Assumptions!$G$46*INDEX(Demand!H$9:H$1040, MATCH($C697, Demand!$B$9:$B$1040,0))</f>
        <v>75.306145833333332</v>
      </c>
      <c r="I697" s="175">
        <f>Assumptions!$G$55*Assumptions!$G$46*INDEX(Demand!I$9:I$1040, MATCH($C697, Demand!$B$9:$B$1040,0))</f>
        <v>75.407499999999999</v>
      </c>
      <c r="J697" s="175">
        <f>Assumptions!$G$55*Assumptions!$G$46*INDEX(Demand!J$9:J$1040, MATCH($C697, Demand!$B$9:$B$1040,0))</f>
        <v>75.610208333333318</v>
      </c>
      <c r="K697" s="175">
        <f>Assumptions!$G$55*Assumptions!$G$46*INDEX(Demand!K$9:K$1040, MATCH($C697, Demand!$B$9:$B$1040,0))</f>
        <v>76.421041666666653</v>
      </c>
      <c r="L697" s="175">
        <f>Assumptions!$G$55*Assumptions!$G$46*INDEX(Demand!L$9:L$1040, MATCH($C697, Demand!$B$9:$B$1040,0))</f>
        <v>77.535937499999989</v>
      </c>
      <c r="M697" s="175">
        <f>Assumptions!$G$55*Assumptions!$G$46*INDEX(Demand!M$9:M$1040, MATCH($C697, Demand!$B$9:$B$1040,0))</f>
        <v>77.535937499999989</v>
      </c>
      <c r="N697" s="175">
        <f>Assumptions!$G$55*Assumptions!$G$46*INDEX(Demand!N$9:N$1040, MATCH($C697, Demand!$B$9:$B$1040,0))</f>
        <v>77.535937499999989</v>
      </c>
      <c r="O697" s="175">
        <f>Assumptions!$G$55*Assumptions!$G$46*INDEX(Demand!O$9:O$1040, MATCH($C697, Demand!$B$9:$B$1040,0))</f>
        <v>77.535937499999989</v>
      </c>
      <c r="P697" s="175">
        <f>Assumptions!$G$55*Assumptions!$G$46*INDEX(Demand!P$9:P$1040, MATCH($C697, Demand!$B$9:$B$1040,0))</f>
        <v>77.535937499999989</v>
      </c>
      <c r="Q697" s="175">
        <f>Assumptions!$G$55*Assumptions!$G$46*INDEX(Demand!Q$9:Q$1040, MATCH($C697, Demand!$B$9:$B$1040,0))</f>
        <v>77.535937499999989</v>
      </c>
      <c r="R697" s="175">
        <f>Assumptions!$G$55*Assumptions!$G$46*INDEX(Demand!R$9:R$1040, MATCH($C697, Demand!$B$9:$B$1040,0))</f>
        <v>77.535937499999989</v>
      </c>
      <c r="S697" s="175">
        <f>Assumptions!$G$55*Assumptions!$G$46*INDEX(Demand!S$9:S$1040, MATCH($C697, Demand!$B$9:$B$1040,0))</f>
        <v>77.535937499999989</v>
      </c>
      <c r="T697" s="175">
        <f>Assumptions!$G$55*Assumptions!$G$46*INDEX(Demand!T$9:T$1040, MATCH($C697, Demand!$B$9:$B$1040,0))</f>
        <v>77.535937499999989</v>
      </c>
      <c r="U697" s="175">
        <f>Assumptions!$G$55*Assumptions!$G$46*INDEX(Demand!U$9:U$1040, MATCH($C697, Demand!$B$9:$B$1040,0))</f>
        <v>77.535937499999989</v>
      </c>
      <c r="V697" s="175">
        <f>Assumptions!$G$55*Assumptions!$G$46*INDEX(Demand!V$9:V$1040, MATCH($C697, Demand!$B$9:$B$1040,0))</f>
        <v>77.535937499999989</v>
      </c>
      <c r="W697" s="175">
        <f>Assumptions!$G$55*Assumptions!$G$46*INDEX(Demand!W$9:W$1040, MATCH($C697, Demand!$B$9:$B$1040,0))</f>
        <v>77.535937499999989</v>
      </c>
      <c r="X697" s="175">
        <f>Assumptions!$G$55*Assumptions!$G$46*INDEX(Demand!X$9:X$1040, MATCH($C697, Demand!$B$9:$B$1040,0))</f>
        <v>77.535937499999989</v>
      </c>
    </row>
    <row r="698" spans="2:24" s="1" customFormat="1" x14ac:dyDescent="0.2">
      <c r="B698" s="220">
        <f>'Span data'!B699</f>
        <v>10524879</v>
      </c>
      <c r="C698" s="169" t="str">
        <f>'Span data'!C699</f>
        <v>STN011</v>
      </c>
      <c r="D698" s="162"/>
      <c r="E698" s="175">
        <f>Assumptions!$G$55*Assumptions!$G$46*INDEX(Demand!E$9:E$1040, MATCH($C698, Demand!$B$9:$B$1040,0))</f>
        <v>73.887187499999982</v>
      </c>
      <c r="F698" s="175">
        <f>Assumptions!$G$55*Assumptions!$G$46*INDEX(Demand!F$9:F$1040, MATCH($C698, Demand!$B$9:$B$1040,0))</f>
        <v>74.191249999999997</v>
      </c>
      <c r="G698" s="175">
        <f>Assumptions!$G$55*Assumptions!$G$46*INDEX(Demand!G$9:G$1040, MATCH($C698, Demand!$B$9:$B$1040,0))</f>
        <v>74.90072916666665</v>
      </c>
      <c r="H698" s="175">
        <f>Assumptions!$G$55*Assumptions!$G$46*INDEX(Demand!H$9:H$1040, MATCH($C698, Demand!$B$9:$B$1040,0))</f>
        <v>75.306145833333332</v>
      </c>
      <c r="I698" s="175">
        <f>Assumptions!$G$55*Assumptions!$G$46*INDEX(Demand!I$9:I$1040, MATCH($C698, Demand!$B$9:$B$1040,0))</f>
        <v>75.407499999999999</v>
      </c>
      <c r="J698" s="175">
        <f>Assumptions!$G$55*Assumptions!$G$46*INDEX(Demand!J$9:J$1040, MATCH($C698, Demand!$B$9:$B$1040,0))</f>
        <v>75.610208333333318</v>
      </c>
      <c r="K698" s="175">
        <f>Assumptions!$G$55*Assumptions!$G$46*INDEX(Demand!K$9:K$1040, MATCH($C698, Demand!$B$9:$B$1040,0))</f>
        <v>76.421041666666653</v>
      </c>
      <c r="L698" s="175">
        <f>Assumptions!$G$55*Assumptions!$G$46*INDEX(Demand!L$9:L$1040, MATCH($C698, Demand!$B$9:$B$1040,0))</f>
        <v>77.535937499999989</v>
      </c>
      <c r="M698" s="175">
        <f>Assumptions!$G$55*Assumptions!$G$46*INDEX(Demand!M$9:M$1040, MATCH($C698, Demand!$B$9:$B$1040,0))</f>
        <v>77.535937499999989</v>
      </c>
      <c r="N698" s="175">
        <f>Assumptions!$G$55*Assumptions!$G$46*INDEX(Demand!N$9:N$1040, MATCH($C698, Demand!$B$9:$B$1040,0))</f>
        <v>77.535937499999989</v>
      </c>
      <c r="O698" s="175">
        <f>Assumptions!$G$55*Assumptions!$G$46*INDEX(Demand!O$9:O$1040, MATCH($C698, Demand!$B$9:$B$1040,0))</f>
        <v>77.535937499999989</v>
      </c>
      <c r="P698" s="175">
        <f>Assumptions!$G$55*Assumptions!$G$46*INDEX(Demand!P$9:P$1040, MATCH($C698, Demand!$B$9:$B$1040,0))</f>
        <v>77.535937499999989</v>
      </c>
      <c r="Q698" s="175">
        <f>Assumptions!$G$55*Assumptions!$G$46*INDEX(Demand!Q$9:Q$1040, MATCH($C698, Demand!$B$9:$B$1040,0))</f>
        <v>77.535937499999989</v>
      </c>
      <c r="R698" s="175">
        <f>Assumptions!$G$55*Assumptions!$G$46*INDEX(Demand!R$9:R$1040, MATCH($C698, Demand!$B$9:$B$1040,0))</f>
        <v>77.535937499999989</v>
      </c>
      <c r="S698" s="175">
        <f>Assumptions!$G$55*Assumptions!$G$46*INDEX(Demand!S$9:S$1040, MATCH($C698, Demand!$B$9:$B$1040,0))</f>
        <v>77.535937499999989</v>
      </c>
      <c r="T698" s="175">
        <f>Assumptions!$G$55*Assumptions!$G$46*INDEX(Demand!T$9:T$1040, MATCH($C698, Demand!$B$9:$B$1040,0))</f>
        <v>77.535937499999989</v>
      </c>
      <c r="U698" s="175">
        <f>Assumptions!$G$55*Assumptions!$G$46*INDEX(Demand!U$9:U$1040, MATCH($C698, Demand!$B$9:$B$1040,0))</f>
        <v>77.535937499999989</v>
      </c>
      <c r="V698" s="175">
        <f>Assumptions!$G$55*Assumptions!$G$46*INDEX(Demand!V$9:V$1040, MATCH($C698, Demand!$B$9:$B$1040,0))</f>
        <v>77.535937499999989</v>
      </c>
      <c r="W698" s="175">
        <f>Assumptions!$G$55*Assumptions!$G$46*INDEX(Demand!W$9:W$1040, MATCH($C698, Demand!$B$9:$B$1040,0))</f>
        <v>77.535937499999989</v>
      </c>
      <c r="X698" s="175">
        <f>Assumptions!$G$55*Assumptions!$G$46*INDEX(Demand!X$9:X$1040, MATCH($C698, Demand!$B$9:$B$1040,0))</f>
        <v>77.535937499999989</v>
      </c>
    </row>
    <row r="699" spans="2:24" s="1" customFormat="1" x14ac:dyDescent="0.2">
      <c r="B699" s="220">
        <f>'Span data'!B700</f>
        <v>10524880</v>
      </c>
      <c r="C699" s="169" t="str">
        <f>'Span data'!C700</f>
        <v>STN011</v>
      </c>
      <c r="D699" s="162"/>
      <c r="E699" s="175">
        <f>Assumptions!$G$55*Assumptions!$G$46*INDEX(Demand!E$9:E$1040, MATCH($C699, Demand!$B$9:$B$1040,0))</f>
        <v>73.887187499999982</v>
      </c>
      <c r="F699" s="175">
        <f>Assumptions!$G$55*Assumptions!$G$46*INDEX(Demand!F$9:F$1040, MATCH($C699, Demand!$B$9:$B$1040,0))</f>
        <v>74.191249999999997</v>
      </c>
      <c r="G699" s="175">
        <f>Assumptions!$G$55*Assumptions!$G$46*INDEX(Demand!G$9:G$1040, MATCH($C699, Demand!$B$9:$B$1040,0))</f>
        <v>74.90072916666665</v>
      </c>
      <c r="H699" s="175">
        <f>Assumptions!$G$55*Assumptions!$G$46*INDEX(Demand!H$9:H$1040, MATCH($C699, Demand!$B$9:$B$1040,0))</f>
        <v>75.306145833333332</v>
      </c>
      <c r="I699" s="175">
        <f>Assumptions!$G$55*Assumptions!$G$46*INDEX(Demand!I$9:I$1040, MATCH($C699, Demand!$B$9:$B$1040,0))</f>
        <v>75.407499999999999</v>
      </c>
      <c r="J699" s="175">
        <f>Assumptions!$G$55*Assumptions!$G$46*INDEX(Demand!J$9:J$1040, MATCH($C699, Demand!$B$9:$B$1040,0))</f>
        <v>75.610208333333318</v>
      </c>
      <c r="K699" s="175">
        <f>Assumptions!$G$55*Assumptions!$G$46*INDEX(Demand!K$9:K$1040, MATCH($C699, Demand!$B$9:$B$1040,0))</f>
        <v>76.421041666666653</v>
      </c>
      <c r="L699" s="175">
        <f>Assumptions!$G$55*Assumptions!$G$46*INDEX(Demand!L$9:L$1040, MATCH($C699, Demand!$B$9:$B$1040,0))</f>
        <v>77.535937499999989</v>
      </c>
      <c r="M699" s="175">
        <f>Assumptions!$G$55*Assumptions!$G$46*INDEX(Demand!M$9:M$1040, MATCH($C699, Demand!$B$9:$B$1040,0))</f>
        <v>77.535937499999989</v>
      </c>
      <c r="N699" s="175">
        <f>Assumptions!$G$55*Assumptions!$G$46*INDEX(Demand!N$9:N$1040, MATCH($C699, Demand!$B$9:$B$1040,0))</f>
        <v>77.535937499999989</v>
      </c>
      <c r="O699" s="175">
        <f>Assumptions!$G$55*Assumptions!$G$46*INDEX(Demand!O$9:O$1040, MATCH($C699, Demand!$B$9:$B$1040,0))</f>
        <v>77.535937499999989</v>
      </c>
      <c r="P699" s="175">
        <f>Assumptions!$G$55*Assumptions!$G$46*INDEX(Demand!P$9:P$1040, MATCH($C699, Demand!$B$9:$B$1040,0))</f>
        <v>77.535937499999989</v>
      </c>
      <c r="Q699" s="175">
        <f>Assumptions!$G$55*Assumptions!$G$46*INDEX(Demand!Q$9:Q$1040, MATCH($C699, Demand!$B$9:$B$1040,0))</f>
        <v>77.535937499999989</v>
      </c>
      <c r="R699" s="175">
        <f>Assumptions!$G$55*Assumptions!$G$46*INDEX(Demand!R$9:R$1040, MATCH($C699, Demand!$B$9:$B$1040,0))</f>
        <v>77.535937499999989</v>
      </c>
      <c r="S699" s="175">
        <f>Assumptions!$G$55*Assumptions!$G$46*INDEX(Demand!S$9:S$1040, MATCH($C699, Demand!$B$9:$B$1040,0))</f>
        <v>77.535937499999989</v>
      </c>
      <c r="T699" s="175">
        <f>Assumptions!$G$55*Assumptions!$G$46*INDEX(Demand!T$9:T$1040, MATCH($C699, Demand!$B$9:$B$1040,0))</f>
        <v>77.535937499999989</v>
      </c>
      <c r="U699" s="175">
        <f>Assumptions!$G$55*Assumptions!$G$46*INDEX(Demand!U$9:U$1040, MATCH($C699, Demand!$B$9:$B$1040,0))</f>
        <v>77.535937499999989</v>
      </c>
      <c r="V699" s="175">
        <f>Assumptions!$G$55*Assumptions!$G$46*INDEX(Demand!V$9:V$1040, MATCH($C699, Demand!$B$9:$B$1040,0))</f>
        <v>77.535937499999989</v>
      </c>
      <c r="W699" s="175">
        <f>Assumptions!$G$55*Assumptions!$G$46*INDEX(Demand!W$9:W$1040, MATCH($C699, Demand!$B$9:$B$1040,0))</f>
        <v>77.535937499999989</v>
      </c>
      <c r="X699" s="175">
        <f>Assumptions!$G$55*Assumptions!$G$46*INDEX(Demand!X$9:X$1040, MATCH($C699, Demand!$B$9:$B$1040,0))</f>
        <v>77.535937499999989</v>
      </c>
    </row>
    <row r="700" spans="2:24" s="1" customFormat="1" x14ac:dyDescent="0.2">
      <c r="B700" s="220">
        <f>'Span data'!B701</f>
        <v>10524881</v>
      </c>
      <c r="C700" s="169" t="str">
        <f>'Span data'!C701</f>
        <v>STN011</v>
      </c>
      <c r="D700" s="162"/>
      <c r="E700" s="175">
        <f>Assumptions!$G$55*Assumptions!$G$46*INDEX(Demand!E$9:E$1040, MATCH($C700, Demand!$B$9:$B$1040,0))</f>
        <v>73.887187499999982</v>
      </c>
      <c r="F700" s="175">
        <f>Assumptions!$G$55*Assumptions!$G$46*INDEX(Demand!F$9:F$1040, MATCH($C700, Demand!$B$9:$B$1040,0))</f>
        <v>74.191249999999997</v>
      </c>
      <c r="G700" s="175">
        <f>Assumptions!$G$55*Assumptions!$G$46*INDEX(Demand!G$9:G$1040, MATCH($C700, Demand!$B$9:$B$1040,0))</f>
        <v>74.90072916666665</v>
      </c>
      <c r="H700" s="175">
        <f>Assumptions!$G$55*Assumptions!$G$46*INDEX(Demand!H$9:H$1040, MATCH($C700, Demand!$B$9:$B$1040,0))</f>
        <v>75.306145833333332</v>
      </c>
      <c r="I700" s="175">
        <f>Assumptions!$G$55*Assumptions!$G$46*INDEX(Demand!I$9:I$1040, MATCH($C700, Demand!$B$9:$B$1040,0))</f>
        <v>75.407499999999999</v>
      </c>
      <c r="J700" s="175">
        <f>Assumptions!$G$55*Assumptions!$G$46*INDEX(Demand!J$9:J$1040, MATCH($C700, Demand!$B$9:$B$1040,0))</f>
        <v>75.610208333333318</v>
      </c>
      <c r="K700" s="175">
        <f>Assumptions!$G$55*Assumptions!$G$46*INDEX(Demand!K$9:K$1040, MATCH($C700, Demand!$B$9:$B$1040,0))</f>
        <v>76.421041666666653</v>
      </c>
      <c r="L700" s="175">
        <f>Assumptions!$G$55*Assumptions!$G$46*INDEX(Demand!L$9:L$1040, MATCH($C700, Demand!$B$9:$B$1040,0))</f>
        <v>77.535937499999989</v>
      </c>
      <c r="M700" s="175">
        <f>Assumptions!$G$55*Assumptions!$G$46*INDEX(Demand!M$9:M$1040, MATCH($C700, Demand!$B$9:$B$1040,0))</f>
        <v>77.535937499999989</v>
      </c>
      <c r="N700" s="175">
        <f>Assumptions!$G$55*Assumptions!$G$46*INDEX(Demand!N$9:N$1040, MATCH($C700, Demand!$B$9:$B$1040,0))</f>
        <v>77.535937499999989</v>
      </c>
      <c r="O700" s="175">
        <f>Assumptions!$G$55*Assumptions!$G$46*INDEX(Demand!O$9:O$1040, MATCH($C700, Demand!$B$9:$B$1040,0))</f>
        <v>77.535937499999989</v>
      </c>
      <c r="P700" s="175">
        <f>Assumptions!$G$55*Assumptions!$G$46*INDEX(Demand!P$9:P$1040, MATCH($C700, Demand!$B$9:$B$1040,0))</f>
        <v>77.535937499999989</v>
      </c>
      <c r="Q700" s="175">
        <f>Assumptions!$G$55*Assumptions!$G$46*INDEX(Demand!Q$9:Q$1040, MATCH($C700, Demand!$B$9:$B$1040,0))</f>
        <v>77.535937499999989</v>
      </c>
      <c r="R700" s="175">
        <f>Assumptions!$G$55*Assumptions!$G$46*INDEX(Demand!R$9:R$1040, MATCH($C700, Demand!$B$9:$B$1040,0))</f>
        <v>77.535937499999989</v>
      </c>
      <c r="S700" s="175">
        <f>Assumptions!$G$55*Assumptions!$G$46*INDEX(Demand!S$9:S$1040, MATCH($C700, Demand!$B$9:$B$1040,0))</f>
        <v>77.535937499999989</v>
      </c>
      <c r="T700" s="175">
        <f>Assumptions!$G$55*Assumptions!$G$46*INDEX(Demand!T$9:T$1040, MATCH($C700, Demand!$B$9:$B$1040,0))</f>
        <v>77.535937499999989</v>
      </c>
      <c r="U700" s="175">
        <f>Assumptions!$G$55*Assumptions!$G$46*INDEX(Demand!U$9:U$1040, MATCH($C700, Demand!$B$9:$B$1040,0))</f>
        <v>77.535937499999989</v>
      </c>
      <c r="V700" s="175">
        <f>Assumptions!$G$55*Assumptions!$G$46*INDEX(Demand!V$9:V$1040, MATCH($C700, Demand!$B$9:$B$1040,0))</f>
        <v>77.535937499999989</v>
      </c>
      <c r="W700" s="175">
        <f>Assumptions!$G$55*Assumptions!$G$46*INDEX(Demand!W$9:W$1040, MATCH($C700, Demand!$B$9:$B$1040,0))</f>
        <v>77.535937499999989</v>
      </c>
      <c r="X700" s="175">
        <f>Assumptions!$G$55*Assumptions!$G$46*INDEX(Demand!X$9:X$1040, MATCH($C700, Demand!$B$9:$B$1040,0))</f>
        <v>77.535937499999989</v>
      </c>
    </row>
    <row r="701" spans="2:24" s="1" customFormat="1" x14ac:dyDescent="0.2">
      <c r="B701" s="220">
        <f>'Span data'!B702</f>
        <v>10524882</v>
      </c>
      <c r="C701" s="169" t="str">
        <f>'Span data'!C702</f>
        <v>STN011</v>
      </c>
      <c r="D701" s="162"/>
      <c r="E701" s="175">
        <f>Assumptions!$G$55*Assumptions!$G$46*INDEX(Demand!E$9:E$1040, MATCH($C701, Demand!$B$9:$B$1040,0))</f>
        <v>73.887187499999982</v>
      </c>
      <c r="F701" s="175">
        <f>Assumptions!$G$55*Assumptions!$G$46*INDEX(Demand!F$9:F$1040, MATCH($C701, Demand!$B$9:$B$1040,0))</f>
        <v>74.191249999999997</v>
      </c>
      <c r="G701" s="175">
        <f>Assumptions!$G$55*Assumptions!$G$46*INDEX(Demand!G$9:G$1040, MATCH($C701, Demand!$B$9:$B$1040,0))</f>
        <v>74.90072916666665</v>
      </c>
      <c r="H701" s="175">
        <f>Assumptions!$G$55*Assumptions!$G$46*INDEX(Demand!H$9:H$1040, MATCH($C701, Demand!$B$9:$B$1040,0))</f>
        <v>75.306145833333332</v>
      </c>
      <c r="I701" s="175">
        <f>Assumptions!$G$55*Assumptions!$G$46*INDEX(Demand!I$9:I$1040, MATCH($C701, Demand!$B$9:$B$1040,0))</f>
        <v>75.407499999999999</v>
      </c>
      <c r="J701" s="175">
        <f>Assumptions!$G$55*Assumptions!$G$46*INDEX(Demand!J$9:J$1040, MATCH($C701, Demand!$B$9:$B$1040,0))</f>
        <v>75.610208333333318</v>
      </c>
      <c r="K701" s="175">
        <f>Assumptions!$G$55*Assumptions!$G$46*INDEX(Demand!K$9:K$1040, MATCH($C701, Demand!$B$9:$B$1040,0))</f>
        <v>76.421041666666653</v>
      </c>
      <c r="L701" s="175">
        <f>Assumptions!$G$55*Assumptions!$G$46*INDEX(Demand!L$9:L$1040, MATCH($C701, Demand!$B$9:$B$1040,0))</f>
        <v>77.535937499999989</v>
      </c>
      <c r="M701" s="175">
        <f>Assumptions!$G$55*Assumptions!$G$46*INDEX(Demand!M$9:M$1040, MATCH($C701, Demand!$B$9:$B$1040,0))</f>
        <v>77.535937499999989</v>
      </c>
      <c r="N701" s="175">
        <f>Assumptions!$G$55*Assumptions!$G$46*INDEX(Demand!N$9:N$1040, MATCH($C701, Demand!$B$9:$B$1040,0))</f>
        <v>77.535937499999989</v>
      </c>
      <c r="O701" s="175">
        <f>Assumptions!$G$55*Assumptions!$G$46*INDEX(Demand!O$9:O$1040, MATCH($C701, Demand!$B$9:$B$1040,0))</f>
        <v>77.535937499999989</v>
      </c>
      <c r="P701" s="175">
        <f>Assumptions!$G$55*Assumptions!$G$46*INDEX(Demand!P$9:P$1040, MATCH($C701, Demand!$B$9:$B$1040,0))</f>
        <v>77.535937499999989</v>
      </c>
      <c r="Q701" s="175">
        <f>Assumptions!$G$55*Assumptions!$G$46*INDEX(Demand!Q$9:Q$1040, MATCH($C701, Demand!$B$9:$B$1040,0))</f>
        <v>77.535937499999989</v>
      </c>
      <c r="R701" s="175">
        <f>Assumptions!$G$55*Assumptions!$G$46*INDEX(Demand!R$9:R$1040, MATCH($C701, Demand!$B$9:$B$1040,0))</f>
        <v>77.535937499999989</v>
      </c>
      <c r="S701" s="175">
        <f>Assumptions!$G$55*Assumptions!$G$46*INDEX(Demand!S$9:S$1040, MATCH($C701, Demand!$B$9:$B$1040,0))</f>
        <v>77.535937499999989</v>
      </c>
      <c r="T701" s="175">
        <f>Assumptions!$G$55*Assumptions!$G$46*INDEX(Demand!T$9:T$1040, MATCH($C701, Demand!$B$9:$B$1040,0))</f>
        <v>77.535937499999989</v>
      </c>
      <c r="U701" s="175">
        <f>Assumptions!$G$55*Assumptions!$G$46*INDEX(Demand!U$9:U$1040, MATCH($C701, Demand!$B$9:$B$1040,0))</f>
        <v>77.535937499999989</v>
      </c>
      <c r="V701" s="175">
        <f>Assumptions!$G$55*Assumptions!$G$46*INDEX(Demand!V$9:V$1040, MATCH($C701, Demand!$B$9:$B$1040,0))</f>
        <v>77.535937499999989</v>
      </c>
      <c r="W701" s="175">
        <f>Assumptions!$G$55*Assumptions!$G$46*INDEX(Demand!W$9:W$1040, MATCH($C701, Demand!$B$9:$B$1040,0))</f>
        <v>77.535937499999989</v>
      </c>
      <c r="X701" s="175">
        <f>Assumptions!$G$55*Assumptions!$G$46*INDEX(Demand!X$9:X$1040, MATCH($C701, Demand!$B$9:$B$1040,0))</f>
        <v>77.535937499999989</v>
      </c>
    </row>
    <row r="702" spans="2:24" s="1" customFormat="1" x14ac:dyDescent="0.2">
      <c r="B702" s="220">
        <f>'Span data'!B703</f>
        <v>10524884</v>
      </c>
      <c r="C702" s="169" t="str">
        <f>'Span data'!C703</f>
        <v>STN011</v>
      </c>
      <c r="D702" s="162"/>
      <c r="E702" s="175">
        <f>Assumptions!$G$55*Assumptions!$G$46*INDEX(Demand!E$9:E$1040, MATCH($C702, Demand!$B$9:$B$1040,0))</f>
        <v>73.887187499999982</v>
      </c>
      <c r="F702" s="175">
        <f>Assumptions!$G$55*Assumptions!$G$46*INDEX(Demand!F$9:F$1040, MATCH($C702, Demand!$B$9:$B$1040,0))</f>
        <v>74.191249999999997</v>
      </c>
      <c r="G702" s="175">
        <f>Assumptions!$G$55*Assumptions!$G$46*INDEX(Demand!G$9:G$1040, MATCH($C702, Demand!$B$9:$B$1040,0))</f>
        <v>74.90072916666665</v>
      </c>
      <c r="H702" s="175">
        <f>Assumptions!$G$55*Assumptions!$G$46*INDEX(Demand!H$9:H$1040, MATCH($C702, Demand!$B$9:$B$1040,0))</f>
        <v>75.306145833333332</v>
      </c>
      <c r="I702" s="175">
        <f>Assumptions!$G$55*Assumptions!$G$46*INDEX(Demand!I$9:I$1040, MATCH($C702, Demand!$B$9:$B$1040,0))</f>
        <v>75.407499999999999</v>
      </c>
      <c r="J702" s="175">
        <f>Assumptions!$G$55*Assumptions!$G$46*INDEX(Demand!J$9:J$1040, MATCH($C702, Demand!$B$9:$B$1040,0))</f>
        <v>75.610208333333318</v>
      </c>
      <c r="K702" s="175">
        <f>Assumptions!$G$55*Assumptions!$G$46*INDEX(Demand!K$9:K$1040, MATCH($C702, Demand!$B$9:$B$1040,0))</f>
        <v>76.421041666666653</v>
      </c>
      <c r="L702" s="175">
        <f>Assumptions!$G$55*Assumptions!$G$46*INDEX(Demand!L$9:L$1040, MATCH($C702, Demand!$B$9:$B$1040,0))</f>
        <v>77.535937499999989</v>
      </c>
      <c r="M702" s="175">
        <f>Assumptions!$G$55*Assumptions!$G$46*INDEX(Demand!M$9:M$1040, MATCH($C702, Demand!$B$9:$B$1040,0))</f>
        <v>77.535937499999989</v>
      </c>
      <c r="N702" s="175">
        <f>Assumptions!$G$55*Assumptions!$G$46*INDEX(Demand!N$9:N$1040, MATCH($C702, Demand!$B$9:$B$1040,0))</f>
        <v>77.535937499999989</v>
      </c>
      <c r="O702" s="175">
        <f>Assumptions!$G$55*Assumptions!$G$46*INDEX(Demand!O$9:O$1040, MATCH($C702, Demand!$B$9:$B$1040,0))</f>
        <v>77.535937499999989</v>
      </c>
      <c r="P702" s="175">
        <f>Assumptions!$G$55*Assumptions!$G$46*INDEX(Demand!P$9:P$1040, MATCH($C702, Demand!$B$9:$B$1040,0))</f>
        <v>77.535937499999989</v>
      </c>
      <c r="Q702" s="175">
        <f>Assumptions!$G$55*Assumptions!$G$46*INDEX(Demand!Q$9:Q$1040, MATCH($C702, Demand!$B$9:$B$1040,0))</f>
        <v>77.535937499999989</v>
      </c>
      <c r="R702" s="175">
        <f>Assumptions!$G$55*Assumptions!$G$46*INDEX(Demand!R$9:R$1040, MATCH($C702, Demand!$B$9:$B$1040,0))</f>
        <v>77.535937499999989</v>
      </c>
      <c r="S702" s="175">
        <f>Assumptions!$G$55*Assumptions!$G$46*INDEX(Demand!S$9:S$1040, MATCH($C702, Demand!$B$9:$B$1040,0))</f>
        <v>77.535937499999989</v>
      </c>
      <c r="T702" s="175">
        <f>Assumptions!$G$55*Assumptions!$G$46*INDEX(Demand!T$9:T$1040, MATCH($C702, Demand!$B$9:$B$1040,0))</f>
        <v>77.535937499999989</v>
      </c>
      <c r="U702" s="175">
        <f>Assumptions!$G$55*Assumptions!$G$46*INDEX(Demand!U$9:U$1040, MATCH($C702, Demand!$B$9:$B$1040,0))</f>
        <v>77.535937499999989</v>
      </c>
      <c r="V702" s="175">
        <f>Assumptions!$G$55*Assumptions!$G$46*INDEX(Demand!V$9:V$1040, MATCH($C702, Demand!$B$9:$B$1040,0))</f>
        <v>77.535937499999989</v>
      </c>
      <c r="W702" s="175">
        <f>Assumptions!$G$55*Assumptions!$G$46*INDEX(Demand!W$9:W$1040, MATCH($C702, Demand!$B$9:$B$1040,0))</f>
        <v>77.535937499999989</v>
      </c>
      <c r="X702" s="175">
        <f>Assumptions!$G$55*Assumptions!$G$46*INDEX(Demand!X$9:X$1040, MATCH($C702, Demand!$B$9:$B$1040,0))</f>
        <v>77.535937499999989</v>
      </c>
    </row>
    <row r="703" spans="2:24" s="1" customFormat="1" x14ac:dyDescent="0.2">
      <c r="B703" s="220">
        <f>'Span data'!B704</f>
        <v>10524886</v>
      </c>
      <c r="C703" s="169" t="str">
        <f>'Span data'!C704</f>
        <v>STN011</v>
      </c>
      <c r="D703" s="162"/>
      <c r="E703" s="175">
        <f>Assumptions!$G$55*Assumptions!$G$46*INDEX(Demand!E$9:E$1040, MATCH($C703, Demand!$B$9:$B$1040,0))</f>
        <v>73.887187499999982</v>
      </c>
      <c r="F703" s="175">
        <f>Assumptions!$G$55*Assumptions!$G$46*INDEX(Demand!F$9:F$1040, MATCH($C703, Demand!$B$9:$B$1040,0))</f>
        <v>74.191249999999997</v>
      </c>
      <c r="G703" s="175">
        <f>Assumptions!$G$55*Assumptions!$G$46*INDEX(Demand!G$9:G$1040, MATCH($C703, Demand!$B$9:$B$1040,0))</f>
        <v>74.90072916666665</v>
      </c>
      <c r="H703" s="175">
        <f>Assumptions!$G$55*Assumptions!$G$46*INDEX(Demand!H$9:H$1040, MATCH($C703, Demand!$B$9:$B$1040,0))</f>
        <v>75.306145833333332</v>
      </c>
      <c r="I703" s="175">
        <f>Assumptions!$G$55*Assumptions!$G$46*INDEX(Demand!I$9:I$1040, MATCH($C703, Demand!$B$9:$B$1040,0))</f>
        <v>75.407499999999999</v>
      </c>
      <c r="J703" s="175">
        <f>Assumptions!$G$55*Assumptions!$G$46*INDEX(Demand!J$9:J$1040, MATCH($C703, Demand!$B$9:$B$1040,0))</f>
        <v>75.610208333333318</v>
      </c>
      <c r="K703" s="175">
        <f>Assumptions!$G$55*Assumptions!$G$46*INDEX(Demand!K$9:K$1040, MATCH($C703, Demand!$B$9:$B$1040,0))</f>
        <v>76.421041666666653</v>
      </c>
      <c r="L703" s="175">
        <f>Assumptions!$G$55*Assumptions!$G$46*INDEX(Demand!L$9:L$1040, MATCH($C703, Demand!$B$9:$B$1040,0))</f>
        <v>77.535937499999989</v>
      </c>
      <c r="M703" s="175">
        <f>Assumptions!$G$55*Assumptions!$G$46*INDEX(Demand!M$9:M$1040, MATCH($C703, Demand!$B$9:$B$1040,0))</f>
        <v>77.535937499999989</v>
      </c>
      <c r="N703" s="175">
        <f>Assumptions!$G$55*Assumptions!$G$46*INDEX(Demand!N$9:N$1040, MATCH($C703, Demand!$B$9:$B$1040,0))</f>
        <v>77.535937499999989</v>
      </c>
      <c r="O703" s="175">
        <f>Assumptions!$G$55*Assumptions!$G$46*INDEX(Demand!O$9:O$1040, MATCH($C703, Demand!$B$9:$B$1040,0))</f>
        <v>77.535937499999989</v>
      </c>
      <c r="P703" s="175">
        <f>Assumptions!$G$55*Assumptions!$G$46*INDEX(Demand!P$9:P$1040, MATCH($C703, Demand!$B$9:$B$1040,0))</f>
        <v>77.535937499999989</v>
      </c>
      <c r="Q703" s="175">
        <f>Assumptions!$G$55*Assumptions!$G$46*INDEX(Demand!Q$9:Q$1040, MATCH($C703, Demand!$B$9:$B$1040,0))</f>
        <v>77.535937499999989</v>
      </c>
      <c r="R703" s="175">
        <f>Assumptions!$G$55*Assumptions!$G$46*INDEX(Demand!R$9:R$1040, MATCH($C703, Demand!$B$9:$B$1040,0))</f>
        <v>77.535937499999989</v>
      </c>
      <c r="S703" s="175">
        <f>Assumptions!$G$55*Assumptions!$G$46*INDEX(Demand!S$9:S$1040, MATCH($C703, Demand!$B$9:$B$1040,0))</f>
        <v>77.535937499999989</v>
      </c>
      <c r="T703" s="175">
        <f>Assumptions!$G$55*Assumptions!$G$46*INDEX(Demand!T$9:T$1040, MATCH($C703, Demand!$B$9:$B$1040,0))</f>
        <v>77.535937499999989</v>
      </c>
      <c r="U703" s="175">
        <f>Assumptions!$G$55*Assumptions!$G$46*INDEX(Demand!U$9:U$1040, MATCH($C703, Demand!$B$9:$B$1040,0))</f>
        <v>77.535937499999989</v>
      </c>
      <c r="V703" s="175">
        <f>Assumptions!$G$55*Assumptions!$G$46*INDEX(Demand!V$9:V$1040, MATCH($C703, Demand!$B$9:$B$1040,0))</f>
        <v>77.535937499999989</v>
      </c>
      <c r="W703" s="175">
        <f>Assumptions!$G$55*Assumptions!$G$46*INDEX(Demand!W$9:W$1040, MATCH($C703, Demand!$B$9:$B$1040,0))</f>
        <v>77.535937499999989</v>
      </c>
      <c r="X703" s="175">
        <f>Assumptions!$G$55*Assumptions!$G$46*INDEX(Demand!X$9:X$1040, MATCH($C703, Demand!$B$9:$B$1040,0))</f>
        <v>77.535937499999989</v>
      </c>
    </row>
    <row r="704" spans="2:24" s="1" customFormat="1" x14ac:dyDescent="0.2">
      <c r="B704" s="220">
        <f>'Span data'!B705</f>
        <v>10524929</v>
      </c>
      <c r="C704" s="169" t="str">
        <f>'Span data'!C705</f>
        <v>MNASTN</v>
      </c>
      <c r="D704" s="162"/>
      <c r="E704" s="175">
        <f>Assumptions!$G$55*Assumptions!$G$46*INDEX(Demand!E$9:E$1040, MATCH($C704, Demand!$B$9:$B$1040,0))</f>
        <v>0</v>
      </c>
      <c r="F704" s="175">
        <f>Assumptions!$G$55*Assumptions!$G$46*INDEX(Demand!F$9:F$1040, MATCH($C704, Demand!$B$9:$B$1040,0))</f>
        <v>0</v>
      </c>
      <c r="G704" s="175">
        <f>Assumptions!$G$55*Assumptions!$G$46*INDEX(Demand!G$9:G$1040, MATCH($C704, Demand!$B$9:$B$1040,0))</f>
        <v>0</v>
      </c>
      <c r="H704" s="175">
        <f>Assumptions!$G$55*Assumptions!$G$46*INDEX(Demand!H$9:H$1040, MATCH($C704, Demand!$B$9:$B$1040,0))</f>
        <v>0</v>
      </c>
      <c r="I704" s="175">
        <f>Assumptions!$G$55*Assumptions!$G$46*INDEX(Demand!I$9:I$1040, MATCH($C704, Demand!$B$9:$B$1040,0))</f>
        <v>0</v>
      </c>
      <c r="J704" s="175">
        <f>Assumptions!$G$55*Assumptions!$G$46*INDEX(Demand!J$9:J$1040, MATCH($C704, Demand!$B$9:$B$1040,0))</f>
        <v>0</v>
      </c>
      <c r="K704" s="175">
        <f>Assumptions!$G$55*Assumptions!$G$46*INDEX(Demand!K$9:K$1040, MATCH($C704, Demand!$B$9:$B$1040,0))</f>
        <v>0</v>
      </c>
      <c r="L704" s="175">
        <f>Assumptions!$G$55*Assumptions!$G$46*INDEX(Demand!L$9:L$1040, MATCH($C704, Demand!$B$9:$B$1040,0))</f>
        <v>0</v>
      </c>
      <c r="M704" s="175">
        <f>Assumptions!$G$55*Assumptions!$G$46*INDEX(Demand!M$9:M$1040, MATCH($C704, Demand!$B$9:$B$1040,0))</f>
        <v>0</v>
      </c>
      <c r="N704" s="175">
        <f>Assumptions!$G$55*Assumptions!$G$46*INDEX(Demand!N$9:N$1040, MATCH($C704, Demand!$B$9:$B$1040,0))</f>
        <v>0</v>
      </c>
      <c r="O704" s="175">
        <f>Assumptions!$G$55*Assumptions!$G$46*INDEX(Demand!O$9:O$1040, MATCH($C704, Demand!$B$9:$B$1040,0))</f>
        <v>0</v>
      </c>
      <c r="P704" s="175">
        <f>Assumptions!$G$55*Assumptions!$G$46*INDEX(Demand!P$9:P$1040, MATCH($C704, Demand!$B$9:$B$1040,0))</f>
        <v>0</v>
      </c>
      <c r="Q704" s="175">
        <f>Assumptions!$G$55*Assumptions!$G$46*INDEX(Demand!Q$9:Q$1040, MATCH($C704, Demand!$B$9:$B$1040,0))</f>
        <v>0</v>
      </c>
      <c r="R704" s="175">
        <f>Assumptions!$G$55*Assumptions!$G$46*INDEX(Demand!R$9:R$1040, MATCH($C704, Demand!$B$9:$B$1040,0))</f>
        <v>0</v>
      </c>
      <c r="S704" s="175">
        <f>Assumptions!$G$55*Assumptions!$G$46*INDEX(Demand!S$9:S$1040, MATCH($C704, Demand!$B$9:$B$1040,0))</f>
        <v>0</v>
      </c>
      <c r="T704" s="175">
        <f>Assumptions!$G$55*Assumptions!$G$46*INDEX(Demand!T$9:T$1040, MATCH($C704, Demand!$B$9:$B$1040,0))</f>
        <v>0</v>
      </c>
      <c r="U704" s="175">
        <f>Assumptions!$G$55*Assumptions!$G$46*INDEX(Demand!U$9:U$1040, MATCH($C704, Demand!$B$9:$B$1040,0))</f>
        <v>0</v>
      </c>
      <c r="V704" s="175">
        <f>Assumptions!$G$55*Assumptions!$G$46*INDEX(Demand!V$9:V$1040, MATCH($C704, Demand!$B$9:$B$1040,0))</f>
        <v>0</v>
      </c>
      <c r="W704" s="175">
        <f>Assumptions!$G$55*Assumptions!$G$46*INDEX(Demand!W$9:W$1040, MATCH($C704, Demand!$B$9:$B$1040,0))</f>
        <v>0</v>
      </c>
      <c r="X704" s="175">
        <f>Assumptions!$G$55*Assumptions!$G$46*INDEX(Demand!X$9:X$1040, MATCH($C704, Demand!$B$9:$B$1040,0))</f>
        <v>0</v>
      </c>
    </row>
    <row r="705" spans="2:24" s="1" customFormat="1" x14ac:dyDescent="0.2">
      <c r="B705" s="220">
        <f>'Span data'!B706</f>
        <v>10525571</v>
      </c>
      <c r="C705" s="169" t="str">
        <f>'Span data'!C706</f>
        <v>CHA006</v>
      </c>
      <c r="D705" s="162"/>
      <c r="E705" s="175">
        <f>Assumptions!$G$55*Assumptions!$G$46*INDEX(Demand!E$9:E$1040, MATCH($C705, Demand!$B$9:$B$1040,0))</f>
        <v>73.785833333333329</v>
      </c>
      <c r="F705" s="175">
        <f>Assumptions!$G$55*Assumptions!$G$46*INDEX(Demand!F$9:F$1040, MATCH($C705, Demand!$B$9:$B$1040,0))</f>
        <v>74.799374999999984</v>
      </c>
      <c r="G705" s="175">
        <f>Assumptions!$G$55*Assumptions!$G$46*INDEX(Demand!G$9:G$1040, MATCH($C705, Demand!$B$9:$B$1040,0))</f>
        <v>76.21833333333332</v>
      </c>
      <c r="H705" s="175">
        <f>Assumptions!$G$55*Assumptions!$G$46*INDEX(Demand!H$9:H$1040, MATCH($C705, Demand!$B$9:$B$1040,0))</f>
        <v>77.130520833333321</v>
      </c>
      <c r="I705" s="175">
        <f>Assumptions!$G$55*Assumptions!$G$46*INDEX(Demand!I$9:I$1040, MATCH($C705, Demand!$B$9:$B$1040,0))</f>
        <v>77.130520833333321</v>
      </c>
      <c r="J705" s="175">
        <f>Assumptions!$G$55*Assumptions!$G$46*INDEX(Demand!J$9:J$1040, MATCH($C705, Demand!$B$9:$B$1040,0))</f>
        <v>77.434583333333322</v>
      </c>
      <c r="K705" s="175">
        <f>Assumptions!$G$55*Assumptions!$G$46*INDEX(Demand!K$9:K$1040, MATCH($C705, Demand!$B$9:$B$1040,0))</f>
        <v>78.853541666666658</v>
      </c>
      <c r="L705" s="175">
        <f>Assumptions!$G$55*Assumptions!$G$46*INDEX(Demand!L$9:L$1040, MATCH($C705, Demand!$B$9:$B$1040,0))</f>
        <v>80.576562499999994</v>
      </c>
      <c r="M705" s="175">
        <f>Assumptions!$G$55*Assumptions!$G$46*INDEX(Demand!M$9:M$1040, MATCH($C705, Demand!$B$9:$B$1040,0))</f>
        <v>80.373854166666661</v>
      </c>
      <c r="N705" s="175">
        <f>Assumptions!$G$55*Assumptions!$G$46*INDEX(Demand!N$9:N$1040, MATCH($C705, Demand!$B$9:$B$1040,0))</f>
        <v>80.373854166666661</v>
      </c>
      <c r="O705" s="175">
        <f>Assumptions!$G$55*Assumptions!$G$46*INDEX(Demand!O$9:O$1040, MATCH($C705, Demand!$B$9:$B$1040,0))</f>
        <v>80.373854166666661</v>
      </c>
      <c r="P705" s="175">
        <f>Assumptions!$G$55*Assumptions!$G$46*INDEX(Demand!P$9:P$1040, MATCH($C705, Demand!$B$9:$B$1040,0))</f>
        <v>80.373854166666661</v>
      </c>
      <c r="Q705" s="175">
        <f>Assumptions!$G$55*Assumptions!$G$46*INDEX(Demand!Q$9:Q$1040, MATCH($C705, Demand!$B$9:$B$1040,0))</f>
        <v>80.373854166666661</v>
      </c>
      <c r="R705" s="175">
        <f>Assumptions!$G$55*Assumptions!$G$46*INDEX(Demand!R$9:R$1040, MATCH($C705, Demand!$B$9:$B$1040,0))</f>
        <v>80.373854166666661</v>
      </c>
      <c r="S705" s="175">
        <f>Assumptions!$G$55*Assumptions!$G$46*INDEX(Demand!S$9:S$1040, MATCH($C705, Demand!$B$9:$B$1040,0))</f>
        <v>80.373854166666661</v>
      </c>
      <c r="T705" s="175">
        <f>Assumptions!$G$55*Assumptions!$G$46*INDEX(Demand!T$9:T$1040, MATCH($C705, Demand!$B$9:$B$1040,0))</f>
        <v>80.373854166666661</v>
      </c>
      <c r="U705" s="175">
        <f>Assumptions!$G$55*Assumptions!$G$46*INDEX(Demand!U$9:U$1040, MATCH($C705, Demand!$B$9:$B$1040,0))</f>
        <v>80.373854166666661</v>
      </c>
      <c r="V705" s="175">
        <f>Assumptions!$G$55*Assumptions!$G$46*INDEX(Demand!V$9:V$1040, MATCH($C705, Demand!$B$9:$B$1040,0))</f>
        <v>80.373854166666661</v>
      </c>
      <c r="W705" s="175">
        <f>Assumptions!$G$55*Assumptions!$G$46*INDEX(Demand!W$9:W$1040, MATCH($C705, Demand!$B$9:$B$1040,0))</f>
        <v>80.373854166666661</v>
      </c>
      <c r="X705" s="175">
        <f>Assumptions!$G$55*Assumptions!$G$46*INDEX(Demand!X$9:X$1040, MATCH($C705, Demand!$B$9:$B$1040,0))</f>
        <v>80.373854166666661</v>
      </c>
    </row>
    <row r="706" spans="2:24" s="1" customFormat="1" x14ac:dyDescent="0.2">
      <c r="B706" s="220">
        <f>'Span data'!B707</f>
        <v>10526831</v>
      </c>
      <c r="C706" s="169" t="str">
        <f>'Span data'!C707</f>
        <v>CHA005</v>
      </c>
      <c r="D706" s="162"/>
      <c r="E706" s="175">
        <f>Assumptions!$G$55*Assumptions!$G$46*INDEX(Demand!E$9:E$1040, MATCH($C706, Demand!$B$9:$B$1040,0))</f>
        <v>53.616354166666667</v>
      </c>
      <c r="F706" s="175">
        <f>Assumptions!$G$55*Assumptions!$G$46*INDEX(Demand!F$9:F$1040, MATCH($C706, Demand!$B$9:$B$1040,0))</f>
        <v>53.71770833333332</v>
      </c>
      <c r="G706" s="175">
        <f>Assumptions!$G$55*Assumptions!$G$46*INDEX(Demand!G$9:G$1040, MATCH($C706, Demand!$B$9:$B$1040,0))</f>
        <v>54.427187499999995</v>
      </c>
      <c r="H706" s="175">
        <f>Assumptions!$G$55*Assumptions!$G$46*INDEX(Demand!H$9:H$1040, MATCH($C706, Demand!$B$9:$B$1040,0))</f>
        <v>54.832604166666663</v>
      </c>
      <c r="I706" s="175">
        <f>Assumptions!$G$55*Assumptions!$G$46*INDEX(Demand!I$9:I$1040, MATCH($C706, Demand!$B$9:$B$1040,0))</f>
        <v>54.528541666666655</v>
      </c>
      <c r="J706" s="175">
        <f>Assumptions!$G$55*Assumptions!$G$46*INDEX(Demand!J$9:J$1040, MATCH($C706, Demand!$B$9:$B$1040,0))</f>
        <v>54.427187499999995</v>
      </c>
      <c r="K706" s="175">
        <f>Assumptions!$G$55*Assumptions!$G$46*INDEX(Demand!K$9:K$1040, MATCH($C706, Demand!$B$9:$B$1040,0))</f>
        <v>55.33937499999999</v>
      </c>
      <c r="L706" s="175">
        <f>Assumptions!$G$55*Assumptions!$G$46*INDEX(Demand!L$9:L$1040, MATCH($C706, Demand!$B$9:$B$1040,0))</f>
        <v>56.555624999999999</v>
      </c>
      <c r="M706" s="175">
        <f>Assumptions!$G$55*Assumptions!$G$46*INDEX(Demand!M$9:M$1040, MATCH($C706, Demand!$B$9:$B$1040,0))</f>
        <v>56.251562499999991</v>
      </c>
      <c r="N706" s="175">
        <f>Assumptions!$G$55*Assumptions!$G$46*INDEX(Demand!N$9:N$1040, MATCH($C706, Demand!$B$9:$B$1040,0))</f>
        <v>56.251562499999991</v>
      </c>
      <c r="O706" s="175">
        <f>Assumptions!$G$55*Assumptions!$G$46*INDEX(Demand!O$9:O$1040, MATCH($C706, Demand!$B$9:$B$1040,0))</f>
        <v>56.251562499999991</v>
      </c>
      <c r="P706" s="175">
        <f>Assumptions!$G$55*Assumptions!$G$46*INDEX(Demand!P$9:P$1040, MATCH($C706, Demand!$B$9:$B$1040,0))</f>
        <v>56.251562499999991</v>
      </c>
      <c r="Q706" s="175">
        <f>Assumptions!$G$55*Assumptions!$G$46*INDEX(Demand!Q$9:Q$1040, MATCH($C706, Demand!$B$9:$B$1040,0))</f>
        <v>56.251562499999991</v>
      </c>
      <c r="R706" s="175">
        <f>Assumptions!$G$55*Assumptions!$G$46*INDEX(Demand!R$9:R$1040, MATCH($C706, Demand!$B$9:$B$1040,0))</f>
        <v>56.251562499999991</v>
      </c>
      <c r="S706" s="175">
        <f>Assumptions!$G$55*Assumptions!$G$46*INDEX(Demand!S$9:S$1040, MATCH($C706, Demand!$B$9:$B$1040,0))</f>
        <v>56.251562499999991</v>
      </c>
      <c r="T706" s="175">
        <f>Assumptions!$G$55*Assumptions!$G$46*INDEX(Demand!T$9:T$1040, MATCH($C706, Demand!$B$9:$B$1040,0))</f>
        <v>56.251562499999991</v>
      </c>
      <c r="U706" s="175">
        <f>Assumptions!$G$55*Assumptions!$G$46*INDEX(Demand!U$9:U$1040, MATCH($C706, Demand!$B$9:$B$1040,0))</f>
        <v>56.251562499999991</v>
      </c>
      <c r="V706" s="175">
        <f>Assumptions!$G$55*Assumptions!$G$46*INDEX(Demand!V$9:V$1040, MATCH($C706, Demand!$B$9:$B$1040,0))</f>
        <v>56.251562499999991</v>
      </c>
      <c r="W706" s="175">
        <f>Assumptions!$G$55*Assumptions!$G$46*INDEX(Demand!W$9:W$1040, MATCH($C706, Demand!$B$9:$B$1040,0))</f>
        <v>56.251562499999991</v>
      </c>
      <c r="X706" s="175">
        <f>Assumptions!$G$55*Assumptions!$G$46*INDEX(Demand!X$9:X$1040, MATCH($C706, Demand!$B$9:$B$1040,0))</f>
        <v>56.251562499999991</v>
      </c>
    </row>
    <row r="707" spans="2:24" s="1" customFormat="1" x14ac:dyDescent="0.2">
      <c r="B707" s="220">
        <f>'Span data'!B708</f>
        <v>10526950</v>
      </c>
      <c r="C707" s="169" t="str">
        <f>'Span data'!C708</f>
        <v>NKA002</v>
      </c>
      <c r="D707" s="162"/>
      <c r="E707" s="175">
        <f>Assumptions!$G$55*Assumptions!$G$46*INDEX(Demand!E$9:E$1040, MATCH($C707, Demand!$B$9:$B$1040,0))</f>
        <v>60.204374999999999</v>
      </c>
      <c r="F707" s="175">
        <f>Assumptions!$G$55*Assumptions!$G$46*INDEX(Demand!F$9:F$1040, MATCH($C707, Demand!$B$9:$B$1040,0))</f>
        <v>60.305729166666666</v>
      </c>
      <c r="G707" s="175">
        <f>Assumptions!$G$55*Assumptions!$G$46*INDEX(Demand!G$9:G$1040, MATCH($C707, Demand!$B$9:$B$1040,0))</f>
        <v>61.015208333333327</v>
      </c>
      <c r="H707" s="175">
        <f>Assumptions!$G$55*Assumptions!$G$46*INDEX(Demand!H$9:H$1040, MATCH($C707, Demand!$B$9:$B$1040,0))</f>
        <v>61.521979166666654</v>
      </c>
      <c r="I707" s="175">
        <f>Assumptions!$G$55*Assumptions!$G$46*INDEX(Demand!I$9:I$1040, MATCH($C707, Demand!$B$9:$B$1040,0))</f>
        <v>61.521979166666654</v>
      </c>
      <c r="J707" s="175">
        <f>Assumptions!$G$55*Assumptions!$G$46*INDEX(Demand!J$9:J$1040, MATCH($C707, Demand!$B$9:$B$1040,0))</f>
        <v>61.521979166666654</v>
      </c>
      <c r="K707" s="175">
        <f>Assumptions!$G$55*Assumptions!$G$46*INDEX(Demand!K$9:K$1040, MATCH($C707, Demand!$B$9:$B$1040,0))</f>
        <v>62.231458333333315</v>
      </c>
      <c r="L707" s="175">
        <f>Assumptions!$G$55*Assumptions!$G$46*INDEX(Demand!L$9:L$1040, MATCH($C707, Demand!$B$9:$B$1040,0))</f>
        <v>63.24499999999999</v>
      </c>
      <c r="M707" s="175">
        <f>Assumptions!$G$55*Assumptions!$G$46*INDEX(Demand!M$9:M$1040, MATCH($C707, Demand!$B$9:$B$1040,0))</f>
        <v>63.143645833333323</v>
      </c>
      <c r="N707" s="175">
        <f>Assumptions!$G$55*Assumptions!$G$46*INDEX(Demand!N$9:N$1040, MATCH($C707, Demand!$B$9:$B$1040,0))</f>
        <v>63.143645833333323</v>
      </c>
      <c r="O707" s="175">
        <f>Assumptions!$G$55*Assumptions!$G$46*INDEX(Demand!O$9:O$1040, MATCH($C707, Demand!$B$9:$B$1040,0))</f>
        <v>63.143645833333323</v>
      </c>
      <c r="P707" s="175">
        <f>Assumptions!$G$55*Assumptions!$G$46*INDEX(Demand!P$9:P$1040, MATCH($C707, Demand!$B$9:$B$1040,0))</f>
        <v>63.143645833333323</v>
      </c>
      <c r="Q707" s="175">
        <f>Assumptions!$G$55*Assumptions!$G$46*INDEX(Demand!Q$9:Q$1040, MATCH($C707, Demand!$B$9:$B$1040,0))</f>
        <v>63.143645833333323</v>
      </c>
      <c r="R707" s="175">
        <f>Assumptions!$G$55*Assumptions!$G$46*INDEX(Demand!R$9:R$1040, MATCH($C707, Demand!$B$9:$B$1040,0))</f>
        <v>63.143645833333323</v>
      </c>
      <c r="S707" s="175">
        <f>Assumptions!$G$55*Assumptions!$G$46*INDEX(Demand!S$9:S$1040, MATCH($C707, Demand!$B$9:$B$1040,0))</f>
        <v>63.143645833333323</v>
      </c>
      <c r="T707" s="175">
        <f>Assumptions!$G$55*Assumptions!$G$46*INDEX(Demand!T$9:T$1040, MATCH($C707, Demand!$B$9:$B$1040,0))</f>
        <v>63.143645833333323</v>
      </c>
      <c r="U707" s="175">
        <f>Assumptions!$G$55*Assumptions!$G$46*INDEX(Demand!U$9:U$1040, MATCH($C707, Demand!$B$9:$B$1040,0))</f>
        <v>63.143645833333323</v>
      </c>
      <c r="V707" s="175">
        <f>Assumptions!$G$55*Assumptions!$G$46*INDEX(Demand!V$9:V$1040, MATCH($C707, Demand!$B$9:$B$1040,0))</f>
        <v>63.143645833333323</v>
      </c>
      <c r="W707" s="175">
        <f>Assumptions!$G$55*Assumptions!$G$46*INDEX(Demand!W$9:W$1040, MATCH($C707, Demand!$B$9:$B$1040,0))</f>
        <v>63.143645833333323</v>
      </c>
      <c r="X707" s="175">
        <f>Assumptions!$G$55*Assumptions!$G$46*INDEX(Demand!X$9:X$1040, MATCH($C707, Demand!$B$9:$B$1040,0))</f>
        <v>63.143645833333323</v>
      </c>
    </row>
    <row r="708" spans="2:24" s="1" customFormat="1" x14ac:dyDescent="0.2">
      <c r="B708" s="220">
        <f>'Span data'!B709</f>
        <v>10527087</v>
      </c>
      <c r="C708" s="169" t="str">
        <f>'Span data'!C709</f>
        <v>RCT011</v>
      </c>
      <c r="D708" s="162"/>
      <c r="E708" s="175">
        <f>Assumptions!$G$55*Assumptions!$G$46*INDEX(Demand!E$9:E$1040, MATCH($C708, Demand!$B$9:$B$1040,0))</f>
        <v>39.933541666666663</v>
      </c>
      <c r="F708" s="175">
        <f>Assumptions!$G$55*Assumptions!$G$46*INDEX(Demand!F$9:F$1040, MATCH($C708, Demand!$B$9:$B$1040,0))</f>
        <v>40.541666666666664</v>
      </c>
      <c r="G708" s="175">
        <f>Assumptions!$G$55*Assumptions!$G$46*INDEX(Demand!G$9:G$1040, MATCH($C708, Demand!$B$9:$B$1040,0))</f>
        <v>41.251145833333332</v>
      </c>
      <c r="H708" s="175">
        <f>Assumptions!$G$55*Assumptions!$G$46*INDEX(Demand!H$9:H$1040, MATCH($C708, Demand!$B$9:$B$1040,0))</f>
        <v>41.960624999999993</v>
      </c>
      <c r="I708" s="175">
        <f>Assumptions!$G$55*Assumptions!$G$46*INDEX(Demand!I$9:I$1040, MATCH($C708, Demand!$B$9:$B$1040,0))</f>
        <v>42.163333333333334</v>
      </c>
      <c r="J708" s="175">
        <f>Assumptions!$G$55*Assumptions!$G$46*INDEX(Demand!J$9:J$1040, MATCH($C708, Demand!$B$9:$B$1040,0))</f>
        <v>42.568750000000001</v>
      </c>
      <c r="K708" s="175">
        <f>Assumptions!$G$55*Assumptions!$G$46*INDEX(Demand!K$9:K$1040, MATCH($C708, Demand!$B$9:$B$1040,0))</f>
        <v>43.379583333333336</v>
      </c>
      <c r="L708" s="175">
        <f>Assumptions!$G$55*Assumptions!$G$46*INDEX(Demand!L$9:L$1040, MATCH($C708, Demand!$B$9:$B$1040,0))</f>
        <v>44.291770833333324</v>
      </c>
      <c r="M708" s="175">
        <f>Assumptions!$G$55*Assumptions!$G$46*INDEX(Demand!M$9:M$1040, MATCH($C708, Demand!$B$9:$B$1040,0))</f>
        <v>44.595833333333331</v>
      </c>
      <c r="N708" s="175">
        <f>Assumptions!$G$55*Assumptions!$G$46*INDEX(Demand!N$9:N$1040, MATCH($C708, Demand!$B$9:$B$1040,0))</f>
        <v>44.595833333333331</v>
      </c>
      <c r="O708" s="175">
        <f>Assumptions!$G$55*Assumptions!$G$46*INDEX(Demand!O$9:O$1040, MATCH($C708, Demand!$B$9:$B$1040,0))</f>
        <v>44.595833333333331</v>
      </c>
      <c r="P708" s="175">
        <f>Assumptions!$G$55*Assumptions!$G$46*INDEX(Demand!P$9:P$1040, MATCH($C708, Demand!$B$9:$B$1040,0))</f>
        <v>44.595833333333331</v>
      </c>
      <c r="Q708" s="175">
        <f>Assumptions!$G$55*Assumptions!$G$46*INDEX(Demand!Q$9:Q$1040, MATCH($C708, Demand!$B$9:$B$1040,0))</f>
        <v>44.595833333333331</v>
      </c>
      <c r="R708" s="175">
        <f>Assumptions!$G$55*Assumptions!$G$46*INDEX(Demand!R$9:R$1040, MATCH($C708, Demand!$B$9:$B$1040,0))</f>
        <v>44.595833333333331</v>
      </c>
      <c r="S708" s="175">
        <f>Assumptions!$G$55*Assumptions!$G$46*INDEX(Demand!S$9:S$1040, MATCH($C708, Demand!$B$9:$B$1040,0))</f>
        <v>44.595833333333331</v>
      </c>
      <c r="T708" s="175">
        <f>Assumptions!$G$55*Assumptions!$G$46*INDEX(Demand!T$9:T$1040, MATCH($C708, Demand!$B$9:$B$1040,0))</f>
        <v>44.595833333333331</v>
      </c>
      <c r="U708" s="175">
        <f>Assumptions!$G$55*Assumptions!$G$46*INDEX(Demand!U$9:U$1040, MATCH($C708, Demand!$B$9:$B$1040,0))</f>
        <v>44.595833333333331</v>
      </c>
      <c r="V708" s="175">
        <f>Assumptions!$G$55*Assumptions!$G$46*INDEX(Demand!V$9:V$1040, MATCH($C708, Demand!$B$9:$B$1040,0))</f>
        <v>44.595833333333331</v>
      </c>
      <c r="W708" s="175">
        <f>Assumptions!$G$55*Assumptions!$G$46*INDEX(Demand!W$9:W$1040, MATCH($C708, Demand!$B$9:$B$1040,0))</f>
        <v>44.595833333333331</v>
      </c>
      <c r="X708" s="175">
        <f>Assumptions!$G$55*Assumptions!$G$46*INDEX(Demand!X$9:X$1040, MATCH($C708, Demand!$B$9:$B$1040,0))</f>
        <v>44.595833333333331</v>
      </c>
    </row>
    <row r="709" spans="2:24" s="1" customFormat="1" x14ac:dyDescent="0.2">
      <c r="B709" s="220">
        <f>'Span data'!B710</f>
        <v>10527460</v>
      </c>
      <c r="C709" s="169" t="str">
        <f>'Span data'!C710</f>
        <v>SHP014</v>
      </c>
      <c r="D709" s="162"/>
      <c r="E709" s="175">
        <f>Assumptions!$G$55*Assumptions!$G$46*INDEX(Demand!E$9:E$1040, MATCH($C709, Demand!$B$9:$B$1040,0))</f>
        <v>56.454270833333332</v>
      </c>
      <c r="F709" s="175">
        <f>Assumptions!$G$55*Assumptions!$G$46*INDEX(Demand!F$9:F$1040, MATCH($C709, Demand!$B$9:$B$1040,0))</f>
        <v>56.758333333333326</v>
      </c>
      <c r="G709" s="175">
        <f>Assumptions!$G$55*Assumptions!$G$46*INDEX(Demand!G$9:G$1040, MATCH($C709, Demand!$B$9:$B$1040,0))</f>
        <v>57.366458333333334</v>
      </c>
      <c r="H709" s="175">
        <f>Assumptions!$G$55*Assumptions!$G$46*INDEX(Demand!H$9:H$1040, MATCH($C709, Demand!$B$9:$B$1040,0))</f>
        <v>57.670520833333335</v>
      </c>
      <c r="I709" s="175">
        <f>Assumptions!$G$55*Assumptions!$G$46*INDEX(Demand!I$9:I$1040, MATCH($C709, Demand!$B$9:$B$1040,0))</f>
        <v>57.467812499999994</v>
      </c>
      <c r="J709" s="175">
        <f>Assumptions!$G$55*Assumptions!$G$46*INDEX(Demand!J$9:J$1040, MATCH($C709, Demand!$B$9:$B$1040,0))</f>
        <v>57.569166666666661</v>
      </c>
      <c r="K709" s="175">
        <f>Assumptions!$G$55*Assumptions!$G$46*INDEX(Demand!K$9:K$1040, MATCH($C709, Demand!$B$9:$B$1040,0))</f>
        <v>58.075937500000002</v>
      </c>
      <c r="L709" s="175">
        <f>Assumptions!$G$55*Assumptions!$G$46*INDEX(Demand!L$9:L$1040, MATCH($C709, Demand!$B$9:$B$1040,0))</f>
        <v>58.684062499999996</v>
      </c>
      <c r="M709" s="175">
        <f>Assumptions!$G$55*Assumptions!$G$46*INDEX(Demand!M$9:M$1040, MATCH($C709, Demand!$B$9:$B$1040,0))</f>
        <v>58.582708333333329</v>
      </c>
      <c r="N709" s="175">
        <f>Assumptions!$G$55*Assumptions!$G$46*INDEX(Demand!N$9:N$1040, MATCH($C709, Demand!$B$9:$B$1040,0))</f>
        <v>58.582708333333329</v>
      </c>
      <c r="O709" s="175">
        <f>Assumptions!$G$55*Assumptions!$G$46*INDEX(Demand!O$9:O$1040, MATCH($C709, Demand!$B$9:$B$1040,0))</f>
        <v>58.582708333333329</v>
      </c>
      <c r="P709" s="175">
        <f>Assumptions!$G$55*Assumptions!$G$46*INDEX(Demand!P$9:P$1040, MATCH($C709, Demand!$B$9:$B$1040,0))</f>
        <v>58.582708333333329</v>
      </c>
      <c r="Q709" s="175">
        <f>Assumptions!$G$55*Assumptions!$G$46*INDEX(Demand!Q$9:Q$1040, MATCH($C709, Demand!$B$9:$B$1040,0))</f>
        <v>58.582708333333329</v>
      </c>
      <c r="R709" s="175">
        <f>Assumptions!$G$55*Assumptions!$G$46*INDEX(Demand!R$9:R$1040, MATCH($C709, Demand!$B$9:$B$1040,0))</f>
        <v>58.582708333333329</v>
      </c>
      <c r="S709" s="175">
        <f>Assumptions!$G$55*Assumptions!$G$46*INDEX(Demand!S$9:S$1040, MATCH($C709, Demand!$B$9:$B$1040,0))</f>
        <v>58.582708333333329</v>
      </c>
      <c r="T709" s="175">
        <f>Assumptions!$G$55*Assumptions!$G$46*INDEX(Demand!T$9:T$1040, MATCH($C709, Demand!$B$9:$B$1040,0))</f>
        <v>58.582708333333329</v>
      </c>
      <c r="U709" s="175">
        <f>Assumptions!$G$55*Assumptions!$G$46*INDEX(Demand!U$9:U$1040, MATCH($C709, Demand!$B$9:$B$1040,0))</f>
        <v>58.582708333333329</v>
      </c>
      <c r="V709" s="175">
        <f>Assumptions!$G$55*Assumptions!$G$46*INDEX(Demand!V$9:V$1040, MATCH($C709, Demand!$B$9:$B$1040,0))</f>
        <v>58.582708333333329</v>
      </c>
      <c r="W709" s="175">
        <f>Assumptions!$G$55*Assumptions!$G$46*INDEX(Demand!W$9:W$1040, MATCH($C709, Demand!$B$9:$B$1040,0))</f>
        <v>58.582708333333329</v>
      </c>
      <c r="X709" s="175">
        <f>Assumptions!$G$55*Assumptions!$G$46*INDEX(Demand!X$9:X$1040, MATCH($C709, Demand!$B$9:$B$1040,0))</f>
        <v>58.582708333333329</v>
      </c>
    </row>
    <row r="710" spans="2:24" s="1" customFormat="1" x14ac:dyDescent="0.2">
      <c r="B710" s="220">
        <f>'Span data'!B711</f>
        <v>10530492</v>
      </c>
      <c r="C710" s="169" t="str">
        <f>'Span data'!C711</f>
        <v>KYM004</v>
      </c>
      <c r="D710" s="162"/>
      <c r="E710" s="175">
        <f>Assumptions!$G$55*Assumptions!$G$46*INDEX(Demand!E$9:E$1040, MATCH($C710, Demand!$B$9:$B$1040,0))</f>
        <v>54.832604166666663</v>
      </c>
      <c r="F710" s="175">
        <f>Assumptions!$G$55*Assumptions!$G$46*INDEX(Demand!F$9:F$1040, MATCH($C710, Demand!$B$9:$B$1040,0))</f>
        <v>55.33937499999999</v>
      </c>
      <c r="G710" s="175">
        <f>Assumptions!$G$55*Assumptions!$G$46*INDEX(Demand!G$9:G$1040, MATCH($C710, Demand!$B$9:$B$1040,0))</f>
        <v>56.352916666666658</v>
      </c>
      <c r="H710" s="175">
        <f>Assumptions!$G$55*Assumptions!$G$46*INDEX(Demand!H$9:H$1040, MATCH($C710, Demand!$B$9:$B$1040,0))</f>
        <v>57.062395833333326</v>
      </c>
      <c r="I710" s="175">
        <f>Assumptions!$G$55*Assumptions!$G$46*INDEX(Demand!I$9:I$1040, MATCH($C710, Demand!$B$9:$B$1040,0))</f>
        <v>56.8596875</v>
      </c>
      <c r="J710" s="175">
        <f>Assumptions!$G$55*Assumptions!$G$46*INDEX(Demand!J$9:J$1040, MATCH($C710, Demand!$B$9:$B$1040,0))</f>
        <v>57.062395833333326</v>
      </c>
      <c r="K710" s="175">
        <f>Assumptions!$G$55*Assumptions!$G$46*INDEX(Demand!K$9:K$1040, MATCH($C710, Demand!$B$9:$B$1040,0))</f>
        <v>58.177291666666669</v>
      </c>
      <c r="L710" s="175">
        <f>Assumptions!$G$55*Assumptions!$G$46*INDEX(Demand!L$9:L$1040, MATCH($C710, Demand!$B$9:$B$1040,0))</f>
        <v>59.393541666666664</v>
      </c>
      <c r="M710" s="175">
        <f>Assumptions!$G$55*Assumptions!$G$46*INDEX(Demand!M$9:M$1040, MATCH($C710, Demand!$B$9:$B$1040,0))</f>
        <v>59.29218749999999</v>
      </c>
      <c r="N710" s="175">
        <f>Assumptions!$G$55*Assumptions!$G$46*INDEX(Demand!N$9:N$1040, MATCH($C710, Demand!$B$9:$B$1040,0))</f>
        <v>59.29218749999999</v>
      </c>
      <c r="O710" s="175">
        <f>Assumptions!$G$55*Assumptions!$G$46*INDEX(Demand!O$9:O$1040, MATCH($C710, Demand!$B$9:$B$1040,0))</f>
        <v>59.29218749999999</v>
      </c>
      <c r="P710" s="175">
        <f>Assumptions!$G$55*Assumptions!$G$46*INDEX(Demand!P$9:P$1040, MATCH($C710, Demand!$B$9:$B$1040,0))</f>
        <v>59.29218749999999</v>
      </c>
      <c r="Q710" s="175">
        <f>Assumptions!$G$55*Assumptions!$G$46*INDEX(Demand!Q$9:Q$1040, MATCH($C710, Demand!$B$9:$B$1040,0))</f>
        <v>59.29218749999999</v>
      </c>
      <c r="R710" s="175">
        <f>Assumptions!$G$55*Assumptions!$G$46*INDEX(Demand!R$9:R$1040, MATCH($C710, Demand!$B$9:$B$1040,0))</f>
        <v>59.29218749999999</v>
      </c>
      <c r="S710" s="175">
        <f>Assumptions!$G$55*Assumptions!$G$46*INDEX(Demand!S$9:S$1040, MATCH($C710, Demand!$B$9:$B$1040,0))</f>
        <v>59.29218749999999</v>
      </c>
      <c r="T710" s="175">
        <f>Assumptions!$G$55*Assumptions!$G$46*INDEX(Demand!T$9:T$1040, MATCH($C710, Demand!$B$9:$B$1040,0))</f>
        <v>59.29218749999999</v>
      </c>
      <c r="U710" s="175">
        <f>Assumptions!$G$55*Assumptions!$G$46*INDEX(Demand!U$9:U$1040, MATCH($C710, Demand!$B$9:$B$1040,0))</f>
        <v>59.29218749999999</v>
      </c>
      <c r="V710" s="175">
        <f>Assumptions!$G$55*Assumptions!$G$46*INDEX(Demand!V$9:V$1040, MATCH($C710, Demand!$B$9:$B$1040,0))</f>
        <v>59.29218749999999</v>
      </c>
      <c r="W710" s="175">
        <f>Assumptions!$G$55*Assumptions!$G$46*INDEX(Demand!W$9:W$1040, MATCH($C710, Demand!$B$9:$B$1040,0))</f>
        <v>59.29218749999999</v>
      </c>
      <c r="X710" s="175">
        <f>Assumptions!$G$55*Assumptions!$G$46*INDEX(Demand!X$9:X$1040, MATCH($C710, Demand!$B$9:$B$1040,0))</f>
        <v>59.29218749999999</v>
      </c>
    </row>
    <row r="711" spans="2:24" s="1" customFormat="1" x14ac:dyDescent="0.2">
      <c r="B711" s="220">
        <f>'Span data'!B712</f>
        <v>10532216</v>
      </c>
      <c r="C711" s="169" t="str">
        <f>'Span data'!C712</f>
        <v>SHN011</v>
      </c>
      <c r="D711" s="162"/>
      <c r="E711" s="175">
        <f>Assumptions!$G$55*Assumptions!$G$46*INDEX(Demand!E$9:E$1040, MATCH($C711, Demand!$B$9:$B$1040,0))</f>
        <v>79.563020833333326</v>
      </c>
      <c r="F711" s="175">
        <f>Assumptions!$G$55*Assumptions!$G$46*INDEX(Demand!F$9:F$1040, MATCH($C711, Demand!$B$9:$B$1040,0))</f>
        <v>80.475208333333327</v>
      </c>
      <c r="G711" s="175">
        <f>Assumptions!$G$55*Assumptions!$G$46*INDEX(Demand!G$9:G$1040, MATCH($C711, Demand!$B$9:$B$1040,0))</f>
        <v>81.792812499999997</v>
      </c>
      <c r="H711" s="175">
        <f>Assumptions!$G$55*Assumptions!$G$46*INDEX(Demand!H$9:H$1040, MATCH($C711, Demand!$B$9:$B$1040,0))</f>
        <v>82.806354166666665</v>
      </c>
      <c r="I711" s="175">
        <f>Assumptions!$G$55*Assumptions!$G$46*INDEX(Demand!I$9:I$1040, MATCH($C711, Demand!$B$9:$B$1040,0))</f>
        <v>82.907708333333332</v>
      </c>
      <c r="J711" s="175">
        <f>Assumptions!$G$55*Assumptions!$G$46*INDEX(Demand!J$9:J$1040, MATCH($C711, Demand!$B$9:$B$1040,0))</f>
        <v>83.515833333333333</v>
      </c>
      <c r="K711" s="175">
        <f>Assumptions!$G$55*Assumptions!$G$46*INDEX(Demand!K$9:K$1040, MATCH($C711, Demand!$B$9:$B$1040,0))</f>
        <v>85.137500000000003</v>
      </c>
      <c r="L711" s="175">
        <f>Assumptions!$G$55*Assumptions!$G$46*INDEX(Demand!L$9:L$1040, MATCH($C711, Demand!$B$9:$B$1040,0))</f>
        <v>87.063229166666659</v>
      </c>
      <c r="M711" s="175">
        <f>Assumptions!$G$55*Assumptions!$G$46*INDEX(Demand!M$9:M$1040, MATCH($C711, Demand!$B$9:$B$1040,0))</f>
        <v>87.367291666666659</v>
      </c>
      <c r="N711" s="175">
        <f>Assumptions!$G$55*Assumptions!$G$46*INDEX(Demand!N$9:N$1040, MATCH($C711, Demand!$B$9:$B$1040,0))</f>
        <v>87.367291666666659</v>
      </c>
      <c r="O711" s="175">
        <f>Assumptions!$G$55*Assumptions!$G$46*INDEX(Demand!O$9:O$1040, MATCH($C711, Demand!$B$9:$B$1040,0))</f>
        <v>87.367291666666659</v>
      </c>
      <c r="P711" s="175">
        <f>Assumptions!$G$55*Assumptions!$G$46*INDEX(Demand!P$9:P$1040, MATCH($C711, Demand!$B$9:$B$1040,0))</f>
        <v>87.367291666666659</v>
      </c>
      <c r="Q711" s="175">
        <f>Assumptions!$G$55*Assumptions!$G$46*INDEX(Demand!Q$9:Q$1040, MATCH($C711, Demand!$B$9:$B$1040,0))</f>
        <v>87.367291666666659</v>
      </c>
      <c r="R711" s="175">
        <f>Assumptions!$G$55*Assumptions!$G$46*INDEX(Demand!R$9:R$1040, MATCH($C711, Demand!$B$9:$B$1040,0))</f>
        <v>87.367291666666659</v>
      </c>
      <c r="S711" s="175">
        <f>Assumptions!$G$55*Assumptions!$G$46*INDEX(Demand!S$9:S$1040, MATCH($C711, Demand!$B$9:$B$1040,0))</f>
        <v>87.367291666666659</v>
      </c>
      <c r="T711" s="175">
        <f>Assumptions!$G$55*Assumptions!$G$46*INDEX(Demand!T$9:T$1040, MATCH($C711, Demand!$B$9:$B$1040,0))</f>
        <v>87.367291666666659</v>
      </c>
      <c r="U711" s="175">
        <f>Assumptions!$G$55*Assumptions!$G$46*INDEX(Demand!U$9:U$1040, MATCH($C711, Demand!$B$9:$B$1040,0))</f>
        <v>87.367291666666659</v>
      </c>
      <c r="V711" s="175">
        <f>Assumptions!$G$55*Assumptions!$G$46*INDEX(Demand!V$9:V$1040, MATCH($C711, Demand!$B$9:$B$1040,0))</f>
        <v>87.367291666666659</v>
      </c>
      <c r="W711" s="175">
        <f>Assumptions!$G$55*Assumptions!$G$46*INDEX(Demand!W$9:W$1040, MATCH($C711, Demand!$B$9:$B$1040,0))</f>
        <v>87.367291666666659</v>
      </c>
      <c r="X711" s="175">
        <f>Assumptions!$G$55*Assumptions!$G$46*INDEX(Demand!X$9:X$1040, MATCH($C711, Demand!$B$9:$B$1040,0))</f>
        <v>87.367291666666659</v>
      </c>
    </row>
    <row r="712" spans="2:24" s="1" customFormat="1" x14ac:dyDescent="0.2">
      <c r="B712" s="220">
        <f>'Span data'!B713</f>
        <v>10532256</v>
      </c>
      <c r="C712" s="169" t="str">
        <f>'Span data'!C713</f>
        <v>STL007</v>
      </c>
      <c r="D712" s="162"/>
      <c r="E712" s="175">
        <f>Assumptions!$G$55*Assumptions!$G$46*INDEX(Demand!E$9:E$1040, MATCH($C712, Demand!$B$9:$B$1040,0))</f>
        <v>66.48833333333333</v>
      </c>
      <c r="F712" s="175">
        <f>Assumptions!$G$55*Assumptions!$G$46*INDEX(Demand!F$9:F$1040, MATCH($C712, Demand!$B$9:$B$1040,0))</f>
        <v>65.170729166666661</v>
      </c>
      <c r="G712" s="175">
        <f>Assumptions!$G$55*Assumptions!$G$46*INDEX(Demand!G$9:G$1040, MATCH($C712, Demand!$B$9:$B$1040,0))</f>
        <v>64.359895833333326</v>
      </c>
      <c r="H712" s="175">
        <f>Assumptions!$G$55*Assumptions!$G$46*INDEX(Demand!H$9:H$1040, MATCH($C712, Demand!$B$9:$B$1040,0))</f>
        <v>63.650416666666658</v>
      </c>
      <c r="I712" s="175">
        <f>Assumptions!$G$55*Assumptions!$G$46*INDEX(Demand!I$9:I$1040, MATCH($C712, Demand!$B$9:$B$1040,0))</f>
        <v>62.839583333333323</v>
      </c>
      <c r="J712" s="175">
        <f>Assumptions!$G$55*Assumptions!$G$46*INDEX(Demand!J$9:J$1040, MATCH($C712, Demand!$B$9:$B$1040,0))</f>
        <v>61.724687499999995</v>
      </c>
      <c r="K712" s="175">
        <f>Assumptions!$G$55*Assumptions!$G$46*INDEX(Demand!K$9:K$1040, MATCH($C712, Demand!$B$9:$B$1040,0))</f>
        <v>62.130104166666655</v>
      </c>
      <c r="L712" s="175">
        <f>Assumptions!$G$55*Assumptions!$G$46*INDEX(Demand!L$9:L$1040, MATCH($C712, Demand!$B$9:$B$1040,0))</f>
        <v>61.521979166666654</v>
      </c>
      <c r="M712" s="175">
        <f>Assumptions!$G$55*Assumptions!$G$46*INDEX(Demand!M$9:M$1040, MATCH($C712, Demand!$B$9:$B$1040,0))</f>
        <v>61.623333333333321</v>
      </c>
      <c r="N712" s="175">
        <f>Assumptions!$G$55*Assumptions!$G$46*INDEX(Demand!N$9:N$1040, MATCH($C712, Demand!$B$9:$B$1040,0))</f>
        <v>61.623333333333321</v>
      </c>
      <c r="O712" s="175">
        <f>Assumptions!$G$55*Assumptions!$G$46*INDEX(Demand!O$9:O$1040, MATCH($C712, Demand!$B$9:$B$1040,0))</f>
        <v>61.623333333333321</v>
      </c>
      <c r="P712" s="175">
        <f>Assumptions!$G$55*Assumptions!$G$46*INDEX(Demand!P$9:P$1040, MATCH($C712, Demand!$B$9:$B$1040,0))</f>
        <v>61.623333333333321</v>
      </c>
      <c r="Q712" s="175">
        <f>Assumptions!$G$55*Assumptions!$G$46*INDEX(Demand!Q$9:Q$1040, MATCH($C712, Demand!$B$9:$B$1040,0))</f>
        <v>61.623333333333321</v>
      </c>
      <c r="R712" s="175">
        <f>Assumptions!$G$55*Assumptions!$G$46*INDEX(Demand!R$9:R$1040, MATCH($C712, Demand!$B$9:$B$1040,0))</f>
        <v>61.623333333333321</v>
      </c>
      <c r="S712" s="175">
        <f>Assumptions!$G$55*Assumptions!$G$46*INDEX(Demand!S$9:S$1040, MATCH($C712, Demand!$B$9:$B$1040,0))</f>
        <v>61.623333333333321</v>
      </c>
      <c r="T712" s="175">
        <f>Assumptions!$G$55*Assumptions!$G$46*INDEX(Demand!T$9:T$1040, MATCH($C712, Demand!$B$9:$B$1040,0))</f>
        <v>61.623333333333321</v>
      </c>
      <c r="U712" s="175">
        <f>Assumptions!$G$55*Assumptions!$G$46*INDEX(Demand!U$9:U$1040, MATCH($C712, Demand!$B$9:$B$1040,0))</f>
        <v>61.623333333333321</v>
      </c>
      <c r="V712" s="175">
        <f>Assumptions!$G$55*Assumptions!$G$46*INDEX(Demand!V$9:V$1040, MATCH($C712, Demand!$B$9:$B$1040,0))</f>
        <v>61.623333333333321</v>
      </c>
      <c r="W712" s="175">
        <f>Assumptions!$G$55*Assumptions!$G$46*INDEX(Demand!W$9:W$1040, MATCH($C712, Demand!$B$9:$B$1040,0))</f>
        <v>61.623333333333321</v>
      </c>
      <c r="X712" s="175">
        <f>Assumptions!$G$55*Assumptions!$G$46*INDEX(Demand!X$9:X$1040, MATCH($C712, Demand!$B$9:$B$1040,0))</f>
        <v>61.623333333333321</v>
      </c>
    </row>
    <row r="713" spans="2:24" s="1" customFormat="1" x14ac:dyDescent="0.2">
      <c r="B713" s="220">
        <f>'Span data'!B714</f>
        <v>10533376</v>
      </c>
      <c r="C713" s="169" t="str">
        <f>'Span data'!C714</f>
        <v>BSPBBD</v>
      </c>
      <c r="D713" s="162"/>
      <c r="E713" s="175">
        <f>Assumptions!$G$55*Assumptions!$G$46*INDEX(Demand!E$9:E$1040, MATCH($C713, Demand!$B$9:$B$1040,0))</f>
        <v>342.03990625</v>
      </c>
      <c r="F713" s="175">
        <f>Assumptions!$G$55*Assumptions!$G$46*INDEX(Demand!F$9:F$1040, MATCH($C713, Demand!$B$9:$B$1040,0))</f>
        <v>342.23247916666662</v>
      </c>
      <c r="G713" s="175">
        <f>Assumptions!$G$55*Assumptions!$G$46*INDEX(Demand!G$9:G$1040, MATCH($C713, Demand!$B$9:$B$1040,0))</f>
        <v>344.75619791666668</v>
      </c>
      <c r="H713" s="175">
        <f>Assumptions!$G$55*Assumptions!$G$46*INDEX(Demand!H$9:H$1040, MATCH($C713, Demand!$B$9:$B$1040,0))</f>
        <v>345.87109375</v>
      </c>
      <c r="I713" s="175">
        <f>Assumptions!$G$55*Assumptions!$G$46*INDEX(Demand!I$9:I$1040, MATCH($C713, Demand!$B$9:$B$1040,0))</f>
        <v>343.95549999999997</v>
      </c>
      <c r="J713" s="175">
        <f>Assumptions!$G$55*Assumptions!$G$46*INDEX(Demand!J$9:J$1040, MATCH($C713, Demand!$B$9:$B$1040,0))</f>
        <v>342.88114583333328</v>
      </c>
      <c r="K713" s="175">
        <f>Assumptions!$G$55*Assumptions!$G$46*INDEX(Demand!K$9:K$1040, MATCH($C713, Demand!$B$9:$B$1040,0))</f>
        <v>345.69879166666664</v>
      </c>
      <c r="L713" s="175">
        <f>Assumptions!$G$55*Assumptions!$G$46*INDEX(Demand!L$9:L$1040, MATCH($C713, Demand!$B$9:$B$1040,0))</f>
        <v>350.00634374999998</v>
      </c>
      <c r="M713" s="175">
        <f>Assumptions!$G$55*Assumptions!$G$46*INDEX(Demand!M$9:M$1040, MATCH($C713, Demand!$B$9:$B$1040,0))</f>
        <v>348.53670833333331</v>
      </c>
      <c r="N713" s="175">
        <f>Assumptions!$G$55*Assumptions!$G$46*INDEX(Demand!N$9:N$1040, MATCH($C713, Demand!$B$9:$B$1040,0))</f>
        <v>348.53670833333331</v>
      </c>
      <c r="O713" s="175">
        <f>Assumptions!$G$55*Assumptions!$G$46*INDEX(Demand!O$9:O$1040, MATCH($C713, Demand!$B$9:$B$1040,0))</f>
        <v>348.53670833333331</v>
      </c>
      <c r="P713" s="175">
        <f>Assumptions!$G$55*Assumptions!$G$46*INDEX(Demand!P$9:P$1040, MATCH($C713, Demand!$B$9:$B$1040,0))</f>
        <v>348.53670833333331</v>
      </c>
      <c r="Q713" s="175">
        <f>Assumptions!$G$55*Assumptions!$G$46*INDEX(Demand!Q$9:Q$1040, MATCH($C713, Demand!$B$9:$B$1040,0))</f>
        <v>348.53670833333331</v>
      </c>
      <c r="R713" s="175">
        <f>Assumptions!$G$55*Assumptions!$G$46*INDEX(Demand!R$9:R$1040, MATCH($C713, Demand!$B$9:$B$1040,0))</f>
        <v>348.53670833333331</v>
      </c>
      <c r="S713" s="175">
        <f>Assumptions!$G$55*Assumptions!$G$46*INDEX(Demand!S$9:S$1040, MATCH($C713, Demand!$B$9:$B$1040,0))</f>
        <v>348.53670833333331</v>
      </c>
      <c r="T713" s="175">
        <f>Assumptions!$G$55*Assumptions!$G$46*INDEX(Demand!T$9:T$1040, MATCH($C713, Demand!$B$9:$B$1040,0))</f>
        <v>348.53670833333331</v>
      </c>
      <c r="U713" s="175">
        <f>Assumptions!$G$55*Assumptions!$G$46*INDEX(Demand!U$9:U$1040, MATCH($C713, Demand!$B$9:$B$1040,0))</f>
        <v>348.53670833333331</v>
      </c>
      <c r="V713" s="175">
        <f>Assumptions!$G$55*Assumptions!$G$46*INDEX(Demand!V$9:V$1040, MATCH($C713, Demand!$B$9:$B$1040,0))</f>
        <v>348.53670833333331</v>
      </c>
      <c r="W713" s="175">
        <f>Assumptions!$G$55*Assumptions!$G$46*INDEX(Demand!W$9:W$1040, MATCH($C713, Demand!$B$9:$B$1040,0))</f>
        <v>348.53670833333331</v>
      </c>
      <c r="X713" s="175">
        <f>Assumptions!$G$55*Assumptions!$G$46*INDEX(Demand!X$9:X$1040, MATCH($C713, Demand!$B$9:$B$1040,0))</f>
        <v>348.53670833333331</v>
      </c>
    </row>
    <row r="714" spans="2:24" s="1" customFormat="1" x14ac:dyDescent="0.2">
      <c r="B714" s="220">
        <f>'Span data'!B715</f>
        <v>10534019</v>
      </c>
      <c r="C714" s="169" t="str">
        <f>'Span data'!C715</f>
        <v>BSPBBD</v>
      </c>
      <c r="D714" s="162"/>
      <c r="E714" s="175">
        <f>Assumptions!$G$55*Assumptions!$G$46*INDEX(Demand!E$9:E$1040, MATCH($C714, Demand!$B$9:$B$1040,0))</f>
        <v>342.03990625</v>
      </c>
      <c r="F714" s="175">
        <f>Assumptions!$G$55*Assumptions!$G$46*INDEX(Demand!F$9:F$1040, MATCH($C714, Demand!$B$9:$B$1040,0))</f>
        <v>342.23247916666662</v>
      </c>
      <c r="G714" s="175">
        <f>Assumptions!$G$55*Assumptions!$G$46*INDEX(Demand!G$9:G$1040, MATCH($C714, Demand!$B$9:$B$1040,0))</f>
        <v>344.75619791666668</v>
      </c>
      <c r="H714" s="175">
        <f>Assumptions!$G$55*Assumptions!$G$46*INDEX(Demand!H$9:H$1040, MATCH($C714, Demand!$B$9:$B$1040,0))</f>
        <v>345.87109375</v>
      </c>
      <c r="I714" s="175">
        <f>Assumptions!$G$55*Assumptions!$G$46*INDEX(Demand!I$9:I$1040, MATCH($C714, Demand!$B$9:$B$1040,0))</f>
        <v>343.95549999999997</v>
      </c>
      <c r="J714" s="175">
        <f>Assumptions!$G$55*Assumptions!$G$46*INDEX(Demand!J$9:J$1040, MATCH($C714, Demand!$B$9:$B$1040,0))</f>
        <v>342.88114583333328</v>
      </c>
      <c r="K714" s="175">
        <f>Assumptions!$G$55*Assumptions!$G$46*INDEX(Demand!K$9:K$1040, MATCH($C714, Demand!$B$9:$B$1040,0))</f>
        <v>345.69879166666664</v>
      </c>
      <c r="L714" s="175">
        <f>Assumptions!$G$55*Assumptions!$G$46*INDEX(Demand!L$9:L$1040, MATCH($C714, Demand!$B$9:$B$1040,0))</f>
        <v>350.00634374999998</v>
      </c>
      <c r="M714" s="175">
        <f>Assumptions!$G$55*Assumptions!$G$46*INDEX(Demand!M$9:M$1040, MATCH($C714, Demand!$B$9:$B$1040,0))</f>
        <v>348.53670833333331</v>
      </c>
      <c r="N714" s="175">
        <f>Assumptions!$G$55*Assumptions!$G$46*INDEX(Demand!N$9:N$1040, MATCH($C714, Demand!$B$9:$B$1040,0))</f>
        <v>348.53670833333331</v>
      </c>
      <c r="O714" s="175">
        <f>Assumptions!$G$55*Assumptions!$G$46*INDEX(Demand!O$9:O$1040, MATCH($C714, Demand!$B$9:$B$1040,0))</f>
        <v>348.53670833333331</v>
      </c>
      <c r="P714" s="175">
        <f>Assumptions!$G$55*Assumptions!$G$46*INDEX(Demand!P$9:P$1040, MATCH($C714, Demand!$B$9:$B$1040,0))</f>
        <v>348.53670833333331</v>
      </c>
      <c r="Q714" s="175">
        <f>Assumptions!$G$55*Assumptions!$G$46*INDEX(Demand!Q$9:Q$1040, MATCH($C714, Demand!$B$9:$B$1040,0))</f>
        <v>348.53670833333331</v>
      </c>
      <c r="R714" s="175">
        <f>Assumptions!$G$55*Assumptions!$G$46*INDEX(Demand!R$9:R$1040, MATCH($C714, Demand!$B$9:$B$1040,0))</f>
        <v>348.53670833333331</v>
      </c>
      <c r="S714" s="175">
        <f>Assumptions!$G$55*Assumptions!$G$46*INDEX(Demand!S$9:S$1040, MATCH($C714, Demand!$B$9:$B$1040,0))</f>
        <v>348.53670833333331</v>
      </c>
      <c r="T714" s="175">
        <f>Assumptions!$G$55*Assumptions!$G$46*INDEX(Demand!T$9:T$1040, MATCH($C714, Demand!$B$9:$B$1040,0))</f>
        <v>348.53670833333331</v>
      </c>
      <c r="U714" s="175">
        <f>Assumptions!$G$55*Assumptions!$G$46*INDEX(Demand!U$9:U$1040, MATCH($C714, Demand!$B$9:$B$1040,0))</f>
        <v>348.53670833333331</v>
      </c>
      <c r="V714" s="175">
        <f>Assumptions!$G$55*Assumptions!$G$46*INDEX(Demand!V$9:V$1040, MATCH($C714, Demand!$B$9:$B$1040,0))</f>
        <v>348.53670833333331</v>
      </c>
      <c r="W714" s="175">
        <f>Assumptions!$G$55*Assumptions!$G$46*INDEX(Demand!W$9:W$1040, MATCH($C714, Demand!$B$9:$B$1040,0))</f>
        <v>348.53670833333331</v>
      </c>
      <c r="X714" s="175">
        <f>Assumptions!$G$55*Assumptions!$G$46*INDEX(Demand!X$9:X$1040, MATCH($C714, Demand!$B$9:$B$1040,0))</f>
        <v>348.53670833333331</v>
      </c>
    </row>
    <row r="715" spans="2:24" s="1" customFormat="1" x14ac:dyDescent="0.2">
      <c r="B715" s="220">
        <f>'Span data'!B716</f>
        <v>10534244</v>
      </c>
      <c r="C715" s="169" t="str">
        <f>'Span data'!C716</f>
        <v>RCT011</v>
      </c>
      <c r="D715" s="162"/>
      <c r="E715" s="175">
        <f>Assumptions!$G$55*Assumptions!$G$46*INDEX(Demand!E$9:E$1040, MATCH($C715, Demand!$B$9:$B$1040,0))</f>
        <v>39.933541666666663</v>
      </c>
      <c r="F715" s="175">
        <f>Assumptions!$G$55*Assumptions!$G$46*INDEX(Demand!F$9:F$1040, MATCH($C715, Demand!$B$9:$B$1040,0))</f>
        <v>40.541666666666664</v>
      </c>
      <c r="G715" s="175">
        <f>Assumptions!$G$55*Assumptions!$G$46*INDEX(Demand!G$9:G$1040, MATCH($C715, Demand!$B$9:$B$1040,0))</f>
        <v>41.251145833333332</v>
      </c>
      <c r="H715" s="175">
        <f>Assumptions!$G$55*Assumptions!$G$46*INDEX(Demand!H$9:H$1040, MATCH($C715, Demand!$B$9:$B$1040,0))</f>
        <v>41.960624999999993</v>
      </c>
      <c r="I715" s="175">
        <f>Assumptions!$G$55*Assumptions!$G$46*INDEX(Demand!I$9:I$1040, MATCH($C715, Demand!$B$9:$B$1040,0))</f>
        <v>42.163333333333334</v>
      </c>
      <c r="J715" s="175">
        <f>Assumptions!$G$55*Assumptions!$G$46*INDEX(Demand!J$9:J$1040, MATCH($C715, Demand!$B$9:$B$1040,0))</f>
        <v>42.568750000000001</v>
      </c>
      <c r="K715" s="175">
        <f>Assumptions!$G$55*Assumptions!$G$46*INDEX(Demand!K$9:K$1040, MATCH($C715, Demand!$B$9:$B$1040,0))</f>
        <v>43.379583333333336</v>
      </c>
      <c r="L715" s="175">
        <f>Assumptions!$G$55*Assumptions!$G$46*INDEX(Demand!L$9:L$1040, MATCH($C715, Demand!$B$9:$B$1040,0))</f>
        <v>44.291770833333324</v>
      </c>
      <c r="M715" s="175">
        <f>Assumptions!$G$55*Assumptions!$G$46*INDEX(Demand!M$9:M$1040, MATCH($C715, Demand!$B$9:$B$1040,0))</f>
        <v>44.595833333333331</v>
      </c>
      <c r="N715" s="175">
        <f>Assumptions!$G$55*Assumptions!$G$46*INDEX(Demand!N$9:N$1040, MATCH($C715, Demand!$B$9:$B$1040,0))</f>
        <v>44.595833333333331</v>
      </c>
      <c r="O715" s="175">
        <f>Assumptions!$G$55*Assumptions!$G$46*INDEX(Demand!O$9:O$1040, MATCH($C715, Demand!$B$9:$B$1040,0))</f>
        <v>44.595833333333331</v>
      </c>
      <c r="P715" s="175">
        <f>Assumptions!$G$55*Assumptions!$G$46*INDEX(Demand!P$9:P$1040, MATCH($C715, Demand!$B$9:$B$1040,0))</f>
        <v>44.595833333333331</v>
      </c>
      <c r="Q715" s="175">
        <f>Assumptions!$G$55*Assumptions!$G$46*INDEX(Demand!Q$9:Q$1040, MATCH($C715, Demand!$B$9:$B$1040,0))</f>
        <v>44.595833333333331</v>
      </c>
      <c r="R715" s="175">
        <f>Assumptions!$G$55*Assumptions!$G$46*INDEX(Demand!R$9:R$1040, MATCH($C715, Demand!$B$9:$B$1040,0))</f>
        <v>44.595833333333331</v>
      </c>
      <c r="S715" s="175">
        <f>Assumptions!$G$55*Assumptions!$G$46*INDEX(Demand!S$9:S$1040, MATCH($C715, Demand!$B$9:$B$1040,0))</f>
        <v>44.595833333333331</v>
      </c>
      <c r="T715" s="175">
        <f>Assumptions!$G$55*Assumptions!$G$46*INDEX(Demand!T$9:T$1040, MATCH($C715, Demand!$B$9:$B$1040,0))</f>
        <v>44.595833333333331</v>
      </c>
      <c r="U715" s="175">
        <f>Assumptions!$G$55*Assumptions!$G$46*INDEX(Demand!U$9:U$1040, MATCH($C715, Demand!$B$9:$B$1040,0))</f>
        <v>44.595833333333331</v>
      </c>
      <c r="V715" s="175">
        <f>Assumptions!$G$55*Assumptions!$G$46*INDEX(Demand!V$9:V$1040, MATCH($C715, Demand!$B$9:$B$1040,0))</f>
        <v>44.595833333333331</v>
      </c>
      <c r="W715" s="175">
        <f>Assumptions!$G$55*Assumptions!$G$46*INDEX(Demand!W$9:W$1040, MATCH($C715, Demand!$B$9:$B$1040,0))</f>
        <v>44.595833333333331</v>
      </c>
      <c r="X715" s="175">
        <f>Assumptions!$G$55*Assumptions!$G$46*INDEX(Demand!X$9:X$1040, MATCH($C715, Demand!$B$9:$B$1040,0))</f>
        <v>44.595833333333331</v>
      </c>
    </row>
    <row r="716" spans="2:24" s="1" customFormat="1" x14ac:dyDescent="0.2">
      <c r="B716" s="220">
        <f>'Span data'!B717</f>
        <v>10534245</v>
      </c>
      <c r="C716" s="169" t="str">
        <f>'Span data'!C717</f>
        <v>RCT011</v>
      </c>
      <c r="D716" s="162"/>
      <c r="E716" s="175">
        <f>Assumptions!$G$55*Assumptions!$G$46*INDEX(Demand!E$9:E$1040, MATCH($C716, Demand!$B$9:$B$1040,0))</f>
        <v>39.933541666666663</v>
      </c>
      <c r="F716" s="175">
        <f>Assumptions!$G$55*Assumptions!$G$46*INDEX(Demand!F$9:F$1040, MATCH($C716, Demand!$B$9:$B$1040,0))</f>
        <v>40.541666666666664</v>
      </c>
      <c r="G716" s="175">
        <f>Assumptions!$G$55*Assumptions!$G$46*INDEX(Demand!G$9:G$1040, MATCH($C716, Demand!$B$9:$B$1040,0))</f>
        <v>41.251145833333332</v>
      </c>
      <c r="H716" s="175">
        <f>Assumptions!$G$55*Assumptions!$G$46*INDEX(Demand!H$9:H$1040, MATCH($C716, Demand!$B$9:$B$1040,0))</f>
        <v>41.960624999999993</v>
      </c>
      <c r="I716" s="175">
        <f>Assumptions!$G$55*Assumptions!$G$46*INDEX(Demand!I$9:I$1040, MATCH($C716, Demand!$B$9:$B$1040,0))</f>
        <v>42.163333333333334</v>
      </c>
      <c r="J716" s="175">
        <f>Assumptions!$G$55*Assumptions!$G$46*INDEX(Demand!J$9:J$1040, MATCH($C716, Demand!$B$9:$B$1040,0))</f>
        <v>42.568750000000001</v>
      </c>
      <c r="K716" s="175">
        <f>Assumptions!$G$55*Assumptions!$G$46*INDEX(Demand!K$9:K$1040, MATCH($C716, Demand!$B$9:$B$1040,0))</f>
        <v>43.379583333333336</v>
      </c>
      <c r="L716" s="175">
        <f>Assumptions!$G$55*Assumptions!$G$46*INDEX(Demand!L$9:L$1040, MATCH($C716, Demand!$B$9:$B$1040,0))</f>
        <v>44.291770833333324</v>
      </c>
      <c r="M716" s="175">
        <f>Assumptions!$G$55*Assumptions!$G$46*INDEX(Demand!M$9:M$1040, MATCH($C716, Demand!$B$9:$B$1040,0))</f>
        <v>44.595833333333331</v>
      </c>
      <c r="N716" s="175">
        <f>Assumptions!$G$55*Assumptions!$G$46*INDEX(Demand!N$9:N$1040, MATCH($C716, Demand!$B$9:$B$1040,0))</f>
        <v>44.595833333333331</v>
      </c>
      <c r="O716" s="175">
        <f>Assumptions!$G$55*Assumptions!$G$46*INDEX(Demand!O$9:O$1040, MATCH($C716, Demand!$B$9:$B$1040,0))</f>
        <v>44.595833333333331</v>
      </c>
      <c r="P716" s="175">
        <f>Assumptions!$G$55*Assumptions!$G$46*INDEX(Demand!P$9:P$1040, MATCH($C716, Demand!$B$9:$B$1040,0))</f>
        <v>44.595833333333331</v>
      </c>
      <c r="Q716" s="175">
        <f>Assumptions!$G$55*Assumptions!$G$46*INDEX(Demand!Q$9:Q$1040, MATCH($C716, Demand!$B$9:$B$1040,0))</f>
        <v>44.595833333333331</v>
      </c>
      <c r="R716" s="175">
        <f>Assumptions!$G$55*Assumptions!$G$46*INDEX(Demand!R$9:R$1040, MATCH($C716, Demand!$B$9:$B$1040,0))</f>
        <v>44.595833333333331</v>
      </c>
      <c r="S716" s="175">
        <f>Assumptions!$G$55*Assumptions!$G$46*INDEX(Demand!S$9:S$1040, MATCH($C716, Demand!$B$9:$B$1040,0))</f>
        <v>44.595833333333331</v>
      </c>
      <c r="T716" s="175">
        <f>Assumptions!$G$55*Assumptions!$G$46*INDEX(Demand!T$9:T$1040, MATCH($C716, Demand!$B$9:$B$1040,0))</f>
        <v>44.595833333333331</v>
      </c>
      <c r="U716" s="175">
        <f>Assumptions!$G$55*Assumptions!$G$46*INDEX(Demand!U$9:U$1040, MATCH($C716, Demand!$B$9:$B$1040,0))</f>
        <v>44.595833333333331</v>
      </c>
      <c r="V716" s="175">
        <f>Assumptions!$G$55*Assumptions!$G$46*INDEX(Demand!V$9:V$1040, MATCH($C716, Demand!$B$9:$B$1040,0))</f>
        <v>44.595833333333331</v>
      </c>
      <c r="W716" s="175">
        <f>Assumptions!$G$55*Assumptions!$G$46*INDEX(Demand!W$9:W$1040, MATCH($C716, Demand!$B$9:$B$1040,0))</f>
        <v>44.595833333333331</v>
      </c>
      <c r="X716" s="175">
        <f>Assumptions!$G$55*Assumptions!$G$46*INDEX(Demand!X$9:X$1040, MATCH($C716, Demand!$B$9:$B$1040,0))</f>
        <v>44.595833333333331</v>
      </c>
    </row>
    <row r="717" spans="2:24" s="1" customFormat="1" x14ac:dyDescent="0.2">
      <c r="B717" s="220">
        <f>'Span data'!B718</f>
        <v>10534246</v>
      </c>
      <c r="C717" s="169" t="str">
        <f>'Span data'!C718</f>
        <v>RCT011</v>
      </c>
      <c r="D717" s="162"/>
      <c r="E717" s="175">
        <f>Assumptions!$G$55*Assumptions!$G$46*INDEX(Demand!E$9:E$1040, MATCH($C717, Demand!$B$9:$B$1040,0))</f>
        <v>39.933541666666663</v>
      </c>
      <c r="F717" s="175">
        <f>Assumptions!$G$55*Assumptions!$G$46*INDEX(Demand!F$9:F$1040, MATCH($C717, Demand!$B$9:$B$1040,0))</f>
        <v>40.541666666666664</v>
      </c>
      <c r="G717" s="175">
        <f>Assumptions!$G$55*Assumptions!$G$46*INDEX(Demand!G$9:G$1040, MATCH($C717, Demand!$B$9:$B$1040,0))</f>
        <v>41.251145833333332</v>
      </c>
      <c r="H717" s="175">
        <f>Assumptions!$G$55*Assumptions!$G$46*INDEX(Demand!H$9:H$1040, MATCH($C717, Demand!$B$9:$B$1040,0))</f>
        <v>41.960624999999993</v>
      </c>
      <c r="I717" s="175">
        <f>Assumptions!$G$55*Assumptions!$G$46*INDEX(Demand!I$9:I$1040, MATCH($C717, Demand!$B$9:$B$1040,0))</f>
        <v>42.163333333333334</v>
      </c>
      <c r="J717" s="175">
        <f>Assumptions!$G$55*Assumptions!$G$46*INDEX(Demand!J$9:J$1040, MATCH($C717, Demand!$B$9:$B$1040,0))</f>
        <v>42.568750000000001</v>
      </c>
      <c r="K717" s="175">
        <f>Assumptions!$G$55*Assumptions!$G$46*INDEX(Demand!K$9:K$1040, MATCH($C717, Demand!$B$9:$B$1040,0))</f>
        <v>43.379583333333336</v>
      </c>
      <c r="L717" s="175">
        <f>Assumptions!$G$55*Assumptions!$G$46*INDEX(Demand!L$9:L$1040, MATCH($C717, Demand!$B$9:$B$1040,0))</f>
        <v>44.291770833333324</v>
      </c>
      <c r="M717" s="175">
        <f>Assumptions!$G$55*Assumptions!$G$46*INDEX(Demand!M$9:M$1040, MATCH($C717, Demand!$B$9:$B$1040,0))</f>
        <v>44.595833333333331</v>
      </c>
      <c r="N717" s="175">
        <f>Assumptions!$G$55*Assumptions!$G$46*INDEX(Demand!N$9:N$1040, MATCH($C717, Demand!$B$9:$B$1040,0))</f>
        <v>44.595833333333331</v>
      </c>
      <c r="O717" s="175">
        <f>Assumptions!$G$55*Assumptions!$G$46*INDEX(Demand!O$9:O$1040, MATCH($C717, Demand!$B$9:$B$1040,0))</f>
        <v>44.595833333333331</v>
      </c>
      <c r="P717" s="175">
        <f>Assumptions!$G$55*Assumptions!$G$46*INDEX(Demand!P$9:P$1040, MATCH($C717, Demand!$B$9:$B$1040,0))</f>
        <v>44.595833333333331</v>
      </c>
      <c r="Q717" s="175">
        <f>Assumptions!$G$55*Assumptions!$G$46*INDEX(Demand!Q$9:Q$1040, MATCH($C717, Demand!$B$9:$B$1040,0))</f>
        <v>44.595833333333331</v>
      </c>
      <c r="R717" s="175">
        <f>Assumptions!$G$55*Assumptions!$G$46*INDEX(Demand!R$9:R$1040, MATCH($C717, Demand!$B$9:$B$1040,0))</f>
        <v>44.595833333333331</v>
      </c>
      <c r="S717" s="175">
        <f>Assumptions!$G$55*Assumptions!$G$46*INDEX(Demand!S$9:S$1040, MATCH($C717, Demand!$B$9:$B$1040,0))</f>
        <v>44.595833333333331</v>
      </c>
      <c r="T717" s="175">
        <f>Assumptions!$G$55*Assumptions!$G$46*INDEX(Demand!T$9:T$1040, MATCH($C717, Demand!$B$9:$B$1040,0))</f>
        <v>44.595833333333331</v>
      </c>
      <c r="U717" s="175">
        <f>Assumptions!$G$55*Assumptions!$G$46*INDEX(Demand!U$9:U$1040, MATCH($C717, Demand!$B$9:$B$1040,0))</f>
        <v>44.595833333333331</v>
      </c>
      <c r="V717" s="175">
        <f>Assumptions!$G$55*Assumptions!$G$46*INDEX(Demand!V$9:V$1040, MATCH($C717, Demand!$B$9:$B$1040,0))</f>
        <v>44.595833333333331</v>
      </c>
      <c r="W717" s="175">
        <f>Assumptions!$G$55*Assumptions!$G$46*INDEX(Demand!W$9:W$1040, MATCH($C717, Demand!$B$9:$B$1040,0))</f>
        <v>44.595833333333331</v>
      </c>
      <c r="X717" s="175">
        <f>Assumptions!$G$55*Assumptions!$G$46*INDEX(Demand!X$9:X$1040, MATCH($C717, Demand!$B$9:$B$1040,0))</f>
        <v>44.595833333333331</v>
      </c>
    </row>
    <row r="718" spans="2:24" s="1" customFormat="1" x14ac:dyDescent="0.2">
      <c r="B718" s="220">
        <f>'Span data'!B719</f>
        <v>10534247</v>
      </c>
      <c r="C718" s="169" t="str">
        <f>'Span data'!C719</f>
        <v>RCT011</v>
      </c>
      <c r="D718" s="162"/>
      <c r="E718" s="175">
        <f>Assumptions!$G$55*Assumptions!$G$46*INDEX(Demand!E$9:E$1040, MATCH($C718, Demand!$B$9:$B$1040,0))</f>
        <v>39.933541666666663</v>
      </c>
      <c r="F718" s="175">
        <f>Assumptions!$G$55*Assumptions!$G$46*INDEX(Demand!F$9:F$1040, MATCH($C718, Demand!$B$9:$B$1040,0))</f>
        <v>40.541666666666664</v>
      </c>
      <c r="G718" s="175">
        <f>Assumptions!$G$55*Assumptions!$G$46*INDEX(Demand!G$9:G$1040, MATCH($C718, Demand!$B$9:$B$1040,0))</f>
        <v>41.251145833333332</v>
      </c>
      <c r="H718" s="175">
        <f>Assumptions!$G$55*Assumptions!$G$46*INDEX(Demand!H$9:H$1040, MATCH($C718, Demand!$B$9:$B$1040,0))</f>
        <v>41.960624999999993</v>
      </c>
      <c r="I718" s="175">
        <f>Assumptions!$G$55*Assumptions!$G$46*INDEX(Demand!I$9:I$1040, MATCH($C718, Demand!$B$9:$B$1040,0))</f>
        <v>42.163333333333334</v>
      </c>
      <c r="J718" s="175">
        <f>Assumptions!$G$55*Assumptions!$G$46*INDEX(Demand!J$9:J$1040, MATCH($C718, Demand!$B$9:$B$1040,0))</f>
        <v>42.568750000000001</v>
      </c>
      <c r="K718" s="175">
        <f>Assumptions!$G$55*Assumptions!$G$46*INDEX(Demand!K$9:K$1040, MATCH($C718, Demand!$B$9:$B$1040,0))</f>
        <v>43.379583333333336</v>
      </c>
      <c r="L718" s="175">
        <f>Assumptions!$G$55*Assumptions!$G$46*INDEX(Demand!L$9:L$1040, MATCH($C718, Demand!$B$9:$B$1040,0))</f>
        <v>44.291770833333324</v>
      </c>
      <c r="M718" s="175">
        <f>Assumptions!$G$55*Assumptions!$G$46*INDEX(Demand!M$9:M$1040, MATCH($C718, Demand!$B$9:$B$1040,0))</f>
        <v>44.595833333333331</v>
      </c>
      <c r="N718" s="175">
        <f>Assumptions!$G$55*Assumptions!$G$46*INDEX(Demand!N$9:N$1040, MATCH($C718, Demand!$B$9:$B$1040,0))</f>
        <v>44.595833333333331</v>
      </c>
      <c r="O718" s="175">
        <f>Assumptions!$G$55*Assumptions!$G$46*INDEX(Demand!O$9:O$1040, MATCH($C718, Demand!$B$9:$B$1040,0))</f>
        <v>44.595833333333331</v>
      </c>
      <c r="P718" s="175">
        <f>Assumptions!$G$55*Assumptions!$G$46*INDEX(Demand!P$9:P$1040, MATCH($C718, Demand!$B$9:$B$1040,0))</f>
        <v>44.595833333333331</v>
      </c>
      <c r="Q718" s="175">
        <f>Assumptions!$G$55*Assumptions!$G$46*INDEX(Demand!Q$9:Q$1040, MATCH($C718, Demand!$B$9:$B$1040,0))</f>
        <v>44.595833333333331</v>
      </c>
      <c r="R718" s="175">
        <f>Assumptions!$G$55*Assumptions!$G$46*INDEX(Demand!R$9:R$1040, MATCH($C718, Demand!$B$9:$B$1040,0))</f>
        <v>44.595833333333331</v>
      </c>
      <c r="S718" s="175">
        <f>Assumptions!$G$55*Assumptions!$G$46*INDEX(Demand!S$9:S$1040, MATCH($C718, Demand!$B$9:$B$1040,0))</f>
        <v>44.595833333333331</v>
      </c>
      <c r="T718" s="175">
        <f>Assumptions!$G$55*Assumptions!$G$46*INDEX(Demand!T$9:T$1040, MATCH($C718, Demand!$B$9:$B$1040,0))</f>
        <v>44.595833333333331</v>
      </c>
      <c r="U718" s="175">
        <f>Assumptions!$G$55*Assumptions!$G$46*INDEX(Demand!U$9:U$1040, MATCH($C718, Demand!$B$9:$B$1040,0))</f>
        <v>44.595833333333331</v>
      </c>
      <c r="V718" s="175">
        <f>Assumptions!$G$55*Assumptions!$G$46*INDEX(Demand!V$9:V$1040, MATCH($C718, Demand!$B$9:$B$1040,0))</f>
        <v>44.595833333333331</v>
      </c>
      <c r="W718" s="175">
        <f>Assumptions!$G$55*Assumptions!$G$46*INDEX(Demand!W$9:W$1040, MATCH($C718, Demand!$B$9:$B$1040,0))</f>
        <v>44.595833333333331</v>
      </c>
      <c r="X718" s="175">
        <f>Assumptions!$G$55*Assumptions!$G$46*INDEX(Demand!X$9:X$1040, MATCH($C718, Demand!$B$9:$B$1040,0))</f>
        <v>44.595833333333331</v>
      </c>
    </row>
    <row r="719" spans="2:24" s="1" customFormat="1" x14ac:dyDescent="0.2">
      <c r="B719" s="220">
        <f>'Span data'!B720</f>
        <v>10535259</v>
      </c>
      <c r="C719" s="169" t="str">
        <f>'Span data'!C720</f>
        <v>KYM001</v>
      </c>
      <c r="D719" s="162"/>
      <c r="E719" s="175">
        <f>Assumptions!$G$55*Assumptions!$G$46*INDEX(Demand!E$9:E$1040, MATCH($C719, Demand!$B$9:$B$1040,0))</f>
        <v>81.387395833333329</v>
      </c>
      <c r="F719" s="175">
        <f>Assumptions!$G$55*Assumptions!$G$46*INDEX(Demand!F$9:F$1040, MATCH($C719, Demand!$B$9:$B$1040,0))</f>
        <v>81.894166666666663</v>
      </c>
      <c r="G719" s="175">
        <f>Assumptions!$G$55*Assumptions!$G$46*INDEX(Demand!G$9:G$1040, MATCH($C719, Demand!$B$9:$B$1040,0))</f>
        <v>83.110416666666652</v>
      </c>
      <c r="H719" s="175">
        <f>Assumptions!$G$55*Assumptions!$G$46*INDEX(Demand!H$9:H$1040, MATCH($C719, Demand!$B$9:$B$1040,0))</f>
        <v>84.326666666666668</v>
      </c>
      <c r="I719" s="175">
        <f>Assumptions!$G$55*Assumptions!$G$46*INDEX(Demand!I$9:I$1040, MATCH($C719, Demand!$B$9:$B$1040,0))</f>
        <v>84.428020833333335</v>
      </c>
      <c r="J719" s="175">
        <f>Assumptions!$G$55*Assumptions!$G$46*INDEX(Demand!J$9:J$1040, MATCH($C719, Demand!$B$9:$B$1040,0))</f>
        <v>84.630729166666654</v>
      </c>
      <c r="K719" s="175">
        <f>Assumptions!$G$55*Assumptions!$G$46*INDEX(Demand!K$9:K$1040, MATCH($C719, Demand!$B$9:$B$1040,0))</f>
        <v>85.745625000000004</v>
      </c>
      <c r="L719" s="175">
        <f>Assumptions!$G$55*Assumptions!$G$46*INDEX(Demand!L$9:L$1040, MATCH($C719, Demand!$B$9:$B$1040,0))</f>
        <v>87.468645833333341</v>
      </c>
      <c r="M719" s="175">
        <f>Assumptions!$G$55*Assumptions!$G$46*INDEX(Demand!M$9:M$1040, MATCH($C719, Demand!$B$9:$B$1040,0))</f>
        <v>88.076770833333327</v>
      </c>
      <c r="N719" s="175">
        <f>Assumptions!$G$55*Assumptions!$G$46*INDEX(Demand!N$9:N$1040, MATCH($C719, Demand!$B$9:$B$1040,0))</f>
        <v>88.076770833333327</v>
      </c>
      <c r="O719" s="175">
        <f>Assumptions!$G$55*Assumptions!$G$46*INDEX(Demand!O$9:O$1040, MATCH($C719, Demand!$B$9:$B$1040,0))</f>
        <v>88.076770833333327</v>
      </c>
      <c r="P719" s="175">
        <f>Assumptions!$G$55*Assumptions!$G$46*INDEX(Demand!P$9:P$1040, MATCH($C719, Demand!$B$9:$B$1040,0))</f>
        <v>88.076770833333327</v>
      </c>
      <c r="Q719" s="175">
        <f>Assumptions!$G$55*Assumptions!$G$46*INDEX(Demand!Q$9:Q$1040, MATCH($C719, Demand!$B$9:$B$1040,0))</f>
        <v>88.076770833333327</v>
      </c>
      <c r="R719" s="175">
        <f>Assumptions!$G$55*Assumptions!$G$46*INDEX(Demand!R$9:R$1040, MATCH($C719, Demand!$B$9:$B$1040,0))</f>
        <v>88.076770833333327</v>
      </c>
      <c r="S719" s="175">
        <f>Assumptions!$G$55*Assumptions!$G$46*INDEX(Demand!S$9:S$1040, MATCH($C719, Demand!$B$9:$B$1040,0))</f>
        <v>88.076770833333327</v>
      </c>
      <c r="T719" s="175">
        <f>Assumptions!$G$55*Assumptions!$G$46*INDEX(Demand!T$9:T$1040, MATCH($C719, Demand!$B$9:$B$1040,0))</f>
        <v>88.076770833333327</v>
      </c>
      <c r="U719" s="175">
        <f>Assumptions!$G$55*Assumptions!$G$46*INDEX(Demand!U$9:U$1040, MATCH($C719, Demand!$B$9:$B$1040,0))</f>
        <v>88.076770833333327</v>
      </c>
      <c r="V719" s="175">
        <f>Assumptions!$G$55*Assumptions!$G$46*INDEX(Demand!V$9:V$1040, MATCH($C719, Demand!$B$9:$B$1040,0))</f>
        <v>88.076770833333327</v>
      </c>
      <c r="W719" s="175">
        <f>Assumptions!$G$55*Assumptions!$G$46*INDEX(Demand!W$9:W$1040, MATCH($C719, Demand!$B$9:$B$1040,0))</f>
        <v>88.076770833333327</v>
      </c>
      <c r="X719" s="175">
        <f>Assumptions!$G$55*Assumptions!$G$46*INDEX(Demand!X$9:X$1040, MATCH($C719, Demand!$B$9:$B$1040,0))</f>
        <v>88.076770833333327</v>
      </c>
    </row>
    <row r="720" spans="2:24" s="1" customFormat="1" x14ac:dyDescent="0.2">
      <c r="B720" s="220">
        <f>'Span data'!B721</f>
        <v>10537497</v>
      </c>
      <c r="C720" s="169" t="str">
        <f>'Span data'!C721</f>
        <v>WIN011</v>
      </c>
      <c r="D720" s="162"/>
      <c r="E720" s="175">
        <f>Assumptions!$G$55*Assumptions!$G$46*INDEX(Demand!E$9:E$1040, MATCH($C720, Demand!$B$9:$B$1040,0))</f>
        <v>44.899895833333325</v>
      </c>
      <c r="F720" s="175">
        <f>Assumptions!$G$55*Assumptions!$G$46*INDEX(Demand!F$9:F$1040, MATCH($C720, Demand!$B$9:$B$1040,0))</f>
        <v>45.001249999999999</v>
      </c>
      <c r="G720" s="175">
        <f>Assumptions!$G$55*Assumptions!$G$46*INDEX(Demand!G$9:G$1040, MATCH($C720, Demand!$B$9:$B$1040,0))</f>
        <v>45.609375</v>
      </c>
      <c r="H720" s="175">
        <f>Assumptions!$G$55*Assumptions!$G$46*INDEX(Demand!H$9:H$1040, MATCH($C720, Demand!$B$9:$B$1040,0))</f>
        <v>46.014791666666667</v>
      </c>
      <c r="I720" s="175">
        <f>Assumptions!$G$55*Assumptions!$G$46*INDEX(Demand!I$9:I$1040, MATCH($C720, Demand!$B$9:$B$1040,0))</f>
        <v>46.217499999999994</v>
      </c>
      <c r="J720" s="175">
        <f>Assumptions!$G$55*Assumptions!$G$46*INDEX(Demand!J$9:J$1040, MATCH($C720, Demand!$B$9:$B$1040,0))</f>
        <v>46.318854166666668</v>
      </c>
      <c r="K720" s="175">
        <f>Assumptions!$G$55*Assumptions!$G$46*INDEX(Demand!K$9:K$1040, MATCH($C720, Demand!$B$9:$B$1040,0))</f>
        <v>46.825624999999995</v>
      </c>
      <c r="L720" s="175">
        <f>Assumptions!$G$55*Assumptions!$G$46*INDEX(Demand!L$9:L$1040, MATCH($C720, Demand!$B$9:$B$1040,0))</f>
        <v>47.535104166666656</v>
      </c>
      <c r="M720" s="175">
        <f>Assumptions!$G$55*Assumptions!$G$46*INDEX(Demand!M$9:M$1040, MATCH($C720, Demand!$B$9:$B$1040,0))</f>
        <v>47.737812499999997</v>
      </c>
      <c r="N720" s="175">
        <f>Assumptions!$G$55*Assumptions!$G$46*INDEX(Demand!N$9:N$1040, MATCH($C720, Demand!$B$9:$B$1040,0))</f>
        <v>47.737812499999997</v>
      </c>
      <c r="O720" s="175">
        <f>Assumptions!$G$55*Assumptions!$G$46*INDEX(Demand!O$9:O$1040, MATCH($C720, Demand!$B$9:$B$1040,0))</f>
        <v>47.737812499999997</v>
      </c>
      <c r="P720" s="175">
        <f>Assumptions!$G$55*Assumptions!$G$46*INDEX(Demand!P$9:P$1040, MATCH($C720, Demand!$B$9:$B$1040,0))</f>
        <v>47.737812499999997</v>
      </c>
      <c r="Q720" s="175">
        <f>Assumptions!$G$55*Assumptions!$G$46*INDEX(Demand!Q$9:Q$1040, MATCH($C720, Demand!$B$9:$B$1040,0))</f>
        <v>47.737812499999997</v>
      </c>
      <c r="R720" s="175">
        <f>Assumptions!$G$55*Assumptions!$G$46*INDEX(Demand!R$9:R$1040, MATCH($C720, Demand!$B$9:$B$1040,0))</f>
        <v>47.737812499999997</v>
      </c>
      <c r="S720" s="175">
        <f>Assumptions!$G$55*Assumptions!$G$46*INDEX(Demand!S$9:S$1040, MATCH($C720, Demand!$B$9:$B$1040,0))</f>
        <v>47.737812499999997</v>
      </c>
      <c r="T720" s="175">
        <f>Assumptions!$G$55*Assumptions!$G$46*INDEX(Demand!T$9:T$1040, MATCH($C720, Demand!$B$9:$B$1040,0))</f>
        <v>47.737812499999997</v>
      </c>
      <c r="U720" s="175">
        <f>Assumptions!$G$55*Assumptions!$G$46*INDEX(Demand!U$9:U$1040, MATCH($C720, Demand!$B$9:$B$1040,0))</f>
        <v>47.737812499999997</v>
      </c>
      <c r="V720" s="175">
        <f>Assumptions!$G$55*Assumptions!$G$46*INDEX(Demand!V$9:V$1040, MATCH($C720, Demand!$B$9:$B$1040,0))</f>
        <v>47.737812499999997</v>
      </c>
      <c r="W720" s="175">
        <f>Assumptions!$G$55*Assumptions!$G$46*INDEX(Demand!W$9:W$1040, MATCH($C720, Demand!$B$9:$B$1040,0))</f>
        <v>47.737812499999997</v>
      </c>
      <c r="X720" s="175">
        <f>Assumptions!$G$55*Assumptions!$G$46*INDEX(Demand!X$9:X$1040, MATCH($C720, Demand!$B$9:$B$1040,0))</f>
        <v>47.737812499999997</v>
      </c>
    </row>
    <row r="721" spans="2:24" s="1" customFormat="1" x14ac:dyDescent="0.2">
      <c r="B721" s="220">
        <f>'Span data'!B722</f>
        <v>10538355</v>
      </c>
      <c r="C721" s="169" t="str">
        <f>'Span data'!C722</f>
        <v>KYM004</v>
      </c>
      <c r="D721" s="162"/>
      <c r="E721" s="175">
        <f>Assumptions!$G$55*Assumptions!$G$46*INDEX(Demand!E$9:E$1040, MATCH($C721, Demand!$B$9:$B$1040,0))</f>
        <v>54.832604166666663</v>
      </c>
      <c r="F721" s="175">
        <f>Assumptions!$G$55*Assumptions!$G$46*INDEX(Demand!F$9:F$1040, MATCH($C721, Demand!$B$9:$B$1040,0))</f>
        <v>55.33937499999999</v>
      </c>
      <c r="G721" s="175">
        <f>Assumptions!$G$55*Assumptions!$G$46*INDEX(Demand!G$9:G$1040, MATCH($C721, Demand!$B$9:$B$1040,0))</f>
        <v>56.352916666666658</v>
      </c>
      <c r="H721" s="175">
        <f>Assumptions!$G$55*Assumptions!$G$46*INDEX(Demand!H$9:H$1040, MATCH($C721, Demand!$B$9:$B$1040,0))</f>
        <v>57.062395833333326</v>
      </c>
      <c r="I721" s="175">
        <f>Assumptions!$G$55*Assumptions!$G$46*INDEX(Demand!I$9:I$1040, MATCH($C721, Demand!$B$9:$B$1040,0))</f>
        <v>56.8596875</v>
      </c>
      <c r="J721" s="175">
        <f>Assumptions!$G$55*Assumptions!$G$46*INDEX(Demand!J$9:J$1040, MATCH($C721, Demand!$B$9:$B$1040,0))</f>
        <v>57.062395833333326</v>
      </c>
      <c r="K721" s="175">
        <f>Assumptions!$G$55*Assumptions!$G$46*INDEX(Demand!K$9:K$1040, MATCH($C721, Demand!$B$9:$B$1040,0))</f>
        <v>58.177291666666669</v>
      </c>
      <c r="L721" s="175">
        <f>Assumptions!$G$55*Assumptions!$G$46*INDEX(Demand!L$9:L$1040, MATCH($C721, Demand!$B$9:$B$1040,0))</f>
        <v>59.393541666666664</v>
      </c>
      <c r="M721" s="175">
        <f>Assumptions!$G$55*Assumptions!$G$46*INDEX(Demand!M$9:M$1040, MATCH($C721, Demand!$B$9:$B$1040,0))</f>
        <v>59.29218749999999</v>
      </c>
      <c r="N721" s="175">
        <f>Assumptions!$G$55*Assumptions!$G$46*INDEX(Demand!N$9:N$1040, MATCH($C721, Demand!$B$9:$B$1040,0))</f>
        <v>59.29218749999999</v>
      </c>
      <c r="O721" s="175">
        <f>Assumptions!$G$55*Assumptions!$G$46*INDEX(Demand!O$9:O$1040, MATCH($C721, Demand!$B$9:$B$1040,0))</f>
        <v>59.29218749999999</v>
      </c>
      <c r="P721" s="175">
        <f>Assumptions!$G$55*Assumptions!$G$46*INDEX(Demand!P$9:P$1040, MATCH($C721, Demand!$B$9:$B$1040,0))</f>
        <v>59.29218749999999</v>
      </c>
      <c r="Q721" s="175">
        <f>Assumptions!$G$55*Assumptions!$G$46*INDEX(Demand!Q$9:Q$1040, MATCH($C721, Demand!$B$9:$B$1040,0))</f>
        <v>59.29218749999999</v>
      </c>
      <c r="R721" s="175">
        <f>Assumptions!$G$55*Assumptions!$G$46*INDEX(Demand!R$9:R$1040, MATCH($C721, Demand!$B$9:$B$1040,0))</f>
        <v>59.29218749999999</v>
      </c>
      <c r="S721" s="175">
        <f>Assumptions!$G$55*Assumptions!$G$46*INDEX(Demand!S$9:S$1040, MATCH($C721, Demand!$B$9:$B$1040,0))</f>
        <v>59.29218749999999</v>
      </c>
      <c r="T721" s="175">
        <f>Assumptions!$G$55*Assumptions!$G$46*INDEX(Demand!T$9:T$1040, MATCH($C721, Demand!$B$9:$B$1040,0))</f>
        <v>59.29218749999999</v>
      </c>
      <c r="U721" s="175">
        <f>Assumptions!$G$55*Assumptions!$G$46*INDEX(Demand!U$9:U$1040, MATCH($C721, Demand!$B$9:$B$1040,0))</f>
        <v>59.29218749999999</v>
      </c>
      <c r="V721" s="175">
        <f>Assumptions!$G$55*Assumptions!$G$46*INDEX(Demand!V$9:V$1040, MATCH($C721, Demand!$B$9:$B$1040,0))</f>
        <v>59.29218749999999</v>
      </c>
      <c r="W721" s="175">
        <f>Assumptions!$G$55*Assumptions!$G$46*INDEX(Demand!W$9:W$1040, MATCH($C721, Demand!$B$9:$B$1040,0))</f>
        <v>59.29218749999999</v>
      </c>
      <c r="X721" s="175">
        <f>Assumptions!$G$55*Assumptions!$G$46*INDEX(Demand!X$9:X$1040, MATCH($C721, Demand!$B$9:$B$1040,0))</f>
        <v>59.29218749999999</v>
      </c>
    </row>
    <row r="722" spans="2:24" s="1" customFormat="1" x14ac:dyDescent="0.2">
      <c r="B722" s="220">
        <f>'Span data'!B723</f>
        <v>10540707</v>
      </c>
      <c r="C722" s="169" t="str">
        <f>'Span data'!C723</f>
        <v>RCT011</v>
      </c>
      <c r="D722" s="162"/>
      <c r="E722" s="175">
        <f>Assumptions!$G$55*Assumptions!$G$46*INDEX(Demand!E$9:E$1040, MATCH($C722, Demand!$B$9:$B$1040,0))</f>
        <v>39.933541666666663</v>
      </c>
      <c r="F722" s="175">
        <f>Assumptions!$G$55*Assumptions!$G$46*INDEX(Demand!F$9:F$1040, MATCH($C722, Demand!$B$9:$B$1040,0))</f>
        <v>40.541666666666664</v>
      </c>
      <c r="G722" s="175">
        <f>Assumptions!$G$55*Assumptions!$G$46*INDEX(Demand!G$9:G$1040, MATCH($C722, Demand!$B$9:$B$1040,0))</f>
        <v>41.251145833333332</v>
      </c>
      <c r="H722" s="175">
        <f>Assumptions!$G$55*Assumptions!$G$46*INDEX(Demand!H$9:H$1040, MATCH($C722, Demand!$B$9:$B$1040,0))</f>
        <v>41.960624999999993</v>
      </c>
      <c r="I722" s="175">
        <f>Assumptions!$G$55*Assumptions!$G$46*INDEX(Demand!I$9:I$1040, MATCH($C722, Demand!$B$9:$B$1040,0))</f>
        <v>42.163333333333334</v>
      </c>
      <c r="J722" s="175">
        <f>Assumptions!$G$55*Assumptions!$G$46*INDEX(Demand!J$9:J$1040, MATCH($C722, Demand!$B$9:$B$1040,0))</f>
        <v>42.568750000000001</v>
      </c>
      <c r="K722" s="175">
        <f>Assumptions!$G$55*Assumptions!$G$46*INDEX(Demand!K$9:K$1040, MATCH($C722, Demand!$B$9:$B$1040,0))</f>
        <v>43.379583333333336</v>
      </c>
      <c r="L722" s="175">
        <f>Assumptions!$G$55*Assumptions!$G$46*INDEX(Demand!L$9:L$1040, MATCH($C722, Demand!$B$9:$B$1040,0))</f>
        <v>44.291770833333324</v>
      </c>
      <c r="M722" s="175">
        <f>Assumptions!$G$55*Assumptions!$G$46*INDEX(Demand!M$9:M$1040, MATCH($C722, Demand!$B$9:$B$1040,0))</f>
        <v>44.595833333333331</v>
      </c>
      <c r="N722" s="175">
        <f>Assumptions!$G$55*Assumptions!$G$46*INDEX(Demand!N$9:N$1040, MATCH($C722, Demand!$B$9:$B$1040,0))</f>
        <v>44.595833333333331</v>
      </c>
      <c r="O722" s="175">
        <f>Assumptions!$G$55*Assumptions!$G$46*INDEX(Demand!O$9:O$1040, MATCH($C722, Demand!$B$9:$B$1040,0))</f>
        <v>44.595833333333331</v>
      </c>
      <c r="P722" s="175">
        <f>Assumptions!$G$55*Assumptions!$G$46*INDEX(Demand!P$9:P$1040, MATCH($C722, Demand!$B$9:$B$1040,0))</f>
        <v>44.595833333333331</v>
      </c>
      <c r="Q722" s="175">
        <f>Assumptions!$G$55*Assumptions!$G$46*INDEX(Demand!Q$9:Q$1040, MATCH($C722, Demand!$B$9:$B$1040,0))</f>
        <v>44.595833333333331</v>
      </c>
      <c r="R722" s="175">
        <f>Assumptions!$G$55*Assumptions!$G$46*INDEX(Demand!R$9:R$1040, MATCH($C722, Demand!$B$9:$B$1040,0))</f>
        <v>44.595833333333331</v>
      </c>
      <c r="S722" s="175">
        <f>Assumptions!$G$55*Assumptions!$G$46*INDEX(Demand!S$9:S$1040, MATCH($C722, Demand!$B$9:$B$1040,0))</f>
        <v>44.595833333333331</v>
      </c>
      <c r="T722" s="175">
        <f>Assumptions!$G$55*Assumptions!$G$46*INDEX(Demand!T$9:T$1040, MATCH($C722, Demand!$B$9:$B$1040,0))</f>
        <v>44.595833333333331</v>
      </c>
      <c r="U722" s="175">
        <f>Assumptions!$G$55*Assumptions!$G$46*INDEX(Demand!U$9:U$1040, MATCH($C722, Demand!$B$9:$B$1040,0))</f>
        <v>44.595833333333331</v>
      </c>
      <c r="V722" s="175">
        <f>Assumptions!$G$55*Assumptions!$G$46*INDEX(Demand!V$9:V$1040, MATCH($C722, Demand!$B$9:$B$1040,0))</f>
        <v>44.595833333333331</v>
      </c>
      <c r="W722" s="175">
        <f>Assumptions!$G$55*Assumptions!$G$46*INDEX(Demand!W$9:W$1040, MATCH($C722, Demand!$B$9:$B$1040,0))</f>
        <v>44.595833333333331</v>
      </c>
      <c r="X722" s="175">
        <f>Assumptions!$G$55*Assumptions!$G$46*INDEX(Demand!X$9:X$1040, MATCH($C722, Demand!$B$9:$B$1040,0))</f>
        <v>44.595833333333331</v>
      </c>
    </row>
    <row r="723" spans="2:24" s="1" customFormat="1" x14ac:dyDescent="0.2">
      <c r="B723" s="220">
        <f>'Span data'!B724</f>
        <v>10541616</v>
      </c>
      <c r="C723" s="169" t="str">
        <f>'Span data'!C724</f>
        <v>SHL004</v>
      </c>
      <c r="D723" s="162"/>
      <c r="E723" s="175">
        <f>Assumptions!$G$55*Assumptions!$G$46*INDEX(Demand!E$9:E$1040, MATCH($C723, Demand!$B$9:$B$1040,0))</f>
        <v>80.880624999999995</v>
      </c>
      <c r="F723" s="175">
        <f>Assumptions!$G$55*Assumptions!$G$46*INDEX(Demand!F$9:F$1040, MATCH($C723, Demand!$B$9:$B$1040,0))</f>
        <v>80.779270833333328</v>
      </c>
      <c r="G723" s="175">
        <f>Assumptions!$G$55*Assumptions!$G$46*INDEX(Demand!G$9:G$1040, MATCH($C723, Demand!$B$9:$B$1040,0))</f>
        <v>80.981979166666662</v>
      </c>
      <c r="H723" s="175">
        <f>Assumptions!$G$55*Assumptions!$G$46*INDEX(Demand!H$9:H$1040, MATCH($C723, Demand!$B$9:$B$1040,0))</f>
        <v>81.184687499999995</v>
      </c>
      <c r="I723" s="175">
        <f>Assumptions!$G$55*Assumptions!$G$46*INDEX(Demand!I$9:I$1040, MATCH($C723, Demand!$B$9:$B$1040,0))</f>
        <v>80.576562499999994</v>
      </c>
      <c r="J723" s="175">
        <f>Assumptions!$G$55*Assumptions!$G$46*INDEX(Demand!J$9:J$1040, MATCH($C723, Demand!$B$9:$B$1040,0))</f>
        <v>80.171145833333327</v>
      </c>
      <c r="K723" s="175">
        <f>Assumptions!$G$55*Assumptions!$G$46*INDEX(Demand!K$9:K$1040, MATCH($C723, Demand!$B$9:$B$1040,0))</f>
        <v>80.576562499999994</v>
      </c>
      <c r="L723" s="175">
        <f>Assumptions!$G$55*Assumptions!$G$46*INDEX(Demand!L$9:L$1040, MATCH($C723, Demand!$B$9:$B$1040,0))</f>
        <v>81.184687499999995</v>
      </c>
      <c r="M723" s="175">
        <f>Assumptions!$G$55*Assumptions!$G$46*INDEX(Demand!M$9:M$1040, MATCH($C723, Demand!$B$9:$B$1040,0))</f>
        <v>80.779270833333328</v>
      </c>
      <c r="N723" s="175">
        <f>Assumptions!$G$55*Assumptions!$G$46*INDEX(Demand!N$9:N$1040, MATCH($C723, Demand!$B$9:$B$1040,0))</f>
        <v>80.779270833333328</v>
      </c>
      <c r="O723" s="175">
        <f>Assumptions!$G$55*Assumptions!$G$46*INDEX(Demand!O$9:O$1040, MATCH($C723, Demand!$B$9:$B$1040,0))</f>
        <v>80.779270833333328</v>
      </c>
      <c r="P723" s="175">
        <f>Assumptions!$G$55*Assumptions!$G$46*INDEX(Demand!P$9:P$1040, MATCH($C723, Demand!$B$9:$B$1040,0))</f>
        <v>80.779270833333328</v>
      </c>
      <c r="Q723" s="175">
        <f>Assumptions!$G$55*Assumptions!$G$46*INDEX(Demand!Q$9:Q$1040, MATCH($C723, Demand!$B$9:$B$1040,0))</f>
        <v>80.779270833333328</v>
      </c>
      <c r="R723" s="175">
        <f>Assumptions!$G$55*Assumptions!$G$46*INDEX(Demand!R$9:R$1040, MATCH($C723, Demand!$B$9:$B$1040,0))</f>
        <v>80.779270833333328</v>
      </c>
      <c r="S723" s="175">
        <f>Assumptions!$G$55*Assumptions!$G$46*INDEX(Demand!S$9:S$1040, MATCH($C723, Demand!$B$9:$B$1040,0))</f>
        <v>80.779270833333328</v>
      </c>
      <c r="T723" s="175">
        <f>Assumptions!$G$55*Assumptions!$G$46*INDEX(Demand!T$9:T$1040, MATCH($C723, Demand!$B$9:$B$1040,0))</f>
        <v>80.779270833333328</v>
      </c>
      <c r="U723" s="175">
        <f>Assumptions!$G$55*Assumptions!$G$46*INDEX(Demand!U$9:U$1040, MATCH($C723, Demand!$B$9:$B$1040,0))</f>
        <v>80.779270833333328</v>
      </c>
      <c r="V723" s="175">
        <f>Assumptions!$G$55*Assumptions!$G$46*INDEX(Demand!V$9:V$1040, MATCH($C723, Demand!$B$9:$B$1040,0))</f>
        <v>80.779270833333328</v>
      </c>
      <c r="W723" s="175">
        <f>Assumptions!$G$55*Assumptions!$G$46*INDEX(Demand!W$9:W$1040, MATCH($C723, Demand!$B$9:$B$1040,0))</f>
        <v>80.779270833333328</v>
      </c>
      <c r="X723" s="175">
        <f>Assumptions!$G$55*Assumptions!$G$46*INDEX(Demand!X$9:X$1040, MATCH($C723, Demand!$B$9:$B$1040,0))</f>
        <v>80.779270833333328</v>
      </c>
    </row>
    <row r="724" spans="2:24" s="1" customFormat="1" x14ac:dyDescent="0.2">
      <c r="B724" s="220">
        <f>'Span data'!B725</f>
        <v>10543005</v>
      </c>
      <c r="C724" s="169" t="str">
        <f>'Span data'!C725</f>
        <v>MRO005</v>
      </c>
      <c r="D724" s="162"/>
      <c r="E724" s="175">
        <f>Assumptions!$G$55*Assumptions!$G$46*INDEX(Demand!E$9:E$1040, MATCH($C724, Demand!$B$9:$B$1040,0))</f>
        <v>59.900312499999991</v>
      </c>
      <c r="F724" s="175">
        <f>Assumptions!$G$55*Assumptions!$G$46*INDEX(Demand!F$9:F$1040, MATCH($C724, Demand!$B$9:$B$1040,0))</f>
        <v>60.204374999999999</v>
      </c>
      <c r="G724" s="175">
        <f>Assumptions!$G$55*Assumptions!$G$46*INDEX(Demand!G$9:G$1040, MATCH($C724, Demand!$B$9:$B$1040,0))</f>
        <v>60.609791666666666</v>
      </c>
      <c r="H724" s="175">
        <f>Assumptions!$G$55*Assumptions!$G$46*INDEX(Demand!H$9:H$1040, MATCH($C724, Demand!$B$9:$B$1040,0))</f>
        <v>60.91385416666666</v>
      </c>
      <c r="I724" s="175">
        <f>Assumptions!$G$55*Assumptions!$G$46*INDEX(Demand!I$9:I$1040, MATCH($C724, Demand!$B$9:$B$1040,0))</f>
        <v>60.91385416666666</v>
      </c>
      <c r="J724" s="175">
        <f>Assumptions!$G$55*Assumptions!$G$46*INDEX(Demand!J$9:J$1040, MATCH($C724, Demand!$B$9:$B$1040,0))</f>
        <v>61.015208333333327</v>
      </c>
      <c r="K724" s="175">
        <f>Assumptions!$G$55*Assumptions!$G$46*INDEX(Demand!K$9:K$1040, MATCH($C724, Demand!$B$9:$B$1040,0))</f>
        <v>61.31927083333332</v>
      </c>
      <c r="L724" s="175">
        <f>Assumptions!$G$55*Assumptions!$G$46*INDEX(Demand!L$9:L$1040, MATCH($C724, Demand!$B$9:$B$1040,0))</f>
        <v>61.623333333333321</v>
      </c>
      <c r="M724" s="175">
        <f>Assumptions!$G$55*Assumptions!$G$46*INDEX(Demand!M$9:M$1040, MATCH($C724, Demand!$B$9:$B$1040,0))</f>
        <v>61.623333333333321</v>
      </c>
      <c r="N724" s="175">
        <f>Assumptions!$G$55*Assumptions!$G$46*INDEX(Demand!N$9:N$1040, MATCH($C724, Demand!$B$9:$B$1040,0))</f>
        <v>61.623333333333321</v>
      </c>
      <c r="O724" s="175">
        <f>Assumptions!$G$55*Assumptions!$G$46*INDEX(Demand!O$9:O$1040, MATCH($C724, Demand!$B$9:$B$1040,0))</f>
        <v>61.623333333333321</v>
      </c>
      <c r="P724" s="175">
        <f>Assumptions!$G$55*Assumptions!$G$46*INDEX(Demand!P$9:P$1040, MATCH($C724, Demand!$B$9:$B$1040,0))</f>
        <v>61.623333333333321</v>
      </c>
      <c r="Q724" s="175">
        <f>Assumptions!$G$55*Assumptions!$G$46*INDEX(Demand!Q$9:Q$1040, MATCH($C724, Demand!$B$9:$B$1040,0))</f>
        <v>61.623333333333321</v>
      </c>
      <c r="R724" s="175">
        <f>Assumptions!$G$55*Assumptions!$G$46*INDEX(Demand!R$9:R$1040, MATCH($C724, Demand!$B$9:$B$1040,0))</f>
        <v>61.623333333333321</v>
      </c>
      <c r="S724" s="175">
        <f>Assumptions!$G$55*Assumptions!$G$46*INDEX(Demand!S$9:S$1040, MATCH($C724, Demand!$B$9:$B$1040,0))</f>
        <v>61.623333333333321</v>
      </c>
      <c r="T724" s="175">
        <f>Assumptions!$G$55*Assumptions!$G$46*INDEX(Demand!T$9:T$1040, MATCH($C724, Demand!$B$9:$B$1040,0))</f>
        <v>61.623333333333321</v>
      </c>
      <c r="U724" s="175">
        <f>Assumptions!$G$55*Assumptions!$G$46*INDEX(Demand!U$9:U$1040, MATCH($C724, Demand!$B$9:$B$1040,0))</f>
        <v>61.623333333333321</v>
      </c>
      <c r="V724" s="175">
        <f>Assumptions!$G$55*Assumptions!$G$46*INDEX(Demand!V$9:V$1040, MATCH($C724, Demand!$B$9:$B$1040,0))</f>
        <v>61.623333333333321</v>
      </c>
      <c r="W724" s="175">
        <f>Assumptions!$G$55*Assumptions!$G$46*INDEX(Demand!W$9:W$1040, MATCH($C724, Demand!$B$9:$B$1040,0))</f>
        <v>61.623333333333321</v>
      </c>
      <c r="X724" s="175">
        <f>Assumptions!$G$55*Assumptions!$G$46*INDEX(Demand!X$9:X$1040, MATCH($C724, Demand!$B$9:$B$1040,0))</f>
        <v>61.623333333333321</v>
      </c>
    </row>
    <row r="725" spans="2:24" s="1" customFormat="1" x14ac:dyDescent="0.2">
      <c r="B725" s="220">
        <f>'Span data'!B726</f>
        <v>10551476</v>
      </c>
      <c r="C725" s="169" t="str">
        <f>'Span data'!C726</f>
        <v>STN024</v>
      </c>
      <c r="D725" s="162"/>
      <c r="E725" s="175">
        <f>Assumptions!$G$55*Assumptions!$G$46*INDEX(Demand!E$9:E$1040, MATCH($C725, Demand!$B$9:$B$1040,0))</f>
        <v>122.13177083333333</v>
      </c>
      <c r="F725" s="175">
        <f>Assumptions!$G$55*Assumptions!$G$46*INDEX(Demand!F$9:F$1040, MATCH($C725, Demand!$B$9:$B$1040,0))</f>
        <v>123.34802083333332</v>
      </c>
      <c r="G725" s="175">
        <f>Assumptions!$G$55*Assumptions!$G$46*INDEX(Demand!G$9:G$1040, MATCH($C725, Demand!$B$9:$B$1040,0))</f>
        <v>125.98322916666663</v>
      </c>
      <c r="H725" s="175">
        <f>Assumptions!$G$55*Assumptions!$G$46*INDEX(Demand!H$9:H$1040, MATCH($C725, Demand!$B$9:$B$1040,0))</f>
        <v>127.80760416666664</v>
      </c>
      <c r="I725" s="175">
        <f>Assumptions!$G$55*Assumptions!$G$46*INDEX(Demand!I$9:I$1040, MATCH($C725, Demand!$B$9:$B$1040,0))</f>
        <v>128.21302083333333</v>
      </c>
      <c r="J725" s="175">
        <f>Assumptions!$G$55*Assumptions!$G$46*INDEX(Demand!J$9:J$1040, MATCH($C725, Demand!$B$9:$B$1040,0))</f>
        <v>129.02385416666667</v>
      </c>
      <c r="K725" s="175">
        <f>Assumptions!$G$55*Assumptions!$G$46*INDEX(Demand!K$9:K$1040, MATCH($C725, Demand!$B$9:$B$1040,0))</f>
        <v>131.96312499999999</v>
      </c>
      <c r="L725" s="175">
        <f>Assumptions!$G$55*Assumptions!$G$46*INDEX(Demand!L$9:L$1040, MATCH($C725, Demand!$B$9:$B$1040,0))</f>
        <v>135.51052083333329</v>
      </c>
      <c r="M725" s="175">
        <f>Assumptions!$G$55*Assumptions!$G$46*INDEX(Demand!M$9:M$1040, MATCH($C725, Demand!$B$9:$B$1040,0))</f>
        <v>135.61187499999997</v>
      </c>
      <c r="N725" s="175">
        <f>Assumptions!$G$55*Assumptions!$G$46*INDEX(Demand!N$9:N$1040, MATCH($C725, Demand!$B$9:$B$1040,0))</f>
        <v>135.61187499999997</v>
      </c>
      <c r="O725" s="175">
        <f>Assumptions!$G$55*Assumptions!$G$46*INDEX(Demand!O$9:O$1040, MATCH($C725, Demand!$B$9:$B$1040,0))</f>
        <v>135.61187499999997</v>
      </c>
      <c r="P725" s="175">
        <f>Assumptions!$G$55*Assumptions!$G$46*INDEX(Demand!P$9:P$1040, MATCH($C725, Demand!$B$9:$B$1040,0))</f>
        <v>135.61187499999997</v>
      </c>
      <c r="Q725" s="175">
        <f>Assumptions!$G$55*Assumptions!$G$46*INDEX(Demand!Q$9:Q$1040, MATCH($C725, Demand!$B$9:$B$1040,0))</f>
        <v>135.61187499999997</v>
      </c>
      <c r="R725" s="175">
        <f>Assumptions!$G$55*Assumptions!$G$46*INDEX(Demand!R$9:R$1040, MATCH($C725, Demand!$B$9:$B$1040,0))</f>
        <v>135.61187499999997</v>
      </c>
      <c r="S725" s="175">
        <f>Assumptions!$G$55*Assumptions!$G$46*INDEX(Demand!S$9:S$1040, MATCH($C725, Demand!$B$9:$B$1040,0))</f>
        <v>135.61187499999997</v>
      </c>
      <c r="T725" s="175">
        <f>Assumptions!$G$55*Assumptions!$G$46*INDEX(Demand!T$9:T$1040, MATCH($C725, Demand!$B$9:$B$1040,0))</f>
        <v>135.61187499999997</v>
      </c>
      <c r="U725" s="175">
        <f>Assumptions!$G$55*Assumptions!$G$46*INDEX(Demand!U$9:U$1040, MATCH($C725, Demand!$B$9:$B$1040,0))</f>
        <v>135.61187499999997</v>
      </c>
      <c r="V725" s="175">
        <f>Assumptions!$G$55*Assumptions!$G$46*INDEX(Demand!V$9:V$1040, MATCH($C725, Demand!$B$9:$B$1040,0))</f>
        <v>135.61187499999997</v>
      </c>
      <c r="W725" s="175">
        <f>Assumptions!$G$55*Assumptions!$G$46*INDEX(Demand!W$9:W$1040, MATCH($C725, Demand!$B$9:$B$1040,0))</f>
        <v>135.61187499999997</v>
      </c>
      <c r="X725" s="175">
        <f>Assumptions!$G$55*Assumptions!$G$46*INDEX(Demand!X$9:X$1040, MATCH($C725, Demand!$B$9:$B$1040,0))</f>
        <v>135.61187499999997</v>
      </c>
    </row>
    <row r="726" spans="2:24" s="1" customFormat="1" x14ac:dyDescent="0.2">
      <c r="B726" s="220">
        <f>'Span data'!B727</f>
        <v>10553394</v>
      </c>
      <c r="C726" s="169" t="str">
        <f>'Span data'!C727</f>
        <v>STN012</v>
      </c>
      <c r="D726" s="162"/>
      <c r="E726" s="175">
        <f>Assumptions!$G$55*Assumptions!$G$46*INDEX(Demand!E$9:E$1040, MATCH($C726, Demand!$B$9:$B$1040,0))</f>
        <v>106.72593749999997</v>
      </c>
      <c r="F726" s="175">
        <f>Assumptions!$G$55*Assumptions!$G$46*INDEX(Demand!F$9:F$1040, MATCH($C726, Demand!$B$9:$B$1040,0))</f>
        <v>108.75302083333334</v>
      </c>
      <c r="G726" s="175">
        <f>Assumptions!$G$55*Assumptions!$G$46*INDEX(Demand!G$9:G$1040, MATCH($C726, Demand!$B$9:$B$1040,0))</f>
        <v>111.18552083333333</v>
      </c>
      <c r="H726" s="175">
        <f>Assumptions!$G$55*Assumptions!$G$46*INDEX(Demand!H$9:H$1040, MATCH($C726, Demand!$B$9:$B$1040,0))</f>
        <v>113.41531249999998</v>
      </c>
      <c r="I726" s="175">
        <f>Assumptions!$G$55*Assumptions!$G$46*INDEX(Demand!I$9:I$1040, MATCH($C726, Demand!$B$9:$B$1040,0))</f>
        <v>115.03697916666665</v>
      </c>
      <c r="J726" s="175">
        <f>Assumptions!$G$55*Assumptions!$G$46*INDEX(Demand!J$9:J$1040, MATCH($C726, Demand!$B$9:$B$1040,0))</f>
        <v>116.86135416666666</v>
      </c>
      <c r="K726" s="175">
        <f>Assumptions!$G$55*Assumptions!$G$46*INDEX(Demand!K$9:K$1040, MATCH($C726, Demand!$B$9:$B$1040,0))</f>
        <v>119.80062499999998</v>
      </c>
      <c r="L726" s="175">
        <f>Assumptions!$G$55*Assumptions!$G$46*INDEX(Demand!L$9:L$1040, MATCH($C726, Demand!$B$9:$B$1040,0))</f>
        <v>122.73989583333331</v>
      </c>
      <c r="M726" s="175">
        <f>Assumptions!$G$55*Assumptions!$G$46*INDEX(Demand!M$9:M$1040, MATCH($C726, Demand!$B$9:$B$1040,0))</f>
        <v>124.36156249999998</v>
      </c>
      <c r="N726" s="175">
        <f>Assumptions!$G$55*Assumptions!$G$46*INDEX(Demand!N$9:N$1040, MATCH($C726, Demand!$B$9:$B$1040,0))</f>
        <v>124.36156249999998</v>
      </c>
      <c r="O726" s="175">
        <f>Assumptions!$G$55*Assumptions!$G$46*INDEX(Demand!O$9:O$1040, MATCH($C726, Demand!$B$9:$B$1040,0))</f>
        <v>124.36156249999998</v>
      </c>
      <c r="P726" s="175">
        <f>Assumptions!$G$55*Assumptions!$G$46*INDEX(Demand!P$9:P$1040, MATCH($C726, Demand!$B$9:$B$1040,0))</f>
        <v>124.36156249999998</v>
      </c>
      <c r="Q726" s="175">
        <f>Assumptions!$G$55*Assumptions!$G$46*INDEX(Demand!Q$9:Q$1040, MATCH($C726, Demand!$B$9:$B$1040,0))</f>
        <v>124.36156249999998</v>
      </c>
      <c r="R726" s="175">
        <f>Assumptions!$G$55*Assumptions!$G$46*INDEX(Demand!R$9:R$1040, MATCH($C726, Demand!$B$9:$B$1040,0))</f>
        <v>124.36156249999998</v>
      </c>
      <c r="S726" s="175">
        <f>Assumptions!$G$55*Assumptions!$G$46*INDEX(Demand!S$9:S$1040, MATCH($C726, Demand!$B$9:$B$1040,0))</f>
        <v>124.36156249999998</v>
      </c>
      <c r="T726" s="175">
        <f>Assumptions!$G$55*Assumptions!$G$46*INDEX(Demand!T$9:T$1040, MATCH($C726, Demand!$B$9:$B$1040,0))</f>
        <v>124.36156249999998</v>
      </c>
      <c r="U726" s="175">
        <f>Assumptions!$G$55*Assumptions!$G$46*INDEX(Demand!U$9:U$1040, MATCH($C726, Demand!$B$9:$B$1040,0))</f>
        <v>124.36156249999998</v>
      </c>
      <c r="V726" s="175">
        <f>Assumptions!$G$55*Assumptions!$G$46*INDEX(Demand!V$9:V$1040, MATCH($C726, Demand!$B$9:$B$1040,0))</f>
        <v>124.36156249999998</v>
      </c>
      <c r="W726" s="175">
        <f>Assumptions!$G$55*Assumptions!$G$46*INDEX(Demand!W$9:W$1040, MATCH($C726, Demand!$B$9:$B$1040,0))</f>
        <v>124.36156249999998</v>
      </c>
      <c r="X726" s="175">
        <f>Assumptions!$G$55*Assumptions!$G$46*INDEX(Demand!X$9:X$1040, MATCH($C726, Demand!$B$9:$B$1040,0))</f>
        <v>124.36156249999998</v>
      </c>
    </row>
    <row r="727" spans="2:24" s="1" customFormat="1" x14ac:dyDescent="0.2">
      <c r="B727" s="220">
        <f>'Span data'!B728</f>
        <v>10554676</v>
      </c>
      <c r="C727" s="169" t="str">
        <f>'Span data'!C728</f>
        <v>MRO008</v>
      </c>
      <c r="D727" s="162"/>
      <c r="E727" s="175">
        <f>Assumptions!$G$55*Assumptions!$G$46*INDEX(Demand!E$9:E$1040, MATCH($C727, Demand!$B$9:$B$1040,0))</f>
        <v>65.880208333333329</v>
      </c>
      <c r="F727" s="175">
        <f>Assumptions!$G$55*Assumptions!$G$46*INDEX(Demand!F$9:F$1040, MATCH($C727, Demand!$B$9:$B$1040,0))</f>
        <v>66.082916666666648</v>
      </c>
      <c r="G727" s="175">
        <f>Assumptions!$G$55*Assumptions!$G$46*INDEX(Demand!G$9:G$1040, MATCH($C727, Demand!$B$9:$B$1040,0))</f>
        <v>66.48833333333333</v>
      </c>
      <c r="H727" s="175">
        <f>Assumptions!$G$55*Assumptions!$G$46*INDEX(Demand!H$9:H$1040, MATCH($C727, Demand!$B$9:$B$1040,0))</f>
        <v>66.79239583333333</v>
      </c>
      <c r="I727" s="175">
        <f>Assumptions!$G$55*Assumptions!$G$46*INDEX(Demand!I$9:I$1040, MATCH($C727, Demand!$B$9:$B$1040,0))</f>
        <v>66.79239583333333</v>
      </c>
      <c r="J727" s="175">
        <f>Assumptions!$G$55*Assumptions!$G$46*INDEX(Demand!J$9:J$1040, MATCH($C727, Demand!$B$9:$B$1040,0))</f>
        <v>66.893749999999983</v>
      </c>
      <c r="K727" s="175">
        <f>Assumptions!$G$55*Assumptions!$G$46*INDEX(Demand!K$9:K$1040, MATCH($C727, Demand!$B$9:$B$1040,0))</f>
        <v>67.400520833333331</v>
      </c>
      <c r="L727" s="175">
        <f>Assumptions!$G$55*Assumptions!$G$46*INDEX(Demand!L$9:L$1040, MATCH($C727, Demand!$B$9:$B$1040,0))</f>
        <v>67.907291666666652</v>
      </c>
      <c r="M727" s="175">
        <f>Assumptions!$G$55*Assumptions!$G$46*INDEX(Demand!M$9:M$1040, MATCH($C727, Demand!$B$9:$B$1040,0))</f>
        <v>67.907291666666652</v>
      </c>
      <c r="N727" s="175">
        <f>Assumptions!$G$55*Assumptions!$G$46*INDEX(Demand!N$9:N$1040, MATCH($C727, Demand!$B$9:$B$1040,0))</f>
        <v>67.907291666666652</v>
      </c>
      <c r="O727" s="175">
        <f>Assumptions!$G$55*Assumptions!$G$46*INDEX(Demand!O$9:O$1040, MATCH($C727, Demand!$B$9:$B$1040,0))</f>
        <v>67.907291666666652</v>
      </c>
      <c r="P727" s="175">
        <f>Assumptions!$G$55*Assumptions!$G$46*INDEX(Demand!P$9:P$1040, MATCH($C727, Demand!$B$9:$B$1040,0))</f>
        <v>67.907291666666652</v>
      </c>
      <c r="Q727" s="175">
        <f>Assumptions!$G$55*Assumptions!$G$46*INDEX(Demand!Q$9:Q$1040, MATCH($C727, Demand!$B$9:$B$1040,0))</f>
        <v>67.907291666666652</v>
      </c>
      <c r="R727" s="175">
        <f>Assumptions!$G$55*Assumptions!$G$46*INDEX(Demand!R$9:R$1040, MATCH($C727, Demand!$B$9:$B$1040,0))</f>
        <v>67.907291666666652</v>
      </c>
      <c r="S727" s="175">
        <f>Assumptions!$G$55*Assumptions!$G$46*INDEX(Demand!S$9:S$1040, MATCH($C727, Demand!$B$9:$B$1040,0))</f>
        <v>67.907291666666652</v>
      </c>
      <c r="T727" s="175">
        <f>Assumptions!$G$55*Assumptions!$G$46*INDEX(Demand!T$9:T$1040, MATCH($C727, Demand!$B$9:$B$1040,0))</f>
        <v>67.907291666666652</v>
      </c>
      <c r="U727" s="175">
        <f>Assumptions!$G$55*Assumptions!$G$46*INDEX(Demand!U$9:U$1040, MATCH($C727, Demand!$B$9:$B$1040,0))</f>
        <v>67.907291666666652</v>
      </c>
      <c r="V727" s="175">
        <f>Assumptions!$G$55*Assumptions!$G$46*INDEX(Demand!V$9:V$1040, MATCH($C727, Demand!$B$9:$B$1040,0))</f>
        <v>67.907291666666652</v>
      </c>
      <c r="W727" s="175">
        <f>Assumptions!$G$55*Assumptions!$G$46*INDEX(Demand!W$9:W$1040, MATCH($C727, Demand!$B$9:$B$1040,0))</f>
        <v>67.907291666666652</v>
      </c>
      <c r="X727" s="175">
        <f>Assumptions!$G$55*Assumptions!$G$46*INDEX(Demand!X$9:X$1040, MATCH($C727, Demand!$B$9:$B$1040,0))</f>
        <v>67.907291666666652</v>
      </c>
    </row>
    <row r="728" spans="2:24" s="1" customFormat="1" x14ac:dyDescent="0.2">
      <c r="B728" s="220">
        <f>'Span data'!B729</f>
        <v>10554851</v>
      </c>
      <c r="C728" s="169" t="str">
        <f>'Span data'!C729</f>
        <v>ECA010</v>
      </c>
      <c r="D728" s="162"/>
      <c r="E728" s="175">
        <f>Assumptions!$G$55*Assumptions!$G$46*INDEX(Demand!E$9:E$1040, MATCH($C728, Demand!$B$9:$B$1040,0))</f>
        <v>81.387395833333329</v>
      </c>
      <c r="F728" s="175">
        <f>Assumptions!$G$55*Assumptions!$G$46*INDEX(Demand!F$9:F$1040, MATCH($C728, Demand!$B$9:$B$1040,0))</f>
        <v>81.792812499999997</v>
      </c>
      <c r="G728" s="175">
        <f>Assumptions!$G$55*Assumptions!$G$46*INDEX(Demand!G$9:G$1040, MATCH($C728, Demand!$B$9:$B$1040,0))</f>
        <v>82.907708333333332</v>
      </c>
      <c r="H728" s="175">
        <f>Assumptions!$G$55*Assumptions!$G$46*INDEX(Demand!H$9:H$1040, MATCH($C728, Demand!$B$9:$B$1040,0))</f>
        <v>83.515833333333333</v>
      </c>
      <c r="I728" s="175">
        <f>Assumptions!$G$55*Assumptions!$G$46*INDEX(Demand!I$9:I$1040, MATCH($C728, Demand!$B$9:$B$1040,0))</f>
        <v>83.81989583333332</v>
      </c>
      <c r="J728" s="175">
        <f>Assumptions!$G$55*Assumptions!$G$46*INDEX(Demand!J$9:J$1040, MATCH($C728, Demand!$B$9:$B$1040,0))</f>
        <v>84.326666666666668</v>
      </c>
      <c r="K728" s="175">
        <f>Assumptions!$G$55*Assumptions!$G$46*INDEX(Demand!K$9:K$1040, MATCH($C728, Demand!$B$9:$B$1040,0))</f>
        <v>85.542916666666656</v>
      </c>
      <c r="L728" s="175">
        <f>Assumptions!$G$55*Assumptions!$G$46*INDEX(Demand!L$9:L$1040, MATCH($C728, Demand!$B$9:$B$1040,0))</f>
        <v>87.164583333333326</v>
      </c>
      <c r="M728" s="175">
        <f>Assumptions!$G$55*Assumptions!$G$46*INDEX(Demand!M$9:M$1040, MATCH($C728, Demand!$B$9:$B$1040,0))</f>
        <v>87.468645833333341</v>
      </c>
      <c r="N728" s="175">
        <f>Assumptions!$G$55*Assumptions!$G$46*INDEX(Demand!N$9:N$1040, MATCH($C728, Demand!$B$9:$B$1040,0))</f>
        <v>87.468645833333341</v>
      </c>
      <c r="O728" s="175">
        <f>Assumptions!$G$55*Assumptions!$G$46*INDEX(Demand!O$9:O$1040, MATCH($C728, Demand!$B$9:$B$1040,0))</f>
        <v>87.468645833333341</v>
      </c>
      <c r="P728" s="175">
        <f>Assumptions!$G$55*Assumptions!$G$46*INDEX(Demand!P$9:P$1040, MATCH($C728, Demand!$B$9:$B$1040,0))</f>
        <v>87.468645833333341</v>
      </c>
      <c r="Q728" s="175">
        <f>Assumptions!$G$55*Assumptions!$G$46*INDEX(Demand!Q$9:Q$1040, MATCH($C728, Demand!$B$9:$B$1040,0))</f>
        <v>87.468645833333341</v>
      </c>
      <c r="R728" s="175">
        <f>Assumptions!$G$55*Assumptions!$G$46*INDEX(Demand!R$9:R$1040, MATCH($C728, Demand!$B$9:$B$1040,0))</f>
        <v>87.468645833333341</v>
      </c>
      <c r="S728" s="175">
        <f>Assumptions!$G$55*Assumptions!$G$46*INDEX(Demand!S$9:S$1040, MATCH($C728, Demand!$B$9:$B$1040,0))</f>
        <v>87.468645833333341</v>
      </c>
      <c r="T728" s="175">
        <f>Assumptions!$G$55*Assumptions!$G$46*INDEX(Demand!T$9:T$1040, MATCH($C728, Demand!$B$9:$B$1040,0))</f>
        <v>87.468645833333341</v>
      </c>
      <c r="U728" s="175">
        <f>Assumptions!$G$55*Assumptions!$G$46*INDEX(Demand!U$9:U$1040, MATCH($C728, Demand!$B$9:$B$1040,0))</f>
        <v>87.468645833333341</v>
      </c>
      <c r="V728" s="175">
        <f>Assumptions!$G$55*Assumptions!$G$46*INDEX(Demand!V$9:V$1040, MATCH($C728, Demand!$B$9:$B$1040,0))</f>
        <v>87.468645833333341</v>
      </c>
      <c r="W728" s="175">
        <f>Assumptions!$G$55*Assumptions!$G$46*INDEX(Demand!W$9:W$1040, MATCH($C728, Demand!$B$9:$B$1040,0))</f>
        <v>87.468645833333341</v>
      </c>
      <c r="X728" s="175">
        <f>Assumptions!$G$55*Assumptions!$G$46*INDEX(Demand!X$9:X$1040, MATCH($C728, Demand!$B$9:$B$1040,0))</f>
        <v>87.468645833333341</v>
      </c>
    </row>
    <row r="729" spans="2:24" s="1" customFormat="1" x14ac:dyDescent="0.2">
      <c r="B729" s="220">
        <f>'Span data'!B730</f>
        <v>10556318</v>
      </c>
      <c r="C729" s="169" t="str">
        <f>'Span data'!C730</f>
        <v>BMH003</v>
      </c>
      <c r="D729" s="162"/>
      <c r="E729" s="175">
        <f>Assumptions!$G$55*Assumptions!$G$46*INDEX(Demand!E$9:E$1040, MATCH($C729, Demand!$B$9:$B$1040,0))</f>
        <v>77.63729166666667</v>
      </c>
      <c r="F729" s="175">
        <f>Assumptions!$G$55*Assumptions!$G$46*INDEX(Demand!F$9:F$1040, MATCH($C729, Demand!$B$9:$B$1040,0))</f>
        <v>80.272499999999994</v>
      </c>
      <c r="G729" s="175">
        <f>Assumptions!$G$55*Assumptions!$G$46*INDEX(Demand!G$9:G$1040, MATCH($C729, Demand!$B$9:$B$1040,0))</f>
        <v>83.009062499999985</v>
      </c>
      <c r="H729" s="175">
        <f>Assumptions!$G$55*Assumptions!$G$46*INDEX(Demand!H$9:H$1040, MATCH($C729, Demand!$B$9:$B$1040,0))</f>
        <v>85.23885416666667</v>
      </c>
      <c r="I729" s="175">
        <f>Assumptions!$G$55*Assumptions!$G$46*INDEX(Demand!I$9:I$1040, MATCH($C729, Demand!$B$9:$B$1040,0))</f>
        <v>87.265937499999993</v>
      </c>
      <c r="J729" s="175">
        <f>Assumptions!$G$55*Assumptions!$G$46*INDEX(Demand!J$9:J$1040, MATCH($C729, Demand!$B$9:$B$1040,0))</f>
        <v>89.79979166666665</v>
      </c>
      <c r="K729" s="175">
        <f>Assumptions!$G$55*Assumptions!$G$46*INDEX(Demand!K$9:K$1040, MATCH($C729, Demand!$B$9:$B$1040,0))</f>
        <v>93.549895833333338</v>
      </c>
      <c r="L729" s="175">
        <f>Assumptions!$G$55*Assumptions!$G$46*INDEX(Demand!L$9:L$1040, MATCH($C729, Demand!$B$9:$B$1040,0))</f>
        <v>96.590520833333315</v>
      </c>
      <c r="M729" s="175">
        <f>Assumptions!$G$55*Assumptions!$G$46*INDEX(Demand!M$9:M$1040, MATCH($C729, Demand!$B$9:$B$1040,0))</f>
        <v>98.414895833333333</v>
      </c>
      <c r="N729" s="175">
        <f>Assumptions!$G$55*Assumptions!$G$46*INDEX(Demand!N$9:N$1040, MATCH($C729, Demand!$B$9:$B$1040,0))</f>
        <v>98.414895833333333</v>
      </c>
      <c r="O729" s="175">
        <f>Assumptions!$G$55*Assumptions!$G$46*INDEX(Demand!O$9:O$1040, MATCH($C729, Demand!$B$9:$B$1040,0))</f>
        <v>98.414895833333333</v>
      </c>
      <c r="P729" s="175">
        <f>Assumptions!$G$55*Assumptions!$G$46*INDEX(Demand!P$9:P$1040, MATCH($C729, Demand!$B$9:$B$1040,0))</f>
        <v>98.414895833333333</v>
      </c>
      <c r="Q729" s="175">
        <f>Assumptions!$G$55*Assumptions!$G$46*INDEX(Demand!Q$9:Q$1040, MATCH($C729, Demand!$B$9:$B$1040,0))</f>
        <v>98.414895833333333</v>
      </c>
      <c r="R729" s="175">
        <f>Assumptions!$G$55*Assumptions!$G$46*INDEX(Demand!R$9:R$1040, MATCH($C729, Demand!$B$9:$B$1040,0))</f>
        <v>98.414895833333333</v>
      </c>
      <c r="S729" s="175">
        <f>Assumptions!$G$55*Assumptions!$G$46*INDEX(Demand!S$9:S$1040, MATCH($C729, Demand!$B$9:$B$1040,0))</f>
        <v>98.414895833333333</v>
      </c>
      <c r="T729" s="175">
        <f>Assumptions!$G$55*Assumptions!$G$46*INDEX(Demand!T$9:T$1040, MATCH($C729, Demand!$B$9:$B$1040,0))</f>
        <v>98.414895833333333</v>
      </c>
      <c r="U729" s="175">
        <f>Assumptions!$G$55*Assumptions!$G$46*INDEX(Demand!U$9:U$1040, MATCH($C729, Demand!$B$9:$B$1040,0))</f>
        <v>98.414895833333333</v>
      </c>
      <c r="V729" s="175">
        <f>Assumptions!$G$55*Assumptions!$G$46*INDEX(Demand!V$9:V$1040, MATCH($C729, Demand!$B$9:$B$1040,0))</f>
        <v>98.414895833333333</v>
      </c>
      <c r="W729" s="175">
        <f>Assumptions!$G$55*Assumptions!$G$46*INDEX(Demand!W$9:W$1040, MATCH($C729, Demand!$B$9:$B$1040,0))</f>
        <v>98.414895833333333</v>
      </c>
      <c r="X729" s="175">
        <f>Assumptions!$G$55*Assumptions!$G$46*INDEX(Demand!X$9:X$1040, MATCH($C729, Demand!$B$9:$B$1040,0))</f>
        <v>98.414895833333333</v>
      </c>
    </row>
    <row r="730" spans="2:24" s="1" customFormat="1" x14ac:dyDescent="0.2">
      <c r="B730" s="220">
        <f>'Span data'!B731</f>
        <v>10571996</v>
      </c>
      <c r="C730" s="169" t="str">
        <f>'Span data'!C731</f>
        <v>FNS013</v>
      </c>
      <c r="D730" s="162"/>
      <c r="E730" s="175">
        <f>Assumptions!$G$55*Assumptions!$G$46*INDEX(Demand!E$9:E$1040, MATCH($C730, Demand!$B$9:$B$1040,0))</f>
        <v>115.84781249999999</v>
      </c>
      <c r="F730" s="175">
        <f>Assumptions!$G$55*Assumptions!$G$46*INDEX(Demand!F$9:F$1040, MATCH($C730, Demand!$B$9:$B$1040,0))</f>
        <v>118.17895833333331</v>
      </c>
      <c r="G730" s="175">
        <f>Assumptions!$G$55*Assumptions!$G$46*INDEX(Demand!G$9:G$1040, MATCH($C730, Demand!$B$9:$B$1040,0))</f>
        <v>120.81416666666667</v>
      </c>
      <c r="H730" s="175">
        <f>Assumptions!$G$55*Assumptions!$G$46*INDEX(Demand!H$9:H$1040, MATCH($C730, Demand!$B$9:$B$1040,0))</f>
        <v>123.65208333333332</v>
      </c>
      <c r="I730" s="175">
        <f>Assumptions!$G$55*Assumptions!$G$46*INDEX(Demand!I$9:I$1040, MATCH($C730, Demand!$B$9:$B$1040,0))</f>
        <v>126.0845833333333</v>
      </c>
      <c r="J730" s="175">
        <f>Assumptions!$G$55*Assumptions!$G$46*INDEX(Demand!J$9:J$1040, MATCH($C730, Demand!$B$9:$B$1040,0))</f>
        <v>128.61843749999997</v>
      </c>
      <c r="K730" s="175">
        <f>Assumptions!$G$55*Assumptions!$G$46*INDEX(Demand!K$9:K$1040, MATCH($C730, Demand!$B$9:$B$1040,0))</f>
        <v>131.86177083333331</v>
      </c>
      <c r="L730" s="175">
        <f>Assumptions!$G$55*Assumptions!$G$46*INDEX(Demand!L$9:L$1040, MATCH($C730, Demand!$B$9:$B$1040,0))</f>
        <v>135.71322916666665</v>
      </c>
      <c r="M730" s="175">
        <f>Assumptions!$G$55*Assumptions!$G$46*INDEX(Demand!M$9:M$1040, MATCH($C730, Demand!$B$9:$B$1040,0))</f>
        <v>139.15927083333332</v>
      </c>
      <c r="N730" s="175">
        <f>Assumptions!$G$55*Assumptions!$G$46*INDEX(Demand!N$9:N$1040, MATCH($C730, Demand!$B$9:$B$1040,0))</f>
        <v>139.15927083333332</v>
      </c>
      <c r="O730" s="175">
        <f>Assumptions!$G$55*Assumptions!$G$46*INDEX(Demand!O$9:O$1040, MATCH($C730, Demand!$B$9:$B$1040,0))</f>
        <v>139.15927083333332</v>
      </c>
      <c r="P730" s="175">
        <f>Assumptions!$G$55*Assumptions!$G$46*INDEX(Demand!P$9:P$1040, MATCH($C730, Demand!$B$9:$B$1040,0))</f>
        <v>139.15927083333332</v>
      </c>
      <c r="Q730" s="175">
        <f>Assumptions!$G$55*Assumptions!$G$46*INDEX(Demand!Q$9:Q$1040, MATCH($C730, Demand!$B$9:$B$1040,0))</f>
        <v>139.15927083333332</v>
      </c>
      <c r="R730" s="175">
        <f>Assumptions!$G$55*Assumptions!$G$46*INDEX(Demand!R$9:R$1040, MATCH($C730, Demand!$B$9:$B$1040,0))</f>
        <v>139.15927083333332</v>
      </c>
      <c r="S730" s="175">
        <f>Assumptions!$G$55*Assumptions!$G$46*INDEX(Demand!S$9:S$1040, MATCH($C730, Demand!$B$9:$B$1040,0))</f>
        <v>139.15927083333332</v>
      </c>
      <c r="T730" s="175">
        <f>Assumptions!$G$55*Assumptions!$G$46*INDEX(Demand!T$9:T$1040, MATCH($C730, Demand!$B$9:$B$1040,0))</f>
        <v>139.15927083333332</v>
      </c>
      <c r="U730" s="175">
        <f>Assumptions!$G$55*Assumptions!$G$46*INDEX(Demand!U$9:U$1040, MATCH($C730, Demand!$B$9:$B$1040,0))</f>
        <v>139.15927083333332</v>
      </c>
      <c r="V730" s="175">
        <f>Assumptions!$G$55*Assumptions!$G$46*INDEX(Demand!V$9:V$1040, MATCH($C730, Demand!$B$9:$B$1040,0))</f>
        <v>139.15927083333332</v>
      </c>
      <c r="W730" s="175">
        <f>Assumptions!$G$55*Assumptions!$G$46*INDEX(Demand!W$9:W$1040, MATCH($C730, Demand!$B$9:$B$1040,0))</f>
        <v>139.15927083333332</v>
      </c>
      <c r="X730" s="175">
        <f>Assumptions!$G$55*Assumptions!$G$46*INDEX(Demand!X$9:X$1040, MATCH($C730, Demand!$B$9:$B$1040,0))</f>
        <v>139.15927083333332</v>
      </c>
    </row>
    <row r="731" spans="2:24" s="1" customFormat="1" x14ac:dyDescent="0.2">
      <c r="B731" s="220">
        <f>'Span data'!B732</f>
        <v>10579356</v>
      </c>
      <c r="C731" s="169" t="str">
        <f>'Span data'!C732</f>
        <v>CRO021</v>
      </c>
      <c r="D731" s="162"/>
      <c r="E731" s="175">
        <f>Assumptions!$G$55*Assumptions!$G$46*INDEX(Demand!E$9:E$1040, MATCH($C731, Demand!$B$9:$B$1040,0))</f>
        <v>58.481354166666662</v>
      </c>
      <c r="F731" s="175">
        <f>Assumptions!$G$55*Assumptions!$G$46*INDEX(Demand!F$9:F$1040, MATCH($C731, Demand!$B$9:$B$1040,0))</f>
        <v>58.177291666666669</v>
      </c>
      <c r="G731" s="175">
        <f>Assumptions!$G$55*Assumptions!$G$46*INDEX(Demand!G$9:G$1040, MATCH($C731, Demand!$B$9:$B$1040,0))</f>
        <v>57.974583333333328</v>
      </c>
      <c r="H731" s="175">
        <f>Assumptions!$G$55*Assumptions!$G$46*INDEX(Demand!H$9:H$1040, MATCH($C731, Demand!$B$9:$B$1040,0))</f>
        <v>57.771874999999987</v>
      </c>
      <c r="I731" s="175">
        <f>Assumptions!$G$55*Assumptions!$G$46*INDEX(Demand!I$9:I$1040, MATCH($C731, Demand!$B$9:$B$1040,0))</f>
        <v>57.366458333333334</v>
      </c>
      <c r="J731" s="175">
        <f>Assumptions!$G$55*Assumptions!$G$46*INDEX(Demand!J$9:J$1040, MATCH($C731, Demand!$B$9:$B$1040,0))</f>
        <v>56.961041666666652</v>
      </c>
      <c r="K731" s="175">
        <f>Assumptions!$G$55*Assumptions!$G$46*INDEX(Demand!K$9:K$1040, MATCH($C731, Demand!$B$9:$B$1040,0))</f>
        <v>56.961041666666652</v>
      </c>
      <c r="L731" s="175">
        <f>Assumptions!$G$55*Assumptions!$G$46*INDEX(Demand!L$9:L$1040, MATCH($C731, Demand!$B$9:$B$1040,0))</f>
        <v>57.062395833333326</v>
      </c>
      <c r="M731" s="175">
        <f>Assumptions!$G$55*Assumptions!$G$46*INDEX(Demand!M$9:M$1040, MATCH($C731, Demand!$B$9:$B$1040,0))</f>
        <v>56.555624999999999</v>
      </c>
      <c r="N731" s="175">
        <f>Assumptions!$G$55*Assumptions!$G$46*INDEX(Demand!N$9:N$1040, MATCH($C731, Demand!$B$9:$B$1040,0))</f>
        <v>56.555624999999999</v>
      </c>
      <c r="O731" s="175">
        <f>Assumptions!$G$55*Assumptions!$G$46*INDEX(Demand!O$9:O$1040, MATCH($C731, Demand!$B$9:$B$1040,0))</f>
        <v>56.555624999999999</v>
      </c>
      <c r="P731" s="175">
        <f>Assumptions!$G$55*Assumptions!$G$46*INDEX(Demand!P$9:P$1040, MATCH($C731, Demand!$B$9:$B$1040,0))</f>
        <v>56.555624999999999</v>
      </c>
      <c r="Q731" s="175">
        <f>Assumptions!$G$55*Assumptions!$G$46*INDEX(Demand!Q$9:Q$1040, MATCH($C731, Demand!$B$9:$B$1040,0))</f>
        <v>56.555624999999999</v>
      </c>
      <c r="R731" s="175">
        <f>Assumptions!$G$55*Assumptions!$G$46*INDEX(Demand!R$9:R$1040, MATCH($C731, Demand!$B$9:$B$1040,0))</f>
        <v>56.555624999999999</v>
      </c>
      <c r="S731" s="175">
        <f>Assumptions!$G$55*Assumptions!$G$46*INDEX(Demand!S$9:S$1040, MATCH($C731, Demand!$B$9:$B$1040,0))</f>
        <v>56.555624999999999</v>
      </c>
      <c r="T731" s="175">
        <f>Assumptions!$G$55*Assumptions!$G$46*INDEX(Demand!T$9:T$1040, MATCH($C731, Demand!$B$9:$B$1040,0))</f>
        <v>56.555624999999999</v>
      </c>
      <c r="U731" s="175">
        <f>Assumptions!$G$55*Assumptions!$G$46*INDEX(Demand!U$9:U$1040, MATCH($C731, Demand!$B$9:$B$1040,0))</f>
        <v>56.555624999999999</v>
      </c>
      <c r="V731" s="175">
        <f>Assumptions!$G$55*Assumptions!$G$46*INDEX(Demand!V$9:V$1040, MATCH($C731, Demand!$B$9:$B$1040,0))</f>
        <v>56.555624999999999</v>
      </c>
      <c r="W731" s="175">
        <f>Assumptions!$G$55*Assumptions!$G$46*INDEX(Demand!W$9:W$1040, MATCH($C731, Demand!$B$9:$B$1040,0))</f>
        <v>56.555624999999999</v>
      </c>
      <c r="X731" s="175">
        <f>Assumptions!$G$55*Assumptions!$G$46*INDEX(Demand!X$9:X$1040, MATCH($C731, Demand!$B$9:$B$1040,0))</f>
        <v>56.555624999999999</v>
      </c>
    </row>
    <row r="732" spans="2:24" s="1" customFormat="1" x14ac:dyDescent="0.2">
      <c r="B732" s="220">
        <f>'Span data'!B733</f>
        <v>10579357</v>
      </c>
      <c r="C732" s="169" t="str">
        <f>'Span data'!C733</f>
        <v>CRO021</v>
      </c>
      <c r="D732" s="162"/>
      <c r="E732" s="175">
        <f>Assumptions!$G$55*Assumptions!$G$46*INDEX(Demand!E$9:E$1040, MATCH($C732, Demand!$B$9:$B$1040,0))</f>
        <v>58.481354166666662</v>
      </c>
      <c r="F732" s="175">
        <f>Assumptions!$G$55*Assumptions!$G$46*INDEX(Demand!F$9:F$1040, MATCH($C732, Demand!$B$9:$B$1040,0))</f>
        <v>58.177291666666669</v>
      </c>
      <c r="G732" s="175">
        <f>Assumptions!$G$55*Assumptions!$G$46*INDEX(Demand!G$9:G$1040, MATCH($C732, Demand!$B$9:$B$1040,0))</f>
        <v>57.974583333333328</v>
      </c>
      <c r="H732" s="175">
        <f>Assumptions!$G$55*Assumptions!$G$46*INDEX(Demand!H$9:H$1040, MATCH($C732, Demand!$B$9:$B$1040,0))</f>
        <v>57.771874999999987</v>
      </c>
      <c r="I732" s="175">
        <f>Assumptions!$G$55*Assumptions!$G$46*INDEX(Demand!I$9:I$1040, MATCH($C732, Demand!$B$9:$B$1040,0))</f>
        <v>57.366458333333334</v>
      </c>
      <c r="J732" s="175">
        <f>Assumptions!$G$55*Assumptions!$G$46*INDEX(Demand!J$9:J$1040, MATCH($C732, Demand!$B$9:$B$1040,0))</f>
        <v>56.961041666666652</v>
      </c>
      <c r="K732" s="175">
        <f>Assumptions!$G$55*Assumptions!$G$46*INDEX(Demand!K$9:K$1040, MATCH($C732, Demand!$B$9:$B$1040,0))</f>
        <v>56.961041666666652</v>
      </c>
      <c r="L732" s="175">
        <f>Assumptions!$G$55*Assumptions!$G$46*INDEX(Demand!L$9:L$1040, MATCH($C732, Demand!$B$9:$B$1040,0))</f>
        <v>57.062395833333326</v>
      </c>
      <c r="M732" s="175">
        <f>Assumptions!$G$55*Assumptions!$G$46*INDEX(Demand!M$9:M$1040, MATCH($C732, Demand!$B$9:$B$1040,0))</f>
        <v>56.555624999999999</v>
      </c>
      <c r="N732" s="175">
        <f>Assumptions!$G$55*Assumptions!$G$46*INDEX(Demand!N$9:N$1040, MATCH($C732, Demand!$B$9:$B$1040,0))</f>
        <v>56.555624999999999</v>
      </c>
      <c r="O732" s="175">
        <f>Assumptions!$G$55*Assumptions!$G$46*INDEX(Demand!O$9:O$1040, MATCH($C732, Demand!$B$9:$B$1040,0))</f>
        <v>56.555624999999999</v>
      </c>
      <c r="P732" s="175">
        <f>Assumptions!$G$55*Assumptions!$G$46*INDEX(Demand!P$9:P$1040, MATCH($C732, Demand!$B$9:$B$1040,0))</f>
        <v>56.555624999999999</v>
      </c>
      <c r="Q732" s="175">
        <f>Assumptions!$G$55*Assumptions!$G$46*INDEX(Demand!Q$9:Q$1040, MATCH($C732, Demand!$B$9:$B$1040,0))</f>
        <v>56.555624999999999</v>
      </c>
      <c r="R732" s="175">
        <f>Assumptions!$G$55*Assumptions!$G$46*INDEX(Demand!R$9:R$1040, MATCH($C732, Demand!$B$9:$B$1040,0))</f>
        <v>56.555624999999999</v>
      </c>
      <c r="S732" s="175">
        <f>Assumptions!$G$55*Assumptions!$G$46*INDEX(Demand!S$9:S$1040, MATCH($C732, Demand!$B$9:$B$1040,0))</f>
        <v>56.555624999999999</v>
      </c>
      <c r="T732" s="175">
        <f>Assumptions!$G$55*Assumptions!$G$46*INDEX(Demand!T$9:T$1040, MATCH($C732, Demand!$B$9:$B$1040,0))</f>
        <v>56.555624999999999</v>
      </c>
      <c r="U732" s="175">
        <f>Assumptions!$G$55*Assumptions!$G$46*INDEX(Demand!U$9:U$1040, MATCH($C732, Demand!$B$9:$B$1040,0))</f>
        <v>56.555624999999999</v>
      </c>
      <c r="V732" s="175">
        <f>Assumptions!$G$55*Assumptions!$G$46*INDEX(Demand!V$9:V$1040, MATCH($C732, Demand!$B$9:$B$1040,0))</f>
        <v>56.555624999999999</v>
      </c>
      <c r="W732" s="175">
        <f>Assumptions!$G$55*Assumptions!$G$46*INDEX(Demand!W$9:W$1040, MATCH($C732, Demand!$B$9:$B$1040,0))</f>
        <v>56.555624999999999</v>
      </c>
      <c r="X732" s="175">
        <f>Assumptions!$G$55*Assumptions!$G$46*INDEX(Demand!X$9:X$1040, MATCH($C732, Demand!$B$9:$B$1040,0))</f>
        <v>56.555624999999999</v>
      </c>
    </row>
    <row r="733" spans="2:24" s="1" customFormat="1" x14ac:dyDescent="0.2">
      <c r="B733" s="220">
        <f>'Span data'!B734</f>
        <v>10581766</v>
      </c>
      <c r="C733" s="169" t="str">
        <f>'Span data'!C734</f>
        <v>WMN013</v>
      </c>
      <c r="D733" s="162"/>
      <c r="E733" s="175">
        <f>Assumptions!$G$55*Assumptions!$G$46*INDEX(Demand!E$9:E$1040, MATCH($C733, Demand!$B$9:$B$1040,0))</f>
        <v>71.961458333333326</v>
      </c>
      <c r="F733" s="175">
        <f>Assumptions!$G$55*Assumptions!$G$46*INDEX(Demand!F$9:F$1040, MATCH($C733, Demand!$B$9:$B$1040,0))</f>
        <v>72.164166666666659</v>
      </c>
      <c r="G733" s="175">
        <f>Assumptions!$G$55*Assumptions!$G$46*INDEX(Demand!G$9:G$1040, MATCH($C733, Demand!$B$9:$B$1040,0))</f>
        <v>72.873645833333327</v>
      </c>
      <c r="H733" s="175">
        <f>Assumptions!$G$55*Assumptions!$G$46*INDEX(Demand!H$9:H$1040, MATCH($C733, Demand!$B$9:$B$1040,0))</f>
        <v>73.279062499999995</v>
      </c>
      <c r="I733" s="175">
        <f>Assumptions!$G$55*Assumptions!$G$46*INDEX(Demand!I$9:I$1040, MATCH($C733, Demand!$B$9:$B$1040,0))</f>
        <v>73.076354166666647</v>
      </c>
      <c r="J733" s="175">
        <f>Assumptions!$G$55*Assumptions!$G$46*INDEX(Demand!J$9:J$1040, MATCH($C733, Demand!$B$9:$B$1040,0))</f>
        <v>72.974999999999994</v>
      </c>
      <c r="K733" s="175">
        <f>Assumptions!$G$55*Assumptions!$G$46*INDEX(Demand!K$9:K$1040, MATCH($C733, Demand!$B$9:$B$1040,0))</f>
        <v>73.785833333333329</v>
      </c>
      <c r="L733" s="175">
        <f>Assumptions!$G$55*Assumptions!$G$46*INDEX(Demand!L$9:L$1040, MATCH($C733, Demand!$B$9:$B$1040,0))</f>
        <v>75.002083333333331</v>
      </c>
      <c r="M733" s="175">
        <f>Assumptions!$G$55*Assumptions!$G$46*INDEX(Demand!M$9:M$1040, MATCH($C733, Demand!$B$9:$B$1040,0))</f>
        <v>74.698020833333317</v>
      </c>
      <c r="N733" s="175">
        <f>Assumptions!$G$55*Assumptions!$G$46*INDEX(Demand!N$9:N$1040, MATCH($C733, Demand!$B$9:$B$1040,0))</f>
        <v>74.698020833333317</v>
      </c>
      <c r="O733" s="175">
        <f>Assumptions!$G$55*Assumptions!$G$46*INDEX(Demand!O$9:O$1040, MATCH($C733, Demand!$B$9:$B$1040,0))</f>
        <v>74.698020833333317</v>
      </c>
      <c r="P733" s="175">
        <f>Assumptions!$G$55*Assumptions!$G$46*INDEX(Demand!P$9:P$1040, MATCH($C733, Demand!$B$9:$B$1040,0))</f>
        <v>74.698020833333317</v>
      </c>
      <c r="Q733" s="175">
        <f>Assumptions!$G$55*Assumptions!$G$46*INDEX(Demand!Q$9:Q$1040, MATCH($C733, Demand!$B$9:$B$1040,0))</f>
        <v>74.698020833333317</v>
      </c>
      <c r="R733" s="175">
        <f>Assumptions!$G$55*Assumptions!$G$46*INDEX(Demand!R$9:R$1040, MATCH($C733, Demand!$B$9:$B$1040,0))</f>
        <v>74.698020833333317</v>
      </c>
      <c r="S733" s="175">
        <f>Assumptions!$G$55*Assumptions!$G$46*INDEX(Demand!S$9:S$1040, MATCH($C733, Demand!$B$9:$B$1040,0))</f>
        <v>74.698020833333317</v>
      </c>
      <c r="T733" s="175">
        <f>Assumptions!$G$55*Assumptions!$G$46*INDEX(Demand!T$9:T$1040, MATCH($C733, Demand!$B$9:$B$1040,0))</f>
        <v>74.698020833333317</v>
      </c>
      <c r="U733" s="175">
        <f>Assumptions!$G$55*Assumptions!$G$46*INDEX(Demand!U$9:U$1040, MATCH($C733, Demand!$B$9:$B$1040,0))</f>
        <v>74.698020833333317</v>
      </c>
      <c r="V733" s="175">
        <f>Assumptions!$G$55*Assumptions!$G$46*INDEX(Demand!V$9:V$1040, MATCH($C733, Demand!$B$9:$B$1040,0))</f>
        <v>74.698020833333317</v>
      </c>
      <c r="W733" s="175">
        <f>Assumptions!$G$55*Assumptions!$G$46*INDEX(Demand!W$9:W$1040, MATCH($C733, Demand!$B$9:$B$1040,0))</f>
        <v>74.698020833333317</v>
      </c>
      <c r="X733" s="175">
        <f>Assumptions!$G$55*Assumptions!$G$46*INDEX(Demand!X$9:X$1040, MATCH($C733, Demand!$B$9:$B$1040,0))</f>
        <v>74.698020833333317</v>
      </c>
    </row>
    <row r="734" spans="2:24" s="1" customFormat="1" x14ac:dyDescent="0.2">
      <c r="B734" s="93"/>
      <c r="C734" s="93"/>
      <c r="D734" s="93"/>
    </row>
    <row r="735" spans="2:24" s="1" customFormat="1" x14ac:dyDescent="0.2">
      <c r="B735" s="93"/>
      <c r="C735" s="93"/>
      <c r="D735" s="93"/>
    </row>
    <row r="736" spans="2:24" s="1" customFormat="1" x14ac:dyDescent="0.2"/>
    <row r="737" spans="5:5" s="1" customFormat="1" x14ac:dyDescent="0.2"/>
    <row r="738" spans="5:5" s="1" customFormat="1" x14ac:dyDescent="0.2"/>
    <row r="739" spans="5:5" s="1" customFormat="1" x14ac:dyDescent="0.2"/>
    <row r="740" spans="5:5" s="1" customFormat="1" x14ac:dyDescent="0.2"/>
    <row r="741" spans="5:5" s="1" customFormat="1" x14ac:dyDescent="0.2"/>
    <row r="742" spans="5:5" s="1" customFormat="1" x14ac:dyDescent="0.2"/>
    <row r="743" spans="5:5" s="1" customFormat="1" x14ac:dyDescent="0.2"/>
    <row r="744" spans="5:5" s="1" customFormat="1" x14ac:dyDescent="0.2"/>
    <row r="745" spans="5:5" x14ac:dyDescent="0.2">
      <c r="E745"/>
    </row>
    <row r="746" spans="5:5" x14ac:dyDescent="0.2">
      <c r="E746"/>
    </row>
    <row r="747" spans="5:5" x14ac:dyDescent="0.2">
      <c r="E747"/>
    </row>
    <row r="748" spans="5:5" x14ac:dyDescent="0.2">
      <c r="E748"/>
    </row>
    <row r="749" spans="5:5" x14ac:dyDescent="0.2">
      <c r="E749"/>
    </row>
    <row r="750" spans="5:5" x14ac:dyDescent="0.2">
      <c r="E750"/>
    </row>
    <row r="751" spans="5:5" x14ac:dyDescent="0.2">
      <c r="E751"/>
    </row>
    <row r="752" spans="5:5" x14ac:dyDescent="0.2">
      <c r="E752"/>
    </row>
  </sheetData>
  <pageMargins left="0.7" right="0.7" top="0.75" bottom="0.75" header="0.3" footer="0.3"/>
  <pageSetup paperSize="9"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C1E0FC-EF0F-4091-9E6C-65D4C53294DA}">
  <sheetPr codeName="Sheet13">
    <tabColor theme="5"/>
  </sheetPr>
  <dimension ref="A1:EN128"/>
  <sheetViews>
    <sheetView showGridLines="0" zoomScale="85" zoomScaleNormal="85" workbookViewId="0">
      <pane xSplit="4" ySplit="8" topLeftCell="E9" activePane="bottomRight" state="frozen"/>
      <selection pane="topRight" activeCell="D1" sqref="D1"/>
      <selection pane="bottomLeft" activeCell="A9" sqref="A9"/>
      <selection pane="bottomRight" activeCell="E9" sqref="E9"/>
    </sheetView>
  </sheetViews>
  <sheetFormatPr defaultColWidth="8" defaultRowHeight="12.75" x14ac:dyDescent="0.2"/>
  <cols>
    <col min="1" max="1" width="2.625" style="1" customWidth="1"/>
    <col min="2" max="2" width="10.75" style="1" customWidth="1"/>
    <col min="3" max="3" width="7" style="1" customWidth="1"/>
    <col min="4" max="4" width="9.25" style="1" customWidth="1"/>
    <col min="5" max="6" width="11" style="1" customWidth="1"/>
    <col min="7" max="8" width="10.875" style="1" customWidth="1"/>
    <col min="9" max="9" width="2.5" style="1" customWidth="1"/>
    <col min="10" max="11" width="11.375" style="1" customWidth="1"/>
    <col min="12" max="32" width="8" style="1"/>
    <col min="33" max="33" width="9.875" style="1" bestFit="1" customWidth="1"/>
    <col min="34" max="53" width="12" style="1" customWidth="1"/>
    <col min="54" max="54" width="9.875" style="1" customWidth="1"/>
    <col min="55" max="74" width="12" style="1" customWidth="1"/>
    <col min="75" max="75" width="9.875" style="1" customWidth="1"/>
    <col min="76" max="95" width="12" style="1" customWidth="1"/>
    <col min="96" max="96" width="8" style="1"/>
    <col min="97" max="97" width="16.375" style="1" bestFit="1" customWidth="1"/>
    <col min="98" max="116" width="13.5" style="1" bestFit="1" customWidth="1"/>
    <col min="118" max="118" width="13.375" style="1" customWidth="1"/>
    <col min="119" max="119" width="2.5" style="1" customWidth="1"/>
    <col min="120" max="120" width="11.5" style="1" customWidth="1"/>
    <col min="121" max="121" width="13.75" style="1" customWidth="1"/>
    <col min="122" max="122" width="2.5" style="1" customWidth="1"/>
    <col min="123" max="123" width="13.875" style="1" customWidth="1"/>
    <col min="124" max="124" width="10.375" style="1" customWidth="1"/>
    <col min="125" max="125" width="8" style="1"/>
    <col min="126" max="126" width="10.375" style="1" customWidth="1"/>
    <col min="127" max="16384" width="8" style="1"/>
  </cols>
  <sheetData>
    <row r="1" spans="1:144" ht="18.75" x14ac:dyDescent="0.3">
      <c r="A1" s="14" t="str">
        <f>bus</f>
        <v>Powercor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</row>
    <row r="2" spans="1:144" ht="18.75" x14ac:dyDescent="0.3">
      <c r="A2" s="46" t="str">
        <f>proj</f>
        <v>Lines flood resilience program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</row>
    <row r="3" spans="1:144" ht="18.75" x14ac:dyDescent="0.3">
      <c r="A3" s="5"/>
      <c r="B3" s="6"/>
      <c r="D3" s="6"/>
      <c r="E3" s="6"/>
      <c r="F3" s="6"/>
      <c r="G3" s="6"/>
      <c r="H3" s="6"/>
      <c r="DS3" s="176"/>
      <c r="DU3" s="2"/>
      <c r="DV3" s="188"/>
    </row>
    <row r="4" spans="1:144" ht="15.75" x14ac:dyDescent="0.25">
      <c r="A4" s="5"/>
      <c r="B4" s="229" t="s">
        <v>1422</v>
      </c>
      <c r="C4" s="229"/>
      <c r="D4" s="229"/>
      <c r="E4" s="229"/>
      <c r="F4" s="238" cm="1">
        <f t="array" ref="F4">SUMPRODUCT((F$9:F$116)*($DT$9:$DT$116))</f>
        <v>483</v>
      </c>
      <c r="G4" s="238" cm="1">
        <f t="array" ref="G4">SUMPRODUCT((G$9:G$116)*($DT$9:$DT$116))</f>
        <v>507</v>
      </c>
      <c r="H4" s="238" cm="1">
        <f t="array" ref="H4">SUMPRODUCT((H$9:H$116)*($DT$9:$DT$116))</f>
        <v>328</v>
      </c>
      <c r="I4" s="230"/>
      <c r="J4" s="230"/>
      <c r="K4" s="230"/>
      <c r="L4" s="230"/>
      <c r="M4" s="230"/>
      <c r="N4" s="230"/>
      <c r="O4" s="230"/>
      <c r="P4" s="230"/>
      <c r="Q4" s="230"/>
      <c r="R4" s="230"/>
      <c r="S4" s="230"/>
      <c r="T4" s="230"/>
      <c r="U4" s="230"/>
      <c r="V4" s="230"/>
      <c r="W4" s="230"/>
      <c r="X4" s="230"/>
      <c r="Y4" s="230"/>
      <c r="Z4" s="230"/>
      <c r="AA4" s="230"/>
      <c r="AB4" s="230"/>
      <c r="AC4" s="230"/>
      <c r="AD4" s="230"/>
      <c r="AE4" s="230"/>
      <c r="AF4" s="230"/>
      <c r="AG4" s="230"/>
      <c r="AH4" s="230"/>
      <c r="AI4" s="230"/>
      <c r="AJ4" s="230"/>
      <c r="AK4" s="230"/>
      <c r="AL4" s="230"/>
      <c r="AM4" s="230"/>
      <c r="AN4" s="230"/>
      <c r="AO4" s="230"/>
      <c r="AP4" s="230"/>
      <c r="AQ4" s="230"/>
      <c r="AR4" s="230"/>
      <c r="AS4" s="230"/>
      <c r="AT4" s="230"/>
      <c r="AU4" s="230"/>
      <c r="AV4" s="230"/>
      <c r="AW4" s="230"/>
      <c r="AX4" s="230"/>
      <c r="AY4" s="230"/>
      <c r="AZ4" s="230"/>
      <c r="BA4" s="230"/>
      <c r="BB4" s="230"/>
      <c r="BC4" s="230"/>
      <c r="BD4" s="230"/>
      <c r="BE4" s="230"/>
      <c r="BF4" s="230"/>
      <c r="BG4" s="230"/>
      <c r="BH4" s="230"/>
      <c r="BI4" s="230"/>
      <c r="BJ4" s="230"/>
      <c r="BK4" s="230"/>
      <c r="BL4" s="230"/>
      <c r="BM4" s="230"/>
      <c r="BN4" s="230"/>
      <c r="BO4" s="230"/>
      <c r="BP4" s="230"/>
      <c r="BQ4" s="230"/>
      <c r="BR4" s="230"/>
      <c r="BS4" s="230"/>
      <c r="BT4" s="230"/>
      <c r="BU4" s="230"/>
      <c r="BV4" s="230"/>
      <c r="BW4" s="230"/>
      <c r="BX4" s="230"/>
      <c r="BY4" s="230"/>
      <c r="BZ4" s="230"/>
      <c r="CA4" s="230"/>
      <c r="CB4" s="230"/>
      <c r="CC4" s="230"/>
      <c r="CD4" s="230"/>
      <c r="CE4" s="230"/>
      <c r="CF4" s="230"/>
      <c r="CG4" s="230"/>
      <c r="CH4" s="230"/>
      <c r="CI4" s="230"/>
      <c r="CJ4" s="230"/>
      <c r="CK4" s="230"/>
      <c r="CL4" s="230"/>
      <c r="CM4" s="230"/>
      <c r="CN4" s="230"/>
      <c r="CO4" s="230"/>
      <c r="CP4" s="230"/>
      <c r="CQ4" s="230"/>
      <c r="CR4" s="230"/>
      <c r="CS4" s="230"/>
      <c r="CT4" s="230"/>
      <c r="CU4" s="230"/>
      <c r="CV4" s="230"/>
      <c r="CW4" s="230"/>
      <c r="CX4" s="230"/>
      <c r="CY4" s="230"/>
      <c r="CZ4" s="230"/>
      <c r="DA4" s="230"/>
      <c r="DB4" s="230"/>
      <c r="DC4" s="230"/>
      <c r="DD4" s="230"/>
      <c r="DE4" s="230"/>
      <c r="DF4" s="230"/>
      <c r="DG4" s="230"/>
      <c r="DH4" s="230"/>
      <c r="DI4" s="230"/>
      <c r="DJ4" s="230"/>
      <c r="DK4" s="230"/>
      <c r="DL4" s="230"/>
      <c r="DM4" s="229"/>
      <c r="DN4" s="231" cm="1">
        <f t="array" ref="DN4">SUMPRODUCT((DN$9:DN$116)*($DT$9:$DT$116))</f>
        <v>73057964.144244984</v>
      </c>
      <c r="DO4" s="230"/>
      <c r="DP4" s="231" cm="1">
        <f t="array" ref="DP4">SUMPRODUCT((DP$9:DP$116)*($DT$9:$DT$116))</f>
        <v>18629179.584930424</v>
      </c>
      <c r="DQ4" s="231" cm="1">
        <f t="array" ref="DQ4">SUMPRODUCT((DQ$9:DQ$116)*($DT$9:$DT$116))</f>
        <v>-10798229.359312844</v>
      </c>
      <c r="DR4" s="230"/>
      <c r="DS4" s="231" cm="1">
        <f t="array" ref="DS4">SUMPRODUCT((DS$9:DS$116)*($DT$9:$DT$116))</f>
        <v>62259734.784932129</v>
      </c>
      <c r="DT4" s="238" cm="1">
        <f t="array" ref="DT4">SUMPRODUCT(1*($DT$9:$DT$116=TRUE))</f>
        <v>100</v>
      </c>
      <c r="DU4" s="2"/>
      <c r="DV4" s="188"/>
    </row>
    <row r="5" spans="1:144" ht="18.75" x14ac:dyDescent="0.3">
      <c r="A5" s="5"/>
      <c r="B5"/>
      <c r="C5"/>
      <c r="D5"/>
      <c r="E5"/>
      <c r="F5" s="6"/>
      <c r="G5" s="6"/>
      <c r="H5" s="6"/>
      <c r="DN5" s="199"/>
      <c r="DP5" s="199"/>
      <c r="DQ5" s="199"/>
      <c r="DS5" s="199"/>
    </row>
    <row r="6" spans="1:144" x14ac:dyDescent="0.2">
      <c r="A6" s="232"/>
      <c r="B6" s="264" t="s">
        <v>1333</v>
      </c>
      <c r="C6" s="265" t="s">
        <v>73</v>
      </c>
      <c r="D6" s="265" t="s">
        <v>1463</v>
      </c>
      <c r="E6" s="265" t="s">
        <v>1460</v>
      </c>
      <c r="F6" s="265" t="s">
        <v>1459</v>
      </c>
      <c r="G6" s="265" t="s">
        <v>1456</v>
      </c>
      <c r="H6" s="265" t="s">
        <v>1456</v>
      </c>
      <c r="I6" s="232"/>
      <c r="J6" s="265" t="s">
        <v>727</v>
      </c>
      <c r="K6" s="265" t="s">
        <v>1469</v>
      </c>
      <c r="L6" s="232"/>
      <c r="M6" s="232"/>
      <c r="N6" s="232"/>
      <c r="O6" s="232"/>
      <c r="P6" s="232"/>
      <c r="Q6" s="232"/>
      <c r="R6" s="232"/>
      <c r="S6" s="232"/>
      <c r="T6" s="232"/>
      <c r="U6" s="232"/>
      <c r="V6" s="232"/>
      <c r="W6" s="232"/>
      <c r="X6" s="232"/>
      <c r="Y6" s="232"/>
      <c r="Z6" s="232"/>
      <c r="AA6" s="232"/>
      <c r="AB6" s="232"/>
      <c r="AC6" s="232"/>
      <c r="AD6" s="232"/>
      <c r="AE6" s="232"/>
      <c r="AF6" s="232"/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232"/>
      <c r="AS6" s="232"/>
      <c r="AT6" s="232"/>
      <c r="AU6" s="232"/>
      <c r="AV6" s="232"/>
      <c r="AW6" s="232"/>
      <c r="AX6" s="232"/>
      <c r="AY6" s="232"/>
      <c r="AZ6" s="232"/>
      <c r="BA6" s="232"/>
      <c r="BB6" s="232"/>
      <c r="BC6" s="232"/>
      <c r="BD6" s="232"/>
      <c r="BE6" s="232"/>
      <c r="BF6" s="232"/>
      <c r="BG6" s="232"/>
      <c r="BH6" s="232"/>
      <c r="BI6" s="232"/>
      <c r="BJ6" s="232"/>
      <c r="BK6" s="232"/>
      <c r="BL6" s="232"/>
      <c r="BM6" s="232"/>
      <c r="BN6" s="232"/>
      <c r="BO6" s="232"/>
      <c r="BP6" s="232"/>
      <c r="BQ6" s="232"/>
      <c r="BR6" s="232"/>
      <c r="BS6" s="232"/>
      <c r="BT6" s="232"/>
      <c r="BU6" s="232"/>
      <c r="BV6" s="232"/>
      <c r="BW6" s="232"/>
      <c r="BX6" s="232"/>
      <c r="BY6" s="232"/>
      <c r="BZ6" s="232"/>
      <c r="CA6" s="232"/>
      <c r="CB6" s="232"/>
      <c r="CC6" s="232"/>
      <c r="CD6" s="232"/>
      <c r="CE6" s="232"/>
      <c r="CF6" s="232"/>
      <c r="CG6" s="232"/>
      <c r="CH6" s="232"/>
      <c r="CI6" s="232"/>
      <c r="CJ6" s="232"/>
      <c r="CK6" s="232"/>
      <c r="CL6" s="232"/>
      <c r="CM6" s="232"/>
      <c r="CN6" s="232"/>
      <c r="CO6" s="232"/>
      <c r="CP6" s="232"/>
      <c r="CQ6" s="232"/>
      <c r="CR6" s="232"/>
      <c r="CS6" s="232"/>
      <c r="CT6" s="232"/>
      <c r="CU6" s="232"/>
      <c r="CV6" s="232"/>
      <c r="CW6" s="232"/>
      <c r="CX6" s="232"/>
      <c r="CY6" s="232"/>
      <c r="CZ6" s="232"/>
      <c r="DA6" s="232"/>
      <c r="DB6" s="232"/>
      <c r="DC6" s="232"/>
      <c r="DD6" s="232"/>
      <c r="DE6" s="232"/>
      <c r="DF6" s="232"/>
      <c r="DG6" s="232"/>
      <c r="DH6" s="232"/>
      <c r="DI6" s="232"/>
      <c r="DJ6" s="232"/>
      <c r="DK6" s="232"/>
      <c r="DL6" s="232"/>
      <c r="DM6" s="233"/>
      <c r="DN6" s="234" t="s">
        <v>86</v>
      </c>
      <c r="DO6" s="235"/>
      <c r="DP6" s="234" t="s">
        <v>86</v>
      </c>
      <c r="DQ6" s="234" t="s">
        <v>86</v>
      </c>
      <c r="DR6" s="235"/>
      <c r="DS6" s="234" t="s">
        <v>86</v>
      </c>
      <c r="DT6" s="234" t="s">
        <v>86</v>
      </c>
      <c r="DU6" s="232"/>
      <c r="DV6" s="232"/>
      <c r="DW6" s="232"/>
      <c r="DX6" s="232"/>
      <c r="DY6" s="232"/>
      <c r="DZ6" s="232"/>
      <c r="EA6" s="232"/>
      <c r="EB6" s="232"/>
      <c r="EC6" s="232"/>
      <c r="ED6" s="232"/>
      <c r="EE6" s="232"/>
      <c r="EF6" s="232"/>
      <c r="EG6" s="232"/>
      <c r="EH6" s="232"/>
      <c r="EI6" s="232"/>
      <c r="EJ6" s="232"/>
      <c r="EK6" s="232"/>
      <c r="EL6" s="232"/>
      <c r="EM6" s="232"/>
      <c r="EN6" s="232"/>
    </row>
    <row r="7" spans="1:144" x14ac:dyDescent="0.2">
      <c r="A7" s="232"/>
      <c r="B7" s="264"/>
      <c r="C7" s="265"/>
      <c r="D7" s="265" t="s">
        <v>1464</v>
      </c>
      <c r="E7" s="265" t="s">
        <v>1461</v>
      </c>
      <c r="F7" s="265" t="s">
        <v>1465</v>
      </c>
      <c r="G7" s="265" t="s">
        <v>1457</v>
      </c>
      <c r="H7" s="265" t="s">
        <v>1458</v>
      </c>
      <c r="I7" s="232"/>
      <c r="J7" s="277"/>
      <c r="K7" s="277" t="s">
        <v>1468</v>
      </c>
      <c r="L7" s="232"/>
      <c r="M7" s="262" t="s">
        <v>1382</v>
      </c>
      <c r="N7" s="262"/>
      <c r="O7" s="262"/>
      <c r="P7" s="262"/>
      <c r="Q7" s="262"/>
      <c r="R7" s="262"/>
      <c r="S7" s="262"/>
      <c r="T7" s="262"/>
      <c r="U7" s="262"/>
      <c r="V7" s="262"/>
      <c r="W7" s="262"/>
      <c r="X7" s="262"/>
      <c r="Y7" s="262"/>
      <c r="Z7" s="262"/>
      <c r="AA7" s="262"/>
      <c r="AB7" s="262"/>
      <c r="AC7" s="262"/>
      <c r="AD7" s="262"/>
      <c r="AE7" s="262"/>
      <c r="AF7" s="262"/>
      <c r="AG7" s="232"/>
      <c r="AH7" s="262" t="s">
        <v>1391</v>
      </c>
      <c r="AI7" s="262"/>
      <c r="AJ7" s="262"/>
      <c r="AK7" s="262"/>
      <c r="AL7" s="262"/>
      <c r="AM7" s="262"/>
      <c r="AN7" s="262"/>
      <c r="AO7" s="262"/>
      <c r="AP7" s="262"/>
      <c r="AQ7" s="262"/>
      <c r="AR7" s="262"/>
      <c r="AS7" s="262"/>
      <c r="AT7" s="262"/>
      <c r="AU7" s="262"/>
      <c r="AV7" s="262"/>
      <c r="AW7" s="262"/>
      <c r="AX7" s="262"/>
      <c r="AY7" s="262"/>
      <c r="AZ7" s="262"/>
      <c r="BA7" s="262"/>
      <c r="BB7" s="232"/>
      <c r="BC7" s="262" t="s">
        <v>1392</v>
      </c>
      <c r="BD7" s="262"/>
      <c r="BE7" s="262"/>
      <c r="BF7" s="262"/>
      <c r="BG7" s="262"/>
      <c r="BH7" s="262"/>
      <c r="BI7" s="262"/>
      <c r="BJ7" s="262"/>
      <c r="BK7" s="262"/>
      <c r="BL7" s="262"/>
      <c r="BM7" s="262"/>
      <c r="BN7" s="262"/>
      <c r="BO7" s="262"/>
      <c r="BP7" s="262"/>
      <c r="BQ7" s="262"/>
      <c r="BR7" s="262"/>
      <c r="BS7" s="262"/>
      <c r="BT7" s="262"/>
      <c r="BU7" s="262"/>
      <c r="BV7" s="262"/>
      <c r="BW7" s="232"/>
      <c r="BX7" s="262" t="s">
        <v>1393</v>
      </c>
      <c r="BY7" s="262"/>
      <c r="BZ7" s="262"/>
      <c r="CA7" s="262"/>
      <c r="CB7" s="262"/>
      <c r="CC7" s="262"/>
      <c r="CD7" s="262"/>
      <c r="CE7" s="262"/>
      <c r="CF7" s="262"/>
      <c r="CG7" s="262"/>
      <c r="CH7" s="262"/>
      <c r="CI7" s="262"/>
      <c r="CJ7" s="262"/>
      <c r="CK7" s="262"/>
      <c r="CL7" s="262"/>
      <c r="CM7" s="262"/>
      <c r="CN7" s="262"/>
      <c r="CO7" s="262"/>
      <c r="CP7" s="262"/>
      <c r="CQ7" s="262"/>
      <c r="CR7" s="232"/>
      <c r="CS7" s="262" t="s">
        <v>1394</v>
      </c>
      <c r="CT7" s="262"/>
      <c r="CU7" s="262"/>
      <c r="CV7" s="262"/>
      <c r="CW7" s="262"/>
      <c r="CX7" s="262"/>
      <c r="CY7" s="262"/>
      <c r="CZ7" s="262"/>
      <c r="DA7" s="262"/>
      <c r="DB7" s="262"/>
      <c r="DC7" s="262"/>
      <c r="DD7" s="262"/>
      <c r="DE7" s="262"/>
      <c r="DF7" s="262"/>
      <c r="DG7" s="262"/>
      <c r="DH7" s="262"/>
      <c r="DI7" s="262"/>
      <c r="DJ7" s="262"/>
      <c r="DK7" s="262"/>
      <c r="DL7" s="262"/>
      <c r="DM7" s="233"/>
      <c r="DN7" s="234" t="s">
        <v>1413</v>
      </c>
      <c r="DO7" s="235"/>
      <c r="DP7" s="234" t="s">
        <v>1453</v>
      </c>
      <c r="DQ7" s="234" t="s">
        <v>1448</v>
      </c>
      <c r="DR7" s="235"/>
      <c r="DS7" s="234" t="s">
        <v>1450</v>
      </c>
      <c r="DT7" s="234" t="s">
        <v>1419</v>
      </c>
      <c r="DU7" s="232"/>
      <c r="DV7" s="232"/>
      <c r="DW7" s="232"/>
      <c r="DX7" s="232"/>
      <c r="DY7" s="232"/>
      <c r="DZ7" s="232"/>
      <c r="EA7" s="232"/>
      <c r="EB7" s="232"/>
      <c r="EC7" s="232"/>
      <c r="ED7" s="232"/>
      <c r="EE7" s="232"/>
      <c r="EF7" s="232"/>
      <c r="EG7" s="232"/>
      <c r="EH7" s="232"/>
      <c r="EI7" s="232"/>
      <c r="EJ7" s="232"/>
      <c r="EK7" s="232"/>
      <c r="EL7" s="232"/>
      <c r="EM7" s="232"/>
      <c r="EN7" s="232"/>
    </row>
    <row r="8" spans="1:144" s="114" customFormat="1" x14ac:dyDescent="0.2">
      <c r="A8" s="263"/>
      <c r="B8" s="264"/>
      <c r="C8" s="265"/>
      <c r="D8" s="265"/>
      <c r="E8" s="265" t="s">
        <v>1462</v>
      </c>
      <c r="F8" s="265" t="s">
        <v>1455</v>
      </c>
      <c r="G8" s="265"/>
      <c r="H8" s="265"/>
      <c r="I8" s="263"/>
      <c r="J8" s="277" t="s">
        <v>1454</v>
      </c>
      <c r="K8" s="277" t="s">
        <v>1454</v>
      </c>
      <c r="L8" s="263"/>
      <c r="M8" s="211" t="s">
        <v>48</v>
      </c>
      <c r="N8" s="211" t="s">
        <v>49</v>
      </c>
      <c r="O8" s="211" t="s">
        <v>50</v>
      </c>
      <c r="P8" s="211" t="s">
        <v>51</v>
      </c>
      <c r="Q8" s="211" t="s">
        <v>52</v>
      </c>
      <c r="R8" s="211" t="s">
        <v>53</v>
      </c>
      <c r="S8" s="211" t="s">
        <v>729</v>
      </c>
      <c r="T8" s="211" t="s">
        <v>730</v>
      </c>
      <c r="U8" s="211" t="s">
        <v>731</v>
      </c>
      <c r="V8" s="211" t="s">
        <v>732</v>
      </c>
      <c r="W8" s="211" t="s">
        <v>733</v>
      </c>
      <c r="X8" s="211" t="s">
        <v>734</v>
      </c>
      <c r="Y8" s="211" t="s">
        <v>735</v>
      </c>
      <c r="Z8" s="211" t="s">
        <v>736</v>
      </c>
      <c r="AA8" s="211" t="s">
        <v>737</v>
      </c>
      <c r="AB8" s="211" t="s">
        <v>738</v>
      </c>
      <c r="AC8" s="211" t="s">
        <v>739</v>
      </c>
      <c r="AD8" s="211" t="s">
        <v>740</v>
      </c>
      <c r="AE8" s="211" t="s">
        <v>741</v>
      </c>
      <c r="AF8" s="211" t="s">
        <v>1397</v>
      </c>
      <c r="AG8" s="263"/>
      <c r="AH8" s="211" t="str">
        <f>M8</f>
        <v>2026-27</v>
      </c>
      <c r="AI8" s="211" t="str">
        <f t="shared" ref="AI8:BA8" si="0">N8</f>
        <v>2027-28</v>
      </c>
      <c r="AJ8" s="211" t="str">
        <f t="shared" si="0"/>
        <v>2028-29</v>
      </c>
      <c r="AK8" s="211" t="str">
        <f t="shared" si="0"/>
        <v>2029-30</v>
      </c>
      <c r="AL8" s="211" t="str">
        <f t="shared" si="0"/>
        <v>2030-31</v>
      </c>
      <c r="AM8" s="211" t="str">
        <f t="shared" si="0"/>
        <v>2031-32</v>
      </c>
      <c r="AN8" s="211" t="str">
        <f t="shared" si="0"/>
        <v>2032-33</v>
      </c>
      <c r="AO8" s="211" t="str">
        <f t="shared" si="0"/>
        <v>2033-34</v>
      </c>
      <c r="AP8" s="211" t="str">
        <f t="shared" si="0"/>
        <v>2034-35</v>
      </c>
      <c r="AQ8" s="211" t="str">
        <f t="shared" si="0"/>
        <v>2035-36</v>
      </c>
      <c r="AR8" s="211" t="str">
        <f t="shared" si="0"/>
        <v>2036-37</v>
      </c>
      <c r="AS8" s="211" t="str">
        <f t="shared" si="0"/>
        <v>2037-38</v>
      </c>
      <c r="AT8" s="211" t="str">
        <f t="shared" si="0"/>
        <v>2038-39</v>
      </c>
      <c r="AU8" s="211" t="str">
        <f t="shared" si="0"/>
        <v>2039-40</v>
      </c>
      <c r="AV8" s="211" t="str">
        <f t="shared" si="0"/>
        <v>2040-41</v>
      </c>
      <c r="AW8" s="211" t="str">
        <f t="shared" si="0"/>
        <v>2041-42</v>
      </c>
      <c r="AX8" s="211" t="str">
        <f t="shared" si="0"/>
        <v>2042-43</v>
      </c>
      <c r="AY8" s="211" t="str">
        <f t="shared" si="0"/>
        <v>2043-44</v>
      </c>
      <c r="AZ8" s="211" t="str">
        <f t="shared" si="0"/>
        <v>2044-45</v>
      </c>
      <c r="BA8" s="211" t="str">
        <f t="shared" si="0"/>
        <v>2045-46</v>
      </c>
      <c r="BB8" s="263"/>
      <c r="BC8" s="211" t="str">
        <f>M8</f>
        <v>2026-27</v>
      </c>
      <c r="BD8" s="211" t="str">
        <f t="shared" ref="BD8:BV8" si="1">N8</f>
        <v>2027-28</v>
      </c>
      <c r="BE8" s="211" t="str">
        <f t="shared" si="1"/>
        <v>2028-29</v>
      </c>
      <c r="BF8" s="211" t="str">
        <f t="shared" si="1"/>
        <v>2029-30</v>
      </c>
      <c r="BG8" s="211" t="str">
        <f t="shared" si="1"/>
        <v>2030-31</v>
      </c>
      <c r="BH8" s="211" t="str">
        <f t="shared" si="1"/>
        <v>2031-32</v>
      </c>
      <c r="BI8" s="211" t="str">
        <f t="shared" si="1"/>
        <v>2032-33</v>
      </c>
      <c r="BJ8" s="211" t="str">
        <f t="shared" si="1"/>
        <v>2033-34</v>
      </c>
      <c r="BK8" s="211" t="str">
        <f t="shared" si="1"/>
        <v>2034-35</v>
      </c>
      <c r="BL8" s="211" t="str">
        <f t="shared" si="1"/>
        <v>2035-36</v>
      </c>
      <c r="BM8" s="211" t="str">
        <f t="shared" si="1"/>
        <v>2036-37</v>
      </c>
      <c r="BN8" s="211" t="str">
        <f t="shared" si="1"/>
        <v>2037-38</v>
      </c>
      <c r="BO8" s="211" t="str">
        <f t="shared" si="1"/>
        <v>2038-39</v>
      </c>
      <c r="BP8" s="211" t="str">
        <f t="shared" si="1"/>
        <v>2039-40</v>
      </c>
      <c r="BQ8" s="211" t="str">
        <f t="shared" si="1"/>
        <v>2040-41</v>
      </c>
      <c r="BR8" s="211" t="str">
        <f t="shared" si="1"/>
        <v>2041-42</v>
      </c>
      <c r="BS8" s="211" t="str">
        <f t="shared" si="1"/>
        <v>2042-43</v>
      </c>
      <c r="BT8" s="211" t="str">
        <f t="shared" si="1"/>
        <v>2043-44</v>
      </c>
      <c r="BU8" s="211" t="str">
        <f t="shared" si="1"/>
        <v>2044-45</v>
      </c>
      <c r="BV8" s="211" t="str">
        <f t="shared" si="1"/>
        <v>2045-46</v>
      </c>
      <c r="BW8" s="263"/>
      <c r="BX8" s="211" t="str">
        <f>M8</f>
        <v>2026-27</v>
      </c>
      <c r="BY8" s="211" t="str">
        <f t="shared" ref="BY8:CQ8" si="2">N8</f>
        <v>2027-28</v>
      </c>
      <c r="BZ8" s="211" t="str">
        <f t="shared" si="2"/>
        <v>2028-29</v>
      </c>
      <c r="CA8" s="211" t="str">
        <f t="shared" si="2"/>
        <v>2029-30</v>
      </c>
      <c r="CB8" s="211" t="str">
        <f t="shared" si="2"/>
        <v>2030-31</v>
      </c>
      <c r="CC8" s="211" t="str">
        <f t="shared" si="2"/>
        <v>2031-32</v>
      </c>
      <c r="CD8" s="211" t="str">
        <f t="shared" si="2"/>
        <v>2032-33</v>
      </c>
      <c r="CE8" s="211" t="str">
        <f t="shared" si="2"/>
        <v>2033-34</v>
      </c>
      <c r="CF8" s="211" t="str">
        <f t="shared" si="2"/>
        <v>2034-35</v>
      </c>
      <c r="CG8" s="211" t="str">
        <f t="shared" si="2"/>
        <v>2035-36</v>
      </c>
      <c r="CH8" s="211" t="str">
        <f t="shared" si="2"/>
        <v>2036-37</v>
      </c>
      <c r="CI8" s="211" t="str">
        <f t="shared" si="2"/>
        <v>2037-38</v>
      </c>
      <c r="CJ8" s="211" t="str">
        <f t="shared" si="2"/>
        <v>2038-39</v>
      </c>
      <c r="CK8" s="211" t="str">
        <f t="shared" si="2"/>
        <v>2039-40</v>
      </c>
      <c r="CL8" s="211" t="str">
        <f t="shared" si="2"/>
        <v>2040-41</v>
      </c>
      <c r="CM8" s="211" t="str">
        <f t="shared" si="2"/>
        <v>2041-42</v>
      </c>
      <c r="CN8" s="211" t="str">
        <f t="shared" si="2"/>
        <v>2042-43</v>
      </c>
      <c r="CO8" s="211" t="str">
        <f t="shared" si="2"/>
        <v>2043-44</v>
      </c>
      <c r="CP8" s="211" t="str">
        <f t="shared" si="2"/>
        <v>2044-45</v>
      </c>
      <c r="CQ8" s="211" t="str">
        <f t="shared" si="2"/>
        <v>2045-46</v>
      </c>
      <c r="CR8" s="263"/>
      <c r="CS8" s="211" t="str">
        <f>M8</f>
        <v>2026-27</v>
      </c>
      <c r="CT8" s="211" t="str">
        <f t="shared" ref="CT8:DL8" si="3">N8</f>
        <v>2027-28</v>
      </c>
      <c r="CU8" s="211" t="str">
        <f t="shared" si="3"/>
        <v>2028-29</v>
      </c>
      <c r="CV8" s="211" t="str">
        <f t="shared" si="3"/>
        <v>2029-30</v>
      </c>
      <c r="CW8" s="211" t="str">
        <f t="shared" si="3"/>
        <v>2030-31</v>
      </c>
      <c r="CX8" s="211" t="str">
        <f t="shared" si="3"/>
        <v>2031-32</v>
      </c>
      <c r="CY8" s="211" t="str">
        <f t="shared" si="3"/>
        <v>2032-33</v>
      </c>
      <c r="CZ8" s="211" t="str">
        <f t="shared" si="3"/>
        <v>2033-34</v>
      </c>
      <c r="DA8" s="211" t="str">
        <f t="shared" si="3"/>
        <v>2034-35</v>
      </c>
      <c r="DB8" s="211" t="str">
        <f t="shared" si="3"/>
        <v>2035-36</v>
      </c>
      <c r="DC8" s="211" t="str">
        <f t="shared" si="3"/>
        <v>2036-37</v>
      </c>
      <c r="DD8" s="211" t="str">
        <f t="shared" si="3"/>
        <v>2037-38</v>
      </c>
      <c r="DE8" s="211" t="str">
        <f t="shared" si="3"/>
        <v>2038-39</v>
      </c>
      <c r="DF8" s="211" t="str">
        <f t="shared" si="3"/>
        <v>2039-40</v>
      </c>
      <c r="DG8" s="211" t="str">
        <f t="shared" si="3"/>
        <v>2040-41</v>
      </c>
      <c r="DH8" s="211" t="str">
        <f t="shared" si="3"/>
        <v>2041-42</v>
      </c>
      <c r="DI8" s="211" t="str">
        <f t="shared" si="3"/>
        <v>2042-43</v>
      </c>
      <c r="DJ8" s="211" t="str">
        <f t="shared" si="3"/>
        <v>2043-44</v>
      </c>
      <c r="DK8" s="211" t="str">
        <f t="shared" si="3"/>
        <v>2044-45</v>
      </c>
      <c r="DL8" s="211" t="str">
        <f t="shared" si="3"/>
        <v>2045-46</v>
      </c>
      <c r="DM8" s="263"/>
      <c r="DN8" s="265" t="s">
        <v>1452</v>
      </c>
      <c r="DO8" s="263"/>
      <c r="DP8" s="277" t="s">
        <v>1454</v>
      </c>
      <c r="DQ8" s="265" t="s">
        <v>1452</v>
      </c>
      <c r="DR8" s="263"/>
      <c r="DS8" s="265"/>
      <c r="DT8" s="265"/>
      <c r="DU8" s="263"/>
      <c r="DV8" s="263"/>
      <c r="DW8" s="263"/>
      <c r="DX8" s="263"/>
      <c r="DY8" s="263"/>
      <c r="DZ8" s="263"/>
      <c r="EA8" s="263"/>
      <c r="EB8" s="263"/>
      <c r="EC8" s="263"/>
      <c r="ED8" s="263"/>
      <c r="EE8" s="263"/>
      <c r="EF8" s="263"/>
      <c r="EG8" s="263"/>
      <c r="EH8" s="263"/>
      <c r="EI8" s="263"/>
      <c r="EJ8" s="263"/>
      <c r="EK8" s="263"/>
      <c r="EL8" s="263"/>
      <c r="EM8" s="263"/>
      <c r="EN8" s="263"/>
    </row>
    <row r="9" spans="1:144" x14ac:dyDescent="0.2">
      <c r="A9" s="232"/>
      <c r="B9" s="266" t="str" cm="1">
        <f t="array" ref="B9:B116">_xlfn._xlws.SORT(_xlfn.UNIQUE('Energy at risk'!$C$8:$C$733),)</f>
        <v>ART023</v>
      </c>
      <c r="C9" s="266" t="str">
        <f>INDEX('Span data'!$D$9:$D$734, MATCH($B9, 'Span data'!$C$9:$C$734,0))</f>
        <v>ART</v>
      </c>
      <c r="D9" s="266" cm="1">
        <f t="array" ref="D9">IF(ISBLANK(B9),0, SUMPRODUCT(('Energy at risk'!$C$8:$C$733=$B9)*1))</f>
        <v>1</v>
      </c>
      <c r="E9" s="267" t="b">
        <f t="shared" ref="E9:E40" si="4">ISNUMBER(MATCH(B9, SubT,0))</f>
        <v>0</v>
      </c>
      <c r="F9" s="266">
        <f>D9*(1-E9)</f>
        <v>1</v>
      </c>
      <c r="G9" s="268">
        <v>1</v>
      </c>
      <c r="H9" s="268">
        <v>1</v>
      </c>
      <c r="I9" s="232"/>
      <c r="J9" s="269">
        <f>INDEX(VCR_data!$D$8:$D$86, MATCH($C9, VCR_data!$B$8:$B$86,0))</f>
        <v>43695.192499285105</v>
      </c>
      <c r="K9" s="269">
        <f>INDEX(VCR_data!$F$8:$F$86, MATCH($C9, VCR_data!$B$8:$B$86,0))</f>
        <v>10892.505590912471</v>
      </c>
      <c r="L9" s="232"/>
      <c r="M9" s="270" cm="1">
        <f t="array" ref="M9">SUMPRODUCT(('Span data'!$C$9:$C$734=$B9)*('Span data'!AF$9:AF$734))/SUMPRODUCT(('Span data'!$C$9:$C$734=$B9)*1)</f>
        <v>9.7197062560955491E-3</v>
      </c>
      <c r="N9" s="270" cm="1">
        <f t="array" ref="N9">SUMPRODUCT(('Span data'!$C$9:$C$734=$B9)*('Span data'!AG$9:AG$734))/SUMPRODUCT(('Span data'!$C$9:$C$734=$B9)*1)</f>
        <v>9.8986961896394901E-3</v>
      </c>
      <c r="O9" s="270" cm="1">
        <f t="array" ref="O9">SUMPRODUCT(('Span data'!$C$9:$C$734=$B9)*('Span data'!AH$9:AH$734))/SUMPRODUCT(('Span data'!$C$9:$C$734=$B9)*1)</f>
        <v>1.0077686123183431E-2</v>
      </c>
      <c r="P9" s="270" cm="1">
        <f t="array" ref="P9">SUMPRODUCT(('Span data'!$C$9:$C$734=$B9)*('Span data'!AI$9:AI$734))/SUMPRODUCT(('Span data'!$C$9:$C$734=$B9)*1)</f>
        <v>1.0256676056727372E-2</v>
      </c>
      <c r="Q9" s="270" cm="1">
        <f t="array" ref="Q9">SUMPRODUCT(('Span data'!$C$9:$C$734=$B9)*('Span data'!AJ$9:AJ$734))/SUMPRODUCT(('Span data'!$C$9:$C$734=$B9)*1)</f>
        <v>1.0435665990271313E-2</v>
      </c>
      <c r="R9" s="270" cm="1">
        <f t="array" ref="R9">SUMPRODUCT(('Span data'!$C$9:$C$734=$B9)*('Span data'!AK$9:AK$734))/SUMPRODUCT(('Span data'!$C$9:$C$734=$B9)*1)</f>
        <v>1.0614655923815254E-2</v>
      </c>
      <c r="S9" s="270" cm="1">
        <f t="array" ref="S9">SUMPRODUCT(('Span data'!$C$9:$C$734=$B9)*('Span data'!AL$9:AL$734))/SUMPRODUCT(('Span data'!$C$9:$C$734=$B9)*1)</f>
        <v>1.0793645857359195E-2</v>
      </c>
      <c r="T9" s="270" cm="1">
        <f t="array" ref="T9">SUMPRODUCT(('Span data'!$C$9:$C$734=$B9)*('Span data'!AM$9:AM$734))/SUMPRODUCT(('Span data'!$C$9:$C$734=$B9)*1)</f>
        <v>1.0972635790903136E-2</v>
      </c>
      <c r="U9" s="270" cm="1">
        <f t="array" ref="U9">SUMPRODUCT(('Span data'!$C$9:$C$734=$B9)*('Span data'!AN$9:AN$734))/SUMPRODUCT(('Span data'!$C$9:$C$734=$B9)*1)</f>
        <v>1.1151625724447077E-2</v>
      </c>
      <c r="V9" s="270" cm="1">
        <f t="array" ref="V9">SUMPRODUCT(('Span data'!$C$9:$C$734=$B9)*('Span data'!AO$9:AO$734))/SUMPRODUCT(('Span data'!$C$9:$C$734=$B9)*1)</f>
        <v>1.1330615657991018E-2</v>
      </c>
      <c r="W9" s="270" cm="1">
        <f t="array" ref="W9">SUMPRODUCT(('Span data'!$C$9:$C$734=$B9)*('Span data'!AP$9:AP$734))/SUMPRODUCT(('Span data'!$C$9:$C$734=$B9)*1)</f>
        <v>1.1509605591534959E-2</v>
      </c>
      <c r="X9" s="270" cm="1">
        <f t="array" ref="X9">SUMPRODUCT(('Span data'!$C$9:$C$734=$B9)*('Span data'!AQ$9:AQ$734))/SUMPRODUCT(('Span data'!$C$9:$C$734=$B9)*1)</f>
        <v>1.16885955250789E-2</v>
      </c>
      <c r="Y9" s="270" cm="1">
        <f t="array" ref="Y9">SUMPRODUCT(('Span data'!$C$9:$C$734=$B9)*('Span data'!AR$9:AR$734))/SUMPRODUCT(('Span data'!$C$9:$C$734=$B9)*1)</f>
        <v>1.1867585458622841E-2</v>
      </c>
      <c r="Z9" s="270" cm="1">
        <f t="array" ref="Z9">SUMPRODUCT(('Span data'!$C$9:$C$734=$B9)*('Span data'!AS$9:AS$734))/SUMPRODUCT(('Span data'!$C$9:$C$734=$B9)*1)</f>
        <v>1.2046575392166782E-2</v>
      </c>
      <c r="AA9" s="270" cm="1">
        <f t="array" ref="AA9">SUMPRODUCT(('Span data'!$C$9:$C$734=$B9)*('Span data'!AT$9:AT$734))/SUMPRODUCT(('Span data'!$C$9:$C$734=$B9)*1)</f>
        <v>1.2225565325710723E-2</v>
      </c>
      <c r="AB9" s="270" cm="1">
        <f t="array" ref="AB9">SUMPRODUCT(('Span data'!$C$9:$C$734=$B9)*('Span data'!AU$9:AU$734))/SUMPRODUCT(('Span data'!$C$9:$C$734=$B9)*1)</f>
        <v>1.2404555259254664E-2</v>
      </c>
      <c r="AC9" s="270" cm="1">
        <f t="array" ref="AC9">SUMPRODUCT(('Span data'!$C$9:$C$734=$B9)*('Span data'!AV$9:AV$734))/SUMPRODUCT(('Span data'!$C$9:$C$734=$B9)*1)</f>
        <v>1.2583545192798605E-2</v>
      </c>
      <c r="AD9" s="270" cm="1">
        <f t="array" ref="AD9">SUMPRODUCT(('Span data'!$C$9:$C$734=$B9)*('Span data'!AW$9:AW$734))/SUMPRODUCT(('Span data'!$C$9:$C$734=$B9)*1)</f>
        <v>1.2762535126342546E-2</v>
      </c>
      <c r="AE9" s="270" cm="1">
        <f t="array" ref="AE9">SUMPRODUCT(('Span data'!$C$9:$C$734=$B9)*('Span data'!AX$9:AX$734))/SUMPRODUCT(('Span data'!$C$9:$C$734=$B9)*1)</f>
        <v>1.2941525059886487E-2</v>
      </c>
      <c r="AF9" s="270" cm="1">
        <f t="array" ref="AF9">SUMPRODUCT(('Span data'!$C$9:$C$734=$B9)*('Span data'!AY$9:AY$734))/SUMPRODUCT(('Span data'!$C$9:$C$734=$B9)*1)</f>
        <v>1.3120514993430428E-2</v>
      </c>
      <c r="AG9" s="232"/>
      <c r="AH9" s="271">
        <f>INDEX('Energy at risk'!E$8:E$733, MATCH($B9, 'Energy at risk'!$C$8:$C$733,0))*$J9*M9</f>
        <v>23675.060298965196</v>
      </c>
      <c r="AI9" s="271">
        <f>INDEX('Energy at risk'!F$8:F$733, MATCH($B9, 'Energy at risk'!$C$8:$C$733,0))*$J9*N9</f>
        <v>23891.849016998214</v>
      </c>
      <c r="AJ9" s="271">
        <f>INDEX('Energy at risk'!G$8:G$733, MATCH($B9, 'Energy at risk'!$C$8:$C$733,0))*$J9*O9</f>
        <v>24279.234609956729</v>
      </c>
      <c r="AK9" s="271">
        <f>INDEX('Energy at risk'!H$8:H$733, MATCH($B9, 'Energy at risk'!$C$8:$C$733,0))*$J9*P9</f>
        <v>24619.61118424969</v>
      </c>
      <c r="AL9" s="271">
        <f>INDEX('Energy at risk'!I$8:I$733, MATCH($B9, 'Energy at risk'!$C$8:$C$733,0))*$J9*Q9</f>
        <v>24864.384339417284</v>
      </c>
      <c r="AM9" s="271">
        <f>INDEX('Energy at risk'!J$8:J$733, MATCH($B9, 'Energy at risk'!$C$8:$C$733,0))*$J9*R9</f>
        <v>25149.824986073447</v>
      </c>
      <c r="AN9" s="271">
        <f>INDEX('Energy at risk'!K$8:K$733, MATCH($B9, 'Energy at risk'!$C$8:$C$733,0))*$J9*S9</f>
        <v>25526.112906472223</v>
      </c>
      <c r="AO9" s="271">
        <f>INDEX('Energy at risk'!L$8:L$733, MATCH($B9, 'Energy at risk'!$C$8:$C$733,0))*$J9*T9</f>
        <v>25852.221044616952</v>
      </c>
      <c r="AP9" s="271">
        <f>INDEX('Energy at risk'!M$8:M$733, MATCH($B9, 'Energy at risk'!$C$8:$C$733,0))*$J9*U9</f>
        <v>26125.771327816245</v>
      </c>
      <c r="AQ9" s="271">
        <f>INDEX('Energy at risk'!N$8:N$733, MATCH($B9, 'Energy at risk'!$C$8:$C$733,0))*$J9*V9</f>
        <v>26545.104812394959</v>
      </c>
      <c r="AR9" s="271">
        <f>INDEX('Energy at risk'!O$8:O$733, MATCH($B9, 'Energy at risk'!$C$8:$C$733,0))*$J9*W9</f>
        <v>26964.438296973676</v>
      </c>
      <c r="AS9" s="271">
        <f>INDEX('Energy at risk'!P$8:P$733, MATCH($B9, 'Energy at risk'!$C$8:$C$733,0))*$J9*X9</f>
        <v>27383.77178155239</v>
      </c>
      <c r="AT9" s="271">
        <f>INDEX('Energy at risk'!Q$8:Q$733, MATCH($B9, 'Energy at risk'!$C$8:$C$733,0))*$J9*Y9</f>
        <v>27803.105266131104</v>
      </c>
      <c r="AU9" s="271">
        <f>INDEX('Energy at risk'!R$8:R$733, MATCH($B9, 'Energy at risk'!$C$8:$C$733,0))*$J9*Z9</f>
        <v>28222.438750709822</v>
      </c>
      <c r="AV9" s="271">
        <f>INDEX('Energy at risk'!S$8:S$733, MATCH($B9, 'Energy at risk'!$C$8:$C$733,0))*$J9*AA9</f>
        <v>28641.772235288536</v>
      </c>
      <c r="AW9" s="271">
        <f>INDEX('Energy at risk'!T$8:T$733, MATCH($B9, 'Energy at risk'!$C$8:$C$733,0))*$J9*AB9</f>
        <v>29061.10571986725</v>
      </c>
      <c r="AX9" s="271">
        <f>INDEX('Energy at risk'!U$8:U$733, MATCH($B9, 'Energy at risk'!$C$8:$C$733,0))*$J9*AC9</f>
        <v>29480.439204445964</v>
      </c>
      <c r="AY9" s="271">
        <f>INDEX('Energy at risk'!V$8:V$733, MATCH($B9, 'Energy at risk'!$C$8:$C$733,0))*$J9*AD9</f>
        <v>29899.772689024681</v>
      </c>
      <c r="AZ9" s="271">
        <f>INDEX('Energy at risk'!W$8:W$733, MATCH($B9, 'Energy at risk'!$C$8:$C$733,0))*$J9*AE9</f>
        <v>30319.106173603395</v>
      </c>
      <c r="BA9" s="271">
        <f>INDEX('Energy at risk'!X$8:X$733, MATCH($B9, 'Energy at risk'!$C$8:$C$733,0))*$J9*AF9</f>
        <v>30738.439658182109</v>
      </c>
      <c r="BB9" s="232"/>
      <c r="BC9" s="271">
        <f>INDEX('Energy at risk'!E$8:E$733, MATCH($B9, 'Energy at risk'!$C$8:$C$733,0))*M9*$K9</f>
        <v>5901.8100601316146</v>
      </c>
      <c r="BD9" s="271">
        <f>INDEX('Energy at risk'!F$8:F$733, MATCH($B9, 'Energy at risk'!$C$8:$C$733,0))*N9*$K9</f>
        <v>5955.8519852990121</v>
      </c>
      <c r="BE9" s="271">
        <f>INDEX('Energy at risk'!G$8:G$733, MATCH($B9, 'Energy at risk'!$C$8:$C$733,0))*O9*$K9</f>
        <v>6052.4209553798419</v>
      </c>
      <c r="BF9" s="271">
        <f>INDEX('Energy at risk'!H$8:H$733, MATCH($B9, 'Energy at risk'!$C$8:$C$733,0))*P9*$K9</f>
        <v>6137.2713365416221</v>
      </c>
      <c r="BG9" s="271">
        <f>INDEX('Energy at risk'!I$8:I$733, MATCH($B9, 'Energy at risk'!$C$8:$C$733,0))*Q9*$K9</f>
        <v>6198.2893297959572</v>
      </c>
      <c r="BH9" s="271">
        <f>INDEX('Energy at risk'!J$8:J$733, MATCH($B9, 'Energy at risk'!$C$8:$C$733,0))*R9*$K9</f>
        <v>6269.4450716919755</v>
      </c>
      <c r="BI9" s="271">
        <f>INDEX('Energy at risk'!K$8:K$733, MATCH($B9, 'Energy at risk'!$C$8:$C$733,0))*S9*$K9</f>
        <v>6363.2475712874075</v>
      </c>
      <c r="BJ9" s="271">
        <f>INDEX('Energy at risk'!L$8:L$733, MATCH($B9, 'Energy at risk'!$C$8:$C$733,0))*T9*$K9</f>
        <v>6444.5410618251044</v>
      </c>
      <c r="BK9" s="271">
        <f>INDEX('Energy at risk'!M$8:M$733, MATCH($B9, 'Energy at risk'!$C$8:$C$733,0))*U9*$K9</f>
        <v>6512.732728201051</v>
      </c>
      <c r="BL9" s="271">
        <f>INDEX('Energy at risk'!N$8:N$733, MATCH($B9, 'Energy at risk'!$C$8:$C$733,0))*V9*$K9</f>
        <v>6617.2657915421769</v>
      </c>
      <c r="BM9" s="271">
        <f>INDEX('Energy at risk'!O$8:O$733, MATCH($B9, 'Energy at risk'!$C$8:$C$733,0))*W9*$K9</f>
        <v>6721.7988548833027</v>
      </c>
      <c r="BN9" s="271">
        <f>INDEX('Energy at risk'!P$8:P$733, MATCH($B9, 'Energy at risk'!$C$8:$C$733,0))*X9*$K9</f>
        <v>6826.3319182244295</v>
      </c>
      <c r="BO9" s="271">
        <f>INDEX('Energy at risk'!Q$8:Q$733, MATCH($B9, 'Energy at risk'!$C$8:$C$733,0))*Y9*$K9</f>
        <v>6930.8649815655554</v>
      </c>
      <c r="BP9" s="271">
        <f>INDEX('Energy at risk'!R$8:R$733, MATCH($B9, 'Energy at risk'!$C$8:$C$733,0))*Z9*$K9</f>
        <v>7035.3980449066812</v>
      </c>
      <c r="BQ9" s="271">
        <f>INDEX('Energy at risk'!S$8:S$733, MATCH($B9, 'Energy at risk'!$C$8:$C$733,0))*AA9*$K9</f>
        <v>7139.9311082478071</v>
      </c>
      <c r="BR9" s="271">
        <f>INDEX('Energy at risk'!T$8:T$733, MATCH($B9, 'Energy at risk'!$C$8:$C$733,0))*AB9*$K9</f>
        <v>7244.4641715889329</v>
      </c>
      <c r="BS9" s="271">
        <f>INDEX('Energy at risk'!U$8:U$733, MATCH($B9, 'Energy at risk'!$C$8:$C$733,0))*AC9*$K9</f>
        <v>7348.9972349300579</v>
      </c>
      <c r="BT9" s="271">
        <f>INDEX('Energy at risk'!V$8:V$733, MATCH($B9, 'Energy at risk'!$C$8:$C$733,0))*AD9*$K9</f>
        <v>7453.5302982711837</v>
      </c>
      <c r="BU9" s="271">
        <f>INDEX('Energy at risk'!W$8:W$733, MATCH($B9, 'Energy at risk'!$C$8:$C$733,0))*AE9*$K9</f>
        <v>7558.0633616123114</v>
      </c>
      <c r="BV9" s="271">
        <f>INDEX('Energy at risk'!X$8:X$733, MATCH($B9, 'Energy at risk'!$C$8:$C$733,0))*AF9*$K9</f>
        <v>7662.5964249534372</v>
      </c>
      <c r="BW9" s="232"/>
      <c r="BX9" s="272" cm="1">
        <f t="array" ref="BX9">SUMPRODUCT(('Span data'!BA$9:BA$734)*('Span data'!$C$9:$C$734=$B9))</f>
        <v>3.9362775900967452E-4</v>
      </c>
      <c r="BY9" s="272" cm="1">
        <f t="array" ref="BY9">SUMPRODUCT(('Span data'!BB$9:BB$734)*('Span data'!$C$9:$C$734=$B9))</f>
        <v>4.0087647667354497E-4</v>
      </c>
      <c r="BZ9" s="272" cm="1">
        <f t="array" ref="BZ9">SUMPRODUCT(('Span data'!BC$9:BC$734)*('Span data'!$C$9:$C$734=$B9))</f>
        <v>4.0812519433741553E-4</v>
      </c>
      <c r="CA9" s="272" cm="1">
        <f t="array" ref="CA9">SUMPRODUCT(('Span data'!BD$9:BD$734)*('Span data'!$C$9:$C$734=$B9))</f>
        <v>4.1537391200128587E-4</v>
      </c>
      <c r="CB9" s="272" cm="1">
        <f t="array" ref="CB9">SUMPRODUCT(('Span data'!BE$9:BE$734)*('Span data'!$C$9:$C$734=$B9))</f>
        <v>4.2262262966515633E-4</v>
      </c>
      <c r="CC9" s="272" cm="1">
        <f t="array" ref="CC9">SUMPRODUCT(('Span data'!BF$9:BF$734)*('Span data'!$C$9:$C$734=$B9))</f>
        <v>4.2987134732902683E-4</v>
      </c>
      <c r="CD9" s="272" cm="1">
        <f t="array" ref="CD9">SUMPRODUCT(('Span data'!BG$9:BG$734)*('Span data'!$C$9:$C$734=$B9))</f>
        <v>4.3712006499289734E-4</v>
      </c>
      <c r="CE9" s="272" cm="1">
        <f t="array" ref="CE9">SUMPRODUCT(('Span data'!BH$9:BH$734)*('Span data'!$C$9:$C$734=$B9))</f>
        <v>4.4436878265676774E-4</v>
      </c>
      <c r="CF9" s="272" cm="1">
        <f t="array" ref="CF9">SUMPRODUCT(('Span data'!BI$9:BI$734)*('Span data'!$C$9:$C$734=$B9))</f>
        <v>4.5161750032063824E-4</v>
      </c>
      <c r="CG9" s="272" cm="1">
        <f t="array" ref="CG9">SUMPRODUCT(('Span data'!BJ$9:BJ$734)*('Span data'!$C$9:$C$734=$B9))</f>
        <v>4.5886621798450864E-4</v>
      </c>
      <c r="CH9" s="272" cm="1">
        <f t="array" ref="CH9">SUMPRODUCT(('Span data'!BK$9:BK$734)*('Span data'!$C$9:$C$734=$B9))</f>
        <v>4.6611493564837914E-4</v>
      </c>
      <c r="CI9" s="272" cm="1">
        <f t="array" ref="CI9">SUMPRODUCT(('Span data'!BL$9:BL$734)*('Span data'!$C$9:$C$734=$B9))</f>
        <v>4.7336365331224965E-4</v>
      </c>
      <c r="CJ9" s="272" cm="1">
        <f t="array" ref="CJ9">SUMPRODUCT(('Span data'!BM$9:BM$734)*('Span data'!$C$9:$C$734=$B9))</f>
        <v>4.806123709761201E-4</v>
      </c>
      <c r="CK9" s="272" cm="1">
        <f t="array" ref="CK9">SUMPRODUCT(('Span data'!BN$9:BN$734)*('Span data'!$C$9:$C$734=$B9))</f>
        <v>4.8786108863999045E-4</v>
      </c>
      <c r="CL9" s="272" cm="1">
        <f t="array" ref="CL9">SUMPRODUCT(('Span data'!BO$9:BO$734)*('Span data'!$C$9:$C$734=$B9))</f>
        <v>4.9510980630386111E-4</v>
      </c>
      <c r="CM9" s="272" cm="1">
        <f t="array" ref="CM9">SUMPRODUCT(('Span data'!BP$9:BP$734)*('Span data'!$C$9:$C$734=$B9))</f>
        <v>5.0235852396773157E-4</v>
      </c>
      <c r="CN9" s="272" cm="1">
        <f t="array" ref="CN9">SUMPRODUCT(('Span data'!BQ$9:BQ$734)*('Span data'!$C$9:$C$734=$B9))</f>
        <v>5.0960724163160191E-4</v>
      </c>
      <c r="CO9" s="272" cm="1">
        <f t="array" ref="CO9">SUMPRODUCT(('Span data'!BR$9:BR$734)*('Span data'!$C$9:$C$734=$B9))</f>
        <v>5.1685595929547225E-4</v>
      </c>
      <c r="CP9" s="272" cm="1">
        <f t="array" ref="CP9">SUMPRODUCT(('Span data'!BS$9:BS$734)*('Span data'!$C$9:$C$734=$B9))</f>
        <v>5.2410467695934292E-4</v>
      </c>
      <c r="CQ9" s="272" cm="1">
        <f t="array" ref="CQ9">SUMPRODUCT(('Span data'!BT$9:BT$734)*('Span data'!$C$9:$C$734=$B9))</f>
        <v>5.3135339462321337E-4</v>
      </c>
      <c r="CR9" s="232"/>
      <c r="CS9" s="273">
        <f>(AH9+BC9+BX9)</f>
        <v>29576.870752724572</v>
      </c>
      <c r="CT9" s="273">
        <f t="shared" ref="CT9:DL22" si="5">(AI9+BD9+BY9)</f>
        <v>29847.701403173702</v>
      </c>
      <c r="CU9" s="273">
        <f t="shared" si="5"/>
        <v>30331.655973461766</v>
      </c>
      <c r="CV9" s="273">
        <f t="shared" si="5"/>
        <v>30756.882936165224</v>
      </c>
      <c r="CW9" s="273">
        <f t="shared" si="5"/>
        <v>31062.67409183587</v>
      </c>
      <c r="CX9" s="273">
        <f t="shared" si="5"/>
        <v>31419.270487636768</v>
      </c>
      <c r="CY9" s="273">
        <f t="shared" si="5"/>
        <v>31889.360914879697</v>
      </c>
      <c r="CZ9" s="273">
        <f t="shared" si="5"/>
        <v>32296.762550810839</v>
      </c>
      <c r="DA9" s="273">
        <f t="shared" si="5"/>
        <v>32638.504507634796</v>
      </c>
      <c r="DB9" s="273">
        <f t="shared" si="5"/>
        <v>33162.371062803351</v>
      </c>
      <c r="DC9" s="273">
        <f t="shared" si="5"/>
        <v>33686.237617971914</v>
      </c>
      <c r="DD9" s="273">
        <f t="shared" si="5"/>
        <v>34210.104173140469</v>
      </c>
      <c r="DE9" s="273">
        <f t="shared" si="5"/>
        <v>34733.970728309032</v>
      </c>
      <c r="DF9" s="273">
        <f t="shared" si="5"/>
        <v>35257.837283477587</v>
      </c>
      <c r="DG9" s="273">
        <f t="shared" si="5"/>
        <v>35781.70383864615</v>
      </c>
      <c r="DH9" s="273">
        <f t="shared" si="5"/>
        <v>36305.570393814705</v>
      </c>
      <c r="DI9" s="273">
        <f t="shared" si="5"/>
        <v>36829.436948983261</v>
      </c>
      <c r="DJ9" s="273">
        <f t="shared" si="5"/>
        <v>37353.303504151823</v>
      </c>
      <c r="DK9" s="273">
        <f t="shared" si="5"/>
        <v>37877.170059320379</v>
      </c>
      <c r="DL9" s="273">
        <f t="shared" si="5"/>
        <v>38401.036614488941</v>
      </c>
      <c r="DM9" s="233"/>
      <c r="DN9" s="274" cm="1">
        <f t="array" ref="DN9">SUMPRODUCT(($CS9:$DL9)*(Misc_calcs!$G$29:$Z$29))</f>
        <v>479164.88576640899</v>
      </c>
      <c r="DO9" s="232"/>
      <c r="DP9" s="274" cm="1">
        <f t="array" ref="DP9">SUMPRODUCT((G9:H9)*(Assumptions!$G$38:$H$38))</f>
        <v>46500.500639777201</v>
      </c>
      <c r="DQ9" s="274" cm="1">
        <f t="array" ref="DQ9">SUMPRODUCT((PMT(real_disc,Assumptions!$G$40,DP9)*(Misc_calcs!$G$29:$Z$29)))</f>
        <v>-26953.579407080662</v>
      </c>
      <c r="DR9" s="232"/>
      <c r="DS9" s="274">
        <f t="shared" ref="DS9:DS40" si="6">DQ9+DN9</f>
        <v>452211.30635932833</v>
      </c>
      <c r="DT9" s="274" t="b">
        <f>DS9&gt;0</f>
        <v>1</v>
      </c>
      <c r="DU9" s="232"/>
      <c r="DV9" s="275"/>
      <c r="DW9" s="232"/>
      <c r="DX9" s="232"/>
      <c r="DY9" s="232"/>
      <c r="DZ9" s="232"/>
      <c r="EA9" s="232"/>
      <c r="EB9" s="232"/>
      <c r="EC9" s="232"/>
      <c r="ED9" s="232"/>
      <c r="EE9" s="232"/>
      <c r="EF9" s="232"/>
      <c r="EG9" s="232"/>
      <c r="EH9" s="232"/>
      <c r="EI9" s="232"/>
      <c r="EJ9" s="232"/>
      <c r="EK9" s="232"/>
      <c r="EL9" s="232"/>
      <c r="EM9" s="232"/>
      <c r="EN9" s="232"/>
    </row>
    <row r="10" spans="1:144" x14ac:dyDescent="0.2">
      <c r="A10" s="232"/>
      <c r="B10" s="266" t="str">
        <v>BAN003</v>
      </c>
      <c r="C10" s="266" t="str">
        <f>INDEX('Span data'!$D$9:$D$734, MATCH($B10, 'Span data'!$C$9:$C$734,0))</f>
        <v>BAN</v>
      </c>
      <c r="D10" s="266" cm="1">
        <f t="array" ref="D10">IF(ISBLANK(B10),0, SUMPRODUCT(('Energy at risk'!$C$8:$C$733=$B10)*1))</f>
        <v>4</v>
      </c>
      <c r="E10" s="267" t="b">
        <f t="shared" si="4"/>
        <v>0</v>
      </c>
      <c r="F10" s="266">
        <f t="shared" ref="F10:F73" si="7">D10*(1-E10)</f>
        <v>4</v>
      </c>
      <c r="G10" s="268">
        <v>8</v>
      </c>
      <c r="H10" s="268">
        <v>0</v>
      </c>
      <c r="I10" s="232"/>
      <c r="J10" s="269">
        <f>INDEX(VCR_data!$D$8:$D$86, MATCH($C10, VCR_data!$B$8:$B$86,0))</f>
        <v>44753.327047371298</v>
      </c>
      <c r="K10" s="269">
        <f>INDEX(VCR_data!$F$8:$F$86, MATCH($C10, VCR_data!$B$8:$B$86,0))</f>
        <v>10611.334331888113</v>
      </c>
      <c r="L10" s="232"/>
      <c r="M10" s="270" cm="1">
        <f t="array" ref="M10">SUMPRODUCT(('Span data'!$C$9:$C$734=$B10)*('Span data'!AF$9:AF$734))/SUMPRODUCT(('Span data'!$C$9:$C$734=$B10)*1)</f>
        <v>9.663208001383615E-3</v>
      </c>
      <c r="N10" s="270" cm="1">
        <f t="array" ref="N10">SUMPRODUCT(('Span data'!$C$9:$C$734=$B10)*('Span data'!AG$9:AG$734))/SUMPRODUCT(('Span data'!$C$9:$C$734=$B10)*1)</f>
        <v>9.8233651833569136E-3</v>
      </c>
      <c r="O10" s="270" cm="1">
        <f t="array" ref="O10">SUMPRODUCT(('Span data'!$C$9:$C$734=$B10)*('Span data'!AH$9:AH$734))/SUMPRODUCT(('Span data'!$C$9:$C$734=$B10)*1)</f>
        <v>9.9835223653302087E-3</v>
      </c>
      <c r="P10" s="270" cm="1">
        <f t="array" ref="P10">SUMPRODUCT(('Span data'!$C$9:$C$734=$B10)*('Span data'!AI$9:AI$734))/SUMPRODUCT(('Span data'!$C$9:$C$734=$B10)*1)</f>
        <v>1.0143679547303506E-2</v>
      </c>
      <c r="Q10" s="270" cm="1">
        <f t="array" ref="Q10">SUMPRODUCT(('Span data'!$C$9:$C$734=$B10)*('Span data'!AJ$9:AJ$734))/SUMPRODUCT(('Span data'!$C$9:$C$734=$B10)*1)</f>
        <v>1.0303836729276802E-2</v>
      </c>
      <c r="R10" s="270" cm="1">
        <f t="array" ref="R10">SUMPRODUCT(('Span data'!$C$9:$C$734=$B10)*('Span data'!AK$9:AK$734))/SUMPRODUCT(('Span data'!$C$9:$C$734=$B10)*1)</f>
        <v>1.0463993911250099E-2</v>
      </c>
      <c r="S10" s="270" cm="1">
        <f t="array" ref="S10">SUMPRODUCT(('Span data'!$C$9:$C$734=$B10)*('Span data'!AL$9:AL$734))/SUMPRODUCT(('Span data'!$C$9:$C$734=$B10)*1)</f>
        <v>1.0624151093223396E-2</v>
      </c>
      <c r="T10" s="270" cm="1">
        <f t="array" ref="T10">SUMPRODUCT(('Span data'!$C$9:$C$734=$B10)*('Span data'!AM$9:AM$734))/SUMPRODUCT(('Span data'!$C$9:$C$734=$B10)*1)</f>
        <v>1.0784308275196691E-2</v>
      </c>
      <c r="U10" s="270" cm="1">
        <f t="array" ref="U10">SUMPRODUCT(('Span data'!$C$9:$C$734=$B10)*('Span data'!AN$9:AN$734))/SUMPRODUCT(('Span data'!$C$9:$C$734=$B10)*1)</f>
        <v>1.0944465457169986E-2</v>
      </c>
      <c r="V10" s="270" cm="1">
        <f t="array" ref="V10">SUMPRODUCT(('Span data'!$C$9:$C$734=$B10)*('Span data'!AO$9:AO$734))/SUMPRODUCT(('Span data'!$C$9:$C$734=$B10)*1)</f>
        <v>1.1104622639143283E-2</v>
      </c>
      <c r="W10" s="270" cm="1">
        <f t="array" ref="W10">SUMPRODUCT(('Span data'!$C$9:$C$734=$B10)*('Span data'!AP$9:AP$734))/SUMPRODUCT(('Span data'!$C$9:$C$734=$B10)*1)</f>
        <v>1.126477982111658E-2</v>
      </c>
      <c r="X10" s="270" cm="1">
        <f t="array" ref="X10">SUMPRODUCT(('Span data'!$C$9:$C$734=$B10)*('Span data'!AQ$9:AQ$734))/SUMPRODUCT(('Span data'!$C$9:$C$734=$B10)*1)</f>
        <v>1.1424937003089877E-2</v>
      </c>
      <c r="Y10" s="270" cm="1">
        <f t="array" ref="Y10">SUMPRODUCT(('Span data'!$C$9:$C$734=$B10)*('Span data'!AR$9:AR$734))/SUMPRODUCT(('Span data'!$C$9:$C$734=$B10)*1)</f>
        <v>1.1585094185063174E-2</v>
      </c>
      <c r="Z10" s="270" cm="1">
        <f t="array" ref="Z10">SUMPRODUCT(('Span data'!$C$9:$C$734=$B10)*('Span data'!AS$9:AS$734))/SUMPRODUCT(('Span data'!$C$9:$C$734=$B10)*1)</f>
        <v>1.1745251367036471E-2</v>
      </c>
      <c r="AA10" s="270" cm="1">
        <f t="array" ref="AA10">SUMPRODUCT(('Span data'!$C$9:$C$734=$B10)*('Span data'!AT$9:AT$734))/SUMPRODUCT(('Span data'!$C$9:$C$734=$B10)*1)</f>
        <v>1.1905408549009767E-2</v>
      </c>
      <c r="AB10" s="270" cm="1">
        <f t="array" ref="AB10">SUMPRODUCT(('Span data'!$C$9:$C$734=$B10)*('Span data'!AU$9:AU$734))/SUMPRODUCT(('Span data'!$C$9:$C$734=$B10)*1)</f>
        <v>1.2065565730983063E-2</v>
      </c>
      <c r="AC10" s="270" cm="1">
        <f t="array" ref="AC10">SUMPRODUCT(('Span data'!$C$9:$C$734=$B10)*('Span data'!AV$9:AV$734))/SUMPRODUCT(('Span data'!$C$9:$C$734=$B10)*1)</f>
        <v>1.2225722912956358E-2</v>
      </c>
      <c r="AD10" s="270" cm="1">
        <f t="array" ref="AD10">SUMPRODUCT(('Span data'!$C$9:$C$734=$B10)*('Span data'!AW$9:AW$734))/SUMPRODUCT(('Span data'!$C$9:$C$734=$B10)*1)</f>
        <v>1.2385880094929655E-2</v>
      </c>
      <c r="AE10" s="270" cm="1">
        <f t="array" ref="AE10">SUMPRODUCT(('Span data'!$C$9:$C$734=$B10)*('Span data'!AX$9:AX$734))/SUMPRODUCT(('Span data'!$C$9:$C$734=$B10)*1)</f>
        <v>1.2546037276902951E-2</v>
      </c>
      <c r="AF10" s="270" cm="1">
        <f t="array" ref="AF10">SUMPRODUCT(('Span data'!$C$9:$C$734=$B10)*('Span data'!AY$9:AY$734))/SUMPRODUCT(('Span data'!$C$9:$C$734=$B10)*1)</f>
        <v>1.2706194458876248E-2</v>
      </c>
      <c r="AG10" s="232"/>
      <c r="AH10" s="271">
        <f>INDEX('Energy at risk'!E$8:E$733, MATCH($B10, 'Energy at risk'!$C$8:$C$733,0))*$J10*M10</f>
        <v>45015.150432974457</v>
      </c>
      <c r="AI10" s="271">
        <f>INDEX('Energy at risk'!F$8:F$733, MATCH($B10, 'Energy at risk'!$C$8:$C$733,0))*$J10*N10</f>
        <v>46786.065302605355</v>
      </c>
      <c r="AJ10" s="271">
        <f>INDEX('Energy at risk'!G$8:G$733, MATCH($B10, 'Energy at risk'!$C$8:$C$733,0))*$J10*O10</f>
        <v>49043.243660790307</v>
      </c>
      <c r="AK10" s="271">
        <f>INDEX('Energy at risk'!H$8:H$733, MATCH($B10, 'Energy at risk'!$C$8:$C$733,0))*$J10*P10</f>
        <v>50888.257731364822</v>
      </c>
      <c r="AL10" s="271">
        <f>INDEX('Energy at risk'!I$8:I$733, MATCH($B10, 'Energy at risk'!$C$8:$C$733,0))*$J10*Q10</f>
        <v>52533.001360168877</v>
      </c>
      <c r="AM10" s="271">
        <f>INDEX('Energy at risk'!J$8:J$733, MATCH($B10, 'Energy at risk'!$C$8:$C$733,0))*$J10*R10</f>
        <v>54441.217690371785</v>
      </c>
      <c r="AN10" s="271">
        <f>INDEX('Energy at risk'!K$8:K$733, MATCH($B10, 'Energy at risk'!$C$8:$C$733,0))*$J10*S10</f>
        <v>56961.136961708318</v>
      </c>
      <c r="AO10" s="271">
        <f>INDEX('Energy at risk'!L$8:L$733, MATCH($B10, 'Energy at risk'!$C$8:$C$733,0))*$J10*T10</f>
        <v>59189.490088149258</v>
      </c>
      <c r="AP10" s="271">
        <f>INDEX('Energy at risk'!M$8:M$733, MATCH($B10, 'Energy at risk'!$C$8:$C$733,0))*$J10*U10</f>
        <v>60713.874178161313</v>
      </c>
      <c r="AQ10" s="271">
        <f>INDEX('Energy at risk'!N$8:N$733, MATCH($B10, 'Energy at risk'!$C$8:$C$733,0))*$J10*V10</f>
        <v>61602.338126730436</v>
      </c>
      <c r="AR10" s="271">
        <f>INDEX('Energy at risk'!O$8:O$733, MATCH($B10, 'Energy at risk'!$C$8:$C$733,0))*$J10*W10</f>
        <v>62490.802075299565</v>
      </c>
      <c r="AS10" s="271">
        <f>INDEX('Energy at risk'!P$8:P$733, MATCH($B10, 'Energy at risk'!$C$8:$C$733,0))*$J10*X10</f>
        <v>63379.266023868688</v>
      </c>
      <c r="AT10" s="271">
        <f>INDEX('Energy at risk'!Q$8:Q$733, MATCH($B10, 'Energy at risk'!$C$8:$C$733,0))*$J10*Y10</f>
        <v>64267.72997243781</v>
      </c>
      <c r="AU10" s="271">
        <f>INDEX('Energy at risk'!R$8:R$733, MATCH($B10, 'Energy at risk'!$C$8:$C$733,0))*$J10*Z10</f>
        <v>65156.193921006932</v>
      </c>
      <c r="AV10" s="271">
        <f>INDEX('Energy at risk'!S$8:S$733, MATCH($B10, 'Energy at risk'!$C$8:$C$733,0))*$J10*AA10</f>
        <v>66044.657869576055</v>
      </c>
      <c r="AW10" s="271">
        <f>INDEX('Energy at risk'!T$8:T$733, MATCH($B10, 'Energy at risk'!$C$8:$C$733,0))*$J10*AB10</f>
        <v>66933.12181814517</v>
      </c>
      <c r="AX10" s="271">
        <f>INDEX('Energy at risk'!U$8:U$733, MATCH($B10, 'Energy at risk'!$C$8:$C$733,0))*$J10*AC10</f>
        <v>67821.585766714285</v>
      </c>
      <c r="AY10" s="271">
        <f>INDEX('Energy at risk'!V$8:V$733, MATCH($B10, 'Energy at risk'!$C$8:$C$733,0))*$J10*AD10</f>
        <v>68710.049715283414</v>
      </c>
      <c r="AZ10" s="271">
        <f>INDEX('Energy at risk'!W$8:W$733, MATCH($B10, 'Energy at risk'!$C$8:$C$733,0))*$J10*AE10</f>
        <v>69598.513663852544</v>
      </c>
      <c r="BA10" s="271">
        <f>INDEX('Energy at risk'!X$8:X$733, MATCH($B10, 'Energy at risk'!$C$8:$C$733,0))*$J10*AF10</f>
        <v>70486.977612421659</v>
      </c>
      <c r="BB10" s="232"/>
      <c r="BC10" s="271">
        <f>INDEX('Energy at risk'!E$8:E$733, MATCH($B10, 'Energy at risk'!$C$8:$C$733,0))*M10*$K10</f>
        <v>10673.414531592622</v>
      </c>
      <c r="BD10" s="271">
        <f>INDEX('Energy at risk'!F$8:F$733, MATCH($B10, 'Energy at risk'!$C$8:$C$733,0))*N10*$K10</f>
        <v>11093.311129114285</v>
      </c>
      <c r="BE10" s="271">
        <f>INDEX('Energy at risk'!G$8:G$733, MATCH($B10, 'Energy at risk'!$C$8:$C$733,0))*O10*$K10</f>
        <v>11628.504282017759</v>
      </c>
      <c r="BF10" s="271">
        <f>INDEX('Energy at risk'!H$8:H$733, MATCH($B10, 'Energy at risk'!$C$8:$C$733,0))*P10*$K10</f>
        <v>12065.97033072472</v>
      </c>
      <c r="BG10" s="271">
        <f>INDEX('Energy at risk'!I$8:I$733, MATCH($B10, 'Energy at risk'!$C$8:$C$733,0))*Q10*$K10</f>
        <v>12455.950823504816</v>
      </c>
      <c r="BH10" s="271">
        <f>INDEX('Energy at risk'!J$8:J$733, MATCH($B10, 'Energy at risk'!$C$8:$C$733,0))*R10*$K10</f>
        <v>12908.402580575714</v>
      </c>
      <c r="BI10" s="271">
        <f>INDEX('Energy at risk'!K$8:K$733, MATCH($B10, 'Energy at risk'!$C$8:$C$733,0))*S10*$K10</f>
        <v>13505.893485536053</v>
      </c>
      <c r="BJ10" s="271">
        <f>INDEX('Energy at risk'!L$8:L$733, MATCH($B10, 'Energy at risk'!$C$8:$C$733,0))*T10*$K10</f>
        <v>14034.251969568848</v>
      </c>
      <c r="BK10" s="271">
        <f>INDEX('Energy at risk'!M$8:M$733, MATCH($B10, 'Energy at risk'!$C$8:$C$733,0))*U10*$K10</f>
        <v>14395.694353778781</v>
      </c>
      <c r="BL10" s="271">
        <f>INDEX('Energy at risk'!N$8:N$733, MATCH($B10, 'Energy at risk'!$C$8:$C$733,0))*V10*$K10</f>
        <v>14606.355518480954</v>
      </c>
      <c r="BM10" s="271">
        <f>INDEX('Energy at risk'!O$8:O$733, MATCH($B10, 'Energy at risk'!$C$8:$C$733,0))*W10*$K10</f>
        <v>14817.016683183125</v>
      </c>
      <c r="BN10" s="271">
        <f>INDEX('Energy at risk'!P$8:P$733, MATCH($B10, 'Energy at risk'!$C$8:$C$733,0))*X10*$K10</f>
        <v>15027.677847885298</v>
      </c>
      <c r="BO10" s="271">
        <f>INDEX('Energy at risk'!Q$8:Q$733, MATCH($B10, 'Energy at risk'!$C$8:$C$733,0))*Y10*$K10</f>
        <v>15238.339012587467</v>
      </c>
      <c r="BP10" s="271">
        <f>INDEX('Energy at risk'!R$8:R$733, MATCH($B10, 'Energy at risk'!$C$8:$C$733,0))*Z10*$K10</f>
        <v>15449.000177289639</v>
      </c>
      <c r="BQ10" s="271">
        <f>INDEX('Energy at risk'!S$8:S$733, MATCH($B10, 'Energy at risk'!$C$8:$C$733,0))*AA10*$K10</f>
        <v>15659.66134199181</v>
      </c>
      <c r="BR10" s="271">
        <f>INDEX('Energy at risk'!T$8:T$733, MATCH($B10, 'Energy at risk'!$C$8:$C$733,0))*AB10*$K10</f>
        <v>15870.322506693979</v>
      </c>
      <c r="BS10" s="271">
        <f>INDEX('Energy at risk'!U$8:U$733, MATCH($B10, 'Energy at risk'!$C$8:$C$733,0))*AC10*$K10</f>
        <v>16080.983671396149</v>
      </c>
      <c r="BT10" s="271">
        <f>INDEX('Energy at risk'!V$8:V$733, MATCH($B10, 'Energy at risk'!$C$8:$C$733,0))*AD10*$K10</f>
        <v>16291.644836098318</v>
      </c>
      <c r="BU10" s="271">
        <f>INDEX('Energy at risk'!W$8:W$733, MATCH($B10, 'Energy at risk'!$C$8:$C$733,0))*AE10*$K10</f>
        <v>16502.30600080049</v>
      </c>
      <c r="BV10" s="271">
        <f>INDEX('Energy at risk'!X$8:X$733, MATCH($B10, 'Energy at risk'!$C$8:$C$733,0))*AF10*$K10</f>
        <v>16712.967165502661</v>
      </c>
      <c r="BW10" s="232"/>
      <c r="BX10" s="272" cm="1">
        <f t="array" ref="BX10">SUMPRODUCT(('Span data'!BA$9:BA$734)*('Span data'!$C$9:$C$734=$B10))</f>
        <v>1.5653587918023997E-3</v>
      </c>
      <c r="BY10" s="272" cm="1">
        <f t="array" ref="BY10">SUMPRODUCT(('Span data'!BB$9:BB$734)*('Span data'!$C$9:$C$734=$B10))</f>
        <v>1.5913029143791153E-3</v>
      </c>
      <c r="BZ10" s="272" cm="1">
        <f t="array" ref="BZ10">SUMPRODUCT(('Span data'!BC$9:BC$734)*('Span data'!$C$9:$C$734=$B10))</f>
        <v>1.617247036955831E-3</v>
      </c>
      <c r="CA10" s="272" cm="1">
        <f t="array" ref="CA10">SUMPRODUCT(('Span data'!BD$9:BD$734)*('Span data'!$C$9:$C$734=$B10))</f>
        <v>1.6431911595325467E-3</v>
      </c>
      <c r="CB10" s="272" cm="1">
        <f t="array" ref="CB10">SUMPRODUCT(('Span data'!BE$9:BE$734)*('Span data'!$C$9:$C$734=$B10))</f>
        <v>1.6691352821092624E-3</v>
      </c>
      <c r="CC10" s="272" cm="1">
        <f t="array" ref="CC10">SUMPRODUCT(('Span data'!BF$9:BF$734)*('Span data'!$C$9:$C$734=$B10))</f>
        <v>1.6950794046859782E-3</v>
      </c>
      <c r="CD10" s="272" cm="1">
        <f t="array" ref="CD10">SUMPRODUCT(('Span data'!BG$9:BG$734)*('Span data'!$C$9:$C$734=$B10))</f>
        <v>1.7210235272626939E-3</v>
      </c>
      <c r="CE10" s="272" cm="1">
        <f t="array" ref="CE10">SUMPRODUCT(('Span data'!BH$9:BH$734)*('Span data'!$C$9:$C$734=$B10))</f>
        <v>1.7469676498394094E-3</v>
      </c>
      <c r="CF10" s="272" cm="1">
        <f t="array" ref="CF10">SUMPRODUCT(('Span data'!BI$9:BI$734)*('Span data'!$C$9:$C$734=$B10))</f>
        <v>1.7729117724161253E-3</v>
      </c>
      <c r="CG10" s="272" cm="1">
        <f t="array" ref="CG10">SUMPRODUCT(('Span data'!BJ$9:BJ$734)*('Span data'!$C$9:$C$734=$B10))</f>
        <v>1.7988558949928407E-3</v>
      </c>
      <c r="CH10" s="272" cm="1">
        <f t="array" ref="CH10">SUMPRODUCT(('Span data'!BK$9:BK$734)*('Span data'!$C$9:$C$734=$B10))</f>
        <v>1.8248000175695564E-3</v>
      </c>
      <c r="CI10" s="272" cm="1">
        <f t="array" ref="CI10">SUMPRODUCT(('Span data'!BL$9:BL$734)*('Span data'!$C$9:$C$734=$B10))</f>
        <v>1.8507441401462721E-3</v>
      </c>
      <c r="CJ10" s="272" cm="1">
        <f t="array" ref="CJ10">SUMPRODUCT(('Span data'!BM$9:BM$734)*('Span data'!$C$9:$C$734=$B10))</f>
        <v>1.8766882627229877E-3</v>
      </c>
      <c r="CK10" s="272" cm="1">
        <f t="array" ref="CK10">SUMPRODUCT(('Span data'!BN$9:BN$734)*('Span data'!$C$9:$C$734=$B10))</f>
        <v>1.9026323852997036E-3</v>
      </c>
      <c r="CL10" s="272" cm="1">
        <f t="array" ref="CL10">SUMPRODUCT(('Span data'!BO$9:BO$734)*('Span data'!$C$9:$C$734=$B10))</f>
        <v>1.9285765078764193E-3</v>
      </c>
      <c r="CM10" s="272" cm="1">
        <f t="array" ref="CM10">SUMPRODUCT(('Span data'!BP$9:BP$734)*('Span data'!$C$9:$C$734=$B10))</f>
        <v>1.954520630453135E-3</v>
      </c>
      <c r="CN10" s="272" cm="1">
        <f t="array" ref="CN10">SUMPRODUCT(('Span data'!BQ$9:BQ$734)*('Span data'!$C$9:$C$734=$B10))</f>
        <v>1.9804647530298506E-3</v>
      </c>
      <c r="CO10" s="272" cm="1">
        <f t="array" ref="CO10">SUMPRODUCT(('Span data'!BR$9:BR$734)*('Span data'!$C$9:$C$734=$B10))</f>
        <v>2.0064088756065659E-3</v>
      </c>
      <c r="CP10" s="272" cm="1">
        <f t="array" ref="CP10">SUMPRODUCT(('Span data'!BS$9:BS$734)*('Span data'!$C$9:$C$734=$B10))</f>
        <v>2.032352998183282E-3</v>
      </c>
      <c r="CQ10" s="272" cm="1">
        <f t="array" ref="CQ10">SUMPRODUCT(('Span data'!BT$9:BT$734)*('Span data'!$C$9:$C$734=$B10))</f>
        <v>2.0582971207599977E-3</v>
      </c>
      <c r="CR10" s="232"/>
      <c r="CS10" s="273">
        <f t="shared" ref="CS10:CS73" si="8">(AH10+BC10+BX10)</f>
        <v>55688.566529925869</v>
      </c>
      <c r="CT10" s="273">
        <f t="shared" si="5"/>
        <v>57879.378023022553</v>
      </c>
      <c r="CU10" s="273">
        <f t="shared" si="5"/>
        <v>60671.749560055105</v>
      </c>
      <c r="CV10" s="273">
        <f t="shared" si="5"/>
        <v>62954.229705280697</v>
      </c>
      <c r="CW10" s="273">
        <f t="shared" si="5"/>
        <v>64988.953852808976</v>
      </c>
      <c r="CX10" s="273">
        <f t="shared" si="5"/>
        <v>67349.621966026913</v>
      </c>
      <c r="CY10" s="273">
        <f t="shared" si="5"/>
        <v>70467.032168267891</v>
      </c>
      <c r="CZ10" s="273">
        <f t="shared" si="5"/>
        <v>73223.743804685757</v>
      </c>
      <c r="DA10" s="273">
        <f t="shared" si="5"/>
        <v>75109.570304851863</v>
      </c>
      <c r="DB10" s="273">
        <f t="shared" si="5"/>
        <v>76208.695444067285</v>
      </c>
      <c r="DC10" s="273">
        <f t="shared" si="5"/>
        <v>77307.820583282708</v>
      </c>
      <c r="DD10" s="273">
        <f t="shared" si="5"/>
        <v>78406.945722498131</v>
      </c>
      <c r="DE10" s="273">
        <f t="shared" si="5"/>
        <v>79506.070861713539</v>
      </c>
      <c r="DF10" s="273">
        <f t="shared" si="5"/>
        <v>80605.196000928961</v>
      </c>
      <c r="DG10" s="273">
        <f t="shared" si="5"/>
        <v>81704.32114014437</v>
      </c>
      <c r="DH10" s="273">
        <f t="shared" si="5"/>
        <v>82803.446279359778</v>
      </c>
      <c r="DI10" s="273">
        <f t="shared" si="5"/>
        <v>83902.571418575186</v>
      </c>
      <c r="DJ10" s="273">
        <f t="shared" si="5"/>
        <v>85001.696557790608</v>
      </c>
      <c r="DK10" s="273">
        <f t="shared" si="5"/>
        <v>86100.821697006046</v>
      </c>
      <c r="DL10" s="273">
        <f t="shared" si="5"/>
        <v>87199.946836221439</v>
      </c>
      <c r="DM10" s="233"/>
      <c r="DN10" s="274" cm="1">
        <f t="array" ref="DN10">SUMPRODUCT(($CS10:$DL10)*(Misc_calcs!$G$29:$Z$29))</f>
        <v>1048046.9047283542</v>
      </c>
      <c r="DO10" s="232"/>
      <c r="DP10" s="274" cm="1">
        <f t="array" ref="DP10">SUMPRODUCT((G10:H10)*(Assumptions!$G$38:$H$38))</f>
        <v>150928.0614562456</v>
      </c>
      <c r="DQ10" s="274" cm="1">
        <f t="array" ref="DQ10">SUMPRODUCT((PMT(real_disc,Assumptions!$G$40,DP10)*(Misc_calcs!$G$29:$Z$29)))</f>
        <v>-87484.036370520174</v>
      </c>
      <c r="DR10" s="232"/>
      <c r="DS10" s="274">
        <f t="shared" si="6"/>
        <v>960562.86835783406</v>
      </c>
      <c r="DT10" s="274" t="b">
        <f t="shared" ref="DT10:DT73" si="9">DS10&gt;0</f>
        <v>1</v>
      </c>
      <c r="DU10" s="232"/>
      <c r="DV10" s="232"/>
      <c r="DW10" s="232"/>
      <c r="DX10" s="232"/>
      <c r="DY10" s="232"/>
      <c r="DZ10" s="232"/>
      <c r="EA10" s="232"/>
      <c r="EB10" s="232"/>
      <c r="EC10" s="232"/>
      <c r="ED10" s="232"/>
      <c r="EE10" s="232"/>
      <c r="EF10" s="232"/>
      <c r="EG10" s="232"/>
      <c r="EH10" s="232"/>
      <c r="EI10" s="232"/>
      <c r="EJ10" s="232"/>
      <c r="EK10" s="232"/>
      <c r="EL10" s="232"/>
      <c r="EM10" s="232"/>
      <c r="EN10" s="232"/>
    </row>
    <row r="11" spans="1:144" x14ac:dyDescent="0.2">
      <c r="A11" s="232"/>
      <c r="B11" s="266" t="str">
        <v>BAS011</v>
      </c>
      <c r="C11" s="266" t="str">
        <f>INDEX('Span data'!$D$9:$D$734, MATCH($B11, 'Span data'!$C$9:$C$734,0))</f>
        <v>BAS</v>
      </c>
      <c r="D11" s="266" cm="1">
        <f t="array" ref="D11">IF(ISBLANK(B11),0, SUMPRODUCT(('Energy at risk'!$C$8:$C$733=$B11)*1))</f>
        <v>1</v>
      </c>
      <c r="E11" s="267" t="b">
        <f t="shared" si="4"/>
        <v>0</v>
      </c>
      <c r="F11" s="266">
        <f t="shared" si="7"/>
        <v>1</v>
      </c>
      <c r="G11" s="268">
        <v>0</v>
      </c>
      <c r="H11" s="268">
        <v>2</v>
      </c>
      <c r="I11" s="232"/>
      <c r="J11" s="269">
        <f>INDEX(VCR_data!$D$8:$D$86, MATCH($C11, VCR_data!$B$8:$B$86,0))</f>
        <v>37239.589325647779</v>
      </c>
      <c r="K11" s="269">
        <f>INDEX(VCR_data!$F$8:$F$86, MATCH($C11, VCR_data!$B$8:$B$86,0))</f>
        <v>9753.9334906247877</v>
      </c>
      <c r="L11" s="232"/>
      <c r="M11" s="270" cm="1">
        <f t="array" ref="M11">SUMPRODUCT(('Span data'!$C$9:$C$734=$B11)*('Span data'!AF$9:AF$734))/SUMPRODUCT(('Span data'!$C$9:$C$734=$B11)*1)</f>
        <v>9.632532910411204E-3</v>
      </c>
      <c r="N11" s="270" cm="1">
        <f t="array" ref="N11">SUMPRODUCT(('Span data'!$C$9:$C$734=$B11)*('Span data'!AG$9:AG$734))/SUMPRODUCT(('Span data'!$C$9:$C$734=$B11)*1)</f>
        <v>9.7824650620603627E-3</v>
      </c>
      <c r="O11" s="270" cm="1">
        <f t="array" ref="O11">SUMPRODUCT(('Span data'!$C$9:$C$734=$B11)*('Span data'!AH$9:AH$734))/SUMPRODUCT(('Span data'!$C$9:$C$734=$B11)*1)</f>
        <v>9.9323972137095214E-3</v>
      </c>
      <c r="P11" s="270" cm="1">
        <f t="array" ref="P11">SUMPRODUCT(('Span data'!$C$9:$C$734=$B11)*('Span data'!AI$9:AI$734))/SUMPRODUCT(('Span data'!$C$9:$C$734=$B11)*1)</f>
        <v>1.008232936535868E-2</v>
      </c>
      <c r="Q11" s="270" cm="1">
        <f t="array" ref="Q11">SUMPRODUCT(('Span data'!$C$9:$C$734=$B11)*('Span data'!AJ$9:AJ$734))/SUMPRODUCT(('Span data'!$C$9:$C$734=$B11)*1)</f>
        <v>1.0232261517007839E-2</v>
      </c>
      <c r="R11" s="270" cm="1">
        <f t="array" ref="R11">SUMPRODUCT(('Span data'!$C$9:$C$734=$B11)*('Span data'!AK$9:AK$734))/SUMPRODUCT(('Span data'!$C$9:$C$734=$B11)*1)</f>
        <v>1.0382193668656997E-2</v>
      </c>
      <c r="S11" s="270" cm="1">
        <f t="array" ref="S11">SUMPRODUCT(('Span data'!$C$9:$C$734=$B11)*('Span data'!AL$9:AL$734))/SUMPRODUCT(('Span data'!$C$9:$C$734=$B11)*1)</f>
        <v>1.0532125820306156E-2</v>
      </c>
      <c r="T11" s="270" cm="1">
        <f t="array" ref="T11">SUMPRODUCT(('Span data'!$C$9:$C$734=$B11)*('Span data'!AM$9:AM$734))/SUMPRODUCT(('Span data'!$C$9:$C$734=$B11)*1)</f>
        <v>1.0682057971955315E-2</v>
      </c>
      <c r="U11" s="270" cm="1">
        <f t="array" ref="U11">SUMPRODUCT(('Span data'!$C$9:$C$734=$B11)*('Span data'!AN$9:AN$734))/SUMPRODUCT(('Span data'!$C$9:$C$734=$B11)*1)</f>
        <v>1.0831990123604474E-2</v>
      </c>
      <c r="V11" s="270" cm="1">
        <f t="array" ref="V11">SUMPRODUCT(('Span data'!$C$9:$C$734=$B11)*('Span data'!AO$9:AO$734))/SUMPRODUCT(('Span data'!$C$9:$C$734=$B11)*1)</f>
        <v>1.0981922275253632E-2</v>
      </c>
      <c r="W11" s="270" cm="1">
        <f t="array" ref="W11">SUMPRODUCT(('Span data'!$C$9:$C$734=$B11)*('Span data'!AP$9:AP$734))/SUMPRODUCT(('Span data'!$C$9:$C$734=$B11)*1)</f>
        <v>1.1131854426902791E-2</v>
      </c>
      <c r="X11" s="270" cm="1">
        <f t="array" ref="X11">SUMPRODUCT(('Span data'!$C$9:$C$734=$B11)*('Span data'!AQ$9:AQ$734))/SUMPRODUCT(('Span data'!$C$9:$C$734=$B11)*1)</f>
        <v>1.128178657855195E-2</v>
      </c>
      <c r="Y11" s="270" cm="1">
        <f t="array" ref="Y11">SUMPRODUCT(('Span data'!$C$9:$C$734=$B11)*('Span data'!AR$9:AR$734))/SUMPRODUCT(('Span data'!$C$9:$C$734=$B11)*1)</f>
        <v>1.1431718730201108E-2</v>
      </c>
      <c r="Z11" s="270" cm="1">
        <f t="array" ref="Z11">SUMPRODUCT(('Span data'!$C$9:$C$734=$B11)*('Span data'!AS$9:AS$734))/SUMPRODUCT(('Span data'!$C$9:$C$734=$B11)*1)</f>
        <v>1.1581650881850267E-2</v>
      </c>
      <c r="AA11" s="270" cm="1">
        <f t="array" ref="AA11">SUMPRODUCT(('Span data'!$C$9:$C$734=$B11)*('Span data'!AT$9:AT$734))/SUMPRODUCT(('Span data'!$C$9:$C$734=$B11)*1)</f>
        <v>1.1731583033499426E-2</v>
      </c>
      <c r="AB11" s="270" cm="1">
        <f t="array" ref="AB11">SUMPRODUCT(('Span data'!$C$9:$C$734=$B11)*('Span data'!AU$9:AU$734))/SUMPRODUCT(('Span data'!$C$9:$C$734=$B11)*1)</f>
        <v>1.1881515185148584E-2</v>
      </c>
      <c r="AC11" s="270" cm="1">
        <f t="array" ref="AC11">SUMPRODUCT(('Span data'!$C$9:$C$734=$B11)*('Span data'!AV$9:AV$734))/SUMPRODUCT(('Span data'!$C$9:$C$734=$B11)*1)</f>
        <v>1.2031447336797743E-2</v>
      </c>
      <c r="AD11" s="270" cm="1">
        <f t="array" ref="AD11">SUMPRODUCT(('Span data'!$C$9:$C$734=$B11)*('Span data'!AW$9:AW$734))/SUMPRODUCT(('Span data'!$C$9:$C$734=$B11)*1)</f>
        <v>1.2181379488446902E-2</v>
      </c>
      <c r="AE11" s="270" cm="1">
        <f t="array" ref="AE11">SUMPRODUCT(('Span data'!$C$9:$C$734=$B11)*('Span data'!AX$9:AX$734))/SUMPRODUCT(('Span data'!$C$9:$C$734=$B11)*1)</f>
        <v>1.2331311640096061E-2</v>
      </c>
      <c r="AF11" s="270" cm="1">
        <f t="array" ref="AF11">SUMPRODUCT(('Span data'!$C$9:$C$734=$B11)*('Span data'!AY$9:AY$734))/SUMPRODUCT(('Span data'!$C$9:$C$734=$B11)*1)</f>
        <v>1.2481243791745219E-2</v>
      </c>
      <c r="AG11" s="232"/>
      <c r="AH11" s="271">
        <f>INDEX('Energy at risk'!E$8:E$733, MATCH($B11, 'Energy at risk'!$C$8:$C$733,0))*$J11*M11</f>
        <v>78058.290548475794</v>
      </c>
      <c r="AI11" s="271">
        <f>INDEX('Energy at risk'!F$8:F$733, MATCH($B11, 'Energy at risk'!$C$8:$C$733,0))*$J11*N11</f>
        <v>47999.658552493303</v>
      </c>
      <c r="AJ11" s="271">
        <f>INDEX('Energy at risk'!G$8:G$733, MATCH($B11, 'Energy at risk'!$C$8:$C$733,0))*$J11*O11</f>
        <v>49897.481417454437</v>
      </c>
      <c r="AK11" s="271">
        <f>INDEX('Energy at risk'!H$8:H$733, MATCH($B11, 'Energy at risk'!$C$8:$C$733,0))*$J11*P11</f>
        <v>51716.226354149891</v>
      </c>
      <c r="AL11" s="271">
        <f>INDEX('Energy at risk'!I$8:I$733, MATCH($B11, 'Energy at risk'!$C$8:$C$733,0))*$J11*Q11</f>
        <v>53180.456601316786</v>
      </c>
      <c r="AM11" s="271">
        <f>INDEX('Energy at risk'!J$8:J$733, MATCH($B11, 'Energy at risk'!$C$8:$C$733,0))*$J11*R11</f>
        <v>54743.432167027786</v>
      </c>
      <c r="AN11" s="271">
        <f>INDEX('Energy at risk'!K$8:K$733, MATCH($B11, 'Energy at risk'!$C$8:$C$733,0))*$J11*S11</f>
        <v>56845.824033040844</v>
      </c>
      <c r="AO11" s="271">
        <f>INDEX('Energy at risk'!L$8:L$733, MATCH($B11, 'Energy at risk'!$C$8:$C$733,0))*$J11*T11</f>
        <v>59066.201887144896</v>
      </c>
      <c r="AP11" s="271">
        <f>INDEX('Energy at risk'!M$8:M$733, MATCH($B11, 'Energy at risk'!$C$8:$C$733,0))*$J11*U11</f>
        <v>60672.046826999751</v>
      </c>
      <c r="AQ11" s="271">
        <f>INDEX('Energy at risk'!N$8:N$733, MATCH($B11, 'Energy at risk'!$C$8:$C$733,0))*$J11*V11</f>
        <v>61511.84546251619</v>
      </c>
      <c r="AR11" s="271">
        <f>INDEX('Energy at risk'!O$8:O$733, MATCH($B11, 'Energy at risk'!$C$8:$C$733,0))*$J11*W11</f>
        <v>62351.64409803263</v>
      </c>
      <c r="AS11" s="271">
        <f>INDEX('Energy at risk'!P$8:P$733, MATCH($B11, 'Energy at risk'!$C$8:$C$733,0))*$J11*X11</f>
        <v>63191.442733549069</v>
      </c>
      <c r="AT11" s="271">
        <f>INDEX('Energy at risk'!Q$8:Q$733, MATCH($B11, 'Energy at risk'!$C$8:$C$733,0))*$J11*Y11</f>
        <v>64031.241369065508</v>
      </c>
      <c r="AU11" s="271">
        <f>INDEX('Energy at risk'!R$8:R$733, MATCH($B11, 'Energy at risk'!$C$8:$C$733,0))*$J11*Z11</f>
        <v>64871.040004581948</v>
      </c>
      <c r="AV11" s="271">
        <f>INDEX('Energy at risk'!S$8:S$733, MATCH($B11, 'Energy at risk'!$C$8:$C$733,0))*$J11*AA11</f>
        <v>65710.838640098387</v>
      </c>
      <c r="AW11" s="271">
        <f>INDEX('Energy at risk'!T$8:T$733, MATCH($B11, 'Energy at risk'!$C$8:$C$733,0))*$J11*AB11</f>
        <v>66550.637275614819</v>
      </c>
      <c r="AX11" s="271">
        <f>INDEX('Energy at risk'!U$8:U$733, MATCH($B11, 'Energy at risk'!$C$8:$C$733,0))*$J11*AC11</f>
        <v>67390.435911131266</v>
      </c>
      <c r="AY11" s="271">
        <f>INDEX('Energy at risk'!V$8:V$733, MATCH($B11, 'Energy at risk'!$C$8:$C$733,0))*$J11*AD11</f>
        <v>68230.234546647698</v>
      </c>
      <c r="AZ11" s="271">
        <f>INDEX('Energy at risk'!W$8:W$733, MATCH($B11, 'Energy at risk'!$C$8:$C$733,0))*$J11*AE11</f>
        <v>69070.033182164145</v>
      </c>
      <c r="BA11" s="271">
        <f>INDEX('Energy at risk'!X$8:X$733, MATCH($B11, 'Energy at risk'!$C$8:$C$733,0))*$J11*AF11</f>
        <v>69909.831817680577</v>
      </c>
      <c r="BB11" s="232"/>
      <c r="BC11" s="271">
        <f>INDEX('Energy at risk'!E$8:E$733, MATCH($B11, 'Energy at risk'!$C$8:$C$733,0))*M11*$K11</f>
        <v>20445.321449270694</v>
      </c>
      <c r="BD11" s="271">
        <f>INDEX('Energy at risk'!F$8:F$733, MATCH($B11, 'Energy at risk'!$C$8:$C$733,0))*N11*$K11</f>
        <v>12572.251347875866</v>
      </c>
      <c r="BE11" s="271">
        <f>INDEX('Energy at risk'!G$8:G$733, MATCH($B11, 'Energy at risk'!$C$8:$C$733,0))*O11*$K11</f>
        <v>13069.336260385056</v>
      </c>
      <c r="BF11" s="271">
        <f>INDEX('Energy at risk'!H$8:H$733, MATCH($B11, 'Energy at risk'!$C$8:$C$733,0))*P11*$K11</f>
        <v>13545.708784093857</v>
      </c>
      <c r="BG11" s="271">
        <f>INDEX('Energy at risk'!I$8:I$733, MATCH($B11, 'Energy at risk'!$C$8:$C$733,0))*Q11*$K11</f>
        <v>13929.22548512231</v>
      </c>
      <c r="BH11" s="271">
        <f>INDEX('Energy at risk'!J$8:J$733, MATCH($B11, 'Energy at risk'!$C$8:$C$733,0))*R11*$K11</f>
        <v>14338.605931885646</v>
      </c>
      <c r="BI11" s="271">
        <f>INDEX('Energy at risk'!K$8:K$733, MATCH($B11, 'Energy at risk'!$C$8:$C$733,0))*S11*$K11</f>
        <v>14889.272327613016</v>
      </c>
      <c r="BJ11" s="271">
        <f>INDEX('Energy at risk'!L$8:L$733, MATCH($B11, 'Energy at risk'!$C$8:$C$733,0))*T11*$K11</f>
        <v>15470.842057708594</v>
      </c>
      <c r="BK11" s="271">
        <f>INDEX('Energy at risk'!M$8:M$733, MATCH($B11, 'Energy at risk'!$C$8:$C$733,0))*U11*$K11</f>
        <v>15891.451012405441</v>
      </c>
      <c r="BL11" s="271">
        <f>INDEX('Energy at risk'!N$8:N$733, MATCH($B11, 'Energy at risk'!$C$8:$C$733,0))*V11*$K11</f>
        <v>16111.414233930636</v>
      </c>
      <c r="BM11" s="271">
        <f>INDEX('Energy at risk'!O$8:O$733, MATCH($B11, 'Energy at risk'!$C$8:$C$733,0))*W11*$K11</f>
        <v>16331.377455455833</v>
      </c>
      <c r="BN11" s="271">
        <f>INDEX('Energy at risk'!P$8:P$733, MATCH($B11, 'Energy at risk'!$C$8:$C$733,0))*X11*$K11</f>
        <v>16551.340676981028</v>
      </c>
      <c r="BO11" s="271">
        <f>INDEX('Energy at risk'!Q$8:Q$733, MATCH($B11, 'Energy at risk'!$C$8:$C$733,0))*Y11*$K11</f>
        <v>16771.303898506227</v>
      </c>
      <c r="BP11" s="271">
        <f>INDEX('Energy at risk'!R$8:R$733, MATCH($B11, 'Energy at risk'!$C$8:$C$733,0))*Z11*$K11</f>
        <v>16991.267120031422</v>
      </c>
      <c r="BQ11" s="271">
        <f>INDEX('Energy at risk'!S$8:S$733, MATCH($B11, 'Energy at risk'!$C$8:$C$733,0))*AA11*$K11</f>
        <v>17211.230341556617</v>
      </c>
      <c r="BR11" s="271">
        <f>INDEX('Energy at risk'!T$8:T$733, MATCH($B11, 'Energy at risk'!$C$8:$C$733,0))*AB11*$K11</f>
        <v>17431.193563081815</v>
      </c>
      <c r="BS11" s="271">
        <f>INDEX('Energy at risk'!U$8:U$733, MATCH($B11, 'Energy at risk'!$C$8:$C$733,0))*AC11*$K11</f>
        <v>17651.15678460701</v>
      </c>
      <c r="BT11" s="271">
        <f>INDEX('Energy at risk'!V$8:V$733, MATCH($B11, 'Energy at risk'!$C$8:$C$733,0))*AD11*$K11</f>
        <v>17871.120006132205</v>
      </c>
      <c r="BU11" s="271">
        <f>INDEX('Energy at risk'!W$8:W$733, MATCH($B11, 'Energy at risk'!$C$8:$C$733,0))*AE11*$K11</f>
        <v>18091.083227657404</v>
      </c>
      <c r="BV11" s="271">
        <f>INDEX('Energy at risk'!X$8:X$733, MATCH($B11, 'Energy at risk'!$C$8:$C$733,0))*AF11*$K11</f>
        <v>18311.046449182599</v>
      </c>
      <c r="BW11" s="232"/>
      <c r="BX11" s="272" cm="1">
        <f t="array" ref="BX11">SUMPRODUCT(('Span data'!BA$9:BA$734)*('Span data'!$C$9:$C$734=$B11))</f>
        <v>3.9009742097239226E-4</v>
      </c>
      <c r="BY11" s="272" cm="1">
        <f t="array" ref="BY11">SUMPRODUCT(('Span data'!BB$9:BB$734)*('Span data'!$C$9:$C$734=$B11))</f>
        <v>3.9616935929050195E-4</v>
      </c>
      <c r="BZ11" s="272" cm="1">
        <f t="array" ref="BZ11">SUMPRODUCT(('Span data'!BC$9:BC$734)*('Span data'!$C$9:$C$734=$B11))</f>
        <v>4.0224129760861165E-4</v>
      </c>
      <c r="CA11" s="272" cm="1">
        <f t="array" ref="CA11">SUMPRODUCT(('Span data'!BD$9:BD$734)*('Span data'!$C$9:$C$734=$B11))</f>
        <v>4.0831323592672135E-4</v>
      </c>
      <c r="CB11" s="272" cm="1">
        <f t="array" ref="CB11">SUMPRODUCT(('Span data'!BE$9:BE$734)*('Span data'!$C$9:$C$734=$B11))</f>
        <v>4.1438517424483099E-4</v>
      </c>
      <c r="CC11" s="272" cm="1">
        <f t="array" ref="CC11">SUMPRODUCT(('Span data'!BF$9:BF$734)*('Span data'!$C$9:$C$734=$B11))</f>
        <v>4.2045711256294063E-4</v>
      </c>
      <c r="CD11" s="272" cm="1">
        <f t="array" ref="CD11">SUMPRODUCT(('Span data'!BG$9:BG$734)*('Span data'!$C$9:$C$734=$B11))</f>
        <v>4.2652905088105039E-4</v>
      </c>
      <c r="CE11" s="272" cm="1">
        <f t="array" ref="CE11">SUMPRODUCT(('Span data'!BH$9:BH$734)*('Span data'!$C$9:$C$734=$B11))</f>
        <v>4.3260098919916003E-4</v>
      </c>
      <c r="CF11" s="272" cm="1">
        <f t="array" ref="CF11">SUMPRODUCT(('Span data'!BI$9:BI$734)*('Span data'!$C$9:$C$734=$B11))</f>
        <v>4.3867292751726973E-4</v>
      </c>
      <c r="CG11" s="272" cm="1">
        <f t="array" ref="CG11">SUMPRODUCT(('Span data'!BJ$9:BJ$734)*('Span data'!$C$9:$C$734=$B11))</f>
        <v>4.4474486583537942E-4</v>
      </c>
      <c r="CH11" s="272" cm="1">
        <f t="array" ref="CH11">SUMPRODUCT(('Span data'!BK$9:BK$734)*('Span data'!$C$9:$C$734=$B11))</f>
        <v>4.5081680415348912E-4</v>
      </c>
      <c r="CI11" s="272" cm="1">
        <f t="array" ref="CI11">SUMPRODUCT(('Span data'!BL$9:BL$734)*('Span data'!$C$9:$C$734=$B11))</f>
        <v>4.5688874247159882E-4</v>
      </c>
      <c r="CJ11" s="272" cm="1">
        <f t="array" ref="CJ11">SUMPRODUCT(('Span data'!BM$9:BM$734)*('Span data'!$C$9:$C$734=$B11))</f>
        <v>4.6296068078970851E-4</v>
      </c>
      <c r="CK11" s="272" cm="1">
        <f t="array" ref="CK11">SUMPRODUCT(('Span data'!BN$9:BN$734)*('Span data'!$C$9:$C$734=$B11))</f>
        <v>4.6903261910781816E-4</v>
      </c>
      <c r="CL11" s="272" cm="1">
        <f t="array" ref="CL11">SUMPRODUCT(('Span data'!BO$9:BO$734)*('Span data'!$C$9:$C$734=$B11))</f>
        <v>4.7510455742592791E-4</v>
      </c>
      <c r="CM11" s="272" cm="1">
        <f t="array" ref="CM11">SUMPRODUCT(('Span data'!BP$9:BP$734)*('Span data'!$C$9:$C$734=$B11))</f>
        <v>4.8117649574403755E-4</v>
      </c>
      <c r="CN11" s="272" cm="1">
        <f t="array" ref="CN11">SUMPRODUCT(('Span data'!BQ$9:BQ$734)*('Span data'!$C$9:$C$734=$B11))</f>
        <v>4.8724843406214725E-4</v>
      </c>
      <c r="CO11" s="272" cm="1">
        <f t="array" ref="CO11">SUMPRODUCT(('Span data'!BR$9:BR$734)*('Span data'!$C$9:$C$734=$B11))</f>
        <v>4.9332037238025695E-4</v>
      </c>
      <c r="CP11" s="272" cm="1">
        <f t="array" ref="CP11">SUMPRODUCT(('Span data'!BS$9:BS$734)*('Span data'!$C$9:$C$734=$B11))</f>
        <v>4.9939231069836664E-4</v>
      </c>
      <c r="CQ11" s="272" cm="1">
        <f t="array" ref="CQ11">SUMPRODUCT(('Span data'!BT$9:BT$734)*('Span data'!$C$9:$C$734=$B11))</f>
        <v>5.0546424901647634E-4</v>
      </c>
      <c r="CR11" s="232"/>
      <c r="CS11" s="273">
        <f t="shared" si="8"/>
        <v>98503.61238784391</v>
      </c>
      <c r="CT11" s="273">
        <f t="shared" si="5"/>
        <v>60571.910296538525</v>
      </c>
      <c r="CU11" s="273">
        <f t="shared" si="5"/>
        <v>62966.81808008079</v>
      </c>
      <c r="CV11" s="273">
        <f t="shared" si="5"/>
        <v>65261.935546556982</v>
      </c>
      <c r="CW11" s="273">
        <f t="shared" si="5"/>
        <v>67109.682500824259</v>
      </c>
      <c r="CX11" s="273">
        <f t="shared" si="5"/>
        <v>69082.038519370544</v>
      </c>
      <c r="CY11" s="273">
        <f t="shared" si="5"/>
        <v>71735.096787182905</v>
      </c>
      <c r="CZ11" s="273">
        <f t="shared" si="5"/>
        <v>74537.044377454484</v>
      </c>
      <c r="DA11" s="273">
        <f t="shared" si="5"/>
        <v>76563.498278078114</v>
      </c>
      <c r="DB11" s="273">
        <f t="shared" si="5"/>
        <v>77623.260141191684</v>
      </c>
      <c r="DC11" s="273">
        <f t="shared" si="5"/>
        <v>78683.022004305269</v>
      </c>
      <c r="DD11" s="273">
        <f t="shared" si="5"/>
        <v>79742.783867418839</v>
      </c>
      <c r="DE11" s="273">
        <f t="shared" si="5"/>
        <v>80802.545730532423</v>
      </c>
      <c r="DF11" s="273">
        <f t="shared" si="5"/>
        <v>81862.307593645994</v>
      </c>
      <c r="DG11" s="273">
        <f t="shared" si="5"/>
        <v>82922.069456759564</v>
      </c>
      <c r="DH11" s="273">
        <f t="shared" si="5"/>
        <v>83981.831319873134</v>
      </c>
      <c r="DI11" s="273">
        <f t="shared" si="5"/>
        <v>85041.593182986704</v>
      </c>
      <c r="DJ11" s="273">
        <f t="shared" si="5"/>
        <v>86101.355046100274</v>
      </c>
      <c r="DK11" s="273">
        <f t="shared" si="5"/>
        <v>87161.116909213859</v>
      </c>
      <c r="DL11" s="273">
        <f t="shared" si="5"/>
        <v>88220.878772327429</v>
      </c>
      <c r="DM11" s="233"/>
      <c r="DN11" s="274" cm="1">
        <f t="array" ref="DN11">SUMPRODUCT(($CS11:$DL11)*(Misc_calcs!$G$29:$Z$29))</f>
        <v>1111478.2330100217</v>
      </c>
      <c r="DO11" s="232"/>
      <c r="DP11" s="274" cm="1">
        <f t="array" ref="DP11">SUMPRODUCT((G11:H11)*(Assumptions!$G$38:$H$38))</f>
        <v>55268.985915493002</v>
      </c>
      <c r="DQ11" s="274" cm="1">
        <f t="array" ref="DQ11">SUMPRODUCT((PMT(real_disc,Assumptions!$G$40,DP11)*(Misc_calcs!$G$29:$Z$29)))</f>
        <v>-32036.149721531274</v>
      </c>
      <c r="DR11" s="232"/>
      <c r="DS11" s="274">
        <f t="shared" si="6"/>
        <v>1079442.0832884905</v>
      </c>
      <c r="DT11" s="274" t="b">
        <f t="shared" si="9"/>
        <v>1</v>
      </c>
      <c r="DU11" s="232"/>
      <c r="DV11" s="232"/>
      <c r="DW11" s="232"/>
      <c r="DX11" s="232"/>
      <c r="DY11" s="232"/>
      <c r="DZ11" s="232"/>
      <c r="EA11" s="232"/>
      <c r="EB11" s="232"/>
      <c r="EC11" s="232"/>
      <c r="ED11" s="232"/>
      <c r="EE11" s="232"/>
      <c r="EF11" s="232"/>
      <c r="EG11" s="232"/>
      <c r="EH11" s="232"/>
      <c r="EI11" s="232"/>
      <c r="EJ11" s="232"/>
      <c r="EK11" s="232"/>
      <c r="EL11" s="232"/>
      <c r="EM11" s="232"/>
      <c r="EN11" s="232"/>
    </row>
    <row r="12" spans="1:144" x14ac:dyDescent="0.2">
      <c r="A12" s="232"/>
      <c r="B12" s="266" t="str">
        <v>BAS022</v>
      </c>
      <c r="C12" s="266" t="str">
        <f>INDEX('Span data'!$D$9:$D$734, MATCH($B12, 'Span data'!$C$9:$C$734,0))</f>
        <v>BAS</v>
      </c>
      <c r="D12" s="266" cm="1">
        <f t="array" ref="D12">IF(ISBLANK(B12),0, SUMPRODUCT(('Energy at risk'!$C$8:$C$733=$B12)*1))</f>
        <v>2</v>
      </c>
      <c r="E12" s="267" t="b">
        <f t="shared" si="4"/>
        <v>0</v>
      </c>
      <c r="F12" s="266">
        <f t="shared" si="7"/>
        <v>2</v>
      </c>
      <c r="G12" s="268">
        <v>3</v>
      </c>
      <c r="H12" s="268">
        <v>1</v>
      </c>
      <c r="I12" s="232"/>
      <c r="J12" s="269">
        <f>INDEX(VCR_data!$D$8:$D$86, MATCH($C12, VCR_data!$B$8:$B$86,0))</f>
        <v>37239.589325647779</v>
      </c>
      <c r="K12" s="269">
        <f>INDEX(VCR_data!$F$8:$F$86, MATCH($C12, VCR_data!$B$8:$B$86,0))</f>
        <v>9753.9334906247877</v>
      </c>
      <c r="L12" s="232"/>
      <c r="M12" s="270" cm="1">
        <f t="array" ref="M12">SUMPRODUCT(('Span data'!$C$9:$C$734=$B12)*('Span data'!AF$9:AF$734))/SUMPRODUCT(('Span data'!$C$9:$C$734=$B12)*1)</f>
        <v>9.6345300761378032E-3</v>
      </c>
      <c r="N12" s="270" cm="1">
        <f t="array" ref="N12">SUMPRODUCT(('Span data'!$C$9:$C$734=$B12)*('Span data'!AG$9:AG$734))/SUMPRODUCT(('Span data'!$C$9:$C$734=$B12)*1)</f>
        <v>9.78512794969583E-3</v>
      </c>
      <c r="O12" s="270" cm="1">
        <f t="array" ref="O12">SUMPRODUCT(('Span data'!$C$9:$C$734=$B12)*('Span data'!AH$9:AH$734))/SUMPRODUCT(('Span data'!$C$9:$C$734=$B12)*1)</f>
        <v>9.9357258232538534E-3</v>
      </c>
      <c r="P12" s="270" cm="1">
        <f t="array" ref="P12">SUMPRODUCT(('Span data'!$C$9:$C$734=$B12)*('Span data'!AI$9:AI$734))/SUMPRODUCT(('Span data'!$C$9:$C$734=$B12)*1)</f>
        <v>1.008632369681188E-2</v>
      </c>
      <c r="Q12" s="270" cm="1">
        <f t="array" ref="Q12">SUMPRODUCT(('Span data'!$C$9:$C$734=$B12)*('Span data'!AJ$9:AJ$734))/SUMPRODUCT(('Span data'!$C$9:$C$734=$B12)*1)</f>
        <v>1.0236921570369904E-2</v>
      </c>
      <c r="R12" s="270" cm="1">
        <f t="array" ref="R12">SUMPRODUCT(('Span data'!$C$9:$C$734=$B12)*('Span data'!AK$9:AK$734))/SUMPRODUCT(('Span data'!$C$9:$C$734=$B12)*1)</f>
        <v>1.038751944392793E-2</v>
      </c>
      <c r="S12" s="270" cm="1">
        <f t="array" ref="S12">SUMPRODUCT(('Span data'!$C$9:$C$734=$B12)*('Span data'!AL$9:AL$734))/SUMPRODUCT(('Span data'!$C$9:$C$734=$B12)*1)</f>
        <v>1.0538117317485954E-2</v>
      </c>
      <c r="T12" s="270" cm="1">
        <f t="array" ref="T12">SUMPRODUCT(('Span data'!$C$9:$C$734=$B12)*('Span data'!AM$9:AM$734))/SUMPRODUCT(('Span data'!$C$9:$C$734=$B12)*1)</f>
        <v>1.0688715191043981E-2</v>
      </c>
      <c r="U12" s="270" cm="1">
        <f t="array" ref="U12">SUMPRODUCT(('Span data'!$C$9:$C$734=$B12)*('Span data'!AN$9:AN$734))/SUMPRODUCT(('Span data'!$C$9:$C$734=$B12)*1)</f>
        <v>1.0839313064602004E-2</v>
      </c>
      <c r="V12" s="270" cm="1">
        <f t="array" ref="V12">SUMPRODUCT(('Span data'!$C$9:$C$734=$B12)*('Span data'!AO$9:AO$734))/SUMPRODUCT(('Span data'!$C$9:$C$734=$B12)*1)</f>
        <v>1.0989910938160031E-2</v>
      </c>
      <c r="W12" s="270" cm="1">
        <f t="array" ref="W12">SUMPRODUCT(('Span data'!$C$9:$C$734=$B12)*('Span data'!AP$9:AP$734))/SUMPRODUCT(('Span data'!$C$9:$C$734=$B12)*1)</f>
        <v>1.1140508811718054E-2</v>
      </c>
      <c r="X12" s="270" cm="1">
        <f t="array" ref="X12">SUMPRODUCT(('Span data'!$C$9:$C$734=$B12)*('Span data'!AQ$9:AQ$734))/SUMPRODUCT(('Span data'!$C$9:$C$734=$B12)*1)</f>
        <v>1.1291106685276081E-2</v>
      </c>
      <c r="Y12" s="270" cm="1">
        <f t="array" ref="Y12">SUMPRODUCT(('Span data'!$C$9:$C$734=$B12)*('Span data'!AR$9:AR$734))/SUMPRODUCT(('Span data'!$C$9:$C$734=$B12)*1)</f>
        <v>1.1441704558834104E-2</v>
      </c>
      <c r="Z12" s="270" cm="1">
        <f t="array" ref="Z12">SUMPRODUCT(('Span data'!$C$9:$C$734=$B12)*('Span data'!AS$9:AS$734))/SUMPRODUCT(('Span data'!$C$9:$C$734=$B12)*1)</f>
        <v>1.1592302432392131E-2</v>
      </c>
      <c r="AA12" s="270" cm="1">
        <f t="array" ref="AA12">SUMPRODUCT(('Span data'!$C$9:$C$734=$B12)*('Span data'!AT$9:AT$734))/SUMPRODUCT(('Span data'!$C$9:$C$734=$B12)*1)</f>
        <v>1.1742900305950155E-2</v>
      </c>
      <c r="AB12" s="270" cm="1">
        <f t="array" ref="AB12">SUMPRODUCT(('Span data'!$C$9:$C$734=$B12)*('Span data'!AU$9:AU$734))/SUMPRODUCT(('Span data'!$C$9:$C$734=$B12)*1)</f>
        <v>1.1893498179508182E-2</v>
      </c>
      <c r="AC12" s="270" cm="1">
        <f t="array" ref="AC12">SUMPRODUCT(('Span data'!$C$9:$C$734=$B12)*('Span data'!AV$9:AV$734))/SUMPRODUCT(('Span data'!$C$9:$C$734=$B12)*1)</f>
        <v>1.2044096053066205E-2</v>
      </c>
      <c r="AD12" s="270" cm="1">
        <f t="array" ref="AD12">SUMPRODUCT(('Span data'!$C$9:$C$734=$B12)*('Span data'!AW$9:AW$734))/SUMPRODUCT(('Span data'!$C$9:$C$734=$B12)*1)</f>
        <v>1.2194693926624232E-2</v>
      </c>
      <c r="AE12" s="270" cm="1">
        <f t="array" ref="AE12">SUMPRODUCT(('Span data'!$C$9:$C$734=$B12)*('Span data'!AX$9:AX$734))/SUMPRODUCT(('Span data'!$C$9:$C$734=$B12)*1)</f>
        <v>1.2345291800182255E-2</v>
      </c>
      <c r="AF12" s="270" cm="1">
        <f t="array" ref="AF12">SUMPRODUCT(('Span data'!$C$9:$C$734=$B12)*('Span data'!AY$9:AY$734))/SUMPRODUCT(('Span data'!$C$9:$C$734=$B12)*1)</f>
        <v>1.2495889673740282E-2</v>
      </c>
      <c r="AG12" s="232"/>
      <c r="AH12" s="271">
        <f>INDEX('Energy at risk'!E$8:E$733, MATCH($B12, 'Energy at risk'!$C$8:$C$733,0))*$J12*M12</f>
        <v>47419.243195232542</v>
      </c>
      <c r="AI12" s="271">
        <f>INDEX('Energy at risk'!F$8:F$733, MATCH($B12, 'Energy at risk'!$C$8:$C$733,0))*$J12*N12</f>
        <v>48899.113314374961</v>
      </c>
      <c r="AJ12" s="271">
        <f>INDEX('Energy at risk'!G$8:G$733, MATCH($B12, 'Energy at risk'!$C$8:$C$733,0))*$J12*O12</f>
        <v>50589.226421931642</v>
      </c>
      <c r="AK12" s="271">
        <f>INDEX('Energy at risk'!H$8:H$733, MATCH($B12, 'Energy at risk'!$C$8:$C$733,0))*$J12*P12</f>
        <v>37346.370321197814</v>
      </c>
      <c r="AL12" s="271">
        <f>INDEX('Energy at risk'!I$8:I$733, MATCH($B12, 'Energy at risk'!$C$8:$C$733,0))*$J12*Q12</f>
        <v>38174.4519439375</v>
      </c>
      <c r="AM12" s="271">
        <f>INDEX('Energy at risk'!J$8:J$733, MATCH($B12, 'Energy at risk'!$C$8:$C$733,0))*$J12*R12</f>
        <v>39167.317468980742</v>
      </c>
      <c r="AN12" s="271">
        <f>INDEX('Energy at risk'!K$8:K$733, MATCH($B12, 'Energy at risk'!$C$8:$C$733,0))*$J12*S12</f>
        <v>40570.437505568967</v>
      </c>
      <c r="AO12" s="271">
        <f>INDEX('Energy at risk'!L$8:L$733, MATCH($B12, 'Energy at risk'!$C$8:$C$733,0))*$J12*T12</f>
        <v>42078.117668090053</v>
      </c>
      <c r="AP12" s="271">
        <f>INDEX('Energy at risk'!M$8:M$733, MATCH($B12, 'Energy at risk'!$C$8:$C$733,0))*$J12*U12</f>
        <v>43448.297835730431</v>
      </c>
      <c r="AQ12" s="271">
        <f>INDEX('Energy at risk'!N$8:N$733, MATCH($B12, 'Energy at risk'!$C$8:$C$733,0))*$J12*V12</f>
        <v>44051.954287461216</v>
      </c>
      <c r="AR12" s="271">
        <f>INDEX('Energy at risk'!O$8:O$733, MATCH($B12, 'Energy at risk'!$C$8:$C$733,0))*$J12*W12</f>
        <v>44655.610739191994</v>
      </c>
      <c r="AS12" s="271">
        <f>INDEX('Energy at risk'!P$8:P$733, MATCH($B12, 'Energy at risk'!$C$8:$C$733,0))*$J12*X12</f>
        <v>45259.267190922779</v>
      </c>
      <c r="AT12" s="271">
        <f>INDEX('Energy at risk'!Q$8:Q$733, MATCH($B12, 'Energy at risk'!$C$8:$C$733,0))*$J12*Y12</f>
        <v>45862.923642653557</v>
      </c>
      <c r="AU12" s="271">
        <f>INDEX('Energy at risk'!R$8:R$733, MATCH($B12, 'Energy at risk'!$C$8:$C$733,0))*$J12*Z12</f>
        <v>46466.580094384342</v>
      </c>
      <c r="AV12" s="271">
        <f>INDEX('Energy at risk'!S$8:S$733, MATCH($B12, 'Energy at risk'!$C$8:$C$733,0))*$J12*AA12</f>
        <v>47070.23654611512</v>
      </c>
      <c r="AW12" s="271">
        <f>INDEX('Energy at risk'!T$8:T$733, MATCH($B12, 'Energy at risk'!$C$8:$C$733,0))*$J12*AB12</f>
        <v>47673.892997845905</v>
      </c>
      <c r="AX12" s="271">
        <f>INDEX('Energy at risk'!U$8:U$733, MATCH($B12, 'Energy at risk'!$C$8:$C$733,0))*$J12*AC12</f>
        <v>48277.549449576683</v>
      </c>
      <c r="AY12" s="271">
        <f>INDEX('Energy at risk'!V$8:V$733, MATCH($B12, 'Energy at risk'!$C$8:$C$733,0))*$J12*AD12</f>
        <v>48881.205901307469</v>
      </c>
      <c r="AZ12" s="271">
        <f>INDEX('Energy at risk'!W$8:W$733, MATCH($B12, 'Energy at risk'!$C$8:$C$733,0))*$J12*AE12</f>
        <v>49484.862353038247</v>
      </c>
      <c r="BA12" s="271">
        <f>INDEX('Energy at risk'!X$8:X$733, MATCH($B12, 'Energy at risk'!$C$8:$C$733,0))*$J12*AF12</f>
        <v>50088.518804769032</v>
      </c>
      <c r="BB12" s="232"/>
      <c r="BC12" s="271">
        <f>INDEX('Energy at risk'!E$8:E$733, MATCH($B12, 'Energy at risk'!$C$8:$C$733,0))*M12*$K12</f>
        <v>12420.226771499572</v>
      </c>
      <c r="BD12" s="271">
        <f>INDEX('Energy at risk'!F$8:F$733, MATCH($B12, 'Energy at risk'!$C$8:$C$733,0))*N12*$K12</f>
        <v>12807.839926699884</v>
      </c>
      <c r="BE12" s="271">
        <f>INDEX('Energy at risk'!G$8:G$733, MATCH($B12, 'Energy at risk'!$C$8:$C$733,0))*O12*$K12</f>
        <v>13250.520717258099</v>
      </c>
      <c r="BF12" s="271">
        <f>INDEX('Energy at risk'!H$8:H$733, MATCH($B12, 'Energy at risk'!$C$8:$C$733,0))*P12*$K12</f>
        <v>9781.9019711456076</v>
      </c>
      <c r="BG12" s="271">
        <f>INDEX('Energy at risk'!I$8:I$733, MATCH($B12, 'Energy at risk'!$C$8:$C$733,0))*Q12*$K12</f>
        <v>9998.796228554851</v>
      </c>
      <c r="BH12" s="271">
        <f>INDEX('Energy at risk'!J$8:J$733, MATCH($B12, 'Energy at risk'!$C$8:$C$733,0))*R12*$K12</f>
        <v>10258.851306276565</v>
      </c>
      <c r="BI12" s="271">
        <f>INDEX('Energy at risk'!K$8:K$733, MATCH($B12, 'Energy at risk'!$C$8:$C$733,0))*S12*$K12</f>
        <v>10626.361790792535</v>
      </c>
      <c r="BJ12" s="271">
        <f>INDEX('Energy at risk'!L$8:L$733, MATCH($B12, 'Energy at risk'!$C$8:$C$733,0))*T12*$K12</f>
        <v>11021.259057294796</v>
      </c>
      <c r="BK12" s="271">
        <f>INDEX('Energy at risk'!M$8:M$733, MATCH($B12, 'Energy at risk'!$C$8:$C$733,0))*U12*$K12</f>
        <v>11380.141807275413</v>
      </c>
      <c r="BL12" s="271">
        <f>INDEX('Energy at risk'!N$8:N$733, MATCH($B12, 'Energy at risk'!$C$8:$C$733,0))*V12*$K12</f>
        <v>11538.253778647597</v>
      </c>
      <c r="BM12" s="271">
        <f>INDEX('Energy at risk'!O$8:O$733, MATCH($B12, 'Energy at risk'!$C$8:$C$733,0))*W12*$K12</f>
        <v>11696.365750019775</v>
      </c>
      <c r="BN12" s="271">
        <f>INDEX('Energy at risk'!P$8:P$733, MATCH($B12, 'Energy at risk'!$C$8:$C$733,0))*X12*$K12</f>
        <v>11854.477721391957</v>
      </c>
      <c r="BO12" s="271">
        <f>INDEX('Energy at risk'!Q$8:Q$733, MATCH($B12, 'Energy at risk'!$C$8:$C$733,0))*Y12*$K12</f>
        <v>12012.589692764135</v>
      </c>
      <c r="BP12" s="271">
        <f>INDEX('Energy at risk'!R$8:R$733, MATCH($B12, 'Energy at risk'!$C$8:$C$733,0))*Z12*$K12</f>
        <v>12170.701664136321</v>
      </c>
      <c r="BQ12" s="271">
        <f>INDEX('Energy at risk'!S$8:S$733, MATCH($B12, 'Energy at risk'!$C$8:$C$733,0))*AA12*$K12</f>
        <v>12328.813635508499</v>
      </c>
      <c r="BR12" s="271">
        <f>INDEX('Energy at risk'!T$8:T$733, MATCH($B12, 'Energy at risk'!$C$8:$C$733,0))*AB12*$K12</f>
        <v>12486.925606880681</v>
      </c>
      <c r="BS12" s="271">
        <f>INDEX('Energy at risk'!U$8:U$733, MATCH($B12, 'Energy at risk'!$C$8:$C$733,0))*AC12*$K12</f>
        <v>12645.037578252861</v>
      </c>
      <c r="BT12" s="271">
        <f>INDEX('Energy at risk'!V$8:V$733, MATCH($B12, 'Energy at risk'!$C$8:$C$733,0))*AD12*$K12</f>
        <v>12803.149549625045</v>
      </c>
      <c r="BU12" s="271">
        <f>INDEX('Energy at risk'!W$8:W$733, MATCH($B12, 'Energy at risk'!$C$8:$C$733,0))*AE12*$K12</f>
        <v>12961.261520997223</v>
      </c>
      <c r="BV12" s="271">
        <f>INDEX('Energy at risk'!X$8:X$733, MATCH($B12, 'Energy at risk'!$C$8:$C$733,0))*AF12*$K12</f>
        <v>13119.373492369405</v>
      </c>
      <c r="BW12" s="232"/>
      <c r="BX12" s="272" cm="1">
        <f t="array" ref="BX12">SUMPRODUCT(('Span data'!BA$9:BA$734)*('Span data'!$C$9:$C$734=$B12))</f>
        <v>7.8035660400808536E-4</v>
      </c>
      <c r="BY12" s="272" cm="1">
        <f t="array" ref="BY12">SUMPRODUCT(('Span data'!BB$9:BB$734)*('Span data'!$C$9:$C$734=$B12))</f>
        <v>7.9255440133207174E-4</v>
      </c>
      <c r="BZ12" s="272" cm="1">
        <f t="array" ref="BZ12">SUMPRODUCT(('Span data'!BC$9:BC$734)*('Span data'!$C$9:$C$734=$B12))</f>
        <v>8.0475219865605812E-4</v>
      </c>
      <c r="CA12" s="272" cm="1">
        <f t="array" ref="CA12">SUMPRODUCT(('Span data'!BD$9:BD$734)*('Span data'!$C$9:$C$734=$B12))</f>
        <v>8.1694999598004451E-4</v>
      </c>
      <c r="CB12" s="272" cm="1">
        <f t="array" ref="CB12">SUMPRODUCT(('Span data'!BE$9:BE$734)*('Span data'!$C$9:$C$734=$B12))</f>
        <v>8.2914779330403067E-4</v>
      </c>
      <c r="CC12" s="272" cm="1">
        <f t="array" ref="CC12">SUMPRODUCT(('Span data'!BF$9:BF$734)*('Span data'!$C$9:$C$734=$B12))</f>
        <v>8.4134559062801705E-4</v>
      </c>
      <c r="CD12" s="272" cm="1">
        <f t="array" ref="CD12">SUMPRODUCT(('Span data'!BG$9:BG$734)*('Span data'!$C$9:$C$734=$B12))</f>
        <v>8.5354338795200354E-4</v>
      </c>
      <c r="CE12" s="272" cm="1">
        <f t="array" ref="CE12">SUMPRODUCT(('Span data'!BH$9:BH$734)*('Span data'!$C$9:$C$734=$B12))</f>
        <v>8.657411852759897E-4</v>
      </c>
      <c r="CF12" s="272" cm="1">
        <f t="array" ref="CF12">SUMPRODUCT(('Span data'!BI$9:BI$734)*('Span data'!$C$9:$C$734=$B12))</f>
        <v>8.7793898259997598E-4</v>
      </c>
      <c r="CG12" s="272" cm="1">
        <f t="array" ref="CG12">SUMPRODUCT(('Span data'!BJ$9:BJ$734)*('Span data'!$C$9:$C$734=$B12))</f>
        <v>8.9013677992396257E-4</v>
      </c>
      <c r="CH12" s="272" cm="1">
        <f t="array" ref="CH12">SUMPRODUCT(('Span data'!BK$9:BK$734)*('Span data'!$C$9:$C$734=$B12))</f>
        <v>9.0233457724794874E-4</v>
      </c>
      <c r="CI12" s="272" cm="1">
        <f t="array" ref="CI12">SUMPRODUCT(('Span data'!BL$9:BL$734)*('Span data'!$C$9:$C$734=$B12))</f>
        <v>9.1453237457193501E-4</v>
      </c>
      <c r="CJ12" s="272" cm="1">
        <f t="array" ref="CJ12">SUMPRODUCT(('Span data'!BM$9:BM$734)*('Span data'!$C$9:$C$734=$B12))</f>
        <v>9.267301718959215E-4</v>
      </c>
      <c r="CK12" s="272" cm="1">
        <f t="array" ref="CK12">SUMPRODUCT(('Span data'!BN$9:BN$734)*('Span data'!$C$9:$C$734=$B12))</f>
        <v>9.3892796921990777E-4</v>
      </c>
      <c r="CL12" s="272" cm="1">
        <f t="array" ref="CL12">SUMPRODUCT(('Span data'!BO$9:BO$734)*('Span data'!$C$9:$C$734=$B12))</f>
        <v>9.5112576654389405E-4</v>
      </c>
      <c r="CM12" s="272" cm="1">
        <f t="array" ref="CM12">SUMPRODUCT(('Span data'!BP$9:BP$734)*('Span data'!$C$9:$C$734=$B12))</f>
        <v>9.6332356386788043E-4</v>
      </c>
      <c r="CN12" s="272" cm="1">
        <f t="array" ref="CN12">SUMPRODUCT(('Span data'!BQ$9:BQ$734)*('Span data'!$C$9:$C$734=$B12))</f>
        <v>9.7552136119186681E-4</v>
      </c>
      <c r="CO12" s="272" cm="1">
        <f t="array" ref="CO12">SUMPRODUCT(('Span data'!BR$9:BR$734)*('Span data'!$C$9:$C$734=$B12))</f>
        <v>9.8771915851585297E-4</v>
      </c>
      <c r="CP12" s="272" cm="1">
        <f t="array" ref="CP12">SUMPRODUCT(('Span data'!BS$9:BS$734)*('Span data'!$C$9:$C$734=$B12))</f>
        <v>9.9991695583983957E-4</v>
      </c>
      <c r="CQ12" s="272" cm="1">
        <f t="array" ref="CQ12">SUMPRODUCT(('Span data'!BT$9:BT$734)*('Span data'!$C$9:$C$734=$B12))</f>
        <v>1.0121147531638255E-3</v>
      </c>
      <c r="CR12" s="232"/>
      <c r="CS12" s="273">
        <f t="shared" si="8"/>
        <v>59839.470747088715</v>
      </c>
      <c r="CT12" s="273">
        <f t="shared" si="5"/>
        <v>61706.954033629241</v>
      </c>
      <c r="CU12" s="273">
        <f t="shared" si="5"/>
        <v>63839.74794394194</v>
      </c>
      <c r="CV12" s="273">
        <f t="shared" si="5"/>
        <v>47128.273109293412</v>
      </c>
      <c r="CW12" s="273">
        <f t="shared" si="5"/>
        <v>48173.249001640143</v>
      </c>
      <c r="CX12" s="273">
        <f t="shared" si="5"/>
        <v>49426.169616602892</v>
      </c>
      <c r="CY12" s="273">
        <f t="shared" si="5"/>
        <v>51196.800149904891</v>
      </c>
      <c r="CZ12" s="273">
        <f t="shared" si="5"/>
        <v>53099.377591126031</v>
      </c>
      <c r="DA12" s="273">
        <f t="shared" si="5"/>
        <v>54828.440520944823</v>
      </c>
      <c r="DB12" s="273">
        <f t="shared" si="5"/>
        <v>55590.208956245588</v>
      </c>
      <c r="DC12" s="273">
        <f t="shared" si="5"/>
        <v>56351.977391546345</v>
      </c>
      <c r="DD12" s="273">
        <f t="shared" si="5"/>
        <v>57113.745826847109</v>
      </c>
      <c r="DE12" s="273">
        <f t="shared" si="5"/>
        <v>57875.514262147866</v>
      </c>
      <c r="DF12" s="273">
        <f t="shared" si="5"/>
        <v>58637.282697448631</v>
      </c>
      <c r="DG12" s="273">
        <f t="shared" si="5"/>
        <v>59399.051132749388</v>
      </c>
      <c r="DH12" s="273">
        <f t="shared" si="5"/>
        <v>60160.819568050145</v>
      </c>
      <c r="DI12" s="273">
        <f t="shared" si="5"/>
        <v>60922.588003350909</v>
      </c>
      <c r="DJ12" s="273">
        <f t="shared" si="5"/>
        <v>61684.356438651666</v>
      </c>
      <c r="DK12" s="273">
        <f t="shared" si="5"/>
        <v>62446.124873952424</v>
      </c>
      <c r="DL12" s="273">
        <f t="shared" si="5"/>
        <v>63207.893309253188</v>
      </c>
      <c r="DM12" s="233"/>
      <c r="DN12" s="274" cm="1">
        <f t="array" ref="DN12">SUMPRODUCT(($CS12:$DL12)*(Misc_calcs!$G$29:$Z$29))</f>
        <v>820206.74309228617</v>
      </c>
      <c r="DO12" s="232"/>
      <c r="DP12" s="274" cm="1">
        <f t="array" ref="DP12">SUMPRODUCT((G12:H12)*(Assumptions!$G$38:$H$38))</f>
        <v>84232.516003838595</v>
      </c>
      <c r="DQ12" s="274" cm="1">
        <f t="array" ref="DQ12">SUMPRODUCT((PMT(real_disc,Assumptions!$G$40,DP12)*(Misc_calcs!$G$29:$Z$29)))</f>
        <v>-48824.588499710699</v>
      </c>
      <c r="DR12" s="232"/>
      <c r="DS12" s="274">
        <f t="shared" si="6"/>
        <v>771382.15459257551</v>
      </c>
      <c r="DT12" s="274" t="b">
        <f t="shared" si="9"/>
        <v>1</v>
      </c>
      <c r="DU12" s="232"/>
      <c r="DV12" s="232"/>
      <c r="DW12" s="232"/>
      <c r="DX12" s="232"/>
      <c r="DY12" s="232"/>
      <c r="DZ12" s="232"/>
      <c r="EA12" s="232"/>
      <c r="EB12" s="232"/>
      <c r="EC12" s="232"/>
      <c r="ED12" s="232"/>
      <c r="EE12" s="232"/>
      <c r="EF12" s="232"/>
      <c r="EG12" s="232"/>
      <c r="EH12" s="232"/>
      <c r="EI12" s="232"/>
      <c r="EJ12" s="232"/>
      <c r="EK12" s="232"/>
      <c r="EL12" s="232"/>
      <c r="EM12" s="232"/>
      <c r="EN12" s="232"/>
    </row>
    <row r="13" spans="1:144" x14ac:dyDescent="0.2">
      <c r="A13" s="232"/>
      <c r="B13" s="266" t="str">
        <v>BAS033</v>
      </c>
      <c r="C13" s="266" t="str">
        <f>INDEX('Span data'!$D$9:$D$734, MATCH($B13, 'Span data'!$C$9:$C$734,0))</f>
        <v>BAS</v>
      </c>
      <c r="D13" s="266" cm="1">
        <f t="array" ref="D13">IF(ISBLANK(B13),0, SUMPRODUCT(('Energy at risk'!$C$8:$C$733=$B13)*1))</f>
        <v>2</v>
      </c>
      <c r="E13" s="267" t="b">
        <f t="shared" si="4"/>
        <v>0</v>
      </c>
      <c r="F13" s="266">
        <f t="shared" si="7"/>
        <v>2</v>
      </c>
      <c r="G13" s="268">
        <v>2</v>
      </c>
      <c r="H13" s="268">
        <v>2</v>
      </c>
      <c r="I13" s="232"/>
      <c r="J13" s="269">
        <f>INDEX(VCR_data!$D$8:$D$86, MATCH($C13, VCR_data!$B$8:$B$86,0))</f>
        <v>37239.589325647779</v>
      </c>
      <c r="K13" s="269">
        <f>INDEX(VCR_data!$F$8:$F$86, MATCH($C13, VCR_data!$B$8:$B$86,0))</f>
        <v>9753.9334906247877</v>
      </c>
      <c r="L13" s="232"/>
      <c r="M13" s="270" cm="1">
        <f t="array" ref="M13">SUMPRODUCT(('Span data'!$C$9:$C$734=$B13)*('Span data'!AF$9:AF$734))/SUMPRODUCT(('Span data'!$C$9:$C$734=$B13)*1)</f>
        <v>9.630796244561984E-3</v>
      </c>
      <c r="N13" s="270" cm="1">
        <f t="array" ref="N13">SUMPRODUCT(('Span data'!$C$9:$C$734=$B13)*('Span data'!AG$9:AG$734))/SUMPRODUCT(('Span data'!$C$9:$C$734=$B13)*1)</f>
        <v>9.7801495075947355E-3</v>
      </c>
      <c r="O13" s="270" cm="1">
        <f t="array" ref="O13">SUMPRODUCT(('Span data'!$C$9:$C$734=$B13)*('Span data'!AH$9:AH$734))/SUMPRODUCT(('Span data'!$C$9:$C$734=$B13)*1)</f>
        <v>9.9295027706274869E-3</v>
      </c>
      <c r="P13" s="270" cm="1">
        <f t="array" ref="P13">SUMPRODUCT(('Span data'!$C$9:$C$734=$B13)*('Span data'!AI$9:AI$734))/SUMPRODUCT(('Span data'!$C$9:$C$734=$B13)*1)</f>
        <v>1.0078856033660238E-2</v>
      </c>
      <c r="Q13" s="270" cm="1">
        <f t="array" ref="Q13">SUMPRODUCT(('Span data'!$C$9:$C$734=$B13)*('Span data'!AJ$9:AJ$734))/SUMPRODUCT(('Span data'!$C$9:$C$734=$B13)*1)</f>
        <v>1.022820929669299E-2</v>
      </c>
      <c r="R13" s="270" cm="1">
        <f t="array" ref="R13">SUMPRODUCT(('Span data'!$C$9:$C$734=$B13)*('Span data'!AK$9:AK$734))/SUMPRODUCT(('Span data'!$C$9:$C$734=$B13)*1)</f>
        <v>1.0377562559725741E-2</v>
      </c>
      <c r="S13" s="270" cm="1">
        <f t="array" ref="S13">SUMPRODUCT(('Span data'!$C$9:$C$734=$B13)*('Span data'!AL$9:AL$734))/SUMPRODUCT(('Span data'!$C$9:$C$734=$B13)*1)</f>
        <v>1.0526915822758493E-2</v>
      </c>
      <c r="T13" s="270" cm="1">
        <f t="array" ref="T13">SUMPRODUCT(('Span data'!$C$9:$C$734=$B13)*('Span data'!AM$9:AM$734))/SUMPRODUCT(('Span data'!$C$9:$C$734=$B13)*1)</f>
        <v>1.0676269085791244E-2</v>
      </c>
      <c r="U13" s="270" cm="1">
        <f t="array" ref="U13">SUMPRODUCT(('Span data'!$C$9:$C$734=$B13)*('Span data'!AN$9:AN$734))/SUMPRODUCT(('Span data'!$C$9:$C$734=$B13)*1)</f>
        <v>1.0825622348823996E-2</v>
      </c>
      <c r="V13" s="270" cm="1">
        <f t="array" ref="V13">SUMPRODUCT(('Span data'!$C$9:$C$734=$B13)*('Span data'!AO$9:AO$734))/SUMPRODUCT(('Span data'!$C$9:$C$734=$B13)*1)</f>
        <v>1.0974975611856747E-2</v>
      </c>
      <c r="W13" s="270" cm="1">
        <f t="array" ref="W13">SUMPRODUCT(('Span data'!$C$9:$C$734=$B13)*('Span data'!AP$9:AP$734))/SUMPRODUCT(('Span data'!$C$9:$C$734=$B13)*1)</f>
        <v>1.1124328874889499E-2</v>
      </c>
      <c r="X13" s="270" cm="1">
        <f t="array" ref="X13">SUMPRODUCT(('Span data'!$C$9:$C$734=$B13)*('Span data'!AQ$9:AQ$734))/SUMPRODUCT(('Span data'!$C$9:$C$734=$B13)*1)</f>
        <v>1.127368213792225E-2</v>
      </c>
      <c r="Y13" s="270" cm="1">
        <f t="array" ref="Y13">SUMPRODUCT(('Span data'!$C$9:$C$734=$B13)*('Span data'!AR$9:AR$734))/SUMPRODUCT(('Span data'!$C$9:$C$734=$B13)*1)</f>
        <v>1.1423035400955002E-2</v>
      </c>
      <c r="Z13" s="270" cm="1">
        <f t="array" ref="Z13">SUMPRODUCT(('Span data'!$C$9:$C$734=$B13)*('Span data'!AS$9:AS$734))/SUMPRODUCT(('Span data'!$C$9:$C$734=$B13)*1)</f>
        <v>1.1572388663987753E-2</v>
      </c>
      <c r="AA13" s="270" cm="1">
        <f t="array" ref="AA13">SUMPRODUCT(('Span data'!$C$9:$C$734=$B13)*('Span data'!AT$9:AT$734))/SUMPRODUCT(('Span data'!$C$9:$C$734=$B13)*1)</f>
        <v>1.1721741927020505E-2</v>
      </c>
      <c r="AB13" s="270" cm="1">
        <f t="array" ref="AB13">SUMPRODUCT(('Span data'!$C$9:$C$734=$B13)*('Span data'!AU$9:AU$734))/SUMPRODUCT(('Span data'!$C$9:$C$734=$B13)*1)</f>
        <v>1.1871095190053256E-2</v>
      </c>
      <c r="AC13" s="270" cm="1">
        <f t="array" ref="AC13">SUMPRODUCT(('Span data'!$C$9:$C$734=$B13)*('Span data'!AV$9:AV$734))/SUMPRODUCT(('Span data'!$C$9:$C$734=$B13)*1)</f>
        <v>1.2020448453086007E-2</v>
      </c>
      <c r="AD13" s="270" cm="1">
        <f t="array" ref="AD13">SUMPRODUCT(('Span data'!$C$9:$C$734=$B13)*('Span data'!AW$9:AW$734))/SUMPRODUCT(('Span data'!$C$9:$C$734=$B13)*1)</f>
        <v>1.2169801716118759E-2</v>
      </c>
      <c r="AE13" s="270" cm="1">
        <f t="array" ref="AE13">SUMPRODUCT(('Span data'!$C$9:$C$734=$B13)*('Span data'!AX$9:AX$734))/SUMPRODUCT(('Span data'!$C$9:$C$734=$B13)*1)</f>
        <v>1.231915497915151E-2</v>
      </c>
      <c r="AF13" s="270" cm="1">
        <f t="array" ref="AF13">SUMPRODUCT(('Span data'!$C$9:$C$734=$B13)*('Span data'!AY$9:AY$734))/SUMPRODUCT(('Span data'!$C$9:$C$734=$B13)*1)</f>
        <v>1.2468508242184262E-2</v>
      </c>
      <c r="AG13" s="232"/>
      <c r="AH13" s="271">
        <f>INDEX('Energy at risk'!E$8:E$733, MATCH($B13, 'Energy at risk'!$C$8:$C$733,0))*$J13*M13</f>
        <v>38385.977388744061</v>
      </c>
      <c r="AI13" s="271">
        <f>INDEX('Energy at risk'!F$8:F$733, MATCH($B13, 'Energy at risk'!$C$8:$C$733,0))*$J13*N13</f>
        <v>31967.588492075</v>
      </c>
      <c r="AJ13" s="271">
        <f>INDEX('Energy at risk'!G$8:G$733, MATCH($B13, 'Energy at risk'!$C$8:$C$733,0))*$J13*O13</f>
        <v>33242.801119691168</v>
      </c>
      <c r="AK13" s="271">
        <f>INDEX('Energy at risk'!H$8:H$733, MATCH($B13, 'Energy at risk'!$C$8:$C$733,0))*$J13*P13</f>
        <v>34579.731373981173</v>
      </c>
      <c r="AL13" s="271">
        <f>INDEX('Energy at risk'!I$8:I$733, MATCH($B13, 'Energy at risk'!$C$8:$C$733,0))*$J13*Q13</f>
        <v>35825.649503200497</v>
      </c>
      <c r="AM13" s="271">
        <f>INDEX('Energy at risk'!J$8:J$733, MATCH($B13, 'Energy at risk'!$C$8:$C$733,0))*$J13*R13</f>
        <v>37249.664653462423</v>
      </c>
      <c r="AN13" s="271">
        <f>INDEX('Energy at risk'!K$8:K$733, MATCH($B13, 'Energy at risk'!$C$8:$C$733,0))*$J13*S13</f>
        <v>39057.204729657053</v>
      </c>
      <c r="AO13" s="271">
        <f>INDEX('Energy at risk'!L$8:L$733, MATCH($B13, 'Energy at risk'!$C$8:$C$733,0))*$J13*T13</f>
        <v>40981.415454053167</v>
      </c>
      <c r="AP13" s="271">
        <f>INDEX('Energy at risk'!M$8:M$733, MATCH($B13, 'Energy at risk'!$C$8:$C$733,0))*$J13*U13</f>
        <v>42657.9382819655</v>
      </c>
      <c r="AQ13" s="271">
        <f>INDEX('Energy at risk'!N$8:N$733, MATCH($B13, 'Energy at risk'!$C$8:$C$733,0))*$J13*V13</f>
        <v>43246.458929681736</v>
      </c>
      <c r="AR13" s="271">
        <f>INDEX('Energy at risk'!O$8:O$733, MATCH($B13, 'Energy at risk'!$C$8:$C$733,0))*$J13*W13</f>
        <v>43834.979577397971</v>
      </c>
      <c r="AS13" s="271">
        <f>INDEX('Energy at risk'!P$8:P$733, MATCH($B13, 'Energy at risk'!$C$8:$C$733,0))*$J13*X13</f>
        <v>44423.500225114207</v>
      </c>
      <c r="AT13" s="271">
        <f>INDEX('Energy at risk'!Q$8:Q$733, MATCH($B13, 'Energy at risk'!$C$8:$C$733,0))*$J13*Y13</f>
        <v>45012.02087283045</v>
      </c>
      <c r="AU13" s="271">
        <f>INDEX('Energy at risk'!R$8:R$733, MATCH($B13, 'Energy at risk'!$C$8:$C$733,0))*$J13*Z13</f>
        <v>45600.541520546685</v>
      </c>
      <c r="AV13" s="271">
        <f>INDEX('Energy at risk'!S$8:S$733, MATCH($B13, 'Energy at risk'!$C$8:$C$733,0))*$J13*AA13</f>
        <v>46189.062168262921</v>
      </c>
      <c r="AW13" s="271">
        <f>INDEX('Energy at risk'!T$8:T$733, MATCH($B13, 'Energy at risk'!$C$8:$C$733,0))*$J13*AB13</f>
        <v>46777.582815979156</v>
      </c>
      <c r="AX13" s="271">
        <f>INDEX('Energy at risk'!U$8:U$733, MATCH($B13, 'Energy at risk'!$C$8:$C$733,0))*$J13*AC13</f>
        <v>47366.103463695399</v>
      </c>
      <c r="AY13" s="271">
        <f>INDEX('Energy at risk'!V$8:V$733, MATCH($B13, 'Energy at risk'!$C$8:$C$733,0))*$J13*AD13</f>
        <v>47954.624111411635</v>
      </c>
      <c r="AZ13" s="271">
        <f>INDEX('Energy at risk'!W$8:W$733, MATCH($B13, 'Energy at risk'!$C$8:$C$733,0))*$J13*AE13</f>
        <v>48543.14475912787</v>
      </c>
      <c r="BA13" s="271">
        <f>INDEX('Energy at risk'!X$8:X$733, MATCH($B13, 'Energy at risk'!$C$8:$C$733,0))*$J13*AF13</f>
        <v>49131.665406844106</v>
      </c>
      <c r="BB13" s="232"/>
      <c r="BC13" s="271">
        <f>INDEX('Energy at risk'!E$8:E$733, MATCH($B13, 'Energy at risk'!$C$8:$C$733,0))*M13*$K13</f>
        <v>10054.199769721108</v>
      </c>
      <c r="BD13" s="271">
        <f>INDEX('Energy at risk'!F$8:F$733, MATCH($B13, 'Energy at risk'!$C$8:$C$733,0))*N13*$K13</f>
        <v>8373.0711765022388</v>
      </c>
      <c r="BE13" s="271">
        <f>INDEX('Energy at risk'!G$8:G$733, MATCH($B13, 'Energy at risk'!$C$8:$C$733,0))*O13*$K13</f>
        <v>8707.0796707260579</v>
      </c>
      <c r="BF13" s="271">
        <f>INDEX('Energy at risk'!H$8:H$733, MATCH($B13, 'Energy at risk'!$C$8:$C$733,0))*P13*$K13</f>
        <v>9057.2534781737031</v>
      </c>
      <c r="BG13" s="271">
        <f>INDEX('Energy at risk'!I$8:I$733, MATCH($B13, 'Energy at risk'!$C$8:$C$733,0))*Q13*$K13</f>
        <v>9383.5890470463473</v>
      </c>
      <c r="BH13" s="271">
        <f>INDEX('Energy at risk'!J$8:J$733, MATCH($B13, 'Energy at risk'!$C$8:$C$733,0))*R13*$K13</f>
        <v>9756.5724584324307</v>
      </c>
      <c r="BI13" s="271">
        <f>INDEX('Energy at risk'!K$8:K$733, MATCH($B13, 'Energy at risk'!$C$8:$C$733,0))*S13*$K13</f>
        <v>10230.010162878292</v>
      </c>
      <c r="BJ13" s="271">
        <f>INDEX('Energy at risk'!L$8:L$733, MATCH($B13, 'Energy at risk'!$C$8:$C$733,0))*T13*$K13</f>
        <v>10734.006682914573</v>
      </c>
      <c r="BK13" s="271">
        <f>INDEX('Energy at risk'!M$8:M$733, MATCH($B13, 'Energy at risk'!$C$8:$C$733,0))*U13*$K13</f>
        <v>11173.12785624364</v>
      </c>
      <c r="BL13" s="271">
        <f>INDEX('Energy at risk'!N$8:N$733, MATCH($B13, 'Energy at risk'!$C$8:$C$733,0))*V13*$K13</f>
        <v>11327.275400822764</v>
      </c>
      <c r="BM13" s="271">
        <f>INDEX('Energy at risk'!O$8:O$733, MATCH($B13, 'Energy at risk'!$C$8:$C$733,0))*W13*$K13</f>
        <v>11481.42294540189</v>
      </c>
      <c r="BN13" s="271">
        <f>INDEX('Energy at risk'!P$8:P$733, MATCH($B13, 'Energy at risk'!$C$8:$C$733,0))*X13*$K13</f>
        <v>11635.570489981013</v>
      </c>
      <c r="BO13" s="271">
        <f>INDEX('Energy at risk'!Q$8:Q$733, MATCH($B13, 'Energy at risk'!$C$8:$C$733,0))*Y13*$K13</f>
        <v>11789.718034560141</v>
      </c>
      <c r="BP13" s="271">
        <f>INDEX('Energy at risk'!R$8:R$733, MATCH($B13, 'Energy at risk'!$C$8:$C$733,0))*Z13*$K13</f>
        <v>11943.865579139265</v>
      </c>
      <c r="BQ13" s="271">
        <f>INDEX('Energy at risk'!S$8:S$733, MATCH($B13, 'Energy at risk'!$C$8:$C$733,0))*AA13*$K13</f>
        <v>12098.01312371839</v>
      </c>
      <c r="BR13" s="271">
        <f>INDEX('Energy at risk'!T$8:T$733, MATCH($B13, 'Energy at risk'!$C$8:$C$733,0))*AB13*$K13</f>
        <v>12252.160668297514</v>
      </c>
      <c r="BS13" s="271">
        <f>INDEX('Energy at risk'!U$8:U$733, MATCH($B13, 'Energy at risk'!$C$8:$C$733,0))*AC13*$K13</f>
        <v>12406.308212876638</v>
      </c>
      <c r="BT13" s="271">
        <f>INDEX('Energy at risk'!V$8:V$733, MATCH($B13, 'Energy at risk'!$C$8:$C$733,0))*AD13*$K13</f>
        <v>12560.455757455764</v>
      </c>
      <c r="BU13" s="271">
        <f>INDEX('Energy at risk'!W$8:W$733, MATCH($B13, 'Energy at risk'!$C$8:$C$733,0))*AE13*$K13</f>
        <v>12714.603302034891</v>
      </c>
      <c r="BV13" s="271">
        <f>INDEX('Energy at risk'!X$8:X$733, MATCH($B13, 'Energy at risk'!$C$8:$C$733,0))*AF13*$K13</f>
        <v>12868.750846614015</v>
      </c>
      <c r="BW13" s="232"/>
      <c r="BX13" s="272" cm="1">
        <f t="array" ref="BX13">SUMPRODUCT(('Span data'!BA$9:BA$734)*('Span data'!$C$9:$C$734=$B13))</f>
        <v>7.800541792810443E-4</v>
      </c>
      <c r="BY13" s="272" cm="1">
        <f t="array" ref="BY13">SUMPRODUCT(('Span data'!BB$9:BB$734)*('Span data'!$C$9:$C$734=$B13))</f>
        <v>7.9215116836268355E-4</v>
      </c>
      <c r="BZ13" s="272" cm="1">
        <f t="array" ref="BZ13">SUMPRODUCT(('Span data'!BC$9:BC$734)*('Span data'!$C$9:$C$734=$B13))</f>
        <v>8.042481574443228E-4</v>
      </c>
      <c r="CA13" s="272" cm="1">
        <f t="array" ref="CA13">SUMPRODUCT(('Span data'!BD$9:BD$734)*('Span data'!$C$9:$C$734=$B13))</f>
        <v>8.1634514652596227E-4</v>
      </c>
      <c r="CB13" s="272" cm="1">
        <f t="array" ref="CB13">SUMPRODUCT(('Span data'!BE$9:BE$734)*('Span data'!$C$9:$C$734=$B13))</f>
        <v>8.2844213560760141E-4</v>
      </c>
      <c r="CC13" s="272" cm="1">
        <f t="array" ref="CC13">SUMPRODUCT(('Span data'!BF$9:BF$734)*('Span data'!$C$9:$C$734=$B13))</f>
        <v>8.4053912468924066E-4</v>
      </c>
      <c r="CD13" s="272" cm="1">
        <f t="array" ref="CD13">SUMPRODUCT(('Span data'!BG$9:BG$734)*('Span data'!$C$9:$C$734=$B13))</f>
        <v>8.5263611377088013E-4</v>
      </c>
      <c r="CE13" s="272" cm="1">
        <f t="array" ref="CE13">SUMPRODUCT(('Span data'!BH$9:BH$734)*('Span data'!$C$9:$C$734=$B13))</f>
        <v>8.6473310285251927E-4</v>
      </c>
      <c r="CF13" s="272" cm="1">
        <f t="array" ref="CF13">SUMPRODUCT(('Span data'!BI$9:BI$734)*('Span data'!$C$9:$C$734=$B13))</f>
        <v>8.7683009193415852E-4</v>
      </c>
      <c r="CG13" s="272" cm="1">
        <f t="array" ref="CG13">SUMPRODUCT(('Span data'!BJ$9:BJ$734)*('Span data'!$C$9:$C$734=$B13))</f>
        <v>8.8892708101579788E-4</v>
      </c>
      <c r="CH13" s="272" cm="1">
        <f t="array" ref="CH13">SUMPRODUCT(('Span data'!BK$9:BK$734)*('Span data'!$C$9:$C$734=$B13))</f>
        <v>9.0102407009743713E-4</v>
      </c>
      <c r="CI13" s="272" cm="1">
        <f t="array" ref="CI13">SUMPRODUCT(('Span data'!BL$9:BL$734)*('Span data'!$C$9:$C$734=$B13))</f>
        <v>9.1312105917907638E-4</v>
      </c>
      <c r="CJ13" s="272" cm="1">
        <f t="array" ref="CJ13">SUMPRODUCT(('Span data'!BM$9:BM$734)*('Span data'!$C$9:$C$734=$B13))</f>
        <v>9.2521804826071574E-4</v>
      </c>
      <c r="CK13" s="272" cm="1">
        <f t="array" ref="CK13">SUMPRODUCT(('Span data'!BN$9:BN$734)*('Span data'!$C$9:$C$734=$B13))</f>
        <v>9.3731503734235499E-4</v>
      </c>
      <c r="CL13" s="272" cm="1">
        <f t="array" ref="CL13">SUMPRODUCT(('Span data'!BO$9:BO$734)*('Span data'!$C$9:$C$734=$B13))</f>
        <v>9.4941202642399435E-4</v>
      </c>
      <c r="CM13" s="272" cm="1">
        <f t="array" ref="CM13">SUMPRODUCT(('Span data'!BP$9:BP$734)*('Span data'!$C$9:$C$734=$B13))</f>
        <v>9.6150901550563349E-4</v>
      </c>
      <c r="CN13" s="272" cm="1">
        <f t="array" ref="CN13">SUMPRODUCT(('Span data'!BQ$9:BQ$734)*('Span data'!$C$9:$C$734=$B13))</f>
        <v>9.7360600458727285E-4</v>
      </c>
      <c r="CO13" s="272" cm="1">
        <f t="array" ref="CO13">SUMPRODUCT(('Span data'!BR$9:BR$734)*('Span data'!$C$9:$C$734=$B13))</f>
        <v>9.8570299366891232E-4</v>
      </c>
      <c r="CP13" s="272" cm="1">
        <f t="array" ref="CP13">SUMPRODUCT(('Span data'!BS$9:BS$734)*('Span data'!$C$9:$C$734=$B13))</f>
        <v>9.9779998275055146E-4</v>
      </c>
      <c r="CQ13" s="272" cm="1">
        <f t="array" ref="CQ13">SUMPRODUCT(('Span data'!BT$9:BT$734)*('Span data'!$C$9:$C$734=$B13))</f>
        <v>1.0098969718321904E-3</v>
      </c>
      <c r="CR13" s="232"/>
      <c r="CS13" s="273">
        <f t="shared" si="8"/>
        <v>48440.177938519351</v>
      </c>
      <c r="CT13" s="273">
        <f t="shared" si="5"/>
        <v>40340.66046072841</v>
      </c>
      <c r="CU13" s="273">
        <f t="shared" si="5"/>
        <v>41949.881594665385</v>
      </c>
      <c r="CV13" s="273">
        <f t="shared" si="5"/>
        <v>43636.985668500027</v>
      </c>
      <c r="CW13" s="273">
        <f t="shared" si="5"/>
        <v>45209.239378688981</v>
      </c>
      <c r="CX13" s="273">
        <f t="shared" si="5"/>
        <v>47006.237952433978</v>
      </c>
      <c r="CY13" s="273">
        <f t="shared" si="5"/>
        <v>49287.215745171459</v>
      </c>
      <c r="CZ13" s="273">
        <f t="shared" si="5"/>
        <v>51715.423001700845</v>
      </c>
      <c r="DA13" s="273">
        <f t="shared" si="5"/>
        <v>53831.067015039233</v>
      </c>
      <c r="DB13" s="273">
        <f t="shared" si="5"/>
        <v>54573.735219431583</v>
      </c>
      <c r="DC13" s="273">
        <f t="shared" si="5"/>
        <v>55316.403423823933</v>
      </c>
      <c r="DD13" s="273">
        <f t="shared" si="5"/>
        <v>56059.071628216283</v>
      </c>
      <c r="DE13" s="273">
        <f t="shared" si="5"/>
        <v>56801.73983260864</v>
      </c>
      <c r="DF13" s="273">
        <f t="shared" si="5"/>
        <v>57544.408037000991</v>
      </c>
      <c r="DG13" s="273">
        <f t="shared" si="5"/>
        <v>58287.076241393333</v>
      </c>
      <c r="DH13" s="273">
        <f t="shared" si="5"/>
        <v>59029.744445785684</v>
      </c>
      <c r="DI13" s="273">
        <f t="shared" si="5"/>
        <v>59772.412650178041</v>
      </c>
      <c r="DJ13" s="273">
        <f t="shared" si="5"/>
        <v>60515.080854570391</v>
      </c>
      <c r="DK13" s="273">
        <f t="shared" si="5"/>
        <v>61257.749058962741</v>
      </c>
      <c r="DL13" s="273">
        <f t="shared" si="5"/>
        <v>62000.417263355092</v>
      </c>
      <c r="DM13" s="233"/>
      <c r="DN13" s="274" cm="1">
        <f t="array" ref="DN13">SUMPRODUCT(($CS13:$DL13)*(Misc_calcs!$G$29:$Z$29))</f>
        <v>750218.93454787985</v>
      </c>
      <c r="DO13" s="232"/>
      <c r="DP13" s="274" cm="1">
        <f t="array" ref="DP13">SUMPRODUCT((G13:H13)*(Assumptions!$G$38:$H$38))</f>
        <v>93001.001279554403</v>
      </c>
      <c r="DQ13" s="274" cm="1">
        <f t="array" ref="DQ13">SUMPRODUCT((PMT(real_disc,Assumptions!$G$40,DP13)*(Misc_calcs!$G$29:$Z$29)))</f>
        <v>-53907.158814161325</v>
      </c>
      <c r="DR13" s="232"/>
      <c r="DS13" s="274">
        <f t="shared" si="6"/>
        <v>696311.77573371853</v>
      </c>
      <c r="DT13" s="274" t="b">
        <f t="shared" si="9"/>
        <v>1</v>
      </c>
      <c r="DU13" s="232"/>
      <c r="DV13" s="232"/>
      <c r="DW13" s="232"/>
      <c r="DX13" s="232"/>
      <c r="DY13" s="232"/>
      <c r="DZ13" s="232"/>
      <c r="EA13" s="232"/>
      <c r="EB13" s="232"/>
      <c r="EC13" s="232"/>
      <c r="ED13" s="232"/>
      <c r="EE13" s="232"/>
      <c r="EF13" s="232"/>
      <c r="EG13" s="232"/>
      <c r="EH13" s="232"/>
      <c r="EI13" s="232"/>
      <c r="EJ13" s="232"/>
      <c r="EK13" s="232"/>
      <c r="EL13" s="232"/>
      <c r="EM13" s="232"/>
      <c r="EN13" s="232"/>
    </row>
    <row r="14" spans="1:144" x14ac:dyDescent="0.2">
      <c r="A14" s="232"/>
      <c r="B14" s="266" t="str">
        <v>BATSBAS1</v>
      </c>
      <c r="C14" s="266" t="str">
        <f>INDEX('Span data'!$D$9:$D$734, MATCH($B14, 'Span data'!$C$9:$C$734,0))</f>
        <v>BAS</v>
      </c>
      <c r="D14" s="266" cm="1">
        <f t="array" ref="D14">IF(ISBLANK(B14),0, SUMPRODUCT(('Energy at risk'!$C$8:$C$733=$B14)*1))</f>
        <v>1</v>
      </c>
      <c r="E14" s="267" t="b">
        <f t="shared" si="4"/>
        <v>1</v>
      </c>
      <c r="F14" s="266">
        <f t="shared" si="7"/>
        <v>0</v>
      </c>
      <c r="G14" s="268">
        <v>0</v>
      </c>
      <c r="H14" s="268">
        <v>0</v>
      </c>
      <c r="I14" s="232"/>
      <c r="J14" s="269">
        <f>INDEX(VCR_data!$D$8:$D$86, MATCH($C14, VCR_data!$B$8:$B$86,0))</f>
        <v>37239.589325647779</v>
      </c>
      <c r="K14" s="269">
        <f>INDEX(VCR_data!$F$8:$F$86, MATCH($C14, VCR_data!$B$8:$B$86,0))</f>
        <v>9753.9334906247877</v>
      </c>
      <c r="L14" s="232"/>
      <c r="M14" s="270" cm="1">
        <f t="array" ref="M14">SUMPRODUCT(('Span data'!$C$9:$C$734=$B14)*('Span data'!AF$9:AF$734))/SUMPRODUCT(('Span data'!$C$9:$C$734=$B14)*1)</f>
        <v>9.6270624129861648E-3</v>
      </c>
      <c r="N14" s="270" cm="1">
        <f t="array" ref="N14">SUMPRODUCT(('Span data'!$C$9:$C$734=$B14)*('Span data'!AG$9:AG$734))/SUMPRODUCT(('Span data'!$C$9:$C$734=$B14)*1)</f>
        <v>9.7751710654936444E-3</v>
      </c>
      <c r="O14" s="270" cm="1">
        <f t="array" ref="O14">SUMPRODUCT(('Span data'!$C$9:$C$734=$B14)*('Span data'!AH$9:AH$734))/SUMPRODUCT(('Span data'!$C$9:$C$734=$B14)*1)</f>
        <v>9.923279718001124E-3</v>
      </c>
      <c r="P14" s="270" cm="1">
        <f t="array" ref="P14">SUMPRODUCT(('Span data'!$C$9:$C$734=$B14)*('Span data'!AI$9:AI$734))/SUMPRODUCT(('Span data'!$C$9:$C$734=$B14)*1)</f>
        <v>1.0071388370508604E-2</v>
      </c>
      <c r="Q14" s="270" cm="1">
        <f t="array" ref="Q14">SUMPRODUCT(('Span data'!$C$9:$C$734=$B14)*('Span data'!AJ$9:AJ$734))/SUMPRODUCT(('Span data'!$C$9:$C$734=$B14)*1)</f>
        <v>1.0219497023016083E-2</v>
      </c>
      <c r="R14" s="270" cm="1">
        <f t="array" ref="R14">SUMPRODUCT(('Span data'!$C$9:$C$734=$B14)*('Span data'!AK$9:AK$734))/SUMPRODUCT(('Span data'!$C$9:$C$734=$B14)*1)</f>
        <v>1.0367605675523563E-2</v>
      </c>
      <c r="S14" s="270" cm="1">
        <f t="array" ref="S14">SUMPRODUCT(('Span data'!$C$9:$C$734=$B14)*('Span data'!AL$9:AL$734))/SUMPRODUCT(('Span data'!$C$9:$C$734=$B14)*1)</f>
        <v>1.0515714328031042E-2</v>
      </c>
      <c r="T14" s="270" cm="1">
        <f t="array" ref="T14">SUMPRODUCT(('Span data'!$C$9:$C$734=$B14)*('Span data'!AM$9:AM$734))/SUMPRODUCT(('Span data'!$C$9:$C$734=$B14)*1)</f>
        <v>1.0663822980538522E-2</v>
      </c>
      <c r="U14" s="270" cm="1">
        <f t="array" ref="U14">SUMPRODUCT(('Span data'!$C$9:$C$734=$B14)*('Span data'!AN$9:AN$734))/SUMPRODUCT(('Span data'!$C$9:$C$734=$B14)*1)</f>
        <v>1.0811931633046001E-2</v>
      </c>
      <c r="V14" s="270" cm="1">
        <f t="array" ref="V14">SUMPRODUCT(('Span data'!$C$9:$C$734=$B14)*('Span data'!AO$9:AO$734))/SUMPRODUCT(('Span data'!$C$9:$C$734=$B14)*1)</f>
        <v>1.0960040285553481E-2</v>
      </c>
      <c r="W14" s="270" cm="1">
        <f t="array" ref="W14">SUMPRODUCT(('Span data'!$C$9:$C$734=$B14)*('Span data'!AP$9:AP$734))/SUMPRODUCT(('Span data'!$C$9:$C$734=$B14)*1)</f>
        <v>1.110814893806096E-2</v>
      </c>
      <c r="X14" s="270" cm="1">
        <f t="array" ref="X14">SUMPRODUCT(('Span data'!$C$9:$C$734=$B14)*('Span data'!AQ$9:AQ$734))/SUMPRODUCT(('Span data'!$C$9:$C$734=$B14)*1)</f>
        <v>1.125625759056844E-2</v>
      </c>
      <c r="Y14" s="270" cm="1">
        <f t="array" ref="Y14">SUMPRODUCT(('Span data'!$C$9:$C$734=$B14)*('Span data'!AR$9:AR$734))/SUMPRODUCT(('Span data'!$C$9:$C$734=$B14)*1)</f>
        <v>1.140436624307592E-2</v>
      </c>
      <c r="Z14" s="270" cm="1">
        <f t="array" ref="Z14">SUMPRODUCT(('Span data'!$C$9:$C$734=$B14)*('Span data'!AS$9:AS$734))/SUMPRODUCT(('Span data'!$C$9:$C$734=$B14)*1)</f>
        <v>1.1552474895583399E-2</v>
      </c>
      <c r="AA14" s="270" cm="1">
        <f t="array" ref="AA14">SUMPRODUCT(('Span data'!$C$9:$C$734=$B14)*('Span data'!AT$9:AT$734))/SUMPRODUCT(('Span data'!$C$9:$C$734=$B14)*1)</f>
        <v>1.1700583548090879E-2</v>
      </c>
      <c r="AB14" s="270" cm="1">
        <f t="array" ref="AB14">SUMPRODUCT(('Span data'!$C$9:$C$734=$B14)*('Span data'!AU$9:AU$734))/SUMPRODUCT(('Span data'!$C$9:$C$734=$B14)*1)</f>
        <v>1.1848692200598358E-2</v>
      </c>
      <c r="AC14" s="270" cm="1">
        <f t="array" ref="AC14">SUMPRODUCT(('Span data'!$C$9:$C$734=$B14)*('Span data'!AV$9:AV$734))/SUMPRODUCT(('Span data'!$C$9:$C$734=$B14)*1)</f>
        <v>1.1996800853105838E-2</v>
      </c>
      <c r="AD14" s="270" cm="1">
        <f t="array" ref="AD14">SUMPRODUCT(('Span data'!$C$9:$C$734=$B14)*('Span data'!AW$9:AW$734))/SUMPRODUCT(('Span data'!$C$9:$C$734=$B14)*1)</f>
        <v>1.2144909505613317E-2</v>
      </c>
      <c r="AE14" s="270" cm="1">
        <f t="array" ref="AE14">SUMPRODUCT(('Span data'!$C$9:$C$734=$B14)*('Span data'!AX$9:AX$734))/SUMPRODUCT(('Span data'!$C$9:$C$734=$B14)*1)</f>
        <v>1.2293018158120797E-2</v>
      </c>
      <c r="AF14" s="270" cm="1">
        <f t="array" ref="AF14">SUMPRODUCT(('Span data'!$C$9:$C$734=$B14)*('Span data'!AY$9:AY$734))/SUMPRODUCT(('Span data'!$C$9:$C$734=$B14)*1)</f>
        <v>1.2441126810628277E-2</v>
      </c>
      <c r="AG14" s="232"/>
      <c r="AH14" s="271">
        <f>INDEX('Energy at risk'!E$8:E$733, MATCH($B14, 'Energy at risk'!$C$8:$C$733,0))*$J14*M14</f>
        <v>0</v>
      </c>
      <c r="AI14" s="271">
        <f>INDEX('Energy at risk'!F$8:F$733, MATCH($B14, 'Energy at risk'!$C$8:$C$733,0))*$J14*N14</f>
        <v>0</v>
      </c>
      <c r="AJ14" s="271">
        <f>INDEX('Energy at risk'!G$8:G$733, MATCH($B14, 'Energy at risk'!$C$8:$C$733,0))*$J14*O14</f>
        <v>0</v>
      </c>
      <c r="AK14" s="271">
        <f>INDEX('Energy at risk'!H$8:H$733, MATCH($B14, 'Energy at risk'!$C$8:$C$733,0))*$J14*P14</f>
        <v>0</v>
      </c>
      <c r="AL14" s="271">
        <f>INDEX('Energy at risk'!I$8:I$733, MATCH($B14, 'Energy at risk'!$C$8:$C$733,0))*$J14*Q14</f>
        <v>0</v>
      </c>
      <c r="AM14" s="271">
        <f>INDEX('Energy at risk'!J$8:J$733, MATCH($B14, 'Energy at risk'!$C$8:$C$733,0))*$J14*R14</f>
        <v>0</v>
      </c>
      <c r="AN14" s="271">
        <f>INDEX('Energy at risk'!K$8:K$733, MATCH($B14, 'Energy at risk'!$C$8:$C$733,0))*$J14*S14</f>
        <v>0</v>
      </c>
      <c r="AO14" s="271">
        <f>INDEX('Energy at risk'!L$8:L$733, MATCH($B14, 'Energy at risk'!$C$8:$C$733,0))*$J14*T14</f>
        <v>0</v>
      </c>
      <c r="AP14" s="271">
        <f>INDEX('Energy at risk'!M$8:M$733, MATCH($B14, 'Energy at risk'!$C$8:$C$733,0))*$J14*U14</f>
        <v>0</v>
      </c>
      <c r="AQ14" s="271">
        <f>INDEX('Energy at risk'!N$8:N$733, MATCH($B14, 'Energy at risk'!$C$8:$C$733,0))*$J14*V14</f>
        <v>0</v>
      </c>
      <c r="AR14" s="271">
        <f>INDEX('Energy at risk'!O$8:O$733, MATCH($B14, 'Energy at risk'!$C$8:$C$733,0))*$J14*W14</f>
        <v>0</v>
      </c>
      <c r="AS14" s="271">
        <f>INDEX('Energy at risk'!P$8:P$733, MATCH($B14, 'Energy at risk'!$C$8:$C$733,0))*$J14*X14</f>
        <v>0</v>
      </c>
      <c r="AT14" s="271">
        <f>INDEX('Energy at risk'!Q$8:Q$733, MATCH($B14, 'Energy at risk'!$C$8:$C$733,0))*$J14*Y14</f>
        <v>0</v>
      </c>
      <c r="AU14" s="271">
        <f>INDEX('Energy at risk'!R$8:R$733, MATCH($B14, 'Energy at risk'!$C$8:$C$733,0))*$J14*Z14</f>
        <v>0</v>
      </c>
      <c r="AV14" s="271">
        <f>INDEX('Energy at risk'!S$8:S$733, MATCH($B14, 'Energy at risk'!$C$8:$C$733,0))*$J14*AA14</f>
        <v>0</v>
      </c>
      <c r="AW14" s="271">
        <f>INDEX('Energy at risk'!T$8:T$733, MATCH($B14, 'Energy at risk'!$C$8:$C$733,0))*$J14*AB14</f>
        <v>0</v>
      </c>
      <c r="AX14" s="271">
        <f>INDEX('Energy at risk'!U$8:U$733, MATCH($B14, 'Energy at risk'!$C$8:$C$733,0))*$J14*AC14</f>
        <v>0</v>
      </c>
      <c r="AY14" s="271">
        <f>INDEX('Energy at risk'!V$8:V$733, MATCH($B14, 'Energy at risk'!$C$8:$C$733,0))*$J14*AD14</f>
        <v>0</v>
      </c>
      <c r="AZ14" s="271">
        <f>INDEX('Energy at risk'!W$8:W$733, MATCH($B14, 'Energy at risk'!$C$8:$C$733,0))*$J14*AE14</f>
        <v>0</v>
      </c>
      <c r="BA14" s="271">
        <f>INDEX('Energy at risk'!X$8:X$733, MATCH($B14, 'Energy at risk'!$C$8:$C$733,0))*$J14*AF14</f>
        <v>0</v>
      </c>
      <c r="BB14" s="232"/>
      <c r="BC14" s="271">
        <f>INDEX('Energy at risk'!E$8:E$733, MATCH($B14, 'Energy at risk'!$C$8:$C$733,0))*M14*$K14</f>
        <v>0</v>
      </c>
      <c r="BD14" s="271">
        <f>INDEX('Energy at risk'!F$8:F$733, MATCH($B14, 'Energy at risk'!$C$8:$C$733,0))*N14*$K14</f>
        <v>0</v>
      </c>
      <c r="BE14" s="271">
        <f>INDEX('Energy at risk'!G$8:G$733, MATCH($B14, 'Energy at risk'!$C$8:$C$733,0))*O14*$K14</f>
        <v>0</v>
      </c>
      <c r="BF14" s="271">
        <f>INDEX('Energy at risk'!H$8:H$733, MATCH($B14, 'Energy at risk'!$C$8:$C$733,0))*P14*$K14</f>
        <v>0</v>
      </c>
      <c r="BG14" s="271">
        <f>INDEX('Energy at risk'!I$8:I$733, MATCH($B14, 'Energy at risk'!$C$8:$C$733,0))*Q14*$K14</f>
        <v>0</v>
      </c>
      <c r="BH14" s="271">
        <f>INDEX('Energy at risk'!J$8:J$733, MATCH($B14, 'Energy at risk'!$C$8:$C$733,0))*R14*$K14</f>
        <v>0</v>
      </c>
      <c r="BI14" s="271">
        <f>INDEX('Energy at risk'!K$8:K$733, MATCH($B14, 'Energy at risk'!$C$8:$C$733,0))*S14*$K14</f>
        <v>0</v>
      </c>
      <c r="BJ14" s="271">
        <f>INDEX('Energy at risk'!L$8:L$733, MATCH($B14, 'Energy at risk'!$C$8:$C$733,0))*T14*$K14</f>
        <v>0</v>
      </c>
      <c r="BK14" s="271">
        <f>INDEX('Energy at risk'!M$8:M$733, MATCH($B14, 'Energy at risk'!$C$8:$C$733,0))*U14*$K14</f>
        <v>0</v>
      </c>
      <c r="BL14" s="271">
        <f>INDEX('Energy at risk'!N$8:N$733, MATCH($B14, 'Energy at risk'!$C$8:$C$733,0))*V14*$K14</f>
        <v>0</v>
      </c>
      <c r="BM14" s="271">
        <f>INDEX('Energy at risk'!O$8:O$733, MATCH($B14, 'Energy at risk'!$C$8:$C$733,0))*W14*$K14</f>
        <v>0</v>
      </c>
      <c r="BN14" s="271">
        <f>INDEX('Energy at risk'!P$8:P$733, MATCH($B14, 'Energy at risk'!$C$8:$C$733,0))*X14*$K14</f>
        <v>0</v>
      </c>
      <c r="BO14" s="271">
        <f>INDEX('Energy at risk'!Q$8:Q$733, MATCH($B14, 'Energy at risk'!$C$8:$C$733,0))*Y14*$K14</f>
        <v>0</v>
      </c>
      <c r="BP14" s="271">
        <f>INDEX('Energy at risk'!R$8:R$733, MATCH($B14, 'Energy at risk'!$C$8:$C$733,0))*Z14*$K14</f>
        <v>0</v>
      </c>
      <c r="BQ14" s="271">
        <f>INDEX('Energy at risk'!S$8:S$733, MATCH($B14, 'Energy at risk'!$C$8:$C$733,0))*AA14*$K14</f>
        <v>0</v>
      </c>
      <c r="BR14" s="271">
        <f>INDEX('Energy at risk'!T$8:T$733, MATCH($B14, 'Energy at risk'!$C$8:$C$733,0))*AB14*$K14</f>
        <v>0</v>
      </c>
      <c r="BS14" s="271">
        <f>INDEX('Energy at risk'!U$8:U$733, MATCH($B14, 'Energy at risk'!$C$8:$C$733,0))*AC14*$K14</f>
        <v>0</v>
      </c>
      <c r="BT14" s="271">
        <f>INDEX('Energy at risk'!V$8:V$733, MATCH($B14, 'Energy at risk'!$C$8:$C$733,0))*AD14*$K14</f>
        <v>0</v>
      </c>
      <c r="BU14" s="271">
        <f>INDEX('Energy at risk'!W$8:W$733, MATCH($B14, 'Energy at risk'!$C$8:$C$733,0))*AE14*$K14</f>
        <v>0</v>
      </c>
      <c r="BV14" s="271">
        <f>INDEX('Energy at risk'!X$8:X$733, MATCH($B14, 'Energy at risk'!$C$8:$C$733,0))*AF14*$K14</f>
        <v>0</v>
      </c>
      <c r="BW14" s="232"/>
      <c r="BX14" s="272" cm="1">
        <f t="array" ref="BX14">SUMPRODUCT(('Span data'!BA$9:BA$734)*('Span data'!$C$9:$C$734=$B14))</f>
        <v>3.8987587727700167E-4</v>
      </c>
      <c r="BY14" s="272" cm="1">
        <f t="array" ref="BY14">SUMPRODUCT(('Span data'!BB$9:BB$734)*('Span data'!$C$9:$C$734=$B14))</f>
        <v>3.9587396769664784E-4</v>
      </c>
      <c r="BZ14" s="272" cm="1">
        <f t="array" ref="BZ14">SUMPRODUCT(('Span data'!BC$9:BC$734)*('Span data'!$C$9:$C$734=$B14))</f>
        <v>4.0187205811629401E-4</v>
      </c>
      <c r="CA14" s="272" cm="1">
        <f t="array" ref="CA14">SUMPRODUCT(('Span data'!BD$9:BD$734)*('Span data'!$C$9:$C$734=$B14))</f>
        <v>4.0787014853594018E-4</v>
      </c>
      <c r="CB14" s="272" cm="1">
        <f t="array" ref="CB14">SUMPRODUCT(('Span data'!BE$9:BE$734)*('Span data'!$C$9:$C$734=$B14))</f>
        <v>4.1386823895558635E-4</v>
      </c>
      <c r="CC14" s="272" cm="1">
        <f t="array" ref="CC14">SUMPRODUCT(('Span data'!BF$9:BF$734)*('Span data'!$C$9:$C$734=$B14))</f>
        <v>4.1986632937523257E-4</v>
      </c>
      <c r="CD14" s="272" cm="1">
        <f t="array" ref="CD14">SUMPRODUCT(('Span data'!BG$9:BG$734)*('Span data'!$C$9:$C$734=$B14))</f>
        <v>4.2586441979487874E-4</v>
      </c>
      <c r="CE14" s="272" cm="1">
        <f t="array" ref="CE14">SUMPRODUCT(('Span data'!BH$9:BH$734)*('Span data'!$C$9:$C$734=$B14))</f>
        <v>4.3186251021452491E-4</v>
      </c>
      <c r="CF14" s="272" cm="1">
        <f t="array" ref="CF14">SUMPRODUCT(('Span data'!BI$9:BI$734)*('Span data'!$C$9:$C$734=$B14))</f>
        <v>4.3786060063417113E-4</v>
      </c>
      <c r="CG14" s="272" cm="1">
        <f t="array" ref="CG14">SUMPRODUCT(('Span data'!BJ$9:BJ$734)*('Span data'!$C$9:$C$734=$B14))</f>
        <v>4.438586910538173E-4</v>
      </c>
      <c r="CH14" s="272" cm="1">
        <f t="array" ref="CH14">SUMPRODUCT(('Span data'!BK$9:BK$734)*('Span data'!$C$9:$C$734=$B14))</f>
        <v>4.4985678147346352E-4</v>
      </c>
      <c r="CI14" s="272" cm="1">
        <f t="array" ref="CI14">SUMPRODUCT(('Span data'!BL$9:BL$734)*('Span data'!$C$9:$C$734=$B14))</f>
        <v>4.5585487189310969E-4</v>
      </c>
      <c r="CJ14" s="272" cm="1">
        <f t="array" ref="CJ14">SUMPRODUCT(('Span data'!BM$9:BM$734)*('Span data'!$C$9:$C$734=$B14))</f>
        <v>4.6185296231275586E-4</v>
      </c>
      <c r="CK14" s="272" cm="1">
        <f t="array" ref="CK14">SUMPRODUCT(('Span data'!BN$9:BN$734)*('Span data'!$C$9:$C$734=$B14))</f>
        <v>4.6785105273240208E-4</v>
      </c>
      <c r="CL14" s="272" cm="1">
        <f t="array" ref="CL14">SUMPRODUCT(('Span data'!BO$9:BO$734)*('Span data'!$C$9:$C$734=$B14))</f>
        <v>4.7384914315204825E-4</v>
      </c>
      <c r="CM14" s="272" cm="1">
        <f t="array" ref="CM14">SUMPRODUCT(('Span data'!BP$9:BP$734)*('Span data'!$C$9:$C$734=$B14))</f>
        <v>4.7984723357169442E-4</v>
      </c>
      <c r="CN14" s="272" cm="1">
        <f t="array" ref="CN14">SUMPRODUCT(('Span data'!BQ$9:BQ$734)*('Span data'!$C$9:$C$734=$B14))</f>
        <v>4.8584532399134064E-4</v>
      </c>
      <c r="CO14" s="272" cm="1">
        <f t="array" ref="CO14">SUMPRODUCT(('Span data'!BR$9:BR$734)*('Span data'!$C$9:$C$734=$B14))</f>
        <v>4.9184341441098681E-4</v>
      </c>
      <c r="CP14" s="272" cm="1">
        <f t="array" ref="CP14">SUMPRODUCT(('Span data'!BS$9:BS$734)*('Span data'!$C$9:$C$734=$B14))</f>
        <v>4.9784150483063298E-4</v>
      </c>
      <c r="CQ14" s="272" cm="1">
        <f t="array" ref="CQ14">SUMPRODUCT(('Span data'!BT$9:BT$734)*('Span data'!$C$9:$C$734=$B14))</f>
        <v>5.0383959525027915E-4</v>
      </c>
      <c r="CR14" s="232"/>
      <c r="CS14" s="273">
        <f t="shared" si="8"/>
        <v>3.8987587727700167E-4</v>
      </c>
      <c r="CT14" s="273">
        <f t="shared" si="5"/>
        <v>3.9587396769664784E-4</v>
      </c>
      <c r="CU14" s="273">
        <f t="shared" si="5"/>
        <v>4.0187205811629401E-4</v>
      </c>
      <c r="CV14" s="273">
        <f t="shared" si="5"/>
        <v>4.0787014853594018E-4</v>
      </c>
      <c r="CW14" s="273">
        <f t="shared" si="5"/>
        <v>4.1386823895558635E-4</v>
      </c>
      <c r="CX14" s="273">
        <f t="shared" si="5"/>
        <v>4.1986632937523257E-4</v>
      </c>
      <c r="CY14" s="273">
        <f t="shared" si="5"/>
        <v>4.2586441979487874E-4</v>
      </c>
      <c r="CZ14" s="273">
        <f t="shared" si="5"/>
        <v>4.3186251021452491E-4</v>
      </c>
      <c r="DA14" s="273">
        <f t="shared" si="5"/>
        <v>4.3786060063417113E-4</v>
      </c>
      <c r="DB14" s="273">
        <f t="shared" si="5"/>
        <v>4.438586910538173E-4</v>
      </c>
      <c r="DC14" s="273">
        <f t="shared" si="5"/>
        <v>4.4985678147346352E-4</v>
      </c>
      <c r="DD14" s="273">
        <f t="shared" si="5"/>
        <v>4.5585487189310969E-4</v>
      </c>
      <c r="DE14" s="273">
        <f t="shared" si="5"/>
        <v>4.6185296231275586E-4</v>
      </c>
      <c r="DF14" s="273">
        <f t="shared" si="5"/>
        <v>4.6785105273240208E-4</v>
      </c>
      <c r="DG14" s="273">
        <f t="shared" si="5"/>
        <v>4.7384914315204825E-4</v>
      </c>
      <c r="DH14" s="273">
        <f t="shared" si="5"/>
        <v>4.7984723357169442E-4</v>
      </c>
      <c r="DI14" s="273">
        <f t="shared" si="5"/>
        <v>4.8584532399134064E-4</v>
      </c>
      <c r="DJ14" s="273">
        <f t="shared" si="5"/>
        <v>4.9184341441098681E-4</v>
      </c>
      <c r="DK14" s="273">
        <f t="shared" si="5"/>
        <v>4.9784150483063298E-4</v>
      </c>
      <c r="DL14" s="273">
        <f t="shared" si="5"/>
        <v>5.0383959525027915E-4</v>
      </c>
      <c r="DM14" s="233"/>
      <c r="DN14" s="274" cm="1">
        <f t="array" ref="DN14">SUMPRODUCT(($CS14:$DL14)*(Misc_calcs!$G$29:$Z$29))</f>
        <v>6.3626819371353244E-3</v>
      </c>
      <c r="DO14" s="232"/>
      <c r="DP14" s="274" cm="1">
        <f t="array" ref="DP14">SUMPRODUCT((G14:H14)*(Assumptions!$G$38:$H$38))</f>
        <v>0</v>
      </c>
      <c r="DQ14" s="274" cm="1">
        <f t="array" ref="DQ14">SUMPRODUCT((PMT(real_disc,Assumptions!$G$40,DP14)*(Misc_calcs!$G$29:$Z$29)))</f>
        <v>0</v>
      </c>
      <c r="DR14" s="232"/>
      <c r="DS14" s="274">
        <f t="shared" si="6"/>
        <v>6.3626819371353244E-3</v>
      </c>
      <c r="DT14" s="274" t="b">
        <f t="shared" si="9"/>
        <v>1</v>
      </c>
      <c r="DU14" s="232"/>
      <c r="DV14" s="232"/>
      <c r="DW14" s="232"/>
      <c r="DX14" s="232"/>
      <c r="DY14" s="232"/>
      <c r="DZ14" s="232"/>
      <c r="EA14" s="232"/>
      <c r="EB14" s="232"/>
      <c r="EC14" s="232"/>
      <c r="ED14" s="232"/>
      <c r="EE14" s="232"/>
      <c r="EF14" s="232"/>
      <c r="EG14" s="232"/>
      <c r="EH14" s="232"/>
      <c r="EI14" s="232"/>
      <c r="EJ14" s="232"/>
      <c r="EK14" s="232"/>
      <c r="EL14" s="232"/>
      <c r="EM14" s="232"/>
      <c r="EN14" s="232"/>
    </row>
    <row r="15" spans="1:144" x14ac:dyDescent="0.2">
      <c r="A15" s="232"/>
      <c r="B15" s="266" t="str">
        <v>BBD014</v>
      </c>
      <c r="C15" s="266" t="str">
        <f>INDEX('Span data'!$D$9:$D$734, MATCH($B15, 'Span data'!$C$9:$C$734,0))</f>
        <v>BBD</v>
      </c>
      <c r="D15" s="266" cm="1">
        <f t="array" ref="D15">IF(ISBLANK(B15),0, SUMPRODUCT(('Energy at risk'!$C$8:$C$733=$B15)*1))</f>
        <v>1</v>
      </c>
      <c r="E15" s="267" t="b">
        <f t="shared" si="4"/>
        <v>0</v>
      </c>
      <c r="F15" s="266">
        <f t="shared" si="7"/>
        <v>1</v>
      </c>
      <c r="G15" s="268">
        <v>0</v>
      </c>
      <c r="H15" s="268">
        <v>2</v>
      </c>
      <c r="I15" s="232"/>
      <c r="J15" s="269">
        <f>INDEX(VCR_data!$D$8:$D$86, MATCH($C15, VCR_data!$B$8:$B$86,0))</f>
        <v>52622.225082524186</v>
      </c>
      <c r="K15" s="269">
        <f>INDEX(VCR_data!$F$8:$F$86, MATCH($C15, VCR_data!$B$8:$B$86,0))</f>
        <v>10836.905768153563</v>
      </c>
      <c r="L15" s="232"/>
      <c r="M15" s="270" cm="1">
        <f t="array" ref="M15">SUMPRODUCT(('Span data'!$C$9:$C$734=$B15)*('Span data'!AF$9:AF$734))/SUMPRODUCT(('Span data'!$C$9:$C$734=$B15)*1)</f>
        <v>9.7224648679817508E-3</v>
      </c>
      <c r="N15" s="270" cm="1">
        <f t="array" ref="N15">SUMPRODUCT(('Span data'!$C$9:$C$734=$B15)*('Span data'!AG$9:AG$734))/SUMPRODUCT(('Span data'!$C$9:$C$734=$B15)*1)</f>
        <v>9.9023743388210912E-3</v>
      </c>
      <c r="O15" s="270" cm="1">
        <f t="array" ref="O15">SUMPRODUCT(('Span data'!$C$9:$C$734=$B15)*('Span data'!AH$9:AH$734))/SUMPRODUCT(('Span data'!$C$9:$C$734=$B15)*1)</f>
        <v>1.0082283809660432E-2</v>
      </c>
      <c r="P15" s="270" cm="1">
        <f t="array" ref="P15">SUMPRODUCT(('Span data'!$C$9:$C$734=$B15)*('Span data'!AI$9:AI$734))/SUMPRODUCT(('Span data'!$C$9:$C$734=$B15)*1)</f>
        <v>1.0262193280499772E-2</v>
      </c>
      <c r="Q15" s="270" cm="1">
        <f t="array" ref="Q15">SUMPRODUCT(('Span data'!$C$9:$C$734=$B15)*('Span data'!AJ$9:AJ$734))/SUMPRODUCT(('Span data'!$C$9:$C$734=$B15)*1)</f>
        <v>1.0442102751339112E-2</v>
      </c>
      <c r="R15" s="270" cm="1">
        <f t="array" ref="R15">SUMPRODUCT(('Span data'!$C$9:$C$734=$B15)*('Span data'!AK$9:AK$734))/SUMPRODUCT(('Span data'!$C$9:$C$734=$B15)*1)</f>
        <v>1.0622012222178453E-2</v>
      </c>
      <c r="S15" s="270" cm="1">
        <f t="array" ref="S15">SUMPRODUCT(('Span data'!$C$9:$C$734=$B15)*('Span data'!AL$9:AL$734))/SUMPRODUCT(('Span data'!$C$9:$C$734=$B15)*1)</f>
        <v>1.0801921693017793E-2</v>
      </c>
      <c r="T15" s="270" cm="1">
        <f t="array" ref="T15">SUMPRODUCT(('Span data'!$C$9:$C$734=$B15)*('Span data'!AM$9:AM$734))/SUMPRODUCT(('Span data'!$C$9:$C$734=$B15)*1)</f>
        <v>1.0981831163857134E-2</v>
      </c>
      <c r="U15" s="270" cm="1">
        <f t="array" ref="U15">SUMPRODUCT(('Span data'!$C$9:$C$734=$B15)*('Span data'!AN$9:AN$734))/SUMPRODUCT(('Span data'!$C$9:$C$734=$B15)*1)</f>
        <v>1.1161740634696474E-2</v>
      </c>
      <c r="V15" s="270" cm="1">
        <f t="array" ref="V15">SUMPRODUCT(('Span data'!$C$9:$C$734=$B15)*('Span data'!AO$9:AO$734))/SUMPRODUCT(('Span data'!$C$9:$C$734=$B15)*1)</f>
        <v>1.1341650105535814E-2</v>
      </c>
      <c r="W15" s="270" cm="1">
        <f t="array" ref="W15">SUMPRODUCT(('Span data'!$C$9:$C$734=$B15)*('Span data'!AP$9:AP$734))/SUMPRODUCT(('Span data'!$C$9:$C$734=$B15)*1)</f>
        <v>1.1521559576375155E-2</v>
      </c>
      <c r="X15" s="270" cm="1">
        <f t="array" ref="X15">SUMPRODUCT(('Span data'!$C$9:$C$734=$B15)*('Span data'!AQ$9:AQ$734))/SUMPRODUCT(('Span data'!$C$9:$C$734=$B15)*1)</f>
        <v>1.1701469047214495E-2</v>
      </c>
      <c r="Y15" s="270" cm="1">
        <f t="array" ref="Y15">SUMPRODUCT(('Span data'!$C$9:$C$734=$B15)*('Span data'!AR$9:AR$734))/SUMPRODUCT(('Span data'!$C$9:$C$734=$B15)*1)</f>
        <v>1.1881378518053836E-2</v>
      </c>
      <c r="Z15" s="270" cm="1">
        <f t="array" ref="Z15">SUMPRODUCT(('Span data'!$C$9:$C$734=$B15)*('Span data'!AS$9:AS$734))/SUMPRODUCT(('Span data'!$C$9:$C$734=$B15)*1)</f>
        <v>1.2061287988893176E-2</v>
      </c>
      <c r="AA15" s="270" cm="1">
        <f t="array" ref="AA15">SUMPRODUCT(('Span data'!$C$9:$C$734=$B15)*('Span data'!AT$9:AT$734))/SUMPRODUCT(('Span data'!$C$9:$C$734=$B15)*1)</f>
        <v>1.2241197459732516E-2</v>
      </c>
      <c r="AB15" s="270" cm="1">
        <f t="array" ref="AB15">SUMPRODUCT(('Span data'!$C$9:$C$734=$B15)*('Span data'!AU$9:AU$734))/SUMPRODUCT(('Span data'!$C$9:$C$734=$B15)*1)</f>
        <v>1.2421106930571857E-2</v>
      </c>
      <c r="AC15" s="270" cm="1">
        <f t="array" ref="AC15">SUMPRODUCT(('Span data'!$C$9:$C$734=$B15)*('Span data'!AV$9:AV$734))/SUMPRODUCT(('Span data'!$C$9:$C$734=$B15)*1)</f>
        <v>1.2601016401411197E-2</v>
      </c>
      <c r="AD15" s="270" cm="1">
        <f t="array" ref="AD15">SUMPRODUCT(('Span data'!$C$9:$C$734=$B15)*('Span data'!AW$9:AW$734))/SUMPRODUCT(('Span data'!$C$9:$C$734=$B15)*1)</f>
        <v>1.2780925872250538E-2</v>
      </c>
      <c r="AE15" s="270" cm="1">
        <f t="array" ref="AE15">SUMPRODUCT(('Span data'!$C$9:$C$734=$B15)*('Span data'!AX$9:AX$734))/SUMPRODUCT(('Span data'!$C$9:$C$734=$B15)*1)</f>
        <v>1.2960835343089878E-2</v>
      </c>
      <c r="AF15" s="270" cm="1">
        <f t="array" ref="AF15">SUMPRODUCT(('Span data'!$C$9:$C$734=$B15)*('Span data'!AY$9:AY$734))/SUMPRODUCT(('Span data'!$C$9:$C$734=$B15)*1)</f>
        <v>1.3140744813929219E-2</v>
      </c>
      <c r="AG15" s="232"/>
      <c r="AH15" s="271">
        <f>INDEX('Energy at risk'!E$8:E$733, MATCH($B15, 'Energy at risk'!$C$8:$C$733,0))*$J15*M15</f>
        <v>63988.56300654872</v>
      </c>
      <c r="AI15" s="271">
        <f>INDEX('Energy at risk'!F$8:F$733, MATCH($B15, 'Energy at risk'!$C$8:$C$733,0))*$J15*N15</f>
        <v>64644.49882814828</v>
      </c>
      <c r="AJ15" s="271">
        <f>INDEX('Energy at risk'!G$8:G$733, MATCH($B15, 'Energy at risk'!$C$8:$C$733,0))*$J15*O15</f>
        <v>65550.112156647199</v>
      </c>
      <c r="AK15" s="271">
        <f>INDEX('Energy at risk'!H$8:H$733, MATCH($B15, 'Energy at risk'!$C$8:$C$733,0))*$J15*P15</f>
        <v>66336.663604721936</v>
      </c>
      <c r="AL15" s="271">
        <f>INDEX('Energy at risk'!I$8:I$733, MATCH($B15, 'Energy at risk'!$C$8:$C$733,0))*$J15*Q15</f>
        <v>66719.93208567721</v>
      </c>
      <c r="AM15" s="271">
        <f>INDEX('Energy at risk'!J$8:J$733, MATCH($B15, 'Energy at risk'!$C$8:$C$733,0))*$J15*R15</f>
        <v>67246.290263589559</v>
      </c>
      <c r="AN15" s="271">
        <f>INDEX('Energy at risk'!K$8:K$733, MATCH($B15, 'Energy at risk'!$C$8:$C$733,0))*$J15*S15</f>
        <v>68270.045148081772</v>
      </c>
      <c r="AO15" s="271">
        <f>INDEX('Energy at risk'!L$8:L$733, MATCH($B15, 'Energy at risk'!$C$8:$C$733,0))*$J15*T15</f>
        <v>69465.676046027686</v>
      </c>
      <c r="AP15" s="271">
        <f>INDEX('Energy at risk'!M$8:M$733, MATCH($B15, 'Energy at risk'!$C$8:$C$733,0))*$J15*U15</f>
        <v>69889.323808982997</v>
      </c>
      <c r="AQ15" s="271">
        <f>INDEX('Energy at risk'!N$8:N$733, MATCH($B15, 'Energy at risk'!$C$8:$C$733,0))*$J15*V15</f>
        <v>71015.828327884621</v>
      </c>
      <c r="AR15" s="271">
        <f>INDEX('Energy at risk'!O$8:O$733, MATCH($B15, 'Energy at risk'!$C$8:$C$733,0))*$J15*W15</f>
        <v>72142.332846786245</v>
      </c>
      <c r="AS15" s="271">
        <f>INDEX('Energy at risk'!P$8:P$733, MATCH($B15, 'Energy at risk'!$C$8:$C$733,0))*$J15*X15</f>
        <v>73268.837365687868</v>
      </c>
      <c r="AT15" s="271">
        <f>INDEX('Energy at risk'!Q$8:Q$733, MATCH($B15, 'Energy at risk'!$C$8:$C$733,0))*$J15*Y15</f>
        <v>74395.341884589492</v>
      </c>
      <c r="AU15" s="271">
        <f>INDEX('Energy at risk'!R$8:R$733, MATCH($B15, 'Energy at risk'!$C$8:$C$733,0))*$J15*Z15</f>
        <v>75521.846403491116</v>
      </c>
      <c r="AV15" s="271">
        <f>INDEX('Energy at risk'!S$8:S$733, MATCH($B15, 'Energy at risk'!$C$8:$C$733,0))*$J15*AA15</f>
        <v>76648.350922392739</v>
      </c>
      <c r="AW15" s="271">
        <f>INDEX('Energy at risk'!T$8:T$733, MATCH($B15, 'Energy at risk'!$C$8:$C$733,0))*$J15*AB15</f>
        <v>77774.855441294349</v>
      </c>
      <c r="AX15" s="271">
        <f>INDEX('Energy at risk'!U$8:U$733, MATCH($B15, 'Energy at risk'!$C$8:$C$733,0))*$J15*AC15</f>
        <v>78901.359960195972</v>
      </c>
      <c r="AY15" s="271">
        <f>INDEX('Energy at risk'!V$8:V$733, MATCH($B15, 'Energy at risk'!$C$8:$C$733,0))*$J15*AD15</f>
        <v>80027.864479097596</v>
      </c>
      <c r="AZ15" s="271">
        <f>INDEX('Energy at risk'!W$8:W$733, MATCH($B15, 'Energy at risk'!$C$8:$C$733,0))*$J15*AE15</f>
        <v>81154.36899799922</v>
      </c>
      <c r="BA15" s="271">
        <f>INDEX('Energy at risk'!X$8:X$733, MATCH($B15, 'Energy at risk'!$C$8:$C$733,0))*$J15*AF15</f>
        <v>82280.873516900843</v>
      </c>
      <c r="BB15" s="232"/>
      <c r="BC15" s="271">
        <f>INDEX('Energy at risk'!E$8:E$733, MATCH($B15, 'Energy at risk'!$C$8:$C$733,0))*M15*$K15</f>
        <v>13177.664503050744</v>
      </c>
      <c r="BD15" s="271">
        <f>INDEX('Energy at risk'!F$8:F$733, MATCH($B15, 'Energy at risk'!$C$8:$C$733,0))*N15*$K15</f>
        <v>13312.746489368945</v>
      </c>
      <c r="BE15" s="271">
        <f>INDEX('Energy at risk'!G$8:G$733, MATCH($B15, 'Energy at risk'!$C$8:$C$733,0))*O15*$K15</f>
        <v>13499.246514556704</v>
      </c>
      <c r="BF15" s="271">
        <f>INDEX('Energy at risk'!H$8:H$733, MATCH($B15, 'Energy at risk'!$C$8:$C$733,0))*P15*$K15</f>
        <v>13661.227196886714</v>
      </c>
      <c r="BG15" s="271">
        <f>INDEX('Energy at risk'!I$8:I$733, MATCH($B15, 'Energy at risk'!$C$8:$C$733,0))*Q15*$K15</f>
        <v>13740.156668331567</v>
      </c>
      <c r="BH15" s="271">
        <f>INDEX('Energy at risk'!J$8:J$733, MATCH($B15, 'Energy at risk'!$C$8:$C$733,0))*R15*$K15</f>
        <v>13848.553718539681</v>
      </c>
      <c r="BI15" s="271">
        <f>INDEX('Energy at risk'!K$8:K$733, MATCH($B15, 'Energy at risk'!$C$8:$C$733,0))*S15*$K15</f>
        <v>14059.383556987799</v>
      </c>
      <c r="BJ15" s="271">
        <f>INDEX('Energy at risk'!L$8:L$733, MATCH($B15, 'Energy at risk'!$C$8:$C$733,0))*T15*$K15</f>
        <v>14305.609165164064</v>
      </c>
      <c r="BK15" s="271">
        <f>INDEX('Energy at risk'!M$8:M$733, MATCH($B15, 'Energy at risk'!$C$8:$C$733,0))*U15*$K15</f>
        <v>14392.854257495981</v>
      </c>
      <c r="BL15" s="271">
        <f>INDEX('Energy at risk'!N$8:N$733, MATCH($B15, 'Energy at risk'!$C$8:$C$733,0))*V15*$K15</f>
        <v>14624.84413058841</v>
      </c>
      <c r="BM15" s="271">
        <f>INDEX('Energy at risk'!O$8:O$733, MATCH($B15, 'Energy at risk'!$C$8:$C$733,0))*W15*$K15</f>
        <v>14856.83400368084</v>
      </c>
      <c r="BN15" s="271">
        <f>INDEX('Energy at risk'!P$8:P$733, MATCH($B15, 'Energy at risk'!$C$8:$C$733,0))*X15*$K15</f>
        <v>15088.823876773269</v>
      </c>
      <c r="BO15" s="271">
        <f>INDEX('Energy at risk'!Q$8:Q$733, MATCH($B15, 'Energy at risk'!$C$8:$C$733,0))*Y15*$K15</f>
        <v>15320.813749865698</v>
      </c>
      <c r="BP15" s="271">
        <f>INDEX('Energy at risk'!R$8:R$733, MATCH($B15, 'Energy at risk'!$C$8:$C$733,0))*Z15*$K15</f>
        <v>15552.80362295813</v>
      </c>
      <c r="BQ15" s="271">
        <f>INDEX('Energy at risk'!S$8:S$733, MATCH($B15, 'Energy at risk'!$C$8:$C$733,0))*AA15*$K15</f>
        <v>15784.793496050559</v>
      </c>
      <c r="BR15" s="271">
        <f>INDEX('Energy at risk'!T$8:T$733, MATCH($B15, 'Energy at risk'!$C$8:$C$733,0))*AB15*$K15</f>
        <v>16016.783369142988</v>
      </c>
      <c r="BS15" s="271">
        <f>INDEX('Energy at risk'!U$8:U$733, MATCH($B15, 'Energy at risk'!$C$8:$C$733,0))*AC15*$K15</f>
        <v>16248.773242235418</v>
      </c>
      <c r="BT15" s="271">
        <f>INDEX('Energy at risk'!V$8:V$733, MATCH($B15, 'Energy at risk'!$C$8:$C$733,0))*AD15*$K15</f>
        <v>16480.763115327849</v>
      </c>
      <c r="BU15" s="271">
        <f>INDEX('Energy at risk'!W$8:W$733, MATCH($B15, 'Energy at risk'!$C$8:$C$733,0))*AE15*$K15</f>
        <v>16712.752988420278</v>
      </c>
      <c r="BV15" s="271">
        <f>INDEX('Energy at risk'!X$8:X$733, MATCH($B15, 'Energy at risk'!$C$8:$C$733,0))*AF15*$K15</f>
        <v>16944.742861512706</v>
      </c>
      <c r="BW15" s="232"/>
      <c r="BX15" s="272" cm="1">
        <f t="array" ref="BX15">SUMPRODUCT(('Span data'!BA$9:BA$734)*('Span data'!$C$9:$C$734=$B15))</f>
        <v>3.9373947701700233E-4</v>
      </c>
      <c r="BY15" s="272" cm="1">
        <f t="array" ref="BY15">SUMPRODUCT(('Span data'!BB$9:BB$734)*('Span data'!$C$9:$C$734=$B15))</f>
        <v>4.0102543401664874E-4</v>
      </c>
      <c r="BZ15" s="272" cm="1">
        <f t="array" ref="BZ15">SUMPRODUCT(('Span data'!BC$9:BC$734)*('Span data'!$C$9:$C$734=$B15))</f>
        <v>4.083113910162951E-4</v>
      </c>
      <c r="CA15" s="272" cm="1">
        <f t="array" ref="CA15">SUMPRODUCT(('Span data'!BD$9:BD$734)*('Span data'!$C$9:$C$734=$B15))</f>
        <v>4.1559734801594139E-4</v>
      </c>
      <c r="CB15" s="272" cm="1">
        <f t="array" ref="CB15">SUMPRODUCT(('Span data'!BE$9:BE$734)*('Span data'!$C$9:$C$734=$B15))</f>
        <v>4.2288330501558775E-4</v>
      </c>
      <c r="CC15" s="272" cm="1">
        <f t="array" ref="CC15">SUMPRODUCT(('Span data'!BF$9:BF$734)*('Span data'!$C$9:$C$734=$B15))</f>
        <v>4.3016926201523421E-4</v>
      </c>
      <c r="CD15" s="272" cm="1">
        <f t="array" ref="CD15">SUMPRODUCT(('Span data'!BG$9:BG$734)*('Span data'!$C$9:$C$734=$B15))</f>
        <v>4.3745521901488062E-4</v>
      </c>
      <c r="CE15" s="272" cm="1">
        <f t="array" ref="CE15">SUMPRODUCT(('Span data'!BH$9:BH$734)*('Span data'!$C$9:$C$734=$B15))</f>
        <v>4.4474117601452692E-4</v>
      </c>
      <c r="CF15" s="272" cm="1">
        <f t="array" ref="CF15">SUMPRODUCT(('Span data'!BI$9:BI$734)*('Span data'!$C$9:$C$734=$B15))</f>
        <v>4.5202713301417327E-4</v>
      </c>
      <c r="CG15" s="272" cm="1">
        <f t="array" ref="CG15">SUMPRODUCT(('Span data'!BJ$9:BJ$734)*('Span data'!$C$9:$C$734=$B15))</f>
        <v>4.5931309001381968E-4</v>
      </c>
      <c r="CH15" s="272" cm="1">
        <f t="array" ref="CH15">SUMPRODUCT(('Span data'!BK$9:BK$734)*('Span data'!$C$9:$C$734=$B15))</f>
        <v>4.6659904701346598E-4</v>
      </c>
      <c r="CI15" s="272" cm="1">
        <f t="array" ref="CI15">SUMPRODUCT(('Span data'!BL$9:BL$734)*('Span data'!$C$9:$C$734=$B15))</f>
        <v>4.7388500401311239E-4</v>
      </c>
      <c r="CJ15" s="272" cm="1">
        <f t="array" ref="CJ15">SUMPRODUCT(('Span data'!BM$9:BM$734)*('Span data'!$C$9:$C$734=$B15))</f>
        <v>4.8117096101275879E-4</v>
      </c>
      <c r="CK15" s="272" cm="1">
        <f t="array" ref="CK15">SUMPRODUCT(('Span data'!BN$9:BN$734)*('Span data'!$C$9:$C$734=$B15))</f>
        <v>4.884569180124052E-4</v>
      </c>
      <c r="CL15" s="272" cm="1">
        <f t="array" ref="CL15">SUMPRODUCT(('Span data'!BO$9:BO$734)*('Span data'!$C$9:$C$734=$B15))</f>
        <v>4.957428750120515E-4</v>
      </c>
      <c r="CM15" s="272" cm="1">
        <f t="array" ref="CM15">SUMPRODUCT(('Span data'!BP$9:BP$734)*('Span data'!$C$9:$C$734=$B15))</f>
        <v>5.030288320116978E-4</v>
      </c>
      <c r="CN15" s="272" cm="1">
        <f t="array" ref="CN15">SUMPRODUCT(('Span data'!BQ$9:BQ$734)*('Span data'!$C$9:$C$734=$B15))</f>
        <v>5.1031478901134421E-4</v>
      </c>
      <c r="CO15" s="272" cm="1">
        <f t="array" ref="CO15">SUMPRODUCT(('Span data'!BR$9:BR$734)*('Span data'!$C$9:$C$734=$B15))</f>
        <v>5.1760074601099062E-4</v>
      </c>
      <c r="CP15" s="272" cm="1">
        <f t="array" ref="CP15">SUMPRODUCT(('Span data'!BS$9:BS$734)*('Span data'!$C$9:$C$734=$B15))</f>
        <v>5.2488670301063692E-4</v>
      </c>
      <c r="CQ15" s="272" cm="1">
        <f t="array" ref="CQ15">SUMPRODUCT(('Span data'!BT$9:BT$734)*('Span data'!$C$9:$C$734=$B15))</f>
        <v>5.3217266001028343E-4</v>
      </c>
      <c r="CR15" s="232"/>
      <c r="CS15" s="273">
        <f t="shared" si="8"/>
        <v>77166.22790333895</v>
      </c>
      <c r="CT15" s="273">
        <f t="shared" si="5"/>
        <v>77957.245718542661</v>
      </c>
      <c r="CU15" s="273">
        <f t="shared" si="5"/>
        <v>79049.359079515285</v>
      </c>
      <c r="CV15" s="273">
        <f t="shared" si="5"/>
        <v>79997.891217205994</v>
      </c>
      <c r="CW15" s="273">
        <f t="shared" si="5"/>
        <v>80460.08917689207</v>
      </c>
      <c r="CX15" s="273">
        <f t="shared" si="5"/>
        <v>81094.844412298509</v>
      </c>
      <c r="CY15" s="273">
        <f t="shared" si="5"/>
        <v>82329.429142524794</v>
      </c>
      <c r="CZ15" s="273">
        <f t="shared" si="5"/>
        <v>83771.285655932923</v>
      </c>
      <c r="DA15" s="273">
        <f t="shared" si="5"/>
        <v>84282.178518506116</v>
      </c>
      <c r="DB15" s="273">
        <f t="shared" si="5"/>
        <v>85640.672917786113</v>
      </c>
      <c r="DC15" s="273">
        <f t="shared" si="5"/>
        <v>86999.167317066123</v>
      </c>
      <c r="DD15" s="273">
        <f t="shared" si="5"/>
        <v>88357.661716346149</v>
      </c>
      <c r="DE15" s="273">
        <f t="shared" si="5"/>
        <v>89716.15611562616</v>
      </c>
      <c r="DF15" s="273">
        <f t="shared" si="5"/>
        <v>91074.65051490617</v>
      </c>
      <c r="DG15" s="273">
        <f t="shared" si="5"/>
        <v>92433.144914186167</v>
      </c>
      <c r="DH15" s="273">
        <f t="shared" si="5"/>
        <v>93791.639313466163</v>
      </c>
      <c r="DI15" s="273">
        <f t="shared" si="5"/>
        <v>95150.133712746174</v>
      </c>
      <c r="DJ15" s="273">
        <f t="shared" si="5"/>
        <v>96508.628112026185</v>
      </c>
      <c r="DK15" s="273">
        <f t="shared" si="5"/>
        <v>97867.12251130621</v>
      </c>
      <c r="DL15" s="273">
        <f t="shared" si="5"/>
        <v>99225.616910586206</v>
      </c>
      <c r="DM15" s="233"/>
      <c r="DN15" s="274" cm="1">
        <f t="array" ref="DN15">SUMPRODUCT(($CS15:$DL15)*(Misc_calcs!$G$29:$Z$29))</f>
        <v>1240801.3067465161</v>
      </c>
      <c r="DO15" s="232"/>
      <c r="DP15" s="274" cm="1">
        <f t="array" ref="DP15">SUMPRODUCT((G15:H15)*(Assumptions!$G$38:$H$38))</f>
        <v>55268.985915493002</v>
      </c>
      <c r="DQ15" s="274" cm="1">
        <f t="array" ref="DQ15">SUMPRODUCT((PMT(real_disc,Assumptions!$G$40,DP15)*(Misc_calcs!$G$29:$Z$29)))</f>
        <v>-32036.149721531274</v>
      </c>
      <c r="DR15" s="232"/>
      <c r="DS15" s="274">
        <f t="shared" si="6"/>
        <v>1208765.1570249849</v>
      </c>
      <c r="DT15" s="274" t="b">
        <f t="shared" si="9"/>
        <v>1</v>
      </c>
      <c r="DU15" s="232"/>
      <c r="DV15" s="232"/>
      <c r="DW15" s="232"/>
      <c r="DX15" s="232"/>
      <c r="DY15" s="232"/>
      <c r="DZ15" s="232"/>
      <c r="EA15" s="232"/>
      <c r="EB15" s="232"/>
      <c r="EC15" s="232"/>
      <c r="ED15" s="232"/>
      <c r="EE15" s="232"/>
      <c r="EF15" s="232"/>
      <c r="EG15" s="232"/>
      <c r="EH15" s="232"/>
      <c r="EI15" s="232"/>
      <c r="EJ15" s="232"/>
      <c r="EK15" s="232"/>
      <c r="EL15" s="232"/>
      <c r="EM15" s="232"/>
      <c r="EN15" s="232"/>
    </row>
    <row r="16" spans="1:144" x14ac:dyDescent="0.2">
      <c r="A16" s="232"/>
      <c r="B16" s="266" t="str">
        <v>BET005</v>
      </c>
      <c r="C16" s="266" t="str">
        <f>INDEX('Span data'!$D$9:$D$734, MATCH($B16, 'Span data'!$C$9:$C$734,0))</f>
        <v>BETS</v>
      </c>
      <c r="D16" s="266" cm="1">
        <f t="array" ref="D16">IF(ISBLANK(B16),0, SUMPRODUCT(('Energy at risk'!$C$8:$C$733=$B16)*1))</f>
        <v>1</v>
      </c>
      <c r="E16" s="267" t="b">
        <f t="shared" si="4"/>
        <v>0</v>
      </c>
      <c r="F16" s="266">
        <f t="shared" si="7"/>
        <v>1</v>
      </c>
      <c r="G16" s="268">
        <v>2</v>
      </c>
      <c r="H16" s="268">
        <v>0</v>
      </c>
      <c r="I16" s="232"/>
      <c r="J16" s="269">
        <f>INDEX(VCR_data!$D$8:$D$86, MATCH($C16, VCR_data!$B$8:$B$86,0))</f>
        <v>39529.347449662884</v>
      </c>
      <c r="K16" s="269">
        <f>INDEX(VCR_data!$F$8:$F$86, MATCH($C16, VCR_data!$B$8:$B$86,0))</f>
        <v>10836.996483451365</v>
      </c>
      <c r="L16" s="232"/>
      <c r="M16" s="270" cm="1">
        <f t="array" ref="M16">SUMPRODUCT(('Span data'!$C$9:$C$734=$B16)*('Span data'!AF$9:AF$734))/SUMPRODUCT(('Span data'!$C$9:$C$734=$B16)*1)</f>
        <v>9.7820331079545991E-3</v>
      </c>
      <c r="N16" s="270" cm="1">
        <f t="array" ref="N16">SUMPRODUCT(('Span data'!$C$9:$C$734=$B16)*('Span data'!AG$9:AG$734))/SUMPRODUCT(('Span data'!$C$9:$C$734=$B16)*1)</f>
        <v>9.9817986587848895E-3</v>
      </c>
      <c r="O16" s="270" cm="1">
        <f t="array" ref="O16">SUMPRODUCT(('Span data'!$C$9:$C$734=$B16)*('Span data'!AH$9:AH$734))/SUMPRODUCT(('Span data'!$C$9:$C$734=$B16)*1)</f>
        <v>1.018156420961518E-2</v>
      </c>
      <c r="P16" s="270" cm="1">
        <f t="array" ref="P16">SUMPRODUCT(('Span data'!$C$9:$C$734=$B16)*('Span data'!AI$9:AI$734))/SUMPRODUCT(('Span data'!$C$9:$C$734=$B16)*1)</f>
        <v>1.038132976044547E-2</v>
      </c>
      <c r="Q16" s="270" cm="1">
        <f t="array" ref="Q16">SUMPRODUCT(('Span data'!$C$9:$C$734=$B16)*('Span data'!AJ$9:AJ$734))/SUMPRODUCT(('Span data'!$C$9:$C$734=$B16)*1)</f>
        <v>1.0581095311275761E-2</v>
      </c>
      <c r="R16" s="270" cm="1">
        <f t="array" ref="R16">SUMPRODUCT(('Span data'!$C$9:$C$734=$B16)*('Span data'!AK$9:AK$734))/SUMPRODUCT(('Span data'!$C$9:$C$734=$B16)*1)</f>
        <v>1.0780860862106051E-2</v>
      </c>
      <c r="S16" s="270" cm="1">
        <f t="array" ref="S16">SUMPRODUCT(('Span data'!$C$9:$C$734=$B16)*('Span data'!AL$9:AL$734))/SUMPRODUCT(('Span data'!$C$9:$C$734=$B16)*1)</f>
        <v>1.0980626412936342E-2</v>
      </c>
      <c r="T16" s="270" cm="1">
        <f t="array" ref="T16">SUMPRODUCT(('Span data'!$C$9:$C$734=$B16)*('Span data'!AM$9:AM$734))/SUMPRODUCT(('Span data'!$C$9:$C$734=$B16)*1)</f>
        <v>1.1180391963766632E-2</v>
      </c>
      <c r="U16" s="270" cm="1">
        <f t="array" ref="U16">SUMPRODUCT(('Span data'!$C$9:$C$734=$B16)*('Span data'!AN$9:AN$734))/SUMPRODUCT(('Span data'!$C$9:$C$734=$B16)*1)</f>
        <v>1.1380157514596922E-2</v>
      </c>
      <c r="V16" s="270" cm="1">
        <f t="array" ref="V16">SUMPRODUCT(('Span data'!$C$9:$C$734=$B16)*('Span data'!AO$9:AO$734))/SUMPRODUCT(('Span data'!$C$9:$C$734=$B16)*1)</f>
        <v>1.1579923065427213E-2</v>
      </c>
      <c r="W16" s="270" cm="1">
        <f t="array" ref="W16">SUMPRODUCT(('Span data'!$C$9:$C$734=$B16)*('Span data'!AP$9:AP$734))/SUMPRODUCT(('Span data'!$C$9:$C$734=$B16)*1)</f>
        <v>1.1779688616257503E-2</v>
      </c>
      <c r="X16" s="270" cm="1">
        <f t="array" ref="X16">SUMPRODUCT(('Span data'!$C$9:$C$734=$B16)*('Span data'!AQ$9:AQ$734))/SUMPRODUCT(('Span data'!$C$9:$C$734=$B16)*1)</f>
        <v>1.1979454167087794E-2</v>
      </c>
      <c r="Y16" s="270" cm="1">
        <f t="array" ref="Y16">SUMPRODUCT(('Span data'!$C$9:$C$734=$B16)*('Span data'!AR$9:AR$734))/SUMPRODUCT(('Span data'!$C$9:$C$734=$B16)*1)</f>
        <v>1.2179219717918084E-2</v>
      </c>
      <c r="Z16" s="270" cm="1">
        <f t="array" ref="Z16">SUMPRODUCT(('Span data'!$C$9:$C$734=$B16)*('Span data'!AS$9:AS$734))/SUMPRODUCT(('Span data'!$C$9:$C$734=$B16)*1)</f>
        <v>1.2378985268748375E-2</v>
      </c>
      <c r="AA16" s="270" cm="1">
        <f t="array" ref="AA16">SUMPRODUCT(('Span data'!$C$9:$C$734=$B16)*('Span data'!AT$9:AT$734))/SUMPRODUCT(('Span data'!$C$9:$C$734=$B16)*1)</f>
        <v>1.2578750819578665E-2</v>
      </c>
      <c r="AB16" s="270" cm="1">
        <f t="array" ref="AB16">SUMPRODUCT(('Span data'!$C$9:$C$734=$B16)*('Span data'!AU$9:AU$734))/SUMPRODUCT(('Span data'!$C$9:$C$734=$B16)*1)</f>
        <v>1.2778516370408955E-2</v>
      </c>
      <c r="AC16" s="270" cm="1">
        <f t="array" ref="AC16">SUMPRODUCT(('Span data'!$C$9:$C$734=$B16)*('Span data'!AV$9:AV$734))/SUMPRODUCT(('Span data'!$C$9:$C$734=$B16)*1)</f>
        <v>1.2978281921239246E-2</v>
      </c>
      <c r="AD16" s="270" cm="1">
        <f t="array" ref="AD16">SUMPRODUCT(('Span data'!$C$9:$C$734=$B16)*('Span data'!AW$9:AW$734))/SUMPRODUCT(('Span data'!$C$9:$C$734=$B16)*1)</f>
        <v>1.3178047472069536E-2</v>
      </c>
      <c r="AE16" s="270" cm="1">
        <f t="array" ref="AE16">SUMPRODUCT(('Span data'!$C$9:$C$734=$B16)*('Span data'!AX$9:AX$734))/SUMPRODUCT(('Span data'!$C$9:$C$734=$B16)*1)</f>
        <v>1.3377813022899827E-2</v>
      </c>
      <c r="AF16" s="270" cm="1">
        <f t="array" ref="AF16">SUMPRODUCT(('Span data'!$C$9:$C$734=$B16)*('Span data'!AY$9:AY$734))/SUMPRODUCT(('Span data'!$C$9:$C$734=$B16)*1)</f>
        <v>1.3577578573730117E-2</v>
      </c>
      <c r="AG16" s="232"/>
      <c r="AH16" s="271">
        <f>INDEX('Energy at risk'!E$8:E$733, MATCH($B16, 'Energy at risk'!$C$8:$C$733,0))*$J16*M16</f>
        <v>46520.149275756528</v>
      </c>
      <c r="AI16" s="271">
        <f>INDEX('Energy at risk'!F$8:F$733, MATCH($B16, 'Energy at risk'!$C$8:$C$733,0))*$J16*N16</f>
        <v>48309.994953549642</v>
      </c>
      <c r="AJ16" s="271">
        <f>INDEX('Energy at risk'!G$8:G$733, MATCH($B16, 'Energy at risk'!$C$8:$C$733,0))*$J16*O16</f>
        <v>50378.207905487579</v>
      </c>
      <c r="AK16" s="271">
        <f>INDEX('Energy at risk'!H$8:H$733, MATCH($B16, 'Energy at risk'!$C$8:$C$733,0))*$J16*P16</f>
        <v>52406.455097159589</v>
      </c>
      <c r="AL16" s="271">
        <f>INDEX('Energy at risk'!I$8:I$733, MATCH($B16, 'Energy at risk'!$C$8:$C$733,0))*$J16*Q16</f>
        <v>53966.006625734815</v>
      </c>
      <c r="AM16" s="271">
        <f>INDEX('Energy at risk'!J$8:J$733, MATCH($B16, 'Energy at risk'!$C$8:$C$733,0))*$J16*R16</f>
        <v>55762.33300377454</v>
      </c>
      <c r="AN16" s="271">
        <f>INDEX('Energy at risk'!K$8:K$733, MATCH($B16, 'Energy at risk'!$C$8:$C$733,0))*$J16*S16</f>
        <v>58115.393930103928</v>
      </c>
      <c r="AO16" s="271">
        <f>INDEX('Energy at risk'!L$8:L$733, MATCH($B16, 'Energy at risk'!$C$8:$C$733,0))*$J16*T16</f>
        <v>60785.239098662263</v>
      </c>
      <c r="AP16" s="271">
        <f>INDEX('Energy at risk'!M$8:M$733, MATCH($B16, 'Energy at risk'!$C$8:$C$733,0))*$J16*U16</f>
        <v>62692.014259943906</v>
      </c>
      <c r="AQ16" s="271">
        <f>INDEX('Energy at risk'!N$8:N$733, MATCH($B16, 'Energy at risk'!$C$8:$C$733,0))*$J16*V16</f>
        <v>63792.500324854198</v>
      </c>
      <c r="AR16" s="271">
        <f>INDEX('Energy at risk'!O$8:O$733, MATCH($B16, 'Energy at risk'!$C$8:$C$733,0))*$J16*W16</f>
        <v>64892.986389764497</v>
      </c>
      <c r="AS16" s="271">
        <f>INDEX('Energy at risk'!P$8:P$733, MATCH($B16, 'Energy at risk'!$C$8:$C$733,0))*$J16*X16</f>
        <v>65993.472454674789</v>
      </c>
      <c r="AT16" s="271">
        <f>INDEX('Energy at risk'!Q$8:Q$733, MATCH($B16, 'Energy at risk'!$C$8:$C$733,0))*$J16*Y16</f>
        <v>67093.958519585096</v>
      </c>
      <c r="AU16" s="271">
        <f>INDEX('Energy at risk'!R$8:R$733, MATCH($B16, 'Energy at risk'!$C$8:$C$733,0))*$J16*Z16</f>
        <v>68194.444584495388</v>
      </c>
      <c r="AV16" s="271">
        <f>INDEX('Energy at risk'!S$8:S$733, MATCH($B16, 'Energy at risk'!$C$8:$C$733,0))*$J16*AA16</f>
        <v>69294.93064940568</v>
      </c>
      <c r="AW16" s="271">
        <f>INDEX('Energy at risk'!T$8:T$733, MATCH($B16, 'Energy at risk'!$C$8:$C$733,0))*$J16*AB16</f>
        <v>70395.416714315987</v>
      </c>
      <c r="AX16" s="271">
        <f>INDEX('Energy at risk'!U$8:U$733, MATCH($B16, 'Energy at risk'!$C$8:$C$733,0))*$J16*AC16</f>
        <v>71495.902779226279</v>
      </c>
      <c r="AY16" s="271">
        <f>INDEX('Energy at risk'!V$8:V$733, MATCH($B16, 'Energy at risk'!$C$8:$C$733,0))*$J16*AD16</f>
        <v>72596.388844136585</v>
      </c>
      <c r="AZ16" s="271">
        <f>INDEX('Energy at risk'!W$8:W$733, MATCH($B16, 'Energy at risk'!$C$8:$C$733,0))*$J16*AE16</f>
        <v>73696.874909046877</v>
      </c>
      <c r="BA16" s="271">
        <f>INDEX('Energy at risk'!X$8:X$733, MATCH($B16, 'Energy at risk'!$C$8:$C$733,0))*$J16*AF16</f>
        <v>74797.360973957169</v>
      </c>
      <c r="BB16" s="232"/>
      <c r="BC16" s="271">
        <f>INDEX('Energy at risk'!E$8:E$733, MATCH($B16, 'Energy at risk'!$C$8:$C$733,0))*M16*$K16</f>
        <v>12753.529380999318</v>
      </c>
      <c r="BD16" s="271">
        <f>INDEX('Energy at risk'!F$8:F$733, MATCH($B16, 'Energy at risk'!$C$8:$C$733,0))*N16*$K16</f>
        <v>13244.216745390151</v>
      </c>
      <c r="BE16" s="271">
        <f>INDEX('Energy at risk'!G$8:G$733, MATCH($B16, 'Energy at risk'!$C$8:$C$733,0))*O16*$K16</f>
        <v>13811.21868023669</v>
      </c>
      <c r="BF16" s="271">
        <f>INDEX('Energy at risk'!H$8:H$733, MATCH($B16, 'Energy at risk'!$C$8:$C$733,0))*P16*$K16</f>
        <v>14367.263975740481</v>
      </c>
      <c r="BG16" s="271">
        <f>INDEX('Energy at risk'!I$8:I$733, MATCH($B16, 'Energy at risk'!$C$8:$C$733,0))*Q16*$K16</f>
        <v>14794.816048348119</v>
      </c>
      <c r="BH16" s="271">
        <f>INDEX('Energy at risk'!J$8:J$733, MATCH($B16, 'Energy at risk'!$C$8:$C$733,0))*R16*$K16</f>
        <v>15287.28010095452</v>
      </c>
      <c r="BI16" s="271">
        <f>INDEX('Energy at risk'!K$8:K$733, MATCH($B16, 'Energy at risk'!$C$8:$C$733,0))*S16*$K16</f>
        <v>15932.373294472336</v>
      </c>
      <c r="BJ16" s="271">
        <f>INDEX('Energy at risk'!L$8:L$733, MATCH($B16, 'Energy at risk'!$C$8:$C$733,0))*T16*$K16</f>
        <v>16664.313095397963</v>
      </c>
      <c r="BK16" s="271">
        <f>INDEX('Energy at risk'!M$8:M$733, MATCH($B16, 'Energy at risk'!$C$8:$C$733,0))*U16*$K16</f>
        <v>17187.056754241687</v>
      </c>
      <c r="BL16" s="271">
        <f>INDEX('Energy at risk'!N$8:N$733, MATCH($B16, 'Energy at risk'!$C$8:$C$733,0))*V16*$K16</f>
        <v>17488.755729432381</v>
      </c>
      <c r="BM16" s="271">
        <f>INDEX('Energy at risk'!O$8:O$733, MATCH($B16, 'Energy at risk'!$C$8:$C$733,0))*W16*$K16</f>
        <v>17790.454704623076</v>
      </c>
      <c r="BN16" s="271">
        <f>INDEX('Energy at risk'!P$8:P$733, MATCH($B16, 'Energy at risk'!$C$8:$C$733,0))*X16*$K16</f>
        <v>18092.153679813768</v>
      </c>
      <c r="BO16" s="271">
        <f>INDEX('Energy at risk'!Q$8:Q$733, MATCH($B16, 'Energy at risk'!$C$8:$C$733,0))*Y16*$K16</f>
        <v>18393.852655004459</v>
      </c>
      <c r="BP16" s="271">
        <f>INDEX('Energy at risk'!R$8:R$733, MATCH($B16, 'Energy at risk'!$C$8:$C$733,0))*Z16*$K16</f>
        <v>18695.551630195154</v>
      </c>
      <c r="BQ16" s="271">
        <f>INDEX('Energy at risk'!S$8:S$733, MATCH($B16, 'Energy at risk'!$C$8:$C$733,0))*AA16*$K16</f>
        <v>18997.250605385849</v>
      </c>
      <c r="BR16" s="271">
        <f>INDEX('Energy at risk'!T$8:T$733, MATCH($B16, 'Energy at risk'!$C$8:$C$733,0))*AB16*$K16</f>
        <v>19298.94958057654</v>
      </c>
      <c r="BS16" s="271">
        <f>INDEX('Energy at risk'!U$8:U$733, MATCH($B16, 'Energy at risk'!$C$8:$C$733,0))*AC16*$K16</f>
        <v>19600.648555767231</v>
      </c>
      <c r="BT16" s="271">
        <f>INDEX('Energy at risk'!V$8:V$733, MATCH($B16, 'Energy at risk'!$C$8:$C$733,0))*AD16*$K16</f>
        <v>19902.347530957926</v>
      </c>
      <c r="BU16" s="271">
        <f>INDEX('Energy at risk'!W$8:W$733, MATCH($B16, 'Energy at risk'!$C$8:$C$733,0))*AE16*$K16</f>
        <v>20204.046506148617</v>
      </c>
      <c r="BV16" s="271">
        <f>INDEX('Energy at risk'!X$8:X$733, MATCH($B16, 'Energy at risk'!$C$8:$C$733,0))*AF16*$K16</f>
        <v>20505.745481339309</v>
      </c>
      <c r="BW16" s="232"/>
      <c r="BX16" s="272" cm="1">
        <f t="array" ref="BX16">SUMPRODUCT(('Span data'!BA$9:BA$734)*('Span data'!$C$9:$C$734=$B16))</f>
        <v>3.9615186605334365E-4</v>
      </c>
      <c r="BY16" s="272" cm="1">
        <f t="array" ref="BY16">SUMPRODUCT(('Span data'!BB$9:BB$734)*('Span data'!$C$9:$C$734=$B16))</f>
        <v>4.0424195273177055E-4</v>
      </c>
      <c r="BZ16" s="272" cm="1">
        <f t="array" ref="BZ16">SUMPRODUCT(('Span data'!BC$9:BC$734)*('Span data'!$C$9:$C$734=$B16))</f>
        <v>4.1233203941019728E-4</v>
      </c>
      <c r="CA16" s="272" cm="1">
        <f t="array" ref="CA16">SUMPRODUCT(('Span data'!BD$9:BD$734)*('Span data'!$C$9:$C$734=$B16))</f>
        <v>4.2042212608862418E-4</v>
      </c>
      <c r="CB16" s="272" cm="1">
        <f t="array" ref="CB16">SUMPRODUCT(('Span data'!BE$9:BE$734)*('Span data'!$C$9:$C$734=$B16))</f>
        <v>4.2851221276705097E-4</v>
      </c>
      <c r="CC16" s="272" cm="1">
        <f t="array" ref="CC16">SUMPRODUCT(('Span data'!BF$9:BF$734)*('Span data'!$C$9:$C$734=$B16))</f>
        <v>4.3660229944547782E-4</v>
      </c>
      <c r="CD16" s="272" cm="1">
        <f t="array" ref="CD16">SUMPRODUCT(('Span data'!BG$9:BG$734)*('Span data'!$C$9:$C$734=$B16))</f>
        <v>4.4469238612390456E-4</v>
      </c>
      <c r="CE16" s="272" cm="1">
        <f t="array" ref="CE16">SUMPRODUCT(('Span data'!BH$9:BH$734)*('Span data'!$C$9:$C$734=$B16))</f>
        <v>4.5278247280233145E-4</v>
      </c>
      <c r="CF16" s="272" cm="1">
        <f t="array" ref="CF16">SUMPRODUCT(('Span data'!BI$9:BI$734)*('Span data'!$C$9:$C$734=$B16))</f>
        <v>4.6087255948075819E-4</v>
      </c>
      <c r="CG16" s="272" cm="1">
        <f t="array" ref="CG16">SUMPRODUCT(('Span data'!BJ$9:BJ$734)*('Span data'!$C$9:$C$734=$B16))</f>
        <v>4.6896264615918509E-4</v>
      </c>
      <c r="CH16" s="272" cm="1">
        <f t="array" ref="CH16">SUMPRODUCT(('Span data'!BK$9:BK$734)*('Span data'!$C$9:$C$734=$B16))</f>
        <v>4.7705273283761188E-4</v>
      </c>
      <c r="CI16" s="272" cm="1">
        <f t="array" ref="CI16">SUMPRODUCT(('Span data'!BL$9:BL$734)*('Span data'!$C$9:$C$734=$B16))</f>
        <v>4.8514281951603867E-4</v>
      </c>
      <c r="CJ16" s="272" cm="1">
        <f t="array" ref="CJ16">SUMPRODUCT(('Span data'!BM$9:BM$734)*('Span data'!$C$9:$C$734=$B16))</f>
        <v>4.9323290619446552E-4</v>
      </c>
      <c r="CK16" s="272" cm="1">
        <f t="array" ref="CK16">SUMPRODUCT(('Span data'!BN$9:BN$734)*('Span data'!$C$9:$C$734=$B16))</f>
        <v>5.0132299287289231E-4</v>
      </c>
      <c r="CL16" s="272" cm="1">
        <f t="array" ref="CL16">SUMPRODUCT(('Span data'!BO$9:BO$734)*('Span data'!$C$9:$C$734=$B16))</f>
        <v>5.094130795513191E-4</v>
      </c>
      <c r="CM16" s="272" cm="1">
        <f t="array" ref="CM16">SUMPRODUCT(('Span data'!BP$9:BP$734)*('Span data'!$C$9:$C$734=$B16))</f>
        <v>5.17503166229746E-4</v>
      </c>
      <c r="CN16" s="272" cm="1">
        <f t="array" ref="CN16">SUMPRODUCT(('Span data'!BQ$9:BQ$734)*('Span data'!$C$9:$C$734=$B16))</f>
        <v>5.2559325290817279E-4</v>
      </c>
      <c r="CO16" s="272" cm="1">
        <f t="array" ref="CO16">SUMPRODUCT(('Span data'!BR$9:BR$734)*('Span data'!$C$9:$C$734=$B16))</f>
        <v>5.3368333958659958E-4</v>
      </c>
      <c r="CP16" s="272" cm="1">
        <f t="array" ref="CP16">SUMPRODUCT(('Span data'!BS$9:BS$734)*('Span data'!$C$9:$C$734=$B16))</f>
        <v>5.4177342626502659E-4</v>
      </c>
      <c r="CQ16" s="272" cm="1">
        <f t="array" ref="CQ16">SUMPRODUCT(('Span data'!BT$9:BT$734)*('Span data'!$C$9:$C$734=$B16))</f>
        <v>5.4986351294345327E-4</v>
      </c>
      <c r="CR16" s="232"/>
      <c r="CS16" s="273">
        <f t="shared" si="8"/>
        <v>59273.679052907712</v>
      </c>
      <c r="CT16" s="273">
        <f t="shared" si="5"/>
        <v>61554.212103181744</v>
      </c>
      <c r="CU16" s="273">
        <f t="shared" si="5"/>
        <v>64189.426998056311</v>
      </c>
      <c r="CV16" s="273">
        <f t="shared" si="5"/>
        <v>66773.719493322205</v>
      </c>
      <c r="CW16" s="273">
        <f t="shared" si="5"/>
        <v>68760.823102595154</v>
      </c>
      <c r="CX16" s="273">
        <f t="shared" si="5"/>
        <v>71049.61354133136</v>
      </c>
      <c r="CY16" s="273">
        <f t="shared" si="5"/>
        <v>74047.767669268651</v>
      </c>
      <c r="CZ16" s="273">
        <f t="shared" si="5"/>
        <v>77449.552646842712</v>
      </c>
      <c r="DA16" s="273">
        <f t="shared" si="5"/>
        <v>79879.071475058154</v>
      </c>
      <c r="DB16" s="273">
        <f t="shared" si="5"/>
        <v>81281.256523249234</v>
      </c>
      <c r="DC16" s="273">
        <f t="shared" si="5"/>
        <v>82683.4415714403</v>
      </c>
      <c r="DD16" s="273">
        <f t="shared" si="5"/>
        <v>84085.626619631381</v>
      </c>
      <c r="DE16" s="273">
        <f t="shared" si="5"/>
        <v>85487.811667822461</v>
      </c>
      <c r="DF16" s="273">
        <f t="shared" si="5"/>
        <v>86889.996716013542</v>
      </c>
      <c r="DG16" s="273">
        <f t="shared" si="5"/>
        <v>88292.181764204608</v>
      </c>
      <c r="DH16" s="273">
        <f t="shared" si="5"/>
        <v>89694.366812395703</v>
      </c>
      <c r="DI16" s="273">
        <f t="shared" si="5"/>
        <v>91096.551860586755</v>
      </c>
      <c r="DJ16" s="273">
        <f t="shared" si="5"/>
        <v>92498.73690877785</v>
      </c>
      <c r="DK16" s="273">
        <f t="shared" si="5"/>
        <v>93900.921956968916</v>
      </c>
      <c r="DL16" s="273">
        <f t="shared" si="5"/>
        <v>95303.107005159996</v>
      </c>
      <c r="DM16" s="233"/>
      <c r="DN16" s="274" cm="1">
        <f t="array" ref="DN16">SUMPRODUCT(($CS16:$DL16)*(Misc_calcs!$G$29:$Z$29))</f>
        <v>1121223.2693289821</v>
      </c>
      <c r="DO16" s="232"/>
      <c r="DP16" s="274" cm="1">
        <f t="array" ref="DP16">SUMPRODUCT((G16:H16)*(Assumptions!$G$38:$H$38))</f>
        <v>37732.015364061401</v>
      </c>
      <c r="DQ16" s="274" cm="1">
        <f t="array" ref="DQ16">SUMPRODUCT((PMT(real_disc,Assumptions!$G$40,DP16)*(Misc_calcs!$G$29:$Z$29)))</f>
        <v>-21871.009092630044</v>
      </c>
      <c r="DR16" s="232"/>
      <c r="DS16" s="274">
        <f t="shared" si="6"/>
        <v>1099352.260236352</v>
      </c>
      <c r="DT16" s="274" t="b">
        <f t="shared" si="9"/>
        <v>1</v>
      </c>
      <c r="DU16" s="232"/>
      <c r="DV16" s="232"/>
      <c r="DW16" s="232"/>
      <c r="DX16" s="232"/>
      <c r="DY16" s="232"/>
      <c r="DZ16" s="232"/>
      <c r="EA16" s="232"/>
      <c r="EB16" s="232"/>
      <c r="EC16" s="232"/>
      <c r="ED16" s="232"/>
      <c r="EE16" s="232"/>
      <c r="EF16" s="232"/>
      <c r="EG16" s="232"/>
      <c r="EH16" s="232"/>
      <c r="EI16" s="232"/>
      <c r="EJ16" s="232"/>
      <c r="EK16" s="232"/>
      <c r="EL16" s="232"/>
      <c r="EM16" s="232"/>
      <c r="EN16" s="232"/>
    </row>
    <row r="17" spans="1:144" x14ac:dyDescent="0.2">
      <c r="A17" s="232"/>
      <c r="B17" s="266" t="str">
        <v>BET006</v>
      </c>
      <c r="C17" s="266" t="str">
        <f>INDEX('Span data'!$D$9:$D$734, MATCH($B17, 'Span data'!$C$9:$C$734,0))</f>
        <v>BETS</v>
      </c>
      <c r="D17" s="266" cm="1">
        <f t="array" ref="D17">IF(ISBLANK(B17),0, SUMPRODUCT(('Energy at risk'!$C$8:$C$733=$B17)*1))</f>
        <v>5</v>
      </c>
      <c r="E17" s="267" t="b">
        <f t="shared" si="4"/>
        <v>0</v>
      </c>
      <c r="F17" s="266">
        <f t="shared" si="7"/>
        <v>5</v>
      </c>
      <c r="G17" s="268">
        <v>6</v>
      </c>
      <c r="H17" s="268">
        <v>3</v>
      </c>
      <c r="I17" s="232"/>
      <c r="J17" s="269">
        <f>INDEX(VCR_data!$D$8:$D$86, MATCH($C17, VCR_data!$B$8:$B$86,0))</f>
        <v>39529.347449662884</v>
      </c>
      <c r="K17" s="269">
        <f>INDEX(VCR_data!$F$8:$F$86, MATCH($C17, VCR_data!$B$8:$B$86,0))</f>
        <v>10836.996483451365</v>
      </c>
      <c r="L17" s="232"/>
      <c r="M17" s="270" cm="1">
        <f t="array" ref="M17">SUMPRODUCT(('Span data'!$C$9:$C$734=$B17)*('Span data'!AF$9:AF$734))/SUMPRODUCT(('Span data'!$C$9:$C$734=$B17)*1)</f>
        <v>9.8166131618044501E-3</v>
      </c>
      <c r="N17" s="270" cm="1">
        <f t="array" ref="N17">SUMPRODUCT(('Span data'!$C$9:$C$734=$B17)*('Span data'!AG$9:AG$734))/SUMPRODUCT(('Span data'!$C$9:$C$734=$B17)*1)</f>
        <v>1.0027905397251357E-2</v>
      </c>
      <c r="O17" s="270" cm="1">
        <f t="array" ref="O17">SUMPRODUCT(('Span data'!$C$9:$C$734=$B17)*('Span data'!AH$9:AH$734))/SUMPRODUCT(('Span data'!$C$9:$C$734=$B17)*1)</f>
        <v>1.0239197632698264E-2</v>
      </c>
      <c r="P17" s="270" cm="1">
        <f t="array" ref="P17">SUMPRODUCT(('Span data'!$C$9:$C$734=$B17)*('Span data'!AI$9:AI$734))/SUMPRODUCT(('Span data'!$C$9:$C$734=$B17)*1)</f>
        <v>1.0450489868145171E-2</v>
      </c>
      <c r="Q17" s="270" cm="1">
        <f t="array" ref="Q17">SUMPRODUCT(('Span data'!$C$9:$C$734=$B17)*('Span data'!AJ$9:AJ$734))/SUMPRODUCT(('Span data'!$C$9:$C$734=$B17)*1)</f>
        <v>1.0661782103592077E-2</v>
      </c>
      <c r="R17" s="270" cm="1">
        <f t="array" ref="R17">SUMPRODUCT(('Span data'!$C$9:$C$734=$B17)*('Span data'!AK$9:AK$734))/SUMPRODUCT(('Span data'!$C$9:$C$734=$B17)*1)</f>
        <v>1.0873074339038984E-2</v>
      </c>
      <c r="S17" s="270" cm="1">
        <f t="array" ref="S17">SUMPRODUCT(('Span data'!$C$9:$C$734=$B17)*('Span data'!AL$9:AL$734))/SUMPRODUCT(('Span data'!$C$9:$C$734=$B17)*1)</f>
        <v>1.1084366574485891E-2</v>
      </c>
      <c r="T17" s="270" cm="1">
        <f t="array" ref="T17">SUMPRODUCT(('Span data'!$C$9:$C$734=$B17)*('Span data'!AM$9:AM$734))/SUMPRODUCT(('Span data'!$C$9:$C$734=$B17)*1)</f>
        <v>1.1295658809932798E-2</v>
      </c>
      <c r="U17" s="270" cm="1">
        <f t="array" ref="U17">SUMPRODUCT(('Span data'!$C$9:$C$734=$B17)*('Span data'!AN$9:AN$734))/SUMPRODUCT(('Span data'!$C$9:$C$734=$B17)*1)</f>
        <v>1.1506951045379705E-2</v>
      </c>
      <c r="V17" s="270" cm="1">
        <f t="array" ref="V17">SUMPRODUCT(('Span data'!$C$9:$C$734=$B17)*('Span data'!AO$9:AO$734))/SUMPRODUCT(('Span data'!$C$9:$C$734=$B17)*1)</f>
        <v>1.1718243280826612E-2</v>
      </c>
      <c r="W17" s="270" cm="1">
        <f t="array" ref="W17">SUMPRODUCT(('Span data'!$C$9:$C$734=$B17)*('Span data'!AP$9:AP$734))/SUMPRODUCT(('Span data'!$C$9:$C$734=$B17)*1)</f>
        <v>1.1929535516273519E-2</v>
      </c>
      <c r="X17" s="270" cm="1">
        <f t="array" ref="X17">SUMPRODUCT(('Span data'!$C$9:$C$734=$B17)*('Span data'!AQ$9:AQ$734))/SUMPRODUCT(('Span data'!$C$9:$C$734=$B17)*1)</f>
        <v>1.2140827751720425E-2</v>
      </c>
      <c r="Y17" s="270" cm="1">
        <f t="array" ref="Y17">SUMPRODUCT(('Span data'!$C$9:$C$734=$B17)*('Span data'!AR$9:AR$734))/SUMPRODUCT(('Span data'!$C$9:$C$734=$B17)*1)</f>
        <v>1.2352119987167332E-2</v>
      </c>
      <c r="Z17" s="270" cm="1">
        <f t="array" ref="Z17">SUMPRODUCT(('Span data'!$C$9:$C$734=$B17)*('Span data'!AS$9:AS$734))/SUMPRODUCT(('Span data'!$C$9:$C$734=$B17)*1)</f>
        <v>1.2563412222614239E-2</v>
      </c>
      <c r="AA17" s="270" cm="1">
        <f t="array" ref="AA17">SUMPRODUCT(('Span data'!$C$9:$C$734=$B17)*('Span data'!AT$9:AT$734))/SUMPRODUCT(('Span data'!$C$9:$C$734=$B17)*1)</f>
        <v>1.2774704458061146E-2</v>
      </c>
      <c r="AB17" s="270" cm="1">
        <f t="array" ref="AB17">SUMPRODUCT(('Span data'!$C$9:$C$734=$B17)*('Span data'!AU$9:AU$734))/SUMPRODUCT(('Span data'!$C$9:$C$734=$B17)*1)</f>
        <v>1.2985996693508053E-2</v>
      </c>
      <c r="AC17" s="270" cm="1">
        <f t="array" ref="AC17">SUMPRODUCT(('Span data'!$C$9:$C$734=$B17)*('Span data'!AV$9:AV$734))/SUMPRODUCT(('Span data'!$C$9:$C$734=$B17)*1)</f>
        <v>1.319728892895496E-2</v>
      </c>
      <c r="AD17" s="270" cm="1">
        <f t="array" ref="AD17">SUMPRODUCT(('Span data'!$C$9:$C$734=$B17)*('Span data'!AW$9:AW$734))/SUMPRODUCT(('Span data'!$C$9:$C$734=$B17)*1)</f>
        <v>1.3408581164401866E-2</v>
      </c>
      <c r="AE17" s="270" cm="1">
        <f t="array" ref="AE17">SUMPRODUCT(('Span data'!$C$9:$C$734=$B17)*('Span data'!AX$9:AX$734))/SUMPRODUCT(('Span data'!$C$9:$C$734=$B17)*1)</f>
        <v>1.3619873399848773E-2</v>
      </c>
      <c r="AF17" s="270" cm="1">
        <f t="array" ref="AF17">SUMPRODUCT(('Span data'!$C$9:$C$734=$B17)*('Span data'!AY$9:AY$734))/SUMPRODUCT(('Span data'!$C$9:$C$734=$B17)*1)</f>
        <v>1.383116563529568E-2</v>
      </c>
      <c r="AG17" s="232"/>
      <c r="AH17" s="271">
        <f>INDEX('Energy at risk'!E$8:E$733, MATCH($B17, 'Energy at risk'!$C$8:$C$733,0))*$J17*M17</f>
        <v>63242.491932629819</v>
      </c>
      <c r="AI17" s="271">
        <f>INDEX('Energy at risk'!F$8:F$733, MATCH($B17, 'Energy at risk'!$C$8:$C$733,0))*$J17*N17</f>
        <v>65487.601548536164</v>
      </c>
      <c r="AJ17" s="271">
        <f>INDEX('Energy at risk'!G$8:G$733, MATCH($B17, 'Energy at risk'!$C$8:$C$733,0))*$J17*O17</f>
        <v>67934.050603090291</v>
      </c>
      <c r="AK17" s="271">
        <f>INDEX('Energy at risk'!H$8:H$733, MATCH($B17, 'Energy at risk'!$C$8:$C$733,0))*$J17*P17</f>
        <v>70466.388976785864</v>
      </c>
      <c r="AL17" s="271">
        <f>INDEX('Energy at risk'!I$8:I$733, MATCH($B17, 'Energy at risk'!$C$8:$C$733,0))*$J17*Q17</f>
        <v>72531.847663958877</v>
      </c>
      <c r="AM17" s="271">
        <f>INDEX('Energy at risk'!J$8:J$733, MATCH($B17, 'Energy at risk'!$C$8:$C$733,0))*$J17*R17</f>
        <v>74753.390138614792</v>
      </c>
      <c r="AN17" s="271">
        <f>INDEX('Energy at risk'!K$8:K$733, MATCH($B17, 'Energy at risk'!$C$8:$C$733,0))*$J17*S17</f>
        <v>77627.135494068338</v>
      </c>
      <c r="AO17" s="271">
        <f>INDEX('Energy at risk'!L$8:L$733, MATCH($B17, 'Energy at risk'!$C$8:$C$733,0))*$J17*T17</f>
        <v>80690.826026985262</v>
      </c>
      <c r="AP17" s="271">
        <f>INDEX('Energy at risk'!M$8:M$733, MATCH($B17, 'Energy at risk'!$C$8:$C$733,0))*$J17*U17</f>
        <v>83306.649947309663</v>
      </c>
      <c r="AQ17" s="271">
        <f>INDEX('Energy at risk'!N$8:N$733, MATCH($B17, 'Energy at risk'!$C$8:$C$733,0))*$J17*V17</f>
        <v>84836.338239676872</v>
      </c>
      <c r="AR17" s="271">
        <f>INDEX('Energy at risk'!O$8:O$733, MATCH($B17, 'Energy at risk'!$C$8:$C$733,0))*$J17*W17</f>
        <v>86366.026532044081</v>
      </c>
      <c r="AS17" s="271">
        <f>INDEX('Energy at risk'!P$8:P$733, MATCH($B17, 'Energy at risk'!$C$8:$C$733,0))*$J17*X17</f>
        <v>87895.71482441129</v>
      </c>
      <c r="AT17" s="271">
        <f>INDEX('Energy at risk'!Q$8:Q$733, MATCH($B17, 'Energy at risk'!$C$8:$C$733,0))*$J17*Y17</f>
        <v>89425.403116778514</v>
      </c>
      <c r="AU17" s="271">
        <f>INDEX('Energy at risk'!R$8:R$733, MATCH($B17, 'Energy at risk'!$C$8:$C$733,0))*$J17*Z17</f>
        <v>90955.091409145723</v>
      </c>
      <c r="AV17" s="271">
        <f>INDEX('Energy at risk'!S$8:S$733, MATCH($B17, 'Energy at risk'!$C$8:$C$733,0))*$J17*AA17</f>
        <v>92484.779701512933</v>
      </c>
      <c r="AW17" s="271">
        <f>INDEX('Energy at risk'!T$8:T$733, MATCH($B17, 'Energy at risk'!$C$8:$C$733,0))*$J17*AB17</f>
        <v>94014.467993880156</v>
      </c>
      <c r="AX17" s="271">
        <f>INDEX('Energy at risk'!U$8:U$733, MATCH($B17, 'Energy at risk'!$C$8:$C$733,0))*$J17*AC17</f>
        <v>95544.156286247366</v>
      </c>
      <c r="AY17" s="271">
        <f>INDEX('Energy at risk'!V$8:V$733, MATCH($B17, 'Energy at risk'!$C$8:$C$733,0))*$J17*AD17</f>
        <v>97073.844578614575</v>
      </c>
      <c r="AZ17" s="271">
        <f>INDEX('Energy at risk'!W$8:W$733, MATCH($B17, 'Energy at risk'!$C$8:$C$733,0))*$J17*AE17</f>
        <v>98603.532870981784</v>
      </c>
      <c r="BA17" s="271">
        <f>INDEX('Energy at risk'!X$8:X$733, MATCH($B17, 'Energy at risk'!$C$8:$C$733,0))*$J17*AF17</f>
        <v>100133.22116334901</v>
      </c>
      <c r="BB17" s="232"/>
      <c r="BC17" s="271">
        <f>INDEX('Energy at risk'!E$8:E$733, MATCH($B17, 'Energy at risk'!$C$8:$C$733,0))*M17*$K17</f>
        <v>17337.970568609919</v>
      </c>
      <c r="BD17" s="271">
        <f>INDEX('Energy at risk'!F$8:F$733, MATCH($B17, 'Energy at risk'!$C$8:$C$733,0))*N17*$K17</f>
        <v>17953.468839698817</v>
      </c>
      <c r="BE17" s="271">
        <f>INDEX('Energy at risk'!G$8:G$733, MATCH($B17, 'Energy at risk'!$C$8:$C$733,0))*O17*$K17</f>
        <v>18624.164449711276</v>
      </c>
      <c r="BF17" s="271">
        <f>INDEX('Energy at risk'!H$8:H$733, MATCH($B17, 'Energy at risk'!$C$8:$C$733,0))*P17*$K17</f>
        <v>19318.406672798665</v>
      </c>
      <c r="BG17" s="271">
        <f>INDEX('Energy at risk'!I$8:I$733, MATCH($B17, 'Energy at risk'!$C$8:$C$733,0))*Q17*$K17</f>
        <v>19884.653524156667</v>
      </c>
      <c r="BH17" s="271">
        <f>INDEX('Energy at risk'!J$8:J$733, MATCH($B17, 'Energy at risk'!$C$8:$C$733,0))*R17*$K17</f>
        <v>20493.690848042199</v>
      </c>
      <c r="BI17" s="271">
        <f>INDEX('Energy at risk'!K$8:K$733, MATCH($B17, 'Energy at risk'!$C$8:$C$733,0))*S17*$K17</f>
        <v>21281.530018699956</v>
      </c>
      <c r="BJ17" s="271">
        <f>INDEX('Energy at risk'!L$8:L$733, MATCH($B17, 'Energy at risk'!$C$8:$C$733,0))*T17*$K17</f>
        <v>22121.442784117673</v>
      </c>
      <c r="BK17" s="271">
        <f>INDEX('Energy at risk'!M$8:M$733, MATCH($B17, 'Energy at risk'!$C$8:$C$733,0))*U17*$K17</f>
        <v>22838.572624471894</v>
      </c>
      <c r="BL17" s="271">
        <f>INDEX('Energy at risk'!N$8:N$733, MATCH($B17, 'Energy at risk'!$C$8:$C$733,0))*V17*$K17</f>
        <v>23257.937671321448</v>
      </c>
      <c r="BM17" s="271">
        <f>INDEX('Energy at risk'!O$8:O$733, MATCH($B17, 'Energy at risk'!$C$8:$C$733,0))*W17*$K17</f>
        <v>23677.302718171002</v>
      </c>
      <c r="BN17" s="271">
        <f>INDEX('Energy at risk'!P$8:P$733, MATCH($B17, 'Energy at risk'!$C$8:$C$733,0))*X17*$K17</f>
        <v>24096.667765020557</v>
      </c>
      <c r="BO17" s="271">
        <f>INDEX('Energy at risk'!Q$8:Q$733, MATCH($B17, 'Energy at risk'!$C$8:$C$733,0))*Y17*$K17</f>
        <v>24516.032811870115</v>
      </c>
      <c r="BP17" s="271">
        <f>INDEX('Energy at risk'!R$8:R$733, MATCH($B17, 'Energy at risk'!$C$8:$C$733,0))*Z17*$K17</f>
        <v>24935.397858719669</v>
      </c>
      <c r="BQ17" s="271">
        <f>INDEX('Energy at risk'!S$8:S$733, MATCH($B17, 'Energy at risk'!$C$8:$C$733,0))*AA17*$K17</f>
        <v>25354.762905569223</v>
      </c>
      <c r="BR17" s="271">
        <f>INDEX('Energy at risk'!T$8:T$733, MATCH($B17, 'Energy at risk'!$C$8:$C$733,0))*AB17*$K17</f>
        <v>25774.127952418778</v>
      </c>
      <c r="BS17" s="271">
        <f>INDEX('Energy at risk'!U$8:U$733, MATCH($B17, 'Energy at risk'!$C$8:$C$733,0))*AC17*$K17</f>
        <v>26193.492999268336</v>
      </c>
      <c r="BT17" s="271">
        <f>INDEX('Energy at risk'!V$8:V$733, MATCH($B17, 'Energy at risk'!$C$8:$C$733,0))*AD17*$K17</f>
        <v>26612.85804611789</v>
      </c>
      <c r="BU17" s="271">
        <f>INDEX('Energy at risk'!W$8:W$733, MATCH($B17, 'Energy at risk'!$C$8:$C$733,0))*AE17*$K17</f>
        <v>27032.223092967444</v>
      </c>
      <c r="BV17" s="271">
        <f>INDEX('Energy at risk'!X$8:X$733, MATCH($B17, 'Energy at risk'!$C$8:$C$733,0))*AF17*$K17</f>
        <v>27451.588139816999</v>
      </c>
      <c r="BW17" s="232"/>
      <c r="BX17" s="272" cm="1">
        <f t="array" ref="BX17">SUMPRODUCT(('Span data'!BA$9:BA$734)*('Span data'!$C$9:$C$734=$B17))</f>
        <v>1.9877614292729585E-3</v>
      </c>
      <c r="BY17" s="272" cm="1">
        <f t="array" ref="BY17">SUMPRODUCT(('Span data'!BB$9:BB$734)*('Span data'!$C$9:$C$734=$B17))</f>
        <v>2.0305458956671723E-3</v>
      </c>
      <c r="BZ17" s="272" cm="1">
        <f t="array" ref="BZ17">SUMPRODUCT(('Span data'!BC$9:BC$734)*('Span data'!$C$9:$C$734=$B17))</f>
        <v>2.0733303620613865E-3</v>
      </c>
      <c r="CA17" s="272" cm="1">
        <f t="array" ref="CA17">SUMPRODUCT(('Span data'!BD$9:BD$734)*('Span data'!$C$9:$C$734=$B17))</f>
        <v>2.1161148284556007E-3</v>
      </c>
      <c r="CB17" s="272" cm="1">
        <f t="array" ref="CB17">SUMPRODUCT(('Span data'!BE$9:BE$734)*('Span data'!$C$9:$C$734=$B17))</f>
        <v>2.1588992948498144E-3</v>
      </c>
      <c r="CC17" s="272" cm="1">
        <f t="array" ref="CC17">SUMPRODUCT(('Span data'!BF$9:BF$734)*('Span data'!$C$9:$C$734=$B17))</f>
        <v>2.2016837612440286E-3</v>
      </c>
      <c r="CD17" s="272" cm="1">
        <f t="array" ref="CD17">SUMPRODUCT(('Span data'!BG$9:BG$734)*('Span data'!$C$9:$C$734=$B17))</f>
        <v>2.2444682276382428E-3</v>
      </c>
      <c r="CE17" s="272" cm="1">
        <f t="array" ref="CE17">SUMPRODUCT(('Span data'!BH$9:BH$734)*('Span data'!$C$9:$C$734=$B17))</f>
        <v>2.287252694032457E-3</v>
      </c>
      <c r="CF17" s="272" cm="1">
        <f t="array" ref="CF17">SUMPRODUCT(('Span data'!BI$9:BI$734)*('Span data'!$C$9:$C$734=$B17))</f>
        <v>2.3300371604266712E-3</v>
      </c>
      <c r="CG17" s="272" cm="1">
        <f t="array" ref="CG17">SUMPRODUCT(('Span data'!BJ$9:BJ$734)*('Span data'!$C$9:$C$734=$B17))</f>
        <v>2.3728216268208849E-3</v>
      </c>
      <c r="CH17" s="272" cm="1">
        <f t="array" ref="CH17">SUMPRODUCT(('Span data'!BK$9:BK$734)*('Span data'!$C$9:$C$734=$B17))</f>
        <v>2.4156060932150991E-3</v>
      </c>
      <c r="CI17" s="272" cm="1">
        <f t="array" ref="CI17">SUMPRODUCT(('Span data'!BL$9:BL$734)*('Span data'!$C$9:$C$734=$B17))</f>
        <v>2.4583905596093133E-3</v>
      </c>
      <c r="CJ17" s="272" cm="1">
        <f t="array" ref="CJ17">SUMPRODUCT(('Span data'!BM$9:BM$734)*('Span data'!$C$9:$C$734=$B17))</f>
        <v>2.5011750260035275E-3</v>
      </c>
      <c r="CK17" s="272" cm="1">
        <f t="array" ref="CK17">SUMPRODUCT(('Span data'!BN$9:BN$734)*('Span data'!$C$9:$C$734=$B17))</f>
        <v>2.5439594923977412E-3</v>
      </c>
      <c r="CL17" s="272" cm="1">
        <f t="array" ref="CL17">SUMPRODUCT(('Span data'!BO$9:BO$734)*('Span data'!$C$9:$C$734=$B17))</f>
        <v>2.5867439587919554E-3</v>
      </c>
      <c r="CM17" s="272" cm="1">
        <f t="array" ref="CM17">SUMPRODUCT(('Span data'!BP$9:BP$734)*('Span data'!$C$9:$C$734=$B17))</f>
        <v>2.6295284251861696E-3</v>
      </c>
      <c r="CN17" s="272" cm="1">
        <f t="array" ref="CN17">SUMPRODUCT(('Span data'!BQ$9:BQ$734)*('Span data'!$C$9:$C$734=$B17))</f>
        <v>2.6723128915803833E-3</v>
      </c>
      <c r="CO17" s="272" cm="1">
        <f t="array" ref="CO17">SUMPRODUCT(('Span data'!BR$9:BR$734)*('Span data'!$C$9:$C$734=$B17))</f>
        <v>2.7150973579745971E-3</v>
      </c>
      <c r="CP17" s="272" cm="1">
        <f t="array" ref="CP17">SUMPRODUCT(('Span data'!BS$9:BS$734)*('Span data'!$C$9:$C$734=$B17))</f>
        <v>2.7578818243688113E-3</v>
      </c>
      <c r="CQ17" s="272" cm="1">
        <f t="array" ref="CQ17">SUMPRODUCT(('Span data'!BT$9:BT$734)*('Span data'!$C$9:$C$734=$B17))</f>
        <v>2.8006662907630255E-3</v>
      </c>
      <c r="CR17" s="232"/>
      <c r="CS17" s="273">
        <f t="shared" si="8"/>
        <v>80580.464489001155</v>
      </c>
      <c r="CT17" s="273">
        <f t="shared" si="5"/>
        <v>83441.072418780866</v>
      </c>
      <c r="CU17" s="273">
        <f t="shared" si="5"/>
        <v>86558.217126131931</v>
      </c>
      <c r="CV17" s="273">
        <f t="shared" si="5"/>
        <v>89784.797765699361</v>
      </c>
      <c r="CW17" s="273">
        <f t="shared" si="5"/>
        <v>92416.503347014834</v>
      </c>
      <c r="CX17" s="273">
        <f t="shared" si="5"/>
        <v>95247.083188340752</v>
      </c>
      <c r="CY17" s="273">
        <f t="shared" si="5"/>
        <v>98908.667757236515</v>
      </c>
      <c r="CZ17" s="273">
        <f t="shared" si="5"/>
        <v>102812.27109835562</v>
      </c>
      <c r="DA17" s="273">
        <f t="shared" si="5"/>
        <v>106145.22490181871</v>
      </c>
      <c r="DB17" s="273">
        <f t="shared" si="5"/>
        <v>108094.27828381995</v>
      </c>
      <c r="DC17" s="273">
        <f t="shared" si="5"/>
        <v>110043.33166582118</v>
      </c>
      <c r="DD17" s="273">
        <f t="shared" si="5"/>
        <v>111992.3850478224</v>
      </c>
      <c r="DE17" s="273">
        <f t="shared" si="5"/>
        <v>113941.43842982365</v>
      </c>
      <c r="DF17" s="273">
        <f t="shared" si="5"/>
        <v>115890.49181182489</v>
      </c>
      <c r="DG17" s="273">
        <f t="shared" si="5"/>
        <v>117839.54519382611</v>
      </c>
      <c r="DH17" s="273">
        <f t="shared" si="5"/>
        <v>119788.59857582736</v>
      </c>
      <c r="DI17" s="273">
        <f t="shared" si="5"/>
        <v>121737.6519578286</v>
      </c>
      <c r="DJ17" s="273">
        <f t="shared" si="5"/>
        <v>123686.70533982983</v>
      </c>
      <c r="DK17" s="273">
        <f t="shared" si="5"/>
        <v>125635.75872183105</v>
      </c>
      <c r="DL17" s="273">
        <f t="shared" si="5"/>
        <v>127584.8121038323</v>
      </c>
      <c r="DM17" s="233"/>
      <c r="DN17" s="274" cm="1">
        <f t="array" ref="DN17">SUMPRODUCT(($CS17:$DL17)*(Misc_calcs!$G$29:$Z$29))</f>
        <v>1500525.8078991855</v>
      </c>
      <c r="DO17" s="232"/>
      <c r="DP17" s="274" cm="1">
        <f t="array" ref="DP17">SUMPRODUCT((G17:H17)*(Assumptions!$G$38:$H$38))</f>
        <v>196099.52496542371</v>
      </c>
      <c r="DQ17" s="274" cm="1">
        <f t="array" ref="DQ17">SUMPRODUCT((PMT(real_disc,Assumptions!$G$40,DP17)*(Misc_calcs!$G$29:$Z$29)))</f>
        <v>-113667.25186018703</v>
      </c>
      <c r="DR17" s="232"/>
      <c r="DS17" s="274">
        <f t="shared" si="6"/>
        <v>1386858.5560389985</v>
      </c>
      <c r="DT17" s="274" t="b">
        <f t="shared" si="9"/>
        <v>1</v>
      </c>
      <c r="DU17" s="232"/>
      <c r="DV17" s="232"/>
      <c r="DW17" s="232"/>
      <c r="DX17" s="232"/>
      <c r="DY17" s="232"/>
      <c r="DZ17" s="232"/>
      <c r="EA17" s="232"/>
      <c r="EB17" s="232"/>
      <c r="EC17" s="232"/>
      <c r="ED17" s="232"/>
      <c r="EE17" s="232"/>
      <c r="EF17" s="232"/>
      <c r="EG17" s="232"/>
      <c r="EH17" s="232"/>
      <c r="EI17" s="232"/>
      <c r="EJ17" s="232"/>
      <c r="EK17" s="232"/>
      <c r="EL17" s="232"/>
      <c r="EM17" s="232"/>
      <c r="EN17" s="232"/>
    </row>
    <row r="18" spans="1:144" x14ac:dyDescent="0.2">
      <c r="A18" s="232"/>
      <c r="B18" s="266" t="str">
        <v>BETSMRO</v>
      </c>
      <c r="C18" s="266" t="str">
        <f>INDEX('Span data'!$D$9:$D$734, MATCH($B18, 'Span data'!$C$9:$C$734,0))</f>
        <v>BETS</v>
      </c>
      <c r="D18" s="266" cm="1">
        <f t="array" ref="D18">IF(ISBLANK(B18),0, SUMPRODUCT(('Energy at risk'!$C$8:$C$733=$B18)*1))</f>
        <v>1</v>
      </c>
      <c r="E18" s="267" t="b">
        <f t="shared" si="4"/>
        <v>1</v>
      </c>
      <c r="F18" s="266">
        <f t="shared" si="7"/>
        <v>0</v>
      </c>
      <c r="G18" s="268">
        <v>0</v>
      </c>
      <c r="H18" s="268">
        <v>0</v>
      </c>
      <c r="I18" s="232"/>
      <c r="J18" s="269">
        <f>INDEX(VCR_data!$D$8:$D$86, MATCH($C18, VCR_data!$B$8:$B$86,0))</f>
        <v>39529.347449662884</v>
      </c>
      <c r="K18" s="269">
        <f>INDEX(VCR_data!$F$8:$F$86, MATCH($C18, VCR_data!$B$8:$B$86,0))</f>
        <v>10836.996483451365</v>
      </c>
      <c r="L18" s="232"/>
      <c r="M18" s="270" cm="1">
        <f t="array" ref="M18">SUMPRODUCT(('Span data'!$C$9:$C$734=$B18)*('Span data'!AF$9:AF$734))/SUMPRODUCT(('Span data'!$C$9:$C$734=$B18)*1)</f>
        <v>9.7305804424023309E-3</v>
      </c>
      <c r="N18" s="270" cm="1">
        <f t="array" ref="N18">SUMPRODUCT(('Span data'!$C$9:$C$734=$B18)*('Span data'!AG$9:AG$734))/SUMPRODUCT(('Span data'!$C$9:$C$734=$B18)*1)</f>
        <v>9.913195104715198E-3</v>
      </c>
      <c r="O18" s="270" cm="1">
        <f t="array" ref="O18">SUMPRODUCT(('Span data'!$C$9:$C$734=$B18)*('Span data'!AH$9:AH$734))/SUMPRODUCT(('Span data'!$C$9:$C$734=$B18)*1)</f>
        <v>1.0095809767028065E-2</v>
      </c>
      <c r="P18" s="270" cm="1">
        <f t="array" ref="P18">SUMPRODUCT(('Span data'!$C$9:$C$734=$B18)*('Span data'!AI$9:AI$734))/SUMPRODUCT(('Span data'!$C$9:$C$734=$B18)*1)</f>
        <v>1.0278424429340932E-2</v>
      </c>
      <c r="Q18" s="270" cm="1">
        <f t="array" ref="Q18">SUMPRODUCT(('Span data'!$C$9:$C$734=$B18)*('Span data'!AJ$9:AJ$734))/SUMPRODUCT(('Span data'!$C$9:$C$734=$B18)*1)</f>
        <v>1.0461039091653799E-2</v>
      </c>
      <c r="R18" s="270" cm="1">
        <f t="array" ref="R18">SUMPRODUCT(('Span data'!$C$9:$C$734=$B18)*('Span data'!AK$9:AK$734))/SUMPRODUCT(('Span data'!$C$9:$C$734=$B18)*1)</f>
        <v>1.0643653753966666E-2</v>
      </c>
      <c r="S18" s="270" cm="1">
        <f t="array" ref="S18">SUMPRODUCT(('Span data'!$C$9:$C$734=$B18)*('Span data'!AL$9:AL$734))/SUMPRODUCT(('Span data'!$C$9:$C$734=$B18)*1)</f>
        <v>1.0826268416279533E-2</v>
      </c>
      <c r="T18" s="270" cm="1">
        <f t="array" ref="T18">SUMPRODUCT(('Span data'!$C$9:$C$734=$B18)*('Span data'!AM$9:AM$734))/SUMPRODUCT(('Span data'!$C$9:$C$734=$B18)*1)</f>
        <v>1.1008883078592401E-2</v>
      </c>
      <c r="U18" s="270" cm="1">
        <f t="array" ref="U18">SUMPRODUCT(('Span data'!$C$9:$C$734=$B18)*('Span data'!AN$9:AN$734))/SUMPRODUCT(('Span data'!$C$9:$C$734=$B18)*1)</f>
        <v>1.1191497740905268E-2</v>
      </c>
      <c r="V18" s="270" cm="1">
        <f t="array" ref="V18">SUMPRODUCT(('Span data'!$C$9:$C$734=$B18)*('Span data'!AO$9:AO$734))/SUMPRODUCT(('Span data'!$C$9:$C$734=$B18)*1)</f>
        <v>1.1374112403218135E-2</v>
      </c>
      <c r="W18" s="270" cm="1">
        <f t="array" ref="W18">SUMPRODUCT(('Span data'!$C$9:$C$734=$B18)*('Span data'!AP$9:AP$734))/SUMPRODUCT(('Span data'!$C$9:$C$734=$B18)*1)</f>
        <v>1.1556727065531002E-2</v>
      </c>
      <c r="X18" s="270" cm="1">
        <f t="array" ref="X18">SUMPRODUCT(('Span data'!$C$9:$C$734=$B18)*('Span data'!AQ$9:AQ$734))/SUMPRODUCT(('Span data'!$C$9:$C$734=$B18)*1)</f>
        <v>1.1739341727843869E-2</v>
      </c>
      <c r="Y18" s="270" cm="1">
        <f t="array" ref="Y18">SUMPRODUCT(('Span data'!$C$9:$C$734=$B18)*('Span data'!AR$9:AR$734))/SUMPRODUCT(('Span data'!$C$9:$C$734=$B18)*1)</f>
        <v>1.1921956390156736E-2</v>
      </c>
      <c r="Z18" s="270" cm="1">
        <f t="array" ref="Z18">SUMPRODUCT(('Span data'!$C$9:$C$734=$B18)*('Span data'!AS$9:AS$734))/SUMPRODUCT(('Span data'!$C$9:$C$734=$B18)*1)</f>
        <v>1.2104571052469603E-2</v>
      </c>
      <c r="AA18" s="270" cm="1">
        <f t="array" ref="AA18">SUMPRODUCT(('Span data'!$C$9:$C$734=$B18)*('Span data'!AT$9:AT$734))/SUMPRODUCT(('Span data'!$C$9:$C$734=$B18)*1)</f>
        <v>1.228718571478247E-2</v>
      </c>
      <c r="AB18" s="270" cm="1">
        <f t="array" ref="AB18">SUMPRODUCT(('Span data'!$C$9:$C$734=$B18)*('Span data'!AU$9:AU$734))/SUMPRODUCT(('Span data'!$C$9:$C$734=$B18)*1)</f>
        <v>1.2469800377095337E-2</v>
      </c>
      <c r="AC18" s="270" cm="1">
        <f t="array" ref="AC18">SUMPRODUCT(('Span data'!$C$9:$C$734=$B18)*('Span data'!AV$9:AV$734))/SUMPRODUCT(('Span data'!$C$9:$C$734=$B18)*1)</f>
        <v>1.2652415039408204E-2</v>
      </c>
      <c r="AD18" s="270" cm="1">
        <f t="array" ref="AD18">SUMPRODUCT(('Span data'!$C$9:$C$734=$B18)*('Span data'!AW$9:AW$734))/SUMPRODUCT(('Span data'!$C$9:$C$734=$B18)*1)</f>
        <v>1.2835029701721071E-2</v>
      </c>
      <c r="AE18" s="270" cm="1">
        <f t="array" ref="AE18">SUMPRODUCT(('Span data'!$C$9:$C$734=$B18)*('Span data'!AX$9:AX$734))/SUMPRODUCT(('Span data'!$C$9:$C$734=$B18)*1)</f>
        <v>1.3017644364033939E-2</v>
      </c>
      <c r="AF18" s="270" cm="1">
        <f t="array" ref="AF18">SUMPRODUCT(('Span data'!$C$9:$C$734=$B18)*('Span data'!AY$9:AY$734))/SUMPRODUCT(('Span data'!$C$9:$C$734=$B18)*1)</f>
        <v>1.3200259026346806E-2</v>
      </c>
      <c r="AG18" s="232"/>
      <c r="AH18" s="271">
        <f>INDEX('Energy at risk'!E$8:E$733, MATCH($B18, 'Energy at risk'!$C$8:$C$733,0))*$J18*M18</f>
        <v>0</v>
      </c>
      <c r="AI18" s="271">
        <f>INDEX('Energy at risk'!F$8:F$733, MATCH($B18, 'Energy at risk'!$C$8:$C$733,0))*$J18*N18</f>
        <v>0</v>
      </c>
      <c r="AJ18" s="271">
        <f>INDEX('Energy at risk'!G$8:G$733, MATCH($B18, 'Energy at risk'!$C$8:$C$733,0))*$J18*O18</f>
        <v>0</v>
      </c>
      <c r="AK18" s="271">
        <f>INDEX('Energy at risk'!H$8:H$733, MATCH($B18, 'Energy at risk'!$C$8:$C$733,0))*$J18*P18</f>
        <v>0</v>
      </c>
      <c r="AL18" s="271">
        <f>INDEX('Energy at risk'!I$8:I$733, MATCH($B18, 'Energy at risk'!$C$8:$C$733,0))*$J18*Q18</f>
        <v>0</v>
      </c>
      <c r="AM18" s="271">
        <f>INDEX('Energy at risk'!J$8:J$733, MATCH($B18, 'Energy at risk'!$C$8:$C$733,0))*$J18*R18</f>
        <v>0</v>
      </c>
      <c r="AN18" s="271">
        <f>INDEX('Energy at risk'!K$8:K$733, MATCH($B18, 'Energy at risk'!$C$8:$C$733,0))*$J18*S18</f>
        <v>0</v>
      </c>
      <c r="AO18" s="271">
        <f>INDEX('Energy at risk'!L$8:L$733, MATCH($B18, 'Energy at risk'!$C$8:$C$733,0))*$J18*T18</f>
        <v>0</v>
      </c>
      <c r="AP18" s="271">
        <f>INDEX('Energy at risk'!M$8:M$733, MATCH($B18, 'Energy at risk'!$C$8:$C$733,0))*$J18*U18</f>
        <v>0</v>
      </c>
      <c r="AQ18" s="271">
        <f>INDEX('Energy at risk'!N$8:N$733, MATCH($B18, 'Energy at risk'!$C$8:$C$733,0))*$J18*V18</f>
        <v>0</v>
      </c>
      <c r="AR18" s="271">
        <f>INDEX('Energy at risk'!O$8:O$733, MATCH($B18, 'Energy at risk'!$C$8:$C$733,0))*$J18*W18</f>
        <v>0</v>
      </c>
      <c r="AS18" s="271">
        <f>INDEX('Energy at risk'!P$8:P$733, MATCH($B18, 'Energy at risk'!$C$8:$C$733,0))*$J18*X18</f>
        <v>0</v>
      </c>
      <c r="AT18" s="271">
        <f>INDEX('Energy at risk'!Q$8:Q$733, MATCH($B18, 'Energy at risk'!$C$8:$C$733,0))*$J18*Y18</f>
        <v>0</v>
      </c>
      <c r="AU18" s="271">
        <f>INDEX('Energy at risk'!R$8:R$733, MATCH($B18, 'Energy at risk'!$C$8:$C$733,0))*$J18*Z18</f>
        <v>0</v>
      </c>
      <c r="AV18" s="271">
        <f>INDEX('Energy at risk'!S$8:S$733, MATCH($B18, 'Energy at risk'!$C$8:$C$733,0))*$J18*AA18</f>
        <v>0</v>
      </c>
      <c r="AW18" s="271">
        <f>INDEX('Energy at risk'!T$8:T$733, MATCH($B18, 'Energy at risk'!$C$8:$C$733,0))*$J18*AB18</f>
        <v>0</v>
      </c>
      <c r="AX18" s="271">
        <f>INDEX('Energy at risk'!U$8:U$733, MATCH($B18, 'Energy at risk'!$C$8:$C$733,0))*$J18*AC18</f>
        <v>0</v>
      </c>
      <c r="AY18" s="271">
        <f>INDEX('Energy at risk'!V$8:V$733, MATCH($B18, 'Energy at risk'!$C$8:$C$733,0))*$J18*AD18</f>
        <v>0</v>
      </c>
      <c r="AZ18" s="271">
        <f>INDEX('Energy at risk'!W$8:W$733, MATCH($B18, 'Energy at risk'!$C$8:$C$733,0))*$J18*AE18</f>
        <v>0</v>
      </c>
      <c r="BA18" s="271">
        <f>INDEX('Energy at risk'!X$8:X$733, MATCH($B18, 'Energy at risk'!$C$8:$C$733,0))*$J18*AF18</f>
        <v>0</v>
      </c>
      <c r="BB18" s="232"/>
      <c r="BC18" s="271">
        <f>INDEX('Energy at risk'!E$8:E$733, MATCH($B18, 'Energy at risk'!$C$8:$C$733,0))*M18*$K18</f>
        <v>0</v>
      </c>
      <c r="BD18" s="271">
        <f>INDEX('Energy at risk'!F$8:F$733, MATCH($B18, 'Energy at risk'!$C$8:$C$733,0))*N18*$K18</f>
        <v>0</v>
      </c>
      <c r="BE18" s="271">
        <f>INDEX('Energy at risk'!G$8:G$733, MATCH($B18, 'Energy at risk'!$C$8:$C$733,0))*O18*$K18</f>
        <v>0</v>
      </c>
      <c r="BF18" s="271">
        <f>INDEX('Energy at risk'!H$8:H$733, MATCH($B18, 'Energy at risk'!$C$8:$C$733,0))*P18*$K18</f>
        <v>0</v>
      </c>
      <c r="BG18" s="271">
        <f>INDEX('Energy at risk'!I$8:I$733, MATCH($B18, 'Energy at risk'!$C$8:$C$733,0))*Q18*$K18</f>
        <v>0</v>
      </c>
      <c r="BH18" s="271">
        <f>INDEX('Energy at risk'!J$8:J$733, MATCH($B18, 'Energy at risk'!$C$8:$C$733,0))*R18*$K18</f>
        <v>0</v>
      </c>
      <c r="BI18" s="271">
        <f>INDEX('Energy at risk'!K$8:K$733, MATCH($B18, 'Energy at risk'!$C$8:$C$733,0))*S18*$K18</f>
        <v>0</v>
      </c>
      <c r="BJ18" s="271">
        <f>INDEX('Energy at risk'!L$8:L$733, MATCH($B18, 'Energy at risk'!$C$8:$C$733,0))*T18*$K18</f>
        <v>0</v>
      </c>
      <c r="BK18" s="271">
        <f>INDEX('Energy at risk'!M$8:M$733, MATCH($B18, 'Energy at risk'!$C$8:$C$733,0))*U18*$K18</f>
        <v>0</v>
      </c>
      <c r="BL18" s="271">
        <f>INDEX('Energy at risk'!N$8:N$733, MATCH($B18, 'Energy at risk'!$C$8:$C$733,0))*V18*$K18</f>
        <v>0</v>
      </c>
      <c r="BM18" s="271">
        <f>INDEX('Energy at risk'!O$8:O$733, MATCH($B18, 'Energy at risk'!$C$8:$C$733,0))*W18*$K18</f>
        <v>0</v>
      </c>
      <c r="BN18" s="271">
        <f>INDEX('Energy at risk'!P$8:P$733, MATCH($B18, 'Energy at risk'!$C$8:$C$733,0))*X18*$K18</f>
        <v>0</v>
      </c>
      <c r="BO18" s="271">
        <f>INDEX('Energy at risk'!Q$8:Q$733, MATCH($B18, 'Energy at risk'!$C$8:$C$733,0))*Y18*$K18</f>
        <v>0</v>
      </c>
      <c r="BP18" s="271">
        <f>INDEX('Energy at risk'!R$8:R$733, MATCH($B18, 'Energy at risk'!$C$8:$C$733,0))*Z18*$K18</f>
        <v>0</v>
      </c>
      <c r="BQ18" s="271">
        <f>INDEX('Energy at risk'!S$8:S$733, MATCH($B18, 'Energy at risk'!$C$8:$C$733,0))*AA18*$K18</f>
        <v>0</v>
      </c>
      <c r="BR18" s="271">
        <f>INDEX('Energy at risk'!T$8:T$733, MATCH($B18, 'Energy at risk'!$C$8:$C$733,0))*AB18*$K18</f>
        <v>0</v>
      </c>
      <c r="BS18" s="271">
        <f>INDEX('Energy at risk'!U$8:U$733, MATCH($B18, 'Energy at risk'!$C$8:$C$733,0))*AC18*$K18</f>
        <v>0</v>
      </c>
      <c r="BT18" s="271">
        <f>INDEX('Energy at risk'!V$8:V$733, MATCH($B18, 'Energy at risk'!$C$8:$C$733,0))*AD18*$K18</f>
        <v>0</v>
      </c>
      <c r="BU18" s="271">
        <f>INDEX('Energy at risk'!W$8:W$733, MATCH($B18, 'Energy at risk'!$C$8:$C$733,0))*AE18*$K18</f>
        <v>0</v>
      </c>
      <c r="BV18" s="271">
        <f>INDEX('Energy at risk'!X$8:X$733, MATCH($B18, 'Energy at risk'!$C$8:$C$733,0))*AF18*$K18</f>
        <v>0</v>
      </c>
      <c r="BW18" s="232"/>
      <c r="BX18" s="272" cm="1">
        <f t="array" ref="BX18">SUMPRODUCT(('Span data'!BA$9:BA$734)*('Span data'!$C$9:$C$734=$B18))</f>
        <v>3.940681407942895E-4</v>
      </c>
      <c r="BY18" s="272" cm="1">
        <f t="array" ref="BY18">SUMPRODUCT(('Span data'!BB$9:BB$734)*('Span data'!$C$9:$C$734=$B18))</f>
        <v>4.0146365238636483E-4</v>
      </c>
      <c r="BZ18" s="272" cm="1">
        <f t="array" ref="BZ18">SUMPRODUCT(('Span data'!BC$9:BC$734)*('Span data'!$C$9:$C$734=$B18))</f>
        <v>4.0885916397844022E-4</v>
      </c>
      <c r="CA18" s="272" cm="1">
        <f t="array" ref="CA18">SUMPRODUCT(('Span data'!BD$9:BD$734)*('Span data'!$C$9:$C$734=$B18))</f>
        <v>4.1625467557051562E-4</v>
      </c>
      <c r="CB18" s="272" cm="1">
        <f t="array" ref="CB18">SUMPRODUCT(('Span data'!BE$9:BE$734)*('Span data'!$C$9:$C$734=$B18))</f>
        <v>4.2365018716259101E-4</v>
      </c>
      <c r="CC18" s="272" cm="1">
        <f t="array" ref="CC18">SUMPRODUCT(('Span data'!BF$9:BF$734)*('Span data'!$C$9:$C$734=$B18))</f>
        <v>4.310456987546664E-4</v>
      </c>
      <c r="CD18" s="272" cm="1">
        <f t="array" ref="CD18">SUMPRODUCT(('Span data'!BG$9:BG$734)*('Span data'!$C$9:$C$734=$B18))</f>
        <v>4.3844121034674173E-4</v>
      </c>
      <c r="CE18" s="272" cm="1">
        <f t="array" ref="CE18">SUMPRODUCT(('Span data'!BH$9:BH$734)*('Span data'!$C$9:$C$734=$B18))</f>
        <v>4.4583672193881718E-4</v>
      </c>
      <c r="CF18" s="272" cm="1">
        <f t="array" ref="CF18">SUMPRODUCT(('Span data'!BI$9:BI$734)*('Span data'!$C$9:$C$734=$B18))</f>
        <v>4.5323223353089251E-4</v>
      </c>
      <c r="CG18" s="272" cm="1">
        <f t="array" ref="CG18">SUMPRODUCT(('Span data'!BJ$9:BJ$734)*('Span data'!$C$9:$C$734=$B18))</f>
        <v>4.6062774512296796E-4</v>
      </c>
      <c r="CH18" s="272" cm="1">
        <f t="array" ref="CH18">SUMPRODUCT(('Span data'!BK$9:BK$734)*('Span data'!$C$9:$C$734=$B18))</f>
        <v>4.680232567150434E-4</v>
      </c>
      <c r="CI18" s="272" cm="1">
        <f t="array" ref="CI18">SUMPRODUCT(('Span data'!BL$9:BL$734)*('Span data'!$C$9:$C$734=$B18))</f>
        <v>4.7541876830711874E-4</v>
      </c>
      <c r="CJ18" s="272" cm="1">
        <f t="array" ref="CJ18">SUMPRODUCT(('Span data'!BM$9:BM$734)*('Span data'!$C$9:$C$734=$B18))</f>
        <v>4.8281427989919408E-4</v>
      </c>
      <c r="CK18" s="272" cm="1">
        <f t="array" ref="CK18">SUMPRODUCT(('Span data'!BN$9:BN$734)*('Span data'!$C$9:$C$734=$B18))</f>
        <v>4.9020979149126957E-4</v>
      </c>
      <c r="CL18" s="272" cm="1">
        <f t="array" ref="CL18">SUMPRODUCT(('Span data'!BO$9:BO$734)*('Span data'!$C$9:$C$734=$B18))</f>
        <v>4.9760530308334491E-4</v>
      </c>
      <c r="CM18" s="272" cm="1">
        <f t="array" ref="CM18">SUMPRODUCT(('Span data'!BP$9:BP$734)*('Span data'!$C$9:$C$734=$B18))</f>
        <v>5.0500081467542036E-4</v>
      </c>
      <c r="CN18" s="272" cm="1">
        <f t="array" ref="CN18">SUMPRODUCT(('Span data'!BQ$9:BQ$734)*('Span data'!$C$9:$C$734=$B18))</f>
        <v>5.1239632626749569E-4</v>
      </c>
      <c r="CO18" s="272" cm="1">
        <f t="array" ref="CO18">SUMPRODUCT(('Span data'!BR$9:BR$734)*('Span data'!$C$9:$C$734=$B18))</f>
        <v>5.1979183785957103E-4</v>
      </c>
      <c r="CP18" s="272" cm="1">
        <f t="array" ref="CP18">SUMPRODUCT(('Span data'!BS$9:BS$734)*('Span data'!$C$9:$C$734=$B18))</f>
        <v>5.2718734945164647E-4</v>
      </c>
      <c r="CQ18" s="272" cm="1">
        <f t="array" ref="CQ18">SUMPRODUCT(('Span data'!BT$9:BT$734)*('Span data'!$C$9:$C$734=$B18))</f>
        <v>5.3458286104372192E-4</v>
      </c>
      <c r="CR18" s="232"/>
      <c r="CS18" s="273">
        <f t="shared" si="8"/>
        <v>3.940681407942895E-4</v>
      </c>
      <c r="CT18" s="273">
        <f t="shared" si="5"/>
        <v>4.0146365238636483E-4</v>
      </c>
      <c r="CU18" s="273">
        <f t="shared" si="5"/>
        <v>4.0885916397844022E-4</v>
      </c>
      <c r="CV18" s="273">
        <f t="shared" si="5"/>
        <v>4.1625467557051562E-4</v>
      </c>
      <c r="CW18" s="273">
        <f t="shared" si="5"/>
        <v>4.2365018716259101E-4</v>
      </c>
      <c r="CX18" s="273">
        <f t="shared" si="5"/>
        <v>4.310456987546664E-4</v>
      </c>
      <c r="CY18" s="273">
        <f t="shared" si="5"/>
        <v>4.3844121034674173E-4</v>
      </c>
      <c r="CZ18" s="273">
        <f t="shared" si="5"/>
        <v>4.4583672193881718E-4</v>
      </c>
      <c r="DA18" s="273">
        <f t="shared" si="5"/>
        <v>4.5323223353089251E-4</v>
      </c>
      <c r="DB18" s="273">
        <f t="shared" si="5"/>
        <v>4.6062774512296796E-4</v>
      </c>
      <c r="DC18" s="273">
        <f t="shared" si="5"/>
        <v>4.680232567150434E-4</v>
      </c>
      <c r="DD18" s="273">
        <f t="shared" si="5"/>
        <v>4.7541876830711874E-4</v>
      </c>
      <c r="DE18" s="273">
        <f t="shared" si="5"/>
        <v>4.8281427989919408E-4</v>
      </c>
      <c r="DF18" s="273">
        <f t="shared" si="5"/>
        <v>4.9020979149126957E-4</v>
      </c>
      <c r="DG18" s="273">
        <f t="shared" si="5"/>
        <v>4.9760530308334491E-4</v>
      </c>
      <c r="DH18" s="273">
        <f t="shared" si="5"/>
        <v>5.0500081467542036E-4</v>
      </c>
      <c r="DI18" s="273">
        <f t="shared" si="5"/>
        <v>5.1239632626749569E-4</v>
      </c>
      <c r="DJ18" s="273">
        <f t="shared" si="5"/>
        <v>5.1979183785957103E-4</v>
      </c>
      <c r="DK18" s="273">
        <f t="shared" si="5"/>
        <v>5.2718734945164647E-4</v>
      </c>
      <c r="DL18" s="273">
        <f t="shared" si="5"/>
        <v>5.3458286104372192E-4</v>
      </c>
      <c r="DM18" s="233"/>
      <c r="DN18" s="274" cm="1">
        <f t="array" ref="DN18">SUMPRODUCT(($CS18:$DL18)*(Misc_calcs!$G$29:$Z$29))</f>
        <v>6.5923170201969772E-3</v>
      </c>
      <c r="DO18" s="232"/>
      <c r="DP18" s="274" cm="1">
        <f t="array" ref="DP18">SUMPRODUCT((G18:H18)*(Assumptions!$G$38:$H$38))</f>
        <v>0</v>
      </c>
      <c r="DQ18" s="274" cm="1">
        <f t="array" ref="DQ18">SUMPRODUCT((PMT(real_disc,Assumptions!$G$40,DP18)*(Misc_calcs!$G$29:$Z$29)))</f>
        <v>0</v>
      </c>
      <c r="DR18" s="232"/>
      <c r="DS18" s="274">
        <f t="shared" si="6"/>
        <v>6.5923170201969772E-3</v>
      </c>
      <c r="DT18" s="274" t="b">
        <f t="shared" si="9"/>
        <v>1</v>
      </c>
      <c r="DU18" s="232"/>
      <c r="DV18" s="232"/>
      <c r="DW18" s="232"/>
      <c r="DX18" s="232"/>
      <c r="DY18" s="232"/>
      <c r="DZ18" s="232"/>
      <c r="EA18" s="232"/>
      <c r="EB18" s="232"/>
      <c r="EC18" s="232"/>
      <c r="ED18" s="232"/>
      <c r="EE18" s="232"/>
      <c r="EF18" s="232"/>
      <c r="EG18" s="232"/>
      <c r="EH18" s="232"/>
      <c r="EI18" s="232"/>
      <c r="EJ18" s="232"/>
      <c r="EK18" s="232"/>
      <c r="EL18" s="232"/>
      <c r="EM18" s="232"/>
      <c r="EN18" s="232"/>
    </row>
    <row r="19" spans="1:144" x14ac:dyDescent="0.2">
      <c r="A19" s="232"/>
      <c r="B19" s="266" t="str">
        <v>BMH003</v>
      </c>
      <c r="C19" s="266" t="str">
        <f>INDEX('Span data'!$D$9:$D$734, MATCH($B19, 'Span data'!$C$9:$C$734,0))</f>
        <v>BMH</v>
      </c>
      <c r="D19" s="266" cm="1">
        <f t="array" ref="D19">IF(ISBLANK(B19),0, SUMPRODUCT(('Energy at risk'!$C$8:$C$733=$B19)*1))</f>
        <v>10</v>
      </c>
      <c r="E19" s="267" t="b">
        <f t="shared" si="4"/>
        <v>0</v>
      </c>
      <c r="F19" s="266">
        <f t="shared" si="7"/>
        <v>10</v>
      </c>
      <c r="G19" s="268">
        <v>15</v>
      </c>
      <c r="H19" s="268">
        <v>0</v>
      </c>
      <c r="I19" s="232"/>
      <c r="J19" s="269">
        <f>INDEX(VCR_data!$D$8:$D$86, MATCH($C19, VCR_data!$B$8:$B$86,0))</f>
        <v>38093.432583798196</v>
      </c>
      <c r="K19" s="269">
        <f>INDEX(VCR_data!$F$8:$F$86, MATCH($C19, VCR_data!$B$8:$B$86,0))</f>
        <v>10804.653503870402</v>
      </c>
      <c r="L19" s="232"/>
      <c r="M19" s="270" cm="1">
        <f t="array" ref="M19">SUMPRODUCT(('Span data'!$C$9:$C$734=$B19)*('Span data'!AF$9:AF$734))/SUMPRODUCT(('Span data'!$C$9:$C$734=$B19)*1)</f>
        <v>9.6221656026930572E-3</v>
      </c>
      <c r="N19" s="270" cm="1">
        <f t="array" ref="N19">SUMPRODUCT(('Span data'!$C$9:$C$734=$B19)*('Span data'!AG$9:AG$734))/SUMPRODUCT(('Span data'!$C$9:$C$734=$B19)*1)</f>
        <v>9.7686419851028307E-3</v>
      </c>
      <c r="O19" s="270" cm="1">
        <f t="array" ref="O19">SUMPRODUCT(('Span data'!$C$9:$C$734=$B19)*('Span data'!AH$9:AH$734))/SUMPRODUCT(('Span data'!$C$9:$C$734=$B19)*1)</f>
        <v>9.9151183675126077E-3</v>
      </c>
      <c r="P19" s="270" cm="1">
        <f t="array" ref="P19">SUMPRODUCT(('Span data'!$C$9:$C$734=$B19)*('Span data'!AI$9:AI$734))/SUMPRODUCT(('Span data'!$C$9:$C$734=$B19)*1)</f>
        <v>1.0061594749922381E-2</v>
      </c>
      <c r="Q19" s="270" cm="1">
        <f t="array" ref="Q19">SUMPRODUCT(('Span data'!$C$9:$C$734=$B19)*('Span data'!AJ$9:AJ$734))/SUMPRODUCT(('Span data'!$C$9:$C$734=$B19)*1)</f>
        <v>1.0208071132332158E-2</v>
      </c>
      <c r="R19" s="270" cm="1">
        <f t="array" ref="R19">SUMPRODUCT(('Span data'!$C$9:$C$734=$B19)*('Span data'!AK$9:AK$734))/SUMPRODUCT(('Span data'!$C$9:$C$734=$B19)*1)</f>
        <v>1.0354547514741935E-2</v>
      </c>
      <c r="S19" s="270" cm="1">
        <f t="array" ref="S19">SUMPRODUCT(('Span data'!$C$9:$C$734=$B19)*('Span data'!AL$9:AL$734))/SUMPRODUCT(('Span data'!$C$9:$C$734=$B19)*1)</f>
        <v>1.0501023897151709E-2</v>
      </c>
      <c r="T19" s="270" cm="1">
        <f t="array" ref="T19">SUMPRODUCT(('Span data'!$C$9:$C$734=$B19)*('Span data'!AM$9:AM$734))/SUMPRODUCT(('Span data'!$C$9:$C$734=$B19)*1)</f>
        <v>1.0647500279561486E-2</v>
      </c>
      <c r="U19" s="270" cm="1">
        <f t="array" ref="U19">SUMPRODUCT(('Span data'!$C$9:$C$734=$B19)*('Span data'!AN$9:AN$734))/SUMPRODUCT(('Span data'!$C$9:$C$734=$B19)*1)</f>
        <v>1.0793976661971263E-2</v>
      </c>
      <c r="V19" s="270" cm="1">
        <f t="array" ref="V19">SUMPRODUCT(('Span data'!$C$9:$C$734=$B19)*('Span data'!AO$9:AO$734))/SUMPRODUCT(('Span data'!$C$9:$C$734=$B19)*1)</f>
        <v>1.0940453044381036E-2</v>
      </c>
      <c r="W19" s="270" cm="1">
        <f t="array" ref="W19">SUMPRODUCT(('Span data'!$C$9:$C$734=$B19)*('Span data'!AP$9:AP$734))/SUMPRODUCT(('Span data'!$C$9:$C$734=$B19)*1)</f>
        <v>1.1086929426790815E-2</v>
      </c>
      <c r="X19" s="270" cm="1">
        <f t="array" ref="X19">SUMPRODUCT(('Span data'!$C$9:$C$734=$B19)*('Span data'!AQ$9:AQ$734))/SUMPRODUCT(('Span data'!$C$9:$C$734=$B19)*1)</f>
        <v>1.1233405809200592E-2</v>
      </c>
      <c r="Y19" s="270" cm="1">
        <f t="array" ref="Y19">SUMPRODUCT(('Span data'!$C$9:$C$734=$B19)*('Span data'!AR$9:AR$734))/SUMPRODUCT(('Span data'!$C$9:$C$734=$B19)*1)</f>
        <v>1.1379882191610364E-2</v>
      </c>
      <c r="Z19" s="270" cm="1">
        <f t="array" ref="Z19">SUMPRODUCT(('Span data'!$C$9:$C$734=$B19)*('Span data'!AS$9:AS$734))/SUMPRODUCT(('Span data'!$C$9:$C$734=$B19)*1)</f>
        <v>1.1526358574020141E-2</v>
      </c>
      <c r="AA19" s="270" cm="1">
        <f t="array" ref="AA19">SUMPRODUCT(('Span data'!$C$9:$C$734=$B19)*('Span data'!AT$9:AT$734))/SUMPRODUCT(('Span data'!$C$9:$C$734=$B19)*1)</f>
        <v>1.1672834956429916E-2</v>
      </c>
      <c r="AB19" s="270" cm="1">
        <f t="array" ref="AB19">SUMPRODUCT(('Span data'!$C$9:$C$734=$B19)*('Span data'!AU$9:AU$734))/SUMPRODUCT(('Span data'!$C$9:$C$734=$B19)*1)</f>
        <v>1.1819311338839693E-2</v>
      </c>
      <c r="AC19" s="270" cm="1">
        <f t="array" ref="AC19">SUMPRODUCT(('Span data'!$C$9:$C$734=$B19)*('Span data'!AV$9:AV$734))/SUMPRODUCT(('Span data'!$C$9:$C$734=$B19)*1)</f>
        <v>1.196578772124947E-2</v>
      </c>
      <c r="AD19" s="270" cm="1">
        <f t="array" ref="AD19">SUMPRODUCT(('Span data'!$C$9:$C$734=$B19)*('Span data'!AW$9:AW$734))/SUMPRODUCT(('Span data'!$C$9:$C$734=$B19)*1)</f>
        <v>1.2112264103659242E-2</v>
      </c>
      <c r="AE19" s="270" cm="1">
        <f t="array" ref="AE19">SUMPRODUCT(('Span data'!$C$9:$C$734=$B19)*('Span data'!AX$9:AX$734))/SUMPRODUCT(('Span data'!$C$9:$C$734=$B19)*1)</f>
        <v>1.2258740486069021E-2</v>
      </c>
      <c r="AF19" s="270" cm="1">
        <f t="array" ref="AF19">SUMPRODUCT(('Span data'!$C$9:$C$734=$B19)*('Span data'!AY$9:AY$734))/SUMPRODUCT(('Span data'!$C$9:$C$734=$B19)*1)</f>
        <v>1.2405216868478794E-2</v>
      </c>
      <c r="AG19" s="232"/>
      <c r="AH19" s="271">
        <f>INDEX('Energy at risk'!E$8:E$733, MATCH($B19, 'Energy at risk'!$C$8:$C$733,0))*$J19*M19</f>
        <v>28457.275112237003</v>
      </c>
      <c r="AI19" s="271">
        <f>INDEX('Energy at risk'!F$8:F$733, MATCH($B19, 'Energy at risk'!$C$8:$C$733,0))*$J19*N19</f>
        <v>29871.091392665847</v>
      </c>
      <c r="AJ19" s="271">
        <f>INDEX('Energy at risk'!G$8:G$733, MATCH($B19, 'Energy at risk'!$C$8:$C$733,0))*$J19*O19</f>
        <v>31352.597041080971</v>
      </c>
      <c r="AK19" s="271">
        <f>INDEX('Energy at risk'!H$8:H$733, MATCH($B19, 'Energy at risk'!$C$8:$C$733,0))*$J19*P19</f>
        <v>32670.406097520972</v>
      </c>
      <c r="AL19" s="271">
        <f>INDEX('Energy at risk'!I$8:I$733, MATCH($B19, 'Energy at risk'!$C$8:$C$733,0))*$J19*Q19</f>
        <v>33934.27342674473</v>
      </c>
      <c r="AM19" s="271">
        <f>INDEX('Energy at risk'!J$8:J$733, MATCH($B19, 'Energy at risk'!$C$8:$C$733,0))*$J19*R19</f>
        <v>35420.652965378737</v>
      </c>
      <c r="AN19" s="271">
        <f>INDEX('Energy at risk'!K$8:K$733, MATCH($B19, 'Energy at risk'!$C$8:$C$733,0))*$J19*S19</f>
        <v>37421.8336239743</v>
      </c>
      <c r="AO19" s="271">
        <f>INDEX('Energy at risk'!L$8:L$733, MATCH($B19, 'Energy at risk'!$C$8:$C$733,0))*$J19*T19</f>
        <v>39177.099224226993</v>
      </c>
      <c r="AP19" s="271">
        <f>INDEX('Energy at risk'!M$8:M$733, MATCH($B19, 'Energy at risk'!$C$8:$C$733,0))*$J19*U19</f>
        <v>40466.199695858711</v>
      </c>
      <c r="AQ19" s="271">
        <f>INDEX('Energy at risk'!N$8:N$733, MATCH($B19, 'Energy at risk'!$C$8:$C$733,0))*$J19*V19</f>
        <v>41015.333970180778</v>
      </c>
      <c r="AR19" s="271">
        <f>INDEX('Energy at risk'!O$8:O$733, MATCH($B19, 'Energy at risk'!$C$8:$C$733,0))*$J19*W19</f>
        <v>41564.468244502859</v>
      </c>
      <c r="AS19" s="271">
        <f>INDEX('Energy at risk'!P$8:P$733, MATCH($B19, 'Energy at risk'!$C$8:$C$733,0))*$J19*X19</f>
        <v>42113.602518824933</v>
      </c>
      <c r="AT19" s="271">
        <f>INDEX('Energy at risk'!Q$8:Q$733, MATCH($B19, 'Energy at risk'!$C$8:$C$733,0))*$J19*Y19</f>
        <v>42662.736793146985</v>
      </c>
      <c r="AU19" s="271">
        <f>INDEX('Energy at risk'!R$8:R$733, MATCH($B19, 'Energy at risk'!$C$8:$C$733,0))*$J19*Z19</f>
        <v>43211.871067469059</v>
      </c>
      <c r="AV19" s="271">
        <f>INDEX('Energy at risk'!S$8:S$733, MATCH($B19, 'Energy at risk'!$C$8:$C$733,0))*$J19*AA19</f>
        <v>43761.005341791133</v>
      </c>
      <c r="AW19" s="271">
        <f>INDEX('Energy at risk'!T$8:T$733, MATCH($B19, 'Energy at risk'!$C$8:$C$733,0))*$J19*AB19</f>
        <v>44310.139616113207</v>
      </c>
      <c r="AX19" s="271">
        <f>INDEX('Energy at risk'!U$8:U$733, MATCH($B19, 'Energy at risk'!$C$8:$C$733,0))*$J19*AC19</f>
        <v>44859.273890435281</v>
      </c>
      <c r="AY19" s="271">
        <f>INDEX('Energy at risk'!V$8:V$733, MATCH($B19, 'Energy at risk'!$C$8:$C$733,0))*$J19*AD19</f>
        <v>45408.408164757333</v>
      </c>
      <c r="AZ19" s="271">
        <f>INDEX('Energy at risk'!W$8:W$733, MATCH($B19, 'Energy at risk'!$C$8:$C$733,0))*$J19*AE19</f>
        <v>45957.542439079421</v>
      </c>
      <c r="BA19" s="271">
        <f>INDEX('Energy at risk'!X$8:X$733, MATCH($B19, 'Energy at risk'!$C$8:$C$733,0))*$J19*AF19</f>
        <v>46506.676713401481</v>
      </c>
      <c r="BB19" s="232"/>
      <c r="BC19" s="271">
        <f>INDEX('Energy at risk'!E$8:E$733, MATCH($B19, 'Energy at risk'!$C$8:$C$733,0))*M19*$K19</f>
        <v>8071.4962238086246</v>
      </c>
      <c r="BD19" s="271">
        <f>INDEX('Energy at risk'!F$8:F$733, MATCH($B19, 'Energy at risk'!$C$8:$C$733,0))*N19*$K19</f>
        <v>8472.5048489715246</v>
      </c>
      <c r="BE19" s="271">
        <f>INDEX('Energy at risk'!G$8:G$733, MATCH($B19, 'Energy at risk'!$C$8:$C$733,0))*O19*$K19</f>
        <v>8892.7125884536417</v>
      </c>
      <c r="BF19" s="271">
        <f>INDEX('Energy at risk'!H$8:H$733, MATCH($B19, 'Energy at risk'!$C$8:$C$733,0))*P19*$K19</f>
        <v>9266.4901472959609</v>
      </c>
      <c r="BG19" s="271">
        <f>INDEX('Energy at risk'!I$8:I$733, MATCH($B19, 'Energy at risk'!$C$8:$C$733,0))*Q19*$K19</f>
        <v>9624.9679121202535</v>
      </c>
      <c r="BH19" s="271">
        <f>INDEX('Energy at risk'!J$8:J$733, MATCH($B19, 'Energy at risk'!$C$8:$C$733,0))*R19*$K19</f>
        <v>10046.558060365745</v>
      </c>
      <c r="BI19" s="271">
        <f>INDEX('Energy at risk'!K$8:K$733, MATCH($B19, 'Energy at risk'!$C$8:$C$733,0))*S19*$K19</f>
        <v>10614.164131758967</v>
      </c>
      <c r="BJ19" s="271">
        <f>INDEX('Energy at risk'!L$8:L$733, MATCH($B19, 'Energy at risk'!$C$8:$C$733,0))*T19*$K19</f>
        <v>11112.01993869561</v>
      </c>
      <c r="BK19" s="271">
        <f>INDEX('Energy at risk'!M$8:M$733, MATCH($B19, 'Energy at risk'!$C$8:$C$733,0))*U19*$K19</f>
        <v>11477.654720938379</v>
      </c>
      <c r="BL19" s="271">
        <f>INDEX('Energy at risk'!N$8:N$733, MATCH($B19, 'Energy at risk'!$C$8:$C$733,0))*V19*$K19</f>
        <v>11633.408748830123</v>
      </c>
      <c r="BM19" s="271">
        <f>INDEX('Energy at risk'!O$8:O$733, MATCH($B19, 'Energy at risk'!$C$8:$C$733,0))*W19*$K19</f>
        <v>11789.162776721874</v>
      </c>
      <c r="BN19" s="271">
        <f>INDEX('Energy at risk'!P$8:P$733, MATCH($B19, 'Energy at risk'!$C$8:$C$733,0))*X19*$K19</f>
        <v>11944.916804613622</v>
      </c>
      <c r="BO19" s="271">
        <f>INDEX('Energy at risk'!Q$8:Q$733, MATCH($B19, 'Energy at risk'!$C$8:$C$733,0))*Y19*$K19</f>
        <v>12100.670832505366</v>
      </c>
      <c r="BP19" s="271">
        <f>INDEX('Energy at risk'!R$8:R$733, MATCH($B19, 'Energy at risk'!$C$8:$C$733,0))*Z19*$K19</f>
        <v>12256.424860397114</v>
      </c>
      <c r="BQ19" s="271">
        <f>INDEX('Energy at risk'!S$8:S$733, MATCH($B19, 'Energy at risk'!$C$8:$C$733,0))*AA19*$K19</f>
        <v>12412.17888828886</v>
      </c>
      <c r="BR19" s="271">
        <f>INDEX('Energy at risk'!T$8:T$733, MATCH($B19, 'Energy at risk'!$C$8:$C$733,0))*AB19*$K19</f>
        <v>12567.932916180609</v>
      </c>
      <c r="BS19" s="271">
        <f>INDEX('Energy at risk'!U$8:U$733, MATCH($B19, 'Energy at risk'!$C$8:$C$733,0))*AC19*$K19</f>
        <v>12723.686944072357</v>
      </c>
      <c r="BT19" s="271">
        <f>INDEX('Energy at risk'!V$8:V$733, MATCH($B19, 'Energy at risk'!$C$8:$C$733,0))*AD19*$K19</f>
        <v>12879.440971964099</v>
      </c>
      <c r="BU19" s="271">
        <f>INDEX('Energy at risk'!W$8:W$733, MATCH($B19, 'Energy at risk'!$C$8:$C$733,0))*AE19*$K19</f>
        <v>13035.19499985585</v>
      </c>
      <c r="BV19" s="271">
        <f>INDEX('Energy at risk'!X$8:X$733, MATCH($B19, 'Energy at risk'!$C$8:$C$733,0))*AF19*$K19</f>
        <v>13190.949027747594</v>
      </c>
      <c r="BW19" s="232"/>
      <c r="BX19" s="272" cm="1">
        <f t="array" ref="BX19">SUMPRODUCT(('Span data'!BA$9:BA$734)*('Span data'!$C$9:$C$734=$B19))</f>
        <v>3.8967756670966712E-3</v>
      </c>
      <c r="BY19" s="272" cm="1">
        <f t="array" ref="BY19">SUMPRODUCT(('Span data'!BB$9:BB$734)*('Span data'!$C$9:$C$734=$B19))</f>
        <v>3.9560955360686823E-3</v>
      </c>
      <c r="BZ19" s="272" cm="1">
        <f t="array" ref="BZ19">SUMPRODUCT(('Span data'!BC$9:BC$734)*('Span data'!$C$9:$C$734=$B19))</f>
        <v>4.0154154050406959E-3</v>
      </c>
      <c r="CA19" s="272" cm="1">
        <f t="array" ref="CA19">SUMPRODUCT(('Span data'!BD$9:BD$734)*('Span data'!$C$9:$C$734=$B19))</f>
        <v>4.0747352740127087E-3</v>
      </c>
      <c r="CB19" s="272" cm="1">
        <f t="array" ref="CB19">SUMPRODUCT(('Span data'!BE$9:BE$734)*('Span data'!$C$9:$C$734=$B19))</f>
        <v>4.1340551429847215E-3</v>
      </c>
      <c r="CC19" s="272" cm="1">
        <f t="array" ref="CC19">SUMPRODUCT(('Span data'!BF$9:BF$734)*('Span data'!$C$9:$C$734=$B19))</f>
        <v>4.1933750119567351E-3</v>
      </c>
      <c r="CD19" s="272" cm="1">
        <f t="array" ref="CD19">SUMPRODUCT(('Span data'!BG$9:BG$734)*('Span data'!$C$9:$C$734=$B19))</f>
        <v>4.2526948809287479E-3</v>
      </c>
      <c r="CE19" s="272" cm="1">
        <f t="array" ref="CE19">SUMPRODUCT(('Span data'!BH$9:BH$734)*('Span data'!$C$9:$C$734=$B19))</f>
        <v>4.3120147499007607E-3</v>
      </c>
      <c r="CF19" s="272" cm="1">
        <f t="array" ref="CF19">SUMPRODUCT(('Span data'!BI$9:BI$734)*('Span data'!$C$9:$C$734=$B19))</f>
        <v>4.3713346188727726E-3</v>
      </c>
      <c r="CG19" s="272" cm="1">
        <f t="array" ref="CG19">SUMPRODUCT(('Span data'!BJ$9:BJ$734)*('Span data'!$C$9:$C$734=$B19))</f>
        <v>4.4306544878447863E-3</v>
      </c>
      <c r="CH19" s="272" cm="1">
        <f t="array" ref="CH19">SUMPRODUCT(('Span data'!BK$9:BK$734)*('Span data'!$C$9:$C$734=$B19))</f>
        <v>4.4899743568167991E-3</v>
      </c>
      <c r="CI19" s="272" cm="1">
        <f t="array" ref="CI19">SUMPRODUCT(('Span data'!BL$9:BL$734)*('Span data'!$C$9:$C$734=$B19))</f>
        <v>4.549294225788811E-3</v>
      </c>
      <c r="CJ19" s="272" cm="1">
        <f t="array" ref="CJ19">SUMPRODUCT(('Span data'!BM$9:BM$734)*('Span data'!$C$9:$C$734=$B19))</f>
        <v>4.6086140947608238E-3</v>
      </c>
      <c r="CK19" s="272" cm="1">
        <f t="array" ref="CK19">SUMPRODUCT(('Span data'!BN$9:BN$734)*('Span data'!$C$9:$C$734=$B19))</f>
        <v>4.6679339637328374E-3</v>
      </c>
      <c r="CL19" s="272" cm="1">
        <f t="array" ref="CL19">SUMPRODUCT(('Span data'!BO$9:BO$734)*('Span data'!$C$9:$C$734=$B19))</f>
        <v>4.7272538327048502E-3</v>
      </c>
      <c r="CM19" s="272" cm="1">
        <f t="array" ref="CM19">SUMPRODUCT(('Span data'!BP$9:BP$734)*('Span data'!$C$9:$C$734=$B19))</f>
        <v>4.786573701676863E-3</v>
      </c>
      <c r="CN19" s="272" cm="1">
        <f t="array" ref="CN19">SUMPRODUCT(('Span data'!BQ$9:BQ$734)*('Span data'!$C$9:$C$734=$B19))</f>
        <v>4.8458935706488775E-3</v>
      </c>
      <c r="CO19" s="272" cm="1">
        <f t="array" ref="CO19">SUMPRODUCT(('Span data'!BR$9:BR$734)*('Span data'!$C$9:$C$734=$B19))</f>
        <v>4.9052134396208895E-3</v>
      </c>
      <c r="CP19" s="272" cm="1">
        <f t="array" ref="CP19">SUMPRODUCT(('Span data'!BS$9:BS$734)*('Span data'!$C$9:$C$734=$B19))</f>
        <v>4.9645333085929022E-3</v>
      </c>
      <c r="CQ19" s="272" cm="1">
        <f t="array" ref="CQ19">SUMPRODUCT(('Span data'!BT$9:BT$734)*('Span data'!$C$9:$C$734=$B19))</f>
        <v>5.023853177564915E-3</v>
      </c>
      <c r="CR19" s="232"/>
      <c r="CS19" s="273">
        <f t="shared" si="8"/>
        <v>36528.775232821296</v>
      </c>
      <c r="CT19" s="273">
        <f t="shared" si="5"/>
        <v>38343.600197732907</v>
      </c>
      <c r="CU19" s="273">
        <f t="shared" si="5"/>
        <v>40245.313644950016</v>
      </c>
      <c r="CV19" s="273">
        <f t="shared" si="5"/>
        <v>41936.900319552209</v>
      </c>
      <c r="CW19" s="273">
        <f t="shared" si="5"/>
        <v>43559.245472920127</v>
      </c>
      <c r="CX19" s="273">
        <f t="shared" si="5"/>
        <v>45467.215219119491</v>
      </c>
      <c r="CY19" s="273">
        <f t="shared" si="5"/>
        <v>48036.00200842815</v>
      </c>
      <c r="CZ19" s="273">
        <f t="shared" si="5"/>
        <v>50289.123474937354</v>
      </c>
      <c r="DA19" s="273">
        <f t="shared" si="5"/>
        <v>51943.858788131707</v>
      </c>
      <c r="DB19" s="273">
        <f t="shared" si="5"/>
        <v>52648.747149665389</v>
      </c>
      <c r="DC19" s="273">
        <f t="shared" si="5"/>
        <v>53353.635511199092</v>
      </c>
      <c r="DD19" s="273">
        <f t="shared" si="5"/>
        <v>54058.523872732774</v>
      </c>
      <c r="DE19" s="273">
        <f t="shared" si="5"/>
        <v>54763.412234266449</v>
      </c>
      <c r="DF19" s="273">
        <f t="shared" si="5"/>
        <v>55468.300595800138</v>
      </c>
      <c r="DG19" s="273">
        <f t="shared" si="5"/>
        <v>56173.188957333827</v>
      </c>
      <c r="DH19" s="273">
        <f t="shared" si="5"/>
        <v>56878.077318867516</v>
      </c>
      <c r="DI19" s="273">
        <f t="shared" si="5"/>
        <v>57582.965680401212</v>
      </c>
      <c r="DJ19" s="273">
        <f t="shared" si="5"/>
        <v>58287.854041934872</v>
      </c>
      <c r="DK19" s="273">
        <f t="shared" si="5"/>
        <v>58992.742403468576</v>
      </c>
      <c r="DL19" s="273">
        <f t="shared" si="5"/>
        <v>59697.63076500225</v>
      </c>
      <c r="DM19" s="233"/>
      <c r="DN19" s="274" cm="1">
        <f t="array" ref="DN19">SUMPRODUCT(($CS19:$DL19)*(Misc_calcs!$G$29:$Z$29))</f>
        <v>713227.7397698455</v>
      </c>
      <c r="DO19" s="232"/>
      <c r="DP19" s="274" cm="1">
        <f t="array" ref="DP19">SUMPRODUCT((G19:H19)*(Assumptions!$G$38:$H$38))</f>
        <v>282990.11523046053</v>
      </c>
      <c r="DQ19" s="274" cm="1">
        <f t="array" ref="DQ19">SUMPRODUCT((PMT(real_disc,Assumptions!$G$40,DP19)*(Misc_calcs!$G$29:$Z$29)))</f>
        <v>-164032.56819472538</v>
      </c>
      <c r="DR19" s="232"/>
      <c r="DS19" s="274">
        <f t="shared" si="6"/>
        <v>549195.17157512018</v>
      </c>
      <c r="DT19" s="274" t="b">
        <f t="shared" si="9"/>
        <v>1</v>
      </c>
      <c r="DU19" s="232"/>
      <c r="DV19" s="232"/>
      <c r="DW19" s="232"/>
      <c r="DX19" s="232"/>
      <c r="DY19" s="232"/>
      <c r="DZ19" s="232"/>
      <c r="EA19" s="232"/>
      <c r="EB19" s="232"/>
      <c r="EC19" s="232"/>
      <c r="ED19" s="232"/>
      <c r="EE19" s="232"/>
      <c r="EF19" s="232"/>
      <c r="EG19" s="232"/>
      <c r="EH19" s="232"/>
      <c r="EI19" s="232"/>
      <c r="EJ19" s="232"/>
      <c r="EK19" s="232"/>
      <c r="EL19" s="232"/>
      <c r="EM19" s="232"/>
      <c r="EN19" s="232"/>
    </row>
    <row r="20" spans="1:144" x14ac:dyDescent="0.2">
      <c r="A20" s="232"/>
      <c r="B20" s="266" t="str">
        <v>BMH005</v>
      </c>
      <c r="C20" s="266" t="str">
        <f>INDEX('Span data'!$D$9:$D$734, MATCH($B20, 'Span data'!$C$9:$C$734,0))</f>
        <v>BBD</v>
      </c>
      <c r="D20" s="266" cm="1">
        <f t="array" ref="D20">IF(ISBLANK(B20),0, SUMPRODUCT(('Energy at risk'!$C$8:$C$733=$B20)*1))</f>
        <v>1</v>
      </c>
      <c r="E20" s="267" t="b">
        <f t="shared" si="4"/>
        <v>0</v>
      </c>
      <c r="F20" s="266">
        <f t="shared" si="7"/>
        <v>1</v>
      </c>
      <c r="G20" s="268">
        <v>2</v>
      </c>
      <c r="H20" s="268">
        <v>0</v>
      </c>
      <c r="I20" s="232"/>
      <c r="J20" s="269">
        <f>INDEX(VCR_data!$D$8:$D$86, MATCH($C20, VCR_data!$B$8:$B$86,0))</f>
        <v>52622.225082524186</v>
      </c>
      <c r="K20" s="269">
        <f>INDEX(VCR_data!$F$8:$F$86, MATCH($C20, VCR_data!$B$8:$B$86,0))</f>
        <v>10836.905768153563</v>
      </c>
      <c r="L20" s="232"/>
      <c r="M20" s="270" cm="1">
        <f t="array" ref="M20">SUMPRODUCT(('Span data'!$C$9:$C$734=$B20)*('Span data'!AF$9:AF$734))/SUMPRODUCT(('Span data'!$C$9:$C$734=$B20)*1)</f>
        <v>9.6205282077284834E-3</v>
      </c>
      <c r="N20" s="270" cm="1">
        <f t="array" ref="N20">SUMPRODUCT(('Span data'!$C$9:$C$734=$B20)*('Span data'!AG$9:AG$734))/SUMPRODUCT(('Span data'!$C$9:$C$734=$B20)*1)</f>
        <v>9.7664587918167359E-3</v>
      </c>
      <c r="O20" s="270" cm="1">
        <f t="array" ref="O20">SUMPRODUCT(('Span data'!$C$9:$C$734=$B20)*('Span data'!AH$9:AH$734))/SUMPRODUCT(('Span data'!$C$9:$C$734=$B20)*1)</f>
        <v>9.9123893759049883E-3</v>
      </c>
      <c r="P20" s="270" cm="1">
        <f t="array" ref="P20">SUMPRODUCT(('Span data'!$C$9:$C$734=$B20)*('Span data'!AI$9:AI$734))/SUMPRODUCT(('Span data'!$C$9:$C$734=$B20)*1)</f>
        <v>1.0058319959993241E-2</v>
      </c>
      <c r="Q20" s="270" cm="1">
        <f t="array" ref="Q20">SUMPRODUCT(('Span data'!$C$9:$C$734=$B20)*('Span data'!AJ$9:AJ$734))/SUMPRODUCT(('Span data'!$C$9:$C$734=$B20)*1)</f>
        <v>1.0204250544081493E-2</v>
      </c>
      <c r="R20" s="270" cm="1">
        <f t="array" ref="R20">SUMPRODUCT(('Span data'!$C$9:$C$734=$B20)*('Span data'!AK$9:AK$734))/SUMPRODUCT(('Span data'!$C$9:$C$734=$B20)*1)</f>
        <v>1.0350181128169746E-2</v>
      </c>
      <c r="S20" s="270" cm="1">
        <f t="array" ref="S20">SUMPRODUCT(('Span data'!$C$9:$C$734=$B20)*('Span data'!AL$9:AL$734))/SUMPRODUCT(('Span data'!$C$9:$C$734=$B20)*1)</f>
        <v>1.0496111712257998E-2</v>
      </c>
      <c r="T20" s="270" cm="1">
        <f t="array" ref="T20">SUMPRODUCT(('Span data'!$C$9:$C$734=$B20)*('Span data'!AM$9:AM$734))/SUMPRODUCT(('Span data'!$C$9:$C$734=$B20)*1)</f>
        <v>1.064204229634625E-2</v>
      </c>
      <c r="U20" s="270" cm="1">
        <f t="array" ref="U20">SUMPRODUCT(('Span data'!$C$9:$C$734=$B20)*('Span data'!AN$9:AN$734))/SUMPRODUCT(('Span data'!$C$9:$C$734=$B20)*1)</f>
        <v>1.0787972880434503E-2</v>
      </c>
      <c r="V20" s="270" cm="1">
        <f t="array" ref="V20">SUMPRODUCT(('Span data'!$C$9:$C$734=$B20)*('Span data'!AO$9:AO$734))/SUMPRODUCT(('Span data'!$C$9:$C$734=$B20)*1)</f>
        <v>1.0933903464522755E-2</v>
      </c>
      <c r="W20" s="270" cm="1">
        <f t="array" ref="W20">SUMPRODUCT(('Span data'!$C$9:$C$734=$B20)*('Span data'!AP$9:AP$734))/SUMPRODUCT(('Span data'!$C$9:$C$734=$B20)*1)</f>
        <v>1.1079834048611008E-2</v>
      </c>
      <c r="X20" s="270" cm="1">
        <f t="array" ref="X20">SUMPRODUCT(('Span data'!$C$9:$C$734=$B20)*('Span data'!AQ$9:AQ$734))/SUMPRODUCT(('Span data'!$C$9:$C$734=$B20)*1)</f>
        <v>1.122576463269926E-2</v>
      </c>
      <c r="Y20" s="270" cm="1">
        <f t="array" ref="Y20">SUMPRODUCT(('Span data'!$C$9:$C$734=$B20)*('Span data'!AR$9:AR$734))/SUMPRODUCT(('Span data'!$C$9:$C$734=$B20)*1)</f>
        <v>1.1371695216787513E-2</v>
      </c>
      <c r="Z20" s="270" cm="1">
        <f t="array" ref="Z20">SUMPRODUCT(('Span data'!$C$9:$C$734=$B20)*('Span data'!AS$9:AS$734))/SUMPRODUCT(('Span data'!$C$9:$C$734=$B20)*1)</f>
        <v>1.1517625800875765E-2</v>
      </c>
      <c r="AA20" s="270" cm="1">
        <f t="array" ref="AA20">SUMPRODUCT(('Span data'!$C$9:$C$734=$B20)*('Span data'!AT$9:AT$734))/SUMPRODUCT(('Span data'!$C$9:$C$734=$B20)*1)</f>
        <v>1.1663556384964018E-2</v>
      </c>
      <c r="AB20" s="270" cm="1">
        <f t="array" ref="AB20">SUMPRODUCT(('Span data'!$C$9:$C$734=$B20)*('Span data'!AU$9:AU$734))/SUMPRODUCT(('Span data'!$C$9:$C$734=$B20)*1)</f>
        <v>1.180948696905227E-2</v>
      </c>
      <c r="AC20" s="270" cm="1">
        <f t="array" ref="AC20">SUMPRODUCT(('Span data'!$C$9:$C$734=$B20)*('Span data'!AV$9:AV$734))/SUMPRODUCT(('Span data'!$C$9:$C$734=$B20)*1)</f>
        <v>1.1955417553140522E-2</v>
      </c>
      <c r="AD20" s="270" cm="1">
        <f t="array" ref="AD20">SUMPRODUCT(('Span data'!$C$9:$C$734=$B20)*('Span data'!AW$9:AW$734))/SUMPRODUCT(('Span data'!$C$9:$C$734=$B20)*1)</f>
        <v>1.2101348137228775E-2</v>
      </c>
      <c r="AE20" s="270" cm="1">
        <f t="array" ref="AE20">SUMPRODUCT(('Span data'!$C$9:$C$734=$B20)*('Span data'!AX$9:AX$734))/SUMPRODUCT(('Span data'!$C$9:$C$734=$B20)*1)</f>
        <v>1.2247278721317027E-2</v>
      </c>
      <c r="AF20" s="270" cm="1">
        <f t="array" ref="AF20">SUMPRODUCT(('Span data'!$C$9:$C$734=$B20)*('Span data'!AY$9:AY$734))/SUMPRODUCT(('Span data'!$C$9:$C$734=$B20)*1)</f>
        <v>1.239320930540528E-2</v>
      </c>
      <c r="AG20" s="232"/>
      <c r="AH20" s="271">
        <f>INDEX('Energy at risk'!E$8:E$733, MATCH($B20, 'Energy at risk'!$C$8:$C$733,0))*$J20*M20</f>
        <v>57365.599422602885</v>
      </c>
      <c r="AI20" s="271">
        <f>INDEX('Energy at risk'!F$8:F$733, MATCH($B20, 'Energy at risk'!$C$8:$C$733,0))*$J20*N20</f>
        <v>60267.239037267929</v>
      </c>
      <c r="AJ20" s="271">
        <f>INDEX('Energy at risk'!G$8:G$733, MATCH($B20, 'Energy at risk'!$C$8:$C$733,0))*$J20*O20</f>
        <v>63599.660300853327</v>
      </c>
      <c r="AK20" s="271">
        <f>INDEX('Energy at risk'!H$8:H$733, MATCH($B20, 'Energy at risk'!$C$8:$C$733,0))*$J20*P20</f>
        <v>66789.10336594042</v>
      </c>
      <c r="AL20" s="271">
        <f>INDEX('Energy at risk'!I$8:I$733, MATCH($B20, 'Energy at risk'!$C$8:$C$733,0))*$J20*Q20</f>
        <v>69771.80423094031</v>
      </c>
      <c r="AM20" s="271">
        <f>INDEX('Energy at risk'!J$8:J$733, MATCH($B20, 'Energy at risk'!$C$8:$C$733,0))*$J20*R20</f>
        <v>73253.720655110228</v>
      </c>
      <c r="AN20" s="271">
        <f>INDEX('Energy at risk'!K$8:K$733, MATCH($B20, 'Energy at risk'!$C$8:$C$733,0))*$J20*S20</f>
        <v>77141.570632117655</v>
      </c>
      <c r="AO20" s="271">
        <f>INDEX('Energy at risk'!L$8:L$733, MATCH($B20, 'Energy at risk'!$C$8:$C$733,0))*$J20*T20</f>
        <v>81052.049917759665</v>
      </c>
      <c r="AP20" s="271">
        <f>INDEX('Energy at risk'!M$8:M$733, MATCH($B20, 'Energy at risk'!$C$8:$C$733,0))*$J20*U20</f>
        <v>84695.136274165969</v>
      </c>
      <c r="AQ20" s="271">
        <f>INDEX('Energy at risk'!N$8:N$733, MATCH($B20, 'Energy at risk'!$C$8:$C$733,0))*$J20*V20</f>
        <v>85840.820532265934</v>
      </c>
      <c r="AR20" s="271">
        <f>INDEX('Energy at risk'!O$8:O$733, MATCH($B20, 'Energy at risk'!$C$8:$C$733,0))*$J20*W20</f>
        <v>86986.5047903659</v>
      </c>
      <c r="AS20" s="271">
        <f>INDEX('Energy at risk'!P$8:P$733, MATCH($B20, 'Energy at risk'!$C$8:$C$733,0))*$J20*X20</f>
        <v>88132.18904846588</v>
      </c>
      <c r="AT20" s="271">
        <f>INDEX('Energy at risk'!Q$8:Q$733, MATCH($B20, 'Energy at risk'!$C$8:$C$733,0))*$J20*Y20</f>
        <v>89277.873306565845</v>
      </c>
      <c r="AU20" s="271">
        <f>INDEX('Energy at risk'!R$8:R$733, MATCH($B20, 'Energy at risk'!$C$8:$C$733,0))*$J20*Z20</f>
        <v>90423.557564665811</v>
      </c>
      <c r="AV20" s="271">
        <f>INDEX('Energy at risk'!S$8:S$733, MATCH($B20, 'Energy at risk'!$C$8:$C$733,0))*$J20*AA20</f>
        <v>91569.241822765776</v>
      </c>
      <c r="AW20" s="271">
        <f>INDEX('Energy at risk'!T$8:T$733, MATCH($B20, 'Energy at risk'!$C$8:$C$733,0))*$J20*AB20</f>
        <v>92714.926080865742</v>
      </c>
      <c r="AX20" s="271">
        <f>INDEX('Energy at risk'!U$8:U$733, MATCH($B20, 'Energy at risk'!$C$8:$C$733,0))*$J20*AC20</f>
        <v>93860.610338965707</v>
      </c>
      <c r="AY20" s="271">
        <f>INDEX('Energy at risk'!V$8:V$733, MATCH($B20, 'Energy at risk'!$C$8:$C$733,0))*$J20*AD20</f>
        <v>95006.294597065673</v>
      </c>
      <c r="AZ20" s="271">
        <f>INDEX('Energy at risk'!W$8:W$733, MATCH($B20, 'Energy at risk'!$C$8:$C$733,0))*$J20*AE20</f>
        <v>96151.978855165653</v>
      </c>
      <c r="BA20" s="271">
        <f>INDEX('Energy at risk'!X$8:X$733, MATCH($B20, 'Energy at risk'!$C$8:$C$733,0))*$J20*AF20</f>
        <v>97297.663113265618</v>
      </c>
      <c r="BB20" s="232"/>
      <c r="BC20" s="271">
        <f>INDEX('Energy at risk'!E$8:E$733, MATCH($B20, 'Energy at risk'!$C$8:$C$733,0))*M20*$K20</f>
        <v>11813.745889716218</v>
      </c>
      <c r="BD20" s="271">
        <f>INDEX('Energy at risk'!F$8:F$733, MATCH($B20, 'Energy at risk'!$C$8:$C$733,0))*N20*$K20</f>
        <v>12411.303196119619</v>
      </c>
      <c r="BE20" s="271">
        <f>INDEX('Energy at risk'!G$8:G$733, MATCH($B20, 'Energy at risk'!$C$8:$C$733,0))*O20*$K20</f>
        <v>13097.574731704291</v>
      </c>
      <c r="BF20" s="271">
        <f>INDEX('Energy at risk'!H$8:H$733, MATCH($B20, 'Energy at risk'!$C$8:$C$733,0))*P20*$K20</f>
        <v>13754.401650274074</v>
      </c>
      <c r="BG20" s="271">
        <f>INDEX('Energy at risk'!I$8:I$733, MATCH($B20, 'Energy at risk'!$C$8:$C$733,0))*Q20*$K20</f>
        <v>14368.652533012371</v>
      </c>
      <c r="BH20" s="271">
        <f>INDEX('Energy at risk'!J$8:J$733, MATCH($B20, 'Energy at risk'!$C$8:$C$733,0))*R20*$K20</f>
        <v>15085.710774509022</v>
      </c>
      <c r="BI20" s="271">
        <f>INDEX('Energy at risk'!K$8:K$733, MATCH($B20, 'Energy at risk'!$C$8:$C$733,0))*S20*$K20</f>
        <v>15886.366082707676</v>
      </c>
      <c r="BJ20" s="271">
        <f>INDEX('Energy at risk'!L$8:L$733, MATCH($B20, 'Energy at risk'!$C$8:$C$733,0))*T20*$K20</f>
        <v>16691.681621158605</v>
      </c>
      <c r="BK20" s="271">
        <f>INDEX('Energy at risk'!M$8:M$733, MATCH($B20, 'Energy at risk'!$C$8:$C$733,0))*U20*$K20</f>
        <v>17441.930845468432</v>
      </c>
      <c r="BL20" s="271">
        <f>INDEX('Energy at risk'!N$8:N$733, MATCH($B20, 'Energy at risk'!$C$8:$C$733,0))*V20*$K20</f>
        <v>17677.87055203948</v>
      </c>
      <c r="BM20" s="271">
        <f>INDEX('Energy at risk'!O$8:O$733, MATCH($B20, 'Energy at risk'!$C$8:$C$733,0))*W20*$K20</f>
        <v>17913.810258610527</v>
      </c>
      <c r="BN20" s="271">
        <f>INDEX('Energy at risk'!P$8:P$733, MATCH($B20, 'Energy at risk'!$C$8:$C$733,0))*X20*$K20</f>
        <v>18149.749965181571</v>
      </c>
      <c r="BO20" s="271">
        <f>INDEX('Energy at risk'!Q$8:Q$733, MATCH($B20, 'Energy at risk'!$C$8:$C$733,0))*Y20*$K20</f>
        <v>18385.689671752618</v>
      </c>
      <c r="BP20" s="271">
        <f>INDEX('Energy at risk'!R$8:R$733, MATCH($B20, 'Energy at risk'!$C$8:$C$733,0))*Z20*$K20</f>
        <v>18621.629378323665</v>
      </c>
      <c r="BQ20" s="271">
        <f>INDEX('Energy at risk'!S$8:S$733, MATCH($B20, 'Energy at risk'!$C$8:$C$733,0))*AA20*$K20</f>
        <v>18857.569084894709</v>
      </c>
      <c r="BR20" s="271">
        <f>INDEX('Energy at risk'!T$8:T$733, MATCH($B20, 'Energy at risk'!$C$8:$C$733,0))*AB20*$K20</f>
        <v>19093.508791465752</v>
      </c>
      <c r="BS20" s="271">
        <f>INDEX('Energy at risk'!U$8:U$733, MATCH($B20, 'Energy at risk'!$C$8:$C$733,0))*AC20*$K20</f>
        <v>19329.4484980368</v>
      </c>
      <c r="BT20" s="271">
        <f>INDEX('Energy at risk'!V$8:V$733, MATCH($B20, 'Energy at risk'!$C$8:$C$733,0))*AD20*$K20</f>
        <v>19565.388204607847</v>
      </c>
      <c r="BU20" s="271">
        <f>INDEX('Energy at risk'!W$8:W$733, MATCH($B20, 'Energy at risk'!$C$8:$C$733,0))*AE20*$K20</f>
        <v>19801.327911178891</v>
      </c>
      <c r="BV20" s="271">
        <f>INDEX('Energy at risk'!X$8:X$733, MATCH($B20, 'Energy at risk'!$C$8:$C$733,0))*AF20*$K20</f>
        <v>20037.267617749938</v>
      </c>
      <c r="BW20" s="232"/>
      <c r="BX20" s="272" cm="1">
        <f t="array" ref="BX20">SUMPRODUCT(('Span data'!BA$9:BA$734)*('Span data'!$C$9:$C$734=$B20))</f>
        <v>3.8961125564084085E-4</v>
      </c>
      <c r="BY20" s="272" cm="1">
        <f t="array" ref="BY20">SUMPRODUCT(('Span data'!BB$9:BB$734)*('Span data'!$C$9:$C$734=$B20))</f>
        <v>3.9552113884843337E-4</v>
      </c>
      <c r="BZ20" s="272" cm="1">
        <f t="array" ref="BZ20">SUMPRODUCT(('Span data'!BC$9:BC$734)*('Span data'!$C$9:$C$734=$B20))</f>
        <v>4.0143102205602606E-4</v>
      </c>
      <c r="CA20" s="272" cm="1">
        <f t="array" ref="CA20">SUMPRODUCT(('Span data'!BD$9:BD$734)*('Span data'!$C$9:$C$734=$B20))</f>
        <v>4.0734090526361858E-4</v>
      </c>
      <c r="CB20" s="272" cm="1">
        <f t="array" ref="CB20">SUMPRODUCT(('Span data'!BE$9:BE$734)*('Span data'!$C$9:$C$734=$B20))</f>
        <v>4.1325078847121127E-4</v>
      </c>
      <c r="CC20" s="272" cm="1">
        <f t="array" ref="CC20">SUMPRODUCT(('Span data'!BF$9:BF$734)*('Span data'!$C$9:$C$734=$B20))</f>
        <v>4.191606716788038E-4</v>
      </c>
      <c r="CD20" s="272" cm="1">
        <f t="array" ref="CD20">SUMPRODUCT(('Span data'!BG$9:BG$734)*('Span data'!$C$9:$C$734=$B20))</f>
        <v>4.2507055488639637E-4</v>
      </c>
      <c r="CE20" s="272" cm="1">
        <f t="array" ref="CE20">SUMPRODUCT(('Span data'!BH$9:BH$734)*('Span data'!$C$9:$C$734=$B20))</f>
        <v>4.309804380939889E-4</v>
      </c>
      <c r="CF20" s="272" cm="1">
        <f t="array" ref="CF20">SUMPRODUCT(('Span data'!BI$9:BI$734)*('Span data'!$C$9:$C$734=$B20))</f>
        <v>4.3689032130158159E-4</v>
      </c>
      <c r="CG20" s="272" cm="1">
        <f t="array" ref="CG20">SUMPRODUCT(('Span data'!BJ$9:BJ$734)*('Span data'!$C$9:$C$734=$B20))</f>
        <v>4.4280020450917411E-4</v>
      </c>
      <c r="CH20" s="272" cm="1">
        <f t="array" ref="CH20">SUMPRODUCT(('Span data'!BK$9:BK$734)*('Span data'!$C$9:$C$734=$B20))</f>
        <v>4.4871008771676669E-4</v>
      </c>
      <c r="CI20" s="272" cm="1">
        <f t="array" ref="CI20">SUMPRODUCT(('Span data'!BL$9:BL$734)*('Span data'!$C$9:$C$734=$B20))</f>
        <v>4.5461997092435921E-4</v>
      </c>
      <c r="CJ20" s="272" cm="1">
        <f t="array" ref="CJ20">SUMPRODUCT(('Span data'!BM$9:BM$734)*('Span data'!$C$9:$C$734=$B20))</f>
        <v>4.605298541319519E-4</v>
      </c>
      <c r="CK20" s="272" cm="1">
        <f t="array" ref="CK20">SUMPRODUCT(('Span data'!BN$9:BN$734)*('Span data'!$C$9:$C$734=$B20))</f>
        <v>4.6643973733954443E-4</v>
      </c>
      <c r="CL20" s="272" cm="1">
        <f t="array" ref="CL20">SUMPRODUCT(('Span data'!BO$9:BO$734)*('Span data'!$C$9:$C$734=$B20))</f>
        <v>4.7234962054713706E-4</v>
      </c>
      <c r="CM20" s="272" cm="1">
        <f t="array" ref="CM20">SUMPRODUCT(('Span data'!BP$9:BP$734)*('Span data'!$C$9:$C$734=$B20))</f>
        <v>4.7825950375472958E-4</v>
      </c>
      <c r="CN20" s="272" cm="1">
        <f t="array" ref="CN20">SUMPRODUCT(('Span data'!BQ$9:BQ$734)*('Span data'!$C$9:$C$734=$B20))</f>
        <v>4.8416938696232222E-4</v>
      </c>
      <c r="CO20" s="272" cm="1">
        <f t="array" ref="CO20">SUMPRODUCT(('Span data'!BR$9:BR$734)*('Span data'!$C$9:$C$734=$B20))</f>
        <v>4.9007927016991469E-4</v>
      </c>
      <c r="CP20" s="272" cm="1">
        <f t="array" ref="CP20">SUMPRODUCT(('Span data'!BS$9:BS$734)*('Span data'!$C$9:$C$734=$B20))</f>
        <v>4.9598915337750737E-4</v>
      </c>
      <c r="CQ20" s="272" cm="1">
        <f t="array" ref="CQ20">SUMPRODUCT(('Span data'!BT$9:BT$734)*('Span data'!$C$9:$C$734=$B20))</f>
        <v>5.0189903658509995E-4</v>
      </c>
      <c r="CR20" s="232"/>
      <c r="CS20" s="273">
        <f t="shared" si="8"/>
        <v>69179.345701930361</v>
      </c>
      <c r="CT20" s="273">
        <f t="shared" si="5"/>
        <v>72678.54262890869</v>
      </c>
      <c r="CU20" s="273">
        <f t="shared" si="5"/>
        <v>76697.235433988651</v>
      </c>
      <c r="CV20" s="273">
        <f t="shared" si="5"/>
        <v>80543.505423555398</v>
      </c>
      <c r="CW20" s="273">
        <f t="shared" si="5"/>
        <v>84140.457177203469</v>
      </c>
      <c r="CX20" s="273">
        <f t="shared" si="5"/>
        <v>88339.431848779917</v>
      </c>
      <c r="CY20" s="273">
        <f t="shared" si="5"/>
        <v>93027.93713989589</v>
      </c>
      <c r="CZ20" s="273">
        <f t="shared" si="5"/>
        <v>97743.731969898712</v>
      </c>
      <c r="DA20" s="273">
        <f t="shared" si="5"/>
        <v>102137.06755652472</v>
      </c>
      <c r="DB20" s="273">
        <f t="shared" si="5"/>
        <v>103518.69152710561</v>
      </c>
      <c r="DC20" s="273">
        <f t="shared" si="5"/>
        <v>104900.3154976865</v>
      </c>
      <c r="DD20" s="273">
        <f t="shared" si="5"/>
        <v>106281.93946826743</v>
      </c>
      <c r="DE20" s="273">
        <f t="shared" si="5"/>
        <v>107663.56343884832</v>
      </c>
      <c r="DF20" s="273">
        <f t="shared" si="5"/>
        <v>109045.18740942921</v>
      </c>
      <c r="DG20" s="273">
        <f t="shared" si="5"/>
        <v>110426.81138001011</v>
      </c>
      <c r="DH20" s="273">
        <f t="shared" si="5"/>
        <v>111808.435350591</v>
      </c>
      <c r="DI20" s="273">
        <f t="shared" si="5"/>
        <v>113190.0593211719</v>
      </c>
      <c r="DJ20" s="273">
        <f t="shared" si="5"/>
        <v>114571.68329175279</v>
      </c>
      <c r="DK20" s="273">
        <f t="shared" si="5"/>
        <v>115953.30726233369</v>
      </c>
      <c r="DL20" s="273">
        <f t="shared" si="5"/>
        <v>117334.93123291459</v>
      </c>
      <c r="DM20" s="233"/>
      <c r="DN20" s="274" cm="1">
        <f t="array" ref="DN20">SUMPRODUCT(($CS20:$DL20)*(Misc_calcs!$G$29:$Z$29))</f>
        <v>1388940.4307260721</v>
      </c>
      <c r="DO20" s="232"/>
      <c r="DP20" s="274" cm="1">
        <f t="array" ref="DP20">SUMPRODUCT((G20:H20)*(Assumptions!$G$38:$H$38))</f>
        <v>37732.015364061401</v>
      </c>
      <c r="DQ20" s="274" cm="1">
        <f t="array" ref="DQ20">SUMPRODUCT((PMT(real_disc,Assumptions!$G$40,DP20)*(Misc_calcs!$G$29:$Z$29)))</f>
        <v>-21871.009092630044</v>
      </c>
      <c r="DR20" s="232"/>
      <c r="DS20" s="274">
        <f t="shared" si="6"/>
        <v>1367069.4216334419</v>
      </c>
      <c r="DT20" s="274" t="b">
        <f t="shared" si="9"/>
        <v>1</v>
      </c>
      <c r="DU20" s="232"/>
      <c r="DV20" s="232"/>
      <c r="DW20" s="232"/>
      <c r="DX20" s="232"/>
      <c r="DY20" s="232"/>
      <c r="DZ20" s="232"/>
      <c r="EA20" s="232"/>
      <c r="EB20" s="232"/>
      <c r="EC20" s="232"/>
      <c r="ED20" s="232"/>
      <c r="EE20" s="232"/>
      <c r="EF20" s="232"/>
      <c r="EG20" s="232"/>
      <c r="EH20" s="232"/>
      <c r="EI20" s="232"/>
      <c r="EJ20" s="232"/>
      <c r="EK20" s="232"/>
      <c r="EL20" s="232"/>
      <c r="EM20" s="232"/>
      <c r="EN20" s="232"/>
    </row>
    <row r="21" spans="1:144" x14ac:dyDescent="0.2">
      <c r="A21" s="232"/>
      <c r="B21" s="266" t="str">
        <v>BMH006</v>
      </c>
      <c r="C21" s="266" t="str">
        <f>INDEX('Span data'!$D$9:$D$734, MATCH($B21, 'Span data'!$C$9:$C$734,0))</f>
        <v>BMH</v>
      </c>
      <c r="D21" s="266" cm="1">
        <f t="array" ref="D21">IF(ISBLANK(B21),0, SUMPRODUCT(('Energy at risk'!$C$8:$C$733=$B21)*1))</f>
        <v>5</v>
      </c>
      <c r="E21" s="267" t="b">
        <f t="shared" si="4"/>
        <v>0</v>
      </c>
      <c r="F21" s="266">
        <f t="shared" si="7"/>
        <v>5</v>
      </c>
      <c r="G21" s="268">
        <v>8</v>
      </c>
      <c r="H21" s="268">
        <v>1</v>
      </c>
      <c r="I21" s="232"/>
      <c r="J21" s="269">
        <f>INDEX(VCR_data!$D$8:$D$86, MATCH($C21, VCR_data!$B$8:$B$86,0))</f>
        <v>38093.432583798196</v>
      </c>
      <c r="K21" s="269">
        <f>INDEX(VCR_data!$F$8:$F$86, MATCH($C21, VCR_data!$B$8:$B$86,0))</f>
        <v>10804.653503870402</v>
      </c>
      <c r="L21" s="232"/>
      <c r="M21" s="270" cm="1">
        <f t="array" ref="M21">SUMPRODUCT(('Span data'!$C$9:$C$734=$B21)*('Span data'!AF$9:AF$734))/SUMPRODUCT(('Span data'!$C$9:$C$734=$B21)*1)</f>
        <v>9.6121270866828916E-3</v>
      </c>
      <c r="N21" s="270" cm="1">
        <f t="array" ref="N21">SUMPRODUCT(('Span data'!$C$9:$C$734=$B21)*('Span data'!AG$9:AG$734))/SUMPRODUCT(('Span data'!$C$9:$C$734=$B21)*1)</f>
        <v>9.7552572970892783E-3</v>
      </c>
      <c r="O21" s="270" cm="1">
        <f t="array" ref="O21">SUMPRODUCT(('Span data'!$C$9:$C$734=$B21)*('Span data'!AH$9:AH$734))/SUMPRODUCT(('Span data'!$C$9:$C$734=$B21)*1)</f>
        <v>9.8983875074956686E-3</v>
      </c>
      <c r="P21" s="270" cm="1">
        <f t="array" ref="P21">SUMPRODUCT(('Span data'!$C$9:$C$734=$B21)*('Span data'!AI$9:AI$734))/SUMPRODUCT(('Span data'!$C$9:$C$734=$B21)*1)</f>
        <v>1.0041517717902055E-2</v>
      </c>
      <c r="Q21" s="270" cm="1">
        <f t="array" ref="Q21">SUMPRODUCT(('Span data'!$C$9:$C$734=$B21)*('Span data'!AJ$9:AJ$734))/SUMPRODUCT(('Span data'!$C$9:$C$734=$B21)*1)</f>
        <v>1.0184647928308444E-2</v>
      </c>
      <c r="R21" s="270" cm="1">
        <f t="array" ref="R21">SUMPRODUCT(('Span data'!$C$9:$C$734=$B21)*('Span data'!AK$9:AK$734))/SUMPRODUCT(('Span data'!$C$9:$C$734=$B21)*1)</f>
        <v>1.0327778138714831E-2</v>
      </c>
      <c r="S21" s="270" cm="1">
        <f t="array" ref="S21">SUMPRODUCT(('Span data'!$C$9:$C$734=$B21)*('Span data'!AL$9:AL$734))/SUMPRODUCT(('Span data'!$C$9:$C$734=$B21)*1)</f>
        <v>1.0470908349121219E-2</v>
      </c>
      <c r="T21" s="270" cm="1">
        <f t="array" ref="T21">SUMPRODUCT(('Span data'!$C$9:$C$734=$B21)*('Span data'!AM$9:AM$734))/SUMPRODUCT(('Span data'!$C$9:$C$734=$B21)*1)</f>
        <v>1.0614038559527608E-2</v>
      </c>
      <c r="U21" s="270" cm="1">
        <f t="array" ref="U21">SUMPRODUCT(('Span data'!$C$9:$C$734=$B21)*('Span data'!AN$9:AN$734))/SUMPRODUCT(('Span data'!$C$9:$C$734=$B21)*1)</f>
        <v>1.0757168769933996E-2</v>
      </c>
      <c r="V21" s="270" cm="1">
        <f t="array" ref="V21">SUMPRODUCT(('Span data'!$C$9:$C$734=$B21)*('Span data'!AO$9:AO$734))/SUMPRODUCT(('Span data'!$C$9:$C$734=$B21)*1)</f>
        <v>1.0900298980340384E-2</v>
      </c>
      <c r="W21" s="270" cm="1">
        <f t="array" ref="W21">SUMPRODUCT(('Span data'!$C$9:$C$734=$B21)*('Span data'!AP$9:AP$734))/SUMPRODUCT(('Span data'!$C$9:$C$734=$B21)*1)</f>
        <v>1.1043429190746773E-2</v>
      </c>
      <c r="X21" s="270" cm="1">
        <f t="array" ref="X21">SUMPRODUCT(('Span data'!$C$9:$C$734=$B21)*('Span data'!AQ$9:AQ$734))/SUMPRODUCT(('Span data'!$C$9:$C$734=$B21)*1)</f>
        <v>1.1186559401153161E-2</v>
      </c>
      <c r="Y21" s="270" cm="1">
        <f t="array" ref="Y21">SUMPRODUCT(('Span data'!$C$9:$C$734=$B21)*('Span data'!AR$9:AR$734))/SUMPRODUCT(('Span data'!$C$9:$C$734=$B21)*1)</f>
        <v>1.1329689611559548E-2</v>
      </c>
      <c r="Z21" s="270" cm="1">
        <f t="array" ref="Z21">SUMPRODUCT(('Span data'!$C$9:$C$734=$B21)*('Span data'!AS$9:AS$734))/SUMPRODUCT(('Span data'!$C$9:$C$734=$B21)*1)</f>
        <v>1.1472819821965937E-2</v>
      </c>
      <c r="AA21" s="270" cm="1">
        <f t="array" ref="AA21">SUMPRODUCT(('Span data'!$C$9:$C$734=$B21)*('Span data'!AT$9:AT$734))/SUMPRODUCT(('Span data'!$C$9:$C$734=$B21)*1)</f>
        <v>1.1615950032372323E-2</v>
      </c>
      <c r="AB21" s="270" cm="1">
        <f t="array" ref="AB21">SUMPRODUCT(('Span data'!$C$9:$C$734=$B21)*('Span data'!AU$9:AU$734))/SUMPRODUCT(('Span data'!$C$9:$C$734=$B21)*1)</f>
        <v>1.1759080242778714E-2</v>
      </c>
      <c r="AC21" s="270" cm="1">
        <f t="array" ref="AC21">SUMPRODUCT(('Span data'!$C$9:$C$734=$B21)*('Span data'!AV$9:AV$734))/SUMPRODUCT(('Span data'!$C$9:$C$734=$B21)*1)</f>
        <v>1.19022104531851E-2</v>
      </c>
      <c r="AD21" s="270" cm="1">
        <f t="array" ref="AD21">SUMPRODUCT(('Span data'!$C$9:$C$734=$B21)*('Span data'!AW$9:AW$734))/SUMPRODUCT(('Span data'!$C$9:$C$734=$B21)*1)</f>
        <v>1.2045340663591489E-2</v>
      </c>
      <c r="AE21" s="270" cm="1">
        <f t="array" ref="AE21">SUMPRODUCT(('Span data'!$C$9:$C$734=$B21)*('Span data'!AX$9:AX$734))/SUMPRODUCT(('Span data'!$C$9:$C$734=$B21)*1)</f>
        <v>1.2188470873997877E-2</v>
      </c>
      <c r="AF21" s="270" cm="1">
        <f t="array" ref="AF21">SUMPRODUCT(('Span data'!$C$9:$C$734=$B21)*('Span data'!AY$9:AY$734))/SUMPRODUCT(('Span data'!$C$9:$C$734=$B21)*1)</f>
        <v>1.2331601084404268E-2</v>
      </c>
      <c r="AG21" s="232"/>
      <c r="AH21" s="271">
        <f>INDEX('Energy at risk'!E$8:E$733, MATCH($B21, 'Energy at risk'!$C$8:$C$733,0))*$J21*M21</f>
        <v>19223.877027832677</v>
      </c>
      <c r="AI21" s="271">
        <f>INDEX('Energy at risk'!F$8:F$733, MATCH($B21, 'Energy at risk'!$C$8:$C$733,0))*$J21*N21</f>
        <v>19547.796179894678</v>
      </c>
      <c r="AJ21" s="271">
        <f>INDEX('Energy at risk'!G$8:G$733, MATCH($B21, 'Energy at risk'!$C$8:$C$733,0))*$J21*O21</f>
        <v>20025.688413347172</v>
      </c>
      <c r="AK21" s="271">
        <f>INDEX('Energy at risk'!H$8:H$733, MATCH($B21, 'Energy at risk'!$C$8:$C$733,0))*$J21*P21</f>
        <v>20586.645957483015</v>
      </c>
      <c r="AL21" s="271">
        <f>INDEX('Energy at risk'!I$8:I$733, MATCH($B21, 'Energy at risk'!$C$8:$C$733,0))*$J21*Q21</f>
        <v>20998.051343856088</v>
      </c>
      <c r="AM21" s="271">
        <f>INDEX('Energy at risk'!J$8:J$733, MATCH($B21, 'Energy at risk'!$C$8:$C$733,0))*$J21*R21</f>
        <v>21412.77242294994</v>
      </c>
      <c r="AN21" s="271">
        <f>INDEX('Energy at risk'!K$8:K$733, MATCH($B21, 'Energy at risk'!$C$8:$C$733,0))*$J21*S21</f>
        <v>22154.228590242579</v>
      </c>
      <c r="AO21" s="271">
        <f>INDEX('Energy at risk'!L$8:L$733, MATCH($B21, 'Energy at risk'!$C$8:$C$733,0))*$J21*T21</f>
        <v>22866.862257623219</v>
      </c>
      <c r="AP21" s="271">
        <f>INDEX('Energy at risk'!M$8:M$733, MATCH($B21, 'Energy at risk'!$C$8:$C$733,0))*$J21*U21</f>
        <v>23465.950268048113</v>
      </c>
      <c r="AQ21" s="271">
        <f>INDEX('Energy at risk'!N$8:N$733, MATCH($B21, 'Energy at risk'!$C$8:$C$733,0))*$J21*V21</f>
        <v>23778.177999255513</v>
      </c>
      <c r="AR21" s="271">
        <f>INDEX('Energy at risk'!O$8:O$733, MATCH($B21, 'Energy at risk'!$C$8:$C$733,0))*$J21*W21</f>
        <v>24090.40573046291</v>
      </c>
      <c r="AS21" s="271">
        <f>INDEX('Energy at risk'!P$8:P$733, MATCH($B21, 'Energy at risk'!$C$8:$C$733,0))*$J21*X21</f>
        <v>24402.63346167031</v>
      </c>
      <c r="AT21" s="271">
        <f>INDEX('Energy at risk'!Q$8:Q$733, MATCH($B21, 'Energy at risk'!$C$8:$C$733,0))*$J21*Y21</f>
        <v>24714.861192877706</v>
      </c>
      <c r="AU21" s="271">
        <f>INDEX('Energy at risk'!R$8:R$733, MATCH($B21, 'Energy at risk'!$C$8:$C$733,0))*$J21*Z21</f>
        <v>25027.088924085103</v>
      </c>
      <c r="AV21" s="271">
        <f>INDEX('Energy at risk'!S$8:S$733, MATCH($B21, 'Energy at risk'!$C$8:$C$733,0))*$J21*AA21</f>
        <v>25339.316655292499</v>
      </c>
      <c r="AW21" s="271">
        <f>INDEX('Energy at risk'!T$8:T$733, MATCH($B21, 'Energy at risk'!$C$8:$C$733,0))*$J21*AB21</f>
        <v>25651.5443864999</v>
      </c>
      <c r="AX21" s="271">
        <f>INDEX('Energy at risk'!U$8:U$733, MATCH($B21, 'Energy at risk'!$C$8:$C$733,0))*$J21*AC21</f>
        <v>25963.772117707296</v>
      </c>
      <c r="AY21" s="271">
        <f>INDEX('Energy at risk'!V$8:V$733, MATCH($B21, 'Energy at risk'!$C$8:$C$733,0))*$J21*AD21</f>
        <v>26275.999848914693</v>
      </c>
      <c r="AZ21" s="271">
        <f>INDEX('Energy at risk'!W$8:W$733, MATCH($B21, 'Energy at risk'!$C$8:$C$733,0))*$J21*AE21</f>
        <v>26588.227580122093</v>
      </c>
      <c r="BA21" s="271">
        <f>INDEX('Energy at risk'!X$8:X$733, MATCH($B21, 'Energy at risk'!$C$8:$C$733,0))*$J21*AF21</f>
        <v>26900.455311329497</v>
      </c>
      <c r="BB21" s="232"/>
      <c r="BC21" s="271">
        <f>INDEX('Energy at risk'!E$8:E$733, MATCH($B21, 'Energy at risk'!$C$8:$C$733,0))*M21*$K21</f>
        <v>5452.5758430887017</v>
      </c>
      <c r="BD21" s="271">
        <f>INDEX('Energy at risk'!F$8:F$733, MATCH($B21, 'Energy at risk'!$C$8:$C$733,0))*N21*$K21</f>
        <v>5544.4508452586551</v>
      </c>
      <c r="BE21" s="271">
        <f>INDEX('Energy at risk'!G$8:G$733, MATCH($B21, 'Energy at risk'!$C$8:$C$733,0))*O21*$K21</f>
        <v>5679.9980943359424</v>
      </c>
      <c r="BF21" s="271">
        <f>INDEX('Energy at risk'!H$8:H$733, MATCH($B21, 'Energy at risk'!$C$8:$C$733,0))*P21*$K21</f>
        <v>5839.1056224232825</v>
      </c>
      <c r="BG21" s="271">
        <f>INDEX('Energy at risk'!I$8:I$733, MATCH($B21, 'Energy at risk'!$C$8:$C$733,0))*Q21*$K21</f>
        <v>5955.7948349170265</v>
      </c>
      <c r="BH21" s="271">
        <f>INDEX('Energy at risk'!J$8:J$733, MATCH($B21, 'Energy at risk'!$C$8:$C$733,0))*R21*$K21</f>
        <v>6073.4244958960726</v>
      </c>
      <c r="BI21" s="271">
        <f>INDEX('Energy at risk'!K$8:K$733, MATCH($B21, 'Energy at risk'!$C$8:$C$733,0))*S21*$K21</f>
        <v>6283.7278587731698</v>
      </c>
      <c r="BJ21" s="271">
        <f>INDEX('Energy at risk'!L$8:L$733, MATCH($B21, 'Energy at risk'!$C$8:$C$733,0))*T21*$K21</f>
        <v>6485.8561346722299</v>
      </c>
      <c r="BK21" s="271">
        <f>INDEX('Energy at risk'!M$8:M$733, MATCH($B21, 'Energy at risk'!$C$8:$C$733,0))*U21*$K21</f>
        <v>6655.7788203405507</v>
      </c>
      <c r="BL21" s="271">
        <f>INDEX('Energy at risk'!N$8:N$733, MATCH($B21, 'Energy at risk'!$C$8:$C$733,0))*V21*$K21</f>
        <v>6744.3377193731967</v>
      </c>
      <c r="BM21" s="271">
        <f>INDEX('Energy at risk'!O$8:O$733, MATCH($B21, 'Energy at risk'!$C$8:$C$733,0))*W21*$K21</f>
        <v>6832.8966184058436</v>
      </c>
      <c r="BN21" s="271">
        <f>INDEX('Energy at risk'!P$8:P$733, MATCH($B21, 'Energy at risk'!$C$8:$C$733,0))*X21*$K21</f>
        <v>6921.4555174384914</v>
      </c>
      <c r="BO21" s="271">
        <f>INDEX('Energy at risk'!Q$8:Q$733, MATCH($B21, 'Energy at risk'!$C$8:$C$733,0))*Y21*$K21</f>
        <v>7010.0144164711364</v>
      </c>
      <c r="BP21" s="271">
        <f>INDEX('Energy at risk'!R$8:R$733, MATCH($B21, 'Energy at risk'!$C$8:$C$733,0))*Z21*$K21</f>
        <v>7098.5733155037842</v>
      </c>
      <c r="BQ21" s="271">
        <f>INDEX('Energy at risk'!S$8:S$733, MATCH($B21, 'Energy at risk'!$C$8:$C$733,0))*AA21*$K21</f>
        <v>7187.1322145364302</v>
      </c>
      <c r="BR21" s="271">
        <f>INDEX('Energy at risk'!T$8:T$733, MATCH($B21, 'Energy at risk'!$C$8:$C$733,0))*AB21*$K21</f>
        <v>7275.6911135690771</v>
      </c>
      <c r="BS21" s="271">
        <f>INDEX('Energy at risk'!U$8:U$733, MATCH($B21, 'Energy at risk'!$C$8:$C$733,0))*AC21*$K21</f>
        <v>7364.250012601723</v>
      </c>
      <c r="BT21" s="271">
        <f>INDEX('Energy at risk'!V$8:V$733, MATCH($B21, 'Energy at risk'!$C$8:$C$733,0))*AD21*$K21</f>
        <v>7452.8089116343699</v>
      </c>
      <c r="BU21" s="271">
        <f>INDEX('Energy at risk'!W$8:W$733, MATCH($B21, 'Energy at risk'!$C$8:$C$733,0))*AE21*$K21</f>
        <v>7541.3678106670177</v>
      </c>
      <c r="BV21" s="271">
        <f>INDEX('Energy at risk'!X$8:X$733, MATCH($B21, 'Energy at risk'!$C$8:$C$733,0))*AF21*$K21</f>
        <v>7629.9267096996646</v>
      </c>
      <c r="BW21" s="232"/>
      <c r="BX21" s="272" cm="1">
        <f t="array" ref="BX21">SUMPRODUCT(('Span data'!BA$9:BA$734)*('Span data'!$C$9:$C$734=$B21))</f>
        <v>1.9463551391145991E-3</v>
      </c>
      <c r="BY21" s="272" cm="1">
        <f t="array" ref="BY21">SUMPRODUCT(('Span data'!BB$9:BB$734)*('Span data'!$C$9:$C$734=$B21))</f>
        <v>1.9753375087893602E-3</v>
      </c>
      <c r="BZ21" s="272" cm="1">
        <f t="array" ref="BZ21">SUMPRODUCT(('Span data'!BC$9:BC$734)*('Span data'!$C$9:$C$734=$B21))</f>
        <v>2.004319878464121E-3</v>
      </c>
      <c r="CA21" s="272" cm="1">
        <f t="array" ref="CA21">SUMPRODUCT(('Span data'!BD$9:BD$734)*('Span data'!$C$9:$C$734=$B21))</f>
        <v>2.0333022481388826E-3</v>
      </c>
      <c r="CB21" s="272" cm="1">
        <f t="array" ref="CB21">SUMPRODUCT(('Span data'!BE$9:BE$734)*('Span data'!$C$9:$C$734=$B21))</f>
        <v>2.0622846178136429E-3</v>
      </c>
      <c r="CC21" s="272" cm="1">
        <f t="array" ref="CC21">SUMPRODUCT(('Span data'!BF$9:BF$734)*('Span data'!$C$9:$C$734=$B21))</f>
        <v>2.0912669874884045E-3</v>
      </c>
      <c r="CD21" s="272" cm="1">
        <f t="array" ref="CD21">SUMPRODUCT(('Span data'!BG$9:BG$734)*('Span data'!$C$9:$C$734=$B21))</f>
        <v>2.1202493571631648E-3</v>
      </c>
      <c r="CE21" s="272" cm="1">
        <f t="array" ref="CE21">SUMPRODUCT(('Span data'!BH$9:BH$734)*('Span data'!$C$9:$C$734=$B21))</f>
        <v>2.1492317268379264E-3</v>
      </c>
      <c r="CF21" s="272" cm="1">
        <f t="array" ref="CF21">SUMPRODUCT(('Span data'!BI$9:BI$734)*('Span data'!$C$9:$C$734=$B21))</f>
        <v>2.1782140965126875E-3</v>
      </c>
      <c r="CG21" s="272" cm="1">
        <f t="array" ref="CG21">SUMPRODUCT(('Span data'!BJ$9:BJ$734)*('Span data'!$C$9:$C$734=$B21))</f>
        <v>2.2071964661874483E-3</v>
      </c>
      <c r="CH21" s="272" cm="1">
        <f t="array" ref="CH21">SUMPRODUCT(('Span data'!BK$9:BK$734)*('Span data'!$C$9:$C$734=$B21))</f>
        <v>2.2361788358622094E-3</v>
      </c>
      <c r="CI21" s="272" cm="1">
        <f t="array" ref="CI21">SUMPRODUCT(('Span data'!BL$9:BL$734)*('Span data'!$C$9:$C$734=$B21))</f>
        <v>2.2651612055369706E-3</v>
      </c>
      <c r="CJ21" s="272" cm="1">
        <f t="array" ref="CJ21">SUMPRODUCT(('Span data'!BM$9:BM$734)*('Span data'!$C$9:$C$734=$B21))</f>
        <v>2.2941435752117309E-3</v>
      </c>
      <c r="CK21" s="272" cm="1">
        <f t="array" ref="CK21">SUMPRODUCT(('Span data'!BN$9:BN$734)*('Span data'!$C$9:$C$734=$B21))</f>
        <v>2.3231259448864921E-3</v>
      </c>
      <c r="CL21" s="272" cm="1">
        <f t="array" ref="CL21">SUMPRODUCT(('Span data'!BO$9:BO$734)*('Span data'!$C$9:$C$734=$B21))</f>
        <v>2.3521083145612532E-3</v>
      </c>
      <c r="CM21" s="272" cm="1">
        <f t="array" ref="CM21">SUMPRODUCT(('Span data'!BP$9:BP$734)*('Span data'!$C$9:$C$734=$B21))</f>
        <v>2.3810906842360144E-3</v>
      </c>
      <c r="CN21" s="272" cm="1">
        <f t="array" ref="CN21">SUMPRODUCT(('Span data'!BQ$9:BQ$734)*('Span data'!$C$9:$C$734=$B21))</f>
        <v>2.4100730539107756E-3</v>
      </c>
      <c r="CO21" s="272" cm="1">
        <f t="array" ref="CO21">SUMPRODUCT(('Span data'!BR$9:BR$734)*('Span data'!$C$9:$C$734=$B21))</f>
        <v>2.4390554235855367E-3</v>
      </c>
      <c r="CP21" s="272" cm="1">
        <f t="array" ref="CP21">SUMPRODUCT(('Span data'!BS$9:BS$734)*('Span data'!$C$9:$C$734=$B21))</f>
        <v>2.4680377932602979E-3</v>
      </c>
      <c r="CQ21" s="272" cm="1">
        <f t="array" ref="CQ21">SUMPRODUCT(('Span data'!BT$9:BT$734)*('Span data'!$C$9:$C$734=$B21))</f>
        <v>2.4970201629350586E-3</v>
      </c>
      <c r="CR21" s="232"/>
      <c r="CS21" s="273">
        <f t="shared" si="8"/>
        <v>24676.454817276517</v>
      </c>
      <c r="CT21" s="273">
        <f t="shared" si="5"/>
        <v>25092.249000490843</v>
      </c>
      <c r="CU21" s="273">
        <f t="shared" si="5"/>
        <v>25705.688512002995</v>
      </c>
      <c r="CV21" s="273">
        <f t="shared" si="5"/>
        <v>26425.753613208544</v>
      </c>
      <c r="CW21" s="273">
        <f t="shared" si="5"/>
        <v>26953.848241057731</v>
      </c>
      <c r="CX21" s="273">
        <f t="shared" si="5"/>
        <v>27486.199010113</v>
      </c>
      <c r="CY21" s="273">
        <f t="shared" si="5"/>
        <v>28437.958569265105</v>
      </c>
      <c r="CZ21" s="273">
        <f t="shared" si="5"/>
        <v>29352.720541527178</v>
      </c>
      <c r="DA21" s="273">
        <f t="shared" si="5"/>
        <v>30121.731266602761</v>
      </c>
      <c r="DB21" s="273">
        <f t="shared" si="5"/>
        <v>30522.517925825177</v>
      </c>
      <c r="DC21" s="273">
        <f t="shared" si="5"/>
        <v>30923.30458504759</v>
      </c>
      <c r="DD21" s="273">
        <f t="shared" si="5"/>
        <v>31324.091244270006</v>
      </c>
      <c r="DE21" s="273">
        <f t="shared" si="5"/>
        <v>31724.877903492415</v>
      </c>
      <c r="DF21" s="273">
        <f t="shared" si="5"/>
        <v>32125.664562714832</v>
      </c>
      <c r="DG21" s="273">
        <f t="shared" si="5"/>
        <v>32526.451221937241</v>
      </c>
      <c r="DH21" s="273">
        <f t="shared" si="5"/>
        <v>32927.237881159665</v>
      </c>
      <c r="DI21" s="273">
        <f t="shared" si="5"/>
        <v>33328.024540382074</v>
      </c>
      <c r="DJ21" s="273">
        <f t="shared" si="5"/>
        <v>33728.81119960449</v>
      </c>
      <c r="DK21" s="273">
        <f t="shared" si="5"/>
        <v>34129.597858826899</v>
      </c>
      <c r="DL21" s="273">
        <f t="shared" si="5"/>
        <v>34530.384518049323</v>
      </c>
      <c r="DM21" s="233"/>
      <c r="DN21" s="274" cm="1">
        <f t="array" ref="DN21">SUMPRODUCT(($CS21:$DL21)*(Misc_calcs!$G$29:$Z$29))</f>
        <v>426470.33623971924</v>
      </c>
      <c r="DO21" s="232"/>
      <c r="DP21" s="274" cm="1">
        <f t="array" ref="DP21">SUMPRODUCT((G21:H21)*(Assumptions!$G$38:$H$38))</f>
        <v>178562.5544139921</v>
      </c>
      <c r="DQ21" s="274" cm="1">
        <f t="array" ref="DQ21">SUMPRODUCT((PMT(real_disc,Assumptions!$G$40,DP21)*(Misc_calcs!$G$29:$Z$29)))</f>
        <v>-103502.11123128582</v>
      </c>
      <c r="DR21" s="232"/>
      <c r="DS21" s="274">
        <f t="shared" si="6"/>
        <v>322968.22500843345</v>
      </c>
      <c r="DT21" s="274" t="b">
        <f t="shared" si="9"/>
        <v>1</v>
      </c>
      <c r="DU21" s="232"/>
      <c r="DV21" s="232"/>
      <c r="DW21" s="232"/>
      <c r="DX21" s="232"/>
      <c r="DY21" s="232"/>
      <c r="DZ21" s="232"/>
      <c r="EA21" s="232"/>
      <c r="EB21" s="232"/>
      <c r="EC21" s="232"/>
      <c r="ED21" s="232"/>
      <c r="EE21" s="232"/>
      <c r="EF21" s="232"/>
      <c r="EG21" s="232"/>
      <c r="EH21" s="232"/>
      <c r="EI21" s="232"/>
      <c r="EJ21" s="232"/>
      <c r="EK21" s="232"/>
      <c r="EL21" s="232"/>
      <c r="EM21" s="232"/>
      <c r="EN21" s="232"/>
    </row>
    <row r="22" spans="1:144" x14ac:dyDescent="0.2">
      <c r="A22" s="232"/>
      <c r="B22" s="266" t="str">
        <v>BSPBBD</v>
      </c>
      <c r="C22" s="266" t="str">
        <f>INDEX('Span data'!$D$9:$D$734, MATCH($B22, 'Span data'!$C$9:$C$734,0))</f>
        <v>BBD</v>
      </c>
      <c r="D22" s="266" cm="1">
        <f t="array" ref="D22">IF(ISBLANK(B22),0, SUMPRODUCT(('Energy at risk'!$C$8:$C$733=$B22)*1))</f>
        <v>2</v>
      </c>
      <c r="E22" s="267" t="b">
        <f t="shared" si="4"/>
        <v>0</v>
      </c>
      <c r="F22" s="266">
        <f t="shared" si="7"/>
        <v>2</v>
      </c>
      <c r="G22" s="268">
        <v>4</v>
      </c>
      <c r="H22" s="268">
        <v>0</v>
      </c>
      <c r="I22" s="232"/>
      <c r="J22" s="269">
        <f>INDEX(VCR_data!$D$8:$D$86, MATCH($C22, VCR_data!$B$8:$B$86,0))</f>
        <v>52622.225082524186</v>
      </c>
      <c r="K22" s="269">
        <f>INDEX(VCR_data!$F$8:$F$86, MATCH($C22, VCR_data!$B$8:$B$86,0))</f>
        <v>10836.905768153563</v>
      </c>
      <c r="L22" s="232"/>
      <c r="M22" s="270" cm="1">
        <f t="array" ref="M22">SUMPRODUCT(('Span data'!$C$9:$C$734=$B22)*('Span data'!AF$9:AF$734))/SUMPRODUCT(('Span data'!$C$9:$C$734=$B22)*1)</f>
        <v>9.7176595936537772E-3</v>
      </c>
      <c r="N22" s="270" cm="1">
        <f t="array" ref="N22">SUMPRODUCT(('Span data'!$C$9:$C$734=$B22)*('Span data'!AG$9:AG$734))/SUMPRODUCT(('Span data'!$C$9:$C$734=$B22)*1)</f>
        <v>9.8959673063837936E-3</v>
      </c>
      <c r="O22" s="270" cm="1">
        <f t="array" ref="O22">SUMPRODUCT(('Span data'!$C$9:$C$734=$B22)*('Span data'!AH$9:AH$734))/SUMPRODUCT(('Span data'!$C$9:$C$734=$B22)*1)</f>
        <v>1.007427501911381E-2</v>
      </c>
      <c r="P22" s="270" cm="1">
        <f t="array" ref="P22">SUMPRODUCT(('Span data'!$C$9:$C$734=$B22)*('Span data'!AI$9:AI$734))/SUMPRODUCT(('Span data'!$C$9:$C$734=$B22)*1)</f>
        <v>1.0252582731843827E-2</v>
      </c>
      <c r="Q22" s="270" cm="1">
        <f t="array" ref="Q22">SUMPRODUCT(('Span data'!$C$9:$C$734=$B22)*('Span data'!AJ$9:AJ$734))/SUMPRODUCT(('Span data'!$C$9:$C$734=$B22)*1)</f>
        <v>1.0430890444573843E-2</v>
      </c>
      <c r="R22" s="270" cm="1">
        <f t="array" ref="R22">SUMPRODUCT(('Span data'!$C$9:$C$734=$B22)*('Span data'!AK$9:AK$734))/SUMPRODUCT(('Span data'!$C$9:$C$734=$B22)*1)</f>
        <v>1.0609198157303859E-2</v>
      </c>
      <c r="S22" s="270" cm="1">
        <f t="array" ref="S22">SUMPRODUCT(('Span data'!$C$9:$C$734=$B22)*('Span data'!AL$9:AL$734))/SUMPRODUCT(('Span data'!$C$9:$C$734=$B22)*1)</f>
        <v>1.0787505870033876E-2</v>
      </c>
      <c r="T22" s="270" cm="1">
        <f t="array" ref="T22">SUMPRODUCT(('Span data'!$C$9:$C$734=$B22)*('Span data'!AM$9:AM$734))/SUMPRODUCT(('Span data'!$C$9:$C$734=$B22)*1)</f>
        <v>1.0965813582763892E-2</v>
      </c>
      <c r="U22" s="270" cm="1">
        <f t="array" ref="U22">SUMPRODUCT(('Span data'!$C$9:$C$734=$B22)*('Span data'!AN$9:AN$734))/SUMPRODUCT(('Span data'!$C$9:$C$734=$B22)*1)</f>
        <v>1.1144121295493909E-2</v>
      </c>
      <c r="V22" s="270" cm="1">
        <f t="array" ref="V22">SUMPRODUCT(('Span data'!$C$9:$C$734=$B22)*('Span data'!AO$9:AO$734))/SUMPRODUCT(('Span data'!$C$9:$C$734=$B22)*1)</f>
        <v>1.1322429008223925E-2</v>
      </c>
      <c r="W22" s="270" cm="1">
        <f t="array" ref="W22">SUMPRODUCT(('Span data'!$C$9:$C$734=$B22)*('Span data'!AP$9:AP$734))/SUMPRODUCT(('Span data'!$C$9:$C$734=$B22)*1)</f>
        <v>1.1500736720953942E-2</v>
      </c>
      <c r="X22" s="270" cm="1">
        <f t="array" ref="X22">SUMPRODUCT(('Span data'!$C$9:$C$734=$B22)*('Span data'!AQ$9:AQ$734))/SUMPRODUCT(('Span data'!$C$9:$C$734=$B22)*1)</f>
        <v>1.1679044433683958E-2</v>
      </c>
      <c r="Y22" s="270" cm="1">
        <f t="array" ref="Y22">SUMPRODUCT(('Span data'!$C$9:$C$734=$B22)*('Span data'!AR$9:AR$734))/SUMPRODUCT(('Span data'!$C$9:$C$734=$B22)*1)</f>
        <v>1.1857352146413975E-2</v>
      </c>
      <c r="Z22" s="270" cm="1">
        <f t="array" ref="Z22">SUMPRODUCT(('Span data'!$C$9:$C$734=$B22)*('Span data'!AS$9:AS$734))/SUMPRODUCT(('Span data'!$C$9:$C$734=$B22)*1)</f>
        <v>1.2035659859143991E-2</v>
      </c>
      <c r="AA22" s="270" cm="1">
        <f t="array" ref="AA22">SUMPRODUCT(('Span data'!$C$9:$C$734=$B22)*('Span data'!AT$9:AT$734))/SUMPRODUCT(('Span data'!$C$9:$C$734=$B22)*1)</f>
        <v>1.2213967571874007E-2</v>
      </c>
      <c r="AB22" s="270" cm="1">
        <f t="array" ref="AB22">SUMPRODUCT(('Span data'!$C$9:$C$734=$B22)*('Span data'!AU$9:AU$734))/SUMPRODUCT(('Span data'!$C$9:$C$734=$B22)*1)</f>
        <v>1.2392275284604024E-2</v>
      </c>
      <c r="AC22" s="270" cm="1">
        <f t="array" ref="AC22">SUMPRODUCT(('Span data'!$C$9:$C$734=$B22)*('Span data'!AV$9:AV$734))/SUMPRODUCT(('Span data'!$C$9:$C$734=$B22)*1)</f>
        <v>1.257058299733404E-2</v>
      </c>
      <c r="AD22" s="270" cm="1">
        <f t="array" ref="AD22">SUMPRODUCT(('Span data'!$C$9:$C$734=$B22)*('Span data'!AW$9:AW$734))/SUMPRODUCT(('Span data'!$C$9:$C$734=$B22)*1)</f>
        <v>1.2748890710064057E-2</v>
      </c>
      <c r="AE22" s="270" cm="1">
        <f t="array" ref="AE22">SUMPRODUCT(('Span data'!$C$9:$C$734=$B22)*('Span data'!AX$9:AX$734))/SUMPRODUCT(('Span data'!$C$9:$C$734=$B22)*1)</f>
        <v>1.2927198422794073E-2</v>
      </c>
      <c r="AF22" s="270" cm="1">
        <f t="array" ref="AF22">SUMPRODUCT(('Span data'!$C$9:$C$734=$B22)*('Span data'!AY$9:AY$734))/SUMPRODUCT(('Span data'!$C$9:$C$734=$B22)*1)</f>
        <v>1.310550613552409E-2</v>
      </c>
      <c r="AG22" s="232"/>
      <c r="AH22" s="271">
        <f>INDEX('Energy at risk'!E$8:E$733, MATCH($B22, 'Energy at risk'!$C$8:$C$733,0))*$J22*M22</f>
        <v>174907.19233546898</v>
      </c>
      <c r="AI22" s="271">
        <f>INDEX('Energy at risk'!F$8:F$733, MATCH($B22, 'Energy at risk'!$C$8:$C$733,0))*$J22*N22</f>
        <v>178216.81711899932</v>
      </c>
      <c r="AJ22" s="271">
        <f>INDEX('Energy at risk'!G$8:G$733, MATCH($B22, 'Energy at risk'!$C$8:$C$733,0))*$J22*O22</f>
        <v>182765.8678360951</v>
      </c>
      <c r="AK22" s="271">
        <f>INDEX('Energy at risk'!H$8:H$733, MATCH($B22, 'Energy at risk'!$C$8:$C$733,0))*$J22*P22</f>
        <v>186602.19911255324</v>
      </c>
      <c r="AL22" s="271">
        <f>INDEX('Energy at risk'!I$8:I$733, MATCH($B22, 'Energy at risk'!$C$8:$C$733,0))*$J22*Q22</f>
        <v>188796.02678463436</v>
      </c>
      <c r="AM22" s="271">
        <f>INDEX('Energy at risk'!J$8:J$733, MATCH($B22, 'Energy at risk'!$C$8:$C$733,0))*$J22*R22</f>
        <v>191423.55353069422</v>
      </c>
      <c r="AN22" s="271">
        <f>INDEX('Energy at risk'!K$8:K$733, MATCH($B22, 'Energy at risk'!$C$8:$C$733,0))*$J22*S22</f>
        <v>196240.2617481155</v>
      </c>
      <c r="AO22" s="271">
        <f>INDEX('Energy at risk'!L$8:L$733, MATCH($B22, 'Energy at risk'!$C$8:$C$733,0))*$J22*T22</f>
        <v>201969.58933027851</v>
      </c>
      <c r="AP22" s="271">
        <f>INDEX('Energy at risk'!M$8:M$733, MATCH($B22, 'Energy at risk'!$C$8:$C$733,0))*$J22*U22</f>
        <v>204391.84482806831</v>
      </c>
      <c r="AQ22" s="271">
        <f>INDEX('Energy at risk'!N$8:N$733, MATCH($B22, 'Energy at risk'!$C$8:$C$733,0))*$J22*V22</f>
        <v>207662.1468452132</v>
      </c>
      <c r="AR22" s="271">
        <f>INDEX('Energy at risk'!O$8:O$733, MATCH($B22, 'Energy at risk'!$C$8:$C$733,0))*$J22*W22</f>
        <v>210932.44886235811</v>
      </c>
      <c r="AS22" s="271">
        <f>INDEX('Energy at risk'!P$8:P$733, MATCH($B22, 'Energy at risk'!$C$8:$C$733,0))*$J22*X22</f>
        <v>214202.75087950303</v>
      </c>
      <c r="AT22" s="271">
        <f>INDEX('Energy at risk'!Q$8:Q$733, MATCH($B22, 'Energy at risk'!$C$8:$C$733,0))*$J22*Y22</f>
        <v>217473.05289664795</v>
      </c>
      <c r="AU22" s="271">
        <f>INDEX('Energy at risk'!R$8:R$733, MATCH($B22, 'Energy at risk'!$C$8:$C$733,0))*$J22*Z22</f>
        <v>220743.35491379286</v>
      </c>
      <c r="AV22" s="271">
        <f>INDEX('Energy at risk'!S$8:S$733, MATCH($B22, 'Energy at risk'!$C$8:$C$733,0))*$J22*AA22</f>
        <v>224013.65693093778</v>
      </c>
      <c r="AW22" s="271">
        <f>INDEX('Energy at risk'!T$8:T$733, MATCH($B22, 'Energy at risk'!$C$8:$C$733,0))*$J22*AB22</f>
        <v>227283.95894808267</v>
      </c>
      <c r="AX22" s="271">
        <f>INDEX('Energy at risk'!U$8:U$733, MATCH($B22, 'Energy at risk'!$C$8:$C$733,0))*$J22*AC22</f>
        <v>230554.26096522759</v>
      </c>
      <c r="AY22" s="271">
        <f>INDEX('Energy at risk'!V$8:V$733, MATCH($B22, 'Energy at risk'!$C$8:$C$733,0))*$J22*AD22</f>
        <v>233824.5629823725</v>
      </c>
      <c r="AZ22" s="271">
        <f>INDEX('Energy at risk'!W$8:W$733, MATCH($B22, 'Energy at risk'!$C$8:$C$733,0))*$J22*AE22</f>
        <v>237094.86499951742</v>
      </c>
      <c r="BA22" s="271">
        <f>INDEX('Energy at risk'!X$8:X$733, MATCH($B22, 'Energy at risk'!$C$8:$C$733,0))*$J22*AF22</f>
        <v>240365.16701666234</v>
      </c>
      <c r="BB22" s="232"/>
      <c r="BC22" s="271">
        <f>INDEX('Energy at risk'!E$8:E$733, MATCH($B22, 'Energy at risk'!$C$8:$C$733,0))*M22*$K22</f>
        <v>36020.004067468959</v>
      </c>
      <c r="BD22" s="271">
        <f>INDEX('Energy at risk'!F$8:F$733, MATCH($B22, 'Energy at risk'!$C$8:$C$733,0))*N22*$K22</f>
        <v>36701.580945885209</v>
      </c>
      <c r="BE22" s="271">
        <f>INDEX('Energy at risk'!G$8:G$733, MATCH($B22, 'Energy at risk'!$C$8:$C$733,0))*O22*$K22</f>
        <v>37638.402486183215</v>
      </c>
      <c r="BF22" s="271">
        <f>INDEX('Energy at risk'!H$8:H$733, MATCH($B22, 'Energy at risk'!$C$8:$C$733,0))*P22*$K22</f>
        <v>38428.448146038892</v>
      </c>
      <c r="BG22" s="271">
        <f>INDEX('Energy at risk'!I$8:I$733, MATCH($B22, 'Energy at risk'!$C$8:$C$733,0))*Q22*$K22</f>
        <v>38880.240211399621</v>
      </c>
      <c r="BH22" s="271">
        <f>INDEX('Energy at risk'!J$8:J$733, MATCH($B22, 'Energy at risk'!$C$8:$C$733,0))*R22*$K22</f>
        <v>39421.347314067738</v>
      </c>
      <c r="BI22" s="271">
        <f>INDEX('Energy at risk'!K$8:K$733, MATCH($B22, 'Energy at risk'!$C$8:$C$733,0))*S22*$K22</f>
        <v>40413.289653697539</v>
      </c>
      <c r="BJ22" s="271">
        <f>INDEX('Energy at risk'!L$8:L$733, MATCH($B22, 'Energy at risk'!$C$8:$C$733,0))*T22*$K22</f>
        <v>41593.174826272712</v>
      </c>
      <c r="BK22" s="271">
        <f>INDEX('Energy at risk'!M$8:M$733, MATCH($B22, 'Energy at risk'!$C$8:$C$733,0))*U22*$K22</f>
        <v>42092.008817704547</v>
      </c>
      <c r="BL22" s="271">
        <f>INDEX('Energy at risk'!N$8:N$733, MATCH($B22, 'Energy at risk'!$C$8:$C$733,0))*V22*$K22</f>
        <v>42765.487651745178</v>
      </c>
      <c r="BM22" s="271">
        <f>INDEX('Energy at risk'!O$8:O$733, MATCH($B22, 'Energy at risk'!$C$8:$C$733,0))*W22*$K22</f>
        <v>43438.966485785801</v>
      </c>
      <c r="BN22" s="271">
        <f>INDEX('Energy at risk'!P$8:P$733, MATCH($B22, 'Energy at risk'!$C$8:$C$733,0))*X22*$K22</f>
        <v>44112.445319826438</v>
      </c>
      <c r="BO22" s="271">
        <f>INDEX('Energy at risk'!Q$8:Q$733, MATCH($B22, 'Energy at risk'!$C$8:$C$733,0))*Y22*$K22</f>
        <v>44785.924153867069</v>
      </c>
      <c r="BP22" s="271">
        <f>INDEX('Energy at risk'!R$8:R$733, MATCH($B22, 'Energy at risk'!$C$8:$C$733,0))*Z22*$K22</f>
        <v>45459.402987907684</v>
      </c>
      <c r="BQ22" s="271">
        <f>INDEX('Energy at risk'!S$8:S$733, MATCH($B22, 'Energy at risk'!$C$8:$C$733,0))*AA22*$K22</f>
        <v>46132.881821948322</v>
      </c>
      <c r="BR22" s="271">
        <f>INDEX('Energy at risk'!T$8:T$733, MATCH($B22, 'Energy at risk'!$C$8:$C$733,0))*AB22*$K22</f>
        <v>46806.360655988952</v>
      </c>
      <c r="BS22" s="271">
        <f>INDEX('Energy at risk'!U$8:U$733, MATCH($B22, 'Energy at risk'!$C$8:$C$733,0))*AC22*$K22</f>
        <v>47479.839490029583</v>
      </c>
      <c r="BT22" s="271">
        <f>INDEX('Energy at risk'!V$8:V$733, MATCH($B22, 'Energy at risk'!$C$8:$C$733,0))*AD22*$K22</f>
        <v>48153.318324070213</v>
      </c>
      <c r="BU22" s="271">
        <f>INDEX('Energy at risk'!W$8:W$733, MATCH($B22, 'Energy at risk'!$C$8:$C$733,0))*AE22*$K22</f>
        <v>48826.797158110836</v>
      </c>
      <c r="BV22" s="271">
        <f>INDEX('Energy at risk'!X$8:X$733, MATCH($B22, 'Energy at risk'!$C$8:$C$733,0))*AF22*$K22</f>
        <v>49500.275992151466</v>
      </c>
      <c r="BW22" s="232"/>
      <c r="BX22" s="272" cm="1">
        <f t="array" ref="BX22">SUMPRODUCT(('Span data'!BA$9:BA$734)*('Span data'!$C$9:$C$734=$B22))</f>
        <v>7.870897469293229E-4</v>
      </c>
      <c r="BY22" s="272" cm="1">
        <f t="array" ref="BY22">SUMPRODUCT(('Span data'!BB$9:BB$734)*('Span data'!$C$9:$C$734=$B22))</f>
        <v>8.0153192522705488E-4</v>
      </c>
      <c r="BZ22" s="272" cm="1">
        <f t="array" ref="BZ22">SUMPRODUCT(('Span data'!BC$9:BC$734)*('Span data'!$C$9:$C$734=$B22))</f>
        <v>8.1597410352478707E-4</v>
      </c>
      <c r="CA22" s="272" cm="1">
        <f t="array" ref="CA22">SUMPRODUCT(('Span data'!BD$9:BD$734)*('Span data'!$C$9:$C$734=$B22))</f>
        <v>8.3041628182251926E-4</v>
      </c>
      <c r="CB22" s="272" cm="1">
        <f t="array" ref="CB22">SUMPRODUCT(('Span data'!BE$9:BE$734)*('Span data'!$C$9:$C$734=$B22))</f>
        <v>8.4485846012025134E-4</v>
      </c>
      <c r="CC22" s="272" cm="1">
        <f t="array" ref="CC22">SUMPRODUCT(('Span data'!BF$9:BF$734)*('Span data'!$C$9:$C$734=$B22))</f>
        <v>8.5930063841798343E-4</v>
      </c>
      <c r="CD22" s="272" cm="1">
        <f t="array" ref="CD22">SUMPRODUCT(('Span data'!BG$9:BG$734)*('Span data'!$C$9:$C$734=$B22))</f>
        <v>8.7374281671571562E-4</v>
      </c>
      <c r="CE22" s="272" cm="1">
        <f t="array" ref="CE22">SUMPRODUCT(('Span data'!BH$9:BH$734)*('Span data'!$C$9:$C$734=$B22))</f>
        <v>8.8818499501344781E-4</v>
      </c>
      <c r="CF22" s="272" cm="1">
        <f t="array" ref="CF22">SUMPRODUCT(('Span data'!BI$9:BI$734)*('Span data'!$C$9:$C$734=$B22))</f>
        <v>9.0262717331117967E-4</v>
      </c>
      <c r="CG22" s="272" cm="1">
        <f t="array" ref="CG22">SUMPRODUCT(('Span data'!BJ$9:BJ$734)*('Span data'!$C$9:$C$734=$B22))</f>
        <v>9.1706935160891197E-4</v>
      </c>
      <c r="CH22" s="272" cm="1">
        <f t="array" ref="CH22">SUMPRODUCT(('Span data'!BK$9:BK$734)*('Span data'!$C$9:$C$734=$B22))</f>
        <v>9.3151152990664416E-4</v>
      </c>
      <c r="CI22" s="272" cm="1">
        <f t="array" ref="CI22">SUMPRODUCT(('Span data'!BL$9:BL$734)*('Span data'!$C$9:$C$734=$B22))</f>
        <v>9.4595370820437625E-4</v>
      </c>
      <c r="CJ22" s="272" cm="1">
        <f t="array" ref="CJ22">SUMPRODUCT(('Span data'!BM$9:BM$734)*('Span data'!$C$9:$C$734=$B22))</f>
        <v>9.6039588650210822E-4</v>
      </c>
      <c r="CK22" s="272" cm="1">
        <f t="array" ref="CK22">SUMPRODUCT(('Span data'!BN$9:BN$734)*('Span data'!$C$9:$C$734=$B22))</f>
        <v>9.7483806479984052E-4</v>
      </c>
      <c r="CL22" s="272" cm="1">
        <f t="array" ref="CL22">SUMPRODUCT(('Span data'!BO$9:BO$734)*('Span data'!$C$9:$C$734=$B22))</f>
        <v>9.892802430975726E-4</v>
      </c>
      <c r="CM22" s="272" cm="1">
        <f t="array" ref="CM22">SUMPRODUCT(('Span data'!BP$9:BP$734)*('Span data'!$C$9:$C$734=$B22))</f>
        <v>1.0037224213953046E-3</v>
      </c>
      <c r="CN22" s="272" cm="1">
        <f t="array" ref="CN22">SUMPRODUCT(('Span data'!BQ$9:BQ$734)*('Span data'!$C$9:$C$734=$B22))</f>
        <v>1.0181645996930368E-3</v>
      </c>
      <c r="CO22" s="272" cm="1">
        <f t="array" ref="CO22">SUMPRODUCT(('Span data'!BR$9:BR$734)*('Span data'!$C$9:$C$734=$B22))</f>
        <v>1.032606777990769E-3</v>
      </c>
      <c r="CP22" s="272" cm="1">
        <f t="array" ref="CP22">SUMPRODUCT(('Span data'!BS$9:BS$734)*('Span data'!$C$9:$C$734=$B22))</f>
        <v>1.0470489562885009E-3</v>
      </c>
      <c r="CQ22" s="272" cm="1">
        <f t="array" ref="CQ22">SUMPRODUCT(('Span data'!BT$9:BT$734)*('Span data'!$C$9:$C$734=$B22))</f>
        <v>1.0614911345862331E-3</v>
      </c>
      <c r="CR22" s="232"/>
      <c r="CS22" s="273">
        <f t="shared" si="8"/>
        <v>210927.19719002768</v>
      </c>
      <c r="CT22" s="273">
        <f t="shared" si="5"/>
        <v>214918.39886641645</v>
      </c>
      <c r="CU22" s="273">
        <f t="shared" si="5"/>
        <v>220404.27113825243</v>
      </c>
      <c r="CV22" s="273">
        <f t="shared" si="5"/>
        <v>225030.64808900841</v>
      </c>
      <c r="CW22" s="273">
        <f t="shared" si="5"/>
        <v>227676.26784089245</v>
      </c>
      <c r="CX22" s="273">
        <f t="shared" si="5"/>
        <v>230844.90170406259</v>
      </c>
      <c r="CY22" s="273">
        <f t="shared" si="5"/>
        <v>236653.55227555588</v>
      </c>
      <c r="CZ22" s="273">
        <f t="shared" si="5"/>
        <v>243562.76504473621</v>
      </c>
      <c r="DA22" s="273">
        <f t="shared" si="5"/>
        <v>246483.85454840004</v>
      </c>
      <c r="DB22" s="273">
        <f t="shared" ref="DB22:DB85" si="10">(AQ22+BL22+CG22)</f>
        <v>250427.63541402773</v>
      </c>
      <c r="DC22" s="273">
        <f t="shared" ref="DC22:DC85" si="11">(AR22+BM22+CH22)</f>
        <v>254371.41627965542</v>
      </c>
      <c r="DD22" s="273">
        <f t="shared" ref="DD22:DD85" si="12">(AS22+BN22+CI22)</f>
        <v>258315.19714528316</v>
      </c>
      <c r="DE22" s="273">
        <f t="shared" ref="DE22:DE85" si="13">(AT22+BO22+CJ22)</f>
        <v>262258.97801091091</v>
      </c>
      <c r="DF22" s="273">
        <f t="shared" ref="DF22:DF85" si="14">(AU22+BP22+CK22)</f>
        <v>266202.7588765386</v>
      </c>
      <c r="DG22" s="273">
        <f t="shared" ref="DG22:DG85" si="15">(AV22+BQ22+CL22)</f>
        <v>270146.53974216635</v>
      </c>
      <c r="DH22" s="273">
        <f t="shared" ref="DH22:DH85" si="16">(AW22+BR22+CM22)</f>
        <v>274090.32060779404</v>
      </c>
      <c r="DI22" s="273">
        <f t="shared" ref="DI22:DI85" si="17">(AX22+BS22+CN22)</f>
        <v>278034.10147342179</v>
      </c>
      <c r="DJ22" s="273">
        <f t="shared" ref="DJ22:DJ85" si="18">(AY22+BT22+CO22)</f>
        <v>281977.88233904948</v>
      </c>
      <c r="DK22" s="273">
        <f t="shared" ref="DK22:DK85" si="19">(AZ22+BU22+CP22)</f>
        <v>285921.66320467723</v>
      </c>
      <c r="DL22" s="273">
        <f t="shared" ref="DL22:DL85" si="20">(BA22+BV22+CQ22)</f>
        <v>289865.44407030492</v>
      </c>
      <c r="DM22" s="233"/>
      <c r="DN22" s="274" cm="1">
        <f t="array" ref="DN22">SUMPRODUCT(($CS22:$DL22)*(Misc_calcs!$G$29:$Z$29))</f>
        <v>3566759.1277397727</v>
      </c>
      <c r="DO22" s="232"/>
      <c r="DP22" s="274" cm="1">
        <f t="array" ref="DP22">SUMPRODUCT((G22:H22)*(Assumptions!$G$38:$H$38))</f>
        <v>75464.030728122802</v>
      </c>
      <c r="DQ22" s="274" cm="1">
        <f t="array" ref="DQ22">SUMPRODUCT((PMT(real_disc,Assumptions!$G$40,DP22)*(Misc_calcs!$G$29:$Z$29)))</f>
        <v>-43742.018185260087</v>
      </c>
      <c r="DR22" s="232"/>
      <c r="DS22" s="274">
        <f t="shared" si="6"/>
        <v>3523017.1095545124</v>
      </c>
      <c r="DT22" s="274" t="b">
        <f t="shared" si="9"/>
        <v>1</v>
      </c>
      <c r="DU22" s="232"/>
      <c r="DV22" s="232"/>
      <c r="DW22" s="232"/>
      <c r="DX22" s="232"/>
      <c r="DY22" s="232"/>
      <c r="DZ22" s="232"/>
      <c r="EA22" s="232"/>
      <c r="EB22" s="232"/>
      <c r="EC22" s="232"/>
      <c r="ED22" s="232"/>
      <c r="EE22" s="232"/>
      <c r="EF22" s="232"/>
      <c r="EG22" s="232"/>
      <c r="EH22" s="232"/>
      <c r="EI22" s="232"/>
      <c r="EJ22" s="232"/>
      <c r="EK22" s="232"/>
      <c r="EL22" s="232"/>
      <c r="EM22" s="232"/>
      <c r="EN22" s="232"/>
    </row>
    <row r="23" spans="1:144" x14ac:dyDescent="0.2">
      <c r="A23" s="232"/>
      <c r="B23" s="266" t="str">
        <v>CDN004</v>
      </c>
      <c r="C23" s="266" t="str">
        <f>INDEX('Span data'!$D$9:$D$734, MATCH($B23, 'Span data'!$C$9:$C$734,0))</f>
        <v>CDN</v>
      </c>
      <c r="D23" s="266" cm="1">
        <f t="array" ref="D23">IF(ISBLANK(B23),0, SUMPRODUCT(('Energy at risk'!$C$8:$C$733=$B23)*1))</f>
        <v>3</v>
      </c>
      <c r="E23" s="267" t="b">
        <f t="shared" si="4"/>
        <v>0</v>
      </c>
      <c r="F23" s="266">
        <f t="shared" si="7"/>
        <v>3</v>
      </c>
      <c r="G23" s="268">
        <v>6</v>
      </c>
      <c r="H23" s="268">
        <v>0</v>
      </c>
      <c r="I23" s="232"/>
      <c r="J23" s="269">
        <f>INDEX(VCR_data!$D$8:$D$86, MATCH($C23, VCR_data!$B$8:$B$86,0))</f>
        <v>45429.258372142976</v>
      </c>
      <c r="K23" s="269">
        <f>INDEX(VCR_data!$F$8:$F$86, MATCH($C23, VCR_data!$B$8:$B$86,0))</f>
        <v>10860.149625021599</v>
      </c>
      <c r="L23" s="232"/>
      <c r="M23" s="270" cm="1">
        <f t="array" ref="M23">SUMPRODUCT(('Span data'!$C$9:$C$734=$B23)*('Span data'!AF$9:AF$734))/SUMPRODUCT(('Span data'!$C$9:$C$734=$B23)*1)</f>
        <v>9.5976693510851138E-3</v>
      </c>
      <c r="N23" s="270" cm="1">
        <f t="array" ref="N23">SUMPRODUCT(('Span data'!$C$9:$C$734=$B23)*('Span data'!AG$9:AG$734))/SUMPRODUCT(('Span data'!$C$9:$C$734=$B23)*1)</f>
        <v>9.7359803162922424E-3</v>
      </c>
      <c r="O23" s="270" cm="1">
        <f t="array" ref="O23">SUMPRODUCT(('Span data'!$C$9:$C$734=$B23)*('Span data'!AH$9:AH$734))/SUMPRODUCT(('Span data'!$C$9:$C$734=$B23)*1)</f>
        <v>9.874291281499371E-3</v>
      </c>
      <c r="P23" s="270" cm="1">
        <f t="array" ref="P23">SUMPRODUCT(('Span data'!$C$9:$C$734=$B23)*('Span data'!AI$9:AI$734))/SUMPRODUCT(('Span data'!$C$9:$C$734=$B23)*1)</f>
        <v>1.00126022467065E-2</v>
      </c>
      <c r="Q23" s="270" cm="1">
        <f t="array" ref="Q23">SUMPRODUCT(('Span data'!$C$9:$C$734=$B23)*('Span data'!AJ$9:AJ$734))/SUMPRODUCT(('Span data'!$C$9:$C$734=$B23)*1)</f>
        <v>1.0150913211913628E-2</v>
      </c>
      <c r="R23" s="270" cm="1">
        <f t="array" ref="R23">SUMPRODUCT(('Span data'!$C$9:$C$734=$B23)*('Span data'!AK$9:AK$734))/SUMPRODUCT(('Span data'!$C$9:$C$734=$B23)*1)</f>
        <v>1.0289224177120757E-2</v>
      </c>
      <c r="S23" s="270" cm="1">
        <f t="array" ref="S23">SUMPRODUCT(('Span data'!$C$9:$C$734=$B23)*('Span data'!AL$9:AL$734))/SUMPRODUCT(('Span data'!$C$9:$C$734=$B23)*1)</f>
        <v>1.0427535142327887E-2</v>
      </c>
      <c r="T23" s="270" cm="1">
        <f t="array" ref="T23">SUMPRODUCT(('Span data'!$C$9:$C$734=$B23)*('Span data'!AM$9:AM$734))/SUMPRODUCT(('Span data'!$C$9:$C$734=$B23)*1)</f>
        <v>1.0565846107535014E-2</v>
      </c>
      <c r="U23" s="270" cm="1">
        <f t="array" ref="U23">SUMPRODUCT(('Span data'!$C$9:$C$734=$B23)*('Span data'!AN$9:AN$734))/SUMPRODUCT(('Span data'!$C$9:$C$734=$B23)*1)</f>
        <v>1.0704157072742143E-2</v>
      </c>
      <c r="V23" s="270" cm="1">
        <f t="array" ref="V23">SUMPRODUCT(('Span data'!$C$9:$C$734=$B23)*('Span data'!AO$9:AO$734))/SUMPRODUCT(('Span data'!$C$9:$C$734=$B23)*1)</f>
        <v>1.0842468037949271E-2</v>
      </c>
      <c r="W23" s="270" cm="1">
        <f t="array" ref="W23">SUMPRODUCT(('Span data'!$C$9:$C$734=$B23)*('Span data'!AP$9:AP$734))/SUMPRODUCT(('Span data'!$C$9:$C$734=$B23)*1)</f>
        <v>1.0980779003156402E-2</v>
      </c>
      <c r="X23" s="270" cm="1">
        <f t="array" ref="X23">SUMPRODUCT(('Span data'!$C$9:$C$734=$B23)*('Span data'!AQ$9:AQ$734))/SUMPRODUCT(('Span data'!$C$9:$C$734=$B23)*1)</f>
        <v>1.1119089968363529E-2</v>
      </c>
      <c r="Y23" s="270" cm="1">
        <f t="array" ref="Y23">SUMPRODUCT(('Span data'!$C$9:$C$734=$B23)*('Span data'!AR$9:AR$734))/SUMPRODUCT(('Span data'!$C$9:$C$734=$B23)*1)</f>
        <v>1.1257400933570657E-2</v>
      </c>
      <c r="Z23" s="270" cm="1">
        <f t="array" ref="Z23">SUMPRODUCT(('Span data'!$C$9:$C$734=$B23)*('Span data'!AS$9:AS$734))/SUMPRODUCT(('Span data'!$C$9:$C$734=$B23)*1)</f>
        <v>1.1395711898777786E-2</v>
      </c>
      <c r="AA23" s="270" cm="1">
        <f t="array" ref="AA23">SUMPRODUCT(('Span data'!$C$9:$C$734=$B23)*('Span data'!AT$9:AT$734))/SUMPRODUCT(('Span data'!$C$9:$C$734=$B23)*1)</f>
        <v>1.1534022863984916E-2</v>
      </c>
      <c r="AB23" s="270" cm="1">
        <f t="array" ref="AB23">SUMPRODUCT(('Span data'!$C$9:$C$734=$B23)*('Span data'!AU$9:AU$734))/SUMPRODUCT(('Span data'!$C$9:$C$734=$B23)*1)</f>
        <v>1.1672333829192043E-2</v>
      </c>
      <c r="AC23" s="270" cm="1">
        <f t="array" ref="AC23">SUMPRODUCT(('Span data'!$C$9:$C$734=$B23)*('Span data'!AV$9:AV$734))/SUMPRODUCT(('Span data'!$C$9:$C$734=$B23)*1)</f>
        <v>1.1810644794399172E-2</v>
      </c>
      <c r="AD23" s="270" cm="1">
        <f t="array" ref="AD23">SUMPRODUCT(('Span data'!$C$9:$C$734=$B23)*('Span data'!AW$9:AW$734))/SUMPRODUCT(('Span data'!$C$9:$C$734=$B23)*1)</f>
        <v>1.19489557596063E-2</v>
      </c>
      <c r="AE23" s="270" cm="1">
        <f t="array" ref="AE23">SUMPRODUCT(('Span data'!$C$9:$C$734=$B23)*('Span data'!AX$9:AX$734))/SUMPRODUCT(('Span data'!$C$9:$C$734=$B23)*1)</f>
        <v>1.2087266724813431E-2</v>
      </c>
      <c r="AF23" s="270" cm="1">
        <f t="array" ref="AF23">SUMPRODUCT(('Span data'!$C$9:$C$734=$B23)*('Span data'!AY$9:AY$734))/SUMPRODUCT(('Span data'!$C$9:$C$734=$B23)*1)</f>
        <v>1.2225577690020558E-2</v>
      </c>
      <c r="AG23" s="232"/>
      <c r="AH23" s="271">
        <f>INDEX('Energy at risk'!E$8:E$733, MATCH($B23, 'Energy at risk'!$C$8:$C$733,0))*$J23*M23</f>
        <v>5965.9115020506661</v>
      </c>
      <c r="AI23" s="271">
        <f>INDEX('Energy at risk'!F$8:F$733, MATCH($B23, 'Energy at risk'!$C$8:$C$733,0))*$J23*N23</f>
        <v>6007.0568191546527</v>
      </c>
      <c r="AJ23" s="271">
        <f>INDEX('Energy at risk'!G$8:G$733, MATCH($B23, 'Energy at risk'!$C$8:$C$733,0))*$J23*O23</f>
        <v>6137.8597007236385</v>
      </c>
      <c r="AK23" s="271">
        <f>INDEX('Energy at risk'!H$8:H$733, MATCH($B23, 'Energy at risk'!$C$8:$C$733,0))*$J23*P23</f>
        <v>6316.0387452462001</v>
      </c>
      <c r="AL23" s="271">
        <f>INDEX('Energy at risk'!I$8:I$733, MATCH($B23, 'Energy at risk'!$C$8:$C$733,0))*$J23*Q23</f>
        <v>6356.5472171699157</v>
      </c>
      <c r="AM23" s="271">
        <f>INDEX('Energy at risk'!J$8:J$733, MATCH($B23, 'Energy at risk'!$C$8:$C$733,0))*$J23*R23</f>
        <v>6443.1581616866724</v>
      </c>
      <c r="AN23" s="271">
        <f>INDEX('Energy at risk'!K$8:K$733, MATCH($B23, 'Energy at risk'!$C$8:$C$733,0))*$J23*S23</f>
        <v>6577.7821143372812</v>
      </c>
      <c r="AO23" s="271">
        <f>INDEX('Energy at risk'!L$8:L$733, MATCH($B23, 'Energy at risk'!$C$8:$C$733,0))*$J23*T23</f>
        <v>6762.3296106625421</v>
      </c>
      <c r="AP23" s="271">
        <f>INDEX('Energy at risk'!M$8:M$733, MATCH($B23, 'Energy at risk'!$C$8:$C$733,0))*$J23*U23</f>
        <v>6850.8510907201089</v>
      </c>
      <c r="AQ23" s="271">
        <f>INDEX('Energy at risk'!N$8:N$733, MATCH($B23, 'Energy at risk'!$C$8:$C$733,0))*$J23*V23</f>
        <v>6939.3725707776757</v>
      </c>
      <c r="AR23" s="271">
        <f>INDEX('Energy at risk'!O$8:O$733, MATCH($B23, 'Energy at risk'!$C$8:$C$733,0))*$J23*W23</f>
        <v>7027.8940508352443</v>
      </c>
      <c r="AS23" s="271">
        <f>INDEX('Energy at risk'!P$8:P$733, MATCH($B23, 'Energy at risk'!$C$8:$C$733,0))*$J23*X23</f>
        <v>7116.4155308928102</v>
      </c>
      <c r="AT23" s="271">
        <f>INDEX('Energy at risk'!Q$8:Q$733, MATCH($B23, 'Energy at risk'!$C$8:$C$733,0))*$J23*Y23</f>
        <v>7204.937010950377</v>
      </c>
      <c r="AU23" s="271">
        <f>INDEX('Energy at risk'!R$8:R$733, MATCH($B23, 'Energy at risk'!$C$8:$C$733,0))*$J23*Z23</f>
        <v>7293.4584910079438</v>
      </c>
      <c r="AV23" s="271">
        <f>INDEX('Energy at risk'!S$8:S$733, MATCH($B23, 'Energy at risk'!$C$8:$C$733,0))*$J23*AA23</f>
        <v>7381.9799710655116</v>
      </c>
      <c r="AW23" s="271">
        <f>INDEX('Energy at risk'!T$8:T$733, MATCH($B23, 'Energy at risk'!$C$8:$C$733,0))*$J23*AB23</f>
        <v>7470.5014511230775</v>
      </c>
      <c r="AX23" s="271">
        <f>INDEX('Energy at risk'!U$8:U$733, MATCH($B23, 'Energy at risk'!$C$8:$C$733,0))*$J23*AC23</f>
        <v>7559.0229311806452</v>
      </c>
      <c r="AY23" s="271">
        <f>INDEX('Energy at risk'!V$8:V$733, MATCH($B23, 'Energy at risk'!$C$8:$C$733,0))*$J23*AD23</f>
        <v>7647.544411238212</v>
      </c>
      <c r="AZ23" s="271">
        <f>INDEX('Energy at risk'!W$8:W$733, MATCH($B23, 'Energy at risk'!$C$8:$C$733,0))*$J23*AE23</f>
        <v>7736.0658912957797</v>
      </c>
      <c r="BA23" s="271">
        <f>INDEX('Energy at risk'!X$8:X$733, MATCH($B23, 'Energy at risk'!$C$8:$C$733,0))*$J23*AF23</f>
        <v>7824.5873713533456</v>
      </c>
      <c r="BB23" s="232"/>
      <c r="BC23" s="271">
        <f>INDEX('Energy at risk'!E$8:E$733, MATCH($B23, 'Energy at risk'!$C$8:$C$733,0))*M23*$K23</f>
        <v>1426.1886256465275</v>
      </c>
      <c r="BD23" s="271">
        <f>INDEX('Energy at risk'!F$8:F$733, MATCH($B23, 'Energy at risk'!$C$8:$C$733,0))*N23*$K23</f>
        <v>1436.024672197361</v>
      </c>
      <c r="BE23" s="271">
        <f>INDEX('Energy at risk'!G$8:G$733, MATCH($B23, 'Energy at risk'!$C$8:$C$733,0))*O23*$K23</f>
        <v>1467.293922810843</v>
      </c>
      <c r="BF23" s="271">
        <f>INDEX('Energy at risk'!H$8:H$733, MATCH($B23, 'Energy at risk'!$C$8:$C$733,0))*P23*$K23</f>
        <v>1509.8887428210455</v>
      </c>
      <c r="BG23" s="271">
        <f>INDEX('Energy at risk'!I$8:I$733, MATCH($B23, 'Energy at risk'!$C$8:$C$733,0))*Q23*$K23</f>
        <v>1519.5725475305301</v>
      </c>
      <c r="BH23" s="271">
        <f>INDEX('Energy at risk'!J$8:J$733, MATCH($B23, 'Energy at risk'!$C$8:$C$733,0))*R23*$K23</f>
        <v>1540.2774379540369</v>
      </c>
      <c r="BI23" s="271">
        <f>INDEX('Energy at risk'!K$8:K$733, MATCH($B23, 'Energy at risk'!$C$8:$C$733,0))*S23*$K23</f>
        <v>1572.4601396156152</v>
      </c>
      <c r="BJ23" s="271">
        <f>INDEX('Energy at risk'!L$8:L$733, MATCH($B23, 'Energy at risk'!$C$8:$C$733,0))*T23*$K23</f>
        <v>1616.5773780393101</v>
      </c>
      <c r="BK23" s="271">
        <f>INDEX('Energy at risk'!M$8:M$733, MATCH($B23, 'Energy at risk'!$C$8:$C$733,0))*U23*$K23</f>
        <v>1637.7389939868651</v>
      </c>
      <c r="BL23" s="271">
        <f>INDEX('Energy at risk'!N$8:N$733, MATCH($B23, 'Energy at risk'!$C$8:$C$733,0))*V23*$K23</f>
        <v>1658.9006099344203</v>
      </c>
      <c r="BM23" s="271">
        <f>INDEX('Energy at risk'!O$8:O$733, MATCH($B23, 'Energy at risk'!$C$8:$C$733,0))*W23*$K23</f>
        <v>1680.0622258819758</v>
      </c>
      <c r="BN23" s="271">
        <f>INDEX('Energy at risk'!P$8:P$733, MATCH($B23, 'Energy at risk'!$C$8:$C$733,0))*X23*$K23</f>
        <v>1701.2238418295303</v>
      </c>
      <c r="BO23" s="271">
        <f>INDEX('Energy at risk'!Q$8:Q$733, MATCH($B23, 'Energy at risk'!$C$8:$C$733,0))*Y23*$K23</f>
        <v>1722.3854577770855</v>
      </c>
      <c r="BP23" s="271">
        <f>INDEX('Energy at risk'!R$8:R$733, MATCH($B23, 'Energy at risk'!$C$8:$C$733,0))*Z23*$K23</f>
        <v>1743.5470737246408</v>
      </c>
      <c r="BQ23" s="271">
        <f>INDEX('Energy at risk'!S$8:S$733, MATCH($B23, 'Energy at risk'!$C$8:$C$733,0))*AA23*$K23</f>
        <v>1764.708689672196</v>
      </c>
      <c r="BR23" s="271">
        <f>INDEX('Energy at risk'!T$8:T$733, MATCH($B23, 'Energy at risk'!$C$8:$C$733,0))*AB23*$K23</f>
        <v>1785.870305619751</v>
      </c>
      <c r="BS23" s="271">
        <f>INDEX('Energy at risk'!U$8:U$733, MATCH($B23, 'Energy at risk'!$C$8:$C$733,0))*AC23*$K23</f>
        <v>1807.0319215673062</v>
      </c>
      <c r="BT23" s="271">
        <f>INDEX('Energy at risk'!V$8:V$733, MATCH($B23, 'Energy at risk'!$C$8:$C$733,0))*AD23*$K23</f>
        <v>1828.1935375148614</v>
      </c>
      <c r="BU23" s="271">
        <f>INDEX('Energy at risk'!W$8:W$733, MATCH($B23, 'Energy at risk'!$C$8:$C$733,0))*AE23*$K23</f>
        <v>1849.3551534624166</v>
      </c>
      <c r="BV23" s="271">
        <f>INDEX('Energy at risk'!X$8:X$733, MATCH($B23, 'Energy at risk'!$C$8:$C$733,0))*AF23*$K23</f>
        <v>1870.5167694099714</v>
      </c>
      <c r="BW23" s="232"/>
      <c r="BX23" s="272" cm="1">
        <f t="array" ref="BX23">SUMPRODUCT(('Span data'!BA$9:BA$734)*('Span data'!$C$9:$C$734=$B23))</f>
        <v>1.1660565593782895E-3</v>
      </c>
      <c r="BY23" s="272" cm="1">
        <f t="array" ref="BY23">SUMPRODUCT(('Span data'!BB$9:BB$734)*('Span data'!$C$9:$C$734=$B23))</f>
        <v>1.1828604731529894E-3</v>
      </c>
      <c r="BZ23" s="272" cm="1">
        <f t="array" ref="BZ23">SUMPRODUCT(('Span data'!BC$9:BC$734)*('Span data'!$C$9:$C$734=$B23))</f>
        <v>1.1996643869276893E-3</v>
      </c>
      <c r="CA23" s="272" cm="1">
        <f t="array" ref="CA23">SUMPRODUCT(('Span data'!BD$9:BD$734)*('Span data'!$C$9:$C$734=$B23))</f>
        <v>1.2164683007023893E-3</v>
      </c>
      <c r="CB23" s="272" cm="1">
        <f t="array" ref="CB23">SUMPRODUCT(('Span data'!BE$9:BE$734)*('Span data'!$C$9:$C$734=$B23))</f>
        <v>1.2332722144770894E-3</v>
      </c>
      <c r="CC23" s="272" cm="1">
        <f t="array" ref="CC23">SUMPRODUCT(('Span data'!BF$9:BF$734)*('Span data'!$C$9:$C$734=$B23))</f>
        <v>1.2500761282517893E-3</v>
      </c>
      <c r="CD23" s="272" cm="1">
        <f t="array" ref="CD23">SUMPRODUCT(('Span data'!BG$9:BG$734)*('Span data'!$C$9:$C$734=$B23))</f>
        <v>1.2668800420264892E-3</v>
      </c>
      <c r="CE23" s="272" cm="1">
        <f t="array" ref="CE23">SUMPRODUCT(('Span data'!BH$9:BH$734)*('Span data'!$C$9:$C$734=$B23))</f>
        <v>1.2836839558011892E-3</v>
      </c>
      <c r="CF23" s="272" cm="1">
        <f t="array" ref="CF23">SUMPRODUCT(('Span data'!BI$9:BI$734)*('Span data'!$C$9:$C$734=$B23))</f>
        <v>1.3004878695758891E-3</v>
      </c>
      <c r="CG23" s="272" cm="1">
        <f t="array" ref="CG23">SUMPRODUCT(('Span data'!BJ$9:BJ$734)*('Span data'!$C$9:$C$734=$B23))</f>
        <v>1.3172917833505892E-3</v>
      </c>
      <c r="CH23" s="272" cm="1">
        <f t="array" ref="CH23">SUMPRODUCT(('Span data'!BK$9:BK$734)*('Span data'!$C$9:$C$734=$B23))</f>
        <v>1.3340956971252891E-3</v>
      </c>
      <c r="CI23" s="272" cm="1">
        <f t="array" ref="CI23">SUMPRODUCT(('Span data'!BL$9:BL$734)*('Span data'!$C$9:$C$734=$B23))</f>
        <v>1.350899610899989E-3</v>
      </c>
      <c r="CJ23" s="272" cm="1">
        <f t="array" ref="CJ23">SUMPRODUCT(('Span data'!BM$9:BM$734)*('Span data'!$C$9:$C$734=$B23))</f>
        <v>1.367703524674689E-3</v>
      </c>
      <c r="CK23" s="272" cm="1">
        <f t="array" ref="CK23">SUMPRODUCT(('Span data'!BN$9:BN$734)*('Span data'!$C$9:$C$734=$B23))</f>
        <v>1.3845074384493889E-3</v>
      </c>
      <c r="CL23" s="272" cm="1">
        <f t="array" ref="CL23">SUMPRODUCT(('Span data'!BO$9:BO$734)*('Span data'!$C$9:$C$734=$B23))</f>
        <v>1.4013113522240888E-3</v>
      </c>
      <c r="CM23" s="272" cm="1">
        <f t="array" ref="CM23">SUMPRODUCT(('Span data'!BP$9:BP$734)*('Span data'!$C$9:$C$734=$B23))</f>
        <v>1.4181152659987889E-3</v>
      </c>
      <c r="CN23" s="272" cm="1">
        <f t="array" ref="CN23">SUMPRODUCT(('Span data'!BQ$9:BQ$734)*('Span data'!$C$9:$C$734=$B23))</f>
        <v>1.4349191797734886E-3</v>
      </c>
      <c r="CO23" s="272" cm="1">
        <f t="array" ref="CO23">SUMPRODUCT(('Span data'!BR$9:BR$734)*('Span data'!$C$9:$C$734=$B23))</f>
        <v>1.4517230935481885E-3</v>
      </c>
      <c r="CP23" s="272" cm="1">
        <f t="array" ref="CP23">SUMPRODUCT(('Span data'!BS$9:BS$734)*('Span data'!$C$9:$C$734=$B23))</f>
        <v>1.4685270073228887E-3</v>
      </c>
      <c r="CQ23" s="272" cm="1">
        <f t="array" ref="CQ23">SUMPRODUCT(('Span data'!BT$9:BT$734)*('Span data'!$C$9:$C$734=$B23))</f>
        <v>1.4853309210975888E-3</v>
      </c>
      <c r="CR23" s="232"/>
      <c r="CS23" s="273">
        <f t="shared" si="8"/>
        <v>7392.1012937537535</v>
      </c>
      <c r="CT23" s="273">
        <f t="shared" ref="CT23:CT86" si="21">(AI23+BD23+BY23)</f>
        <v>7443.0826742124864</v>
      </c>
      <c r="CU23" s="273">
        <f t="shared" ref="CU23:CU86" si="22">(AJ23+BE23+BZ23)</f>
        <v>7605.1548231988681</v>
      </c>
      <c r="CV23" s="273">
        <f t="shared" ref="CV23:CV86" si="23">(AK23+BF23+CA23)</f>
        <v>7825.9287045355459</v>
      </c>
      <c r="CW23" s="273">
        <f t="shared" ref="CW23:CW86" si="24">(AL23+BG23+CB23)</f>
        <v>7876.12099797266</v>
      </c>
      <c r="CX23" s="273">
        <f t="shared" ref="CX23:CX86" si="25">(AM23+BH23+CC23)</f>
        <v>7983.436849716838</v>
      </c>
      <c r="CY23" s="273">
        <f t="shared" ref="CY23:CY86" si="26">(AN23+BI23+CD23)</f>
        <v>8150.243520832938</v>
      </c>
      <c r="CZ23" s="273">
        <f t="shared" ref="CZ23:CZ86" si="27">(AO23+BJ23+CE23)</f>
        <v>8378.9082723858082</v>
      </c>
      <c r="DA23" s="273">
        <f t="shared" ref="DA23:DA86" si="28">(AP23+BK23+CF23)</f>
        <v>8488.5913851948426</v>
      </c>
      <c r="DB23" s="273">
        <f t="shared" si="10"/>
        <v>8598.2744980038788</v>
      </c>
      <c r="DC23" s="273">
        <f t="shared" si="11"/>
        <v>8707.9576108129186</v>
      </c>
      <c r="DD23" s="273">
        <f t="shared" si="12"/>
        <v>8817.6407236219511</v>
      </c>
      <c r="DE23" s="273">
        <f t="shared" si="13"/>
        <v>8927.3238364309873</v>
      </c>
      <c r="DF23" s="273">
        <f t="shared" si="14"/>
        <v>9037.0069492400235</v>
      </c>
      <c r="DG23" s="273">
        <f t="shared" si="15"/>
        <v>9146.6900620490596</v>
      </c>
      <c r="DH23" s="273">
        <f t="shared" si="16"/>
        <v>9256.373174858094</v>
      </c>
      <c r="DI23" s="273">
        <f t="shared" si="17"/>
        <v>9366.056287667132</v>
      </c>
      <c r="DJ23" s="273">
        <f t="shared" si="18"/>
        <v>9475.7394004761682</v>
      </c>
      <c r="DK23" s="273">
        <f t="shared" si="19"/>
        <v>9585.4225132852043</v>
      </c>
      <c r="DL23" s="273">
        <f t="shared" si="20"/>
        <v>9695.1056260942369</v>
      </c>
      <c r="DM23" s="233"/>
      <c r="DN23" s="274" cm="1">
        <f t="array" ref="DN23">SUMPRODUCT(($CS23:$DL23)*(Misc_calcs!$G$29:$Z$29))</f>
        <v>122138.584272457</v>
      </c>
      <c r="DO23" s="232"/>
      <c r="DP23" s="274" cm="1">
        <f t="array" ref="DP23">SUMPRODUCT((G23:H23)*(Assumptions!$G$38:$H$38))</f>
        <v>113196.0460921842</v>
      </c>
      <c r="DQ23" s="274" cm="1">
        <f t="array" ref="DQ23">SUMPRODUCT((PMT(real_disc,Assumptions!$G$40,DP23)*(Misc_calcs!$G$29:$Z$29)))</f>
        <v>-65613.027277890127</v>
      </c>
      <c r="DR23" s="232"/>
      <c r="DS23" s="274">
        <f t="shared" si="6"/>
        <v>56525.556994566869</v>
      </c>
      <c r="DT23" s="274" t="b">
        <f t="shared" si="9"/>
        <v>1</v>
      </c>
      <c r="DU23" s="232"/>
      <c r="DV23" s="232"/>
      <c r="DW23" s="232"/>
      <c r="DX23" s="232"/>
      <c r="DY23" s="232"/>
      <c r="DZ23" s="232"/>
      <c r="EA23" s="232"/>
      <c r="EB23" s="232"/>
      <c r="EC23" s="232"/>
      <c r="ED23" s="232"/>
      <c r="EE23" s="232"/>
      <c r="EF23" s="232"/>
      <c r="EG23" s="232"/>
      <c r="EH23" s="232"/>
      <c r="EI23" s="232"/>
      <c r="EJ23" s="232"/>
      <c r="EK23" s="232"/>
      <c r="EL23" s="232"/>
      <c r="EM23" s="232"/>
      <c r="EN23" s="232"/>
    </row>
    <row r="24" spans="1:144" x14ac:dyDescent="0.2">
      <c r="A24" s="232"/>
      <c r="B24" s="266" t="str">
        <v>CHA005</v>
      </c>
      <c r="C24" s="266" t="str">
        <f>INDEX('Span data'!$D$9:$D$734, MATCH($B24, 'Span data'!$C$9:$C$734,0))</f>
        <v>CHA</v>
      </c>
      <c r="D24" s="266" cm="1">
        <f t="array" ref="D24">IF(ISBLANK(B24),0, SUMPRODUCT(('Energy at risk'!$C$8:$C$733=$B24)*1))</f>
        <v>1</v>
      </c>
      <c r="E24" s="267" t="b">
        <f t="shared" si="4"/>
        <v>0</v>
      </c>
      <c r="F24" s="266">
        <f t="shared" si="7"/>
        <v>1</v>
      </c>
      <c r="G24" s="268">
        <v>2</v>
      </c>
      <c r="H24" s="268">
        <v>0</v>
      </c>
      <c r="I24" s="232"/>
      <c r="J24" s="269">
        <f>INDEX(VCR_data!$D$8:$D$86, MATCH($C24, VCR_data!$B$8:$B$86,0))</f>
        <v>48008.750708019099</v>
      </c>
      <c r="K24" s="269">
        <f>INDEX(VCR_data!$F$8:$F$86, MATCH($C24, VCR_data!$B$8:$B$86,0))</f>
        <v>11465.909717154573</v>
      </c>
      <c r="L24" s="232"/>
      <c r="M24" s="270" cm="1">
        <f t="array" ref="M24">SUMPRODUCT(('Span data'!$C$9:$C$734=$B24)*('Span data'!AF$9:AF$734))/SUMPRODUCT(('Span data'!$C$9:$C$734=$B24)*1)</f>
        <v>9.7379570724151401E-3</v>
      </c>
      <c r="N24" s="270" cm="1">
        <f t="array" ref="N24">SUMPRODUCT(('Span data'!$C$9:$C$734=$B24)*('Span data'!AG$9:AG$734))/SUMPRODUCT(('Span data'!$C$9:$C$734=$B24)*1)</f>
        <v>9.9230306113989447E-3</v>
      </c>
      <c r="O24" s="270" cm="1">
        <f t="array" ref="O24">SUMPRODUCT(('Span data'!$C$9:$C$734=$B24)*('Span data'!AH$9:AH$734))/SUMPRODUCT(('Span data'!$C$9:$C$734=$B24)*1)</f>
        <v>1.0108104150382749E-2</v>
      </c>
      <c r="P24" s="270" cm="1">
        <f t="array" ref="P24">SUMPRODUCT(('Span data'!$C$9:$C$734=$B24)*('Span data'!AI$9:AI$734))/SUMPRODUCT(('Span data'!$C$9:$C$734=$B24)*1)</f>
        <v>1.0293177689366554E-2</v>
      </c>
      <c r="Q24" s="270" cm="1">
        <f t="array" ref="Q24">SUMPRODUCT(('Span data'!$C$9:$C$734=$B24)*('Span data'!AJ$9:AJ$734))/SUMPRODUCT(('Span data'!$C$9:$C$734=$B24)*1)</f>
        <v>1.0478251228350359E-2</v>
      </c>
      <c r="R24" s="270" cm="1">
        <f t="array" ref="R24">SUMPRODUCT(('Span data'!$C$9:$C$734=$B24)*('Span data'!AK$9:AK$734))/SUMPRODUCT(('Span data'!$C$9:$C$734=$B24)*1)</f>
        <v>1.0663324767334163E-2</v>
      </c>
      <c r="S24" s="270" cm="1">
        <f t="array" ref="S24">SUMPRODUCT(('Span data'!$C$9:$C$734=$B24)*('Span data'!AL$9:AL$734))/SUMPRODUCT(('Span data'!$C$9:$C$734=$B24)*1)</f>
        <v>1.0848398306317968E-2</v>
      </c>
      <c r="T24" s="270" cm="1">
        <f t="array" ref="T24">SUMPRODUCT(('Span data'!$C$9:$C$734=$B24)*('Span data'!AM$9:AM$734))/SUMPRODUCT(('Span data'!$C$9:$C$734=$B24)*1)</f>
        <v>1.1033471845301773E-2</v>
      </c>
      <c r="U24" s="270" cm="1">
        <f t="array" ref="U24">SUMPRODUCT(('Span data'!$C$9:$C$734=$B24)*('Span data'!AN$9:AN$734))/SUMPRODUCT(('Span data'!$C$9:$C$734=$B24)*1)</f>
        <v>1.1218545384285577E-2</v>
      </c>
      <c r="V24" s="270" cm="1">
        <f t="array" ref="V24">SUMPRODUCT(('Span data'!$C$9:$C$734=$B24)*('Span data'!AO$9:AO$734))/SUMPRODUCT(('Span data'!$C$9:$C$734=$B24)*1)</f>
        <v>1.1403618923269382E-2</v>
      </c>
      <c r="W24" s="270" cm="1">
        <f t="array" ref="W24">SUMPRODUCT(('Span data'!$C$9:$C$734=$B24)*('Span data'!AP$9:AP$734))/SUMPRODUCT(('Span data'!$C$9:$C$734=$B24)*1)</f>
        <v>1.1588692462253187E-2</v>
      </c>
      <c r="X24" s="270" cm="1">
        <f t="array" ref="X24">SUMPRODUCT(('Span data'!$C$9:$C$734=$B24)*('Span data'!AQ$9:AQ$734))/SUMPRODUCT(('Span data'!$C$9:$C$734=$B24)*1)</f>
        <v>1.1773766001236991E-2</v>
      </c>
      <c r="Y24" s="270" cm="1">
        <f t="array" ref="Y24">SUMPRODUCT(('Span data'!$C$9:$C$734=$B24)*('Span data'!AR$9:AR$734))/SUMPRODUCT(('Span data'!$C$9:$C$734=$B24)*1)</f>
        <v>1.1958839540220796E-2</v>
      </c>
      <c r="Z24" s="270" cm="1">
        <f t="array" ref="Z24">SUMPRODUCT(('Span data'!$C$9:$C$734=$B24)*('Span data'!AS$9:AS$734))/SUMPRODUCT(('Span data'!$C$9:$C$734=$B24)*1)</f>
        <v>1.21439130792046E-2</v>
      </c>
      <c r="AA24" s="270" cm="1">
        <f t="array" ref="AA24">SUMPRODUCT(('Span data'!$C$9:$C$734=$B24)*('Span data'!AT$9:AT$734))/SUMPRODUCT(('Span data'!$C$9:$C$734=$B24)*1)</f>
        <v>1.2328986618188405E-2</v>
      </c>
      <c r="AB24" s="270" cm="1">
        <f t="array" ref="AB24">SUMPRODUCT(('Span data'!$C$9:$C$734=$B24)*('Span data'!AU$9:AU$734))/SUMPRODUCT(('Span data'!$C$9:$C$734=$B24)*1)</f>
        <v>1.251406015717221E-2</v>
      </c>
      <c r="AC24" s="270" cm="1">
        <f t="array" ref="AC24">SUMPRODUCT(('Span data'!$C$9:$C$734=$B24)*('Span data'!AV$9:AV$734))/SUMPRODUCT(('Span data'!$C$9:$C$734=$B24)*1)</f>
        <v>1.2699133696156014E-2</v>
      </c>
      <c r="AD24" s="270" cm="1">
        <f t="array" ref="AD24">SUMPRODUCT(('Span data'!$C$9:$C$734=$B24)*('Span data'!AW$9:AW$734))/SUMPRODUCT(('Span data'!$C$9:$C$734=$B24)*1)</f>
        <v>1.2884207235139819E-2</v>
      </c>
      <c r="AE24" s="270" cm="1">
        <f t="array" ref="AE24">SUMPRODUCT(('Span data'!$C$9:$C$734=$B24)*('Span data'!AX$9:AX$734))/SUMPRODUCT(('Span data'!$C$9:$C$734=$B24)*1)</f>
        <v>1.3069280774123624E-2</v>
      </c>
      <c r="AF24" s="270" cm="1">
        <f t="array" ref="AF24">SUMPRODUCT(('Span data'!$C$9:$C$734=$B24)*('Span data'!AY$9:AY$734))/SUMPRODUCT(('Span data'!$C$9:$C$734=$B24)*1)</f>
        <v>1.3254354313107428E-2</v>
      </c>
      <c r="AG24" s="232"/>
      <c r="AH24" s="271">
        <f>INDEX('Energy at risk'!E$8:E$733, MATCH($B24, 'Energy at risk'!$C$8:$C$733,0))*$J24*M24</f>
        <v>25066.029117236507</v>
      </c>
      <c r="AI24" s="271">
        <f>INDEX('Energy at risk'!F$8:F$733, MATCH($B24, 'Energy at risk'!$C$8:$C$733,0))*$J24*N24</f>
        <v>25590.702778927302</v>
      </c>
      <c r="AJ24" s="271">
        <f>INDEX('Energy at risk'!G$8:G$733, MATCH($B24, 'Energy at risk'!$C$8:$C$733,0))*$J24*O24</f>
        <v>26412.286885115209</v>
      </c>
      <c r="AK24" s="271">
        <f>INDEX('Energy at risk'!H$8:H$733, MATCH($B24, 'Energy at risk'!$C$8:$C$733,0))*$J24*P24</f>
        <v>27096.222332007106</v>
      </c>
      <c r="AL24" s="271">
        <f>INDEX('Energy at risk'!I$8:I$733, MATCH($B24, 'Energy at risk'!$C$8:$C$733,0))*$J24*Q24</f>
        <v>27430.46025497244</v>
      </c>
      <c r="AM24" s="271">
        <f>INDEX('Energy at risk'!J$8:J$733, MATCH($B24, 'Energy at risk'!$C$8:$C$733,0))*$J24*R24</f>
        <v>27863.06796149501</v>
      </c>
      <c r="AN24" s="271">
        <f>INDEX('Energy at risk'!K$8:K$733, MATCH($B24, 'Energy at risk'!$C$8:$C$733,0))*$J24*S24</f>
        <v>28821.745368486772</v>
      </c>
      <c r="AO24" s="271">
        <f>INDEX('Energy at risk'!L$8:L$733, MATCH($B24, 'Energy at risk'!$C$8:$C$733,0))*$J24*T24</f>
        <v>29957.695498933888</v>
      </c>
      <c r="AP24" s="271">
        <f>INDEX('Energy at risk'!M$8:M$733, MATCH($B24, 'Energy at risk'!$C$8:$C$733,0))*$J24*U24</f>
        <v>30296.436156462787</v>
      </c>
      <c r="AQ24" s="271">
        <f>INDEX('Energy at risk'!N$8:N$733, MATCH($B24, 'Energy at risk'!$C$8:$C$733,0))*$J24*V24</f>
        <v>30796.239693018211</v>
      </c>
      <c r="AR24" s="271">
        <f>INDEX('Energy at risk'!O$8:O$733, MATCH($B24, 'Energy at risk'!$C$8:$C$733,0))*$J24*W24</f>
        <v>31296.043229573635</v>
      </c>
      <c r="AS24" s="271">
        <f>INDEX('Energy at risk'!P$8:P$733, MATCH($B24, 'Energy at risk'!$C$8:$C$733,0))*$J24*X24</f>
        <v>31795.84676612906</v>
      </c>
      <c r="AT24" s="271">
        <f>INDEX('Energy at risk'!Q$8:Q$733, MATCH($B24, 'Energy at risk'!$C$8:$C$733,0))*$J24*Y24</f>
        <v>32295.650302684484</v>
      </c>
      <c r="AU24" s="271">
        <f>INDEX('Energy at risk'!R$8:R$733, MATCH($B24, 'Energy at risk'!$C$8:$C$733,0))*$J24*Z24</f>
        <v>32795.453839239904</v>
      </c>
      <c r="AV24" s="271">
        <f>INDEX('Energy at risk'!S$8:S$733, MATCH($B24, 'Energy at risk'!$C$8:$C$733,0))*$J24*AA24</f>
        <v>33295.257375795329</v>
      </c>
      <c r="AW24" s="271">
        <f>INDEX('Energy at risk'!T$8:T$733, MATCH($B24, 'Energy at risk'!$C$8:$C$733,0))*$J24*AB24</f>
        <v>33795.060912350753</v>
      </c>
      <c r="AX24" s="271">
        <f>INDEX('Energy at risk'!U$8:U$733, MATCH($B24, 'Energy at risk'!$C$8:$C$733,0))*$J24*AC24</f>
        <v>34294.864448906177</v>
      </c>
      <c r="AY24" s="271">
        <f>INDEX('Energy at risk'!V$8:V$733, MATCH($B24, 'Energy at risk'!$C$8:$C$733,0))*$J24*AD24</f>
        <v>34794.667985461601</v>
      </c>
      <c r="AZ24" s="271">
        <f>INDEX('Energy at risk'!W$8:W$733, MATCH($B24, 'Energy at risk'!$C$8:$C$733,0))*$J24*AE24</f>
        <v>35294.471522017033</v>
      </c>
      <c r="BA24" s="271">
        <f>INDEX('Energy at risk'!X$8:X$733, MATCH($B24, 'Energy at risk'!$C$8:$C$733,0))*$J24*AF24</f>
        <v>35794.275058572457</v>
      </c>
      <c r="BB24" s="232"/>
      <c r="BC24" s="271">
        <f>INDEX('Energy at risk'!E$8:E$733, MATCH($B24, 'Energy at risk'!$C$8:$C$733,0))*M24*$K24</f>
        <v>5986.5091798315652</v>
      </c>
      <c r="BD24" s="271">
        <f>INDEX('Energy at risk'!F$8:F$733, MATCH($B24, 'Energy at risk'!$C$8:$C$733,0))*N24*$K24</f>
        <v>6111.8167695354296</v>
      </c>
      <c r="BE24" s="271">
        <f>INDEX('Energy at risk'!G$8:G$733, MATCH($B24, 'Energy at risk'!$C$8:$C$733,0))*O24*$K24</f>
        <v>6308.0353556821883</v>
      </c>
      <c r="BF24" s="271">
        <f>INDEX('Energy at risk'!H$8:H$733, MATCH($B24, 'Energy at risk'!$C$8:$C$733,0))*P24*$K24</f>
        <v>6471.3793704872724</v>
      </c>
      <c r="BG24" s="271">
        <f>INDEX('Energy at risk'!I$8:I$733, MATCH($B24, 'Energy at risk'!$C$8:$C$733,0))*Q24*$K24</f>
        <v>6551.2052728957187</v>
      </c>
      <c r="BH24" s="271">
        <f>INDEX('Energy at risk'!J$8:J$733, MATCH($B24, 'Energy at risk'!$C$8:$C$733,0))*R24*$K24</f>
        <v>6654.5247892918096</v>
      </c>
      <c r="BI24" s="271">
        <f>INDEX('Energy at risk'!K$8:K$733, MATCH($B24, 'Energy at risk'!$C$8:$C$733,0))*S24*$K24</f>
        <v>6883.4853107453991</v>
      </c>
      <c r="BJ24" s="271">
        <f>INDEX('Energy at risk'!L$8:L$733, MATCH($B24, 'Energy at risk'!$C$8:$C$733,0))*T24*$K24</f>
        <v>7154.7838020998324</v>
      </c>
      <c r="BK24" s="271">
        <f>INDEX('Energy at risk'!M$8:M$733, MATCH($B24, 'Energy at risk'!$C$8:$C$733,0))*U24*$K24</f>
        <v>7235.6850907081844</v>
      </c>
      <c r="BL24" s="271">
        <f>INDEX('Energy at risk'!N$8:N$733, MATCH($B24, 'Energy at risk'!$C$8:$C$733,0))*V24*$K24</f>
        <v>7355.0529588977197</v>
      </c>
      <c r="BM24" s="271">
        <f>INDEX('Energy at risk'!O$8:O$733, MATCH($B24, 'Energy at risk'!$C$8:$C$733,0))*W24*$K24</f>
        <v>7474.420827087255</v>
      </c>
      <c r="BN24" s="271">
        <f>INDEX('Energy at risk'!P$8:P$733, MATCH($B24, 'Energy at risk'!$C$8:$C$733,0))*X24*$K24</f>
        <v>7593.7886952767894</v>
      </c>
      <c r="BO24" s="271">
        <f>INDEX('Energy at risk'!Q$8:Q$733, MATCH($B24, 'Energy at risk'!$C$8:$C$733,0))*Y24*$K24</f>
        <v>7713.1565634663248</v>
      </c>
      <c r="BP24" s="271">
        <f>INDEX('Energy at risk'!R$8:R$733, MATCH($B24, 'Energy at risk'!$C$8:$C$733,0))*Z24*$K24</f>
        <v>7832.5244316558592</v>
      </c>
      <c r="BQ24" s="271">
        <f>INDEX('Energy at risk'!S$8:S$733, MATCH($B24, 'Energy at risk'!$C$8:$C$733,0))*AA24*$K24</f>
        <v>7951.8922998453945</v>
      </c>
      <c r="BR24" s="271">
        <f>INDEX('Energy at risk'!T$8:T$733, MATCH($B24, 'Energy at risk'!$C$8:$C$733,0))*AB24*$K24</f>
        <v>8071.260168034928</v>
      </c>
      <c r="BS24" s="271">
        <f>INDEX('Energy at risk'!U$8:U$733, MATCH($B24, 'Energy at risk'!$C$8:$C$733,0))*AC24*$K24</f>
        <v>8190.6280362244634</v>
      </c>
      <c r="BT24" s="271">
        <f>INDEX('Energy at risk'!V$8:V$733, MATCH($B24, 'Energy at risk'!$C$8:$C$733,0))*AD24*$K24</f>
        <v>8309.9959044139978</v>
      </c>
      <c r="BU24" s="271">
        <f>INDEX('Energy at risk'!W$8:W$733, MATCH($B24, 'Energy at risk'!$C$8:$C$733,0))*AE24*$K24</f>
        <v>8429.3637726035322</v>
      </c>
      <c r="BV24" s="271">
        <f>INDEX('Energy at risk'!X$8:X$733, MATCH($B24, 'Energy at risk'!$C$8:$C$733,0))*AF24*$K24</f>
        <v>8548.7316407930684</v>
      </c>
      <c r="BW24" s="232"/>
      <c r="BX24" s="272" cm="1">
        <f t="array" ref="BX24">SUMPRODUCT(('Span data'!BA$9:BA$734)*('Span data'!$C$9:$C$734=$B24))</f>
        <v>3.9436687886974976E-4</v>
      </c>
      <c r="BY24" s="272" cm="1">
        <f t="array" ref="BY24">SUMPRODUCT(('Span data'!BB$9:BB$734)*('Span data'!$C$9:$C$734=$B24))</f>
        <v>4.0186196982031194E-4</v>
      </c>
      <c r="BZ24" s="272" cm="1">
        <f t="array" ref="BZ24">SUMPRODUCT(('Span data'!BC$9:BC$734)*('Span data'!$C$9:$C$734=$B24))</f>
        <v>4.0935706077087418E-4</v>
      </c>
      <c r="CA24" s="272" cm="1">
        <f t="array" ref="CA24">SUMPRODUCT(('Span data'!BD$9:BD$734)*('Span data'!$C$9:$C$734=$B24))</f>
        <v>4.1685215172143636E-4</v>
      </c>
      <c r="CB24" s="272" cm="1">
        <f t="array" ref="CB24">SUMPRODUCT(('Span data'!BE$9:BE$734)*('Span data'!$C$9:$C$734=$B24))</f>
        <v>4.2434724267199865E-4</v>
      </c>
      <c r="CC24" s="272" cm="1">
        <f t="array" ref="CC24">SUMPRODUCT(('Span data'!BF$9:BF$734)*('Span data'!$C$9:$C$734=$B24))</f>
        <v>4.3184233362256077E-4</v>
      </c>
      <c r="CD24" s="272" cm="1">
        <f t="array" ref="CD24">SUMPRODUCT(('Span data'!BG$9:BG$734)*('Span data'!$C$9:$C$734=$B24))</f>
        <v>4.3933742457312301E-4</v>
      </c>
      <c r="CE24" s="272" cm="1">
        <f t="array" ref="CE24">SUMPRODUCT(('Span data'!BH$9:BH$734)*('Span data'!$C$9:$C$734=$B24))</f>
        <v>4.4683251552368519E-4</v>
      </c>
      <c r="CF24" s="272" cm="1">
        <f t="array" ref="CF24">SUMPRODUCT(('Span data'!BI$9:BI$734)*('Span data'!$C$9:$C$734=$B24))</f>
        <v>4.5432760647424748E-4</v>
      </c>
      <c r="CG24" s="272" cm="1">
        <f t="array" ref="CG24">SUMPRODUCT(('Span data'!BJ$9:BJ$734)*('Span data'!$C$9:$C$734=$B24))</f>
        <v>4.6182269742480966E-4</v>
      </c>
      <c r="CH24" s="272" cm="1">
        <f t="array" ref="CH24">SUMPRODUCT(('Span data'!BK$9:BK$734)*('Span data'!$C$9:$C$734=$B24))</f>
        <v>4.693177883753719E-4</v>
      </c>
      <c r="CI24" s="272" cm="1">
        <f t="array" ref="CI24">SUMPRODUCT(('Span data'!BL$9:BL$734)*('Span data'!$C$9:$C$734=$B24))</f>
        <v>4.7681287932593408E-4</v>
      </c>
      <c r="CJ24" s="272" cm="1">
        <f t="array" ref="CJ24">SUMPRODUCT(('Span data'!BM$9:BM$734)*('Span data'!$C$9:$C$734=$B24))</f>
        <v>4.843079702764962E-4</v>
      </c>
      <c r="CK24" s="272" cm="1">
        <f t="array" ref="CK24">SUMPRODUCT(('Span data'!BN$9:BN$734)*('Span data'!$C$9:$C$734=$B24))</f>
        <v>4.9180306122705855E-4</v>
      </c>
      <c r="CL24" s="272" cm="1">
        <f t="array" ref="CL24">SUMPRODUCT(('Span data'!BO$9:BO$734)*('Span data'!$C$9:$C$734=$B24))</f>
        <v>4.9929815217762067E-4</v>
      </c>
      <c r="CM24" s="272" cm="1">
        <f t="array" ref="CM24">SUMPRODUCT(('Span data'!BP$9:BP$734)*('Span data'!$C$9:$C$734=$B24))</f>
        <v>5.0679324312818302E-4</v>
      </c>
      <c r="CN24" s="272" cm="1">
        <f t="array" ref="CN24">SUMPRODUCT(('Span data'!BQ$9:BQ$734)*('Span data'!$C$9:$C$734=$B24))</f>
        <v>5.1428833407874514E-4</v>
      </c>
      <c r="CO24" s="272" cm="1">
        <f t="array" ref="CO24">SUMPRODUCT(('Span data'!BR$9:BR$734)*('Span data'!$C$9:$C$734=$B24))</f>
        <v>5.2178342502930727E-4</v>
      </c>
      <c r="CP24" s="272" cm="1">
        <f t="array" ref="CP24">SUMPRODUCT(('Span data'!BS$9:BS$734)*('Span data'!$C$9:$C$734=$B24))</f>
        <v>5.2927851597986961E-4</v>
      </c>
      <c r="CQ24" s="272" cm="1">
        <f t="array" ref="CQ24">SUMPRODUCT(('Span data'!BT$9:BT$734)*('Span data'!$C$9:$C$734=$B24))</f>
        <v>5.3677360693043174E-4</v>
      </c>
      <c r="CR24" s="232"/>
      <c r="CS24" s="273">
        <f t="shared" si="8"/>
        <v>31052.538691434951</v>
      </c>
      <c r="CT24" s="273">
        <f t="shared" si="21"/>
        <v>31702.519950324702</v>
      </c>
      <c r="CU24" s="273">
        <f t="shared" si="22"/>
        <v>32720.322650154456</v>
      </c>
      <c r="CV24" s="273">
        <f t="shared" si="23"/>
        <v>33567.602119346528</v>
      </c>
      <c r="CW24" s="273">
        <f t="shared" si="24"/>
        <v>33981.6659522154</v>
      </c>
      <c r="CX24" s="273">
        <f t="shared" si="25"/>
        <v>34517.593182629149</v>
      </c>
      <c r="CY24" s="273">
        <f t="shared" si="26"/>
        <v>35705.231118569594</v>
      </c>
      <c r="CZ24" s="273">
        <f t="shared" si="27"/>
        <v>37112.479747866237</v>
      </c>
      <c r="DA24" s="273">
        <f t="shared" si="28"/>
        <v>37532.121701498581</v>
      </c>
      <c r="DB24" s="273">
        <f t="shared" si="10"/>
        <v>38151.293113738626</v>
      </c>
      <c r="DC24" s="273">
        <f t="shared" si="11"/>
        <v>38770.464525978678</v>
      </c>
      <c r="DD24" s="273">
        <f t="shared" si="12"/>
        <v>39389.635938218729</v>
      </c>
      <c r="DE24" s="273">
        <f t="shared" si="13"/>
        <v>40008.807350458781</v>
      </c>
      <c r="DF24" s="273">
        <f t="shared" si="14"/>
        <v>40627.978762698825</v>
      </c>
      <c r="DG24" s="273">
        <f t="shared" si="15"/>
        <v>41247.150174938877</v>
      </c>
      <c r="DH24" s="273">
        <f t="shared" si="16"/>
        <v>41866.321587178922</v>
      </c>
      <c r="DI24" s="273">
        <f t="shared" si="17"/>
        <v>42485.492999418973</v>
      </c>
      <c r="DJ24" s="273">
        <f t="shared" si="18"/>
        <v>43104.664411659025</v>
      </c>
      <c r="DK24" s="273">
        <f t="shared" si="19"/>
        <v>43723.835823899077</v>
      </c>
      <c r="DL24" s="273">
        <f t="shared" si="20"/>
        <v>44343.007236139136</v>
      </c>
      <c r="DM24" s="233"/>
      <c r="DN24" s="274" cm="1">
        <f t="array" ref="DN24">SUMPRODUCT(($CS24:$DL24)*(Misc_calcs!$G$29:$Z$29))</f>
        <v>539054.14406711888</v>
      </c>
      <c r="DO24" s="232"/>
      <c r="DP24" s="274" cm="1">
        <f t="array" ref="DP24">SUMPRODUCT((G24:H24)*(Assumptions!$G$38:$H$38))</f>
        <v>37732.015364061401</v>
      </c>
      <c r="DQ24" s="274" cm="1">
        <f t="array" ref="DQ24">SUMPRODUCT((PMT(real_disc,Assumptions!$G$40,DP24)*(Misc_calcs!$G$29:$Z$29)))</f>
        <v>-21871.009092630044</v>
      </c>
      <c r="DR24" s="232"/>
      <c r="DS24" s="274">
        <f t="shared" si="6"/>
        <v>517183.13497448881</v>
      </c>
      <c r="DT24" s="274" t="b">
        <f t="shared" si="9"/>
        <v>1</v>
      </c>
      <c r="DU24" s="232"/>
      <c r="DV24" s="232"/>
      <c r="DW24" s="232"/>
      <c r="DX24" s="232"/>
      <c r="DY24" s="232"/>
      <c r="DZ24" s="232"/>
      <c r="EA24" s="232"/>
      <c r="EB24" s="232"/>
      <c r="EC24" s="232"/>
      <c r="ED24" s="232"/>
      <c r="EE24" s="232"/>
      <c r="EF24" s="232"/>
      <c r="EG24" s="232"/>
      <c r="EH24" s="232"/>
      <c r="EI24" s="232"/>
      <c r="EJ24" s="232"/>
      <c r="EK24" s="232"/>
      <c r="EL24" s="232"/>
      <c r="EM24" s="232"/>
      <c r="EN24" s="232"/>
    </row>
    <row r="25" spans="1:144" x14ac:dyDescent="0.2">
      <c r="A25" s="232"/>
      <c r="B25" s="266" t="str">
        <v>CHA006</v>
      </c>
      <c r="C25" s="266" t="str">
        <f>INDEX('Span data'!$D$9:$D$734, MATCH($B25, 'Span data'!$C$9:$C$734,0))</f>
        <v>CHA</v>
      </c>
      <c r="D25" s="266" cm="1">
        <f t="array" ref="D25">IF(ISBLANK(B25),0, SUMPRODUCT(('Energy at risk'!$C$8:$C$733=$B25)*1))</f>
        <v>2</v>
      </c>
      <c r="E25" s="267" t="b">
        <f t="shared" si="4"/>
        <v>0</v>
      </c>
      <c r="F25" s="266">
        <f t="shared" si="7"/>
        <v>2</v>
      </c>
      <c r="G25" s="268">
        <v>3</v>
      </c>
      <c r="H25" s="268">
        <v>1</v>
      </c>
      <c r="I25" s="232"/>
      <c r="J25" s="269">
        <f>INDEX(VCR_data!$D$8:$D$86, MATCH($C25, VCR_data!$B$8:$B$86,0))</f>
        <v>48008.750708019099</v>
      </c>
      <c r="K25" s="269">
        <f>INDEX(VCR_data!$F$8:$F$86, MATCH($C25, VCR_data!$B$8:$B$86,0))</f>
        <v>11465.909717154573</v>
      </c>
      <c r="L25" s="232"/>
      <c r="M25" s="270" cm="1">
        <f t="array" ref="M25">SUMPRODUCT(('Span data'!$C$9:$C$734=$B25)*('Span data'!AF$9:AF$734))/SUMPRODUCT(('Span data'!$C$9:$C$734=$B25)*1)</f>
        <v>9.7356992799487521E-3</v>
      </c>
      <c r="N25" s="270" cm="1">
        <f t="array" ref="N25">SUMPRODUCT(('Span data'!$C$9:$C$734=$B25)*('Span data'!AG$9:AG$734))/SUMPRODUCT(('Span data'!$C$9:$C$734=$B25)*1)</f>
        <v>9.9200202214437608E-3</v>
      </c>
      <c r="O25" s="270" cm="1">
        <f t="array" ref="O25">SUMPRODUCT(('Span data'!$C$9:$C$734=$B25)*('Span data'!AH$9:AH$734))/SUMPRODUCT(('Span data'!$C$9:$C$734=$B25)*1)</f>
        <v>1.0104341162938769E-2</v>
      </c>
      <c r="P25" s="270" cm="1">
        <f t="array" ref="P25">SUMPRODUCT(('Span data'!$C$9:$C$734=$B25)*('Span data'!AI$9:AI$734))/SUMPRODUCT(('Span data'!$C$9:$C$734=$B25)*1)</f>
        <v>1.0288662104433778E-2</v>
      </c>
      <c r="Q25" s="270" cm="1">
        <f t="array" ref="Q25">SUMPRODUCT(('Span data'!$C$9:$C$734=$B25)*('Span data'!AJ$9:AJ$734))/SUMPRODUCT(('Span data'!$C$9:$C$734=$B25)*1)</f>
        <v>1.0472983045928787E-2</v>
      </c>
      <c r="R25" s="270" cm="1">
        <f t="array" ref="R25">SUMPRODUCT(('Span data'!$C$9:$C$734=$B25)*('Span data'!AK$9:AK$734))/SUMPRODUCT(('Span data'!$C$9:$C$734=$B25)*1)</f>
        <v>1.0657303987423795E-2</v>
      </c>
      <c r="S25" s="270" cm="1">
        <f t="array" ref="S25">SUMPRODUCT(('Span data'!$C$9:$C$734=$B25)*('Span data'!AL$9:AL$734))/SUMPRODUCT(('Span data'!$C$9:$C$734=$B25)*1)</f>
        <v>1.0841624928918804E-2</v>
      </c>
      <c r="T25" s="270" cm="1">
        <f t="array" ref="T25">SUMPRODUCT(('Span data'!$C$9:$C$734=$B25)*('Span data'!AM$9:AM$734))/SUMPRODUCT(('Span data'!$C$9:$C$734=$B25)*1)</f>
        <v>1.1025945870413813E-2</v>
      </c>
      <c r="U25" s="270" cm="1">
        <f t="array" ref="U25">SUMPRODUCT(('Span data'!$C$9:$C$734=$B25)*('Span data'!AN$9:AN$734))/SUMPRODUCT(('Span data'!$C$9:$C$734=$B25)*1)</f>
        <v>1.1210266811908821E-2</v>
      </c>
      <c r="V25" s="270" cm="1">
        <f t="array" ref="V25">SUMPRODUCT(('Span data'!$C$9:$C$734=$B25)*('Span data'!AO$9:AO$734))/SUMPRODUCT(('Span data'!$C$9:$C$734=$B25)*1)</f>
        <v>1.139458775340383E-2</v>
      </c>
      <c r="W25" s="270" cm="1">
        <f t="array" ref="W25">SUMPRODUCT(('Span data'!$C$9:$C$734=$B25)*('Span data'!AP$9:AP$734))/SUMPRODUCT(('Span data'!$C$9:$C$734=$B25)*1)</f>
        <v>1.1578908694898839E-2</v>
      </c>
      <c r="X25" s="270" cm="1">
        <f t="array" ref="X25">SUMPRODUCT(('Span data'!$C$9:$C$734=$B25)*('Span data'!AQ$9:AQ$734))/SUMPRODUCT(('Span data'!$C$9:$C$734=$B25)*1)</f>
        <v>1.1763229636393847E-2</v>
      </c>
      <c r="Y25" s="270" cm="1">
        <f t="array" ref="Y25">SUMPRODUCT(('Span data'!$C$9:$C$734=$B25)*('Span data'!AR$9:AR$734))/SUMPRODUCT(('Span data'!$C$9:$C$734=$B25)*1)</f>
        <v>1.1947550577888856E-2</v>
      </c>
      <c r="Z25" s="270" cm="1">
        <f t="array" ref="Z25">SUMPRODUCT(('Span data'!$C$9:$C$734=$B25)*('Span data'!AS$9:AS$734))/SUMPRODUCT(('Span data'!$C$9:$C$734=$B25)*1)</f>
        <v>1.2131871519383865E-2</v>
      </c>
      <c r="AA25" s="270" cm="1">
        <f t="array" ref="AA25">SUMPRODUCT(('Span data'!$C$9:$C$734=$B25)*('Span data'!AT$9:AT$734))/SUMPRODUCT(('Span data'!$C$9:$C$734=$B25)*1)</f>
        <v>1.2316192460878873E-2</v>
      </c>
      <c r="AB25" s="270" cm="1">
        <f t="array" ref="AB25">SUMPRODUCT(('Span data'!$C$9:$C$734=$B25)*('Span data'!AU$9:AU$734))/SUMPRODUCT(('Span data'!$C$9:$C$734=$B25)*1)</f>
        <v>1.2500513402373882E-2</v>
      </c>
      <c r="AC25" s="270" cm="1">
        <f t="array" ref="AC25">SUMPRODUCT(('Span data'!$C$9:$C$734=$B25)*('Span data'!AV$9:AV$734))/SUMPRODUCT(('Span data'!$C$9:$C$734=$B25)*1)</f>
        <v>1.2684834343868891E-2</v>
      </c>
      <c r="AD25" s="270" cm="1">
        <f t="array" ref="AD25">SUMPRODUCT(('Span data'!$C$9:$C$734=$B25)*('Span data'!AW$9:AW$734))/SUMPRODUCT(('Span data'!$C$9:$C$734=$B25)*1)</f>
        <v>1.2869155285363899E-2</v>
      </c>
      <c r="AE25" s="270" cm="1">
        <f t="array" ref="AE25">SUMPRODUCT(('Span data'!$C$9:$C$734=$B25)*('Span data'!AX$9:AX$734))/SUMPRODUCT(('Span data'!$C$9:$C$734=$B25)*1)</f>
        <v>1.3053476226858908E-2</v>
      </c>
      <c r="AF25" s="270" cm="1">
        <f t="array" ref="AF25">SUMPRODUCT(('Span data'!$C$9:$C$734=$B25)*('Span data'!AY$9:AY$734))/SUMPRODUCT(('Span data'!$C$9:$C$734=$B25)*1)</f>
        <v>1.3237797168353917E-2</v>
      </c>
      <c r="AG25" s="232"/>
      <c r="AH25" s="271">
        <f>INDEX('Energy at risk'!E$8:E$733, MATCH($B25, 'Energy at risk'!$C$8:$C$733,0))*$J25*M25</f>
        <v>34487.406983379311</v>
      </c>
      <c r="AI25" s="271">
        <f>INDEX('Energy at risk'!F$8:F$733, MATCH($B25, 'Energy at risk'!$C$8:$C$733,0))*$J25*N25</f>
        <v>35623.036126808031</v>
      </c>
      <c r="AJ25" s="271">
        <f>INDEX('Energy at risk'!G$8:G$733, MATCH($B25, 'Energy at risk'!$C$8:$C$733,0))*$J25*O25</f>
        <v>36973.269293434365</v>
      </c>
      <c r="AK25" s="271">
        <f>INDEX('Energy at risk'!H$8:H$733, MATCH($B25, 'Energy at risk'!$C$8:$C$733,0))*$J25*P25</f>
        <v>38098.297904268577</v>
      </c>
      <c r="AL25" s="271">
        <f>INDEX('Energy at risk'!I$8:I$733, MATCH($B25, 'Energy at risk'!$C$8:$C$733,0))*$J25*Q25</f>
        <v>38780.82728153775</v>
      </c>
      <c r="AM25" s="271">
        <f>INDEX('Energy at risk'!J$8:J$733, MATCH($B25, 'Energy at risk'!$C$8:$C$733,0))*$J25*R25</f>
        <v>39618.928367054519</v>
      </c>
      <c r="AN25" s="271">
        <f>INDEX('Energy at risk'!K$8:K$733, MATCH($B25, 'Energy at risk'!$C$8:$C$733,0))*$J25*S25</f>
        <v>41042.706092072534</v>
      </c>
      <c r="AO25" s="271">
        <f>INDEX('Energy at risk'!L$8:L$733, MATCH($B25, 'Energy at risk'!$C$8:$C$733,0))*$J25*T25</f>
        <v>42652.549610524948</v>
      </c>
      <c r="AP25" s="271">
        <f>INDEX('Energy at risk'!M$8:M$733, MATCH($B25, 'Energy at risk'!$C$8:$C$733,0))*$J25*U25</f>
        <v>43256.477291665236</v>
      </c>
      <c r="AQ25" s="271">
        <f>INDEX('Energy at risk'!N$8:N$733, MATCH($B25, 'Energy at risk'!$C$8:$C$733,0))*$J25*V25</f>
        <v>43967.706984404336</v>
      </c>
      <c r="AR25" s="271">
        <f>INDEX('Energy at risk'!O$8:O$733, MATCH($B25, 'Energy at risk'!$C$8:$C$733,0))*$J25*W25</f>
        <v>44678.936677143429</v>
      </c>
      <c r="AS25" s="271">
        <f>INDEX('Energy at risk'!P$8:P$733, MATCH($B25, 'Energy at risk'!$C$8:$C$733,0))*$J25*X25</f>
        <v>45390.166369882529</v>
      </c>
      <c r="AT25" s="271">
        <f>INDEX('Energy at risk'!Q$8:Q$733, MATCH($B25, 'Energy at risk'!$C$8:$C$733,0))*$J25*Y25</f>
        <v>46101.396062621621</v>
      </c>
      <c r="AU25" s="271">
        <f>INDEX('Energy at risk'!R$8:R$733, MATCH($B25, 'Energy at risk'!$C$8:$C$733,0))*$J25*Z25</f>
        <v>46812.625755360721</v>
      </c>
      <c r="AV25" s="271">
        <f>INDEX('Energy at risk'!S$8:S$733, MATCH($B25, 'Energy at risk'!$C$8:$C$733,0))*$J25*AA25</f>
        <v>47523.855448099814</v>
      </c>
      <c r="AW25" s="271">
        <f>INDEX('Energy at risk'!T$8:T$733, MATCH($B25, 'Energy at risk'!$C$8:$C$733,0))*$J25*AB25</f>
        <v>48235.085140838914</v>
      </c>
      <c r="AX25" s="271">
        <f>INDEX('Energy at risk'!U$8:U$733, MATCH($B25, 'Energy at risk'!$C$8:$C$733,0))*$J25*AC25</f>
        <v>48946.314833578006</v>
      </c>
      <c r="AY25" s="271">
        <f>INDEX('Energy at risk'!V$8:V$733, MATCH($B25, 'Energy at risk'!$C$8:$C$733,0))*$J25*AD25</f>
        <v>49657.544526317106</v>
      </c>
      <c r="AZ25" s="271">
        <f>INDEX('Energy at risk'!W$8:W$733, MATCH($B25, 'Energy at risk'!$C$8:$C$733,0))*$J25*AE25</f>
        <v>50368.774219056198</v>
      </c>
      <c r="BA25" s="271">
        <f>INDEX('Energy at risk'!X$8:X$733, MATCH($B25, 'Energy at risk'!$C$8:$C$733,0))*$J25*AF25</f>
        <v>51080.003911795298</v>
      </c>
      <c r="BB25" s="232"/>
      <c r="BC25" s="271">
        <f>INDEX('Energy at risk'!E$8:E$733, MATCH($B25, 'Energy at risk'!$C$8:$C$733,0))*M25*$K25</f>
        <v>8236.612888661215</v>
      </c>
      <c r="BD25" s="271">
        <f>INDEX('Energy at risk'!F$8:F$733, MATCH($B25, 'Energy at risk'!$C$8:$C$733,0))*N25*$K25</f>
        <v>8507.8347188211974</v>
      </c>
      <c r="BE25" s="271">
        <f>INDEX('Energy at risk'!G$8:G$733, MATCH($B25, 'Energy at risk'!$C$8:$C$733,0))*O25*$K25</f>
        <v>8830.3103374808452</v>
      </c>
      <c r="BF25" s="271">
        <f>INDEX('Energy at risk'!H$8:H$733, MATCH($B25, 'Energy at risk'!$C$8:$C$733,0))*P25*$K25</f>
        <v>9099.0004469047144</v>
      </c>
      <c r="BG25" s="271">
        <f>INDEX('Energy at risk'!I$8:I$733, MATCH($B25, 'Energy at risk'!$C$8:$C$733,0))*Q25*$K25</f>
        <v>9262.0086506938387</v>
      </c>
      <c r="BH25" s="271">
        <f>INDEX('Energy at risk'!J$8:J$733, MATCH($B25, 'Energy at risk'!$C$8:$C$733,0))*R25*$K25</f>
        <v>9462.1719800591109</v>
      </c>
      <c r="BI25" s="271">
        <f>INDEX('Energy at risk'!K$8:K$733, MATCH($B25, 'Energy at risk'!$C$8:$C$733,0))*S25*$K25</f>
        <v>9802.2122146329602</v>
      </c>
      <c r="BJ25" s="271">
        <f>INDEX('Energy at risk'!L$8:L$733, MATCH($B25, 'Energy at risk'!$C$8:$C$733,0))*T25*$K25</f>
        <v>10186.690464308362</v>
      </c>
      <c r="BK25" s="271">
        <f>INDEX('Energy at risk'!M$8:M$733, MATCH($B25, 'Energy at risk'!$C$8:$C$733,0))*U25*$K25</f>
        <v>10330.926258106856</v>
      </c>
      <c r="BL25" s="271">
        <f>INDEX('Energy at risk'!N$8:N$733, MATCH($B25, 'Energy at risk'!$C$8:$C$733,0))*V25*$K25</f>
        <v>10500.78894615518</v>
      </c>
      <c r="BM25" s="271">
        <f>INDEX('Energy at risk'!O$8:O$733, MATCH($B25, 'Energy at risk'!$C$8:$C$733,0))*W25*$K25</f>
        <v>10670.651634203505</v>
      </c>
      <c r="BN25" s="271">
        <f>INDEX('Energy at risk'!P$8:P$733, MATCH($B25, 'Energy at risk'!$C$8:$C$733,0))*X25*$K25</f>
        <v>10840.514322251831</v>
      </c>
      <c r="BO25" s="271">
        <f>INDEX('Energy at risk'!Q$8:Q$733, MATCH($B25, 'Energy at risk'!$C$8:$C$733,0))*Y25*$K25</f>
        <v>11010.377010300155</v>
      </c>
      <c r="BP25" s="271">
        <f>INDEX('Energy at risk'!R$8:R$733, MATCH($B25, 'Energy at risk'!$C$8:$C$733,0))*Z25*$K25</f>
        <v>11180.239698348481</v>
      </c>
      <c r="BQ25" s="271">
        <f>INDEX('Energy at risk'!S$8:S$733, MATCH($B25, 'Energy at risk'!$C$8:$C$733,0))*AA25*$K25</f>
        <v>11350.102386396806</v>
      </c>
      <c r="BR25" s="271">
        <f>INDEX('Energy at risk'!T$8:T$733, MATCH($B25, 'Energy at risk'!$C$8:$C$733,0))*AB25*$K25</f>
        <v>11519.96507444513</v>
      </c>
      <c r="BS25" s="271">
        <f>INDEX('Energy at risk'!U$8:U$733, MATCH($B25, 'Energy at risk'!$C$8:$C$733,0))*AC25*$K25</f>
        <v>11689.827762493456</v>
      </c>
      <c r="BT25" s="271">
        <f>INDEX('Energy at risk'!V$8:V$733, MATCH($B25, 'Energy at risk'!$C$8:$C$733,0))*AD25*$K25</f>
        <v>11859.690450541782</v>
      </c>
      <c r="BU25" s="271">
        <f>INDEX('Energy at risk'!W$8:W$733, MATCH($B25, 'Energy at risk'!$C$8:$C$733,0))*AE25*$K25</f>
        <v>12029.553138590109</v>
      </c>
      <c r="BV25" s="271">
        <f>INDEX('Energy at risk'!X$8:X$733, MATCH($B25, 'Energy at risk'!$C$8:$C$733,0))*AF25*$K25</f>
        <v>12199.415826638431</v>
      </c>
      <c r="BW25" s="232"/>
      <c r="BX25" s="272" cm="1">
        <f t="array" ref="BX25">SUMPRODUCT(('Span data'!BA$9:BA$734)*('Span data'!$C$9:$C$734=$B25))</f>
        <v>7.8855088600131393E-4</v>
      </c>
      <c r="BY25" s="272" cm="1">
        <f t="array" ref="BY25">SUMPRODUCT(('Span data'!BB$9:BB$734)*('Span data'!$C$9:$C$734=$B25))</f>
        <v>8.0348011065637639E-4</v>
      </c>
      <c r="BZ25" s="272" cm="1">
        <f t="array" ref="BZ25">SUMPRODUCT(('Span data'!BC$9:BC$734)*('Span data'!$C$9:$C$734=$B25))</f>
        <v>8.1840933531143896E-4</v>
      </c>
      <c r="CA25" s="272" cm="1">
        <f t="array" ref="CA25">SUMPRODUCT(('Span data'!BD$9:BD$734)*('Span data'!$C$9:$C$734=$B25))</f>
        <v>8.3333855996650143E-4</v>
      </c>
      <c r="CB25" s="272" cm="1">
        <f t="array" ref="CB25">SUMPRODUCT(('Span data'!BE$9:BE$734)*('Span data'!$C$9:$C$734=$B25))</f>
        <v>8.4826778462156411E-4</v>
      </c>
      <c r="CC25" s="272" cm="1">
        <f t="array" ref="CC25">SUMPRODUCT(('Span data'!BF$9:BF$734)*('Span data'!$C$9:$C$734=$B25))</f>
        <v>8.6319700927662657E-4</v>
      </c>
      <c r="CD25" s="272" cm="1">
        <f t="array" ref="CD25">SUMPRODUCT(('Span data'!BG$9:BG$734)*('Span data'!$C$9:$C$734=$B25))</f>
        <v>8.7812623393168903E-4</v>
      </c>
      <c r="CE25" s="272" cm="1">
        <f t="array" ref="CE25">SUMPRODUCT(('Span data'!BH$9:BH$734)*('Span data'!$C$9:$C$734=$B25))</f>
        <v>8.9305545858675149E-4</v>
      </c>
      <c r="CF25" s="272" cm="1">
        <f t="array" ref="CF25">SUMPRODUCT(('Span data'!BI$9:BI$734)*('Span data'!$C$9:$C$734=$B25))</f>
        <v>9.0798468324181417E-4</v>
      </c>
      <c r="CG25" s="272" cm="1">
        <f t="array" ref="CG25">SUMPRODUCT(('Span data'!BJ$9:BJ$734)*('Span data'!$C$9:$C$734=$B25))</f>
        <v>9.2291390789687663E-4</v>
      </c>
      <c r="CH25" s="272" cm="1">
        <f t="array" ref="CH25">SUMPRODUCT(('Span data'!BK$9:BK$734)*('Span data'!$C$9:$C$734=$B25))</f>
        <v>9.378431325519392E-4</v>
      </c>
      <c r="CI25" s="272" cm="1">
        <f t="array" ref="CI25">SUMPRODUCT(('Span data'!BL$9:BL$734)*('Span data'!$C$9:$C$734=$B25))</f>
        <v>9.5277235720700178E-4</v>
      </c>
      <c r="CJ25" s="272" cm="1">
        <f t="array" ref="CJ25">SUMPRODUCT(('Span data'!BM$9:BM$734)*('Span data'!$C$9:$C$734=$B25))</f>
        <v>9.6770158186206424E-4</v>
      </c>
      <c r="CK25" s="272" cm="1">
        <f t="array" ref="CK25">SUMPRODUCT(('Span data'!BN$9:BN$734)*('Span data'!$C$9:$C$734=$B25))</f>
        <v>9.8263080651712692E-4</v>
      </c>
      <c r="CL25" s="272" cm="1">
        <f t="array" ref="CL25">SUMPRODUCT(('Span data'!BO$9:BO$734)*('Span data'!$C$9:$C$734=$B25))</f>
        <v>9.9756003117218916E-4</v>
      </c>
      <c r="CM25" s="272" cm="1">
        <f t="array" ref="CM25">SUMPRODUCT(('Span data'!BP$9:BP$734)*('Span data'!$C$9:$C$734=$B25))</f>
        <v>1.0124892558272518E-3</v>
      </c>
      <c r="CN25" s="272" cm="1">
        <f t="array" ref="CN25">SUMPRODUCT(('Span data'!BQ$9:BQ$734)*('Span data'!$C$9:$C$734=$B25))</f>
        <v>1.0274184804823143E-3</v>
      </c>
      <c r="CO25" s="272" cm="1">
        <f t="array" ref="CO25">SUMPRODUCT(('Span data'!BR$9:BR$734)*('Span data'!$C$9:$C$734=$B25))</f>
        <v>1.0423477051373768E-3</v>
      </c>
      <c r="CP25" s="272" cm="1">
        <f t="array" ref="CP25">SUMPRODUCT(('Span data'!BS$9:BS$734)*('Span data'!$C$9:$C$734=$B25))</f>
        <v>1.0572769297924394E-3</v>
      </c>
      <c r="CQ25" s="272" cm="1">
        <f t="array" ref="CQ25">SUMPRODUCT(('Span data'!BT$9:BT$734)*('Span data'!$C$9:$C$734=$B25))</f>
        <v>1.0722061544475017E-3</v>
      </c>
      <c r="CR25" s="232"/>
      <c r="CS25" s="273">
        <f t="shared" si="8"/>
        <v>42724.020660591414</v>
      </c>
      <c r="CT25" s="273">
        <f t="shared" si="21"/>
        <v>44130.871649109344</v>
      </c>
      <c r="CU25" s="273">
        <f t="shared" si="22"/>
        <v>45803.580449324545</v>
      </c>
      <c r="CV25" s="273">
        <f t="shared" si="23"/>
        <v>47197.299184511852</v>
      </c>
      <c r="CW25" s="273">
        <f t="shared" si="24"/>
        <v>48042.836780499376</v>
      </c>
      <c r="CX25" s="273">
        <f t="shared" si="25"/>
        <v>49081.10121031064</v>
      </c>
      <c r="CY25" s="273">
        <f t="shared" si="26"/>
        <v>50844.919184831735</v>
      </c>
      <c r="CZ25" s="273">
        <f t="shared" si="27"/>
        <v>52839.240967888771</v>
      </c>
      <c r="DA25" s="273">
        <f t="shared" si="28"/>
        <v>53587.404457756777</v>
      </c>
      <c r="DB25" s="273">
        <f t="shared" si="10"/>
        <v>54468.496853473429</v>
      </c>
      <c r="DC25" s="273">
        <f t="shared" si="11"/>
        <v>55349.589249190067</v>
      </c>
      <c r="DD25" s="273">
        <f t="shared" si="12"/>
        <v>56230.681644906719</v>
      </c>
      <c r="DE25" s="273">
        <f t="shared" si="13"/>
        <v>57111.774040623357</v>
      </c>
      <c r="DF25" s="273">
        <f t="shared" si="14"/>
        <v>57992.866436340009</v>
      </c>
      <c r="DG25" s="273">
        <f t="shared" si="15"/>
        <v>58873.958832056655</v>
      </c>
      <c r="DH25" s="273">
        <f t="shared" si="16"/>
        <v>59755.0512277733</v>
      </c>
      <c r="DI25" s="273">
        <f t="shared" si="17"/>
        <v>60636.143623489945</v>
      </c>
      <c r="DJ25" s="273">
        <f t="shared" si="18"/>
        <v>61517.236019206597</v>
      </c>
      <c r="DK25" s="273">
        <f t="shared" si="19"/>
        <v>62398.328414923242</v>
      </c>
      <c r="DL25" s="273">
        <f t="shared" si="20"/>
        <v>63279.420810639887</v>
      </c>
      <c r="DM25" s="233"/>
      <c r="DN25" s="274" cm="1">
        <f t="array" ref="DN25">SUMPRODUCT(($CS25:$DL25)*(Misc_calcs!$G$29:$Z$29))</f>
        <v>764592.97827240499</v>
      </c>
      <c r="DO25" s="232"/>
      <c r="DP25" s="274" cm="1">
        <f t="array" ref="DP25">SUMPRODUCT((G25:H25)*(Assumptions!$G$38:$H$38))</f>
        <v>84232.516003838595</v>
      </c>
      <c r="DQ25" s="274" cm="1">
        <f t="array" ref="DQ25">SUMPRODUCT((PMT(real_disc,Assumptions!$G$40,DP25)*(Misc_calcs!$G$29:$Z$29)))</f>
        <v>-48824.588499710699</v>
      </c>
      <c r="DR25" s="232"/>
      <c r="DS25" s="274">
        <f t="shared" si="6"/>
        <v>715768.38977269433</v>
      </c>
      <c r="DT25" s="274" t="b">
        <f t="shared" si="9"/>
        <v>1</v>
      </c>
      <c r="DU25" s="232"/>
      <c r="DV25" s="232"/>
      <c r="DW25" s="232"/>
      <c r="DX25" s="232"/>
      <c r="DY25" s="232"/>
      <c r="DZ25" s="232"/>
      <c r="EA25" s="232"/>
      <c r="EB25" s="232"/>
      <c r="EC25" s="232"/>
      <c r="ED25" s="232"/>
      <c r="EE25" s="232"/>
      <c r="EF25" s="232"/>
      <c r="EG25" s="232"/>
      <c r="EH25" s="232"/>
      <c r="EI25" s="232"/>
      <c r="EJ25" s="232"/>
      <c r="EK25" s="232"/>
      <c r="EL25" s="232"/>
      <c r="EM25" s="232"/>
      <c r="EN25" s="232"/>
    </row>
    <row r="26" spans="1:144" x14ac:dyDescent="0.2">
      <c r="A26" s="232"/>
      <c r="B26" s="266" t="str">
        <v>CHM011</v>
      </c>
      <c r="C26" s="266" t="str">
        <f>INDEX('Span data'!$D$9:$D$734, MATCH($B26, 'Span data'!$C$9:$C$734,0))</f>
        <v>CHM</v>
      </c>
      <c r="D26" s="266" cm="1">
        <f t="array" ref="D26">IF(ISBLANK(B26),0, SUMPRODUCT(('Energy at risk'!$C$8:$C$733=$B26)*1))</f>
        <v>3</v>
      </c>
      <c r="E26" s="267" t="b">
        <f t="shared" si="4"/>
        <v>0</v>
      </c>
      <c r="F26" s="266">
        <f t="shared" si="7"/>
        <v>3</v>
      </c>
      <c r="G26" s="268">
        <v>4</v>
      </c>
      <c r="H26" s="268">
        <v>2</v>
      </c>
      <c r="I26" s="232"/>
      <c r="J26" s="269">
        <f>INDEX(VCR_data!$D$8:$D$86, MATCH($C26, VCR_data!$B$8:$B$86,0))</f>
        <v>43924.300227922555</v>
      </c>
      <c r="K26" s="269">
        <f>INDEX(VCR_data!$F$8:$F$86, MATCH($C26, VCR_data!$B$8:$B$86,0))</f>
        <v>11308.027927542289</v>
      </c>
      <c r="L26" s="232"/>
      <c r="M26" s="270" cm="1">
        <f t="array" ref="M26">SUMPRODUCT(('Span data'!$C$9:$C$734=$B26)*('Span data'!AF$9:AF$734))/SUMPRODUCT(('Span data'!$C$9:$C$734=$B26)*1)</f>
        <v>9.5823109693914058E-3</v>
      </c>
      <c r="N26" s="270" cm="1">
        <f t="array" ref="N26">SUMPRODUCT(('Span data'!$C$9:$C$734=$B26)*('Span data'!AG$9:AG$734))/SUMPRODUCT(('Span data'!$C$9:$C$734=$B26)*1)</f>
        <v>9.7155024740339675E-3</v>
      </c>
      <c r="O26" s="270" cm="1">
        <f t="array" ref="O26">SUMPRODUCT(('Span data'!$C$9:$C$734=$B26)*('Span data'!AH$9:AH$734))/SUMPRODUCT(('Span data'!$C$9:$C$734=$B26)*1)</f>
        <v>9.8486939786765256E-3</v>
      </c>
      <c r="P26" s="270" cm="1">
        <f t="array" ref="P26">SUMPRODUCT(('Span data'!$C$9:$C$734=$B26)*('Span data'!AI$9:AI$734))/SUMPRODUCT(('Span data'!$C$9:$C$734=$B26)*1)</f>
        <v>9.9818854833190838E-3</v>
      </c>
      <c r="Q26" s="270" cm="1">
        <f t="array" ref="Q26">SUMPRODUCT(('Span data'!$C$9:$C$734=$B26)*('Span data'!AJ$9:AJ$734))/SUMPRODUCT(('Span data'!$C$9:$C$734=$B26)*1)</f>
        <v>1.0115076987961644E-2</v>
      </c>
      <c r="R26" s="270" cm="1">
        <f t="array" ref="R26">SUMPRODUCT(('Span data'!$C$9:$C$734=$B26)*('Span data'!AK$9:AK$734))/SUMPRODUCT(('Span data'!$C$9:$C$734=$B26)*1)</f>
        <v>1.0248268492604204E-2</v>
      </c>
      <c r="S26" s="270" cm="1">
        <f t="array" ref="S26">SUMPRODUCT(('Span data'!$C$9:$C$734=$B26)*('Span data'!AL$9:AL$734))/SUMPRODUCT(('Span data'!$C$9:$C$734=$B26)*1)</f>
        <v>1.0381459997246762E-2</v>
      </c>
      <c r="T26" s="270" cm="1">
        <f t="array" ref="T26">SUMPRODUCT(('Span data'!$C$9:$C$734=$B26)*('Span data'!AM$9:AM$734))/SUMPRODUCT(('Span data'!$C$9:$C$734=$B26)*1)</f>
        <v>1.0514651501889322E-2</v>
      </c>
      <c r="U26" s="270" cm="1">
        <f t="array" ref="U26">SUMPRODUCT(('Span data'!$C$9:$C$734=$B26)*('Span data'!AN$9:AN$734))/SUMPRODUCT(('Span data'!$C$9:$C$734=$B26)*1)</f>
        <v>1.0647843006531882E-2</v>
      </c>
      <c r="V26" s="270" cm="1">
        <f t="array" ref="V26">SUMPRODUCT(('Span data'!$C$9:$C$734=$B26)*('Span data'!AO$9:AO$734))/SUMPRODUCT(('Span data'!$C$9:$C$734=$B26)*1)</f>
        <v>1.078103451117444E-2</v>
      </c>
      <c r="W26" s="270" cm="1">
        <f t="array" ref="W26">SUMPRODUCT(('Span data'!$C$9:$C$734=$B26)*('Span data'!AP$9:AP$734))/SUMPRODUCT(('Span data'!$C$9:$C$734=$B26)*1)</f>
        <v>1.0914226015817E-2</v>
      </c>
      <c r="X26" s="270" cm="1">
        <f t="array" ref="X26">SUMPRODUCT(('Span data'!$C$9:$C$734=$B26)*('Span data'!AQ$9:AQ$734))/SUMPRODUCT(('Span data'!$C$9:$C$734=$B26)*1)</f>
        <v>1.1047417520459559E-2</v>
      </c>
      <c r="Y26" s="270" cm="1">
        <f t="array" ref="Y26">SUMPRODUCT(('Span data'!$C$9:$C$734=$B26)*('Span data'!AR$9:AR$734))/SUMPRODUCT(('Span data'!$C$9:$C$734=$B26)*1)</f>
        <v>1.1180609025102118E-2</v>
      </c>
      <c r="Z26" s="270" cm="1">
        <f t="array" ref="Z26">SUMPRODUCT(('Span data'!$C$9:$C$734=$B26)*('Span data'!AS$9:AS$734))/SUMPRODUCT(('Span data'!$C$9:$C$734=$B26)*1)</f>
        <v>1.1313800529744678E-2</v>
      </c>
      <c r="AA26" s="270" cm="1">
        <f t="array" ref="AA26">SUMPRODUCT(('Span data'!$C$9:$C$734=$B26)*('Span data'!AT$9:AT$734))/SUMPRODUCT(('Span data'!$C$9:$C$734=$B26)*1)</f>
        <v>1.1446992034387237E-2</v>
      </c>
      <c r="AB26" s="270" cm="1">
        <f t="array" ref="AB26">SUMPRODUCT(('Span data'!$C$9:$C$734=$B26)*('Span data'!AU$9:AU$734))/SUMPRODUCT(('Span data'!$C$9:$C$734=$B26)*1)</f>
        <v>1.1580183539029796E-2</v>
      </c>
      <c r="AC26" s="270" cm="1">
        <f t="array" ref="AC26">SUMPRODUCT(('Span data'!$C$9:$C$734=$B26)*('Span data'!AV$9:AV$734))/SUMPRODUCT(('Span data'!$C$9:$C$734=$B26)*1)</f>
        <v>1.1713375043672355E-2</v>
      </c>
      <c r="AD26" s="270" cm="1">
        <f t="array" ref="AD26">SUMPRODUCT(('Span data'!$C$9:$C$734=$B26)*('Span data'!AW$9:AW$734))/SUMPRODUCT(('Span data'!$C$9:$C$734=$B26)*1)</f>
        <v>1.1846566548314915E-2</v>
      </c>
      <c r="AE26" s="270" cm="1">
        <f t="array" ref="AE26">SUMPRODUCT(('Span data'!$C$9:$C$734=$B26)*('Span data'!AX$9:AX$734))/SUMPRODUCT(('Span data'!$C$9:$C$734=$B26)*1)</f>
        <v>1.1979758052957474E-2</v>
      </c>
      <c r="AF26" s="270" cm="1">
        <f t="array" ref="AF26">SUMPRODUCT(('Span data'!$C$9:$C$734=$B26)*('Span data'!AY$9:AY$734))/SUMPRODUCT(('Span data'!$C$9:$C$734=$B26)*1)</f>
        <v>1.2112949557600033E-2</v>
      </c>
      <c r="AG26" s="232"/>
      <c r="AH26" s="271">
        <f>INDEX('Energy at risk'!E$8:E$733, MATCH($B26, 'Energy at risk'!$C$8:$C$733,0))*$J26*M26</f>
        <v>9939.6854333493829</v>
      </c>
      <c r="AI26" s="271">
        <f>INDEX('Energy at risk'!F$8:F$733, MATCH($B26, 'Energy at risk'!$C$8:$C$733,0))*$J26*N26</f>
        <v>10034.59179456966</v>
      </c>
      <c r="AJ26" s="271">
        <f>INDEX('Energy at risk'!G$8:G$733, MATCH($B26, 'Energy at risk'!$C$8:$C$733,0))*$J26*O26</f>
        <v>10172.15774992448</v>
      </c>
      <c r="AK26" s="271">
        <f>INDEX('Energy at risk'!H$8:H$733, MATCH($B26, 'Energy at risk'!$C$8:$C$733,0))*$J26*P26</f>
        <v>10309.723705279299</v>
      </c>
      <c r="AL26" s="271">
        <f>INDEX('Energy at risk'!I$8:I$733, MATCH($B26, 'Energy at risk'!$C$8:$C$733,0))*$J26*Q26</f>
        <v>10357.226818732102</v>
      </c>
      <c r="AM26" s="271">
        <f>INDEX('Energy at risk'!J$8:J$733, MATCH($B26, 'Energy at risk'!$C$8:$C$733,0))*$J26*R26</f>
        <v>10447.98248302357</v>
      </c>
      <c r="AN26" s="271">
        <f>INDEX('Energy at risk'!K$8:K$733, MATCH($B26, 'Energy at risk'!$C$8:$C$733,0))*$J26*S26</f>
        <v>10537.552233906801</v>
      </c>
      <c r="AO26" s="271">
        <f>INDEX('Energy at risk'!L$8:L$733, MATCH($B26, 'Energy at risk'!$C$8:$C$733,0))*$J26*T26</f>
        <v>10719.556653508518</v>
      </c>
      <c r="AP26" s="271">
        <f>INDEX('Energy at risk'!M$8:M$733, MATCH($B26, 'Energy at risk'!$C$8:$C$733,0))*$J26*U26</f>
        <v>10760.537243216049</v>
      </c>
      <c r="AQ26" s="271">
        <f>INDEX('Energy at risk'!N$8:N$733, MATCH($B26, 'Energy at risk'!$C$8:$C$733,0))*$J26*V26</f>
        <v>10895.138415050293</v>
      </c>
      <c r="AR26" s="271">
        <f>INDEX('Energy at risk'!O$8:O$733, MATCH($B26, 'Energy at risk'!$C$8:$C$733,0))*$J26*W26</f>
        <v>11029.739586884536</v>
      </c>
      <c r="AS26" s="271">
        <f>INDEX('Energy at risk'!P$8:P$733, MATCH($B26, 'Energy at risk'!$C$8:$C$733,0))*$J26*X26</f>
        <v>11164.340758718779</v>
      </c>
      <c r="AT26" s="271">
        <f>INDEX('Energy at risk'!Q$8:Q$733, MATCH($B26, 'Energy at risk'!$C$8:$C$733,0))*$J26*Y26</f>
        <v>11298.941930553021</v>
      </c>
      <c r="AU26" s="271">
        <f>INDEX('Energy at risk'!R$8:R$733, MATCH($B26, 'Energy at risk'!$C$8:$C$733,0))*$J26*Z26</f>
        <v>11433.543102387266</v>
      </c>
      <c r="AV26" s="271">
        <f>INDEX('Energy at risk'!S$8:S$733, MATCH($B26, 'Energy at risk'!$C$8:$C$733,0))*$J26*AA26</f>
        <v>11568.144274221509</v>
      </c>
      <c r="AW26" s="271">
        <f>INDEX('Energy at risk'!T$8:T$733, MATCH($B26, 'Energy at risk'!$C$8:$C$733,0))*$J26*AB26</f>
        <v>11702.745446055751</v>
      </c>
      <c r="AX26" s="271">
        <f>INDEX('Energy at risk'!U$8:U$733, MATCH($B26, 'Energy at risk'!$C$8:$C$733,0))*$J26*AC26</f>
        <v>11837.346617889994</v>
      </c>
      <c r="AY26" s="271">
        <f>INDEX('Energy at risk'!V$8:V$733, MATCH($B26, 'Energy at risk'!$C$8:$C$733,0))*$J26*AD26</f>
        <v>11971.94778972424</v>
      </c>
      <c r="AZ26" s="271">
        <f>INDEX('Energy at risk'!W$8:W$733, MATCH($B26, 'Energy at risk'!$C$8:$C$733,0))*$J26*AE26</f>
        <v>12106.548961558481</v>
      </c>
      <c r="BA26" s="271">
        <f>INDEX('Energy at risk'!X$8:X$733, MATCH($B26, 'Energy at risk'!$C$8:$C$733,0))*$J26*AF26</f>
        <v>12241.150133392724</v>
      </c>
      <c r="BB26" s="232"/>
      <c r="BC26" s="271">
        <f>INDEX('Energy at risk'!E$8:E$733, MATCH($B26, 'Energy at risk'!$C$8:$C$733,0))*M26*$K26</f>
        <v>2558.9079367927834</v>
      </c>
      <c r="BD26" s="271">
        <f>INDEX('Energy at risk'!F$8:F$733, MATCH($B26, 'Energy at risk'!$C$8:$C$733,0))*N26*$K26</f>
        <v>2583.3409676575093</v>
      </c>
      <c r="BE26" s="271">
        <f>INDEX('Energy at risk'!G$8:G$733, MATCH($B26, 'Energy at risk'!$C$8:$C$733,0))*O26*$K26</f>
        <v>2618.7564360191986</v>
      </c>
      <c r="BF26" s="271">
        <f>INDEX('Energy at risk'!H$8:H$733, MATCH($B26, 'Energy at risk'!$C$8:$C$733,0))*P26*$K26</f>
        <v>2654.171904380888</v>
      </c>
      <c r="BG26" s="271">
        <f>INDEX('Energy at risk'!I$8:I$733, MATCH($B26, 'Energy at risk'!$C$8:$C$733,0))*Q26*$K26</f>
        <v>2666.4012747016936</v>
      </c>
      <c r="BH26" s="271">
        <f>INDEX('Energy at risk'!J$8:J$733, MATCH($B26, 'Energy at risk'!$C$8:$C$733,0))*R26*$K26</f>
        <v>2689.7657354003336</v>
      </c>
      <c r="BI26" s="271">
        <f>INDEX('Energy at risk'!K$8:K$733, MATCH($B26, 'Energy at risk'!$C$8:$C$733,0))*S26*$K26</f>
        <v>2712.8248903372341</v>
      </c>
      <c r="BJ26" s="271">
        <f>INDEX('Energy at risk'!L$8:L$733, MATCH($B26, 'Energy at risk'!$C$8:$C$733,0))*T26*$K26</f>
        <v>2759.6807548384973</v>
      </c>
      <c r="BK26" s="271">
        <f>INDEX('Energy at risk'!M$8:M$733, MATCH($B26, 'Energy at risk'!$C$8:$C$733,0))*U26*$K26</f>
        <v>2770.2309434697399</v>
      </c>
      <c r="BL26" s="271">
        <f>INDEX('Energy at risk'!N$8:N$733, MATCH($B26, 'Energy at risk'!$C$8:$C$733,0))*V26*$K26</f>
        <v>2804.8831474270823</v>
      </c>
      <c r="BM26" s="271">
        <f>INDEX('Energy at risk'!O$8:O$733, MATCH($B26, 'Energy at risk'!$C$8:$C$733,0))*W26*$K26</f>
        <v>2839.5353513844257</v>
      </c>
      <c r="BN26" s="271">
        <f>INDEX('Energy at risk'!P$8:P$733, MATCH($B26, 'Energy at risk'!$C$8:$C$733,0))*X26*$K26</f>
        <v>2874.187555341769</v>
      </c>
      <c r="BO26" s="271">
        <f>INDEX('Energy at risk'!Q$8:Q$733, MATCH($B26, 'Energy at risk'!$C$8:$C$733,0))*Y26*$K26</f>
        <v>2908.8397592991114</v>
      </c>
      <c r="BP26" s="271">
        <f>INDEX('Energy at risk'!R$8:R$733, MATCH($B26, 'Energy at risk'!$C$8:$C$733,0))*Z26*$K26</f>
        <v>2943.4919632564552</v>
      </c>
      <c r="BQ26" s="271">
        <f>INDEX('Energy at risk'!S$8:S$733, MATCH($B26, 'Energy at risk'!$C$8:$C$733,0))*AA26*$K26</f>
        <v>2978.144167213798</v>
      </c>
      <c r="BR26" s="271">
        <f>INDEX('Energy at risk'!T$8:T$733, MATCH($B26, 'Energy at risk'!$C$8:$C$733,0))*AB26*$K26</f>
        <v>3012.7963711711404</v>
      </c>
      <c r="BS26" s="271">
        <f>INDEX('Energy at risk'!U$8:U$733, MATCH($B26, 'Energy at risk'!$C$8:$C$733,0))*AC26*$K26</f>
        <v>3047.4485751284842</v>
      </c>
      <c r="BT26" s="271">
        <f>INDEX('Energy at risk'!V$8:V$733, MATCH($B26, 'Energy at risk'!$C$8:$C$733,0))*AD26*$K26</f>
        <v>3082.1007790858271</v>
      </c>
      <c r="BU26" s="271">
        <f>INDEX('Energy at risk'!W$8:W$733, MATCH($B26, 'Energy at risk'!$C$8:$C$733,0))*AE26*$K26</f>
        <v>3116.7529830431695</v>
      </c>
      <c r="BV26" s="271">
        <f>INDEX('Energy at risk'!X$8:X$733, MATCH($B26, 'Energy at risk'!$C$8:$C$733,0))*AF26*$K26</f>
        <v>3151.4051870005128</v>
      </c>
      <c r="BW26" s="232"/>
      <c r="BX26" s="272" cm="1">
        <f t="array" ref="BX26">SUMPRODUCT(('Span data'!BA$9:BA$734)*('Span data'!$C$9:$C$734=$B26))</f>
        <v>1.1641906124426039E-3</v>
      </c>
      <c r="BY26" s="272" cm="1">
        <f t="array" ref="BY26">SUMPRODUCT(('Span data'!BB$9:BB$734)*('Span data'!$C$9:$C$734=$B26))</f>
        <v>1.1803725439054084E-3</v>
      </c>
      <c r="BZ26" s="272" cm="1">
        <f t="array" ref="BZ26">SUMPRODUCT(('Span data'!BC$9:BC$734)*('Span data'!$C$9:$C$734=$B26))</f>
        <v>1.196554475368213E-3</v>
      </c>
      <c r="CA26" s="272" cm="1">
        <f t="array" ref="CA26">SUMPRODUCT(('Span data'!BD$9:BD$734)*('Span data'!$C$9:$C$734=$B26))</f>
        <v>1.2127364068310175E-3</v>
      </c>
      <c r="CB26" s="272" cm="1">
        <f t="array" ref="CB26">SUMPRODUCT(('Span data'!BE$9:BE$734)*('Span data'!$C$9:$C$734=$B26))</f>
        <v>1.2289183382938225E-3</v>
      </c>
      <c r="CC26" s="272" cm="1">
        <f t="array" ref="CC26">SUMPRODUCT(('Span data'!BF$9:BF$734)*('Span data'!$C$9:$C$734=$B26))</f>
        <v>1.245100269756627E-3</v>
      </c>
      <c r="CD26" s="272" cm="1">
        <f t="array" ref="CD26">SUMPRODUCT(('Span data'!BG$9:BG$734)*('Span data'!$C$9:$C$734=$B26))</f>
        <v>1.2612822012194318E-3</v>
      </c>
      <c r="CE26" s="272" cm="1">
        <f t="array" ref="CE26">SUMPRODUCT(('Span data'!BH$9:BH$734)*('Span data'!$C$9:$C$734=$B26))</f>
        <v>1.2774641326822364E-3</v>
      </c>
      <c r="CF26" s="272" cm="1">
        <f t="array" ref="CF26">SUMPRODUCT(('Span data'!BI$9:BI$734)*('Span data'!$C$9:$C$734=$B26))</f>
        <v>1.2936460641450409E-3</v>
      </c>
      <c r="CG26" s="272" cm="1">
        <f t="array" ref="CG26">SUMPRODUCT(('Span data'!BJ$9:BJ$734)*('Span data'!$C$9:$C$734=$B26))</f>
        <v>1.3098279956078457E-3</v>
      </c>
      <c r="CH26" s="272" cm="1">
        <f t="array" ref="CH26">SUMPRODUCT(('Span data'!BK$9:BK$734)*('Span data'!$C$9:$C$734=$B26))</f>
        <v>1.3260099270706502E-3</v>
      </c>
      <c r="CI26" s="272" cm="1">
        <f t="array" ref="CI26">SUMPRODUCT(('Span data'!BL$9:BL$734)*('Span data'!$C$9:$C$734=$B26))</f>
        <v>1.342191858533455E-3</v>
      </c>
      <c r="CJ26" s="272" cm="1">
        <f t="array" ref="CJ26">SUMPRODUCT(('Span data'!BM$9:BM$734)*('Span data'!$C$9:$C$734=$B26))</f>
        <v>1.3583737899962593E-3</v>
      </c>
      <c r="CK26" s="272" cm="1">
        <f t="array" ref="CK26">SUMPRODUCT(('Span data'!BN$9:BN$734)*('Span data'!$C$9:$C$734=$B26))</f>
        <v>1.3745557214590643E-3</v>
      </c>
      <c r="CL26" s="272" cm="1">
        <f t="array" ref="CL26">SUMPRODUCT(('Span data'!BO$9:BO$734)*('Span data'!$C$9:$C$734=$B26))</f>
        <v>1.3907376529218689E-3</v>
      </c>
      <c r="CM26" s="272" cm="1">
        <f t="array" ref="CM26">SUMPRODUCT(('Span data'!BP$9:BP$734)*('Span data'!$C$9:$C$734=$B26))</f>
        <v>1.4069195843846736E-3</v>
      </c>
      <c r="CN26" s="272" cm="1">
        <f t="array" ref="CN26">SUMPRODUCT(('Span data'!BQ$9:BQ$734)*('Span data'!$C$9:$C$734=$B26))</f>
        <v>1.4231015158474782E-3</v>
      </c>
      <c r="CO26" s="272" cm="1">
        <f t="array" ref="CO26">SUMPRODUCT(('Span data'!BR$9:BR$734)*('Span data'!$C$9:$C$734=$B26))</f>
        <v>1.439283447310283E-3</v>
      </c>
      <c r="CP26" s="272" cm="1">
        <f t="array" ref="CP26">SUMPRODUCT(('Span data'!BS$9:BS$734)*('Span data'!$C$9:$C$734=$B26))</f>
        <v>1.4554653787730875E-3</v>
      </c>
      <c r="CQ26" s="272" cm="1">
        <f t="array" ref="CQ26">SUMPRODUCT(('Span data'!BT$9:BT$734)*('Span data'!$C$9:$C$734=$B26))</f>
        <v>1.4716473102358925E-3</v>
      </c>
      <c r="CR26" s="232"/>
      <c r="CS26" s="273">
        <f t="shared" si="8"/>
        <v>12498.59453433278</v>
      </c>
      <c r="CT26" s="273">
        <f t="shared" si="21"/>
        <v>12617.933942599715</v>
      </c>
      <c r="CU26" s="273">
        <f t="shared" si="22"/>
        <v>12790.915382498153</v>
      </c>
      <c r="CV26" s="273">
        <f t="shared" si="23"/>
        <v>12963.896822396593</v>
      </c>
      <c r="CW26" s="273">
        <f t="shared" si="24"/>
        <v>13023.629322352133</v>
      </c>
      <c r="CX26" s="273">
        <f t="shared" si="25"/>
        <v>13137.749463524173</v>
      </c>
      <c r="CY26" s="273">
        <f t="shared" si="26"/>
        <v>13250.378385526235</v>
      </c>
      <c r="CZ26" s="273">
        <f t="shared" si="27"/>
        <v>13479.238685811148</v>
      </c>
      <c r="DA26" s="273">
        <f t="shared" si="28"/>
        <v>13530.769480331854</v>
      </c>
      <c r="DB26" s="273">
        <f t="shared" si="10"/>
        <v>13700.022872305371</v>
      </c>
      <c r="DC26" s="273">
        <f t="shared" si="11"/>
        <v>13869.276264278889</v>
      </c>
      <c r="DD26" s="273">
        <f t="shared" si="12"/>
        <v>14038.529656252407</v>
      </c>
      <c r="DE26" s="273">
        <f t="shared" si="13"/>
        <v>14207.783048225921</v>
      </c>
      <c r="DF26" s="273">
        <f t="shared" si="14"/>
        <v>14377.036440199443</v>
      </c>
      <c r="DG26" s="273">
        <f t="shared" si="15"/>
        <v>14546.289832172959</v>
      </c>
      <c r="DH26" s="273">
        <f t="shared" si="16"/>
        <v>14715.543224146475</v>
      </c>
      <c r="DI26" s="273">
        <f t="shared" si="17"/>
        <v>14884.796616119995</v>
      </c>
      <c r="DJ26" s="273">
        <f t="shared" si="18"/>
        <v>15054.050008093514</v>
      </c>
      <c r="DK26" s="273">
        <f t="shared" si="19"/>
        <v>15223.30340006703</v>
      </c>
      <c r="DL26" s="273">
        <f t="shared" si="20"/>
        <v>15392.556792040548</v>
      </c>
      <c r="DM26" s="233"/>
      <c r="DN26" s="274" cm="1">
        <f t="array" ref="DN26">SUMPRODUCT(($CS26:$DL26)*(Misc_calcs!$G$29:$Z$29))</f>
        <v>197987.79224146734</v>
      </c>
      <c r="DO26" s="232"/>
      <c r="DP26" s="274" cm="1">
        <f t="array" ref="DP26">SUMPRODUCT((G26:H26)*(Assumptions!$G$38:$H$38))</f>
        <v>130733.0166436158</v>
      </c>
      <c r="DQ26" s="274" cm="1">
        <f t="array" ref="DQ26">SUMPRODUCT((PMT(real_disc,Assumptions!$G$40,DP26)*(Misc_calcs!$G$29:$Z$29)))</f>
        <v>-75778.16790679135</v>
      </c>
      <c r="DR26" s="232"/>
      <c r="DS26" s="274">
        <f t="shared" si="6"/>
        <v>122209.62433467599</v>
      </c>
      <c r="DT26" s="274" t="b">
        <f t="shared" si="9"/>
        <v>1</v>
      </c>
      <c r="DU26" s="232"/>
      <c r="DV26" s="232"/>
      <c r="DW26" s="232"/>
      <c r="DX26" s="232"/>
      <c r="DY26" s="232"/>
      <c r="DZ26" s="232"/>
      <c r="EA26" s="232"/>
      <c r="EB26" s="232"/>
      <c r="EC26" s="232"/>
      <c r="ED26" s="232"/>
      <c r="EE26" s="232"/>
      <c r="EF26" s="232"/>
      <c r="EG26" s="232"/>
      <c r="EH26" s="232"/>
      <c r="EI26" s="232"/>
      <c r="EJ26" s="232"/>
      <c r="EK26" s="232"/>
      <c r="EL26" s="232"/>
      <c r="EM26" s="232"/>
      <c r="EN26" s="232"/>
    </row>
    <row r="27" spans="1:144" x14ac:dyDescent="0.2">
      <c r="A27" s="232"/>
      <c r="B27" s="266" t="str">
        <v>CLC003</v>
      </c>
      <c r="C27" s="266" t="str">
        <f>INDEX('Span data'!$D$9:$D$734, MATCH($B27, 'Span data'!$C$9:$C$734,0))</f>
        <v>CLC</v>
      </c>
      <c r="D27" s="266" cm="1">
        <f t="array" ref="D27">IF(ISBLANK(B27),0, SUMPRODUCT(('Energy at risk'!$C$8:$C$733=$B27)*1))</f>
        <v>8</v>
      </c>
      <c r="E27" s="267" t="b">
        <f t="shared" si="4"/>
        <v>0</v>
      </c>
      <c r="F27" s="266">
        <f t="shared" si="7"/>
        <v>8</v>
      </c>
      <c r="G27" s="268">
        <v>12</v>
      </c>
      <c r="H27" s="268">
        <v>2</v>
      </c>
      <c r="I27" s="232"/>
      <c r="J27" s="269">
        <f>INDEX(VCR_data!$D$8:$D$86, MATCH($C27, VCR_data!$B$8:$B$86,0))</f>
        <v>44906.183515166558</v>
      </c>
      <c r="K27" s="269">
        <f>INDEX(VCR_data!$F$8:$F$86, MATCH($C27, VCR_data!$B$8:$B$86,0))</f>
        <v>10807.393991695471</v>
      </c>
      <c r="L27" s="232"/>
      <c r="M27" s="270" cm="1">
        <f t="array" ref="M27">SUMPRODUCT(('Span data'!$C$9:$C$734=$B27)*('Span data'!AF$9:AF$734))/SUMPRODUCT(('Span data'!$C$9:$C$734=$B27)*1)</f>
        <v>9.5863362431521902E-3</v>
      </c>
      <c r="N27" s="270" cm="1">
        <f t="array" ref="N27">SUMPRODUCT(('Span data'!$C$9:$C$734=$B27)*('Span data'!AG$9:AG$734))/SUMPRODUCT(('Span data'!$C$9:$C$734=$B27)*1)</f>
        <v>9.7208695057150098E-3</v>
      </c>
      <c r="O27" s="270" cm="1">
        <f t="array" ref="O27">SUMPRODUCT(('Span data'!$C$9:$C$734=$B27)*('Span data'!AH$9:AH$734))/SUMPRODUCT(('Span data'!$C$9:$C$734=$B27)*1)</f>
        <v>9.8554027682778295E-3</v>
      </c>
      <c r="P27" s="270" cm="1">
        <f t="array" ref="P27">SUMPRODUCT(('Span data'!$C$9:$C$734=$B27)*('Span data'!AI$9:AI$734))/SUMPRODUCT(('Span data'!$C$9:$C$734=$B27)*1)</f>
        <v>9.9899360308406508E-3</v>
      </c>
      <c r="Q27" s="270" cm="1">
        <f t="array" ref="Q27">SUMPRODUCT(('Span data'!$C$9:$C$734=$B27)*('Span data'!AJ$9:AJ$734))/SUMPRODUCT(('Span data'!$C$9:$C$734=$B27)*1)</f>
        <v>1.0124469293403472E-2</v>
      </c>
      <c r="R27" s="270" cm="1">
        <f t="array" ref="R27">SUMPRODUCT(('Span data'!$C$9:$C$734=$B27)*('Span data'!AK$9:AK$734))/SUMPRODUCT(('Span data'!$C$9:$C$734=$B27)*1)</f>
        <v>1.0259002555966294E-2</v>
      </c>
      <c r="S27" s="270" cm="1">
        <f t="array" ref="S27">SUMPRODUCT(('Span data'!$C$9:$C$734=$B27)*('Span data'!AL$9:AL$734))/SUMPRODUCT(('Span data'!$C$9:$C$734=$B27)*1)</f>
        <v>1.0393535818529111E-2</v>
      </c>
      <c r="T27" s="270" cm="1">
        <f t="array" ref="T27">SUMPRODUCT(('Span data'!$C$9:$C$734=$B27)*('Span data'!AM$9:AM$734))/SUMPRODUCT(('Span data'!$C$9:$C$734=$B27)*1)</f>
        <v>1.0528069081091933E-2</v>
      </c>
      <c r="U27" s="270" cm="1">
        <f t="array" ref="U27">SUMPRODUCT(('Span data'!$C$9:$C$734=$B27)*('Span data'!AN$9:AN$734))/SUMPRODUCT(('Span data'!$C$9:$C$734=$B27)*1)</f>
        <v>1.0662602343654754E-2</v>
      </c>
      <c r="V27" s="270" cm="1">
        <f t="array" ref="V27">SUMPRODUCT(('Span data'!$C$9:$C$734=$B27)*('Span data'!AO$9:AO$734))/SUMPRODUCT(('Span data'!$C$9:$C$734=$B27)*1)</f>
        <v>1.0797135606217574E-2</v>
      </c>
      <c r="W27" s="270" cm="1">
        <f t="array" ref="W27">SUMPRODUCT(('Span data'!$C$9:$C$734=$B27)*('Span data'!AP$9:AP$734))/SUMPRODUCT(('Span data'!$C$9:$C$734=$B27)*1)</f>
        <v>1.0931668868780393E-2</v>
      </c>
      <c r="X27" s="270" cm="1">
        <f t="array" ref="X27">SUMPRODUCT(('Span data'!$C$9:$C$734=$B27)*('Span data'!AQ$9:AQ$734))/SUMPRODUCT(('Span data'!$C$9:$C$734=$B27)*1)</f>
        <v>1.1066202131343216E-2</v>
      </c>
      <c r="Y27" s="270" cm="1">
        <f t="array" ref="Y27">SUMPRODUCT(('Span data'!$C$9:$C$734=$B27)*('Span data'!AR$9:AR$734))/SUMPRODUCT(('Span data'!$C$9:$C$734=$B27)*1)</f>
        <v>1.1200735393906036E-2</v>
      </c>
      <c r="Z27" s="270" cm="1">
        <f t="array" ref="Z27">SUMPRODUCT(('Span data'!$C$9:$C$734=$B27)*('Span data'!AS$9:AS$734))/SUMPRODUCT(('Span data'!$C$9:$C$734=$B27)*1)</f>
        <v>1.1335268656468857E-2</v>
      </c>
      <c r="AA27" s="270" cm="1">
        <f t="array" ref="AA27">SUMPRODUCT(('Span data'!$C$9:$C$734=$B27)*('Span data'!AT$9:AT$734))/SUMPRODUCT(('Span data'!$C$9:$C$734=$B27)*1)</f>
        <v>1.1469801919031677E-2</v>
      </c>
      <c r="AB27" s="270" cm="1">
        <f t="array" ref="AB27">SUMPRODUCT(('Span data'!$C$9:$C$734=$B27)*('Span data'!AU$9:AU$734))/SUMPRODUCT(('Span data'!$C$9:$C$734=$B27)*1)</f>
        <v>1.1604335181594497E-2</v>
      </c>
      <c r="AC27" s="270" cm="1">
        <f t="array" ref="AC27">SUMPRODUCT(('Span data'!$C$9:$C$734=$B27)*('Span data'!AV$9:AV$734))/SUMPRODUCT(('Span data'!$C$9:$C$734=$B27)*1)</f>
        <v>1.1738868444157318E-2</v>
      </c>
      <c r="AD27" s="270" cm="1">
        <f t="array" ref="AD27">SUMPRODUCT(('Span data'!$C$9:$C$734=$B27)*('Span data'!AW$9:AW$734))/SUMPRODUCT(('Span data'!$C$9:$C$734=$B27)*1)</f>
        <v>1.1873401706720138E-2</v>
      </c>
      <c r="AE27" s="270" cm="1">
        <f t="array" ref="AE27">SUMPRODUCT(('Span data'!$C$9:$C$734=$B27)*('Span data'!AX$9:AX$734))/SUMPRODUCT(('Span data'!$C$9:$C$734=$B27)*1)</f>
        <v>1.2007934969282957E-2</v>
      </c>
      <c r="AF27" s="270" cm="1">
        <f t="array" ref="AF27">SUMPRODUCT(('Span data'!$C$9:$C$734=$B27)*('Span data'!AY$9:AY$734))/SUMPRODUCT(('Span data'!$C$9:$C$734=$B27)*1)</f>
        <v>1.2142468231845779E-2</v>
      </c>
      <c r="AG27" s="232"/>
      <c r="AH27" s="271">
        <f>INDEX('Energy at risk'!E$8:E$733, MATCH($B27, 'Energy at risk'!$C$8:$C$733,0))*$J27*M27</f>
        <v>30542.068860596653</v>
      </c>
      <c r="AI27" s="271">
        <f>INDEX('Energy at risk'!F$8:F$733, MATCH($B27, 'Energy at risk'!$C$8:$C$733,0))*$J27*N27</f>
        <v>31368.886467030006</v>
      </c>
      <c r="AJ27" s="271">
        <f>INDEX('Energy at risk'!G$8:G$733, MATCH($B27, 'Energy at risk'!$C$8:$C$733,0))*$J27*O27</f>
        <v>32520.718956210472</v>
      </c>
      <c r="AK27" s="271">
        <f>INDEX('Energy at risk'!H$8:H$733, MATCH($B27, 'Energy at risk'!$C$8:$C$733,0))*$J27*P27</f>
        <v>33555.740191598772</v>
      </c>
      <c r="AL27" s="271">
        <f>INDEX('Energy at risk'!I$8:I$733, MATCH($B27, 'Energy at risk'!$C$8:$C$733,0))*$J27*Q27</f>
        <v>34145.873697613235</v>
      </c>
      <c r="AM27" s="271">
        <f>INDEX('Energy at risk'!J$8:J$733, MATCH($B27, 'Energy at risk'!$C$8:$C$733,0))*$J27*R27</f>
        <v>34926.453594142215</v>
      </c>
      <c r="AN27" s="271">
        <f>INDEX('Energy at risk'!K$8:K$733, MATCH($B27, 'Energy at risk'!$C$8:$C$733,0))*$J27*S27</f>
        <v>36094.049457369343</v>
      </c>
      <c r="AO27" s="271">
        <f>INDEX('Energy at risk'!L$8:L$733, MATCH($B27, 'Energy at risk'!$C$8:$C$733,0))*$J27*T27</f>
        <v>37567.521419076344</v>
      </c>
      <c r="AP27" s="271">
        <f>INDEX('Energy at risk'!M$8:M$733, MATCH($B27, 'Energy at risk'!$C$8:$C$733,0))*$J27*U27</f>
        <v>38484.349854845634</v>
      </c>
      <c r="AQ27" s="271">
        <f>INDEX('Energy at risk'!N$8:N$733, MATCH($B27, 'Energy at risk'!$C$8:$C$733,0))*$J27*V27</f>
        <v>38969.918478406129</v>
      </c>
      <c r="AR27" s="271">
        <f>INDEX('Energy at risk'!O$8:O$733, MATCH($B27, 'Energy at risk'!$C$8:$C$733,0))*$J27*W27</f>
        <v>39455.487101966624</v>
      </c>
      <c r="AS27" s="271">
        <f>INDEX('Energy at risk'!P$8:P$733, MATCH($B27, 'Energy at risk'!$C$8:$C$733,0))*$J27*X27</f>
        <v>39941.055725527134</v>
      </c>
      <c r="AT27" s="271">
        <f>INDEX('Energy at risk'!Q$8:Q$733, MATCH($B27, 'Energy at risk'!$C$8:$C$733,0))*$J27*Y27</f>
        <v>40426.62434908763</v>
      </c>
      <c r="AU27" s="271">
        <f>INDEX('Energy at risk'!R$8:R$733, MATCH($B27, 'Energy at risk'!$C$8:$C$733,0))*$J27*Z27</f>
        <v>40912.192972648132</v>
      </c>
      <c r="AV27" s="271">
        <f>INDEX('Energy at risk'!S$8:S$733, MATCH($B27, 'Energy at risk'!$C$8:$C$733,0))*$J27*AA27</f>
        <v>41397.761596208627</v>
      </c>
      <c r="AW27" s="271">
        <f>INDEX('Energy at risk'!T$8:T$733, MATCH($B27, 'Energy at risk'!$C$8:$C$733,0))*$J27*AB27</f>
        <v>41883.330219769123</v>
      </c>
      <c r="AX27" s="271">
        <f>INDEX('Energy at risk'!U$8:U$733, MATCH($B27, 'Energy at risk'!$C$8:$C$733,0))*$J27*AC27</f>
        <v>42368.898843329625</v>
      </c>
      <c r="AY27" s="271">
        <f>INDEX('Energy at risk'!V$8:V$733, MATCH($B27, 'Energy at risk'!$C$8:$C$733,0))*$J27*AD27</f>
        <v>42854.467466890121</v>
      </c>
      <c r="AZ27" s="271">
        <f>INDEX('Energy at risk'!W$8:W$733, MATCH($B27, 'Energy at risk'!$C$8:$C$733,0))*$J27*AE27</f>
        <v>43340.036090450616</v>
      </c>
      <c r="BA27" s="271">
        <f>INDEX('Energy at risk'!X$8:X$733, MATCH($B27, 'Energy at risk'!$C$8:$C$733,0))*$J27*AF27</f>
        <v>43825.604714011119</v>
      </c>
      <c r="BB27" s="232"/>
      <c r="BC27" s="271">
        <f>INDEX('Energy at risk'!E$8:E$733, MATCH($B27, 'Energy at risk'!$C$8:$C$733,0))*M27*$K27</f>
        <v>7350.4391970090437</v>
      </c>
      <c r="BD27" s="271">
        <f>INDEX('Energy at risk'!F$8:F$733, MATCH($B27, 'Energy at risk'!$C$8:$C$733,0))*N27*$K27</f>
        <v>7549.4261278173108</v>
      </c>
      <c r="BE27" s="271">
        <f>INDEX('Energy at risk'!G$8:G$733, MATCH($B27, 'Energy at risk'!$C$8:$C$733,0))*O27*$K27</f>
        <v>7826.6331079830679</v>
      </c>
      <c r="BF27" s="271">
        <f>INDEX('Energy at risk'!H$8:H$733, MATCH($B27, 'Energy at risk'!$C$8:$C$733,0))*P27*$K27</f>
        <v>8075.727584623125</v>
      </c>
      <c r="BG27" s="271">
        <f>INDEX('Energy at risk'!I$8:I$733, MATCH($B27, 'Energy at risk'!$C$8:$C$733,0))*Q27*$K27</f>
        <v>8217.7526869132089</v>
      </c>
      <c r="BH27" s="271">
        <f>INDEX('Energy at risk'!J$8:J$733, MATCH($B27, 'Energy at risk'!$C$8:$C$733,0))*R27*$K27</f>
        <v>8405.611770527752</v>
      </c>
      <c r="BI27" s="271">
        <f>INDEX('Energy at risk'!K$8:K$733, MATCH($B27, 'Energy at risk'!$C$8:$C$733,0))*S27*$K27</f>
        <v>8686.6124597247635</v>
      </c>
      <c r="BJ27" s="271">
        <f>INDEX('Energy at risk'!L$8:L$733, MATCH($B27, 'Energy at risk'!$C$8:$C$733,0))*T27*$K27</f>
        <v>9041.2271425892231</v>
      </c>
      <c r="BK27" s="271">
        <f>INDEX('Energy at risk'!M$8:M$733, MATCH($B27, 'Energy at risk'!$C$8:$C$733,0))*U27*$K27</f>
        <v>9261.8766245208608</v>
      </c>
      <c r="BL27" s="271">
        <f>INDEX('Energy at risk'!N$8:N$733, MATCH($B27, 'Energy at risk'!$C$8:$C$733,0))*V27*$K27</f>
        <v>9378.7365091523661</v>
      </c>
      <c r="BM27" s="271">
        <f>INDEX('Energy at risk'!O$8:O$733, MATCH($B27, 'Energy at risk'!$C$8:$C$733,0))*W27*$K27</f>
        <v>9495.5963937838715</v>
      </c>
      <c r="BN27" s="271">
        <f>INDEX('Energy at risk'!P$8:P$733, MATCH($B27, 'Energy at risk'!$C$8:$C$733,0))*X27*$K27</f>
        <v>9612.4562784153786</v>
      </c>
      <c r="BO27" s="271">
        <f>INDEX('Energy at risk'!Q$8:Q$733, MATCH($B27, 'Energy at risk'!$C$8:$C$733,0))*Y27*$K27</f>
        <v>9729.316163046884</v>
      </c>
      <c r="BP27" s="271">
        <f>INDEX('Energy at risk'!R$8:R$733, MATCH($B27, 'Energy at risk'!$C$8:$C$733,0))*Z27*$K27</f>
        <v>9846.1760476783893</v>
      </c>
      <c r="BQ27" s="271">
        <f>INDEX('Energy at risk'!S$8:S$733, MATCH($B27, 'Energy at risk'!$C$8:$C$733,0))*AA27*$K27</f>
        <v>9963.0359323098946</v>
      </c>
      <c r="BR27" s="271">
        <f>INDEX('Energy at risk'!T$8:T$733, MATCH($B27, 'Energy at risk'!$C$8:$C$733,0))*AB27*$K27</f>
        <v>10079.895816941398</v>
      </c>
      <c r="BS27" s="271">
        <f>INDEX('Energy at risk'!U$8:U$733, MATCH($B27, 'Energy at risk'!$C$8:$C$733,0))*AC27*$K27</f>
        <v>10196.755701572905</v>
      </c>
      <c r="BT27" s="271">
        <f>INDEX('Energy at risk'!V$8:V$733, MATCH($B27, 'Energy at risk'!$C$8:$C$733,0))*AD27*$K27</f>
        <v>10313.615586204409</v>
      </c>
      <c r="BU27" s="271">
        <f>INDEX('Energy at risk'!W$8:W$733, MATCH($B27, 'Energy at risk'!$C$8:$C$733,0))*AE27*$K27</f>
        <v>10430.475470835914</v>
      </c>
      <c r="BV27" s="271">
        <f>INDEX('Energy at risk'!X$8:X$733, MATCH($B27, 'Energy at risk'!$C$8:$C$733,0))*AF27*$K27</f>
        <v>10547.335355467421</v>
      </c>
      <c r="BW27" s="232"/>
      <c r="BX27" s="272" cm="1">
        <f t="array" ref="BX27">SUMPRODUCT(('Span data'!BA$9:BA$734)*('Span data'!$C$9:$C$734=$B27))</f>
        <v>3.105812421142883E-3</v>
      </c>
      <c r="BY27" s="272" cm="1">
        <f t="array" ref="BY27">SUMPRODUCT(('Span data'!BB$9:BB$734)*('Span data'!$C$9:$C$734=$B27))</f>
        <v>3.1493989454756764E-3</v>
      </c>
      <c r="BZ27" s="272" cm="1">
        <f t="array" ref="BZ27">SUMPRODUCT(('Span data'!BC$9:BC$734)*('Span data'!$C$9:$C$734=$B27))</f>
        <v>3.1929854698084684E-3</v>
      </c>
      <c r="CA27" s="272" cm="1">
        <f t="array" ref="CA27">SUMPRODUCT(('Span data'!BD$9:BD$734)*('Span data'!$C$9:$C$734=$B27))</f>
        <v>3.2365719941412612E-3</v>
      </c>
      <c r="CB27" s="272" cm="1">
        <f t="array" ref="CB27">SUMPRODUCT(('Span data'!BE$9:BE$734)*('Span data'!$C$9:$C$734=$B27))</f>
        <v>3.2801585184740541E-3</v>
      </c>
      <c r="CC27" s="272" cm="1">
        <f t="array" ref="CC27">SUMPRODUCT(('Span data'!BF$9:BF$734)*('Span data'!$C$9:$C$734=$B27))</f>
        <v>3.323745042806847E-3</v>
      </c>
      <c r="CD27" s="272" cm="1">
        <f t="array" ref="CD27">SUMPRODUCT(('Span data'!BG$9:BG$734)*('Span data'!$C$9:$C$734=$B27))</f>
        <v>3.3673315671396394E-3</v>
      </c>
      <c r="CE27" s="272" cm="1">
        <f t="array" ref="CE27">SUMPRODUCT(('Span data'!BH$9:BH$734)*('Span data'!$C$9:$C$734=$B27))</f>
        <v>3.4109180914724318E-3</v>
      </c>
      <c r="CF27" s="272" cm="1">
        <f t="array" ref="CF27">SUMPRODUCT(('Span data'!BI$9:BI$734)*('Span data'!$C$9:$C$734=$B27))</f>
        <v>3.4545046158052238E-3</v>
      </c>
      <c r="CG27" s="272" cm="1">
        <f t="array" ref="CG27">SUMPRODUCT(('Span data'!BJ$9:BJ$734)*('Span data'!$C$9:$C$734=$B27))</f>
        <v>3.4980911401380171E-3</v>
      </c>
      <c r="CH27" s="272" cm="1">
        <f t="array" ref="CH27">SUMPRODUCT(('Span data'!BK$9:BK$734)*('Span data'!$C$9:$C$734=$B27))</f>
        <v>3.5416776644708096E-3</v>
      </c>
      <c r="CI27" s="272" cm="1">
        <f t="array" ref="CI27">SUMPRODUCT(('Span data'!BL$9:BL$734)*('Span data'!$C$9:$C$734=$B27))</f>
        <v>3.5852641888036024E-3</v>
      </c>
      <c r="CJ27" s="272" cm="1">
        <f t="array" ref="CJ27">SUMPRODUCT(('Span data'!BM$9:BM$734)*('Span data'!$C$9:$C$734=$B27))</f>
        <v>3.6288507131363953E-3</v>
      </c>
      <c r="CK27" s="272" cm="1">
        <f t="array" ref="CK27">SUMPRODUCT(('Span data'!BN$9:BN$734)*('Span data'!$C$9:$C$734=$B27))</f>
        <v>3.6724372374691877E-3</v>
      </c>
      <c r="CL27" s="272" cm="1">
        <f t="array" ref="CL27">SUMPRODUCT(('Span data'!BO$9:BO$734)*('Span data'!$C$9:$C$734=$B27))</f>
        <v>3.7160237618019806E-3</v>
      </c>
      <c r="CM27" s="272" cm="1">
        <f t="array" ref="CM27">SUMPRODUCT(('Span data'!BP$9:BP$734)*('Span data'!$C$9:$C$734=$B27))</f>
        <v>3.759610286134773E-3</v>
      </c>
      <c r="CN27" s="272" cm="1">
        <f t="array" ref="CN27">SUMPRODUCT(('Span data'!BQ$9:BQ$734)*('Span data'!$C$9:$C$734=$B27))</f>
        <v>3.803196810467565E-3</v>
      </c>
      <c r="CO27" s="272" cm="1">
        <f t="array" ref="CO27">SUMPRODUCT(('Span data'!BR$9:BR$734)*('Span data'!$C$9:$C$734=$B27))</f>
        <v>3.8467833348003592E-3</v>
      </c>
      <c r="CP27" s="272" cm="1">
        <f t="array" ref="CP27">SUMPRODUCT(('Span data'!BS$9:BS$734)*('Span data'!$C$9:$C$734=$B27))</f>
        <v>3.8903698591331508E-3</v>
      </c>
      <c r="CQ27" s="272" cm="1">
        <f t="array" ref="CQ27">SUMPRODUCT(('Span data'!BT$9:BT$734)*('Span data'!$C$9:$C$734=$B27))</f>
        <v>3.9339563834659436E-3</v>
      </c>
      <c r="CR27" s="232"/>
      <c r="CS27" s="273">
        <f t="shared" si="8"/>
        <v>37892.511163418116</v>
      </c>
      <c r="CT27" s="273">
        <f t="shared" si="21"/>
        <v>38918.315744246262</v>
      </c>
      <c r="CU27" s="273">
        <f t="shared" si="22"/>
        <v>40347.355257179006</v>
      </c>
      <c r="CV27" s="273">
        <f t="shared" si="23"/>
        <v>41631.471012793896</v>
      </c>
      <c r="CW27" s="273">
        <f t="shared" si="24"/>
        <v>42363.629664684966</v>
      </c>
      <c r="CX27" s="273">
        <f t="shared" si="25"/>
        <v>43332.068688415005</v>
      </c>
      <c r="CY27" s="273">
        <f t="shared" si="26"/>
        <v>44780.665284425675</v>
      </c>
      <c r="CZ27" s="273">
        <f t="shared" si="27"/>
        <v>46608.751972583661</v>
      </c>
      <c r="DA27" s="273">
        <f t="shared" si="28"/>
        <v>47746.229933871109</v>
      </c>
      <c r="DB27" s="273">
        <f t="shared" si="10"/>
        <v>48348.658485649634</v>
      </c>
      <c r="DC27" s="273">
        <f t="shared" si="11"/>
        <v>48951.087037428166</v>
      </c>
      <c r="DD27" s="273">
        <f t="shared" si="12"/>
        <v>49553.515589206698</v>
      </c>
      <c r="DE27" s="273">
        <f t="shared" si="13"/>
        <v>50155.944140985222</v>
      </c>
      <c r="DF27" s="273">
        <f t="shared" si="14"/>
        <v>50758.372692763762</v>
      </c>
      <c r="DG27" s="273">
        <f t="shared" si="15"/>
        <v>51360.801244542286</v>
      </c>
      <c r="DH27" s="273">
        <f t="shared" si="16"/>
        <v>51963.229796320804</v>
      </c>
      <c r="DI27" s="273">
        <f t="shared" si="17"/>
        <v>52565.658348099336</v>
      </c>
      <c r="DJ27" s="273">
        <f t="shared" si="18"/>
        <v>53168.086899877868</v>
      </c>
      <c r="DK27" s="273">
        <f t="shared" si="19"/>
        <v>53770.515451656393</v>
      </c>
      <c r="DL27" s="273">
        <f t="shared" si="20"/>
        <v>54372.944003434925</v>
      </c>
      <c r="DM27" s="233"/>
      <c r="DN27" s="274" cm="1">
        <f t="array" ref="DN27">SUMPRODUCT(($CS27:$DL27)*(Misc_calcs!$G$29:$Z$29))</f>
        <v>671466.2008996018</v>
      </c>
      <c r="DO27" s="232"/>
      <c r="DP27" s="274" cm="1">
        <f t="array" ref="DP27">SUMPRODUCT((G27:H27)*(Assumptions!$G$38:$H$38))</f>
        <v>281661.07809986139</v>
      </c>
      <c r="DQ27" s="274" cm="1">
        <f t="array" ref="DQ27">SUMPRODUCT((PMT(real_disc,Assumptions!$G$40,DP27)*(Misc_calcs!$G$29:$Z$29)))</f>
        <v>-163262.20427731151</v>
      </c>
      <c r="DR27" s="232"/>
      <c r="DS27" s="274">
        <f t="shared" si="6"/>
        <v>508203.99662229029</v>
      </c>
      <c r="DT27" s="274" t="b">
        <f t="shared" si="9"/>
        <v>1</v>
      </c>
      <c r="DU27" s="232"/>
      <c r="DV27" s="232"/>
      <c r="DW27" s="232"/>
      <c r="DX27" s="232"/>
      <c r="DY27" s="232"/>
      <c r="DZ27" s="232"/>
      <c r="EA27" s="232"/>
      <c r="EB27" s="232"/>
      <c r="EC27" s="232"/>
      <c r="ED27" s="232"/>
      <c r="EE27" s="232"/>
      <c r="EF27" s="232"/>
      <c r="EG27" s="232"/>
      <c r="EH27" s="232"/>
      <c r="EI27" s="232"/>
      <c r="EJ27" s="232"/>
      <c r="EK27" s="232"/>
      <c r="EL27" s="232"/>
      <c r="EM27" s="232"/>
      <c r="EN27" s="232"/>
    </row>
    <row r="28" spans="1:144" x14ac:dyDescent="0.2">
      <c r="A28" s="232"/>
      <c r="B28" s="266" t="str">
        <v>CLC006</v>
      </c>
      <c r="C28" s="266" t="str">
        <f>INDEX('Span data'!$D$9:$D$734, MATCH($B28, 'Span data'!$C$9:$C$734,0))</f>
        <v>CLC</v>
      </c>
      <c r="D28" s="266" cm="1">
        <f t="array" ref="D28">IF(ISBLANK(B28),0, SUMPRODUCT(('Energy at risk'!$C$8:$C$733=$B28)*1))</f>
        <v>6</v>
      </c>
      <c r="E28" s="267" t="b">
        <f t="shared" si="4"/>
        <v>0</v>
      </c>
      <c r="F28" s="266">
        <f t="shared" si="7"/>
        <v>6</v>
      </c>
      <c r="G28" s="268">
        <v>3</v>
      </c>
      <c r="H28" s="268">
        <v>5</v>
      </c>
      <c r="I28" s="232"/>
      <c r="J28" s="269">
        <f>INDEX(VCR_data!$D$8:$D$86, MATCH($C28, VCR_data!$B$8:$B$86,0))</f>
        <v>44906.183515166558</v>
      </c>
      <c r="K28" s="269">
        <f>INDEX(VCR_data!$F$8:$F$86, MATCH($C28, VCR_data!$B$8:$B$86,0))</f>
        <v>10807.393991695471</v>
      </c>
      <c r="L28" s="232"/>
      <c r="M28" s="270" cm="1">
        <f t="array" ref="M28">SUMPRODUCT(('Span data'!$C$9:$C$734=$B28)*('Span data'!AF$9:AF$734))/SUMPRODUCT(('Span data'!$C$9:$C$734=$B28)*1)</f>
        <v>9.6312755124955979E-3</v>
      </c>
      <c r="N28" s="270" cm="1">
        <f t="array" ref="N28">SUMPRODUCT(('Span data'!$C$9:$C$734=$B28)*('Span data'!AG$9:AG$734))/SUMPRODUCT(('Span data'!$C$9:$C$734=$B28)*1)</f>
        <v>9.7807885315062213E-3</v>
      </c>
      <c r="O28" s="270" cm="1">
        <f t="array" ref="O28">SUMPRODUCT(('Span data'!$C$9:$C$734=$B28)*('Span data'!AH$9:AH$734))/SUMPRODUCT(('Span data'!$C$9:$C$734=$B28)*1)</f>
        <v>9.9303015505168447E-3</v>
      </c>
      <c r="P28" s="270" cm="1">
        <f t="array" ref="P28">SUMPRODUCT(('Span data'!$C$9:$C$734=$B28)*('Span data'!AI$9:AI$734))/SUMPRODUCT(('Span data'!$C$9:$C$734=$B28)*1)</f>
        <v>1.0079814569527466E-2</v>
      </c>
      <c r="Q28" s="270" cm="1">
        <f t="array" ref="Q28">SUMPRODUCT(('Span data'!$C$9:$C$734=$B28)*('Span data'!AJ$9:AJ$734))/SUMPRODUCT(('Span data'!$C$9:$C$734=$B28)*1)</f>
        <v>1.0229327588538091E-2</v>
      </c>
      <c r="R28" s="270" cm="1">
        <f t="array" ref="R28">SUMPRODUCT(('Span data'!$C$9:$C$734=$B28)*('Span data'!AK$9:AK$734))/SUMPRODUCT(('Span data'!$C$9:$C$734=$B28)*1)</f>
        <v>1.0378840607548715E-2</v>
      </c>
      <c r="S28" s="270" cm="1">
        <f t="array" ref="S28">SUMPRODUCT(('Span data'!$C$9:$C$734=$B28)*('Span data'!AL$9:AL$734))/SUMPRODUCT(('Span data'!$C$9:$C$734=$B28)*1)</f>
        <v>1.0528353626559336E-2</v>
      </c>
      <c r="T28" s="270" cm="1">
        <f t="array" ref="T28">SUMPRODUCT(('Span data'!$C$9:$C$734=$B28)*('Span data'!AM$9:AM$734))/SUMPRODUCT(('Span data'!$C$9:$C$734=$B28)*1)</f>
        <v>1.0677866645569958E-2</v>
      </c>
      <c r="U28" s="270" cm="1">
        <f t="array" ref="U28">SUMPRODUCT(('Span data'!$C$9:$C$734=$B28)*('Span data'!AN$9:AN$734))/SUMPRODUCT(('Span data'!$C$9:$C$734=$B28)*1)</f>
        <v>1.0827379664580583E-2</v>
      </c>
      <c r="V28" s="270" cm="1">
        <f t="array" ref="V28">SUMPRODUCT(('Span data'!$C$9:$C$734=$B28)*('Span data'!AO$9:AO$734))/SUMPRODUCT(('Span data'!$C$9:$C$734=$B28)*1)</f>
        <v>1.0976892683591206E-2</v>
      </c>
      <c r="W28" s="270" cm="1">
        <f t="array" ref="W28">SUMPRODUCT(('Span data'!$C$9:$C$734=$B28)*('Span data'!AP$9:AP$734))/SUMPRODUCT(('Span data'!$C$9:$C$734=$B28)*1)</f>
        <v>1.112640570260183E-2</v>
      </c>
      <c r="X28" s="270" cm="1">
        <f t="array" ref="X28">SUMPRODUCT(('Span data'!$C$9:$C$734=$B28)*('Span data'!AQ$9:AQ$734))/SUMPRODUCT(('Span data'!$C$9:$C$734=$B28)*1)</f>
        <v>1.1275918721612451E-2</v>
      </c>
      <c r="Y28" s="270" cm="1">
        <f t="array" ref="Y28">SUMPRODUCT(('Span data'!$C$9:$C$734=$B28)*('Span data'!AR$9:AR$734))/SUMPRODUCT(('Span data'!$C$9:$C$734=$B28)*1)</f>
        <v>1.1425431740623077E-2</v>
      </c>
      <c r="Z28" s="270" cm="1">
        <f t="array" ref="Z28">SUMPRODUCT(('Span data'!$C$9:$C$734=$B28)*('Span data'!AS$9:AS$734))/SUMPRODUCT(('Span data'!$C$9:$C$734=$B28)*1)</f>
        <v>1.15749447596337E-2</v>
      </c>
      <c r="AA28" s="270" cm="1">
        <f t="array" ref="AA28">SUMPRODUCT(('Span data'!$C$9:$C$734=$B28)*('Span data'!AT$9:AT$734))/SUMPRODUCT(('Span data'!$C$9:$C$734=$B28)*1)</f>
        <v>1.1724457778644322E-2</v>
      </c>
      <c r="AB28" s="270" cm="1">
        <f t="array" ref="AB28">SUMPRODUCT(('Span data'!$C$9:$C$734=$B28)*('Span data'!AU$9:AU$734))/SUMPRODUCT(('Span data'!$C$9:$C$734=$B28)*1)</f>
        <v>1.1873970797654941E-2</v>
      </c>
      <c r="AC28" s="270" cm="1">
        <f t="array" ref="AC28">SUMPRODUCT(('Span data'!$C$9:$C$734=$B28)*('Span data'!AV$9:AV$734))/SUMPRODUCT(('Span data'!$C$9:$C$734=$B28)*1)</f>
        <v>1.2023483816665568E-2</v>
      </c>
      <c r="AD28" s="270" cm="1">
        <f t="array" ref="AD28">SUMPRODUCT(('Span data'!$C$9:$C$734=$B28)*('Span data'!AW$9:AW$734))/SUMPRODUCT(('Span data'!$C$9:$C$734=$B28)*1)</f>
        <v>1.2172996835676192E-2</v>
      </c>
      <c r="AE28" s="270" cm="1">
        <f t="array" ref="AE28">SUMPRODUCT(('Span data'!$C$9:$C$734=$B28)*('Span data'!AX$9:AX$734))/SUMPRODUCT(('Span data'!$C$9:$C$734=$B28)*1)</f>
        <v>1.2322509854686811E-2</v>
      </c>
      <c r="AF28" s="270" cm="1">
        <f t="array" ref="AF28">SUMPRODUCT(('Span data'!$C$9:$C$734=$B28)*('Span data'!AY$9:AY$734))/SUMPRODUCT(('Span data'!$C$9:$C$734=$B28)*1)</f>
        <v>1.2472022873697435E-2</v>
      </c>
      <c r="AG28" s="232"/>
      <c r="AH28" s="271">
        <f>INDEX('Energy at risk'!E$8:E$733, MATCH($B28, 'Energy at risk'!$C$8:$C$733,0))*$J28*M28</f>
        <v>53830.687609798013</v>
      </c>
      <c r="AI28" s="271">
        <f>INDEX('Energy at risk'!F$8:F$733, MATCH($B28, 'Energy at risk'!$C$8:$C$733,0))*$J28*N28</f>
        <v>54666.338984272421</v>
      </c>
      <c r="AJ28" s="271">
        <f>INDEX('Energy at risk'!G$8:G$733, MATCH($B28, 'Energy at risk'!$C$8:$C$733,0))*$J28*O28</f>
        <v>55592.384479852284</v>
      </c>
      <c r="AK28" s="271">
        <f>INDEX('Energy at risk'!H$8:H$733, MATCH($B28, 'Energy at risk'!$C$8:$C$733,0))*$J28*P28</f>
        <v>56521.15196687993</v>
      </c>
      <c r="AL28" s="271">
        <f>INDEX('Energy at risk'!I$8:I$733, MATCH($B28, 'Energy at risk'!$C$8:$C$733,0))*$J28*Q28</f>
        <v>57266.409220248897</v>
      </c>
      <c r="AM28" s="271">
        <f>INDEX('Energy at risk'!J$8:J$733, MATCH($B28, 'Energy at risk'!$C$8:$C$733,0))*$J28*R28</f>
        <v>57961.705928031479</v>
      </c>
      <c r="AN28" s="271">
        <f>INDEX('Energy at risk'!K$8:K$733, MATCH($B28, 'Energy at risk'!$C$8:$C$733,0))*$J28*S28</f>
        <v>58988.353012646025</v>
      </c>
      <c r="AO28" s="271">
        <f>INDEX('Energy at risk'!L$8:L$733, MATCH($B28, 'Energy at risk'!$C$8:$C$733,0))*$J28*T28</f>
        <v>60020.44408015618</v>
      </c>
      <c r="AP28" s="271">
        <f>INDEX('Energy at risk'!M$8:M$733, MATCH($B28, 'Energy at risk'!$C$8:$C$733,0))*$J28*U28</f>
        <v>60959.419035113082</v>
      </c>
      <c r="AQ28" s="271">
        <f>INDEX('Energy at risk'!N$8:N$733, MATCH($B28, 'Energy at risk'!$C$8:$C$733,0))*$J28*V28</f>
        <v>61801.194890345039</v>
      </c>
      <c r="AR28" s="271">
        <f>INDEX('Energy at risk'!O$8:O$733, MATCH($B28, 'Energy at risk'!$C$8:$C$733,0))*$J28*W28</f>
        <v>62642.970745576997</v>
      </c>
      <c r="AS28" s="271">
        <f>INDEX('Energy at risk'!P$8:P$733, MATCH($B28, 'Energy at risk'!$C$8:$C$733,0))*$J28*X28</f>
        <v>63484.746600808947</v>
      </c>
      <c r="AT28" s="271">
        <f>INDEX('Energy at risk'!Q$8:Q$733, MATCH($B28, 'Energy at risk'!$C$8:$C$733,0))*$J28*Y28</f>
        <v>64326.522456040911</v>
      </c>
      <c r="AU28" s="271">
        <f>INDEX('Energy at risk'!R$8:R$733, MATCH($B28, 'Energy at risk'!$C$8:$C$733,0))*$J28*Z28</f>
        <v>65168.298311272869</v>
      </c>
      <c r="AV28" s="271">
        <f>INDEX('Energy at risk'!S$8:S$733, MATCH($B28, 'Energy at risk'!$C$8:$C$733,0))*$J28*AA28</f>
        <v>66010.074166504812</v>
      </c>
      <c r="AW28" s="271">
        <f>INDEX('Energy at risk'!T$8:T$733, MATCH($B28, 'Energy at risk'!$C$8:$C$733,0))*$J28*AB28</f>
        <v>66851.850021736755</v>
      </c>
      <c r="AX28" s="271">
        <f>INDEX('Energy at risk'!U$8:U$733, MATCH($B28, 'Energy at risk'!$C$8:$C$733,0))*$J28*AC28</f>
        <v>67693.625876968727</v>
      </c>
      <c r="AY28" s="271">
        <f>INDEX('Energy at risk'!V$8:V$733, MATCH($B28, 'Energy at risk'!$C$8:$C$733,0))*$J28*AD28</f>
        <v>68535.401732200684</v>
      </c>
      <c r="AZ28" s="271">
        <f>INDEX('Energy at risk'!W$8:W$733, MATCH($B28, 'Energy at risk'!$C$8:$C$733,0))*$J28*AE28</f>
        <v>69377.177587432627</v>
      </c>
      <c r="BA28" s="271">
        <f>INDEX('Energy at risk'!X$8:X$733, MATCH($B28, 'Energy at risk'!$C$8:$C$733,0))*$J28*AF28</f>
        <v>70218.953442664584</v>
      </c>
      <c r="BB28" s="232"/>
      <c r="BC28" s="271">
        <f>INDEX('Energy at risk'!E$8:E$733, MATCH($B28, 'Energy at risk'!$C$8:$C$733,0))*M28*$K28</f>
        <v>12955.219177031171</v>
      </c>
      <c r="BD28" s="271">
        <f>INDEX('Energy at risk'!F$8:F$733, MATCH($B28, 'Energy at risk'!$C$8:$C$733,0))*N28*$K28</f>
        <v>13156.332095936796</v>
      </c>
      <c r="BE28" s="271">
        <f>INDEX('Energy at risk'!G$8:G$733, MATCH($B28, 'Energy at risk'!$C$8:$C$733,0))*O28*$K28</f>
        <v>13379.199811283534</v>
      </c>
      <c r="BF28" s="271">
        <f>INDEX('Energy at risk'!H$8:H$733, MATCH($B28, 'Energy at risk'!$C$8:$C$733,0))*P28*$K28</f>
        <v>13602.722617571328</v>
      </c>
      <c r="BG28" s="271">
        <f>INDEX('Energy at risk'!I$8:I$733, MATCH($B28, 'Energy at risk'!$C$8:$C$733,0))*Q28*$K28</f>
        <v>13782.080740035843</v>
      </c>
      <c r="BH28" s="271">
        <f>INDEX('Energy at risk'!J$8:J$733, MATCH($B28, 'Energy at risk'!$C$8:$C$733,0))*R28*$K28</f>
        <v>13949.415055132942</v>
      </c>
      <c r="BI28" s="271">
        <f>INDEX('Energy at risk'!K$8:K$733, MATCH($B28, 'Energy at risk'!$C$8:$C$733,0))*S28*$K28</f>
        <v>14196.494157949766</v>
      </c>
      <c r="BJ28" s="271">
        <f>INDEX('Energy at risk'!L$8:L$733, MATCH($B28, 'Energy at risk'!$C$8:$C$733,0))*T28*$K28</f>
        <v>14444.883442648712</v>
      </c>
      <c r="BK28" s="271">
        <f>INDEX('Energy at risk'!M$8:M$733, MATCH($B28, 'Energy at risk'!$C$8:$C$733,0))*U28*$K28</f>
        <v>14670.862839965486</v>
      </c>
      <c r="BL28" s="271">
        <f>INDEX('Energy at risk'!N$8:N$733, MATCH($B28, 'Energy at risk'!$C$8:$C$733,0))*V28*$K28</f>
        <v>14873.449713488497</v>
      </c>
      <c r="BM28" s="271">
        <f>INDEX('Energy at risk'!O$8:O$733, MATCH($B28, 'Energy at risk'!$C$8:$C$733,0))*W28*$K28</f>
        <v>15076.036587011507</v>
      </c>
      <c r="BN28" s="271">
        <f>INDEX('Energy at risk'!P$8:P$733, MATCH($B28, 'Energy at risk'!$C$8:$C$733,0))*X28*$K28</f>
        <v>15278.623460534516</v>
      </c>
      <c r="BO28" s="271">
        <f>INDEX('Energy at risk'!Q$8:Q$733, MATCH($B28, 'Energy at risk'!$C$8:$C$733,0))*Y28*$K28</f>
        <v>15481.210334057529</v>
      </c>
      <c r="BP28" s="271">
        <f>INDEX('Energy at risk'!R$8:R$733, MATCH($B28, 'Energy at risk'!$C$8:$C$733,0))*Z28*$K28</f>
        <v>15683.797207580539</v>
      </c>
      <c r="BQ28" s="271">
        <f>INDEX('Energy at risk'!S$8:S$733, MATCH($B28, 'Energy at risk'!$C$8:$C$733,0))*AA28*$K28</f>
        <v>15886.384081103548</v>
      </c>
      <c r="BR28" s="271">
        <f>INDEX('Energy at risk'!T$8:T$733, MATCH($B28, 'Energy at risk'!$C$8:$C$733,0))*AB28*$K28</f>
        <v>16088.970954626553</v>
      </c>
      <c r="BS28" s="271">
        <f>INDEX('Energy at risk'!U$8:U$733, MATCH($B28, 'Energy at risk'!$C$8:$C$733,0))*AC28*$K28</f>
        <v>16291.557828149569</v>
      </c>
      <c r="BT28" s="271">
        <f>INDEX('Energy at risk'!V$8:V$733, MATCH($B28, 'Energy at risk'!$C$8:$C$733,0))*AD28*$K28</f>
        <v>16494.144701672583</v>
      </c>
      <c r="BU28" s="271">
        <f>INDEX('Energy at risk'!W$8:W$733, MATCH($B28, 'Energy at risk'!$C$8:$C$733,0))*AE28*$K28</f>
        <v>16696.731575195587</v>
      </c>
      <c r="BV28" s="271">
        <f>INDEX('Energy at risk'!X$8:X$733, MATCH($B28, 'Energy at risk'!$C$8:$C$733,0))*AF28*$K28</f>
        <v>16899.318448718601</v>
      </c>
      <c r="BW28" s="232"/>
      <c r="BX28" s="272" cm="1">
        <f t="array" ref="BX28">SUMPRODUCT(('Span data'!BA$9:BA$734)*('Span data'!$C$9:$C$734=$B28))</f>
        <v>2.3402789939320533E-3</v>
      </c>
      <c r="BY28" s="272" cm="1">
        <f t="array" ref="BY28">SUMPRODUCT(('Span data'!BB$9:BB$734)*('Span data'!$C$9:$C$734=$B28))</f>
        <v>2.3766087798732785E-3</v>
      </c>
      <c r="BZ28" s="272" cm="1">
        <f t="array" ref="BZ28">SUMPRODUCT(('Span data'!BC$9:BC$734)*('Span data'!$C$9:$C$734=$B28))</f>
        <v>2.4129385658145032E-3</v>
      </c>
      <c r="CA28" s="272" cm="1">
        <f t="array" ref="CA28">SUMPRODUCT(('Span data'!BD$9:BD$734)*('Span data'!$C$9:$C$734=$B28))</f>
        <v>2.4492683517557279E-3</v>
      </c>
      <c r="CB28" s="272" cm="1">
        <f t="array" ref="CB28">SUMPRODUCT(('Span data'!BE$9:BE$734)*('Span data'!$C$9:$C$734=$B28))</f>
        <v>2.4855981376969531E-3</v>
      </c>
      <c r="CC28" s="272" cm="1">
        <f t="array" ref="CC28">SUMPRODUCT(('Span data'!BF$9:BF$734)*('Span data'!$C$9:$C$734=$B28))</f>
        <v>2.5219279236381774E-3</v>
      </c>
      <c r="CD28" s="272" cm="1">
        <f t="array" ref="CD28">SUMPRODUCT(('Span data'!BG$9:BG$734)*('Span data'!$C$9:$C$734=$B28))</f>
        <v>2.5582577095794026E-3</v>
      </c>
      <c r="CE28" s="272" cm="1">
        <f t="array" ref="CE28">SUMPRODUCT(('Span data'!BH$9:BH$734)*('Span data'!$C$9:$C$734=$B28))</f>
        <v>2.5945874955206273E-3</v>
      </c>
      <c r="CF28" s="272" cm="1">
        <f t="array" ref="CF28">SUMPRODUCT(('Span data'!BI$9:BI$734)*('Span data'!$C$9:$C$734=$B28))</f>
        <v>2.6309172814618521E-3</v>
      </c>
      <c r="CG28" s="272" cm="1">
        <f t="array" ref="CG28">SUMPRODUCT(('Span data'!BJ$9:BJ$734)*('Span data'!$C$9:$C$734=$B28))</f>
        <v>2.6672470674030772E-3</v>
      </c>
      <c r="CH28" s="272" cm="1">
        <f t="array" ref="CH28">SUMPRODUCT(('Span data'!BK$9:BK$734)*('Span data'!$C$9:$C$734=$B28))</f>
        <v>2.7035768533443015E-3</v>
      </c>
      <c r="CI28" s="272" cm="1">
        <f t="array" ref="CI28">SUMPRODUCT(('Span data'!BL$9:BL$734)*('Span data'!$C$9:$C$734=$B28))</f>
        <v>2.7399066392855258E-3</v>
      </c>
      <c r="CJ28" s="272" cm="1">
        <f t="array" ref="CJ28">SUMPRODUCT(('Span data'!BM$9:BM$734)*('Span data'!$C$9:$C$734=$B28))</f>
        <v>2.776236425226751E-3</v>
      </c>
      <c r="CK28" s="272" cm="1">
        <f t="array" ref="CK28">SUMPRODUCT(('Span data'!BN$9:BN$734)*('Span data'!$C$9:$C$734=$B28))</f>
        <v>2.8125662111679762E-3</v>
      </c>
      <c r="CL28" s="272" cm="1">
        <f t="array" ref="CL28">SUMPRODUCT(('Span data'!BO$9:BO$734)*('Span data'!$C$9:$C$734=$B28))</f>
        <v>2.8488959971092005E-3</v>
      </c>
      <c r="CM28" s="272" cm="1">
        <f t="array" ref="CM28">SUMPRODUCT(('Span data'!BP$9:BP$734)*('Span data'!$C$9:$C$734=$B28))</f>
        <v>2.8852257830504252E-3</v>
      </c>
      <c r="CN28" s="272" cm="1">
        <f t="array" ref="CN28">SUMPRODUCT(('Span data'!BQ$9:BQ$734)*('Span data'!$C$9:$C$734=$B28))</f>
        <v>2.9215555689916504E-3</v>
      </c>
      <c r="CO28" s="272" cm="1">
        <f t="array" ref="CO28">SUMPRODUCT(('Span data'!BR$9:BR$734)*('Span data'!$C$9:$C$734=$B28))</f>
        <v>2.957885354932876E-3</v>
      </c>
      <c r="CP28" s="272" cm="1">
        <f t="array" ref="CP28">SUMPRODUCT(('Span data'!BS$9:BS$734)*('Span data'!$C$9:$C$734=$B28))</f>
        <v>2.9942151408740994E-3</v>
      </c>
      <c r="CQ28" s="272" cm="1">
        <f t="array" ref="CQ28">SUMPRODUCT(('Span data'!BT$9:BT$734)*('Span data'!$C$9:$C$734=$B28))</f>
        <v>3.0305449268153242E-3</v>
      </c>
      <c r="CR28" s="232"/>
      <c r="CS28" s="273">
        <f t="shared" si="8"/>
        <v>66785.909127108185</v>
      </c>
      <c r="CT28" s="273">
        <f t="shared" si="21"/>
        <v>67822.673456817996</v>
      </c>
      <c r="CU28" s="273">
        <f t="shared" si="22"/>
        <v>68971.586704074391</v>
      </c>
      <c r="CV28" s="273">
        <f t="shared" si="23"/>
        <v>70123.877033719618</v>
      </c>
      <c r="CW28" s="273">
        <f t="shared" si="24"/>
        <v>71048.492445882875</v>
      </c>
      <c r="CX28" s="273">
        <f t="shared" si="25"/>
        <v>71911.123505092342</v>
      </c>
      <c r="CY28" s="273">
        <f t="shared" si="26"/>
        <v>73184.8497288535</v>
      </c>
      <c r="CZ28" s="273">
        <f t="shared" si="27"/>
        <v>74465.330117392383</v>
      </c>
      <c r="DA28" s="273">
        <f t="shared" si="28"/>
        <v>75630.284505995849</v>
      </c>
      <c r="DB28" s="273">
        <f t="shared" si="10"/>
        <v>76674.647271080612</v>
      </c>
      <c r="DC28" s="273">
        <f t="shared" si="11"/>
        <v>77719.01003616536</v>
      </c>
      <c r="DD28" s="273">
        <f t="shared" si="12"/>
        <v>78763.372801250109</v>
      </c>
      <c r="DE28" s="273">
        <f t="shared" si="13"/>
        <v>79807.735566334857</v>
      </c>
      <c r="DF28" s="273">
        <f t="shared" si="14"/>
        <v>80852.09833141962</v>
      </c>
      <c r="DG28" s="273">
        <f t="shared" si="15"/>
        <v>81896.461096504354</v>
      </c>
      <c r="DH28" s="273">
        <f t="shared" si="16"/>
        <v>82940.823861589088</v>
      </c>
      <c r="DI28" s="273">
        <f t="shared" si="17"/>
        <v>83985.186626673865</v>
      </c>
      <c r="DJ28" s="273">
        <f t="shared" si="18"/>
        <v>85029.549391758628</v>
      </c>
      <c r="DK28" s="273">
        <f t="shared" si="19"/>
        <v>86073.912156843362</v>
      </c>
      <c r="DL28" s="273">
        <f t="shared" si="20"/>
        <v>87118.274921928125</v>
      </c>
      <c r="DM28" s="233"/>
      <c r="DN28" s="274" cm="1">
        <f t="array" ref="DN28">SUMPRODUCT(($CS28:$DL28)*(Misc_calcs!$G$29:$Z$29))</f>
        <v>1096274.5453076214</v>
      </c>
      <c r="DO28" s="232"/>
      <c r="DP28" s="274" cm="1">
        <f t="array" ref="DP28">SUMPRODUCT((G28:H28)*(Assumptions!$G$38:$H$38))</f>
        <v>194770.4878348246</v>
      </c>
      <c r="DQ28" s="274" cm="1">
        <f t="array" ref="DQ28">SUMPRODUCT((PMT(real_disc,Assumptions!$G$40,DP28)*(Misc_calcs!$G$29:$Z$29)))</f>
        <v>-112896.88794277322</v>
      </c>
      <c r="DR28" s="232"/>
      <c r="DS28" s="274">
        <f t="shared" si="6"/>
        <v>983377.65736484819</v>
      </c>
      <c r="DT28" s="274" t="b">
        <f t="shared" si="9"/>
        <v>1</v>
      </c>
      <c r="DU28" s="232"/>
      <c r="DV28" s="232"/>
      <c r="DW28" s="232"/>
      <c r="DX28" s="232"/>
      <c r="DY28" s="232"/>
      <c r="DZ28" s="232"/>
      <c r="EA28" s="232"/>
      <c r="EB28" s="232"/>
      <c r="EC28" s="232"/>
      <c r="ED28" s="232"/>
      <c r="EE28" s="232"/>
      <c r="EF28" s="232"/>
      <c r="EG28" s="232"/>
      <c r="EH28" s="232"/>
      <c r="EI28" s="232"/>
      <c r="EJ28" s="232"/>
      <c r="EK28" s="232"/>
      <c r="EL28" s="232"/>
      <c r="EM28" s="232"/>
      <c r="EN28" s="232"/>
    </row>
    <row r="29" spans="1:144" x14ac:dyDescent="0.2">
      <c r="A29" s="232"/>
      <c r="B29" s="266" t="str">
        <v>CLC013</v>
      </c>
      <c r="C29" s="266" t="str">
        <f>INDEX('Span data'!$D$9:$D$734, MATCH($B29, 'Span data'!$C$9:$C$734,0))</f>
        <v>CLC</v>
      </c>
      <c r="D29" s="266" cm="1">
        <f t="array" ref="D29">IF(ISBLANK(B29),0, SUMPRODUCT(('Energy at risk'!$C$8:$C$733=$B29)*1))</f>
        <v>10</v>
      </c>
      <c r="E29" s="267" t="b">
        <f t="shared" si="4"/>
        <v>0</v>
      </c>
      <c r="F29" s="266">
        <f t="shared" si="7"/>
        <v>10</v>
      </c>
      <c r="G29" s="268">
        <v>14</v>
      </c>
      <c r="H29" s="268">
        <v>2</v>
      </c>
      <c r="I29" s="232"/>
      <c r="J29" s="269">
        <f>INDEX(VCR_data!$D$8:$D$86, MATCH($C29, VCR_data!$B$8:$B$86,0))</f>
        <v>44906.183515166558</v>
      </c>
      <c r="K29" s="269">
        <f>INDEX(VCR_data!$F$8:$F$86, MATCH($C29, VCR_data!$B$8:$B$86,0))</f>
        <v>10807.393991695471</v>
      </c>
      <c r="L29" s="232"/>
      <c r="M29" s="270" cm="1">
        <f t="array" ref="M29">SUMPRODUCT(('Span data'!$C$9:$C$734=$B29)*('Span data'!AF$9:AF$734))/SUMPRODUCT(('Span data'!$C$9:$C$734=$B29)*1)</f>
        <v>9.6052091265132495E-3</v>
      </c>
      <c r="N29" s="270" cm="1">
        <f t="array" ref="N29">SUMPRODUCT(('Span data'!$C$9:$C$734=$B29)*('Span data'!AG$9:AG$734))/SUMPRODUCT(('Span data'!$C$9:$C$734=$B29)*1)</f>
        <v>9.7460333501964199E-3</v>
      </c>
      <c r="O29" s="270" cm="1">
        <f t="array" ref="O29">SUMPRODUCT(('Span data'!$C$9:$C$734=$B29)*('Span data'!AH$9:AH$734))/SUMPRODUCT(('Span data'!$C$9:$C$734=$B29)*1)</f>
        <v>9.886857573879592E-3</v>
      </c>
      <c r="P29" s="270" cm="1">
        <f t="array" ref="P29">SUMPRODUCT(('Span data'!$C$9:$C$734=$B29)*('Span data'!AI$9:AI$734))/SUMPRODUCT(('Span data'!$C$9:$C$734=$B29)*1)</f>
        <v>1.0027681797562768E-2</v>
      </c>
      <c r="Q29" s="270" cm="1">
        <f t="array" ref="Q29">SUMPRODUCT(('Span data'!$C$9:$C$734=$B29)*('Span data'!AJ$9:AJ$734))/SUMPRODUCT(('Span data'!$C$9:$C$734=$B29)*1)</f>
        <v>1.016850602124594E-2</v>
      </c>
      <c r="R29" s="270" cm="1">
        <f t="array" ref="R29">SUMPRODUCT(('Span data'!$C$9:$C$734=$B29)*('Span data'!AK$9:AK$734))/SUMPRODUCT(('Span data'!$C$9:$C$734=$B29)*1)</f>
        <v>1.0309330244929117E-2</v>
      </c>
      <c r="S29" s="270" cm="1">
        <f t="array" ref="S29">SUMPRODUCT(('Span data'!$C$9:$C$734=$B29)*('Span data'!AL$9:AL$734))/SUMPRODUCT(('Span data'!$C$9:$C$734=$B29)*1)</f>
        <v>1.0450154468612288E-2</v>
      </c>
      <c r="T29" s="270" cm="1">
        <f t="array" ref="T29">SUMPRODUCT(('Span data'!$C$9:$C$734=$B29)*('Span data'!AM$9:AM$734))/SUMPRODUCT(('Span data'!$C$9:$C$734=$B29)*1)</f>
        <v>1.0590978692295458E-2</v>
      </c>
      <c r="U29" s="270" cm="1">
        <f t="array" ref="U29">SUMPRODUCT(('Span data'!$C$9:$C$734=$B29)*('Span data'!AN$9:AN$734))/SUMPRODUCT(('Span data'!$C$9:$C$734=$B29)*1)</f>
        <v>1.0731802915978635E-2</v>
      </c>
      <c r="V29" s="270" cm="1">
        <f t="array" ref="V29">SUMPRODUCT(('Span data'!$C$9:$C$734=$B29)*('Span data'!AO$9:AO$734))/SUMPRODUCT(('Span data'!$C$9:$C$734=$B29)*1)</f>
        <v>1.0872627139661806E-2</v>
      </c>
      <c r="W29" s="270" cm="1">
        <f t="array" ref="W29">SUMPRODUCT(('Span data'!$C$9:$C$734=$B29)*('Span data'!AP$9:AP$734))/SUMPRODUCT(('Span data'!$C$9:$C$734=$B29)*1)</f>
        <v>1.1013451363344981E-2</v>
      </c>
      <c r="X29" s="270" cm="1">
        <f t="array" ref="X29">SUMPRODUCT(('Span data'!$C$9:$C$734=$B29)*('Span data'!AQ$9:AQ$734))/SUMPRODUCT(('Span data'!$C$9:$C$734=$B29)*1)</f>
        <v>1.1154275587028153E-2</v>
      </c>
      <c r="Y29" s="270" cm="1">
        <f t="array" ref="Y29">SUMPRODUCT(('Span data'!$C$9:$C$734=$B29)*('Span data'!AR$9:AR$734))/SUMPRODUCT(('Span data'!$C$9:$C$734=$B29)*1)</f>
        <v>1.1295099810711324E-2</v>
      </c>
      <c r="Z29" s="270" cm="1">
        <f t="array" ref="Z29">SUMPRODUCT(('Span data'!$C$9:$C$734=$B29)*('Span data'!AS$9:AS$734))/SUMPRODUCT(('Span data'!$C$9:$C$734=$B29)*1)</f>
        <v>1.1435924034394503E-2</v>
      </c>
      <c r="AA29" s="270" cm="1">
        <f t="array" ref="AA29">SUMPRODUCT(('Span data'!$C$9:$C$734=$B29)*('Span data'!AT$9:AT$734))/SUMPRODUCT(('Span data'!$C$9:$C$734=$B29)*1)</f>
        <v>1.1576748258077672E-2</v>
      </c>
      <c r="AB29" s="270" cm="1">
        <f t="array" ref="AB29">SUMPRODUCT(('Span data'!$C$9:$C$734=$B29)*('Span data'!AU$9:AU$734))/SUMPRODUCT(('Span data'!$C$9:$C$734=$B29)*1)</f>
        <v>1.1717572481760844E-2</v>
      </c>
      <c r="AC29" s="270" cm="1">
        <f t="array" ref="AC29">SUMPRODUCT(('Span data'!$C$9:$C$734=$B29)*('Span data'!AV$9:AV$734))/SUMPRODUCT(('Span data'!$C$9:$C$734=$B29)*1)</f>
        <v>1.1858396705444019E-2</v>
      </c>
      <c r="AD29" s="270" cm="1">
        <f t="array" ref="AD29">SUMPRODUCT(('Span data'!$C$9:$C$734=$B29)*('Span data'!AW$9:AW$734))/SUMPRODUCT(('Span data'!$C$9:$C$734=$B29)*1)</f>
        <v>1.1999220929127192E-2</v>
      </c>
      <c r="AE29" s="270" cm="1">
        <f t="array" ref="AE29">SUMPRODUCT(('Span data'!$C$9:$C$734=$B29)*('Span data'!AX$9:AX$734))/SUMPRODUCT(('Span data'!$C$9:$C$734=$B29)*1)</f>
        <v>1.2140045152810364E-2</v>
      </c>
      <c r="AF29" s="270" cm="1">
        <f t="array" ref="AF29">SUMPRODUCT(('Span data'!$C$9:$C$734=$B29)*('Span data'!AY$9:AY$734))/SUMPRODUCT(('Span data'!$C$9:$C$734=$B29)*1)</f>
        <v>1.2280869376493539E-2</v>
      </c>
      <c r="AG29" s="232"/>
      <c r="AH29" s="271">
        <f>INDEX('Energy at risk'!E$8:E$733, MATCH($B29, 'Energy at risk'!$C$8:$C$733,0))*$J29*M29</f>
        <v>29596.697082954168</v>
      </c>
      <c r="AI29" s="271">
        <f>INDEX('Energy at risk'!F$8:F$733, MATCH($B29, 'Energy at risk'!$C$8:$C$733,0))*$J29*N29</f>
        <v>30341.129838808509</v>
      </c>
      <c r="AJ29" s="271">
        <f>INDEX('Energy at risk'!G$8:G$733, MATCH($B29, 'Energy at risk'!$C$8:$C$733,0))*$J29*O29</f>
        <v>31454.53054175034</v>
      </c>
      <c r="AK29" s="271">
        <f>INDEX('Energy at risk'!H$8:H$733, MATCH($B29, 'Energy at risk'!$C$8:$C$733,0))*$J29*P29</f>
        <v>32495.879227920777</v>
      </c>
      <c r="AL29" s="271">
        <f>INDEX('Energy at risk'!I$8:I$733, MATCH($B29, 'Energy at risk'!$C$8:$C$733,0))*$J29*Q29</f>
        <v>33276.205263775963</v>
      </c>
      <c r="AM29" s="271">
        <f>INDEX('Energy at risk'!J$8:J$733, MATCH($B29, 'Energy at risk'!$C$8:$C$733,0))*$J29*R29</f>
        <v>34065.504619631385</v>
      </c>
      <c r="AN29" s="271">
        <f>INDEX('Energy at risk'!K$8:K$733, MATCH($B29, 'Energy at risk'!$C$8:$C$733,0))*$J29*S29</f>
        <v>34911.340429587253</v>
      </c>
      <c r="AO29" s="271">
        <f>INDEX('Energy at risk'!L$8:L$733, MATCH($B29, 'Energy at risk'!$C$8:$C$733,0))*$J29*T29</f>
        <v>36153.06414663123</v>
      </c>
      <c r="AP29" s="271">
        <f>INDEX('Energy at risk'!M$8:M$733, MATCH($B29, 'Energy at risk'!$C$8:$C$733,0))*$J29*U29</f>
        <v>37024.538013730576</v>
      </c>
      <c r="AQ29" s="271">
        <f>INDEX('Energy at risk'!N$8:N$733, MATCH($B29, 'Energy at risk'!$C$8:$C$733,0))*$J29*V29</f>
        <v>37510.379196599162</v>
      </c>
      <c r="AR29" s="271">
        <f>INDEX('Energy at risk'!O$8:O$733, MATCH($B29, 'Energy at risk'!$C$8:$C$733,0))*$J29*W29</f>
        <v>37996.22037946777</v>
      </c>
      <c r="AS29" s="271">
        <f>INDEX('Energy at risk'!P$8:P$733, MATCH($B29, 'Energy at risk'!$C$8:$C$733,0))*$J29*X29</f>
        <v>38482.06156233637</v>
      </c>
      <c r="AT29" s="271">
        <f>INDEX('Energy at risk'!Q$8:Q$733, MATCH($B29, 'Energy at risk'!$C$8:$C$733,0))*$J29*Y29</f>
        <v>38967.902745204956</v>
      </c>
      <c r="AU29" s="271">
        <f>INDEX('Energy at risk'!R$8:R$733, MATCH($B29, 'Energy at risk'!$C$8:$C$733,0))*$J29*Z29</f>
        <v>39453.743928073578</v>
      </c>
      <c r="AV29" s="271">
        <f>INDEX('Energy at risk'!S$8:S$733, MATCH($B29, 'Energy at risk'!$C$8:$C$733,0))*$J29*AA29</f>
        <v>39939.585110942164</v>
      </c>
      <c r="AW29" s="271">
        <f>INDEX('Energy at risk'!T$8:T$733, MATCH($B29, 'Energy at risk'!$C$8:$C$733,0))*$J29*AB29</f>
        <v>40425.426293810757</v>
      </c>
      <c r="AX29" s="271">
        <f>INDEX('Energy at risk'!U$8:U$733, MATCH($B29, 'Energy at risk'!$C$8:$C$733,0))*$J29*AC29</f>
        <v>40911.267476679364</v>
      </c>
      <c r="AY29" s="271">
        <f>INDEX('Energy at risk'!V$8:V$733, MATCH($B29, 'Energy at risk'!$C$8:$C$733,0))*$J29*AD29</f>
        <v>41397.108659547957</v>
      </c>
      <c r="AZ29" s="271">
        <f>INDEX('Energy at risk'!W$8:W$733, MATCH($B29, 'Energy at risk'!$C$8:$C$733,0))*$J29*AE29</f>
        <v>41882.949842416558</v>
      </c>
      <c r="BA29" s="271">
        <f>INDEX('Energy at risk'!X$8:X$733, MATCH($B29, 'Energy at risk'!$C$8:$C$733,0))*$J29*AF29</f>
        <v>42368.791025285165</v>
      </c>
      <c r="BB29" s="232"/>
      <c r="BC29" s="271">
        <f>INDEX('Energy at risk'!E$8:E$733, MATCH($B29, 'Energy at risk'!$C$8:$C$733,0))*M29*$K29</f>
        <v>7122.9203016176953</v>
      </c>
      <c r="BD29" s="271">
        <f>INDEX('Energy at risk'!F$8:F$733, MATCH($B29, 'Energy at risk'!$C$8:$C$733,0))*N29*$K29</f>
        <v>7302.0799955187422</v>
      </c>
      <c r="BE29" s="271">
        <f>INDEX('Energy at risk'!G$8:G$733, MATCH($B29, 'Energy at risk'!$C$8:$C$733,0))*O29*$K29</f>
        <v>7570.037749338082</v>
      </c>
      <c r="BF29" s="271">
        <f>INDEX('Energy at risk'!H$8:H$733, MATCH($B29, 'Energy at risk'!$C$8:$C$733,0))*P29*$K29</f>
        <v>7820.655028590445</v>
      </c>
      <c r="BG29" s="271">
        <f>INDEX('Energy at risk'!I$8:I$733, MATCH($B29, 'Energy at risk'!$C$8:$C$733,0))*Q29*$K29</f>
        <v>8008.453016558331</v>
      </c>
      <c r="BH29" s="271">
        <f>INDEX('Energy at risk'!J$8:J$733, MATCH($B29, 'Energy at risk'!$C$8:$C$733,0))*R29*$K29</f>
        <v>8198.410578042929</v>
      </c>
      <c r="BI29" s="271">
        <f>INDEX('Energy at risk'!K$8:K$733, MATCH($B29, 'Energy at risk'!$C$8:$C$733,0))*S29*$K29</f>
        <v>8401.9745448492049</v>
      </c>
      <c r="BJ29" s="271">
        <f>INDEX('Energy at risk'!L$8:L$733, MATCH($B29, 'Energy at risk'!$C$8:$C$733,0))*T29*$K29</f>
        <v>8700.815292123898</v>
      </c>
      <c r="BK29" s="271">
        <f>INDEX('Energy at risk'!M$8:M$733, MATCH($B29, 'Energy at risk'!$C$8:$C$733,0))*U29*$K29</f>
        <v>8910.5494689779207</v>
      </c>
      <c r="BL29" s="271">
        <f>INDEX('Energy at risk'!N$8:N$733, MATCH($B29, 'Energy at risk'!$C$8:$C$733,0))*V29*$K29</f>
        <v>9027.4749493826148</v>
      </c>
      <c r="BM29" s="271">
        <f>INDEX('Energy at risk'!O$8:O$733, MATCH($B29, 'Energy at risk'!$C$8:$C$733,0))*W29*$K29</f>
        <v>9144.4004297873125</v>
      </c>
      <c r="BN29" s="271">
        <f>INDEX('Energy at risk'!P$8:P$733, MATCH($B29, 'Energy at risk'!$C$8:$C$733,0))*X29*$K29</f>
        <v>9261.3259101920085</v>
      </c>
      <c r="BO29" s="271">
        <f>INDEX('Energy at risk'!Q$8:Q$733, MATCH($B29, 'Energy at risk'!$C$8:$C$733,0))*Y29*$K29</f>
        <v>9378.2513905967044</v>
      </c>
      <c r="BP29" s="271">
        <f>INDEX('Energy at risk'!R$8:R$733, MATCH($B29, 'Energy at risk'!$C$8:$C$733,0))*Z29*$K29</f>
        <v>9495.1768710014057</v>
      </c>
      <c r="BQ29" s="271">
        <f>INDEX('Energy at risk'!S$8:S$733, MATCH($B29, 'Energy at risk'!$C$8:$C$733,0))*AA29*$K29</f>
        <v>9612.102351406098</v>
      </c>
      <c r="BR29" s="271">
        <f>INDEX('Energy at risk'!T$8:T$733, MATCH($B29, 'Energy at risk'!$C$8:$C$733,0))*AB29*$K29</f>
        <v>9729.0278318107939</v>
      </c>
      <c r="BS29" s="271">
        <f>INDEX('Energy at risk'!U$8:U$733, MATCH($B29, 'Energy at risk'!$C$8:$C$733,0))*AC29*$K29</f>
        <v>9845.9533122154917</v>
      </c>
      <c r="BT29" s="271">
        <f>INDEX('Energy at risk'!V$8:V$733, MATCH($B29, 'Energy at risk'!$C$8:$C$733,0))*AD29*$K29</f>
        <v>9962.8787926201876</v>
      </c>
      <c r="BU29" s="271">
        <f>INDEX('Energy at risk'!W$8:W$733, MATCH($B29, 'Energy at risk'!$C$8:$C$733,0))*AE29*$K29</f>
        <v>10079.804273024884</v>
      </c>
      <c r="BV29" s="271">
        <f>INDEX('Energy at risk'!X$8:X$733, MATCH($B29, 'Energy at risk'!$C$8:$C$733,0))*AF29*$K29</f>
        <v>10196.729753429583</v>
      </c>
      <c r="BW29" s="232"/>
      <c r="BX29" s="272" cm="1">
        <f t="array" ref="BX29">SUMPRODUCT(('Span data'!BA$9:BA$734)*('Span data'!$C$9:$C$734=$B29))</f>
        <v>3.8899086491606377E-3</v>
      </c>
      <c r="BY29" s="272" cm="1">
        <f t="array" ref="BY29">SUMPRODUCT(('Span data'!BB$9:BB$734)*('Span data'!$C$9:$C$734=$B29))</f>
        <v>3.946939512153972E-3</v>
      </c>
      <c r="BZ29" s="272" cm="1">
        <f t="array" ref="BZ29">SUMPRODUCT(('Span data'!BC$9:BC$734)*('Span data'!$C$9:$C$734=$B29))</f>
        <v>4.0039703751473064E-3</v>
      </c>
      <c r="CA29" s="272" cm="1">
        <f t="array" ref="CA29">SUMPRODUCT(('Span data'!BD$9:BD$734)*('Span data'!$C$9:$C$734=$B29))</f>
        <v>4.0610012381406425E-3</v>
      </c>
      <c r="CB29" s="272" cm="1">
        <f t="array" ref="CB29">SUMPRODUCT(('Span data'!BE$9:BE$734)*('Span data'!$C$9:$C$734=$B29))</f>
        <v>4.1180321011339768E-3</v>
      </c>
      <c r="CC29" s="272" cm="1">
        <f t="array" ref="CC29">SUMPRODUCT(('Span data'!BF$9:BF$734)*('Span data'!$C$9:$C$734=$B29))</f>
        <v>4.1750629641273112E-3</v>
      </c>
      <c r="CD29" s="272" cm="1">
        <f t="array" ref="CD29">SUMPRODUCT(('Span data'!BG$9:BG$734)*('Span data'!$C$9:$C$734=$B29))</f>
        <v>4.2320938271206464E-3</v>
      </c>
      <c r="CE29" s="272" cm="1">
        <f t="array" ref="CE29">SUMPRODUCT(('Span data'!BH$9:BH$734)*('Span data'!$C$9:$C$734=$B29))</f>
        <v>4.2891246901139825E-3</v>
      </c>
      <c r="CF29" s="272" cm="1">
        <f t="array" ref="CF29">SUMPRODUCT(('Span data'!BI$9:BI$734)*('Span data'!$C$9:$C$734=$B29))</f>
        <v>4.3461555531073169E-3</v>
      </c>
      <c r="CG29" s="272" cm="1">
        <f t="array" ref="CG29">SUMPRODUCT(('Span data'!BJ$9:BJ$734)*('Span data'!$C$9:$C$734=$B29))</f>
        <v>4.4031864161006521E-3</v>
      </c>
      <c r="CH29" s="272" cm="1">
        <f t="array" ref="CH29">SUMPRODUCT(('Span data'!BK$9:BK$734)*('Span data'!$C$9:$C$734=$B29))</f>
        <v>4.4602172790939865E-3</v>
      </c>
      <c r="CI29" s="272" cm="1">
        <f t="array" ref="CI29">SUMPRODUCT(('Span data'!BL$9:BL$734)*('Span data'!$C$9:$C$734=$B29))</f>
        <v>4.5172481420873217E-3</v>
      </c>
      <c r="CJ29" s="272" cm="1">
        <f t="array" ref="CJ29">SUMPRODUCT(('Span data'!BM$9:BM$734)*('Span data'!$C$9:$C$734=$B29))</f>
        <v>4.5742790050806561E-3</v>
      </c>
      <c r="CK29" s="272" cm="1">
        <f t="array" ref="CK29">SUMPRODUCT(('Span data'!BN$9:BN$734)*('Span data'!$C$9:$C$734=$B29))</f>
        <v>4.6313098680739913E-3</v>
      </c>
      <c r="CL29" s="272" cm="1">
        <f t="array" ref="CL29">SUMPRODUCT(('Span data'!BO$9:BO$734)*('Span data'!$C$9:$C$734=$B29))</f>
        <v>4.6883407310673265E-3</v>
      </c>
      <c r="CM29" s="272" cm="1">
        <f t="array" ref="CM29">SUMPRODUCT(('Span data'!BP$9:BP$734)*('Span data'!$C$9:$C$734=$B29))</f>
        <v>4.7453715940606609E-3</v>
      </c>
      <c r="CN29" s="272" cm="1">
        <f t="array" ref="CN29">SUMPRODUCT(('Span data'!BQ$9:BQ$734)*('Span data'!$C$9:$C$734=$B29))</f>
        <v>4.802402457053997E-3</v>
      </c>
      <c r="CO29" s="272" cm="1">
        <f t="array" ref="CO29">SUMPRODUCT(('Span data'!BR$9:BR$734)*('Span data'!$C$9:$C$734=$B29))</f>
        <v>4.8594333200473313E-3</v>
      </c>
      <c r="CP29" s="272" cm="1">
        <f t="array" ref="CP29">SUMPRODUCT(('Span data'!BS$9:BS$734)*('Span data'!$C$9:$C$734=$B29))</f>
        <v>4.9164641830406657E-3</v>
      </c>
      <c r="CQ29" s="272" cm="1">
        <f t="array" ref="CQ29">SUMPRODUCT(('Span data'!BT$9:BT$734)*('Span data'!$C$9:$C$734=$B29))</f>
        <v>4.9734950460340018E-3</v>
      </c>
      <c r="CR29" s="232"/>
      <c r="CS29" s="273">
        <f t="shared" si="8"/>
        <v>36719.621274480516</v>
      </c>
      <c r="CT29" s="273">
        <f t="shared" si="21"/>
        <v>37643.213781266764</v>
      </c>
      <c r="CU29" s="273">
        <f t="shared" si="22"/>
        <v>39024.572295058795</v>
      </c>
      <c r="CV29" s="273">
        <f t="shared" si="23"/>
        <v>40316.538317512459</v>
      </c>
      <c r="CW29" s="273">
        <f t="shared" si="24"/>
        <v>41284.662398366389</v>
      </c>
      <c r="CX29" s="273">
        <f t="shared" si="25"/>
        <v>42263.919372737277</v>
      </c>
      <c r="CY29" s="273">
        <f t="shared" si="26"/>
        <v>43313.319206530286</v>
      </c>
      <c r="CZ29" s="273">
        <f t="shared" si="27"/>
        <v>44853.883727879824</v>
      </c>
      <c r="DA29" s="273">
        <f t="shared" si="28"/>
        <v>45935.091828864053</v>
      </c>
      <c r="DB29" s="273">
        <f t="shared" si="10"/>
        <v>46537.858549168195</v>
      </c>
      <c r="DC29" s="273">
        <f t="shared" si="11"/>
        <v>47140.625269472359</v>
      </c>
      <c r="DD29" s="273">
        <f t="shared" si="12"/>
        <v>47743.391989776523</v>
      </c>
      <c r="DE29" s="273">
        <f t="shared" si="13"/>
        <v>48346.158710080665</v>
      </c>
      <c r="DF29" s="273">
        <f t="shared" si="14"/>
        <v>48948.92543038485</v>
      </c>
      <c r="DG29" s="273">
        <f t="shared" si="15"/>
        <v>49551.692150688992</v>
      </c>
      <c r="DH29" s="273">
        <f t="shared" si="16"/>
        <v>50154.458870993149</v>
      </c>
      <c r="DI29" s="273">
        <f t="shared" si="17"/>
        <v>50757.225591297312</v>
      </c>
      <c r="DJ29" s="273">
        <f t="shared" si="18"/>
        <v>51359.992311601469</v>
      </c>
      <c r="DK29" s="273">
        <f t="shared" si="19"/>
        <v>51962.759031905625</v>
      </c>
      <c r="DL29" s="273">
        <f t="shared" si="20"/>
        <v>52565.525752209796</v>
      </c>
      <c r="DM29" s="233"/>
      <c r="DN29" s="274" cm="1">
        <f t="array" ref="DN29">SUMPRODUCT(($CS29:$DL29)*(Misc_calcs!$G$29:$Z$29))</f>
        <v>648876.76098279166</v>
      </c>
      <c r="DO29" s="232"/>
      <c r="DP29" s="274" cm="1">
        <f t="array" ref="DP29">SUMPRODUCT((G29:H29)*(Assumptions!$G$38:$H$38))</f>
        <v>319393.09346392279</v>
      </c>
      <c r="DQ29" s="274" cm="1">
        <f t="array" ref="DQ29">SUMPRODUCT((PMT(real_disc,Assumptions!$G$40,DP29)*(Misc_calcs!$G$29:$Z$29)))</f>
        <v>-185133.21336994157</v>
      </c>
      <c r="DR29" s="232"/>
      <c r="DS29" s="274">
        <f t="shared" si="6"/>
        <v>463743.54761285009</v>
      </c>
      <c r="DT29" s="274" t="b">
        <f t="shared" si="9"/>
        <v>1</v>
      </c>
      <c r="DU29" s="232"/>
      <c r="DV29" s="232"/>
      <c r="DW29" s="232"/>
      <c r="DX29" s="232"/>
      <c r="DY29" s="232"/>
      <c r="DZ29" s="232"/>
      <c r="EA29" s="232"/>
      <c r="EB29" s="232"/>
      <c r="EC29" s="232"/>
      <c r="ED29" s="232"/>
      <c r="EE29" s="232"/>
      <c r="EF29" s="232"/>
      <c r="EG29" s="232"/>
      <c r="EH29" s="232"/>
      <c r="EI29" s="232"/>
      <c r="EJ29" s="232"/>
      <c r="EK29" s="232"/>
      <c r="EL29" s="232"/>
      <c r="EM29" s="232"/>
      <c r="EN29" s="232"/>
    </row>
    <row r="30" spans="1:144" x14ac:dyDescent="0.2">
      <c r="A30" s="232"/>
      <c r="B30" s="266" t="str">
        <v>CME014</v>
      </c>
      <c r="C30" s="266" t="str">
        <f>INDEX('Span data'!$D$9:$D$734, MATCH($B30, 'Span data'!$C$9:$C$734,0))</f>
        <v>CME</v>
      </c>
      <c r="D30" s="266" cm="1">
        <f t="array" ref="D30">IF(ISBLANK(B30),0, SUMPRODUCT(('Energy at risk'!$C$8:$C$733=$B30)*1))</f>
        <v>6</v>
      </c>
      <c r="E30" s="267" t="b">
        <f t="shared" si="4"/>
        <v>0</v>
      </c>
      <c r="F30" s="266">
        <f t="shared" si="7"/>
        <v>6</v>
      </c>
      <c r="G30" s="268">
        <v>4</v>
      </c>
      <c r="H30" s="268">
        <v>5</v>
      </c>
      <c r="I30" s="232"/>
      <c r="J30" s="269">
        <f>INDEX(VCR_data!$D$8:$D$86, MATCH($C30, VCR_data!$B$8:$B$86,0))</f>
        <v>46875.287879570307</v>
      </c>
      <c r="K30" s="269">
        <f>INDEX(VCR_data!$F$8:$F$86, MATCH($C30, VCR_data!$B$8:$B$86,0))</f>
        <v>11543.286815184199</v>
      </c>
      <c r="L30" s="232"/>
      <c r="M30" s="270" cm="1">
        <f t="array" ref="M30">SUMPRODUCT(('Span data'!$C$9:$C$734=$B30)*('Span data'!AF$9:AF$734))/SUMPRODUCT(('Span data'!$C$9:$C$734=$B30)*1)</f>
        <v>9.6985551958612744E-3</v>
      </c>
      <c r="N30" s="270" cm="1">
        <f t="array" ref="N30">SUMPRODUCT(('Span data'!$C$9:$C$734=$B30)*('Span data'!AG$9:AG$734))/SUMPRODUCT(('Span data'!$C$9:$C$734=$B30)*1)</f>
        <v>9.8704947759937905E-3</v>
      </c>
      <c r="O30" s="270" cm="1">
        <f t="array" ref="O30">SUMPRODUCT(('Span data'!$C$9:$C$734=$B30)*('Span data'!AH$9:AH$734))/SUMPRODUCT(('Span data'!$C$9:$C$734=$B30)*1)</f>
        <v>1.0042434356126307E-2</v>
      </c>
      <c r="P30" s="270" cm="1">
        <f t="array" ref="P30">SUMPRODUCT(('Span data'!$C$9:$C$734=$B30)*('Span data'!AI$9:AI$734))/SUMPRODUCT(('Span data'!$C$9:$C$734=$B30)*1)</f>
        <v>1.0214373936258823E-2</v>
      </c>
      <c r="Q30" s="270" cm="1">
        <f t="array" ref="Q30">SUMPRODUCT(('Span data'!$C$9:$C$734=$B30)*('Span data'!AJ$9:AJ$734))/SUMPRODUCT(('Span data'!$C$9:$C$734=$B30)*1)</f>
        <v>1.0386313516391339E-2</v>
      </c>
      <c r="R30" s="270" cm="1">
        <f t="array" ref="R30">SUMPRODUCT(('Span data'!$C$9:$C$734=$B30)*('Span data'!AK$9:AK$734))/SUMPRODUCT(('Span data'!$C$9:$C$734=$B30)*1)</f>
        <v>1.0558253096523855E-2</v>
      </c>
      <c r="S30" s="270" cm="1">
        <f t="array" ref="S30">SUMPRODUCT(('Span data'!$C$9:$C$734=$B30)*('Span data'!AL$9:AL$734))/SUMPRODUCT(('Span data'!$C$9:$C$734=$B30)*1)</f>
        <v>1.0730192676656371E-2</v>
      </c>
      <c r="T30" s="270" cm="1">
        <f t="array" ref="T30">SUMPRODUCT(('Span data'!$C$9:$C$734=$B30)*('Span data'!AM$9:AM$734))/SUMPRODUCT(('Span data'!$C$9:$C$734=$B30)*1)</f>
        <v>1.0902132256788889E-2</v>
      </c>
      <c r="U30" s="270" cm="1">
        <f t="array" ref="U30">SUMPRODUCT(('Span data'!$C$9:$C$734=$B30)*('Span data'!AN$9:AN$734))/SUMPRODUCT(('Span data'!$C$9:$C$734=$B30)*1)</f>
        <v>1.1074071836921405E-2</v>
      </c>
      <c r="V30" s="270" cm="1">
        <f t="array" ref="V30">SUMPRODUCT(('Span data'!$C$9:$C$734=$B30)*('Span data'!AO$9:AO$734))/SUMPRODUCT(('Span data'!$C$9:$C$734=$B30)*1)</f>
        <v>1.1246011417053919E-2</v>
      </c>
      <c r="W30" s="270" cm="1">
        <f t="array" ref="W30">SUMPRODUCT(('Span data'!$C$9:$C$734=$B30)*('Span data'!AP$9:AP$734))/SUMPRODUCT(('Span data'!$C$9:$C$734=$B30)*1)</f>
        <v>1.1417950997186435E-2</v>
      </c>
      <c r="X30" s="270" cm="1">
        <f t="array" ref="X30">SUMPRODUCT(('Span data'!$C$9:$C$734=$B30)*('Span data'!AQ$9:AQ$734))/SUMPRODUCT(('Span data'!$C$9:$C$734=$B30)*1)</f>
        <v>1.1589890577318953E-2</v>
      </c>
      <c r="Y30" s="270" cm="1">
        <f t="array" ref="Y30">SUMPRODUCT(('Span data'!$C$9:$C$734=$B30)*('Span data'!AR$9:AR$734))/SUMPRODUCT(('Span data'!$C$9:$C$734=$B30)*1)</f>
        <v>1.1761830157451469E-2</v>
      </c>
      <c r="Z30" s="270" cm="1">
        <f t="array" ref="Z30">SUMPRODUCT(('Span data'!$C$9:$C$734=$B30)*('Span data'!AS$9:AS$734))/SUMPRODUCT(('Span data'!$C$9:$C$734=$B30)*1)</f>
        <v>1.1933769737583984E-2</v>
      </c>
      <c r="AA30" s="270" cm="1">
        <f t="array" ref="AA30">SUMPRODUCT(('Span data'!$C$9:$C$734=$B30)*('Span data'!AT$9:AT$734))/SUMPRODUCT(('Span data'!$C$9:$C$734=$B30)*1)</f>
        <v>1.21057093177165E-2</v>
      </c>
      <c r="AB30" s="270" cm="1">
        <f t="array" ref="AB30">SUMPRODUCT(('Span data'!$C$9:$C$734=$B30)*('Span data'!AU$9:AU$734))/SUMPRODUCT(('Span data'!$C$9:$C$734=$B30)*1)</f>
        <v>1.2277648897849018E-2</v>
      </c>
      <c r="AC30" s="270" cm="1">
        <f t="array" ref="AC30">SUMPRODUCT(('Span data'!$C$9:$C$734=$B30)*('Span data'!AV$9:AV$734))/SUMPRODUCT(('Span data'!$C$9:$C$734=$B30)*1)</f>
        <v>1.2449588477981534E-2</v>
      </c>
      <c r="AD30" s="270" cm="1">
        <f t="array" ref="AD30">SUMPRODUCT(('Span data'!$C$9:$C$734=$B30)*('Span data'!AW$9:AW$734))/SUMPRODUCT(('Span data'!$C$9:$C$734=$B30)*1)</f>
        <v>1.262152805811405E-2</v>
      </c>
      <c r="AE30" s="270" cm="1">
        <f t="array" ref="AE30">SUMPRODUCT(('Span data'!$C$9:$C$734=$B30)*('Span data'!AX$9:AX$734))/SUMPRODUCT(('Span data'!$C$9:$C$734=$B30)*1)</f>
        <v>1.2793467638246564E-2</v>
      </c>
      <c r="AF30" s="270" cm="1">
        <f t="array" ref="AF30">SUMPRODUCT(('Span data'!$C$9:$C$734=$B30)*('Span data'!AY$9:AY$734))/SUMPRODUCT(('Span data'!$C$9:$C$734=$B30)*1)</f>
        <v>1.2965407218379082E-2</v>
      </c>
      <c r="AG30" s="232"/>
      <c r="AH30" s="271">
        <f>INDEX('Energy at risk'!E$8:E$733, MATCH($B30, 'Energy at risk'!$C$8:$C$733,0))*$J30*M30</f>
        <v>57643.442151526368</v>
      </c>
      <c r="AI30" s="271">
        <f>INDEX('Energy at risk'!F$8:F$733, MATCH($B30, 'Energy at risk'!$C$8:$C$733,0))*$J30*N30</f>
        <v>59415.68289014481</v>
      </c>
      <c r="AJ30" s="271">
        <f>INDEX('Energy at risk'!G$8:G$733, MATCH($B30, 'Energy at risk'!$C$8:$C$733,0))*$J30*O30</f>
        <v>61500.33395822833</v>
      </c>
      <c r="AK30" s="271">
        <f>INDEX('Energy at risk'!H$8:H$733, MATCH($B30, 'Energy at risk'!$C$8:$C$733,0))*$J30*P30</f>
        <v>63378.285261304976</v>
      </c>
      <c r="AL30" s="271">
        <f>INDEX('Energy at risk'!I$8:I$733, MATCH($B30, 'Energy at risk'!$C$8:$C$733,0))*$J30*Q30</f>
        <v>64839.901769844393</v>
      </c>
      <c r="AM30" s="271">
        <f>INDEX('Energy at risk'!J$8:J$733, MATCH($B30, 'Energy at risk'!$C$8:$C$733,0))*$J30*R30</f>
        <v>66565.400058644198</v>
      </c>
      <c r="AN30" s="271">
        <f>INDEX('Energy at risk'!K$8:K$733, MATCH($B30, 'Energy at risk'!$C$8:$C$733,0))*$J30*S30</f>
        <v>68618.01262368857</v>
      </c>
      <c r="AO30" s="271">
        <f>INDEX('Energy at risk'!L$8:L$733, MATCH($B30, 'Energy at risk'!$C$8:$C$733,0))*$J30*T30</f>
        <v>70753.462947089734</v>
      </c>
      <c r="AP30" s="271">
        <f>INDEX('Energy at risk'!M$8:M$733, MATCH($B30, 'Energy at risk'!$C$8:$C$733,0))*$J30*U30</f>
        <v>72763.749771181683</v>
      </c>
      <c r="AQ30" s="271">
        <f>INDEX('Energy at risk'!N$8:N$733, MATCH($B30, 'Energy at risk'!$C$8:$C$733,0))*$J30*V30</f>
        <v>73893.503015405033</v>
      </c>
      <c r="AR30" s="271">
        <f>INDEX('Energy at risk'!O$8:O$733, MATCH($B30, 'Energy at risk'!$C$8:$C$733,0))*$J30*W30</f>
        <v>75023.256259628382</v>
      </c>
      <c r="AS30" s="271">
        <f>INDEX('Energy at risk'!P$8:P$733, MATCH($B30, 'Energy at risk'!$C$8:$C$733,0))*$J30*X30</f>
        <v>76153.009503851747</v>
      </c>
      <c r="AT30" s="271">
        <f>INDEX('Energy at risk'!Q$8:Q$733, MATCH($B30, 'Energy at risk'!$C$8:$C$733,0))*$J30*Y30</f>
        <v>77282.762748075111</v>
      </c>
      <c r="AU30" s="271">
        <f>INDEX('Energy at risk'!R$8:R$733, MATCH($B30, 'Energy at risk'!$C$8:$C$733,0))*$J30*Z30</f>
        <v>78412.515992298446</v>
      </c>
      <c r="AV30" s="271">
        <f>INDEX('Energy at risk'!S$8:S$733, MATCH($B30, 'Energy at risk'!$C$8:$C$733,0))*$J30*AA30</f>
        <v>79542.26923652181</v>
      </c>
      <c r="AW30" s="271">
        <f>INDEX('Energy at risk'!T$8:T$733, MATCH($B30, 'Energy at risk'!$C$8:$C$733,0))*$J30*AB30</f>
        <v>80672.022480745174</v>
      </c>
      <c r="AX30" s="271">
        <f>INDEX('Energy at risk'!U$8:U$733, MATCH($B30, 'Energy at risk'!$C$8:$C$733,0))*$J30*AC30</f>
        <v>81801.775724968524</v>
      </c>
      <c r="AY30" s="271">
        <f>INDEX('Energy at risk'!V$8:V$733, MATCH($B30, 'Energy at risk'!$C$8:$C$733,0))*$J30*AD30</f>
        <v>82931.528969191888</v>
      </c>
      <c r="AZ30" s="271">
        <f>INDEX('Energy at risk'!W$8:W$733, MATCH($B30, 'Energy at risk'!$C$8:$C$733,0))*$J30*AE30</f>
        <v>84061.282213415223</v>
      </c>
      <c r="BA30" s="271">
        <f>INDEX('Energy at risk'!X$8:X$733, MATCH($B30, 'Energy at risk'!$C$8:$C$733,0))*$J30*AF30</f>
        <v>85191.035457638587</v>
      </c>
      <c r="BB30" s="232"/>
      <c r="BC30" s="271">
        <f>INDEX('Energy at risk'!E$8:E$733, MATCH($B30, 'Energy at risk'!$C$8:$C$733,0))*M30*$K30</f>
        <v>14195.001585463262</v>
      </c>
      <c r="BD30" s="271">
        <f>INDEX('Energy at risk'!F$8:F$733, MATCH($B30, 'Energy at risk'!$C$8:$C$733,0))*N30*$K30</f>
        <v>14631.425212428179</v>
      </c>
      <c r="BE30" s="271">
        <f>INDEX('Energy at risk'!G$8:G$733, MATCH($B30, 'Energy at risk'!$C$8:$C$733,0))*O30*$K30</f>
        <v>15144.78153037318</v>
      </c>
      <c r="BF30" s="271">
        <f>INDEX('Energy at risk'!H$8:H$733, MATCH($B30, 'Energy at risk'!$C$8:$C$733,0))*P30*$K30</f>
        <v>15607.236941250998</v>
      </c>
      <c r="BG30" s="271">
        <f>INDEX('Energy at risk'!I$8:I$733, MATCH($B30, 'Energy at risk'!$C$8:$C$733,0))*Q30*$K30</f>
        <v>15967.167713627796</v>
      </c>
      <c r="BH30" s="271">
        <f>INDEX('Energy at risk'!J$8:J$733, MATCH($B30, 'Energy at risk'!$C$8:$C$733,0))*R30*$K30</f>
        <v>16392.080765850489</v>
      </c>
      <c r="BI30" s="271">
        <f>INDEX('Energy at risk'!K$8:K$733, MATCH($B30, 'Energy at risk'!$C$8:$C$733,0))*S30*$K30</f>
        <v>16897.547433482086</v>
      </c>
      <c r="BJ30" s="271">
        <f>INDEX('Energy at risk'!L$8:L$733, MATCH($B30, 'Energy at risk'!$C$8:$C$733,0))*T30*$K30</f>
        <v>17423.413335915102</v>
      </c>
      <c r="BK30" s="271">
        <f>INDEX('Energy at risk'!M$8:M$733, MATCH($B30, 'Energy at risk'!$C$8:$C$733,0))*U30*$K30</f>
        <v>17918.457066652227</v>
      </c>
      <c r="BL30" s="271">
        <f>INDEX('Energy at risk'!N$8:N$733, MATCH($B30, 'Energy at risk'!$C$8:$C$733,0))*V30*$K30</f>
        <v>18196.664760265954</v>
      </c>
      <c r="BM30" s="271">
        <f>INDEX('Energy at risk'!O$8:O$733, MATCH($B30, 'Energy at risk'!$C$8:$C$733,0))*W30*$K30</f>
        <v>18474.872453879689</v>
      </c>
      <c r="BN30" s="271">
        <f>INDEX('Energy at risk'!P$8:P$733, MATCH($B30, 'Energy at risk'!$C$8:$C$733,0))*X30*$K30</f>
        <v>18753.080147493423</v>
      </c>
      <c r="BO30" s="271">
        <f>INDEX('Energy at risk'!Q$8:Q$733, MATCH($B30, 'Energy at risk'!$C$8:$C$733,0))*Y30*$K30</f>
        <v>19031.287841107158</v>
      </c>
      <c r="BP30" s="271">
        <f>INDEX('Energy at risk'!R$8:R$733, MATCH($B30, 'Energy at risk'!$C$8:$C$733,0))*Z30*$K30</f>
        <v>19309.495534720885</v>
      </c>
      <c r="BQ30" s="271">
        <f>INDEX('Energy at risk'!S$8:S$733, MATCH($B30, 'Energy at risk'!$C$8:$C$733,0))*AA30*$K30</f>
        <v>19587.70322833462</v>
      </c>
      <c r="BR30" s="271">
        <f>INDEX('Energy at risk'!T$8:T$733, MATCH($B30, 'Energy at risk'!$C$8:$C$733,0))*AB30*$K30</f>
        <v>19865.910921948354</v>
      </c>
      <c r="BS30" s="271">
        <f>INDEX('Energy at risk'!U$8:U$733, MATCH($B30, 'Energy at risk'!$C$8:$C$733,0))*AC30*$K30</f>
        <v>20144.118615562089</v>
      </c>
      <c r="BT30" s="271">
        <f>INDEX('Energy at risk'!V$8:V$733, MATCH($B30, 'Energy at risk'!$C$8:$C$733,0))*AD30*$K30</f>
        <v>20422.32630917582</v>
      </c>
      <c r="BU30" s="271">
        <f>INDEX('Energy at risk'!W$8:W$733, MATCH($B30, 'Energy at risk'!$C$8:$C$733,0))*AE30*$K30</f>
        <v>20700.534002789551</v>
      </c>
      <c r="BV30" s="271">
        <f>INDEX('Energy at risk'!X$8:X$733, MATCH($B30, 'Energy at risk'!$C$8:$C$733,0))*AF30*$K30</f>
        <v>20978.741696403289</v>
      </c>
      <c r="BW30" s="232"/>
      <c r="BX30" s="272" cm="1">
        <f t="array" ref="BX30">SUMPRODUCT(('Span data'!BA$9:BA$734)*('Span data'!$C$9:$C$734=$B30))</f>
        <v>2.3566271120494114E-3</v>
      </c>
      <c r="BY30" s="272" cm="1">
        <f t="array" ref="BY30">SUMPRODUCT(('Span data'!BB$9:BB$734)*('Span data'!$C$9:$C$734=$B30))</f>
        <v>2.3984062706964224E-3</v>
      </c>
      <c r="BZ30" s="272" cm="1">
        <f t="array" ref="BZ30">SUMPRODUCT(('Span data'!BC$9:BC$734)*('Span data'!$C$9:$C$734=$B30))</f>
        <v>2.4401854293434333E-3</v>
      </c>
      <c r="CA30" s="272" cm="1">
        <f t="array" ref="CA30">SUMPRODUCT(('Span data'!BD$9:BD$734)*('Span data'!$C$9:$C$734=$B30))</f>
        <v>2.4819645879904442E-3</v>
      </c>
      <c r="CB30" s="272" cm="1">
        <f t="array" ref="CB30">SUMPRODUCT(('Span data'!BE$9:BE$734)*('Span data'!$C$9:$C$734=$B30))</f>
        <v>2.5237437466374552E-3</v>
      </c>
      <c r="CC30" s="272" cm="1">
        <f t="array" ref="CC30">SUMPRODUCT(('Span data'!BF$9:BF$734)*('Span data'!$C$9:$C$734=$B30))</f>
        <v>2.5655229052844661E-3</v>
      </c>
      <c r="CD30" s="272" cm="1">
        <f t="array" ref="CD30">SUMPRODUCT(('Span data'!BG$9:BG$734)*('Span data'!$C$9:$C$734=$B30))</f>
        <v>2.6073020639314766E-3</v>
      </c>
      <c r="CE30" s="272" cm="1">
        <f t="array" ref="CE30">SUMPRODUCT(('Span data'!BH$9:BH$734)*('Span data'!$C$9:$C$734=$B30))</f>
        <v>2.6490812225784875E-3</v>
      </c>
      <c r="CF30" s="272" cm="1">
        <f t="array" ref="CF30">SUMPRODUCT(('Span data'!BI$9:BI$734)*('Span data'!$C$9:$C$734=$B30))</f>
        <v>2.690860381225498E-3</v>
      </c>
      <c r="CG30" s="272" cm="1">
        <f t="array" ref="CG30">SUMPRODUCT(('Span data'!BJ$9:BJ$734)*('Span data'!$C$9:$C$734=$B30))</f>
        <v>2.7326395398725094E-3</v>
      </c>
      <c r="CH30" s="272" cm="1">
        <f t="array" ref="CH30">SUMPRODUCT(('Span data'!BK$9:BK$734)*('Span data'!$C$9:$C$734=$B30))</f>
        <v>2.7744186985195203E-3</v>
      </c>
      <c r="CI30" s="272" cm="1">
        <f t="array" ref="CI30">SUMPRODUCT(('Span data'!BL$9:BL$734)*('Span data'!$C$9:$C$734=$B30))</f>
        <v>2.8161978571665312E-3</v>
      </c>
      <c r="CJ30" s="272" cm="1">
        <f t="array" ref="CJ30">SUMPRODUCT(('Span data'!BM$9:BM$734)*('Span data'!$C$9:$C$734=$B30))</f>
        <v>2.8579770158135417E-3</v>
      </c>
      <c r="CK30" s="272" cm="1">
        <f t="array" ref="CK30">SUMPRODUCT(('Span data'!BN$9:BN$734)*('Span data'!$C$9:$C$734=$B30))</f>
        <v>2.8997561744605531E-3</v>
      </c>
      <c r="CL30" s="272" cm="1">
        <f t="array" ref="CL30">SUMPRODUCT(('Span data'!BO$9:BO$734)*('Span data'!$C$9:$C$734=$B30))</f>
        <v>2.941535333107564E-3</v>
      </c>
      <c r="CM30" s="272" cm="1">
        <f t="array" ref="CM30">SUMPRODUCT(('Span data'!BP$9:BP$734)*('Span data'!$C$9:$C$734=$B30))</f>
        <v>2.9833144917545745E-3</v>
      </c>
      <c r="CN30" s="272" cm="1">
        <f t="array" ref="CN30">SUMPRODUCT(('Span data'!BQ$9:BQ$734)*('Span data'!$C$9:$C$734=$B30))</f>
        <v>3.0250936504015854E-3</v>
      </c>
      <c r="CO30" s="272" cm="1">
        <f t="array" ref="CO30">SUMPRODUCT(('Span data'!BR$9:BR$734)*('Span data'!$C$9:$C$734=$B30))</f>
        <v>3.0668728090485963E-3</v>
      </c>
      <c r="CP30" s="272" cm="1">
        <f t="array" ref="CP30">SUMPRODUCT(('Span data'!BS$9:BS$734)*('Span data'!$C$9:$C$734=$B30))</f>
        <v>3.1086519676956064E-3</v>
      </c>
      <c r="CQ30" s="272" cm="1">
        <f t="array" ref="CQ30">SUMPRODUCT(('Span data'!BT$9:BT$734)*('Span data'!$C$9:$C$734=$B30))</f>
        <v>3.1504311263426182E-3</v>
      </c>
      <c r="CR30" s="232"/>
      <c r="CS30" s="273">
        <f t="shared" si="8"/>
        <v>71838.446093616745</v>
      </c>
      <c r="CT30" s="273">
        <f t="shared" si="21"/>
        <v>74047.110500979266</v>
      </c>
      <c r="CU30" s="273">
        <f t="shared" si="22"/>
        <v>76645.117928786945</v>
      </c>
      <c r="CV30" s="273">
        <f t="shared" si="23"/>
        <v>78985.524684520569</v>
      </c>
      <c r="CW30" s="273">
        <f t="shared" si="24"/>
        <v>80807.072007215946</v>
      </c>
      <c r="CX30" s="273">
        <f t="shared" si="25"/>
        <v>82957.483390017602</v>
      </c>
      <c r="CY30" s="273">
        <f t="shared" si="26"/>
        <v>85515.562664472731</v>
      </c>
      <c r="CZ30" s="273">
        <f t="shared" si="27"/>
        <v>88176.878932086052</v>
      </c>
      <c r="DA30" s="273">
        <f t="shared" si="28"/>
        <v>90682.209528694293</v>
      </c>
      <c r="DB30" s="273">
        <f t="shared" si="10"/>
        <v>92090.170508310519</v>
      </c>
      <c r="DC30" s="273">
        <f t="shared" si="11"/>
        <v>93498.131487926774</v>
      </c>
      <c r="DD30" s="273">
        <f t="shared" si="12"/>
        <v>94906.092467543029</v>
      </c>
      <c r="DE30" s="273">
        <f t="shared" si="13"/>
        <v>96314.053447159284</v>
      </c>
      <c r="DF30" s="273">
        <f t="shared" si="14"/>
        <v>97722.014426775509</v>
      </c>
      <c r="DG30" s="273">
        <f t="shared" si="15"/>
        <v>99129.975406391764</v>
      </c>
      <c r="DH30" s="273">
        <f t="shared" si="16"/>
        <v>100537.93638600802</v>
      </c>
      <c r="DI30" s="273">
        <f t="shared" si="17"/>
        <v>101945.89736562427</v>
      </c>
      <c r="DJ30" s="273">
        <f t="shared" si="18"/>
        <v>103353.85834524051</v>
      </c>
      <c r="DK30" s="273">
        <f t="shared" si="19"/>
        <v>104761.81932485675</v>
      </c>
      <c r="DL30" s="273">
        <f t="shared" si="20"/>
        <v>106169.780304473</v>
      </c>
      <c r="DM30" s="233"/>
      <c r="DN30" s="274" cm="1">
        <f t="array" ref="DN30">SUMPRODUCT(($CS30:$DL30)*(Misc_calcs!$G$29:$Z$29))</f>
        <v>1286198.8079971788</v>
      </c>
      <c r="DO30" s="232"/>
      <c r="DP30" s="274" cm="1">
        <f t="array" ref="DP30">SUMPRODUCT((G30:H30)*(Assumptions!$G$38:$H$38))</f>
        <v>213636.4955168553</v>
      </c>
      <c r="DQ30" s="274" cm="1">
        <f t="array" ref="DQ30">SUMPRODUCT((PMT(real_disc,Assumptions!$G$40,DP30)*(Misc_calcs!$G$29:$Z$29)))</f>
        <v>-123832.39248908829</v>
      </c>
      <c r="DR30" s="232"/>
      <c r="DS30" s="274">
        <f t="shared" si="6"/>
        <v>1162366.4155080905</v>
      </c>
      <c r="DT30" s="274" t="b">
        <f t="shared" si="9"/>
        <v>1</v>
      </c>
      <c r="DU30" s="232"/>
      <c r="DV30" s="232"/>
      <c r="DW30" s="232"/>
      <c r="DX30" s="232"/>
      <c r="DY30" s="232"/>
      <c r="DZ30" s="232"/>
      <c r="EA30" s="232"/>
      <c r="EB30" s="232"/>
      <c r="EC30" s="232"/>
      <c r="ED30" s="232"/>
      <c r="EE30" s="232"/>
      <c r="EF30" s="232"/>
      <c r="EG30" s="232"/>
      <c r="EH30" s="232"/>
      <c r="EI30" s="232"/>
      <c r="EJ30" s="232"/>
      <c r="EK30" s="232"/>
      <c r="EL30" s="232"/>
      <c r="EM30" s="232"/>
      <c r="EN30" s="232"/>
    </row>
    <row r="31" spans="1:144" x14ac:dyDescent="0.2">
      <c r="A31" s="232"/>
      <c r="B31" s="266" t="str">
        <v>CME015</v>
      </c>
      <c r="C31" s="266" t="str">
        <f>INDEX('Span data'!$D$9:$D$734, MATCH($B31, 'Span data'!$C$9:$C$734,0))</f>
        <v>CME</v>
      </c>
      <c r="D31" s="266" cm="1">
        <f t="array" ref="D31">IF(ISBLANK(B31),0, SUMPRODUCT(('Energy at risk'!$C$8:$C$733=$B31)*1))</f>
        <v>3</v>
      </c>
      <c r="E31" s="267" t="b">
        <f t="shared" si="4"/>
        <v>0</v>
      </c>
      <c r="F31" s="266">
        <f t="shared" si="7"/>
        <v>3</v>
      </c>
      <c r="G31" s="268">
        <v>0</v>
      </c>
      <c r="H31" s="268">
        <v>5</v>
      </c>
      <c r="I31" s="232"/>
      <c r="J31" s="269">
        <f>INDEX(VCR_data!$D$8:$D$86, MATCH($C31, VCR_data!$B$8:$B$86,0))</f>
        <v>46875.287879570307</v>
      </c>
      <c r="K31" s="269">
        <f>INDEX(VCR_data!$F$8:$F$86, MATCH($C31, VCR_data!$B$8:$B$86,0))</f>
        <v>11543.286815184199</v>
      </c>
      <c r="L31" s="232"/>
      <c r="M31" s="270" cm="1">
        <f t="array" ref="M31">SUMPRODUCT(('Span data'!$C$9:$C$734=$B31)*('Span data'!AF$9:AF$734))/SUMPRODUCT(('Span data'!$C$9:$C$734=$B31)*1)</f>
        <v>9.7145585899541254E-3</v>
      </c>
      <c r="N31" s="270" cm="1">
        <f t="array" ref="N31">SUMPRODUCT(('Span data'!$C$9:$C$734=$B31)*('Span data'!AG$9:AG$734))/SUMPRODUCT(('Span data'!$C$9:$C$734=$B31)*1)</f>
        <v>9.8918326347842561E-3</v>
      </c>
      <c r="O31" s="270" cm="1">
        <f t="array" ref="O31">SUMPRODUCT(('Span data'!$C$9:$C$734=$B31)*('Span data'!AH$9:AH$734))/SUMPRODUCT(('Span data'!$C$9:$C$734=$B31)*1)</f>
        <v>1.0069106679614389E-2</v>
      </c>
      <c r="P31" s="270" cm="1">
        <f t="array" ref="P31">SUMPRODUCT(('Span data'!$C$9:$C$734=$B31)*('Span data'!AI$9:AI$734))/SUMPRODUCT(('Span data'!$C$9:$C$734=$B31)*1)</f>
        <v>1.0246380724444519E-2</v>
      </c>
      <c r="Q31" s="270" cm="1">
        <f t="array" ref="Q31">SUMPRODUCT(('Span data'!$C$9:$C$734=$B31)*('Span data'!AJ$9:AJ$734))/SUMPRODUCT(('Span data'!$C$9:$C$734=$B31)*1)</f>
        <v>1.0423654769274654E-2</v>
      </c>
      <c r="R31" s="270" cm="1">
        <f t="array" ref="R31">SUMPRODUCT(('Span data'!$C$9:$C$734=$B31)*('Span data'!AK$9:AK$734))/SUMPRODUCT(('Span data'!$C$9:$C$734=$B31)*1)</f>
        <v>1.0600928814104784E-2</v>
      </c>
      <c r="S31" s="270" cm="1">
        <f t="array" ref="S31">SUMPRODUCT(('Span data'!$C$9:$C$734=$B31)*('Span data'!AL$9:AL$734))/SUMPRODUCT(('Span data'!$C$9:$C$734=$B31)*1)</f>
        <v>1.0778202858934917E-2</v>
      </c>
      <c r="T31" s="270" cm="1">
        <f t="array" ref="T31">SUMPRODUCT(('Span data'!$C$9:$C$734=$B31)*('Span data'!AM$9:AM$734))/SUMPRODUCT(('Span data'!$C$9:$C$734=$B31)*1)</f>
        <v>1.0955476903765048E-2</v>
      </c>
      <c r="U31" s="270" cm="1">
        <f t="array" ref="U31">SUMPRODUCT(('Span data'!$C$9:$C$734=$B31)*('Span data'!AN$9:AN$734))/SUMPRODUCT(('Span data'!$C$9:$C$734=$B31)*1)</f>
        <v>1.113275094859518E-2</v>
      </c>
      <c r="V31" s="270" cm="1">
        <f t="array" ref="V31">SUMPRODUCT(('Span data'!$C$9:$C$734=$B31)*('Span data'!AO$9:AO$734))/SUMPRODUCT(('Span data'!$C$9:$C$734=$B31)*1)</f>
        <v>1.1310024993425311E-2</v>
      </c>
      <c r="W31" s="270" cm="1">
        <f t="array" ref="W31">SUMPRODUCT(('Span data'!$C$9:$C$734=$B31)*('Span data'!AP$9:AP$734))/SUMPRODUCT(('Span data'!$C$9:$C$734=$B31)*1)</f>
        <v>1.1487299038255445E-2</v>
      </c>
      <c r="X31" s="270" cm="1">
        <f t="array" ref="X31">SUMPRODUCT(('Span data'!$C$9:$C$734=$B31)*('Span data'!AQ$9:AQ$734))/SUMPRODUCT(('Span data'!$C$9:$C$734=$B31)*1)</f>
        <v>1.1664573083085576E-2</v>
      </c>
      <c r="Y31" s="270" cm="1">
        <f t="array" ref="Y31">SUMPRODUCT(('Span data'!$C$9:$C$734=$B31)*('Span data'!AR$9:AR$734))/SUMPRODUCT(('Span data'!$C$9:$C$734=$B31)*1)</f>
        <v>1.1841847127915708E-2</v>
      </c>
      <c r="Z31" s="270" cm="1">
        <f t="array" ref="Z31">SUMPRODUCT(('Span data'!$C$9:$C$734=$B31)*('Span data'!AS$9:AS$734))/SUMPRODUCT(('Span data'!$C$9:$C$734=$B31)*1)</f>
        <v>1.2019121172745839E-2</v>
      </c>
      <c r="AA31" s="270" cm="1">
        <f t="array" ref="AA31">SUMPRODUCT(('Span data'!$C$9:$C$734=$B31)*('Span data'!AT$9:AT$734))/SUMPRODUCT(('Span data'!$C$9:$C$734=$B31)*1)</f>
        <v>1.2196395217575972E-2</v>
      </c>
      <c r="AB31" s="270" cm="1">
        <f t="array" ref="AB31">SUMPRODUCT(('Span data'!$C$9:$C$734=$B31)*('Span data'!AU$9:AU$734))/SUMPRODUCT(('Span data'!$C$9:$C$734=$B31)*1)</f>
        <v>1.2373669262406102E-2</v>
      </c>
      <c r="AC31" s="270" cm="1">
        <f t="array" ref="AC31">SUMPRODUCT(('Span data'!$C$9:$C$734=$B31)*('Span data'!AV$9:AV$734))/SUMPRODUCT(('Span data'!$C$9:$C$734=$B31)*1)</f>
        <v>1.2550943307236237E-2</v>
      </c>
      <c r="AD31" s="270" cm="1">
        <f t="array" ref="AD31">SUMPRODUCT(('Span data'!$C$9:$C$734=$B31)*('Span data'!AW$9:AW$734))/SUMPRODUCT(('Span data'!$C$9:$C$734=$B31)*1)</f>
        <v>1.2728217352066367E-2</v>
      </c>
      <c r="AE31" s="270" cm="1">
        <f t="array" ref="AE31">SUMPRODUCT(('Span data'!$C$9:$C$734=$B31)*('Span data'!AX$9:AX$734))/SUMPRODUCT(('Span data'!$C$9:$C$734=$B31)*1)</f>
        <v>1.29054913968965E-2</v>
      </c>
      <c r="AF31" s="270" cm="1">
        <f t="array" ref="AF31">SUMPRODUCT(('Span data'!$C$9:$C$734=$B31)*('Span data'!AY$9:AY$734))/SUMPRODUCT(('Span data'!$C$9:$C$734=$B31)*1)</f>
        <v>1.3082765441726631E-2</v>
      </c>
      <c r="AG31" s="232"/>
      <c r="AH31" s="271">
        <f>INDEX('Energy at risk'!E$8:E$733, MATCH($B31, 'Energy at risk'!$C$8:$C$733,0))*$J31*M31</f>
        <v>40476.991019382782</v>
      </c>
      <c r="AI31" s="271">
        <f>INDEX('Energy at risk'!F$8:F$733, MATCH($B31, 'Energy at risk'!$C$8:$C$733,0))*$J31*N31</f>
        <v>41215.626733410907</v>
      </c>
      <c r="AJ31" s="271">
        <f>INDEX('Energy at risk'!G$8:G$733, MATCH($B31, 'Energy at risk'!$C$8:$C$733,0))*$J31*O31</f>
        <v>42289.131132880408</v>
      </c>
      <c r="AK31" s="271">
        <f>INDEX('Energy at risk'!H$8:H$733, MATCH($B31, 'Energy at risk'!$C$8:$C$733,0))*$J31*P31</f>
        <v>43374.426752414205</v>
      </c>
      <c r="AL31" s="271">
        <f>INDEX('Energy at risk'!I$8:I$733, MATCH($B31, 'Energy at risk'!$C$8:$C$733,0))*$J31*Q31</f>
        <v>44075.330842862983</v>
      </c>
      <c r="AM31" s="271">
        <f>INDEX('Energy at risk'!J$8:J$733, MATCH($B31, 'Energy at risk'!$C$8:$C$733,0))*$J31*R31</f>
        <v>44724.185399654307</v>
      </c>
      <c r="AN31" s="271">
        <f>INDEX('Energy at risk'!K$8:K$733, MATCH($B31, 'Energy at risk'!$C$8:$C$733,0))*$J31*S31</f>
        <v>45932.951376608638</v>
      </c>
      <c r="AO31" s="271">
        <f>INDEX('Energy at risk'!L$8:L$733, MATCH($B31, 'Energy at risk'!$C$8:$C$733,0))*$J31*T31</f>
        <v>47260.976560960531</v>
      </c>
      <c r="AP31" s="271">
        <f>INDEX('Energy at risk'!M$8:M$733, MATCH($B31, 'Energy at risk'!$C$8:$C$733,0))*$J31*U31</f>
        <v>48237.2884597792</v>
      </c>
      <c r="AQ31" s="271">
        <f>INDEX('Energy at risk'!N$8:N$733, MATCH($B31, 'Energy at risk'!$C$8:$C$733,0))*$J31*V31</f>
        <v>49005.402223968085</v>
      </c>
      <c r="AR31" s="271">
        <f>INDEX('Energy at risk'!O$8:O$733, MATCH($B31, 'Energy at risk'!$C$8:$C$733,0))*$J31*W31</f>
        <v>49773.515988156985</v>
      </c>
      <c r="AS31" s="271">
        <f>INDEX('Energy at risk'!P$8:P$733, MATCH($B31, 'Energy at risk'!$C$8:$C$733,0))*$J31*X31</f>
        <v>50541.629752345878</v>
      </c>
      <c r="AT31" s="271">
        <f>INDEX('Energy at risk'!Q$8:Q$733, MATCH($B31, 'Energy at risk'!$C$8:$C$733,0))*$J31*Y31</f>
        <v>51309.743516534771</v>
      </c>
      <c r="AU31" s="271">
        <f>INDEX('Energy at risk'!R$8:R$733, MATCH($B31, 'Energy at risk'!$C$8:$C$733,0))*$J31*Z31</f>
        <v>52077.857280723656</v>
      </c>
      <c r="AV31" s="271">
        <f>INDEX('Energy at risk'!S$8:S$733, MATCH($B31, 'Energy at risk'!$C$8:$C$733,0))*$J31*AA31</f>
        <v>52845.971044912549</v>
      </c>
      <c r="AW31" s="271">
        <f>INDEX('Energy at risk'!T$8:T$733, MATCH($B31, 'Energy at risk'!$C$8:$C$733,0))*$J31*AB31</f>
        <v>53614.084809101441</v>
      </c>
      <c r="AX31" s="271">
        <f>INDEX('Energy at risk'!U$8:U$733, MATCH($B31, 'Energy at risk'!$C$8:$C$733,0))*$J31*AC31</f>
        <v>54382.198573290341</v>
      </c>
      <c r="AY31" s="271">
        <f>INDEX('Energy at risk'!V$8:V$733, MATCH($B31, 'Energy at risk'!$C$8:$C$733,0))*$J31*AD31</f>
        <v>55150.312337479227</v>
      </c>
      <c r="AZ31" s="271">
        <f>INDEX('Energy at risk'!W$8:W$733, MATCH($B31, 'Energy at risk'!$C$8:$C$733,0))*$J31*AE31</f>
        <v>55918.426101668127</v>
      </c>
      <c r="BA31" s="271">
        <f>INDEX('Energy at risk'!X$8:X$733, MATCH($B31, 'Energy at risk'!$C$8:$C$733,0))*$J31*AF31</f>
        <v>56686.539865857012</v>
      </c>
      <c r="BB31" s="232"/>
      <c r="BC31" s="271">
        <f>INDEX('Energy at risk'!E$8:E$733, MATCH($B31, 'Energy at risk'!$C$8:$C$733,0))*M31*$K31</f>
        <v>9967.6724749461646</v>
      </c>
      <c r="BD31" s="271">
        <f>INDEX('Energy at risk'!F$8:F$733, MATCH($B31, 'Energy at risk'!$C$8:$C$733,0))*N31*$K31</f>
        <v>10149.565414374514</v>
      </c>
      <c r="BE31" s="271">
        <f>INDEX('Energy at risk'!G$8:G$733, MATCH($B31, 'Energy at risk'!$C$8:$C$733,0))*O31*$K31</f>
        <v>10413.921533365714</v>
      </c>
      <c r="BF31" s="271">
        <f>INDEX('Energy at risk'!H$8:H$733, MATCH($B31, 'Energy at risk'!$C$8:$C$733,0))*P31*$K31</f>
        <v>10681.181302473215</v>
      </c>
      <c r="BG31" s="271">
        <f>INDEX('Energy at risk'!I$8:I$733, MATCH($B31, 'Energy at risk'!$C$8:$C$733,0))*Q31*$K31</f>
        <v>10853.782630635131</v>
      </c>
      <c r="BH31" s="271">
        <f>INDEX('Energy at risk'!J$8:J$733, MATCH($B31, 'Energy at risk'!$C$8:$C$733,0))*R31*$K31</f>
        <v>11013.566486675105</v>
      </c>
      <c r="BI31" s="271">
        <f>INDEX('Energy at risk'!K$8:K$733, MATCH($B31, 'Energy at risk'!$C$8:$C$733,0))*S31*$K31</f>
        <v>11311.231482360419</v>
      </c>
      <c r="BJ31" s="271">
        <f>INDEX('Energy at risk'!L$8:L$733, MATCH($B31, 'Energy at risk'!$C$8:$C$733,0))*T31*$K31</f>
        <v>11638.264686724866</v>
      </c>
      <c r="BK31" s="271">
        <f>INDEX('Energy at risk'!M$8:M$733, MATCH($B31, 'Energy at risk'!$C$8:$C$733,0))*U31*$K31</f>
        <v>11878.686639931742</v>
      </c>
      <c r="BL31" s="271">
        <f>INDEX('Energy at risk'!N$8:N$733, MATCH($B31, 'Energy at risk'!$C$8:$C$733,0))*V31*$K31</f>
        <v>12067.838704650847</v>
      </c>
      <c r="BM31" s="271">
        <f>INDEX('Energy at risk'!O$8:O$733, MATCH($B31, 'Energy at risk'!$C$8:$C$733,0))*W31*$K31</f>
        <v>12256.990769369955</v>
      </c>
      <c r="BN31" s="271">
        <f>INDEX('Energy at risk'!P$8:P$733, MATCH($B31, 'Energy at risk'!$C$8:$C$733,0))*X31*$K31</f>
        <v>12446.142834089058</v>
      </c>
      <c r="BO31" s="271">
        <f>INDEX('Energy at risk'!Q$8:Q$733, MATCH($B31, 'Energy at risk'!$C$8:$C$733,0))*Y31*$K31</f>
        <v>12635.294898808163</v>
      </c>
      <c r="BP31" s="271">
        <f>INDEX('Energy at risk'!R$8:R$733, MATCH($B31, 'Energy at risk'!$C$8:$C$733,0))*Z31*$K31</f>
        <v>12824.446963527265</v>
      </c>
      <c r="BQ31" s="271">
        <f>INDEX('Energy at risk'!S$8:S$733, MATCH($B31, 'Energy at risk'!$C$8:$C$733,0))*AA31*$K31</f>
        <v>13013.599028246372</v>
      </c>
      <c r="BR31" s="271">
        <f>INDEX('Energy at risk'!T$8:T$733, MATCH($B31, 'Energy at risk'!$C$8:$C$733,0))*AB31*$K31</f>
        <v>13202.751092965475</v>
      </c>
      <c r="BS31" s="271">
        <f>INDEX('Energy at risk'!U$8:U$733, MATCH($B31, 'Energy at risk'!$C$8:$C$733,0))*AC31*$K31</f>
        <v>13391.903157684583</v>
      </c>
      <c r="BT31" s="271">
        <f>INDEX('Energy at risk'!V$8:V$733, MATCH($B31, 'Energy at risk'!$C$8:$C$733,0))*AD31*$K31</f>
        <v>13581.055222403686</v>
      </c>
      <c r="BU31" s="271">
        <f>INDEX('Energy at risk'!W$8:W$733, MATCH($B31, 'Energy at risk'!$C$8:$C$733,0))*AE31*$K31</f>
        <v>13770.20728712279</v>
      </c>
      <c r="BV31" s="271">
        <f>INDEX('Energy at risk'!X$8:X$733, MATCH($B31, 'Energy at risk'!$C$8:$C$733,0))*AF31*$K31</f>
        <v>13959.359351841895</v>
      </c>
      <c r="BW31" s="232"/>
      <c r="BX31" s="272" cm="1">
        <f t="array" ref="BX31">SUMPRODUCT(('Span data'!BA$9:BA$734)*('Span data'!$C$9:$C$734=$B31))</f>
        <v>1.1802578679166521E-3</v>
      </c>
      <c r="BY31" s="272" cm="1">
        <f t="array" ref="BY31">SUMPRODUCT(('Span data'!BB$9:BB$734)*('Span data'!$C$9:$C$734=$B31))</f>
        <v>1.2017955512041395E-3</v>
      </c>
      <c r="BZ31" s="272" cm="1">
        <f t="array" ref="BZ31">SUMPRODUCT(('Span data'!BC$9:BC$734)*('Span data'!$C$9:$C$734=$B31))</f>
        <v>1.2233332344916269E-3</v>
      </c>
      <c r="CA31" s="272" cm="1">
        <f t="array" ref="CA31">SUMPRODUCT(('Span data'!BD$9:BD$734)*('Span data'!$C$9:$C$734=$B31))</f>
        <v>1.2448709177791141E-3</v>
      </c>
      <c r="CB31" s="272" cm="1">
        <f t="array" ref="CB31">SUMPRODUCT(('Span data'!BE$9:BE$734)*('Span data'!$C$9:$C$734=$B31))</f>
        <v>1.2664086010666018E-3</v>
      </c>
      <c r="CC31" s="272" cm="1">
        <f t="array" ref="CC31">SUMPRODUCT(('Span data'!BF$9:BF$734)*('Span data'!$C$9:$C$734=$B31))</f>
        <v>1.2879462843540892E-3</v>
      </c>
      <c r="CD31" s="272" cm="1">
        <f t="array" ref="CD31">SUMPRODUCT(('Span data'!BG$9:BG$734)*('Span data'!$C$9:$C$734=$B31))</f>
        <v>1.3094839676415766E-3</v>
      </c>
      <c r="CE31" s="272" cm="1">
        <f t="array" ref="CE31">SUMPRODUCT(('Span data'!BH$9:BH$734)*('Span data'!$C$9:$C$734=$B31))</f>
        <v>1.3310216509290641E-3</v>
      </c>
      <c r="CF31" s="272" cm="1">
        <f t="array" ref="CF31">SUMPRODUCT(('Span data'!BI$9:BI$734)*('Span data'!$C$9:$C$734=$B31))</f>
        <v>1.3525593342165515E-3</v>
      </c>
      <c r="CG31" s="272" cm="1">
        <f t="array" ref="CG31">SUMPRODUCT(('Span data'!BJ$9:BJ$734)*('Span data'!$C$9:$C$734=$B31))</f>
        <v>1.3740970175040389E-3</v>
      </c>
      <c r="CH31" s="272" cm="1">
        <f t="array" ref="CH31">SUMPRODUCT(('Span data'!BK$9:BK$734)*('Span data'!$C$9:$C$734=$B31))</f>
        <v>1.3956347007915266E-3</v>
      </c>
      <c r="CI31" s="272" cm="1">
        <f t="array" ref="CI31">SUMPRODUCT(('Span data'!BL$9:BL$734)*('Span data'!$C$9:$C$734=$B31))</f>
        <v>1.4171723840790142E-3</v>
      </c>
      <c r="CJ31" s="272" cm="1">
        <f t="array" ref="CJ31">SUMPRODUCT(('Span data'!BM$9:BM$734)*('Span data'!$C$9:$C$734=$B31))</f>
        <v>1.4387100673665014E-3</v>
      </c>
      <c r="CK31" s="272" cm="1">
        <f t="array" ref="CK31">SUMPRODUCT(('Span data'!BN$9:BN$734)*('Span data'!$C$9:$C$734=$B31))</f>
        <v>1.4602477506539889E-3</v>
      </c>
      <c r="CL31" s="272" cm="1">
        <f t="array" ref="CL31">SUMPRODUCT(('Span data'!BO$9:BO$734)*('Span data'!$C$9:$C$734=$B31))</f>
        <v>1.4817854339414763E-3</v>
      </c>
      <c r="CM31" s="272" cm="1">
        <f t="array" ref="CM31">SUMPRODUCT(('Span data'!BP$9:BP$734)*('Span data'!$C$9:$C$734=$B31))</f>
        <v>1.5033231172289635E-3</v>
      </c>
      <c r="CN31" s="272" cm="1">
        <f t="array" ref="CN31">SUMPRODUCT(('Span data'!BQ$9:BQ$734)*('Span data'!$C$9:$C$734=$B31))</f>
        <v>1.5248608005164507E-3</v>
      </c>
      <c r="CO31" s="272" cm="1">
        <f t="array" ref="CO31">SUMPRODUCT(('Span data'!BR$9:BR$734)*('Span data'!$C$9:$C$734=$B31))</f>
        <v>1.5463984838039384E-3</v>
      </c>
      <c r="CP31" s="272" cm="1">
        <f t="array" ref="CP31">SUMPRODUCT(('Span data'!BS$9:BS$734)*('Span data'!$C$9:$C$734=$B31))</f>
        <v>1.567936167091426E-3</v>
      </c>
      <c r="CQ31" s="272" cm="1">
        <f t="array" ref="CQ31">SUMPRODUCT(('Span data'!BT$9:BT$734)*('Span data'!$C$9:$C$734=$B31))</f>
        <v>1.5894738503789134E-3</v>
      </c>
      <c r="CR31" s="232"/>
      <c r="CS31" s="273">
        <f t="shared" si="8"/>
        <v>50444.664674586813</v>
      </c>
      <c r="CT31" s="273">
        <f t="shared" si="21"/>
        <v>51365.193349580972</v>
      </c>
      <c r="CU31" s="273">
        <f t="shared" si="22"/>
        <v>52703.053889579351</v>
      </c>
      <c r="CV31" s="273">
        <f t="shared" si="23"/>
        <v>54055.609299758333</v>
      </c>
      <c r="CW31" s="273">
        <f t="shared" si="24"/>
        <v>54929.114739906719</v>
      </c>
      <c r="CX31" s="273">
        <f t="shared" si="25"/>
        <v>55737.753174275691</v>
      </c>
      <c r="CY31" s="273">
        <f t="shared" si="26"/>
        <v>57244.184168453023</v>
      </c>
      <c r="CZ31" s="273">
        <f t="shared" si="27"/>
        <v>58899.242578707046</v>
      </c>
      <c r="DA31" s="273">
        <f t="shared" si="28"/>
        <v>60115.976452270275</v>
      </c>
      <c r="DB31" s="273">
        <f t="shared" si="10"/>
        <v>61073.242302715953</v>
      </c>
      <c r="DC31" s="273">
        <f t="shared" si="11"/>
        <v>62030.508153161645</v>
      </c>
      <c r="DD31" s="273">
        <f t="shared" si="12"/>
        <v>62987.774003607316</v>
      </c>
      <c r="DE31" s="273">
        <f t="shared" si="13"/>
        <v>63945.039854053</v>
      </c>
      <c r="DF31" s="273">
        <f t="shared" si="14"/>
        <v>64902.305704498671</v>
      </c>
      <c r="DG31" s="273">
        <f t="shared" si="15"/>
        <v>65859.571554944356</v>
      </c>
      <c r="DH31" s="273">
        <f t="shared" si="16"/>
        <v>66816.837405390033</v>
      </c>
      <c r="DI31" s="273">
        <f t="shared" si="17"/>
        <v>67774.103255835726</v>
      </c>
      <c r="DJ31" s="273">
        <f t="shared" si="18"/>
        <v>68731.369106281403</v>
      </c>
      <c r="DK31" s="273">
        <f t="shared" si="19"/>
        <v>69688.634956727081</v>
      </c>
      <c r="DL31" s="273">
        <f t="shared" si="20"/>
        <v>70645.900807172759</v>
      </c>
      <c r="DM31" s="233"/>
      <c r="DN31" s="274" cm="1">
        <f t="array" ref="DN31">SUMPRODUCT(($CS31:$DL31)*(Misc_calcs!$G$29:$Z$29))</f>
        <v>864306.48281430872</v>
      </c>
      <c r="DO31" s="232"/>
      <c r="DP31" s="274" cm="1">
        <f t="array" ref="DP31">SUMPRODUCT((G31:H31)*(Assumptions!$G$38:$H$38))</f>
        <v>138172.4647887325</v>
      </c>
      <c r="DQ31" s="274" cm="1">
        <f t="array" ref="DQ31">SUMPRODUCT((PMT(real_disc,Assumptions!$G$40,DP31)*(Misc_calcs!$G$29:$Z$29)))</f>
        <v>-80090.374303828139</v>
      </c>
      <c r="DR31" s="232"/>
      <c r="DS31" s="274">
        <f t="shared" si="6"/>
        <v>784216.10851048061</v>
      </c>
      <c r="DT31" s="274" t="b">
        <f t="shared" si="9"/>
        <v>1</v>
      </c>
      <c r="DU31" s="232"/>
      <c r="DV31" s="232"/>
      <c r="DW31" s="232"/>
      <c r="DX31" s="232"/>
      <c r="DY31" s="232"/>
      <c r="DZ31" s="232"/>
      <c r="EA31" s="232"/>
      <c r="EB31" s="232"/>
      <c r="EC31" s="232"/>
      <c r="ED31" s="232"/>
      <c r="EE31" s="232"/>
      <c r="EF31" s="232"/>
      <c r="EG31" s="232"/>
      <c r="EH31" s="232"/>
      <c r="EI31" s="232"/>
      <c r="EJ31" s="232"/>
      <c r="EK31" s="232"/>
      <c r="EL31" s="232"/>
      <c r="EM31" s="232"/>
      <c r="EN31" s="232"/>
    </row>
    <row r="32" spans="1:144" x14ac:dyDescent="0.2">
      <c r="A32" s="232"/>
      <c r="B32" s="266" t="str">
        <v>CME016</v>
      </c>
      <c r="C32" s="266" t="str">
        <f>INDEX('Span data'!$D$9:$D$734, MATCH($B32, 'Span data'!$C$9:$C$734,0))</f>
        <v>CME</v>
      </c>
      <c r="D32" s="266" cm="1">
        <f t="array" ref="D32">IF(ISBLANK(B32),0, SUMPRODUCT(('Energy at risk'!$C$8:$C$733=$B32)*1))</f>
        <v>12</v>
      </c>
      <c r="E32" s="267" t="b">
        <f t="shared" si="4"/>
        <v>0</v>
      </c>
      <c r="F32" s="266">
        <f t="shared" si="7"/>
        <v>12</v>
      </c>
      <c r="G32" s="268">
        <v>11</v>
      </c>
      <c r="H32" s="268">
        <v>7</v>
      </c>
      <c r="I32" s="232"/>
      <c r="J32" s="269">
        <f>INDEX(VCR_data!$D$8:$D$86, MATCH($C32, VCR_data!$B$8:$B$86,0))</f>
        <v>46875.287879570307</v>
      </c>
      <c r="K32" s="269">
        <f>INDEX(VCR_data!$F$8:$F$86, MATCH($C32, VCR_data!$B$8:$B$86,0))</f>
        <v>11543.286815184199</v>
      </c>
      <c r="L32" s="232"/>
      <c r="M32" s="270" cm="1">
        <f t="array" ref="M32">SUMPRODUCT(('Span data'!$C$9:$C$734=$B32)*('Span data'!AF$9:AF$734))/SUMPRODUCT(('Span data'!$C$9:$C$734=$B32)*1)</f>
        <v>9.7042108359420703E-3</v>
      </c>
      <c r="N32" s="270" cm="1">
        <f t="array" ref="N32">SUMPRODUCT(('Span data'!$C$9:$C$734=$B32)*('Span data'!AG$9:AG$734))/SUMPRODUCT(('Span data'!$C$9:$C$734=$B32)*1)</f>
        <v>9.87803562943485E-3</v>
      </c>
      <c r="O32" s="270" cm="1">
        <f t="array" ref="O32">SUMPRODUCT(('Span data'!$C$9:$C$734=$B32)*('Span data'!AH$9:AH$734))/SUMPRODUCT(('Span data'!$C$9:$C$734=$B32)*1)</f>
        <v>1.0051860422927631E-2</v>
      </c>
      <c r="P32" s="270" cm="1">
        <f t="array" ref="P32">SUMPRODUCT(('Span data'!$C$9:$C$734=$B32)*('Span data'!AI$9:AI$734))/SUMPRODUCT(('Span data'!$C$9:$C$734=$B32)*1)</f>
        <v>1.0225685216420413E-2</v>
      </c>
      <c r="Q32" s="270" cm="1">
        <f t="array" ref="Q32">SUMPRODUCT(('Span data'!$C$9:$C$734=$B32)*('Span data'!AJ$9:AJ$734))/SUMPRODUCT(('Span data'!$C$9:$C$734=$B32)*1)</f>
        <v>1.0399510009913196E-2</v>
      </c>
      <c r="R32" s="270" cm="1">
        <f t="array" ref="R32">SUMPRODUCT(('Span data'!$C$9:$C$734=$B32)*('Span data'!AK$9:AK$734))/SUMPRODUCT(('Span data'!$C$9:$C$734=$B32)*1)</f>
        <v>1.0573334803405977E-2</v>
      </c>
      <c r="S32" s="270" cm="1">
        <f t="array" ref="S32">SUMPRODUCT(('Span data'!$C$9:$C$734=$B32)*('Span data'!AL$9:AL$734))/SUMPRODUCT(('Span data'!$C$9:$C$734=$B32)*1)</f>
        <v>1.0747159596898757E-2</v>
      </c>
      <c r="T32" s="270" cm="1">
        <f t="array" ref="T32">SUMPRODUCT(('Span data'!$C$9:$C$734=$B32)*('Span data'!AM$9:AM$734))/SUMPRODUCT(('Span data'!$C$9:$C$734=$B32)*1)</f>
        <v>1.0920984390391538E-2</v>
      </c>
      <c r="U32" s="270" cm="1">
        <f t="array" ref="U32">SUMPRODUCT(('Span data'!$C$9:$C$734=$B32)*('Span data'!AN$9:AN$734))/SUMPRODUCT(('Span data'!$C$9:$C$734=$B32)*1)</f>
        <v>1.1094809183884316E-2</v>
      </c>
      <c r="V32" s="270" cm="1">
        <f t="array" ref="V32">SUMPRODUCT(('Span data'!$C$9:$C$734=$B32)*('Span data'!AO$9:AO$734))/SUMPRODUCT(('Span data'!$C$9:$C$734=$B32)*1)</f>
        <v>1.1268633977377098E-2</v>
      </c>
      <c r="W32" s="270" cm="1">
        <f t="array" ref="W32">SUMPRODUCT(('Span data'!$C$9:$C$734=$B32)*('Span data'!AP$9:AP$734))/SUMPRODUCT(('Span data'!$C$9:$C$734=$B32)*1)</f>
        <v>1.1442458770869879E-2</v>
      </c>
      <c r="X32" s="270" cm="1">
        <f t="array" ref="X32">SUMPRODUCT(('Span data'!$C$9:$C$734=$B32)*('Span data'!AQ$9:AQ$734))/SUMPRODUCT(('Span data'!$C$9:$C$734=$B32)*1)</f>
        <v>1.1616283564362659E-2</v>
      </c>
      <c r="Y32" s="270" cm="1">
        <f t="array" ref="Y32">SUMPRODUCT(('Span data'!$C$9:$C$734=$B32)*('Span data'!AR$9:AR$734))/SUMPRODUCT(('Span data'!$C$9:$C$734=$B32)*1)</f>
        <v>1.1790108357855442E-2</v>
      </c>
      <c r="Z32" s="270" cm="1">
        <f t="array" ref="Z32">SUMPRODUCT(('Span data'!$C$9:$C$734=$B32)*('Span data'!AS$9:AS$734))/SUMPRODUCT(('Span data'!$C$9:$C$734=$B32)*1)</f>
        <v>1.1963933151348222E-2</v>
      </c>
      <c r="AA32" s="270" cm="1">
        <f t="array" ref="AA32">SUMPRODUCT(('Span data'!$C$9:$C$734=$B32)*('Span data'!AT$9:AT$734))/SUMPRODUCT(('Span data'!$C$9:$C$734=$B32)*1)</f>
        <v>1.2137757944841003E-2</v>
      </c>
      <c r="AB32" s="270" cm="1">
        <f t="array" ref="AB32">SUMPRODUCT(('Span data'!$C$9:$C$734=$B32)*('Span data'!AU$9:AU$734))/SUMPRODUCT(('Span data'!$C$9:$C$734=$B32)*1)</f>
        <v>1.2311582738333784E-2</v>
      </c>
      <c r="AC32" s="270" cm="1">
        <f t="array" ref="AC32">SUMPRODUCT(('Span data'!$C$9:$C$734=$B32)*('Span data'!AV$9:AV$734))/SUMPRODUCT(('Span data'!$C$9:$C$734=$B32)*1)</f>
        <v>1.2485407531826564E-2</v>
      </c>
      <c r="AD32" s="270" cm="1">
        <f t="array" ref="AD32">SUMPRODUCT(('Span data'!$C$9:$C$734=$B32)*('Span data'!AW$9:AW$734))/SUMPRODUCT(('Span data'!$C$9:$C$734=$B32)*1)</f>
        <v>1.2659232325319347E-2</v>
      </c>
      <c r="AE32" s="270" cm="1">
        <f t="array" ref="AE32">SUMPRODUCT(('Span data'!$C$9:$C$734=$B32)*('Span data'!AX$9:AX$734))/SUMPRODUCT(('Span data'!$C$9:$C$734=$B32)*1)</f>
        <v>1.2833057118812127E-2</v>
      </c>
      <c r="AF32" s="270" cm="1">
        <f t="array" ref="AF32">SUMPRODUCT(('Span data'!$C$9:$C$734=$B32)*('Span data'!AY$9:AY$734))/SUMPRODUCT(('Span data'!$C$9:$C$734=$B32)*1)</f>
        <v>1.3006881912304905E-2</v>
      </c>
      <c r="AG32" s="232"/>
      <c r="AH32" s="271">
        <f>INDEX('Energy at risk'!E$8:E$733, MATCH($B32, 'Energy at risk'!$C$8:$C$733,0))*$J32*M32</f>
        <v>42831.323328136081</v>
      </c>
      <c r="AI32" s="271">
        <f>INDEX('Energy at risk'!F$8:F$733, MATCH($B32, 'Energy at risk'!$C$8:$C$733,0))*$J32*N32</f>
        <v>44161.698343555006</v>
      </c>
      <c r="AJ32" s="271">
        <f>INDEX('Energy at risk'!G$8:G$733, MATCH($B32, 'Energy at risk'!$C$8:$C$733,0))*$J32*O32</f>
        <v>45655.162920884373</v>
      </c>
      <c r="AK32" s="271">
        <f>INDEX('Energy at risk'!H$8:H$733, MATCH($B32, 'Energy at risk'!$C$8:$C$733,0))*$J32*P32</f>
        <v>47173.402775964438</v>
      </c>
      <c r="AL32" s="271">
        <f>INDEX('Energy at risk'!I$8:I$733, MATCH($B32, 'Energy at risk'!$C$8:$C$733,0))*$J32*Q32</f>
        <v>48321.152854768443</v>
      </c>
      <c r="AM32" s="271">
        <f>INDEX('Energy at risk'!J$8:J$733, MATCH($B32, 'Energy at risk'!$C$8:$C$733,0))*$J32*R32</f>
        <v>49530.698704201146</v>
      </c>
      <c r="AN32" s="271">
        <f>INDEX('Energy at risk'!K$8:K$733, MATCH($B32, 'Energy at risk'!$C$8:$C$733,0))*$J32*S32</f>
        <v>51264.056204468077</v>
      </c>
      <c r="AO32" s="271">
        <f>INDEX('Energy at risk'!L$8:L$733, MATCH($B32, 'Energy at risk'!$C$8:$C$733,0))*$J32*T32</f>
        <v>53338.4579952063</v>
      </c>
      <c r="AP32" s="271">
        <f>INDEX('Energy at risk'!M$8:M$733, MATCH($B32, 'Energy at risk'!$C$8:$C$733,0))*$J32*U32</f>
        <v>54714.539200664221</v>
      </c>
      <c r="AQ32" s="271">
        <f>INDEX('Energy at risk'!N$8:N$733, MATCH($B32, 'Energy at risk'!$C$8:$C$733,0))*$J32*V32</f>
        <v>55571.763810838042</v>
      </c>
      <c r="AR32" s="271">
        <f>INDEX('Energy at risk'!O$8:O$733, MATCH($B32, 'Energy at risk'!$C$8:$C$733,0))*$J32*W32</f>
        <v>56428.988421011862</v>
      </c>
      <c r="AS32" s="271">
        <f>INDEX('Energy at risk'!P$8:P$733, MATCH($B32, 'Energy at risk'!$C$8:$C$733,0))*$J32*X32</f>
        <v>57286.213031185674</v>
      </c>
      <c r="AT32" s="271">
        <f>INDEX('Energy at risk'!Q$8:Q$733, MATCH($B32, 'Energy at risk'!$C$8:$C$733,0))*$J32*Y32</f>
        <v>58143.437641359502</v>
      </c>
      <c r="AU32" s="271">
        <f>INDEX('Energy at risk'!R$8:R$733, MATCH($B32, 'Energy at risk'!$C$8:$C$733,0))*$J32*Z32</f>
        <v>59000.662251533315</v>
      </c>
      <c r="AV32" s="271">
        <f>INDEX('Energy at risk'!S$8:S$733, MATCH($B32, 'Energy at risk'!$C$8:$C$733,0))*$J32*AA32</f>
        <v>59857.886861707135</v>
      </c>
      <c r="AW32" s="271">
        <f>INDEX('Energy at risk'!T$8:T$733, MATCH($B32, 'Energy at risk'!$C$8:$C$733,0))*$J32*AB32</f>
        <v>60715.111471880955</v>
      </c>
      <c r="AX32" s="271">
        <f>INDEX('Energy at risk'!U$8:U$733, MATCH($B32, 'Energy at risk'!$C$8:$C$733,0))*$J32*AC32</f>
        <v>61572.33608205476</v>
      </c>
      <c r="AY32" s="271">
        <f>INDEX('Energy at risk'!V$8:V$733, MATCH($B32, 'Energy at risk'!$C$8:$C$733,0))*$J32*AD32</f>
        <v>62429.560692228595</v>
      </c>
      <c r="AZ32" s="271">
        <f>INDEX('Energy at risk'!W$8:W$733, MATCH($B32, 'Energy at risk'!$C$8:$C$733,0))*$J32*AE32</f>
        <v>63286.785302402401</v>
      </c>
      <c r="BA32" s="271">
        <f>INDEX('Energy at risk'!X$8:X$733, MATCH($B32, 'Energy at risk'!$C$8:$C$733,0))*$J32*AF32</f>
        <v>64144.009912576206</v>
      </c>
      <c r="BB32" s="232"/>
      <c r="BC32" s="271">
        <f>INDEX('Energy at risk'!E$8:E$733, MATCH($B32, 'Energy at risk'!$C$8:$C$733,0))*M32*$K32</f>
        <v>10547.439220443606</v>
      </c>
      <c r="BD32" s="271">
        <f>INDEX('Energy at risk'!F$8:F$733, MATCH($B32, 'Energy at risk'!$C$8:$C$733,0))*N32*$K32</f>
        <v>10875.051083099041</v>
      </c>
      <c r="BE32" s="271">
        <f>INDEX('Energy at risk'!G$8:G$733, MATCH($B32, 'Energy at risk'!$C$8:$C$733,0))*O32*$K32</f>
        <v>11242.824610351216</v>
      </c>
      <c r="BF32" s="271">
        <f>INDEX('Energy at risk'!H$8:H$733, MATCH($B32, 'Energy at risk'!$C$8:$C$733,0))*P32*$K32</f>
        <v>11616.699180390306</v>
      </c>
      <c r="BG32" s="271">
        <f>INDEX('Energy at risk'!I$8:I$733, MATCH($B32, 'Energy at risk'!$C$8:$C$733,0))*Q32*$K32</f>
        <v>11899.338689417387</v>
      </c>
      <c r="BH32" s="271">
        <f>INDEX('Energy at risk'!J$8:J$733, MATCH($B32, 'Energy at risk'!$C$8:$C$733,0))*R32*$K32</f>
        <v>12197.195732812792</v>
      </c>
      <c r="BI32" s="271">
        <f>INDEX('Energy at risk'!K$8:K$733, MATCH($B32, 'Energy at risk'!$C$8:$C$733,0))*S32*$K32</f>
        <v>12624.044157301134</v>
      </c>
      <c r="BJ32" s="271">
        <f>INDEX('Energy at risk'!L$8:L$733, MATCH($B32, 'Energy at risk'!$C$8:$C$733,0))*T32*$K32</f>
        <v>13134.876536655098</v>
      </c>
      <c r="BK32" s="271">
        <f>INDEX('Energy at risk'!M$8:M$733, MATCH($B32, 'Energy at risk'!$C$8:$C$733,0))*U32*$K32</f>
        <v>13473.743789617789</v>
      </c>
      <c r="BL32" s="271">
        <f>INDEX('Energy at risk'!N$8:N$733, MATCH($B32, 'Energy at risk'!$C$8:$C$733,0))*V32*$K32</f>
        <v>13684.839870044923</v>
      </c>
      <c r="BM32" s="271">
        <f>INDEX('Energy at risk'!O$8:O$733, MATCH($B32, 'Energy at risk'!$C$8:$C$733,0))*W32*$K32</f>
        <v>13895.935950472058</v>
      </c>
      <c r="BN32" s="271">
        <f>INDEX('Energy at risk'!P$8:P$733, MATCH($B32, 'Energy at risk'!$C$8:$C$733,0))*X32*$K32</f>
        <v>14107.03203089919</v>
      </c>
      <c r="BO32" s="271">
        <f>INDEX('Energy at risk'!Q$8:Q$733, MATCH($B32, 'Energy at risk'!$C$8:$C$733,0))*Y32*$K32</f>
        <v>14318.128111326329</v>
      </c>
      <c r="BP32" s="271">
        <f>INDEX('Energy at risk'!R$8:R$733, MATCH($B32, 'Energy at risk'!$C$8:$C$733,0))*Z32*$K32</f>
        <v>14529.224191753459</v>
      </c>
      <c r="BQ32" s="271">
        <f>INDEX('Energy at risk'!S$8:S$733, MATCH($B32, 'Energy at risk'!$C$8:$C$733,0))*AA32*$K32</f>
        <v>14740.320272180596</v>
      </c>
      <c r="BR32" s="271">
        <f>INDEX('Energy at risk'!T$8:T$733, MATCH($B32, 'Energy at risk'!$C$8:$C$733,0))*AB32*$K32</f>
        <v>14951.41635260773</v>
      </c>
      <c r="BS32" s="271">
        <f>INDEX('Energy at risk'!U$8:U$733, MATCH($B32, 'Energy at risk'!$C$8:$C$733,0))*AC32*$K32</f>
        <v>15162.512433034863</v>
      </c>
      <c r="BT32" s="271">
        <f>INDEX('Energy at risk'!V$8:V$733, MATCH($B32, 'Energy at risk'!$C$8:$C$733,0))*AD32*$K32</f>
        <v>15373.608513461999</v>
      </c>
      <c r="BU32" s="271">
        <f>INDEX('Energy at risk'!W$8:W$733, MATCH($B32, 'Energy at risk'!$C$8:$C$733,0))*AE32*$K32</f>
        <v>15584.704593889132</v>
      </c>
      <c r="BV32" s="271">
        <f>INDEX('Energy at risk'!X$8:X$733, MATCH($B32, 'Energy at risk'!$C$8:$C$733,0))*AF32*$K32</f>
        <v>15795.800674316262</v>
      </c>
      <c r="BW32" s="232"/>
      <c r="BX32" s="272" cm="1">
        <f t="array" ref="BX32">SUMPRODUCT(('Span data'!BA$9:BA$734)*('Span data'!$C$9:$C$734=$B32))</f>
        <v>4.7160027231239309E-3</v>
      </c>
      <c r="BY32" s="272" cm="1">
        <f t="array" ref="BY32">SUMPRODUCT(('Span data'!BB$9:BB$734)*('Span data'!$C$9:$C$734=$B32))</f>
        <v>4.8004772067596563E-3</v>
      </c>
      <c r="BZ32" s="272" cm="1">
        <f t="array" ref="BZ32">SUMPRODUCT(('Span data'!BC$9:BC$734)*('Span data'!$C$9:$C$734=$B32))</f>
        <v>4.8849516903953817E-3</v>
      </c>
      <c r="CA32" s="272" cm="1">
        <f t="array" ref="CA32">SUMPRODUCT(('Span data'!BD$9:BD$734)*('Span data'!$C$9:$C$734=$B32))</f>
        <v>4.9694261740311054E-3</v>
      </c>
      <c r="CB32" s="272" cm="1">
        <f t="array" ref="CB32">SUMPRODUCT(('Span data'!BE$9:BE$734)*('Span data'!$C$9:$C$734=$B32))</f>
        <v>5.0539006576668299E-3</v>
      </c>
      <c r="CC32" s="272" cm="1">
        <f t="array" ref="CC32">SUMPRODUCT(('Span data'!BF$9:BF$734)*('Span data'!$C$9:$C$734=$B32))</f>
        <v>5.1383751413025544E-3</v>
      </c>
      <c r="CD32" s="272" cm="1">
        <f t="array" ref="CD32">SUMPRODUCT(('Span data'!BG$9:BG$734)*('Span data'!$C$9:$C$734=$B32))</f>
        <v>5.2228496249382781E-3</v>
      </c>
      <c r="CE32" s="272" cm="1">
        <f t="array" ref="CE32">SUMPRODUCT(('Span data'!BH$9:BH$734)*('Span data'!$C$9:$C$734=$B32))</f>
        <v>5.3073241085740044E-3</v>
      </c>
      <c r="CF32" s="272" cm="1">
        <f t="array" ref="CF32">SUMPRODUCT(('Span data'!BI$9:BI$734)*('Span data'!$C$9:$C$734=$B32))</f>
        <v>5.391798592209728E-3</v>
      </c>
      <c r="CG32" s="272" cm="1">
        <f t="array" ref="CG32">SUMPRODUCT(('Span data'!BJ$9:BJ$734)*('Span data'!$C$9:$C$734=$B32))</f>
        <v>5.4762730758454534E-3</v>
      </c>
      <c r="CH32" s="272" cm="1">
        <f t="array" ref="CH32">SUMPRODUCT(('Span data'!BK$9:BK$734)*('Span data'!$C$9:$C$734=$B32))</f>
        <v>5.560747559481178E-3</v>
      </c>
      <c r="CI32" s="272" cm="1">
        <f t="array" ref="CI32">SUMPRODUCT(('Span data'!BL$9:BL$734)*('Span data'!$C$9:$C$734=$B32))</f>
        <v>5.6452220431169034E-3</v>
      </c>
      <c r="CJ32" s="272" cm="1">
        <f t="array" ref="CJ32">SUMPRODUCT(('Span data'!BM$9:BM$734)*('Span data'!$C$9:$C$734=$B32))</f>
        <v>5.729696526752627E-3</v>
      </c>
      <c r="CK32" s="272" cm="1">
        <f t="array" ref="CK32">SUMPRODUCT(('Span data'!BN$9:BN$734)*('Span data'!$C$9:$C$734=$B32))</f>
        <v>5.8141710103883524E-3</v>
      </c>
      <c r="CL32" s="272" cm="1">
        <f t="array" ref="CL32">SUMPRODUCT(('Span data'!BO$9:BO$734)*('Span data'!$C$9:$C$734=$B32))</f>
        <v>5.8986454940240752E-3</v>
      </c>
      <c r="CM32" s="272" cm="1">
        <f t="array" ref="CM32">SUMPRODUCT(('Span data'!BP$9:BP$734)*('Span data'!$C$9:$C$734=$B32))</f>
        <v>5.9831199776597998E-3</v>
      </c>
      <c r="CN32" s="272" cm="1">
        <f t="array" ref="CN32">SUMPRODUCT(('Span data'!BQ$9:BQ$734)*('Span data'!$C$9:$C$734=$B32))</f>
        <v>6.0675944612955252E-3</v>
      </c>
      <c r="CO32" s="272" cm="1">
        <f t="array" ref="CO32">SUMPRODUCT(('Span data'!BR$9:BR$734)*('Span data'!$C$9:$C$734=$B32))</f>
        <v>6.152068944931248E-3</v>
      </c>
      <c r="CP32" s="272" cm="1">
        <f t="array" ref="CP32">SUMPRODUCT(('Span data'!BS$9:BS$734)*('Span data'!$C$9:$C$734=$B32))</f>
        <v>6.2365434285669734E-3</v>
      </c>
      <c r="CQ32" s="272" cm="1">
        <f t="array" ref="CQ32">SUMPRODUCT(('Span data'!BT$9:BT$734)*('Span data'!$C$9:$C$734=$B32))</f>
        <v>6.3210179122026987E-3</v>
      </c>
      <c r="CR32" s="232"/>
      <c r="CS32" s="273">
        <f t="shared" si="8"/>
        <v>53378.767264582413</v>
      </c>
      <c r="CT32" s="273">
        <f t="shared" si="21"/>
        <v>55036.754227131249</v>
      </c>
      <c r="CU32" s="273">
        <f t="shared" si="22"/>
        <v>56897.992416187277</v>
      </c>
      <c r="CV32" s="273">
        <f t="shared" si="23"/>
        <v>58790.106925780921</v>
      </c>
      <c r="CW32" s="273">
        <f t="shared" si="24"/>
        <v>60220.496598086487</v>
      </c>
      <c r="CX32" s="273">
        <f t="shared" si="25"/>
        <v>61727.899575389078</v>
      </c>
      <c r="CY32" s="273">
        <f t="shared" si="26"/>
        <v>63888.105584618839</v>
      </c>
      <c r="CZ32" s="273">
        <f t="shared" si="27"/>
        <v>66473.339839185515</v>
      </c>
      <c r="DA32" s="273">
        <f t="shared" si="28"/>
        <v>68188.288382080602</v>
      </c>
      <c r="DB32" s="273">
        <f t="shared" si="10"/>
        <v>69256.609157156039</v>
      </c>
      <c r="DC32" s="273">
        <f t="shared" si="11"/>
        <v>70324.929932231491</v>
      </c>
      <c r="DD32" s="273">
        <f t="shared" si="12"/>
        <v>71393.250707306914</v>
      </c>
      <c r="DE32" s="273">
        <f t="shared" si="13"/>
        <v>72461.571482382351</v>
      </c>
      <c r="DF32" s="273">
        <f t="shared" si="14"/>
        <v>73529.892257457774</v>
      </c>
      <c r="DG32" s="273">
        <f t="shared" si="15"/>
        <v>74598.213032533225</v>
      </c>
      <c r="DH32" s="273">
        <f t="shared" si="16"/>
        <v>75666.533807608663</v>
      </c>
      <c r="DI32" s="273">
        <f t="shared" si="17"/>
        <v>76734.854582684085</v>
      </c>
      <c r="DJ32" s="273">
        <f t="shared" si="18"/>
        <v>77803.175357759537</v>
      </c>
      <c r="DK32" s="273">
        <f t="shared" si="19"/>
        <v>78871.49613283496</v>
      </c>
      <c r="DL32" s="273">
        <f t="shared" si="20"/>
        <v>79939.816907910383</v>
      </c>
      <c r="DM32" s="233"/>
      <c r="DN32" s="274" cm="1">
        <f t="array" ref="DN32">SUMPRODUCT(($CS32:$DL32)*(Misc_calcs!$G$29:$Z$29))</f>
        <v>963865.62707844435</v>
      </c>
      <c r="DO32" s="232"/>
      <c r="DP32" s="274" cm="1">
        <f t="array" ref="DP32">SUMPRODUCT((G32:H32)*(Assumptions!$G$38:$H$38))</f>
        <v>400967.53520656319</v>
      </c>
      <c r="DQ32" s="274" cm="1">
        <f t="array" ref="DQ32">SUMPRODUCT((PMT(real_disc,Assumptions!$G$40,DP32)*(Misc_calcs!$G$29:$Z$29)))</f>
        <v>-232417.07403482468</v>
      </c>
      <c r="DR32" s="232"/>
      <c r="DS32" s="274">
        <f t="shared" si="6"/>
        <v>731448.55304361973</v>
      </c>
      <c r="DT32" s="274" t="b">
        <f t="shared" si="9"/>
        <v>1</v>
      </c>
      <c r="DU32" s="232"/>
      <c r="DV32" s="232"/>
      <c r="DW32" s="232"/>
      <c r="DX32" s="232"/>
      <c r="DY32" s="232"/>
      <c r="DZ32" s="232"/>
      <c r="EA32" s="232"/>
      <c r="EB32" s="232"/>
      <c r="EC32" s="232"/>
      <c r="ED32" s="232"/>
      <c r="EE32" s="232"/>
      <c r="EF32" s="232"/>
      <c r="EG32" s="232"/>
      <c r="EH32" s="232"/>
      <c r="EI32" s="232"/>
      <c r="EJ32" s="232"/>
      <c r="EK32" s="232"/>
      <c r="EL32" s="232"/>
      <c r="EM32" s="232"/>
      <c r="EN32" s="232"/>
    </row>
    <row r="33" spans="1:144" x14ac:dyDescent="0.2">
      <c r="A33" s="232"/>
      <c r="B33" s="266" t="str">
        <v>CME021</v>
      </c>
      <c r="C33" s="266" t="str">
        <f>INDEX('Span data'!$D$9:$D$734, MATCH($B33, 'Span data'!$C$9:$C$734,0))</f>
        <v>CME</v>
      </c>
      <c r="D33" s="266" cm="1">
        <f t="array" ref="D33">IF(ISBLANK(B33),0, SUMPRODUCT(('Energy at risk'!$C$8:$C$733=$B33)*1))</f>
        <v>1</v>
      </c>
      <c r="E33" s="267" t="b">
        <f t="shared" si="4"/>
        <v>0</v>
      </c>
      <c r="F33" s="266">
        <f t="shared" si="7"/>
        <v>1</v>
      </c>
      <c r="G33" s="268">
        <v>2</v>
      </c>
      <c r="H33" s="268">
        <v>0</v>
      </c>
      <c r="I33" s="232"/>
      <c r="J33" s="269">
        <f>INDEX(VCR_data!$D$8:$D$86, MATCH($C33, VCR_data!$B$8:$B$86,0))</f>
        <v>46875.287879570307</v>
      </c>
      <c r="K33" s="269">
        <f>INDEX(VCR_data!$F$8:$F$86, MATCH($C33, VCR_data!$B$8:$B$86,0))</f>
        <v>11543.286815184199</v>
      </c>
      <c r="L33" s="232"/>
      <c r="M33" s="270" cm="1">
        <f t="array" ref="M33">SUMPRODUCT(('Span data'!$C$9:$C$734=$B33)*('Span data'!AF$9:AF$734))/SUMPRODUCT(('Span data'!$C$9:$C$734=$B33)*1)</f>
        <v>9.7176595936537772E-3</v>
      </c>
      <c r="N33" s="270" cm="1">
        <f t="array" ref="N33">SUMPRODUCT(('Span data'!$C$9:$C$734=$B33)*('Span data'!AG$9:AG$734))/SUMPRODUCT(('Span data'!$C$9:$C$734=$B33)*1)</f>
        <v>9.8959673063837936E-3</v>
      </c>
      <c r="O33" s="270" cm="1">
        <f t="array" ref="O33">SUMPRODUCT(('Span data'!$C$9:$C$734=$B33)*('Span data'!AH$9:AH$734))/SUMPRODUCT(('Span data'!$C$9:$C$734=$B33)*1)</f>
        <v>1.007427501911381E-2</v>
      </c>
      <c r="P33" s="270" cm="1">
        <f t="array" ref="P33">SUMPRODUCT(('Span data'!$C$9:$C$734=$B33)*('Span data'!AI$9:AI$734))/SUMPRODUCT(('Span data'!$C$9:$C$734=$B33)*1)</f>
        <v>1.0252582731843827E-2</v>
      </c>
      <c r="Q33" s="270" cm="1">
        <f t="array" ref="Q33">SUMPRODUCT(('Span data'!$C$9:$C$734=$B33)*('Span data'!AJ$9:AJ$734))/SUMPRODUCT(('Span data'!$C$9:$C$734=$B33)*1)</f>
        <v>1.0430890444573843E-2</v>
      </c>
      <c r="R33" s="270" cm="1">
        <f t="array" ref="R33">SUMPRODUCT(('Span data'!$C$9:$C$734=$B33)*('Span data'!AK$9:AK$734))/SUMPRODUCT(('Span data'!$C$9:$C$734=$B33)*1)</f>
        <v>1.0609198157303859E-2</v>
      </c>
      <c r="S33" s="270" cm="1">
        <f t="array" ref="S33">SUMPRODUCT(('Span data'!$C$9:$C$734=$B33)*('Span data'!AL$9:AL$734))/SUMPRODUCT(('Span data'!$C$9:$C$734=$B33)*1)</f>
        <v>1.0787505870033876E-2</v>
      </c>
      <c r="T33" s="270" cm="1">
        <f t="array" ref="T33">SUMPRODUCT(('Span data'!$C$9:$C$734=$B33)*('Span data'!AM$9:AM$734))/SUMPRODUCT(('Span data'!$C$9:$C$734=$B33)*1)</f>
        <v>1.0965813582763892E-2</v>
      </c>
      <c r="U33" s="270" cm="1">
        <f t="array" ref="U33">SUMPRODUCT(('Span data'!$C$9:$C$734=$B33)*('Span data'!AN$9:AN$734))/SUMPRODUCT(('Span data'!$C$9:$C$734=$B33)*1)</f>
        <v>1.1144121295493909E-2</v>
      </c>
      <c r="V33" s="270" cm="1">
        <f t="array" ref="V33">SUMPRODUCT(('Span data'!$C$9:$C$734=$B33)*('Span data'!AO$9:AO$734))/SUMPRODUCT(('Span data'!$C$9:$C$734=$B33)*1)</f>
        <v>1.1322429008223925E-2</v>
      </c>
      <c r="W33" s="270" cm="1">
        <f t="array" ref="W33">SUMPRODUCT(('Span data'!$C$9:$C$734=$B33)*('Span data'!AP$9:AP$734))/SUMPRODUCT(('Span data'!$C$9:$C$734=$B33)*1)</f>
        <v>1.1500736720953942E-2</v>
      </c>
      <c r="X33" s="270" cm="1">
        <f t="array" ref="X33">SUMPRODUCT(('Span data'!$C$9:$C$734=$B33)*('Span data'!AQ$9:AQ$734))/SUMPRODUCT(('Span data'!$C$9:$C$734=$B33)*1)</f>
        <v>1.1679044433683958E-2</v>
      </c>
      <c r="Y33" s="270" cm="1">
        <f t="array" ref="Y33">SUMPRODUCT(('Span data'!$C$9:$C$734=$B33)*('Span data'!AR$9:AR$734))/SUMPRODUCT(('Span data'!$C$9:$C$734=$B33)*1)</f>
        <v>1.1857352146413975E-2</v>
      </c>
      <c r="Z33" s="270" cm="1">
        <f t="array" ref="Z33">SUMPRODUCT(('Span data'!$C$9:$C$734=$B33)*('Span data'!AS$9:AS$734))/SUMPRODUCT(('Span data'!$C$9:$C$734=$B33)*1)</f>
        <v>1.2035659859143991E-2</v>
      </c>
      <c r="AA33" s="270" cm="1">
        <f t="array" ref="AA33">SUMPRODUCT(('Span data'!$C$9:$C$734=$B33)*('Span data'!AT$9:AT$734))/SUMPRODUCT(('Span data'!$C$9:$C$734=$B33)*1)</f>
        <v>1.2213967571874007E-2</v>
      </c>
      <c r="AB33" s="270" cm="1">
        <f t="array" ref="AB33">SUMPRODUCT(('Span data'!$C$9:$C$734=$B33)*('Span data'!AU$9:AU$734))/SUMPRODUCT(('Span data'!$C$9:$C$734=$B33)*1)</f>
        <v>1.2392275284604024E-2</v>
      </c>
      <c r="AC33" s="270" cm="1">
        <f t="array" ref="AC33">SUMPRODUCT(('Span data'!$C$9:$C$734=$B33)*('Span data'!AV$9:AV$734))/SUMPRODUCT(('Span data'!$C$9:$C$734=$B33)*1)</f>
        <v>1.257058299733404E-2</v>
      </c>
      <c r="AD33" s="270" cm="1">
        <f t="array" ref="AD33">SUMPRODUCT(('Span data'!$C$9:$C$734=$B33)*('Span data'!AW$9:AW$734))/SUMPRODUCT(('Span data'!$C$9:$C$734=$B33)*1)</f>
        <v>1.2748890710064057E-2</v>
      </c>
      <c r="AE33" s="270" cm="1">
        <f t="array" ref="AE33">SUMPRODUCT(('Span data'!$C$9:$C$734=$B33)*('Span data'!AX$9:AX$734))/SUMPRODUCT(('Span data'!$C$9:$C$734=$B33)*1)</f>
        <v>1.2927198422794073E-2</v>
      </c>
      <c r="AF33" s="270" cm="1">
        <f t="array" ref="AF33">SUMPRODUCT(('Span data'!$C$9:$C$734=$B33)*('Span data'!AY$9:AY$734))/SUMPRODUCT(('Span data'!$C$9:$C$734=$B33)*1)</f>
        <v>1.310550613552409E-2</v>
      </c>
      <c r="AG33" s="232"/>
      <c r="AH33" s="271">
        <f>INDEX('Energy at risk'!E$8:E$733, MATCH($B33, 'Energy at risk'!$C$8:$C$733,0))*$J33*M33</f>
        <v>33195.264031891922</v>
      </c>
      <c r="AI33" s="271">
        <f>INDEX('Energy at risk'!F$8:F$733, MATCH($B33, 'Energy at risk'!$C$8:$C$733,0))*$J33*N33</f>
        <v>33804.358386962878</v>
      </c>
      <c r="AJ33" s="271">
        <f>INDEX('Energy at risk'!G$8:G$733, MATCH($B33, 'Energy at risk'!$C$8:$C$733,0))*$J33*O33</f>
        <v>34604.904495814269</v>
      </c>
      <c r="AK33" s="271">
        <f>INDEX('Energy at risk'!H$8:H$733, MATCH($B33, 'Energy at risk'!$C$8:$C$733,0))*$J33*P33</f>
        <v>35266.097494163929</v>
      </c>
      <c r="AL33" s="271">
        <f>INDEX('Energy at risk'!I$8:I$733, MATCH($B33, 'Energy at risk'!$C$8:$C$733,0))*$J33*Q33</f>
        <v>35780.313113311378</v>
      </c>
      <c r="AM33" s="271">
        <f>INDEX('Energy at risk'!J$8:J$733, MATCH($B33, 'Energy at risk'!$C$8:$C$733,0))*$J33*R33</f>
        <v>36291.140168591963</v>
      </c>
      <c r="AN33" s="271">
        <f>INDEX('Energy at risk'!K$8:K$733, MATCH($B33, 'Energy at risk'!$C$8:$C$733,0))*$J33*S33</f>
        <v>37054.836171565592</v>
      </c>
      <c r="AO33" s="271">
        <f>INDEX('Energy at risk'!L$8:L$733, MATCH($B33, 'Energy at risk'!$C$8:$C$733,0))*$J33*T33</f>
        <v>37927.812306896951</v>
      </c>
      <c r="AP33" s="271">
        <f>INDEX('Energy at risk'!M$8:M$733, MATCH($B33, 'Energy at risk'!$C$8:$C$733,0))*$J33*U33</f>
        <v>38491.585146422956</v>
      </c>
      <c r="AQ33" s="271">
        <f>INDEX('Energy at risk'!N$8:N$733, MATCH($B33, 'Energy at risk'!$C$8:$C$733,0))*$J33*V33</f>
        <v>39107.456629227658</v>
      </c>
      <c r="AR33" s="271">
        <f>INDEX('Energy at risk'!O$8:O$733, MATCH($B33, 'Energy at risk'!$C$8:$C$733,0))*$J33*W33</f>
        <v>39723.328112032366</v>
      </c>
      <c r="AS33" s="271">
        <f>INDEX('Energy at risk'!P$8:P$733, MATCH($B33, 'Energy at risk'!$C$8:$C$733,0))*$J33*X33</f>
        <v>40339.199594837075</v>
      </c>
      <c r="AT33" s="271">
        <f>INDEX('Energy at risk'!Q$8:Q$733, MATCH($B33, 'Energy at risk'!$C$8:$C$733,0))*$J33*Y33</f>
        <v>40955.071077641784</v>
      </c>
      <c r="AU33" s="271">
        <f>INDEX('Energy at risk'!R$8:R$733, MATCH($B33, 'Energy at risk'!$C$8:$C$733,0))*$J33*Z33</f>
        <v>41570.942560446492</v>
      </c>
      <c r="AV33" s="271">
        <f>INDEX('Energy at risk'!S$8:S$733, MATCH($B33, 'Energy at risk'!$C$8:$C$733,0))*$J33*AA33</f>
        <v>42186.814043251201</v>
      </c>
      <c r="AW33" s="271">
        <f>INDEX('Energy at risk'!T$8:T$733, MATCH($B33, 'Energy at risk'!$C$8:$C$733,0))*$J33*AB33</f>
        <v>42802.68552605591</v>
      </c>
      <c r="AX33" s="271">
        <f>INDEX('Energy at risk'!U$8:U$733, MATCH($B33, 'Energy at risk'!$C$8:$C$733,0))*$J33*AC33</f>
        <v>43418.557008860611</v>
      </c>
      <c r="AY33" s="271">
        <f>INDEX('Energy at risk'!V$8:V$733, MATCH($B33, 'Energy at risk'!$C$8:$C$733,0))*$J33*AD33</f>
        <v>44034.42849166532</v>
      </c>
      <c r="AZ33" s="271">
        <f>INDEX('Energy at risk'!W$8:W$733, MATCH($B33, 'Energy at risk'!$C$8:$C$733,0))*$J33*AE33</f>
        <v>44650.299974470028</v>
      </c>
      <c r="BA33" s="271">
        <f>INDEX('Energy at risk'!X$8:X$733, MATCH($B33, 'Energy at risk'!$C$8:$C$733,0))*$J33*AF33</f>
        <v>45266.171457274737</v>
      </c>
      <c r="BB33" s="232"/>
      <c r="BC33" s="271">
        <f>INDEX('Energy at risk'!E$8:E$733, MATCH($B33, 'Energy at risk'!$C$8:$C$733,0))*M33*$K33</f>
        <v>8174.50880750535</v>
      </c>
      <c r="BD33" s="271">
        <f>INDEX('Energy at risk'!F$8:F$733, MATCH($B33, 'Energy at risk'!$C$8:$C$733,0))*N33*$K33</f>
        <v>8324.5015042149098</v>
      </c>
      <c r="BE33" s="271">
        <f>INDEX('Energy at risk'!G$8:G$733, MATCH($B33, 'Energy at risk'!$C$8:$C$733,0))*O33*$K33</f>
        <v>8521.6402048239106</v>
      </c>
      <c r="BF33" s="271">
        <f>INDEX('Energy at risk'!H$8:H$733, MATCH($B33, 'Energy at risk'!$C$8:$C$733,0))*P33*$K33</f>
        <v>8684.4624671586062</v>
      </c>
      <c r="BG33" s="271">
        <f>INDEX('Energy at risk'!I$8:I$733, MATCH($B33, 'Energy at risk'!$C$8:$C$733,0))*Q33*$K33</f>
        <v>8811.0907748484969</v>
      </c>
      <c r="BH33" s="271">
        <f>INDEX('Energy at risk'!J$8:J$733, MATCH($B33, 'Energy at risk'!$C$8:$C$733,0))*R33*$K33</f>
        <v>8936.8846308181728</v>
      </c>
      <c r="BI33" s="271">
        <f>INDEX('Energy at risk'!K$8:K$733, MATCH($B33, 'Energy at risk'!$C$8:$C$733,0))*S33*$K33</f>
        <v>9124.9487985430296</v>
      </c>
      <c r="BJ33" s="271">
        <f>INDEX('Energy at risk'!L$8:L$733, MATCH($B33, 'Energy at risk'!$C$8:$C$733,0))*T33*$K33</f>
        <v>9339.9237750984848</v>
      </c>
      <c r="BK33" s="271">
        <f>INDEX('Energy at risk'!M$8:M$733, MATCH($B33, 'Energy at risk'!$C$8:$C$733,0))*U33*$K33</f>
        <v>9478.7558096233497</v>
      </c>
      <c r="BL33" s="271">
        <f>INDEX('Energy at risk'!N$8:N$733, MATCH($B33, 'Energy at risk'!$C$8:$C$733,0))*V33*$K33</f>
        <v>9630.4174097733503</v>
      </c>
      <c r="BM33" s="271">
        <f>INDEX('Energy at risk'!O$8:O$733, MATCH($B33, 'Energy at risk'!$C$8:$C$733,0))*W33*$K33</f>
        <v>9782.0790099233509</v>
      </c>
      <c r="BN33" s="271">
        <f>INDEX('Energy at risk'!P$8:P$733, MATCH($B33, 'Energy at risk'!$C$8:$C$733,0))*X33*$K33</f>
        <v>9933.7406100733497</v>
      </c>
      <c r="BO33" s="271">
        <f>INDEX('Energy at risk'!Q$8:Q$733, MATCH($B33, 'Energy at risk'!$C$8:$C$733,0))*Y33*$K33</f>
        <v>10085.40221022335</v>
      </c>
      <c r="BP33" s="271">
        <f>INDEX('Energy at risk'!R$8:R$733, MATCH($B33, 'Energy at risk'!$C$8:$C$733,0))*Z33*$K33</f>
        <v>10237.063810373349</v>
      </c>
      <c r="BQ33" s="271">
        <f>INDEX('Energy at risk'!S$8:S$733, MATCH($B33, 'Energy at risk'!$C$8:$C$733,0))*AA33*$K33</f>
        <v>10388.725410523348</v>
      </c>
      <c r="BR33" s="271">
        <f>INDEX('Energy at risk'!T$8:T$733, MATCH($B33, 'Energy at risk'!$C$8:$C$733,0))*AB33*$K33</f>
        <v>10540.387010673348</v>
      </c>
      <c r="BS33" s="271">
        <f>INDEX('Energy at risk'!U$8:U$733, MATCH($B33, 'Energy at risk'!$C$8:$C$733,0))*AC33*$K33</f>
        <v>10692.048610823347</v>
      </c>
      <c r="BT33" s="271">
        <f>INDEX('Energy at risk'!V$8:V$733, MATCH($B33, 'Energy at risk'!$C$8:$C$733,0))*AD33*$K33</f>
        <v>10843.710210973348</v>
      </c>
      <c r="BU33" s="271">
        <f>INDEX('Energy at risk'!W$8:W$733, MATCH($B33, 'Energy at risk'!$C$8:$C$733,0))*AE33*$K33</f>
        <v>10995.371811123348</v>
      </c>
      <c r="BV33" s="271">
        <f>INDEX('Energy at risk'!X$8:X$733, MATCH($B33, 'Energy at risk'!$C$8:$C$733,0))*AF33*$K33</f>
        <v>11147.033411273347</v>
      </c>
      <c r="BW33" s="232"/>
      <c r="BX33" s="272" cm="1">
        <f t="array" ref="BX33">SUMPRODUCT(('Span data'!BA$9:BA$734)*('Span data'!$C$9:$C$734=$B33))</f>
        <v>3.9354487346466145E-4</v>
      </c>
      <c r="BY33" s="272" cm="1">
        <f t="array" ref="BY33">SUMPRODUCT(('Span data'!BB$9:BB$734)*('Span data'!$C$9:$C$734=$B33))</f>
        <v>4.0076596261352744E-4</v>
      </c>
      <c r="BZ33" s="272" cm="1">
        <f t="array" ref="BZ33">SUMPRODUCT(('Span data'!BC$9:BC$734)*('Span data'!$C$9:$C$734=$B33))</f>
        <v>4.0798705176239353E-4</v>
      </c>
      <c r="CA33" s="272" cm="1">
        <f t="array" ref="CA33">SUMPRODUCT(('Span data'!BD$9:BD$734)*('Span data'!$C$9:$C$734=$B33))</f>
        <v>4.1520814091125963E-4</v>
      </c>
      <c r="CB33" s="272" cm="1">
        <f t="array" ref="CB33">SUMPRODUCT(('Span data'!BE$9:BE$734)*('Span data'!$C$9:$C$734=$B33))</f>
        <v>4.2242923006012567E-4</v>
      </c>
      <c r="CC33" s="272" cm="1">
        <f t="array" ref="CC33">SUMPRODUCT(('Span data'!BF$9:BF$734)*('Span data'!$C$9:$C$734=$B33))</f>
        <v>4.2965031920899171E-4</v>
      </c>
      <c r="CD33" s="272" cm="1">
        <f t="array" ref="CD33">SUMPRODUCT(('Span data'!BG$9:BG$734)*('Span data'!$C$9:$C$734=$B33))</f>
        <v>4.3687140835785781E-4</v>
      </c>
      <c r="CE33" s="272" cm="1">
        <f t="array" ref="CE33">SUMPRODUCT(('Span data'!BH$9:BH$734)*('Span data'!$C$9:$C$734=$B33))</f>
        <v>4.440924975067239E-4</v>
      </c>
      <c r="CF33" s="272" cm="1">
        <f t="array" ref="CF33">SUMPRODUCT(('Span data'!BI$9:BI$734)*('Span data'!$C$9:$C$734=$B33))</f>
        <v>4.5131358665558984E-4</v>
      </c>
      <c r="CG33" s="272" cm="1">
        <f t="array" ref="CG33">SUMPRODUCT(('Span data'!BJ$9:BJ$734)*('Span data'!$C$9:$C$734=$B33))</f>
        <v>4.5853467580445599E-4</v>
      </c>
      <c r="CH33" s="272" cm="1">
        <f t="array" ref="CH33">SUMPRODUCT(('Span data'!BK$9:BK$734)*('Span data'!$C$9:$C$734=$B33))</f>
        <v>4.6575576495332208E-4</v>
      </c>
      <c r="CI33" s="272" cm="1">
        <f t="array" ref="CI33">SUMPRODUCT(('Span data'!BL$9:BL$734)*('Span data'!$C$9:$C$734=$B33))</f>
        <v>4.7297685410218812E-4</v>
      </c>
      <c r="CJ33" s="272" cm="1">
        <f t="array" ref="CJ33">SUMPRODUCT(('Span data'!BM$9:BM$734)*('Span data'!$C$9:$C$734=$B33))</f>
        <v>4.8019794325105411E-4</v>
      </c>
      <c r="CK33" s="272" cm="1">
        <f t="array" ref="CK33">SUMPRODUCT(('Span data'!BN$9:BN$734)*('Span data'!$C$9:$C$734=$B33))</f>
        <v>4.8741903239992026E-4</v>
      </c>
      <c r="CL33" s="272" cm="1">
        <f t="array" ref="CL33">SUMPRODUCT(('Span data'!BO$9:BO$734)*('Span data'!$C$9:$C$734=$B33))</f>
        <v>4.946401215487863E-4</v>
      </c>
      <c r="CM33" s="272" cm="1">
        <f t="array" ref="CM33">SUMPRODUCT(('Span data'!BP$9:BP$734)*('Span data'!$C$9:$C$734=$B33))</f>
        <v>5.0186121069765229E-4</v>
      </c>
      <c r="CN33" s="272" cm="1">
        <f t="array" ref="CN33">SUMPRODUCT(('Span data'!BQ$9:BQ$734)*('Span data'!$C$9:$C$734=$B33))</f>
        <v>5.0908229984651839E-4</v>
      </c>
      <c r="CO33" s="272" cm="1">
        <f t="array" ref="CO33">SUMPRODUCT(('Span data'!BR$9:BR$734)*('Span data'!$C$9:$C$734=$B33))</f>
        <v>5.1630338899538448E-4</v>
      </c>
      <c r="CP33" s="272" cm="1">
        <f t="array" ref="CP33">SUMPRODUCT(('Span data'!BS$9:BS$734)*('Span data'!$C$9:$C$734=$B33))</f>
        <v>5.2352447814425047E-4</v>
      </c>
      <c r="CQ33" s="272" cm="1">
        <f t="array" ref="CQ33">SUMPRODUCT(('Span data'!BT$9:BT$734)*('Span data'!$C$9:$C$734=$B33))</f>
        <v>5.3074556729311656E-4</v>
      </c>
      <c r="CR33" s="232"/>
      <c r="CS33" s="273">
        <f t="shared" si="8"/>
        <v>41369.773232942149</v>
      </c>
      <c r="CT33" s="273">
        <f t="shared" si="21"/>
        <v>42128.860291943747</v>
      </c>
      <c r="CU33" s="273">
        <f t="shared" si="22"/>
        <v>43126.545108625229</v>
      </c>
      <c r="CV33" s="273">
        <f t="shared" si="23"/>
        <v>43950.560376530673</v>
      </c>
      <c r="CW33" s="273">
        <f t="shared" si="24"/>
        <v>44591.404310589103</v>
      </c>
      <c r="CX33" s="273">
        <f t="shared" si="25"/>
        <v>45228.025229060455</v>
      </c>
      <c r="CY33" s="273">
        <f t="shared" si="26"/>
        <v>46179.785406980031</v>
      </c>
      <c r="CZ33" s="273">
        <f t="shared" si="27"/>
        <v>47267.736526087931</v>
      </c>
      <c r="DA33" s="273">
        <f t="shared" si="28"/>
        <v>47970.341407359891</v>
      </c>
      <c r="DB33" s="273">
        <f t="shared" si="10"/>
        <v>48737.874497535682</v>
      </c>
      <c r="DC33" s="273">
        <f t="shared" si="11"/>
        <v>49505.407587711481</v>
      </c>
      <c r="DD33" s="273">
        <f t="shared" si="12"/>
        <v>50272.94067788728</v>
      </c>
      <c r="DE33" s="273">
        <f t="shared" si="13"/>
        <v>51040.473768063079</v>
      </c>
      <c r="DF33" s="273">
        <f t="shared" si="14"/>
        <v>51808.006858238878</v>
      </c>
      <c r="DG33" s="273">
        <f t="shared" si="15"/>
        <v>52575.539948414669</v>
      </c>
      <c r="DH33" s="273">
        <f t="shared" si="16"/>
        <v>53343.073038590475</v>
      </c>
      <c r="DI33" s="273">
        <f t="shared" si="17"/>
        <v>54110.60612876626</v>
      </c>
      <c r="DJ33" s="273">
        <f t="shared" si="18"/>
        <v>54878.139218942051</v>
      </c>
      <c r="DK33" s="273">
        <f t="shared" si="19"/>
        <v>55645.67230911785</v>
      </c>
      <c r="DL33" s="273">
        <f t="shared" si="20"/>
        <v>56413.205399293649</v>
      </c>
      <c r="DM33" s="233"/>
      <c r="DN33" s="274" cm="1">
        <f t="array" ref="DN33">SUMPRODUCT(($CS33:$DL33)*(Misc_calcs!$G$29:$Z$29))</f>
        <v>695593.4618716524</v>
      </c>
      <c r="DO33" s="232"/>
      <c r="DP33" s="274" cm="1">
        <f t="array" ref="DP33">SUMPRODUCT((G33:H33)*(Assumptions!$G$38:$H$38))</f>
        <v>37732.015364061401</v>
      </c>
      <c r="DQ33" s="274" cm="1">
        <f t="array" ref="DQ33">SUMPRODUCT((PMT(real_disc,Assumptions!$G$40,DP33)*(Misc_calcs!$G$29:$Z$29)))</f>
        <v>-21871.009092630044</v>
      </c>
      <c r="DR33" s="232"/>
      <c r="DS33" s="274">
        <f t="shared" si="6"/>
        <v>673722.45277902239</v>
      </c>
      <c r="DT33" s="274" t="b">
        <f t="shared" si="9"/>
        <v>1</v>
      </c>
      <c r="DU33" s="232"/>
      <c r="DV33" s="232"/>
      <c r="DW33" s="232"/>
      <c r="DX33" s="232"/>
      <c r="DY33" s="232"/>
      <c r="DZ33" s="232"/>
      <c r="EA33" s="232"/>
      <c r="EB33" s="232"/>
      <c r="EC33" s="232"/>
      <c r="ED33" s="232"/>
      <c r="EE33" s="232"/>
      <c r="EF33" s="232"/>
      <c r="EG33" s="232"/>
      <c r="EH33" s="232"/>
      <c r="EI33" s="232"/>
      <c r="EJ33" s="232"/>
      <c r="EK33" s="232"/>
      <c r="EL33" s="232"/>
      <c r="EM33" s="232"/>
      <c r="EN33" s="232"/>
    </row>
    <row r="34" spans="1:144" x14ac:dyDescent="0.2">
      <c r="A34" s="232"/>
      <c r="B34" s="266" t="str">
        <v>CMN002</v>
      </c>
      <c r="C34" s="266" t="str">
        <f>INDEX('Span data'!$D$9:$D$734, MATCH($B34, 'Span data'!$C$9:$C$734,0))</f>
        <v>CMN</v>
      </c>
      <c r="D34" s="266" cm="1">
        <f t="array" ref="D34">IF(ISBLANK(B34),0, SUMPRODUCT(('Energy at risk'!$C$8:$C$733=$B34)*1))</f>
        <v>4</v>
      </c>
      <c r="E34" s="267" t="b">
        <f t="shared" si="4"/>
        <v>0</v>
      </c>
      <c r="F34" s="266">
        <f t="shared" si="7"/>
        <v>4</v>
      </c>
      <c r="G34" s="268">
        <v>5</v>
      </c>
      <c r="H34" s="268">
        <v>3</v>
      </c>
      <c r="I34" s="232"/>
      <c r="J34" s="269">
        <f>INDEX(VCR_data!$D$8:$D$86, MATCH($C34, VCR_data!$B$8:$B$86,0))</f>
        <v>38419.819164692846</v>
      </c>
      <c r="K34" s="269">
        <f>INDEX(VCR_data!$F$8:$F$86, MATCH($C34, VCR_data!$B$8:$B$86,0))</f>
        <v>9746.822531334712</v>
      </c>
      <c r="L34" s="232"/>
      <c r="M34" s="270" cm="1">
        <f t="array" ref="M34">SUMPRODUCT(('Span data'!$C$9:$C$734=$B34)*('Span data'!AF$9:AF$734))/SUMPRODUCT(('Span data'!$C$9:$C$734=$B34)*1)</f>
        <v>9.7361863288252803E-3</v>
      </c>
      <c r="N34" s="270" cm="1">
        <f t="array" ref="N34">SUMPRODUCT(('Span data'!$C$9:$C$734=$B34)*('Span data'!AG$9:AG$734))/SUMPRODUCT(('Span data'!$C$9:$C$734=$B34)*1)</f>
        <v>9.9206696199457978E-3</v>
      </c>
      <c r="O34" s="270" cm="1">
        <f t="array" ref="O34">SUMPRODUCT(('Span data'!$C$9:$C$734=$B34)*('Span data'!AH$9:AH$734))/SUMPRODUCT(('Span data'!$C$9:$C$734=$B34)*1)</f>
        <v>1.0105152911066315E-2</v>
      </c>
      <c r="P34" s="270" cm="1">
        <f t="array" ref="P34">SUMPRODUCT(('Span data'!$C$9:$C$734=$B34)*('Span data'!AI$9:AI$734))/SUMPRODUCT(('Span data'!$C$9:$C$734=$B34)*1)</f>
        <v>1.0289636202186833E-2</v>
      </c>
      <c r="Q34" s="270" cm="1">
        <f t="array" ref="Q34">SUMPRODUCT(('Span data'!$C$9:$C$734=$B34)*('Span data'!AJ$9:AJ$734))/SUMPRODUCT(('Span data'!$C$9:$C$734=$B34)*1)</f>
        <v>1.047411949330735E-2</v>
      </c>
      <c r="R34" s="270" cm="1">
        <f t="array" ref="R34">SUMPRODUCT(('Span data'!$C$9:$C$734=$B34)*('Span data'!AK$9:AK$734))/SUMPRODUCT(('Span data'!$C$9:$C$734=$B34)*1)</f>
        <v>1.0658602784427868E-2</v>
      </c>
      <c r="S34" s="270" cm="1">
        <f t="array" ref="S34">SUMPRODUCT(('Span data'!$C$9:$C$734=$B34)*('Span data'!AL$9:AL$734))/SUMPRODUCT(('Span data'!$C$9:$C$734=$B34)*1)</f>
        <v>1.0843086075548385E-2</v>
      </c>
      <c r="T34" s="270" cm="1">
        <f t="array" ref="T34">SUMPRODUCT(('Span data'!$C$9:$C$734=$B34)*('Span data'!AM$9:AM$734))/SUMPRODUCT(('Span data'!$C$9:$C$734=$B34)*1)</f>
        <v>1.1027569366668905E-2</v>
      </c>
      <c r="U34" s="270" cm="1">
        <f t="array" ref="U34">SUMPRODUCT(('Span data'!$C$9:$C$734=$B34)*('Span data'!AN$9:AN$734))/SUMPRODUCT(('Span data'!$C$9:$C$734=$B34)*1)</f>
        <v>1.121205265778942E-2</v>
      </c>
      <c r="V34" s="270" cm="1">
        <f t="array" ref="V34">SUMPRODUCT(('Span data'!$C$9:$C$734=$B34)*('Span data'!AO$9:AO$734))/SUMPRODUCT(('Span data'!$C$9:$C$734=$B34)*1)</f>
        <v>1.1396535948909938E-2</v>
      </c>
      <c r="W34" s="270" cm="1">
        <f t="array" ref="W34">SUMPRODUCT(('Span data'!$C$9:$C$734=$B34)*('Span data'!AP$9:AP$734))/SUMPRODUCT(('Span data'!$C$9:$C$734=$B34)*1)</f>
        <v>1.1581019240030455E-2</v>
      </c>
      <c r="X34" s="270" cm="1">
        <f t="array" ref="X34">SUMPRODUCT(('Span data'!$C$9:$C$734=$B34)*('Span data'!AQ$9:AQ$734))/SUMPRODUCT(('Span data'!$C$9:$C$734=$B34)*1)</f>
        <v>1.1765502531150973E-2</v>
      </c>
      <c r="Y34" s="270" cm="1">
        <f t="array" ref="Y34">SUMPRODUCT(('Span data'!$C$9:$C$734=$B34)*('Span data'!AR$9:AR$734))/SUMPRODUCT(('Span data'!$C$9:$C$734=$B34)*1)</f>
        <v>1.194998582227149E-2</v>
      </c>
      <c r="Z34" s="270" cm="1">
        <f t="array" ref="Z34">SUMPRODUCT(('Span data'!$C$9:$C$734=$B34)*('Span data'!AS$9:AS$734))/SUMPRODUCT(('Span data'!$C$9:$C$734=$B34)*1)</f>
        <v>1.2134469113392008E-2</v>
      </c>
      <c r="AA34" s="270" cm="1">
        <f t="array" ref="AA34">SUMPRODUCT(('Span data'!$C$9:$C$734=$B34)*('Span data'!AT$9:AT$734))/SUMPRODUCT(('Span data'!$C$9:$C$734=$B34)*1)</f>
        <v>1.2318952404512525E-2</v>
      </c>
      <c r="AB34" s="270" cm="1">
        <f t="array" ref="AB34">SUMPRODUCT(('Span data'!$C$9:$C$734=$B34)*('Span data'!AU$9:AU$734))/SUMPRODUCT(('Span data'!$C$9:$C$734=$B34)*1)</f>
        <v>1.2503435695633044E-2</v>
      </c>
      <c r="AC34" s="270" cm="1">
        <f t="array" ref="AC34">SUMPRODUCT(('Span data'!$C$9:$C$734=$B34)*('Span data'!AV$9:AV$734))/SUMPRODUCT(('Span data'!$C$9:$C$734=$B34)*1)</f>
        <v>1.268791898675356E-2</v>
      </c>
      <c r="AD34" s="270" cm="1">
        <f t="array" ref="AD34">SUMPRODUCT(('Span data'!$C$9:$C$734=$B34)*('Span data'!AW$9:AW$734))/SUMPRODUCT(('Span data'!$C$9:$C$734=$B34)*1)</f>
        <v>1.2872402277874078E-2</v>
      </c>
      <c r="AE34" s="270" cm="1">
        <f t="array" ref="AE34">SUMPRODUCT(('Span data'!$C$9:$C$734=$B34)*('Span data'!AX$9:AX$734))/SUMPRODUCT(('Span data'!$C$9:$C$734=$B34)*1)</f>
        <v>1.3056885568994595E-2</v>
      </c>
      <c r="AF34" s="270" cm="1">
        <f t="array" ref="AF34">SUMPRODUCT(('Span data'!$C$9:$C$734=$B34)*('Span data'!AY$9:AY$734))/SUMPRODUCT(('Span data'!$C$9:$C$734=$B34)*1)</f>
        <v>1.3241368860115113E-2</v>
      </c>
      <c r="AG34" s="232"/>
      <c r="AH34" s="271">
        <f>INDEX('Energy at risk'!E$8:E$733, MATCH($B34, 'Energy at risk'!$C$8:$C$733,0))*$J34*M34</f>
        <v>13762.344513849239</v>
      </c>
      <c r="AI34" s="271">
        <f>INDEX('Energy at risk'!F$8:F$733, MATCH($B34, 'Energy at risk'!$C$8:$C$733,0))*$J34*N34</f>
        <v>14061.74746512988</v>
      </c>
      <c r="AJ34" s="271">
        <f>INDEX('Energy at risk'!G$8:G$733, MATCH($B34, 'Energy at risk'!$C$8:$C$733,0))*$J34*O34</f>
        <v>14401.936729417552</v>
      </c>
      <c r="AK34" s="271">
        <f>INDEX('Energy at risk'!H$8:H$733, MATCH($B34, 'Energy at risk'!$C$8:$C$733,0))*$J34*P34</f>
        <v>14785.067445364535</v>
      </c>
      <c r="AL34" s="271">
        <f>INDEX('Energy at risk'!I$8:I$733, MATCH($B34, 'Energy at risk'!$C$8:$C$733,0))*$J34*Q34</f>
        <v>15090.93581260202</v>
      </c>
      <c r="AM34" s="271">
        <f>INDEX('Energy at risk'!J$8:J$733, MATCH($B34, 'Energy at risk'!$C$8:$C$733,0))*$J34*R34</f>
        <v>15439.745631498812</v>
      </c>
      <c r="AN34" s="271">
        <f>INDEX('Energy at risk'!K$8:K$733, MATCH($B34, 'Energy at risk'!$C$8:$C$733,0))*$J34*S34</f>
        <v>15875.875112815747</v>
      </c>
      <c r="AO34" s="271">
        <f>INDEX('Energy at risk'!L$8:L$733, MATCH($B34, 'Energy at risk'!$C$8:$C$733,0))*$J34*T34</f>
        <v>16317.751630538769</v>
      </c>
      <c r="AP34" s="271">
        <f>INDEX('Energy at risk'!M$8:M$733, MATCH($B34, 'Energy at risk'!$C$8:$C$733,0))*$J34*U34</f>
        <v>16678.05552224772</v>
      </c>
      <c r="AQ34" s="271">
        <f>INDEX('Energy at risk'!N$8:N$733, MATCH($B34, 'Energy at risk'!$C$8:$C$733,0))*$J34*V34</f>
        <v>16952.476510638047</v>
      </c>
      <c r="AR34" s="271">
        <f>INDEX('Energy at risk'!O$8:O$733, MATCH($B34, 'Energy at risk'!$C$8:$C$733,0))*$J34*W34</f>
        <v>17226.897499028379</v>
      </c>
      <c r="AS34" s="271">
        <f>INDEX('Energy at risk'!P$8:P$733, MATCH($B34, 'Energy at risk'!$C$8:$C$733,0))*$J34*X34</f>
        <v>17501.318487418706</v>
      </c>
      <c r="AT34" s="271">
        <f>INDEX('Energy at risk'!Q$8:Q$733, MATCH($B34, 'Energy at risk'!$C$8:$C$733,0))*$J34*Y34</f>
        <v>17775.739475809034</v>
      </c>
      <c r="AU34" s="271">
        <f>INDEX('Energy at risk'!R$8:R$733, MATCH($B34, 'Energy at risk'!$C$8:$C$733,0))*$J34*Z34</f>
        <v>18050.160464199362</v>
      </c>
      <c r="AV34" s="271">
        <f>INDEX('Energy at risk'!S$8:S$733, MATCH($B34, 'Energy at risk'!$C$8:$C$733,0))*$J34*AA34</f>
        <v>18324.581452589689</v>
      </c>
      <c r="AW34" s="271">
        <f>INDEX('Energy at risk'!T$8:T$733, MATCH($B34, 'Energy at risk'!$C$8:$C$733,0))*$J34*AB34</f>
        <v>18599.002440980021</v>
      </c>
      <c r="AX34" s="271">
        <f>INDEX('Energy at risk'!U$8:U$733, MATCH($B34, 'Energy at risk'!$C$8:$C$733,0))*$J34*AC34</f>
        <v>18873.423429370348</v>
      </c>
      <c r="AY34" s="271">
        <f>INDEX('Energy at risk'!V$8:V$733, MATCH($B34, 'Energy at risk'!$C$8:$C$733,0))*$J34*AD34</f>
        <v>19147.844417760676</v>
      </c>
      <c r="AZ34" s="271">
        <f>INDEX('Energy at risk'!W$8:W$733, MATCH($B34, 'Energy at risk'!$C$8:$C$733,0))*$J34*AE34</f>
        <v>19422.265406151004</v>
      </c>
      <c r="BA34" s="271">
        <f>INDEX('Energy at risk'!X$8:X$733, MATCH($B34, 'Energy at risk'!$C$8:$C$733,0))*$J34*AF34</f>
        <v>19696.686394541332</v>
      </c>
      <c r="BB34" s="232"/>
      <c r="BC34" s="271">
        <f>INDEX('Energy at risk'!E$8:E$733, MATCH($B34, 'Energy at risk'!$C$8:$C$733,0))*M34*$K34</f>
        <v>3491.4045018423194</v>
      </c>
      <c r="BD34" s="271">
        <f>INDEX('Energy at risk'!F$8:F$733, MATCH($B34, 'Energy at risk'!$C$8:$C$733,0))*N34*$K34</f>
        <v>3567.3608049935865</v>
      </c>
      <c r="BE34" s="271">
        <f>INDEX('Energy at risk'!G$8:G$733, MATCH($B34, 'Energy at risk'!$C$8:$C$733,0))*O34*$K34</f>
        <v>3653.6642925728406</v>
      </c>
      <c r="BF34" s="271">
        <f>INDEX('Energy at risk'!H$8:H$733, MATCH($B34, 'Energy at risk'!$C$8:$C$733,0))*P34*$K34</f>
        <v>3750.8617072361094</v>
      </c>
      <c r="BG34" s="271">
        <f>INDEX('Energy at risk'!I$8:I$733, MATCH($B34, 'Energy at risk'!$C$8:$C$733,0))*Q34*$K34</f>
        <v>3828.4582383554589</v>
      </c>
      <c r="BH34" s="271">
        <f>INDEX('Energy at risk'!J$8:J$733, MATCH($B34, 'Energy at risk'!$C$8:$C$733,0))*R34*$K34</f>
        <v>3916.9486965588226</v>
      </c>
      <c r="BI34" s="271">
        <f>INDEX('Energy at risk'!K$8:K$733, MATCH($B34, 'Energy at risk'!$C$8:$C$733,0))*S34*$K34</f>
        <v>4027.5915040342338</v>
      </c>
      <c r="BJ34" s="271">
        <f>INDEX('Energy at risk'!L$8:L$733, MATCH($B34, 'Energy at risk'!$C$8:$C$733,0))*T34*$K34</f>
        <v>4139.6922919257195</v>
      </c>
      <c r="BK34" s="271">
        <f>INDEX('Energy at risk'!M$8:M$733, MATCH($B34, 'Energy at risk'!$C$8:$C$733,0))*U34*$K34</f>
        <v>4231.0987109612279</v>
      </c>
      <c r="BL34" s="271">
        <f>INDEX('Energy at risk'!N$8:N$733, MATCH($B34, 'Energy at risk'!$C$8:$C$733,0))*V34*$K34</f>
        <v>4300.717275828707</v>
      </c>
      <c r="BM34" s="271">
        <f>INDEX('Energy at risk'!O$8:O$733, MATCH($B34, 'Energy at risk'!$C$8:$C$733,0))*W34*$K34</f>
        <v>4370.335840696187</v>
      </c>
      <c r="BN34" s="271">
        <f>INDEX('Energy at risk'!P$8:P$733, MATCH($B34, 'Energy at risk'!$C$8:$C$733,0))*X34*$K34</f>
        <v>4439.9544055636661</v>
      </c>
      <c r="BO34" s="271">
        <f>INDEX('Energy at risk'!Q$8:Q$733, MATCH($B34, 'Energy at risk'!$C$8:$C$733,0))*Y34*$K34</f>
        <v>4509.5729704311452</v>
      </c>
      <c r="BP34" s="271">
        <f>INDEX('Energy at risk'!R$8:R$733, MATCH($B34, 'Energy at risk'!$C$8:$C$733,0))*Z34*$K34</f>
        <v>4579.1915352986252</v>
      </c>
      <c r="BQ34" s="271">
        <f>INDEX('Energy at risk'!S$8:S$733, MATCH($B34, 'Energy at risk'!$C$8:$C$733,0))*AA34*$K34</f>
        <v>4648.8101001661043</v>
      </c>
      <c r="BR34" s="271">
        <f>INDEX('Energy at risk'!T$8:T$733, MATCH($B34, 'Energy at risk'!$C$8:$C$733,0))*AB34*$K34</f>
        <v>4718.4286650335835</v>
      </c>
      <c r="BS34" s="271">
        <f>INDEX('Energy at risk'!U$8:U$733, MATCH($B34, 'Energy at risk'!$C$8:$C$733,0))*AC34*$K34</f>
        <v>4788.0472299010626</v>
      </c>
      <c r="BT34" s="271">
        <f>INDEX('Energy at risk'!V$8:V$733, MATCH($B34, 'Energy at risk'!$C$8:$C$733,0))*AD34*$K34</f>
        <v>4857.6657947685426</v>
      </c>
      <c r="BU34" s="271">
        <f>INDEX('Energy at risk'!W$8:W$733, MATCH($B34, 'Energy at risk'!$C$8:$C$733,0))*AE34*$K34</f>
        <v>4927.2843596360208</v>
      </c>
      <c r="BV34" s="271">
        <f>INDEX('Energy at risk'!X$8:X$733, MATCH($B34, 'Energy at risk'!$C$8:$C$733,0))*AF34*$K34</f>
        <v>4996.9029245035008</v>
      </c>
      <c r="BW34" s="232"/>
      <c r="BX34" s="272" cm="1">
        <f t="array" ref="BX34">SUMPRODUCT(('Span data'!BA$9:BA$734)*('Span data'!$C$9:$C$734=$B34))</f>
        <v>1.5771806698428484E-3</v>
      </c>
      <c r="BY34" s="272" cm="1">
        <f t="array" ref="BY34">SUMPRODUCT(('Span data'!BB$9:BB$734)*('Span data'!$C$9:$C$734=$B34))</f>
        <v>1.6070654184330466E-3</v>
      </c>
      <c r="BZ34" s="272" cm="1">
        <f t="array" ref="BZ34">SUMPRODUCT(('Span data'!BC$9:BC$734)*('Span data'!$C$9:$C$734=$B34))</f>
        <v>1.6369501670232451E-3</v>
      </c>
      <c r="CA34" s="272" cm="1">
        <f t="array" ref="CA34">SUMPRODUCT(('Span data'!BD$9:BD$734)*('Span data'!$C$9:$C$734=$B34))</f>
        <v>1.6668349156134436E-3</v>
      </c>
      <c r="CB34" s="272" cm="1">
        <f t="array" ref="CB34">SUMPRODUCT(('Span data'!BE$9:BE$734)*('Span data'!$C$9:$C$734=$B34))</f>
        <v>1.6967196642036421E-3</v>
      </c>
      <c r="CC34" s="272" cm="1">
        <f t="array" ref="CC34">SUMPRODUCT(('Span data'!BF$9:BF$734)*('Span data'!$C$9:$C$734=$B34))</f>
        <v>1.7266044127938404E-3</v>
      </c>
      <c r="CD34" s="272" cm="1">
        <f t="array" ref="CD34">SUMPRODUCT(('Span data'!BG$9:BG$734)*('Span data'!$C$9:$C$734=$B34))</f>
        <v>1.7564891613840391E-3</v>
      </c>
      <c r="CE34" s="272" cm="1">
        <f t="array" ref="CE34">SUMPRODUCT(('Span data'!BH$9:BH$734)*('Span data'!$C$9:$C$734=$B34))</f>
        <v>1.7863739099742374E-3</v>
      </c>
      <c r="CF34" s="272" cm="1">
        <f t="array" ref="CF34">SUMPRODUCT(('Span data'!BI$9:BI$734)*('Span data'!$C$9:$C$734=$B34))</f>
        <v>1.8162586585644359E-3</v>
      </c>
      <c r="CG34" s="272" cm="1">
        <f t="array" ref="CG34">SUMPRODUCT(('Span data'!BJ$9:BJ$734)*('Span data'!$C$9:$C$734=$B34))</f>
        <v>1.8461434071546344E-3</v>
      </c>
      <c r="CH34" s="272" cm="1">
        <f t="array" ref="CH34">SUMPRODUCT(('Span data'!BK$9:BK$734)*('Span data'!$C$9:$C$734=$B34))</f>
        <v>1.8760281557448331E-3</v>
      </c>
      <c r="CI34" s="272" cm="1">
        <f t="array" ref="CI34">SUMPRODUCT(('Span data'!BL$9:BL$734)*('Span data'!$C$9:$C$734=$B34))</f>
        <v>1.9059129043350316E-3</v>
      </c>
      <c r="CJ34" s="272" cm="1">
        <f t="array" ref="CJ34">SUMPRODUCT(('Span data'!BM$9:BM$734)*('Span data'!$C$9:$C$734=$B34))</f>
        <v>1.9357976529252299E-3</v>
      </c>
      <c r="CK34" s="272" cm="1">
        <f t="array" ref="CK34">SUMPRODUCT(('Span data'!BN$9:BN$734)*('Span data'!$C$9:$C$734=$B34))</f>
        <v>1.9656824015154284E-3</v>
      </c>
      <c r="CL34" s="272" cm="1">
        <f t="array" ref="CL34">SUMPRODUCT(('Span data'!BO$9:BO$734)*('Span data'!$C$9:$C$734=$B34))</f>
        <v>1.9955671501056269E-3</v>
      </c>
      <c r="CM34" s="272" cm="1">
        <f t="array" ref="CM34">SUMPRODUCT(('Span data'!BP$9:BP$734)*('Span data'!$C$9:$C$734=$B34))</f>
        <v>2.0254518986958254E-3</v>
      </c>
      <c r="CN34" s="272" cm="1">
        <f t="array" ref="CN34">SUMPRODUCT(('Span data'!BQ$9:BQ$734)*('Span data'!$C$9:$C$734=$B34))</f>
        <v>2.0553366472860239E-3</v>
      </c>
      <c r="CO34" s="272" cm="1">
        <f t="array" ref="CO34">SUMPRODUCT(('Span data'!BR$9:BR$734)*('Span data'!$C$9:$C$734=$B34))</f>
        <v>2.0852213958762224E-3</v>
      </c>
      <c r="CP34" s="272" cm="1">
        <f t="array" ref="CP34">SUMPRODUCT(('Span data'!BS$9:BS$734)*('Span data'!$C$9:$C$734=$B34))</f>
        <v>2.1151061444664209E-3</v>
      </c>
      <c r="CQ34" s="272" cm="1">
        <f t="array" ref="CQ34">SUMPRODUCT(('Span data'!BT$9:BT$734)*('Span data'!$C$9:$C$734=$B34))</f>
        <v>2.1449908930566194E-3</v>
      </c>
      <c r="CR34" s="232"/>
      <c r="CS34" s="273">
        <f t="shared" si="8"/>
        <v>17253.750592872228</v>
      </c>
      <c r="CT34" s="273">
        <f t="shared" si="21"/>
        <v>17629.109877188886</v>
      </c>
      <c r="CU34" s="273">
        <f t="shared" si="22"/>
        <v>18055.602658940559</v>
      </c>
      <c r="CV34" s="273">
        <f t="shared" si="23"/>
        <v>18535.930819435562</v>
      </c>
      <c r="CW34" s="273">
        <f t="shared" si="24"/>
        <v>18919.395747677143</v>
      </c>
      <c r="CX34" s="273">
        <f t="shared" si="25"/>
        <v>19356.696054662047</v>
      </c>
      <c r="CY34" s="273">
        <f t="shared" si="26"/>
        <v>19903.468373339143</v>
      </c>
      <c r="CZ34" s="273">
        <f t="shared" si="27"/>
        <v>20457.445708838397</v>
      </c>
      <c r="DA34" s="273">
        <f t="shared" si="28"/>
        <v>20909.156049467609</v>
      </c>
      <c r="DB34" s="273">
        <f t="shared" si="10"/>
        <v>21253.195632610164</v>
      </c>
      <c r="DC34" s="273">
        <f t="shared" si="11"/>
        <v>21597.235215752724</v>
      </c>
      <c r="DD34" s="273">
        <f t="shared" si="12"/>
        <v>21941.274798895276</v>
      </c>
      <c r="DE34" s="273">
        <f t="shared" si="13"/>
        <v>22285.314382037832</v>
      </c>
      <c r="DF34" s="273">
        <f t="shared" si="14"/>
        <v>22629.353965180388</v>
      </c>
      <c r="DG34" s="273">
        <f t="shared" si="15"/>
        <v>22973.393548322943</v>
      </c>
      <c r="DH34" s="273">
        <f t="shared" si="16"/>
        <v>23317.433131465503</v>
      </c>
      <c r="DI34" s="273">
        <f t="shared" si="17"/>
        <v>23661.472714608059</v>
      </c>
      <c r="DJ34" s="273">
        <f t="shared" si="18"/>
        <v>24005.512297750614</v>
      </c>
      <c r="DK34" s="273">
        <f t="shared" si="19"/>
        <v>24349.55188089317</v>
      </c>
      <c r="DL34" s="273">
        <f t="shared" si="20"/>
        <v>24693.591464035726</v>
      </c>
      <c r="DM34" s="233"/>
      <c r="DN34" s="274" cm="1">
        <f t="array" ref="DN34">SUMPRODUCT(($CS34:$DL34)*(Misc_calcs!$G$29:$Z$29))</f>
        <v>299829.04261738696</v>
      </c>
      <c r="DO34" s="232"/>
      <c r="DP34" s="274" cm="1">
        <f t="array" ref="DP34">SUMPRODUCT((G34:H34)*(Assumptions!$G$38:$H$38))</f>
        <v>177233.51728339301</v>
      </c>
      <c r="DQ34" s="274" cm="1">
        <f t="array" ref="DQ34">SUMPRODUCT((PMT(real_disc,Assumptions!$G$40,DP34)*(Misc_calcs!$G$29:$Z$29)))</f>
        <v>-102731.74731387202</v>
      </c>
      <c r="DR34" s="232"/>
      <c r="DS34" s="274">
        <f t="shared" si="6"/>
        <v>197097.29530351493</v>
      </c>
      <c r="DT34" s="274" t="b">
        <f t="shared" si="9"/>
        <v>1</v>
      </c>
      <c r="DU34" s="232"/>
      <c r="DV34" s="232"/>
      <c r="DW34" s="232"/>
      <c r="DX34" s="232"/>
      <c r="DY34" s="232"/>
      <c r="DZ34" s="232"/>
      <c r="EA34" s="232"/>
      <c r="EB34" s="232"/>
      <c r="EC34" s="232"/>
      <c r="ED34" s="232"/>
      <c r="EE34" s="232"/>
      <c r="EF34" s="232"/>
      <c r="EG34" s="232"/>
      <c r="EH34" s="232"/>
      <c r="EI34" s="232"/>
      <c r="EJ34" s="232"/>
      <c r="EK34" s="232"/>
      <c r="EL34" s="232"/>
      <c r="EM34" s="232"/>
      <c r="EN34" s="232"/>
    </row>
    <row r="35" spans="1:144" x14ac:dyDescent="0.2">
      <c r="A35" s="232"/>
      <c r="B35" s="266" t="str">
        <v>CMN004</v>
      </c>
      <c r="C35" s="266" t="str">
        <f>INDEX('Span data'!$D$9:$D$734, MATCH($B35, 'Span data'!$C$9:$C$734,0))</f>
        <v>CMN</v>
      </c>
      <c r="D35" s="266" cm="1">
        <f t="array" ref="D35">IF(ISBLANK(B35),0, SUMPRODUCT(('Energy at risk'!$C$8:$C$733=$B35)*1))</f>
        <v>3</v>
      </c>
      <c r="E35" s="267" t="b">
        <f t="shared" si="4"/>
        <v>0</v>
      </c>
      <c r="F35" s="266">
        <f t="shared" si="7"/>
        <v>3</v>
      </c>
      <c r="G35" s="268">
        <v>3</v>
      </c>
      <c r="H35" s="268">
        <v>3</v>
      </c>
      <c r="I35" s="232"/>
      <c r="J35" s="269">
        <f>INDEX(VCR_data!$D$8:$D$86, MATCH($C35, VCR_data!$B$8:$B$86,0))</f>
        <v>38419.819164692846</v>
      </c>
      <c r="K35" s="269">
        <f>INDEX(VCR_data!$F$8:$F$86, MATCH($C35, VCR_data!$B$8:$B$86,0))</f>
        <v>9746.822531334712</v>
      </c>
      <c r="L35" s="232"/>
      <c r="M35" s="270" cm="1">
        <f t="array" ref="M35">SUMPRODUCT(('Span data'!$C$9:$C$734=$B35)*('Span data'!AF$9:AF$734))/SUMPRODUCT(('Span data'!$C$9:$C$734=$B35)*1)</f>
        <v>9.7544286375210853E-3</v>
      </c>
      <c r="N35" s="270" cm="1">
        <f t="array" ref="N35">SUMPRODUCT(('Span data'!$C$9:$C$734=$B35)*('Span data'!AG$9:AG$734))/SUMPRODUCT(('Span data'!$C$9:$C$734=$B35)*1)</f>
        <v>9.9449926982068722E-3</v>
      </c>
      <c r="O35" s="270" cm="1">
        <f t="array" ref="O35">SUMPRODUCT(('Span data'!$C$9:$C$734=$B35)*('Span data'!AH$9:AH$734))/SUMPRODUCT(('Span data'!$C$9:$C$734=$B35)*1)</f>
        <v>1.0135556758892656E-2</v>
      </c>
      <c r="P35" s="270" cm="1">
        <f t="array" ref="P35">SUMPRODUCT(('Span data'!$C$9:$C$734=$B35)*('Span data'!AI$9:AI$734))/SUMPRODUCT(('Span data'!$C$9:$C$734=$B35)*1)</f>
        <v>1.0326120819578443E-2</v>
      </c>
      <c r="Q35" s="270" cm="1">
        <f t="array" ref="Q35">SUMPRODUCT(('Span data'!$C$9:$C$734=$B35)*('Span data'!AJ$9:AJ$734))/SUMPRODUCT(('Span data'!$C$9:$C$734=$B35)*1)</f>
        <v>1.051668488026423E-2</v>
      </c>
      <c r="R35" s="270" cm="1">
        <f t="array" ref="R35">SUMPRODUCT(('Span data'!$C$9:$C$734=$B35)*('Span data'!AK$9:AK$734))/SUMPRODUCT(('Span data'!$C$9:$C$734=$B35)*1)</f>
        <v>1.0707248940950015E-2</v>
      </c>
      <c r="S35" s="270" cm="1">
        <f t="array" ref="S35">SUMPRODUCT(('Span data'!$C$9:$C$734=$B35)*('Span data'!AL$9:AL$734))/SUMPRODUCT(('Span data'!$C$9:$C$734=$B35)*1)</f>
        <v>1.08978130016358E-2</v>
      </c>
      <c r="T35" s="270" cm="1">
        <f t="array" ref="T35">SUMPRODUCT(('Span data'!$C$9:$C$734=$B35)*('Span data'!AM$9:AM$734))/SUMPRODUCT(('Span data'!$C$9:$C$734=$B35)*1)</f>
        <v>1.1088377062321587E-2</v>
      </c>
      <c r="U35" s="270" cm="1">
        <f t="array" ref="U35">SUMPRODUCT(('Span data'!$C$9:$C$734=$B35)*('Span data'!AN$9:AN$734))/SUMPRODUCT(('Span data'!$C$9:$C$734=$B35)*1)</f>
        <v>1.1278941123007374E-2</v>
      </c>
      <c r="V35" s="270" cm="1">
        <f t="array" ref="V35">SUMPRODUCT(('Span data'!$C$9:$C$734=$B35)*('Span data'!AO$9:AO$734))/SUMPRODUCT(('Span data'!$C$9:$C$734=$B35)*1)</f>
        <v>1.1469505183693158E-2</v>
      </c>
      <c r="W35" s="270" cm="1">
        <f t="array" ref="W35">SUMPRODUCT(('Span data'!$C$9:$C$734=$B35)*('Span data'!AP$9:AP$734))/SUMPRODUCT(('Span data'!$C$9:$C$734=$B35)*1)</f>
        <v>1.1660069244378943E-2</v>
      </c>
      <c r="X35" s="270" cm="1">
        <f t="array" ref="X35">SUMPRODUCT(('Span data'!$C$9:$C$734=$B35)*('Span data'!AQ$9:AQ$734))/SUMPRODUCT(('Span data'!$C$9:$C$734=$B35)*1)</f>
        <v>1.185063330506473E-2</v>
      </c>
      <c r="Y35" s="270" cm="1">
        <f t="array" ref="Y35">SUMPRODUCT(('Span data'!$C$9:$C$734=$B35)*('Span data'!AR$9:AR$734))/SUMPRODUCT(('Span data'!$C$9:$C$734=$B35)*1)</f>
        <v>1.2041197365750517E-2</v>
      </c>
      <c r="Z35" s="270" cm="1">
        <f t="array" ref="Z35">SUMPRODUCT(('Span data'!$C$9:$C$734=$B35)*('Span data'!AS$9:AS$734))/SUMPRODUCT(('Span data'!$C$9:$C$734=$B35)*1)</f>
        <v>1.2231761426436302E-2</v>
      </c>
      <c r="AA35" s="270" cm="1">
        <f t="array" ref="AA35">SUMPRODUCT(('Span data'!$C$9:$C$734=$B35)*('Span data'!AT$9:AT$734))/SUMPRODUCT(('Span data'!$C$9:$C$734=$B35)*1)</f>
        <v>1.2422325487122085E-2</v>
      </c>
      <c r="AB35" s="270" cm="1">
        <f t="array" ref="AB35">SUMPRODUCT(('Span data'!$C$9:$C$734=$B35)*('Span data'!AU$9:AU$734))/SUMPRODUCT(('Span data'!$C$9:$C$734=$B35)*1)</f>
        <v>1.2612889547807872E-2</v>
      </c>
      <c r="AC35" s="270" cm="1">
        <f t="array" ref="AC35">SUMPRODUCT(('Span data'!$C$9:$C$734=$B35)*('Span data'!AV$9:AV$734))/SUMPRODUCT(('Span data'!$C$9:$C$734=$B35)*1)</f>
        <v>1.2803453608493659E-2</v>
      </c>
      <c r="AD35" s="270" cm="1">
        <f t="array" ref="AD35">SUMPRODUCT(('Span data'!$C$9:$C$734=$B35)*('Span data'!AW$9:AW$734))/SUMPRODUCT(('Span data'!$C$9:$C$734=$B35)*1)</f>
        <v>1.2994017669179445E-2</v>
      </c>
      <c r="AE35" s="270" cm="1">
        <f t="array" ref="AE35">SUMPRODUCT(('Span data'!$C$9:$C$734=$B35)*('Span data'!AX$9:AX$734))/SUMPRODUCT(('Span data'!$C$9:$C$734=$B35)*1)</f>
        <v>1.318458172986523E-2</v>
      </c>
      <c r="AF35" s="270" cm="1">
        <f t="array" ref="AF35">SUMPRODUCT(('Span data'!$C$9:$C$734=$B35)*('Span data'!AY$9:AY$734))/SUMPRODUCT(('Span data'!$C$9:$C$734=$B35)*1)</f>
        <v>1.3375145790551017E-2</v>
      </c>
      <c r="AG35" s="232"/>
      <c r="AH35" s="271">
        <f>INDEX('Energy at risk'!E$8:E$733, MATCH($B35, 'Energy at risk'!$C$8:$C$733,0))*$J35*M35</f>
        <v>13864.098137523797</v>
      </c>
      <c r="AI35" s="271">
        <f>INDEX('Energy at risk'!F$8:F$733, MATCH($B35, 'Energy at risk'!$C$8:$C$733,0))*$J35*N35</f>
        <v>14289.852906111191</v>
      </c>
      <c r="AJ35" s="271">
        <f>INDEX('Energy at risk'!G$8:G$733, MATCH($B35, 'Energy at risk'!$C$8:$C$733,0))*$J35*O35</f>
        <v>14800.480033174315</v>
      </c>
      <c r="AK35" s="271">
        <f>INDEX('Energy at risk'!H$8:H$733, MATCH($B35, 'Energy at risk'!$C$8:$C$733,0))*$J35*P35</f>
        <v>15279.801852809831</v>
      </c>
      <c r="AL35" s="271">
        <f>INDEX('Energy at risk'!I$8:I$733, MATCH($B35, 'Energy at risk'!$C$8:$C$733,0))*$J35*Q35</f>
        <v>15643.688064662689</v>
      </c>
      <c r="AM35" s="271">
        <f>INDEX('Energy at risk'!J$8:J$733, MATCH($B35, 'Energy at risk'!$C$8:$C$733,0))*$J35*R35</f>
        <v>16052.236630115463</v>
      </c>
      <c r="AN35" s="271">
        <f>INDEX('Energy at risk'!K$8:K$733, MATCH($B35, 'Energy at risk'!$C$8:$C$733,0))*$J35*S35</f>
        <v>16550.109902768072</v>
      </c>
      <c r="AO35" s="271">
        <f>INDEX('Energy at risk'!L$8:L$733, MATCH($B35, 'Energy at risk'!$C$8:$C$733,0))*$J35*T35</f>
        <v>17228.11670606173</v>
      </c>
      <c r="AP35" s="271">
        <f>INDEX('Energy at risk'!M$8:M$733, MATCH($B35, 'Energy at risk'!$C$8:$C$733,0))*$J35*U35</f>
        <v>17568.118191693819</v>
      </c>
      <c r="AQ35" s="271">
        <f>INDEX('Energy at risk'!N$8:N$733, MATCH($B35, 'Energy at risk'!$C$8:$C$733,0))*$J35*V35</f>
        <v>17864.941439967348</v>
      </c>
      <c r="AR35" s="271">
        <f>INDEX('Energy at risk'!O$8:O$733, MATCH($B35, 'Energy at risk'!$C$8:$C$733,0))*$J35*W35</f>
        <v>18161.764688240881</v>
      </c>
      <c r="AS35" s="271">
        <f>INDEX('Energy at risk'!P$8:P$733, MATCH($B35, 'Energy at risk'!$C$8:$C$733,0))*$J35*X35</f>
        <v>18458.587936514417</v>
      </c>
      <c r="AT35" s="271">
        <f>INDEX('Energy at risk'!Q$8:Q$733, MATCH($B35, 'Energy at risk'!$C$8:$C$733,0))*$J35*Y35</f>
        <v>18755.411184787954</v>
      </c>
      <c r="AU35" s="271">
        <f>INDEX('Energy at risk'!R$8:R$733, MATCH($B35, 'Energy at risk'!$C$8:$C$733,0))*$J35*Z35</f>
        <v>19052.234433061491</v>
      </c>
      <c r="AV35" s="271">
        <f>INDEX('Energy at risk'!S$8:S$733, MATCH($B35, 'Energy at risk'!$C$8:$C$733,0))*$J35*AA35</f>
        <v>19349.05768133502</v>
      </c>
      <c r="AW35" s="271">
        <f>INDEX('Energy at risk'!T$8:T$733, MATCH($B35, 'Energy at risk'!$C$8:$C$733,0))*$J35*AB35</f>
        <v>19645.880929608556</v>
      </c>
      <c r="AX35" s="271">
        <f>INDEX('Energy at risk'!U$8:U$733, MATCH($B35, 'Energy at risk'!$C$8:$C$733,0))*$J35*AC35</f>
        <v>19942.704177882093</v>
      </c>
      <c r="AY35" s="271">
        <f>INDEX('Energy at risk'!V$8:V$733, MATCH($B35, 'Energy at risk'!$C$8:$C$733,0))*$J35*AD35</f>
        <v>20239.527426155626</v>
      </c>
      <c r="AZ35" s="271">
        <f>INDEX('Energy at risk'!W$8:W$733, MATCH($B35, 'Energy at risk'!$C$8:$C$733,0))*$J35*AE35</f>
        <v>20536.350674429163</v>
      </c>
      <c r="BA35" s="271">
        <f>INDEX('Energy at risk'!X$8:X$733, MATCH($B35, 'Energy at risk'!$C$8:$C$733,0))*$J35*AF35</f>
        <v>20833.173922702699</v>
      </c>
      <c r="BB35" s="232"/>
      <c r="BC35" s="271">
        <f>INDEX('Energy at risk'!E$8:E$733, MATCH($B35, 'Energy at risk'!$C$8:$C$733,0))*M35*$K35</f>
        <v>3517.2186397908804</v>
      </c>
      <c r="BD35" s="271">
        <f>INDEX('Energy at risk'!F$8:F$733, MATCH($B35, 'Energy at risk'!$C$8:$C$733,0))*N35*$K35</f>
        <v>3625.22945976643</v>
      </c>
      <c r="BE35" s="271">
        <f>INDEX('Energy at risk'!G$8:G$733, MATCH($B35, 'Energy at risk'!$C$8:$C$733,0))*O35*$K35</f>
        <v>3754.7717661951738</v>
      </c>
      <c r="BF35" s="271">
        <f>INDEX('Energy at risk'!H$8:H$733, MATCH($B35, 'Energy at risk'!$C$8:$C$733,0))*P35*$K35</f>
        <v>3876.3721488351093</v>
      </c>
      <c r="BG35" s="271">
        <f>INDEX('Energy at risk'!I$8:I$733, MATCH($B35, 'Energy at risk'!$C$8:$C$733,0))*Q35*$K35</f>
        <v>3968.6873758622287</v>
      </c>
      <c r="BH35" s="271">
        <f>INDEX('Energy at risk'!J$8:J$733, MATCH($B35, 'Energy at risk'!$C$8:$C$733,0))*R35*$K35</f>
        <v>4072.3331100035025</v>
      </c>
      <c r="BI35" s="271">
        <f>INDEX('Energy at risk'!K$8:K$733, MATCH($B35, 'Energy at risk'!$C$8:$C$733,0))*S35*$K35</f>
        <v>4198.6398583730879</v>
      </c>
      <c r="BJ35" s="271">
        <f>INDEX('Energy at risk'!L$8:L$733, MATCH($B35, 'Energy at risk'!$C$8:$C$733,0))*T35*$K35</f>
        <v>4370.6451444576669</v>
      </c>
      <c r="BK35" s="271">
        <f>INDEX('Energy at risk'!M$8:M$733, MATCH($B35, 'Energy at risk'!$C$8:$C$733,0))*U35*$K35</f>
        <v>4456.9009939878379</v>
      </c>
      <c r="BL35" s="271">
        <f>INDEX('Energy at risk'!N$8:N$733, MATCH($B35, 'Energy at risk'!$C$8:$C$733,0))*V35*$K35</f>
        <v>4532.2028456622229</v>
      </c>
      <c r="BM35" s="271">
        <f>INDEX('Energy at risk'!O$8:O$733, MATCH($B35, 'Energy at risk'!$C$8:$C$733,0))*W35*$K35</f>
        <v>4607.5046973366088</v>
      </c>
      <c r="BN35" s="271">
        <f>INDEX('Energy at risk'!P$8:P$733, MATCH($B35, 'Energy at risk'!$C$8:$C$733,0))*X35*$K35</f>
        <v>4682.8065490109957</v>
      </c>
      <c r="BO35" s="271">
        <f>INDEX('Energy at risk'!Q$8:Q$733, MATCH($B35, 'Energy at risk'!$C$8:$C$733,0))*Y35*$K35</f>
        <v>4758.1084006853835</v>
      </c>
      <c r="BP35" s="271">
        <f>INDEX('Energy at risk'!R$8:R$733, MATCH($B35, 'Energy at risk'!$C$8:$C$733,0))*Z35*$K35</f>
        <v>4833.4102523597685</v>
      </c>
      <c r="BQ35" s="271">
        <f>INDEX('Energy at risk'!S$8:S$733, MATCH($B35, 'Energy at risk'!$C$8:$C$733,0))*AA35*$K35</f>
        <v>4908.7121040341544</v>
      </c>
      <c r="BR35" s="271">
        <f>INDEX('Energy at risk'!T$8:T$733, MATCH($B35, 'Energy at risk'!$C$8:$C$733,0))*AB35*$K35</f>
        <v>4984.0139557085413</v>
      </c>
      <c r="BS35" s="271">
        <f>INDEX('Energy at risk'!U$8:U$733, MATCH($B35, 'Energy at risk'!$C$8:$C$733,0))*AC35*$K35</f>
        <v>5059.3158073829272</v>
      </c>
      <c r="BT35" s="271">
        <f>INDEX('Energy at risk'!V$8:V$733, MATCH($B35, 'Energy at risk'!$C$8:$C$733,0))*AD35*$K35</f>
        <v>5134.6176590573141</v>
      </c>
      <c r="BU35" s="271">
        <f>INDEX('Energy at risk'!W$8:W$733, MATCH($B35, 'Energy at risk'!$C$8:$C$733,0))*AE35*$K35</f>
        <v>5209.9195107317</v>
      </c>
      <c r="BV35" s="271">
        <f>INDEX('Energy at risk'!X$8:X$733, MATCH($B35, 'Energy at risk'!$C$8:$C$733,0))*AF35*$K35</f>
        <v>5285.221362406086</v>
      </c>
      <c r="BW35" s="232"/>
      <c r="BX35" s="272" cm="1">
        <f t="array" ref="BX35">SUMPRODUCT(('Span data'!BA$9:BA$734)*('Span data'!$C$9:$C$734=$B35))</f>
        <v>1.1851018283394938E-3</v>
      </c>
      <c r="BY35" s="272" cm="1">
        <f t="array" ref="BY35">SUMPRODUCT(('Span data'!BB$9:BB$734)*('Span data'!$C$9:$C$734=$B35))</f>
        <v>1.2082541651012621E-3</v>
      </c>
      <c r="BZ35" s="272" cm="1">
        <f t="array" ref="BZ35">SUMPRODUCT(('Span data'!BC$9:BC$734)*('Span data'!$C$9:$C$734=$B35))</f>
        <v>1.2314065018630299E-3</v>
      </c>
      <c r="CA35" s="272" cm="1">
        <f t="array" ref="CA35">SUMPRODUCT(('Span data'!BD$9:BD$734)*('Span data'!$C$9:$C$734=$B35))</f>
        <v>1.2545588386247983E-3</v>
      </c>
      <c r="CB35" s="272" cm="1">
        <f t="array" ref="CB35">SUMPRODUCT(('Span data'!BE$9:BE$734)*('Span data'!$C$9:$C$734=$B35))</f>
        <v>1.2777111753865663E-3</v>
      </c>
      <c r="CC35" s="272" cm="1">
        <f t="array" ref="CC35">SUMPRODUCT(('Span data'!BF$9:BF$734)*('Span data'!$C$9:$C$734=$B35))</f>
        <v>1.3008635121483344E-3</v>
      </c>
      <c r="CD35" s="272" cm="1">
        <f t="array" ref="CD35">SUMPRODUCT(('Span data'!BG$9:BG$734)*('Span data'!$C$9:$C$734=$B35))</f>
        <v>1.3240158489101026E-3</v>
      </c>
      <c r="CE35" s="272" cm="1">
        <f t="array" ref="CE35">SUMPRODUCT(('Span data'!BH$9:BH$734)*('Span data'!$C$9:$C$734=$B35))</f>
        <v>1.3471681856718708E-3</v>
      </c>
      <c r="CF35" s="272" cm="1">
        <f t="array" ref="CF35">SUMPRODUCT(('Span data'!BI$9:BI$734)*('Span data'!$C$9:$C$734=$B35))</f>
        <v>1.3703205224336388E-3</v>
      </c>
      <c r="CG35" s="272" cm="1">
        <f t="array" ref="CG35">SUMPRODUCT(('Span data'!BJ$9:BJ$734)*('Span data'!$C$9:$C$734=$B35))</f>
        <v>1.3934728591954069E-3</v>
      </c>
      <c r="CH35" s="272" cm="1">
        <f t="array" ref="CH35">SUMPRODUCT(('Span data'!BK$9:BK$734)*('Span data'!$C$9:$C$734=$B35))</f>
        <v>1.4166251959571749E-3</v>
      </c>
      <c r="CI35" s="272" cm="1">
        <f t="array" ref="CI35">SUMPRODUCT(('Span data'!BL$9:BL$734)*('Span data'!$C$9:$C$734=$B35))</f>
        <v>1.4397775327189431E-3</v>
      </c>
      <c r="CJ35" s="272" cm="1">
        <f t="array" ref="CJ35">SUMPRODUCT(('Span data'!BM$9:BM$734)*('Span data'!$C$9:$C$734=$B35))</f>
        <v>1.4629298694807111E-3</v>
      </c>
      <c r="CK35" s="272" cm="1">
        <f t="array" ref="CK35">SUMPRODUCT(('Span data'!BN$9:BN$734)*('Span data'!$C$9:$C$734=$B35))</f>
        <v>1.4860822062424794E-3</v>
      </c>
      <c r="CL35" s="272" cm="1">
        <f t="array" ref="CL35">SUMPRODUCT(('Span data'!BO$9:BO$734)*('Span data'!$C$9:$C$734=$B35))</f>
        <v>1.5092345430042474E-3</v>
      </c>
      <c r="CM35" s="272" cm="1">
        <f t="array" ref="CM35">SUMPRODUCT(('Span data'!BP$9:BP$734)*('Span data'!$C$9:$C$734=$B35))</f>
        <v>1.5323868797660154E-3</v>
      </c>
      <c r="CN35" s="272" cm="1">
        <f t="array" ref="CN35">SUMPRODUCT(('Span data'!BQ$9:BQ$734)*('Span data'!$C$9:$C$734=$B35))</f>
        <v>1.5555392165277836E-3</v>
      </c>
      <c r="CO35" s="272" cm="1">
        <f t="array" ref="CO35">SUMPRODUCT(('Span data'!BR$9:BR$734)*('Span data'!$C$9:$C$734=$B35))</f>
        <v>1.5786915532895519E-3</v>
      </c>
      <c r="CP35" s="272" cm="1">
        <f t="array" ref="CP35">SUMPRODUCT(('Span data'!BS$9:BS$734)*('Span data'!$C$9:$C$734=$B35))</f>
        <v>1.6018438900513199E-3</v>
      </c>
      <c r="CQ35" s="272" cm="1">
        <f t="array" ref="CQ35">SUMPRODUCT(('Span data'!BT$9:BT$734)*('Span data'!$C$9:$C$734=$B35))</f>
        <v>1.6249962268130884E-3</v>
      </c>
      <c r="CR35" s="232"/>
      <c r="CS35" s="273">
        <f t="shared" si="8"/>
        <v>17381.317962416506</v>
      </c>
      <c r="CT35" s="273">
        <f t="shared" si="21"/>
        <v>17915.083574131786</v>
      </c>
      <c r="CU35" s="273">
        <f t="shared" si="22"/>
        <v>18555.253030775992</v>
      </c>
      <c r="CV35" s="273">
        <f t="shared" si="23"/>
        <v>19156.17525620378</v>
      </c>
      <c r="CW35" s="273">
        <f t="shared" si="24"/>
        <v>19612.376718236093</v>
      </c>
      <c r="CX35" s="273">
        <f t="shared" si="25"/>
        <v>20124.571040982475</v>
      </c>
      <c r="CY35" s="273">
        <f t="shared" si="26"/>
        <v>20748.751085157008</v>
      </c>
      <c r="CZ35" s="273">
        <f t="shared" si="27"/>
        <v>21598.763197687582</v>
      </c>
      <c r="DA35" s="273">
        <f t="shared" si="28"/>
        <v>22025.020556002179</v>
      </c>
      <c r="DB35" s="273">
        <f t="shared" si="10"/>
        <v>22397.145679102428</v>
      </c>
      <c r="DC35" s="273">
        <f t="shared" si="11"/>
        <v>22769.270802202685</v>
      </c>
      <c r="DD35" s="273">
        <f t="shared" si="12"/>
        <v>23141.395925302946</v>
      </c>
      <c r="DE35" s="273">
        <f t="shared" si="13"/>
        <v>23513.52104840321</v>
      </c>
      <c r="DF35" s="273">
        <f t="shared" si="14"/>
        <v>23885.646171503464</v>
      </c>
      <c r="DG35" s="273">
        <f t="shared" si="15"/>
        <v>24257.771294603717</v>
      </c>
      <c r="DH35" s="273">
        <f t="shared" si="16"/>
        <v>24629.896417703978</v>
      </c>
      <c r="DI35" s="273">
        <f t="shared" si="17"/>
        <v>25002.021540804235</v>
      </c>
      <c r="DJ35" s="273">
        <f t="shared" si="18"/>
        <v>25374.146663904496</v>
      </c>
      <c r="DK35" s="273">
        <f t="shared" si="19"/>
        <v>25746.271787004753</v>
      </c>
      <c r="DL35" s="273">
        <f t="shared" si="20"/>
        <v>26118.396910105013</v>
      </c>
      <c r="DM35" s="233"/>
      <c r="DN35" s="274" cm="1">
        <f t="array" ref="DN35">SUMPRODUCT(($CS35:$DL35)*(Misc_calcs!$G$29:$Z$29))</f>
        <v>313419.47239222226</v>
      </c>
      <c r="DO35" s="232"/>
      <c r="DP35" s="274" cm="1">
        <f t="array" ref="DP35">SUMPRODUCT((G35:H35)*(Assumptions!$G$38:$H$38))</f>
        <v>139501.50191933161</v>
      </c>
      <c r="DQ35" s="274" cm="1">
        <f t="array" ref="DQ35">SUMPRODUCT((PMT(real_disc,Assumptions!$G$40,DP35)*(Misc_calcs!$G$29:$Z$29)))</f>
        <v>-80860.738221241976</v>
      </c>
      <c r="DR35" s="232"/>
      <c r="DS35" s="274">
        <f t="shared" si="6"/>
        <v>232558.73417098029</v>
      </c>
      <c r="DT35" s="274" t="b">
        <f t="shared" si="9"/>
        <v>1</v>
      </c>
      <c r="DU35" s="232"/>
      <c r="DV35" s="232"/>
      <c r="DW35" s="232"/>
      <c r="DX35" s="232"/>
      <c r="DY35" s="232"/>
      <c r="DZ35" s="232"/>
      <c r="EA35" s="232"/>
      <c r="EB35" s="232"/>
      <c r="EC35" s="232"/>
      <c r="ED35" s="232"/>
      <c r="EE35" s="232"/>
      <c r="EF35" s="232"/>
      <c r="EG35" s="232"/>
      <c r="EH35" s="232"/>
      <c r="EI35" s="232"/>
      <c r="EJ35" s="232"/>
      <c r="EK35" s="232"/>
      <c r="EL35" s="232"/>
      <c r="EM35" s="232"/>
      <c r="EN35" s="232"/>
    </row>
    <row r="36" spans="1:144" x14ac:dyDescent="0.2">
      <c r="A36" s="232"/>
      <c r="B36" s="266" t="str">
        <v>CMN005</v>
      </c>
      <c r="C36" s="266" t="str">
        <f>INDEX('Span data'!$D$9:$D$734, MATCH($B36, 'Span data'!$C$9:$C$734,0))</f>
        <v>CMN</v>
      </c>
      <c r="D36" s="266" cm="1">
        <f t="array" ref="D36">IF(ISBLANK(B36),0, SUMPRODUCT(('Energy at risk'!$C$8:$C$733=$B36)*1))</f>
        <v>1</v>
      </c>
      <c r="E36" s="267" t="b">
        <f t="shared" si="4"/>
        <v>0</v>
      </c>
      <c r="F36" s="266">
        <f t="shared" si="7"/>
        <v>1</v>
      </c>
      <c r="G36" s="268">
        <v>1</v>
      </c>
      <c r="H36" s="268">
        <v>1</v>
      </c>
      <c r="I36" s="232"/>
      <c r="J36" s="269">
        <f>INDEX(VCR_data!$D$8:$D$86, MATCH($C36, VCR_data!$B$8:$B$86,0))</f>
        <v>38419.819164692846</v>
      </c>
      <c r="K36" s="269">
        <f>INDEX(VCR_data!$F$8:$F$86, MATCH($C36, VCR_data!$B$8:$B$86,0))</f>
        <v>9746.822531334712</v>
      </c>
      <c r="L36" s="232"/>
      <c r="M36" s="270" cm="1">
        <f t="array" ref="M36">SUMPRODUCT(('Span data'!$C$9:$C$734=$B36)*('Span data'!AF$9:AF$734))/SUMPRODUCT(('Span data'!$C$9:$C$734=$B36)*1)</f>
        <v>9.7455686269506472E-3</v>
      </c>
      <c r="N36" s="270" cm="1">
        <f t="array" ref="N36">SUMPRODUCT(('Span data'!$C$9:$C$734=$B36)*('Span data'!AG$9:AG$734))/SUMPRODUCT(('Span data'!$C$9:$C$734=$B36)*1)</f>
        <v>9.9331793507796209E-3</v>
      </c>
      <c r="O36" s="270" cm="1">
        <f t="array" ref="O36">SUMPRODUCT(('Span data'!$C$9:$C$734=$B36)*('Span data'!AH$9:AH$734))/SUMPRODUCT(('Span data'!$C$9:$C$734=$B36)*1)</f>
        <v>1.0120790074608595E-2</v>
      </c>
      <c r="P36" s="270" cm="1">
        <f t="array" ref="P36">SUMPRODUCT(('Span data'!$C$9:$C$734=$B36)*('Span data'!AI$9:AI$734))/SUMPRODUCT(('Span data'!$C$9:$C$734=$B36)*1)</f>
        <v>1.0308400798437568E-2</v>
      </c>
      <c r="Q36" s="270" cm="1">
        <f t="array" ref="Q36">SUMPRODUCT(('Span data'!$C$9:$C$734=$B36)*('Span data'!AJ$9:AJ$734))/SUMPRODUCT(('Span data'!$C$9:$C$734=$B36)*1)</f>
        <v>1.0496011522266542E-2</v>
      </c>
      <c r="R36" s="270" cm="1">
        <f t="array" ref="R36">SUMPRODUCT(('Span data'!$C$9:$C$734=$B36)*('Span data'!AK$9:AK$734))/SUMPRODUCT(('Span data'!$C$9:$C$734=$B36)*1)</f>
        <v>1.0683622246095516E-2</v>
      </c>
      <c r="S36" s="270" cm="1">
        <f t="array" ref="S36">SUMPRODUCT(('Span data'!$C$9:$C$734=$B36)*('Span data'!AL$9:AL$734))/SUMPRODUCT(('Span data'!$C$9:$C$734=$B36)*1)</f>
        <v>1.0871232969924489E-2</v>
      </c>
      <c r="T36" s="270" cm="1">
        <f t="array" ref="T36">SUMPRODUCT(('Span data'!$C$9:$C$734=$B36)*('Span data'!AM$9:AM$734))/SUMPRODUCT(('Span data'!$C$9:$C$734=$B36)*1)</f>
        <v>1.1058843693753463E-2</v>
      </c>
      <c r="U36" s="270" cm="1">
        <f t="array" ref="U36">SUMPRODUCT(('Span data'!$C$9:$C$734=$B36)*('Span data'!AN$9:AN$734))/SUMPRODUCT(('Span data'!$C$9:$C$734=$B36)*1)</f>
        <v>1.1246454417582437E-2</v>
      </c>
      <c r="V36" s="270" cm="1">
        <f t="array" ref="V36">SUMPRODUCT(('Span data'!$C$9:$C$734=$B36)*('Span data'!AO$9:AO$734))/SUMPRODUCT(('Span data'!$C$9:$C$734=$B36)*1)</f>
        <v>1.1434065141411411E-2</v>
      </c>
      <c r="W36" s="270" cm="1">
        <f t="array" ref="W36">SUMPRODUCT(('Span data'!$C$9:$C$734=$B36)*('Span data'!AP$9:AP$734))/SUMPRODUCT(('Span data'!$C$9:$C$734=$B36)*1)</f>
        <v>1.1621675865240384E-2</v>
      </c>
      <c r="X36" s="270" cm="1">
        <f t="array" ref="X36">SUMPRODUCT(('Span data'!$C$9:$C$734=$B36)*('Span data'!AQ$9:AQ$734))/SUMPRODUCT(('Span data'!$C$9:$C$734=$B36)*1)</f>
        <v>1.1809286589069358E-2</v>
      </c>
      <c r="Y36" s="270" cm="1">
        <f t="array" ref="Y36">SUMPRODUCT(('Span data'!$C$9:$C$734=$B36)*('Span data'!AR$9:AR$734))/SUMPRODUCT(('Span data'!$C$9:$C$734=$B36)*1)</f>
        <v>1.1996897312898332E-2</v>
      </c>
      <c r="Z36" s="270" cm="1">
        <f t="array" ref="Z36">SUMPRODUCT(('Span data'!$C$9:$C$734=$B36)*('Span data'!AS$9:AS$734))/SUMPRODUCT(('Span data'!$C$9:$C$734=$B36)*1)</f>
        <v>1.2184508036727305E-2</v>
      </c>
      <c r="AA36" s="270" cm="1">
        <f t="array" ref="AA36">SUMPRODUCT(('Span data'!$C$9:$C$734=$B36)*('Span data'!AT$9:AT$734))/SUMPRODUCT(('Span data'!$C$9:$C$734=$B36)*1)</f>
        <v>1.2372118760556279E-2</v>
      </c>
      <c r="AB36" s="270" cm="1">
        <f t="array" ref="AB36">SUMPRODUCT(('Span data'!$C$9:$C$734=$B36)*('Span data'!AU$9:AU$734))/SUMPRODUCT(('Span data'!$C$9:$C$734=$B36)*1)</f>
        <v>1.2559729484385253E-2</v>
      </c>
      <c r="AC36" s="270" cm="1">
        <f t="array" ref="AC36">SUMPRODUCT(('Span data'!$C$9:$C$734=$B36)*('Span data'!AV$9:AV$734))/SUMPRODUCT(('Span data'!$C$9:$C$734=$B36)*1)</f>
        <v>1.2747340208214226E-2</v>
      </c>
      <c r="AD36" s="270" cm="1">
        <f t="array" ref="AD36">SUMPRODUCT(('Span data'!$C$9:$C$734=$B36)*('Span data'!AW$9:AW$734))/SUMPRODUCT(('Span data'!$C$9:$C$734=$B36)*1)</f>
        <v>1.29349509320432E-2</v>
      </c>
      <c r="AE36" s="270" cm="1">
        <f t="array" ref="AE36">SUMPRODUCT(('Span data'!$C$9:$C$734=$B36)*('Span data'!AX$9:AX$734))/SUMPRODUCT(('Span data'!$C$9:$C$734=$B36)*1)</f>
        <v>1.3122561655872174E-2</v>
      </c>
      <c r="AF36" s="270" cm="1">
        <f t="array" ref="AF36">SUMPRODUCT(('Span data'!$C$9:$C$734=$B36)*('Span data'!AY$9:AY$734))/SUMPRODUCT(('Span data'!$C$9:$C$734=$B36)*1)</f>
        <v>1.3310172379701148E-2</v>
      </c>
      <c r="AG36" s="232"/>
      <c r="AH36" s="271">
        <f>INDEX('Energy at risk'!E$8:E$733, MATCH($B36, 'Energy at risk'!$C$8:$C$733,0))*$J36*M36</f>
        <v>38784.214805244599</v>
      </c>
      <c r="AI36" s="271">
        <f>INDEX('Energy at risk'!F$8:F$733, MATCH($B36, 'Energy at risk'!$C$8:$C$733,0))*$J36*N36</f>
        <v>39685.564427400699</v>
      </c>
      <c r="AJ36" s="271">
        <f>INDEX('Energy at risk'!G$8:G$733, MATCH($B36, 'Energy at risk'!$C$8:$C$733,0))*$J36*O36</f>
        <v>40592.758511965658</v>
      </c>
      <c r="AK36" s="271">
        <f>INDEX('Energy at risk'!H$8:H$733, MATCH($B36, 'Energy at risk'!$C$8:$C$733,0))*$J36*P36</f>
        <v>41586.079064856174</v>
      </c>
      <c r="AL36" s="271">
        <f>INDEX('Energy at risk'!I$8:I$733, MATCH($B36, 'Energy at risk'!$C$8:$C$733,0))*$J36*Q36</f>
        <v>42383.808507562673</v>
      </c>
      <c r="AM36" s="271">
        <f>INDEX('Energy at risk'!J$8:J$733, MATCH($B36, 'Energy at risk'!$C$8:$C$733,0))*$J36*R36</f>
        <v>43307.805421553108</v>
      </c>
      <c r="AN36" s="271">
        <f>INDEX('Energy at risk'!K$8:K$733, MATCH($B36, 'Energy at risk'!$C$8:$C$733,0))*$J36*S36</f>
        <v>44237.64679795238</v>
      </c>
      <c r="AO36" s="271">
        <f>INDEX('Energy at risk'!L$8:L$733, MATCH($B36, 'Energy at risk'!$C$8:$C$733,0))*$J36*T36</f>
        <v>45259.459105086091</v>
      </c>
      <c r="AP36" s="271">
        <f>INDEX('Energy at risk'!M$8:M$733, MATCH($B36, 'Energy at risk'!$C$8:$C$733,0))*$J36*U36</f>
        <v>46246.244313869189</v>
      </c>
      <c r="AQ36" s="271">
        <f>INDEX('Energy at risk'!N$8:N$733, MATCH($B36, 'Energy at risk'!$C$8:$C$733,0))*$J36*V36</f>
        <v>47017.713351838371</v>
      </c>
      <c r="AR36" s="271">
        <f>INDEX('Energy at risk'!O$8:O$733, MATCH($B36, 'Energy at risk'!$C$8:$C$733,0))*$J36*W36</f>
        <v>47789.182389807553</v>
      </c>
      <c r="AS36" s="271">
        <f>INDEX('Energy at risk'!P$8:P$733, MATCH($B36, 'Energy at risk'!$C$8:$C$733,0))*$J36*X36</f>
        <v>48560.651427776727</v>
      </c>
      <c r="AT36" s="271">
        <f>INDEX('Energy at risk'!Q$8:Q$733, MATCH($B36, 'Energy at risk'!$C$8:$C$733,0))*$J36*Y36</f>
        <v>49332.120465745909</v>
      </c>
      <c r="AU36" s="271">
        <f>INDEX('Energy at risk'!R$8:R$733, MATCH($B36, 'Energy at risk'!$C$8:$C$733,0))*$J36*Z36</f>
        <v>50103.589503715091</v>
      </c>
      <c r="AV36" s="271">
        <f>INDEX('Energy at risk'!S$8:S$733, MATCH($B36, 'Energy at risk'!$C$8:$C$733,0))*$J36*AA36</f>
        <v>50875.058541684273</v>
      </c>
      <c r="AW36" s="271">
        <f>INDEX('Energy at risk'!T$8:T$733, MATCH($B36, 'Energy at risk'!$C$8:$C$733,0))*$J36*AB36</f>
        <v>51646.527579653448</v>
      </c>
      <c r="AX36" s="271">
        <f>INDEX('Energy at risk'!U$8:U$733, MATCH($B36, 'Energy at risk'!$C$8:$C$733,0))*$J36*AC36</f>
        <v>52417.99661762263</v>
      </c>
      <c r="AY36" s="271">
        <f>INDEX('Energy at risk'!V$8:V$733, MATCH($B36, 'Energy at risk'!$C$8:$C$733,0))*$J36*AD36</f>
        <v>53189.465655591812</v>
      </c>
      <c r="AZ36" s="271">
        <f>INDEX('Energy at risk'!W$8:W$733, MATCH($B36, 'Energy at risk'!$C$8:$C$733,0))*$J36*AE36</f>
        <v>53960.934693560994</v>
      </c>
      <c r="BA36" s="271">
        <f>INDEX('Energy at risk'!X$8:X$733, MATCH($B36, 'Energy at risk'!$C$8:$C$733,0))*$J36*AF36</f>
        <v>54732.403731530168</v>
      </c>
      <c r="BB36" s="232"/>
      <c r="BC36" s="271">
        <f>INDEX('Energy at risk'!E$8:E$733, MATCH($B36, 'Energy at risk'!$C$8:$C$733,0))*M36*$K36</f>
        <v>9839.2669966359408</v>
      </c>
      <c r="BD36" s="271">
        <f>INDEX('Energy at risk'!F$8:F$733, MATCH($B36, 'Energy at risk'!$C$8:$C$733,0))*N36*$K36</f>
        <v>10067.932695664391</v>
      </c>
      <c r="BE36" s="271">
        <f>INDEX('Energy at risk'!G$8:G$733, MATCH($B36, 'Energy at risk'!$C$8:$C$733,0))*O36*$K36</f>
        <v>10298.081091361611</v>
      </c>
      <c r="BF36" s="271">
        <f>INDEX('Energy at risk'!H$8:H$733, MATCH($B36, 'Energy at risk'!$C$8:$C$733,0))*P36*$K36</f>
        <v>10550.079131858596</v>
      </c>
      <c r="BG36" s="271">
        <f>INDEX('Energy at risk'!I$8:I$733, MATCH($B36, 'Energy at risk'!$C$8:$C$733,0))*Q36*$K36</f>
        <v>10752.457161613253</v>
      </c>
      <c r="BH36" s="271">
        <f>INDEX('Energy at risk'!J$8:J$733, MATCH($B36, 'Energy at risk'!$C$8:$C$733,0))*R36*$K36</f>
        <v>10986.868310233185</v>
      </c>
      <c r="BI36" s="271">
        <f>INDEX('Energy at risk'!K$8:K$733, MATCH($B36, 'Energy at risk'!$C$8:$C$733,0))*S36*$K36</f>
        <v>11222.762155521881</v>
      </c>
      <c r="BJ36" s="271">
        <f>INDEX('Energy at risk'!L$8:L$733, MATCH($B36, 'Energy at risk'!$C$8:$C$733,0))*T36*$K36</f>
        <v>11481.988342279117</v>
      </c>
      <c r="BK36" s="271">
        <f>INDEX('Energy at risk'!M$8:M$733, MATCH($B36, 'Energy at risk'!$C$8:$C$733,0))*U36*$K36</f>
        <v>11732.328414556025</v>
      </c>
      <c r="BL36" s="271">
        <f>INDEX('Energy at risk'!N$8:N$733, MATCH($B36, 'Energy at risk'!$C$8:$C$733,0))*V36*$K36</f>
        <v>11928.044374833509</v>
      </c>
      <c r="BM36" s="271">
        <f>INDEX('Energy at risk'!O$8:O$733, MATCH($B36, 'Energy at risk'!$C$8:$C$733,0))*W36*$K36</f>
        <v>12123.760335110992</v>
      </c>
      <c r="BN36" s="271">
        <f>INDEX('Energy at risk'!P$8:P$733, MATCH($B36, 'Energy at risk'!$C$8:$C$733,0))*X36*$K36</f>
        <v>12319.476295388475</v>
      </c>
      <c r="BO36" s="271">
        <f>INDEX('Energy at risk'!Q$8:Q$733, MATCH($B36, 'Energy at risk'!$C$8:$C$733,0))*Y36*$K36</f>
        <v>12515.192255665959</v>
      </c>
      <c r="BP36" s="271">
        <f>INDEX('Energy at risk'!R$8:R$733, MATCH($B36, 'Energy at risk'!$C$8:$C$733,0))*Z36*$K36</f>
        <v>12710.908215943442</v>
      </c>
      <c r="BQ36" s="271">
        <f>INDEX('Energy at risk'!S$8:S$733, MATCH($B36, 'Energy at risk'!$C$8:$C$733,0))*AA36*$K36</f>
        <v>12906.624176220927</v>
      </c>
      <c r="BR36" s="271">
        <f>INDEX('Energy at risk'!T$8:T$733, MATCH($B36, 'Energy at risk'!$C$8:$C$733,0))*AB36*$K36</f>
        <v>13102.340136498409</v>
      </c>
      <c r="BS36" s="271">
        <f>INDEX('Energy at risk'!U$8:U$733, MATCH($B36, 'Energy at risk'!$C$8:$C$733,0))*AC36*$K36</f>
        <v>13298.056096775892</v>
      </c>
      <c r="BT36" s="271">
        <f>INDEX('Energy at risk'!V$8:V$733, MATCH($B36, 'Energy at risk'!$C$8:$C$733,0))*AD36*$K36</f>
        <v>13493.772057053377</v>
      </c>
      <c r="BU36" s="271">
        <f>INDEX('Energy at risk'!W$8:W$733, MATCH($B36, 'Energy at risk'!$C$8:$C$733,0))*AE36*$K36</f>
        <v>13689.488017330859</v>
      </c>
      <c r="BV36" s="271">
        <f>INDEX('Energy at risk'!X$8:X$733, MATCH($B36, 'Energy at risk'!$C$8:$C$733,0))*AF36*$K36</f>
        <v>13885.203977608344</v>
      </c>
      <c r="BW36" s="232"/>
      <c r="BX36" s="272" cm="1">
        <f t="array" ref="BX36">SUMPRODUCT(('Span data'!BA$9:BA$734)*('Span data'!$C$9:$C$734=$B36))</f>
        <v>3.9467513089665776E-4</v>
      </c>
      <c r="BY36" s="272" cm="1">
        <f t="array" ref="BY36">SUMPRODUCT(('Span data'!BB$9:BB$734)*('Span data'!$C$9:$C$734=$B36))</f>
        <v>4.0227297252285599E-4</v>
      </c>
      <c r="BZ36" s="272" cm="1">
        <f t="array" ref="BZ36">SUMPRODUCT(('Span data'!BC$9:BC$734)*('Span data'!$C$9:$C$734=$B36))</f>
        <v>4.0987081414905417E-4</v>
      </c>
      <c r="CA36" s="272" cm="1">
        <f t="array" ref="CA36">SUMPRODUCT(('Span data'!BD$9:BD$734)*('Span data'!$C$9:$C$734=$B36))</f>
        <v>4.1746865577525235E-4</v>
      </c>
      <c r="CB36" s="272" cm="1">
        <f t="array" ref="CB36">SUMPRODUCT(('Span data'!BE$9:BE$734)*('Span data'!$C$9:$C$734=$B36))</f>
        <v>4.2506649740145047E-4</v>
      </c>
      <c r="CC36" s="272" cm="1">
        <f t="array" ref="CC36">SUMPRODUCT(('Span data'!BF$9:BF$734)*('Span data'!$C$9:$C$734=$B36))</f>
        <v>4.326643390276487E-4</v>
      </c>
      <c r="CD36" s="272" cm="1">
        <f t="array" ref="CD36">SUMPRODUCT(('Span data'!BG$9:BG$734)*('Span data'!$C$9:$C$734=$B36))</f>
        <v>4.4026218065384694E-4</v>
      </c>
      <c r="CE36" s="272" cm="1">
        <f t="array" ref="CE36">SUMPRODUCT(('Span data'!BH$9:BH$734)*('Span data'!$C$9:$C$734=$B36))</f>
        <v>4.4786002228004517E-4</v>
      </c>
      <c r="CF36" s="272" cm="1">
        <f t="array" ref="CF36">SUMPRODUCT(('Span data'!BI$9:BI$734)*('Span data'!$C$9:$C$734=$B36))</f>
        <v>4.554578639062434E-4</v>
      </c>
      <c r="CG36" s="272" cm="1">
        <f t="array" ref="CG36">SUMPRODUCT(('Span data'!BJ$9:BJ$734)*('Span data'!$C$9:$C$734=$B36))</f>
        <v>4.6305570553244164E-4</v>
      </c>
      <c r="CH36" s="272" cm="1">
        <f t="array" ref="CH36">SUMPRODUCT(('Span data'!BK$9:BK$734)*('Span data'!$C$9:$C$734=$B36))</f>
        <v>4.7065354715863976E-4</v>
      </c>
      <c r="CI36" s="272" cm="1">
        <f t="array" ref="CI36">SUMPRODUCT(('Span data'!BL$9:BL$734)*('Span data'!$C$9:$C$734=$B36))</f>
        <v>4.7825138878483799E-4</v>
      </c>
      <c r="CJ36" s="272" cm="1">
        <f t="array" ref="CJ36">SUMPRODUCT(('Span data'!BM$9:BM$734)*('Span data'!$C$9:$C$734=$B36))</f>
        <v>4.8584923041103612E-4</v>
      </c>
      <c r="CK36" s="272" cm="1">
        <f t="array" ref="CK36">SUMPRODUCT(('Span data'!BN$9:BN$734)*('Span data'!$C$9:$C$734=$B36))</f>
        <v>4.9344707203723441E-4</v>
      </c>
      <c r="CL36" s="272" cm="1">
        <f t="array" ref="CL36">SUMPRODUCT(('Span data'!BO$9:BO$734)*('Span data'!$C$9:$C$734=$B36))</f>
        <v>5.0104491366343253E-4</v>
      </c>
      <c r="CM36" s="272" cm="1">
        <f t="array" ref="CM36">SUMPRODUCT(('Span data'!BP$9:BP$734)*('Span data'!$C$9:$C$734=$B36))</f>
        <v>5.0864275528963076E-4</v>
      </c>
      <c r="CN36" s="272" cm="1">
        <f t="array" ref="CN36">SUMPRODUCT(('Span data'!BQ$9:BQ$734)*('Span data'!$C$9:$C$734=$B36))</f>
        <v>5.16240596915829E-4</v>
      </c>
      <c r="CO36" s="272" cm="1">
        <f t="array" ref="CO36">SUMPRODUCT(('Span data'!BR$9:BR$734)*('Span data'!$C$9:$C$734=$B36))</f>
        <v>5.2383843854202723E-4</v>
      </c>
      <c r="CP36" s="272" cm="1">
        <f t="array" ref="CP36">SUMPRODUCT(('Span data'!BS$9:BS$734)*('Span data'!$C$9:$C$734=$B36))</f>
        <v>5.3143628016822546E-4</v>
      </c>
      <c r="CQ36" s="272" cm="1">
        <f t="array" ref="CQ36">SUMPRODUCT(('Span data'!BT$9:BT$734)*('Span data'!$C$9:$C$734=$B36))</f>
        <v>5.3903412179442359E-4</v>
      </c>
      <c r="CR36" s="232"/>
      <c r="CS36" s="273">
        <f t="shared" si="8"/>
        <v>48623.482196555669</v>
      </c>
      <c r="CT36" s="273">
        <f t="shared" si="21"/>
        <v>49753.497525338062</v>
      </c>
      <c r="CU36" s="273">
        <f t="shared" si="22"/>
        <v>50890.840013198089</v>
      </c>
      <c r="CV36" s="273">
        <f t="shared" si="23"/>
        <v>52136.158614183427</v>
      </c>
      <c r="CW36" s="273">
        <f t="shared" si="24"/>
        <v>53136.266094242426</v>
      </c>
      <c r="CX36" s="273">
        <f t="shared" si="25"/>
        <v>54294.674164450633</v>
      </c>
      <c r="CY36" s="273">
        <f t="shared" si="26"/>
        <v>55460.409393736438</v>
      </c>
      <c r="CZ36" s="273">
        <f t="shared" si="27"/>
        <v>56741.447895225232</v>
      </c>
      <c r="DA36" s="273">
        <f t="shared" si="28"/>
        <v>57978.573183883076</v>
      </c>
      <c r="DB36" s="273">
        <f t="shared" si="10"/>
        <v>58945.758189727589</v>
      </c>
      <c r="DC36" s="273">
        <f t="shared" si="11"/>
        <v>59912.943195572094</v>
      </c>
      <c r="DD36" s="273">
        <f t="shared" si="12"/>
        <v>60880.128201416592</v>
      </c>
      <c r="DE36" s="273">
        <f t="shared" si="13"/>
        <v>61847.313207261104</v>
      </c>
      <c r="DF36" s="273">
        <f t="shared" si="14"/>
        <v>62814.498213105602</v>
      </c>
      <c r="DG36" s="273">
        <f t="shared" si="15"/>
        <v>63781.683218950115</v>
      </c>
      <c r="DH36" s="273">
        <f t="shared" si="16"/>
        <v>64748.868224794613</v>
      </c>
      <c r="DI36" s="273">
        <f t="shared" si="17"/>
        <v>65716.053230639125</v>
      </c>
      <c r="DJ36" s="273">
        <f t="shared" si="18"/>
        <v>66683.238236483623</v>
      </c>
      <c r="DK36" s="273">
        <f t="shared" si="19"/>
        <v>67650.423242328136</v>
      </c>
      <c r="DL36" s="273">
        <f t="shared" si="20"/>
        <v>68617.608248172633</v>
      </c>
      <c r="DM36" s="233"/>
      <c r="DN36" s="274" cm="1">
        <f t="array" ref="DN36">SUMPRODUCT(($CS36:$DL36)*(Misc_calcs!$G$29:$Z$29))</f>
        <v>836217.33807331428</v>
      </c>
      <c r="DO36" s="232"/>
      <c r="DP36" s="274" cm="1">
        <f t="array" ref="DP36">SUMPRODUCT((G36:H36)*(Assumptions!$G$38:$H$38))</f>
        <v>46500.500639777201</v>
      </c>
      <c r="DQ36" s="274" cm="1">
        <f t="array" ref="DQ36">SUMPRODUCT((PMT(real_disc,Assumptions!$G$40,DP36)*(Misc_calcs!$G$29:$Z$29)))</f>
        <v>-26953.579407080662</v>
      </c>
      <c r="DR36" s="232"/>
      <c r="DS36" s="274">
        <f t="shared" si="6"/>
        <v>809263.75866623363</v>
      </c>
      <c r="DT36" s="274" t="b">
        <f t="shared" si="9"/>
        <v>1</v>
      </c>
      <c r="DU36" s="232"/>
      <c r="DV36" s="232"/>
      <c r="DW36" s="232"/>
      <c r="DX36" s="232"/>
      <c r="DY36" s="232"/>
      <c r="DZ36" s="232"/>
      <c r="EA36" s="232"/>
      <c r="EB36" s="232"/>
      <c r="EC36" s="232"/>
      <c r="ED36" s="232"/>
      <c r="EE36" s="232"/>
      <c r="EF36" s="232"/>
      <c r="EG36" s="232"/>
      <c r="EH36" s="232"/>
      <c r="EI36" s="232"/>
      <c r="EJ36" s="232"/>
      <c r="EK36" s="232"/>
      <c r="EL36" s="232"/>
      <c r="EM36" s="232"/>
      <c r="EN36" s="232"/>
    </row>
    <row r="37" spans="1:144" x14ac:dyDescent="0.2">
      <c r="A37" s="232"/>
      <c r="B37" s="266" t="str">
        <v>CRO021</v>
      </c>
      <c r="C37" s="266" t="str">
        <f>INDEX('Span data'!$D$9:$D$734, MATCH($B37, 'Span data'!$C$9:$C$734,0))</f>
        <v>CRO</v>
      </c>
      <c r="D37" s="266" cm="1">
        <f t="array" ref="D37">IF(ISBLANK(B37),0, SUMPRODUCT(('Energy at risk'!$C$8:$C$733=$B37)*1))</f>
        <v>3</v>
      </c>
      <c r="E37" s="267" t="b">
        <f t="shared" si="4"/>
        <v>0</v>
      </c>
      <c r="F37" s="266">
        <f t="shared" si="7"/>
        <v>3</v>
      </c>
      <c r="G37" s="268">
        <v>2</v>
      </c>
      <c r="H37" s="268">
        <v>2</v>
      </c>
      <c r="I37" s="232"/>
      <c r="J37" s="269">
        <f>INDEX(VCR_data!$D$8:$D$86, MATCH($C37, VCR_data!$B$8:$B$86,0))</f>
        <v>53295.272730610232</v>
      </c>
      <c r="K37" s="269">
        <f>INDEX(VCR_data!$F$8:$F$86, MATCH($C37, VCR_data!$B$8:$B$86,0))</f>
        <v>11724.379059996101</v>
      </c>
      <c r="L37" s="232"/>
      <c r="M37" s="270" cm="1">
        <f t="array" ref="M37">SUMPRODUCT(('Span data'!$C$9:$C$734=$B37)*('Span data'!AF$9:AF$734))/SUMPRODUCT(('Span data'!$C$9:$C$734=$B37)*1)</f>
        <v>9.6332247529039815E-3</v>
      </c>
      <c r="N37" s="270" cm="1">
        <f t="array" ref="N37">SUMPRODUCT(('Span data'!$C$9:$C$734=$B37)*('Span data'!AG$9:AG$734))/SUMPRODUCT(('Span data'!$C$9:$C$734=$B37)*1)</f>
        <v>9.7833875187173999E-3</v>
      </c>
      <c r="O37" s="270" cm="1">
        <f t="array" ref="O37">SUMPRODUCT(('Span data'!$C$9:$C$734=$B37)*('Span data'!AH$9:AH$734))/SUMPRODUCT(('Span data'!$C$9:$C$734=$B37)*1)</f>
        <v>9.9335502845308184E-3</v>
      </c>
      <c r="P37" s="270" cm="1">
        <f t="array" ref="P37">SUMPRODUCT(('Span data'!$C$9:$C$734=$B37)*('Span data'!AI$9:AI$734))/SUMPRODUCT(('Span data'!$C$9:$C$734=$B37)*1)</f>
        <v>1.0083713050344237E-2</v>
      </c>
      <c r="Q37" s="270" cm="1">
        <f t="array" ref="Q37">SUMPRODUCT(('Span data'!$C$9:$C$734=$B37)*('Span data'!AJ$9:AJ$734))/SUMPRODUCT(('Span data'!$C$9:$C$734=$B37)*1)</f>
        <v>1.0233875816157655E-2</v>
      </c>
      <c r="R37" s="270" cm="1">
        <f t="array" ref="R37">SUMPRODUCT(('Span data'!$C$9:$C$734=$B37)*('Span data'!AK$9:AK$734))/SUMPRODUCT(('Span data'!$C$9:$C$734=$B37)*1)</f>
        <v>1.0384038581971074E-2</v>
      </c>
      <c r="S37" s="270" cm="1">
        <f t="array" ref="S37">SUMPRODUCT(('Span data'!$C$9:$C$734=$B37)*('Span data'!AL$9:AL$734))/SUMPRODUCT(('Span data'!$C$9:$C$734=$B37)*1)</f>
        <v>1.0534201347784494E-2</v>
      </c>
      <c r="T37" s="270" cm="1">
        <f t="array" ref="T37">SUMPRODUCT(('Span data'!$C$9:$C$734=$B37)*('Span data'!AM$9:AM$734))/SUMPRODUCT(('Span data'!$C$9:$C$734=$B37)*1)</f>
        <v>1.0684364113597911E-2</v>
      </c>
      <c r="U37" s="270" cm="1">
        <f t="array" ref="U37">SUMPRODUCT(('Span data'!$C$9:$C$734=$B37)*('Span data'!AN$9:AN$734))/SUMPRODUCT(('Span data'!$C$9:$C$734=$B37)*1)</f>
        <v>1.0834526879411327E-2</v>
      </c>
      <c r="V37" s="270" cm="1">
        <f t="array" ref="V37">SUMPRODUCT(('Span data'!$C$9:$C$734=$B37)*('Span data'!AO$9:AO$734))/SUMPRODUCT(('Span data'!$C$9:$C$734=$B37)*1)</f>
        <v>1.0984689645224748E-2</v>
      </c>
      <c r="W37" s="270" cm="1">
        <f t="array" ref="W37">SUMPRODUCT(('Span data'!$C$9:$C$734=$B37)*('Span data'!AP$9:AP$734))/SUMPRODUCT(('Span data'!$C$9:$C$734=$B37)*1)</f>
        <v>1.1134852411038168E-2</v>
      </c>
      <c r="X37" s="270" cm="1">
        <f t="array" ref="X37">SUMPRODUCT(('Span data'!$C$9:$C$734=$B37)*('Span data'!AQ$9:AQ$734))/SUMPRODUCT(('Span data'!$C$9:$C$734=$B37)*1)</f>
        <v>1.1285015176851584E-2</v>
      </c>
      <c r="Y37" s="270" cm="1">
        <f t="array" ref="Y37">SUMPRODUCT(('Span data'!$C$9:$C$734=$B37)*('Span data'!AR$9:AR$734))/SUMPRODUCT(('Span data'!$C$9:$C$734=$B37)*1)</f>
        <v>1.1435177942665001E-2</v>
      </c>
      <c r="Z37" s="270" cm="1">
        <f t="array" ref="Z37">SUMPRODUCT(('Span data'!$C$9:$C$734=$B37)*('Span data'!AS$9:AS$734))/SUMPRODUCT(('Span data'!$C$9:$C$734=$B37)*1)</f>
        <v>1.1585340708478421E-2</v>
      </c>
      <c r="AA37" s="270" cm="1">
        <f t="array" ref="AA37">SUMPRODUCT(('Span data'!$C$9:$C$734=$B37)*('Span data'!AT$9:AT$734))/SUMPRODUCT(('Span data'!$C$9:$C$734=$B37)*1)</f>
        <v>1.1735503474291841E-2</v>
      </c>
      <c r="AB37" s="270" cm="1">
        <f t="array" ref="AB37">SUMPRODUCT(('Span data'!$C$9:$C$734=$B37)*('Span data'!AU$9:AU$734))/SUMPRODUCT(('Span data'!$C$9:$C$734=$B37)*1)</f>
        <v>1.1885666240105258E-2</v>
      </c>
      <c r="AC37" s="270" cm="1">
        <f t="array" ref="AC37">SUMPRODUCT(('Span data'!$C$9:$C$734=$B37)*('Span data'!AV$9:AV$734))/SUMPRODUCT(('Span data'!$C$9:$C$734=$B37)*1)</f>
        <v>1.2035829005918675E-2</v>
      </c>
      <c r="AD37" s="270" cm="1">
        <f t="array" ref="AD37">SUMPRODUCT(('Span data'!$C$9:$C$734=$B37)*('Span data'!AW$9:AW$734))/SUMPRODUCT(('Span data'!$C$9:$C$734=$B37)*1)</f>
        <v>1.2185991771732095E-2</v>
      </c>
      <c r="AE37" s="270" cm="1">
        <f t="array" ref="AE37">SUMPRODUCT(('Span data'!$C$9:$C$734=$B37)*('Span data'!AX$9:AX$734))/SUMPRODUCT(('Span data'!$C$9:$C$734=$B37)*1)</f>
        <v>1.2336154537545515E-2</v>
      </c>
      <c r="AF37" s="270" cm="1">
        <f t="array" ref="AF37">SUMPRODUCT(('Span data'!$C$9:$C$734=$B37)*('Span data'!AY$9:AY$734))/SUMPRODUCT(('Span data'!$C$9:$C$734=$B37)*1)</f>
        <v>1.2486317303358932E-2</v>
      </c>
      <c r="AG37" s="232"/>
      <c r="AH37" s="271">
        <f>INDEX('Energy at risk'!E$8:E$733, MATCH($B37, 'Energy at risk'!$C$8:$C$733,0))*$J37*M37</f>
        <v>30024.639547743998</v>
      </c>
      <c r="AI37" s="271">
        <f>INDEX('Energy at risk'!F$8:F$733, MATCH($B37, 'Energy at risk'!$C$8:$C$733,0))*$J37*N37</f>
        <v>30334.123097870481</v>
      </c>
      <c r="AJ37" s="271">
        <f>INDEX('Energy at risk'!G$8:G$733, MATCH($B37, 'Energy at risk'!$C$8:$C$733,0))*$J37*O37</f>
        <v>30692.39788282368</v>
      </c>
      <c r="AK37" s="271">
        <f>INDEX('Energy at risk'!H$8:H$733, MATCH($B37, 'Energy at risk'!$C$8:$C$733,0))*$J37*P37</f>
        <v>31047.4281321569</v>
      </c>
      <c r="AL37" s="271">
        <f>INDEX('Energy at risk'!I$8:I$733, MATCH($B37, 'Energy at risk'!$C$8:$C$733,0))*$J37*Q37</f>
        <v>31288.653233736815</v>
      </c>
      <c r="AM37" s="271">
        <f>INDEX('Energy at risk'!J$8:J$733, MATCH($B37, 'Energy at risk'!$C$8:$C$733,0))*$J37*R37</f>
        <v>31523.389264076759</v>
      </c>
      <c r="AN37" s="271">
        <f>INDEX('Energy at risk'!K$8:K$733, MATCH($B37, 'Energy at risk'!$C$8:$C$733,0))*$J37*S37</f>
        <v>31979.246518683405</v>
      </c>
      <c r="AO37" s="271">
        <f>INDEX('Energy at risk'!L$8:L$733, MATCH($B37, 'Energy at risk'!$C$8:$C$733,0))*$J37*T37</f>
        <v>32492.817481071699</v>
      </c>
      <c r="AP37" s="271">
        <f>INDEX('Energy at risk'!M$8:M$733, MATCH($B37, 'Energy at risk'!$C$8:$C$733,0))*$J37*U37</f>
        <v>32656.861661150091</v>
      </c>
      <c r="AQ37" s="271">
        <f>INDEX('Energy at risk'!N$8:N$733, MATCH($B37, 'Energy at risk'!$C$8:$C$733,0))*$J37*V37</f>
        <v>33109.474380136766</v>
      </c>
      <c r="AR37" s="271">
        <f>INDEX('Energy at risk'!O$8:O$733, MATCH($B37, 'Energy at risk'!$C$8:$C$733,0))*$J37*W37</f>
        <v>33562.087099123433</v>
      </c>
      <c r="AS37" s="271">
        <f>INDEX('Energy at risk'!P$8:P$733, MATCH($B37, 'Energy at risk'!$C$8:$C$733,0))*$J37*X37</f>
        <v>34014.699818110093</v>
      </c>
      <c r="AT37" s="271">
        <f>INDEX('Energy at risk'!Q$8:Q$733, MATCH($B37, 'Energy at risk'!$C$8:$C$733,0))*$J37*Y37</f>
        <v>34467.312537096761</v>
      </c>
      <c r="AU37" s="271">
        <f>INDEX('Energy at risk'!R$8:R$733, MATCH($B37, 'Energy at risk'!$C$8:$C$733,0))*$J37*Z37</f>
        <v>34919.925256083428</v>
      </c>
      <c r="AV37" s="271">
        <f>INDEX('Energy at risk'!S$8:S$733, MATCH($B37, 'Energy at risk'!$C$8:$C$733,0))*$J37*AA37</f>
        <v>35372.537975070103</v>
      </c>
      <c r="AW37" s="271">
        <f>INDEX('Energy at risk'!T$8:T$733, MATCH($B37, 'Energy at risk'!$C$8:$C$733,0))*$J37*AB37</f>
        <v>35825.150694056763</v>
      </c>
      <c r="AX37" s="271">
        <f>INDEX('Energy at risk'!U$8:U$733, MATCH($B37, 'Energy at risk'!$C$8:$C$733,0))*$J37*AC37</f>
        <v>36277.763413043423</v>
      </c>
      <c r="AY37" s="271">
        <f>INDEX('Energy at risk'!V$8:V$733, MATCH($B37, 'Energy at risk'!$C$8:$C$733,0))*$J37*AD37</f>
        <v>36730.376132030098</v>
      </c>
      <c r="AZ37" s="271">
        <f>INDEX('Energy at risk'!W$8:W$733, MATCH($B37, 'Energy at risk'!$C$8:$C$733,0))*$J37*AE37</f>
        <v>37182.988851016766</v>
      </c>
      <c r="BA37" s="271">
        <f>INDEX('Energy at risk'!X$8:X$733, MATCH($B37, 'Energy at risk'!$C$8:$C$733,0))*$J37*AF37</f>
        <v>37635.601570003426</v>
      </c>
      <c r="BB37" s="232"/>
      <c r="BC37" s="271">
        <f>INDEX('Energy at risk'!E$8:E$733, MATCH($B37, 'Energy at risk'!$C$8:$C$733,0))*M37*$K37</f>
        <v>6605.0934193890917</v>
      </c>
      <c r="BD37" s="271">
        <f>INDEX('Energy at risk'!F$8:F$733, MATCH($B37, 'Energy at risk'!$C$8:$C$733,0))*N37*$K37</f>
        <v>6673.176426916928</v>
      </c>
      <c r="BE37" s="271">
        <f>INDEX('Energy at risk'!G$8:G$733, MATCH($B37, 'Energy at risk'!$C$8:$C$733,0))*O37*$K37</f>
        <v>6751.9929742617969</v>
      </c>
      <c r="BF37" s="271">
        <f>INDEX('Energy at risk'!H$8:H$733, MATCH($B37, 'Energy at risk'!$C$8:$C$733,0))*P37*$K37</f>
        <v>6830.0957591370652</v>
      </c>
      <c r="BG37" s="271">
        <f>INDEX('Energy at risk'!I$8:I$733, MATCH($B37, 'Energy at risk'!$C$8:$C$733,0))*Q37*$K37</f>
        <v>6883.1626520302616</v>
      </c>
      <c r="BH37" s="271">
        <f>INDEX('Energy at risk'!J$8:J$733, MATCH($B37, 'Energy at risk'!$C$8:$C$733,0))*R37*$K37</f>
        <v>6934.8020199842522</v>
      </c>
      <c r="BI37" s="271">
        <f>INDEX('Energy at risk'!K$8:K$733, MATCH($B37, 'Energy at risk'!$C$8:$C$733,0))*S37*$K37</f>
        <v>7035.0856469631935</v>
      </c>
      <c r="BJ37" s="271">
        <f>INDEX('Energy at risk'!L$8:L$733, MATCH($B37, 'Energy at risk'!$C$8:$C$733,0))*T37*$K37</f>
        <v>7148.0656605505719</v>
      </c>
      <c r="BK37" s="271">
        <f>INDEX('Energy at risk'!M$8:M$733, MATCH($B37, 'Energy at risk'!$C$8:$C$733,0))*U37*$K37</f>
        <v>7184.1535920177221</v>
      </c>
      <c r="BL37" s="271">
        <f>INDEX('Energy at risk'!N$8:N$733, MATCH($B37, 'Energy at risk'!$C$8:$C$733,0))*V37*$K37</f>
        <v>7283.7234565270628</v>
      </c>
      <c r="BM37" s="271">
        <f>INDEX('Energy at risk'!O$8:O$733, MATCH($B37, 'Energy at risk'!$C$8:$C$733,0))*W37*$K37</f>
        <v>7383.2933210364026</v>
      </c>
      <c r="BN37" s="271">
        <f>INDEX('Energy at risk'!P$8:P$733, MATCH($B37, 'Energy at risk'!$C$8:$C$733,0))*X37*$K37</f>
        <v>7482.8631855457415</v>
      </c>
      <c r="BO37" s="271">
        <f>INDEX('Energy at risk'!Q$8:Q$733, MATCH($B37, 'Energy at risk'!$C$8:$C$733,0))*Y37*$K37</f>
        <v>7582.4330500550814</v>
      </c>
      <c r="BP37" s="271">
        <f>INDEX('Energy at risk'!R$8:R$733, MATCH($B37, 'Energy at risk'!$C$8:$C$733,0))*Z37*$K37</f>
        <v>7682.0029145644212</v>
      </c>
      <c r="BQ37" s="271">
        <f>INDEX('Energy at risk'!S$8:S$733, MATCH($B37, 'Energy at risk'!$C$8:$C$733,0))*AA37*$K37</f>
        <v>7781.5727790737628</v>
      </c>
      <c r="BR37" s="271">
        <f>INDEX('Energy at risk'!T$8:T$733, MATCH($B37, 'Energy at risk'!$C$8:$C$733,0))*AB37*$K37</f>
        <v>7881.1426435831008</v>
      </c>
      <c r="BS37" s="271">
        <f>INDEX('Energy at risk'!U$8:U$733, MATCH($B37, 'Energy at risk'!$C$8:$C$733,0))*AC37*$K37</f>
        <v>7980.7125080924397</v>
      </c>
      <c r="BT37" s="271">
        <f>INDEX('Energy at risk'!V$8:V$733, MATCH($B37, 'Energy at risk'!$C$8:$C$733,0))*AD37*$K37</f>
        <v>8080.2823726017805</v>
      </c>
      <c r="BU37" s="271">
        <f>INDEX('Energy at risk'!W$8:W$733, MATCH($B37, 'Energy at risk'!$C$8:$C$733,0))*AE37*$K37</f>
        <v>8179.8522371111221</v>
      </c>
      <c r="BV37" s="271">
        <f>INDEX('Energy at risk'!X$8:X$733, MATCH($B37, 'Energy at risk'!$C$8:$C$733,0))*AF37*$K37</f>
        <v>8279.4221016204592</v>
      </c>
      <c r="BW37" s="232"/>
      <c r="BX37" s="272" cm="1">
        <f t="array" ref="BX37">SUMPRODUCT(('Span data'!BA$9:BA$734)*('Span data'!$C$9:$C$734=$B37))</f>
        <v>1.1703763174357529E-3</v>
      </c>
      <c r="BY37" s="272" cm="1">
        <f t="array" ref="BY37">SUMPRODUCT(('Span data'!BB$9:BB$734)*('Span data'!$C$9:$C$734=$B37))</f>
        <v>1.1886201505629408E-3</v>
      </c>
      <c r="BZ37" s="272" cm="1">
        <f t="array" ref="BZ37">SUMPRODUCT(('Span data'!BC$9:BC$734)*('Span data'!$C$9:$C$734=$B37))</f>
        <v>1.206863983690129E-3</v>
      </c>
      <c r="CA37" s="272" cm="1">
        <f t="array" ref="CA37">SUMPRODUCT(('Span data'!BD$9:BD$734)*('Span data'!$C$9:$C$734=$B37))</f>
        <v>1.2251078168173169E-3</v>
      </c>
      <c r="CB37" s="272" cm="1">
        <f t="array" ref="CB37">SUMPRODUCT(('Span data'!BE$9:BE$734)*('Span data'!$C$9:$C$734=$B37))</f>
        <v>1.2433516499445046E-3</v>
      </c>
      <c r="CC37" s="272" cm="1">
        <f t="array" ref="CC37">SUMPRODUCT(('Span data'!BF$9:BF$734)*('Span data'!$C$9:$C$734=$B37))</f>
        <v>1.2615954830716928E-3</v>
      </c>
      <c r="CD37" s="272" cm="1">
        <f t="array" ref="CD37">SUMPRODUCT(('Span data'!BG$9:BG$734)*('Span data'!$C$9:$C$734=$B37))</f>
        <v>1.2798393161988803E-3</v>
      </c>
      <c r="CE37" s="272" cm="1">
        <f t="array" ref="CE37">SUMPRODUCT(('Span data'!BH$9:BH$734)*('Span data'!$C$9:$C$734=$B37))</f>
        <v>1.2980831493260682E-3</v>
      </c>
      <c r="CF37" s="272" cm="1">
        <f t="array" ref="CF37">SUMPRODUCT(('Span data'!BI$9:BI$734)*('Span data'!$C$9:$C$734=$B37))</f>
        <v>1.3163269824532564E-3</v>
      </c>
      <c r="CG37" s="272" cm="1">
        <f t="array" ref="CG37">SUMPRODUCT(('Span data'!BJ$9:BJ$734)*('Span data'!$C$9:$C$734=$B37))</f>
        <v>1.3345708155804439E-3</v>
      </c>
      <c r="CH37" s="272" cm="1">
        <f t="array" ref="CH37">SUMPRODUCT(('Span data'!BK$9:BK$734)*('Span data'!$C$9:$C$734=$B37))</f>
        <v>1.3528146487076318E-3</v>
      </c>
      <c r="CI37" s="272" cm="1">
        <f t="array" ref="CI37">SUMPRODUCT(('Span data'!BL$9:BL$734)*('Span data'!$C$9:$C$734=$B37))</f>
        <v>1.37105848183482E-3</v>
      </c>
      <c r="CJ37" s="272" cm="1">
        <f t="array" ref="CJ37">SUMPRODUCT(('Span data'!BM$9:BM$734)*('Span data'!$C$9:$C$734=$B37))</f>
        <v>1.3893023149620079E-3</v>
      </c>
      <c r="CK37" s="272" cm="1">
        <f t="array" ref="CK37">SUMPRODUCT(('Span data'!BN$9:BN$734)*('Span data'!$C$9:$C$734=$B37))</f>
        <v>1.4075461480891956E-3</v>
      </c>
      <c r="CL37" s="272" cm="1">
        <f t="array" ref="CL37">SUMPRODUCT(('Span data'!BO$9:BO$734)*('Span data'!$C$9:$C$734=$B37))</f>
        <v>1.4257899812163838E-3</v>
      </c>
      <c r="CM37" s="272" cm="1">
        <f t="array" ref="CM37">SUMPRODUCT(('Span data'!BP$9:BP$734)*('Span data'!$C$9:$C$734=$B37))</f>
        <v>1.4440338143435715E-3</v>
      </c>
      <c r="CN37" s="272" cm="1">
        <f t="array" ref="CN37">SUMPRODUCT(('Span data'!BQ$9:BQ$734)*('Span data'!$C$9:$C$734=$B37))</f>
        <v>1.4622776474707594E-3</v>
      </c>
      <c r="CO37" s="272" cm="1">
        <f t="array" ref="CO37">SUMPRODUCT(('Span data'!BR$9:BR$734)*('Span data'!$C$9:$C$734=$B37))</f>
        <v>1.4805214805979471E-3</v>
      </c>
      <c r="CP37" s="272" cm="1">
        <f t="array" ref="CP37">SUMPRODUCT(('Span data'!BS$9:BS$734)*('Span data'!$C$9:$C$734=$B37))</f>
        <v>1.4987653137251353E-3</v>
      </c>
      <c r="CQ37" s="272" cm="1">
        <f t="array" ref="CQ37">SUMPRODUCT(('Span data'!BT$9:BT$734)*('Span data'!$C$9:$C$734=$B37))</f>
        <v>1.517009146852323E-3</v>
      </c>
      <c r="CR37" s="232"/>
      <c r="CS37" s="273">
        <f t="shared" si="8"/>
        <v>36629.734137509404</v>
      </c>
      <c r="CT37" s="273">
        <f t="shared" si="21"/>
        <v>37007.30071340756</v>
      </c>
      <c r="CU37" s="273">
        <f t="shared" si="22"/>
        <v>37444.392063949461</v>
      </c>
      <c r="CV37" s="273">
        <f t="shared" si="23"/>
        <v>37877.525116401783</v>
      </c>
      <c r="CW37" s="273">
        <f t="shared" si="24"/>
        <v>38171.817129118732</v>
      </c>
      <c r="CX37" s="273">
        <f t="shared" si="25"/>
        <v>38458.192545656493</v>
      </c>
      <c r="CY37" s="273">
        <f t="shared" si="26"/>
        <v>39014.333445485914</v>
      </c>
      <c r="CZ37" s="273">
        <f t="shared" si="27"/>
        <v>39640.88443970542</v>
      </c>
      <c r="DA37" s="273">
        <f t="shared" si="28"/>
        <v>39841.016569494794</v>
      </c>
      <c r="DB37" s="273">
        <f t="shared" si="10"/>
        <v>40393.199171234643</v>
      </c>
      <c r="DC37" s="273">
        <f t="shared" si="11"/>
        <v>40945.381772974491</v>
      </c>
      <c r="DD37" s="273">
        <f t="shared" si="12"/>
        <v>41497.564374714319</v>
      </c>
      <c r="DE37" s="273">
        <f t="shared" si="13"/>
        <v>42049.746976454153</v>
      </c>
      <c r="DF37" s="273">
        <f t="shared" si="14"/>
        <v>42601.929578194002</v>
      </c>
      <c r="DG37" s="273">
        <f t="shared" si="15"/>
        <v>43154.112179933851</v>
      </c>
      <c r="DH37" s="273">
        <f t="shared" si="16"/>
        <v>43706.294781673678</v>
      </c>
      <c r="DI37" s="273">
        <f t="shared" si="17"/>
        <v>44258.477383413512</v>
      </c>
      <c r="DJ37" s="273">
        <f t="shared" si="18"/>
        <v>44810.659985153361</v>
      </c>
      <c r="DK37" s="273">
        <f t="shared" si="19"/>
        <v>45362.842586893203</v>
      </c>
      <c r="DL37" s="273">
        <f t="shared" si="20"/>
        <v>45915.025188633037</v>
      </c>
      <c r="DM37" s="233"/>
      <c r="DN37" s="274" cm="1">
        <f t="array" ref="DN37">SUMPRODUCT(($CS37:$DL37)*(Misc_calcs!$G$29:$Z$29))</f>
        <v>583871.38588940317</v>
      </c>
      <c r="DO37" s="232"/>
      <c r="DP37" s="274" cm="1">
        <f t="array" ref="DP37">SUMPRODUCT((G37:H37)*(Assumptions!$G$38:$H$38))</f>
        <v>93001.001279554403</v>
      </c>
      <c r="DQ37" s="274" cm="1">
        <f t="array" ref="DQ37">SUMPRODUCT((PMT(real_disc,Assumptions!$G$40,DP37)*(Misc_calcs!$G$29:$Z$29)))</f>
        <v>-53907.158814161325</v>
      </c>
      <c r="DR37" s="232"/>
      <c r="DS37" s="274">
        <f t="shared" si="6"/>
        <v>529964.22707524186</v>
      </c>
      <c r="DT37" s="274" t="b">
        <f t="shared" si="9"/>
        <v>1</v>
      </c>
      <c r="DU37" s="232"/>
      <c r="DV37" s="232"/>
      <c r="DW37" s="232"/>
      <c r="DX37" s="232"/>
      <c r="DY37" s="232"/>
      <c r="DZ37" s="232"/>
      <c r="EA37" s="232"/>
      <c r="EB37" s="232"/>
      <c r="EC37" s="232"/>
      <c r="ED37" s="232"/>
      <c r="EE37" s="232"/>
      <c r="EF37" s="232"/>
      <c r="EG37" s="232"/>
      <c r="EH37" s="232"/>
      <c r="EI37" s="232"/>
      <c r="EJ37" s="232"/>
      <c r="EK37" s="232"/>
      <c r="EL37" s="232"/>
      <c r="EM37" s="232"/>
      <c r="EN37" s="232"/>
    </row>
    <row r="38" spans="1:144" x14ac:dyDescent="0.2">
      <c r="A38" s="232"/>
      <c r="B38" s="266" t="str">
        <v>CTN002</v>
      </c>
      <c r="C38" s="266" t="str">
        <f>INDEX('Span data'!$D$9:$D$734, MATCH($B38, 'Span data'!$C$9:$C$734,0))</f>
        <v>CTN</v>
      </c>
      <c r="D38" s="266" cm="1">
        <f t="array" ref="D38">IF(ISBLANK(B38),0, SUMPRODUCT(('Energy at risk'!$C$8:$C$733=$B38)*1))</f>
        <v>2</v>
      </c>
      <c r="E38" s="267" t="b">
        <f t="shared" si="4"/>
        <v>0</v>
      </c>
      <c r="F38" s="266">
        <f t="shared" si="7"/>
        <v>2</v>
      </c>
      <c r="G38" s="268">
        <v>4</v>
      </c>
      <c r="H38" s="268">
        <v>0</v>
      </c>
      <c r="I38" s="232"/>
      <c r="J38" s="269">
        <f>INDEX(VCR_data!$D$8:$D$86, MATCH($C38, VCR_data!$B$8:$B$86,0))</f>
        <v>42808.694143857116</v>
      </c>
      <c r="K38" s="269">
        <f>INDEX(VCR_data!$F$8:$F$86, MATCH($C38, VCR_data!$B$8:$B$86,0))</f>
        <v>11497.559082836879</v>
      </c>
      <c r="L38" s="232"/>
      <c r="M38" s="270" cm="1">
        <f t="array" ref="M38">SUMPRODUCT(('Span data'!$C$9:$C$734=$B38)*('Span data'!AF$9:AF$734))/SUMPRODUCT(('Span data'!$C$9:$C$734=$B38)*1)</f>
        <v>9.7498195243666819E-3</v>
      </c>
      <c r="N38" s="270" cm="1">
        <f t="array" ref="N38">SUMPRODUCT(('Span data'!$C$9:$C$734=$B38)*('Span data'!AG$9:AG$734))/SUMPRODUCT(('Span data'!$C$9:$C$734=$B38)*1)</f>
        <v>9.9388472140009981E-3</v>
      </c>
      <c r="O38" s="270" cm="1">
        <f t="array" ref="O38">SUMPRODUCT(('Span data'!$C$9:$C$734=$B38)*('Span data'!AH$9:AH$734))/SUMPRODUCT(('Span data'!$C$9:$C$734=$B38)*1)</f>
        <v>1.0127874903635318E-2</v>
      </c>
      <c r="P38" s="270" cm="1">
        <f t="array" ref="P38">SUMPRODUCT(('Span data'!$C$9:$C$734=$B38)*('Span data'!AI$9:AI$734))/SUMPRODUCT(('Span data'!$C$9:$C$734=$B38)*1)</f>
        <v>1.0316902593269634E-2</v>
      </c>
      <c r="Q38" s="270" cm="1">
        <f t="array" ref="Q38">SUMPRODUCT(('Span data'!$C$9:$C$734=$B38)*('Span data'!AJ$9:AJ$734))/SUMPRODUCT(('Span data'!$C$9:$C$734=$B38)*1)</f>
        <v>1.0505930282903954E-2</v>
      </c>
      <c r="R38" s="270" cm="1">
        <f t="array" ref="R38">SUMPRODUCT(('Span data'!$C$9:$C$734=$B38)*('Span data'!AK$9:AK$734))/SUMPRODUCT(('Span data'!$C$9:$C$734=$B38)*1)</f>
        <v>1.069495797253827E-2</v>
      </c>
      <c r="S38" s="270" cm="1">
        <f t="array" ref="S38">SUMPRODUCT(('Span data'!$C$9:$C$734=$B38)*('Span data'!AL$9:AL$734))/SUMPRODUCT(('Span data'!$C$9:$C$734=$B38)*1)</f>
        <v>1.088398566217259E-2</v>
      </c>
      <c r="T38" s="270" cm="1">
        <f t="array" ref="T38">SUMPRODUCT(('Span data'!$C$9:$C$734=$B38)*('Span data'!AM$9:AM$734))/SUMPRODUCT(('Span data'!$C$9:$C$734=$B38)*1)</f>
        <v>1.1073013351806906E-2</v>
      </c>
      <c r="U38" s="270" cm="1">
        <f t="array" ref="U38">SUMPRODUCT(('Span data'!$C$9:$C$734=$B38)*('Span data'!AN$9:AN$734))/SUMPRODUCT(('Span data'!$C$9:$C$734=$B38)*1)</f>
        <v>1.1262041041441226E-2</v>
      </c>
      <c r="V38" s="270" cm="1">
        <f t="array" ref="V38">SUMPRODUCT(('Span data'!$C$9:$C$734=$B38)*('Span data'!AO$9:AO$734))/SUMPRODUCT(('Span data'!$C$9:$C$734=$B38)*1)</f>
        <v>1.1451068731075542E-2</v>
      </c>
      <c r="W38" s="270" cm="1">
        <f t="array" ref="W38">SUMPRODUCT(('Span data'!$C$9:$C$734=$B38)*('Span data'!AP$9:AP$734))/SUMPRODUCT(('Span data'!$C$9:$C$734=$B38)*1)</f>
        <v>1.1640096420709862E-2</v>
      </c>
      <c r="X38" s="270" cm="1">
        <f t="array" ref="X38">SUMPRODUCT(('Span data'!$C$9:$C$734=$B38)*('Span data'!AQ$9:AQ$734))/SUMPRODUCT(('Span data'!$C$9:$C$734=$B38)*1)</f>
        <v>1.1829124110344178E-2</v>
      </c>
      <c r="Y38" s="270" cm="1">
        <f t="array" ref="Y38">SUMPRODUCT(('Span data'!$C$9:$C$734=$B38)*('Span data'!AR$9:AR$734))/SUMPRODUCT(('Span data'!$C$9:$C$734=$B38)*1)</f>
        <v>1.2018151799978498E-2</v>
      </c>
      <c r="Z38" s="270" cm="1">
        <f t="array" ref="Z38">SUMPRODUCT(('Span data'!$C$9:$C$734=$B38)*('Span data'!AS$9:AS$734))/SUMPRODUCT(('Span data'!$C$9:$C$734=$B38)*1)</f>
        <v>1.2207179489612814E-2</v>
      </c>
      <c r="AA38" s="270" cm="1">
        <f t="array" ref="AA38">SUMPRODUCT(('Span data'!$C$9:$C$734=$B38)*('Span data'!AT$9:AT$734))/SUMPRODUCT(('Span data'!$C$9:$C$734=$B38)*1)</f>
        <v>1.2396207179247134E-2</v>
      </c>
      <c r="AB38" s="270" cm="1">
        <f t="array" ref="AB38">SUMPRODUCT(('Span data'!$C$9:$C$734=$B38)*('Span data'!AU$9:AU$734))/SUMPRODUCT(('Span data'!$C$9:$C$734=$B38)*1)</f>
        <v>1.258523486888145E-2</v>
      </c>
      <c r="AC38" s="270" cm="1">
        <f t="array" ref="AC38">SUMPRODUCT(('Span data'!$C$9:$C$734=$B38)*('Span data'!AV$9:AV$734))/SUMPRODUCT(('Span data'!$C$9:$C$734=$B38)*1)</f>
        <v>1.277426255851577E-2</v>
      </c>
      <c r="AD38" s="270" cm="1">
        <f t="array" ref="AD38">SUMPRODUCT(('Span data'!$C$9:$C$734=$B38)*('Span data'!AW$9:AW$734))/SUMPRODUCT(('Span data'!$C$9:$C$734=$B38)*1)</f>
        <v>1.2963290248150086E-2</v>
      </c>
      <c r="AE38" s="270" cm="1">
        <f t="array" ref="AE38">SUMPRODUCT(('Span data'!$C$9:$C$734=$B38)*('Span data'!AX$9:AX$734))/SUMPRODUCT(('Span data'!$C$9:$C$734=$B38)*1)</f>
        <v>1.3152317937784406E-2</v>
      </c>
      <c r="AF38" s="270" cm="1">
        <f t="array" ref="AF38">SUMPRODUCT(('Span data'!$C$9:$C$734=$B38)*('Span data'!AY$9:AY$734))/SUMPRODUCT(('Span data'!$C$9:$C$734=$B38)*1)</f>
        <v>1.3341345627418722E-2</v>
      </c>
      <c r="AG38" s="232"/>
      <c r="AH38" s="271">
        <f>INDEX('Energy at risk'!E$8:E$733, MATCH($B38, 'Energy at risk'!$C$8:$C$733,0))*$J38*M38</f>
        <v>11844.812637089144</v>
      </c>
      <c r="AI38" s="271">
        <f>INDEX('Energy at risk'!F$8:F$733, MATCH($B38, 'Energy at risk'!$C$8:$C$733,0))*$J38*N38</f>
        <v>12031.334600903163</v>
      </c>
      <c r="AJ38" s="271">
        <f>INDEX('Energy at risk'!G$8:G$733, MATCH($B38, 'Energy at risk'!$C$8:$C$733,0))*$J38*O38</f>
        <v>12348.045914784559</v>
      </c>
      <c r="AK38" s="271">
        <f>INDEX('Energy at risk'!H$8:H$733, MATCH($B38, 'Energy at risk'!$C$8:$C$733,0))*$J38*P38</f>
        <v>12623.274487200993</v>
      </c>
      <c r="AL38" s="271">
        <f>INDEX('Energy at risk'!I$8:I$733, MATCH($B38, 'Energy at risk'!$C$8:$C$733,0))*$J38*Q38</f>
        <v>12808.976290204655</v>
      </c>
      <c r="AM38" s="271">
        <f>INDEX('Energy at risk'!J$8:J$733, MATCH($B38, 'Energy at risk'!$C$8:$C$733,0))*$J38*R38</f>
        <v>13039.441477914703</v>
      </c>
      <c r="AN38" s="271">
        <f>INDEX('Energy at risk'!K$8:K$733, MATCH($B38, 'Energy at risk'!$C$8:$C$733,0))*$J38*S38</f>
        <v>13364.354399899665</v>
      </c>
      <c r="AO38" s="271">
        <f>INDEX('Energy at risk'!L$8:L$733, MATCH($B38, 'Energy at risk'!$C$8:$C$733,0))*$J38*T38</f>
        <v>13740.591993073853</v>
      </c>
      <c r="AP38" s="271">
        <f>INDEX('Energy at risk'!M$8:M$733, MATCH($B38, 'Energy at risk'!$C$8:$C$733,0))*$J38*U38</f>
        <v>13926.293796077516</v>
      </c>
      <c r="AQ38" s="271">
        <f>INDEX('Energy at risk'!N$8:N$733, MATCH($B38, 'Energy at risk'!$C$8:$C$733,0))*$J38*V38</f>
        <v>14160.039627028986</v>
      </c>
      <c r="AR38" s="271">
        <f>INDEX('Energy at risk'!O$8:O$733, MATCH($B38, 'Energy at risk'!$C$8:$C$733,0))*$J38*W38</f>
        <v>14393.785457980461</v>
      </c>
      <c r="AS38" s="271">
        <f>INDEX('Energy at risk'!P$8:P$733, MATCH($B38, 'Energy at risk'!$C$8:$C$733,0))*$J38*X38</f>
        <v>14627.531288931932</v>
      </c>
      <c r="AT38" s="271">
        <f>INDEX('Energy at risk'!Q$8:Q$733, MATCH($B38, 'Energy at risk'!$C$8:$C$733,0))*$J38*Y38</f>
        <v>14861.277119883407</v>
      </c>
      <c r="AU38" s="271">
        <f>INDEX('Energy at risk'!R$8:R$733, MATCH($B38, 'Energy at risk'!$C$8:$C$733,0))*$J38*Z38</f>
        <v>15095.022950834877</v>
      </c>
      <c r="AV38" s="271">
        <f>INDEX('Energy at risk'!S$8:S$733, MATCH($B38, 'Energy at risk'!$C$8:$C$733,0))*$J38*AA38</f>
        <v>15328.768781786352</v>
      </c>
      <c r="AW38" s="271">
        <f>INDEX('Energy at risk'!T$8:T$733, MATCH($B38, 'Energy at risk'!$C$8:$C$733,0))*$J38*AB38</f>
        <v>15562.514612737823</v>
      </c>
      <c r="AX38" s="271">
        <f>INDEX('Energy at risk'!U$8:U$733, MATCH($B38, 'Energy at risk'!$C$8:$C$733,0))*$J38*AC38</f>
        <v>15796.260443689298</v>
      </c>
      <c r="AY38" s="271">
        <f>INDEX('Energy at risk'!V$8:V$733, MATCH($B38, 'Energy at risk'!$C$8:$C$733,0))*$J38*AD38</f>
        <v>16030.006274640768</v>
      </c>
      <c r="AZ38" s="271">
        <f>INDEX('Energy at risk'!W$8:W$733, MATCH($B38, 'Energy at risk'!$C$8:$C$733,0))*$J38*AE38</f>
        <v>16263.752105592243</v>
      </c>
      <c r="BA38" s="271">
        <f>INDEX('Energy at risk'!X$8:X$733, MATCH($B38, 'Energy at risk'!$C$8:$C$733,0))*$J38*AF38</f>
        <v>16497.497936543714</v>
      </c>
      <c r="BB38" s="232"/>
      <c r="BC38" s="271">
        <f>INDEX('Energy at risk'!E$8:E$733, MATCH($B38, 'Energy at risk'!$C$8:$C$733,0))*M38*$K38</f>
        <v>3181.279780747705</v>
      </c>
      <c r="BD38" s="271">
        <f>INDEX('Energy at risk'!F$8:F$733, MATCH($B38, 'Energy at risk'!$C$8:$C$733,0))*N38*$K38</f>
        <v>3231.375849831049</v>
      </c>
      <c r="BE38" s="271">
        <f>INDEX('Energy at risk'!G$8:G$733, MATCH($B38, 'Energy at risk'!$C$8:$C$733,0))*O38*$K38</f>
        <v>3316.4381745849282</v>
      </c>
      <c r="BF38" s="271">
        <f>INDEX('Energy at risk'!H$8:H$733, MATCH($B38, 'Energy at risk'!$C$8:$C$733,0))*P38*$K38</f>
        <v>3390.359064626768</v>
      </c>
      <c r="BG38" s="271">
        <f>INDEX('Energy at risk'!I$8:I$733, MATCH($B38, 'Energy at risk'!$C$8:$C$733,0))*Q38*$K38</f>
        <v>3440.2348549194821</v>
      </c>
      <c r="BH38" s="271">
        <f>INDEX('Energy at risk'!J$8:J$733, MATCH($B38, 'Energy at risk'!$C$8:$C$733,0))*R38*$K38</f>
        <v>3502.1331950867575</v>
      </c>
      <c r="BI38" s="271">
        <f>INDEX('Energy at risk'!K$8:K$733, MATCH($B38, 'Energy at risk'!$C$8:$C$733,0))*S38*$K38</f>
        <v>3589.3983077469479</v>
      </c>
      <c r="BJ38" s="271">
        <f>INDEX('Energy at risk'!L$8:L$733, MATCH($B38, 'Energy at risk'!$C$8:$C$733,0))*T38*$K38</f>
        <v>3690.4482006067446</v>
      </c>
      <c r="BK38" s="271">
        <f>INDEX('Energy at risk'!M$8:M$733, MATCH($B38, 'Energy at risk'!$C$8:$C$733,0))*U38*$K38</f>
        <v>3740.3239908994583</v>
      </c>
      <c r="BL38" s="271">
        <f>INDEX('Energy at risk'!N$8:N$733, MATCH($B38, 'Energy at risk'!$C$8:$C$733,0))*V38*$K38</f>
        <v>3803.1034462292582</v>
      </c>
      <c r="BM38" s="271">
        <f>INDEX('Energy at risk'!O$8:O$733, MATCH($B38, 'Energy at risk'!$C$8:$C$733,0))*W38*$K38</f>
        <v>3865.8829015590586</v>
      </c>
      <c r="BN38" s="271">
        <f>INDEX('Energy at risk'!P$8:P$733, MATCH($B38, 'Energy at risk'!$C$8:$C$733,0))*X38*$K38</f>
        <v>3928.6623568888585</v>
      </c>
      <c r="BO38" s="271">
        <f>INDEX('Energy at risk'!Q$8:Q$733, MATCH($B38, 'Energy at risk'!$C$8:$C$733,0))*Y38*$K38</f>
        <v>3991.4418122186594</v>
      </c>
      <c r="BP38" s="271">
        <f>INDEX('Energy at risk'!R$8:R$733, MATCH($B38, 'Energy at risk'!$C$8:$C$733,0))*Z38*$K38</f>
        <v>4054.2212675484593</v>
      </c>
      <c r="BQ38" s="271">
        <f>INDEX('Energy at risk'!S$8:S$733, MATCH($B38, 'Energy at risk'!$C$8:$C$733,0))*AA38*$K38</f>
        <v>4117.0007228782597</v>
      </c>
      <c r="BR38" s="271">
        <f>INDEX('Energy at risk'!T$8:T$733, MATCH($B38, 'Energy at risk'!$C$8:$C$733,0))*AB38*$K38</f>
        <v>4179.7801782080596</v>
      </c>
      <c r="BS38" s="271">
        <f>INDEX('Energy at risk'!U$8:U$733, MATCH($B38, 'Energy at risk'!$C$8:$C$733,0))*AC38*$K38</f>
        <v>4242.5596335378605</v>
      </c>
      <c r="BT38" s="271">
        <f>INDEX('Energy at risk'!V$8:V$733, MATCH($B38, 'Energy at risk'!$C$8:$C$733,0))*AD38*$K38</f>
        <v>4305.3390888676604</v>
      </c>
      <c r="BU38" s="271">
        <f>INDEX('Energy at risk'!W$8:W$733, MATCH($B38, 'Energy at risk'!$C$8:$C$733,0))*AE38*$K38</f>
        <v>4368.1185441974612</v>
      </c>
      <c r="BV38" s="271">
        <f>INDEX('Energy at risk'!X$8:X$733, MATCH($B38, 'Energy at risk'!$C$8:$C$733,0))*AF38*$K38</f>
        <v>4430.8979995272612</v>
      </c>
      <c r="BW38" s="232"/>
      <c r="BX38" s="272" cm="1">
        <f t="array" ref="BX38">SUMPRODUCT(('Span data'!BA$9:BA$734)*('Span data'!$C$9:$C$734=$B38))</f>
        <v>7.896945666888681E-4</v>
      </c>
      <c r="BY38" s="272" cm="1">
        <f t="array" ref="BY38">SUMPRODUCT(('Span data'!BB$9:BB$734)*('Span data'!$C$9:$C$734=$B38))</f>
        <v>8.0500501823978199E-4</v>
      </c>
      <c r="BZ38" s="272" cm="1">
        <f t="array" ref="BZ38">SUMPRODUCT(('Span data'!BC$9:BC$734)*('Span data'!$C$9:$C$734=$B38))</f>
        <v>8.2031546979069588E-4</v>
      </c>
      <c r="CA38" s="272" cm="1">
        <f t="array" ref="CA38">SUMPRODUCT(('Span data'!BD$9:BD$734)*('Span data'!$C$9:$C$734=$B38))</f>
        <v>8.3562592134160977E-4</v>
      </c>
      <c r="CB38" s="272" cm="1">
        <f t="array" ref="CB38">SUMPRODUCT(('Span data'!BE$9:BE$734)*('Span data'!$C$9:$C$734=$B38))</f>
        <v>8.5093637289252366E-4</v>
      </c>
      <c r="CC38" s="272" cm="1">
        <f t="array" ref="CC38">SUMPRODUCT(('Span data'!BF$9:BF$734)*('Span data'!$C$9:$C$734=$B38))</f>
        <v>8.6624682444343755E-4</v>
      </c>
      <c r="CD38" s="272" cm="1">
        <f t="array" ref="CD38">SUMPRODUCT(('Span data'!BG$9:BG$734)*('Span data'!$C$9:$C$734=$B38))</f>
        <v>8.8155727599435155E-4</v>
      </c>
      <c r="CE38" s="272" cm="1">
        <f t="array" ref="CE38">SUMPRODUCT(('Span data'!BH$9:BH$734)*('Span data'!$C$9:$C$734=$B38))</f>
        <v>8.9686772754526533E-4</v>
      </c>
      <c r="CF38" s="272" cm="1">
        <f t="array" ref="CF38">SUMPRODUCT(('Span data'!BI$9:BI$734)*('Span data'!$C$9:$C$734=$B38))</f>
        <v>9.1217817909617933E-4</v>
      </c>
      <c r="CG38" s="272" cm="1">
        <f t="array" ref="CG38">SUMPRODUCT(('Span data'!BJ$9:BJ$734)*('Span data'!$C$9:$C$734=$B38))</f>
        <v>9.2748863064709332E-4</v>
      </c>
      <c r="CH38" s="272" cm="1">
        <f t="array" ref="CH38">SUMPRODUCT(('Span data'!BK$9:BK$734)*('Span data'!$C$9:$C$734=$B38))</f>
        <v>9.4279908219800721E-4</v>
      </c>
      <c r="CI38" s="272" cm="1">
        <f t="array" ref="CI38">SUMPRODUCT(('Span data'!BL$9:BL$734)*('Span data'!$C$9:$C$734=$B38))</f>
        <v>9.581095337489211E-4</v>
      </c>
      <c r="CJ38" s="272" cm="1">
        <f t="array" ref="CJ38">SUMPRODUCT(('Span data'!BM$9:BM$734)*('Span data'!$C$9:$C$734=$B38))</f>
        <v>9.7341998529983488E-4</v>
      </c>
      <c r="CK38" s="272" cm="1">
        <f t="array" ref="CK38">SUMPRODUCT(('Span data'!BN$9:BN$734)*('Span data'!$C$9:$C$734=$B38))</f>
        <v>9.8873043685074888E-4</v>
      </c>
      <c r="CL38" s="272" cm="1">
        <f t="array" ref="CL38">SUMPRODUCT(('Span data'!BO$9:BO$734)*('Span data'!$C$9:$C$734=$B38))</f>
        <v>1.0040408884016629E-3</v>
      </c>
      <c r="CM38" s="272" cm="1">
        <f t="array" ref="CM38">SUMPRODUCT(('Span data'!BP$9:BP$734)*('Span data'!$C$9:$C$734=$B38))</f>
        <v>1.0193513399525769E-3</v>
      </c>
      <c r="CN38" s="272" cm="1">
        <f t="array" ref="CN38">SUMPRODUCT(('Span data'!BQ$9:BQ$734)*('Span data'!$C$9:$C$734=$B38))</f>
        <v>1.0346617915034907E-3</v>
      </c>
      <c r="CO38" s="272" cm="1">
        <f t="array" ref="CO38">SUMPRODUCT(('Span data'!BR$9:BR$734)*('Span data'!$C$9:$C$734=$B38))</f>
        <v>1.0499722430544047E-3</v>
      </c>
      <c r="CP38" s="272" cm="1">
        <f t="array" ref="CP38">SUMPRODUCT(('Span data'!BS$9:BS$734)*('Span data'!$C$9:$C$734=$B38))</f>
        <v>1.0652826946053184E-3</v>
      </c>
      <c r="CQ38" s="272" cm="1">
        <f t="array" ref="CQ38">SUMPRODUCT(('Span data'!BT$9:BT$734)*('Span data'!$C$9:$C$734=$B38))</f>
        <v>1.0805931461562324E-3</v>
      </c>
      <c r="CR38" s="232"/>
      <c r="CS38" s="273">
        <f t="shared" si="8"/>
        <v>15026.093207531416</v>
      </c>
      <c r="CT38" s="273">
        <f t="shared" si="21"/>
        <v>15262.71125573923</v>
      </c>
      <c r="CU38" s="273">
        <f t="shared" si="22"/>
        <v>15664.484909684958</v>
      </c>
      <c r="CV38" s="273">
        <f t="shared" si="23"/>
        <v>16013.634387453681</v>
      </c>
      <c r="CW38" s="273">
        <f t="shared" si="24"/>
        <v>16249.211996060509</v>
      </c>
      <c r="CX38" s="273">
        <f t="shared" si="25"/>
        <v>16541.575539248286</v>
      </c>
      <c r="CY38" s="273">
        <f t="shared" si="26"/>
        <v>16953.75358920389</v>
      </c>
      <c r="CZ38" s="273">
        <f t="shared" si="27"/>
        <v>17431.041090548326</v>
      </c>
      <c r="DA38" s="273">
        <f t="shared" si="28"/>
        <v>17666.618699155155</v>
      </c>
      <c r="DB38" s="273">
        <f t="shared" si="10"/>
        <v>17963.144000746877</v>
      </c>
      <c r="DC38" s="273">
        <f t="shared" si="11"/>
        <v>18259.6693023386</v>
      </c>
      <c r="DD38" s="273">
        <f t="shared" si="12"/>
        <v>18556.194603930322</v>
      </c>
      <c r="DE38" s="273">
        <f t="shared" si="13"/>
        <v>18852.719905522052</v>
      </c>
      <c r="DF38" s="273">
        <f t="shared" si="14"/>
        <v>19149.245207113774</v>
      </c>
      <c r="DG38" s="273">
        <f t="shared" si="15"/>
        <v>19445.7705087055</v>
      </c>
      <c r="DH38" s="273">
        <f t="shared" si="16"/>
        <v>19742.295810297222</v>
      </c>
      <c r="DI38" s="273">
        <f t="shared" si="17"/>
        <v>20038.821111888952</v>
      </c>
      <c r="DJ38" s="273">
        <f t="shared" si="18"/>
        <v>20335.346413480675</v>
      </c>
      <c r="DK38" s="273">
        <f t="shared" si="19"/>
        <v>20631.871715072397</v>
      </c>
      <c r="DL38" s="273">
        <f t="shared" si="20"/>
        <v>20928.397016664119</v>
      </c>
      <c r="DM38" s="233"/>
      <c r="DN38" s="274" cm="1">
        <f t="array" ref="DN38">SUMPRODUCT(($CS38:$DL38)*(Misc_calcs!$G$29:$Z$29))</f>
        <v>255633.81924032586</v>
      </c>
      <c r="DO38" s="232"/>
      <c r="DP38" s="274" cm="1">
        <f t="array" ref="DP38">SUMPRODUCT((G38:H38)*(Assumptions!$G$38:$H$38))</f>
        <v>75464.030728122802</v>
      </c>
      <c r="DQ38" s="274" cm="1">
        <f t="array" ref="DQ38">SUMPRODUCT((PMT(real_disc,Assumptions!$G$40,DP38)*(Misc_calcs!$G$29:$Z$29)))</f>
        <v>-43742.018185260087</v>
      </c>
      <c r="DR38" s="232"/>
      <c r="DS38" s="274">
        <f t="shared" si="6"/>
        <v>211891.80105506576</v>
      </c>
      <c r="DT38" s="274" t="b">
        <f t="shared" si="9"/>
        <v>1</v>
      </c>
      <c r="DU38" s="232"/>
      <c r="DV38" s="232"/>
      <c r="DW38" s="232"/>
      <c r="DX38" s="232"/>
      <c r="DY38" s="232"/>
      <c r="DZ38" s="232"/>
      <c r="EA38" s="232"/>
      <c r="EB38" s="232"/>
      <c r="EC38" s="232"/>
      <c r="ED38" s="232"/>
      <c r="EE38" s="232"/>
      <c r="EF38" s="232"/>
      <c r="EG38" s="232"/>
      <c r="EH38" s="232"/>
      <c r="EI38" s="232"/>
      <c r="EJ38" s="232"/>
      <c r="EK38" s="232"/>
      <c r="EL38" s="232"/>
      <c r="EM38" s="232"/>
      <c r="EN38" s="232"/>
    </row>
    <row r="39" spans="1:144" x14ac:dyDescent="0.2">
      <c r="A39" s="232"/>
      <c r="B39" s="266" t="str">
        <v>CTN003</v>
      </c>
      <c r="C39" s="266" t="str">
        <f>INDEX('Span data'!$D$9:$D$734, MATCH($B39, 'Span data'!$C$9:$C$734,0))</f>
        <v>CTN</v>
      </c>
      <c r="D39" s="266" cm="1">
        <f t="array" ref="D39">IF(ISBLANK(B39),0, SUMPRODUCT(('Energy at risk'!$C$8:$C$733=$B39)*1))</f>
        <v>8</v>
      </c>
      <c r="E39" s="267" t="b">
        <f t="shared" si="4"/>
        <v>0</v>
      </c>
      <c r="F39" s="266">
        <f t="shared" si="7"/>
        <v>8</v>
      </c>
      <c r="G39" s="268">
        <v>6</v>
      </c>
      <c r="H39" s="268">
        <v>4</v>
      </c>
      <c r="I39" s="232"/>
      <c r="J39" s="269">
        <f>INDEX(VCR_data!$D$8:$D$86, MATCH($C39, VCR_data!$B$8:$B$86,0))</f>
        <v>42808.694143857116</v>
      </c>
      <c r="K39" s="269">
        <f>INDEX(VCR_data!$F$8:$F$86, MATCH($C39, VCR_data!$B$8:$B$86,0))</f>
        <v>11497.559082836879</v>
      </c>
      <c r="L39" s="232"/>
      <c r="M39" s="270" cm="1">
        <f t="array" ref="M39">SUMPRODUCT(('Span data'!$C$9:$C$734=$B39)*('Span data'!AF$9:AF$734))/SUMPRODUCT(('Span data'!$C$9:$C$734=$B39)*1)</f>
        <v>9.7489188184475949E-3</v>
      </c>
      <c r="N39" s="270" cm="1">
        <f t="array" ref="N39">SUMPRODUCT(('Span data'!$C$9:$C$734=$B39)*('Span data'!AG$9:AG$734))/SUMPRODUCT(('Span data'!$C$9:$C$734=$B39)*1)</f>
        <v>9.9376462727755518E-3</v>
      </c>
      <c r="O39" s="270" cm="1">
        <f t="array" ref="O39">SUMPRODUCT(('Span data'!$C$9:$C$734=$B39)*('Span data'!AH$9:AH$734))/SUMPRODUCT(('Span data'!$C$9:$C$734=$B39)*1)</f>
        <v>1.012637372710351E-2</v>
      </c>
      <c r="P39" s="270" cm="1">
        <f t="array" ref="P39">SUMPRODUCT(('Span data'!$C$9:$C$734=$B39)*('Span data'!AI$9:AI$734))/SUMPRODUCT(('Span data'!$C$9:$C$734=$B39)*1)</f>
        <v>1.0315101181431465E-2</v>
      </c>
      <c r="Q39" s="270" cm="1">
        <f t="array" ref="Q39">SUMPRODUCT(('Span data'!$C$9:$C$734=$B39)*('Span data'!AJ$9:AJ$734))/SUMPRODUCT(('Span data'!$C$9:$C$734=$B39)*1)</f>
        <v>1.0503828635759421E-2</v>
      </c>
      <c r="R39" s="270" cm="1">
        <f t="array" ref="R39">SUMPRODUCT(('Span data'!$C$9:$C$734=$B39)*('Span data'!AK$9:AK$734))/SUMPRODUCT(('Span data'!$C$9:$C$734=$B39)*1)</f>
        <v>1.0692556090087379E-2</v>
      </c>
      <c r="S39" s="270" cm="1">
        <f t="array" ref="S39">SUMPRODUCT(('Span data'!$C$9:$C$734=$B39)*('Span data'!AL$9:AL$734))/SUMPRODUCT(('Span data'!$C$9:$C$734=$B39)*1)</f>
        <v>1.0881283544415336E-2</v>
      </c>
      <c r="T39" s="270" cm="1">
        <f t="array" ref="T39">SUMPRODUCT(('Span data'!$C$9:$C$734=$B39)*('Span data'!AM$9:AM$734))/SUMPRODUCT(('Span data'!$C$9:$C$734=$B39)*1)</f>
        <v>1.1070010998743291E-2</v>
      </c>
      <c r="U39" s="270" cm="1">
        <f t="array" ref="U39">SUMPRODUCT(('Span data'!$C$9:$C$734=$B39)*('Span data'!AN$9:AN$734))/SUMPRODUCT(('Span data'!$C$9:$C$734=$B39)*1)</f>
        <v>1.1258738453071246E-2</v>
      </c>
      <c r="V39" s="270" cm="1">
        <f t="array" ref="V39">SUMPRODUCT(('Span data'!$C$9:$C$734=$B39)*('Span data'!AO$9:AO$734))/SUMPRODUCT(('Span data'!$C$9:$C$734=$B39)*1)</f>
        <v>1.1447465907399203E-2</v>
      </c>
      <c r="W39" s="270" cm="1">
        <f t="array" ref="W39">SUMPRODUCT(('Span data'!$C$9:$C$734=$B39)*('Span data'!AP$9:AP$734))/SUMPRODUCT(('Span data'!$C$9:$C$734=$B39)*1)</f>
        <v>1.1636193361727162E-2</v>
      </c>
      <c r="X39" s="270" cm="1">
        <f t="array" ref="X39">SUMPRODUCT(('Span data'!$C$9:$C$734=$B39)*('Span data'!AQ$9:AQ$734))/SUMPRODUCT(('Span data'!$C$9:$C$734=$B39)*1)</f>
        <v>1.1824920816055117E-2</v>
      </c>
      <c r="Y39" s="270" cm="1">
        <f t="array" ref="Y39">SUMPRODUCT(('Span data'!$C$9:$C$734=$B39)*('Span data'!AR$9:AR$734))/SUMPRODUCT(('Span data'!$C$9:$C$734=$B39)*1)</f>
        <v>1.2013648270383072E-2</v>
      </c>
      <c r="Z39" s="270" cm="1">
        <f t="array" ref="Z39">SUMPRODUCT(('Span data'!$C$9:$C$734=$B39)*('Span data'!AS$9:AS$734))/SUMPRODUCT(('Span data'!$C$9:$C$734=$B39)*1)</f>
        <v>1.220237572471103E-2</v>
      </c>
      <c r="AA39" s="270" cm="1">
        <f t="array" ref="AA39">SUMPRODUCT(('Span data'!$C$9:$C$734=$B39)*('Span data'!AT$9:AT$734))/SUMPRODUCT(('Span data'!$C$9:$C$734=$B39)*1)</f>
        <v>1.2391103179038987E-2</v>
      </c>
      <c r="AB39" s="270" cm="1">
        <f t="array" ref="AB39">SUMPRODUCT(('Span data'!$C$9:$C$734=$B39)*('Span data'!AU$9:AU$734))/SUMPRODUCT(('Span data'!$C$9:$C$734=$B39)*1)</f>
        <v>1.2579830633366942E-2</v>
      </c>
      <c r="AC39" s="270" cm="1">
        <f t="array" ref="AC39">SUMPRODUCT(('Span data'!$C$9:$C$734=$B39)*('Span data'!AV$9:AV$734))/SUMPRODUCT(('Span data'!$C$9:$C$734=$B39)*1)</f>
        <v>1.2768558087694898E-2</v>
      </c>
      <c r="AD39" s="270" cm="1">
        <f t="array" ref="AD39">SUMPRODUCT(('Span data'!$C$9:$C$734=$B39)*('Span data'!AW$9:AW$734))/SUMPRODUCT(('Span data'!$C$9:$C$734=$B39)*1)</f>
        <v>1.2957285542022858E-2</v>
      </c>
      <c r="AE39" s="270" cm="1">
        <f t="array" ref="AE39">SUMPRODUCT(('Span data'!$C$9:$C$734=$B39)*('Span data'!AX$9:AX$734))/SUMPRODUCT(('Span data'!$C$9:$C$734=$B39)*1)</f>
        <v>1.3146012996350813E-2</v>
      </c>
      <c r="AF39" s="270" cm="1">
        <f t="array" ref="AF39">SUMPRODUCT(('Span data'!$C$9:$C$734=$B39)*('Span data'!AY$9:AY$734))/SUMPRODUCT(('Span data'!$C$9:$C$734=$B39)*1)</f>
        <v>1.3334740450678768E-2</v>
      </c>
      <c r="AG39" s="232"/>
      <c r="AH39" s="271">
        <f>INDEX('Energy at risk'!E$8:E$733, MATCH($B39, 'Energy at risk'!$C$8:$C$733,0))*$J39*M39</f>
        <v>9094.2837652291582</v>
      </c>
      <c r="AI39" s="271">
        <f>INDEX('Energy at risk'!F$8:F$733, MATCH($B39, 'Energy at risk'!$C$8:$C$733,0))*$J39*N39</f>
        <v>9313.4561171953683</v>
      </c>
      <c r="AJ39" s="271">
        <f>INDEX('Energy at risk'!G$8:G$733, MATCH($B39, 'Energy at risk'!$C$8:$C$733,0))*$J39*O39</f>
        <v>9578.2028959686322</v>
      </c>
      <c r="AK39" s="271">
        <f>INDEX('Energy at risk'!H$8:H$733, MATCH($B39, 'Energy at risk'!$C$8:$C$733,0))*$J39*P39</f>
        <v>9801.4695386225558</v>
      </c>
      <c r="AL39" s="271">
        <f>INDEX('Energy at risk'!I$8:I$733, MATCH($B39, 'Energy at risk'!$C$8:$C$733,0))*$J39*Q39</f>
        <v>9935.2250439374602</v>
      </c>
      <c r="AM39" s="271">
        <f>INDEX('Energy at risk'!J$8:J$733, MATCH($B39, 'Energy at risk'!$C$8:$C$733,0))*$J39*R39</f>
        <v>10113.736117921879</v>
      </c>
      <c r="AN39" s="271">
        <f>INDEX('Energy at risk'!K$8:K$733, MATCH($B39, 'Energy at risk'!$C$8:$C$733,0))*$J39*S39</f>
        <v>10386.671478070573</v>
      </c>
      <c r="AO39" s="271">
        <f>INDEX('Energy at risk'!L$8:L$733, MATCH($B39, 'Energy at risk'!$C$8:$C$733,0))*$J39*T39</f>
        <v>10710.91327198912</v>
      </c>
      <c r="AP39" s="271">
        <f>INDEX('Energy at risk'!M$8:M$733, MATCH($B39, 'Energy at risk'!$C$8:$C$733,0))*$J39*U39</f>
        <v>10844.668777304027</v>
      </c>
      <c r="AQ39" s="271">
        <f>INDEX('Energy at risk'!N$8:N$733, MATCH($B39, 'Energy at risk'!$C$8:$C$733,0))*$J39*V39</f>
        <v>11026.455283838615</v>
      </c>
      <c r="AR39" s="271">
        <f>INDEX('Energy at risk'!O$8:O$733, MATCH($B39, 'Energy at risk'!$C$8:$C$733,0))*$J39*W39</f>
        <v>11208.241790373206</v>
      </c>
      <c r="AS39" s="271">
        <f>INDEX('Energy at risk'!P$8:P$733, MATCH($B39, 'Energy at risk'!$C$8:$C$733,0))*$J39*X39</f>
        <v>11390.028296907794</v>
      </c>
      <c r="AT39" s="271">
        <f>INDEX('Energy at risk'!Q$8:Q$733, MATCH($B39, 'Energy at risk'!$C$8:$C$733,0))*$J39*Y39</f>
        <v>11571.814803442381</v>
      </c>
      <c r="AU39" s="271">
        <f>INDEX('Energy at risk'!R$8:R$733, MATCH($B39, 'Energy at risk'!$C$8:$C$733,0))*$J39*Z39</f>
        <v>11753.601309976972</v>
      </c>
      <c r="AV39" s="271">
        <f>INDEX('Energy at risk'!S$8:S$733, MATCH($B39, 'Energy at risk'!$C$8:$C$733,0))*$J39*AA39</f>
        <v>11935.387816511562</v>
      </c>
      <c r="AW39" s="271">
        <f>INDEX('Energy at risk'!T$8:T$733, MATCH($B39, 'Energy at risk'!$C$8:$C$733,0))*$J39*AB39</f>
        <v>12117.174323046149</v>
      </c>
      <c r="AX39" s="271">
        <f>INDEX('Energy at risk'!U$8:U$733, MATCH($B39, 'Energy at risk'!$C$8:$C$733,0))*$J39*AC39</f>
        <v>12298.960829580736</v>
      </c>
      <c r="AY39" s="271">
        <f>INDEX('Energy at risk'!V$8:V$733, MATCH($B39, 'Energy at risk'!$C$8:$C$733,0))*$J39*AD39</f>
        <v>12480.747336115328</v>
      </c>
      <c r="AZ39" s="271">
        <f>INDEX('Energy at risk'!W$8:W$733, MATCH($B39, 'Energy at risk'!$C$8:$C$733,0))*$J39*AE39</f>
        <v>12662.533842649917</v>
      </c>
      <c r="BA39" s="271">
        <f>INDEX('Energy at risk'!X$8:X$733, MATCH($B39, 'Energy at risk'!$C$8:$C$733,0))*$J39*AF39</f>
        <v>12844.320349184503</v>
      </c>
      <c r="BB39" s="232"/>
      <c r="BC39" s="271">
        <f>INDEX('Energy at risk'!E$8:E$733, MATCH($B39, 'Energy at risk'!$C$8:$C$733,0))*M39*$K39</f>
        <v>2442.5427357216113</v>
      </c>
      <c r="BD39" s="271">
        <f>INDEX('Energy at risk'!F$8:F$733, MATCH($B39, 'Energy at risk'!$C$8:$C$733,0))*N39*$K39</f>
        <v>2501.4080460622545</v>
      </c>
      <c r="BE39" s="271">
        <f>INDEX('Energy at risk'!G$8:G$733, MATCH($B39, 'Energy at risk'!$C$8:$C$733,0))*O39*$K39</f>
        <v>2572.5137359650407</v>
      </c>
      <c r="BF39" s="271">
        <f>INDEX('Energy at risk'!H$8:H$733, MATCH($B39, 'Energy at risk'!$C$8:$C$733,0))*P39*$K39</f>
        <v>2632.4786908995161</v>
      </c>
      <c r="BG39" s="271">
        <f>INDEX('Energy at risk'!I$8:I$733, MATCH($B39, 'Energy at risk'!$C$8:$C$733,0))*Q39*$K39</f>
        <v>2668.4027445472375</v>
      </c>
      <c r="BH39" s="271">
        <f>INDEX('Energy at risk'!J$8:J$733, MATCH($B39, 'Energy at risk'!$C$8:$C$733,0))*R39*$K39</f>
        <v>2716.3472488383363</v>
      </c>
      <c r="BI39" s="271">
        <f>INDEX('Energy at risk'!K$8:K$733, MATCH($B39, 'Energy at risk'!$C$8:$C$733,0))*S39*$K39</f>
        <v>2789.6522279287879</v>
      </c>
      <c r="BJ39" s="271">
        <f>INDEX('Energy at risk'!L$8:L$733, MATCH($B39, 'Energy at risk'!$C$8:$C$733,0))*T39*$K39</f>
        <v>2876.7370890127477</v>
      </c>
      <c r="BK39" s="271">
        <f>INDEX('Energy at risk'!M$8:M$733, MATCH($B39, 'Energy at risk'!$C$8:$C$733,0))*U39*$K39</f>
        <v>2912.6611426604695</v>
      </c>
      <c r="BL39" s="271">
        <f>INDEX('Energy at risk'!N$8:N$733, MATCH($B39, 'Energy at risk'!$C$8:$C$733,0))*V39*$K39</f>
        <v>2961.4853626266345</v>
      </c>
      <c r="BM39" s="271">
        <f>INDEX('Energy at risk'!O$8:O$733, MATCH($B39, 'Energy at risk'!$C$8:$C$733,0))*W39*$K39</f>
        <v>3010.3095825927994</v>
      </c>
      <c r="BN39" s="271">
        <f>INDEX('Energy at risk'!P$8:P$733, MATCH($B39, 'Energy at risk'!$C$8:$C$733,0))*X39*$K39</f>
        <v>3059.1338025589639</v>
      </c>
      <c r="BO39" s="271">
        <f>INDEX('Energy at risk'!Q$8:Q$733, MATCH($B39, 'Energy at risk'!$C$8:$C$733,0))*Y39*$K39</f>
        <v>3107.9580225251279</v>
      </c>
      <c r="BP39" s="271">
        <f>INDEX('Energy at risk'!R$8:R$733, MATCH($B39, 'Energy at risk'!$C$8:$C$733,0))*Z39*$K39</f>
        <v>3156.7822424912929</v>
      </c>
      <c r="BQ39" s="271">
        <f>INDEX('Energy at risk'!S$8:S$733, MATCH($B39, 'Energy at risk'!$C$8:$C$733,0))*AA39*$K39</f>
        <v>3205.6064624574583</v>
      </c>
      <c r="BR39" s="271">
        <f>INDEX('Energy at risk'!T$8:T$733, MATCH($B39, 'Energy at risk'!$C$8:$C$733,0))*AB39*$K39</f>
        <v>3254.4306824236223</v>
      </c>
      <c r="BS39" s="271">
        <f>INDEX('Energy at risk'!U$8:U$733, MATCH($B39, 'Energy at risk'!$C$8:$C$733,0))*AC39*$K39</f>
        <v>3303.2549023897868</v>
      </c>
      <c r="BT39" s="271">
        <f>INDEX('Energy at risk'!V$8:V$733, MATCH($B39, 'Energy at risk'!$C$8:$C$733,0))*AD39*$K39</f>
        <v>3352.0791223559527</v>
      </c>
      <c r="BU39" s="271">
        <f>INDEX('Energy at risk'!W$8:W$733, MATCH($B39, 'Energy at risk'!$C$8:$C$733,0))*AE39*$K39</f>
        <v>3400.9033423221167</v>
      </c>
      <c r="BV39" s="271">
        <f>INDEX('Energy at risk'!X$8:X$733, MATCH($B39, 'Energy at risk'!$C$8:$C$733,0))*AF39*$K39</f>
        <v>3449.7275622882812</v>
      </c>
      <c r="BW39" s="232"/>
      <c r="BX39" s="272" cm="1">
        <f t="array" ref="BX39">SUMPRODUCT(('Span data'!BA$9:BA$734)*('Span data'!$C$9:$C$734=$B39))</f>
        <v>3.1584864531198622E-3</v>
      </c>
      <c r="BY39" s="272" cm="1">
        <f t="array" ref="BY39">SUMPRODUCT(('Span data'!BB$9:BB$734)*('Span data'!$C$9:$C$734=$B39))</f>
        <v>3.2196309881116479E-3</v>
      </c>
      <c r="BZ39" s="272" cm="1">
        <f t="array" ref="BZ39">SUMPRODUCT(('Span data'!BC$9:BC$734)*('Span data'!$C$9:$C$734=$B39))</f>
        <v>3.2807755231034348E-3</v>
      </c>
      <c r="CA39" s="272" cm="1">
        <f t="array" ref="CA39">SUMPRODUCT(('Span data'!BD$9:BD$734)*('Span data'!$C$9:$C$734=$B39))</f>
        <v>3.3419200580952204E-3</v>
      </c>
      <c r="CB39" s="272" cm="1">
        <f t="array" ref="CB39">SUMPRODUCT(('Span data'!BE$9:BE$734)*('Span data'!$C$9:$C$734=$B39))</f>
        <v>3.4030645930870061E-3</v>
      </c>
      <c r="CC39" s="272" cm="1">
        <f t="array" ref="CC39">SUMPRODUCT(('Span data'!BF$9:BF$734)*('Span data'!$C$9:$C$734=$B39))</f>
        <v>3.4642091280787917E-3</v>
      </c>
      <c r="CD39" s="272" cm="1">
        <f t="array" ref="CD39">SUMPRODUCT(('Span data'!BG$9:BG$734)*('Span data'!$C$9:$C$734=$B39))</f>
        <v>3.5253536630705769E-3</v>
      </c>
      <c r="CE39" s="272" cm="1">
        <f t="array" ref="CE39">SUMPRODUCT(('Span data'!BH$9:BH$734)*('Span data'!$C$9:$C$734=$B39))</f>
        <v>3.5864981980623634E-3</v>
      </c>
      <c r="CF39" s="272" cm="1">
        <f t="array" ref="CF39">SUMPRODUCT(('Span data'!BI$9:BI$734)*('Span data'!$C$9:$C$734=$B39))</f>
        <v>3.6476427330541491E-3</v>
      </c>
      <c r="CG39" s="272" cm="1">
        <f t="array" ref="CG39">SUMPRODUCT(('Span data'!BJ$9:BJ$734)*('Span data'!$C$9:$C$734=$B39))</f>
        <v>3.7087872680459343E-3</v>
      </c>
      <c r="CH39" s="272" cm="1">
        <f t="array" ref="CH39">SUMPRODUCT(('Span data'!BK$9:BK$734)*('Span data'!$C$9:$C$734=$B39))</f>
        <v>3.7699318030377203E-3</v>
      </c>
      <c r="CI39" s="272" cm="1">
        <f t="array" ref="CI39">SUMPRODUCT(('Span data'!BL$9:BL$734)*('Span data'!$C$9:$C$734=$B39))</f>
        <v>3.831076338029506E-3</v>
      </c>
      <c r="CJ39" s="272" cm="1">
        <f t="array" ref="CJ39">SUMPRODUCT(('Span data'!BM$9:BM$734)*('Span data'!$C$9:$C$734=$B39))</f>
        <v>3.8922208730212925E-3</v>
      </c>
      <c r="CK39" s="272" cm="1">
        <f t="array" ref="CK39">SUMPRODUCT(('Span data'!BN$9:BN$734)*('Span data'!$C$9:$C$734=$B39))</f>
        <v>3.9533654080130785E-3</v>
      </c>
      <c r="CL39" s="272" cm="1">
        <f t="array" ref="CL39">SUMPRODUCT(('Span data'!BO$9:BO$734)*('Span data'!$C$9:$C$734=$B39))</f>
        <v>4.0145099430048646E-3</v>
      </c>
      <c r="CM39" s="272" cm="1">
        <f t="array" ref="CM39">SUMPRODUCT(('Span data'!BP$9:BP$734)*('Span data'!$C$9:$C$734=$B39))</f>
        <v>4.0756544779966498E-3</v>
      </c>
      <c r="CN39" s="272" cm="1">
        <f t="array" ref="CN39">SUMPRODUCT(('Span data'!BQ$9:BQ$734)*('Span data'!$C$9:$C$734=$B39))</f>
        <v>4.136799012988435E-3</v>
      </c>
      <c r="CO39" s="272" cm="1">
        <f t="array" ref="CO39">SUMPRODUCT(('Span data'!BR$9:BR$734)*('Span data'!$C$9:$C$734=$B39))</f>
        <v>4.1979435479802211E-3</v>
      </c>
      <c r="CP39" s="272" cm="1">
        <f t="array" ref="CP39">SUMPRODUCT(('Span data'!BS$9:BS$734)*('Span data'!$C$9:$C$734=$B39))</f>
        <v>4.2590880829720063E-3</v>
      </c>
      <c r="CQ39" s="272" cm="1">
        <f t="array" ref="CQ39">SUMPRODUCT(('Span data'!BT$9:BT$734)*('Span data'!$C$9:$C$734=$B39))</f>
        <v>4.3202326179637924E-3</v>
      </c>
      <c r="CR39" s="232"/>
      <c r="CS39" s="273">
        <f t="shared" si="8"/>
        <v>11536.829659437224</v>
      </c>
      <c r="CT39" s="273">
        <f t="shared" si="21"/>
        <v>11814.867382888609</v>
      </c>
      <c r="CU39" s="273">
        <f t="shared" si="22"/>
        <v>12150.719912709195</v>
      </c>
      <c r="CV39" s="273">
        <f t="shared" si="23"/>
        <v>12433.951571442129</v>
      </c>
      <c r="CW39" s="273">
        <f t="shared" si="24"/>
        <v>12603.63119154929</v>
      </c>
      <c r="CX39" s="273">
        <f t="shared" si="25"/>
        <v>12830.086830969343</v>
      </c>
      <c r="CY39" s="273">
        <f t="shared" si="26"/>
        <v>13176.327231353023</v>
      </c>
      <c r="CZ39" s="273">
        <f t="shared" si="27"/>
        <v>13587.653947500066</v>
      </c>
      <c r="DA39" s="273">
        <f t="shared" si="28"/>
        <v>13757.333567607229</v>
      </c>
      <c r="DB39" s="273">
        <f t="shared" si="10"/>
        <v>13987.944355252517</v>
      </c>
      <c r="DC39" s="273">
        <f t="shared" si="11"/>
        <v>14218.555142897809</v>
      </c>
      <c r="DD39" s="273">
        <f t="shared" si="12"/>
        <v>14449.165930543095</v>
      </c>
      <c r="DE39" s="273">
        <f t="shared" si="13"/>
        <v>14679.776718188383</v>
      </c>
      <c r="DF39" s="273">
        <f t="shared" si="14"/>
        <v>14910.387505833673</v>
      </c>
      <c r="DG39" s="273">
        <f t="shared" si="15"/>
        <v>15140.998293478964</v>
      </c>
      <c r="DH39" s="273">
        <f t="shared" si="16"/>
        <v>15371.60908112425</v>
      </c>
      <c r="DI39" s="273">
        <f t="shared" si="17"/>
        <v>15602.219868769535</v>
      </c>
      <c r="DJ39" s="273">
        <f t="shared" si="18"/>
        <v>15832.83065641483</v>
      </c>
      <c r="DK39" s="273">
        <f t="shared" si="19"/>
        <v>16063.441444060116</v>
      </c>
      <c r="DL39" s="273">
        <f t="shared" si="20"/>
        <v>16294.052231705402</v>
      </c>
      <c r="DM39" s="233"/>
      <c r="DN39" s="274" cm="1">
        <f t="array" ref="DN39">SUMPRODUCT(($CS39:$DL39)*(Misc_calcs!$G$29:$Z$29))</f>
        <v>198656.30237974934</v>
      </c>
      <c r="DO39" s="232"/>
      <c r="DP39" s="274" cm="1">
        <f t="array" ref="DP39">SUMPRODUCT((G39:H39)*(Assumptions!$G$38:$H$38))</f>
        <v>223734.01792317021</v>
      </c>
      <c r="DQ39" s="274" cm="1">
        <f t="array" ref="DQ39">SUMPRODUCT((PMT(real_disc,Assumptions!$G$40,DP39)*(Misc_calcs!$G$29:$Z$29)))</f>
        <v>-129685.32672095264</v>
      </c>
      <c r="DR39" s="232"/>
      <c r="DS39" s="274">
        <f t="shared" si="6"/>
        <v>68970.975658796699</v>
      </c>
      <c r="DT39" s="274" t="b">
        <f t="shared" si="9"/>
        <v>1</v>
      </c>
      <c r="DU39" s="232"/>
      <c r="DV39" s="232"/>
      <c r="DW39" s="232"/>
      <c r="DX39" s="232"/>
      <c r="DY39" s="232"/>
      <c r="DZ39" s="232"/>
      <c r="EA39" s="232"/>
      <c r="EB39" s="232"/>
      <c r="EC39" s="232"/>
      <c r="ED39" s="232"/>
      <c r="EE39" s="232"/>
      <c r="EF39" s="232"/>
      <c r="EG39" s="232"/>
      <c r="EH39" s="232"/>
      <c r="EI39" s="232"/>
      <c r="EJ39" s="232"/>
      <c r="EK39" s="232"/>
      <c r="EL39" s="232"/>
      <c r="EM39" s="232"/>
      <c r="EN39" s="232"/>
    </row>
    <row r="40" spans="1:144" x14ac:dyDescent="0.2">
      <c r="A40" s="232"/>
      <c r="B40" s="266" t="str">
        <v>CTN004</v>
      </c>
      <c r="C40" s="266" t="str">
        <f>INDEX('Span data'!$D$9:$D$734, MATCH($B40, 'Span data'!$C$9:$C$734,0))</f>
        <v>CTN</v>
      </c>
      <c r="D40" s="266" cm="1">
        <f t="array" ref="D40">IF(ISBLANK(B40),0, SUMPRODUCT(('Energy at risk'!$C$8:$C$733=$B40)*1))</f>
        <v>2</v>
      </c>
      <c r="E40" s="267" t="b">
        <f t="shared" si="4"/>
        <v>0</v>
      </c>
      <c r="F40" s="266">
        <f t="shared" si="7"/>
        <v>2</v>
      </c>
      <c r="G40" s="268">
        <v>2</v>
      </c>
      <c r="H40" s="268">
        <v>1</v>
      </c>
      <c r="I40" s="232"/>
      <c r="J40" s="269">
        <f>INDEX(VCR_data!$D$8:$D$86, MATCH($C40, VCR_data!$B$8:$B$86,0))</f>
        <v>42808.694143857116</v>
      </c>
      <c r="K40" s="269">
        <f>INDEX(VCR_data!$F$8:$F$86, MATCH($C40, VCR_data!$B$8:$B$86,0))</f>
        <v>11497.559082836879</v>
      </c>
      <c r="L40" s="232"/>
      <c r="M40" s="270" cm="1">
        <f t="array" ref="M40">SUMPRODUCT(('Span data'!$C$9:$C$734=$B40)*('Span data'!AF$9:AF$734))/SUMPRODUCT(('Span data'!$C$9:$C$734=$B40)*1)</f>
        <v>9.7932465588328067E-3</v>
      </c>
      <c r="N40" s="270" cm="1">
        <f t="array" ref="N40">SUMPRODUCT(('Span data'!$C$9:$C$734=$B40)*('Span data'!AG$9:AG$734))/SUMPRODUCT(('Span data'!$C$9:$C$734=$B40)*1)</f>
        <v>9.9967499266225002E-3</v>
      </c>
      <c r="O40" s="270" cm="1">
        <f t="array" ref="O40">SUMPRODUCT(('Span data'!$C$9:$C$734=$B40)*('Span data'!AH$9:AH$734))/SUMPRODUCT(('Span data'!$C$9:$C$734=$B40)*1)</f>
        <v>1.0200253294412194E-2</v>
      </c>
      <c r="P40" s="270" cm="1">
        <f t="array" ref="P40">SUMPRODUCT(('Span data'!$C$9:$C$734=$B40)*('Span data'!AI$9:AI$734))/SUMPRODUCT(('Span data'!$C$9:$C$734=$B40)*1)</f>
        <v>1.0403756662201887E-2</v>
      </c>
      <c r="Q40" s="270" cm="1">
        <f t="array" ref="Q40">SUMPRODUCT(('Span data'!$C$9:$C$734=$B40)*('Span data'!AJ$9:AJ$734))/SUMPRODUCT(('Span data'!$C$9:$C$734=$B40)*1)</f>
        <v>1.0607260029991581E-2</v>
      </c>
      <c r="R40" s="270" cm="1">
        <f t="array" ref="R40">SUMPRODUCT(('Span data'!$C$9:$C$734=$B40)*('Span data'!AK$9:AK$734))/SUMPRODUCT(('Span data'!$C$9:$C$734=$B40)*1)</f>
        <v>1.0810763397781274E-2</v>
      </c>
      <c r="S40" s="270" cm="1">
        <f t="array" ref="S40">SUMPRODUCT(('Span data'!$C$9:$C$734=$B40)*('Span data'!AL$9:AL$734))/SUMPRODUCT(('Span data'!$C$9:$C$734=$B40)*1)</f>
        <v>1.1014266765570968E-2</v>
      </c>
      <c r="T40" s="270" cm="1">
        <f t="array" ref="T40">SUMPRODUCT(('Span data'!$C$9:$C$734=$B40)*('Span data'!AM$9:AM$734))/SUMPRODUCT(('Span data'!$C$9:$C$734=$B40)*1)</f>
        <v>1.1217770133360661E-2</v>
      </c>
      <c r="U40" s="270" cm="1">
        <f t="array" ref="U40">SUMPRODUCT(('Span data'!$C$9:$C$734=$B40)*('Span data'!AN$9:AN$734))/SUMPRODUCT(('Span data'!$C$9:$C$734=$B40)*1)</f>
        <v>1.1421273501150355E-2</v>
      </c>
      <c r="V40" s="270" cm="1">
        <f t="array" ref="V40">SUMPRODUCT(('Span data'!$C$9:$C$734=$B40)*('Span data'!AO$9:AO$734))/SUMPRODUCT(('Span data'!$C$9:$C$734=$B40)*1)</f>
        <v>1.1624776868940048E-2</v>
      </c>
      <c r="W40" s="270" cm="1">
        <f t="array" ref="W40">SUMPRODUCT(('Span data'!$C$9:$C$734=$B40)*('Span data'!AP$9:AP$734))/SUMPRODUCT(('Span data'!$C$9:$C$734=$B40)*1)</f>
        <v>1.1828280236729742E-2</v>
      </c>
      <c r="X40" s="270" cm="1">
        <f t="array" ref="X40">SUMPRODUCT(('Span data'!$C$9:$C$734=$B40)*('Span data'!AQ$9:AQ$734))/SUMPRODUCT(('Span data'!$C$9:$C$734=$B40)*1)</f>
        <v>1.2031783604519435E-2</v>
      </c>
      <c r="Y40" s="270" cm="1">
        <f t="array" ref="Y40">SUMPRODUCT(('Span data'!$C$9:$C$734=$B40)*('Span data'!AR$9:AR$734))/SUMPRODUCT(('Span data'!$C$9:$C$734=$B40)*1)</f>
        <v>1.2235286972309129E-2</v>
      </c>
      <c r="Z40" s="270" cm="1">
        <f t="array" ref="Z40">SUMPRODUCT(('Span data'!$C$9:$C$734=$B40)*('Span data'!AS$9:AS$734))/SUMPRODUCT(('Span data'!$C$9:$C$734=$B40)*1)</f>
        <v>1.2438790340098822E-2</v>
      </c>
      <c r="AA40" s="270" cm="1">
        <f t="array" ref="AA40">SUMPRODUCT(('Span data'!$C$9:$C$734=$B40)*('Span data'!AT$9:AT$734))/SUMPRODUCT(('Span data'!$C$9:$C$734=$B40)*1)</f>
        <v>1.2642293707888516E-2</v>
      </c>
      <c r="AB40" s="270" cm="1">
        <f t="array" ref="AB40">SUMPRODUCT(('Span data'!$C$9:$C$734=$B40)*('Span data'!AU$9:AU$734))/SUMPRODUCT(('Span data'!$C$9:$C$734=$B40)*1)</f>
        <v>1.2845797075678209E-2</v>
      </c>
      <c r="AC40" s="270" cm="1">
        <f t="array" ref="AC40">SUMPRODUCT(('Span data'!$C$9:$C$734=$B40)*('Span data'!AV$9:AV$734))/SUMPRODUCT(('Span data'!$C$9:$C$734=$B40)*1)</f>
        <v>1.3049300443467903E-2</v>
      </c>
      <c r="AD40" s="270" cm="1">
        <f t="array" ref="AD40">SUMPRODUCT(('Span data'!$C$9:$C$734=$B40)*('Span data'!AW$9:AW$734))/SUMPRODUCT(('Span data'!$C$9:$C$734=$B40)*1)</f>
        <v>1.3252803811257596E-2</v>
      </c>
      <c r="AE40" s="270" cm="1">
        <f t="array" ref="AE40">SUMPRODUCT(('Span data'!$C$9:$C$734=$B40)*('Span data'!AX$9:AX$734))/SUMPRODUCT(('Span data'!$C$9:$C$734=$B40)*1)</f>
        <v>1.345630717904729E-2</v>
      </c>
      <c r="AF40" s="270" cm="1">
        <f t="array" ref="AF40">SUMPRODUCT(('Span data'!$C$9:$C$734=$B40)*('Span data'!AY$9:AY$734))/SUMPRODUCT(('Span data'!$C$9:$C$734=$B40)*1)</f>
        <v>1.3659810546836983E-2</v>
      </c>
      <c r="AG40" s="232"/>
      <c r="AH40" s="271">
        <f>INDEX('Energy at risk'!E$8:E$733, MATCH($B40, 'Energy at risk'!$C$8:$C$733,0))*$J40*M40</f>
        <v>43128.695086872627</v>
      </c>
      <c r="AI40" s="271">
        <f>INDEX('Energy at risk'!F$8:F$733, MATCH($B40, 'Energy at risk'!$C$8:$C$733,0))*$J40*N40</f>
        <v>43721.288012880505</v>
      </c>
      <c r="AJ40" s="271">
        <f>INDEX('Energy at risk'!G$8:G$733, MATCH($B40, 'Energy at risk'!$C$8:$C$733,0))*$J40*O40</f>
        <v>44478.548428994385</v>
      </c>
      <c r="AK40" s="271">
        <f>INDEX('Energy at risk'!H$8:H$733, MATCH($B40, 'Energy at risk'!$C$8:$C$733,0))*$J40*P40</f>
        <v>45862.474262404518</v>
      </c>
      <c r="AL40" s="271">
        <f>INDEX('Energy at risk'!I$8:I$733, MATCH($B40, 'Energy at risk'!$C$8:$C$733,0))*$J40*Q40</f>
        <v>46207.291824175467</v>
      </c>
      <c r="AM40" s="271">
        <f>INDEX('Energy at risk'!J$8:J$733, MATCH($B40, 'Energy at risk'!$C$8:$C$733,0))*$J40*R40</f>
        <v>46718.542812962078</v>
      </c>
      <c r="AN40" s="271">
        <f>INDEX('Energy at risk'!K$8:K$733, MATCH($B40, 'Energy at risk'!$C$8:$C$733,0))*$J40*S40</f>
        <v>47550.190258035458</v>
      </c>
      <c r="AO40" s="271">
        <f>INDEX('Energy at risk'!L$8:L$733, MATCH($B40, 'Energy at risk'!$C$8:$C$733,0))*$J40*T40</f>
        <v>48331.399661806616</v>
      </c>
      <c r="AP40" s="271">
        <f>INDEX('Energy at risk'!M$8:M$733, MATCH($B40, 'Energy at risk'!$C$8:$C$733,0))*$J40*U40</f>
        <v>48910.856900368919</v>
      </c>
      <c r="AQ40" s="271">
        <f>INDEX('Energy at risk'!N$8:N$733, MATCH($B40, 'Energy at risk'!$C$8:$C$733,0))*$J40*V40</f>
        <v>49782.346765286551</v>
      </c>
      <c r="AR40" s="271">
        <f>INDEX('Energy at risk'!O$8:O$733, MATCH($B40, 'Energy at risk'!$C$8:$C$733,0))*$J40*W40</f>
        <v>50653.836630204183</v>
      </c>
      <c r="AS40" s="271">
        <f>INDEX('Energy at risk'!P$8:P$733, MATCH($B40, 'Energy at risk'!$C$8:$C$733,0))*$J40*X40</f>
        <v>51525.326495121815</v>
      </c>
      <c r="AT40" s="271">
        <f>INDEX('Energy at risk'!Q$8:Q$733, MATCH($B40, 'Energy at risk'!$C$8:$C$733,0))*$J40*Y40</f>
        <v>52396.816360039447</v>
      </c>
      <c r="AU40" s="271">
        <f>INDEX('Energy at risk'!R$8:R$733, MATCH($B40, 'Energy at risk'!$C$8:$C$733,0))*$J40*Z40</f>
        <v>53268.306224957079</v>
      </c>
      <c r="AV40" s="271">
        <f>INDEX('Energy at risk'!S$8:S$733, MATCH($B40, 'Energy at risk'!$C$8:$C$733,0))*$J40*AA40</f>
        <v>54139.796089874711</v>
      </c>
      <c r="AW40" s="271">
        <f>INDEX('Energy at risk'!T$8:T$733, MATCH($B40, 'Energy at risk'!$C$8:$C$733,0))*$J40*AB40</f>
        <v>55011.285954792336</v>
      </c>
      <c r="AX40" s="271">
        <f>INDEX('Energy at risk'!U$8:U$733, MATCH($B40, 'Energy at risk'!$C$8:$C$733,0))*$J40*AC40</f>
        <v>55882.775819709968</v>
      </c>
      <c r="AY40" s="271">
        <f>INDEX('Energy at risk'!V$8:V$733, MATCH($B40, 'Energy at risk'!$C$8:$C$733,0))*$J40*AD40</f>
        <v>56754.2656846276</v>
      </c>
      <c r="AZ40" s="271">
        <f>INDEX('Energy at risk'!W$8:W$733, MATCH($B40, 'Energy at risk'!$C$8:$C$733,0))*$J40*AE40</f>
        <v>57625.755549545232</v>
      </c>
      <c r="BA40" s="271">
        <f>INDEX('Energy at risk'!X$8:X$733, MATCH($B40, 'Energy at risk'!$C$8:$C$733,0))*$J40*AF40</f>
        <v>58497.245414462865</v>
      </c>
      <c r="BB40" s="232"/>
      <c r="BC40" s="271">
        <f>INDEX('Energy at risk'!E$8:E$733, MATCH($B40, 'Energy at risk'!$C$8:$C$733,0))*M40*$K40</f>
        <v>11583.504936184341</v>
      </c>
      <c r="BD40" s="271">
        <f>INDEX('Energy at risk'!F$8:F$733, MATCH($B40, 'Energy at risk'!$C$8:$C$733,0))*N40*$K40</f>
        <v>11742.663544385534</v>
      </c>
      <c r="BE40" s="271">
        <f>INDEX('Energy at risk'!G$8:G$733, MATCH($B40, 'Energy at risk'!$C$8:$C$733,0))*O40*$K40</f>
        <v>11946.048547116625</v>
      </c>
      <c r="BF40" s="271">
        <f>INDEX('Energy at risk'!H$8:H$733, MATCH($B40, 'Energy at risk'!$C$8:$C$733,0))*P40*$K40</f>
        <v>12317.743347766847</v>
      </c>
      <c r="BG40" s="271">
        <f>INDEX('Energy at risk'!I$8:I$733, MATCH($B40, 'Energy at risk'!$C$8:$C$733,0))*Q40*$K40</f>
        <v>12410.35444858526</v>
      </c>
      <c r="BH40" s="271">
        <f>INDEX('Energy at risk'!J$8:J$733, MATCH($B40, 'Energy at risk'!$C$8:$C$733,0))*R40*$K40</f>
        <v>12547.666239269169</v>
      </c>
      <c r="BI40" s="271">
        <f>INDEX('Energy at risk'!K$8:K$733, MATCH($B40, 'Energy at risk'!$C$8:$C$733,0))*S40*$K40</f>
        <v>12771.030110255024</v>
      </c>
      <c r="BJ40" s="271">
        <f>INDEX('Energy at risk'!L$8:L$733, MATCH($B40, 'Energy at risk'!$C$8:$C$733,0))*T40*$K40</f>
        <v>12980.847332096528</v>
      </c>
      <c r="BK40" s="271">
        <f>INDEX('Energy at risk'!M$8:M$733, MATCH($B40, 'Energy at risk'!$C$8:$C$733,0))*U40*$K40</f>
        <v>13136.477957360616</v>
      </c>
      <c r="BL40" s="271">
        <f>INDEX('Energy at risk'!N$8:N$733, MATCH($B40, 'Energy at risk'!$C$8:$C$733,0))*V40*$K40</f>
        <v>13370.542705477252</v>
      </c>
      <c r="BM40" s="271">
        <f>INDEX('Energy at risk'!O$8:O$733, MATCH($B40, 'Energy at risk'!$C$8:$C$733,0))*W40*$K40</f>
        <v>13604.607453593886</v>
      </c>
      <c r="BN40" s="271">
        <f>INDEX('Energy at risk'!P$8:P$733, MATCH($B40, 'Energy at risk'!$C$8:$C$733,0))*X40*$K40</f>
        <v>13838.672201710522</v>
      </c>
      <c r="BO40" s="271">
        <f>INDEX('Energy at risk'!Q$8:Q$733, MATCH($B40, 'Energy at risk'!$C$8:$C$733,0))*Y40*$K40</f>
        <v>14072.736949827158</v>
      </c>
      <c r="BP40" s="271">
        <f>INDEX('Energy at risk'!R$8:R$733, MATCH($B40, 'Energy at risk'!$C$8:$C$733,0))*Z40*$K40</f>
        <v>14306.801697943793</v>
      </c>
      <c r="BQ40" s="271">
        <f>INDEX('Energy at risk'!S$8:S$733, MATCH($B40, 'Energy at risk'!$C$8:$C$733,0))*AA40*$K40</f>
        <v>14540.866446060427</v>
      </c>
      <c r="BR40" s="271">
        <f>INDEX('Energy at risk'!T$8:T$733, MATCH($B40, 'Energy at risk'!$C$8:$C$733,0))*AB40*$K40</f>
        <v>14774.931194177065</v>
      </c>
      <c r="BS40" s="271">
        <f>INDEX('Energy at risk'!U$8:U$733, MATCH($B40, 'Energy at risk'!$C$8:$C$733,0))*AC40*$K40</f>
        <v>15008.995942293699</v>
      </c>
      <c r="BT40" s="271">
        <f>INDEX('Energy at risk'!V$8:V$733, MATCH($B40, 'Energy at risk'!$C$8:$C$733,0))*AD40*$K40</f>
        <v>15243.060690410333</v>
      </c>
      <c r="BU40" s="271">
        <f>INDEX('Energy at risk'!W$8:W$733, MATCH($B40, 'Energy at risk'!$C$8:$C$733,0))*AE40*$K40</f>
        <v>15477.125438526968</v>
      </c>
      <c r="BV40" s="271">
        <f>INDEX('Energy at risk'!X$8:X$733, MATCH($B40, 'Energy at risk'!$C$8:$C$733,0))*AF40*$K40</f>
        <v>15711.190186643606</v>
      </c>
      <c r="BW40" s="232"/>
      <c r="BX40" s="272" cm="1">
        <f t="array" ref="BX40">SUMPRODUCT(('Span data'!BA$9:BA$734)*('Span data'!$C$9:$C$734=$B40))</f>
        <v>7.9321197468597022E-4</v>
      </c>
      <c r="BY40" s="272" cm="1">
        <f t="array" ref="BY40">SUMPRODUCT(('Span data'!BB$9:BB$734)*('Span data'!$C$9:$C$734=$B40))</f>
        <v>8.0969489556925148E-4</v>
      </c>
      <c r="BZ40" s="272" cm="1">
        <f t="array" ref="BZ40">SUMPRODUCT(('Span data'!BC$9:BC$734)*('Span data'!$C$9:$C$734=$B40))</f>
        <v>8.2617781645253285E-4</v>
      </c>
      <c r="CA40" s="272" cm="1">
        <f t="array" ref="CA40">SUMPRODUCT(('Span data'!BD$9:BD$734)*('Span data'!$C$9:$C$734=$B40))</f>
        <v>8.4266073733581422E-4</v>
      </c>
      <c r="CB40" s="272" cm="1">
        <f t="array" ref="CB40">SUMPRODUCT(('Span data'!BE$9:BE$734)*('Span data'!$C$9:$C$734=$B40))</f>
        <v>8.5914365821909537E-4</v>
      </c>
      <c r="CC40" s="272" cm="1">
        <f t="array" ref="CC40">SUMPRODUCT(('Span data'!BF$9:BF$734)*('Span data'!$C$9:$C$734=$B40))</f>
        <v>8.7562657910237674E-4</v>
      </c>
      <c r="CD40" s="272" cm="1">
        <f t="array" ref="CD40">SUMPRODUCT(('Span data'!BG$9:BG$734)*('Span data'!$C$9:$C$734=$B40))</f>
        <v>8.9210949998565811E-4</v>
      </c>
      <c r="CE40" s="272" cm="1">
        <f t="array" ref="CE40">SUMPRODUCT(('Span data'!BH$9:BH$734)*('Span data'!$C$9:$C$734=$B40))</f>
        <v>9.0859242086893915E-4</v>
      </c>
      <c r="CF40" s="272" cm="1">
        <f t="array" ref="CF40">SUMPRODUCT(('Span data'!BI$9:BI$734)*('Span data'!$C$9:$C$734=$B40))</f>
        <v>9.2507534175222052E-4</v>
      </c>
      <c r="CG40" s="272" cm="1">
        <f t="array" ref="CG40">SUMPRODUCT(('Span data'!BJ$9:BJ$734)*('Span data'!$C$9:$C$734=$B40))</f>
        <v>9.4155826263550189E-4</v>
      </c>
      <c r="CH40" s="272" cm="1">
        <f t="array" ref="CH40">SUMPRODUCT(('Span data'!BK$9:BK$734)*('Span data'!$C$9:$C$734=$B40))</f>
        <v>9.5804118351878326E-4</v>
      </c>
      <c r="CI40" s="272" cm="1">
        <f t="array" ref="CI40">SUMPRODUCT(('Span data'!BL$9:BL$734)*('Span data'!$C$9:$C$734=$B40))</f>
        <v>9.7452410440206452E-4</v>
      </c>
      <c r="CJ40" s="272" cm="1">
        <f t="array" ref="CJ40">SUMPRODUCT(('Span data'!BM$9:BM$734)*('Span data'!$C$9:$C$734=$B40))</f>
        <v>9.9100702528534578E-4</v>
      </c>
      <c r="CK40" s="272" cm="1">
        <f t="array" ref="CK40">SUMPRODUCT(('Span data'!BN$9:BN$734)*('Span data'!$C$9:$C$734=$B40))</f>
        <v>1.0074899461686273E-3</v>
      </c>
      <c r="CL40" s="272" cm="1">
        <f t="array" ref="CL40">SUMPRODUCT(('Span data'!BO$9:BO$734)*('Span data'!$C$9:$C$734=$B40))</f>
        <v>1.0239728670519085E-3</v>
      </c>
      <c r="CM40" s="272" cm="1">
        <f t="array" ref="CM40">SUMPRODUCT(('Span data'!BP$9:BP$734)*('Span data'!$C$9:$C$734=$B40))</f>
        <v>1.0404557879351898E-3</v>
      </c>
      <c r="CN40" s="272" cm="1">
        <f t="array" ref="CN40">SUMPRODUCT(('Span data'!BQ$9:BQ$734)*('Span data'!$C$9:$C$734=$B40))</f>
        <v>1.0569387088184713E-3</v>
      </c>
      <c r="CO40" s="272" cm="1">
        <f t="array" ref="CO40">SUMPRODUCT(('Span data'!BR$9:BR$734)*('Span data'!$C$9:$C$734=$B40))</f>
        <v>1.0734216297017523E-3</v>
      </c>
      <c r="CP40" s="272" cm="1">
        <f t="array" ref="CP40">SUMPRODUCT(('Span data'!BS$9:BS$734)*('Span data'!$C$9:$C$734=$B40))</f>
        <v>1.0899045505850338E-3</v>
      </c>
      <c r="CQ40" s="272" cm="1">
        <f t="array" ref="CQ40">SUMPRODUCT(('Span data'!BT$9:BT$734)*('Span data'!$C$9:$C$734=$B40))</f>
        <v>1.106387471468315E-3</v>
      </c>
      <c r="CR40" s="232"/>
      <c r="CS40" s="273">
        <f t="shared" si="8"/>
        <v>54712.200816268945</v>
      </c>
      <c r="CT40" s="273">
        <f t="shared" si="21"/>
        <v>55463.952366960933</v>
      </c>
      <c r="CU40" s="273">
        <f t="shared" si="22"/>
        <v>56424.597802288823</v>
      </c>
      <c r="CV40" s="273">
        <f t="shared" si="23"/>
        <v>58180.218452832101</v>
      </c>
      <c r="CW40" s="273">
        <f t="shared" si="24"/>
        <v>58617.647131904385</v>
      </c>
      <c r="CX40" s="273">
        <f t="shared" si="25"/>
        <v>59266.209927857832</v>
      </c>
      <c r="CY40" s="273">
        <f t="shared" si="26"/>
        <v>60321.22126039998</v>
      </c>
      <c r="CZ40" s="273">
        <f t="shared" si="27"/>
        <v>61312.247902495561</v>
      </c>
      <c r="DA40" s="273">
        <f t="shared" si="28"/>
        <v>62047.335782804876</v>
      </c>
      <c r="DB40" s="273">
        <f t="shared" si="10"/>
        <v>63152.890412322064</v>
      </c>
      <c r="DC40" s="273">
        <f t="shared" si="11"/>
        <v>64258.445041839252</v>
      </c>
      <c r="DD40" s="273">
        <f t="shared" si="12"/>
        <v>65363.99967135644</v>
      </c>
      <c r="DE40" s="273">
        <f t="shared" si="13"/>
        <v>66469.554300873628</v>
      </c>
      <c r="DF40" s="273">
        <f t="shared" si="14"/>
        <v>67575.108930390823</v>
      </c>
      <c r="DG40" s="273">
        <f t="shared" si="15"/>
        <v>68680.663559908018</v>
      </c>
      <c r="DH40" s="273">
        <f t="shared" si="16"/>
        <v>69786.218189425184</v>
      </c>
      <c r="DI40" s="273">
        <f t="shared" si="17"/>
        <v>70891.77281894238</v>
      </c>
      <c r="DJ40" s="273">
        <f t="shared" si="18"/>
        <v>71997.32744845956</v>
      </c>
      <c r="DK40" s="273">
        <f t="shared" si="19"/>
        <v>73102.882077976741</v>
      </c>
      <c r="DL40" s="273">
        <f t="shared" si="20"/>
        <v>74208.436707493936</v>
      </c>
      <c r="DM40" s="233"/>
      <c r="DN40" s="274" cm="1">
        <f t="array" ref="DN40">SUMPRODUCT(($CS40:$DL40)*(Misc_calcs!$G$29:$Z$29))</f>
        <v>909925.41277061787</v>
      </c>
      <c r="DO40" s="232"/>
      <c r="DP40" s="274" cm="1">
        <f t="array" ref="DP40">SUMPRODUCT((G40:H40)*(Assumptions!$G$38:$H$38))</f>
        <v>65366.508321807902</v>
      </c>
      <c r="DQ40" s="274" cm="1">
        <f t="array" ref="DQ40">SUMPRODUCT((PMT(real_disc,Assumptions!$G$40,DP40)*(Misc_calcs!$G$29:$Z$29)))</f>
        <v>-37889.083953395675</v>
      </c>
      <c r="DR40" s="232"/>
      <c r="DS40" s="274">
        <f t="shared" si="6"/>
        <v>872036.32881722215</v>
      </c>
      <c r="DT40" s="274" t="b">
        <f t="shared" si="9"/>
        <v>1</v>
      </c>
      <c r="DU40" s="232"/>
      <c r="DV40" s="232"/>
      <c r="DW40" s="232"/>
      <c r="DX40" s="232"/>
      <c r="DY40" s="232"/>
      <c r="DZ40" s="232"/>
      <c r="EA40" s="232"/>
      <c r="EB40" s="232"/>
      <c r="EC40" s="232"/>
      <c r="ED40" s="232"/>
      <c r="EE40" s="232"/>
      <c r="EF40" s="232"/>
      <c r="EG40" s="232"/>
      <c r="EH40" s="232"/>
      <c r="EI40" s="232"/>
      <c r="EJ40" s="232"/>
      <c r="EK40" s="232"/>
      <c r="EL40" s="232"/>
      <c r="EM40" s="232"/>
      <c r="EN40" s="232"/>
    </row>
    <row r="41" spans="1:144" x14ac:dyDescent="0.2">
      <c r="A41" s="232"/>
      <c r="B41" s="266" t="str">
        <v>CTN006</v>
      </c>
      <c r="C41" s="266" t="str">
        <f>INDEX('Span data'!$D$9:$D$734, MATCH($B41, 'Span data'!$C$9:$C$734,0))</f>
        <v>CTN</v>
      </c>
      <c r="D41" s="266" cm="1">
        <f t="array" ref="D41">IF(ISBLANK(B41),0, SUMPRODUCT(('Energy at risk'!$C$8:$C$733=$B41)*1))</f>
        <v>16</v>
      </c>
      <c r="E41" s="267" t="b">
        <f t="shared" ref="E41:E72" si="29">ISNUMBER(MATCH(B41, SubT,0))</f>
        <v>0</v>
      </c>
      <c r="F41" s="266">
        <f t="shared" si="7"/>
        <v>16</v>
      </c>
      <c r="G41" s="268">
        <v>19</v>
      </c>
      <c r="H41" s="268">
        <v>9</v>
      </c>
      <c r="I41" s="232"/>
      <c r="J41" s="269">
        <f>INDEX(VCR_data!$D$8:$D$86, MATCH($C41, VCR_data!$B$8:$B$86,0))</f>
        <v>42808.694143857116</v>
      </c>
      <c r="K41" s="269">
        <f>INDEX(VCR_data!$F$8:$F$86, MATCH($C41, VCR_data!$B$8:$B$86,0))</f>
        <v>11497.559082836879</v>
      </c>
      <c r="L41" s="232"/>
      <c r="M41" s="270" cm="1">
        <f t="array" ref="M41">SUMPRODUCT(('Span data'!$C$9:$C$734=$B41)*('Span data'!AF$9:AF$734))/SUMPRODUCT(('Span data'!$C$9:$C$734=$B41)*1)</f>
        <v>9.772100226038135E-3</v>
      </c>
      <c r="N41" s="270" cm="1">
        <f t="array" ref="N41">SUMPRODUCT(('Span data'!$C$9:$C$734=$B41)*('Span data'!AG$9:AG$734))/SUMPRODUCT(('Span data'!$C$9:$C$734=$B41)*1)</f>
        <v>9.9685548162296057E-3</v>
      </c>
      <c r="O41" s="270" cm="1">
        <f t="array" ref="O41">SUMPRODUCT(('Span data'!$C$9:$C$734=$B41)*('Span data'!AH$9:AH$734))/SUMPRODUCT(('Span data'!$C$9:$C$734=$B41)*1)</f>
        <v>1.0165009406421071E-2</v>
      </c>
      <c r="P41" s="270" cm="1">
        <f t="array" ref="P41">SUMPRODUCT(('Span data'!$C$9:$C$734=$B41)*('Span data'!AI$9:AI$734))/SUMPRODUCT(('Span data'!$C$9:$C$734=$B41)*1)</f>
        <v>1.0361463996612537E-2</v>
      </c>
      <c r="Q41" s="270" cm="1">
        <f t="array" ref="Q41">SUMPRODUCT(('Span data'!$C$9:$C$734=$B41)*('Span data'!AJ$9:AJ$734))/SUMPRODUCT(('Span data'!$C$9:$C$734=$B41)*1)</f>
        <v>1.0557918586804009E-2</v>
      </c>
      <c r="R41" s="270" cm="1">
        <f t="array" ref="R41">SUMPRODUCT(('Span data'!$C$9:$C$734=$B41)*('Span data'!AK$9:AK$734))/SUMPRODUCT(('Span data'!$C$9:$C$734=$B41)*1)</f>
        <v>1.0754373176995477E-2</v>
      </c>
      <c r="S41" s="270" cm="1">
        <f t="array" ref="S41">SUMPRODUCT(('Span data'!$C$9:$C$734=$B41)*('Span data'!AL$9:AL$734))/SUMPRODUCT(('Span data'!$C$9:$C$734=$B41)*1)</f>
        <v>1.0950827767186947E-2</v>
      </c>
      <c r="T41" s="270" cm="1">
        <f t="array" ref="T41">SUMPRODUCT(('Span data'!$C$9:$C$734=$B41)*('Span data'!AM$9:AM$734))/SUMPRODUCT(('Span data'!$C$9:$C$734=$B41)*1)</f>
        <v>1.1147282357378416E-2</v>
      </c>
      <c r="U41" s="270" cm="1">
        <f t="array" ref="U41">SUMPRODUCT(('Span data'!$C$9:$C$734=$B41)*('Span data'!AN$9:AN$734))/SUMPRODUCT(('Span data'!$C$9:$C$734=$B41)*1)</f>
        <v>1.1343736947569884E-2</v>
      </c>
      <c r="V41" s="270" cm="1">
        <f t="array" ref="V41">SUMPRODUCT(('Span data'!$C$9:$C$734=$B41)*('Span data'!AO$9:AO$734))/SUMPRODUCT(('Span data'!$C$9:$C$734=$B41)*1)</f>
        <v>1.1540191537761358E-2</v>
      </c>
      <c r="W41" s="270" cm="1">
        <f t="array" ref="W41">SUMPRODUCT(('Span data'!$C$9:$C$734=$B41)*('Span data'!AP$9:AP$734))/SUMPRODUCT(('Span data'!$C$9:$C$734=$B41)*1)</f>
        <v>1.1736646127952825E-2</v>
      </c>
      <c r="X41" s="270" cm="1">
        <f t="array" ref="X41">SUMPRODUCT(('Span data'!$C$9:$C$734=$B41)*('Span data'!AQ$9:AQ$734))/SUMPRODUCT(('Span data'!$C$9:$C$734=$B41)*1)</f>
        <v>1.1933100718144293E-2</v>
      </c>
      <c r="Y41" s="270" cm="1">
        <f t="array" ref="Y41">SUMPRODUCT(('Span data'!$C$9:$C$734=$B41)*('Span data'!AR$9:AR$734))/SUMPRODUCT(('Span data'!$C$9:$C$734=$B41)*1)</f>
        <v>1.2129555308335756E-2</v>
      </c>
      <c r="Z41" s="270" cm="1">
        <f t="array" ref="Z41">SUMPRODUCT(('Span data'!$C$9:$C$734=$B41)*('Span data'!AS$9:AS$734))/SUMPRODUCT(('Span data'!$C$9:$C$734=$B41)*1)</f>
        <v>1.2326009898527225E-2</v>
      </c>
      <c r="AA41" s="270" cm="1">
        <f t="array" ref="AA41">SUMPRODUCT(('Span data'!$C$9:$C$734=$B41)*('Span data'!AT$9:AT$734))/SUMPRODUCT(('Span data'!$C$9:$C$734=$B41)*1)</f>
        <v>1.25224644887187E-2</v>
      </c>
      <c r="AB41" s="270" cm="1">
        <f t="array" ref="AB41">SUMPRODUCT(('Span data'!$C$9:$C$734=$B41)*('Span data'!AU$9:AU$734))/SUMPRODUCT(('Span data'!$C$9:$C$734=$B41)*1)</f>
        <v>1.2718919078910169E-2</v>
      </c>
      <c r="AC41" s="270" cm="1">
        <f t="array" ref="AC41">SUMPRODUCT(('Span data'!$C$9:$C$734=$B41)*('Span data'!AV$9:AV$734))/SUMPRODUCT(('Span data'!$C$9:$C$734=$B41)*1)</f>
        <v>1.2915373669101636E-2</v>
      </c>
      <c r="AD41" s="270" cm="1">
        <f t="array" ref="AD41">SUMPRODUCT(('Span data'!$C$9:$C$734=$B41)*('Span data'!AW$9:AW$734))/SUMPRODUCT(('Span data'!$C$9:$C$734=$B41)*1)</f>
        <v>1.3111828259293107E-2</v>
      </c>
      <c r="AE41" s="270" cm="1">
        <f t="array" ref="AE41">SUMPRODUCT(('Span data'!$C$9:$C$734=$B41)*('Span data'!AX$9:AX$734))/SUMPRODUCT(('Span data'!$C$9:$C$734=$B41)*1)</f>
        <v>1.3308282849484574E-2</v>
      </c>
      <c r="AF41" s="270" cm="1">
        <f t="array" ref="AF41">SUMPRODUCT(('Span data'!$C$9:$C$734=$B41)*('Span data'!AY$9:AY$734))/SUMPRODUCT(('Span data'!$C$9:$C$734=$B41)*1)</f>
        <v>1.3504737439676041E-2</v>
      </c>
      <c r="AG41" s="232"/>
      <c r="AH41" s="271">
        <f>INDEX('Energy at risk'!E$8:E$733, MATCH($B41, 'Energy at risk'!$C$8:$C$733,0))*$J41*M41</f>
        <v>27050.928635815075</v>
      </c>
      <c r="AI41" s="271">
        <f>INDEX('Energy at risk'!F$8:F$733, MATCH($B41, 'Energy at risk'!$C$8:$C$733,0))*$J41*N41</f>
        <v>27551.498267938587</v>
      </c>
      <c r="AJ41" s="271">
        <f>INDEX('Energy at risk'!G$8:G$733, MATCH($B41, 'Energy at risk'!$C$8:$C$733,0))*$J41*O41</f>
        <v>28182.676163814995</v>
      </c>
      <c r="AK41" s="271">
        <f>INDEX('Energy at risk'!H$8:H$733, MATCH($B41, 'Energy at risk'!$C$8:$C$733,0))*$J41*P41</f>
        <v>28727.350140482806</v>
      </c>
      <c r="AL41" s="271">
        <f>INDEX('Energy at risk'!I$8:I$733, MATCH($B41, 'Energy at risk'!$C$8:$C$733,0))*$J41*Q41</f>
        <v>29088.787659453294</v>
      </c>
      <c r="AM41" s="271">
        <f>INDEX('Energy at risk'!J$8:J$733, MATCH($B41, 'Energy at risk'!$C$8:$C$733,0))*$J41*R41</f>
        <v>29490.067598268011</v>
      </c>
      <c r="AN41" s="271">
        <f>INDEX('Energy at risk'!K$8:K$733, MATCH($B41, 'Energy at risk'!$C$8:$C$733,0))*$J41*S41</f>
        <v>30076.288764660108</v>
      </c>
      <c r="AO41" s="271">
        <f>INDEX('Energy at risk'!L$8:L$733, MATCH($B41, 'Energy at risk'!$C$8:$C$733,0))*$J41*T41</f>
        <v>30760.947239420977</v>
      </c>
      <c r="AP41" s="271">
        <f>INDEX('Energy at risk'!M$8:M$733, MATCH($B41, 'Energy at risk'!$C$8:$C$733,0))*$J41*U41</f>
        <v>31056.970790346826</v>
      </c>
      <c r="AQ41" s="271">
        <f>INDEX('Energy at risk'!N$8:N$733, MATCH($B41, 'Energy at risk'!$C$8:$C$733,0))*$J41*V41</f>
        <v>31594.825687494562</v>
      </c>
      <c r="AR41" s="271">
        <f>INDEX('Energy at risk'!O$8:O$733, MATCH($B41, 'Energy at risk'!$C$8:$C$733,0))*$J41*W41</f>
        <v>32132.680584642279</v>
      </c>
      <c r="AS41" s="271">
        <f>INDEX('Energy at risk'!P$8:P$733, MATCH($B41, 'Energy at risk'!$C$8:$C$733,0))*$J41*X41</f>
        <v>32670.535481789997</v>
      </c>
      <c r="AT41" s="271">
        <f>INDEX('Energy at risk'!Q$8:Q$733, MATCH($B41, 'Energy at risk'!$C$8:$C$733,0))*$J41*Y41</f>
        <v>33208.390378937707</v>
      </c>
      <c r="AU41" s="271">
        <f>INDEX('Energy at risk'!R$8:R$733, MATCH($B41, 'Energy at risk'!$C$8:$C$733,0))*$J41*Z41</f>
        <v>33746.245276085428</v>
      </c>
      <c r="AV41" s="271">
        <f>INDEX('Energy at risk'!S$8:S$733, MATCH($B41, 'Energy at risk'!$C$8:$C$733,0))*$J41*AA41</f>
        <v>34284.100173233164</v>
      </c>
      <c r="AW41" s="271">
        <f>INDEX('Energy at risk'!T$8:T$733, MATCH($B41, 'Energy at risk'!$C$8:$C$733,0))*$J41*AB41</f>
        <v>34821.955070380885</v>
      </c>
      <c r="AX41" s="271">
        <f>INDEX('Energy at risk'!U$8:U$733, MATCH($B41, 'Energy at risk'!$C$8:$C$733,0))*$J41*AC41</f>
        <v>35359.809967528599</v>
      </c>
      <c r="AY41" s="271">
        <f>INDEX('Energy at risk'!V$8:V$733, MATCH($B41, 'Energy at risk'!$C$8:$C$733,0))*$J41*AD41</f>
        <v>35897.664864676328</v>
      </c>
      <c r="AZ41" s="271">
        <f>INDEX('Energy at risk'!W$8:W$733, MATCH($B41, 'Energy at risk'!$C$8:$C$733,0))*$J41*AE41</f>
        <v>36435.519761824042</v>
      </c>
      <c r="BA41" s="271">
        <f>INDEX('Energy at risk'!X$8:X$733, MATCH($B41, 'Energy at risk'!$C$8:$C$733,0))*$J41*AF41</f>
        <v>36973.374658971763</v>
      </c>
      <c r="BB41" s="232"/>
      <c r="BC41" s="271">
        <f>INDEX('Energy at risk'!E$8:E$733, MATCH($B41, 'Energy at risk'!$C$8:$C$733,0))*M41*$K41</f>
        <v>7265.338419123862</v>
      </c>
      <c r="BD41" s="271">
        <f>INDEX('Energy at risk'!F$8:F$733, MATCH($B41, 'Energy at risk'!$C$8:$C$733,0))*N41*$K41</f>
        <v>7399.7814110327827</v>
      </c>
      <c r="BE41" s="271">
        <f>INDEX('Energy at risk'!G$8:G$733, MATCH($B41, 'Energy at risk'!$C$8:$C$733,0))*O41*$K41</f>
        <v>7569.3031704499872</v>
      </c>
      <c r="BF41" s="271">
        <f>INDEX('Energy at risk'!H$8:H$733, MATCH($B41, 'Energy at risk'!$C$8:$C$733,0))*P41*$K41</f>
        <v>7715.5917072265875</v>
      </c>
      <c r="BG41" s="271">
        <f>INDEX('Energy at risk'!I$8:I$733, MATCH($B41, 'Energy at risk'!$C$8:$C$733,0))*Q41*$K41</f>
        <v>7812.6665961534081</v>
      </c>
      <c r="BH41" s="271">
        <f>INDEX('Energy at risk'!J$8:J$733, MATCH($B41, 'Energy at risk'!$C$8:$C$733,0))*R41*$K41</f>
        <v>7920.4423622110016</v>
      </c>
      <c r="BI41" s="271">
        <f>INDEX('Energy at risk'!K$8:K$733, MATCH($B41, 'Energy at risk'!$C$8:$C$733,0))*S41*$K41</f>
        <v>8077.8896432131451</v>
      </c>
      <c r="BJ41" s="271">
        <f>INDEX('Energy at risk'!L$8:L$733, MATCH($B41, 'Energy at risk'!$C$8:$C$733,0))*T41*$K41</f>
        <v>8261.7752165192305</v>
      </c>
      <c r="BK41" s="271">
        <f>INDEX('Energy at risk'!M$8:M$733, MATCH($B41, 'Energy at risk'!$C$8:$C$733,0))*U41*$K41</f>
        <v>8341.2812218938325</v>
      </c>
      <c r="BL41" s="271">
        <f>INDEX('Energy at risk'!N$8:N$733, MATCH($B41, 'Energy at risk'!$C$8:$C$733,0))*V41*$K41</f>
        <v>8485.7382902913887</v>
      </c>
      <c r="BM41" s="271">
        <f>INDEX('Energy at risk'!O$8:O$733, MATCH($B41, 'Energy at risk'!$C$8:$C$733,0))*W41*$K41</f>
        <v>8630.1953586889413</v>
      </c>
      <c r="BN41" s="271">
        <f>INDEX('Energy at risk'!P$8:P$733, MATCH($B41, 'Energy at risk'!$C$8:$C$733,0))*X41*$K41</f>
        <v>8774.6524270864902</v>
      </c>
      <c r="BO41" s="271">
        <f>INDEX('Energy at risk'!Q$8:Q$733, MATCH($B41, 'Energy at risk'!$C$8:$C$733,0))*Y41*$K41</f>
        <v>8919.109495484041</v>
      </c>
      <c r="BP41" s="271">
        <f>INDEX('Energy at risk'!R$8:R$733, MATCH($B41, 'Energy at risk'!$C$8:$C$733,0))*Z41*$K41</f>
        <v>9063.5665638815935</v>
      </c>
      <c r="BQ41" s="271">
        <f>INDEX('Energy at risk'!S$8:S$733, MATCH($B41, 'Energy at risk'!$C$8:$C$733,0))*AA41*$K41</f>
        <v>9208.0236322791498</v>
      </c>
      <c r="BR41" s="271">
        <f>INDEX('Energy at risk'!T$8:T$733, MATCH($B41, 'Energy at risk'!$C$8:$C$733,0))*AB41*$K41</f>
        <v>9352.4807006767023</v>
      </c>
      <c r="BS41" s="271">
        <f>INDEX('Energy at risk'!U$8:U$733, MATCH($B41, 'Energy at risk'!$C$8:$C$733,0))*AC41*$K41</f>
        <v>9496.9377690742549</v>
      </c>
      <c r="BT41" s="271">
        <f>INDEX('Energy at risk'!V$8:V$733, MATCH($B41, 'Energy at risk'!$C$8:$C$733,0))*AD41*$K41</f>
        <v>9641.3948374718075</v>
      </c>
      <c r="BU41" s="271">
        <f>INDEX('Energy at risk'!W$8:W$733, MATCH($B41, 'Energy at risk'!$C$8:$C$733,0))*AE41*$K41</f>
        <v>9785.8519058693601</v>
      </c>
      <c r="BV41" s="271">
        <f>INDEX('Energy at risk'!X$8:X$733, MATCH($B41, 'Energy at risk'!$C$8:$C$733,0))*AF41*$K41</f>
        <v>9930.3089742669108</v>
      </c>
      <c r="BW41" s="232"/>
      <c r="BX41" s="272" cm="1">
        <f t="array" ref="BX41">SUMPRODUCT(('Span data'!BA$9:BA$734)*('Span data'!$C$9:$C$734=$B41))</f>
        <v>6.331993682020606E-3</v>
      </c>
      <c r="BY41" s="272" cm="1">
        <f t="array" ref="BY41">SUMPRODUCT(('Span data'!BB$9:BB$734)*('Span data'!$C$9:$C$734=$B41))</f>
        <v>6.4592896772644754E-3</v>
      </c>
      <c r="BZ41" s="272" cm="1">
        <f t="array" ref="BZ41">SUMPRODUCT(('Span data'!BC$9:BC$734)*('Span data'!$C$9:$C$734=$B41))</f>
        <v>6.586585672508337E-3</v>
      </c>
      <c r="CA41" s="272" cm="1">
        <f t="array" ref="CA41">SUMPRODUCT(('Span data'!BD$9:BD$734)*('Span data'!$C$9:$C$734=$B41))</f>
        <v>6.7138816677522022E-3</v>
      </c>
      <c r="CB41" s="272" cm="1">
        <f t="array" ref="CB41">SUMPRODUCT(('Span data'!BE$9:BE$734)*('Span data'!$C$9:$C$734=$B41))</f>
        <v>6.8411776629960716E-3</v>
      </c>
      <c r="CC41" s="272" cm="1">
        <f t="array" ref="CC41">SUMPRODUCT(('Span data'!BF$9:BF$734)*('Span data'!$C$9:$C$734=$B41))</f>
        <v>6.9684736582399341E-3</v>
      </c>
      <c r="CD41" s="272" cm="1">
        <f t="array" ref="CD41">SUMPRODUCT(('Span data'!BG$9:BG$734)*('Span data'!$C$9:$C$734=$B41))</f>
        <v>7.0957696534838036E-3</v>
      </c>
      <c r="CE41" s="272" cm="1">
        <f t="array" ref="CE41">SUMPRODUCT(('Span data'!BH$9:BH$734)*('Span data'!$C$9:$C$734=$B41))</f>
        <v>7.2230656487276678E-3</v>
      </c>
      <c r="CF41" s="272" cm="1">
        <f t="array" ref="CF41">SUMPRODUCT(('Span data'!BI$9:BI$734)*('Span data'!$C$9:$C$734=$B41))</f>
        <v>7.3503616439715303E-3</v>
      </c>
      <c r="CG41" s="272" cm="1">
        <f t="array" ref="CG41">SUMPRODUCT(('Span data'!BJ$9:BJ$734)*('Span data'!$C$9:$C$734=$B41))</f>
        <v>7.4776576392153989E-3</v>
      </c>
      <c r="CH41" s="272" cm="1">
        <f t="array" ref="CH41">SUMPRODUCT(('Span data'!BK$9:BK$734)*('Span data'!$C$9:$C$734=$B41))</f>
        <v>7.6049536344592631E-3</v>
      </c>
      <c r="CI41" s="272" cm="1">
        <f t="array" ref="CI41">SUMPRODUCT(('Span data'!BL$9:BL$734)*('Span data'!$C$9:$C$734=$B41))</f>
        <v>7.7322496297031317E-3</v>
      </c>
      <c r="CJ41" s="272" cm="1">
        <f t="array" ref="CJ41">SUMPRODUCT(('Span data'!BM$9:BM$734)*('Span data'!$C$9:$C$734=$B41))</f>
        <v>7.859545624946996E-3</v>
      </c>
      <c r="CK41" s="272" cm="1">
        <f t="array" ref="CK41">SUMPRODUCT(('Span data'!BN$9:BN$734)*('Span data'!$C$9:$C$734=$B41))</f>
        <v>7.9868416201908585E-3</v>
      </c>
      <c r="CL41" s="272" cm="1">
        <f t="array" ref="CL41">SUMPRODUCT(('Span data'!BO$9:BO$734)*('Span data'!$C$9:$C$734=$B41))</f>
        <v>8.1141376154347279E-3</v>
      </c>
      <c r="CM41" s="272" cm="1">
        <f t="array" ref="CM41">SUMPRODUCT(('Span data'!BP$9:BP$734)*('Span data'!$C$9:$C$734=$B41))</f>
        <v>8.2414336106785904E-3</v>
      </c>
      <c r="CN41" s="272" cm="1">
        <f t="array" ref="CN41">SUMPRODUCT(('Span data'!BQ$9:BQ$734)*('Span data'!$C$9:$C$734=$B41))</f>
        <v>8.3687296059224599E-3</v>
      </c>
      <c r="CO41" s="272" cm="1">
        <f t="array" ref="CO41">SUMPRODUCT(('Span data'!BR$9:BR$734)*('Span data'!$C$9:$C$734=$B41))</f>
        <v>8.4960256011663241E-3</v>
      </c>
      <c r="CP41" s="272" cm="1">
        <f t="array" ref="CP41">SUMPRODUCT(('Span data'!BS$9:BS$734)*('Span data'!$C$9:$C$734=$B41))</f>
        <v>8.6233215964101884E-3</v>
      </c>
      <c r="CQ41" s="272" cm="1">
        <f t="array" ref="CQ41">SUMPRODUCT(('Span data'!BT$9:BT$734)*('Span data'!$C$9:$C$734=$B41))</f>
        <v>8.7506175916540543E-3</v>
      </c>
      <c r="CR41" s="232"/>
      <c r="CS41" s="273">
        <f t="shared" si="8"/>
        <v>34316.273386932618</v>
      </c>
      <c r="CT41" s="273">
        <f t="shared" si="21"/>
        <v>34951.286138261043</v>
      </c>
      <c r="CU41" s="273">
        <f t="shared" si="22"/>
        <v>35751.985920850653</v>
      </c>
      <c r="CV41" s="273">
        <f t="shared" si="23"/>
        <v>36442.94856159106</v>
      </c>
      <c r="CW41" s="273">
        <f t="shared" si="24"/>
        <v>36901.461096784369</v>
      </c>
      <c r="CX41" s="273">
        <f t="shared" si="25"/>
        <v>37410.516928952675</v>
      </c>
      <c r="CY41" s="273">
        <f t="shared" si="26"/>
        <v>38154.185503642904</v>
      </c>
      <c r="CZ41" s="273">
        <f t="shared" si="27"/>
        <v>39022.729679005861</v>
      </c>
      <c r="DA41" s="273">
        <f t="shared" si="28"/>
        <v>39398.259362602301</v>
      </c>
      <c r="DB41" s="273">
        <f t="shared" si="10"/>
        <v>40080.571455443584</v>
      </c>
      <c r="DC41" s="273">
        <f t="shared" si="11"/>
        <v>40762.883548284859</v>
      </c>
      <c r="DD41" s="273">
        <f t="shared" si="12"/>
        <v>41445.195641126113</v>
      </c>
      <c r="DE41" s="273">
        <f t="shared" si="13"/>
        <v>42127.507733967366</v>
      </c>
      <c r="DF41" s="273">
        <f t="shared" si="14"/>
        <v>42809.819826808642</v>
      </c>
      <c r="DG41" s="273">
        <f t="shared" si="15"/>
        <v>43492.131919649924</v>
      </c>
      <c r="DH41" s="273">
        <f t="shared" si="16"/>
        <v>44174.4440124912</v>
      </c>
      <c r="DI41" s="273">
        <f t="shared" si="17"/>
        <v>44856.756105332461</v>
      </c>
      <c r="DJ41" s="273">
        <f t="shared" si="18"/>
        <v>45539.068198173736</v>
      </c>
      <c r="DK41" s="273">
        <f t="shared" si="19"/>
        <v>46221.380291014997</v>
      </c>
      <c r="DL41" s="273">
        <f t="shared" si="20"/>
        <v>46903.692383856265</v>
      </c>
      <c r="DM41" s="233"/>
      <c r="DN41" s="274" cm="1">
        <f t="array" ref="DN41">SUMPRODUCT(($CS41:$DL41)*(Misc_calcs!$G$29:$Z$29))</f>
        <v>575340.05927629652</v>
      </c>
      <c r="DO41" s="232"/>
      <c r="DP41" s="274" cm="1">
        <f t="array" ref="DP41">SUMPRODUCT((G41:H41)*(Assumptions!$G$38:$H$38))</f>
        <v>607164.5825783019</v>
      </c>
      <c r="DQ41" s="274" cm="1">
        <f t="array" ref="DQ41">SUMPRODUCT((PMT(real_disc,Assumptions!$G$40,DP41)*(Misc_calcs!$G$29:$Z$29)))</f>
        <v>-351937.26012687618</v>
      </c>
      <c r="DR41" s="232"/>
      <c r="DS41" s="274">
        <f t="shared" ref="DS41:DS72" si="30">DQ41+DN41</f>
        <v>223402.79914942035</v>
      </c>
      <c r="DT41" s="274" t="b">
        <f t="shared" si="9"/>
        <v>1</v>
      </c>
      <c r="DU41" s="232"/>
      <c r="DV41" s="232"/>
      <c r="DW41" s="232"/>
      <c r="DX41" s="232"/>
      <c r="DY41" s="232"/>
      <c r="DZ41" s="232"/>
      <c r="EA41" s="232"/>
      <c r="EB41" s="232"/>
      <c r="EC41" s="232"/>
      <c r="ED41" s="232"/>
      <c r="EE41" s="232"/>
      <c r="EF41" s="232"/>
      <c r="EG41" s="232"/>
      <c r="EH41" s="232"/>
      <c r="EI41" s="232"/>
      <c r="EJ41" s="232"/>
      <c r="EK41" s="232"/>
      <c r="EL41" s="232"/>
      <c r="EM41" s="232"/>
      <c r="EN41" s="232"/>
    </row>
    <row r="42" spans="1:144" x14ac:dyDescent="0.2">
      <c r="A42" s="232"/>
      <c r="B42" s="266" t="str">
        <v>ECA007</v>
      </c>
      <c r="C42" s="266" t="str">
        <f>INDEX('Span data'!$D$9:$D$734, MATCH($B42, 'Span data'!$C$9:$C$734,0))</f>
        <v>ECA</v>
      </c>
      <c r="D42" s="266" cm="1">
        <f t="array" ref="D42">IF(ISBLANK(B42),0, SUMPRODUCT(('Energy at risk'!$C$8:$C$733=$B42)*1))</f>
        <v>7</v>
      </c>
      <c r="E42" s="267" t="b">
        <f t="shared" si="29"/>
        <v>0</v>
      </c>
      <c r="F42" s="266">
        <f t="shared" si="7"/>
        <v>7</v>
      </c>
      <c r="G42" s="268">
        <v>5</v>
      </c>
      <c r="H42" s="268">
        <v>8</v>
      </c>
      <c r="I42" s="232"/>
      <c r="J42" s="269">
        <f>INDEX(VCR_data!$D$8:$D$86, MATCH($C42, VCR_data!$B$8:$B$86,0))</f>
        <v>47522.404810253167</v>
      </c>
      <c r="K42" s="269">
        <f>INDEX(VCR_data!$F$8:$F$86, MATCH($C42, VCR_data!$B$8:$B$86,0))</f>
        <v>11920.027531732649</v>
      </c>
      <c r="L42" s="232"/>
      <c r="M42" s="270" cm="1">
        <f t="array" ref="M42">SUMPRODUCT(('Span data'!$C$9:$C$734=$B42)*('Span data'!AF$9:AF$734))/SUMPRODUCT(('Span data'!$C$9:$C$734=$B42)*1)</f>
        <v>9.7677618769591752E-3</v>
      </c>
      <c r="N42" s="270" cm="1">
        <f t="array" ref="N42">SUMPRODUCT(('Span data'!$C$9:$C$734=$B42)*('Span data'!AG$9:AG$734))/SUMPRODUCT(('Span data'!$C$9:$C$734=$B42)*1)</f>
        <v>9.962770350790991E-3</v>
      </c>
      <c r="O42" s="270" cm="1">
        <f t="array" ref="O42">SUMPRODUCT(('Span data'!$C$9:$C$734=$B42)*('Span data'!AH$9:AH$734))/SUMPRODUCT(('Span data'!$C$9:$C$734=$B42)*1)</f>
        <v>1.0157778824622809E-2</v>
      </c>
      <c r="P42" s="270" cm="1">
        <f t="array" ref="P42">SUMPRODUCT(('Span data'!$C$9:$C$734=$B42)*('Span data'!AI$9:AI$734))/SUMPRODUCT(('Span data'!$C$9:$C$734=$B42)*1)</f>
        <v>1.0352787298454624E-2</v>
      </c>
      <c r="Q42" s="270" cm="1">
        <f t="array" ref="Q42">SUMPRODUCT(('Span data'!$C$9:$C$734=$B42)*('Span data'!AJ$9:AJ$734))/SUMPRODUCT(('Span data'!$C$9:$C$734=$B42)*1)</f>
        <v>1.054779577228644E-2</v>
      </c>
      <c r="R42" s="270" cm="1">
        <f t="array" ref="R42">SUMPRODUCT(('Span data'!$C$9:$C$734=$B42)*('Span data'!AK$9:AK$734))/SUMPRODUCT(('Span data'!$C$9:$C$734=$B42)*1)</f>
        <v>1.0742804246118258E-2</v>
      </c>
      <c r="S42" s="270" cm="1">
        <f t="array" ref="S42">SUMPRODUCT(('Span data'!$C$9:$C$734=$B42)*('Span data'!AL$9:AL$734))/SUMPRODUCT(('Span data'!$C$9:$C$734=$B42)*1)</f>
        <v>1.0937812719950072E-2</v>
      </c>
      <c r="T42" s="270" cm="1">
        <f t="array" ref="T42">SUMPRODUCT(('Span data'!$C$9:$C$734=$B42)*('Span data'!AM$9:AM$734))/SUMPRODUCT(('Span data'!$C$9:$C$734=$B42)*1)</f>
        <v>1.1132821193781889E-2</v>
      </c>
      <c r="U42" s="270" cm="1">
        <f t="array" ref="U42">SUMPRODUCT(('Span data'!$C$9:$C$734=$B42)*('Span data'!AN$9:AN$734))/SUMPRODUCT(('Span data'!$C$9:$C$734=$B42)*1)</f>
        <v>1.1327829667613703E-2</v>
      </c>
      <c r="V42" s="270" cm="1">
        <f t="array" ref="V42">SUMPRODUCT(('Span data'!$C$9:$C$734=$B42)*('Span data'!AO$9:AO$734))/SUMPRODUCT(('Span data'!$C$9:$C$734=$B42)*1)</f>
        <v>1.1522838141445521E-2</v>
      </c>
      <c r="W42" s="270" cm="1">
        <f t="array" ref="W42">SUMPRODUCT(('Span data'!$C$9:$C$734=$B42)*('Span data'!AP$9:AP$734))/SUMPRODUCT(('Span data'!$C$9:$C$734=$B42)*1)</f>
        <v>1.1717846615277335E-2</v>
      </c>
      <c r="X42" s="270" cm="1">
        <f t="array" ref="X42">SUMPRODUCT(('Span data'!$C$9:$C$734=$B42)*('Span data'!AQ$9:AQ$734))/SUMPRODUCT(('Span data'!$C$9:$C$734=$B42)*1)</f>
        <v>1.1912855089109152E-2</v>
      </c>
      <c r="Y42" s="270" cm="1">
        <f t="array" ref="Y42">SUMPRODUCT(('Span data'!$C$9:$C$734=$B42)*('Span data'!AR$9:AR$734))/SUMPRODUCT(('Span data'!$C$9:$C$734=$B42)*1)</f>
        <v>1.2107863562940968E-2</v>
      </c>
      <c r="Z42" s="270" cm="1">
        <f t="array" ref="Z42">SUMPRODUCT(('Span data'!$C$9:$C$734=$B42)*('Span data'!AS$9:AS$734))/SUMPRODUCT(('Span data'!$C$9:$C$734=$B42)*1)</f>
        <v>1.2302872036772786E-2</v>
      </c>
      <c r="AA42" s="270" cm="1">
        <f t="array" ref="AA42">SUMPRODUCT(('Span data'!$C$9:$C$734=$B42)*('Span data'!AT$9:AT$734))/SUMPRODUCT(('Span data'!$C$9:$C$734=$B42)*1)</f>
        <v>1.24978805106046E-2</v>
      </c>
      <c r="AB42" s="270" cm="1">
        <f t="array" ref="AB42">SUMPRODUCT(('Span data'!$C$9:$C$734=$B42)*('Span data'!AU$9:AU$734))/SUMPRODUCT(('Span data'!$C$9:$C$734=$B42)*1)</f>
        <v>1.2692888984436417E-2</v>
      </c>
      <c r="AC42" s="270" cm="1">
        <f t="array" ref="AC42">SUMPRODUCT(('Span data'!$C$9:$C$734=$B42)*('Span data'!AV$9:AV$734))/SUMPRODUCT(('Span data'!$C$9:$C$734=$B42)*1)</f>
        <v>1.2887897458268233E-2</v>
      </c>
      <c r="AD42" s="270" cm="1">
        <f t="array" ref="AD42">SUMPRODUCT(('Span data'!$C$9:$C$734=$B42)*('Span data'!AW$9:AW$734))/SUMPRODUCT(('Span data'!$C$9:$C$734=$B42)*1)</f>
        <v>1.308290593210005E-2</v>
      </c>
      <c r="AE42" s="270" cm="1">
        <f t="array" ref="AE42">SUMPRODUCT(('Span data'!$C$9:$C$734=$B42)*('Span data'!AX$9:AX$734))/SUMPRODUCT(('Span data'!$C$9:$C$734=$B42)*1)</f>
        <v>1.3277914405931863E-2</v>
      </c>
      <c r="AF42" s="270" cm="1">
        <f t="array" ref="AF42">SUMPRODUCT(('Span data'!$C$9:$C$734=$B42)*('Span data'!AY$9:AY$734))/SUMPRODUCT(('Span data'!$C$9:$C$734=$B42)*1)</f>
        <v>1.347292287976368E-2</v>
      </c>
      <c r="AG42" s="232"/>
      <c r="AH42" s="271">
        <f>INDEX('Energy at risk'!E$8:E$733, MATCH($B42, 'Energy at risk'!$C$8:$C$733,0))*$J42*M42</f>
        <v>30486.676764745542</v>
      </c>
      <c r="AI42" s="271">
        <f>INDEX('Energy at risk'!F$8:F$733, MATCH($B42, 'Energy at risk'!$C$8:$C$733,0))*$J42*N42</f>
        <v>30903.381528423753</v>
      </c>
      <c r="AJ42" s="271">
        <f>INDEX('Energy at risk'!G$8:G$733, MATCH($B42, 'Energy at risk'!$C$8:$C$733,0))*$J42*O42</f>
        <v>31410.423867099347</v>
      </c>
      <c r="AK42" s="271">
        <f>INDEX('Energy at risk'!H$8:H$733, MATCH($B42, 'Energy at risk'!$C$8:$C$733,0))*$J42*P42</f>
        <v>31614.518076592758</v>
      </c>
      <c r="AL42" s="271">
        <f>INDEX('Energy at risk'!I$8:I$733, MATCH($B42, 'Energy at risk'!$C$8:$C$733,0))*$J42*Q42</f>
        <v>31295.539389968588</v>
      </c>
      <c r="AM42" s="271">
        <f>INDEX('Energy at risk'!J$8:J$733, MATCH($B42, 'Energy at risk'!$C$8:$C$733,0))*$J42*R42</f>
        <v>30994.490469622178</v>
      </c>
      <c r="AN42" s="271">
        <f>INDEX('Energy at risk'!K$8:K$733, MATCH($B42, 'Energy at risk'!$C$8:$C$733,0))*$J42*S42</f>
        <v>31241.019147827861</v>
      </c>
      <c r="AO42" s="271">
        <f>INDEX('Energy at risk'!L$8:L$733, MATCH($B42, 'Energy at risk'!$C$8:$C$733,0))*$J42*T42</f>
        <v>32495.099766926796</v>
      </c>
      <c r="AP42" s="271">
        <f>INDEX('Energy at risk'!M$8:M$733, MATCH($B42, 'Energy at risk'!$C$8:$C$733,0))*$J42*U42</f>
        <v>32791.493615600295</v>
      </c>
      <c r="AQ42" s="271">
        <f>INDEX('Energy at risk'!N$8:N$733, MATCH($B42, 'Energy at risk'!$C$8:$C$733,0))*$J42*V42</f>
        <v>33355.998848489369</v>
      </c>
      <c r="AR42" s="271">
        <f>INDEX('Energy at risk'!O$8:O$733, MATCH($B42, 'Energy at risk'!$C$8:$C$733,0))*$J42*W42</f>
        <v>33920.504081378429</v>
      </c>
      <c r="AS42" s="271">
        <f>INDEX('Energy at risk'!P$8:P$733, MATCH($B42, 'Energy at risk'!$C$8:$C$733,0))*$J42*X42</f>
        <v>34485.009314267496</v>
      </c>
      <c r="AT42" s="271">
        <f>INDEX('Energy at risk'!Q$8:Q$733, MATCH($B42, 'Energy at risk'!$C$8:$C$733,0))*$J42*Y42</f>
        <v>35049.514547156563</v>
      </c>
      <c r="AU42" s="271">
        <f>INDEX('Energy at risk'!R$8:R$733, MATCH($B42, 'Energy at risk'!$C$8:$C$733,0))*$J42*Z42</f>
        <v>35614.019780045637</v>
      </c>
      <c r="AV42" s="271">
        <f>INDEX('Energy at risk'!S$8:S$733, MATCH($B42, 'Energy at risk'!$C$8:$C$733,0))*$J42*AA42</f>
        <v>36178.525012934697</v>
      </c>
      <c r="AW42" s="271">
        <f>INDEX('Energy at risk'!T$8:T$733, MATCH($B42, 'Energy at risk'!$C$8:$C$733,0))*$J42*AB42</f>
        <v>36743.030245823771</v>
      </c>
      <c r="AX42" s="271">
        <f>INDEX('Energy at risk'!U$8:U$733, MATCH($B42, 'Energy at risk'!$C$8:$C$733,0))*$J42*AC42</f>
        <v>37307.535478712831</v>
      </c>
      <c r="AY42" s="271">
        <f>INDEX('Energy at risk'!V$8:V$733, MATCH($B42, 'Energy at risk'!$C$8:$C$733,0))*$J42*AD42</f>
        <v>37872.040711601905</v>
      </c>
      <c r="AZ42" s="271">
        <f>INDEX('Energy at risk'!W$8:W$733, MATCH($B42, 'Energy at risk'!$C$8:$C$733,0))*$J42*AE42</f>
        <v>38436.545944490957</v>
      </c>
      <c r="BA42" s="271">
        <f>INDEX('Energy at risk'!X$8:X$733, MATCH($B42, 'Energy at risk'!$C$8:$C$733,0))*$J42*AF42</f>
        <v>39001.051177380032</v>
      </c>
      <c r="BB42" s="232"/>
      <c r="BC42" s="271">
        <f>INDEX('Energy at risk'!E$8:E$733, MATCH($B42, 'Energy at risk'!$C$8:$C$733,0))*M42*$K42</f>
        <v>7646.9620558510815</v>
      </c>
      <c r="BD42" s="271">
        <f>INDEX('Energy at risk'!F$8:F$733, MATCH($B42, 'Energy at risk'!$C$8:$C$733,0))*N42*$K42</f>
        <v>7751.4839603186938</v>
      </c>
      <c r="BE42" s="271">
        <f>INDEX('Energy at risk'!G$8:G$733, MATCH($B42, 'Energy at risk'!$C$8:$C$733,0))*O42*$K42</f>
        <v>7878.6652058995815</v>
      </c>
      <c r="BF42" s="271">
        <f>INDEX('Energy at risk'!H$8:H$733, MATCH($B42, 'Energy at risk'!$C$8:$C$733,0))*P42*$K42</f>
        <v>7929.8580823110842</v>
      </c>
      <c r="BG42" s="271">
        <f>INDEX('Energy at risk'!I$8:I$733, MATCH($B42, 'Energy at risk'!$C$8:$C$733,0))*Q42*$K42</f>
        <v>7849.848774243078</v>
      </c>
      <c r="BH42" s="271">
        <f>INDEX('Energy at risk'!J$8:J$733, MATCH($B42, 'Energy at risk'!$C$8:$C$733,0))*R42*$K42</f>
        <v>7774.3367829359086</v>
      </c>
      <c r="BI42" s="271">
        <f>INDEX('Energy at risk'!K$8:K$733, MATCH($B42, 'Energy at risk'!$C$8:$C$733,0))*S42*$K42</f>
        <v>7836.1734817163406</v>
      </c>
      <c r="BJ42" s="271">
        <f>INDEX('Energy at risk'!L$8:L$733, MATCH($B42, 'Energy at risk'!$C$8:$C$733,0))*T42*$K42</f>
        <v>8150.7340677464153</v>
      </c>
      <c r="BK42" s="271">
        <f>INDEX('Energy at risk'!M$8:M$733, MATCH($B42, 'Energy at risk'!$C$8:$C$733,0))*U42*$K42</f>
        <v>8225.0784291172458</v>
      </c>
      <c r="BL42" s="271">
        <f>INDEX('Energy at risk'!N$8:N$733, MATCH($B42, 'Energy at risk'!$C$8:$C$733,0))*V42*$K42</f>
        <v>8366.6730715750909</v>
      </c>
      <c r="BM42" s="271">
        <f>INDEX('Energy at risk'!O$8:O$733, MATCH($B42, 'Energy at risk'!$C$8:$C$733,0))*W42*$K42</f>
        <v>8508.2677140329361</v>
      </c>
      <c r="BN42" s="271">
        <f>INDEX('Energy at risk'!P$8:P$733, MATCH($B42, 'Energy at risk'!$C$8:$C$733,0))*X42*$K42</f>
        <v>8649.862356490783</v>
      </c>
      <c r="BO42" s="271">
        <f>INDEX('Energy at risk'!Q$8:Q$733, MATCH($B42, 'Energy at risk'!$C$8:$C$733,0))*Y42*$K42</f>
        <v>8791.4569989486299</v>
      </c>
      <c r="BP42" s="271">
        <f>INDEX('Energy at risk'!R$8:R$733, MATCH($B42, 'Energy at risk'!$C$8:$C$733,0))*Z42*$K42</f>
        <v>8933.0516414064768</v>
      </c>
      <c r="BQ42" s="271">
        <f>INDEX('Energy at risk'!S$8:S$733, MATCH($B42, 'Energy at risk'!$C$8:$C$733,0))*AA42*$K42</f>
        <v>9074.646283864322</v>
      </c>
      <c r="BR42" s="271">
        <f>INDEX('Energy at risk'!T$8:T$733, MATCH($B42, 'Energy at risk'!$C$8:$C$733,0))*AB42*$K42</f>
        <v>9216.2409263221689</v>
      </c>
      <c r="BS42" s="271">
        <f>INDEX('Energy at risk'!U$8:U$733, MATCH($B42, 'Energy at risk'!$C$8:$C$733,0))*AC42*$K42</f>
        <v>9357.8355687800158</v>
      </c>
      <c r="BT42" s="271">
        <f>INDEX('Energy at risk'!V$8:V$733, MATCH($B42, 'Energy at risk'!$C$8:$C$733,0))*AD42*$K42</f>
        <v>9499.4302112378609</v>
      </c>
      <c r="BU42" s="271">
        <f>INDEX('Energy at risk'!W$8:W$733, MATCH($B42, 'Energy at risk'!$C$8:$C$733,0))*AE42*$K42</f>
        <v>9641.024853695706</v>
      </c>
      <c r="BV42" s="271">
        <f>INDEX('Energy at risk'!X$8:X$733, MATCH($B42, 'Energy at risk'!$C$8:$C$733,0))*AF42*$K42</f>
        <v>9782.619496153553</v>
      </c>
      <c r="BW42" s="232"/>
      <c r="BX42" s="272" cm="1">
        <f t="array" ref="BX42">SUMPRODUCT(('Span data'!BA$9:BA$734)*('Span data'!$C$9:$C$734=$B42))</f>
        <v>2.7690173774844607E-3</v>
      </c>
      <c r="BY42" s="272" cm="1">
        <f t="array" ref="BY42">SUMPRODUCT(('Span data'!BB$9:BB$734)*('Span data'!$C$9:$C$734=$B42))</f>
        <v>2.8242994226038006E-3</v>
      </c>
      <c r="BZ42" s="272" cm="1">
        <f t="array" ref="BZ42">SUMPRODUCT(('Span data'!BC$9:BC$734)*('Span data'!$C$9:$C$734=$B42))</f>
        <v>2.879581467723141E-3</v>
      </c>
      <c r="CA42" s="272" cm="1">
        <f t="array" ref="CA42">SUMPRODUCT(('Span data'!BD$9:BD$734)*('Span data'!$C$9:$C$734=$B42))</f>
        <v>2.9348635128424796E-3</v>
      </c>
      <c r="CB42" s="272" cm="1">
        <f t="array" ref="CB42">SUMPRODUCT(('Span data'!BE$9:BE$734)*('Span data'!$C$9:$C$734=$B42))</f>
        <v>2.99014555796182E-3</v>
      </c>
      <c r="CC42" s="272" cm="1">
        <f t="array" ref="CC42">SUMPRODUCT(('Span data'!BF$9:BF$734)*('Span data'!$C$9:$C$734=$B42))</f>
        <v>3.0454276030811582E-3</v>
      </c>
      <c r="CD42" s="272" cm="1">
        <f t="array" ref="CD42">SUMPRODUCT(('Span data'!BG$9:BG$734)*('Span data'!$C$9:$C$734=$B42))</f>
        <v>3.100709648200499E-3</v>
      </c>
      <c r="CE42" s="272" cm="1">
        <f t="array" ref="CE42">SUMPRODUCT(('Span data'!BH$9:BH$734)*('Span data'!$C$9:$C$734=$B42))</f>
        <v>3.1559916933198385E-3</v>
      </c>
      <c r="CF42" s="272" cm="1">
        <f t="array" ref="CF42">SUMPRODUCT(('Span data'!BI$9:BI$734)*('Span data'!$C$9:$C$734=$B42))</f>
        <v>3.2112737384391785E-3</v>
      </c>
      <c r="CG42" s="272" cm="1">
        <f t="array" ref="CG42">SUMPRODUCT(('Span data'!BJ$9:BJ$734)*('Span data'!$C$9:$C$734=$B42))</f>
        <v>3.266555783558518E-3</v>
      </c>
      <c r="CH42" s="272" cm="1">
        <f t="array" ref="CH42">SUMPRODUCT(('Span data'!BK$9:BK$734)*('Span data'!$C$9:$C$734=$B42))</f>
        <v>3.3218378286778575E-3</v>
      </c>
      <c r="CI42" s="272" cm="1">
        <f t="array" ref="CI42">SUMPRODUCT(('Span data'!BL$9:BL$734)*('Span data'!$C$9:$C$734=$B42))</f>
        <v>3.377119873797197E-3</v>
      </c>
      <c r="CJ42" s="272" cm="1">
        <f t="array" ref="CJ42">SUMPRODUCT(('Span data'!BM$9:BM$734)*('Span data'!$C$9:$C$734=$B42))</f>
        <v>3.4324019189165369E-3</v>
      </c>
      <c r="CK42" s="272" cm="1">
        <f t="array" ref="CK42">SUMPRODUCT(('Span data'!BN$9:BN$734)*('Span data'!$C$9:$C$734=$B42))</f>
        <v>3.487683964035876E-3</v>
      </c>
      <c r="CL42" s="272" cm="1">
        <f t="array" ref="CL42">SUMPRODUCT(('Span data'!BO$9:BO$734)*('Span data'!$C$9:$C$734=$B42))</f>
        <v>3.5429660091552155E-3</v>
      </c>
      <c r="CM42" s="272" cm="1">
        <f t="array" ref="CM42">SUMPRODUCT(('Span data'!BP$9:BP$734)*('Span data'!$C$9:$C$734=$B42))</f>
        <v>3.598248054274555E-3</v>
      </c>
      <c r="CN42" s="272" cm="1">
        <f t="array" ref="CN42">SUMPRODUCT(('Span data'!BQ$9:BQ$734)*('Span data'!$C$9:$C$734=$B42))</f>
        <v>3.6535300993938949E-3</v>
      </c>
      <c r="CO42" s="272" cm="1">
        <f t="array" ref="CO42">SUMPRODUCT(('Span data'!BR$9:BR$734)*('Span data'!$C$9:$C$734=$B42))</f>
        <v>3.708812144513234E-3</v>
      </c>
      <c r="CP42" s="272" cm="1">
        <f t="array" ref="CP42">SUMPRODUCT(('Span data'!BS$9:BS$734)*('Span data'!$C$9:$C$734=$B42))</f>
        <v>3.7640941896325739E-3</v>
      </c>
      <c r="CQ42" s="272" cm="1">
        <f t="array" ref="CQ42">SUMPRODUCT(('Span data'!BT$9:BT$734)*('Span data'!$C$9:$C$734=$B42))</f>
        <v>3.819376234751913E-3</v>
      </c>
      <c r="CR42" s="232"/>
      <c r="CS42" s="273">
        <f t="shared" si="8"/>
        <v>38133.641589614002</v>
      </c>
      <c r="CT42" s="273">
        <f t="shared" si="21"/>
        <v>38654.868313041872</v>
      </c>
      <c r="CU42" s="273">
        <f t="shared" si="22"/>
        <v>39289.091952580391</v>
      </c>
      <c r="CV42" s="273">
        <f t="shared" si="23"/>
        <v>39544.379093767355</v>
      </c>
      <c r="CW42" s="273">
        <f t="shared" si="24"/>
        <v>39145.391154357225</v>
      </c>
      <c r="CX42" s="273">
        <f t="shared" si="25"/>
        <v>38768.830297985689</v>
      </c>
      <c r="CY42" s="273">
        <f t="shared" si="26"/>
        <v>39077.19573025385</v>
      </c>
      <c r="CZ42" s="273">
        <f t="shared" si="27"/>
        <v>40645.836990664902</v>
      </c>
      <c r="DA42" s="273">
        <f t="shared" si="28"/>
        <v>41016.57525599128</v>
      </c>
      <c r="DB42" s="273">
        <f t="shared" si="10"/>
        <v>41722.675186620239</v>
      </c>
      <c r="DC42" s="273">
        <f t="shared" si="11"/>
        <v>42428.775117249192</v>
      </c>
      <c r="DD42" s="273">
        <f t="shared" si="12"/>
        <v>43134.875047878151</v>
      </c>
      <c r="DE42" s="273">
        <f t="shared" si="13"/>
        <v>43840.974978507118</v>
      </c>
      <c r="DF42" s="273">
        <f t="shared" si="14"/>
        <v>44547.074909136078</v>
      </c>
      <c r="DG42" s="273">
        <f t="shared" si="15"/>
        <v>45253.174839765023</v>
      </c>
      <c r="DH42" s="273">
        <f t="shared" si="16"/>
        <v>45959.274770393997</v>
      </c>
      <c r="DI42" s="273">
        <f t="shared" si="17"/>
        <v>46665.374701022942</v>
      </c>
      <c r="DJ42" s="273">
        <f t="shared" si="18"/>
        <v>47371.474631651916</v>
      </c>
      <c r="DK42" s="273">
        <f t="shared" si="19"/>
        <v>48077.574562280854</v>
      </c>
      <c r="DL42" s="273">
        <f t="shared" si="20"/>
        <v>48783.67449290982</v>
      </c>
      <c r="DM42" s="233"/>
      <c r="DN42" s="274" cm="1">
        <f t="array" ref="DN42">SUMPRODUCT(($CS42:$DL42)*(Misc_calcs!$G$29:$Z$29))</f>
        <v>606629.33234513015</v>
      </c>
      <c r="DO42" s="232"/>
      <c r="DP42" s="274" cm="1">
        <f t="array" ref="DP42">SUMPRODUCT((G42:H42)*(Assumptions!$G$38:$H$38))</f>
        <v>315405.98207212554</v>
      </c>
      <c r="DQ42" s="274" cm="1">
        <f t="array" ref="DQ42">SUMPRODUCT((PMT(real_disc,Assumptions!$G$40,DP42)*(Misc_calcs!$G$29:$Z$29)))</f>
        <v>-182822.12161770018</v>
      </c>
      <c r="DR42" s="232"/>
      <c r="DS42" s="274">
        <f t="shared" si="30"/>
        <v>423807.21072742995</v>
      </c>
      <c r="DT42" s="274" t="b">
        <f t="shared" si="9"/>
        <v>1</v>
      </c>
      <c r="DU42" s="232"/>
      <c r="DV42" s="232"/>
      <c r="DW42" s="232"/>
      <c r="DX42" s="232"/>
      <c r="DY42" s="232"/>
      <c r="DZ42" s="232"/>
      <c r="EA42" s="232"/>
      <c r="EB42" s="232"/>
      <c r="EC42" s="232"/>
      <c r="ED42" s="232"/>
      <c r="EE42" s="232"/>
      <c r="EF42" s="232"/>
      <c r="EG42" s="232"/>
      <c r="EH42" s="232"/>
      <c r="EI42" s="232"/>
      <c r="EJ42" s="232"/>
      <c r="EK42" s="232"/>
      <c r="EL42" s="232"/>
      <c r="EM42" s="232"/>
      <c r="EN42" s="232"/>
    </row>
    <row r="43" spans="1:144" x14ac:dyDescent="0.2">
      <c r="A43" s="232"/>
      <c r="B43" s="266" t="str">
        <v>ECA010</v>
      </c>
      <c r="C43" s="266" t="str">
        <f>INDEX('Span data'!$D$9:$D$734, MATCH($B43, 'Span data'!$C$9:$C$734,0))</f>
        <v>ECA</v>
      </c>
      <c r="D43" s="266" cm="1">
        <f t="array" ref="D43">IF(ISBLANK(B43),0, SUMPRODUCT(('Energy at risk'!$C$8:$C$733=$B43)*1))</f>
        <v>1</v>
      </c>
      <c r="E43" s="267" t="b">
        <f t="shared" si="29"/>
        <v>0</v>
      </c>
      <c r="F43" s="266">
        <f t="shared" si="7"/>
        <v>1</v>
      </c>
      <c r="G43" s="268">
        <v>0</v>
      </c>
      <c r="H43" s="268">
        <v>2</v>
      </c>
      <c r="I43" s="232"/>
      <c r="J43" s="269">
        <f>INDEX(VCR_data!$D$8:$D$86, MATCH($C43, VCR_data!$B$8:$B$86,0))</f>
        <v>47522.404810253167</v>
      </c>
      <c r="K43" s="269">
        <f>INDEX(VCR_data!$F$8:$F$86, MATCH($C43, VCR_data!$B$8:$B$86,0))</f>
        <v>11920.027531732649</v>
      </c>
      <c r="L43" s="232"/>
      <c r="M43" s="270" cm="1">
        <f t="array" ref="M43">SUMPRODUCT(('Span data'!$C$9:$C$734=$B43)*('Span data'!AF$9:AF$734))/SUMPRODUCT(('Span data'!$C$9:$C$734=$B43)*1)</f>
        <v>9.7643961494128274E-3</v>
      </c>
      <c r="N43" s="270" cm="1">
        <f t="array" ref="N43">SUMPRODUCT(('Span data'!$C$9:$C$734=$B43)*('Span data'!AG$9:AG$734))/SUMPRODUCT(('Span data'!$C$9:$C$734=$B43)*1)</f>
        <v>9.9582827140625267E-3</v>
      </c>
      <c r="O43" s="270" cm="1">
        <f t="array" ref="O43">SUMPRODUCT(('Span data'!$C$9:$C$734=$B43)*('Span data'!AH$9:AH$734))/SUMPRODUCT(('Span data'!$C$9:$C$734=$B43)*1)</f>
        <v>1.0152169278712226E-2</v>
      </c>
      <c r="P43" s="270" cm="1">
        <f t="array" ref="P43">SUMPRODUCT(('Span data'!$C$9:$C$734=$B43)*('Span data'!AI$9:AI$734))/SUMPRODUCT(('Span data'!$C$9:$C$734=$B43)*1)</f>
        <v>1.0346055843361925E-2</v>
      </c>
      <c r="Q43" s="270" cm="1">
        <f t="array" ref="Q43">SUMPRODUCT(('Span data'!$C$9:$C$734=$B43)*('Span data'!AJ$9:AJ$734))/SUMPRODUCT(('Span data'!$C$9:$C$734=$B43)*1)</f>
        <v>1.0539942408011625E-2</v>
      </c>
      <c r="R43" s="270" cm="1">
        <f t="array" ref="R43">SUMPRODUCT(('Span data'!$C$9:$C$734=$B43)*('Span data'!AK$9:AK$734))/SUMPRODUCT(('Span data'!$C$9:$C$734=$B43)*1)</f>
        <v>1.0733828972661324E-2</v>
      </c>
      <c r="S43" s="270" cm="1">
        <f t="array" ref="S43">SUMPRODUCT(('Span data'!$C$9:$C$734=$B43)*('Span data'!AL$9:AL$734))/SUMPRODUCT(('Span data'!$C$9:$C$734=$B43)*1)</f>
        <v>1.0927715537311023E-2</v>
      </c>
      <c r="T43" s="270" cm="1">
        <f t="array" ref="T43">SUMPRODUCT(('Span data'!$C$9:$C$734=$B43)*('Span data'!AM$9:AM$734))/SUMPRODUCT(('Span data'!$C$9:$C$734=$B43)*1)</f>
        <v>1.1121602101960722E-2</v>
      </c>
      <c r="U43" s="270" cm="1">
        <f t="array" ref="U43">SUMPRODUCT(('Span data'!$C$9:$C$734=$B43)*('Span data'!AN$9:AN$734))/SUMPRODUCT(('Span data'!$C$9:$C$734=$B43)*1)</f>
        <v>1.1315488666610422E-2</v>
      </c>
      <c r="V43" s="270" cm="1">
        <f t="array" ref="V43">SUMPRODUCT(('Span data'!$C$9:$C$734=$B43)*('Span data'!AO$9:AO$734))/SUMPRODUCT(('Span data'!$C$9:$C$734=$B43)*1)</f>
        <v>1.1509375231260121E-2</v>
      </c>
      <c r="W43" s="270" cm="1">
        <f t="array" ref="W43">SUMPRODUCT(('Span data'!$C$9:$C$734=$B43)*('Span data'!AP$9:AP$734))/SUMPRODUCT(('Span data'!$C$9:$C$734=$B43)*1)</f>
        <v>1.170326179590982E-2</v>
      </c>
      <c r="X43" s="270" cm="1">
        <f t="array" ref="X43">SUMPRODUCT(('Span data'!$C$9:$C$734=$B43)*('Span data'!AQ$9:AQ$734))/SUMPRODUCT(('Span data'!$C$9:$C$734=$B43)*1)</f>
        <v>1.1897148360559519E-2</v>
      </c>
      <c r="Y43" s="270" cm="1">
        <f t="array" ref="Y43">SUMPRODUCT(('Span data'!$C$9:$C$734=$B43)*('Span data'!AR$9:AR$734))/SUMPRODUCT(('Span data'!$C$9:$C$734=$B43)*1)</f>
        <v>1.2091034925209219E-2</v>
      </c>
      <c r="Z43" s="270" cm="1">
        <f t="array" ref="Z43">SUMPRODUCT(('Span data'!$C$9:$C$734=$B43)*('Span data'!AS$9:AS$734))/SUMPRODUCT(('Span data'!$C$9:$C$734=$B43)*1)</f>
        <v>1.2284921489858918E-2</v>
      </c>
      <c r="AA43" s="270" cm="1">
        <f t="array" ref="AA43">SUMPRODUCT(('Span data'!$C$9:$C$734=$B43)*('Span data'!AT$9:AT$734))/SUMPRODUCT(('Span data'!$C$9:$C$734=$B43)*1)</f>
        <v>1.2478808054508617E-2</v>
      </c>
      <c r="AB43" s="270" cm="1">
        <f t="array" ref="AB43">SUMPRODUCT(('Span data'!$C$9:$C$734=$B43)*('Span data'!AU$9:AU$734))/SUMPRODUCT(('Span data'!$C$9:$C$734=$B43)*1)</f>
        <v>1.2672694619158317E-2</v>
      </c>
      <c r="AC43" s="270" cm="1">
        <f t="array" ref="AC43">SUMPRODUCT(('Span data'!$C$9:$C$734=$B43)*('Span data'!AV$9:AV$734))/SUMPRODUCT(('Span data'!$C$9:$C$734=$B43)*1)</f>
        <v>1.2866581183808016E-2</v>
      </c>
      <c r="AD43" s="270" cm="1">
        <f t="array" ref="AD43">SUMPRODUCT(('Span data'!$C$9:$C$734=$B43)*('Span data'!AW$9:AW$734))/SUMPRODUCT(('Span data'!$C$9:$C$734=$B43)*1)</f>
        <v>1.3060467748457715E-2</v>
      </c>
      <c r="AE43" s="270" cm="1">
        <f t="array" ref="AE43">SUMPRODUCT(('Span data'!$C$9:$C$734=$B43)*('Span data'!AX$9:AX$734))/SUMPRODUCT(('Span data'!$C$9:$C$734=$B43)*1)</f>
        <v>1.3254354313107414E-2</v>
      </c>
      <c r="AF43" s="270" cm="1">
        <f t="array" ref="AF43">SUMPRODUCT(('Span data'!$C$9:$C$734=$B43)*('Span data'!AY$9:AY$734))/SUMPRODUCT(('Span data'!$C$9:$C$734=$B43)*1)</f>
        <v>1.3448240877757114E-2</v>
      </c>
      <c r="AG43" s="232"/>
      <c r="AH43" s="271">
        <f>INDEX('Energy at risk'!E$8:E$733, MATCH($B43, 'Energy at risk'!$C$8:$C$733,0))*$J43*M43</f>
        <v>37765.996863323307</v>
      </c>
      <c r="AI43" s="271">
        <f>INDEX('Energy at risk'!F$8:F$733, MATCH($B43, 'Energy at risk'!$C$8:$C$733,0))*$J43*N43</f>
        <v>38707.756740859142</v>
      </c>
      <c r="AJ43" s="271">
        <f>INDEX('Energy at risk'!G$8:G$733, MATCH($B43, 'Energy at risk'!$C$8:$C$733,0))*$J43*O43</f>
        <v>39999.279725691638</v>
      </c>
      <c r="AK43" s="271">
        <f>INDEX('Energy at risk'!H$8:H$733, MATCH($B43, 'Energy at risk'!$C$8:$C$733,0))*$J43*P43</f>
        <v>41062.184173495159</v>
      </c>
      <c r="AL43" s="271">
        <f>INDEX('Energy at risk'!I$8:I$733, MATCH($B43, 'Energy at risk'!$C$8:$C$733,0))*$J43*Q43</f>
        <v>41983.995233266323</v>
      </c>
      <c r="AM43" s="271">
        <f>INDEX('Energy at risk'!J$8:J$733, MATCH($B43, 'Energy at risk'!$C$8:$C$733,0))*$J43*R43</f>
        <v>43014.810516735095</v>
      </c>
      <c r="AN43" s="271">
        <f>INDEX('Energy at risk'!K$8:K$733, MATCH($B43, 'Energy at risk'!$C$8:$C$733,0))*$J43*S43</f>
        <v>44423.405091893052</v>
      </c>
      <c r="AO43" s="271">
        <f>INDEX('Energy at risk'!L$8:L$733, MATCH($B43, 'Energy at risk'!$C$8:$C$733,0))*$J43*T43</f>
        <v>46068.685570707872</v>
      </c>
      <c r="AP43" s="271">
        <f>INDEX('Energy at risk'!M$8:M$733, MATCH($B43, 'Energy at risk'!$C$8:$C$733,0))*$J43*U43</f>
        <v>47035.322525507123</v>
      </c>
      <c r="AQ43" s="271">
        <f>INDEX('Energy at risk'!N$8:N$733, MATCH($B43, 'Energy at risk'!$C$8:$C$733,0))*$J43*V43</f>
        <v>47841.254763199249</v>
      </c>
      <c r="AR43" s="271">
        <f>INDEX('Energy at risk'!O$8:O$733, MATCH($B43, 'Energy at risk'!$C$8:$C$733,0))*$J43*W43</f>
        <v>48647.187000891368</v>
      </c>
      <c r="AS43" s="271">
        <f>INDEX('Energy at risk'!P$8:P$733, MATCH($B43, 'Energy at risk'!$C$8:$C$733,0))*$J43*X43</f>
        <v>49453.119238583495</v>
      </c>
      <c r="AT43" s="271">
        <f>INDEX('Energy at risk'!Q$8:Q$733, MATCH($B43, 'Energy at risk'!$C$8:$C$733,0))*$J43*Y43</f>
        <v>50259.051476275614</v>
      </c>
      <c r="AU43" s="271">
        <f>INDEX('Energy at risk'!R$8:R$733, MATCH($B43, 'Energy at risk'!$C$8:$C$733,0))*$J43*Z43</f>
        <v>51064.98371396774</v>
      </c>
      <c r="AV43" s="271">
        <f>INDEX('Energy at risk'!S$8:S$733, MATCH($B43, 'Energy at risk'!$C$8:$C$733,0))*$J43*AA43</f>
        <v>51870.915951659859</v>
      </c>
      <c r="AW43" s="271">
        <f>INDEX('Energy at risk'!T$8:T$733, MATCH($B43, 'Energy at risk'!$C$8:$C$733,0))*$J43*AB43</f>
        <v>52676.848189351986</v>
      </c>
      <c r="AX43" s="271">
        <f>INDEX('Energy at risk'!U$8:U$733, MATCH($B43, 'Energy at risk'!$C$8:$C$733,0))*$J43*AC43</f>
        <v>53482.780427044112</v>
      </c>
      <c r="AY43" s="271">
        <f>INDEX('Energy at risk'!V$8:V$733, MATCH($B43, 'Energy at risk'!$C$8:$C$733,0))*$J43*AD43</f>
        <v>54288.712664736231</v>
      </c>
      <c r="AZ43" s="271">
        <f>INDEX('Energy at risk'!W$8:W$733, MATCH($B43, 'Energy at risk'!$C$8:$C$733,0))*$J43*AE43</f>
        <v>55094.644902428357</v>
      </c>
      <c r="BA43" s="271">
        <f>INDEX('Energy at risk'!X$8:X$733, MATCH($B43, 'Energy at risk'!$C$8:$C$733,0))*$J43*AF43</f>
        <v>55900.577140120477</v>
      </c>
      <c r="BB43" s="232"/>
      <c r="BC43" s="271">
        <f>INDEX('Energy at risk'!E$8:E$733, MATCH($B43, 'Energy at risk'!$C$8:$C$733,0))*M43*$K43</f>
        <v>9472.8312713041869</v>
      </c>
      <c r="BD43" s="271">
        <f>INDEX('Energy at risk'!F$8:F$733, MATCH($B43, 'Energy at risk'!$C$8:$C$733,0))*N43*$K43</f>
        <v>9709.0525592068207</v>
      </c>
      <c r="BE43" s="271">
        <f>INDEX('Energy at risk'!G$8:G$733, MATCH($B43, 'Energy at risk'!$C$8:$C$733,0))*O43*$K43</f>
        <v>10033.004800229508</v>
      </c>
      <c r="BF43" s="271">
        <f>INDEX('Energy at risk'!H$8:H$733, MATCH($B43, 'Energy at risk'!$C$8:$C$733,0))*P43*$K43</f>
        <v>10299.612736675634</v>
      </c>
      <c r="BG43" s="271">
        <f>INDEX('Energy at risk'!I$8:I$733, MATCH($B43, 'Energy at risk'!$C$8:$C$733,0))*Q43*$K43</f>
        <v>10530.830269866572</v>
      </c>
      <c r="BH43" s="271">
        <f>INDEX('Energy at risk'!J$8:J$733, MATCH($B43, 'Energy at risk'!$C$8:$C$733,0))*R43*$K43</f>
        <v>10789.389292881911</v>
      </c>
      <c r="BI43" s="271">
        <f>INDEX('Energy at risk'!K$8:K$733, MATCH($B43, 'Energy at risk'!$C$8:$C$733,0))*S43*$K43</f>
        <v>11142.706558369062</v>
      </c>
      <c r="BJ43" s="271">
        <f>INDEX('Energy at risk'!L$8:L$733, MATCH($B43, 'Energy at risk'!$C$8:$C$733,0))*T43*$K43</f>
        <v>11555.391663072847</v>
      </c>
      <c r="BK43" s="271">
        <f>INDEX('Energy at risk'!M$8:M$733, MATCH($B43, 'Energy at risk'!$C$8:$C$733,0))*U43*$K43</f>
        <v>11797.85285922661</v>
      </c>
      <c r="BL43" s="271">
        <f>INDEX('Energy at risk'!N$8:N$733, MATCH($B43, 'Energy at risk'!$C$8:$C$733,0))*V43*$K43</f>
        <v>12000.004549578953</v>
      </c>
      <c r="BM43" s="271">
        <f>INDEX('Energy at risk'!O$8:O$733, MATCH($B43, 'Energy at risk'!$C$8:$C$733,0))*W43*$K43</f>
        <v>12202.156239931297</v>
      </c>
      <c r="BN43" s="271">
        <f>INDEX('Energy at risk'!P$8:P$733, MATCH($B43, 'Energy at risk'!$C$8:$C$733,0))*X43*$K43</f>
        <v>12404.307930283641</v>
      </c>
      <c r="BO43" s="271">
        <f>INDEX('Energy at risk'!Q$8:Q$733, MATCH($B43, 'Energy at risk'!$C$8:$C$733,0))*Y43*$K43</f>
        <v>12606.459620635982</v>
      </c>
      <c r="BP43" s="271">
        <f>INDEX('Energy at risk'!R$8:R$733, MATCH($B43, 'Energy at risk'!$C$8:$C$733,0))*Z43*$K43</f>
        <v>12808.611310988326</v>
      </c>
      <c r="BQ43" s="271">
        <f>INDEX('Energy at risk'!S$8:S$733, MATCH($B43, 'Energy at risk'!$C$8:$C$733,0))*AA43*$K43</f>
        <v>13010.763001340671</v>
      </c>
      <c r="BR43" s="271">
        <f>INDEX('Energy at risk'!T$8:T$733, MATCH($B43, 'Energy at risk'!$C$8:$C$733,0))*AB43*$K43</f>
        <v>13212.914691693013</v>
      </c>
      <c r="BS43" s="271">
        <f>INDEX('Energy at risk'!U$8:U$733, MATCH($B43, 'Energy at risk'!$C$8:$C$733,0))*AC43*$K43</f>
        <v>13415.066382045356</v>
      </c>
      <c r="BT43" s="271">
        <f>INDEX('Energy at risk'!V$8:V$733, MATCH($B43, 'Energy at risk'!$C$8:$C$733,0))*AD43*$K43</f>
        <v>13617.2180723977</v>
      </c>
      <c r="BU43" s="271">
        <f>INDEX('Energy at risk'!W$8:W$733, MATCH($B43, 'Energy at risk'!$C$8:$C$733,0))*AE43*$K43</f>
        <v>13819.369762750042</v>
      </c>
      <c r="BV43" s="271">
        <f>INDEX('Energy at risk'!X$8:X$733, MATCH($B43, 'Energy at risk'!$C$8:$C$733,0))*AF43*$K43</f>
        <v>14021.521453102385</v>
      </c>
      <c r="BW43" s="232"/>
      <c r="BX43" s="272" cm="1">
        <f t="array" ref="BX43">SUMPRODUCT(('Span data'!BA$9:BA$734)*('Span data'!$C$9:$C$734=$B43))</f>
        <v>3.9543760614840149E-4</v>
      </c>
      <c r="BY43" s="272" cm="1">
        <f t="array" ref="BY43">SUMPRODUCT(('Span data'!BB$9:BB$734)*('Span data'!$C$9:$C$734=$B43))</f>
        <v>4.0328960619184762E-4</v>
      </c>
      <c r="BZ43" s="272" cm="1">
        <f t="array" ref="BZ43">SUMPRODUCT(('Span data'!BC$9:BC$734)*('Span data'!$C$9:$C$734=$B43))</f>
        <v>4.1114160623529369E-4</v>
      </c>
      <c r="CA43" s="272" cm="1">
        <f t="array" ref="CA43">SUMPRODUCT(('Span data'!BD$9:BD$734)*('Span data'!$C$9:$C$734=$B43))</f>
        <v>4.1899360627873988E-4</v>
      </c>
      <c r="CB43" s="272" cm="1">
        <f t="array" ref="CB43">SUMPRODUCT(('Span data'!BE$9:BE$734)*('Span data'!$C$9:$C$734=$B43))</f>
        <v>4.2684560632218595E-4</v>
      </c>
      <c r="CC43" s="272" cm="1">
        <f t="array" ref="CC43">SUMPRODUCT(('Span data'!BF$9:BF$734)*('Span data'!$C$9:$C$734=$B43))</f>
        <v>4.3469760636563197E-4</v>
      </c>
      <c r="CD43" s="272" cm="1">
        <f t="array" ref="CD43">SUMPRODUCT(('Span data'!BG$9:BG$734)*('Span data'!$C$9:$C$734=$B43))</f>
        <v>4.425496064090781E-4</v>
      </c>
      <c r="CE43" s="272" cm="1">
        <f t="array" ref="CE43">SUMPRODUCT(('Span data'!BH$9:BH$734)*('Span data'!$C$9:$C$734=$B43))</f>
        <v>4.5040160645252417E-4</v>
      </c>
      <c r="CF43" s="272" cm="1">
        <f t="array" ref="CF43">SUMPRODUCT(('Span data'!BI$9:BI$734)*('Span data'!$C$9:$C$734=$B43))</f>
        <v>4.582536064959703E-4</v>
      </c>
      <c r="CG43" s="272" cm="1">
        <f t="array" ref="CG43">SUMPRODUCT(('Span data'!BJ$9:BJ$734)*('Span data'!$C$9:$C$734=$B43))</f>
        <v>4.6610560653941637E-4</v>
      </c>
      <c r="CH43" s="272" cm="1">
        <f t="array" ref="CH43">SUMPRODUCT(('Span data'!BK$9:BK$734)*('Span data'!$C$9:$C$734=$B43))</f>
        <v>4.7395760658286245E-4</v>
      </c>
      <c r="CI43" s="272" cm="1">
        <f t="array" ref="CI43">SUMPRODUCT(('Span data'!BL$9:BL$734)*('Span data'!$C$9:$C$734=$B43))</f>
        <v>4.8180960662630857E-4</v>
      </c>
      <c r="CJ43" s="272" cm="1">
        <f t="array" ref="CJ43">SUMPRODUCT(('Span data'!BM$9:BM$734)*('Span data'!$C$9:$C$734=$B43))</f>
        <v>4.8966160666975465E-4</v>
      </c>
      <c r="CK43" s="272" cm="1">
        <f t="array" ref="CK43">SUMPRODUCT(('Span data'!BN$9:BN$734)*('Span data'!$C$9:$C$734=$B43))</f>
        <v>4.9751360671320072E-4</v>
      </c>
      <c r="CL43" s="272" cm="1">
        <f t="array" ref="CL43">SUMPRODUCT(('Span data'!BO$9:BO$734)*('Span data'!$C$9:$C$734=$B43))</f>
        <v>5.053656067566469E-4</v>
      </c>
      <c r="CM43" s="272" cm="1">
        <f t="array" ref="CM43">SUMPRODUCT(('Span data'!BP$9:BP$734)*('Span data'!$C$9:$C$734=$B43))</f>
        <v>5.1321760680009287E-4</v>
      </c>
      <c r="CN43" s="272" cm="1">
        <f t="array" ref="CN43">SUMPRODUCT(('Span data'!BQ$9:BQ$734)*('Span data'!$C$9:$C$734=$B43))</f>
        <v>5.2106960684353894E-4</v>
      </c>
      <c r="CO43" s="272" cm="1">
        <f t="array" ref="CO43">SUMPRODUCT(('Span data'!BR$9:BR$734)*('Span data'!$C$9:$C$734=$B43))</f>
        <v>5.2892160688698512E-4</v>
      </c>
      <c r="CP43" s="272" cm="1">
        <f t="array" ref="CP43">SUMPRODUCT(('Span data'!BS$9:BS$734)*('Span data'!$C$9:$C$734=$B43))</f>
        <v>5.367736069304312E-4</v>
      </c>
      <c r="CQ43" s="272" cm="1">
        <f t="array" ref="CQ43">SUMPRODUCT(('Span data'!BT$9:BT$734)*('Span data'!$C$9:$C$734=$B43))</f>
        <v>5.4462560697387727E-4</v>
      </c>
      <c r="CR43" s="232"/>
      <c r="CS43" s="273">
        <f t="shared" si="8"/>
        <v>47238.828530065104</v>
      </c>
      <c r="CT43" s="273">
        <f t="shared" si="21"/>
        <v>48416.809703355568</v>
      </c>
      <c r="CU43" s="273">
        <f t="shared" si="22"/>
        <v>50032.284937062752</v>
      </c>
      <c r="CV43" s="273">
        <f t="shared" si="23"/>
        <v>51361.797329164401</v>
      </c>
      <c r="CW43" s="273">
        <f t="shared" si="24"/>
        <v>52514.825929978499</v>
      </c>
      <c r="CX43" s="273">
        <f t="shared" si="25"/>
        <v>53804.200244314612</v>
      </c>
      <c r="CY43" s="273">
        <f t="shared" si="26"/>
        <v>55566.112092811723</v>
      </c>
      <c r="CZ43" s="273">
        <f t="shared" si="27"/>
        <v>57624.077684182324</v>
      </c>
      <c r="DA43" s="273">
        <f t="shared" si="28"/>
        <v>58833.175842987337</v>
      </c>
      <c r="DB43" s="273">
        <f t="shared" si="10"/>
        <v>59841.25977888381</v>
      </c>
      <c r="DC43" s="273">
        <f t="shared" si="11"/>
        <v>60849.343714780269</v>
      </c>
      <c r="DD43" s="273">
        <f t="shared" si="12"/>
        <v>61857.427650676742</v>
      </c>
      <c r="DE43" s="273">
        <f t="shared" si="13"/>
        <v>62865.5115865732</v>
      </c>
      <c r="DF43" s="273">
        <f t="shared" si="14"/>
        <v>63873.595522469674</v>
      </c>
      <c r="DG43" s="273">
        <f t="shared" si="15"/>
        <v>64881.679458366139</v>
      </c>
      <c r="DH43" s="273">
        <f t="shared" si="16"/>
        <v>65889.763394262598</v>
      </c>
      <c r="DI43" s="273">
        <f t="shared" si="17"/>
        <v>66897.847330159086</v>
      </c>
      <c r="DJ43" s="273">
        <f t="shared" si="18"/>
        <v>67905.93126605553</v>
      </c>
      <c r="DK43" s="273">
        <f t="shared" si="19"/>
        <v>68914.015201952003</v>
      </c>
      <c r="DL43" s="273">
        <f t="shared" si="20"/>
        <v>69922.099137848476</v>
      </c>
      <c r="DM43" s="233"/>
      <c r="DN43" s="274" cm="1">
        <f t="array" ref="DN43">SUMPRODUCT(($CS43:$DL43)*(Misc_calcs!$G$29:$Z$29))</f>
        <v>839875.53458074399</v>
      </c>
      <c r="DO43" s="232"/>
      <c r="DP43" s="274" cm="1">
        <f t="array" ref="DP43">SUMPRODUCT((G43:H43)*(Assumptions!$G$38:$H$38))</f>
        <v>55268.985915493002</v>
      </c>
      <c r="DQ43" s="274" cm="1">
        <f t="array" ref="DQ43">SUMPRODUCT((PMT(real_disc,Assumptions!$G$40,DP43)*(Misc_calcs!$G$29:$Z$29)))</f>
        <v>-32036.149721531274</v>
      </c>
      <c r="DR43" s="232"/>
      <c r="DS43" s="274">
        <f t="shared" si="30"/>
        <v>807839.38485921267</v>
      </c>
      <c r="DT43" s="274" t="b">
        <f t="shared" si="9"/>
        <v>1</v>
      </c>
      <c r="DU43" s="232"/>
      <c r="DV43" s="232"/>
      <c r="DW43" s="232"/>
      <c r="DX43" s="232"/>
      <c r="DY43" s="232"/>
      <c r="DZ43" s="232"/>
      <c r="EA43" s="232"/>
      <c r="EB43" s="232"/>
      <c r="EC43" s="232"/>
      <c r="ED43" s="232"/>
      <c r="EE43" s="232"/>
      <c r="EF43" s="232"/>
      <c r="EG43" s="232"/>
      <c r="EH43" s="232"/>
      <c r="EI43" s="232"/>
      <c r="EJ43" s="232"/>
      <c r="EK43" s="232"/>
      <c r="EL43" s="232"/>
      <c r="EM43" s="232"/>
      <c r="EN43" s="232"/>
    </row>
    <row r="44" spans="1:144" x14ac:dyDescent="0.2">
      <c r="A44" s="232"/>
      <c r="B44" s="266" t="str">
        <v>EHK022</v>
      </c>
      <c r="C44" s="266" t="str">
        <f>INDEX('Span data'!$D$9:$D$734, MATCH($B44, 'Span data'!$C$9:$C$734,0))</f>
        <v>EHK</v>
      </c>
      <c r="D44" s="266" cm="1">
        <f t="array" ref="D44">IF(ISBLANK(B44),0, SUMPRODUCT(('Energy at risk'!$C$8:$C$733=$B44)*1))</f>
        <v>1</v>
      </c>
      <c r="E44" s="267" t="b">
        <f t="shared" si="29"/>
        <v>0</v>
      </c>
      <c r="F44" s="266">
        <f t="shared" si="7"/>
        <v>1</v>
      </c>
      <c r="G44" s="268">
        <v>2</v>
      </c>
      <c r="H44" s="268">
        <v>0</v>
      </c>
      <c r="I44" s="232"/>
      <c r="J44" s="269">
        <f>INDEX(VCR_data!$D$8:$D$86, MATCH($C44, VCR_data!$B$8:$B$86,0))</f>
        <v>45714.888915350864</v>
      </c>
      <c r="K44" s="269">
        <f>INDEX(VCR_data!$F$8:$F$86, MATCH($C44, VCR_data!$B$8:$B$86,0))</f>
        <v>11125.739119612488</v>
      </c>
      <c r="L44" s="232"/>
      <c r="M44" s="270" cm="1">
        <f t="array" ref="M44">SUMPRODUCT(('Span data'!$C$9:$C$734=$B44)*('Span data'!AF$9:AF$734))/SUMPRODUCT(('Span data'!$C$9:$C$734=$B44)*1)</f>
        <v>9.8149183460519689E-3</v>
      </c>
      <c r="N44" s="270" cm="1">
        <f t="array" ref="N44">SUMPRODUCT(('Span data'!$C$9:$C$734=$B44)*('Span data'!AG$9:AG$734))/SUMPRODUCT(('Span data'!$C$9:$C$734=$B44)*1)</f>
        <v>1.0025645642914716E-2</v>
      </c>
      <c r="O44" s="270" cm="1">
        <f t="array" ref="O44">SUMPRODUCT(('Span data'!$C$9:$C$734=$B44)*('Span data'!AH$9:AH$734))/SUMPRODUCT(('Span data'!$C$9:$C$734=$B44)*1)</f>
        <v>1.0236372939777463E-2</v>
      </c>
      <c r="P44" s="270" cm="1">
        <f t="array" ref="P44">SUMPRODUCT(('Span data'!$C$9:$C$734=$B44)*('Span data'!AI$9:AI$734))/SUMPRODUCT(('Span data'!$C$9:$C$734=$B44)*1)</f>
        <v>1.044710023664021E-2</v>
      </c>
      <c r="Q44" s="270" cm="1">
        <f t="array" ref="Q44">SUMPRODUCT(('Span data'!$C$9:$C$734=$B44)*('Span data'!AJ$9:AJ$734))/SUMPRODUCT(('Span data'!$C$9:$C$734=$B44)*1)</f>
        <v>1.0657827533502957E-2</v>
      </c>
      <c r="R44" s="270" cm="1">
        <f t="array" ref="R44">SUMPRODUCT(('Span data'!$C$9:$C$734=$B44)*('Span data'!AK$9:AK$734))/SUMPRODUCT(('Span data'!$C$9:$C$734=$B44)*1)</f>
        <v>1.0868554830365704E-2</v>
      </c>
      <c r="S44" s="270" cm="1">
        <f t="array" ref="S44">SUMPRODUCT(('Span data'!$C$9:$C$734=$B44)*('Span data'!AL$9:AL$734))/SUMPRODUCT(('Span data'!$C$9:$C$734=$B44)*1)</f>
        <v>1.1079282127228451E-2</v>
      </c>
      <c r="T44" s="270" cm="1">
        <f t="array" ref="T44">SUMPRODUCT(('Span data'!$C$9:$C$734=$B44)*('Span data'!AM$9:AM$734))/SUMPRODUCT(('Span data'!$C$9:$C$734=$B44)*1)</f>
        <v>1.1290009424091198E-2</v>
      </c>
      <c r="U44" s="270" cm="1">
        <f t="array" ref="U44">SUMPRODUCT(('Span data'!$C$9:$C$734=$B44)*('Span data'!AN$9:AN$734))/SUMPRODUCT(('Span data'!$C$9:$C$734=$B44)*1)</f>
        <v>1.1500736720953945E-2</v>
      </c>
      <c r="V44" s="270" cm="1">
        <f t="array" ref="V44">SUMPRODUCT(('Span data'!$C$9:$C$734=$B44)*('Span data'!AO$9:AO$734))/SUMPRODUCT(('Span data'!$C$9:$C$734=$B44)*1)</f>
        <v>1.1711464017816692E-2</v>
      </c>
      <c r="W44" s="270" cm="1">
        <f t="array" ref="W44">SUMPRODUCT(('Span data'!$C$9:$C$734=$B44)*('Span data'!AP$9:AP$734))/SUMPRODUCT(('Span data'!$C$9:$C$734=$B44)*1)</f>
        <v>1.1922191314679439E-2</v>
      </c>
      <c r="X44" s="270" cm="1">
        <f t="array" ref="X44">SUMPRODUCT(('Span data'!$C$9:$C$734=$B44)*('Span data'!AQ$9:AQ$734))/SUMPRODUCT(('Span data'!$C$9:$C$734=$B44)*1)</f>
        <v>1.2132918611542186E-2</v>
      </c>
      <c r="Y44" s="270" cm="1">
        <f t="array" ref="Y44">SUMPRODUCT(('Span data'!$C$9:$C$734=$B44)*('Span data'!AR$9:AR$734))/SUMPRODUCT(('Span data'!$C$9:$C$734=$B44)*1)</f>
        <v>1.2343645908404933E-2</v>
      </c>
      <c r="Z44" s="270" cm="1">
        <f t="array" ref="Z44">SUMPRODUCT(('Span data'!$C$9:$C$734=$B44)*('Span data'!AS$9:AS$734))/SUMPRODUCT(('Span data'!$C$9:$C$734=$B44)*1)</f>
        <v>1.255437320526768E-2</v>
      </c>
      <c r="AA44" s="270" cm="1">
        <f t="array" ref="AA44">SUMPRODUCT(('Span data'!$C$9:$C$734=$B44)*('Span data'!AT$9:AT$734))/SUMPRODUCT(('Span data'!$C$9:$C$734=$B44)*1)</f>
        <v>1.2765100502130427E-2</v>
      </c>
      <c r="AB44" s="270" cm="1">
        <f t="array" ref="AB44">SUMPRODUCT(('Span data'!$C$9:$C$734=$B44)*('Span data'!AU$9:AU$734))/SUMPRODUCT(('Span data'!$C$9:$C$734=$B44)*1)</f>
        <v>1.2975827798993174E-2</v>
      </c>
      <c r="AC44" s="270" cm="1">
        <f t="array" ref="AC44">SUMPRODUCT(('Span data'!$C$9:$C$734=$B44)*('Span data'!AV$9:AV$734))/SUMPRODUCT(('Span data'!$C$9:$C$734=$B44)*1)</f>
        <v>1.3186555095855921E-2</v>
      </c>
      <c r="AD44" s="270" cm="1">
        <f t="array" ref="AD44">SUMPRODUCT(('Span data'!$C$9:$C$734=$B44)*('Span data'!AW$9:AW$734))/SUMPRODUCT(('Span data'!$C$9:$C$734=$B44)*1)</f>
        <v>1.3397282392718668E-2</v>
      </c>
      <c r="AE44" s="270" cm="1">
        <f t="array" ref="AE44">SUMPRODUCT(('Span data'!$C$9:$C$734=$B44)*('Span data'!AX$9:AX$734))/SUMPRODUCT(('Span data'!$C$9:$C$734=$B44)*1)</f>
        <v>1.3608009689581415E-2</v>
      </c>
      <c r="AF44" s="270" cm="1">
        <f t="array" ref="AF44">SUMPRODUCT(('Span data'!$C$9:$C$734=$B44)*('Span data'!AY$9:AY$734))/SUMPRODUCT(('Span data'!$C$9:$C$734=$B44)*1)</f>
        <v>1.3818736986444162E-2</v>
      </c>
      <c r="AG44" s="232"/>
      <c r="AH44" s="271">
        <f>INDEX('Energy at risk'!E$8:E$733, MATCH($B44, 'Energy at risk'!$C$8:$C$733,0))*$J44*M44</f>
        <v>26649.163597005372</v>
      </c>
      <c r="AI44" s="271">
        <f>INDEX('Energy at risk'!F$8:F$733, MATCH($B44, 'Energy at risk'!$C$8:$C$733,0))*$J44*N44</f>
        <v>27267.776625611772</v>
      </c>
      <c r="AJ44" s="271">
        <f>INDEX('Energy at risk'!G$8:G$733, MATCH($B44, 'Energy at risk'!$C$8:$C$733,0))*$J44*O44</f>
        <v>27935.771573377042</v>
      </c>
      <c r="AK44" s="271">
        <f>INDEX('Energy at risk'!H$8:H$733, MATCH($B44, 'Energy at risk'!$C$8:$C$733,0))*$J44*P44</f>
        <v>28607.672051910395</v>
      </c>
      <c r="AL44" s="271">
        <f>INDEX('Energy at risk'!I$8:I$733, MATCH($B44, 'Energy at risk'!$C$8:$C$733,0))*$J44*Q44</f>
        <v>29184.714222894079</v>
      </c>
      <c r="AM44" s="271">
        <f>INDEX('Energy at risk'!J$8:J$733, MATCH($B44, 'Energy at risk'!$C$8:$C$733,0))*$J44*R44</f>
        <v>29862.472997579549</v>
      </c>
      <c r="AN44" s="271">
        <f>INDEX('Energy at risk'!K$8:K$733, MATCH($B44, 'Energy at risk'!$C$8:$C$733,0))*$J44*S44</f>
        <v>30749.476041204751</v>
      </c>
      <c r="AO44" s="271">
        <f>INDEX('Energy at risk'!L$8:L$733, MATCH($B44, 'Energy at risk'!$C$8:$C$733,0))*$J44*T44</f>
        <v>31648.195677134187</v>
      </c>
      <c r="AP44" s="271">
        <f>INDEX('Energy at risk'!M$8:M$733, MATCH($B44, 'Energy at risk'!$C$8:$C$733,0))*$J44*U44</f>
        <v>32345.482105660052</v>
      </c>
      <c r="AQ44" s="271">
        <f>INDEX('Energy at risk'!N$8:N$733, MATCH($B44, 'Energy at risk'!$C$8:$C$733,0))*$J44*V44</f>
        <v>32938.146399716054</v>
      </c>
      <c r="AR44" s="271">
        <f>INDEX('Energy at risk'!O$8:O$733, MATCH($B44, 'Energy at risk'!$C$8:$C$733,0))*$J44*W44</f>
        <v>33530.810693772059</v>
      </c>
      <c r="AS44" s="271">
        <f>INDEX('Energy at risk'!P$8:P$733, MATCH($B44, 'Energy at risk'!$C$8:$C$733,0))*$J44*X44</f>
        <v>34123.474987828056</v>
      </c>
      <c r="AT44" s="271">
        <f>INDEX('Energy at risk'!Q$8:Q$733, MATCH($B44, 'Energy at risk'!$C$8:$C$733,0))*$J44*Y44</f>
        <v>34716.139281884061</v>
      </c>
      <c r="AU44" s="271">
        <f>INDEX('Energy at risk'!R$8:R$733, MATCH($B44, 'Energy at risk'!$C$8:$C$733,0))*$J44*Z44</f>
        <v>35308.803575940059</v>
      </c>
      <c r="AV44" s="271">
        <f>INDEX('Energy at risk'!S$8:S$733, MATCH($B44, 'Energy at risk'!$C$8:$C$733,0))*$J44*AA44</f>
        <v>35901.467869996057</v>
      </c>
      <c r="AW44" s="271">
        <f>INDEX('Energy at risk'!T$8:T$733, MATCH($B44, 'Energy at risk'!$C$8:$C$733,0))*$J44*AB44</f>
        <v>36494.132164052062</v>
      </c>
      <c r="AX44" s="271">
        <f>INDEX('Energy at risk'!U$8:U$733, MATCH($B44, 'Energy at risk'!$C$8:$C$733,0))*$J44*AC44</f>
        <v>37086.79645810806</v>
      </c>
      <c r="AY44" s="271">
        <f>INDEX('Energy at risk'!V$8:V$733, MATCH($B44, 'Energy at risk'!$C$8:$C$733,0))*$J44*AD44</f>
        <v>37679.460752164065</v>
      </c>
      <c r="AZ44" s="271">
        <f>INDEX('Energy at risk'!W$8:W$733, MATCH($B44, 'Energy at risk'!$C$8:$C$733,0))*$J44*AE44</f>
        <v>38272.125046220062</v>
      </c>
      <c r="BA44" s="271">
        <f>INDEX('Energy at risk'!X$8:X$733, MATCH($B44, 'Energy at risk'!$C$8:$C$733,0))*$J44*AF44</f>
        <v>38864.789340276067</v>
      </c>
      <c r="BB44" s="232"/>
      <c r="BC44" s="271">
        <f>INDEX('Energy at risk'!E$8:E$733, MATCH($B44, 'Energy at risk'!$C$8:$C$733,0))*M44*$K44</f>
        <v>6485.6690887986624</v>
      </c>
      <c r="BD44" s="271">
        <f>INDEX('Energy at risk'!F$8:F$733, MATCH($B44, 'Energy at risk'!$C$8:$C$733,0))*N44*$K44</f>
        <v>6636.222384137789</v>
      </c>
      <c r="BE44" s="271">
        <f>INDEX('Energy at risk'!G$8:G$733, MATCH($B44, 'Energy at risk'!$C$8:$C$733,0))*O44*$K44</f>
        <v>6798.7938722981798</v>
      </c>
      <c r="BF44" s="271">
        <f>INDEX('Energy at risk'!H$8:H$733, MATCH($B44, 'Energy at risk'!$C$8:$C$733,0))*P44*$K44</f>
        <v>6962.3158585890551</v>
      </c>
      <c r="BG44" s="271">
        <f>INDEX('Energy at risk'!I$8:I$733, MATCH($B44, 'Energy at risk'!$C$8:$C$733,0))*Q44*$K44</f>
        <v>7102.7519573678819</v>
      </c>
      <c r="BH44" s="271">
        <f>INDEX('Energy at risk'!J$8:J$733, MATCH($B44, 'Energy at risk'!$C$8:$C$733,0))*R44*$K44</f>
        <v>7267.6996908544807</v>
      </c>
      <c r="BI44" s="271">
        <f>INDEX('Energy at risk'!K$8:K$733, MATCH($B44, 'Energy at risk'!$C$8:$C$733,0))*S44*$K44</f>
        <v>7483.5716900175894</v>
      </c>
      <c r="BJ44" s="271">
        <f>INDEX('Energy at risk'!L$8:L$733, MATCH($B44, 'Energy at risk'!$C$8:$C$733,0))*T44*$K44</f>
        <v>7702.2951835721451</v>
      </c>
      <c r="BK44" s="271">
        <f>INDEX('Energy at risk'!M$8:M$733, MATCH($B44, 'Energy at risk'!$C$8:$C$733,0))*U44*$K44</f>
        <v>7871.9954077111597</v>
      </c>
      <c r="BL44" s="271">
        <f>INDEX('Energy at risk'!N$8:N$733, MATCH($B44, 'Energy at risk'!$C$8:$C$733,0))*V44*$K44</f>
        <v>8016.2334990119161</v>
      </c>
      <c r="BM44" s="271">
        <f>INDEX('Energy at risk'!O$8:O$733, MATCH($B44, 'Energy at risk'!$C$8:$C$733,0))*W44*$K44</f>
        <v>8160.4715903126735</v>
      </c>
      <c r="BN44" s="271">
        <f>INDEX('Energy at risk'!P$8:P$733, MATCH($B44, 'Energy at risk'!$C$8:$C$733,0))*X44*$K44</f>
        <v>8304.7096816134326</v>
      </c>
      <c r="BO44" s="271">
        <f>INDEX('Energy at risk'!Q$8:Q$733, MATCH($B44, 'Energy at risk'!$C$8:$C$733,0))*Y44*$K44</f>
        <v>8448.947772914189</v>
      </c>
      <c r="BP44" s="271">
        <f>INDEX('Energy at risk'!R$8:R$733, MATCH($B44, 'Energy at risk'!$C$8:$C$733,0))*Z44*$K44</f>
        <v>8593.1858642149473</v>
      </c>
      <c r="BQ44" s="271">
        <f>INDEX('Energy at risk'!S$8:S$733, MATCH($B44, 'Energy at risk'!$C$8:$C$733,0))*AA44*$K44</f>
        <v>8737.4239555157037</v>
      </c>
      <c r="BR44" s="271">
        <f>INDEX('Energy at risk'!T$8:T$733, MATCH($B44, 'Energy at risk'!$C$8:$C$733,0))*AB44*$K44</f>
        <v>8881.662046816462</v>
      </c>
      <c r="BS44" s="271">
        <f>INDEX('Energy at risk'!U$8:U$733, MATCH($B44, 'Energy at risk'!$C$8:$C$733,0))*AC44*$K44</f>
        <v>9025.9001381172202</v>
      </c>
      <c r="BT44" s="271">
        <f>INDEX('Energy at risk'!V$8:V$733, MATCH($B44, 'Energy at risk'!$C$8:$C$733,0))*AD44*$K44</f>
        <v>9170.1382294179766</v>
      </c>
      <c r="BU44" s="271">
        <f>INDEX('Energy at risk'!W$8:W$733, MATCH($B44, 'Energy at risk'!$C$8:$C$733,0))*AE44*$K44</f>
        <v>9314.3763207187349</v>
      </c>
      <c r="BV44" s="271">
        <f>INDEX('Energy at risk'!X$8:X$733, MATCH($B44, 'Energy at risk'!$C$8:$C$733,0))*AF44*$K44</f>
        <v>9458.6144120194913</v>
      </c>
      <c r="BW44" s="232"/>
      <c r="BX44" s="272" cm="1">
        <f t="array" ref="BX44">SUMPRODUCT(('Span data'!BA$9:BA$734)*('Span data'!$C$9:$C$734=$B44))</f>
        <v>3.9748364936404297E-4</v>
      </c>
      <c r="BY44" s="272" cm="1">
        <f t="array" ref="BY44">SUMPRODUCT(('Span data'!BB$9:BB$734)*('Span data'!$C$9:$C$734=$B44))</f>
        <v>4.0601766381270283E-4</v>
      </c>
      <c r="BZ44" s="272" cm="1">
        <f t="array" ref="BZ44">SUMPRODUCT(('Span data'!BC$9:BC$734)*('Span data'!$C$9:$C$734=$B44))</f>
        <v>4.1455167826136275E-4</v>
      </c>
      <c r="CA44" s="272" cm="1">
        <f t="array" ref="CA44">SUMPRODUCT(('Span data'!BD$9:BD$734)*('Span data'!$C$9:$C$734=$B44))</f>
        <v>4.2308569271002261E-4</v>
      </c>
      <c r="CB44" s="272" cm="1">
        <f t="array" ref="CB44">SUMPRODUCT(('Span data'!BE$9:BE$734)*('Span data'!$C$9:$C$734=$B44))</f>
        <v>4.3161970715868258E-4</v>
      </c>
      <c r="CC44" s="272" cm="1">
        <f t="array" ref="CC44">SUMPRODUCT(('Span data'!BF$9:BF$734)*('Span data'!$C$9:$C$734=$B44))</f>
        <v>4.4015372160734244E-4</v>
      </c>
      <c r="CD44" s="272" cm="1">
        <f t="array" ref="CD44">SUMPRODUCT(('Span data'!BG$9:BG$734)*('Span data'!$C$9:$C$734=$B44))</f>
        <v>4.4868773605600241E-4</v>
      </c>
      <c r="CE44" s="272" cm="1">
        <f t="array" ref="CE44">SUMPRODUCT(('Span data'!BH$9:BH$734)*('Span data'!$C$9:$C$734=$B44))</f>
        <v>4.5722175050466233E-4</v>
      </c>
      <c r="CF44" s="272" cm="1">
        <f t="array" ref="CF44">SUMPRODUCT(('Span data'!BI$9:BI$734)*('Span data'!$C$9:$C$734=$B44))</f>
        <v>4.6575576495332219E-4</v>
      </c>
      <c r="CG44" s="272" cm="1">
        <f t="array" ref="CG44">SUMPRODUCT(('Span data'!BJ$9:BJ$734)*('Span data'!$C$9:$C$734=$B44))</f>
        <v>4.7428977940198205E-4</v>
      </c>
      <c r="CH44" s="272" cm="1">
        <f t="array" ref="CH44">SUMPRODUCT(('Span data'!BK$9:BK$734)*('Span data'!$C$9:$C$734=$B44))</f>
        <v>4.8282379385064202E-4</v>
      </c>
      <c r="CI44" s="272" cm="1">
        <f t="array" ref="CI44">SUMPRODUCT(('Span data'!BL$9:BL$734)*('Span data'!$C$9:$C$734=$B44))</f>
        <v>4.9135780829930194E-4</v>
      </c>
      <c r="CJ44" s="272" cm="1">
        <f t="array" ref="CJ44">SUMPRODUCT(('Span data'!BM$9:BM$734)*('Span data'!$C$9:$C$734=$B44))</f>
        <v>4.998918227479618E-4</v>
      </c>
      <c r="CK44" s="272" cm="1">
        <f t="array" ref="CK44">SUMPRODUCT(('Span data'!BN$9:BN$734)*('Span data'!$C$9:$C$734=$B44))</f>
        <v>5.0842583719662188E-4</v>
      </c>
      <c r="CL44" s="272" cm="1">
        <f t="array" ref="CL44">SUMPRODUCT(('Span data'!BO$9:BO$734)*('Span data'!$C$9:$C$734=$B44))</f>
        <v>5.1695985164528164E-4</v>
      </c>
      <c r="CM44" s="272" cm="1">
        <f t="array" ref="CM44">SUMPRODUCT(('Span data'!BP$9:BP$734)*('Span data'!$C$9:$C$734=$B44))</f>
        <v>5.254938660939415E-4</v>
      </c>
      <c r="CN44" s="272" cm="1">
        <f t="array" ref="CN44">SUMPRODUCT(('Span data'!BQ$9:BQ$734)*('Span data'!$C$9:$C$734=$B44))</f>
        <v>5.3402788054260147E-4</v>
      </c>
      <c r="CO44" s="272" cm="1">
        <f t="array" ref="CO44">SUMPRODUCT(('Span data'!BR$9:BR$734)*('Span data'!$C$9:$C$734=$B44))</f>
        <v>5.4256189499126144E-4</v>
      </c>
      <c r="CP44" s="272" cm="1">
        <f t="array" ref="CP44">SUMPRODUCT(('Span data'!BS$9:BS$734)*('Span data'!$C$9:$C$734=$B44))</f>
        <v>5.510959094399213E-4</v>
      </c>
      <c r="CQ44" s="272" cm="1">
        <f t="array" ref="CQ44">SUMPRODUCT(('Span data'!BT$9:BT$734)*('Span data'!$C$9:$C$734=$B44))</f>
        <v>5.5962992388858127E-4</v>
      </c>
      <c r="CR44" s="232"/>
      <c r="CS44" s="273">
        <f t="shared" si="8"/>
        <v>33134.833083287689</v>
      </c>
      <c r="CT44" s="273">
        <f t="shared" si="21"/>
        <v>33903.999415767226</v>
      </c>
      <c r="CU44" s="273">
        <f t="shared" si="22"/>
        <v>34734.565860226903</v>
      </c>
      <c r="CV44" s="273">
        <f t="shared" si="23"/>
        <v>35569.988333585141</v>
      </c>
      <c r="CW44" s="273">
        <f t="shared" si="24"/>
        <v>36287.466611881668</v>
      </c>
      <c r="CX44" s="273">
        <f t="shared" si="25"/>
        <v>37130.173128587754</v>
      </c>
      <c r="CY44" s="273">
        <f t="shared" si="26"/>
        <v>38233.048179910074</v>
      </c>
      <c r="CZ44" s="273">
        <f t="shared" si="27"/>
        <v>39350.491317928085</v>
      </c>
      <c r="DA44" s="273">
        <f t="shared" si="28"/>
        <v>40217.477979126976</v>
      </c>
      <c r="DB44" s="273">
        <f t="shared" si="10"/>
        <v>40954.380373017753</v>
      </c>
      <c r="DC44" s="273">
        <f t="shared" si="11"/>
        <v>41691.282766908524</v>
      </c>
      <c r="DD44" s="273">
        <f t="shared" si="12"/>
        <v>42428.185160799294</v>
      </c>
      <c r="DE44" s="273">
        <f t="shared" si="13"/>
        <v>43165.087554690072</v>
      </c>
      <c r="DF44" s="273">
        <f t="shared" si="14"/>
        <v>43901.989948580842</v>
      </c>
      <c r="DG44" s="273">
        <f t="shared" si="15"/>
        <v>44638.892342471612</v>
      </c>
      <c r="DH44" s="273">
        <f t="shared" si="16"/>
        <v>45375.79473636239</v>
      </c>
      <c r="DI44" s="273">
        <f t="shared" si="17"/>
        <v>46112.69713025316</v>
      </c>
      <c r="DJ44" s="273">
        <f t="shared" si="18"/>
        <v>46849.599524143938</v>
      </c>
      <c r="DK44" s="273">
        <f t="shared" si="19"/>
        <v>47586.501918034708</v>
      </c>
      <c r="DL44" s="273">
        <f t="shared" si="20"/>
        <v>48323.404311925486</v>
      </c>
      <c r="DM44" s="233"/>
      <c r="DN44" s="274" cm="1">
        <f t="array" ref="DN44">SUMPRODUCT(($CS44:$DL44)*(Misc_calcs!$G$29:$Z$29))</f>
        <v>579226.03913426399</v>
      </c>
      <c r="DO44" s="232"/>
      <c r="DP44" s="274" cm="1">
        <f t="array" ref="DP44">SUMPRODUCT((G44:H44)*(Assumptions!$G$38:$H$38))</f>
        <v>37732.015364061401</v>
      </c>
      <c r="DQ44" s="274" cm="1">
        <f t="array" ref="DQ44">SUMPRODUCT((PMT(real_disc,Assumptions!$G$40,DP44)*(Misc_calcs!$G$29:$Z$29)))</f>
        <v>-21871.009092630044</v>
      </c>
      <c r="DR44" s="232"/>
      <c r="DS44" s="274">
        <f t="shared" si="30"/>
        <v>557355.03004163399</v>
      </c>
      <c r="DT44" s="274" t="b">
        <f t="shared" si="9"/>
        <v>1</v>
      </c>
      <c r="DU44" s="232"/>
      <c r="DV44" s="232"/>
      <c r="DW44" s="232"/>
      <c r="DX44" s="232"/>
      <c r="DY44" s="232"/>
      <c r="DZ44" s="232"/>
      <c r="EA44" s="232"/>
      <c r="EB44" s="232"/>
      <c r="EC44" s="232"/>
      <c r="ED44" s="232"/>
      <c r="EE44" s="232"/>
      <c r="EF44" s="232"/>
      <c r="EG44" s="232"/>
      <c r="EH44" s="232"/>
      <c r="EI44" s="232"/>
      <c r="EJ44" s="232"/>
      <c r="EK44" s="232"/>
      <c r="EL44" s="232"/>
      <c r="EM44" s="232"/>
      <c r="EN44" s="232"/>
    </row>
    <row r="45" spans="1:144" x14ac:dyDescent="0.2">
      <c r="A45" s="232"/>
      <c r="B45" s="266" t="str">
        <v>EHK024</v>
      </c>
      <c r="C45" s="266" t="str">
        <f>INDEX('Span data'!$D$9:$D$734, MATCH($B45, 'Span data'!$C$9:$C$734,0))</f>
        <v>EHK</v>
      </c>
      <c r="D45" s="266" cm="1">
        <f t="array" ref="D45">IF(ISBLANK(B45),0, SUMPRODUCT(('Energy at risk'!$C$8:$C$733=$B45)*1))</f>
        <v>6</v>
      </c>
      <c r="E45" s="267" t="b">
        <f t="shared" si="29"/>
        <v>0</v>
      </c>
      <c r="F45" s="266">
        <f t="shared" si="7"/>
        <v>6</v>
      </c>
      <c r="G45" s="268">
        <v>5</v>
      </c>
      <c r="H45" s="268">
        <v>4</v>
      </c>
      <c r="I45" s="232"/>
      <c r="J45" s="269">
        <f>INDEX(VCR_data!$D$8:$D$86, MATCH($C45, VCR_data!$B$8:$B$86,0))</f>
        <v>45714.888915350864</v>
      </c>
      <c r="K45" s="269">
        <f>INDEX(VCR_data!$F$8:$F$86, MATCH($C45, VCR_data!$B$8:$B$86,0))</f>
        <v>11125.739119612488</v>
      </c>
      <c r="L45" s="232"/>
      <c r="M45" s="270" cm="1">
        <f t="array" ref="M45">SUMPRODUCT(('Span data'!$C$9:$C$734=$B45)*('Span data'!AF$9:AF$734))/SUMPRODUCT(('Span data'!$C$9:$C$734=$B45)*1)</f>
        <v>9.7858900314777338E-3</v>
      </c>
      <c r="N45" s="270" cm="1">
        <f t="array" ref="N45">SUMPRODUCT(('Span data'!$C$9:$C$734=$B45)*('Span data'!AG$9:AG$734))/SUMPRODUCT(('Span data'!$C$9:$C$734=$B45)*1)</f>
        <v>9.9869412234824036E-3</v>
      </c>
      <c r="O45" s="270" cm="1">
        <f t="array" ref="O45">SUMPRODUCT(('Span data'!$C$9:$C$734=$B45)*('Span data'!AH$9:AH$734))/SUMPRODUCT(('Span data'!$C$9:$C$734=$B45)*1)</f>
        <v>1.018799241548707E-2</v>
      </c>
      <c r="P45" s="270" cm="1">
        <f t="array" ref="P45">SUMPRODUCT(('Span data'!$C$9:$C$734=$B45)*('Span data'!AI$9:AI$734))/SUMPRODUCT(('Span data'!$C$9:$C$734=$B45)*1)</f>
        <v>1.038904360749174E-2</v>
      </c>
      <c r="Q45" s="270" cm="1">
        <f t="array" ref="Q45">SUMPRODUCT(('Span data'!$C$9:$C$734=$B45)*('Span data'!AJ$9:AJ$734))/SUMPRODUCT(('Span data'!$C$9:$C$734=$B45)*1)</f>
        <v>1.0590094799496408E-2</v>
      </c>
      <c r="R45" s="270" cm="1">
        <f t="array" ref="R45">SUMPRODUCT(('Span data'!$C$9:$C$734=$B45)*('Span data'!AK$9:AK$734))/SUMPRODUCT(('Span data'!$C$9:$C$734=$B45)*1)</f>
        <v>1.0791145991501076E-2</v>
      </c>
      <c r="S45" s="270" cm="1">
        <f t="array" ref="S45">SUMPRODUCT(('Span data'!$C$9:$C$734=$B45)*('Span data'!AL$9:AL$734))/SUMPRODUCT(('Span data'!$C$9:$C$734=$B45)*1)</f>
        <v>1.0992197183505746E-2</v>
      </c>
      <c r="T45" s="270" cm="1">
        <f t="array" ref="T45">SUMPRODUCT(('Span data'!$C$9:$C$734=$B45)*('Span data'!AM$9:AM$734))/SUMPRODUCT(('Span data'!$C$9:$C$734=$B45)*1)</f>
        <v>1.1193248375510412E-2</v>
      </c>
      <c r="U45" s="270" cm="1">
        <f t="array" ref="U45">SUMPRODUCT(('Span data'!$C$9:$C$734=$B45)*('Span data'!AN$9:AN$734))/SUMPRODUCT(('Span data'!$C$9:$C$734=$B45)*1)</f>
        <v>1.139429956751508E-2</v>
      </c>
      <c r="V45" s="270" cm="1">
        <f t="array" ref="V45">SUMPRODUCT(('Span data'!$C$9:$C$734=$B45)*('Span data'!AO$9:AO$734))/SUMPRODUCT(('Span data'!$C$9:$C$734=$B45)*1)</f>
        <v>1.159535075951975E-2</v>
      </c>
      <c r="W45" s="270" cm="1">
        <f t="array" ref="W45">SUMPRODUCT(('Span data'!$C$9:$C$734=$B45)*('Span data'!AP$9:AP$734))/SUMPRODUCT(('Span data'!$C$9:$C$734=$B45)*1)</f>
        <v>1.1796401951524418E-2</v>
      </c>
      <c r="X45" s="270" cm="1">
        <f t="array" ref="X45">SUMPRODUCT(('Span data'!$C$9:$C$734=$B45)*('Span data'!AQ$9:AQ$734))/SUMPRODUCT(('Span data'!$C$9:$C$734=$B45)*1)</f>
        <v>1.1997453143529088E-2</v>
      </c>
      <c r="Y45" s="270" cm="1">
        <f t="array" ref="Y45">SUMPRODUCT(('Span data'!$C$9:$C$734=$B45)*('Span data'!AR$9:AR$734))/SUMPRODUCT(('Span data'!$C$9:$C$734=$B45)*1)</f>
        <v>1.2198504335533754E-2</v>
      </c>
      <c r="Z45" s="270" cm="1">
        <f t="array" ref="Z45">SUMPRODUCT(('Span data'!$C$9:$C$734=$B45)*('Span data'!AS$9:AS$734))/SUMPRODUCT(('Span data'!$C$9:$C$734=$B45)*1)</f>
        <v>1.2399555527538422E-2</v>
      </c>
      <c r="AA45" s="270" cm="1">
        <f t="array" ref="AA45">SUMPRODUCT(('Span data'!$C$9:$C$734=$B45)*('Span data'!AT$9:AT$734))/SUMPRODUCT(('Span data'!$C$9:$C$734=$B45)*1)</f>
        <v>1.2600606719543092E-2</v>
      </c>
      <c r="AB45" s="270" cm="1">
        <f t="array" ref="AB45">SUMPRODUCT(('Span data'!$C$9:$C$734=$B45)*('Span data'!AU$9:AU$734))/SUMPRODUCT(('Span data'!$C$9:$C$734=$B45)*1)</f>
        <v>1.280165791154776E-2</v>
      </c>
      <c r="AC45" s="270" cm="1">
        <f t="array" ref="AC45">SUMPRODUCT(('Span data'!$C$9:$C$734=$B45)*('Span data'!AV$9:AV$734))/SUMPRODUCT(('Span data'!$C$9:$C$734=$B45)*1)</f>
        <v>1.3002709103552426E-2</v>
      </c>
      <c r="AD45" s="270" cm="1">
        <f t="array" ref="AD45">SUMPRODUCT(('Span data'!$C$9:$C$734=$B45)*('Span data'!AW$9:AW$734))/SUMPRODUCT(('Span data'!$C$9:$C$734=$B45)*1)</f>
        <v>1.3203760295557096E-2</v>
      </c>
      <c r="AE45" s="270" cm="1">
        <f t="array" ref="AE45">SUMPRODUCT(('Span data'!$C$9:$C$734=$B45)*('Span data'!AX$9:AX$734))/SUMPRODUCT(('Span data'!$C$9:$C$734=$B45)*1)</f>
        <v>1.3404811487561764E-2</v>
      </c>
      <c r="AF45" s="270" cm="1">
        <f t="array" ref="AF45">SUMPRODUCT(('Span data'!$C$9:$C$734=$B45)*('Span data'!AY$9:AY$734))/SUMPRODUCT(('Span data'!$C$9:$C$734=$B45)*1)</f>
        <v>1.3605862679566434E-2</v>
      </c>
      <c r="AG45" s="232"/>
      <c r="AH45" s="271">
        <f>INDEX('Energy at risk'!E$8:E$733, MATCH($B45, 'Energy at risk'!$C$8:$C$733,0))*$J45*M45</f>
        <v>42303.98221174068</v>
      </c>
      <c r="AI45" s="271">
        <f>INDEX('Energy at risk'!F$8:F$733, MATCH($B45, 'Energy at risk'!$C$8:$C$733,0))*$J45*N45</f>
        <v>43774.672574889642</v>
      </c>
      <c r="AJ45" s="271">
        <f>INDEX('Energy at risk'!G$8:G$733, MATCH($B45, 'Energy at risk'!$C$8:$C$733,0))*$J45*O45</f>
        <v>45552.813150878486</v>
      </c>
      <c r="AK45" s="271">
        <f>INDEX('Energy at risk'!H$8:H$733, MATCH($B45, 'Energy at risk'!$C$8:$C$733,0))*$J45*P45</f>
        <v>47173.806458346276</v>
      </c>
      <c r="AL45" s="271">
        <f>INDEX('Energy at risk'!I$8:I$733, MATCH($B45, 'Energy at risk'!$C$8:$C$733,0))*$J45*Q45</f>
        <v>48332.06538341564</v>
      </c>
      <c r="AM45" s="271">
        <f>INDEX('Energy at risk'!J$8:J$733, MATCH($B45, 'Energy at risk'!$C$8:$C$733,0))*$J45*R45</f>
        <v>49699.638347957574</v>
      </c>
      <c r="AN45" s="271">
        <f>INDEX('Energy at risk'!K$8:K$733, MATCH($B45, 'Energy at risk'!$C$8:$C$733,0))*$J45*S45</f>
        <v>51542.359873978487</v>
      </c>
      <c r="AO45" s="271">
        <f>INDEX('Energy at risk'!L$8:L$733, MATCH($B45, 'Energy at risk'!$C$8:$C$733,0))*$J45*T45</f>
        <v>53626.068121835371</v>
      </c>
      <c r="AP45" s="271">
        <f>INDEX('Energy at risk'!M$8:M$733, MATCH($B45, 'Energy at risk'!$C$8:$C$733,0))*$J45*U45</f>
        <v>54958.850277736761</v>
      </c>
      <c r="AQ45" s="271">
        <f>INDEX('Energy at risk'!N$8:N$733, MATCH($B45, 'Energy at risk'!$C$8:$C$733,0))*$J45*V45</f>
        <v>55928.593287745658</v>
      </c>
      <c r="AR45" s="271">
        <f>INDEX('Energy at risk'!O$8:O$733, MATCH($B45, 'Energy at risk'!$C$8:$C$733,0))*$J45*W45</f>
        <v>56898.336297754548</v>
      </c>
      <c r="AS45" s="271">
        <f>INDEX('Energy at risk'!P$8:P$733, MATCH($B45, 'Energy at risk'!$C$8:$C$733,0))*$J45*X45</f>
        <v>57868.079307763444</v>
      </c>
      <c r="AT45" s="271">
        <f>INDEX('Energy at risk'!Q$8:Q$733, MATCH($B45, 'Energy at risk'!$C$8:$C$733,0))*$J45*Y45</f>
        <v>58837.822317772327</v>
      </c>
      <c r="AU45" s="271">
        <f>INDEX('Energy at risk'!R$8:R$733, MATCH($B45, 'Energy at risk'!$C$8:$C$733,0))*$J45*Z45</f>
        <v>59807.565327781216</v>
      </c>
      <c r="AV45" s="271">
        <f>INDEX('Energy at risk'!S$8:S$733, MATCH($B45, 'Energy at risk'!$C$8:$C$733,0))*$J45*AA45</f>
        <v>60777.308337790113</v>
      </c>
      <c r="AW45" s="271">
        <f>INDEX('Energy at risk'!T$8:T$733, MATCH($B45, 'Energy at risk'!$C$8:$C$733,0))*$J45*AB45</f>
        <v>61747.051347799003</v>
      </c>
      <c r="AX45" s="271">
        <f>INDEX('Energy at risk'!U$8:U$733, MATCH($B45, 'Energy at risk'!$C$8:$C$733,0))*$J45*AC45</f>
        <v>62716.794357807885</v>
      </c>
      <c r="AY45" s="271">
        <f>INDEX('Energy at risk'!V$8:V$733, MATCH($B45, 'Energy at risk'!$C$8:$C$733,0))*$J45*AD45</f>
        <v>63686.537367816782</v>
      </c>
      <c r="AZ45" s="271">
        <f>INDEX('Energy at risk'!W$8:W$733, MATCH($B45, 'Energy at risk'!$C$8:$C$733,0))*$J45*AE45</f>
        <v>64656.280377825671</v>
      </c>
      <c r="BA45" s="271">
        <f>INDEX('Energy at risk'!X$8:X$733, MATCH($B45, 'Energy at risk'!$C$8:$C$733,0))*$J45*AF45</f>
        <v>65626.023387834575</v>
      </c>
      <c r="BB45" s="232"/>
      <c r="BC45" s="271">
        <f>INDEX('Energy at risk'!E$8:E$733, MATCH($B45, 'Energy at risk'!$C$8:$C$733,0))*M45*$K45</f>
        <v>10295.618801132148</v>
      </c>
      <c r="BD45" s="271">
        <f>INDEX('Energy at risk'!F$8:F$733, MATCH($B45, 'Energy at risk'!$C$8:$C$733,0))*N45*$K45</f>
        <v>10653.544144370358</v>
      </c>
      <c r="BE45" s="271">
        <f>INDEX('Energy at risk'!G$8:G$733, MATCH($B45, 'Energy at risk'!$C$8:$C$733,0))*O45*$K45</f>
        <v>11086.294362862222</v>
      </c>
      <c r="BF45" s="271">
        <f>INDEX('Energy at risk'!H$8:H$733, MATCH($B45, 'Energy at risk'!$C$8:$C$733,0))*P45*$K45</f>
        <v>11480.799284156439</v>
      </c>
      <c r="BG45" s="271">
        <f>INDEX('Energy at risk'!I$8:I$733, MATCH($B45, 'Energy at risk'!$C$8:$C$733,0))*Q45*$K45</f>
        <v>11762.687459738496</v>
      </c>
      <c r="BH45" s="271">
        <f>INDEX('Energy at risk'!J$8:J$733, MATCH($B45, 'Energy at risk'!$C$8:$C$733,0))*R45*$K45</f>
        <v>12095.516881214337</v>
      </c>
      <c r="BI45" s="271">
        <f>INDEX('Energy at risk'!K$8:K$733, MATCH($B45, 'Energy at risk'!$C$8:$C$733,0))*S45*$K45</f>
        <v>12543.984316114273</v>
      </c>
      <c r="BJ45" s="271">
        <f>INDEX('Energy at risk'!L$8:L$733, MATCH($B45, 'Energy at risk'!$C$8:$C$733,0))*T45*$K45</f>
        <v>13051.101251473507</v>
      </c>
      <c r="BK45" s="271">
        <f>INDEX('Energy at risk'!M$8:M$733, MATCH($B45, 'Energy at risk'!$C$8:$C$733,0))*U45*$K45</f>
        <v>13375.463552720494</v>
      </c>
      <c r="BL45" s="271">
        <f>INDEX('Energy at risk'!N$8:N$733, MATCH($B45, 'Energy at risk'!$C$8:$C$733,0))*V45*$K45</f>
        <v>13611.47217044687</v>
      </c>
      <c r="BM45" s="271">
        <f>INDEX('Energy at risk'!O$8:O$733, MATCH($B45, 'Energy at risk'!$C$8:$C$733,0))*W45*$K45</f>
        <v>13847.480788173243</v>
      </c>
      <c r="BN45" s="271">
        <f>INDEX('Energy at risk'!P$8:P$733, MATCH($B45, 'Energy at risk'!$C$8:$C$733,0))*X45*$K45</f>
        <v>14083.489405899618</v>
      </c>
      <c r="BO45" s="271">
        <f>INDEX('Energy at risk'!Q$8:Q$733, MATCH($B45, 'Energy at risk'!$C$8:$C$733,0))*Y45*$K45</f>
        <v>14319.498023625989</v>
      </c>
      <c r="BP45" s="271">
        <f>INDEX('Energy at risk'!R$8:R$733, MATCH($B45, 'Energy at risk'!$C$8:$C$733,0))*Z45*$K45</f>
        <v>14555.506641352362</v>
      </c>
      <c r="BQ45" s="271">
        <f>INDEX('Energy at risk'!S$8:S$733, MATCH($B45, 'Energy at risk'!$C$8:$C$733,0))*AA45*$K45</f>
        <v>14791.515259078737</v>
      </c>
      <c r="BR45" s="271">
        <f>INDEX('Energy at risk'!T$8:T$733, MATCH($B45, 'Energy at risk'!$C$8:$C$733,0))*AB45*$K45</f>
        <v>15027.523876805111</v>
      </c>
      <c r="BS45" s="271">
        <f>INDEX('Energy at risk'!U$8:U$733, MATCH($B45, 'Energy at risk'!$C$8:$C$733,0))*AC45*$K45</f>
        <v>15263.532494531484</v>
      </c>
      <c r="BT45" s="271">
        <f>INDEX('Energy at risk'!V$8:V$733, MATCH($B45, 'Energy at risk'!$C$8:$C$733,0))*AD45*$K45</f>
        <v>15499.541112257859</v>
      </c>
      <c r="BU45" s="271">
        <f>INDEX('Energy at risk'!W$8:W$733, MATCH($B45, 'Energy at risk'!$C$8:$C$733,0))*AE45*$K45</f>
        <v>15735.549729984232</v>
      </c>
      <c r="BV45" s="271">
        <f>INDEX('Energy at risk'!X$8:X$733, MATCH($B45, 'Energy at risk'!$C$8:$C$733,0))*AF45*$K45</f>
        <v>15971.558347710608</v>
      </c>
      <c r="BW45" s="232"/>
      <c r="BX45" s="272" cm="1">
        <f t="array" ref="BX45">SUMPRODUCT(('Span data'!BA$9:BA$734)*('Span data'!$C$9:$C$734=$B45))</f>
        <v>2.3778483802985168E-3</v>
      </c>
      <c r="BY45" s="272" cm="1">
        <f t="array" ref="BY45">SUMPRODUCT(('Span data'!BB$9:BB$734)*('Span data'!$C$9:$C$734=$B45))</f>
        <v>2.4267012950285622E-3</v>
      </c>
      <c r="BZ45" s="272" cm="1">
        <f t="array" ref="BZ45">SUMPRODUCT(('Span data'!BC$9:BC$734)*('Span data'!$C$9:$C$734=$B45))</f>
        <v>2.4755542097586081E-3</v>
      </c>
      <c r="CA45" s="272" cm="1">
        <f t="array" ref="CA45">SUMPRODUCT(('Span data'!BD$9:BD$734)*('Span data'!$C$9:$C$734=$B45))</f>
        <v>2.5244071244886544E-3</v>
      </c>
      <c r="CB45" s="272" cm="1">
        <f t="array" ref="CB45">SUMPRODUCT(('Span data'!BE$9:BE$734)*('Span data'!$C$9:$C$734=$B45))</f>
        <v>2.5732600392186994E-3</v>
      </c>
      <c r="CC45" s="272" cm="1">
        <f t="array" ref="CC45">SUMPRODUCT(('Span data'!BF$9:BF$734)*('Span data'!$C$9:$C$734=$B45))</f>
        <v>2.6221129539487462E-3</v>
      </c>
      <c r="CD45" s="272" cm="1">
        <f t="array" ref="CD45">SUMPRODUCT(('Span data'!BG$9:BG$734)*('Span data'!$C$9:$C$734=$B45))</f>
        <v>2.6709658686787921E-3</v>
      </c>
      <c r="CE45" s="272" cm="1">
        <f t="array" ref="CE45">SUMPRODUCT(('Span data'!BH$9:BH$734)*('Span data'!$C$9:$C$734=$B45))</f>
        <v>2.7198187834088375E-3</v>
      </c>
      <c r="CF45" s="272" cm="1">
        <f t="array" ref="CF45">SUMPRODUCT(('Span data'!BI$9:BI$734)*('Span data'!$C$9:$C$734=$B45))</f>
        <v>2.768671698138883E-3</v>
      </c>
      <c r="CG45" s="272" cm="1">
        <f t="array" ref="CG45">SUMPRODUCT(('Span data'!BJ$9:BJ$734)*('Span data'!$C$9:$C$734=$B45))</f>
        <v>2.8175246128689289E-3</v>
      </c>
      <c r="CH45" s="272" cm="1">
        <f t="array" ref="CH45">SUMPRODUCT(('Span data'!BK$9:BK$734)*('Span data'!$C$9:$C$734=$B45))</f>
        <v>2.8663775275989747E-3</v>
      </c>
      <c r="CI45" s="272" cm="1">
        <f t="array" ref="CI45">SUMPRODUCT(('Span data'!BL$9:BL$734)*('Span data'!$C$9:$C$734=$B45))</f>
        <v>2.9152304423290202E-3</v>
      </c>
      <c r="CJ45" s="272" cm="1">
        <f t="array" ref="CJ45">SUMPRODUCT(('Span data'!BM$9:BM$734)*('Span data'!$C$9:$C$734=$B45))</f>
        <v>2.9640833570590665E-3</v>
      </c>
      <c r="CK45" s="272" cm="1">
        <f t="array" ref="CK45">SUMPRODUCT(('Span data'!BN$9:BN$734)*('Span data'!$C$9:$C$734=$B45))</f>
        <v>3.0129362717891115E-3</v>
      </c>
      <c r="CL45" s="272" cm="1">
        <f t="array" ref="CL45">SUMPRODUCT(('Span data'!BO$9:BO$734)*('Span data'!$C$9:$C$734=$B45))</f>
        <v>3.0617891865191583E-3</v>
      </c>
      <c r="CM45" s="272" cm="1">
        <f t="array" ref="CM45">SUMPRODUCT(('Span data'!BP$9:BP$734)*('Span data'!$C$9:$C$734=$B45))</f>
        <v>3.1106421012492037E-3</v>
      </c>
      <c r="CN45" s="272" cm="1">
        <f t="array" ref="CN45">SUMPRODUCT(('Span data'!BQ$9:BQ$734)*('Span data'!$C$9:$C$734=$B45))</f>
        <v>3.1594950159792492E-3</v>
      </c>
      <c r="CO45" s="272" cm="1">
        <f t="array" ref="CO45">SUMPRODUCT(('Span data'!BR$9:BR$734)*('Span data'!$C$9:$C$734=$B45))</f>
        <v>3.2083479307092951E-3</v>
      </c>
      <c r="CP45" s="272" cm="1">
        <f t="array" ref="CP45">SUMPRODUCT(('Span data'!BS$9:BS$734)*('Span data'!$C$9:$C$734=$B45))</f>
        <v>3.257200845439341E-3</v>
      </c>
      <c r="CQ45" s="272" cm="1">
        <f t="array" ref="CQ45">SUMPRODUCT(('Span data'!BT$9:BT$734)*('Span data'!$C$9:$C$734=$B45))</f>
        <v>3.3060537601693868E-3</v>
      </c>
      <c r="CR45" s="232"/>
      <c r="CS45" s="273">
        <f t="shared" si="8"/>
        <v>52599.603390721211</v>
      </c>
      <c r="CT45" s="273">
        <f t="shared" si="21"/>
        <v>54428.219145961295</v>
      </c>
      <c r="CU45" s="273">
        <f t="shared" si="22"/>
        <v>56639.109989294921</v>
      </c>
      <c r="CV45" s="273">
        <f t="shared" si="23"/>
        <v>58654.60826690984</v>
      </c>
      <c r="CW45" s="273">
        <f t="shared" si="24"/>
        <v>60094.755416414177</v>
      </c>
      <c r="CX45" s="273">
        <f t="shared" si="25"/>
        <v>61795.157851284865</v>
      </c>
      <c r="CY45" s="273">
        <f t="shared" si="26"/>
        <v>64086.346861058628</v>
      </c>
      <c r="CZ45" s="273">
        <f t="shared" si="27"/>
        <v>66677.172093127665</v>
      </c>
      <c r="DA45" s="273">
        <f t="shared" si="28"/>
        <v>68334.316599128942</v>
      </c>
      <c r="DB45" s="273">
        <f t="shared" si="10"/>
        <v>69540.068275717145</v>
      </c>
      <c r="DC45" s="273">
        <f t="shared" si="11"/>
        <v>70745.819952305319</v>
      </c>
      <c r="DD45" s="273">
        <f t="shared" si="12"/>
        <v>71951.571628893507</v>
      </c>
      <c r="DE45" s="273">
        <f t="shared" si="13"/>
        <v>73157.323305481666</v>
      </c>
      <c r="DF45" s="273">
        <f t="shared" si="14"/>
        <v>74363.074982069855</v>
      </c>
      <c r="DG45" s="273">
        <f t="shared" si="15"/>
        <v>75568.826658658043</v>
      </c>
      <c r="DH45" s="273">
        <f t="shared" si="16"/>
        <v>76774.578335246217</v>
      </c>
      <c r="DI45" s="273">
        <f t="shared" si="17"/>
        <v>77980.330011834376</v>
      </c>
      <c r="DJ45" s="273">
        <f t="shared" si="18"/>
        <v>79186.081688422579</v>
      </c>
      <c r="DK45" s="273">
        <f t="shared" si="19"/>
        <v>80391.833365010752</v>
      </c>
      <c r="DL45" s="273">
        <f t="shared" si="20"/>
        <v>81597.585041598941</v>
      </c>
      <c r="DM45" s="233"/>
      <c r="DN45" s="274" cm="1">
        <f t="array" ref="DN45">SUMPRODUCT(($CS45:$DL45)*(Misc_calcs!$G$29:$Z$29))</f>
        <v>968742.0375476008</v>
      </c>
      <c r="DO45" s="232"/>
      <c r="DP45" s="274" cm="1">
        <f t="array" ref="DP45">SUMPRODUCT((G45:H45)*(Assumptions!$G$38:$H$38))</f>
        <v>204868.01024113951</v>
      </c>
      <c r="DQ45" s="274" cm="1">
        <f t="array" ref="DQ45">SUMPRODUCT((PMT(real_disc,Assumptions!$G$40,DP45)*(Misc_calcs!$G$29:$Z$29)))</f>
        <v>-118749.82217463764</v>
      </c>
      <c r="DR45" s="232"/>
      <c r="DS45" s="274">
        <f t="shared" si="30"/>
        <v>849992.21537296311</v>
      </c>
      <c r="DT45" s="274" t="b">
        <f t="shared" si="9"/>
        <v>1</v>
      </c>
      <c r="DU45" s="232"/>
      <c r="DV45" s="232"/>
      <c r="DW45" s="232"/>
      <c r="DX45" s="232"/>
      <c r="DY45" s="232"/>
      <c r="DZ45" s="232"/>
      <c r="EA45" s="232"/>
      <c r="EB45" s="232"/>
      <c r="EC45" s="232"/>
      <c r="ED45" s="232"/>
      <c r="EE45" s="232"/>
      <c r="EF45" s="232"/>
      <c r="EG45" s="232"/>
      <c r="EH45" s="232"/>
      <c r="EI45" s="232"/>
      <c r="EJ45" s="232"/>
      <c r="EK45" s="232"/>
      <c r="EL45" s="232"/>
      <c r="EM45" s="232"/>
      <c r="EN45" s="232"/>
    </row>
    <row r="46" spans="1:144" x14ac:dyDescent="0.2">
      <c r="A46" s="232"/>
      <c r="B46" s="266" t="str">
        <v>EHK031</v>
      </c>
      <c r="C46" s="266" t="str">
        <f>INDEX('Span data'!$D$9:$D$734, MATCH($B46, 'Span data'!$C$9:$C$734,0))</f>
        <v>EHK</v>
      </c>
      <c r="D46" s="266" cm="1">
        <f t="array" ref="D46">IF(ISBLANK(B46),0, SUMPRODUCT(('Energy at risk'!$C$8:$C$733=$B46)*1))</f>
        <v>3</v>
      </c>
      <c r="E46" s="267" t="b">
        <f t="shared" si="29"/>
        <v>0</v>
      </c>
      <c r="F46" s="266">
        <f t="shared" si="7"/>
        <v>3</v>
      </c>
      <c r="G46" s="268">
        <v>4</v>
      </c>
      <c r="H46" s="268">
        <v>2</v>
      </c>
      <c r="I46" s="232"/>
      <c r="J46" s="269">
        <f>INDEX(VCR_data!$D$8:$D$86, MATCH($C46, VCR_data!$B$8:$B$86,0))</f>
        <v>45714.888915350864</v>
      </c>
      <c r="K46" s="269">
        <f>INDEX(VCR_data!$F$8:$F$86, MATCH($C46, VCR_data!$B$8:$B$86,0))</f>
        <v>11125.739119612488</v>
      </c>
      <c r="L46" s="232"/>
      <c r="M46" s="270" cm="1">
        <f t="array" ref="M46">SUMPRODUCT(('Span data'!$C$9:$C$734=$B46)*('Span data'!AF$9:AF$734))/SUMPRODUCT(('Span data'!$C$9:$C$734=$B46)*1)</f>
        <v>9.8133762177494855E-3</v>
      </c>
      <c r="N46" s="270" cm="1">
        <f t="array" ref="N46">SUMPRODUCT(('Span data'!$C$9:$C$734=$B46)*('Span data'!AG$9:AG$734))/SUMPRODUCT(('Span data'!$C$9:$C$734=$B46)*1)</f>
        <v>1.0023589471844738E-2</v>
      </c>
      <c r="O46" s="270" cm="1">
        <f t="array" ref="O46">SUMPRODUCT(('Span data'!$C$9:$C$734=$B46)*('Span data'!AH$9:AH$734))/SUMPRODUCT(('Span data'!$C$9:$C$734=$B46)*1)</f>
        <v>1.0233802725939991E-2</v>
      </c>
      <c r="P46" s="270" cm="1">
        <f t="array" ref="P46">SUMPRODUCT(('Span data'!$C$9:$C$734=$B46)*('Span data'!AI$9:AI$734))/SUMPRODUCT(('Span data'!$C$9:$C$734=$B46)*1)</f>
        <v>1.0444015980035243E-2</v>
      </c>
      <c r="Q46" s="270" cm="1">
        <f t="array" ref="Q46">SUMPRODUCT(('Span data'!$C$9:$C$734=$B46)*('Span data'!AJ$9:AJ$734))/SUMPRODUCT(('Span data'!$C$9:$C$734=$B46)*1)</f>
        <v>1.0654229234130496E-2</v>
      </c>
      <c r="R46" s="270" cm="1">
        <f t="array" ref="R46">SUMPRODUCT(('Span data'!$C$9:$C$734=$B46)*('Span data'!AK$9:AK$734))/SUMPRODUCT(('Span data'!$C$9:$C$734=$B46)*1)</f>
        <v>1.0864442488225748E-2</v>
      </c>
      <c r="S46" s="270" cm="1">
        <f t="array" ref="S46">SUMPRODUCT(('Span data'!$C$9:$C$734=$B46)*('Span data'!AL$9:AL$734))/SUMPRODUCT(('Span data'!$C$9:$C$734=$B46)*1)</f>
        <v>1.1074655742321001E-2</v>
      </c>
      <c r="T46" s="270" cm="1">
        <f t="array" ref="T46">SUMPRODUCT(('Span data'!$C$9:$C$734=$B46)*('Span data'!AM$9:AM$734))/SUMPRODUCT(('Span data'!$C$9:$C$734=$B46)*1)</f>
        <v>1.1284868996416253E-2</v>
      </c>
      <c r="U46" s="270" cm="1">
        <f t="array" ref="U46">SUMPRODUCT(('Span data'!$C$9:$C$734=$B46)*('Span data'!AN$9:AN$734))/SUMPRODUCT(('Span data'!$C$9:$C$734=$B46)*1)</f>
        <v>1.1495082250511506E-2</v>
      </c>
      <c r="V46" s="270" cm="1">
        <f t="array" ref="V46">SUMPRODUCT(('Span data'!$C$9:$C$734=$B46)*('Span data'!AO$9:AO$734))/SUMPRODUCT(('Span data'!$C$9:$C$734=$B46)*1)</f>
        <v>1.1705295504606758E-2</v>
      </c>
      <c r="W46" s="270" cm="1">
        <f t="array" ref="W46">SUMPRODUCT(('Span data'!$C$9:$C$734=$B46)*('Span data'!AP$9:AP$734))/SUMPRODUCT(('Span data'!$C$9:$C$734=$B46)*1)</f>
        <v>1.1915508758702011E-2</v>
      </c>
      <c r="X46" s="270" cm="1">
        <f t="array" ref="X46">SUMPRODUCT(('Span data'!$C$9:$C$734=$B46)*('Span data'!AQ$9:AQ$734))/SUMPRODUCT(('Span data'!$C$9:$C$734=$B46)*1)</f>
        <v>1.2125722012797263E-2</v>
      </c>
      <c r="Y46" s="270" cm="1">
        <f t="array" ref="Y46">SUMPRODUCT(('Span data'!$C$9:$C$734=$B46)*('Span data'!AR$9:AR$734))/SUMPRODUCT(('Span data'!$C$9:$C$734=$B46)*1)</f>
        <v>1.2335935266892516E-2</v>
      </c>
      <c r="Z46" s="270" cm="1">
        <f t="array" ref="Z46">SUMPRODUCT(('Span data'!$C$9:$C$734=$B46)*('Span data'!AS$9:AS$734))/SUMPRODUCT(('Span data'!$C$9:$C$734=$B46)*1)</f>
        <v>1.2546148520987769E-2</v>
      </c>
      <c r="AA46" s="270" cm="1">
        <f t="array" ref="AA46">SUMPRODUCT(('Span data'!$C$9:$C$734=$B46)*('Span data'!AT$9:AT$734))/SUMPRODUCT(('Span data'!$C$9:$C$734=$B46)*1)</f>
        <v>1.2756361775083021E-2</v>
      </c>
      <c r="AB46" s="270" cm="1">
        <f t="array" ref="AB46">SUMPRODUCT(('Span data'!$C$9:$C$734=$B46)*('Span data'!AU$9:AU$734))/SUMPRODUCT(('Span data'!$C$9:$C$734=$B46)*1)</f>
        <v>1.2966575029178274E-2</v>
      </c>
      <c r="AC46" s="270" cm="1">
        <f t="array" ref="AC46">SUMPRODUCT(('Span data'!$C$9:$C$734=$B46)*('Span data'!AV$9:AV$734))/SUMPRODUCT(('Span data'!$C$9:$C$734=$B46)*1)</f>
        <v>1.3176788283273526E-2</v>
      </c>
      <c r="AD46" s="270" cm="1">
        <f t="array" ref="AD46">SUMPRODUCT(('Span data'!$C$9:$C$734=$B46)*('Span data'!AW$9:AW$734))/SUMPRODUCT(('Span data'!$C$9:$C$734=$B46)*1)</f>
        <v>1.3387001537368779E-2</v>
      </c>
      <c r="AE46" s="270" cm="1">
        <f t="array" ref="AE46">SUMPRODUCT(('Span data'!$C$9:$C$734=$B46)*('Span data'!AX$9:AX$734))/SUMPRODUCT(('Span data'!$C$9:$C$734=$B46)*1)</f>
        <v>1.3597214791464031E-2</v>
      </c>
      <c r="AF46" s="270" cm="1">
        <f t="array" ref="AF46">SUMPRODUCT(('Span data'!$C$9:$C$734=$B46)*('Span data'!AY$9:AY$734))/SUMPRODUCT(('Span data'!$C$9:$C$734=$B46)*1)</f>
        <v>1.3807428045559284E-2</v>
      </c>
      <c r="AG46" s="232"/>
      <c r="AH46" s="271">
        <f>INDEX('Energy at risk'!E$8:E$733, MATCH($B46, 'Energy at risk'!$C$8:$C$733,0))*$J46*M46</f>
        <v>48333.805417473799</v>
      </c>
      <c r="AI46" s="271">
        <f>INDEX('Energy at risk'!F$8:F$733, MATCH($B46, 'Energy at risk'!$C$8:$C$733,0))*$J46*N46</f>
        <v>50576.692749920549</v>
      </c>
      <c r="AJ46" s="271">
        <f>INDEX('Energy at risk'!G$8:G$733, MATCH($B46, 'Energy at risk'!$C$8:$C$733,0))*$J46*O46</f>
        <v>53154.731600442181</v>
      </c>
      <c r="AK46" s="271">
        <f>INDEX('Energy at risk'!H$8:H$733, MATCH($B46, 'Energy at risk'!$C$8:$C$733,0))*$J46*P46</f>
        <v>55504.759035090312</v>
      </c>
      <c r="AL46" s="271">
        <f>INDEX('Energy at risk'!I$8:I$733, MATCH($B46, 'Energy at risk'!$C$8:$C$733,0))*$J46*Q46</f>
        <v>57806.704024414881</v>
      </c>
      <c r="AM46" s="271">
        <f>INDEX('Energy at risk'!J$8:J$733, MATCH($B46, 'Energy at risk'!$C$8:$C$733,0))*$J46*R46</f>
        <v>60155.401058336407</v>
      </c>
      <c r="AN46" s="271">
        <f>INDEX('Energy at risk'!K$8:K$733, MATCH($B46, 'Energy at risk'!$C$8:$C$733,0))*$J46*S46</f>
        <v>63063.982623621559</v>
      </c>
      <c r="AO46" s="271">
        <f>INDEX('Energy at risk'!L$8:L$733, MATCH($B46, 'Energy at risk'!$C$8:$C$733,0))*$J46*T46</f>
        <v>66457.094248931913</v>
      </c>
      <c r="AP46" s="271">
        <f>INDEX('Energy at risk'!M$8:M$733, MATCH($B46, 'Energy at risk'!$C$8:$C$733,0))*$J46*U46</f>
        <v>69026.58069319409</v>
      </c>
      <c r="AQ46" s="271">
        <f>INDEX('Energy at risk'!N$8:N$733, MATCH($B46, 'Energy at risk'!$C$8:$C$733,0))*$J46*V46</f>
        <v>70288.88589731208</v>
      </c>
      <c r="AR46" s="271">
        <f>INDEX('Energy at risk'!O$8:O$733, MATCH($B46, 'Energy at risk'!$C$8:$C$733,0))*$J46*W46</f>
        <v>71551.191101430057</v>
      </c>
      <c r="AS46" s="271">
        <f>INDEX('Energy at risk'!P$8:P$733, MATCH($B46, 'Energy at risk'!$C$8:$C$733,0))*$J46*X46</f>
        <v>72813.496305548033</v>
      </c>
      <c r="AT46" s="271">
        <f>INDEX('Energy at risk'!Q$8:Q$733, MATCH($B46, 'Energy at risk'!$C$8:$C$733,0))*$J46*Y46</f>
        <v>74075.801509666009</v>
      </c>
      <c r="AU46" s="271">
        <f>INDEX('Energy at risk'!R$8:R$733, MATCH($B46, 'Energy at risk'!$C$8:$C$733,0))*$J46*Z46</f>
        <v>75338.106713783985</v>
      </c>
      <c r="AV46" s="271">
        <f>INDEX('Energy at risk'!S$8:S$733, MATCH($B46, 'Energy at risk'!$C$8:$C$733,0))*$J46*AA46</f>
        <v>76600.411917901962</v>
      </c>
      <c r="AW46" s="271">
        <f>INDEX('Energy at risk'!T$8:T$733, MATCH($B46, 'Energy at risk'!$C$8:$C$733,0))*$J46*AB46</f>
        <v>77862.717122019938</v>
      </c>
      <c r="AX46" s="271">
        <f>INDEX('Energy at risk'!U$8:U$733, MATCH($B46, 'Energy at risk'!$C$8:$C$733,0))*$J46*AC46</f>
        <v>79125.022326137914</v>
      </c>
      <c r="AY46" s="271">
        <f>INDEX('Energy at risk'!V$8:V$733, MATCH($B46, 'Energy at risk'!$C$8:$C$733,0))*$J46*AD46</f>
        <v>80387.32753025589</v>
      </c>
      <c r="AZ46" s="271">
        <f>INDEX('Energy at risk'!W$8:W$733, MATCH($B46, 'Energy at risk'!$C$8:$C$733,0))*$J46*AE46</f>
        <v>81649.632734373867</v>
      </c>
      <c r="BA46" s="271">
        <f>INDEX('Energy at risk'!X$8:X$733, MATCH($B46, 'Energy at risk'!$C$8:$C$733,0))*$J46*AF46</f>
        <v>82911.937938491843</v>
      </c>
      <c r="BB46" s="232"/>
      <c r="BC46" s="271">
        <f>INDEX('Energy at risk'!E$8:E$733, MATCH($B46, 'Energy at risk'!$C$8:$C$733,0))*M46*$K46</f>
        <v>11763.110935884881</v>
      </c>
      <c r="BD46" s="271">
        <f>INDEX('Energy at risk'!F$8:F$733, MATCH($B46, 'Energy at risk'!$C$8:$C$733,0))*N46*$K46</f>
        <v>12308.967656256496</v>
      </c>
      <c r="BE46" s="271">
        <f>INDEX('Energy at risk'!G$8:G$733, MATCH($B46, 'Energy at risk'!$C$8:$C$733,0))*O46*$K46</f>
        <v>12936.390983134534</v>
      </c>
      <c r="BF46" s="271">
        <f>INDEX('Energy at risk'!H$8:H$733, MATCH($B46, 'Energy at risk'!$C$8:$C$733,0))*P46*$K46</f>
        <v>13508.322640022965</v>
      </c>
      <c r="BG46" s="271">
        <f>INDEX('Energy at risk'!I$8:I$733, MATCH($B46, 'Energy at risk'!$C$8:$C$733,0))*Q46*$K46</f>
        <v>14068.552360067726</v>
      </c>
      <c r="BH46" s="271">
        <f>INDEX('Energy at risk'!J$8:J$733, MATCH($B46, 'Energy at risk'!$C$8:$C$733,0))*R46*$K46</f>
        <v>14640.160234228912</v>
      </c>
      <c r="BI46" s="271">
        <f>INDEX('Energy at risk'!K$8:K$733, MATCH($B46, 'Energy at risk'!$C$8:$C$733,0))*S46*$K46</f>
        <v>15348.028512404042</v>
      </c>
      <c r="BJ46" s="271">
        <f>INDEX('Energy at risk'!L$8:L$733, MATCH($B46, 'Energy at risk'!$C$8:$C$733,0))*T46*$K46</f>
        <v>16173.818001181531</v>
      </c>
      <c r="BK46" s="271">
        <f>INDEX('Energy at risk'!M$8:M$733, MATCH($B46, 'Energy at risk'!$C$8:$C$733,0))*U46*$K46</f>
        <v>16799.159909004527</v>
      </c>
      <c r="BL46" s="271">
        <f>INDEX('Energy at risk'!N$8:N$733, MATCH($B46, 'Energy at risk'!$C$8:$C$733,0))*V46*$K46</f>
        <v>17106.370070148107</v>
      </c>
      <c r="BM46" s="271">
        <f>INDEX('Energy at risk'!O$8:O$733, MATCH($B46, 'Energy at risk'!$C$8:$C$733,0))*W46*$K46</f>
        <v>17413.580231291686</v>
      </c>
      <c r="BN46" s="271">
        <f>INDEX('Energy at risk'!P$8:P$733, MATCH($B46, 'Energy at risk'!$C$8:$C$733,0))*X46*$K46</f>
        <v>17720.790392435269</v>
      </c>
      <c r="BO46" s="271">
        <f>INDEX('Energy at risk'!Q$8:Q$733, MATCH($B46, 'Energy at risk'!$C$8:$C$733,0))*Y46*$K46</f>
        <v>18028.000553578848</v>
      </c>
      <c r="BP46" s="271">
        <f>INDEX('Energy at risk'!R$8:R$733, MATCH($B46, 'Energy at risk'!$C$8:$C$733,0))*Z46*$K46</f>
        <v>18335.210714722427</v>
      </c>
      <c r="BQ46" s="271">
        <f>INDEX('Energy at risk'!S$8:S$733, MATCH($B46, 'Energy at risk'!$C$8:$C$733,0))*AA46*$K46</f>
        <v>18642.42087586601</v>
      </c>
      <c r="BR46" s="271">
        <f>INDEX('Energy at risk'!T$8:T$733, MATCH($B46, 'Energy at risk'!$C$8:$C$733,0))*AB46*$K46</f>
        <v>18949.631037009589</v>
      </c>
      <c r="BS46" s="271">
        <f>INDEX('Energy at risk'!U$8:U$733, MATCH($B46, 'Energy at risk'!$C$8:$C$733,0))*AC46*$K46</f>
        <v>19256.841198153168</v>
      </c>
      <c r="BT46" s="271">
        <f>INDEX('Energy at risk'!V$8:V$733, MATCH($B46, 'Energy at risk'!$C$8:$C$733,0))*AD46*$K46</f>
        <v>19564.051359296751</v>
      </c>
      <c r="BU46" s="271">
        <f>INDEX('Energy at risk'!W$8:W$733, MATCH($B46, 'Energy at risk'!$C$8:$C$733,0))*AE46*$K46</f>
        <v>19871.26152044033</v>
      </c>
      <c r="BV46" s="271">
        <f>INDEX('Energy at risk'!X$8:X$733, MATCH($B46, 'Energy at risk'!$C$8:$C$733,0))*AF46*$K46</f>
        <v>20178.471681583909</v>
      </c>
      <c r="BW46" s="232"/>
      <c r="BX46" s="272" cm="1">
        <f t="array" ref="BX46">SUMPRODUCT(('Span data'!BA$9:BA$734)*('Span data'!$C$9:$C$734=$B46))</f>
        <v>1.1922635891868849E-3</v>
      </c>
      <c r="BY46" s="272" cm="1">
        <f t="array" ref="BY46">SUMPRODUCT(('Span data'!BB$9:BB$734)*('Span data'!$C$9:$C$734=$B46))</f>
        <v>1.2178031795644496E-3</v>
      </c>
      <c r="BZ46" s="272" cm="1">
        <f t="array" ref="BZ46">SUMPRODUCT(('Span data'!BC$9:BC$734)*('Span data'!$C$9:$C$734=$B46))</f>
        <v>1.2433427699420148E-3</v>
      </c>
      <c r="CA46" s="272" cm="1">
        <f t="array" ref="CA46">SUMPRODUCT(('Span data'!BD$9:BD$734)*('Span data'!$C$9:$C$734=$B46))</f>
        <v>1.26888236031958E-3</v>
      </c>
      <c r="CB46" s="272" cm="1">
        <f t="array" ref="CB46">SUMPRODUCT(('Span data'!BE$9:BE$734)*('Span data'!$C$9:$C$734=$B46))</f>
        <v>1.2944219506971449E-3</v>
      </c>
      <c r="CC46" s="272" cm="1">
        <f t="array" ref="CC46">SUMPRODUCT(('Span data'!BF$9:BF$734)*('Span data'!$C$9:$C$734=$B46))</f>
        <v>1.3199615410747097E-3</v>
      </c>
      <c r="CD46" s="272" cm="1">
        <f t="array" ref="CD46">SUMPRODUCT(('Span data'!BG$9:BG$734)*('Span data'!$C$9:$C$734=$B46))</f>
        <v>1.3455011314522749E-3</v>
      </c>
      <c r="CE46" s="272" cm="1">
        <f t="array" ref="CE46">SUMPRODUCT(('Span data'!BH$9:BH$734)*('Span data'!$C$9:$C$734=$B46))</f>
        <v>1.3710407218298401E-3</v>
      </c>
      <c r="CF46" s="272" cm="1">
        <f t="array" ref="CF46">SUMPRODUCT(('Span data'!BI$9:BI$734)*('Span data'!$C$9:$C$734=$B46))</f>
        <v>1.396580312207405E-3</v>
      </c>
      <c r="CG46" s="272" cm="1">
        <f t="array" ref="CG46">SUMPRODUCT(('Span data'!BJ$9:BJ$734)*('Span data'!$C$9:$C$734=$B46))</f>
        <v>1.42211990258497E-3</v>
      </c>
      <c r="CH46" s="272" cm="1">
        <f t="array" ref="CH46">SUMPRODUCT(('Span data'!BK$9:BK$734)*('Span data'!$C$9:$C$734=$B46))</f>
        <v>1.447659492962535E-3</v>
      </c>
      <c r="CI46" s="272" cm="1">
        <f t="array" ref="CI46">SUMPRODUCT(('Span data'!BL$9:BL$734)*('Span data'!$C$9:$C$734=$B46))</f>
        <v>1.4731990833401001E-3</v>
      </c>
      <c r="CJ46" s="272" cm="1">
        <f t="array" ref="CJ46">SUMPRODUCT(('Span data'!BM$9:BM$734)*('Span data'!$C$9:$C$734=$B46))</f>
        <v>1.4987386737176653E-3</v>
      </c>
      <c r="CK46" s="272" cm="1">
        <f t="array" ref="CK46">SUMPRODUCT(('Span data'!BN$9:BN$734)*('Span data'!$C$9:$C$734=$B46))</f>
        <v>1.5242782640952303E-3</v>
      </c>
      <c r="CL46" s="272" cm="1">
        <f t="array" ref="CL46">SUMPRODUCT(('Span data'!BO$9:BO$734)*('Span data'!$C$9:$C$734=$B46))</f>
        <v>1.5498178544727952E-3</v>
      </c>
      <c r="CM46" s="272" cm="1">
        <f t="array" ref="CM46">SUMPRODUCT(('Span data'!BP$9:BP$734)*('Span data'!$C$9:$C$734=$B46))</f>
        <v>1.57535744485036E-3</v>
      </c>
      <c r="CN46" s="272" cm="1">
        <f t="array" ref="CN46">SUMPRODUCT(('Span data'!BQ$9:BQ$734)*('Span data'!$C$9:$C$734=$B46))</f>
        <v>1.6008970352279256E-3</v>
      </c>
      <c r="CO46" s="272" cm="1">
        <f t="array" ref="CO46">SUMPRODUCT(('Span data'!BR$9:BR$734)*('Span data'!$C$9:$C$734=$B46))</f>
        <v>1.6264366256054908E-3</v>
      </c>
      <c r="CP46" s="272" cm="1">
        <f t="array" ref="CP46">SUMPRODUCT(('Span data'!BS$9:BS$734)*('Span data'!$C$9:$C$734=$B46))</f>
        <v>1.6519762159830555E-3</v>
      </c>
      <c r="CQ46" s="272" cm="1">
        <f t="array" ref="CQ46">SUMPRODUCT(('Span data'!BT$9:BT$734)*('Span data'!$C$9:$C$734=$B46))</f>
        <v>1.6775158063606207E-3</v>
      </c>
      <c r="CR46" s="232"/>
      <c r="CS46" s="273">
        <f t="shared" si="8"/>
        <v>60096.917545622273</v>
      </c>
      <c r="CT46" s="273">
        <f t="shared" si="21"/>
        <v>62885.661623980232</v>
      </c>
      <c r="CU46" s="273">
        <f t="shared" si="22"/>
        <v>66091.123826919487</v>
      </c>
      <c r="CV46" s="273">
        <f t="shared" si="23"/>
        <v>69013.082943995643</v>
      </c>
      <c r="CW46" s="273">
        <f t="shared" si="24"/>
        <v>71875.257678904556</v>
      </c>
      <c r="CX46" s="273">
        <f t="shared" si="25"/>
        <v>74795.562612526846</v>
      </c>
      <c r="CY46" s="273">
        <f t="shared" si="26"/>
        <v>78412.012481526734</v>
      </c>
      <c r="CZ46" s="273">
        <f t="shared" si="27"/>
        <v>82630.913621154163</v>
      </c>
      <c r="DA46" s="273">
        <f t="shared" si="28"/>
        <v>85825.741998778918</v>
      </c>
      <c r="DB46" s="273">
        <f t="shared" si="10"/>
        <v>87395.257389580103</v>
      </c>
      <c r="DC46" s="273">
        <f t="shared" si="11"/>
        <v>88964.772780381245</v>
      </c>
      <c r="DD46" s="273">
        <f t="shared" si="12"/>
        <v>90534.288171182387</v>
      </c>
      <c r="DE46" s="273">
        <f t="shared" si="13"/>
        <v>92103.803561983528</v>
      </c>
      <c r="DF46" s="273">
        <f t="shared" si="14"/>
        <v>93673.318952784684</v>
      </c>
      <c r="DG46" s="273">
        <f t="shared" si="15"/>
        <v>95242.834343585826</v>
      </c>
      <c r="DH46" s="273">
        <f t="shared" si="16"/>
        <v>96812.349734386968</v>
      </c>
      <c r="DI46" s="273">
        <f t="shared" si="17"/>
        <v>98381.865125188124</v>
      </c>
      <c r="DJ46" s="273">
        <f t="shared" si="18"/>
        <v>99951.380515989265</v>
      </c>
      <c r="DK46" s="273">
        <f t="shared" si="19"/>
        <v>101520.89590679041</v>
      </c>
      <c r="DL46" s="273">
        <f t="shared" si="20"/>
        <v>103090.41129759155</v>
      </c>
      <c r="DM46" s="233"/>
      <c r="DN46" s="274" cm="1">
        <f t="array" ref="DN46">SUMPRODUCT(($CS46:$DL46)*(Misc_calcs!$G$29:$Z$29))</f>
        <v>1191044.7078970512</v>
      </c>
      <c r="DO46" s="232"/>
      <c r="DP46" s="274" cm="1">
        <f t="array" ref="DP46">SUMPRODUCT((G46:H46)*(Assumptions!$G$38:$H$38))</f>
        <v>130733.0166436158</v>
      </c>
      <c r="DQ46" s="274" cm="1">
        <f t="array" ref="DQ46">SUMPRODUCT((PMT(real_disc,Assumptions!$G$40,DP46)*(Misc_calcs!$G$29:$Z$29)))</f>
        <v>-75778.16790679135</v>
      </c>
      <c r="DR46" s="232"/>
      <c r="DS46" s="274">
        <f t="shared" si="30"/>
        <v>1115266.5399902598</v>
      </c>
      <c r="DT46" s="274" t="b">
        <f t="shared" si="9"/>
        <v>1</v>
      </c>
      <c r="DU46" s="232"/>
      <c r="DV46" s="232"/>
      <c r="DW46" s="232"/>
      <c r="DX46" s="232"/>
      <c r="DY46" s="232"/>
      <c r="DZ46" s="232"/>
      <c r="EA46" s="232"/>
      <c r="EB46" s="232"/>
      <c r="EC46" s="232"/>
      <c r="ED46" s="232"/>
      <c r="EE46" s="232"/>
      <c r="EF46" s="232"/>
      <c r="EG46" s="232"/>
      <c r="EH46" s="232"/>
      <c r="EI46" s="232"/>
      <c r="EJ46" s="232"/>
      <c r="EK46" s="232"/>
      <c r="EL46" s="232"/>
      <c r="EM46" s="232"/>
      <c r="EN46" s="232"/>
    </row>
    <row r="47" spans="1:144" x14ac:dyDescent="0.2">
      <c r="A47" s="232"/>
      <c r="B47" s="266" t="str">
        <v>FNS012</v>
      </c>
      <c r="C47" s="266" t="str">
        <f>INDEX('Span data'!$D$9:$D$734, MATCH($B47, 'Span data'!$C$9:$C$734,0))</f>
        <v>FNS</v>
      </c>
      <c r="D47" s="266" cm="1">
        <f t="array" ref="D47">IF(ISBLANK(B47),0, SUMPRODUCT(('Energy at risk'!$C$8:$C$733=$B47)*1))</f>
        <v>1</v>
      </c>
      <c r="E47" s="267" t="b">
        <f t="shared" si="29"/>
        <v>0</v>
      </c>
      <c r="F47" s="266">
        <f t="shared" si="7"/>
        <v>1</v>
      </c>
      <c r="G47" s="268">
        <v>2</v>
      </c>
      <c r="H47" s="268">
        <v>0</v>
      </c>
      <c r="I47" s="232"/>
      <c r="J47" s="269">
        <f>INDEX(VCR_data!$D$8:$D$86, MATCH($C47, VCR_data!$B$8:$B$86,0))</f>
        <v>47157.546501363686</v>
      </c>
      <c r="K47" s="269">
        <f>INDEX(VCR_data!$F$8:$F$86, MATCH($C47, VCR_data!$B$8:$B$86,0))</f>
        <v>11382.868178023666</v>
      </c>
      <c r="L47" s="232"/>
      <c r="M47" s="270" cm="1">
        <f t="array" ref="M47">SUMPRODUCT(('Span data'!$C$9:$C$734=$B47)*('Span data'!AF$9:AF$734))/SUMPRODUCT(('Span data'!$C$9:$C$734=$B47)*1)</f>
        <v>9.6163240291518345E-3</v>
      </c>
      <c r="N47" s="270" cm="1">
        <f t="array" ref="N47">SUMPRODUCT(('Span data'!$C$9:$C$734=$B47)*('Span data'!AG$9:AG$734))/SUMPRODUCT(('Span data'!$C$9:$C$734=$B47)*1)</f>
        <v>9.7608532203812028E-3</v>
      </c>
      <c r="O47" s="270" cm="1">
        <f t="array" ref="O47">SUMPRODUCT(('Span data'!$C$9:$C$734=$B47)*('Span data'!AH$9:AH$734))/SUMPRODUCT(('Span data'!$C$9:$C$734=$B47)*1)</f>
        <v>9.9053824116105711E-3</v>
      </c>
      <c r="P47" s="270" cm="1">
        <f t="array" ref="P47">SUMPRODUCT(('Span data'!$C$9:$C$734=$B47)*('Span data'!AI$9:AI$734))/SUMPRODUCT(('Span data'!$C$9:$C$734=$B47)*1)</f>
        <v>1.0049911602839939E-2</v>
      </c>
      <c r="Q47" s="270" cm="1">
        <f t="array" ref="Q47">SUMPRODUCT(('Span data'!$C$9:$C$734=$B47)*('Span data'!AJ$9:AJ$734))/SUMPRODUCT(('Span data'!$C$9:$C$734=$B47)*1)</f>
        <v>1.0194440794069308E-2</v>
      </c>
      <c r="R47" s="270" cm="1">
        <f t="array" ref="R47">SUMPRODUCT(('Span data'!$C$9:$C$734=$B47)*('Span data'!AK$9:AK$734))/SUMPRODUCT(('Span data'!$C$9:$C$734=$B47)*1)</f>
        <v>1.0338969985298676E-2</v>
      </c>
      <c r="S47" s="270" cm="1">
        <f t="array" ref="S47">SUMPRODUCT(('Span data'!$C$9:$C$734=$B47)*('Span data'!AL$9:AL$734))/SUMPRODUCT(('Span data'!$C$9:$C$734=$B47)*1)</f>
        <v>1.0483499176528044E-2</v>
      </c>
      <c r="T47" s="270" cm="1">
        <f t="array" ref="T47">SUMPRODUCT(('Span data'!$C$9:$C$734=$B47)*('Span data'!AM$9:AM$734))/SUMPRODUCT(('Span data'!$C$9:$C$734=$B47)*1)</f>
        <v>1.0628028367757412E-2</v>
      </c>
      <c r="U47" s="270" cm="1">
        <f t="array" ref="U47">SUMPRODUCT(('Span data'!$C$9:$C$734=$B47)*('Span data'!AN$9:AN$734))/SUMPRODUCT(('Span data'!$C$9:$C$734=$B47)*1)</f>
        <v>1.0772557558986781E-2</v>
      </c>
      <c r="V47" s="270" cm="1">
        <f t="array" ref="V47">SUMPRODUCT(('Span data'!$C$9:$C$734=$B47)*('Span data'!AO$9:AO$734))/SUMPRODUCT(('Span data'!$C$9:$C$734=$B47)*1)</f>
        <v>1.0917086750216149E-2</v>
      </c>
      <c r="W47" s="270" cm="1">
        <f t="array" ref="W47">SUMPRODUCT(('Span data'!$C$9:$C$734=$B47)*('Span data'!AP$9:AP$734))/SUMPRODUCT(('Span data'!$C$9:$C$734=$B47)*1)</f>
        <v>1.1061615941445517E-2</v>
      </c>
      <c r="X47" s="270" cm="1">
        <f t="array" ref="X47">SUMPRODUCT(('Span data'!$C$9:$C$734=$B47)*('Span data'!AQ$9:AQ$734))/SUMPRODUCT(('Span data'!$C$9:$C$734=$B47)*1)</f>
        <v>1.1206145132674886E-2</v>
      </c>
      <c r="Y47" s="270" cm="1">
        <f t="array" ref="Y47">SUMPRODUCT(('Span data'!$C$9:$C$734=$B47)*('Span data'!AR$9:AR$734))/SUMPRODUCT(('Span data'!$C$9:$C$734=$B47)*1)</f>
        <v>1.1350674323904254E-2</v>
      </c>
      <c r="Z47" s="270" cm="1">
        <f t="array" ref="Z47">SUMPRODUCT(('Span data'!$C$9:$C$734=$B47)*('Span data'!AS$9:AS$734))/SUMPRODUCT(('Span data'!$C$9:$C$734=$B47)*1)</f>
        <v>1.1495203515133622E-2</v>
      </c>
      <c r="AA47" s="270" cm="1">
        <f t="array" ref="AA47">SUMPRODUCT(('Span data'!$C$9:$C$734=$B47)*('Span data'!AT$9:AT$734))/SUMPRODUCT(('Span data'!$C$9:$C$734=$B47)*1)</f>
        <v>1.1639732706362991E-2</v>
      </c>
      <c r="AB47" s="270" cm="1">
        <f t="array" ref="AB47">SUMPRODUCT(('Span data'!$C$9:$C$734=$B47)*('Span data'!AU$9:AU$734))/SUMPRODUCT(('Span data'!$C$9:$C$734=$B47)*1)</f>
        <v>1.1784261897592359E-2</v>
      </c>
      <c r="AC47" s="270" cm="1">
        <f t="array" ref="AC47">SUMPRODUCT(('Span data'!$C$9:$C$734=$B47)*('Span data'!AV$9:AV$734))/SUMPRODUCT(('Span data'!$C$9:$C$734=$B47)*1)</f>
        <v>1.1928791088821727E-2</v>
      </c>
      <c r="AD47" s="270" cm="1">
        <f t="array" ref="AD47">SUMPRODUCT(('Span data'!$C$9:$C$734=$B47)*('Span data'!AW$9:AW$734))/SUMPRODUCT(('Span data'!$C$9:$C$734=$B47)*1)</f>
        <v>1.2073320280051095E-2</v>
      </c>
      <c r="AE47" s="270" cm="1">
        <f t="array" ref="AE47">SUMPRODUCT(('Span data'!$C$9:$C$734=$B47)*('Span data'!AX$9:AX$734))/SUMPRODUCT(('Span data'!$C$9:$C$734=$B47)*1)</f>
        <v>1.2217849471280464E-2</v>
      </c>
      <c r="AF47" s="270" cm="1">
        <f t="array" ref="AF47">SUMPRODUCT(('Span data'!$C$9:$C$734=$B47)*('Span data'!AY$9:AY$734))/SUMPRODUCT(('Span data'!$C$9:$C$734=$B47)*1)</f>
        <v>1.2362378662509832E-2</v>
      </c>
      <c r="AG47" s="232"/>
      <c r="AH47" s="271">
        <f>INDEX('Energy at risk'!E$8:E$733, MATCH($B47, 'Energy at risk'!$C$8:$C$733,0))*$J47*M47</f>
        <v>29783.580315232415</v>
      </c>
      <c r="AI47" s="271">
        <f>INDEX('Energy at risk'!F$8:F$733, MATCH($B47, 'Energy at risk'!$C$8:$C$733,0))*$J47*N47</f>
        <v>30744.3988456228</v>
      </c>
      <c r="AJ47" s="271">
        <f>INDEX('Energy at risk'!G$8:G$733, MATCH($B47, 'Energy at risk'!$C$8:$C$733,0))*$J47*O47</f>
        <v>31862.446546102372</v>
      </c>
      <c r="AK47" s="271">
        <f>INDEX('Energy at risk'!H$8:H$733, MATCH($B47, 'Energy at risk'!$C$8:$C$733,0))*$J47*P47</f>
        <v>32903.767077839271</v>
      </c>
      <c r="AL47" s="271">
        <f>INDEX('Energy at risk'!I$8:I$733, MATCH($B47, 'Energy at risk'!$C$8:$C$733,0))*$J47*Q47</f>
        <v>33815.49018832318</v>
      </c>
      <c r="AM47" s="271">
        <f>INDEX('Energy at risk'!J$8:J$733, MATCH($B47, 'Energy at risk'!$C$8:$C$733,0))*$J47*R47</f>
        <v>34789.063869689191</v>
      </c>
      <c r="AN47" s="271">
        <f>INDEX('Energy at risk'!K$8:K$733, MATCH($B47, 'Energy at risk'!$C$8:$C$733,0))*$J47*S47</f>
        <v>36026.988813606862</v>
      </c>
      <c r="AO47" s="271">
        <f>INDEX('Energy at risk'!L$8:L$733, MATCH($B47, 'Energy at risk'!$C$8:$C$733,0))*$J47*T47</f>
        <v>37641.222668584989</v>
      </c>
      <c r="AP47" s="271">
        <f>INDEX('Energy at risk'!M$8:M$733, MATCH($B47, 'Energy at risk'!$C$8:$C$733,0))*$J47*U47</f>
        <v>38770.964796597713</v>
      </c>
      <c r="AQ47" s="271">
        <f>INDEX('Energy at risk'!N$8:N$733, MATCH($B47, 'Energy at risk'!$C$8:$C$733,0))*$J47*V47</f>
        <v>39291.132468439013</v>
      </c>
      <c r="AR47" s="271">
        <f>INDEX('Energy at risk'!O$8:O$733, MATCH($B47, 'Energy at risk'!$C$8:$C$733,0))*$J47*W47</f>
        <v>39811.30014028032</v>
      </c>
      <c r="AS47" s="271">
        <f>INDEX('Energy at risk'!P$8:P$733, MATCH($B47, 'Energy at risk'!$C$8:$C$733,0))*$J47*X47</f>
        <v>40331.46781212162</v>
      </c>
      <c r="AT47" s="271">
        <f>INDEX('Energy at risk'!Q$8:Q$733, MATCH($B47, 'Energy at risk'!$C$8:$C$733,0))*$J47*Y47</f>
        <v>40851.63548396292</v>
      </c>
      <c r="AU47" s="271">
        <f>INDEX('Energy at risk'!R$8:R$733, MATCH($B47, 'Energy at risk'!$C$8:$C$733,0))*$J47*Z47</f>
        <v>41371.803155804228</v>
      </c>
      <c r="AV47" s="271">
        <f>INDEX('Energy at risk'!S$8:S$733, MATCH($B47, 'Energy at risk'!$C$8:$C$733,0))*$J47*AA47</f>
        <v>41891.970827645528</v>
      </c>
      <c r="AW47" s="271">
        <f>INDEX('Energy at risk'!T$8:T$733, MATCH($B47, 'Energy at risk'!$C$8:$C$733,0))*$J47*AB47</f>
        <v>42412.138499486828</v>
      </c>
      <c r="AX47" s="271">
        <f>INDEX('Energy at risk'!U$8:U$733, MATCH($B47, 'Energy at risk'!$C$8:$C$733,0))*$J47*AC47</f>
        <v>42932.306171328135</v>
      </c>
      <c r="AY47" s="271">
        <f>INDEX('Energy at risk'!V$8:V$733, MATCH($B47, 'Energy at risk'!$C$8:$C$733,0))*$J47*AD47</f>
        <v>43452.473843169435</v>
      </c>
      <c r="AZ47" s="271">
        <f>INDEX('Energy at risk'!W$8:W$733, MATCH($B47, 'Energy at risk'!$C$8:$C$733,0))*$J47*AE47</f>
        <v>43972.641515010735</v>
      </c>
      <c r="BA47" s="271">
        <f>INDEX('Energy at risk'!X$8:X$733, MATCH($B47, 'Energy at risk'!$C$8:$C$733,0))*$J47*AF47</f>
        <v>44492.809186852035</v>
      </c>
      <c r="BB47" s="232"/>
      <c r="BC47" s="271">
        <f>INDEX('Energy at risk'!E$8:E$733, MATCH($B47, 'Energy at risk'!$C$8:$C$733,0))*M47*$K47</f>
        <v>7189.1477345639132</v>
      </c>
      <c r="BD47" s="271">
        <f>INDEX('Energy at risk'!F$8:F$733, MATCH($B47, 'Energy at risk'!$C$8:$C$733,0))*N47*$K47</f>
        <v>7421.0696958584831</v>
      </c>
      <c r="BE47" s="271">
        <f>INDEX('Energy at risk'!G$8:G$733, MATCH($B47, 'Energy at risk'!$C$8:$C$733,0))*O47*$K47</f>
        <v>7690.9435662247761</v>
      </c>
      <c r="BF47" s="271">
        <f>INDEX('Energy at risk'!H$8:H$733, MATCH($B47, 'Energy at risk'!$C$8:$C$733,0))*P47*$K47</f>
        <v>7942.297065785825</v>
      </c>
      <c r="BG47" s="271">
        <f>INDEX('Energy at risk'!I$8:I$733, MATCH($B47, 'Energy at risk'!$C$8:$C$733,0))*Q47*$K47</f>
        <v>8162.3683958580114</v>
      </c>
      <c r="BH47" s="271">
        <f>INDEX('Energy at risk'!J$8:J$733, MATCH($B47, 'Energy at risk'!$C$8:$C$733,0))*R47*$K47</f>
        <v>8397.369189978248</v>
      </c>
      <c r="BI47" s="271">
        <f>INDEX('Energy at risk'!K$8:K$733, MATCH($B47, 'Energy at risk'!$C$8:$C$733,0))*S47*$K47</f>
        <v>8696.1789775165944</v>
      </c>
      <c r="BJ47" s="271">
        <f>INDEX('Energy at risk'!L$8:L$733, MATCH($B47, 'Energy at risk'!$C$8:$C$733,0))*T47*$K47</f>
        <v>9085.8220472464345</v>
      </c>
      <c r="BK47" s="271">
        <f>INDEX('Energy at risk'!M$8:M$733, MATCH($B47, 'Energy at risk'!$C$8:$C$733,0))*U47*$K47</f>
        <v>9358.5187134726311</v>
      </c>
      <c r="BL47" s="271">
        <f>INDEX('Energy at risk'!N$8:N$733, MATCH($B47, 'Energy at risk'!$C$8:$C$733,0))*V47*$K47</f>
        <v>9484.0765611199386</v>
      </c>
      <c r="BM47" s="271">
        <f>INDEX('Energy at risk'!O$8:O$733, MATCH($B47, 'Energy at risk'!$C$8:$C$733,0))*W47*$K47</f>
        <v>9609.6344087672442</v>
      </c>
      <c r="BN47" s="271">
        <f>INDEX('Energy at risk'!P$8:P$733, MATCH($B47, 'Energy at risk'!$C$8:$C$733,0))*X47*$K47</f>
        <v>9735.1922564145516</v>
      </c>
      <c r="BO47" s="271">
        <f>INDEX('Energy at risk'!Q$8:Q$733, MATCH($B47, 'Energy at risk'!$C$8:$C$733,0))*Y47*$K47</f>
        <v>9860.750104061859</v>
      </c>
      <c r="BP47" s="271">
        <f>INDEX('Energy at risk'!R$8:R$733, MATCH($B47, 'Energy at risk'!$C$8:$C$733,0))*Z47*$K47</f>
        <v>9986.3079517091664</v>
      </c>
      <c r="BQ47" s="271">
        <f>INDEX('Energy at risk'!S$8:S$733, MATCH($B47, 'Energy at risk'!$C$8:$C$733,0))*AA47*$K47</f>
        <v>10111.865799356474</v>
      </c>
      <c r="BR47" s="271">
        <f>INDEX('Energy at risk'!T$8:T$733, MATCH($B47, 'Energy at risk'!$C$8:$C$733,0))*AB47*$K47</f>
        <v>10237.423647003781</v>
      </c>
      <c r="BS47" s="271">
        <f>INDEX('Energy at risk'!U$8:U$733, MATCH($B47, 'Energy at risk'!$C$8:$C$733,0))*AC47*$K47</f>
        <v>10362.981494651089</v>
      </c>
      <c r="BT47" s="271">
        <f>INDEX('Energy at risk'!V$8:V$733, MATCH($B47, 'Energy at risk'!$C$8:$C$733,0))*AD47*$K47</f>
        <v>10488.539342298394</v>
      </c>
      <c r="BU47" s="271">
        <f>INDEX('Energy at risk'!W$8:W$733, MATCH($B47, 'Energy at risk'!$C$8:$C$733,0))*AE47*$K47</f>
        <v>10614.097189945702</v>
      </c>
      <c r="BV47" s="271">
        <f>INDEX('Energy at risk'!X$8:X$733, MATCH($B47, 'Energy at risk'!$C$8:$C$733,0))*AF47*$K47</f>
        <v>10739.655037593007</v>
      </c>
      <c r="BW47" s="232"/>
      <c r="BX47" s="272" cm="1">
        <f t="array" ref="BX47">SUMPRODUCT(('Span data'!BA$9:BA$734)*('Span data'!$C$9:$C$734=$B47))</f>
        <v>3.8944099520827225E-4</v>
      </c>
      <c r="BY47" s="272" cm="1">
        <f t="array" ref="BY47">SUMPRODUCT(('Span data'!BB$9:BB$734)*('Span data'!$C$9:$C$734=$B47))</f>
        <v>3.9529412493834193E-4</v>
      </c>
      <c r="BZ47" s="272" cm="1">
        <f t="array" ref="BZ47">SUMPRODUCT(('Span data'!BC$9:BC$734)*('Span data'!$C$9:$C$734=$B47))</f>
        <v>4.0114725466841149E-4</v>
      </c>
      <c r="CA47" s="272" cm="1">
        <f t="array" ref="CA47">SUMPRODUCT(('Span data'!BD$9:BD$734)*('Span data'!$C$9:$C$734=$B47))</f>
        <v>4.0700038439848123E-4</v>
      </c>
      <c r="CB47" s="272" cm="1">
        <f t="array" ref="CB47">SUMPRODUCT(('Span data'!BE$9:BE$734)*('Span data'!$C$9:$C$734=$B47))</f>
        <v>4.128535141285509E-4</v>
      </c>
      <c r="CC47" s="272" cm="1">
        <f t="array" ref="CC47">SUMPRODUCT(('Span data'!BF$9:BF$734)*('Span data'!$C$9:$C$734=$B47))</f>
        <v>4.1870664385862058E-4</v>
      </c>
      <c r="CD47" s="272" cm="1">
        <f t="array" ref="CD47">SUMPRODUCT(('Span data'!BG$9:BG$734)*('Span data'!$C$9:$C$734=$B47))</f>
        <v>4.245597735886902E-4</v>
      </c>
      <c r="CE47" s="272" cm="1">
        <f t="array" ref="CE47">SUMPRODUCT(('Span data'!BH$9:BH$734)*('Span data'!$C$9:$C$734=$B47))</f>
        <v>4.3041290331875988E-4</v>
      </c>
      <c r="CF47" s="272" cm="1">
        <f t="array" ref="CF47">SUMPRODUCT(('Span data'!BI$9:BI$734)*('Span data'!$C$9:$C$734=$B47))</f>
        <v>4.3626603304882945E-4</v>
      </c>
      <c r="CG47" s="272" cm="1">
        <f t="array" ref="CG47">SUMPRODUCT(('Span data'!BJ$9:BJ$734)*('Span data'!$C$9:$C$734=$B47))</f>
        <v>4.4211916277889918E-4</v>
      </c>
      <c r="CH47" s="272" cm="1">
        <f t="array" ref="CH47">SUMPRODUCT(('Span data'!BK$9:BK$734)*('Span data'!$C$9:$C$734=$B47))</f>
        <v>4.4797229250896891E-4</v>
      </c>
      <c r="CI47" s="272" cm="1">
        <f t="array" ref="CI47">SUMPRODUCT(('Span data'!BL$9:BL$734)*('Span data'!$C$9:$C$734=$B47))</f>
        <v>4.5382542223903848E-4</v>
      </c>
      <c r="CJ47" s="272" cm="1">
        <f t="array" ref="CJ47">SUMPRODUCT(('Span data'!BM$9:BM$734)*('Span data'!$C$9:$C$734=$B47))</f>
        <v>4.5967855196910821E-4</v>
      </c>
      <c r="CK47" s="272" cm="1">
        <f t="array" ref="CK47">SUMPRODUCT(('Span data'!BN$9:BN$734)*('Span data'!$C$9:$C$734=$B47))</f>
        <v>4.6553168169917783E-4</v>
      </c>
      <c r="CL47" s="272" cm="1">
        <f t="array" ref="CL47">SUMPRODUCT(('Span data'!BO$9:BO$734)*('Span data'!$C$9:$C$734=$B47))</f>
        <v>4.7138481142924756E-4</v>
      </c>
      <c r="CM47" s="272" cm="1">
        <f t="array" ref="CM47">SUMPRODUCT(('Span data'!BP$9:BP$734)*('Span data'!$C$9:$C$734=$B47))</f>
        <v>4.7723794115931713E-4</v>
      </c>
      <c r="CN47" s="272" cm="1">
        <f t="array" ref="CN47">SUMPRODUCT(('Span data'!BQ$9:BQ$734)*('Span data'!$C$9:$C$734=$B47))</f>
        <v>4.8309107088938686E-4</v>
      </c>
      <c r="CO47" s="272" cm="1">
        <f t="array" ref="CO47">SUMPRODUCT(('Span data'!BR$9:BR$734)*('Span data'!$C$9:$C$734=$B47))</f>
        <v>4.8894420061945654E-4</v>
      </c>
      <c r="CP47" s="272" cm="1">
        <f t="array" ref="CP47">SUMPRODUCT(('Span data'!BS$9:BS$734)*('Span data'!$C$9:$C$734=$B47))</f>
        <v>4.9479733034952611E-4</v>
      </c>
      <c r="CQ47" s="272" cm="1">
        <f t="array" ref="CQ47">SUMPRODUCT(('Span data'!BT$9:BT$734)*('Span data'!$C$9:$C$734=$B47))</f>
        <v>5.0065046007959579E-4</v>
      </c>
      <c r="CR47" s="232"/>
      <c r="CS47" s="273">
        <f t="shared" si="8"/>
        <v>36972.728439237326</v>
      </c>
      <c r="CT47" s="273">
        <f t="shared" si="21"/>
        <v>38165.468936775411</v>
      </c>
      <c r="CU47" s="273">
        <f t="shared" si="22"/>
        <v>39553.390513474405</v>
      </c>
      <c r="CV47" s="273">
        <f t="shared" si="23"/>
        <v>40846.06455062548</v>
      </c>
      <c r="CW47" s="273">
        <f t="shared" si="24"/>
        <v>41977.858997034702</v>
      </c>
      <c r="CX47" s="273">
        <f t="shared" si="25"/>
        <v>43186.433478374085</v>
      </c>
      <c r="CY47" s="273">
        <f t="shared" si="26"/>
        <v>44723.168215683232</v>
      </c>
      <c r="CZ47" s="273">
        <f t="shared" si="27"/>
        <v>46727.045146244323</v>
      </c>
      <c r="DA47" s="273">
        <f t="shared" si="28"/>
        <v>48129.483946336375</v>
      </c>
      <c r="DB47" s="273">
        <f t="shared" si="10"/>
        <v>48775.209471678114</v>
      </c>
      <c r="DC47" s="273">
        <f t="shared" si="11"/>
        <v>49420.93499701986</v>
      </c>
      <c r="DD47" s="273">
        <f t="shared" si="12"/>
        <v>50066.660522361592</v>
      </c>
      <c r="DE47" s="273">
        <f t="shared" si="13"/>
        <v>50712.38604770333</v>
      </c>
      <c r="DF47" s="273">
        <f t="shared" si="14"/>
        <v>51358.111573045077</v>
      </c>
      <c r="DG47" s="273">
        <f t="shared" si="15"/>
        <v>52003.837098386815</v>
      </c>
      <c r="DH47" s="273">
        <f t="shared" si="16"/>
        <v>52649.562623728547</v>
      </c>
      <c r="DI47" s="273">
        <f t="shared" si="17"/>
        <v>53295.288149070293</v>
      </c>
      <c r="DJ47" s="273">
        <f t="shared" si="18"/>
        <v>53941.013674412032</v>
      </c>
      <c r="DK47" s="273">
        <f t="shared" si="19"/>
        <v>54586.739199753763</v>
      </c>
      <c r="DL47" s="273">
        <f t="shared" si="20"/>
        <v>55232.464725095502</v>
      </c>
      <c r="DM47" s="233"/>
      <c r="DN47" s="274" cm="1">
        <f t="array" ref="DN47">SUMPRODUCT(($CS47:$DL47)*(Misc_calcs!$G$29:$Z$29))</f>
        <v>672523.71204438328</v>
      </c>
      <c r="DO47" s="232"/>
      <c r="DP47" s="274" cm="1">
        <f t="array" ref="DP47">SUMPRODUCT((G47:H47)*(Assumptions!$G$38:$H$38))</f>
        <v>37732.015364061401</v>
      </c>
      <c r="DQ47" s="274" cm="1">
        <f t="array" ref="DQ47">SUMPRODUCT((PMT(real_disc,Assumptions!$G$40,DP47)*(Misc_calcs!$G$29:$Z$29)))</f>
        <v>-21871.009092630044</v>
      </c>
      <c r="DR47" s="232"/>
      <c r="DS47" s="274">
        <f t="shared" si="30"/>
        <v>650652.70295175328</v>
      </c>
      <c r="DT47" s="274" t="b">
        <f t="shared" si="9"/>
        <v>1</v>
      </c>
      <c r="DU47" s="232"/>
      <c r="DV47" s="232"/>
      <c r="DW47" s="232"/>
      <c r="DX47" s="232"/>
      <c r="DY47" s="232"/>
      <c r="DZ47" s="232"/>
      <c r="EA47" s="232"/>
      <c r="EB47" s="232"/>
      <c r="EC47" s="232"/>
      <c r="ED47" s="232"/>
      <c r="EE47" s="232"/>
      <c r="EF47" s="232"/>
      <c r="EG47" s="232"/>
      <c r="EH47" s="232"/>
      <c r="EI47" s="232"/>
      <c r="EJ47" s="232"/>
      <c r="EK47" s="232"/>
      <c r="EL47" s="232"/>
      <c r="EM47" s="232"/>
      <c r="EN47" s="232"/>
    </row>
    <row r="48" spans="1:144" x14ac:dyDescent="0.2">
      <c r="A48" s="232"/>
      <c r="B48" s="266" t="str">
        <v>FNS013</v>
      </c>
      <c r="C48" s="266" t="str">
        <f>INDEX('Span data'!$D$9:$D$734, MATCH($B48, 'Span data'!$C$9:$C$734,0))</f>
        <v>FNS</v>
      </c>
      <c r="D48" s="266" cm="1">
        <f t="array" ref="D48">IF(ISBLANK(B48),0, SUMPRODUCT(('Energy at risk'!$C$8:$C$733=$B48)*1))</f>
        <v>3</v>
      </c>
      <c r="E48" s="267" t="b">
        <f t="shared" si="29"/>
        <v>0</v>
      </c>
      <c r="F48" s="266">
        <f t="shared" si="7"/>
        <v>3</v>
      </c>
      <c r="G48" s="268">
        <v>5</v>
      </c>
      <c r="H48" s="268">
        <v>0</v>
      </c>
      <c r="I48" s="232"/>
      <c r="J48" s="269">
        <f>INDEX(VCR_data!$D$8:$D$86, MATCH($C48, VCR_data!$B$8:$B$86,0))</f>
        <v>47157.546501363686</v>
      </c>
      <c r="K48" s="269">
        <f>INDEX(VCR_data!$F$8:$F$86, MATCH($C48, VCR_data!$B$8:$B$86,0))</f>
        <v>11382.868178023666</v>
      </c>
      <c r="L48" s="232"/>
      <c r="M48" s="270" cm="1">
        <f t="array" ref="M48">SUMPRODUCT(('Span data'!$C$9:$C$734=$B48)*('Span data'!AF$9:AF$734))/SUMPRODUCT(('Span data'!$C$9:$C$734=$B48)*1)</f>
        <v>9.6165190711929183E-3</v>
      </c>
      <c r="N48" s="270" cm="1">
        <f t="array" ref="N48">SUMPRODUCT(('Span data'!$C$9:$C$734=$B48)*('Span data'!AG$9:AG$734))/SUMPRODUCT(('Span data'!$C$9:$C$734=$B48)*1)</f>
        <v>9.7611132764359818E-3</v>
      </c>
      <c r="O48" s="270" cm="1">
        <f t="array" ref="O48">SUMPRODUCT(('Span data'!$C$9:$C$734=$B48)*('Span data'!AH$9:AH$734))/SUMPRODUCT(('Span data'!$C$9:$C$734=$B48)*1)</f>
        <v>9.9057074816790453E-3</v>
      </c>
      <c r="P48" s="270" cm="1">
        <f t="array" ref="P48">SUMPRODUCT(('Span data'!$C$9:$C$734=$B48)*('Span data'!AI$9:AI$734))/SUMPRODUCT(('Span data'!$C$9:$C$734=$B48)*1)</f>
        <v>1.0050301686922109E-2</v>
      </c>
      <c r="Q48" s="270" cm="1">
        <f t="array" ref="Q48">SUMPRODUCT(('Span data'!$C$9:$C$734=$B48)*('Span data'!AJ$9:AJ$734))/SUMPRODUCT(('Span data'!$C$9:$C$734=$B48)*1)</f>
        <v>1.0194895892165172E-2</v>
      </c>
      <c r="R48" s="270" cm="1">
        <f t="array" ref="R48">SUMPRODUCT(('Span data'!$C$9:$C$734=$B48)*('Span data'!AK$9:AK$734))/SUMPRODUCT(('Span data'!$C$9:$C$734=$B48)*1)</f>
        <v>1.0339490097408236E-2</v>
      </c>
      <c r="S48" s="270" cm="1">
        <f t="array" ref="S48">SUMPRODUCT(('Span data'!$C$9:$C$734=$B48)*('Span data'!AL$9:AL$734))/SUMPRODUCT(('Span data'!$C$9:$C$734=$B48)*1)</f>
        <v>1.0484084302651299E-2</v>
      </c>
      <c r="T48" s="270" cm="1">
        <f t="array" ref="T48">SUMPRODUCT(('Span data'!$C$9:$C$734=$B48)*('Span data'!AM$9:AM$734))/SUMPRODUCT(('Span data'!$C$9:$C$734=$B48)*1)</f>
        <v>1.0628678507894363E-2</v>
      </c>
      <c r="U48" s="270" cm="1">
        <f t="array" ref="U48">SUMPRODUCT(('Span data'!$C$9:$C$734=$B48)*('Span data'!AN$9:AN$734))/SUMPRODUCT(('Span data'!$C$9:$C$734=$B48)*1)</f>
        <v>1.0773272713137426E-2</v>
      </c>
      <c r="V48" s="270" cm="1">
        <f t="array" ref="V48">SUMPRODUCT(('Span data'!$C$9:$C$734=$B48)*('Span data'!AO$9:AO$734))/SUMPRODUCT(('Span data'!$C$9:$C$734=$B48)*1)</f>
        <v>1.091786691838049E-2</v>
      </c>
      <c r="W48" s="270" cm="1">
        <f t="array" ref="W48">SUMPRODUCT(('Span data'!$C$9:$C$734=$B48)*('Span data'!AP$9:AP$734))/SUMPRODUCT(('Span data'!$C$9:$C$734=$B48)*1)</f>
        <v>1.1062461123623553E-2</v>
      </c>
      <c r="X48" s="270" cm="1">
        <f t="array" ref="X48">SUMPRODUCT(('Span data'!$C$9:$C$734=$B48)*('Span data'!AQ$9:AQ$734))/SUMPRODUCT(('Span data'!$C$9:$C$734=$B48)*1)</f>
        <v>1.1207055328866617E-2</v>
      </c>
      <c r="Y48" s="270" cm="1">
        <f t="array" ref="Y48">SUMPRODUCT(('Span data'!$C$9:$C$734=$B48)*('Span data'!AR$9:AR$734))/SUMPRODUCT(('Span data'!$C$9:$C$734=$B48)*1)</f>
        <v>1.135164953410968E-2</v>
      </c>
      <c r="Z48" s="270" cm="1">
        <f t="array" ref="Z48">SUMPRODUCT(('Span data'!$C$9:$C$734=$B48)*('Span data'!AS$9:AS$734))/SUMPRODUCT(('Span data'!$C$9:$C$734=$B48)*1)</f>
        <v>1.1496243739352744E-2</v>
      </c>
      <c r="AA48" s="270" cm="1">
        <f t="array" ref="AA48">SUMPRODUCT(('Span data'!$C$9:$C$734=$B48)*('Span data'!AT$9:AT$734))/SUMPRODUCT(('Span data'!$C$9:$C$734=$B48)*1)</f>
        <v>1.1640837944595807E-2</v>
      </c>
      <c r="AB48" s="270" cm="1">
        <f t="array" ref="AB48">SUMPRODUCT(('Span data'!$C$9:$C$734=$B48)*('Span data'!AU$9:AU$734))/SUMPRODUCT(('Span data'!$C$9:$C$734=$B48)*1)</f>
        <v>1.1785432149838871E-2</v>
      </c>
      <c r="AC48" s="270" cm="1">
        <f t="array" ref="AC48">SUMPRODUCT(('Span data'!$C$9:$C$734=$B48)*('Span data'!AV$9:AV$734))/SUMPRODUCT(('Span data'!$C$9:$C$734=$B48)*1)</f>
        <v>1.1930026355081934E-2</v>
      </c>
      <c r="AD48" s="270" cm="1">
        <f t="array" ref="AD48">SUMPRODUCT(('Span data'!$C$9:$C$734=$B48)*('Span data'!AW$9:AW$734))/SUMPRODUCT(('Span data'!$C$9:$C$734=$B48)*1)</f>
        <v>1.2074620560324998E-2</v>
      </c>
      <c r="AE48" s="270" cm="1">
        <f t="array" ref="AE48">SUMPRODUCT(('Span data'!$C$9:$C$734=$B48)*('Span data'!AX$9:AX$734))/SUMPRODUCT(('Span data'!$C$9:$C$734=$B48)*1)</f>
        <v>1.2219214765568061E-2</v>
      </c>
      <c r="AF48" s="270" cm="1">
        <f t="array" ref="AF48">SUMPRODUCT(('Span data'!$C$9:$C$734=$B48)*('Span data'!AY$9:AY$734))/SUMPRODUCT(('Span data'!$C$9:$C$734=$B48)*1)</f>
        <v>1.2363808970811125E-2</v>
      </c>
      <c r="AG48" s="232"/>
      <c r="AH48" s="271">
        <f>INDEX('Energy at risk'!E$8:E$733, MATCH($B48, 'Energy at risk'!$C$8:$C$733,0))*$J48*M48</f>
        <v>52535.991923270856</v>
      </c>
      <c r="AI48" s="271">
        <f>INDEX('Energy at risk'!F$8:F$733, MATCH($B48, 'Energy at risk'!$C$8:$C$733,0))*$J48*N48</f>
        <v>54398.974419995757</v>
      </c>
      <c r="AJ48" s="271">
        <f>INDEX('Energy at risk'!G$8:G$733, MATCH($B48, 'Energy at risk'!$C$8:$C$733,0))*$J48*O48</f>
        <v>56435.784091366186</v>
      </c>
      <c r="AK48" s="271">
        <f>INDEX('Energy at risk'!H$8:H$733, MATCH($B48, 'Energy at risk'!$C$8:$C$733,0))*$J48*P48</f>
        <v>58604.604316631892</v>
      </c>
      <c r="AL48" s="271">
        <f>INDEX('Energy at risk'!I$8:I$733, MATCH($B48, 'Energy at risk'!$C$8:$C$733,0))*$J48*Q48</f>
        <v>60617.21573030125</v>
      </c>
      <c r="AM48" s="271">
        <f>INDEX('Energy at risk'!J$8:J$733, MATCH($B48, 'Energy at risk'!$C$8:$C$733,0))*$J48*R48</f>
        <v>62712.418928025072</v>
      </c>
      <c r="AN48" s="271">
        <f>INDEX('Energy at risk'!K$8:K$733, MATCH($B48, 'Energy at risk'!$C$8:$C$733,0))*$J48*S48</f>
        <v>65192.946469013441</v>
      </c>
      <c r="AO48" s="271">
        <f>INDEX('Energy at risk'!L$8:L$733, MATCH($B48, 'Energy at risk'!$C$8:$C$733,0))*$J48*T48</f>
        <v>68022.510568218408</v>
      </c>
      <c r="AP48" s="271">
        <f>INDEX('Energy at risk'!M$8:M$733, MATCH($B48, 'Energy at risk'!$C$8:$C$733,0))*$J48*U48</f>
        <v>70698.630273678165</v>
      </c>
      <c r="AQ48" s="271">
        <f>INDEX('Energy at risk'!N$8:N$733, MATCH($B48, 'Energy at risk'!$C$8:$C$733,0))*$J48*V48</f>
        <v>71647.516701080109</v>
      </c>
      <c r="AR48" s="271">
        <f>INDEX('Energy at risk'!O$8:O$733, MATCH($B48, 'Energy at risk'!$C$8:$C$733,0))*$J48*W48</f>
        <v>72596.403128482038</v>
      </c>
      <c r="AS48" s="271">
        <f>INDEX('Energy at risk'!P$8:P$733, MATCH($B48, 'Energy at risk'!$C$8:$C$733,0))*$J48*X48</f>
        <v>73545.289555883966</v>
      </c>
      <c r="AT48" s="271">
        <f>INDEX('Energy at risk'!Q$8:Q$733, MATCH($B48, 'Energy at risk'!$C$8:$C$733,0))*$J48*Y48</f>
        <v>74494.175983285895</v>
      </c>
      <c r="AU48" s="271">
        <f>INDEX('Energy at risk'!R$8:R$733, MATCH($B48, 'Energy at risk'!$C$8:$C$733,0))*$J48*Z48</f>
        <v>75443.062410687824</v>
      </c>
      <c r="AV48" s="271">
        <f>INDEX('Energy at risk'!S$8:S$733, MATCH($B48, 'Energy at risk'!$C$8:$C$733,0))*$J48*AA48</f>
        <v>76391.948838089753</v>
      </c>
      <c r="AW48" s="271">
        <f>INDEX('Energy at risk'!T$8:T$733, MATCH($B48, 'Energy at risk'!$C$8:$C$733,0))*$J48*AB48</f>
        <v>77340.835265491696</v>
      </c>
      <c r="AX48" s="271">
        <f>INDEX('Energy at risk'!U$8:U$733, MATCH($B48, 'Energy at risk'!$C$8:$C$733,0))*$J48*AC48</f>
        <v>78289.721692893625</v>
      </c>
      <c r="AY48" s="271">
        <f>INDEX('Energy at risk'!V$8:V$733, MATCH($B48, 'Energy at risk'!$C$8:$C$733,0))*$J48*AD48</f>
        <v>79238.608120295554</v>
      </c>
      <c r="AZ48" s="271">
        <f>INDEX('Energy at risk'!W$8:W$733, MATCH($B48, 'Energy at risk'!$C$8:$C$733,0))*$J48*AE48</f>
        <v>80187.494547697483</v>
      </c>
      <c r="BA48" s="271">
        <f>INDEX('Energy at risk'!X$8:X$733, MATCH($B48, 'Energy at risk'!$C$8:$C$733,0))*$J48*AF48</f>
        <v>81136.380975099411</v>
      </c>
      <c r="BB48" s="232"/>
      <c r="BC48" s="271">
        <f>INDEX('Energy at risk'!E$8:E$733, MATCH($B48, 'Energy at risk'!$C$8:$C$733,0))*M48*$K48</f>
        <v>12681.115007690552</v>
      </c>
      <c r="BD48" s="271">
        <f>INDEX('Energy at risk'!F$8:F$733, MATCH($B48, 'Energy at risk'!$C$8:$C$733,0))*N48*$K48</f>
        <v>13130.800916977027</v>
      </c>
      <c r="BE48" s="271">
        <f>INDEX('Energy at risk'!G$8:G$733, MATCH($B48, 'Energy at risk'!$C$8:$C$733,0))*O48*$K48</f>
        <v>13622.445154496103</v>
      </c>
      <c r="BF48" s="271">
        <f>INDEX('Energy at risk'!H$8:H$733, MATCH($B48, 'Energy at risk'!$C$8:$C$733,0))*P48*$K48</f>
        <v>14145.954042417514</v>
      </c>
      <c r="BG48" s="271">
        <f>INDEX('Energy at risk'!I$8:I$733, MATCH($B48, 'Energy at risk'!$C$8:$C$733,0))*Q48*$K48</f>
        <v>14631.757314958882</v>
      </c>
      <c r="BH48" s="271">
        <f>INDEX('Energy at risk'!J$8:J$733, MATCH($B48, 'Energy at risk'!$C$8:$C$733,0))*R48*$K48</f>
        <v>15137.496556612903</v>
      </c>
      <c r="BI48" s="271">
        <f>INDEX('Energy at risk'!K$8:K$733, MATCH($B48, 'Energy at risk'!$C$8:$C$733,0))*S48*$K48</f>
        <v>15736.245221584506</v>
      </c>
      <c r="BJ48" s="271">
        <f>INDEX('Energy at risk'!L$8:L$733, MATCH($B48, 'Energy at risk'!$C$8:$C$733,0))*T48*$K48</f>
        <v>16419.244180013928</v>
      </c>
      <c r="BK48" s="271">
        <f>INDEX('Energy at risk'!M$8:M$733, MATCH($B48, 'Energy at risk'!$C$8:$C$733,0))*U48*$K48</f>
        <v>17065.204797048555</v>
      </c>
      <c r="BL48" s="271">
        <f>INDEX('Energy at risk'!N$8:N$733, MATCH($B48, 'Energy at risk'!$C$8:$C$733,0))*V48*$K48</f>
        <v>17294.246592484618</v>
      </c>
      <c r="BM48" s="271">
        <f>INDEX('Energy at risk'!O$8:O$733, MATCH($B48, 'Energy at risk'!$C$8:$C$733,0))*W48*$K48</f>
        <v>17523.288387920682</v>
      </c>
      <c r="BN48" s="271">
        <f>INDEX('Energy at risk'!P$8:P$733, MATCH($B48, 'Energy at risk'!$C$8:$C$733,0))*X48*$K48</f>
        <v>17752.330183356746</v>
      </c>
      <c r="BO48" s="271">
        <f>INDEX('Energy at risk'!Q$8:Q$733, MATCH($B48, 'Energy at risk'!$C$8:$C$733,0))*Y48*$K48</f>
        <v>17981.371978792809</v>
      </c>
      <c r="BP48" s="271">
        <f>INDEX('Energy at risk'!R$8:R$733, MATCH($B48, 'Energy at risk'!$C$8:$C$733,0))*Z48*$K48</f>
        <v>18210.413774228873</v>
      </c>
      <c r="BQ48" s="271">
        <f>INDEX('Energy at risk'!S$8:S$733, MATCH($B48, 'Energy at risk'!$C$8:$C$733,0))*AA48*$K48</f>
        <v>18439.455569664937</v>
      </c>
      <c r="BR48" s="271">
        <f>INDEX('Energy at risk'!T$8:T$733, MATCH($B48, 'Energy at risk'!$C$8:$C$733,0))*AB48*$K48</f>
        <v>18668.497365101</v>
      </c>
      <c r="BS48" s="271">
        <f>INDEX('Energy at risk'!U$8:U$733, MATCH($B48, 'Energy at risk'!$C$8:$C$733,0))*AC48*$K48</f>
        <v>18897.539160537064</v>
      </c>
      <c r="BT48" s="271">
        <f>INDEX('Energy at risk'!V$8:V$733, MATCH($B48, 'Energy at risk'!$C$8:$C$733,0))*AD48*$K48</f>
        <v>19126.580955973128</v>
      </c>
      <c r="BU48" s="271">
        <f>INDEX('Energy at risk'!W$8:W$733, MATCH($B48, 'Energy at risk'!$C$8:$C$733,0))*AE48*$K48</f>
        <v>19355.622751409192</v>
      </c>
      <c r="BV48" s="271">
        <f>INDEX('Energy at risk'!X$8:X$733, MATCH($B48, 'Energy at risk'!$C$8:$C$733,0))*AF48*$K48</f>
        <v>19584.664546845255</v>
      </c>
      <c r="BW48" s="232"/>
      <c r="BX48" s="272" cm="1">
        <f t="array" ref="BX48">SUMPRODUCT(('Span data'!BA$9:BA$734)*('Span data'!$C$9:$C$734=$B48))</f>
        <v>1.1683466820080783E-3</v>
      </c>
      <c r="BY48" s="272" cm="1">
        <f t="array" ref="BY48">SUMPRODUCT(('Span data'!BB$9:BB$734)*('Span data'!$C$9:$C$734=$B48))</f>
        <v>1.1859139699927079E-3</v>
      </c>
      <c r="BZ48" s="272" cm="1">
        <f t="array" ref="BZ48">SUMPRODUCT(('Span data'!BC$9:BC$734)*('Span data'!$C$9:$C$734=$B48))</f>
        <v>1.2034812579773376E-3</v>
      </c>
      <c r="CA48" s="272" cm="1">
        <f t="array" ref="CA48">SUMPRODUCT(('Span data'!BD$9:BD$734)*('Span data'!$C$9:$C$734=$B48))</f>
        <v>1.2210485459619668E-3</v>
      </c>
      <c r="CB48" s="272" cm="1">
        <f t="array" ref="CB48">SUMPRODUCT(('Span data'!BE$9:BE$734)*('Span data'!$C$9:$C$734=$B48))</f>
        <v>1.2386158339465967E-3</v>
      </c>
      <c r="CC48" s="272" cm="1">
        <f t="array" ref="CC48">SUMPRODUCT(('Span data'!BF$9:BF$734)*('Span data'!$C$9:$C$734=$B48))</f>
        <v>1.2561831219312263E-3</v>
      </c>
      <c r="CD48" s="272" cm="1">
        <f t="array" ref="CD48">SUMPRODUCT(('Span data'!BG$9:BG$734)*('Span data'!$C$9:$C$734=$B48))</f>
        <v>1.2737504099158555E-3</v>
      </c>
      <c r="CE48" s="272" cm="1">
        <f t="array" ref="CE48">SUMPRODUCT(('Span data'!BH$9:BH$734)*('Span data'!$C$9:$C$734=$B48))</f>
        <v>1.2913176979004854E-3</v>
      </c>
      <c r="CF48" s="272" cm="1">
        <f t="array" ref="CF48">SUMPRODUCT(('Span data'!BI$9:BI$734)*('Span data'!$C$9:$C$734=$B48))</f>
        <v>1.3088849858851148E-3</v>
      </c>
      <c r="CG48" s="272" cm="1">
        <f t="array" ref="CG48">SUMPRODUCT(('Span data'!BJ$9:BJ$734)*('Span data'!$C$9:$C$734=$B48))</f>
        <v>1.3264522738697443E-3</v>
      </c>
      <c r="CH48" s="272" cm="1">
        <f t="array" ref="CH48">SUMPRODUCT(('Span data'!BK$9:BK$734)*('Span data'!$C$9:$C$734=$B48))</f>
        <v>1.3440195618543739E-3</v>
      </c>
      <c r="CI48" s="272" cm="1">
        <f t="array" ref="CI48">SUMPRODUCT(('Span data'!BL$9:BL$734)*('Span data'!$C$9:$C$734=$B48))</f>
        <v>1.3615868498390036E-3</v>
      </c>
      <c r="CJ48" s="272" cm="1">
        <f t="array" ref="CJ48">SUMPRODUCT(('Span data'!BM$9:BM$734)*('Span data'!$C$9:$C$734=$B48))</f>
        <v>1.379154137823633E-3</v>
      </c>
      <c r="CK48" s="272" cm="1">
        <f t="array" ref="CK48">SUMPRODUCT(('Span data'!BN$9:BN$734)*('Span data'!$C$9:$C$734=$B48))</f>
        <v>1.3967214258082626E-3</v>
      </c>
      <c r="CL48" s="272" cm="1">
        <f t="array" ref="CL48">SUMPRODUCT(('Span data'!BO$9:BO$734)*('Span data'!$C$9:$C$734=$B48))</f>
        <v>1.4142887137928921E-3</v>
      </c>
      <c r="CM48" s="272" cm="1">
        <f t="array" ref="CM48">SUMPRODUCT(('Span data'!BP$9:BP$734)*('Span data'!$C$9:$C$734=$B48))</f>
        <v>1.4318560017775215E-3</v>
      </c>
      <c r="CN48" s="272" cm="1">
        <f t="array" ref="CN48">SUMPRODUCT(('Span data'!BQ$9:BQ$734)*('Span data'!$C$9:$C$734=$B48))</f>
        <v>1.4494232897621512E-3</v>
      </c>
      <c r="CO48" s="272" cm="1">
        <f t="array" ref="CO48">SUMPRODUCT(('Span data'!BR$9:BR$734)*('Span data'!$C$9:$C$734=$B48))</f>
        <v>1.4669905777467808E-3</v>
      </c>
      <c r="CP48" s="272" cm="1">
        <f t="array" ref="CP48">SUMPRODUCT(('Span data'!BS$9:BS$734)*('Span data'!$C$9:$C$734=$B48))</f>
        <v>1.4845578657314102E-3</v>
      </c>
      <c r="CQ48" s="272" cm="1">
        <f t="array" ref="CQ48">SUMPRODUCT(('Span data'!BT$9:BT$734)*('Span data'!$C$9:$C$734=$B48))</f>
        <v>1.5021251537160399E-3</v>
      </c>
      <c r="CR48" s="232"/>
      <c r="CS48" s="273">
        <f t="shared" si="8"/>
        <v>65217.10809930809</v>
      </c>
      <c r="CT48" s="273">
        <f t="shared" si="21"/>
        <v>67529.77652288675</v>
      </c>
      <c r="CU48" s="273">
        <f t="shared" si="22"/>
        <v>70058.230449343537</v>
      </c>
      <c r="CV48" s="273">
        <f t="shared" si="23"/>
        <v>72750.55958009795</v>
      </c>
      <c r="CW48" s="273">
        <f t="shared" si="24"/>
        <v>75248.97428387597</v>
      </c>
      <c r="CX48" s="273">
        <f t="shared" si="25"/>
        <v>77849.916740821107</v>
      </c>
      <c r="CY48" s="273">
        <f t="shared" si="26"/>
        <v>80929.19296434836</v>
      </c>
      <c r="CZ48" s="273">
        <f t="shared" si="27"/>
        <v>84441.756039550033</v>
      </c>
      <c r="DA48" s="273">
        <f t="shared" si="28"/>
        <v>87763.836379611705</v>
      </c>
      <c r="DB48" s="273">
        <f t="shared" si="10"/>
        <v>88941.764620016998</v>
      </c>
      <c r="DC48" s="273">
        <f t="shared" si="11"/>
        <v>90119.692860422278</v>
      </c>
      <c r="DD48" s="273">
        <f t="shared" si="12"/>
        <v>91297.621100827557</v>
      </c>
      <c r="DE48" s="273">
        <f t="shared" si="13"/>
        <v>92475.549341232851</v>
      </c>
      <c r="DF48" s="273">
        <f t="shared" si="14"/>
        <v>93653.47758163813</v>
      </c>
      <c r="DG48" s="273">
        <f t="shared" si="15"/>
        <v>94831.405822043394</v>
      </c>
      <c r="DH48" s="273">
        <f t="shared" si="16"/>
        <v>96009.334062448688</v>
      </c>
      <c r="DI48" s="273">
        <f t="shared" si="17"/>
        <v>97187.262302853982</v>
      </c>
      <c r="DJ48" s="273">
        <f t="shared" si="18"/>
        <v>98365.190543259261</v>
      </c>
      <c r="DK48" s="273">
        <f t="shared" si="19"/>
        <v>99543.11878366454</v>
      </c>
      <c r="DL48" s="273">
        <f t="shared" si="20"/>
        <v>100721.04702406983</v>
      </c>
      <c r="DM48" s="233"/>
      <c r="DN48" s="274" cm="1">
        <f t="array" ref="DN48">SUMPRODUCT(($CS48:$DL48)*(Misc_calcs!$G$29:$Z$29))</f>
        <v>1215856.5349993</v>
      </c>
      <c r="DO48" s="232"/>
      <c r="DP48" s="274" cm="1">
        <f t="array" ref="DP48">SUMPRODUCT((G48:H48)*(Assumptions!$G$38:$H$38))</f>
        <v>94330.038410153502</v>
      </c>
      <c r="DQ48" s="274" cm="1">
        <f t="array" ref="DQ48">SUMPRODUCT((PMT(real_disc,Assumptions!$G$40,DP48)*(Misc_calcs!$G$29:$Z$29)))</f>
        <v>-54677.522731575111</v>
      </c>
      <c r="DR48" s="232"/>
      <c r="DS48" s="274">
        <f t="shared" si="30"/>
        <v>1161179.0122677248</v>
      </c>
      <c r="DT48" s="274" t="b">
        <f t="shared" si="9"/>
        <v>1</v>
      </c>
      <c r="DU48" s="232"/>
      <c r="DV48" s="232"/>
      <c r="DW48" s="232"/>
      <c r="DX48" s="232"/>
      <c r="DY48" s="232"/>
      <c r="DZ48" s="232"/>
      <c r="EA48" s="232"/>
      <c r="EB48" s="232"/>
      <c r="EC48" s="232"/>
      <c r="ED48" s="232"/>
      <c r="EE48" s="232"/>
      <c r="EF48" s="232"/>
      <c r="EG48" s="232"/>
      <c r="EH48" s="232"/>
      <c r="EI48" s="232"/>
      <c r="EJ48" s="232"/>
      <c r="EK48" s="232"/>
      <c r="EL48" s="232"/>
      <c r="EM48" s="232"/>
      <c r="EN48" s="232"/>
    </row>
    <row r="49" spans="1:144" x14ac:dyDescent="0.2">
      <c r="A49" s="232"/>
      <c r="B49" s="266" t="str">
        <v>FNS022</v>
      </c>
      <c r="C49" s="266" t="str">
        <f>INDEX('Span data'!$D$9:$D$734, MATCH($B49, 'Span data'!$C$9:$C$734,0))</f>
        <v>FNS</v>
      </c>
      <c r="D49" s="266" cm="1">
        <f t="array" ref="D49">IF(ISBLANK(B49),0, SUMPRODUCT(('Energy at risk'!$C$8:$C$733=$B49)*1))</f>
        <v>2</v>
      </c>
      <c r="E49" s="267" t="b">
        <f t="shared" si="29"/>
        <v>0</v>
      </c>
      <c r="F49" s="266">
        <f t="shared" si="7"/>
        <v>2</v>
      </c>
      <c r="G49" s="268">
        <v>3</v>
      </c>
      <c r="H49" s="268">
        <v>0</v>
      </c>
      <c r="I49" s="232"/>
      <c r="J49" s="269">
        <f>INDEX(VCR_data!$D$8:$D$86, MATCH($C49, VCR_data!$B$8:$B$86,0))</f>
        <v>47157.546501363686</v>
      </c>
      <c r="K49" s="269">
        <f>INDEX(VCR_data!$F$8:$F$86, MATCH($C49, VCR_data!$B$8:$B$86,0))</f>
        <v>11382.868178023666</v>
      </c>
      <c r="L49" s="232"/>
      <c r="M49" s="270" cm="1">
        <f t="array" ref="M49">SUMPRODUCT(('Span data'!$C$9:$C$734=$B49)*('Span data'!AF$9:AF$734))/SUMPRODUCT(('Span data'!$C$9:$C$734=$B49)*1)</f>
        <v>9.6202862001263482E-3</v>
      </c>
      <c r="N49" s="270" cm="1">
        <f t="array" ref="N49">SUMPRODUCT(('Span data'!$C$9:$C$734=$B49)*('Span data'!AG$9:AG$734))/SUMPRODUCT(('Span data'!$C$9:$C$734=$B49)*1)</f>
        <v>9.766136115013889E-3</v>
      </c>
      <c r="O49" s="270" cm="1">
        <f t="array" ref="O49">SUMPRODUCT(('Span data'!$C$9:$C$734=$B49)*('Span data'!AH$9:AH$734))/SUMPRODUCT(('Span data'!$C$9:$C$734=$B49)*1)</f>
        <v>9.9119860299014297E-3</v>
      </c>
      <c r="P49" s="270" cm="1">
        <f t="array" ref="P49">SUMPRODUCT(('Span data'!$C$9:$C$734=$B49)*('Span data'!AI$9:AI$734))/SUMPRODUCT(('Span data'!$C$9:$C$734=$B49)*1)</f>
        <v>1.005783594478897E-2</v>
      </c>
      <c r="Q49" s="270" cm="1">
        <f t="array" ref="Q49">SUMPRODUCT(('Span data'!$C$9:$C$734=$B49)*('Span data'!AJ$9:AJ$734))/SUMPRODUCT(('Span data'!$C$9:$C$734=$B49)*1)</f>
        <v>1.0203685859676511E-2</v>
      </c>
      <c r="R49" s="270" cm="1">
        <f t="array" ref="R49">SUMPRODUCT(('Span data'!$C$9:$C$734=$B49)*('Span data'!AK$9:AK$734))/SUMPRODUCT(('Span data'!$C$9:$C$734=$B49)*1)</f>
        <v>1.0349535774564052E-2</v>
      </c>
      <c r="S49" s="270" cm="1">
        <f t="array" ref="S49">SUMPRODUCT(('Span data'!$C$9:$C$734=$B49)*('Span data'!AL$9:AL$734))/SUMPRODUCT(('Span data'!$C$9:$C$734=$B49)*1)</f>
        <v>1.0495385689451592E-2</v>
      </c>
      <c r="T49" s="270" cm="1">
        <f t="array" ref="T49">SUMPRODUCT(('Span data'!$C$9:$C$734=$B49)*('Span data'!AM$9:AM$734))/SUMPRODUCT(('Span data'!$C$9:$C$734=$B49)*1)</f>
        <v>1.0641235604339133E-2</v>
      </c>
      <c r="U49" s="270" cm="1">
        <f t="array" ref="U49">SUMPRODUCT(('Span data'!$C$9:$C$734=$B49)*('Span data'!AN$9:AN$734))/SUMPRODUCT(('Span data'!$C$9:$C$734=$B49)*1)</f>
        <v>1.0787085519226674E-2</v>
      </c>
      <c r="V49" s="270" cm="1">
        <f t="array" ref="V49">SUMPRODUCT(('Span data'!$C$9:$C$734=$B49)*('Span data'!AO$9:AO$734))/SUMPRODUCT(('Span data'!$C$9:$C$734=$B49)*1)</f>
        <v>1.0932935434114215E-2</v>
      </c>
      <c r="W49" s="270" cm="1">
        <f t="array" ref="W49">SUMPRODUCT(('Span data'!$C$9:$C$734=$B49)*('Span data'!AP$9:AP$734))/SUMPRODUCT(('Span data'!$C$9:$C$734=$B49)*1)</f>
        <v>1.1078785349001755E-2</v>
      </c>
      <c r="X49" s="270" cm="1">
        <f t="array" ref="X49">SUMPRODUCT(('Span data'!$C$9:$C$734=$B49)*('Span data'!AQ$9:AQ$734))/SUMPRODUCT(('Span data'!$C$9:$C$734=$B49)*1)</f>
        <v>1.1224635263889296E-2</v>
      </c>
      <c r="Y49" s="270" cm="1">
        <f t="array" ref="Y49">SUMPRODUCT(('Span data'!$C$9:$C$734=$B49)*('Span data'!AR$9:AR$734))/SUMPRODUCT(('Span data'!$C$9:$C$734=$B49)*1)</f>
        <v>1.1370485178776837E-2</v>
      </c>
      <c r="Z49" s="270" cm="1">
        <f t="array" ref="Z49">SUMPRODUCT(('Span data'!$C$9:$C$734=$B49)*('Span data'!AS$9:AS$734))/SUMPRODUCT(('Span data'!$C$9:$C$734=$B49)*1)</f>
        <v>1.1516335093664377E-2</v>
      </c>
      <c r="AA49" s="270" cm="1">
        <f t="array" ref="AA49">SUMPRODUCT(('Span data'!$C$9:$C$734=$B49)*('Span data'!AT$9:AT$734))/SUMPRODUCT(('Span data'!$C$9:$C$734=$B49)*1)</f>
        <v>1.1662185008551918E-2</v>
      </c>
      <c r="AB49" s="270" cm="1">
        <f t="array" ref="AB49">SUMPRODUCT(('Span data'!$C$9:$C$734=$B49)*('Span data'!AU$9:AU$734))/SUMPRODUCT(('Span data'!$C$9:$C$734=$B49)*1)</f>
        <v>1.1808034923439459E-2</v>
      </c>
      <c r="AC49" s="270" cm="1">
        <f t="array" ref="AC49">SUMPRODUCT(('Span data'!$C$9:$C$734=$B49)*('Span data'!AV$9:AV$734))/SUMPRODUCT(('Span data'!$C$9:$C$734=$B49)*1)</f>
        <v>1.1953884838327E-2</v>
      </c>
      <c r="AD49" s="270" cm="1">
        <f t="array" ref="AD49">SUMPRODUCT(('Span data'!$C$9:$C$734=$B49)*('Span data'!AW$9:AW$734))/SUMPRODUCT(('Span data'!$C$9:$C$734=$B49)*1)</f>
        <v>1.209973475321454E-2</v>
      </c>
      <c r="AE49" s="270" cm="1">
        <f t="array" ref="AE49">SUMPRODUCT(('Span data'!$C$9:$C$734=$B49)*('Span data'!AX$9:AX$734))/SUMPRODUCT(('Span data'!$C$9:$C$734=$B49)*1)</f>
        <v>1.2245584668102081E-2</v>
      </c>
      <c r="AF49" s="270" cm="1">
        <f t="array" ref="AF49">SUMPRODUCT(('Span data'!$C$9:$C$734=$B49)*('Span data'!AY$9:AY$734))/SUMPRODUCT(('Span data'!$C$9:$C$734=$B49)*1)</f>
        <v>1.2391434582989622E-2</v>
      </c>
      <c r="AG49" s="232"/>
      <c r="AH49" s="271">
        <f>INDEX('Energy at risk'!E$8:E$733, MATCH($B49, 'Energy at risk'!$C$8:$C$733,0))*$J49*M49</f>
        <v>28324.451816252618</v>
      </c>
      <c r="AI49" s="271">
        <f>INDEX('Energy at risk'!F$8:F$733, MATCH($B49, 'Energy at risk'!$C$8:$C$733,0))*$J49*N49</f>
        <v>29407.366307608369</v>
      </c>
      <c r="AJ49" s="271">
        <f>INDEX('Energy at risk'!G$8:G$733, MATCH($B49, 'Energy at risk'!$C$8:$C$733,0))*$J49*O49</f>
        <v>30651.926170988285</v>
      </c>
      <c r="AK49" s="271">
        <f>INDEX('Energy at risk'!H$8:H$733, MATCH($B49, 'Energy at risk'!$C$8:$C$733,0))*$J49*P49</f>
        <v>31920.187647546976</v>
      </c>
      <c r="AL49" s="271">
        <f>INDEX('Energy at risk'!I$8:I$733, MATCH($B49, 'Energy at risk'!$C$8:$C$733,0))*$J49*Q49</f>
        <v>32968.302347142853</v>
      </c>
      <c r="AM49" s="271">
        <f>INDEX('Energy at risk'!J$8:J$733, MATCH($B49, 'Energy at risk'!$C$8:$C$733,0))*$J49*R49</f>
        <v>34082.614381516134</v>
      </c>
      <c r="AN49" s="271">
        <f>INDEX('Energy at risk'!K$8:K$733, MATCH($B49, 'Energy at risk'!$C$8:$C$733,0))*$J49*S49</f>
        <v>35415.706741181457</v>
      </c>
      <c r="AO49" s="271">
        <f>INDEX('Energy at risk'!L$8:L$733, MATCH($B49, 'Energy at risk'!$C$8:$C$733,0))*$J49*T49</f>
        <v>36874.222707701985</v>
      </c>
      <c r="AP49" s="271">
        <f>INDEX('Energy at risk'!M$8:M$733, MATCH($B49, 'Energy at risk'!$C$8:$C$733,0))*$J49*U49</f>
        <v>38049.8800938321</v>
      </c>
      <c r="AQ49" s="271">
        <f>INDEX('Energy at risk'!N$8:N$733, MATCH($B49, 'Energy at risk'!$C$8:$C$733,0))*$J49*V49</f>
        <v>38564.34452106549</v>
      </c>
      <c r="AR49" s="271">
        <f>INDEX('Energy at risk'!O$8:O$733, MATCH($B49, 'Energy at risk'!$C$8:$C$733,0))*$J49*W49</f>
        <v>39078.80894829888</v>
      </c>
      <c r="AS49" s="271">
        <f>INDEX('Energy at risk'!P$8:P$733, MATCH($B49, 'Energy at risk'!$C$8:$C$733,0))*$J49*X49</f>
        <v>39593.27337553227</v>
      </c>
      <c r="AT49" s="271">
        <f>INDEX('Energy at risk'!Q$8:Q$733, MATCH($B49, 'Energy at risk'!$C$8:$C$733,0))*$J49*Y49</f>
        <v>40107.73780276566</v>
      </c>
      <c r="AU49" s="271">
        <f>INDEX('Energy at risk'!R$8:R$733, MATCH($B49, 'Energy at risk'!$C$8:$C$733,0))*$J49*Z49</f>
        <v>40622.202229999049</v>
      </c>
      <c r="AV49" s="271">
        <f>INDEX('Energy at risk'!S$8:S$733, MATCH($B49, 'Energy at risk'!$C$8:$C$733,0))*$J49*AA49</f>
        <v>41136.666657232439</v>
      </c>
      <c r="AW49" s="271">
        <f>INDEX('Energy at risk'!T$8:T$733, MATCH($B49, 'Energy at risk'!$C$8:$C$733,0))*$J49*AB49</f>
        <v>41651.131084465829</v>
      </c>
      <c r="AX49" s="271">
        <f>INDEX('Energy at risk'!U$8:U$733, MATCH($B49, 'Energy at risk'!$C$8:$C$733,0))*$J49*AC49</f>
        <v>42165.595511699219</v>
      </c>
      <c r="AY49" s="271">
        <f>INDEX('Energy at risk'!V$8:V$733, MATCH($B49, 'Energy at risk'!$C$8:$C$733,0))*$J49*AD49</f>
        <v>42680.059938932609</v>
      </c>
      <c r="AZ49" s="271">
        <f>INDEX('Energy at risk'!W$8:W$733, MATCH($B49, 'Energy at risk'!$C$8:$C$733,0))*$J49*AE49</f>
        <v>43194.524366165999</v>
      </c>
      <c r="BA49" s="271">
        <f>INDEX('Energy at risk'!X$8:X$733, MATCH($B49, 'Energy at risk'!$C$8:$C$733,0))*$J49*AF49</f>
        <v>43708.988793399389</v>
      </c>
      <c r="BB49" s="232"/>
      <c r="BC49" s="271">
        <f>INDEX('Energy at risk'!E$8:E$733, MATCH($B49, 'Energy at risk'!$C$8:$C$733,0))*M49*$K49</f>
        <v>6836.9439285791332</v>
      </c>
      <c r="BD49" s="271">
        <f>INDEX('Energy at risk'!F$8:F$733, MATCH($B49, 'Energy at risk'!$C$8:$C$733,0))*N49*$K49</f>
        <v>7098.3373601228532</v>
      </c>
      <c r="BE49" s="271">
        <f>INDEX('Energy at risk'!G$8:G$733, MATCH($B49, 'Energy at risk'!$C$8:$C$733,0))*O49*$K49</f>
        <v>7398.7486816512774</v>
      </c>
      <c r="BF49" s="271">
        <f>INDEX('Energy at risk'!H$8:H$733, MATCH($B49, 'Energy at risk'!$C$8:$C$733,0))*P49*$K49</f>
        <v>7704.8810883174237</v>
      </c>
      <c r="BG49" s="271">
        <f>INDEX('Energy at risk'!I$8:I$733, MATCH($B49, 'Energy at risk'!$C$8:$C$733,0))*Q49*$K49</f>
        <v>7957.8745611776731</v>
      </c>
      <c r="BH49" s="271">
        <f>INDEX('Energy at risk'!J$8:J$733, MATCH($B49, 'Energy at risk'!$C$8:$C$733,0))*R49*$K49</f>
        <v>8226.8467180749722</v>
      </c>
      <c r="BI49" s="271">
        <f>INDEX('Energy at risk'!K$8:K$733, MATCH($B49, 'Energy at risk'!$C$8:$C$733,0))*S49*$K49</f>
        <v>8548.6279752648934</v>
      </c>
      <c r="BJ49" s="271">
        <f>INDEX('Energy at risk'!L$8:L$733, MATCH($B49, 'Energy at risk'!$C$8:$C$733,0))*T49*$K49</f>
        <v>8900.6839284295856</v>
      </c>
      <c r="BK49" s="271">
        <f>INDEX('Energy at risk'!M$8:M$733, MATCH($B49, 'Energy at risk'!$C$8:$C$733,0))*U49*$K49</f>
        <v>9184.4635998009962</v>
      </c>
      <c r="BL49" s="271">
        <f>INDEX('Energy at risk'!N$8:N$733, MATCH($B49, 'Energy at risk'!$C$8:$C$733,0))*V49*$K49</f>
        <v>9308.6448007315994</v>
      </c>
      <c r="BM49" s="271">
        <f>INDEX('Energy at risk'!O$8:O$733, MATCH($B49, 'Energy at risk'!$C$8:$C$733,0))*W49*$K49</f>
        <v>9432.8260016622025</v>
      </c>
      <c r="BN49" s="271">
        <f>INDEX('Energy at risk'!P$8:P$733, MATCH($B49, 'Energy at risk'!$C$8:$C$733,0))*X49*$K49</f>
        <v>9557.0072025928057</v>
      </c>
      <c r="BO49" s="271">
        <f>INDEX('Energy at risk'!Q$8:Q$733, MATCH($B49, 'Energy at risk'!$C$8:$C$733,0))*Y49*$K49</f>
        <v>9681.1884035234107</v>
      </c>
      <c r="BP49" s="271">
        <f>INDEX('Energy at risk'!R$8:R$733, MATCH($B49, 'Energy at risk'!$C$8:$C$733,0))*Z49*$K49</f>
        <v>9805.3696044540138</v>
      </c>
      <c r="BQ49" s="271">
        <f>INDEX('Energy at risk'!S$8:S$733, MATCH($B49, 'Energy at risk'!$C$8:$C$733,0))*AA49*$K49</f>
        <v>9929.550805384617</v>
      </c>
      <c r="BR49" s="271">
        <f>INDEX('Energy at risk'!T$8:T$733, MATCH($B49, 'Energy at risk'!$C$8:$C$733,0))*AB49*$K49</f>
        <v>10053.73200631522</v>
      </c>
      <c r="BS49" s="271">
        <f>INDEX('Energy at risk'!U$8:U$733, MATCH($B49, 'Energy at risk'!$C$8:$C$733,0))*AC49*$K49</f>
        <v>10177.913207245825</v>
      </c>
      <c r="BT49" s="271">
        <f>INDEX('Energy at risk'!V$8:V$733, MATCH($B49, 'Energy at risk'!$C$8:$C$733,0))*AD49*$K49</f>
        <v>10302.094408176428</v>
      </c>
      <c r="BU49" s="271">
        <f>INDEX('Energy at risk'!W$8:W$733, MATCH($B49, 'Energy at risk'!$C$8:$C$733,0))*AE49*$K49</f>
        <v>10426.275609107031</v>
      </c>
      <c r="BV49" s="271">
        <f>INDEX('Energy at risk'!X$8:X$733, MATCH($B49, 'Energy at risk'!$C$8:$C$733,0))*AF49*$K49</f>
        <v>10550.456810037635</v>
      </c>
      <c r="BW49" s="232"/>
      <c r="BX49" s="272" cm="1">
        <f t="array" ref="BX49">SUMPRODUCT(('Span data'!BA$9:BA$734)*('Span data'!$C$9:$C$734=$B49))</f>
        <v>7.7920290967900324E-4</v>
      </c>
      <c r="BY49" s="272" cm="1">
        <f t="array" ref="BY49">SUMPRODUCT(('Span data'!BB$9:BB$734)*('Span data'!$C$9:$C$734=$B49))</f>
        <v>7.9101614222662898E-4</v>
      </c>
      <c r="BZ49" s="272" cm="1">
        <f t="array" ref="BZ49">SUMPRODUCT(('Span data'!BC$9:BC$734)*('Span data'!$C$9:$C$734=$B49))</f>
        <v>8.0282937477425462E-4</v>
      </c>
      <c r="CA49" s="272" cm="1">
        <f t="array" ref="CA49">SUMPRODUCT(('Span data'!BD$9:BD$734)*('Span data'!$C$9:$C$734=$B49))</f>
        <v>8.1464260732188026E-4</v>
      </c>
      <c r="CB49" s="272" cm="1">
        <f t="array" ref="CB49">SUMPRODUCT(('Span data'!BE$9:BE$734)*('Span data'!$C$9:$C$734=$B49))</f>
        <v>8.2645583986950589E-4</v>
      </c>
      <c r="CC49" s="272" cm="1">
        <f t="array" ref="CC49">SUMPRODUCT(('Span data'!BF$9:BF$734)*('Span data'!$C$9:$C$734=$B49))</f>
        <v>8.3826907241713164E-4</v>
      </c>
      <c r="CD49" s="272" cm="1">
        <f t="array" ref="CD49">SUMPRODUCT(('Span data'!BG$9:BG$734)*('Span data'!$C$9:$C$734=$B49))</f>
        <v>8.5008230496475738E-4</v>
      </c>
      <c r="CE49" s="272" cm="1">
        <f t="array" ref="CE49">SUMPRODUCT(('Span data'!BH$9:BH$734)*('Span data'!$C$9:$C$734=$B49))</f>
        <v>8.6189553751238302E-4</v>
      </c>
      <c r="CF49" s="272" cm="1">
        <f t="array" ref="CF49">SUMPRODUCT(('Span data'!BI$9:BI$734)*('Span data'!$C$9:$C$734=$B49))</f>
        <v>8.7370877006000876E-4</v>
      </c>
      <c r="CG49" s="272" cm="1">
        <f t="array" ref="CG49">SUMPRODUCT(('Span data'!BJ$9:BJ$734)*('Span data'!$C$9:$C$734=$B49))</f>
        <v>8.8552200260763418E-4</v>
      </c>
      <c r="CH49" s="272" cm="1">
        <f t="array" ref="CH49">SUMPRODUCT(('Span data'!BK$9:BK$734)*('Span data'!$C$9:$C$734=$B49))</f>
        <v>8.9733523515525993E-4</v>
      </c>
      <c r="CI49" s="272" cm="1">
        <f t="array" ref="CI49">SUMPRODUCT(('Span data'!BL$9:BL$734)*('Span data'!$C$9:$C$734=$B49))</f>
        <v>9.0914846770288567E-4</v>
      </c>
      <c r="CJ49" s="272" cm="1">
        <f t="array" ref="CJ49">SUMPRODUCT(('Span data'!BM$9:BM$734)*('Span data'!$C$9:$C$734=$B49))</f>
        <v>9.2096170025051131E-4</v>
      </c>
      <c r="CK49" s="272" cm="1">
        <f t="array" ref="CK49">SUMPRODUCT(('Span data'!BN$9:BN$734)*('Span data'!$C$9:$C$734=$B49))</f>
        <v>9.3277493279813706E-4</v>
      </c>
      <c r="CL49" s="272" cm="1">
        <f t="array" ref="CL49">SUMPRODUCT(('Span data'!BO$9:BO$734)*('Span data'!$C$9:$C$734=$B49))</f>
        <v>9.4458816534576269E-4</v>
      </c>
      <c r="CM49" s="272" cm="1">
        <f t="array" ref="CM49">SUMPRODUCT(('Span data'!BP$9:BP$734)*('Span data'!$C$9:$C$734=$B49))</f>
        <v>9.5640139789338833E-4</v>
      </c>
      <c r="CN49" s="272" cm="1">
        <f t="array" ref="CN49">SUMPRODUCT(('Span data'!BQ$9:BQ$734)*('Span data'!$C$9:$C$734=$B49))</f>
        <v>9.6821463044101397E-4</v>
      </c>
      <c r="CO49" s="272" cm="1">
        <f t="array" ref="CO49">SUMPRODUCT(('Span data'!BR$9:BR$734)*('Span data'!$C$9:$C$734=$B49))</f>
        <v>9.800278629886396E-4</v>
      </c>
      <c r="CP49" s="272" cm="1">
        <f t="array" ref="CP49">SUMPRODUCT(('Span data'!BS$9:BS$734)*('Span data'!$C$9:$C$734=$B49))</f>
        <v>9.9184109553626535E-4</v>
      </c>
      <c r="CQ49" s="272" cm="1">
        <f t="array" ref="CQ49">SUMPRODUCT(('Span data'!BT$9:BT$734)*('Span data'!$C$9:$C$734=$B49))</f>
        <v>1.0036543280838911E-3</v>
      </c>
      <c r="CR49" s="232"/>
      <c r="CS49" s="273">
        <f t="shared" si="8"/>
        <v>35161.396524034659</v>
      </c>
      <c r="CT49" s="273">
        <f t="shared" si="21"/>
        <v>36505.704458747365</v>
      </c>
      <c r="CU49" s="273">
        <f t="shared" si="22"/>
        <v>38050.675655468935</v>
      </c>
      <c r="CV49" s="273">
        <f t="shared" si="23"/>
        <v>39625.069550507003</v>
      </c>
      <c r="CW49" s="273">
        <f t="shared" si="24"/>
        <v>40926.177734776371</v>
      </c>
      <c r="CX49" s="273">
        <f t="shared" si="25"/>
        <v>42309.461937860178</v>
      </c>
      <c r="CY49" s="273">
        <f t="shared" si="26"/>
        <v>43964.335566528651</v>
      </c>
      <c r="CZ49" s="273">
        <f t="shared" si="27"/>
        <v>45774.907498027111</v>
      </c>
      <c r="DA49" s="273">
        <f t="shared" si="28"/>
        <v>47234.344567341868</v>
      </c>
      <c r="DB49" s="273">
        <f t="shared" si="10"/>
        <v>47872.99020731909</v>
      </c>
      <c r="DC49" s="273">
        <f t="shared" si="11"/>
        <v>48511.635847296318</v>
      </c>
      <c r="DD49" s="273">
        <f t="shared" si="12"/>
        <v>49150.281487273547</v>
      </c>
      <c r="DE49" s="273">
        <f t="shared" si="13"/>
        <v>49788.927127250769</v>
      </c>
      <c r="DF49" s="273">
        <f t="shared" si="14"/>
        <v>50427.572767227997</v>
      </c>
      <c r="DG49" s="273">
        <f t="shared" si="15"/>
        <v>51066.218407205226</v>
      </c>
      <c r="DH49" s="273">
        <f t="shared" si="16"/>
        <v>51704.864047182447</v>
      </c>
      <c r="DI49" s="273">
        <f t="shared" si="17"/>
        <v>52343.509687159676</v>
      </c>
      <c r="DJ49" s="273">
        <f t="shared" si="18"/>
        <v>52982.155327136905</v>
      </c>
      <c r="DK49" s="273">
        <f t="shared" si="19"/>
        <v>53620.800967114126</v>
      </c>
      <c r="DL49" s="273">
        <f t="shared" si="20"/>
        <v>54259.446607091348</v>
      </c>
      <c r="DM49" s="233"/>
      <c r="DN49" s="274" cm="1">
        <f t="array" ref="DN49">SUMPRODUCT(($CS49:$DL49)*(Misc_calcs!$G$29:$Z$29))</f>
        <v>656784.57238997298</v>
      </c>
      <c r="DO49" s="232"/>
      <c r="DP49" s="274" cm="1">
        <f t="array" ref="DP49">SUMPRODUCT((G49:H49)*(Assumptions!$G$38:$H$38))</f>
        <v>56598.023046092101</v>
      </c>
      <c r="DQ49" s="274" cm="1">
        <f t="array" ref="DQ49">SUMPRODUCT((PMT(real_disc,Assumptions!$G$40,DP49)*(Misc_calcs!$G$29:$Z$29)))</f>
        <v>-32806.513638945064</v>
      </c>
      <c r="DR49" s="232"/>
      <c r="DS49" s="274">
        <f t="shared" si="30"/>
        <v>623978.05875102791</v>
      </c>
      <c r="DT49" s="274" t="b">
        <f t="shared" si="9"/>
        <v>1</v>
      </c>
      <c r="DU49" s="232"/>
      <c r="DV49" s="232"/>
      <c r="DW49" s="232"/>
      <c r="DX49" s="232"/>
      <c r="DY49" s="232"/>
      <c r="DZ49" s="232"/>
      <c r="EA49" s="232"/>
      <c r="EB49" s="232"/>
      <c r="EC49" s="232"/>
      <c r="ED49" s="232"/>
      <c r="EE49" s="232"/>
      <c r="EF49" s="232"/>
      <c r="EG49" s="232"/>
      <c r="EH49" s="232"/>
      <c r="EI49" s="232"/>
      <c r="EJ49" s="232"/>
      <c r="EK49" s="232"/>
      <c r="EL49" s="232"/>
      <c r="EM49" s="232"/>
      <c r="EN49" s="232"/>
    </row>
    <row r="50" spans="1:144" x14ac:dyDescent="0.2">
      <c r="A50" s="232"/>
      <c r="B50" s="266" t="str">
        <v>GCY011</v>
      </c>
      <c r="C50" s="266" t="str">
        <f>INDEX('Span data'!$D$9:$D$734, MATCH($B50, 'Span data'!$C$9:$C$734,0))</f>
        <v>GCY</v>
      </c>
      <c r="D50" s="266" cm="1">
        <f t="array" ref="D50">IF(ISBLANK(B50),0, SUMPRODUCT(('Energy at risk'!$C$8:$C$733=$B50)*1))</f>
        <v>3</v>
      </c>
      <c r="E50" s="267" t="b">
        <f t="shared" si="29"/>
        <v>0</v>
      </c>
      <c r="F50" s="266">
        <f t="shared" si="7"/>
        <v>3</v>
      </c>
      <c r="G50" s="268">
        <v>4</v>
      </c>
      <c r="H50" s="268">
        <v>1</v>
      </c>
      <c r="I50" s="232"/>
      <c r="J50" s="269">
        <f>INDEX(VCR_data!$D$8:$D$86, MATCH($C50, VCR_data!$B$8:$B$86,0))</f>
        <v>45326.565768622255</v>
      </c>
      <c r="K50" s="269">
        <f>INDEX(VCR_data!$F$8:$F$86, MATCH($C50, VCR_data!$B$8:$B$86,0))</f>
        <v>10725.265354130304</v>
      </c>
      <c r="L50" s="232"/>
      <c r="M50" s="270" cm="1">
        <f t="array" ref="M50">SUMPRODUCT(('Span data'!$C$9:$C$734=$B50)*('Span data'!AF$9:AF$734))/SUMPRODUCT(('Span data'!$C$9:$C$734=$B50)*1)</f>
        <v>9.6247460545085765E-3</v>
      </c>
      <c r="N50" s="270" cm="1">
        <f t="array" ref="N50">SUMPRODUCT(('Span data'!$C$9:$C$734=$B50)*('Span data'!AG$9:AG$734))/SUMPRODUCT(('Span data'!$C$9:$C$734=$B50)*1)</f>
        <v>9.772082587523526E-3</v>
      </c>
      <c r="O50" s="270" cm="1">
        <f t="array" ref="O50">SUMPRODUCT(('Span data'!$C$9:$C$734=$B50)*('Span data'!AH$9:AH$734))/SUMPRODUCT(('Span data'!$C$9:$C$734=$B50)*1)</f>
        <v>9.9194191205384755E-3</v>
      </c>
      <c r="P50" s="270" cm="1">
        <f t="array" ref="P50">SUMPRODUCT(('Span data'!$C$9:$C$734=$B50)*('Span data'!AI$9:AI$734))/SUMPRODUCT(('Span data'!$C$9:$C$734=$B50)*1)</f>
        <v>1.0066755653553425E-2</v>
      </c>
      <c r="Q50" s="270" cm="1">
        <f t="array" ref="Q50">SUMPRODUCT(('Span data'!$C$9:$C$734=$B50)*('Span data'!AJ$9:AJ$734))/SUMPRODUCT(('Span data'!$C$9:$C$734=$B50)*1)</f>
        <v>1.0214092186568375E-2</v>
      </c>
      <c r="R50" s="270" cm="1">
        <f t="array" ref="R50">SUMPRODUCT(('Span data'!$C$9:$C$734=$B50)*('Span data'!AK$9:AK$734))/SUMPRODUCT(('Span data'!$C$9:$C$734=$B50)*1)</f>
        <v>1.0361428719583324E-2</v>
      </c>
      <c r="S50" s="270" cm="1">
        <f t="array" ref="S50">SUMPRODUCT(('Span data'!$C$9:$C$734=$B50)*('Span data'!AL$9:AL$734))/SUMPRODUCT(('Span data'!$C$9:$C$734=$B50)*1)</f>
        <v>1.0508765252598274E-2</v>
      </c>
      <c r="T50" s="270" cm="1">
        <f t="array" ref="T50">SUMPRODUCT(('Span data'!$C$9:$C$734=$B50)*('Span data'!AM$9:AM$734))/SUMPRODUCT(('Span data'!$C$9:$C$734=$B50)*1)</f>
        <v>1.0656101785613223E-2</v>
      </c>
      <c r="U50" s="270" cm="1">
        <f t="array" ref="U50">SUMPRODUCT(('Span data'!$C$9:$C$734=$B50)*('Span data'!AN$9:AN$734))/SUMPRODUCT(('Span data'!$C$9:$C$734=$B50)*1)</f>
        <v>1.0803438318628173E-2</v>
      </c>
      <c r="V50" s="270" cm="1">
        <f t="array" ref="V50">SUMPRODUCT(('Span data'!$C$9:$C$734=$B50)*('Span data'!AO$9:AO$734))/SUMPRODUCT(('Span data'!$C$9:$C$734=$B50)*1)</f>
        <v>1.0950774851643122E-2</v>
      </c>
      <c r="W50" s="270" cm="1">
        <f t="array" ref="W50">SUMPRODUCT(('Span data'!$C$9:$C$734=$B50)*('Span data'!AP$9:AP$734))/SUMPRODUCT(('Span data'!$C$9:$C$734=$B50)*1)</f>
        <v>1.1098111384658072E-2</v>
      </c>
      <c r="X50" s="270" cm="1">
        <f t="array" ref="X50">SUMPRODUCT(('Span data'!$C$9:$C$734=$B50)*('Span data'!AQ$9:AQ$734))/SUMPRODUCT(('Span data'!$C$9:$C$734=$B50)*1)</f>
        <v>1.1245447917673021E-2</v>
      </c>
      <c r="Y50" s="270" cm="1">
        <f t="array" ref="Y50">SUMPRODUCT(('Span data'!$C$9:$C$734=$B50)*('Span data'!AR$9:AR$734))/SUMPRODUCT(('Span data'!$C$9:$C$734=$B50)*1)</f>
        <v>1.1392784450687971E-2</v>
      </c>
      <c r="Z50" s="270" cm="1">
        <f t="array" ref="Z50">SUMPRODUCT(('Span data'!$C$9:$C$734=$B50)*('Span data'!AS$9:AS$734))/SUMPRODUCT(('Span data'!$C$9:$C$734=$B50)*1)</f>
        <v>1.154012098370292E-2</v>
      </c>
      <c r="AA50" s="270" cm="1">
        <f t="array" ref="AA50">SUMPRODUCT(('Span data'!$C$9:$C$734=$B50)*('Span data'!AT$9:AT$734))/SUMPRODUCT(('Span data'!$C$9:$C$734=$B50)*1)</f>
        <v>1.168745751671787E-2</v>
      </c>
      <c r="AB50" s="270" cm="1">
        <f t="array" ref="AB50">SUMPRODUCT(('Span data'!$C$9:$C$734=$B50)*('Span data'!AU$9:AU$734))/SUMPRODUCT(('Span data'!$C$9:$C$734=$B50)*1)</f>
        <v>1.1834794049732819E-2</v>
      </c>
      <c r="AC50" s="270" cm="1">
        <f t="array" ref="AC50">SUMPRODUCT(('Span data'!$C$9:$C$734=$B50)*('Span data'!AV$9:AV$734))/SUMPRODUCT(('Span data'!$C$9:$C$734=$B50)*1)</f>
        <v>1.1982130582747769E-2</v>
      </c>
      <c r="AD50" s="270" cm="1">
        <f t="array" ref="AD50">SUMPRODUCT(('Span data'!$C$9:$C$734=$B50)*('Span data'!AW$9:AW$734))/SUMPRODUCT(('Span data'!$C$9:$C$734=$B50)*1)</f>
        <v>1.2129467115762719E-2</v>
      </c>
      <c r="AE50" s="270" cm="1">
        <f t="array" ref="AE50">SUMPRODUCT(('Span data'!$C$9:$C$734=$B50)*('Span data'!AX$9:AX$734))/SUMPRODUCT(('Span data'!$C$9:$C$734=$B50)*1)</f>
        <v>1.2276803648777668E-2</v>
      </c>
      <c r="AF50" s="270" cm="1">
        <f t="array" ref="AF50">SUMPRODUCT(('Span data'!$C$9:$C$734=$B50)*('Span data'!AY$9:AY$734))/SUMPRODUCT(('Span data'!$C$9:$C$734=$B50)*1)</f>
        <v>1.2424140181792618E-2</v>
      </c>
      <c r="AG50" s="232"/>
      <c r="AH50" s="271">
        <f>INDEX('Energy at risk'!E$8:E$733, MATCH($B50, 'Energy at risk'!$C$8:$C$733,0))*$J50*M50</f>
        <v>57614.011893572635</v>
      </c>
      <c r="AI50" s="271">
        <f>INDEX('Energy at risk'!F$8:F$733, MATCH($B50, 'Energy at risk'!$C$8:$C$733,0))*$J50*N50</f>
        <v>59214.265531604324</v>
      </c>
      <c r="AJ50" s="271">
        <f>INDEX('Energy at risk'!G$8:G$733, MATCH($B50, 'Energy at risk'!$C$8:$C$733,0))*$J50*O50</f>
        <v>61064.029847473743</v>
      </c>
      <c r="AK50" s="271">
        <f>INDEX('Energy at risk'!H$8:H$733, MATCH($B50, 'Energy at risk'!$C$8:$C$733,0))*$J50*P50</f>
        <v>62803.481554625476</v>
      </c>
      <c r="AL50" s="271">
        <f>INDEX('Energy at risk'!I$8:I$733, MATCH($B50, 'Energy at risk'!$C$8:$C$733,0))*$J50*Q50</f>
        <v>64004.213636015818</v>
      </c>
      <c r="AM50" s="271">
        <f>INDEX('Energy at risk'!J$8:J$733, MATCH($B50, 'Energy at risk'!$C$8:$C$733,0))*$J50*R50</f>
        <v>65879.479065381616</v>
      </c>
      <c r="AN50" s="271">
        <f>INDEX('Energy at risk'!K$8:K$733, MATCH($B50, 'Energy at risk'!$C$8:$C$733,0))*$J50*S50</f>
        <v>67685.263971889392</v>
      </c>
      <c r="AO50" s="271">
        <f>INDEX('Energy at risk'!L$8:L$733, MATCH($B50, 'Energy at risk'!$C$8:$C$733,0))*$J50*T50</f>
        <v>69956.006842024784</v>
      </c>
      <c r="AP50" s="271">
        <f>INDEX('Energy at risk'!M$8:M$733, MATCH($B50, 'Energy at risk'!$C$8:$C$733,0))*$J50*U50</f>
        <v>71568.46122933313</v>
      </c>
      <c r="AQ50" s="271">
        <f>INDEX('Energy at risk'!N$8:N$733, MATCH($B50, 'Energy at risk'!$C$8:$C$733,0))*$J50*V50</f>
        <v>72544.506877000953</v>
      </c>
      <c r="AR50" s="271">
        <f>INDEX('Energy at risk'!O$8:O$733, MATCH($B50, 'Energy at risk'!$C$8:$C$733,0))*$J50*W50</f>
        <v>73520.552524668776</v>
      </c>
      <c r="AS50" s="271">
        <f>INDEX('Energy at risk'!P$8:P$733, MATCH($B50, 'Energy at risk'!$C$8:$C$733,0))*$J50*X50</f>
        <v>74496.598172336599</v>
      </c>
      <c r="AT50" s="271">
        <f>INDEX('Energy at risk'!Q$8:Q$733, MATCH($B50, 'Energy at risk'!$C$8:$C$733,0))*$J50*Y50</f>
        <v>75472.643820004421</v>
      </c>
      <c r="AU50" s="271">
        <f>INDEX('Energy at risk'!R$8:R$733, MATCH($B50, 'Energy at risk'!$C$8:$C$733,0))*$J50*Z50</f>
        <v>76448.68946767223</v>
      </c>
      <c r="AV50" s="271">
        <f>INDEX('Energy at risk'!S$8:S$733, MATCH($B50, 'Energy at risk'!$C$8:$C$733,0))*$J50*AA50</f>
        <v>77424.735115340052</v>
      </c>
      <c r="AW50" s="271">
        <f>INDEX('Energy at risk'!T$8:T$733, MATCH($B50, 'Energy at risk'!$C$8:$C$733,0))*$J50*AB50</f>
        <v>78400.780763007875</v>
      </c>
      <c r="AX50" s="271">
        <f>INDEX('Energy at risk'!U$8:U$733, MATCH($B50, 'Energy at risk'!$C$8:$C$733,0))*$J50*AC50</f>
        <v>79376.826410675698</v>
      </c>
      <c r="AY50" s="271">
        <f>INDEX('Energy at risk'!V$8:V$733, MATCH($B50, 'Energy at risk'!$C$8:$C$733,0))*$J50*AD50</f>
        <v>80352.872058343521</v>
      </c>
      <c r="AZ50" s="271">
        <f>INDEX('Energy at risk'!W$8:W$733, MATCH($B50, 'Energy at risk'!$C$8:$C$733,0))*$J50*AE50</f>
        <v>81328.917706011329</v>
      </c>
      <c r="BA50" s="271">
        <f>INDEX('Energy at risk'!X$8:X$733, MATCH($B50, 'Energy at risk'!$C$8:$C$733,0))*$J50*AF50</f>
        <v>82304.963353679152</v>
      </c>
      <c r="BB50" s="232"/>
      <c r="BC50" s="271">
        <f>INDEX('Energy at risk'!E$8:E$733, MATCH($B50, 'Energy at risk'!$C$8:$C$733,0))*M50*$K50</f>
        <v>13632.7461654364</v>
      </c>
      <c r="BD50" s="271">
        <f>INDEX('Energy at risk'!F$8:F$733, MATCH($B50, 'Energy at risk'!$C$8:$C$733,0))*N50*$K50</f>
        <v>14011.40147740984</v>
      </c>
      <c r="BE50" s="271">
        <f>INDEX('Energy at risk'!G$8:G$733, MATCH($B50, 'Energy at risk'!$C$8:$C$733,0))*O50*$K50</f>
        <v>14449.096519905972</v>
      </c>
      <c r="BF50" s="271">
        <f>INDEX('Energy at risk'!H$8:H$733, MATCH($B50, 'Energy at risk'!$C$8:$C$733,0))*P50*$K50</f>
        <v>14860.689165709551</v>
      </c>
      <c r="BG50" s="271">
        <f>INDEX('Energy at risk'!I$8:I$733, MATCH($B50, 'Energy at risk'!$C$8:$C$733,0))*Q50*$K50</f>
        <v>15144.808864031007</v>
      </c>
      <c r="BH50" s="271">
        <f>INDEX('Energy at risk'!J$8:J$733, MATCH($B50, 'Energy at risk'!$C$8:$C$733,0))*R50*$K50</f>
        <v>15588.53803252889</v>
      </c>
      <c r="BI50" s="271">
        <f>INDEX('Energy at risk'!K$8:K$733, MATCH($B50, 'Energy at risk'!$C$8:$C$733,0))*S50*$K50</f>
        <v>16015.826576594734</v>
      </c>
      <c r="BJ50" s="271">
        <f>INDEX('Energy at risk'!L$8:L$733, MATCH($B50, 'Energy at risk'!$C$8:$C$733,0))*T50*$K50</f>
        <v>16553.134431717106</v>
      </c>
      <c r="BK50" s="271">
        <f>INDEX('Energy at risk'!M$8:M$733, MATCH($B50, 'Energy at risk'!$C$8:$C$733,0))*U50*$K50</f>
        <v>16934.676710115033</v>
      </c>
      <c r="BL50" s="271">
        <f>INDEX('Energy at risk'!N$8:N$733, MATCH($B50, 'Energy at risk'!$C$8:$C$733,0))*V50*$K50</f>
        <v>17165.630641688382</v>
      </c>
      <c r="BM50" s="271">
        <f>INDEX('Energy at risk'!O$8:O$733, MATCH($B50, 'Energy at risk'!$C$8:$C$733,0))*W50*$K50</f>
        <v>17396.584573261734</v>
      </c>
      <c r="BN50" s="271">
        <f>INDEX('Energy at risk'!P$8:P$733, MATCH($B50, 'Energy at risk'!$C$8:$C$733,0))*X50*$K50</f>
        <v>17627.538504835084</v>
      </c>
      <c r="BO50" s="271">
        <f>INDEX('Energy at risk'!Q$8:Q$733, MATCH($B50, 'Energy at risk'!$C$8:$C$733,0))*Y50*$K50</f>
        <v>17858.492436408433</v>
      </c>
      <c r="BP50" s="271">
        <f>INDEX('Energy at risk'!R$8:R$733, MATCH($B50, 'Energy at risk'!$C$8:$C$733,0))*Z50*$K50</f>
        <v>18089.446367981785</v>
      </c>
      <c r="BQ50" s="271">
        <f>INDEX('Energy at risk'!S$8:S$733, MATCH($B50, 'Energy at risk'!$C$8:$C$733,0))*AA50*$K50</f>
        <v>18320.400299555135</v>
      </c>
      <c r="BR50" s="271">
        <f>INDEX('Energy at risk'!T$8:T$733, MATCH($B50, 'Energy at risk'!$C$8:$C$733,0))*AB50*$K50</f>
        <v>18551.354231128484</v>
      </c>
      <c r="BS50" s="271">
        <f>INDEX('Energy at risk'!U$8:U$733, MATCH($B50, 'Energy at risk'!$C$8:$C$733,0))*AC50*$K50</f>
        <v>18782.308162701836</v>
      </c>
      <c r="BT50" s="271">
        <f>INDEX('Energy at risk'!V$8:V$733, MATCH($B50, 'Energy at risk'!$C$8:$C$733,0))*AD50*$K50</f>
        <v>19013.262094275186</v>
      </c>
      <c r="BU50" s="271">
        <f>INDEX('Energy at risk'!W$8:W$733, MATCH($B50, 'Energy at risk'!$C$8:$C$733,0))*AE50*$K50</f>
        <v>19244.216025848535</v>
      </c>
      <c r="BV50" s="271">
        <f>INDEX('Energy at risk'!X$8:X$733, MATCH($B50, 'Energy at risk'!$C$8:$C$733,0))*AF50*$K50</f>
        <v>19475.169957421884</v>
      </c>
      <c r="BW50" s="232"/>
      <c r="BX50" s="272" cm="1">
        <f t="array" ref="BX50">SUMPRODUCT(('Span data'!BA$9:BA$734)*('Span data'!$C$9:$C$734=$B50))</f>
        <v>1.16934620882112E-3</v>
      </c>
      <c r="BY50" s="272" cm="1">
        <f t="array" ref="BY50">SUMPRODUCT(('Span data'!BB$9:BB$734)*('Span data'!$C$9:$C$734=$B50))</f>
        <v>1.1872466724100967E-3</v>
      </c>
      <c r="BZ50" s="272" cm="1">
        <f t="array" ref="BZ50">SUMPRODUCT(('Span data'!BC$9:BC$734)*('Span data'!$C$9:$C$734=$B50))</f>
        <v>1.2051471359990737E-3</v>
      </c>
      <c r="CA50" s="272" cm="1">
        <f t="array" ref="CA50">SUMPRODUCT(('Span data'!BD$9:BD$734)*('Span data'!$C$9:$C$734=$B50))</f>
        <v>1.2230475995880503E-3</v>
      </c>
      <c r="CB50" s="272" cm="1">
        <f t="array" ref="CB50">SUMPRODUCT(('Span data'!BE$9:BE$734)*('Span data'!$C$9:$C$734=$B50))</f>
        <v>1.2409480631770272E-3</v>
      </c>
      <c r="CC50" s="272" cm="1">
        <f t="array" ref="CC50">SUMPRODUCT(('Span data'!BF$9:BF$734)*('Span data'!$C$9:$C$734=$B50))</f>
        <v>1.2588485267660038E-3</v>
      </c>
      <c r="CD50" s="272" cm="1">
        <f t="array" ref="CD50">SUMPRODUCT(('Span data'!BG$9:BG$734)*('Span data'!$C$9:$C$734=$B50))</f>
        <v>1.2767489903549808E-3</v>
      </c>
      <c r="CE50" s="272" cm="1">
        <f t="array" ref="CE50">SUMPRODUCT(('Span data'!BH$9:BH$734)*('Span data'!$C$9:$C$734=$B50))</f>
        <v>1.2946494539439577E-3</v>
      </c>
      <c r="CF50" s="272" cm="1">
        <f t="array" ref="CF50">SUMPRODUCT(('Span data'!BI$9:BI$734)*('Span data'!$C$9:$C$734=$B50))</f>
        <v>1.3125499175329345E-3</v>
      </c>
      <c r="CG50" s="272" cm="1">
        <f t="array" ref="CG50">SUMPRODUCT(('Span data'!BJ$9:BJ$734)*('Span data'!$C$9:$C$734=$B50))</f>
        <v>1.3304503811219111E-3</v>
      </c>
      <c r="CH50" s="272" cm="1">
        <f t="array" ref="CH50">SUMPRODUCT(('Span data'!BK$9:BK$734)*('Span data'!$C$9:$C$734=$B50))</f>
        <v>1.3483508447108882E-3</v>
      </c>
      <c r="CI50" s="272" cm="1">
        <f t="array" ref="CI50">SUMPRODUCT(('Span data'!BL$9:BL$734)*('Span data'!$C$9:$C$734=$B50))</f>
        <v>1.366251308299865E-3</v>
      </c>
      <c r="CJ50" s="272" cm="1">
        <f t="array" ref="CJ50">SUMPRODUCT(('Span data'!BM$9:BM$734)*('Span data'!$C$9:$C$734=$B50))</f>
        <v>1.3841517718888416E-3</v>
      </c>
      <c r="CK50" s="272" cm="1">
        <f t="array" ref="CK50">SUMPRODUCT(('Span data'!BN$9:BN$734)*('Span data'!$C$9:$C$734=$B50))</f>
        <v>1.4020522354778184E-3</v>
      </c>
      <c r="CL50" s="272" cm="1">
        <f t="array" ref="CL50">SUMPRODUCT(('Span data'!BO$9:BO$734)*('Span data'!$C$9:$C$734=$B50))</f>
        <v>1.4199526990667953E-3</v>
      </c>
      <c r="CM50" s="272" cm="1">
        <f t="array" ref="CM50">SUMPRODUCT(('Span data'!BP$9:BP$734)*('Span data'!$C$9:$C$734=$B50))</f>
        <v>1.4378531626557723E-3</v>
      </c>
      <c r="CN50" s="272" cm="1">
        <f t="array" ref="CN50">SUMPRODUCT(('Span data'!BQ$9:BQ$734)*('Span data'!$C$9:$C$734=$B50))</f>
        <v>1.4557536262447489E-3</v>
      </c>
      <c r="CO50" s="272" cm="1">
        <f t="array" ref="CO50">SUMPRODUCT(('Span data'!BR$9:BR$734)*('Span data'!$C$9:$C$734=$B50))</f>
        <v>1.473654089833726E-3</v>
      </c>
      <c r="CP50" s="272" cm="1">
        <f t="array" ref="CP50">SUMPRODUCT(('Span data'!BS$9:BS$734)*('Span data'!$C$9:$C$734=$B50))</f>
        <v>1.4915545534227026E-3</v>
      </c>
      <c r="CQ50" s="272" cm="1">
        <f t="array" ref="CQ50">SUMPRODUCT(('Span data'!BT$9:BT$734)*('Span data'!$C$9:$C$734=$B50))</f>
        <v>1.5094550170116796E-3</v>
      </c>
      <c r="CR50" s="232"/>
      <c r="CS50" s="273">
        <f t="shared" si="8"/>
        <v>71246.759228355251</v>
      </c>
      <c r="CT50" s="273">
        <f t="shared" si="21"/>
        <v>73225.668196260842</v>
      </c>
      <c r="CU50" s="273">
        <f t="shared" si="22"/>
        <v>75513.12757252685</v>
      </c>
      <c r="CV50" s="273">
        <f t="shared" si="23"/>
        <v>77664.171943382622</v>
      </c>
      <c r="CW50" s="273">
        <f t="shared" si="24"/>
        <v>79149.02374099489</v>
      </c>
      <c r="CX50" s="273">
        <f t="shared" si="25"/>
        <v>81468.018356759028</v>
      </c>
      <c r="CY50" s="273">
        <f t="shared" si="26"/>
        <v>83701.091825233118</v>
      </c>
      <c r="CZ50" s="273">
        <f t="shared" si="27"/>
        <v>86509.14256839134</v>
      </c>
      <c r="DA50" s="273">
        <f t="shared" si="28"/>
        <v>88503.139251998087</v>
      </c>
      <c r="DB50" s="273">
        <f t="shared" si="10"/>
        <v>89710.138849139708</v>
      </c>
      <c r="DC50" s="273">
        <f t="shared" si="11"/>
        <v>90917.138446281358</v>
      </c>
      <c r="DD50" s="273">
        <f t="shared" si="12"/>
        <v>92124.138043422994</v>
      </c>
      <c r="DE50" s="273">
        <f t="shared" si="13"/>
        <v>93331.137640564615</v>
      </c>
      <c r="DF50" s="273">
        <f t="shared" si="14"/>
        <v>94538.137237706251</v>
      </c>
      <c r="DG50" s="273">
        <f t="shared" si="15"/>
        <v>95745.136834847886</v>
      </c>
      <c r="DH50" s="273">
        <f t="shared" si="16"/>
        <v>96952.136431989522</v>
      </c>
      <c r="DI50" s="273">
        <f t="shared" si="17"/>
        <v>98159.136029131158</v>
      </c>
      <c r="DJ50" s="273">
        <f t="shared" si="18"/>
        <v>99366.135626272793</v>
      </c>
      <c r="DK50" s="273">
        <f t="shared" si="19"/>
        <v>100573.13522341441</v>
      </c>
      <c r="DL50" s="273">
        <f t="shared" si="20"/>
        <v>101780.13482055605</v>
      </c>
      <c r="DM50" s="233"/>
      <c r="DN50" s="274" cm="1">
        <f t="array" ref="DN50">SUMPRODUCT(($CS50:$DL50)*(Misc_calcs!$G$29:$Z$29))</f>
        <v>1253327.6516049851</v>
      </c>
      <c r="DO50" s="232"/>
      <c r="DP50" s="274" cm="1">
        <f t="array" ref="DP50">SUMPRODUCT((G50:H50)*(Assumptions!$G$38:$H$38))</f>
        <v>103098.5236858693</v>
      </c>
      <c r="DQ50" s="274" cm="1">
        <f t="array" ref="DQ50">SUMPRODUCT((PMT(real_disc,Assumptions!$G$40,DP50)*(Misc_calcs!$G$29:$Z$29)))</f>
        <v>-59760.09304602573</v>
      </c>
      <c r="DR50" s="232"/>
      <c r="DS50" s="274">
        <f t="shared" si="30"/>
        <v>1193567.5585589593</v>
      </c>
      <c r="DT50" s="274" t="b">
        <f t="shared" si="9"/>
        <v>1</v>
      </c>
      <c r="DU50" s="232"/>
      <c r="DV50" s="232"/>
      <c r="DW50" s="232"/>
      <c r="DX50" s="232"/>
      <c r="DY50" s="232"/>
      <c r="DZ50" s="232"/>
      <c r="EA50" s="232"/>
      <c r="EB50" s="232"/>
      <c r="EC50" s="232"/>
      <c r="ED50" s="232"/>
      <c r="EE50" s="232"/>
      <c r="EF50" s="232"/>
      <c r="EG50" s="232"/>
      <c r="EH50" s="232"/>
      <c r="EI50" s="232"/>
      <c r="EJ50" s="232"/>
      <c r="EK50" s="232"/>
      <c r="EL50" s="232"/>
      <c r="EM50" s="232"/>
      <c r="EN50" s="232"/>
    </row>
    <row r="51" spans="1:144" x14ac:dyDescent="0.2">
      <c r="A51" s="232"/>
      <c r="B51" s="266" t="str">
        <v>GCY014</v>
      </c>
      <c r="C51" s="266" t="str">
        <f>INDEX('Span data'!$D$9:$D$734, MATCH($B51, 'Span data'!$C$9:$C$734,0))</f>
        <v>GCY</v>
      </c>
      <c r="D51" s="266" cm="1">
        <f t="array" ref="D51">IF(ISBLANK(B51),0, SUMPRODUCT(('Energy at risk'!$C$8:$C$733=$B51)*1))</f>
        <v>7</v>
      </c>
      <c r="E51" s="267" t="b">
        <f t="shared" si="29"/>
        <v>0</v>
      </c>
      <c r="F51" s="266">
        <f t="shared" si="7"/>
        <v>7</v>
      </c>
      <c r="G51" s="268">
        <v>10</v>
      </c>
      <c r="H51" s="268">
        <v>1</v>
      </c>
      <c r="I51" s="232"/>
      <c r="J51" s="269">
        <f>INDEX(VCR_data!$D$8:$D$86, MATCH($C51, VCR_data!$B$8:$B$86,0))</f>
        <v>45326.565768622255</v>
      </c>
      <c r="K51" s="269">
        <f>INDEX(VCR_data!$F$8:$F$86, MATCH($C51, VCR_data!$B$8:$B$86,0))</f>
        <v>10725.265354130304</v>
      </c>
      <c r="L51" s="232"/>
      <c r="M51" s="270" cm="1">
        <f t="array" ref="M51">SUMPRODUCT(('Span data'!$C$9:$C$734=$B51)*('Span data'!AF$9:AF$734))/SUMPRODUCT(('Span data'!$C$9:$C$734=$B51)*1)</f>
        <v>9.6136947258941129E-3</v>
      </c>
      <c r="N51" s="270" cm="1">
        <f t="array" ref="N51">SUMPRODUCT(('Span data'!$C$9:$C$734=$B51)*('Span data'!AG$9:AG$734))/SUMPRODUCT(('Span data'!$C$9:$C$734=$B51)*1)</f>
        <v>9.757347482704239E-3</v>
      </c>
      <c r="O51" s="270" cm="1">
        <f t="array" ref="O51">SUMPRODUCT(('Span data'!$C$9:$C$734=$B51)*('Span data'!AH$9:AH$734))/SUMPRODUCT(('Span data'!$C$9:$C$734=$B51)*1)</f>
        <v>9.9010002395143685E-3</v>
      </c>
      <c r="P51" s="270" cm="1">
        <f t="array" ref="P51">SUMPRODUCT(('Span data'!$C$9:$C$734=$B51)*('Span data'!AI$9:AI$734))/SUMPRODUCT(('Span data'!$C$9:$C$734=$B51)*1)</f>
        <v>1.0044652996324496E-2</v>
      </c>
      <c r="Q51" s="270" cm="1">
        <f t="array" ref="Q51">SUMPRODUCT(('Span data'!$C$9:$C$734=$B51)*('Span data'!AJ$9:AJ$734))/SUMPRODUCT(('Span data'!$C$9:$C$734=$B51)*1)</f>
        <v>1.0188305753134624E-2</v>
      </c>
      <c r="R51" s="270" cm="1">
        <f t="array" ref="R51">SUMPRODUCT(('Span data'!$C$9:$C$734=$B51)*('Span data'!AK$9:AK$734))/SUMPRODUCT(('Span data'!$C$9:$C$734=$B51)*1)</f>
        <v>1.0331958509944754E-2</v>
      </c>
      <c r="S51" s="270" cm="1">
        <f t="array" ref="S51">SUMPRODUCT(('Span data'!$C$9:$C$734=$B51)*('Span data'!AL$9:AL$734))/SUMPRODUCT(('Span data'!$C$9:$C$734=$B51)*1)</f>
        <v>1.047561126675488E-2</v>
      </c>
      <c r="T51" s="270" cm="1">
        <f t="array" ref="T51">SUMPRODUCT(('Span data'!$C$9:$C$734=$B51)*('Span data'!AM$9:AM$734))/SUMPRODUCT(('Span data'!$C$9:$C$734=$B51)*1)</f>
        <v>1.0619264023565009E-2</v>
      </c>
      <c r="U51" s="270" cm="1">
        <f t="array" ref="U51">SUMPRODUCT(('Span data'!$C$9:$C$734=$B51)*('Span data'!AN$9:AN$734))/SUMPRODUCT(('Span data'!$C$9:$C$734=$B51)*1)</f>
        <v>1.0762916780375135E-2</v>
      </c>
      <c r="V51" s="270" cm="1">
        <f t="array" ref="V51">SUMPRODUCT(('Span data'!$C$9:$C$734=$B51)*('Span data'!AO$9:AO$734))/SUMPRODUCT(('Span data'!$C$9:$C$734=$B51)*1)</f>
        <v>1.0906569537185261E-2</v>
      </c>
      <c r="W51" s="270" cm="1">
        <f t="array" ref="W51">SUMPRODUCT(('Span data'!$C$9:$C$734=$B51)*('Span data'!AP$9:AP$734))/SUMPRODUCT(('Span data'!$C$9:$C$734=$B51)*1)</f>
        <v>1.1050222293995392E-2</v>
      </c>
      <c r="X51" s="270" cm="1">
        <f t="array" ref="X51">SUMPRODUCT(('Span data'!$C$9:$C$734=$B51)*('Span data'!AQ$9:AQ$734))/SUMPRODUCT(('Span data'!$C$9:$C$734=$B51)*1)</f>
        <v>1.1193875050805518E-2</v>
      </c>
      <c r="Y51" s="270" cm="1">
        <f t="array" ref="Y51">SUMPRODUCT(('Span data'!$C$9:$C$734=$B51)*('Span data'!AR$9:AR$734))/SUMPRODUCT(('Span data'!$C$9:$C$734=$B51)*1)</f>
        <v>1.1337527807615645E-2</v>
      </c>
      <c r="Z51" s="270" cm="1">
        <f t="array" ref="Z51">SUMPRODUCT(('Span data'!$C$9:$C$734=$B51)*('Span data'!AS$9:AS$734))/SUMPRODUCT(('Span data'!$C$9:$C$734=$B51)*1)</f>
        <v>1.1481180564425776E-2</v>
      </c>
      <c r="AA51" s="270" cm="1">
        <f t="array" ref="AA51">SUMPRODUCT(('Span data'!$C$9:$C$734=$B51)*('Span data'!AT$9:AT$734))/SUMPRODUCT(('Span data'!$C$9:$C$734=$B51)*1)</f>
        <v>1.1624833321235902E-2</v>
      </c>
      <c r="AB51" s="270" cm="1">
        <f t="array" ref="AB51">SUMPRODUCT(('Span data'!$C$9:$C$734=$B51)*('Span data'!AU$9:AU$734))/SUMPRODUCT(('Span data'!$C$9:$C$734=$B51)*1)</f>
        <v>1.1768486078046028E-2</v>
      </c>
      <c r="AC51" s="270" cm="1">
        <f t="array" ref="AC51">SUMPRODUCT(('Span data'!$C$9:$C$734=$B51)*('Span data'!AV$9:AV$734))/SUMPRODUCT(('Span data'!$C$9:$C$734=$B51)*1)</f>
        <v>1.1912138834856157E-2</v>
      </c>
      <c r="AD51" s="270" cm="1">
        <f t="array" ref="AD51">SUMPRODUCT(('Span data'!$C$9:$C$734=$B51)*('Span data'!AW$9:AW$734))/SUMPRODUCT(('Span data'!$C$9:$C$734=$B51)*1)</f>
        <v>1.2055791591666283E-2</v>
      </c>
      <c r="AE51" s="270" cm="1">
        <f t="array" ref="AE51">SUMPRODUCT(('Span data'!$C$9:$C$734=$B51)*('Span data'!AX$9:AX$734))/SUMPRODUCT(('Span data'!$C$9:$C$734=$B51)*1)</f>
        <v>1.2199444348476415E-2</v>
      </c>
      <c r="AF51" s="270" cm="1">
        <f t="array" ref="AF51">SUMPRODUCT(('Span data'!$C$9:$C$734=$B51)*('Span data'!AY$9:AY$734))/SUMPRODUCT(('Span data'!$C$9:$C$734=$B51)*1)</f>
        <v>1.2343097105286541E-2</v>
      </c>
      <c r="AG51" s="232"/>
      <c r="AH51" s="271">
        <f>INDEX('Energy at risk'!E$8:E$733, MATCH($B51, 'Energy at risk'!$C$8:$C$733,0))*$J51*M51</f>
        <v>57945.349279722257</v>
      </c>
      <c r="AI51" s="271">
        <f>INDEX('Energy at risk'!F$8:F$733, MATCH($B51, 'Energy at risk'!$C$8:$C$733,0))*$J51*N51</f>
        <v>59349.105707406547</v>
      </c>
      <c r="AJ51" s="271">
        <f>INDEX('Energy at risk'!G$8:G$733, MATCH($B51, 'Energy at risk'!$C$8:$C$733,0))*$J51*O51</f>
        <v>60950.643056680281</v>
      </c>
      <c r="AK51" s="271">
        <f>INDEX('Energy at risk'!H$8:H$733, MATCH($B51, 'Energy at risk'!$C$8:$C$733,0))*$J51*P51</f>
        <v>62850.171680297259</v>
      </c>
      <c r="AL51" s="271">
        <f>INDEX('Energy at risk'!I$8:I$733, MATCH($B51, 'Energy at risk'!$C$8:$C$733,0))*$J51*Q51</f>
        <v>64029.850783350543</v>
      </c>
      <c r="AM51" s="271">
        <f>INDEX('Energy at risk'!J$8:J$733, MATCH($B51, 'Energy at risk'!$C$8:$C$733,0))*$J51*R51</f>
        <v>65549.706985369136</v>
      </c>
      <c r="AN51" s="271">
        <f>INDEX('Energy at risk'!K$8:K$733, MATCH($B51, 'Energy at risk'!$C$8:$C$733,0))*$J51*S51</f>
        <v>67279.223136609435</v>
      </c>
      <c r="AO51" s="271">
        <f>INDEX('Energy at risk'!L$8:L$733, MATCH($B51, 'Energy at risk'!$C$8:$C$733,0))*$J51*T51</f>
        <v>69177.533304408571</v>
      </c>
      <c r="AP51" s="271">
        <f>INDEX('Energy at risk'!M$8:M$733, MATCH($B51, 'Energy at risk'!$C$8:$C$733,0))*$J51*U51</f>
        <v>71300.022232980002</v>
      </c>
      <c r="AQ51" s="271">
        <f>INDEX('Energy at risk'!N$8:N$733, MATCH($B51, 'Energy at risk'!$C$8:$C$733,0))*$J51*V51</f>
        <v>72251.664335524809</v>
      </c>
      <c r="AR51" s="271">
        <f>INDEX('Energy at risk'!O$8:O$733, MATCH($B51, 'Energy at risk'!$C$8:$C$733,0))*$J51*W51</f>
        <v>73203.306438069631</v>
      </c>
      <c r="AS51" s="271">
        <f>INDEX('Energy at risk'!P$8:P$733, MATCH($B51, 'Energy at risk'!$C$8:$C$733,0))*$J51*X51</f>
        <v>74154.948540614423</v>
      </c>
      <c r="AT51" s="271">
        <f>INDEX('Energy at risk'!Q$8:Q$733, MATCH($B51, 'Energy at risk'!$C$8:$C$733,0))*$J51*Y51</f>
        <v>75106.59064315923</v>
      </c>
      <c r="AU51" s="271">
        <f>INDEX('Energy at risk'!R$8:R$733, MATCH($B51, 'Energy at risk'!$C$8:$C$733,0))*$J51*Z51</f>
        <v>76058.232745704052</v>
      </c>
      <c r="AV51" s="271">
        <f>INDEX('Energy at risk'!S$8:S$733, MATCH($B51, 'Energy at risk'!$C$8:$C$733,0))*$J51*AA51</f>
        <v>77009.874848248859</v>
      </c>
      <c r="AW51" s="271">
        <f>INDEX('Energy at risk'!T$8:T$733, MATCH($B51, 'Energy at risk'!$C$8:$C$733,0))*$J51*AB51</f>
        <v>77961.516950793652</v>
      </c>
      <c r="AX51" s="271">
        <f>INDEX('Energy at risk'!U$8:U$733, MATCH($B51, 'Energy at risk'!$C$8:$C$733,0))*$J51*AC51</f>
        <v>78913.159053338473</v>
      </c>
      <c r="AY51" s="271">
        <f>INDEX('Energy at risk'!V$8:V$733, MATCH($B51, 'Energy at risk'!$C$8:$C$733,0))*$J51*AD51</f>
        <v>79864.801155883266</v>
      </c>
      <c r="AZ51" s="271">
        <f>INDEX('Energy at risk'!W$8:W$733, MATCH($B51, 'Energy at risk'!$C$8:$C$733,0))*$J51*AE51</f>
        <v>80816.443258428088</v>
      </c>
      <c r="BA51" s="271">
        <f>INDEX('Energy at risk'!X$8:X$733, MATCH($B51, 'Energy at risk'!$C$8:$C$733,0))*$J51*AF51</f>
        <v>81768.085360972895</v>
      </c>
      <c r="BB51" s="232"/>
      <c r="BC51" s="271">
        <f>INDEX('Energy at risk'!E$8:E$733, MATCH($B51, 'Energy at risk'!$C$8:$C$733,0))*M51*$K51</f>
        <v>13711.147900223435</v>
      </c>
      <c r="BD51" s="271">
        <f>INDEX('Energy at risk'!F$8:F$733, MATCH($B51, 'Energy at risk'!$C$8:$C$733,0))*N51*$K51</f>
        <v>14043.307637546894</v>
      </c>
      <c r="BE51" s="271">
        <f>INDEX('Energy at risk'!G$8:G$733, MATCH($B51, 'Energy at risk'!$C$8:$C$733,0))*O51*$K51</f>
        <v>14422.266703918567</v>
      </c>
      <c r="BF51" s="271">
        <f>INDEX('Energy at risk'!H$8:H$733, MATCH($B51, 'Energy at risk'!$C$8:$C$733,0))*P51*$K51</f>
        <v>14871.737079416578</v>
      </c>
      <c r="BG51" s="271">
        <f>INDEX('Energy at risk'!I$8:I$733, MATCH($B51, 'Energy at risk'!$C$8:$C$733,0))*Q51*$K51</f>
        <v>15150.875178639784</v>
      </c>
      <c r="BH51" s="271">
        <f>INDEX('Energy at risk'!J$8:J$733, MATCH($B51, 'Energy at risk'!$C$8:$C$733,0))*R51*$K51</f>
        <v>15510.506683704185</v>
      </c>
      <c r="BI51" s="271">
        <f>INDEX('Energy at risk'!K$8:K$733, MATCH($B51, 'Energy at risk'!$C$8:$C$733,0))*S51*$K51</f>
        <v>15919.748357803119</v>
      </c>
      <c r="BJ51" s="271">
        <f>INDEX('Energy at risk'!L$8:L$733, MATCH($B51, 'Energy at risk'!$C$8:$C$733,0))*T51*$K51</f>
        <v>16368.930419775781</v>
      </c>
      <c r="BK51" s="271">
        <f>INDEX('Energy at risk'!M$8:M$733, MATCH($B51, 'Energy at risk'!$C$8:$C$733,0))*U51*$K51</f>
        <v>16871.158121877386</v>
      </c>
      <c r="BL51" s="271">
        <f>INDEX('Energy at risk'!N$8:N$733, MATCH($B51, 'Energy at risk'!$C$8:$C$733,0))*V51*$K51</f>
        <v>17096.337636338219</v>
      </c>
      <c r="BM51" s="271">
        <f>INDEX('Energy at risk'!O$8:O$733, MATCH($B51, 'Energy at risk'!$C$8:$C$733,0))*W51*$K51</f>
        <v>17321.517150799064</v>
      </c>
      <c r="BN51" s="271">
        <f>INDEX('Energy at risk'!P$8:P$733, MATCH($B51, 'Energy at risk'!$C$8:$C$733,0))*X51*$K51</f>
        <v>17546.696665259897</v>
      </c>
      <c r="BO51" s="271">
        <f>INDEX('Energy at risk'!Q$8:Q$733, MATCH($B51, 'Energy at risk'!$C$8:$C$733,0))*Y51*$K51</f>
        <v>17771.876179720733</v>
      </c>
      <c r="BP51" s="271">
        <f>INDEX('Energy at risk'!R$8:R$733, MATCH($B51, 'Energy at risk'!$C$8:$C$733,0))*Z51*$K51</f>
        <v>17997.055694181574</v>
      </c>
      <c r="BQ51" s="271">
        <f>INDEX('Energy at risk'!S$8:S$733, MATCH($B51, 'Energy at risk'!$C$8:$C$733,0))*AA51*$K51</f>
        <v>18222.235208642407</v>
      </c>
      <c r="BR51" s="271">
        <f>INDEX('Energy at risk'!T$8:T$733, MATCH($B51, 'Energy at risk'!$C$8:$C$733,0))*AB51*$K51</f>
        <v>18447.41472310324</v>
      </c>
      <c r="BS51" s="271">
        <f>INDEX('Energy at risk'!U$8:U$733, MATCH($B51, 'Energy at risk'!$C$8:$C$733,0))*AC51*$K51</f>
        <v>18672.594237564081</v>
      </c>
      <c r="BT51" s="271">
        <f>INDEX('Energy at risk'!V$8:V$733, MATCH($B51, 'Energy at risk'!$C$8:$C$733,0))*AD51*$K51</f>
        <v>18897.773752024914</v>
      </c>
      <c r="BU51" s="271">
        <f>INDEX('Energy at risk'!W$8:W$733, MATCH($B51, 'Energy at risk'!$C$8:$C$733,0))*AE51*$K51</f>
        <v>19122.953266485758</v>
      </c>
      <c r="BV51" s="271">
        <f>INDEX('Energy at risk'!X$8:X$733, MATCH($B51, 'Energy at risk'!$C$8:$C$733,0))*AF51*$K51</f>
        <v>19348.132780946591</v>
      </c>
      <c r="BW51" s="232"/>
      <c r="BX51" s="272" cm="1">
        <f t="array" ref="BX51">SUMPRODUCT(('Span data'!BA$9:BA$734)*('Span data'!$C$9:$C$734=$B51))</f>
        <v>2.7253415975081901E-3</v>
      </c>
      <c r="BY51" s="272" cm="1">
        <f t="array" ref="BY51">SUMPRODUCT(('Span data'!BB$9:BB$734)*('Span data'!$C$9:$C$734=$B51))</f>
        <v>2.7660650493021048E-3</v>
      </c>
      <c r="BZ51" s="272" cm="1">
        <f t="array" ref="BZ51">SUMPRODUCT(('Span data'!BC$9:BC$734)*('Span data'!$C$9:$C$734=$B51))</f>
        <v>2.8067885010960199E-3</v>
      </c>
      <c r="CA51" s="272" cm="1">
        <f t="array" ref="CA51">SUMPRODUCT(('Span data'!BD$9:BD$734)*('Span data'!$C$9:$C$734=$B51))</f>
        <v>2.8475119528899363E-3</v>
      </c>
      <c r="CB51" s="272" cm="1">
        <f t="array" ref="CB51">SUMPRODUCT(('Span data'!BE$9:BE$734)*('Span data'!$C$9:$C$734=$B51))</f>
        <v>2.8882354046838514E-3</v>
      </c>
      <c r="CC51" s="272" cm="1">
        <f t="array" ref="CC51">SUMPRODUCT(('Span data'!BF$9:BF$734)*('Span data'!$C$9:$C$734=$B51))</f>
        <v>2.9289588564777678E-3</v>
      </c>
      <c r="CD51" s="272" cm="1">
        <f t="array" ref="CD51">SUMPRODUCT(('Span data'!BG$9:BG$734)*('Span data'!$C$9:$C$734=$B51))</f>
        <v>2.9696823082716825E-3</v>
      </c>
      <c r="CE51" s="272" cm="1">
        <f t="array" ref="CE51">SUMPRODUCT(('Span data'!BH$9:BH$734)*('Span data'!$C$9:$C$734=$B51))</f>
        <v>3.0104057600655984E-3</v>
      </c>
      <c r="CF51" s="272" cm="1">
        <f t="array" ref="CF51">SUMPRODUCT(('Span data'!BI$9:BI$734)*('Span data'!$C$9:$C$734=$B51))</f>
        <v>3.051129211859514E-3</v>
      </c>
      <c r="CG51" s="272" cm="1">
        <f t="array" ref="CG51">SUMPRODUCT(('Span data'!BJ$9:BJ$734)*('Span data'!$C$9:$C$734=$B51))</f>
        <v>3.0918526636534299E-3</v>
      </c>
      <c r="CH51" s="272" cm="1">
        <f t="array" ref="CH51">SUMPRODUCT(('Span data'!BK$9:BK$734)*('Span data'!$C$9:$C$734=$B51))</f>
        <v>3.1325761154473455E-3</v>
      </c>
      <c r="CI51" s="272" cm="1">
        <f t="array" ref="CI51">SUMPRODUCT(('Span data'!BL$9:BL$734)*('Span data'!$C$9:$C$734=$B51))</f>
        <v>3.1732995672412597E-3</v>
      </c>
      <c r="CJ51" s="272" cm="1">
        <f t="array" ref="CJ51">SUMPRODUCT(('Span data'!BM$9:BM$734)*('Span data'!$C$9:$C$734=$B51))</f>
        <v>3.2140230190351761E-3</v>
      </c>
      <c r="CK51" s="272" cm="1">
        <f t="array" ref="CK51">SUMPRODUCT(('Span data'!BN$9:BN$734)*('Span data'!$C$9:$C$734=$B51))</f>
        <v>3.2547464708290912E-3</v>
      </c>
      <c r="CL51" s="272" cm="1">
        <f t="array" ref="CL51">SUMPRODUCT(('Span data'!BO$9:BO$734)*('Span data'!$C$9:$C$734=$B51))</f>
        <v>3.2954699226230076E-3</v>
      </c>
      <c r="CM51" s="272" cm="1">
        <f t="array" ref="CM51">SUMPRODUCT(('Span data'!BP$9:BP$734)*('Span data'!$C$9:$C$734=$B51))</f>
        <v>3.3361933744169227E-3</v>
      </c>
      <c r="CN51" s="272" cm="1">
        <f t="array" ref="CN51">SUMPRODUCT(('Span data'!BQ$9:BQ$734)*('Span data'!$C$9:$C$734=$B51))</f>
        <v>3.3769168262108391E-3</v>
      </c>
      <c r="CO51" s="272" cm="1">
        <f t="array" ref="CO51">SUMPRODUCT(('Span data'!BR$9:BR$734)*('Span data'!$C$9:$C$734=$B51))</f>
        <v>3.4176402780047538E-3</v>
      </c>
      <c r="CP51" s="272" cm="1">
        <f t="array" ref="CP51">SUMPRODUCT(('Span data'!BS$9:BS$734)*('Span data'!$C$9:$C$734=$B51))</f>
        <v>3.4583637297986684E-3</v>
      </c>
      <c r="CQ51" s="272" cm="1">
        <f t="array" ref="CQ51">SUMPRODUCT(('Span data'!BT$9:BT$734)*('Span data'!$C$9:$C$734=$B51))</f>
        <v>3.4990871815925848E-3</v>
      </c>
      <c r="CR51" s="232"/>
      <c r="CS51" s="273">
        <f t="shared" si="8"/>
        <v>71656.499905287303</v>
      </c>
      <c r="CT51" s="273">
        <f t="shared" si="21"/>
        <v>73392.416111018494</v>
      </c>
      <c r="CU51" s="273">
        <f t="shared" si="22"/>
        <v>75372.91256738735</v>
      </c>
      <c r="CV51" s="273">
        <f t="shared" si="23"/>
        <v>77721.911607225789</v>
      </c>
      <c r="CW51" s="273">
        <f t="shared" si="24"/>
        <v>79180.728850225743</v>
      </c>
      <c r="CX51" s="273">
        <f t="shared" si="25"/>
        <v>81060.216598032173</v>
      </c>
      <c r="CY51" s="273">
        <f t="shared" si="26"/>
        <v>83198.974464094863</v>
      </c>
      <c r="CZ51" s="273">
        <f t="shared" si="27"/>
        <v>85546.466734590111</v>
      </c>
      <c r="DA51" s="273">
        <f t="shared" si="28"/>
        <v>88171.183405986594</v>
      </c>
      <c r="DB51" s="273">
        <f t="shared" si="10"/>
        <v>89348.005063715696</v>
      </c>
      <c r="DC51" s="273">
        <f t="shared" si="11"/>
        <v>90524.826721444799</v>
      </c>
      <c r="DD51" s="273">
        <f t="shared" si="12"/>
        <v>91701.648379173886</v>
      </c>
      <c r="DE51" s="273">
        <f t="shared" si="13"/>
        <v>92878.470036902989</v>
      </c>
      <c r="DF51" s="273">
        <f t="shared" si="14"/>
        <v>94055.291694632091</v>
      </c>
      <c r="DG51" s="273">
        <f t="shared" si="15"/>
        <v>95232.113352361193</v>
      </c>
      <c r="DH51" s="273">
        <f t="shared" si="16"/>
        <v>96408.935010090267</v>
      </c>
      <c r="DI51" s="273">
        <f t="shared" si="17"/>
        <v>97585.756667819383</v>
      </c>
      <c r="DJ51" s="273">
        <f t="shared" si="18"/>
        <v>98762.578325548471</v>
      </c>
      <c r="DK51" s="273">
        <f t="shared" si="19"/>
        <v>99939.399983277573</v>
      </c>
      <c r="DL51" s="273">
        <f t="shared" si="20"/>
        <v>101116.22164100666</v>
      </c>
      <c r="DM51" s="233"/>
      <c r="DN51" s="274" cm="1">
        <f t="array" ref="DN51">SUMPRODUCT(($CS51:$DL51)*(Misc_calcs!$G$29:$Z$29))</f>
        <v>1248730.3304324269</v>
      </c>
      <c r="DO51" s="232"/>
      <c r="DP51" s="274" cm="1">
        <f t="array" ref="DP51">SUMPRODUCT((G51:H51)*(Assumptions!$G$38:$H$38))</f>
        <v>216294.5697780535</v>
      </c>
      <c r="DQ51" s="274" cm="1">
        <f t="array" ref="DQ51">SUMPRODUCT((PMT(real_disc,Assumptions!$G$40,DP51)*(Misc_calcs!$G$29:$Z$29)))</f>
        <v>-125373.12032391583</v>
      </c>
      <c r="DR51" s="232"/>
      <c r="DS51" s="274">
        <f t="shared" si="30"/>
        <v>1123357.2101085111</v>
      </c>
      <c r="DT51" s="274" t="b">
        <f t="shared" si="9"/>
        <v>1</v>
      </c>
      <c r="DU51" s="232"/>
      <c r="DV51" s="232"/>
      <c r="DW51" s="232"/>
      <c r="DX51" s="232"/>
      <c r="DY51" s="232"/>
      <c r="DZ51" s="232"/>
      <c r="EA51" s="232"/>
      <c r="EB51" s="232"/>
      <c r="EC51" s="232"/>
      <c r="ED51" s="232"/>
      <c r="EE51" s="232"/>
      <c r="EF51" s="232"/>
      <c r="EG51" s="232"/>
      <c r="EH51" s="232"/>
      <c r="EI51" s="232"/>
      <c r="EJ51" s="232"/>
      <c r="EK51" s="232"/>
      <c r="EL51" s="232"/>
      <c r="EM51" s="232"/>
      <c r="EN51" s="232"/>
    </row>
    <row r="52" spans="1:144" x14ac:dyDescent="0.2">
      <c r="A52" s="232"/>
      <c r="B52" s="266" t="str">
        <v>GHP011</v>
      </c>
      <c r="C52" s="266" t="str">
        <f>INDEX('Span data'!$D$9:$D$734, MATCH($B52, 'Span data'!$C$9:$C$734,0))</f>
        <v>GHP</v>
      </c>
      <c r="D52" s="266" cm="1">
        <f t="array" ref="D52">IF(ISBLANK(B52),0, SUMPRODUCT(('Energy at risk'!$C$8:$C$733=$B52)*1))</f>
        <v>2</v>
      </c>
      <c r="E52" s="267" t="b">
        <f t="shared" si="29"/>
        <v>0</v>
      </c>
      <c r="F52" s="266">
        <f t="shared" si="7"/>
        <v>2</v>
      </c>
      <c r="G52" s="268">
        <v>3</v>
      </c>
      <c r="H52" s="268">
        <v>1</v>
      </c>
      <c r="I52" s="232"/>
      <c r="J52" s="269">
        <f>INDEX(VCR_data!$D$8:$D$86, MATCH($C52, VCR_data!$B$8:$B$86,0))</f>
        <v>38273.327353802561</v>
      </c>
      <c r="K52" s="269">
        <f>INDEX(VCR_data!$F$8:$F$86, MATCH($C52, VCR_data!$B$8:$B$86,0))</f>
        <v>10683.918948151744</v>
      </c>
      <c r="L52" s="232"/>
      <c r="M52" s="270" cm="1">
        <f t="array" ref="M52">SUMPRODUCT(('Span data'!$C$9:$C$734=$B52)*('Span data'!AF$9:AF$734))/SUMPRODUCT(('Span data'!$C$9:$C$734=$B52)*1)</f>
        <v>9.6151141519435455E-3</v>
      </c>
      <c r="N52" s="270" cm="1">
        <f t="array" ref="N52">SUMPRODUCT(('Span data'!$C$9:$C$734=$B52)*('Span data'!AG$9:AG$734))/SUMPRODUCT(('Span data'!$C$9:$C$734=$B52)*1)</f>
        <v>9.7592400507701526E-3</v>
      </c>
      <c r="O52" s="270" cm="1">
        <f t="array" ref="O52">SUMPRODUCT(('Span data'!$C$9:$C$734=$B52)*('Span data'!AH$9:AH$734))/SUMPRODUCT(('Span data'!$C$9:$C$734=$B52)*1)</f>
        <v>9.9033659495967596E-3</v>
      </c>
      <c r="P52" s="270" cm="1">
        <f t="array" ref="P52">SUMPRODUCT(('Span data'!$C$9:$C$734=$B52)*('Span data'!AI$9:AI$734))/SUMPRODUCT(('Span data'!$C$9:$C$734=$B52)*1)</f>
        <v>1.0047491848423365E-2</v>
      </c>
      <c r="Q52" s="270" cm="1">
        <f t="array" ref="Q52">SUMPRODUCT(('Span data'!$C$9:$C$734=$B52)*('Span data'!AJ$9:AJ$734))/SUMPRODUCT(('Span data'!$C$9:$C$734=$B52)*1)</f>
        <v>1.019161774724997E-2</v>
      </c>
      <c r="R52" s="270" cm="1">
        <f t="array" ref="R52">SUMPRODUCT(('Span data'!$C$9:$C$734=$B52)*('Span data'!AK$9:AK$734))/SUMPRODUCT(('Span data'!$C$9:$C$734=$B52)*1)</f>
        <v>1.0335743646076577E-2</v>
      </c>
      <c r="S52" s="270" cm="1">
        <f t="array" ref="S52">SUMPRODUCT(('Span data'!$C$9:$C$734=$B52)*('Span data'!AL$9:AL$734))/SUMPRODUCT(('Span data'!$C$9:$C$734=$B52)*1)</f>
        <v>1.0479869544903184E-2</v>
      </c>
      <c r="T52" s="270" cm="1">
        <f t="array" ref="T52">SUMPRODUCT(('Span data'!$C$9:$C$734=$B52)*('Span data'!AM$9:AM$734))/SUMPRODUCT(('Span data'!$C$9:$C$734=$B52)*1)</f>
        <v>1.062399544372979E-2</v>
      </c>
      <c r="U52" s="270" cm="1">
        <f t="array" ref="U52">SUMPRODUCT(('Span data'!$C$9:$C$734=$B52)*('Span data'!AN$9:AN$734))/SUMPRODUCT(('Span data'!$C$9:$C$734=$B52)*1)</f>
        <v>1.0768121342556395E-2</v>
      </c>
      <c r="V52" s="270" cm="1">
        <f t="array" ref="V52">SUMPRODUCT(('Span data'!$C$9:$C$734=$B52)*('Span data'!AO$9:AO$734))/SUMPRODUCT(('Span data'!$C$9:$C$734=$B52)*1)</f>
        <v>1.0912247241383002E-2</v>
      </c>
      <c r="W52" s="270" cm="1">
        <f t="array" ref="W52">SUMPRODUCT(('Span data'!$C$9:$C$734=$B52)*('Span data'!AP$9:AP$734))/SUMPRODUCT(('Span data'!$C$9:$C$734=$B52)*1)</f>
        <v>1.1056373140209609E-2</v>
      </c>
      <c r="X52" s="270" cm="1">
        <f t="array" ref="X52">SUMPRODUCT(('Span data'!$C$9:$C$734=$B52)*('Span data'!AQ$9:AQ$734))/SUMPRODUCT(('Span data'!$C$9:$C$734=$B52)*1)</f>
        <v>1.1200499039036214E-2</v>
      </c>
      <c r="Y52" s="270" cm="1">
        <f t="array" ref="Y52">SUMPRODUCT(('Span data'!$C$9:$C$734=$B52)*('Span data'!AR$9:AR$734))/SUMPRODUCT(('Span data'!$C$9:$C$734=$B52)*1)</f>
        <v>1.134462493786282E-2</v>
      </c>
      <c r="Z52" s="270" cm="1">
        <f t="array" ref="Z52">SUMPRODUCT(('Span data'!$C$9:$C$734=$B52)*('Span data'!AS$9:AS$734))/SUMPRODUCT(('Span data'!$C$9:$C$734=$B52)*1)</f>
        <v>1.1488750836689427E-2</v>
      </c>
      <c r="AA52" s="270" cm="1">
        <f t="array" ref="AA52">SUMPRODUCT(('Span data'!$C$9:$C$734=$B52)*('Span data'!AT$9:AT$734))/SUMPRODUCT(('Span data'!$C$9:$C$734=$B52)*1)</f>
        <v>1.1632876735516034E-2</v>
      </c>
      <c r="AB52" s="270" cm="1">
        <f t="array" ref="AB52">SUMPRODUCT(('Span data'!$C$9:$C$734=$B52)*('Span data'!AU$9:AU$734))/SUMPRODUCT(('Span data'!$C$9:$C$734=$B52)*1)</f>
        <v>1.1777002634342639E-2</v>
      </c>
      <c r="AC52" s="270" cm="1">
        <f t="array" ref="AC52">SUMPRODUCT(('Span data'!$C$9:$C$734=$B52)*('Span data'!AV$9:AV$734))/SUMPRODUCT(('Span data'!$C$9:$C$734=$B52)*1)</f>
        <v>1.1921128533169244E-2</v>
      </c>
      <c r="AD52" s="270" cm="1">
        <f t="array" ref="AD52">SUMPRODUCT(('Span data'!$C$9:$C$734=$B52)*('Span data'!AW$9:AW$734))/SUMPRODUCT(('Span data'!$C$9:$C$734=$B52)*1)</f>
        <v>1.2065254431995852E-2</v>
      </c>
      <c r="AE52" s="270" cm="1">
        <f t="array" ref="AE52">SUMPRODUCT(('Span data'!$C$9:$C$734=$B52)*('Span data'!AX$9:AX$734))/SUMPRODUCT(('Span data'!$C$9:$C$734=$B52)*1)</f>
        <v>1.2209380330822459E-2</v>
      </c>
      <c r="AF52" s="270" cm="1">
        <f t="array" ref="AF52">SUMPRODUCT(('Span data'!$C$9:$C$734=$B52)*('Span data'!AY$9:AY$734))/SUMPRODUCT(('Span data'!$C$9:$C$734=$B52)*1)</f>
        <v>1.2353506229649064E-2</v>
      </c>
      <c r="AG52" s="232"/>
      <c r="AH52" s="271">
        <f>INDEX('Energy at risk'!E$8:E$733, MATCH($B52, 'Energy at risk'!$C$8:$C$733,0))*$J52*M52</f>
        <v>42072.795698652903</v>
      </c>
      <c r="AI52" s="271">
        <f>INDEX('Energy at risk'!F$8:F$733, MATCH($B52, 'Energy at risk'!$C$8:$C$733,0))*$J52*N52</f>
        <v>43422.742146820601</v>
      </c>
      <c r="AJ52" s="271">
        <f>INDEX('Energy at risk'!G$8:G$733, MATCH($B52, 'Energy at risk'!$C$8:$C$733,0))*$J52*O52</f>
        <v>45178.101452943789</v>
      </c>
      <c r="AK52" s="271">
        <f>INDEX('Energy at risk'!H$8:H$733, MATCH($B52, 'Energy at risk'!$C$8:$C$733,0))*$J52*P52</f>
        <v>46771.008636898398</v>
      </c>
      <c r="AL52" s="271">
        <f>INDEX('Energy at risk'!I$8:I$733, MATCH($B52, 'Energy at risk'!$C$8:$C$733,0))*$J52*Q52</f>
        <v>48074.472600389905</v>
      </c>
      <c r="AM52" s="271">
        <f>INDEX('Energy at risk'!J$8:J$733, MATCH($B52, 'Energy at risk'!$C$8:$C$733,0))*$J52*R52</f>
        <v>49676.485476946968</v>
      </c>
      <c r="AN52" s="271">
        <f>INDEX('Energy at risk'!K$8:K$733, MATCH($B52, 'Energy at risk'!$C$8:$C$733,0))*$J52*S52</f>
        <v>52076.625345829183</v>
      </c>
      <c r="AO52" s="271">
        <f>INDEX('Energy at risk'!L$8:L$733, MATCH($B52, 'Energy at risk'!$C$8:$C$733,0))*$J52*T52</f>
        <v>54482.516381746384</v>
      </c>
      <c r="AP52" s="271">
        <f>INDEX('Energy at risk'!M$8:M$733, MATCH($B52, 'Energy at risk'!$C$8:$C$733,0))*$J52*U52</f>
        <v>56432.997258375188</v>
      </c>
      <c r="AQ52" s="271">
        <f>INDEX('Energy at risk'!N$8:N$733, MATCH($B52, 'Energy at risk'!$C$8:$C$733,0))*$J52*V52</f>
        <v>57188.324598641942</v>
      </c>
      <c r="AR52" s="271">
        <f>INDEX('Energy at risk'!O$8:O$733, MATCH($B52, 'Energy at risk'!$C$8:$C$733,0))*$J52*W52</f>
        <v>57943.65193890869</v>
      </c>
      <c r="AS52" s="271">
        <f>INDEX('Energy at risk'!P$8:P$733, MATCH($B52, 'Energy at risk'!$C$8:$C$733,0))*$J52*X52</f>
        <v>58698.979279175437</v>
      </c>
      <c r="AT52" s="271">
        <f>INDEX('Energy at risk'!Q$8:Q$733, MATCH($B52, 'Energy at risk'!$C$8:$C$733,0))*$J52*Y52</f>
        <v>59454.306619442177</v>
      </c>
      <c r="AU52" s="271">
        <f>INDEX('Energy at risk'!R$8:R$733, MATCH($B52, 'Energy at risk'!$C$8:$C$733,0))*$J52*Z52</f>
        <v>60209.633959708932</v>
      </c>
      <c r="AV52" s="271">
        <f>INDEX('Energy at risk'!S$8:S$733, MATCH($B52, 'Energy at risk'!$C$8:$C$733,0))*$J52*AA52</f>
        <v>60964.961299975686</v>
      </c>
      <c r="AW52" s="271">
        <f>INDEX('Energy at risk'!T$8:T$733, MATCH($B52, 'Energy at risk'!$C$8:$C$733,0))*$J52*AB52</f>
        <v>61720.288640242426</v>
      </c>
      <c r="AX52" s="271">
        <f>INDEX('Energy at risk'!U$8:U$733, MATCH($B52, 'Energy at risk'!$C$8:$C$733,0))*$J52*AC52</f>
        <v>62475.615980509174</v>
      </c>
      <c r="AY52" s="271">
        <f>INDEX('Energy at risk'!V$8:V$733, MATCH($B52, 'Energy at risk'!$C$8:$C$733,0))*$J52*AD52</f>
        <v>63230.943320775921</v>
      </c>
      <c r="AZ52" s="271">
        <f>INDEX('Energy at risk'!W$8:W$733, MATCH($B52, 'Energy at risk'!$C$8:$C$733,0))*$J52*AE52</f>
        <v>63986.270661042676</v>
      </c>
      <c r="BA52" s="271">
        <f>INDEX('Energy at risk'!X$8:X$733, MATCH($B52, 'Energy at risk'!$C$8:$C$733,0))*$J52*AF52</f>
        <v>64741.598001309416</v>
      </c>
      <c r="BB52" s="232"/>
      <c r="BC52" s="271">
        <f>INDEX('Energy at risk'!E$8:E$733, MATCH($B52, 'Energy at risk'!$C$8:$C$733,0))*M52*$K52</f>
        <v>11744.532556872027</v>
      </c>
      <c r="BD52" s="271">
        <f>INDEX('Energy at risk'!F$8:F$733, MATCH($B52, 'Energy at risk'!$C$8:$C$733,0))*N52*$K52</f>
        <v>12121.367272684529</v>
      </c>
      <c r="BE52" s="271">
        <f>INDEX('Energy at risk'!G$8:G$733, MATCH($B52, 'Energy at risk'!$C$8:$C$733,0))*O52*$K52</f>
        <v>12611.372136336415</v>
      </c>
      <c r="BF52" s="271">
        <f>INDEX('Energy at risk'!H$8:H$733, MATCH($B52, 'Energy at risk'!$C$8:$C$733,0))*P52*$K52</f>
        <v>13056.02883127122</v>
      </c>
      <c r="BG52" s="271">
        <f>INDEX('Energy at risk'!I$8:I$733, MATCH($B52, 'Energy at risk'!$C$8:$C$733,0))*Q52*$K52</f>
        <v>13419.888059110115</v>
      </c>
      <c r="BH52" s="271">
        <f>INDEX('Energy at risk'!J$8:J$733, MATCH($B52, 'Energy at risk'!$C$8:$C$733,0))*R52*$K52</f>
        <v>13867.086589010878</v>
      </c>
      <c r="BI52" s="271">
        <f>INDEX('Energy at risk'!K$8:K$733, MATCH($B52, 'Energy at risk'!$C$8:$C$733,0))*S52*$K52</f>
        <v>14537.080592571619</v>
      </c>
      <c r="BJ52" s="271">
        <f>INDEX('Energy at risk'!L$8:L$733, MATCH($B52, 'Energy at risk'!$C$8:$C$733,0))*T52*$K52</f>
        <v>15208.680022331428</v>
      </c>
      <c r="BK52" s="271">
        <f>INDEX('Energy at risk'!M$8:M$733, MATCH($B52, 'Energy at risk'!$C$8:$C$733,0))*U52*$K52</f>
        <v>15753.152662590432</v>
      </c>
      <c r="BL52" s="271">
        <f>INDEX('Energy at risk'!N$8:N$733, MATCH($B52, 'Energy at risk'!$C$8:$C$733,0))*V52*$K52</f>
        <v>15964.000703267286</v>
      </c>
      <c r="BM52" s="271">
        <f>INDEX('Energy at risk'!O$8:O$733, MATCH($B52, 'Energy at risk'!$C$8:$C$733,0))*W52*$K52</f>
        <v>16174.848743944136</v>
      </c>
      <c r="BN52" s="271">
        <f>INDEX('Energy at risk'!P$8:P$733, MATCH($B52, 'Energy at risk'!$C$8:$C$733,0))*X52*$K52</f>
        <v>16385.696784620985</v>
      </c>
      <c r="BO52" s="271">
        <f>INDEX('Energy at risk'!Q$8:Q$733, MATCH($B52, 'Energy at risk'!$C$8:$C$733,0))*Y52*$K52</f>
        <v>16596.544825297835</v>
      </c>
      <c r="BP52" s="271">
        <f>INDEX('Energy at risk'!R$8:R$733, MATCH($B52, 'Energy at risk'!$C$8:$C$733,0))*Z52*$K52</f>
        <v>16807.392865974685</v>
      </c>
      <c r="BQ52" s="271">
        <f>INDEX('Energy at risk'!S$8:S$733, MATCH($B52, 'Energy at risk'!$C$8:$C$733,0))*AA52*$K52</f>
        <v>17018.240906651536</v>
      </c>
      <c r="BR52" s="271">
        <f>INDEX('Energy at risk'!T$8:T$733, MATCH($B52, 'Energy at risk'!$C$8:$C$733,0))*AB52*$K52</f>
        <v>17229.088947328386</v>
      </c>
      <c r="BS52" s="271">
        <f>INDEX('Energy at risk'!U$8:U$733, MATCH($B52, 'Energy at risk'!$C$8:$C$733,0))*AC52*$K52</f>
        <v>17439.936988005233</v>
      </c>
      <c r="BT52" s="271">
        <f>INDEX('Energy at risk'!V$8:V$733, MATCH($B52, 'Energy at risk'!$C$8:$C$733,0))*AD52*$K52</f>
        <v>17650.785028682087</v>
      </c>
      <c r="BU52" s="271">
        <f>INDEX('Energy at risk'!W$8:W$733, MATCH($B52, 'Energy at risk'!$C$8:$C$733,0))*AE52*$K52</f>
        <v>17861.633069358937</v>
      </c>
      <c r="BV52" s="271">
        <f>INDEX('Energy at risk'!X$8:X$733, MATCH($B52, 'Energy at risk'!$C$8:$C$733,0))*AF52*$K52</f>
        <v>18072.481110035787</v>
      </c>
      <c r="BW52" s="232"/>
      <c r="BX52" s="272" cm="1">
        <f t="array" ref="BX52">SUMPRODUCT(('Span data'!BA$9:BA$734)*('Span data'!$C$9:$C$734=$B52))</f>
        <v>7.7878399542747234E-4</v>
      </c>
      <c r="BY52" s="272" cm="1">
        <f t="array" ref="BY52">SUMPRODUCT(('Span data'!BB$9:BB$734)*('Span data'!$C$9:$C$734=$B52))</f>
        <v>7.9045758989125438E-4</v>
      </c>
      <c r="BZ52" s="272" cm="1">
        <f t="array" ref="BZ52">SUMPRODUCT(('Span data'!BC$9:BC$734)*('Span data'!$C$9:$C$734=$B52))</f>
        <v>8.0213118435503621E-4</v>
      </c>
      <c r="CA52" s="272" cm="1">
        <f t="array" ref="CA52">SUMPRODUCT(('Span data'!BD$9:BD$734)*('Span data'!$C$9:$C$734=$B52))</f>
        <v>8.1380477881881836E-4</v>
      </c>
      <c r="CB52" s="272" cm="1">
        <f t="array" ref="CB52">SUMPRODUCT(('Span data'!BE$9:BE$734)*('Span data'!$C$9:$C$734=$B52))</f>
        <v>8.2547837328260018E-4</v>
      </c>
      <c r="CC52" s="272" cm="1">
        <f t="array" ref="CC52">SUMPRODUCT(('Span data'!BF$9:BF$734)*('Span data'!$C$9:$C$734=$B52))</f>
        <v>8.3715196774638222E-4</v>
      </c>
      <c r="CD52" s="272" cm="1">
        <f t="array" ref="CD52">SUMPRODUCT(('Span data'!BG$9:BG$734)*('Span data'!$C$9:$C$734=$B52))</f>
        <v>8.4882556221016437E-4</v>
      </c>
      <c r="CE52" s="272" cm="1">
        <f t="array" ref="CE52">SUMPRODUCT(('Span data'!BH$9:BH$734)*('Span data'!$C$9:$C$734=$B52))</f>
        <v>8.604991566739462E-4</v>
      </c>
      <c r="CF52" s="272" cm="1">
        <f t="array" ref="CF52">SUMPRODUCT(('Span data'!BI$9:BI$734)*('Span data'!$C$9:$C$734=$B52))</f>
        <v>8.7217275113772824E-4</v>
      </c>
      <c r="CG52" s="272" cm="1">
        <f t="array" ref="CG52">SUMPRODUCT(('Span data'!BJ$9:BJ$734)*('Span data'!$C$9:$C$734=$B52))</f>
        <v>8.8384634560151017E-4</v>
      </c>
      <c r="CH52" s="272" cm="1">
        <f t="array" ref="CH52">SUMPRODUCT(('Span data'!BK$9:BK$734)*('Span data'!$C$9:$C$734=$B52))</f>
        <v>8.9551994006529221E-4</v>
      </c>
      <c r="CI52" s="272" cm="1">
        <f t="array" ref="CI52">SUMPRODUCT(('Span data'!BL$9:BL$734)*('Span data'!$C$9:$C$734=$B52))</f>
        <v>9.0719353452907415E-4</v>
      </c>
      <c r="CJ52" s="272" cm="1">
        <f t="array" ref="CJ52">SUMPRODUCT(('Span data'!BM$9:BM$734)*('Span data'!$C$9:$C$734=$B52))</f>
        <v>9.1886712899285619E-4</v>
      </c>
      <c r="CK52" s="272" cm="1">
        <f t="array" ref="CK52">SUMPRODUCT(('Span data'!BN$9:BN$734)*('Span data'!$C$9:$C$734=$B52))</f>
        <v>9.3054072345663823E-4</v>
      </c>
      <c r="CL52" s="272" cm="1">
        <f t="array" ref="CL52">SUMPRODUCT(('Span data'!BO$9:BO$734)*('Span data'!$C$9:$C$734=$B52))</f>
        <v>9.4221431792042005E-4</v>
      </c>
      <c r="CM52" s="272" cm="1">
        <f t="array" ref="CM52">SUMPRODUCT(('Span data'!BP$9:BP$734)*('Span data'!$C$9:$C$734=$B52))</f>
        <v>9.5388791238420209E-4</v>
      </c>
      <c r="CN52" s="272" cm="1">
        <f t="array" ref="CN52">SUMPRODUCT(('Span data'!BQ$9:BQ$734)*('Span data'!$C$9:$C$734=$B52))</f>
        <v>9.6556150684798414E-4</v>
      </c>
      <c r="CO52" s="272" cm="1">
        <f t="array" ref="CO52">SUMPRODUCT(('Span data'!BR$9:BR$734)*('Span data'!$C$9:$C$734=$B52))</f>
        <v>9.7723510131176618E-4</v>
      </c>
      <c r="CP52" s="272" cm="1">
        <f t="array" ref="CP52">SUMPRODUCT(('Span data'!BS$9:BS$734)*('Span data'!$C$9:$C$734=$B52))</f>
        <v>9.88908695775548E-4</v>
      </c>
      <c r="CQ52" s="272" cm="1">
        <f t="array" ref="CQ52">SUMPRODUCT(('Span data'!BT$9:BT$734)*('Span data'!$C$9:$C$734=$B52))</f>
        <v>1.00058229023933E-3</v>
      </c>
      <c r="CR52" s="232"/>
      <c r="CS52" s="273">
        <f t="shared" si="8"/>
        <v>53817.329034308925</v>
      </c>
      <c r="CT52" s="273">
        <f t="shared" si="21"/>
        <v>55544.110209962717</v>
      </c>
      <c r="CU52" s="273">
        <f t="shared" si="22"/>
        <v>57789.474391411393</v>
      </c>
      <c r="CV52" s="273">
        <f t="shared" si="23"/>
        <v>59827.038281974397</v>
      </c>
      <c r="CW52" s="273">
        <f t="shared" si="24"/>
        <v>61494.361484978392</v>
      </c>
      <c r="CX52" s="273">
        <f t="shared" si="25"/>
        <v>63543.572903109809</v>
      </c>
      <c r="CY52" s="273">
        <f t="shared" si="26"/>
        <v>66613.706787226358</v>
      </c>
      <c r="CZ52" s="273">
        <f t="shared" si="27"/>
        <v>69691.197264576971</v>
      </c>
      <c r="DA52" s="273">
        <f t="shared" si="28"/>
        <v>72186.150793138368</v>
      </c>
      <c r="DB52" s="273">
        <f t="shared" si="10"/>
        <v>73152.326185755563</v>
      </c>
      <c r="DC52" s="273">
        <f t="shared" si="11"/>
        <v>74118.501578372772</v>
      </c>
      <c r="DD52" s="273">
        <f t="shared" si="12"/>
        <v>75084.676970989953</v>
      </c>
      <c r="DE52" s="273">
        <f t="shared" si="13"/>
        <v>76050.852363607133</v>
      </c>
      <c r="DF52" s="273">
        <f t="shared" si="14"/>
        <v>77017.027756224343</v>
      </c>
      <c r="DG52" s="273">
        <f t="shared" si="15"/>
        <v>77983.203148841538</v>
      </c>
      <c r="DH52" s="273">
        <f t="shared" si="16"/>
        <v>78949.378541458718</v>
      </c>
      <c r="DI52" s="273">
        <f t="shared" si="17"/>
        <v>79915.553934075928</v>
      </c>
      <c r="DJ52" s="273">
        <f t="shared" si="18"/>
        <v>80881.729326693108</v>
      </c>
      <c r="DK52" s="273">
        <f t="shared" si="19"/>
        <v>81847.904719310303</v>
      </c>
      <c r="DL52" s="273">
        <f t="shared" si="20"/>
        <v>82814.080111927484</v>
      </c>
      <c r="DM52" s="233"/>
      <c r="DN52" s="274" cm="1">
        <f t="array" ref="DN52">SUMPRODUCT(($CS52:$DL52)*(Misc_calcs!$G$29:$Z$29))</f>
        <v>999739.83086328476</v>
      </c>
      <c r="DO52" s="232"/>
      <c r="DP52" s="274" cm="1">
        <f t="array" ref="DP52">SUMPRODUCT((G52:H52)*(Assumptions!$G$38:$H$38))</f>
        <v>84232.516003838595</v>
      </c>
      <c r="DQ52" s="274" cm="1">
        <f t="array" ref="DQ52">SUMPRODUCT((PMT(real_disc,Assumptions!$G$40,DP52)*(Misc_calcs!$G$29:$Z$29)))</f>
        <v>-48824.588499710699</v>
      </c>
      <c r="DR52" s="232"/>
      <c r="DS52" s="274">
        <f t="shared" si="30"/>
        <v>950915.2423635741</v>
      </c>
      <c r="DT52" s="274" t="b">
        <f t="shared" si="9"/>
        <v>1</v>
      </c>
      <c r="DU52" s="232"/>
      <c r="DV52" s="232"/>
      <c r="DW52" s="232"/>
      <c r="DX52" s="232"/>
      <c r="DY52" s="232"/>
      <c r="DZ52" s="232"/>
      <c r="EA52" s="232"/>
      <c r="EB52" s="232"/>
      <c r="EC52" s="232"/>
      <c r="ED52" s="232"/>
      <c r="EE52" s="232"/>
      <c r="EF52" s="232"/>
      <c r="EG52" s="232"/>
      <c r="EH52" s="232"/>
      <c r="EI52" s="232"/>
      <c r="EJ52" s="232"/>
      <c r="EK52" s="232"/>
      <c r="EL52" s="232"/>
      <c r="EM52" s="232"/>
      <c r="EN52" s="232"/>
    </row>
    <row r="53" spans="1:144" x14ac:dyDescent="0.2">
      <c r="A53" s="232"/>
      <c r="B53" s="266" t="str">
        <v>GHP012</v>
      </c>
      <c r="C53" s="266" t="str">
        <f>INDEX('Span data'!$D$9:$D$734, MATCH($B53, 'Span data'!$C$9:$C$734,0))</f>
        <v>GHP</v>
      </c>
      <c r="D53" s="266" cm="1">
        <f t="array" ref="D53">IF(ISBLANK(B53),0, SUMPRODUCT(('Energy at risk'!$C$8:$C$733=$B53)*1))</f>
        <v>1</v>
      </c>
      <c r="E53" s="267" t="b">
        <f t="shared" si="29"/>
        <v>0</v>
      </c>
      <c r="F53" s="266">
        <f t="shared" si="7"/>
        <v>1</v>
      </c>
      <c r="G53" s="268">
        <v>1</v>
      </c>
      <c r="H53" s="268">
        <v>1</v>
      </c>
      <c r="I53" s="232"/>
      <c r="J53" s="269">
        <f>INDEX(VCR_data!$D$8:$D$86, MATCH($C53, VCR_data!$B$8:$B$86,0))</f>
        <v>38273.327353802561</v>
      </c>
      <c r="K53" s="269">
        <f>INDEX(VCR_data!$F$8:$F$86, MATCH($C53, VCR_data!$B$8:$B$86,0))</f>
        <v>10683.918948151744</v>
      </c>
      <c r="L53" s="232"/>
      <c r="M53" s="270" cm="1">
        <f t="array" ref="M53">SUMPRODUCT(('Span data'!$C$9:$C$734=$B53)*('Span data'!AF$9:AF$734))/SUMPRODUCT(('Span data'!$C$9:$C$734=$B53)*1)</f>
        <v>9.6143900149106599E-3</v>
      </c>
      <c r="N53" s="270" cm="1">
        <f t="array" ref="N53">SUMPRODUCT(('Span data'!$C$9:$C$734=$B53)*('Span data'!AG$9:AG$734))/SUMPRODUCT(('Span data'!$C$9:$C$734=$B53)*1)</f>
        <v>9.758274534726304E-3</v>
      </c>
      <c r="O53" s="270" cm="1">
        <f t="array" ref="O53">SUMPRODUCT(('Span data'!$C$9:$C$734=$B53)*('Span data'!AH$9:AH$734))/SUMPRODUCT(('Span data'!$C$9:$C$734=$B53)*1)</f>
        <v>9.902159054541948E-3</v>
      </c>
      <c r="P53" s="270" cm="1">
        <f t="array" ref="P53">SUMPRODUCT(('Span data'!$C$9:$C$734=$B53)*('Span data'!AI$9:AI$734))/SUMPRODUCT(('Span data'!$C$9:$C$734=$B53)*1)</f>
        <v>1.0046043574357592E-2</v>
      </c>
      <c r="Q53" s="270" cm="1">
        <f t="array" ref="Q53">SUMPRODUCT(('Span data'!$C$9:$C$734=$B53)*('Span data'!AJ$9:AJ$734))/SUMPRODUCT(('Span data'!$C$9:$C$734=$B53)*1)</f>
        <v>1.0189928094173236E-2</v>
      </c>
      <c r="R53" s="270" cm="1">
        <f t="array" ref="R53">SUMPRODUCT(('Span data'!$C$9:$C$734=$B53)*('Span data'!AK$9:AK$734))/SUMPRODUCT(('Span data'!$C$9:$C$734=$B53)*1)</f>
        <v>1.033381261398888E-2</v>
      </c>
      <c r="S53" s="270" cm="1">
        <f t="array" ref="S53">SUMPRODUCT(('Span data'!$C$9:$C$734=$B53)*('Span data'!AL$9:AL$734))/SUMPRODUCT(('Span data'!$C$9:$C$734=$B53)*1)</f>
        <v>1.0477697133804524E-2</v>
      </c>
      <c r="T53" s="270" cm="1">
        <f t="array" ref="T53">SUMPRODUCT(('Span data'!$C$9:$C$734=$B53)*('Span data'!AM$9:AM$734))/SUMPRODUCT(('Span data'!$C$9:$C$734=$B53)*1)</f>
        <v>1.0621581653620168E-2</v>
      </c>
      <c r="U53" s="270" cm="1">
        <f t="array" ref="U53">SUMPRODUCT(('Span data'!$C$9:$C$734=$B53)*('Span data'!AN$9:AN$734))/SUMPRODUCT(('Span data'!$C$9:$C$734=$B53)*1)</f>
        <v>1.0765466173435812E-2</v>
      </c>
      <c r="V53" s="270" cm="1">
        <f t="array" ref="V53">SUMPRODUCT(('Span data'!$C$9:$C$734=$B53)*('Span data'!AO$9:AO$734))/SUMPRODUCT(('Span data'!$C$9:$C$734=$B53)*1)</f>
        <v>1.0909350693251456E-2</v>
      </c>
      <c r="W53" s="270" cm="1">
        <f t="array" ref="W53">SUMPRODUCT(('Span data'!$C$9:$C$734=$B53)*('Span data'!AP$9:AP$734))/SUMPRODUCT(('Span data'!$C$9:$C$734=$B53)*1)</f>
        <v>1.10532352130671E-2</v>
      </c>
      <c r="X53" s="270" cm="1">
        <f t="array" ref="X53">SUMPRODUCT(('Span data'!$C$9:$C$734=$B53)*('Span data'!AQ$9:AQ$734))/SUMPRODUCT(('Span data'!$C$9:$C$734=$B53)*1)</f>
        <v>1.1197119732882744E-2</v>
      </c>
      <c r="Y53" s="270" cm="1">
        <f t="array" ref="Y53">SUMPRODUCT(('Span data'!$C$9:$C$734=$B53)*('Span data'!AR$9:AR$734))/SUMPRODUCT(('Span data'!$C$9:$C$734=$B53)*1)</f>
        <v>1.1341004252698388E-2</v>
      </c>
      <c r="Z53" s="270" cm="1">
        <f t="array" ref="Z53">SUMPRODUCT(('Span data'!$C$9:$C$734=$B53)*('Span data'!AS$9:AS$734))/SUMPRODUCT(('Span data'!$C$9:$C$734=$B53)*1)</f>
        <v>1.1484888772514032E-2</v>
      </c>
      <c r="AA53" s="270" cm="1">
        <f t="array" ref="AA53">SUMPRODUCT(('Span data'!$C$9:$C$734=$B53)*('Span data'!AT$9:AT$734))/SUMPRODUCT(('Span data'!$C$9:$C$734=$B53)*1)</f>
        <v>1.1628773292329676E-2</v>
      </c>
      <c r="AB53" s="270" cm="1">
        <f t="array" ref="AB53">SUMPRODUCT(('Span data'!$C$9:$C$734=$B53)*('Span data'!AU$9:AU$734))/SUMPRODUCT(('Span data'!$C$9:$C$734=$B53)*1)</f>
        <v>1.177265781214532E-2</v>
      </c>
      <c r="AC53" s="270" cm="1">
        <f t="array" ref="AC53">SUMPRODUCT(('Span data'!$C$9:$C$734=$B53)*('Span data'!AV$9:AV$734))/SUMPRODUCT(('Span data'!$C$9:$C$734=$B53)*1)</f>
        <v>1.1916542331960964E-2</v>
      </c>
      <c r="AD53" s="270" cm="1">
        <f t="array" ref="AD53">SUMPRODUCT(('Span data'!$C$9:$C$734=$B53)*('Span data'!AW$9:AW$734))/SUMPRODUCT(('Span data'!$C$9:$C$734=$B53)*1)</f>
        <v>1.2060426851776608E-2</v>
      </c>
      <c r="AE53" s="270" cm="1">
        <f t="array" ref="AE53">SUMPRODUCT(('Span data'!$C$9:$C$734=$B53)*('Span data'!AX$9:AX$734))/SUMPRODUCT(('Span data'!$C$9:$C$734=$B53)*1)</f>
        <v>1.2204311371592252E-2</v>
      </c>
      <c r="AF53" s="270" cm="1">
        <f t="array" ref="AF53">SUMPRODUCT(('Span data'!$C$9:$C$734=$B53)*('Span data'!AY$9:AY$734))/SUMPRODUCT(('Span data'!$C$9:$C$734=$B53)*1)</f>
        <v>1.2348195891407896E-2</v>
      </c>
      <c r="AG53" s="232"/>
      <c r="AH53" s="271">
        <f>INDEX('Energy at risk'!E$8:E$733, MATCH($B53, 'Energy at risk'!$C$8:$C$733,0))*$J53*M53</f>
        <v>38899.486756969935</v>
      </c>
      <c r="AI53" s="271">
        <f>INDEX('Energy at risk'!F$8:F$733, MATCH($B53, 'Energy at risk'!$C$8:$C$733,0))*$J53*N53</f>
        <v>40163.009066132923</v>
      </c>
      <c r="AJ53" s="271">
        <f>INDEX('Energy at risk'!G$8:G$733, MATCH($B53, 'Energy at risk'!$C$8:$C$733,0))*$J53*O53</f>
        <v>41600.273104951964</v>
      </c>
      <c r="AK53" s="271">
        <f>INDEX('Energy at risk'!H$8:H$733, MATCH($B53, 'Energy at risk'!$C$8:$C$733,0))*$J53*P53</f>
        <v>42984.155353731672</v>
      </c>
      <c r="AL53" s="271">
        <f>INDEX('Energy at risk'!I$8:I$733, MATCH($B53, 'Energy at risk'!$C$8:$C$733,0))*$J53*Q53</f>
        <v>44074.136662861201</v>
      </c>
      <c r="AM53" s="271">
        <f>INDEX('Energy at risk'!J$8:J$733, MATCH($B53, 'Energy at risk'!$C$8:$C$733,0))*$J53*R53</f>
        <v>45377.946226581924</v>
      </c>
      <c r="AN53" s="271">
        <f>INDEX('Energy at risk'!K$8:K$733, MATCH($B53, 'Energy at risk'!$C$8:$C$733,0))*$J53*S53</f>
        <v>46903.956313590999</v>
      </c>
      <c r="AO53" s="271">
        <f>INDEX('Energy at risk'!L$8:L$733, MATCH($B53, 'Energy at risk'!$C$8:$C$733,0))*$J53*T53</f>
        <v>48742.944847441831</v>
      </c>
      <c r="AP53" s="271">
        <f>INDEX('Energy at risk'!M$8:M$733, MATCH($B53, 'Energy at risk'!$C$8:$C$733,0))*$J53*U53</f>
        <v>50029.652452144306</v>
      </c>
      <c r="AQ53" s="271">
        <f>INDEX('Energy at risk'!N$8:N$733, MATCH($B53, 'Energy at risk'!$C$8:$C$733,0))*$J53*V53</f>
        <v>50698.31764542529</v>
      </c>
      <c r="AR53" s="271">
        <f>INDEX('Energy at risk'!O$8:O$733, MATCH($B53, 'Energy at risk'!$C$8:$C$733,0))*$J53*W53</f>
        <v>51366.982838706273</v>
      </c>
      <c r="AS53" s="271">
        <f>INDEX('Energy at risk'!P$8:P$733, MATCH($B53, 'Energy at risk'!$C$8:$C$733,0))*$J53*X53</f>
        <v>52035.648031987257</v>
      </c>
      <c r="AT53" s="271">
        <f>INDEX('Energy at risk'!Q$8:Q$733, MATCH($B53, 'Energy at risk'!$C$8:$C$733,0))*$J53*Y53</f>
        <v>52704.313225268241</v>
      </c>
      <c r="AU53" s="271">
        <f>INDEX('Energy at risk'!R$8:R$733, MATCH($B53, 'Energy at risk'!$C$8:$C$733,0))*$J53*Z53</f>
        <v>53372.978418549224</v>
      </c>
      <c r="AV53" s="271">
        <f>INDEX('Energy at risk'!S$8:S$733, MATCH($B53, 'Energy at risk'!$C$8:$C$733,0))*$J53*AA53</f>
        <v>54041.643611830208</v>
      </c>
      <c r="AW53" s="271">
        <f>INDEX('Energy at risk'!T$8:T$733, MATCH($B53, 'Energy at risk'!$C$8:$C$733,0))*$J53*AB53</f>
        <v>54710.308805111192</v>
      </c>
      <c r="AX53" s="271">
        <f>INDEX('Energy at risk'!U$8:U$733, MATCH($B53, 'Energy at risk'!$C$8:$C$733,0))*$J53*AC53</f>
        <v>55378.973998392168</v>
      </c>
      <c r="AY53" s="271">
        <f>INDEX('Energy at risk'!V$8:V$733, MATCH($B53, 'Energy at risk'!$C$8:$C$733,0))*$J53*AD53</f>
        <v>56047.639191673152</v>
      </c>
      <c r="AZ53" s="271">
        <f>INDEX('Energy at risk'!W$8:W$733, MATCH($B53, 'Energy at risk'!$C$8:$C$733,0))*$J53*AE53</f>
        <v>56716.304384954135</v>
      </c>
      <c r="BA53" s="271">
        <f>INDEX('Energy at risk'!X$8:X$733, MATCH($B53, 'Energy at risk'!$C$8:$C$733,0))*$J53*AF53</f>
        <v>57384.969578235119</v>
      </c>
      <c r="BB53" s="232"/>
      <c r="BC53" s="271">
        <f>INDEX('Energy at risk'!E$8:E$733, MATCH($B53, 'Energy at risk'!$C$8:$C$733,0))*M53*$K53</f>
        <v>10858.71003046925</v>
      </c>
      <c r="BD53" s="271">
        <f>INDEX('Energy at risk'!F$8:F$733, MATCH($B53, 'Energy at risk'!$C$8:$C$733,0))*N53*$K53</f>
        <v>11211.419629388865</v>
      </c>
      <c r="BE53" s="271">
        <f>INDEX('Energy at risk'!G$8:G$733, MATCH($B53, 'Energy at risk'!$C$8:$C$733,0))*O53*$K53</f>
        <v>11612.628867244959</v>
      </c>
      <c r="BF53" s="271">
        <f>INDEX('Energy at risk'!H$8:H$733, MATCH($B53, 'Energy at risk'!$C$8:$C$733,0))*P53*$K53</f>
        <v>11998.93669052543</v>
      </c>
      <c r="BG53" s="271">
        <f>INDEX('Energy at risk'!I$8:I$733, MATCH($B53, 'Energy at risk'!$C$8:$C$733,0))*Q53*$K53</f>
        <v>12303.202683761139</v>
      </c>
      <c r="BH53" s="271">
        <f>INDEX('Energy at risk'!J$8:J$733, MATCH($B53, 'Energy at risk'!$C$8:$C$733,0))*R53*$K53</f>
        <v>12667.15838517818</v>
      </c>
      <c r="BI53" s="271">
        <f>INDEX('Energy at risk'!K$8:K$733, MATCH($B53, 'Energy at risk'!$C$8:$C$733,0))*S53*$K53</f>
        <v>13093.140895999706</v>
      </c>
      <c r="BJ53" s="271">
        <f>INDEX('Energy at risk'!L$8:L$733, MATCH($B53, 'Energy at risk'!$C$8:$C$733,0))*T53*$K53</f>
        <v>13606.49068293143</v>
      </c>
      <c r="BK53" s="271">
        <f>INDEX('Energy at risk'!M$8:M$733, MATCH($B53, 'Energy at risk'!$C$8:$C$733,0))*U53*$K53</f>
        <v>13965.672408406517</v>
      </c>
      <c r="BL53" s="271">
        <f>INDEX('Energy at risk'!N$8:N$733, MATCH($B53, 'Energy at risk'!$C$8:$C$733,0))*V53*$K53</f>
        <v>14152.328892762445</v>
      </c>
      <c r="BM53" s="271">
        <f>INDEX('Energy at risk'!O$8:O$733, MATCH($B53, 'Energy at risk'!$C$8:$C$733,0))*W53*$K53</f>
        <v>14338.98537711837</v>
      </c>
      <c r="BN53" s="271">
        <f>INDEX('Energy at risk'!P$8:P$733, MATCH($B53, 'Energy at risk'!$C$8:$C$733,0))*X53*$K53</f>
        <v>14525.641861474294</v>
      </c>
      <c r="BO53" s="271">
        <f>INDEX('Energy at risk'!Q$8:Q$733, MATCH($B53, 'Energy at risk'!$C$8:$C$733,0))*Y53*$K53</f>
        <v>14712.298345830219</v>
      </c>
      <c r="BP53" s="271">
        <f>INDEX('Energy at risk'!R$8:R$733, MATCH($B53, 'Energy at risk'!$C$8:$C$733,0))*Z53*$K53</f>
        <v>14898.954830186143</v>
      </c>
      <c r="BQ53" s="271">
        <f>INDEX('Energy at risk'!S$8:S$733, MATCH($B53, 'Energy at risk'!$C$8:$C$733,0))*AA53*$K53</f>
        <v>15085.611314542068</v>
      </c>
      <c r="BR53" s="271">
        <f>INDEX('Energy at risk'!T$8:T$733, MATCH($B53, 'Energy at risk'!$C$8:$C$733,0))*AB53*$K53</f>
        <v>15272.267798897994</v>
      </c>
      <c r="BS53" s="271">
        <f>INDEX('Energy at risk'!U$8:U$733, MATCH($B53, 'Energy at risk'!$C$8:$C$733,0))*AC53*$K53</f>
        <v>15458.924283253918</v>
      </c>
      <c r="BT53" s="271">
        <f>INDEX('Energy at risk'!V$8:V$733, MATCH($B53, 'Energy at risk'!$C$8:$C$733,0))*AD53*$K53</f>
        <v>15645.580767609843</v>
      </c>
      <c r="BU53" s="271">
        <f>INDEX('Energy at risk'!W$8:W$733, MATCH($B53, 'Energy at risk'!$C$8:$C$733,0))*AE53*$K53</f>
        <v>15832.237251965767</v>
      </c>
      <c r="BV53" s="271">
        <f>INDEX('Energy at risk'!X$8:X$733, MATCH($B53, 'Energy at risk'!$C$8:$C$733,0))*AF53*$K53</f>
        <v>16018.893736321694</v>
      </c>
      <c r="BW53" s="232"/>
      <c r="BX53" s="272" cm="1">
        <f t="array" ref="BX53">SUMPRODUCT(('Span data'!BA$9:BA$734)*('Span data'!$C$9:$C$734=$B53))</f>
        <v>3.8936267167959885E-4</v>
      </c>
      <c r="BY53" s="272" cm="1">
        <f t="array" ref="BY53">SUMPRODUCT(('Span data'!BB$9:BB$734)*('Span data'!$C$9:$C$734=$B53))</f>
        <v>3.9518969356677742E-4</v>
      </c>
      <c r="BZ53" s="272" cm="1">
        <f t="array" ref="BZ53">SUMPRODUCT(('Span data'!BC$9:BC$734)*('Span data'!$C$9:$C$734=$B53))</f>
        <v>4.0101671545395598E-4</v>
      </c>
      <c r="CA53" s="272" cm="1">
        <f t="array" ref="CA53">SUMPRODUCT(('Span data'!BD$9:BD$734)*('Span data'!$C$9:$C$734=$B53))</f>
        <v>4.0684373734113449E-4</v>
      </c>
      <c r="CB53" s="272" cm="1">
        <f t="array" ref="CB53">SUMPRODUCT(('Span data'!BE$9:BE$734)*('Span data'!$C$9:$C$734=$B53))</f>
        <v>4.126707592283131E-4</v>
      </c>
      <c r="CC53" s="272" cm="1">
        <f t="array" ref="CC53">SUMPRODUCT(('Span data'!BF$9:BF$734)*('Span data'!$C$9:$C$734=$B53))</f>
        <v>4.1849778111549167E-4</v>
      </c>
      <c r="CD53" s="272" cm="1">
        <f t="array" ref="CD53">SUMPRODUCT(('Span data'!BG$9:BG$734)*('Span data'!$C$9:$C$734=$B53))</f>
        <v>4.2432480300267012E-4</v>
      </c>
      <c r="CE53" s="272" cm="1">
        <f t="array" ref="CE53">SUMPRODUCT(('Span data'!BH$9:BH$734)*('Span data'!$C$9:$C$734=$B53))</f>
        <v>4.3015182488984868E-4</v>
      </c>
      <c r="CF53" s="272" cm="1">
        <f t="array" ref="CF53">SUMPRODUCT(('Span data'!BI$9:BI$734)*('Span data'!$C$9:$C$734=$B53))</f>
        <v>4.359788467770273E-4</v>
      </c>
      <c r="CG53" s="272" cm="1">
        <f t="array" ref="CG53">SUMPRODUCT(('Span data'!BJ$9:BJ$734)*('Span data'!$C$9:$C$734=$B53))</f>
        <v>4.4180586866420581E-4</v>
      </c>
      <c r="CH53" s="272" cm="1">
        <f t="array" ref="CH53">SUMPRODUCT(('Span data'!BK$9:BK$734)*('Span data'!$C$9:$C$734=$B53))</f>
        <v>4.4763289055138437E-4</v>
      </c>
      <c r="CI53" s="272" cm="1">
        <f t="array" ref="CI53">SUMPRODUCT(('Span data'!BL$9:BL$734)*('Span data'!$C$9:$C$734=$B53))</f>
        <v>4.5345991243856288E-4</v>
      </c>
      <c r="CJ53" s="272" cm="1">
        <f t="array" ref="CJ53">SUMPRODUCT(('Span data'!BM$9:BM$734)*('Span data'!$C$9:$C$734=$B53))</f>
        <v>4.5928693432574144E-4</v>
      </c>
      <c r="CK53" s="272" cm="1">
        <f t="array" ref="CK53">SUMPRODUCT(('Span data'!BN$9:BN$734)*('Span data'!$C$9:$C$734=$B53))</f>
        <v>4.6511395621292001E-4</v>
      </c>
      <c r="CL53" s="272" cm="1">
        <f t="array" ref="CL53">SUMPRODUCT(('Span data'!BO$9:BO$734)*('Span data'!$C$9:$C$734=$B53))</f>
        <v>4.7094097810009857E-4</v>
      </c>
      <c r="CM53" s="272" cm="1">
        <f t="array" ref="CM53">SUMPRODUCT(('Span data'!BP$9:BP$734)*('Span data'!$C$9:$C$734=$B53))</f>
        <v>4.7676799998727713E-4</v>
      </c>
      <c r="CN53" s="272" cm="1">
        <f t="array" ref="CN53">SUMPRODUCT(('Span data'!BQ$9:BQ$734)*('Span data'!$C$9:$C$734=$B53))</f>
        <v>4.8259502187445569E-4</v>
      </c>
      <c r="CO53" s="272" cm="1">
        <f t="array" ref="CO53">SUMPRODUCT(('Span data'!BR$9:BR$734)*('Span data'!$C$9:$C$734=$B53))</f>
        <v>4.8842204376163426E-4</v>
      </c>
      <c r="CP53" s="272" cm="1">
        <f t="array" ref="CP53">SUMPRODUCT(('Span data'!BS$9:BS$734)*('Span data'!$C$9:$C$734=$B53))</f>
        <v>4.9424906564881266E-4</v>
      </c>
      <c r="CQ53" s="272" cm="1">
        <f t="array" ref="CQ53">SUMPRODUCT(('Span data'!BT$9:BT$734)*('Span data'!$C$9:$C$734=$B53))</f>
        <v>5.0007608753599138E-4</v>
      </c>
      <c r="CR53" s="232"/>
      <c r="CS53" s="273">
        <f t="shared" si="8"/>
        <v>49758.197176801856</v>
      </c>
      <c r="CT53" s="273">
        <f t="shared" si="21"/>
        <v>51374.429090711485</v>
      </c>
      <c r="CU53" s="273">
        <f t="shared" si="22"/>
        <v>53212.902373213641</v>
      </c>
      <c r="CV53" s="273">
        <f t="shared" si="23"/>
        <v>54983.092451100834</v>
      </c>
      <c r="CW53" s="273">
        <f t="shared" si="24"/>
        <v>56377.3397592931</v>
      </c>
      <c r="CX53" s="273">
        <f t="shared" si="25"/>
        <v>58045.105030257888</v>
      </c>
      <c r="CY53" s="273">
        <f t="shared" si="26"/>
        <v>59997.09763391551</v>
      </c>
      <c r="CZ53" s="273">
        <f t="shared" si="27"/>
        <v>62349.435960525087</v>
      </c>
      <c r="DA53" s="273">
        <f t="shared" si="28"/>
        <v>63995.325296529671</v>
      </c>
      <c r="DB53" s="273">
        <f t="shared" si="10"/>
        <v>64850.646979993602</v>
      </c>
      <c r="DC53" s="273">
        <f t="shared" si="11"/>
        <v>65705.968663457534</v>
      </c>
      <c r="DD53" s="273">
        <f t="shared" si="12"/>
        <v>66561.290346921465</v>
      </c>
      <c r="DE53" s="273">
        <f t="shared" si="13"/>
        <v>67416.612030385397</v>
      </c>
      <c r="DF53" s="273">
        <f t="shared" si="14"/>
        <v>68271.933713849328</v>
      </c>
      <c r="DG53" s="273">
        <f t="shared" si="15"/>
        <v>69127.25539731326</v>
      </c>
      <c r="DH53" s="273">
        <f t="shared" si="16"/>
        <v>69982.577080777177</v>
      </c>
      <c r="DI53" s="273">
        <f t="shared" si="17"/>
        <v>70837.898764241108</v>
      </c>
      <c r="DJ53" s="273">
        <f t="shared" si="18"/>
        <v>71693.22044770504</v>
      </c>
      <c r="DK53" s="273">
        <f t="shared" si="19"/>
        <v>72548.542131168972</v>
      </c>
      <c r="DL53" s="273">
        <f t="shared" si="20"/>
        <v>73403.863814632903</v>
      </c>
      <c r="DM53" s="233"/>
      <c r="DN53" s="274" cm="1">
        <f t="array" ref="DN53">SUMPRODUCT(($CS53:$DL53)*(Misc_calcs!$G$29:$Z$29))</f>
        <v>898035.02587146754</v>
      </c>
      <c r="DO53" s="232"/>
      <c r="DP53" s="274" cm="1">
        <f t="array" ref="DP53">SUMPRODUCT((G53:H53)*(Assumptions!$G$38:$H$38))</f>
        <v>46500.500639777201</v>
      </c>
      <c r="DQ53" s="274" cm="1">
        <f t="array" ref="DQ53">SUMPRODUCT((PMT(real_disc,Assumptions!$G$40,DP53)*(Misc_calcs!$G$29:$Z$29)))</f>
        <v>-26953.579407080662</v>
      </c>
      <c r="DR53" s="232"/>
      <c r="DS53" s="274">
        <f t="shared" si="30"/>
        <v>871081.44646438689</v>
      </c>
      <c r="DT53" s="274" t="b">
        <f t="shared" si="9"/>
        <v>1</v>
      </c>
      <c r="DU53" s="232"/>
      <c r="DV53" s="232"/>
      <c r="DW53" s="232"/>
      <c r="DX53" s="232"/>
      <c r="DY53" s="232"/>
      <c r="DZ53" s="232"/>
      <c r="EA53" s="232"/>
      <c r="EB53" s="232"/>
      <c r="EC53" s="232"/>
      <c r="ED53" s="232"/>
      <c r="EE53" s="232"/>
      <c r="EF53" s="232"/>
      <c r="EG53" s="232"/>
      <c r="EH53" s="232"/>
      <c r="EI53" s="232"/>
      <c r="EJ53" s="232"/>
      <c r="EK53" s="232"/>
      <c r="EL53" s="232"/>
      <c r="EM53" s="232"/>
      <c r="EN53" s="232"/>
    </row>
    <row r="54" spans="1:144" x14ac:dyDescent="0.2">
      <c r="A54" s="232"/>
      <c r="B54" s="266" t="str">
        <v>GHP021</v>
      </c>
      <c r="C54" s="266" t="str">
        <f>INDEX('Span data'!$D$9:$D$734, MATCH($B54, 'Span data'!$C$9:$C$734,0))</f>
        <v>GHP</v>
      </c>
      <c r="D54" s="266" cm="1">
        <f t="array" ref="D54">IF(ISBLANK(B54),0, SUMPRODUCT(('Energy at risk'!$C$8:$C$733=$B54)*1))</f>
        <v>5</v>
      </c>
      <c r="E54" s="267" t="b">
        <f t="shared" si="29"/>
        <v>0</v>
      </c>
      <c r="F54" s="266">
        <f t="shared" si="7"/>
        <v>5</v>
      </c>
      <c r="G54" s="268">
        <v>8</v>
      </c>
      <c r="H54" s="268">
        <v>1</v>
      </c>
      <c r="I54" s="232"/>
      <c r="J54" s="269">
        <f>INDEX(VCR_data!$D$8:$D$86, MATCH($C54, VCR_data!$B$8:$B$86,0))</f>
        <v>38273.327353802561</v>
      </c>
      <c r="K54" s="269">
        <f>INDEX(VCR_data!$F$8:$F$86, MATCH($C54, VCR_data!$B$8:$B$86,0))</f>
        <v>10683.918948151744</v>
      </c>
      <c r="L54" s="232"/>
      <c r="M54" s="270" cm="1">
        <f t="array" ref="M54">SUMPRODUCT(('Span data'!$C$9:$C$734=$B54)*('Span data'!AF$9:AF$734))/SUMPRODUCT(('Span data'!$C$9:$C$734=$B54)*1)</f>
        <v>9.6213535172591548E-3</v>
      </c>
      <c r="N54" s="270" cm="1">
        <f t="array" ref="N54">SUMPRODUCT(('Span data'!$C$9:$C$734=$B54)*('Span data'!AG$9:AG$734))/SUMPRODUCT(('Span data'!$C$9:$C$734=$B54)*1)</f>
        <v>9.7675592045242954E-3</v>
      </c>
      <c r="O54" s="270" cm="1">
        <f t="array" ref="O54">SUMPRODUCT(('Span data'!$C$9:$C$734=$B54)*('Span data'!AH$9:AH$734))/SUMPRODUCT(('Span data'!$C$9:$C$734=$B54)*1)</f>
        <v>9.9137648917894394E-3</v>
      </c>
      <c r="P54" s="270" cm="1">
        <f t="array" ref="P54">SUMPRODUCT(('Span data'!$C$9:$C$734=$B54)*('Span data'!AI$9:AI$734))/SUMPRODUCT(('Span data'!$C$9:$C$734=$B54)*1)</f>
        <v>1.005997057905458E-2</v>
      </c>
      <c r="Q54" s="270" cm="1">
        <f t="array" ref="Q54">SUMPRODUCT(('Span data'!$C$9:$C$734=$B54)*('Span data'!AJ$9:AJ$734))/SUMPRODUCT(('Span data'!$C$9:$C$734=$B54)*1)</f>
        <v>1.0206176266319722E-2</v>
      </c>
      <c r="R54" s="270" cm="1">
        <f t="array" ref="R54">SUMPRODUCT(('Span data'!$C$9:$C$734=$B54)*('Span data'!AK$9:AK$734))/SUMPRODUCT(('Span data'!$C$9:$C$734=$B54)*1)</f>
        <v>1.0352381953584866E-2</v>
      </c>
      <c r="S54" s="270" cm="1">
        <f t="array" ref="S54">SUMPRODUCT(('Span data'!$C$9:$C$734=$B54)*('Span data'!AL$9:AL$734))/SUMPRODUCT(('Span data'!$C$9:$C$734=$B54)*1)</f>
        <v>1.0498587640850007E-2</v>
      </c>
      <c r="T54" s="270" cm="1">
        <f t="array" ref="T54">SUMPRODUCT(('Span data'!$C$9:$C$734=$B54)*('Span data'!AM$9:AM$734))/SUMPRODUCT(('Span data'!$C$9:$C$734=$B54)*1)</f>
        <v>1.0644793328115149E-2</v>
      </c>
      <c r="U54" s="270" cm="1">
        <f t="array" ref="U54">SUMPRODUCT(('Span data'!$C$9:$C$734=$B54)*('Span data'!AN$9:AN$734))/SUMPRODUCT(('Span data'!$C$9:$C$734=$B54)*1)</f>
        <v>1.0790999015380292E-2</v>
      </c>
      <c r="V54" s="270" cm="1">
        <f t="array" ref="V54">SUMPRODUCT(('Span data'!$C$9:$C$734=$B54)*('Span data'!AO$9:AO$734))/SUMPRODUCT(('Span data'!$C$9:$C$734=$B54)*1)</f>
        <v>1.093720470264543E-2</v>
      </c>
      <c r="W54" s="270" cm="1">
        <f t="array" ref="W54">SUMPRODUCT(('Span data'!$C$9:$C$734=$B54)*('Span data'!AP$9:AP$734))/SUMPRODUCT(('Span data'!$C$9:$C$734=$B54)*1)</f>
        <v>1.1083410389910574E-2</v>
      </c>
      <c r="X54" s="270" cm="1">
        <f t="array" ref="X54">SUMPRODUCT(('Span data'!$C$9:$C$734=$B54)*('Span data'!AQ$9:AQ$734))/SUMPRODUCT(('Span data'!$C$9:$C$734=$B54)*1)</f>
        <v>1.1229616077175715E-2</v>
      </c>
      <c r="Y54" s="270" cm="1">
        <f t="array" ref="Y54">SUMPRODUCT(('Span data'!$C$9:$C$734=$B54)*('Span data'!AR$9:AR$734))/SUMPRODUCT(('Span data'!$C$9:$C$734=$B54)*1)</f>
        <v>1.1375821764440859E-2</v>
      </c>
      <c r="Z54" s="270" cm="1">
        <f t="array" ref="Z54">SUMPRODUCT(('Span data'!$C$9:$C$734=$B54)*('Span data'!AS$9:AS$734))/SUMPRODUCT(('Span data'!$C$9:$C$734=$B54)*1)</f>
        <v>1.1522027451706E-2</v>
      </c>
      <c r="AA54" s="270" cm="1">
        <f t="array" ref="AA54">SUMPRODUCT(('Span data'!$C$9:$C$734=$B54)*('Span data'!AT$9:AT$734))/SUMPRODUCT(('Span data'!$C$9:$C$734=$B54)*1)</f>
        <v>1.1668233138971144E-2</v>
      </c>
      <c r="AB54" s="270" cm="1">
        <f t="array" ref="AB54">SUMPRODUCT(('Span data'!$C$9:$C$734=$B54)*('Span data'!AU$9:AU$734))/SUMPRODUCT(('Span data'!$C$9:$C$734=$B54)*1)</f>
        <v>1.1814438826236284E-2</v>
      </c>
      <c r="AC54" s="270" cm="1">
        <f t="array" ref="AC54">SUMPRODUCT(('Span data'!$C$9:$C$734=$B54)*('Span data'!AV$9:AV$734))/SUMPRODUCT(('Span data'!$C$9:$C$734=$B54)*1)</f>
        <v>1.1960644513501427E-2</v>
      </c>
      <c r="AD54" s="270" cm="1">
        <f t="array" ref="AD54">SUMPRODUCT(('Span data'!$C$9:$C$734=$B54)*('Span data'!AW$9:AW$734))/SUMPRODUCT(('Span data'!$C$9:$C$734=$B54)*1)</f>
        <v>1.2106850200766567E-2</v>
      </c>
      <c r="AE54" s="270" cm="1">
        <f t="array" ref="AE54">SUMPRODUCT(('Span data'!$C$9:$C$734=$B54)*('Span data'!AX$9:AX$734))/SUMPRODUCT(('Span data'!$C$9:$C$734=$B54)*1)</f>
        <v>1.2253055888031711E-2</v>
      </c>
      <c r="AF54" s="270" cm="1">
        <f t="array" ref="AF54">SUMPRODUCT(('Span data'!$C$9:$C$734=$B54)*('Span data'!AY$9:AY$734))/SUMPRODUCT(('Span data'!$C$9:$C$734=$B54)*1)</f>
        <v>1.239926157529685E-2</v>
      </c>
      <c r="AG54" s="232"/>
      <c r="AH54" s="271">
        <f>INDEX('Energy at risk'!E$8:E$733, MATCH($B54, 'Energy at risk'!$C$8:$C$733,0))*$J54*M54</f>
        <v>35195.382719574722</v>
      </c>
      <c r="AI54" s="271">
        <f>INDEX('Energy at risk'!F$8:F$733, MATCH($B54, 'Energy at risk'!$C$8:$C$733,0))*$J54*N54</f>
        <v>36753.238579658675</v>
      </c>
      <c r="AJ54" s="271">
        <f>INDEX('Energy at risk'!G$8:G$733, MATCH($B54, 'Energy at risk'!$C$8:$C$733,0))*$J54*O54</f>
        <v>38534.006293464918</v>
      </c>
      <c r="AK54" s="271">
        <f>INDEX('Energy at risk'!H$8:H$733, MATCH($B54, 'Energy at risk'!$C$8:$C$733,0))*$J54*P54</f>
        <v>40194.974964585323</v>
      </c>
      <c r="AL54" s="271">
        <f>INDEX('Energy at risk'!I$8:I$733, MATCH($B54, 'Energy at risk'!$C$8:$C$733,0))*$J54*Q54</f>
        <v>41610.564518966814</v>
      </c>
      <c r="AM54" s="271">
        <f>INDEX('Energy at risk'!J$8:J$733, MATCH($B54, 'Energy at risk'!$C$8:$C$733,0))*$J54*R54</f>
        <v>43170.450276564537</v>
      </c>
      <c r="AN54" s="271">
        <f>INDEX('Energy at risk'!K$8:K$733, MATCH($B54, 'Energy at risk'!$C$8:$C$733,0))*$J54*S54</f>
        <v>45368.445202153023</v>
      </c>
      <c r="AO54" s="271">
        <f>INDEX('Energy at risk'!L$8:L$733, MATCH($B54, 'Energy at risk'!$C$8:$C$733,0))*$J54*T54</f>
        <v>47775.849728238725</v>
      </c>
      <c r="AP54" s="271">
        <f>INDEX('Energy at risk'!M$8:M$733, MATCH($B54, 'Energy at risk'!$C$8:$C$733,0))*$J54*U54</f>
        <v>49813.429374390791</v>
      </c>
      <c r="AQ54" s="271">
        <f>INDEX('Energy at risk'!N$8:N$733, MATCH($B54, 'Energy at risk'!$C$8:$C$733,0))*$J54*V54</f>
        <v>50488.344335122034</v>
      </c>
      <c r="AR54" s="271">
        <f>INDEX('Energy at risk'!O$8:O$733, MATCH($B54, 'Energy at risk'!$C$8:$C$733,0))*$J54*W54</f>
        <v>51163.259295853299</v>
      </c>
      <c r="AS54" s="271">
        <f>INDEX('Energy at risk'!P$8:P$733, MATCH($B54, 'Energy at risk'!$C$8:$C$733,0))*$J54*X54</f>
        <v>51838.174256584549</v>
      </c>
      <c r="AT54" s="271">
        <f>INDEX('Energy at risk'!Q$8:Q$733, MATCH($B54, 'Energy at risk'!$C$8:$C$733,0))*$J54*Y54</f>
        <v>52513.089217315814</v>
      </c>
      <c r="AU54" s="271">
        <f>INDEX('Energy at risk'!R$8:R$733, MATCH($B54, 'Energy at risk'!$C$8:$C$733,0))*$J54*Z54</f>
        <v>53188.004178047064</v>
      </c>
      <c r="AV54" s="271">
        <f>INDEX('Energy at risk'!S$8:S$733, MATCH($B54, 'Energy at risk'!$C$8:$C$733,0))*$J54*AA54</f>
        <v>53862.919138778328</v>
      </c>
      <c r="AW54" s="271">
        <f>INDEX('Energy at risk'!T$8:T$733, MATCH($B54, 'Energy at risk'!$C$8:$C$733,0))*$J54*AB54</f>
        <v>54537.834099509579</v>
      </c>
      <c r="AX54" s="271">
        <f>INDEX('Energy at risk'!U$8:U$733, MATCH($B54, 'Energy at risk'!$C$8:$C$733,0))*$J54*AC54</f>
        <v>55212.749060240836</v>
      </c>
      <c r="AY54" s="271">
        <f>INDEX('Energy at risk'!V$8:V$733, MATCH($B54, 'Energy at risk'!$C$8:$C$733,0))*$J54*AD54</f>
        <v>55887.664020972086</v>
      </c>
      <c r="AZ54" s="271">
        <f>INDEX('Energy at risk'!W$8:W$733, MATCH($B54, 'Energy at risk'!$C$8:$C$733,0))*$J54*AE54</f>
        <v>56562.578981703351</v>
      </c>
      <c r="BA54" s="271">
        <f>INDEX('Energy at risk'!X$8:X$733, MATCH($B54, 'Energy at risk'!$C$8:$C$733,0))*$J54*AF54</f>
        <v>57237.493942434594</v>
      </c>
      <c r="BB54" s="232"/>
      <c r="BC54" s="271">
        <f>INDEX('Energy at risk'!E$8:E$733, MATCH($B54, 'Energy at risk'!$C$8:$C$733,0))*M54*$K54</f>
        <v>9824.7171678884024</v>
      </c>
      <c r="BD54" s="271">
        <f>INDEX('Energy at risk'!F$8:F$733, MATCH($B54, 'Energy at risk'!$C$8:$C$733,0))*N54*$K54</f>
        <v>10259.589359380438</v>
      </c>
      <c r="BE54" s="271">
        <f>INDEX('Energy at risk'!G$8:G$733, MATCH($B54, 'Energy at risk'!$C$8:$C$733,0))*O54*$K54</f>
        <v>10756.686926673634</v>
      </c>
      <c r="BF54" s="271">
        <f>INDEX('Energy at risk'!H$8:H$733, MATCH($B54, 'Energy at risk'!$C$8:$C$733,0))*P54*$K54</f>
        <v>11220.342842806222</v>
      </c>
      <c r="BG54" s="271">
        <f>INDEX('Energy at risk'!I$8:I$733, MATCH($B54, 'Energy at risk'!$C$8:$C$733,0))*Q54*$K54</f>
        <v>11615.501693852901</v>
      </c>
      <c r="BH54" s="271">
        <f>INDEX('Energy at risk'!J$8:J$733, MATCH($B54, 'Energy at risk'!$C$8:$C$733,0))*R54*$K54</f>
        <v>12050.940526972661</v>
      </c>
      <c r="BI54" s="271">
        <f>INDEX('Energy at risk'!K$8:K$733, MATCH($B54, 'Energy at risk'!$C$8:$C$733,0))*S54*$K54</f>
        <v>12664.506194163159</v>
      </c>
      <c r="BJ54" s="271">
        <f>INDEX('Energy at risk'!L$8:L$733, MATCH($B54, 'Energy at risk'!$C$8:$C$733,0))*T54*$K54</f>
        <v>13336.528111524829</v>
      </c>
      <c r="BK54" s="271">
        <f>INDEX('Energy at risk'!M$8:M$733, MATCH($B54, 'Energy at risk'!$C$8:$C$733,0))*U54*$K54</f>
        <v>13905.314190369098</v>
      </c>
      <c r="BL54" s="271">
        <f>INDEX('Energy at risk'!N$8:N$733, MATCH($B54, 'Energy at risk'!$C$8:$C$733,0))*V54*$K54</f>
        <v>14093.715284182834</v>
      </c>
      <c r="BM54" s="271">
        <f>INDEX('Energy at risk'!O$8:O$733, MATCH($B54, 'Energy at risk'!$C$8:$C$733,0))*W54*$K54</f>
        <v>14282.116377996577</v>
      </c>
      <c r="BN54" s="271">
        <f>INDEX('Energy at risk'!P$8:P$733, MATCH($B54, 'Energy at risk'!$C$8:$C$733,0))*X54*$K54</f>
        <v>14470.517471810315</v>
      </c>
      <c r="BO54" s="271">
        <f>INDEX('Energy at risk'!Q$8:Q$733, MATCH($B54, 'Energy at risk'!$C$8:$C$733,0))*Y54*$K54</f>
        <v>14658.918565624059</v>
      </c>
      <c r="BP54" s="271">
        <f>INDEX('Energy at risk'!R$8:R$733, MATCH($B54, 'Energy at risk'!$C$8:$C$733,0))*Z54*$K54</f>
        <v>14847.319659437797</v>
      </c>
      <c r="BQ54" s="271">
        <f>INDEX('Energy at risk'!S$8:S$733, MATCH($B54, 'Energy at risk'!$C$8:$C$733,0))*AA54*$K54</f>
        <v>15035.72075325154</v>
      </c>
      <c r="BR54" s="271">
        <f>INDEX('Energy at risk'!T$8:T$733, MATCH($B54, 'Energy at risk'!$C$8:$C$733,0))*AB54*$K54</f>
        <v>15224.121847065282</v>
      </c>
      <c r="BS54" s="271">
        <f>INDEX('Energy at risk'!U$8:U$733, MATCH($B54, 'Energy at risk'!$C$8:$C$733,0))*AC54*$K54</f>
        <v>15412.522940879022</v>
      </c>
      <c r="BT54" s="271">
        <f>INDEX('Energy at risk'!V$8:V$733, MATCH($B54, 'Energy at risk'!$C$8:$C$733,0))*AD54*$K54</f>
        <v>15600.924034692762</v>
      </c>
      <c r="BU54" s="271">
        <f>INDEX('Energy at risk'!W$8:W$733, MATCH($B54, 'Energy at risk'!$C$8:$C$733,0))*AE54*$K54</f>
        <v>15789.325128506503</v>
      </c>
      <c r="BV54" s="271">
        <f>INDEX('Energy at risk'!X$8:X$733, MATCH($B54, 'Energy at risk'!$C$8:$C$733,0))*AF54*$K54</f>
        <v>15977.72622232024</v>
      </c>
      <c r="BW54" s="232"/>
      <c r="BX54" s="272" cm="1">
        <f t="array" ref="BX54">SUMPRODUCT(('Span data'!BA$9:BA$734)*('Span data'!$C$9:$C$734=$B54))</f>
        <v>1.9482233947468693E-3</v>
      </c>
      <c r="BY54" s="272" cm="1">
        <f t="array" ref="BY54">SUMPRODUCT(('Span data'!BB$9:BB$734)*('Span data'!$C$9:$C$734=$B54))</f>
        <v>1.9778285162990539E-3</v>
      </c>
      <c r="BZ54" s="272" cm="1">
        <f t="array" ref="BZ54">SUMPRODUCT(('Span data'!BC$9:BC$734)*('Span data'!$C$9:$C$734=$B54))</f>
        <v>2.0074336378512378E-3</v>
      </c>
      <c r="CA54" s="272" cm="1">
        <f t="array" ref="CA54">SUMPRODUCT(('Span data'!BD$9:BD$734)*('Span data'!$C$9:$C$734=$B54))</f>
        <v>2.0370387594034227E-3</v>
      </c>
      <c r="CB54" s="272" cm="1">
        <f t="array" ref="CB54">SUMPRODUCT(('Span data'!BE$9:BE$734)*('Span data'!$C$9:$C$734=$B54))</f>
        <v>2.066643880955607E-3</v>
      </c>
      <c r="CC54" s="272" cm="1">
        <f t="array" ref="CC54">SUMPRODUCT(('Span data'!BF$9:BF$734)*('Span data'!$C$9:$C$734=$B54))</f>
        <v>2.096249002507791E-3</v>
      </c>
      <c r="CD54" s="272" cm="1">
        <f t="array" ref="CD54">SUMPRODUCT(('Span data'!BG$9:BG$734)*('Span data'!$C$9:$C$734=$B54))</f>
        <v>2.1258541240599758E-3</v>
      </c>
      <c r="CE54" s="272" cm="1">
        <f t="array" ref="CE54">SUMPRODUCT(('Span data'!BH$9:BH$734)*('Span data'!$C$9:$C$734=$B54))</f>
        <v>2.1554592456121601E-3</v>
      </c>
      <c r="CF54" s="272" cm="1">
        <f t="array" ref="CF54">SUMPRODUCT(('Span data'!BI$9:BI$734)*('Span data'!$C$9:$C$734=$B54))</f>
        <v>2.1850643671643445E-3</v>
      </c>
      <c r="CG54" s="272" cm="1">
        <f t="array" ref="CG54">SUMPRODUCT(('Span data'!BJ$9:BJ$734)*('Span data'!$C$9:$C$734=$B54))</f>
        <v>2.2146694887165285E-3</v>
      </c>
      <c r="CH54" s="272" cm="1">
        <f t="array" ref="CH54">SUMPRODUCT(('Span data'!BK$9:BK$734)*('Span data'!$C$9:$C$734=$B54))</f>
        <v>2.2442746102687133E-3</v>
      </c>
      <c r="CI54" s="272" cm="1">
        <f t="array" ref="CI54">SUMPRODUCT(('Span data'!BL$9:BL$734)*('Span data'!$C$9:$C$734=$B54))</f>
        <v>2.2738797318208976E-3</v>
      </c>
      <c r="CJ54" s="272" cm="1">
        <f t="array" ref="CJ54">SUMPRODUCT(('Span data'!BM$9:BM$734)*('Span data'!$C$9:$C$734=$B54))</f>
        <v>2.303484853373082E-3</v>
      </c>
      <c r="CK54" s="272" cm="1">
        <f t="array" ref="CK54">SUMPRODUCT(('Span data'!BN$9:BN$734)*('Span data'!$C$9:$C$734=$B54))</f>
        <v>2.3330899749252659E-3</v>
      </c>
      <c r="CL54" s="272" cm="1">
        <f t="array" ref="CL54">SUMPRODUCT(('Span data'!BO$9:BO$734)*('Span data'!$C$9:$C$734=$B54))</f>
        <v>2.3626950964774508E-3</v>
      </c>
      <c r="CM54" s="272" cm="1">
        <f t="array" ref="CM54">SUMPRODUCT(('Span data'!BP$9:BP$734)*('Span data'!$C$9:$C$734=$B54))</f>
        <v>2.3923002180296351E-3</v>
      </c>
      <c r="CN54" s="272" cm="1">
        <f t="array" ref="CN54">SUMPRODUCT(('Span data'!BQ$9:BQ$734)*('Span data'!$C$9:$C$734=$B54))</f>
        <v>2.4219053395818195E-3</v>
      </c>
      <c r="CO54" s="272" cm="1">
        <f t="array" ref="CO54">SUMPRODUCT(('Span data'!BR$9:BR$734)*('Span data'!$C$9:$C$734=$B54))</f>
        <v>2.4515104611340039E-3</v>
      </c>
      <c r="CP54" s="272" cm="1">
        <f t="array" ref="CP54">SUMPRODUCT(('Span data'!BS$9:BS$734)*('Span data'!$C$9:$C$734=$B54))</f>
        <v>2.4811155826861882E-3</v>
      </c>
      <c r="CQ54" s="272" cm="1">
        <f t="array" ref="CQ54">SUMPRODUCT(('Span data'!BT$9:BT$734)*('Span data'!$C$9:$C$734=$B54))</f>
        <v>2.5107207042383722E-3</v>
      </c>
      <c r="CR54" s="232"/>
      <c r="CS54" s="273">
        <f t="shared" si="8"/>
        <v>45020.101835686524</v>
      </c>
      <c r="CT54" s="273">
        <f t="shared" si="21"/>
        <v>47012.829916867624</v>
      </c>
      <c r="CU54" s="273">
        <f t="shared" si="22"/>
        <v>49290.695227572185</v>
      </c>
      <c r="CV54" s="273">
        <f t="shared" si="23"/>
        <v>51415.319844430305</v>
      </c>
      <c r="CW54" s="273">
        <f t="shared" si="24"/>
        <v>53226.068279463594</v>
      </c>
      <c r="CX54" s="273">
        <f t="shared" si="25"/>
        <v>55221.392899786202</v>
      </c>
      <c r="CY54" s="273">
        <f t="shared" si="26"/>
        <v>58032.953522170304</v>
      </c>
      <c r="CZ54" s="273">
        <f t="shared" si="27"/>
        <v>61112.3799952228</v>
      </c>
      <c r="DA54" s="273">
        <f t="shared" si="28"/>
        <v>63718.745749824258</v>
      </c>
      <c r="DB54" s="273">
        <f t="shared" si="10"/>
        <v>64582.06183397436</v>
      </c>
      <c r="DC54" s="273">
        <f t="shared" si="11"/>
        <v>65445.37791812449</v>
      </c>
      <c r="DD54" s="273">
        <f t="shared" si="12"/>
        <v>66308.694002274584</v>
      </c>
      <c r="DE54" s="273">
        <f t="shared" si="13"/>
        <v>67172.010086424736</v>
      </c>
      <c r="DF54" s="273">
        <f t="shared" si="14"/>
        <v>68035.32617057483</v>
      </c>
      <c r="DG54" s="273">
        <f t="shared" si="15"/>
        <v>68898.642254724968</v>
      </c>
      <c r="DH54" s="273">
        <f t="shared" si="16"/>
        <v>69761.958338875076</v>
      </c>
      <c r="DI54" s="273">
        <f t="shared" si="17"/>
        <v>70625.274423025199</v>
      </c>
      <c r="DJ54" s="273">
        <f t="shared" si="18"/>
        <v>71488.590507175308</v>
      </c>
      <c r="DK54" s="273">
        <f t="shared" si="19"/>
        <v>72351.906591325445</v>
      </c>
      <c r="DL54" s="273">
        <f t="shared" si="20"/>
        <v>73215.222675475539</v>
      </c>
      <c r="DM54" s="233"/>
      <c r="DN54" s="274" cm="1">
        <f t="array" ref="DN54">SUMPRODUCT(($CS54:$DL54)*(Misc_calcs!$G$29:$Z$29))</f>
        <v>873149.86800706259</v>
      </c>
      <c r="DO54" s="232"/>
      <c r="DP54" s="274" cm="1">
        <f t="array" ref="DP54">SUMPRODUCT((G54:H54)*(Assumptions!$G$38:$H$38))</f>
        <v>178562.5544139921</v>
      </c>
      <c r="DQ54" s="274" cm="1">
        <f t="array" ref="DQ54">SUMPRODUCT((PMT(real_disc,Assumptions!$G$40,DP54)*(Misc_calcs!$G$29:$Z$29)))</f>
        <v>-103502.11123128582</v>
      </c>
      <c r="DR54" s="232"/>
      <c r="DS54" s="274">
        <f t="shared" si="30"/>
        <v>769647.75677577674</v>
      </c>
      <c r="DT54" s="274" t="b">
        <f t="shared" si="9"/>
        <v>1</v>
      </c>
      <c r="DU54" s="232"/>
      <c r="DV54" s="232"/>
      <c r="DW54" s="232"/>
      <c r="DX54" s="232"/>
      <c r="DY54" s="232"/>
      <c r="DZ54" s="232"/>
      <c r="EA54" s="232"/>
      <c r="EB54" s="232"/>
      <c r="EC54" s="232"/>
      <c r="ED54" s="232"/>
      <c r="EE54" s="232"/>
      <c r="EF54" s="232"/>
      <c r="EG54" s="232"/>
      <c r="EH54" s="232"/>
      <c r="EI54" s="232"/>
      <c r="EJ54" s="232"/>
      <c r="EK54" s="232"/>
      <c r="EL54" s="232"/>
      <c r="EM54" s="232"/>
      <c r="EN54" s="232"/>
    </row>
    <row r="55" spans="1:144" x14ac:dyDescent="0.2">
      <c r="A55" s="232"/>
      <c r="B55" s="266" t="str">
        <v>GHP022</v>
      </c>
      <c r="C55" s="266" t="str">
        <f>INDEX('Span data'!$D$9:$D$734, MATCH($B55, 'Span data'!$C$9:$C$734,0))</f>
        <v>GHP</v>
      </c>
      <c r="D55" s="266" cm="1">
        <f t="array" ref="D55">IF(ISBLANK(B55),0, SUMPRODUCT(('Energy at risk'!$C$8:$C$733=$B55)*1))</f>
        <v>3</v>
      </c>
      <c r="E55" s="267" t="b">
        <f t="shared" si="29"/>
        <v>0</v>
      </c>
      <c r="F55" s="266">
        <f t="shared" si="7"/>
        <v>3</v>
      </c>
      <c r="G55" s="268">
        <v>5</v>
      </c>
      <c r="H55" s="268">
        <v>1</v>
      </c>
      <c r="I55" s="232"/>
      <c r="J55" s="269">
        <f>INDEX(VCR_data!$D$8:$D$86, MATCH($C55, VCR_data!$B$8:$B$86,0))</f>
        <v>38273.327353802561</v>
      </c>
      <c r="K55" s="269">
        <f>INDEX(VCR_data!$F$8:$F$86, MATCH($C55, VCR_data!$B$8:$B$86,0))</f>
        <v>10683.918948151744</v>
      </c>
      <c r="L55" s="232"/>
      <c r="M55" s="270" cm="1">
        <f t="array" ref="M55">SUMPRODUCT(('Span data'!$C$9:$C$734=$B55)*('Span data'!AF$9:AF$734))/SUMPRODUCT(('Span data'!$C$9:$C$734=$B55)*1)</f>
        <v>9.6123847428968949E-3</v>
      </c>
      <c r="N55" s="270" cm="1">
        <f t="array" ref="N55">SUMPRODUCT(('Span data'!$C$9:$C$734=$B55)*('Span data'!AG$9:AG$734))/SUMPRODUCT(('Span data'!$C$9:$C$734=$B55)*1)</f>
        <v>9.75560083870795E-3</v>
      </c>
      <c r="O55" s="270" cm="1">
        <f t="array" ref="O55">SUMPRODUCT(('Span data'!$C$9:$C$734=$B55)*('Span data'!AH$9:AH$734))/SUMPRODUCT(('Span data'!$C$9:$C$734=$B55)*1)</f>
        <v>9.8988169345190051E-3</v>
      </c>
      <c r="P55" s="270" cm="1">
        <f t="array" ref="P55">SUMPRODUCT(('Span data'!$C$9:$C$734=$B55)*('Span data'!AI$9:AI$734))/SUMPRODUCT(('Span data'!$C$9:$C$734=$B55)*1)</f>
        <v>1.004203303033006E-2</v>
      </c>
      <c r="Q55" s="270" cm="1">
        <f t="array" ref="Q55">SUMPRODUCT(('Span data'!$C$9:$C$734=$B55)*('Span data'!AJ$9:AJ$734))/SUMPRODUCT(('Span data'!$C$9:$C$734=$B55)*1)</f>
        <v>1.0185249126141115E-2</v>
      </c>
      <c r="R55" s="270" cm="1">
        <f t="array" ref="R55">SUMPRODUCT(('Span data'!$C$9:$C$734=$B55)*('Span data'!AK$9:AK$734))/SUMPRODUCT(('Span data'!$C$9:$C$734=$B55)*1)</f>
        <v>1.032846522195217E-2</v>
      </c>
      <c r="S55" s="270" cm="1">
        <f t="array" ref="S55">SUMPRODUCT(('Span data'!$C$9:$C$734=$B55)*('Span data'!AL$9:AL$734))/SUMPRODUCT(('Span data'!$C$9:$C$734=$B55)*1)</f>
        <v>1.0471681317763224E-2</v>
      </c>
      <c r="T55" s="270" cm="1">
        <f t="array" ref="T55">SUMPRODUCT(('Span data'!$C$9:$C$734=$B55)*('Span data'!AM$9:AM$734))/SUMPRODUCT(('Span data'!$C$9:$C$734=$B55)*1)</f>
        <v>1.0614897413574279E-2</v>
      </c>
      <c r="U55" s="270" cm="1">
        <f t="array" ref="U55">SUMPRODUCT(('Span data'!$C$9:$C$734=$B55)*('Span data'!AN$9:AN$734))/SUMPRODUCT(('Span data'!$C$9:$C$734=$B55)*1)</f>
        <v>1.0758113509385334E-2</v>
      </c>
      <c r="V55" s="270" cm="1">
        <f t="array" ref="V55">SUMPRODUCT(('Span data'!$C$9:$C$734=$B55)*('Span data'!AO$9:AO$734))/SUMPRODUCT(('Span data'!$C$9:$C$734=$B55)*1)</f>
        <v>1.0901329605196389E-2</v>
      </c>
      <c r="W55" s="270" cm="1">
        <f t="array" ref="W55">SUMPRODUCT(('Span data'!$C$9:$C$734=$B55)*('Span data'!AP$9:AP$734))/SUMPRODUCT(('Span data'!$C$9:$C$734=$B55)*1)</f>
        <v>1.1044545701007444E-2</v>
      </c>
      <c r="X55" s="270" cm="1">
        <f t="array" ref="X55">SUMPRODUCT(('Span data'!$C$9:$C$734=$B55)*('Span data'!AQ$9:AQ$734))/SUMPRODUCT(('Span data'!$C$9:$C$734=$B55)*1)</f>
        <v>1.1187761796818499E-2</v>
      </c>
      <c r="Y55" s="270" cm="1">
        <f t="array" ref="Y55">SUMPRODUCT(('Span data'!$C$9:$C$734=$B55)*('Span data'!AR$9:AR$734))/SUMPRODUCT(('Span data'!$C$9:$C$734=$B55)*1)</f>
        <v>1.1330977892629554E-2</v>
      </c>
      <c r="Z55" s="270" cm="1">
        <f t="array" ref="Z55">SUMPRODUCT(('Span data'!$C$9:$C$734=$B55)*('Span data'!AS$9:AS$734))/SUMPRODUCT(('Span data'!$C$9:$C$734=$B55)*1)</f>
        <v>1.1474193988440609E-2</v>
      </c>
      <c r="AA55" s="270" cm="1">
        <f t="array" ref="AA55">SUMPRODUCT(('Span data'!$C$9:$C$734=$B55)*('Span data'!AT$9:AT$734))/SUMPRODUCT(('Span data'!$C$9:$C$734=$B55)*1)</f>
        <v>1.1617410084251665E-2</v>
      </c>
      <c r="AB55" s="270" cm="1">
        <f t="array" ref="AB55">SUMPRODUCT(('Span data'!$C$9:$C$734=$B55)*('Span data'!AU$9:AU$734))/SUMPRODUCT(('Span data'!$C$9:$C$734=$B55)*1)</f>
        <v>1.176062618006272E-2</v>
      </c>
      <c r="AC55" s="270" cm="1">
        <f t="array" ref="AC55">SUMPRODUCT(('Span data'!$C$9:$C$734=$B55)*('Span data'!AV$9:AV$734))/SUMPRODUCT(('Span data'!$C$9:$C$734=$B55)*1)</f>
        <v>1.1903842275873775E-2</v>
      </c>
      <c r="AD55" s="270" cm="1">
        <f t="array" ref="AD55">SUMPRODUCT(('Span data'!$C$9:$C$734=$B55)*('Span data'!AW$9:AW$734))/SUMPRODUCT(('Span data'!$C$9:$C$734=$B55)*1)</f>
        <v>1.204705837168483E-2</v>
      </c>
      <c r="AE55" s="270" cm="1">
        <f t="array" ref="AE55">SUMPRODUCT(('Span data'!$C$9:$C$734=$B55)*('Span data'!AX$9:AX$734))/SUMPRODUCT(('Span data'!$C$9:$C$734=$B55)*1)</f>
        <v>1.2190274467495885E-2</v>
      </c>
      <c r="AF55" s="270" cm="1">
        <f t="array" ref="AF55">SUMPRODUCT(('Span data'!$C$9:$C$734=$B55)*('Span data'!AY$9:AY$734))/SUMPRODUCT(('Span data'!$C$9:$C$734=$B55)*1)</f>
        <v>1.233349056330694E-2</v>
      </c>
      <c r="AG55" s="232"/>
      <c r="AH55" s="271">
        <f>INDEX('Energy at risk'!E$8:E$733, MATCH($B55, 'Energy at risk'!$C$8:$C$733,0))*$J55*M55</f>
        <v>22372.793957616821</v>
      </c>
      <c r="AI55" s="271">
        <f>INDEX('Energy at risk'!F$8:F$733, MATCH($B55, 'Energy at risk'!$C$8:$C$733,0))*$J55*N55</f>
        <v>23084.564433339503</v>
      </c>
      <c r="AJ55" s="271">
        <f>INDEX('Energy at risk'!G$8:G$733, MATCH($B55, 'Energy at risk'!$C$8:$C$733,0))*$J55*O55</f>
        <v>23961.042501796041</v>
      </c>
      <c r="AK55" s="271">
        <f>INDEX('Energy at risk'!H$8:H$733, MATCH($B55, 'Energy at risk'!$C$8:$C$733,0))*$J55*P55</f>
        <v>24697.257543687378</v>
      </c>
      <c r="AL55" s="271">
        <f>INDEX('Energy at risk'!I$8:I$733, MATCH($B55, 'Energy at risk'!$C$8:$C$733,0))*$J55*Q55</f>
        <v>25286.542859149326</v>
      </c>
      <c r="AM55" s="271">
        <f>INDEX('Energy at risk'!J$8:J$733, MATCH($B55, 'Energy at risk'!$C$8:$C$733,0))*$J55*R55</f>
        <v>25922.560656014892</v>
      </c>
      <c r="AN55" s="271">
        <f>INDEX('Energy at risk'!K$8:K$733, MATCH($B55, 'Energy at risk'!$C$8:$C$733,0))*$J55*S55</f>
        <v>26850.705648418814</v>
      </c>
      <c r="AO55" s="271">
        <f>INDEX('Energy at risk'!L$8:L$733, MATCH($B55, 'Energy at risk'!$C$8:$C$733,0))*$J55*T55</f>
        <v>27917.936968389546</v>
      </c>
      <c r="AP55" s="271">
        <f>INDEX('Energy at risk'!M$8:M$733, MATCH($B55, 'Energy at risk'!$C$8:$C$733,0))*$J55*U55</f>
        <v>28545.000249748504</v>
      </c>
      <c r="AQ55" s="271">
        <f>INDEX('Energy at risk'!N$8:N$733, MATCH($B55, 'Energy at risk'!$C$8:$C$733,0))*$J55*V55</f>
        <v>28925.002142006673</v>
      </c>
      <c r="AR55" s="271">
        <f>INDEX('Energy at risk'!O$8:O$733, MATCH($B55, 'Energy at risk'!$C$8:$C$733,0))*$J55*W55</f>
        <v>29305.004034264839</v>
      </c>
      <c r="AS55" s="271">
        <f>INDEX('Energy at risk'!P$8:P$733, MATCH($B55, 'Energy at risk'!$C$8:$C$733,0))*$J55*X55</f>
        <v>29685.005926523005</v>
      </c>
      <c r="AT55" s="271">
        <f>INDEX('Energy at risk'!Q$8:Q$733, MATCH($B55, 'Energy at risk'!$C$8:$C$733,0))*$J55*Y55</f>
        <v>30065.00781878117</v>
      </c>
      <c r="AU55" s="271">
        <f>INDEX('Energy at risk'!R$8:R$733, MATCH($B55, 'Energy at risk'!$C$8:$C$733,0))*$J55*Z55</f>
        <v>30445.00971103934</v>
      </c>
      <c r="AV55" s="271">
        <f>INDEX('Energy at risk'!S$8:S$733, MATCH($B55, 'Energy at risk'!$C$8:$C$733,0))*$J55*AA55</f>
        <v>30825.011603297506</v>
      </c>
      <c r="AW55" s="271">
        <f>INDEX('Energy at risk'!T$8:T$733, MATCH($B55, 'Energy at risk'!$C$8:$C$733,0))*$J55*AB55</f>
        <v>31205.013495555671</v>
      </c>
      <c r="AX55" s="271">
        <f>INDEX('Energy at risk'!U$8:U$733, MATCH($B55, 'Energy at risk'!$C$8:$C$733,0))*$J55*AC55</f>
        <v>31585.015387813841</v>
      </c>
      <c r="AY55" s="271">
        <f>INDEX('Energy at risk'!V$8:V$733, MATCH($B55, 'Energy at risk'!$C$8:$C$733,0))*$J55*AD55</f>
        <v>31965.017280072007</v>
      </c>
      <c r="AZ55" s="271">
        <f>INDEX('Energy at risk'!W$8:W$733, MATCH($B55, 'Energy at risk'!$C$8:$C$733,0))*$J55*AE55</f>
        <v>32345.019172330172</v>
      </c>
      <c r="BA55" s="271">
        <f>INDEX('Energy at risk'!X$8:X$733, MATCH($B55, 'Energy at risk'!$C$8:$C$733,0))*$J55*AF55</f>
        <v>32725.021064588338</v>
      </c>
      <c r="BB55" s="232"/>
      <c r="BC55" s="271">
        <f>INDEX('Energy at risk'!E$8:E$733, MATCH($B55, 'Energy at risk'!$C$8:$C$733,0))*M55*$K55</f>
        <v>6245.318445330543</v>
      </c>
      <c r="BD55" s="271">
        <f>INDEX('Energy at risk'!F$8:F$733, MATCH($B55, 'Energy at risk'!$C$8:$C$733,0))*N55*$K55</f>
        <v>6444.0076787492062</v>
      </c>
      <c r="BE55" s="271">
        <f>INDEX('Energy at risk'!G$8:G$733, MATCH($B55, 'Energy at risk'!$C$8:$C$733,0))*O55*$K55</f>
        <v>6688.6746907562483</v>
      </c>
      <c r="BF55" s="271">
        <f>INDEX('Energy at risk'!H$8:H$733, MATCH($B55, 'Energy at risk'!$C$8:$C$733,0))*P55*$K55</f>
        <v>6894.1875734817613</v>
      </c>
      <c r="BG55" s="271">
        <f>INDEX('Energy at risk'!I$8:I$733, MATCH($B55, 'Energy at risk'!$C$8:$C$733,0))*Q55*$K55</f>
        <v>7058.6853316602383</v>
      </c>
      <c r="BH55" s="271">
        <f>INDEX('Energy at risk'!J$8:J$733, MATCH($B55, 'Energy at risk'!$C$8:$C$733,0))*R55*$K55</f>
        <v>7236.2283638737308</v>
      </c>
      <c r="BI55" s="271">
        <f>INDEX('Energy at risk'!K$8:K$733, MATCH($B55, 'Energy at risk'!$C$8:$C$733,0))*S55*$K55</f>
        <v>7495.3180891884331</v>
      </c>
      <c r="BJ55" s="271">
        <f>INDEX('Energy at risk'!L$8:L$733, MATCH($B55, 'Energy at risk'!$C$8:$C$733,0))*T55*$K55</f>
        <v>7793.233470730599</v>
      </c>
      <c r="BK55" s="271">
        <f>INDEX('Energy at risk'!M$8:M$733, MATCH($B55, 'Energy at risk'!$C$8:$C$733,0))*U55*$K55</f>
        <v>7968.2768687469361</v>
      </c>
      <c r="BL55" s="271">
        <f>INDEX('Energy at risk'!N$8:N$733, MATCH($B55, 'Energy at risk'!$C$8:$C$733,0))*V55*$K55</f>
        <v>8074.3535988807007</v>
      </c>
      <c r="BM55" s="271">
        <f>INDEX('Energy at risk'!O$8:O$733, MATCH($B55, 'Energy at risk'!$C$8:$C$733,0))*W55*$K55</f>
        <v>8180.4303290144653</v>
      </c>
      <c r="BN55" s="271">
        <f>INDEX('Energy at risk'!P$8:P$733, MATCH($B55, 'Energy at risk'!$C$8:$C$733,0))*X55*$K55</f>
        <v>8286.5070591482308</v>
      </c>
      <c r="BO55" s="271">
        <f>INDEX('Energy at risk'!Q$8:Q$733, MATCH($B55, 'Energy at risk'!$C$8:$C$733,0))*Y55*$K55</f>
        <v>8392.5837892819945</v>
      </c>
      <c r="BP55" s="271">
        <f>INDEX('Energy at risk'!R$8:R$733, MATCH($B55, 'Energy at risk'!$C$8:$C$733,0))*Z55*$K55</f>
        <v>8498.6605194157582</v>
      </c>
      <c r="BQ55" s="271">
        <f>INDEX('Energy at risk'!S$8:S$733, MATCH($B55, 'Energy at risk'!$C$8:$C$733,0))*AA55*$K55</f>
        <v>8604.7372495495238</v>
      </c>
      <c r="BR55" s="271">
        <f>INDEX('Energy at risk'!T$8:T$733, MATCH($B55, 'Energy at risk'!$C$8:$C$733,0))*AB55*$K55</f>
        <v>8710.8139796832875</v>
      </c>
      <c r="BS55" s="271">
        <f>INDEX('Energy at risk'!U$8:U$733, MATCH($B55, 'Energy at risk'!$C$8:$C$733,0))*AC55*$K55</f>
        <v>8816.890709817053</v>
      </c>
      <c r="BT55" s="271">
        <f>INDEX('Energy at risk'!V$8:V$733, MATCH($B55, 'Energy at risk'!$C$8:$C$733,0))*AD55*$K55</f>
        <v>8922.9674399508185</v>
      </c>
      <c r="BU55" s="271">
        <f>INDEX('Energy at risk'!W$8:W$733, MATCH($B55, 'Energy at risk'!$C$8:$C$733,0))*AE55*$K55</f>
        <v>9029.0441700845804</v>
      </c>
      <c r="BV55" s="271">
        <f>INDEX('Energy at risk'!X$8:X$733, MATCH($B55, 'Energy at risk'!$C$8:$C$733,0))*AF55*$K55</f>
        <v>9135.1209002183459</v>
      </c>
      <c r="BW55" s="232"/>
      <c r="BX55" s="272" cm="1">
        <f t="array" ref="BX55">SUMPRODUCT(('Span data'!BA$9:BA$734)*('Span data'!$C$9:$C$734=$B55))</f>
        <v>1.1678443870808564E-3</v>
      </c>
      <c r="BY55" s="272" cm="1">
        <f t="array" ref="BY55">SUMPRODUCT(('Span data'!BB$9:BB$734)*('Span data'!$C$9:$C$734=$B55))</f>
        <v>1.1852442434230786E-3</v>
      </c>
      <c r="BZ55" s="272" cm="1">
        <f t="array" ref="BZ55">SUMPRODUCT(('Span data'!BC$9:BC$734)*('Span data'!$C$9:$C$734=$B55))</f>
        <v>1.2026440997653009E-3</v>
      </c>
      <c r="CA55" s="272" cm="1">
        <f t="array" ref="CA55">SUMPRODUCT(('Span data'!BD$9:BD$734)*('Span data'!$C$9:$C$734=$B55))</f>
        <v>1.2200439561075231E-3</v>
      </c>
      <c r="CB55" s="272" cm="1">
        <f t="array" ref="CB55">SUMPRODUCT(('Span data'!BE$9:BE$734)*('Span data'!$C$9:$C$734=$B55))</f>
        <v>1.2374438124497455E-3</v>
      </c>
      <c r="CC55" s="272" cm="1">
        <f t="array" ref="CC55">SUMPRODUCT(('Span data'!BF$9:BF$734)*('Span data'!$C$9:$C$734=$B55))</f>
        <v>1.2548436687919678E-3</v>
      </c>
      <c r="CD55" s="272" cm="1">
        <f t="array" ref="CD55">SUMPRODUCT(('Span data'!BG$9:BG$734)*('Span data'!$C$9:$C$734=$B55))</f>
        <v>1.2722435251341898E-3</v>
      </c>
      <c r="CE55" s="272" cm="1">
        <f t="array" ref="CE55">SUMPRODUCT(('Span data'!BH$9:BH$734)*('Span data'!$C$9:$C$734=$B55))</f>
        <v>1.2896433814764121E-3</v>
      </c>
      <c r="CF55" s="272" cm="1">
        <f t="array" ref="CF55">SUMPRODUCT(('Span data'!BI$9:BI$734)*('Span data'!$C$9:$C$734=$B55))</f>
        <v>1.3070432378186343E-3</v>
      </c>
      <c r="CG55" s="272" cm="1">
        <f t="array" ref="CG55">SUMPRODUCT(('Span data'!BJ$9:BJ$734)*('Span data'!$C$9:$C$734=$B55))</f>
        <v>1.3244430941608569E-3</v>
      </c>
      <c r="CH55" s="272" cm="1">
        <f t="array" ref="CH55">SUMPRODUCT(('Span data'!BK$9:BK$734)*('Span data'!$C$9:$C$734=$B55))</f>
        <v>1.3418429505030788E-3</v>
      </c>
      <c r="CI55" s="272" cm="1">
        <f t="array" ref="CI55">SUMPRODUCT(('Span data'!BL$9:BL$734)*('Span data'!$C$9:$C$734=$B55))</f>
        <v>1.3592428068453012E-3</v>
      </c>
      <c r="CJ55" s="272" cm="1">
        <f t="array" ref="CJ55">SUMPRODUCT(('Span data'!BM$9:BM$734)*('Span data'!$C$9:$C$734=$B55))</f>
        <v>1.3766426631875233E-3</v>
      </c>
      <c r="CK55" s="272" cm="1">
        <f t="array" ref="CK55">SUMPRODUCT(('Span data'!BN$9:BN$734)*('Span data'!$C$9:$C$734=$B55))</f>
        <v>1.3940425195297455E-3</v>
      </c>
      <c r="CL55" s="272" cm="1">
        <f t="array" ref="CL55">SUMPRODUCT(('Span data'!BO$9:BO$734)*('Span data'!$C$9:$C$734=$B55))</f>
        <v>1.4114423758719678E-3</v>
      </c>
      <c r="CM55" s="272" cm="1">
        <f t="array" ref="CM55">SUMPRODUCT(('Span data'!BP$9:BP$734)*('Span data'!$C$9:$C$734=$B55))</f>
        <v>1.42884223221419E-3</v>
      </c>
      <c r="CN55" s="272" cm="1">
        <f t="array" ref="CN55">SUMPRODUCT(('Span data'!BQ$9:BQ$734)*('Span data'!$C$9:$C$734=$B55))</f>
        <v>1.4462420885564123E-3</v>
      </c>
      <c r="CO55" s="272" cm="1">
        <f t="array" ref="CO55">SUMPRODUCT(('Span data'!BR$9:BR$734)*('Span data'!$C$9:$C$734=$B55))</f>
        <v>1.4636419448986347E-3</v>
      </c>
      <c r="CP55" s="272" cm="1">
        <f t="array" ref="CP55">SUMPRODUCT(('Span data'!BS$9:BS$734)*('Span data'!$C$9:$C$734=$B55))</f>
        <v>1.4810418012408569E-3</v>
      </c>
      <c r="CQ55" s="272" cm="1">
        <f t="array" ref="CQ55">SUMPRODUCT(('Span data'!BT$9:BT$734)*('Span data'!$C$9:$C$734=$B55))</f>
        <v>1.4984416575830788E-3</v>
      </c>
      <c r="CR55" s="232"/>
      <c r="CS55" s="273">
        <f t="shared" si="8"/>
        <v>28618.113570791753</v>
      </c>
      <c r="CT55" s="273">
        <f t="shared" si="21"/>
        <v>29528.573297332954</v>
      </c>
      <c r="CU55" s="273">
        <f t="shared" si="22"/>
        <v>30649.718395196389</v>
      </c>
      <c r="CV55" s="273">
        <f t="shared" si="23"/>
        <v>31591.446337213096</v>
      </c>
      <c r="CW55" s="273">
        <f t="shared" si="24"/>
        <v>32345.229428253377</v>
      </c>
      <c r="CX55" s="273">
        <f t="shared" si="25"/>
        <v>33158.790274732295</v>
      </c>
      <c r="CY55" s="273">
        <f t="shared" si="26"/>
        <v>34346.025009850775</v>
      </c>
      <c r="CZ55" s="273">
        <f t="shared" si="27"/>
        <v>35711.171728763526</v>
      </c>
      <c r="DA55" s="273">
        <f t="shared" si="28"/>
        <v>36513.27842553868</v>
      </c>
      <c r="DB55" s="273">
        <f t="shared" si="10"/>
        <v>36999.357065330471</v>
      </c>
      <c r="DC55" s="273">
        <f t="shared" si="11"/>
        <v>37485.435705122254</v>
      </c>
      <c r="DD55" s="273">
        <f t="shared" si="12"/>
        <v>37971.514344914045</v>
      </c>
      <c r="DE55" s="273">
        <f t="shared" si="13"/>
        <v>38457.592984705829</v>
      </c>
      <c r="DF55" s="273">
        <f t="shared" si="14"/>
        <v>38943.67162449762</v>
      </c>
      <c r="DG55" s="273">
        <f t="shared" si="15"/>
        <v>39429.750264289403</v>
      </c>
      <c r="DH55" s="273">
        <f t="shared" si="16"/>
        <v>39915.828904081187</v>
      </c>
      <c r="DI55" s="273">
        <f t="shared" si="17"/>
        <v>40401.907543872985</v>
      </c>
      <c r="DJ55" s="273">
        <f t="shared" si="18"/>
        <v>40887.986183664769</v>
      </c>
      <c r="DK55" s="273">
        <f t="shared" si="19"/>
        <v>41374.064823456552</v>
      </c>
      <c r="DL55" s="273">
        <f t="shared" si="20"/>
        <v>41860.143463248336</v>
      </c>
      <c r="DM55" s="233"/>
      <c r="DN55" s="274" cm="1">
        <f t="array" ref="DN55">SUMPRODUCT(($CS55:$DL55)*(Misc_calcs!$G$29:$Z$29))</f>
        <v>513583.59546505363</v>
      </c>
      <c r="DO55" s="232"/>
      <c r="DP55" s="274" cm="1">
        <f t="array" ref="DP55">SUMPRODUCT((G55:H55)*(Assumptions!$G$38:$H$38))</f>
        <v>121964.5313679</v>
      </c>
      <c r="DQ55" s="274" cm="1">
        <f t="array" ref="DQ55">SUMPRODUCT((PMT(real_disc,Assumptions!$G$40,DP55)*(Misc_calcs!$G$29:$Z$29)))</f>
        <v>-70695.597592340739</v>
      </c>
      <c r="DR55" s="232"/>
      <c r="DS55" s="274">
        <f t="shared" si="30"/>
        <v>442887.99787271291</v>
      </c>
      <c r="DT55" s="274" t="b">
        <f t="shared" si="9"/>
        <v>1</v>
      </c>
      <c r="DU55" s="232"/>
      <c r="DV55" s="232"/>
      <c r="DW55" s="232"/>
      <c r="DX55" s="232"/>
      <c r="DY55" s="232"/>
      <c r="DZ55" s="232"/>
      <c r="EA55" s="232"/>
      <c r="EB55" s="232"/>
      <c r="EC55" s="232"/>
      <c r="ED55" s="232"/>
      <c r="EE55" s="232"/>
      <c r="EF55" s="232"/>
      <c r="EG55" s="232"/>
      <c r="EH55" s="232"/>
      <c r="EI55" s="232"/>
      <c r="EJ55" s="232"/>
      <c r="EK55" s="232"/>
      <c r="EL55" s="232"/>
      <c r="EM55" s="232"/>
      <c r="EN55" s="232"/>
    </row>
    <row r="56" spans="1:144" x14ac:dyDescent="0.2">
      <c r="A56" s="232"/>
      <c r="B56" s="266" t="str">
        <v>HSM002</v>
      </c>
      <c r="C56" s="266" t="str">
        <f>INDEX('Span data'!$D$9:$D$734, MATCH($B56, 'Span data'!$C$9:$C$734,0))</f>
        <v>HSM</v>
      </c>
      <c r="D56" s="266" cm="1">
        <f t="array" ref="D56">IF(ISBLANK(B56),0, SUMPRODUCT(('Energy at risk'!$C$8:$C$733=$B56)*1))</f>
        <v>1</v>
      </c>
      <c r="E56" s="267" t="b">
        <f t="shared" si="29"/>
        <v>0</v>
      </c>
      <c r="F56" s="266">
        <f t="shared" si="7"/>
        <v>1</v>
      </c>
      <c r="G56" s="268">
        <v>2</v>
      </c>
      <c r="H56" s="268">
        <v>0</v>
      </c>
      <c r="I56" s="232"/>
      <c r="J56" s="269">
        <f>INDEX(VCR_data!$D$8:$D$86, MATCH($C56, VCR_data!$B$8:$B$86,0))</f>
        <v>41631.575238965597</v>
      </c>
      <c r="K56" s="269">
        <f>INDEX(VCR_data!$F$8:$F$86, MATCH($C56, VCR_data!$B$8:$B$86,0))</f>
        <v>11021.019319470024</v>
      </c>
      <c r="L56" s="232"/>
      <c r="M56" s="270" cm="1">
        <f t="array" ref="M56">SUMPRODUCT(('Span data'!$C$9:$C$734=$B56)*('Span data'!AF$9:AF$734))/SUMPRODUCT(('Span data'!$C$9:$C$734=$B56)*1)</f>
        <v>9.5741973698645916E-3</v>
      </c>
      <c r="N56" s="270" cm="1">
        <f t="array" ref="N56">SUMPRODUCT(('Span data'!$C$9:$C$734=$B56)*('Span data'!AG$9:AG$734))/SUMPRODUCT(('Span data'!$C$9:$C$734=$B56)*1)</f>
        <v>9.7046843413315462E-3</v>
      </c>
      <c r="O56" s="270" cm="1">
        <f t="array" ref="O56">SUMPRODUCT(('Span data'!$C$9:$C$734=$B56)*('Span data'!AH$9:AH$734))/SUMPRODUCT(('Span data'!$C$9:$C$734=$B56)*1)</f>
        <v>9.8351713127985008E-3</v>
      </c>
      <c r="P56" s="270" cm="1">
        <f t="array" ref="P56">SUMPRODUCT(('Span data'!$C$9:$C$734=$B56)*('Span data'!AI$9:AI$734))/SUMPRODUCT(('Span data'!$C$9:$C$734=$B56)*1)</f>
        <v>9.9656582842654554E-3</v>
      </c>
      <c r="Q56" s="270" cm="1">
        <f t="array" ref="Q56">SUMPRODUCT(('Span data'!$C$9:$C$734=$B56)*('Span data'!AJ$9:AJ$734))/SUMPRODUCT(('Span data'!$C$9:$C$734=$B56)*1)</f>
        <v>1.009614525573241E-2</v>
      </c>
      <c r="R56" s="270" cm="1">
        <f t="array" ref="R56">SUMPRODUCT(('Span data'!$C$9:$C$734=$B56)*('Span data'!AK$9:AK$734))/SUMPRODUCT(('Span data'!$C$9:$C$734=$B56)*1)</f>
        <v>1.0226632227199365E-2</v>
      </c>
      <c r="S56" s="270" cm="1">
        <f t="array" ref="S56">SUMPRODUCT(('Span data'!$C$9:$C$734=$B56)*('Span data'!AL$9:AL$734))/SUMPRODUCT(('Span data'!$C$9:$C$734=$B56)*1)</f>
        <v>1.0357119198666319E-2</v>
      </c>
      <c r="T56" s="270" cm="1">
        <f t="array" ref="T56">SUMPRODUCT(('Span data'!$C$9:$C$734=$B56)*('Span data'!AM$9:AM$734))/SUMPRODUCT(('Span data'!$C$9:$C$734=$B56)*1)</f>
        <v>1.0487606170133274E-2</v>
      </c>
      <c r="U56" s="270" cm="1">
        <f t="array" ref="U56">SUMPRODUCT(('Span data'!$C$9:$C$734=$B56)*('Span data'!AN$9:AN$734))/SUMPRODUCT(('Span data'!$C$9:$C$734=$B56)*1)</f>
        <v>1.0618093141600228E-2</v>
      </c>
      <c r="V56" s="270" cm="1">
        <f t="array" ref="V56">SUMPRODUCT(('Span data'!$C$9:$C$734=$B56)*('Span data'!AO$9:AO$734))/SUMPRODUCT(('Span data'!$C$9:$C$734=$B56)*1)</f>
        <v>1.0748580113067183E-2</v>
      </c>
      <c r="W56" s="270" cm="1">
        <f t="array" ref="W56">SUMPRODUCT(('Span data'!$C$9:$C$734=$B56)*('Span data'!AP$9:AP$734))/SUMPRODUCT(('Span data'!$C$9:$C$734=$B56)*1)</f>
        <v>1.0879067084534138E-2</v>
      </c>
      <c r="X56" s="270" cm="1">
        <f t="array" ref="X56">SUMPRODUCT(('Span data'!$C$9:$C$734=$B56)*('Span data'!AQ$9:AQ$734))/SUMPRODUCT(('Span data'!$C$9:$C$734=$B56)*1)</f>
        <v>1.1009554056001092E-2</v>
      </c>
      <c r="Y56" s="270" cm="1">
        <f t="array" ref="Y56">SUMPRODUCT(('Span data'!$C$9:$C$734=$B56)*('Span data'!AR$9:AR$734))/SUMPRODUCT(('Span data'!$C$9:$C$734=$B56)*1)</f>
        <v>1.1140041027468047E-2</v>
      </c>
      <c r="Z56" s="270" cm="1">
        <f t="array" ref="Z56">SUMPRODUCT(('Span data'!$C$9:$C$734=$B56)*('Span data'!AS$9:AS$734))/SUMPRODUCT(('Span data'!$C$9:$C$734=$B56)*1)</f>
        <v>1.1270527998935001E-2</v>
      </c>
      <c r="AA56" s="270" cm="1">
        <f t="array" ref="AA56">SUMPRODUCT(('Span data'!$C$9:$C$734=$B56)*('Span data'!AT$9:AT$734))/SUMPRODUCT(('Span data'!$C$9:$C$734=$B56)*1)</f>
        <v>1.1401014970401956E-2</v>
      </c>
      <c r="AB56" s="270" cm="1">
        <f t="array" ref="AB56">SUMPRODUCT(('Span data'!$C$9:$C$734=$B56)*('Span data'!AU$9:AU$734))/SUMPRODUCT(('Span data'!$C$9:$C$734=$B56)*1)</f>
        <v>1.1531501941868911E-2</v>
      </c>
      <c r="AC56" s="270" cm="1">
        <f t="array" ref="AC56">SUMPRODUCT(('Span data'!$C$9:$C$734=$B56)*('Span data'!AV$9:AV$734))/SUMPRODUCT(('Span data'!$C$9:$C$734=$B56)*1)</f>
        <v>1.1661988913335865E-2</v>
      </c>
      <c r="AD56" s="270" cm="1">
        <f t="array" ref="AD56">SUMPRODUCT(('Span data'!$C$9:$C$734=$B56)*('Span data'!AW$9:AW$734))/SUMPRODUCT(('Span data'!$C$9:$C$734=$B56)*1)</f>
        <v>1.179247588480282E-2</v>
      </c>
      <c r="AE56" s="270" cm="1">
        <f t="array" ref="AE56">SUMPRODUCT(('Span data'!$C$9:$C$734=$B56)*('Span data'!AX$9:AX$734))/SUMPRODUCT(('Span data'!$C$9:$C$734=$B56)*1)</f>
        <v>1.1922962856269774E-2</v>
      </c>
      <c r="AF56" s="270" cm="1">
        <f t="array" ref="AF56">SUMPRODUCT(('Span data'!$C$9:$C$734=$B56)*('Span data'!AY$9:AY$734))/SUMPRODUCT(('Span data'!$C$9:$C$734=$B56)*1)</f>
        <v>1.2053449827736729E-2</v>
      </c>
      <c r="AG56" s="232"/>
      <c r="AH56" s="271">
        <f>INDEX('Energy at risk'!E$8:E$733, MATCH($B56, 'Energy at risk'!$C$8:$C$733,0))*$J56*M56</f>
        <v>13210.357779029584</v>
      </c>
      <c r="AI56" s="271">
        <f>INDEX('Energy at risk'!F$8:F$733, MATCH($B56, 'Energy at risk'!$C$8:$C$733,0))*$J56*N56</f>
        <v>13390.402070157967</v>
      </c>
      <c r="AJ56" s="271">
        <f>INDEX('Energy at risk'!G$8:G$733, MATCH($B56, 'Energy at risk'!$C$8:$C$733,0))*$J56*O56</f>
        <v>13653.446033220825</v>
      </c>
      <c r="AK56" s="271">
        <f>INDEX('Energy at risk'!H$8:H$733, MATCH($B56, 'Energy at risk'!$C$8:$C$733,0))*$J56*P56</f>
        <v>13876.641942803857</v>
      </c>
      <c r="AL56" s="271">
        <f>INDEX('Energy at risk'!I$8:I$733, MATCH($B56, 'Energy at risk'!$C$8:$C$733,0))*$J56*Q56</f>
        <v>14015.736992127479</v>
      </c>
      <c r="AM56" s="271">
        <f>INDEX('Energy at risk'!J$8:J$733, MATCH($B56, 'Energy at risk'!$C$8:$C$733,0))*$J56*R56</f>
        <v>14153.730853126151</v>
      </c>
      <c r="AN56" s="271">
        <f>INDEX('Energy at risk'!K$8:K$733, MATCH($B56, 'Energy at risk'!$C$8:$C$733,0))*$J56*S56</f>
        <v>14465.432376268378</v>
      </c>
      <c r="AO56" s="271">
        <f>INDEX('Energy at risk'!L$8:L$733, MATCH($B56, 'Energy at risk'!$C$8:$C$733,0))*$J56*T56</f>
        <v>14780.437464385446</v>
      </c>
      <c r="AP56" s="271">
        <f>INDEX('Energy at risk'!M$8:M$733, MATCH($B56, 'Energy at risk'!$C$8:$C$733,0))*$J56*U56</f>
        <v>14874.729112766992</v>
      </c>
      <c r="AQ56" s="271">
        <f>INDEX('Energy at risk'!N$8:N$733, MATCH($B56, 'Energy at risk'!$C$8:$C$733,0))*$J56*V56</f>
        <v>15057.526374707735</v>
      </c>
      <c r="AR56" s="271">
        <f>INDEX('Energy at risk'!O$8:O$733, MATCH($B56, 'Energy at risk'!$C$8:$C$733,0))*$J56*W56</f>
        <v>15240.323636648478</v>
      </c>
      <c r="AS56" s="271">
        <f>INDEX('Energy at risk'!P$8:P$733, MATCH($B56, 'Energy at risk'!$C$8:$C$733,0))*$J56*X56</f>
        <v>15423.120898589223</v>
      </c>
      <c r="AT56" s="271">
        <f>INDEX('Energy at risk'!Q$8:Q$733, MATCH($B56, 'Energy at risk'!$C$8:$C$733,0))*$J56*Y56</f>
        <v>15605.918160529965</v>
      </c>
      <c r="AU56" s="271">
        <f>INDEX('Energy at risk'!R$8:R$733, MATCH($B56, 'Energy at risk'!$C$8:$C$733,0))*$J56*Z56</f>
        <v>15788.715422470708</v>
      </c>
      <c r="AV56" s="271">
        <f>INDEX('Energy at risk'!S$8:S$733, MATCH($B56, 'Energy at risk'!$C$8:$C$733,0))*$J56*AA56</f>
        <v>15971.512684411451</v>
      </c>
      <c r="AW56" s="271">
        <f>INDEX('Energy at risk'!T$8:T$733, MATCH($B56, 'Energy at risk'!$C$8:$C$733,0))*$J56*AB56</f>
        <v>16154.309946352194</v>
      </c>
      <c r="AX56" s="271">
        <f>INDEX('Energy at risk'!U$8:U$733, MATCH($B56, 'Energy at risk'!$C$8:$C$733,0))*$J56*AC56</f>
        <v>16337.107208292939</v>
      </c>
      <c r="AY56" s="271">
        <f>INDEX('Energy at risk'!V$8:V$733, MATCH($B56, 'Energy at risk'!$C$8:$C$733,0))*$J56*AD56</f>
        <v>16519.90447023368</v>
      </c>
      <c r="AZ56" s="271">
        <f>INDEX('Energy at risk'!W$8:W$733, MATCH($B56, 'Energy at risk'!$C$8:$C$733,0))*$J56*AE56</f>
        <v>16702.701732174424</v>
      </c>
      <c r="BA56" s="271">
        <f>INDEX('Energy at risk'!X$8:X$733, MATCH($B56, 'Energy at risk'!$C$8:$C$733,0))*$J56*AF56</f>
        <v>16885.498994115169</v>
      </c>
      <c r="BB56" s="232"/>
      <c r="BC56" s="271">
        <f>INDEX('Energy at risk'!E$8:E$733, MATCH($B56, 'Energy at risk'!$C$8:$C$733,0))*M56*$K56</f>
        <v>3497.1438737088156</v>
      </c>
      <c r="BD56" s="271">
        <f>INDEX('Energy at risk'!F$8:F$733, MATCH($B56, 'Energy at risk'!$C$8:$C$733,0))*N56*$K56</f>
        <v>3544.8065335888814</v>
      </c>
      <c r="BE56" s="271">
        <f>INDEX('Energy at risk'!G$8:G$733, MATCH($B56, 'Energy at risk'!$C$8:$C$733,0))*O56*$K56</f>
        <v>3614.4414821140181</v>
      </c>
      <c r="BF56" s="271">
        <f>INDEX('Energy at risk'!H$8:H$733, MATCH($B56, 'Energy at risk'!$C$8:$C$733,0))*P56*$K56</f>
        <v>3673.5275584256096</v>
      </c>
      <c r="BG56" s="271">
        <f>INDEX('Energy at risk'!I$8:I$733, MATCH($B56, 'Energy at risk'!$C$8:$C$733,0))*Q56*$K56</f>
        <v>3710.3498313528048</v>
      </c>
      <c r="BH56" s="271">
        <f>INDEX('Energy at risk'!J$8:J$733, MATCH($B56, 'Energy at risk'!$C$8:$C$733,0))*R56*$K56</f>
        <v>3746.8805895406722</v>
      </c>
      <c r="BI56" s="271">
        <f>INDEX('Energy at risk'!K$8:K$733, MATCH($B56, 'Energy at risk'!$C$8:$C$733,0))*S56*$K56</f>
        <v>3829.3965281939718</v>
      </c>
      <c r="BJ56" s="271">
        <f>INDEX('Energy at risk'!L$8:L$733, MATCH($B56, 'Energy at risk'!$C$8:$C$733,0))*T56*$K56</f>
        <v>3912.7870110652561</v>
      </c>
      <c r="BK56" s="271">
        <f>INDEX('Energy at risk'!M$8:M$733, MATCH($B56, 'Energy at risk'!$C$8:$C$733,0))*U56*$K56</f>
        <v>3937.7485954519329</v>
      </c>
      <c r="BL56" s="271">
        <f>INDEX('Energy at risk'!N$8:N$733, MATCH($B56, 'Energy at risk'!$C$8:$C$733,0))*V56*$K56</f>
        <v>3986.1400421803178</v>
      </c>
      <c r="BM56" s="271">
        <f>INDEX('Energy at risk'!O$8:O$733, MATCH($B56, 'Energy at risk'!$C$8:$C$733,0))*W56*$K56</f>
        <v>4034.5314889087026</v>
      </c>
      <c r="BN56" s="271">
        <f>INDEX('Energy at risk'!P$8:P$733, MATCH($B56, 'Energy at risk'!$C$8:$C$733,0))*X56*$K56</f>
        <v>4082.9229356370874</v>
      </c>
      <c r="BO56" s="271">
        <f>INDEX('Energy at risk'!Q$8:Q$733, MATCH($B56, 'Energy at risk'!$C$8:$C$733,0))*Y56*$K56</f>
        <v>4131.3143823654727</v>
      </c>
      <c r="BP56" s="271">
        <f>INDEX('Energy at risk'!R$8:R$733, MATCH($B56, 'Energy at risk'!$C$8:$C$733,0))*Z56*$K56</f>
        <v>4179.7058290938576</v>
      </c>
      <c r="BQ56" s="271">
        <f>INDEX('Energy at risk'!S$8:S$733, MATCH($B56, 'Energy at risk'!$C$8:$C$733,0))*AA56*$K56</f>
        <v>4228.0972758222424</v>
      </c>
      <c r="BR56" s="271">
        <f>INDEX('Energy at risk'!T$8:T$733, MATCH($B56, 'Energy at risk'!$C$8:$C$733,0))*AB56*$K56</f>
        <v>4276.4887225506272</v>
      </c>
      <c r="BS56" s="271">
        <f>INDEX('Energy at risk'!U$8:U$733, MATCH($B56, 'Energy at risk'!$C$8:$C$733,0))*AC56*$K56</f>
        <v>4324.8801692790121</v>
      </c>
      <c r="BT56" s="271">
        <f>INDEX('Energy at risk'!V$8:V$733, MATCH($B56, 'Energy at risk'!$C$8:$C$733,0))*AD56*$K56</f>
        <v>4373.2716160073978</v>
      </c>
      <c r="BU56" s="271">
        <f>INDEX('Energy at risk'!W$8:W$733, MATCH($B56, 'Energy at risk'!$C$8:$C$733,0))*AE56*$K56</f>
        <v>4421.6630627357827</v>
      </c>
      <c r="BV56" s="271">
        <f>INDEX('Energy at risk'!X$8:X$733, MATCH($B56, 'Energy at risk'!$C$8:$C$733,0))*AF56*$K56</f>
        <v>4470.0545094641675</v>
      </c>
      <c r="BW56" s="232"/>
      <c r="BX56" s="272" cm="1">
        <f t="array" ref="BX56">SUMPRODUCT(('Span data'!BA$9:BA$734)*('Span data'!$C$9:$C$734=$B56))</f>
        <v>3.8773495368264472E-4</v>
      </c>
      <c r="BY56" s="272" cm="1">
        <f t="array" ref="BY56">SUMPRODUCT(('Span data'!BB$9:BB$734)*('Span data'!$C$9:$C$734=$B56))</f>
        <v>3.9301940290417182E-4</v>
      </c>
      <c r="BZ56" s="272" cm="1">
        <f t="array" ref="BZ56">SUMPRODUCT(('Span data'!BC$9:BC$734)*('Span data'!$C$9:$C$734=$B56))</f>
        <v>3.9830385212569897E-4</v>
      </c>
      <c r="CA56" s="272" cm="1">
        <f t="array" ref="CA56">SUMPRODUCT(('Span data'!BD$9:BD$734)*('Span data'!$C$9:$C$734=$B56))</f>
        <v>4.0358830134722612E-4</v>
      </c>
      <c r="CB56" s="272" cm="1">
        <f t="array" ref="CB56">SUMPRODUCT(('Span data'!BE$9:BE$734)*('Span data'!$C$9:$C$734=$B56))</f>
        <v>4.0887275056875321E-4</v>
      </c>
      <c r="CC56" s="272" cm="1">
        <f t="array" ref="CC56">SUMPRODUCT(('Span data'!BF$9:BF$734)*('Span data'!$C$9:$C$734=$B56))</f>
        <v>4.1415719979028031E-4</v>
      </c>
      <c r="CD56" s="272" cm="1">
        <f t="array" ref="CD56">SUMPRODUCT(('Span data'!BG$9:BG$734)*('Span data'!$C$9:$C$734=$B56))</f>
        <v>4.1944164901180751E-4</v>
      </c>
      <c r="CE56" s="272" cm="1">
        <f t="array" ref="CE56">SUMPRODUCT(('Span data'!BH$9:BH$734)*('Span data'!$C$9:$C$734=$B56))</f>
        <v>4.2472609823333471E-4</v>
      </c>
      <c r="CF56" s="272" cm="1">
        <f t="array" ref="CF56">SUMPRODUCT(('Span data'!BI$9:BI$734)*('Span data'!$C$9:$C$734=$B56))</f>
        <v>4.3001054745486181E-4</v>
      </c>
      <c r="CG56" s="272" cm="1">
        <f t="array" ref="CG56">SUMPRODUCT(('Span data'!BJ$9:BJ$734)*('Span data'!$C$9:$C$734=$B56))</f>
        <v>4.352949966763889E-4</v>
      </c>
      <c r="CH56" s="272" cm="1">
        <f t="array" ref="CH56">SUMPRODUCT(('Span data'!BK$9:BK$734)*('Span data'!$C$9:$C$734=$B56))</f>
        <v>4.4057944589791616E-4</v>
      </c>
      <c r="CI56" s="272" cm="1">
        <f t="array" ref="CI56">SUMPRODUCT(('Span data'!BL$9:BL$734)*('Span data'!$C$9:$C$734=$B56))</f>
        <v>4.4586389511944331E-4</v>
      </c>
      <c r="CJ56" s="272" cm="1">
        <f t="array" ref="CJ56">SUMPRODUCT(('Span data'!BM$9:BM$734)*('Span data'!$C$9:$C$734=$B56))</f>
        <v>4.5114834434097046E-4</v>
      </c>
      <c r="CK56" s="272" cm="1">
        <f t="array" ref="CK56">SUMPRODUCT(('Span data'!BN$9:BN$734)*('Span data'!$C$9:$C$734=$B56))</f>
        <v>4.5643279356249756E-4</v>
      </c>
      <c r="CL56" s="272" cm="1">
        <f t="array" ref="CL56">SUMPRODUCT(('Span data'!BO$9:BO$734)*('Span data'!$C$9:$C$734=$B56))</f>
        <v>4.6171724278402476E-4</v>
      </c>
      <c r="CM56" s="272" cm="1">
        <f t="array" ref="CM56">SUMPRODUCT(('Span data'!BP$9:BP$734)*('Span data'!$C$9:$C$734=$B56))</f>
        <v>4.6700169200555186E-4</v>
      </c>
      <c r="CN56" s="272" cm="1">
        <f t="array" ref="CN56">SUMPRODUCT(('Span data'!BQ$9:BQ$734)*('Span data'!$C$9:$C$734=$B56))</f>
        <v>4.7228614122707901E-4</v>
      </c>
      <c r="CO56" s="272" cm="1">
        <f t="array" ref="CO56">SUMPRODUCT(('Span data'!BR$9:BR$734)*('Span data'!$C$9:$C$734=$B56))</f>
        <v>4.775705904486061E-4</v>
      </c>
      <c r="CP56" s="272" cm="1">
        <f t="array" ref="CP56">SUMPRODUCT(('Span data'!BS$9:BS$734)*('Span data'!$C$9:$C$734=$B56))</f>
        <v>4.8285503967013331E-4</v>
      </c>
      <c r="CQ56" s="272" cm="1">
        <f t="array" ref="CQ56">SUMPRODUCT(('Span data'!BT$9:BT$734)*('Span data'!$C$9:$C$734=$B56))</f>
        <v>4.881394888916604E-4</v>
      </c>
      <c r="CR56" s="232"/>
      <c r="CS56" s="273">
        <f t="shared" si="8"/>
        <v>16707.502040473355</v>
      </c>
      <c r="CT56" s="273">
        <f t="shared" si="21"/>
        <v>16935.20899676625</v>
      </c>
      <c r="CU56" s="273">
        <f t="shared" si="22"/>
        <v>17267.887913638693</v>
      </c>
      <c r="CV56" s="273">
        <f t="shared" si="23"/>
        <v>17550.169904817769</v>
      </c>
      <c r="CW56" s="273">
        <f t="shared" si="24"/>
        <v>17726.087232353035</v>
      </c>
      <c r="CX56" s="273">
        <f t="shared" si="25"/>
        <v>17900.611856824024</v>
      </c>
      <c r="CY56" s="273">
        <f t="shared" si="26"/>
        <v>18294.829323903999</v>
      </c>
      <c r="CZ56" s="273">
        <f t="shared" si="27"/>
        <v>18693.2249001768</v>
      </c>
      <c r="DA56" s="273">
        <f t="shared" si="28"/>
        <v>18812.478138229471</v>
      </c>
      <c r="DB56" s="273">
        <f t="shared" si="10"/>
        <v>19043.666852183051</v>
      </c>
      <c r="DC56" s="273">
        <f t="shared" si="11"/>
        <v>19274.855566136626</v>
      </c>
      <c r="DD56" s="273">
        <f t="shared" si="12"/>
        <v>19506.044280090206</v>
      </c>
      <c r="DE56" s="273">
        <f t="shared" si="13"/>
        <v>19737.232994043785</v>
      </c>
      <c r="DF56" s="273">
        <f t="shared" si="14"/>
        <v>19968.42170799736</v>
      </c>
      <c r="DG56" s="273">
        <f t="shared" si="15"/>
        <v>20199.610421950936</v>
      </c>
      <c r="DH56" s="273">
        <f t="shared" si="16"/>
        <v>20430.799135904515</v>
      </c>
      <c r="DI56" s="273">
        <f t="shared" si="17"/>
        <v>20661.987849858091</v>
      </c>
      <c r="DJ56" s="273">
        <f t="shared" si="18"/>
        <v>20893.176563811667</v>
      </c>
      <c r="DK56" s="273">
        <f t="shared" si="19"/>
        <v>21124.36527776525</v>
      </c>
      <c r="DL56" s="273">
        <f t="shared" si="20"/>
        <v>21355.553991718825</v>
      </c>
      <c r="DM56" s="233"/>
      <c r="DN56" s="274" cm="1">
        <f t="array" ref="DN56">SUMPRODUCT(($CS56:$DL56)*(Misc_calcs!$G$29:$Z$29))</f>
        <v>272217.05184598797</v>
      </c>
      <c r="DO56" s="232"/>
      <c r="DP56" s="274" cm="1">
        <f t="array" ref="DP56">SUMPRODUCT((G56:H56)*(Assumptions!$G$38:$H$38))</f>
        <v>37732.015364061401</v>
      </c>
      <c r="DQ56" s="274" cm="1">
        <f t="array" ref="DQ56">SUMPRODUCT((PMT(real_disc,Assumptions!$G$40,DP56)*(Misc_calcs!$G$29:$Z$29)))</f>
        <v>-21871.009092630044</v>
      </c>
      <c r="DR56" s="232"/>
      <c r="DS56" s="274">
        <f t="shared" si="30"/>
        <v>250346.04275335793</v>
      </c>
      <c r="DT56" s="274" t="b">
        <f t="shared" si="9"/>
        <v>1</v>
      </c>
      <c r="DU56" s="232"/>
      <c r="DV56" s="232"/>
      <c r="DW56" s="232"/>
      <c r="DX56" s="232"/>
      <c r="DY56" s="232"/>
      <c r="DZ56" s="232"/>
      <c r="EA56" s="232"/>
      <c r="EB56" s="232"/>
      <c r="EC56" s="232"/>
      <c r="ED56" s="232"/>
      <c r="EE56" s="232"/>
      <c r="EF56" s="232"/>
      <c r="EG56" s="232"/>
      <c r="EH56" s="232"/>
      <c r="EI56" s="232"/>
      <c r="EJ56" s="232"/>
      <c r="EK56" s="232"/>
      <c r="EL56" s="232"/>
      <c r="EM56" s="232"/>
      <c r="EN56" s="232"/>
    </row>
    <row r="57" spans="1:144" x14ac:dyDescent="0.2">
      <c r="A57" s="232"/>
      <c r="B57" s="266" t="str">
        <v>HSM004</v>
      </c>
      <c r="C57" s="266" t="str">
        <f>INDEX('Span data'!$D$9:$D$734, MATCH($B57, 'Span data'!$C$9:$C$734,0))</f>
        <v>HSM</v>
      </c>
      <c r="D57" s="266" cm="1">
        <f t="array" ref="D57">IF(ISBLANK(B57),0, SUMPRODUCT(('Energy at risk'!$C$8:$C$733=$B57)*1))</f>
        <v>7</v>
      </c>
      <c r="E57" s="267" t="b">
        <f t="shared" si="29"/>
        <v>0</v>
      </c>
      <c r="F57" s="266">
        <f t="shared" si="7"/>
        <v>7</v>
      </c>
      <c r="G57" s="268">
        <v>7</v>
      </c>
      <c r="H57" s="268">
        <v>6</v>
      </c>
      <c r="I57" s="232"/>
      <c r="J57" s="269">
        <f>INDEX(VCR_data!$D$8:$D$86, MATCH($C57, VCR_data!$B$8:$B$86,0))</f>
        <v>41631.575238965597</v>
      </c>
      <c r="K57" s="269">
        <f>INDEX(VCR_data!$F$8:$F$86, MATCH($C57, VCR_data!$B$8:$B$86,0))</f>
        <v>11021.019319470024</v>
      </c>
      <c r="L57" s="232"/>
      <c r="M57" s="270" cm="1">
        <f t="array" ref="M57">SUMPRODUCT(('Span data'!$C$9:$C$734=$B57)*('Span data'!AF$9:AF$734))/SUMPRODUCT(('Span data'!$C$9:$C$734=$B57)*1)</f>
        <v>9.5931236467770558E-3</v>
      </c>
      <c r="N57" s="270" cm="1">
        <f t="array" ref="N57">SUMPRODUCT(('Span data'!$C$9:$C$734=$B57)*('Span data'!AG$9:AG$734))/SUMPRODUCT(('Span data'!$C$9:$C$734=$B57)*1)</f>
        <v>9.7299193772148289E-3</v>
      </c>
      <c r="O57" s="270" cm="1">
        <f t="array" ref="O57">SUMPRODUCT(('Span data'!$C$9:$C$734=$B57)*('Span data'!AH$9:AH$734))/SUMPRODUCT(('Span data'!$C$9:$C$734=$B57)*1)</f>
        <v>9.8667151076526072E-3</v>
      </c>
      <c r="P57" s="270" cm="1">
        <f t="array" ref="P57">SUMPRODUCT(('Span data'!$C$9:$C$734=$B57)*('Span data'!AI$9:AI$734))/SUMPRODUCT(('Span data'!$C$9:$C$734=$B57)*1)</f>
        <v>1.000351083809038E-2</v>
      </c>
      <c r="Q57" s="270" cm="1">
        <f t="array" ref="Q57">SUMPRODUCT(('Span data'!$C$9:$C$734=$B57)*('Span data'!AJ$9:AJ$734))/SUMPRODUCT(('Span data'!$C$9:$C$734=$B57)*1)</f>
        <v>1.0140306568528157E-2</v>
      </c>
      <c r="R57" s="270" cm="1">
        <f t="array" ref="R57">SUMPRODUCT(('Span data'!$C$9:$C$734=$B57)*('Span data'!AK$9:AK$734))/SUMPRODUCT(('Span data'!$C$9:$C$734=$B57)*1)</f>
        <v>1.0277102298965933E-2</v>
      </c>
      <c r="S57" s="270" cm="1">
        <f t="array" ref="S57">SUMPRODUCT(('Span data'!$C$9:$C$734=$B57)*('Span data'!AL$9:AL$734))/SUMPRODUCT(('Span data'!$C$9:$C$734=$B57)*1)</f>
        <v>1.0413898029403708E-2</v>
      </c>
      <c r="T57" s="270" cm="1">
        <f t="array" ref="T57">SUMPRODUCT(('Span data'!$C$9:$C$734=$B57)*('Span data'!AM$9:AM$734))/SUMPRODUCT(('Span data'!$C$9:$C$734=$B57)*1)</f>
        <v>1.0550693759841485E-2</v>
      </c>
      <c r="U57" s="270" cm="1">
        <f t="array" ref="U57">SUMPRODUCT(('Span data'!$C$9:$C$734=$B57)*('Span data'!AN$9:AN$734))/SUMPRODUCT(('Span data'!$C$9:$C$734=$B57)*1)</f>
        <v>1.068748949027926E-2</v>
      </c>
      <c r="V57" s="270" cm="1">
        <f t="array" ref="V57">SUMPRODUCT(('Span data'!$C$9:$C$734=$B57)*('Span data'!AO$9:AO$734))/SUMPRODUCT(('Span data'!$C$9:$C$734=$B57)*1)</f>
        <v>1.0824285220717034E-2</v>
      </c>
      <c r="W57" s="270" cm="1">
        <f t="array" ref="W57">SUMPRODUCT(('Span data'!$C$9:$C$734=$B57)*('Span data'!AP$9:AP$734))/SUMPRODUCT(('Span data'!$C$9:$C$734=$B57)*1)</f>
        <v>1.0961080951154811E-2</v>
      </c>
      <c r="X57" s="270" cm="1">
        <f t="array" ref="X57">SUMPRODUCT(('Span data'!$C$9:$C$734=$B57)*('Span data'!AQ$9:AQ$734))/SUMPRODUCT(('Span data'!$C$9:$C$734=$B57)*1)</f>
        <v>1.1097876681592586E-2</v>
      </c>
      <c r="Y57" s="270" cm="1">
        <f t="array" ref="Y57">SUMPRODUCT(('Span data'!$C$9:$C$734=$B57)*('Span data'!AR$9:AR$734))/SUMPRODUCT(('Span data'!$C$9:$C$734=$B57)*1)</f>
        <v>1.1234672412030361E-2</v>
      </c>
      <c r="Z57" s="270" cm="1">
        <f t="array" ref="Z57">SUMPRODUCT(('Span data'!$C$9:$C$734=$B57)*('Span data'!AS$9:AS$734))/SUMPRODUCT(('Span data'!$C$9:$C$734=$B57)*1)</f>
        <v>1.1371468142468139E-2</v>
      </c>
      <c r="AA57" s="270" cm="1">
        <f t="array" ref="AA57">SUMPRODUCT(('Span data'!$C$9:$C$734=$B57)*('Span data'!AT$9:AT$734))/SUMPRODUCT(('Span data'!$C$9:$C$734=$B57)*1)</f>
        <v>1.1508263872905914E-2</v>
      </c>
      <c r="AB57" s="270" cm="1">
        <f t="array" ref="AB57">SUMPRODUCT(('Span data'!$C$9:$C$734=$B57)*('Span data'!AU$9:AU$734))/SUMPRODUCT(('Span data'!$C$9:$C$734=$B57)*1)</f>
        <v>1.164505960334369E-2</v>
      </c>
      <c r="AC57" s="270" cm="1">
        <f t="array" ref="AC57">SUMPRODUCT(('Span data'!$C$9:$C$734=$B57)*('Span data'!AV$9:AV$734))/SUMPRODUCT(('Span data'!$C$9:$C$734=$B57)*1)</f>
        <v>1.1781855333781465E-2</v>
      </c>
      <c r="AD57" s="270" cm="1">
        <f t="array" ref="AD57">SUMPRODUCT(('Span data'!$C$9:$C$734=$B57)*('Span data'!AW$9:AW$734))/SUMPRODUCT(('Span data'!$C$9:$C$734=$B57)*1)</f>
        <v>1.191865106421924E-2</v>
      </c>
      <c r="AE57" s="270" cm="1">
        <f t="array" ref="AE57">SUMPRODUCT(('Span data'!$C$9:$C$734=$B57)*('Span data'!AX$9:AX$734))/SUMPRODUCT(('Span data'!$C$9:$C$734=$B57)*1)</f>
        <v>1.2055446794657016E-2</v>
      </c>
      <c r="AF57" s="270" cm="1">
        <f t="array" ref="AF57">SUMPRODUCT(('Span data'!$C$9:$C$734=$B57)*('Span data'!AY$9:AY$734))/SUMPRODUCT(('Span data'!$C$9:$C$734=$B57)*1)</f>
        <v>1.219224252509479E-2</v>
      </c>
      <c r="AG57" s="232"/>
      <c r="AH57" s="271">
        <f>INDEX('Energy at risk'!E$8:E$733, MATCH($B57, 'Energy at risk'!$C$8:$C$733,0))*$J57*M57</f>
        <v>21615.523113902986</v>
      </c>
      <c r="AI57" s="271">
        <f>INDEX('Energy at risk'!F$8:F$733, MATCH($B57, 'Energy at risk'!$C$8:$C$733,0))*$J57*N57</f>
        <v>21964.811209523014</v>
      </c>
      <c r="AJ57" s="271">
        <f>INDEX('Energy at risk'!G$8:G$733, MATCH($B57, 'Energy at risk'!$C$8:$C$733,0))*$J57*O57</f>
        <v>22356.886669579078</v>
      </c>
      <c r="AK57" s="271">
        <f>INDEX('Energy at risk'!H$8:H$733, MATCH($B57, 'Energy at risk'!$C$8:$C$733,0))*$J57*P57</f>
        <v>22624.640535608203</v>
      </c>
      <c r="AL57" s="271">
        <f>INDEX('Energy at risk'!I$8:I$733, MATCH($B57, 'Energy at risk'!$C$8:$C$733,0))*$J57*Q57</f>
        <v>22677.303151091197</v>
      </c>
      <c r="AM57" s="271">
        <f>INDEX('Energy at risk'!J$8:J$733, MATCH($B57, 'Energy at risk'!$C$8:$C$733,0))*$J57*R57</f>
        <v>22853.132932235068</v>
      </c>
      <c r="AN57" s="271">
        <f>INDEX('Energy at risk'!K$8:K$733, MATCH($B57, 'Energy at risk'!$C$8:$C$733,0))*$J57*S57</f>
        <v>23245.208392291122</v>
      </c>
      <c r="AO57" s="271">
        <f>INDEX('Energy at risk'!L$8:L$733, MATCH($B57, 'Energy at risk'!$C$8:$C$733,0))*$J57*T57</f>
        <v>23684.111716064344</v>
      </c>
      <c r="AP57" s="271">
        <f>INDEX('Energy at risk'!M$8:M$733, MATCH($B57, 'Energy at risk'!$C$8:$C$733,0))*$J57*U57</f>
        <v>23765.708555590852</v>
      </c>
      <c r="AQ57" s="271">
        <f>INDEX('Energy at risk'!N$8:N$733, MATCH($B57, 'Energy at risk'!$C$8:$C$733,0))*$J57*V57</f>
        <v>24069.90043004278</v>
      </c>
      <c r="AR57" s="271">
        <f>INDEX('Energy at risk'!O$8:O$733, MATCH($B57, 'Energy at risk'!$C$8:$C$733,0))*$J57*W57</f>
        <v>24374.092304494712</v>
      </c>
      <c r="AS57" s="271">
        <f>INDEX('Energy at risk'!P$8:P$733, MATCH($B57, 'Energy at risk'!$C$8:$C$733,0))*$J57*X57</f>
        <v>24678.28417894664</v>
      </c>
      <c r="AT57" s="271">
        <f>INDEX('Energy at risk'!Q$8:Q$733, MATCH($B57, 'Energy at risk'!$C$8:$C$733,0))*$J57*Y57</f>
        <v>24982.476053398568</v>
      </c>
      <c r="AU57" s="271">
        <f>INDEX('Energy at risk'!R$8:R$733, MATCH($B57, 'Energy at risk'!$C$8:$C$733,0))*$J57*Z57</f>
        <v>25286.667927850503</v>
      </c>
      <c r="AV57" s="271">
        <f>INDEX('Energy at risk'!S$8:S$733, MATCH($B57, 'Energy at risk'!$C$8:$C$733,0))*$J57*AA57</f>
        <v>25590.859802302431</v>
      </c>
      <c r="AW57" s="271">
        <f>INDEX('Energy at risk'!T$8:T$733, MATCH($B57, 'Energy at risk'!$C$8:$C$733,0))*$J57*AB57</f>
        <v>25895.051676754363</v>
      </c>
      <c r="AX57" s="271">
        <f>INDEX('Energy at risk'!U$8:U$733, MATCH($B57, 'Energy at risk'!$C$8:$C$733,0))*$J57*AC57</f>
        <v>26199.243551206291</v>
      </c>
      <c r="AY57" s="271">
        <f>INDEX('Energy at risk'!V$8:V$733, MATCH($B57, 'Energy at risk'!$C$8:$C$733,0))*$J57*AD57</f>
        <v>26503.435425658219</v>
      </c>
      <c r="AZ57" s="271">
        <f>INDEX('Energy at risk'!W$8:W$733, MATCH($B57, 'Energy at risk'!$C$8:$C$733,0))*$J57*AE57</f>
        <v>26807.627300110151</v>
      </c>
      <c r="BA57" s="271">
        <f>INDEX('Energy at risk'!X$8:X$733, MATCH($B57, 'Energy at risk'!$C$8:$C$733,0))*$J57*AF57</f>
        <v>27111.819174562075</v>
      </c>
      <c r="BB57" s="232"/>
      <c r="BC57" s="271">
        <f>INDEX('Energy at risk'!E$8:E$733, MATCH($B57, 'Energy at risk'!$C$8:$C$733,0))*M57*$K57</f>
        <v>5722.2215703192005</v>
      </c>
      <c r="BD57" s="271">
        <f>INDEX('Energy at risk'!F$8:F$733, MATCH($B57, 'Energy at risk'!$C$8:$C$733,0))*N57*$K57</f>
        <v>5814.6877051649999</v>
      </c>
      <c r="BE57" s="271">
        <f>INDEX('Energy at risk'!G$8:G$733, MATCH($B57, 'Energy at risk'!$C$8:$C$733,0))*O57*$K57</f>
        <v>5918.4808284173623</v>
      </c>
      <c r="BF57" s="271">
        <f>INDEX('Energy at risk'!H$8:H$733, MATCH($B57, 'Energy at risk'!$C$8:$C$733,0))*P57*$K57</f>
        <v>5989.3626173823841</v>
      </c>
      <c r="BG57" s="271">
        <f>INDEX('Energy at risk'!I$8:I$733, MATCH($B57, 'Energy at risk'!$C$8:$C$733,0))*Q57*$K57</f>
        <v>6003.3038554767963</v>
      </c>
      <c r="BH57" s="271">
        <f>INDEX('Energy at risk'!J$8:J$733, MATCH($B57, 'Energy at risk'!$C$8:$C$733,0))*R57*$K57</f>
        <v>6049.850819020734</v>
      </c>
      <c r="BI57" s="271">
        <f>INDEX('Energy at risk'!K$8:K$733, MATCH($B57, 'Energy at risk'!$C$8:$C$733,0))*S57*$K57</f>
        <v>6153.6439422730937</v>
      </c>
      <c r="BJ57" s="271">
        <f>INDEX('Energy at risk'!L$8:L$733, MATCH($B57, 'Energy at risk'!$C$8:$C$733,0))*T57*$K57</f>
        <v>6269.8336848643585</v>
      </c>
      <c r="BK57" s="271">
        <f>INDEX('Energy at risk'!M$8:M$733, MATCH($B57, 'Energy at risk'!$C$8:$C$733,0))*U57*$K57</f>
        <v>6291.4346053115796</v>
      </c>
      <c r="BL57" s="271">
        <f>INDEX('Energy at risk'!N$8:N$733, MATCH($B57, 'Energy at risk'!$C$8:$C$733,0))*V57*$K57</f>
        <v>6371.9625340751936</v>
      </c>
      <c r="BM57" s="271">
        <f>INDEX('Energy at risk'!O$8:O$733, MATCH($B57, 'Energy at risk'!$C$8:$C$733,0))*W57*$K57</f>
        <v>6452.4904628388094</v>
      </c>
      <c r="BN57" s="271">
        <f>INDEX('Energy at risk'!P$8:P$733, MATCH($B57, 'Energy at risk'!$C$8:$C$733,0))*X57*$K57</f>
        <v>6533.0183916024253</v>
      </c>
      <c r="BO57" s="271">
        <f>INDEX('Energy at risk'!Q$8:Q$733, MATCH($B57, 'Energy at risk'!$C$8:$C$733,0))*Y57*$K57</f>
        <v>6613.5463203660393</v>
      </c>
      <c r="BP57" s="271">
        <f>INDEX('Energy at risk'!R$8:R$733, MATCH($B57, 'Energy at risk'!$C$8:$C$733,0))*Z57*$K57</f>
        <v>6694.074249129656</v>
      </c>
      <c r="BQ57" s="271">
        <f>INDEX('Energy at risk'!S$8:S$733, MATCH($B57, 'Energy at risk'!$C$8:$C$733,0))*AA57*$K57</f>
        <v>6774.6021778932718</v>
      </c>
      <c r="BR57" s="271">
        <f>INDEX('Energy at risk'!T$8:T$733, MATCH($B57, 'Energy at risk'!$C$8:$C$733,0))*AB57*$K57</f>
        <v>6855.1301066568867</v>
      </c>
      <c r="BS57" s="271">
        <f>INDEX('Energy at risk'!U$8:U$733, MATCH($B57, 'Energy at risk'!$C$8:$C$733,0))*AC57*$K57</f>
        <v>6935.6580354205025</v>
      </c>
      <c r="BT57" s="271">
        <f>INDEX('Energy at risk'!V$8:V$733, MATCH($B57, 'Energy at risk'!$C$8:$C$733,0))*AD57*$K57</f>
        <v>7016.1859641841165</v>
      </c>
      <c r="BU57" s="271">
        <f>INDEX('Energy at risk'!W$8:W$733, MATCH($B57, 'Energy at risk'!$C$8:$C$733,0))*AE57*$K57</f>
        <v>7096.7138929477323</v>
      </c>
      <c r="BV57" s="271">
        <f>INDEX('Energy at risk'!X$8:X$733, MATCH($B57, 'Energy at risk'!$C$8:$C$733,0))*AF57*$K57</f>
        <v>7177.2418217113473</v>
      </c>
      <c r="BW57" s="232"/>
      <c r="BX57" s="272" cm="1">
        <f t="array" ref="BX57">SUMPRODUCT(('Span data'!BA$9:BA$734)*('Span data'!$C$9:$C$734=$B57))</f>
        <v>2.719509997980451E-3</v>
      </c>
      <c r="BY57" s="272" cm="1">
        <f t="array" ref="BY57">SUMPRODUCT(('Span data'!BB$9:BB$734)*('Span data'!$C$9:$C$734=$B57))</f>
        <v>2.7582895832651195E-3</v>
      </c>
      <c r="BZ57" s="272" cm="1">
        <f t="array" ref="BZ57">SUMPRODUCT(('Span data'!BC$9:BC$734)*('Span data'!$C$9:$C$734=$B57))</f>
        <v>2.7970691685497893E-3</v>
      </c>
      <c r="CA57" s="272" cm="1">
        <f t="array" ref="CA57">SUMPRODUCT(('Span data'!BD$9:BD$734)*('Span data'!$C$9:$C$734=$B57))</f>
        <v>2.8358487538344586E-3</v>
      </c>
      <c r="CB57" s="272" cm="1">
        <f t="array" ref="CB57">SUMPRODUCT(('Span data'!BE$9:BE$734)*('Span data'!$C$9:$C$734=$B57))</f>
        <v>2.8746283391191283E-3</v>
      </c>
      <c r="CC57" s="272" cm="1">
        <f t="array" ref="CC57">SUMPRODUCT(('Span data'!BF$9:BF$734)*('Span data'!$C$9:$C$734=$B57))</f>
        <v>2.9134079244037972E-3</v>
      </c>
      <c r="CD57" s="272" cm="1">
        <f t="array" ref="CD57">SUMPRODUCT(('Span data'!BG$9:BG$734)*('Span data'!$C$9:$C$734=$B57))</f>
        <v>2.9521875096884666E-3</v>
      </c>
      <c r="CE57" s="272" cm="1">
        <f t="array" ref="CE57">SUMPRODUCT(('Span data'!BH$9:BH$734)*('Span data'!$C$9:$C$734=$B57))</f>
        <v>2.9909670949731363E-3</v>
      </c>
      <c r="CF57" s="272" cm="1">
        <f t="array" ref="CF57">SUMPRODUCT(('Span data'!BI$9:BI$734)*('Span data'!$C$9:$C$734=$B57))</f>
        <v>3.0297466802578056E-3</v>
      </c>
      <c r="CG57" s="272" cm="1">
        <f t="array" ref="CG57">SUMPRODUCT(('Span data'!BJ$9:BJ$734)*('Span data'!$C$9:$C$734=$B57))</f>
        <v>3.0685262655424754E-3</v>
      </c>
      <c r="CH57" s="272" cm="1">
        <f t="array" ref="CH57">SUMPRODUCT(('Span data'!BK$9:BK$734)*('Span data'!$C$9:$C$734=$B57))</f>
        <v>3.1073058508271443E-3</v>
      </c>
      <c r="CI57" s="272" cm="1">
        <f t="array" ref="CI57">SUMPRODUCT(('Span data'!BL$9:BL$734)*('Span data'!$C$9:$C$734=$B57))</f>
        <v>3.1460854361118136E-3</v>
      </c>
      <c r="CJ57" s="272" cm="1">
        <f t="array" ref="CJ57">SUMPRODUCT(('Span data'!BM$9:BM$734)*('Span data'!$C$9:$C$734=$B57))</f>
        <v>3.1848650213964834E-3</v>
      </c>
      <c r="CK57" s="272" cm="1">
        <f t="array" ref="CK57">SUMPRODUCT(('Span data'!BN$9:BN$734)*('Span data'!$C$9:$C$734=$B57))</f>
        <v>3.2236446066811518E-3</v>
      </c>
      <c r="CL57" s="272" cm="1">
        <f t="array" ref="CL57">SUMPRODUCT(('Span data'!BO$9:BO$734)*('Span data'!$C$9:$C$734=$B57))</f>
        <v>3.2624241919658216E-3</v>
      </c>
      <c r="CM57" s="272" cm="1">
        <f t="array" ref="CM57">SUMPRODUCT(('Span data'!BP$9:BP$734)*('Span data'!$C$9:$C$734=$B57))</f>
        <v>3.3012037772504909E-3</v>
      </c>
      <c r="CN57" s="272" cm="1">
        <f t="array" ref="CN57">SUMPRODUCT(('Span data'!BQ$9:BQ$734)*('Span data'!$C$9:$C$734=$B57))</f>
        <v>3.3399833625351607E-3</v>
      </c>
      <c r="CO57" s="272" cm="1">
        <f t="array" ref="CO57">SUMPRODUCT(('Span data'!BR$9:BR$734)*('Span data'!$C$9:$C$734=$B57))</f>
        <v>3.3787629478198304E-3</v>
      </c>
      <c r="CP57" s="272" cm="1">
        <f t="array" ref="CP57">SUMPRODUCT(('Span data'!BS$9:BS$734)*('Span data'!$C$9:$C$734=$B57))</f>
        <v>3.4175425331044998E-3</v>
      </c>
      <c r="CQ57" s="272" cm="1">
        <f t="array" ref="CQ57">SUMPRODUCT(('Span data'!BT$9:BT$734)*('Span data'!$C$9:$C$734=$B57))</f>
        <v>3.4563221183891686E-3</v>
      </c>
      <c r="CR57" s="232"/>
      <c r="CS57" s="273">
        <f t="shared" si="8"/>
        <v>27337.747403732184</v>
      </c>
      <c r="CT57" s="273">
        <f t="shared" si="21"/>
        <v>27779.501672977596</v>
      </c>
      <c r="CU57" s="273">
        <f t="shared" si="22"/>
        <v>28275.370295065612</v>
      </c>
      <c r="CV57" s="273">
        <f t="shared" si="23"/>
        <v>28614.005988839341</v>
      </c>
      <c r="CW57" s="273">
        <f t="shared" si="24"/>
        <v>28680.609881196331</v>
      </c>
      <c r="CX57" s="273">
        <f t="shared" si="25"/>
        <v>28902.986664663724</v>
      </c>
      <c r="CY57" s="273">
        <f t="shared" si="26"/>
        <v>29398.855286751728</v>
      </c>
      <c r="CZ57" s="273">
        <f t="shared" si="27"/>
        <v>29953.948391895799</v>
      </c>
      <c r="DA57" s="273">
        <f t="shared" si="28"/>
        <v>30057.146190649113</v>
      </c>
      <c r="DB57" s="273">
        <f t="shared" si="10"/>
        <v>30441.866032644237</v>
      </c>
      <c r="DC57" s="273">
        <f t="shared" si="11"/>
        <v>30826.585874639375</v>
      </c>
      <c r="DD57" s="273">
        <f t="shared" si="12"/>
        <v>31211.305716634502</v>
      </c>
      <c r="DE57" s="273">
        <f t="shared" si="13"/>
        <v>31596.02555862963</v>
      </c>
      <c r="DF57" s="273">
        <f t="shared" si="14"/>
        <v>31980.745400624764</v>
      </c>
      <c r="DG57" s="273">
        <f t="shared" si="15"/>
        <v>32365.465242619892</v>
      </c>
      <c r="DH57" s="273">
        <f t="shared" si="16"/>
        <v>32750.18508461503</v>
      </c>
      <c r="DI57" s="273">
        <f t="shared" si="17"/>
        <v>33134.904926610157</v>
      </c>
      <c r="DJ57" s="273">
        <f t="shared" si="18"/>
        <v>33519.624768605288</v>
      </c>
      <c r="DK57" s="273">
        <f t="shared" si="19"/>
        <v>33904.344610600412</v>
      </c>
      <c r="DL57" s="273">
        <f t="shared" si="20"/>
        <v>34289.064452595543</v>
      </c>
      <c r="DM57" s="233"/>
      <c r="DN57" s="274" cm="1">
        <f t="array" ref="DN57">SUMPRODUCT(($CS57:$DL57)*(Misc_calcs!$G$29:$Z$29))</f>
        <v>438727.93370681326</v>
      </c>
      <c r="DO57" s="232"/>
      <c r="DP57" s="274" cm="1">
        <f t="array" ref="DP57">SUMPRODUCT((G57:H57)*(Assumptions!$G$38:$H$38))</f>
        <v>297869.01152069389</v>
      </c>
      <c r="DQ57" s="274" cm="1">
        <f t="array" ref="DQ57">SUMPRODUCT((PMT(real_disc,Assumptions!$G$40,DP57)*(Misc_calcs!$G$29:$Z$29)))</f>
        <v>-172656.98098879895</v>
      </c>
      <c r="DR57" s="232"/>
      <c r="DS57" s="274">
        <f t="shared" si="30"/>
        <v>266070.9527180143</v>
      </c>
      <c r="DT57" s="274" t="b">
        <f t="shared" si="9"/>
        <v>1</v>
      </c>
      <c r="DU57" s="232"/>
      <c r="DV57" s="232"/>
      <c r="DW57" s="232"/>
      <c r="DX57" s="232"/>
      <c r="DY57" s="232"/>
      <c r="DZ57" s="232"/>
      <c r="EA57" s="232"/>
      <c r="EB57" s="232"/>
      <c r="EC57" s="232"/>
      <c r="ED57" s="232"/>
      <c r="EE57" s="232"/>
      <c r="EF57" s="232"/>
      <c r="EG57" s="232"/>
      <c r="EH57" s="232"/>
      <c r="EI57" s="232"/>
      <c r="EJ57" s="232"/>
      <c r="EK57" s="232"/>
      <c r="EL57" s="232"/>
      <c r="EM57" s="232"/>
      <c r="EN57" s="232"/>
    </row>
    <row r="58" spans="1:144" x14ac:dyDescent="0.2">
      <c r="A58" s="232"/>
      <c r="B58" s="266" t="str">
        <v>HTN011</v>
      </c>
      <c r="C58" s="266" t="str">
        <f>INDEX('Span data'!$D$9:$D$734, MATCH($B58, 'Span data'!$C$9:$C$734,0))</f>
        <v>HTN</v>
      </c>
      <c r="D58" s="266" cm="1">
        <f t="array" ref="D58">IF(ISBLANK(B58),0, SUMPRODUCT(('Energy at risk'!$C$8:$C$733=$B58)*1))</f>
        <v>5</v>
      </c>
      <c r="E58" s="267" t="b">
        <f t="shared" si="29"/>
        <v>0</v>
      </c>
      <c r="F58" s="266">
        <f t="shared" si="7"/>
        <v>5</v>
      </c>
      <c r="G58" s="268">
        <v>7</v>
      </c>
      <c r="H58" s="268">
        <v>1</v>
      </c>
      <c r="I58" s="232"/>
      <c r="J58" s="269">
        <f>INDEX(VCR_data!$D$8:$D$86, MATCH($C58, VCR_data!$B$8:$B$86,0))</f>
        <v>38280.733007001079</v>
      </c>
      <c r="K58" s="269">
        <f>INDEX(VCR_data!$F$8:$F$86, MATCH($C58, VCR_data!$B$8:$B$86,0))</f>
        <v>9773.4555068276422</v>
      </c>
      <c r="L58" s="232"/>
      <c r="M58" s="270" cm="1">
        <f t="array" ref="M58">SUMPRODUCT(('Span data'!$C$9:$C$734=$B58)*('Span data'!AF$9:AF$734))/SUMPRODUCT(('Span data'!$C$9:$C$734=$B58)*1)</f>
        <v>9.5226526910791916E-3</v>
      </c>
      <c r="N58" s="270" cm="1">
        <f t="array" ref="N58">SUMPRODUCT(('Span data'!$C$9:$C$734=$B58)*('Span data'!AG$9:AG$734))/SUMPRODUCT(('Span data'!$C$9:$C$734=$B58)*1)</f>
        <v>9.6359581029510123E-3</v>
      </c>
      <c r="O58" s="270" cm="1">
        <f t="array" ref="O58">SUMPRODUCT(('Span data'!$C$9:$C$734=$B58)*('Span data'!AH$9:AH$734))/SUMPRODUCT(('Span data'!$C$9:$C$734=$B58)*1)</f>
        <v>9.749263514822833E-3</v>
      </c>
      <c r="P58" s="270" cm="1">
        <f t="array" ref="P58">SUMPRODUCT(('Span data'!$C$9:$C$734=$B58)*('Span data'!AI$9:AI$734))/SUMPRODUCT(('Span data'!$C$9:$C$734=$B58)*1)</f>
        <v>9.8625689266946537E-3</v>
      </c>
      <c r="Q58" s="270" cm="1">
        <f t="array" ref="Q58">SUMPRODUCT(('Span data'!$C$9:$C$734=$B58)*('Span data'!AJ$9:AJ$734))/SUMPRODUCT(('Span data'!$C$9:$C$734=$B58)*1)</f>
        <v>9.9758743385664744E-3</v>
      </c>
      <c r="R58" s="270" cm="1">
        <f t="array" ref="R58">SUMPRODUCT(('Span data'!$C$9:$C$734=$B58)*('Span data'!AK$9:AK$734))/SUMPRODUCT(('Span data'!$C$9:$C$734=$B58)*1)</f>
        <v>1.0089179750438295E-2</v>
      </c>
      <c r="S58" s="270" cm="1">
        <f t="array" ref="S58">SUMPRODUCT(('Span data'!$C$9:$C$734=$B58)*('Span data'!AL$9:AL$734))/SUMPRODUCT(('Span data'!$C$9:$C$734=$B58)*1)</f>
        <v>1.0202485162310116E-2</v>
      </c>
      <c r="T58" s="270" cm="1">
        <f t="array" ref="T58">SUMPRODUCT(('Span data'!$C$9:$C$734=$B58)*('Span data'!AM$9:AM$734))/SUMPRODUCT(('Span data'!$C$9:$C$734=$B58)*1)</f>
        <v>1.0315790574181936E-2</v>
      </c>
      <c r="U58" s="270" cm="1">
        <f t="array" ref="U58">SUMPRODUCT(('Span data'!$C$9:$C$734=$B58)*('Span data'!AN$9:AN$734))/SUMPRODUCT(('Span data'!$C$9:$C$734=$B58)*1)</f>
        <v>1.0429095986053757E-2</v>
      </c>
      <c r="V58" s="270" cm="1">
        <f t="array" ref="V58">SUMPRODUCT(('Span data'!$C$9:$C$734=$B58)*('Span data'!AO$9:AO$734))/SUMPRODUCT(('Span data'!$C$9:$C$734=$B58)*1)</f>
        <v>1.0542401397925578E-2</v>
      </c>
      <c r="W58" s="270" cm="1">
        <f t="array" ref="W58">SUMPRODUCT(('Span data'!$C$9:$C$734=$B58)*('Span data'!AP$9:AP$734))/SUMPRODUCT(('Span data'!$C$9:$C$734=$B58)*1)</f>
        <v>1.0655706809797397E-2</v>
      </c>
      <c r="X58" s="270" cm="1">
        <f t="array" ref="X58">SUMPRODUCT(('Span data'!$C$9:$C$734=$B58)*('Span data'!AQ$9:AQ$734))/SUMPRODUCT(('Span data'!$C$9:$C$734=$B58)*1)</f>
        <v>1.0769012221669219E-2</v>
      </c>
      <c r="Y58" s="270" cm="1">
        <f t="array" ref="Y58">SUMPRODUCT(('Span data'!$C$9:$C$734=$B58)*('Span data'!AR$9:AR$734))/SUMPRODUCT(('Span data'!$C$9:$C$734=$B58)*1)</f>
        <v>1.088231763354104E-2</v>
      </c>
      <c r="Z58" s="270" cm="1">
        <f t="array" ref="Z58">SUMPRODUCT(('Span data'!$C$9:$C$734=$B58)*('Span data'!AS$9:AS$734))/SUMPRODUCT(('Span data'!$C$9:$C$734=$B58)*1)</f>
        <v>1.099562304541286E-2</v>
      </c>
      <c r="AA58" s="270" cm="1">
        <f t="array" ref="AA58">SUMPRODUCT(('Span data'!$C$9:$C$734=$B58)*('Span data'!AT$9:AT$734))/SUMPRODUCT(('Span data'!$C$9:$C$734=$B58)*1)</f>
        <v>1.1108928457284681E-2</v>
      </c>
      <c r="AB58" s="270" cm="1">
        <f t="array" ref="AB58">SUMPRODUCT(('Span data'!$C$9:$C$734=$B58)*('Span data'!AU$9:AU$734))/SUMPRODUCT(('Span data'!$C$9:$C$734=$B58)*1)</f>
        <v>1.12222338691565E-2</v>
      </c>
      <c r="AC58" s="270" cm="1">
        <f t="array" ref="AC58">SUMPRODUCT(('Span data'!$C$9:$C$734=$B58)*('Span data'!AV$9:AV$734))/SUMPRODUCT(('Span data'!$C$9:$C$734=$B58)*1)</f>
        <v>1.1335539281028323E-2</v>
      </c>
      <c r="AD58" s="270" cm="1">
        <f t="array" ref="AD58">SUMPRODUCT(('Span data'!$C$9:$C$734=$B58)*('Span data'!AW$9:AW$734))/SUMPRODUCT(('Span data'!$C$9:$C$734=$B58)*1)</f>
        <v>1.1448844692900143E-2</v>
      </c>
      <c r="AE58" s="270" cm="1">
        <f t="array" ref="AE58">SUMPRODUCT(('Span data'!$C$9:$C$734=$B58)*('Span data'!AX$9:AX$734))/SUMPRODUCT(('Span data'!$C$9:$C$734=$B58)*1)</f>
        <v>1.1562150104771962E-2</v>
      </c>
      <c r="AF58" s="270" cm="1">
        <f t="array" ref="AF58">SUMPRODUCT(('Span data'!$C$9:$C$734=$B58)*('Span data'!AY$9:AY$734))/SUMPRODUCT(('Span data'!$C$9:$C$734=$B58)*1)</f>
        <v>1.1675455516643785E-2</v>
      </c>
      <c r="AG58" s="232"/>
      <c r="AH58" s="271">
        <f>INDEX('Energy at risk'!E$8:E$733, MATCH($B58, 'Energy at risk'!$C$8:$C$733,0))*$J58*M58</f>
        <v>4729.2227174078871</v>
      </c>
      <c r="AI58" s="271">
        <f>INDEX('Energy at risk'!F$8:F$733, MATCH($B58, 'Energy at risk'!$C$8:$C$733,0))*$J58*N58</f>
        <v>4860.2667728571932</v>
      </c>
      <c r="AJ58" s="271">
        <f>INDEX('Energy at risk'!G$8:G$733, MATCH($B58, 'Energy at risk'!$C$8:$C$733,0))*$J58*O58</f>
        <v>4993.0692883215697</v>
      </c>
      <c r="AK58" s="271">
        <f>INDEX('Energy at risk'!H$8:H$733, MATCH($B58, 'Energy at risk'!$C$8:$C$733,0))*$J58*P58</f>
        <v>5089.3643663099656</v>
      </c>
      <c r="AL58" s="271">
        <f>INDEX('Energy at risk'!I$8:I$733, MATCH($B58, 'Energy at risk'!$C$8:$C$733,0))*$J58*Q58</f>
        <v>5147.8331618110769</v>
      </c>
      <c r="AM58" s="271">
        <f>INDEX('Energy at risk'!J$8:J$733, MATCH($B58, 'Energy at risk'!$C$8:$C$733,0))*$J58*R58</f>
        <v>5245.447084810774</v>
      </c>
      <c r="AN58" s="271">
        <f>INDEX('Energy at risk'!K$8:K$733, MATCH($B58, 'Energy at risk'!$C$8:$C$733,0))*$J58*S58</f>
        <v>5383.5249803203633</v>
      </c>
      <c r="AO58" s="271">
        <f>INDEX('Energy at risk'!L$8:L$733, MATCH($B58, 'Energy at risk'!$C$8:$C$733,0))*$J58*T58</f>
        <v>5563.3856933511479</v>
      </c>
      <c r="AP58" s="271">
        <f>INDEX('Energy at risk'!M$8:M$733, MATCH($B58, 'Energy at risk'!$C$8:$C$733,0))*$J58*U58</f>
        <v>5664.9561513847566</v>
      </c>
      <c r="AQ58" s="271">
        <f>INDEX('Energy at risk'!N$8:N$733, MATCH($B58, 'Energy at risk'!$C$8:$C$733,0))*$J58*V58</f>
        <v>5726.5022519122413</v>
      </c>
      <c r="AR58" s="271">
        <f>INDEX('Energy at risk'!O$8:O$733, MATCH($B58, 'Energy at risk'!$C$8:$C$733,0))*$J58*W58</f>
        <v>5788.048352439725</v>
      </c>
      <c r="AS58" s="271">
        <f>INDEX('Energy at risk'!P$8:P$733, MATCH($B58, 'Energy at risk'!$C$8:$C$733,0))*$J58*X58</f>
        <v>5849.5944529672115</v>
      </c>
      <c r="AT58" s="271">
        <f>INDEX('Energy at risk'!Q$8:Q$733, MATCH($B58, 'Energy at risk'!$C$8:$C$733,0))*$J58*Y58</f>
        <v>5911.1405534946962</v>
      </c>
      <c r="AU58" s="271">
        <f>INDEX('Energy at risk'!R$8:R$733, MATCH($B58, 'Energy at risk'!$C$8:$C$733,0))*$J58*Z58</f>
        <v>5972.6866540221808</v>
      </c>
      <c r="AV58" s="271">
        <f>INDEX('Energy at risk'!S$8:S$733, MATCH($B58, 'Energy at risk'!$C$8:$C$733,0))*$J58*AA58</f>
        <v>6034.2327545496655</v>
      </c>
      <c r="AW58" s="271">
        <f>INDEX('Energy at risk'!T$8:T$733, MATCH($B58, 'Energy at risk'!$C$8:$C$733,0))*$J58*AB58</f>
        <v>6095.7788550771502</v>
      </c>
      <c r="AX58" s="271">
        <f>INDEX('Energy at risk'!U$8:U$733, MATCH($B58, 'Energy at risk'!$C$8:$C$733,0))*$J58*AC58</f>
        <v>6157.3249556046358</v>
      </c>
      <c r="AY58" s="271">
        <f>INDEX('Energy at risk'!V$8:V$733, MATCH($B58, 'Energy at risk'!$C$8:$C$733,0))*$J58*AD58</f>
        <v>6218.8710561321204</v>
      </c>
      <c r="AZ58" s="271">
        <f>INDEX('Energy at risk'!W$8:W$733, MATCH($B58, 'Energy at risk'!$C$8:$C$733,0))*$J58*AE58</f>
        <v>6280.4171566596042</v>
      </c>
      <c r="BA58" s="271">
        <f>INDEX('Energy at risk'!X$8:X$733, MATCH($B58, 'Energy at risk'!$C$8:$C$733,0))*$J58*AF58</f>
        <v>6341.9632571870907</v>
      </c>
      <c r="BB58" s="232"/>
      <c r="BC58" s="271">
        <f>INDEX('Energy at risk'!E$8:E$733, MATCH($B58, 'Energy at risk'!$C$8:$C$733,0))*M58*$K58</f>
        <v>1207.4180450518352</v>
      </c>
      <c r="BD58" s="271">
        <f>INDEX('Energy at risk'!F$8:F$733, MATCH($B58, 'Energy at risk'!$C$8:$C$733,0))*N58*$K58</f>
        <v>1240.8749081984686</v>
      </c>
      <c r="BE58" s="271">
        <f>INDEX('Energy at risk'!G$8:G$733, MATCH($B58, 'Energy at risk'!$C$8:$C$733,0))*O58*$K58</f>
        <v>1274.7807238433388</v>
      </c>
      <c r="BF58" s="271">
        <f>INDEX('Energy at risk'!H$8:H$733, MATCH($B58, 'Energy at risk'!$C$8:$C$733,0))*P58*$K58</f>
        <v>1299.3658241358007</v>
      </c>
      <c r="BG58" s="271">
        <f>INDEX('Energy at risk'!I$8:I$733, MATCH($B58, 'Energy at risk'!$C$8:$C$733,0))*Q58*$K58</f>
        <v>1314.293494702177</v>
      </c>
      <c r="BH58" s="271">
        <f>INDEX('Energy at risk'!J$8:J$733, MATCH($B58, 'Energy at risk'!$C$8:$C$733,0))*R58*$K58</f>
        <v>1339.2153093683162</v>
      </c>
      <c r="BI58" s="271">
        <f>INDEX('Energy at risk'!K$8:K$733, MATCH($B58, 'Energy at risk'!$C$8:$C$733,0))*S58*$K58</f>
        <v>1374.467982507897</v>
      </c>
      <c r="BJ58" s="271">
        <f>INDEX('Energy at risk'!L$8:L$733, MATCH($B58, 'Energy at risk'!$C$8:$C$733,0))*T58*$K58</f>
        <v>1420.3882284945964</v>
      </c>
      <c r="BK58" s="271">
        <f>INDEX('Energy at risk'!M$8:M$733, MATCH($B58, 'Energy at risk'!$C$8:$C$733,0))*U58*$K58</f>
        <v>1446.3201862817693</v>
      </c>
      <c r="BL58" s="271">
        <f>INDEX('Energy at risk'!N$8:N$733, MATCH($B58, 'Energy at risk'!$C$8:$C$733,0))*V58*$K58</f>
        <v>1462.0335237200597</v>
      </c>
      <c r="BM58" s="271">
        <f>INDEX('Energy at risk'!O$8:O$733, MATCH($B58, 'Energy at risk'!$C$8:$C$733,0))*W58*$K58</f>
        <v>1477.7468611583502</v>
      </c>
      <c r="BN58" s="271">
        <f>INDEX('Energy at risk'!P$8:P$733, MATCH($B58, 'Energy at risk'!$C$8:$C$733,0))*X58*$K58</f>
        <v>1493.4601985966408</v>
      </c>
      <c r="BO58" s="271">
        <f>INDEX('Energy at risk'!Q$8:Q$733, MATCH($B58, 'Energy at risk'!$C$8:$C$733,0))*Y58*$K58</f>
        <v>1509.1735360349314</v>
      </c>
      <c r="BP58" s="271">
        <f>INDEX('Energy at risk'!R$8:R$733, MATCH($B58, 'Energy at risk'!$C$8:$C$733,0))*Z58*$K58</f>
        <v>1524.8868734732221</v>
      </c>
      <c r="BQ58" s="271">
        <f>INDEX('Energy at risk'!S$8:S$733, MATCH($B58, 'Energy at risk'!$C$8:$C$733,0))*AA58*$K58</f>
        <v>1540.6002109115125</v>
      </c>
      <c r="BR58" s="271">
        <f>INDEX('Energy at risk'!T$8:T$733, MATCH($B58, 'Energy at risk'!$C$8:$C$733,0))*AB58*$K58</f>
        <v>1556.3135483498029</v>
      </c>
      <c r="BS58" s="271">
        <f>INDEX('Energy at risk'!U$8:U$733, MATCH($B58, 'Energy at risk'!$C$8:$C$733,0))*AC58*$K58</f>
        <v>1572.0268857880938</v>
      </c>
      <c r="BT58" s="271">
        <f>INDEX('Energy at risk'!V$8:V$733, MATCH($B58, 'Energy at risk'!$C$8:$C$733,0))*AD58*$K58</f>
        <v>1587.7402232263842</v>
      </c>
      <c r="BU58" s="271">
        <f>INDEX('Energy at risk'!W$8:W$733, MATCH($B58, 'Energy at risk'!$C$8:$C$733,0))*AE58*$K58</f>
        <v>1603.4535606646746</v>
      </c>
      <c r="BV58" s="271">
        <f>INDEX('Energy at risk'!X$8:X$733, MATCH($B58, 'Energy at risk'!$C$8:$C$733,0))*AF58*$K58</f>
        <v>1619.1668981029652</v>
      </c>
      <c r="BW58" s="232"/>
      <c r="BX58" s="272" cm="1">
        <f t="array" ref="BX58">SUMPRODUCT(('Span data'!BA$9:BA$734)*('Span data'!$C$9:$C$734=$B58))</f>
        <v>1.9282375104012093E-3</v>
      </c>
      <c r="BY58" s="272" cm="1">
        <f t="array" ref="BY58">SUMPRODUCT(('Span data'!BB$9:BB$734)*('Span data'!$C$9:$C$734=$B58))</f>
        <v>1.9511806705048407E-3</v>
      </c>
      <c r="BZ58" s="272" cm="1">
        <f t="array" ref="BZ58">SUMPRODUCT(('Span data'!BC$9:BC$734)*('Span data'!$C$9:$C$734=$B58))</f>
        <v>1.9741238306084717E-3</v>
      </c>
      <c r="CA58" s="272" cm="1">
        <f t="array" ref="CA58">SUMPRODUCT(('Span data'!BD$9:BD$734)*('Span data'!$C$9:$C$734=$B58))</f>
        <v>1.9970669907121031E-3</v>
      </c>
      <c r="CB58" s="272" cm="1">
        <f t="array" ref="CB58">SUMPRODUCT(('Span data'!BE$9:BE$734)*('Span data'!$C$9:$C$734=$B58))</f>
        <v>2.0200101508157336E-3</v>
      </c>
      <c r="CC58" s="272" cm="1">
        <f t="array" ref="CC58">SUMPRODUCT(('Span data'!BF$9:BF$734)*('Span data'!$C$9:$C$734=$B58))</f>
        <v>2.0429533109193646E-3</v>
      </c>
      <c r="CD58" s="272" cm="1">
        <f t="array" ref="CD58">SUMPRODUCT(('Span data'!BG$9:BG$734)*('Span data'!$C$9:$C$734=$B58))</f>
        <v>2.0658964710229956E-3</v>
      </c>
      <c r="CE58" s="272" cm="1">
        <f t="array" ref="CE58">SUMPRODUCT(('Span data'!BH$9:BH$734)*('Span data'!$C$9:$C$734=$B58))</f>
        <v>2.088839631126627E-3</v>
      </c>
      <c r="CF58" s="272" cm="1">
        <f t="array" ref="CF58">SUMPRODUCT(('Span data'!BI$9:BI$734)*('Span data'!$C$9:$C$734=$B58))</f>
        <v>2.1117827912302579E-3</v>
      </c>
      <c r="CG58" s="272" cm="1">
        <f t="array" ref="CG58">SUMPRODUCT(('Span data'!BJ$9:BJ$734)*('Span data'!$C$9:$C$734=$B58))</f>
        <v>2.1347259513338889E-3</v>
      </c>
      <c r="CH58" s="272" cm="1">
        <f t="array" ref="CH58">SUMPRODUCT(('Span data'!BK$9:BK$734)*('Span data'!$C$9:$C$734=$B58))</f>
        <v>2.1576691114375203E-3</v>
      </c>
      <c r="CI58" s="272" cm="1">
        <f t="array" ref="CI58">SUMPRODUCT(('Span data'!BL$9:BL$734)*('Span data'!$C$9:$C$734=$B58))</f>
        <v>2.1806122715411513E-3</v>
      </c>
      <c r="CJ58" s="272" cm="1">
        <f t="array" ref="CJ58">SUMPRODUCT(('Span data'!BM$9:BM$734)*('Span data'!$C$9:$C$734=$B58))</f>
        <v>2.2035554316447823E-3</v>
      </c>
      <c r="CK58" s="272" cm="1">
        <f t="array" ref="CK58">SUMPRODUCT(('Span data'!BN$9:BN$734)*('Span data'!$C$9:$C$734=$B58))</f>
        <v>2.2264985917484137E-3</v>
      </c>
      <c r="CL58" s="272" cm="1">
        <f t="array" ref="CL58">SUMPRODUCT(('Span data'!BO$9:BO$734)*('Span data'!$C$9:$C$734=$B58))</f>
        <v>2.2494417518520446E-3</v>
      </c>
      <c r="CM58" s="272" cm="1">
        <f t="array" ref="CM58">SUMPRODUCT(('Span data'!BP$9:BP$734)*('Span data'!$C$9:$C$734=$B58))</f>
        <v>2.2723849119556756E-3</v>
      </c>
      <c r="CN58" s="272" cm="1">
        <f t="array" ref="CN58">SUMPRODUCT(('Span data'!BQ$9:BQ$734)*('Span data'!$C$9:$C$734=$B58))</f>
        <v>2.2953280720593066E-3</v>
      </c>
      <c r="CO58" s="272" cm="1">
        <f t="array" ref="CO58">SUMPRODUCT(('Span data'!BR$9:BR$734)*('Span data'!$C$9:$C$734=$B58))</f>
        <v>2.3182712321629375E-3</v>
      </c>
      <c r="CP58" s="272" cm="1">
        <f t="array" ref="CP58">SUMPRODUCT(('Span data'!BS$9:BS$734)*('Span data'!$C$9:$C$734=$B58))</f>
        <v>2.3412143922665685E-3</v>
      </c>
      <c r="CQ58" s="272" cm="1">
        <f t="array" ref="CQ58">SUMPRODUCT(('Span data'!BT$9:BT$734)*('Span data'!$C$9:$C$734=$B58))</f>
        <v>2.3641575523701999E-3</v>
      </c>
      <c r="CR58" s="232"/>
      <c r="CS58" s="273">
        <f t="shared" si="8"/>
        <v>5936.6426906972329</v>
      </c>
      <c r="CT58" s="273">
        <f t="shared" si="21"/>
        <v>6101.1436322363325</v>
      </c>
      <c r="CU58" s="273">
        <f t="shared" si="22"/>
        <v>6267.8519862887388</v>
      </c>
      <c r="CV58" s="273">
        <f t="shared" si="23"/>
        <v>6388.7321875127573</v>
      </c>
      <c r="CW58" s="273">
        <f t="shared" si="24"/>
        <v>6462.1286765234045</v>
      </c>
      <c r="CX58" s="273">
        <f t="shared" si="25"/>
        <v>6584.664437132401</v>
      </c>
      <c r="CY58" s="273">
        <f t="shared" si="26"/>
        <v>6757.995028724732</v>
      </c>
      <c r="CZ58" s="273">
        <f t="shared" si="27"/>
        <v>6983.7760106853757</v>
      </c>
      <c r="DA58" s="273">
        <f t="shared" si="28"/>
        <v>7111.2784494493171</v>
      </c>
      <c r="DB58" s="273">
        <f t="shared" si="10"/>
        <v>7188.5379103582527</v>
      </c>
      <c r="DC58" s="273">
        <f t="shared" si="11"/>
        <v>7265.7973712671865</v>
      </c>
      <c r="DD58" s="273">
        <f t="shared" si="12"/>
        <v>7343.0568321761239</v>
      </c>
      <c r="DE58" s="273">
        <f t="shared" si="13"/>
        <v>7420.3162930850594</v>
      </c>
      <c r="DF58" s="273">
        <f t="shared" si="14"/>
        <v>7497.575753993995</v>
      </c>
      <c r="DG58" s="273">
        <f t="shared" si="15"/>
        <v>7574.8352149029297</v>
      </c>
      <c r="DH58" s="273">
        <f t="shared" si="16"/>
        <v>7652.0946758118644</v>
      </c>
      <c r="DI58" s="273">
        <f t="shared" si="17"/>
        <v>7729.3541367208018</v>
      </c>
      <c r="DJ58" s="273">
        <f t="shared" si="18"/>
        <v>7806.6135976297364</v>
      </c>
      <c r="DK58" s="273">
        <f t="shared" si="19"/>
        <v>7883.8730585386702</v>
      </c>
      <c r="DL58" s="273">
        <f t="shared" si="20"/>
        <v>7961.1325194476085</v>
      </c>
      <c r="DM58" s="233"/>
      <c r="DN58" s="274" cm="1">
        <f t="array" ref="DN58">SUMPRODUCT(($CS58:$DL58)*(Misc_calcs!$G$29:$Z$29))</f>
        <v>100857.13980192301</v>
      </c>
      <c r="DO58" s="232"/>
      <c r="DP58" s="274" cm="1">
        <f t="array" ref="DP58">SUMPRODUCT((G58:H58)*(Assumptions!$G$38:$H$38))</f>
        <v>159696.5467319614</v>
      </c>
      <c r="DQ58" s="274" cm="1">
        <f t="array" ref="DQ58">SUMPRODUCT((PMT(real_disc,Assumptions!$G$40,DP58)*(Misc_calcs!$G$29:$Z$29)))</f>
        <v>-92566.606684970786</v>
      </c>
      <c r="DR58" s="232"/>
      <c r="DS58" s="274">
        <f t="shared" si="30"/>
        <v>8290.5331169522251</v>
      </c>
      <c r="DT58" s="274" t="b">
        <f t="shared" si="9"/>
        <v>1</v>
      </c>
      <c r="DU58" s="232"/>
      <c r="DV58" s="232"/>
      <c r="DW58" s="232"/>
      <c r="DX58" s="232"/>
      <c r="DY58" s="232"/>
      <c r="DZ58" s="232"/>
      <c r="EA58" s="232"/>
      <c r="EB58" s="232"/>
      <c r="EC58" s="232"/>
      <c r="ED58" s="232"/>
      <c r="EE58" s="232"/>
      <c r="EF58" s="232"/>
      <c r="EG58" s="232"/>
      <c r="EH58" s="232"/>
      <c r="EI58" s="232"/>
      <c r="EJ58" s="232"/>
      <c r="EK58" s="232"/>
      <c r="EL58" s="232"/>
      <c r="EM58" s="232"/>
      <c r="EN58" s="232"/>
    </row>
    <row r="59" spans="1:144" x14ac:dyDescent="0.2">
      <c r="A59" s="232"/>
      <c r="B59" s="266" t="str">
        <v>HTN013</v>
      </c>
      <c r="C59" s="266" t="str">
        <f>INDEX('Span data'!$D$9:$D$734, MATCH($B59, 'Span data'!$C$9:$C$734,0))</f>
        <v>HTN</v>
      </c>
      <c r="D59" s="266" cm="1">
        <f t="array" ref="D59">IF(ISBLANK(B59),0, SUMPRODUCT(('Energy at risk'!$C$8:$C$733=$B59)*1))</f>
        <v>6</v>
      </c>
      <c r="E59" s="267" t="b">
        <f t="shared" si="29"/>
        <v>0</v>
      </c>
      <c r="F59" s="266">
        <f t="shared" si="7"/>
        <v>6</v>
      </c>
      <c r="G59" s="268">
        <v>12</v>
      </c>
      <c r="H59" s="268">
        <v>0</v>
      </c>
      <c r="I59" s="232"/>
      <c r="J59" s="269">
        <f>INDEX(VCR_data!$D$8:$D$86, MATCH($C59, VCR_data!$B$8:$B$86,0))</f>
        <v>38280.733007001079</v>
      </c>
      <c r="K59" s="269">
        <f>INDEX(VCR_data!$F$8:$F$86, MATCH($C59, VCR_data!$B$8:$B$86,0))</f>
        <v>9773.4555068276422</v>
      </c>
      <c r="L59" s="232"/>
      <c r="M59" s="270" cm="1">
        <f t="array" ref="M59">SUMPRODUCT(('Span data'!$C$9:$C$734=$B59)*('Span data'!AF$9:AF$734))/SUMPRODUCT(('Span data'!$C$9:$C$734=$B59)*1)</f>
        <v>9.5342589966105947E-3</v>
      </c>
      <c r="N59" s="270" cm="1">
        <f t="array" ref="N59">SUMPRODUCT(('Span data'!$C$9:$C$734=$B59)*('Span data'!AG$9:AG$734))/SUMPRODUCT(('Span data'!$C$9:$C$734=$B59)*1)</f>
        <v>9.6514331769928831E-3</v>
      </c>
      <c r="O59" s="270" cm="1">
        <f t="array" ref="O59">SUMPRODUCT(('Span data'!$C$9:$C$734=$B59)*('Span data'!AH$9:AH$734))/SUMPRODUCT(('Span data'!$C$9:$C$734=$B59)*1)</f>
        <v>9.7686073573751749E-3</v>
      </c>
      <c r="P59" s="270" cm="1">
        <f t="array" ref="P59">SUMPRODUCT(('Span data'!$C$9:$C$734=$B59)*('Span data'!AI$9:AI$734))/SUMPRODUCT(('Span data'!$C$9:$C$734=$B59)*1)</f>
        <v>9.8857815377574616E-3</v>
      </c>
      <c r="Q59" s="270" cm="1">
        <f t="array" ref="Q59">SUMPRODUCT(('Span data'!$C$9:$C$734=$B59)*('Span data'!AJ$9:AJ$734))/SUMPRODUCT(('Span data'!$C$9:$C$734=$B59)*1)</f>
        <v>1.000295571813975E-2</v>
      </c>
      <c r="R59" s="270" cm="1">
        <f t="array" ref="R59">SUMPRODUCT(('Span data'!$C$9:$C$734=$B59)*('Span data'!AK$9:AK$734))/SUMPRODUCT(('Span data'!$C$9:$C$734=$B59)*1)</f>
        <v>1.0120129898522038E-2</v>
      </c>
      <c r="S59" s="270" cm="1">
        <f t="array" ref="S59">SUMPRODUCT(('Span data'!$C$9:$C$734=$B59)*('Span data'!AL$9:AL$734))/SUMPRODUCT(('Span data'!$C$9:$C$734=$B59)*1)</f>
        <v>1.023730407890433E-2</v>
      </c>
      <c r="T59" s="270" cm="1">
        <f t="array" ref="T59">SUMPRODUCT(('Span data'!$C$9:$C$734=$B59)*('Span data'!AM$9:AM$734))/SUMPRODUCT(('Span data'!$C$9:$C$734=$B59)*1)</f>
        <v>1.0354478259286619E-2</v>
      </c>
      <c r="U59" s="270" cm="1">
        <f t="array" ref="U59">SUMPRODUCT(('Span data'!$C$9:$C$734=$B59)*('Span data'!AN$9:AN$734))/SUMPRODUCT(('Span data'!$C$9:$C$734=$B59)*1)</f>
        <v>1.0471652439668905E-2</v>
      </c>
      <c r="V59" s="270" cm="1">
        <f t="array" ref="V59">SUMPRODUCT(('Span data'!$C$9:$C$734=$B59)*('Span data'!AO$9:AO$734))/SUMPRODUCT(('Span data'!$C$9:$C$734=$B59)*1)</f>
        <v>1.0588826620051195E-2</v>
      </c>
      <c r="W59" s="270" cm="1">
        <f t="array" ref="W59">SUMPRODUCT(('Span data'!$C$9:$C$734=$B59)*('Span data'!AP$9:AP$734))/SUMPRODUCT(('Span data'!$C$9:$C$734=$B59)*1)</f>
        <v>1.0706000800433485E-2</v>
      </c>
      <c r="X59" s="270" cm="1">
        <f t="array" ref="X59">SUMPRODUCT(('Span data'!$C$9:$C$734=$B59)*('Span data'!AQ$9:AQ$734))/SUMPRODUCT(('Span data'!$C$9:$C$734=$B59)*1)</f>
        <v>1.0823174980815772E-2</v>
      </c>
      <c r="Y59" s="270" cm="1">
        <f t="array" ref="Y59">SUMPRODUCT(('Span data'!$C$9:$C$734=$B59)*('Span data'!AR$9:AR$734))/SUMPRODUCT(('Span data'!$C$9:$C$734=$B59)*1)</f>
        <v>1.0940349161198062E-2</v>
      </c>
      <c r="Z59" s="270" cm="1">
        <f t="array" ref="Z59">SUMPRODUCT(('Span data'!$C$9:$C$734=$B59)*('Span data'!AS$9:AS$734))/SUMPRODUCT(('Span data'!$C$9:$C$734=$B59)*1)</f>
        <v>1.1057523341580352E-2</v>
      </c>
      <c r="AA59" s="270" cm="1">
        <f t="array" ref="AA59">SUMPRODUCT(('Span data'!$C$9:$C$734=$B59)*('Span data'!AT$9:AT$734))/SUMPRODUCT(('Span data'!$C$9:$C$734=$B59)*1)</f>
        <v>1.1174697521962642E-2</v>
      </c>
      <c r="AB59" s="270" cm="1">
        <f t="array" ref="AB59">SUMPRODUCT(('Span data'!$C$9:$C$734=$B59)*('Span data'!AU$9:AU$734))/SUMPRODUCT(('Span data'!$C$9:$C$734=$B59)*1)</f>
        <v>1.1291871702344929E-2</v>
      </c>
      <c r="AC59" s="270" cm="1">
        <f t="array" ref="AC59">SUMPRODUCT(('Span data'!$C$9:$C$734=$B59)*('Span data'!AV$9:AV$734))/SUMPRODUCT(('Span data'!$C$9:$C$734=$B59)*1)</f>
        <v>1.1409045882727217E-2</v>
      </c>
      <c r="AD59" s="270" cm="1">
        <f t="array" ref="AD59">SUMPRODUCT(('Span data'!$C$9:$C$734=$B59)*('Span data'!AW$9:AW$734))/SUMPRODUCT(('Span data'!$C$9:$C$734=$B59)*1)</f>
        <v>1.1526220063109507E-2</v>
      </c>
      <c r="AE59" s="270" cm="1">
        <f t="array" ref="AE59">SUMPRODUCT(('Span data'!$C$9:$C$734=$B59)*('Span data'!AX$9:AX$734))/SUMPRODUCT(('Span data'!$C$9:$C$734=$B59)*1)</f>
        <v>1.1643394243491798E-2</v>
      </c>
      <c r="AF59" s="270" cm="1">
        <f t="array" ref="AF59">SUMPRODUCT(('Span data'!$C$9:$C$734=$B59)*('Span data'!AY$9:AY$734))/SUMPRODUCT(('Span data'!$C$9:$C$734=$B59)*1)</f>
        <v>1.1760568423874082E-2</v>
      </c>
      <c r="AG59" s="232"/>
      <c r="AH59" s="271">
        <f>INDEX('Energy at risk'!E$8:E$733, MATCH($B59, 'Energy at risk'!$C$8:$C$733,0))*$J59*M59</f>
        <v>18902.954883864637</v>
      </c>
      <c r="AI59" s="271">
        <f>INDEX('Energy at risk'!F$8:F$733, MATCH($B59, 'Energy at risk'!$C$8:$C$733,0))*$J59*N59</f>
        <v>19135.268506360902</v>
      </c>
      <c r="AJ59" s="271">
        <f>INDEX('Energy at risk'!G$8:G$733, MATCH($B59, 'Energy at risk'!$C$8:$C$733,0))*$J59*O59</f>
        <v>19367.582128857175</v>
      </c>
      <c r="AK59" s="271">
        <f>INDEX('Energy at risk'!H$8:H$733, MATCH($B59, 'Energy at risk'!$C$8:$C$733,0))*$J59*P59</f>
        <v>19523.183830604499</v>
      </c>
      <c r="AL59" s="271">
        <f>INDEX('Energy at risk'!I$8:I$733, MATCH($B59, 'Energy at risk'!$C$8:$C$733,0))*$J59*Q59</f>
        <v>19560.535272838057</v>
      </c>
      <c r="AM59" s="271">
        <f>INDEX('Energy at risk'!J$8:J$733, MATCH($B59, 'Energy at risk'!$C$8:$C$733,0))*$J59*R59</f>
        <v>19593.340460228254</v>
      </c>
      <c r="AN59" s="271">
        <f>INDEX('Energy at risk'!K$8:K$733, MATCH($B59, 'Energy at risk'!$C$8:$C$733,0))*$J59*S59</f>
        <v>19740.758903257516</v>
      </c>
      <c r="AO59" s="271">
        <f>INDEX('Energy at risk'!L$8:L$733, MATCH($B59, 'Energy at risk'!$C$8:$C$733,0))*$J59*T59</f>
        <v>19966.707768973065</v>
      </c>
      <c r="AP59" s="271">
        <f>INDEX('Energy at risk'!M$8:M$733, MATCH($B59, 'Energy at risk'!$C$8:$C$733,0))*$J59*U59</f>
        <v>19908.253020115528</v>
      </c>
      <c r="AQ59" s="271">
        <f>INDEX('Energy at risk'!N$8:N$733, MATCH($B59, 'Energy at risk'!$C$8:$C$733,0))*$J59*V59</f>
        <v>20131.019507440717</v>
      </c>
      <c r="AR59" s="271">
        <f>INDEX('Energy at risk'!O$8:O$733, MATCH($B59, 'Energy at risk'!$C$8:$C$733,0))*$J59*W59</f>
        <v>20353.785994765909</v>
      </c>
      <c r="AS59" s="271">
        <f>INDEX('Energy at risk'!P$8:P$733, MATCH($B59, 'Energy at risk'!$C$8:$C$733,0))*$J59*X59</f>
        <v>20576.55248209109</v>
      </c>
      <c r="AT59" s="271">
        <f>INDEX('Energy at risk'!Q$8:Q$733, MATCH($B59, 'Energy at risk'!$C$8:$C$733,0))*$J59*Y59</f>
        <v>20799.318969416279</v>
      </c>
      <c r="AU59" s="271">
        <f>INDEX('Energy at risk'!R$8:R$733, MATCH($B59, 'Energy at risk'!$C$8:$C$733,0))*$J59*Z59</f>
        <v>21022.085456741468</v>
      </c>
      <c r="AV59" s="271">
        <f>INDEX('Energy at risk'!S$8:S$733, MATCH($B59, 'Energy at risk'!$C$8:$C$733,0))*$J59*AA59</f>
        <v>21244.851944066657</v>
      </c>
      <c r="AW59" s="271">
        <f>INDEX('Energy at risk'!T$8:T$733, MATCH($B59, 'Energy at risk'!$C$8:$C$733,0))*$J59*AB59</f>
        <v>21467.618431391838</v>
      </c>
      <c r="AX59" s="271">
        <f>INDEX('Energy at risk'!U$8:U$733, MATCH($B59, 'Energy at risk'!$C$8:$C$733,0))*$J59*AC59</f>
        <v>21690.384918717027</v>
      </c>
      <c r="AY59" s="271">
        <f>INDEX('Energy at risk'!V$8:V$733, MATCH($B59, 'Energy at risk'!$C$8:$C$733,0))*$J59*AD59</f>
        <v>21913.151406042216</v>
      </c>
      <c r="AZ59" s="271">
        <f>INDEX('Energy at risk'!W$8:W$733, MATCH($B59, 'Energy at risk'!$C$8:$C$733,0))*$J59*AE59</f>
        <v>22135.917893367405</v>
      </c>
      <c r="BA59" s="271">
        <f>INDEX('Energy at risk'!X$8:X$733, MATCH($B59, 'Energy at risk'!$C$8:$C$733,0))*$J59*AF59</f>
        <v>22358.684380692583</v>
      </c>
      <c r="BB59" s="232"/>
      <c r="BC59" s="271">
        <f>INDEX('Energy at risk'!E$8:E$733, MATCH($B59, 'Energy at risk'!$C$8:$C$733,0))*M59*$K59</f>
        <v>4826.1141831122541</v>
      </c>
      <c r="BD59" s="271">
        <f>INDEX('Energy at risk'!F$8:F$733, MATCH($B59, 'Energy at risk'!$C$8:$C$733,0))*N59*$K59</f>
        <v>4885.4261835559746</v>
      </c>
      <c r="BE59" s="271">
        <f>INDEX('Energy at risk'!G$8:G$733, MATCH($B59, 'Energy at risk'!$C$8:$C$733,0))*O59*$K59</f>
        <v>4944.738183999697</v>
      </c>
      <c r="BF59" s="271">
        <f>INDEX('Energy at risk'!H$8:H$733, MATCH($B59, 'Energy at risk'!$C$8:$C$733,0))*P59*$K59</f>
        <v>4984.4648608252428</v>
      </c>
      <c r="BG59" s="271">
        <f>INDEX('Energy at risk'!I$8:I$733, MATCH($B59, 'Energy at risk'!$C$8:$C$733,0))*Q59*$K59</f>
        <v>4994.0010590667644</v>
      </c>
      <c r="BH59" s="271">
        <f>INDEX('Energy at risk'!J$8:J$733, MATCH($B59, 'Energy at risk'!$C$8:$C$733,0))*R59*$K59</f>
        <v>5002.376552798627</v>
      </c>
      <c r="BI59" s="271">
        <f>INDEX('Energy at risk'!K$8:K$733, MATCH($B59, 'Energy at risk'!$C$8:$C$733,0))*S59*$K59</f>
        <v>5040.0139615067837</v>
      </c>
      <c r="BJ59" s="271">
        <f>INDEX('Energy at risk'!L$8:L$733, MATCH($B59, 'Energy at risk'!$C$8:$C$733,0))*T59*$K59</f>
        <v>5097.700975636978</v>
      </c>
      <c r="BK59" s="271">
        <f>INDEX('Energy at risk'!M$8:M$733, MATCH($B59, 'Energy at risk'!$C$8:$C$733,0))*U59*$K59</f>
        <v>5082.776891319746</v>
      </c>
      <c r="BL59" s="271">
        <f>INDEX('Energy at risk'!N$8:N$733, MATCH($B59, 'Energy at risk'!$C$8:$C$733,0))*V59*$K59</f>
        <v>5139.6514122931785</v>
      </c>
      <c r="BM59" s="271">
        <f>INDEX('Energy at risk'!O$8:O$733, MATCH($B59, 'Energy at risk'!$C$8:$C$733,0))*W59*$K59</f>
        <v>5196.5259332666101</v>
      </c>
      <c r="BN59" s="271">
        <f>INDEX('Energy at risk'!P$8:P$733, MATCH($B59, 'Energy at risk'!$C$8:$C$733,0))*X59*$K59</f>
        <v>5253.4004542400398</v>
      </c>
      <c r="BO59" s="271">
        <f>INDEX('Energy at risk'!Q$8:Q$733, MATCH($B59, 'Energy at risk'!$C$8:$C$733,0))*Y59*$K59</f>
        <v>5310.2749752134723</v>
      </c>
      <c r="BP59" s="271">
        <f>INDEX('Energy at risk'!R$8:R$733, MATCH($B59, 'Energy at risk'!$C$8:$C$733,0))*Z59*$K59</f>
        <v>5367.149496186903</v>
      </c>
      <c r="BQ59" s="271">
        <f>INDEX('Energy at risk'!S$8:S$733, MATCH($B59, 'Energy at risk'!$C$8:$C$733,0))*AA59*$K59</f>
        <v>5424.0240171603346</v>
      </c>
      <c r="BR59" s="271">
        <f>INDEX('Energy at risk'!T$8:T$733, MATCH($B59, 'Energy at risk'!$C$8:$C$733,0))*AB59*$K59</f>
        <v>5480.8985381337652</v>
      </c>
      <c r="BS59" s="271">
        <f>INDEX('Energy at risk'!U$8:U$733, MATCH($B59, 'Energy at risk'!$C$8:$C$733,0))*AC59*$K59</f>
        <v>5537.7730591071959</v>
      </c>
      <c r="BT59" s="271">
        <f>INDEX('Energy at risk'!V$8:V$733, MATCH($B59, 'Energy at risk'!$C$8:$C$733,0))*AD59*$K59</f>
        <v>5594.6475800806274</v>
      </c>
      <c r="BU59" s="271">
        <f>INDEX('Energy at risk'!W$8:W$733, MATCH($B59, 'Energy at risk'!$C$8:$C$733,0))*AE59*$K59</f>
        <v>5651.522101054059</v>
      </c>
      <c r="BV59" s="271">
        <f>INDEX('Energy at risk'!X$8:X$733, MATCH($B59, 'Energy at risk'!$C$8:$C$733,0))*AF59*$K59</f>
        <v>5708.3966220274888</v>
      </c>
      <c r="BW59" s="232"/>
      <c r="BX59" s="272" cm="1">
        <f t="array" ref="BX59">SUMPRODUCT(('Span data'!BA$9:BA$734)*('Span data'!$C$9:$C$734=$B59))</f>
        <v>2.3167051989663114E-3</v>
      </c>
      <c r="BY59" s="272" cm="1">
        <f t="array" ref="BY59">SUMPRODUCT(('Span data'!BB$9:BB$734)*('Span data'!$C$9:$C$734=$B59))</f>
        <v>2.3451770532522884E-3</v>
      </c>
      <c r="BZ59" s="272" cm="1">
        <f t="array" ref="BZ59">SUMPRODUCT(('Span data'!BC$9:BC$734)*('Span data'!$C$9:$C$734=$B59))</f>
        <v>2.3736489075382658E-3</v>
      </c>
      <c r="CA59" s="272" cm="1">
        <f t="array" ref="CA59">SUMPRODUCT(('Span data'!BD$9:BD$734)*('Span data'!$C$9:$C$734=$B59))</f>
        <v>2.4021207618242432E-3</v>
      </c>
      <c r="CB59" s="272" cm="1">
        <f t="array" ref="CB59">SUMPRODUCT(('Span data'!BE$9:BE$734)*('Span data'!$C$9:$C$734=$B59))</f>
        <v>2.4305926161102202E-3</v>
      </c>
      <c r="CC59" s="272" cm="1">
        <f t="array" ref="CC59">SUMPRODUCT(('Span data'!BF$9:BF$734)*('Span data'!$C$9:$C$734=$B59))</f>
        <v>2.4590644703961976E-3</v>
      </c>
      <c r="CD59" s="272" cm="1">
        <f t="array" ref="CD59">SUMPRODUCT(('Span data'!BG$9:BG$734)*('Span data'!$C$9:$C$734=$B59))</f>
        <v>2.4875363246821751E-3</v>
      </c>
      <c r="CE59" s="272" cm="1">
        <f t="array" ref="CE59">SUMPRODUCT(('Span data'!BH$9:BH$734)*('Span data'!$C$9:$C$734=$B59))</f>
        <v>2.5160081789681521E-3</v>
      </c>
      <c r="CF59" s="272" cm="1">
        <f t="array" ref="CF59">SUMPRODUCT(('Span data'!BI$9:BI$734)*('Span data'!$C$9:$C$734=$B59))</f>
        <v>2.5444800332541295E-3</v>
      </c>
      <c r="CG59" s="272" cm="1">
        <f t="array" ref="CG59">SUMPRODUCT(('Span data'!BJ$9:BJ$734)*('Span data'!$C$9:$C$734=$B59))</f>
        <v>2.5729518875401069E-3</v>
      </c>
      <c r="CH59" s="272" cm="1">
        <f t="array" ref="CH59">SUMPRODUCT(('Span data'!BK$9:BK$734)*('Span data'!$C$9:$C$734=$B59))</f>
        <v>2.6014237418260848E-3</v>
      </c>
      <c r="CI59" s="272" cm="1">
        <f t="array" ref="CI59">SUMPRODUCT(('Span data'!BL$9:BL$734)*('Span data'!$C$9:$C$734=$B59))</f>
        <v>2.6298955961120618E-3</v>
      </c>
      <c r="CJ59" s="272" cm="1">
        <f t="array" ref="CJ59">SUMPRODUCT(('Span data'!BM$9:BM$734)*('Span data'!$C$9:$C$734=$B59))</f>
        <v>2.6583674503980388E-3</v>
      </c>
      <c r="CK59" s="272" cm="1">
        <f t="array" ref="CK59">SUMPRODUCT(('Span data'!BN$9:BN$734)*('Span data'!$C$9:$C$734=$B59))</f>
        <v>2.6868393046840162E-3</v>
      </c>
      <c r="CL59" s="272" cm="1">
        <f t="array" ref="CL59">SUMPRODUCT(('Span data'!BO$9:BO$734)*('Span data'!$C$9:$C$734=$B59))</f>
        <v>2.7153111589699936E-3</v>
      </c>
      <c r="CM59" s="272" cm="1">
        <f t="array" ref="CM59">SUMPRODUCT(('Span data'!BP$9:BP$734)*('Span data'!$C$9:$C$734=$B59))</f>
        <v>2.7437830132559706E-3</v>
      </c>
      <c r="CN59" s="272" cm="1">
        <f t="array" ref="CN59">SUMPRODUCT(('Span data'!BQ$9:BQ$734)*('Span data'!$C$9:$C$734=$B59))</f>
        <v>2.772254867541948E-3</v>
      </c>
      <c r="CO59" s="272" cm="1">
        <f t="array" ref="CO59">SUMPRODUCT(('Span data'!BR$9:BR$734)*('Span data'!$C$9:$C$734=$B59))</f>
        <v>2.8007267218279259E-3</v>
      </c>
      <c r="CP59" s="272" cm="1">
        <f t="array" ref="CP59">SUMPRODUCT(('Span data'!BS$9:BS$734)*('Span data'!$C$9:$C$734=$B59))</f>
        <v>2.829198576113902E-3</v>
      </c>
      <c r="CQ59" s="272" cm="1">
        <f t="array" ref="CQ59">SUMPRODUCT(('Span data'!BT$9:BT$734)*('Span data'!$C$9:$C$734=$B59))</f>
        <v>2.8576704303998799E-3</v>
      </c>
      <c r="CR59" s="232"/>
      <c r="CS59" s="273">
        <f t="shared" si="8"/>
        <v>23729.071383682091</v>
      </c>
      <c r="CT59" s="273">
        <f t="shared" si="21"/>
        <v>24020.69703509393</v>
      </c>
      <c r="CU59" s="273">
        <f t="shared" si="22"/>
        <v>24312.32268650578</v>
      </c>
      <c r="CV59" s="273">
        <f t="shared" si="23"/>
        <v>24507.651093550503</v>
      </c>
      <c r="CW59" s="273">
        <f t="shared" si="24"/>
        <v>24554.538762497436</v>
      </c>
      <c r="CX59" s="273">
        <f t="shared" si="25"/>
        <v>24595.71947209135</v>
      </c>
      <c r="CY59" s="273">
        <f t="shared" si="26"/>
        <v>24780.775352300625</v>
      </c>
      <c r="CZ59" s="273">
        <f t="shared" si="27"/>
        <v>25064.411260618221</v>
      </c>
      <c r="DA59" s="273">
        <f t="shared" si="28"/>
        <v>24991.032455915309</v>
      </c>
      <c r="DB59" s="273">
        <f t="shared" si="10"/>
        <v>25270.673492685783</v>
      </c>
      <c r="DC59" s="273">
        <f t="shared" si="11"/>
        <v>25550.31452945626</v>
      </c>
      <c r="DD59" s="273">
        <f t="shared" si="12"/>
        <v>25829.955566226727</v>
      </c>
      <c r="DE59" s="273">
        <f t="shared" si="13"/>
        <v>26109.596602997204</v>
      </c>
      <c r="DF59" s="273">
        <f t="shared" si="14"/>
        <v>26389.237639767674</v>
      </c>
      <c r="DG59" s="273">
        <f t="shared" si="15"/>
        <v>26668.878676538152</v>
      </c>
      <c r="DH59" s="273">
        <f t="shared" si="16"/>
        <v>26948.519713308619</v>
      </c>
      <c r="DI59" s="273">
        <f t="shared" si="17"/>
        <v>27228.160750079092</v>
      </c>
      <c r="DJ59" s="273">
        <f t="shared" si="18"/>
        <v>27507.801786849563</v>
      </c>
      <c r="DK59" s="273">
        <f t="shared" si="19"/>
        <v>27787.44282362004</v>
      </c>
      <c r="DL59" s="273">
        <f t="shared" si="20"/>
        <v>28067.083860390503</v>
      </c>
      <c r="DM59" s="233"/>
      <c r="DN59" s="274" cm="1">
        <f t="array" ref="DN59">SUMPRODUCT(($CS59:$DL59)*(Misc_calcs!$G$29:$Z$29))</f>
        <v>367948.18899742793</v>
      </c>
      <c r="DO59" s="232"/>
      <c r="DP59" s="274" cm="1">
        <f t="array" ref="DP59">SUMPRODUCT((G59:H59)*(Assumptions!$G$38:$H$38))</f>
        <v>226392.0921843684</v>
      </c>
      <c r="DQ59" s="274" cm="1">
        <f t="array" ref="DQ59">SUMPRODUCT((PMT(real_disc,Assumptions!$G$40,DP59)*(Misc_calcs!$G$29:$Z$29)))</f>
        <v>-131226.05455578025</v>
      </c>
      <c r="DR59" s="232"/>
      <c r="DS59" s="274">
        <f t="shared" si="30"/>
        <v>236722.13444164768</v>
      </c>
      <c r="DT59" s="274" t="b">
        <f t="shared" si="9"/>
        <v>1</v>
      </c>
      <c r="DU59" s="232"/>
      <c r="DV59" s="232"/>
      <c r="DW59" s="232"/>
      <c r="DX59" s="232"/>
      <c r="DY59" s="232"/>
      <c r="DZ59" s="232"/>
      <c r="EA59" s="232"/>
      <c r="EB59" s="232"/>
      <c r="EC59" s="232"/>
      <c r="ED59" s="232"/>
      <c r="EE59" s="232"/>
      <c r="EF59" s="232"/>
      <c r="EG59" s="232"/>
      <c r="EH59" s="232"/>
      <c r="EI59" s="232"/>
      <c r="EJ59" s="232"/>
      <c r="EK59" s="232"/>
      <c r="EL59" s="232"/>
      <c r="EM59" s="232"/>
      <c r="EN59" s="232"/>
    </row>
    <row r="60" spans="1:144" x14ac:dyDescent="0.2">
      <c r="A60" s="232"/>
      <c r="B60" s="266" t="str">
        <v>HTN032</v>
      </c>
      <c r="C60" s="266" t="str">
        <f>INDEX('Span data'!$D$9:$D$734, MATCH($B60, 'Span data'!$C$9:$C$734,0))</f>
        <v>KGTS</v>
      </c>
      <c r="D60" s="266" cm="1">
        <f t="array" ref="D60">IF(ISBLANK(B60),0, SUMPRODUCT(('Energy at risk'!$C$8:$C$733=$B60)*1))</f>
        <v>1</v>
      </c>
      <c r="E60" s="267" t="b">
        <f t="shared" si="29"/>
        <v>0</v>
      </c>
      <c r="F60" s="266">
        <f t="shared" si="7"/>
        <v>1</v>
      </c>
      <c r="G60" s="268">
        <v>1</v>
      </c>
      <c r="H60" s="268">
        <v>1</v>
      </c>
      <c r="I60" s="232"/>
      <c r="J60" s="269">
        <f>INDEX(VCR_data!$D$8:$D$86, MATCH($C60, VCR_data!$B$8:$B$86,0))</f>
        <v>43210.608843710448</v>
      </c>
      <c r="K60" s="269">
        <f>INDEX(VCR_data!$F$8:$F$86, MATCH($C60, VCR_data!$B$8:$B$86,0))</f>
        <v>11999.465229507441</v>
      </c>
      <c r="L60" s="232"/>
      <c r="M60" s="270" cm="1">
        <f t="array" ref="M60">SUMPRODUCT(('Span data'!$C$9:$C$734=$B60)*('Span data'!AF$9:AF$734))/SUMPRODUCT(('Span data'!$C$9:$C$734=$B60)*1)</f>
        <v>9.537450455166515E-3</v>
      </c>
      <c r="N60" s="270" cm="1">
        <f t="array" ref="N60">SUMPRODUCT(('Span data'!$C$9:$C$734=$B60)*('Span data'!AG$9:AG$734))/SUMPRODUCT(('Span data'!$C$9:$C$734=$B60)*1)</f>
        <v>9.6556884550674446E-3</v>
      </c>
      <c r="O60" s="270" cm="1">
        <f t="array" ref="O60">SUMPRODUCT(('Span data'!$C$9:$C$734=$B60)*('Span data'!AH$9:AH$734))/SUMPRODUCT(('Span data'!$C$9:$C$734=$B60)*1)</f>
        <v>9.7739264549683742E-3</v>
      </c>
      <c r="P60" s="270" cm="1">
        <f t="array" ref="P60">SUMPRODUCT(('Span data'!$C$9:$C$734=$B60)*('Span data'!AI$9:AI$734))/SUMPRODUCT(('Span data'!$C$9:$C$734=$B60)*1)</f>
        <v>9.8921644548693038E-3</v>
      </c>
      <c r="Q60" s="270" cm="1">
        <f t="array" ref="Q60">SUMPRODUCT(('Span data'!$C$9:$C$734=$B60)*('Span data'!AJ$9:AJ$734))/SUMPRODUCT(('Span data'!$C$9:$C$734=$B60)*1)</f>
        <v>1.0010402454770233E-2</v>
      </c>
      <c r="R60" s="270" cm="1">
        <f t="array" ref="R60">SUMPRODUCT(('Span data'!$C$9:$C$734=$B60)*('Span data'!AK$9:AK$734))/SUMPRODUCT(('Span data'!$C$9:$C$734=$B60)*1)</f>
        <v>1.0128640454671163E-2</v>
      </c>
      <c r="S60" s="270" cm="1">
        <f t="array" ref="S60">SUMPRODUCT(('Span data'!$C$9:$C$734=$B60)*('Span data'!AL$9:AL$734))/SUMPRODUCT(('Span data'!$C$9:$C$734=$B60)*1)</f>
        <v>1.0246878454572093E-2</v>
      </c>
      <c r="T60" s="270" cm="1">
        <f t="array" ref="T60">SUMPRODUCT(('Span data'!$C$9:$C$734=$B60)*('Span data'!AM$9:AM$734))/SUMPRODUCT(('Span data'!$C$9:$C$734=$B60)*1)</f>
        <v>1.0365116454473022E-2</v>
      </c>
      <c r="U60" s="270" cm="1">
        <f t="array" ref="U60">SUMPRODUCT(('Span data'!$C$9:$C$734=$B60)*('Span data'!AN$9:AN$734))/SUMPRODUCT(('Span data'!$C$9:$C$734=$B60)*1)</f>
        <v>1.0483354454373952E-2</v>
      </c>
      <c r="V60" s="270" cm="1">
        <f t="array" ref="V60">SUMPRODUCT(('Span data'!$C$9:$C$734=$B60)*('Span data'!AO$9:AO$734))/SUMPRODUCT(('Span data'!$C$9:$C$734=$B60)*1)</f>
        <v>1.0601592454274882E-2</v>
      </c>
      <c r="W60" s="270" cm="1">
        <f t="array" ref="W60">SUMPRODUCT(('Span data'!$C$9:$C$734=$B60)*('Span data'!AP$9:AP$734))/SUMPRODUCT(('Span data'!$C$9:$C$734=$B60)*1)</f>
        <v>1.0719830454175811E-2</v>
      </c>
      <c r="X60" s="270" cm="1">
        <f t="array" ref="X60">SUMPRODUCT(('Span data'!$C$9:$C$734=$B60)*('Span data'!AQ$9:AQ$734))/SUMPRODUCT(('Span data'!$C$9:$C$734=$B60)*1)</f>
        <v>1.0838068454076741E-2</v>
      </c>
      <c r="Y60" s="270" cm="1">
        <f t="array" ref="Y60">SUMPRODUCT(('Span data'!$C$9:$C$734=$B60)*('Span data'!AR$9:AR$734))/SUMPRODUCT(('Span data'!$C$9:$C$734=$B60)*1)</f>
        <v>1.095630645397767E-2</v>
      </c>
      <c r="Z60" s="270" cm="1">
        <f t="array" ref="Z60">SUMPRODUCT(('Span data'!$C$9:$C$734=$B60)*('Span data'!AS$9:AS$734))/SUMPRODUCT(('Span data'!$C$9:$C$734=$B60)*1)</f>
        <v>1.10745444538786E-2</v>
      </c>
      <c r="AA60" s="270" cm="1">
        <f t="array" ref="AA60">SUMPRODUCT(('Span data'!$C$9:$C$734=$B60)*('Span data'!AT$9:AT$734))/SUMPRODUCT(('Span data'!$C$9:$C$734=$B60)*1)</f>
        <v>1.119278245377953E-2</v>
      </c>
      <c r="AB60" s="270" cm="1">
        <f t="array" ref="AB60">SUMPRODUCT(('Span data'!$C$9:$C$734=$B60)*('Span data'!AU$9:AU$734))/SUMPRODUCT(('Span data'!$C$9:$C$734=$B60)*1)</f>
        <v>1.1311020453680459E-2</v>
      </c>
      <c r="AC60" s="270" cm="1">
        <f t="array" ref="AC60">SUMPRODUCT(('Span data'!$C$9:$C$734=$B60)*('Span data'!AV$9:AV$734))/SUMPRODUCT(('Span data'!$C$9:$C$734=$B60)*1)</f>
        <v>1.1429258453581389E-2</v>
      </c>
      <c r="AD60" s="270" cm="1">
        <f t="array" ref="AD60">SUMPRODUCT(('Span data'!$C$9:$C$734=$B60)*('Span data'!AW$9:AW$734))/SUMPRODUCT(('Span data'!$C$9:$C$734=$B60)*1)</f>
        <v>1.1547496453482319E-2</v>
      </c>
      <c r="AE60" s="270" cm="1">
        <f t="array" ref="AE60">SUMPRODUCT(('Span data'!$C$9:$C$734=$B60)*('Span data'!AX$9:AX$734))/SUMPRODUCT(('Span data'!$C$9:$C$734=$B60)*1)</f>
        <v>1.1665734453383248E-2</v>
      </c>
      <c r="AF60" s="270" cm="1">
        <f t="array" ref="AF60">SUMPRODUCT(('Span data'!$C$9:$C$734=$B60)*('Span data'!AY$9:AY$734))/SUMPRODUCT(('Span data'!$C$9:$C$734=$B60)*1)</f>
        <v>1.1783972453284178E-2</v>
      </c>
      <c r="AG60" s="232"/>
      <c r="AH60" s="271">
        <f>INDEX('Energy at risk'!E$8:E$733, MATCH($B60, 'Energy at risk'!$C$8:$C$733,0))*$J60*M60</f>
        <v>27902.347953586359</v>
      </c>
      <c r="AI60" s="271">
        <f>INDEX('Energy at risk'!F$8:F$733, MATCH($B60, 'Energy at risk'!$C$8:$C$733,0))*$J60*N60</f>
        <v>28121.396432681184</v>
      </c>
      <c r="AJ60" s="271">
        <f>INDEX('Energy at risk'!G$8:G$733, MATCH($B60, 'Energy at risk'!$C$8:$C$733,0))*$J60*O60</f>
        <v>28551.366150480389</v>
      </c>
      <c r="AK60" s="271">
        <f>INDEX('Energy at risk'!H$8:H$733, MATCH($B60, 'Energy at risk'!$C$8:$C$733,0))*$J60*P60</f>
        <v>28940.083718531179</v>
      </c>
      <c r="AL60" s="271">
        <f>INDEX('Energy at risk'!I$8:I$733, MATCH($B60, 'Energy at risk'!$C$8:$C$733,0))*$J60*Q60</f>
        <v>29154.471707663677</v>
      </c>
      <c r="AM60" s="271">
        <f>INDEX('Energy at risk'!J$8:J$733, MATCH($B60, 'Energy at risk'!$C$8:$C$733,0))*$J60*R60</f>
        <v>29410.111846544583</v>
      </c>
      <c r="AN60" s="271">
        <f>INDEX('Energy at risk'!K$8:K$733, MATCH($B60, 'Energy at risk'!$C$8:$C$733,0))*$J60*S60</f>
        <v>29888.06553292667</v>
      </c>
      <c r="AO60" s="271">
        <f>INDEX('Energy at risk'!L$8:L$733, MATCH($B60, 'Energy at risk'!$C$8:$C$733,0))*$J60*T60</f>
        <v>30414.521020109667</v>
      </c>
      <c r="AP60" s="271">
        <f>INDEX('Energy at risk'!M$8:M$733, MATCH($B60, 'Energy at risk'!$C$8:$C$733,0))*$J60*U60</f>
        <v>30623.730687061809</v>
      </c>
      <c r="AQ60" s="271">
        <f>INDEX('Energy at risk'!N$8:N$733, MATCH($B60, 'Energy at risk'!$C$8:$C$733,0))*$J60*V60</f>
        <v>30969.124776492048</v>
      </c>
      <c r="AR60" s="271">
        <f>INDEX('Energy at risk'!O$8:O$733, MATCH($B60, 'Energy at risk'!$C$8:$C$733,0))*$J60*W60</f>
        <v>31314.518865922284</v>
      </c>
      <c r="AS60" s="271">
        <f>INDEX('Energy at risk'!P$8:P$733, MATCH($B60, 'Energy at risk'!$C$8:$C$733,0))*$J60*X60</f>
        <v>31659.91295535252</v>
      </c>
      <c r="AT60" s="271">
        <f>INDEX('Energy at risk'!Q$8:Q$733, MATCH($B60, 'Energy at risk'!$C$8:$C$733,0))*$J60*Y60</f>
        <v>32005.307044782759</v>
      </c>
      <c r="AU60" s="271">
        <f>INDEX('Energy at risk'!R$8:R$733, MATCH($B60, 'Energy at risk'!$C$8:$C$733,0))*$J60*Z60</f>
        <v>32350.701134212995</v>
      </c>
      <c r="AV60" s="271">
        <f>INDEX('Energy at risk'!S$8:S$733, MATCH($B60, 'Energy at risk'!$C$8:$C$733,0))*$J60*AA60</f>
        <v>32696.095223643231</v>
      </c>
      <c r="AW60" s="271">
        <f>INDEX('Energy at risk'!T$8:T$733, MATCH($B60, 'Energy at risk'!$C$8:$C$733,0))*$J60*AB60</f>
        <v>33041.489313073471</v>
      </c>
      <c r="AX60" s="271">
        <f>INDEX('Energy at risk'!U$8:U$733, MATCH($B60, 'Energy at risk'!$C$8:$C$733,0))*$J60*AC60</f>
        <v>33386.883402503707</v>
      </c>
      <c r="AY60" s="271">
        <f>INDEX('Energy at risk'!V$8:V$733, MATCH($B60, 'Energy at risk'!$C$8:$C$733,0))*$J60*AD60</f>
        <v>33732.277491933943</v>
      </c>
      <c r="AZ60" s="271">
        <f>INDEX('Energy at risk'!W$8:W$733, MATCH($B60, 'Energy at risk'!$C$8:$C$733,0))*$J60*AE60</f>
        <v>34077.671581364179</v>
      </c>
      <c r="BA60" s="271">
        <f>INDEX('Energy at risk'!X$8:X$733, MATCH($B60, 'Energy at risk'!$C$8:$C$733,0))*$J60*AF60</f>
        <v>34423.065670794414</v>
      </c>
      <c r="BB60" s="232"/>
      <c r="BC60" s="271">
        <f>INDEX('Energy at risk'!E$8:E$733, MATCH($B60, 'Energy at risk'!$C$8:$C$733,0))*M60*$K60</f>
        <v>7748.4039926785617</v>
      </c>
      <c r="BD60" s="271">
        <f>INDEX('Energy at risk'!F$8:F$733, MATCH($B60, 'Energy at risk'!$C$8:$C$733,0))*N60*$K60</f>
        <v>7809.233142713957</v>
      </c>
      <c r="BE60" s="271">
        <f>INDEX('Energy at risk'!G$8:G$733, MATCH($B60, 'Energy at risk'!$C$8:$C$733,0))*O60*$K60</f>
        <v>7928.6345308576392</v>
      </c>
      <c r="BF60" s="271">
        <f>INDEX('Energy at risk'!H$8:H$733, MATCH($B60, 'Energy at risk'!$C$8:$C$733,0))*P60*$K60</f>
        <v>8036.5803123853875</v>
      </c>
      <c r="BG60" s="271">
        <f>INDEX('Energy at risk'!I$8:I$733, MATCH($B60, 'Energy at risk'!$C$8:$C$733,0))*Q60*$K60</f>
        <v>8096.1152573921581</v>
      </c>
      <c r="BH60" s="271">
        <f>INDEX('Energy at risk'!J$8:J$733, MATCH($B60, 'Energy at risk'!$C$8:$C$733,0))*R60*$K60</f>
        <v>8167.1058090148626</v>
      </c>
      <c r="BI60" s="271">
        <f>INDEX('Energy at risk'!K$8:K$733, MATCH($B60, 'Energy at risk'!$C$8:$C$733,0))*S60*$K60</f>
        <v>8299.832211038045</v>
      </c>
      <c r="BJ60" s="271">
        <f>INDEX('Energy at risk'!L$8:L$733, MATCH($B60, 'Energy at risk'!$C$8:$C$733,0))*T60*$K60</f>
        <v>8446.027427499459</v>
      </c>
      <c r="BK60" s="271">
        <f>INDEX('Energy at risk'!M$8:M$733, MATCH($B60, 'Energy at risk'!$C$8:$C$733,0))*U60*$K60</f>
        <v>8504.1243669188734</v>
      </c>
      <c r="BL60" s="271">
        <f>INDEX('Energy at risk'!N$8:N$733, MATCH($B60, 'Energy at risk'!$C$8:$C$733,0))*V60*$K60</f>
        <v>8600.0393395957453</v>
      </c>
      <c r="BM60" s="271">
        <f>INDEX('Energy at risk'!O$8:O$733, MATCH($B60, 'Energy at risk'!$C$8:$C$733,0))*W60*$K60</f>
        <v>8695.9543122726172</v>
      </c>
      <c r="BN60" s="271">
        <f>INDEX('Energy at risk'!P$8:P$733, MATCH($B60, 'Energy at risk'!$C$8:$C$733,0))*X60*$K60</f>
        <v>8791.869284949491</v>
      </c>
      <c r="BO60" s="271">
        <f>INDEX('Energy at risk'!Q$8:Q$733, MATCH($B60, 'Energy at risk'!$C$8:$C$733,0))*Y60*$K60</f>
        <v>8887.7842576263629</v>
      </c>
      <c r="BP60" s="271">
        <f>INDEX('Energy at risk'!R$8:R$733, MATCH($B60, 'Energy at risk'!$C$8:$C$733,0))*Z60*$K60</f>
        <v>8983.6992303032348</v>
      </c>
      <c r="BQ60" s="271">
        <f>INDEX('Energy at risk'!S$8:S$733, MATCH($B60, 'Energy at risk'!$C$8:$C$733,0))*AA60*$K60</f>
        <v>9079.6142029801067</v>
      </c>
      <c r="BR60" s="271">
        <f>INDEX('Energy at risk'!T$8:T$733, MATCH($B60, 'Energy at risk'!$C$8:$C$733,0))*AB60*$K60</f>
        <v>9175.5291756569804</v>
      </c>
      <c r="BS60" s="271">
        <f>INDEX('Energy at risk'!U$8:U$733, MATCH($B60, 'Energy at risk'!$C$8:$C$733,0))*AC60*$K60</f>
        <v>9271.4441483338542</v>
      </c>
      <c r="BT60" s="271">
        <f>INDEX('Energy at risk'!V$8:V$733, MATCH($B60, 'Energy at risk'!$C$8:$C$733,0))*AD60*$K60</f>
        <v>9367.3591210107261</v>
      </c>
      <c r="BU60" s="271">
        <f>INDEX('Energy at risk'!W$8:W$733, MATCH($B60, 'Energy at risk'!$C$8:$C$733,0))*AE60*$K60</f>
        <v>9463.274093687598</v>
      </c>
      <c r="BV60" s="271">
        <f>INDEX('Energy at risk'!X$8:X$733, MATCH($B60, 'Energy at risk'!$C$8:$C$733,0))*AF60*$K60</f>
        <v>9559.1890663644717</v>
      </c>
      <c r="BW60" s="232"/>
      <c r="BX60" s="272" cm="1">
        <f t="array" ref="BX60">SUMPRODUCT(('Span data'!BA$9:BA$734)*('Span data'!$C$9:$C$734=$B60))</f>
        <v>3.8624678055250992E-4</v>
      </c>
      <c r="BY60" s="272" cm="1">
        <f t="array" ref="BY60">SUMPRODUCT(('Span data'!BB$9:BB$734)*('Span data'!$C$9:$C$734=$B60))</f>
        <v>3.9103517206399215E-4</v>
      </c>
      <c r="BZ60" s="272" cm="1">
        <f t="array" ref="BZ60">SUMPRODUCT(('Span data'!BC$9:BC$734)*('Span data'!$C$9:$C$734=$B60))</f>
        <v>3.9582356357547449E-4</v>
      </c>
      <c r="CA60" s="272" cm="1">
        <f t="array" ref="CA60">SUMPRODUCT(('Span data'!BD$9:BD$734)*('Span data'!$C$9:$C$734=$B60))</f>
        <v>4.0061195508695678E-4</v>
      </c>
      <c r="CB60" s="272" cm="1">
        <f t="array" ref="CB60">SUMPRODUCT(('Span data'!BE$9:BE$734)*('Span data'!$C$9:$C$734=$B60))</f>
        <v>4.0540034659843901E-4</v>
      </c>
      <c r="CC60" s="272" cm="1">
        <f t="array" ref="CC60">SUMPRODUCT(('Span data'!BF$9:BF$734)*('Span data'!$C$9:$C$734=$B60))</f>
        <v>4.101887381099213E-4</v>
      </c>
      <c r="CD60" s="272" cm="1">
        <f t="array" ref="CD60">SUMPRODUCT(('Span data'!BG$9:BG$734)*('Span data'!$C$9:$C$734=$B60))</f>
        <v>4.1497712962140353E-4</v>
      </c>
      <c r="CE60" s="272" cm="1">
        <f t="array" ref="CE60">SUMPRODUCT(('Span data'!BH$9:BH$734)*('Span data'!$C$9:$C$734=$B60))</f>
        <v>4.1976552113288576E-4</v>
      </c>
      <c r="CF60" s="272" cm="1">
        <f t="array" ref="CF60">SUMPRODUCT(('Span data'!BI$9:BI$734)*('Span data'!$C$9:$C$734=$B60))</f>
        <v>4.245539126443681E-4</v>
      </c>
      <c r="CG60" s="272" cm="1">
        <f t="array" ref="CG60">SUMPRODUCT(('Span data'!BJ$9:BJ$734)*('Span data'!$C$9:$C$734=$B60))</f>
        <v>4.2934230415585034E-4</v>
      </c>
      <c r="CH60" s="272" cm="1">
        <f t="array" ref="CH60">SUMPRODUCT(('Span data'!BK$9:BK$734)*('Span data'!$C$9:$C$734=$B60))</f>
        <v>4.3413069566733262E-4</v>
      </c>
      <c r="CI60" s="272" cm="1">
        <f t="array" ref="CI60">SUMPRODUCT(('Span data'!BL$9:BL$734)*('Span data'!$C$9:$C$734=$B60))</f>
        <v>4.3891908717881486E-4</v>
      </c>
      <c r="CJ60" s="272" cm="1">
        <f t="array" ref="CJ60">SUMPRODUCT(('Span data'!BM$9:BM$734)*('Span data'!$C$9:$C$734=$B60))</f>
        <v>4.437074786902972E-4</v>
      </c>
      <c r="CK60" s="272" cm="1">
        <f t="array" ref="CK60">SUMPRODUCT(('Span data'!BN$9:BN$734)*('Span data'!$C$9:$C$734=$B60))</f>
        <v>4.4849587020177949E-4</v>
      </c>
      <c r="CL60" s="272" cm="1">
        <f t="array" ref="CL60">SUMPRODUCT(('Span data'!BO$9:BO$734)*('Span data'!$C$9:$C$734=$B60))</f>
        <v>4.5328426171326172E-4</v>
      </c>
      <c r="CM60" s="272" cm="1">
        <f t="array" ref="CM60">SUMPRODUCT(('Span data'!BP$9:BP$734)*('Span data'!$C$9:$C$734=$B60))</f>
        <v>4.58072653224744E-4</v>
      </c>
      <c r="CN60" s="272" cm="1">
        <f t="array" ref="CN60">SUMPRODUCT(('Span data'!BQ$9:BQ$734)*('Span data'!$C$9:$C$734=$B60))</f>
        <v>4.6286104473622618E-4</v>
      </c>
      <c r="CO60" s="272" cm="1">
        <f t="array" ref="CO60">SUMPRODUCT(('Span data'!BR$9:BR$734)*('Span data'!$C$9:$C$734=$B60))</f>
        <v>4.6764943624770852E-4</v>
      </c>
      <c r="CP60" s="272" cm="1">
        <f t="array" ref="CP60">SUMPRODUCT(('Span data'!BS$9:BS$734)*('Span data'!$C$9:$C$734=$B60))</f>
        <v>4.7243782775919076E-4</v>
      </c>
      <c r="CQ60" s="272" cm="1">
        <f t="array" ref="CQ60">SUMPRODUCT(('Span data'!BT$9:BT$734)*('Span data'!$C$9:$C$734=$B60))</f>
        <v>4.7722621927067304E-4</v>
      </c>
      <c r="CR60" s="232"/>
      <c r="CS60" s="273">
        <f t="shared" si="8"/>
        <v>35650.7523325117</v>
      </c>
      <c r="CT60" s="273">
        <f t="shared" si="21"/>
        <v>35930.629966430315</v>
      </c>
      <c r="CU60" s="273">
        <f t="shared" si="22"/>
        <v>36480.001077161593</v>
      </c>
      <c r="CV60" s="273">
        <f t="shared" si="23"/>
        <v>36976.664431528523</v>
      </c>
      <c r="CW60" s="273">
        <f t="shared" si="24"/>
        <v>37250.587370456182</v>
      </c>
      <c r="CX60" s="273">
        <f t="shared" si="25"/>
        <v>37577.218065748188</v>
      </c>
      <c r="CY60" s="273">
        <f t="shared" si="26"/>
        <v>38187.89815894184</v>
      </c>
      <c r="CZ60" s="273">
        <f t="shared" si="27"/>
        <v>38860.548867374644</v>
      </c>
      <c r="DA60" s="273">
        <f t="shared" si="28"/>
        <v>39127.855478534591</v>
      </c>
      <c r="DB60" s="273">
        <f t="shared" si="10"/>
        <v>39569.164545430096</v>
      </c>
      <c r="DC60" s="273">
        <f t="shared" si="11"/>
        <v>40010.473612325593</v>
      </c>
      <c r="DD60" s="273">
        <f t="shared" si="12"/>
        <v>40451.782679221098</v>
      </c>
      <c r="DE60" s="273">
        <f t="shared" si="13"/>
        <v>40893.091746116603</v>
      </c>
      <c r="DF60" s="273">
        <f t="shared" si="14"/>
        <v>41334.4008130121</v>
      </c>
      <c r="DG60" s="273">
        <f t="shared" si="15"/>
        <v>41775.709879907605</v>
      </c>
      <c r="DH60" s="273">
        <f t="shared" si="16"/>
        <v>42217.018946803102</v>
      </c>
      <c r="DI60" s="273">
        <f t="shared" si="17"/>
        <v>42658.328013698607</v>
      </c>
      <c r="DJ60" s="273">
        <f t="shared" si="18"/>
        <v>43099.637080594104</v>
      </c>
      <c r="DK60" s="273">
        <f t="shared" si="19"/>
        <v>43540.946147489609</v>
      </c>
      <c r="DL60" s="273">
        <f t="shared" si="20"/>
        <v>43982.255214385106</v>
      </c>
      <c r="DM60" s="233"/>
      <c r="DN60" s="274" cm="1">
        <f t="array" ref="DN60">SUMPRODUCT(($CS60:$DL60)*(Misc_calcs!$G$29:$Z$29))</f>
        <v>567882.48155561485</v>
      </c>
      <c r="DO60" s="232"/>
      <c r="DP60" s="274" cm="1">
        <f t="array" ref="DP60">SUMPRODUCT((G60:H60)*(Assumptions!$G$38:$H$38))</f>
        <v>46500.500639777201</v>
      </c>
      <c r="DQ60" s="274" cm="1">
        <f t="array" ref="DQ60">SUMPRODUCT((PMT(real_disc,Assumptions!$G$40,DP60)*(Misc_calcs!$G$29:$Z$29)))</f>
        <v>-26953.579407080662</v>
      </c>
      <c r="DR60" s="232"/>
      <c r="DS60" s="274">
        <f t="shared" si="30"/>
        <v>540928.90214853419</v>
      </c>
      <c r="DT60" s="274" t="b">
        <f t="shared" si="9"/>
        <v>1</v>
      </c>
      <c r="DU60" s="232"/>
      <c r="DV60" s="232"/>
      <c r="DW60" s="232"/>
      <c r="DX60" s="232"/>
      <c r="DY60" s="232"/>
      <c r="DZ60" s="232"/>
      <c r="EA60" s="232"/>
      <c r="EB60" s="232"/>
      <c r="EC60" s="232"/>
      <c r="ED60" s="232"/>
      <c r="EE60" s="232"/>
      <c r="EF60" s="232"/>
      <c r="EG60" s="232"/>
      <c r="EH60" s="232"/>
      <c r="EI60" s="232"/>
      <c r="EJ60" s="232"/>
      <c r="EK60" s="232"/>
      <c r="EL60" s="232"/>
      <c r="EM60" s="232"/>
      <c r="EN60" s="232"/>
    </row>
    <row r="61" spans="1:144" x14ac:dyDescent="0.2">
      <c r="A61" s="232"/>
      <c r="B61" s="266" t="str">
        <v>HTN034</v>
      </c>
      <c r="C61" s="266" t="str">
        <f>INDEX('Span data'!$D$9:$D$734, MATCH($B61, 'Span data'!$C$9:$C$734,0))</f>
        <v>KGTS</v>
      </c>
      <c r="D61" s="266" cm="1">
        <f t="array" ref="D61">IF(ISBLANK(B61),0, SUMPRODUCT(('Energy at risk'!$C$8:$C$733=$B61)*1))</f>
        <v>24</v>
      </c>
      <c r="E61" s="267" t="b">
        <f t="shared" si="29"/>
        <v>0</v>
      </c>
      <c r="F61" s="266">
        <f t="shared" si="7"/>
        <v>24</v>
      </c>
      <c r="G61" s="268">
        <v>28</v>
      </c>
      <c r="H61" s="268">
        <v>11</v>
      </c>
      <c r="I61" s="232"/>
      <c r="J61" s="269">
        <f>INDEX(VCR_data!$D$8:$D$86, MATCH($C61, VCR_data!$B$8:$B$86,0))</f>
        <v>43210.608843710448</v>
      </c>
      <c r="K61" s="269">
        <f>INDEX(VCR_data!$F$8:$F$86, MATCH($C61, VCR_data!$B$8:$B$86,0))</f>
        <v>11999.465229507441</v>
      </c>
      <c r="L61" s="232"/>
      <c r="M61" s="270" cm="1">
        <f t="array" ref="M61">SUMPRODUCT(('Span data'!$C$9:$C$734=$B61)*('Span data'!AF$9:AF$734))/SUMPRODUCT(('Span data'!$C$9:$C$734=$B61)*1)</f>
        <v>9.5305145409374896E-3</v>
      </c>
      <c r="N61" s="270" cm="1">
        <f t="array" ref="N61">SUMPRODUCT(('Span data'!$C$9:$C$734=$B61)*('Span data'!AG$9:AG$734))/SUMPRODUCT(('Span data'!$C$9:$C$734=$B61)*1)</f>
        <v>9.6464405694287412E-3</v>
      </c>
      <c r="O61" s="270" cm="1">
        <f t="array" ref="O61">SUMPRODUCT(('Span data'!$C$9:$C$734=$B61)*('Span data'!AH$9:AH$734))/SUMPRODUCT(('Span data'!$C$9:$C$734=$B61)*1)</f>
        <v>9.7623665979199945E-3</v>
      </c>
      <c r="P61" s="270" cm="1">
        <f t="array" ref="P61">SUMPRODUCT(('Span data'!$C$9:$C$734=$B61)*('Span data'!AI$9:AI$734))/SUMPRODUCT(('Span data'!$C$9:$C$734=$B61)*1)</f>
        <v>9.8782926264112513E-3</v>
      </c>
      <c r="Q61" s="270" cm="1">
        <f t="array" ref="Q61">SUMPRODUCT(('Span data'!$C$9:$C$734=$B61)*('Span data'!AJ$9:AJ$734))/SUMPRODUCT(('Span data'!$C$9:$C$734=$B61)*1)</f>
        <v>9.9942186549025012E-3</v>
      </c>
      <c r="R61" s="270" cm="1">
        <f t="array" ref="R61">SUMPRODUCT(('Span data'!$C$9:$C$734=$B61)*('Span data'!AK$9:AK$734))/SUMPRODUCT(('Span data'!$C$9:$C$734=$B61)*1)</f>
        <v>1.011014468339376E-2</v>
      </c>
      <c r="S61" s="270" cm="1">
        <f t="array" ref="S61">SUMPRODUCT(('Span data'!$C$9:$C$734=$B61)*('Span data'!AL$9:AL$734))/SUMPRODUCT(('Span data'!$C$9:$C$734=$B61)*1)</f>
        <v>1.0226070711885011E-2</v>
      </c>
      <c r="T61" s="270" cm="1">
        <f t="array" ref="T61">SUMPRODUCT(('Span data'!$C$9:$C$734=$B61)*('Span data'!AM$9:AM$734))/SUMPRODUCT(('Span data'!$C$9:$C$734=$B61)*1)</f>
        <v>1.0341996740376266E-2</v>
      </c>
      <c r="U61" s="270" cm="1">
        <f t="array" ref="U61">SUMPRODUCT(('Span data'!$C$9:$C$734=$B61)*('Span data'!AN$9:AN$734))/SUMPRODUCT(('Span data'!$C$9:$C$734=$B61)*1)</f>
        <v>1.0457922768867518E-2</v>
      </c>
      <c r="V61" s="270" cm="1">
        <f t="array" ref="V61">SUMPRODUCT(('Span data'!$C$9:$C$734=$B61)*('Span data'!AO$9:AO$734))/SUMPRODUCT(('Span data'!$C$9:$C$734=$B61)*1)</f>
        <v>1.0573848797358771E-2</v>
      </c>
      <c r="W61" s="270" cm="1">
        <f t="array" ref="W61">SUMPRODUCT(('Span data'!$C$9:$C$734=$B61)*('Span data'!AP$9:AP$734))/SUMPRODUCT(('Span data'!$C$9:$C$734=$B61)*1)</f>
        <v>1.0689774825850026E-2</v>
      </c>
      <c r="X61" s="270" cm="1">
        <f t="array" ref="X61">SUMPRODUCT(('Span data'!$C$9:$C$734=$B61)*('Span data'!AQ$9:AQ$734))/SUMPRODUCT(('Span data'!$C$9:$C$734=$B61)*1)</f>
        <v>1.0805700854341278E-2</v>
      </c>
      <c r="Y61" s="270" cm="1">
        <f t="array" ref="Y61">SUMPRODUCT(('Span data'!$C$9:$C$734=$B61)*('Span data'!AR$9:AR$734))/SUMPRODUCT(('Span data'!$C$9:$C$734=$B61)*1)</f>
        <v>1.0921626882832535E-2</v>
      </c>
      <c r="Z61" s="270" cm="1">
        <f t="array" ref="Z61">SUMPRODUCT(('Span data'!$C$9:$C$734=$B61)*('Span data'!AS$9:AS$734))/SUMPRODUCT(('Span data'!$C$9:$C$734=$B61)*1)</f>
        <v>1.1037552911323785E-2</v>
      </c>
      <c r="AA61" s="270" cm="1">
        <f t="array" ref="AA61">SUMPRODUCT(('Span data'!$C$9:$C$734=$B61)*('Span data'!AT$9:AT$734))/SUMPRODUCT(('Span data'!$C$9:$C$734=$B61)*1)</f>
        <v>1.1153478939815045E-2</v>
      </c>
      <c r="AB61" s="270" cm="1">
        <f t="array" ref="AB61">SUMPRODUCT(('Span data'!$C$9:$C$734=$B61)*('Span data'!AU$9:AU$734))/SUMPRODUCT(('Span data'!$C$9:$C$734=$B61)*1)</f>
        <v>1.1269404968306293E-2</v>
      </c>
      <c r="AC61" s="270" cm="1">
        <f t="array" ref="AC61">SUMPRODUCT(('Span data'!$C$9:$C$734=$B61)*('Span data'!AV$9:AV$734))/SUMPRODUCT(('Span data'!$C$9:$C$734=$B61)*1)</f>
        <v>1.1385330996797552E-2</v>
      </c>
      <c r="AD61" s="270" cm="1">
        <f t="array" ref="AD61">SUMPRODUCT(('Span data'!$C$9:$C$734=$B61)*('Span data'!AW$9:AW$734))/SUMPRODUCT(('Span data'!$C$9:$C$734=$B61)*1)</f>
        <v>1.1501257025288807E-2</v>
      </c>
      <c r="AE61" s="270" cm="1">
        <f t="array" ref="AE61">SUMPRODUCT(('Span data'!$C$9:$C$734=$B61)*('Span data'!AX$9:AX$734))/SUMPRODUCT(('Span data'!$C$9:$C$734=$B61)*1)</f>
        <v>1.1617183053780055E-2</v>
      </c>
      <c r="AF61" s="270" cm="1">
        <f t="array" ref="AF61">SUMPRODUCT(('Span data'!$C$9:$C$734=$B61)*('Span data'!AY$9:AY$734))/SUMPRODUCT(('Span data'!$C$9:$C$734=$B61)*1)</f>
        <v>1.1733109082271312E-2</v>
      </c>
      <c r="AG61" s="232"/>
      <c r="AH61" s="271">
        <f>INDEX('Energy at risk'!E$8:E$733, MATCH($B61, 'Energy at risk'!$C$8:$C$733,0))*$J61*M61</f>
        <v>13648.85103386489</v>
      </c>
      <c r="AI61" s="271">
        <f>INDEX('Energy at risk'!F$8:F$733, MATCH($B61, 'Energy at risk'!$C$8:$C$733,0))*$J61*N61</f>
        <v>13941.613083228642</v>
      </c>
      <c r="AJ61" s="271">
        <f>INDEX('Energy at risk'!G$8:G$733, MATCH($B61, 'Energy at risk'!$C$8:$C$733,0))*$J61*O61</f>
        <v>14237.421373184023</v>
      </c>
      <c r="AK61" s="271">
        <f>INDEX('Energy at risk'!H$8:H$733, MATCH($B61, 'Energy at risk'!$C$8:$C$733,0))*$J61*P61</f>
        <v>14493.013177827064</v>
      </c>
      <c r="AL61" s="271">
        <f>INDEX('Energy at risk'!I$8:I$733, MATCH($B61, 'Energy at risk'!$C$8:$C$733,0))*$J61*Q61</f>
        <v>14575.554078854258</v>
      </c>
      <c r="AM61" s="271">
        <f>INDEX('Energy at risk'!J$8:J$733, MATCH($B61, 'Energy at risk'!$C$8:$C$733,0))*$J61*R61</f>
        <v>14700.342292254882</v>
      </c>
      <c r="AN61" s="271">
        <f>INDEX('Energy at risk'!K$8:K$733, MATCH($B61, 'Energy at risk'!$C$8:$C$733,0))*$J61*S61</f>
        <v>15003.258476924042</v>
      </c>
      <c r="AO61" s="271">
        <f>INDEX('Energy at risk'!L$8:L$733, MATCH($B61, 'Energy at risk'!$C$8:$C$733,0))*$J61*T61</f>
        <v>15399.808008114927</v>
      </c>
      <c r="AP61" s="271">
        <f>INDEX('Energy at risk'!M$8:M$733, MATCH($B61, 'Energy at risk'!$C$8:$C$733,0))*$J61*U61</f>
        <v>15480.825788846307</v>
      </c>
      <c r="AQ61" s="271">
        <f>INDEX('Energy at risk'!N$8:N$733, MATCH($B61, 'Energy at risk'!$C$8:$C$733,0))*$J61*V61</f>
        <v>15652.430675507778</v>
      </c>
      <c r="AR61" s="271">
        <f>INDEX('Energy at risk'!O$8:O$733, MATCH($B61, 'Energy at risk'!$C$8:$C$733,0))*$J61*W61</f>
        <v>15824.035562169252</v>
      </c>
      <c r="AS61" s="271">
        <f>INDEX('Energy at risk'!P$8:P$733, MATCH($B61, 'Energy at risk'!$C$8:$C$733,0))*$J61*X61</f>
        <v>15995.64044883072</v>
      </c>
      <c r="AT61" s="271">
        <f>INDEX('Energy at risk'!Q$8:Q$733, MATCH($B61, 'Energy at risk'!$C$8:$C$733,0))*$J61*Y61</f>
        <v>16167.245335492196</v>
      </c>
      <c r="AU61" s="271">
        <f>INDEX('Energy at risk'!R$8:R$733, MATCH($B61, 'Energy at risk'!$C$8:$C$733,0))*$J61*Z61</f>
        <v>16338.850222153662</v>
      </c>
      <c r="AV61" s="271">
        <f>INDEX('Energy at risk'!S$8:S$733, MATCH($B61, 'Energy at risk'!$C$8:$C$733,0))*$J61*AA61</f>
        <v>16510.455108815142</v>
      </c>
      <c r="AW61" s="271">
        <f>INDEX('Energy at risk'!T$8:T$733, MATCH($B61, 'Energy at risk'!$C$8:$C$733,0))*$J61*AB61</f>
        <v>16682.059995476608</v>
      </c>
      <c r="AX61" s="271">
        <f>INDEX('Energy at risk'!U$8:U$733, MATCH($B61, 'Energy at risk'!$C$8:$C$733,0))*$J61*AC61</f>
        <v>16853.664882138084</v>
      </c>
      <c r="AY61" s="271">
        <f>INDEX('Energy at risk'!V$8:V$733, MATCH($B61, 'Energy at risk'!$C$8:$C$733,0))*$J61*AD61</f>
        <v>17025.269768799557</v>
      </c>
      <c r="AZ61" s="271">
        <f>INDEX('Energy at risk'!W$8:W$733, MATCH($B61, 'Energy at risk'!$C$8:$C$733,0))*$J61*AE61</f>
        <v>17196.874655461022</v>
      </c>
      <c r="BA61" s="271">
        <f>INDEX('Energy at risk'!X$8:X$733, MATCH($B61, 'Energy at risk'!$C$8:$C$733,0))*$J61*AF61</f>
        <v>17368.479542122499</v>
      </c>
      <c r="BB61" s="232"/>
      <c r="BC61" s="271">
        <f>INDEX('Energy at risk'!E$8:E$733, MATCH($B61, 'Energy at risk'!$C$8:$C$733,0))*M61*$K61</f>
        <v>3790.2477605896406</v>
      </c>
      <c r="BD61" s="271">
        <f>INDEX('Energy at risk'!F$8:F$733, MATCH($B61, 'Energy at risk'!$C$8:$C$733,0))*N61*$K61</f>
        <v>3871.546962935201</v>
      </c>
      <c r="BE61" s="271">
        <f>INDEX('Energy at risk'!G$8:G$733, MATCH($B61, 'Energy at risk'!$C$8:$C$733,0))*O61*$K61</f>
        <v>3953.6920977736868</v>
      </c>
      <c r="BF61" s="271">
        <f>INDEX('Energy at risk'!H$8:H$733, MATCH($B61, 'Energy at risk'!$C$8:$C$733,0))*P61*$K61</f>
        <v>4024.6692271137113</v>
      </c>
      <c r="BG61" s="271">
        <f>INDEX('Energy at risk'!I$8:I$733, MATCH($B61, 'Energy at risk'!$C$8:$C$733,0))*Q61*$K61</f>
        <v>4047.5906044881981</v>
      </c>
      <c r="BH61" s="271">
        <f>INDEX('Energy at risk'!J$8:J$733, MATCH($B61, 'Energy at risk'!$C$8:$C$733,0))*R61*$K61</f>
        <v>4082.2439423564301</v>
      </c>
      <c r="BI61" s="271">
        <f>INDEX('Energy at risk'!K$8:K$733, MATCH($B61, 'Energy at risk'!$C$8:$C$733,0))*S61*$K61</f>
        <v>4166.3629196784022</v>
      </c>
      <c r="BJ61" s="271">
        <f>INDEX('Energy at risk'!L$8:L$733, MATCH($B61, 'Energy at risk'!$C$8:$C$733,0))*T61*$K61</f>
        <v>4276.4836154666327</v>
      </c>
      <c r="BK61" s="271">
        <f>INDEX('Energy at risk'!M$8:M$733, MATCH($B61, 'Energy at risk'!$C$8:$C$733,0))*U61*$K61</f>
        <v>4298.9820265946573</v>
      </c>
      <c r="BL61" s="271">
        <f>INDEX('Energy at risk'!N$8:N$733, MATCH($B61, 'Energy at risk'!$C$8:$C$733,0))*V61*$K61</f>
        <v>4346.6362236960158</v>
      </c>
      <c r="BM61" s="271">
        <f>INDEX('Energy at risk'!O$8:O$733, MATCH($B61, 'Energy at risk'!$C$8:$C$733,0))*W61*$K61</f>
        <v>4394.2904207973752</v>
      </c>
      <c r="BN61" s="271">
        <f>INDEX('Energy at risk'!P$8:P$733, MATCH($B61, 'Energy at risk'!$C$8:$C$733,0))*X61*$K61</f>
        <v>4441.9446178987328</v>
      </c>
      <c r="BO61" s="271">
        <f>INDEX('Energy at risk'!Q$8:Q$733, MATCH($B61, 'Energy at risk'!$C$8:$C$733,0))*Y61*$K61</f>
        <v>4489.598815000094</v>
      </c>
      <c r="BP61" s="271">
        <f>INDEX('Energy at risk'!R$8:R$733, MATCH($B61, 'Energy at risk'!$C$8:$C$733,0))*Z61*$K61</f>
        <v>4537.2530121014506</v>
      </c>
      <c r="BQ61" s="271">
        <f>INDEX('Energy at risk'!S$8:S$733, MATCH($B61, 'Energy at risk'!$C$8:$C$733,0))*AA61*$K61</f>
        <v>4584.9072092028118</v>
      </c>
      <c r="BR61" s="271">
        <f>INDEX('Energy at risk'!T$8:T$733, MATCH($B61, 'Energy at risk'!$C$8:$C$733,0))*AB61*$K61</f>
        <v>4632.5614063041685</v>
      </c>
      <c r="BS61" s="271">
        <f>INDEX('Energy at risk'!U$8:U$733, MATCH($B61, 'Energy at risk'!$C$8:$C$733,0))*AC61*$K61</f>
        <v>4680.2156034055288</v>
      </c>
      <c r="BT61" s="271">
        <f>INDEX('Energy at risk'!V$8:V$733, MATCH($B61, 'Energy at risk'!$C$8:$C$733,0))*AD61*$K61</f>
        <v>4727.8698005068882</v>
      </c>
      <c r="BU61" s="271">
        <f>INDEX('Energy at risk'!W$8:W$733, MATCH($B61, 'Energy at risk'!$C$8:$C$733,0))*AE61*$K61</f>
        <v>4775.5239976082448</v>
      </c>
      <c r="BV61" s="271">
        <f>INDEX('Energy at risk'!X$8:X$733, MATCH($B61, 'Energy at risk'!$C$8:$C$733,0))*AF61*$K61</f>
        <v>4823.1781947096051</v>
      </c>
      <c r="BW61" s="232"/>
      <c r="BX61" s="272" cm="1">
        <f t="array" ref="BX61">SUMPRODUCT(('Span data'!BA$9:BA$734)*('Span data'!$C$9:$C$734=$B61))</f>
        <v>9.2631813730518851E-3</v>
      </c>
      <c r="BY61" s="272" cm="1">
        <f t="array" ref="BY61">SUMPRODUCT(('Span data'!BB$9:BB$734)*('Span data'!$C$9:$C$734=$B61))</f>
        <v>9.3758556492580091E-3</v>
      </c>
      <c r="BZ61" s="272" cm="1">
        <f t="array" ref="BZ61">SUMPRODUCT(('Span data'!BC$9:BC$734)*('Span data'!$C$9:$C$734=$B61))</f>
        <v>9.4885299254641332E-3</v>
      </c>
      <c r="CA61" s="272" cm="1">
        <f t="array" ref="CA61">SUMPRODUCT(('Span data'!BD$9:BD$734)*('Span data'!$C$9:$C$734=$B61))</f>
        <v>9.6012042016702555E-3</v>
      </c>
      <c r="CB61" s="272" cm="1">
        <f t="array" ref="CB61">SUMPRODUCT(('Span data'!BE$9:BE$734)*('Span data'!$C$9:$C$734=$B61))</f>
        <v>9.7138784778763761E-3</v>
      </c>
      <c r="CC61" s="272" cm="1">
        <f t="array" ref="CC61">SUMPRODUCT(('Span data'!BF$9:BF$734)*('Span data'!$C$9:$C$734=$B61))</f>
        <v>9.8265527540825019E-3</v>
      </c>
      <c r="CD61" s="272" cm="1">
        <f t="array" ref="CD61">SUMPRODUCT(('Span data'!BG$9:BG$734)*('Span data'!$C$9:$C$734=$B61))</f>
        <v>9.9392270302886242E-3</v>
      </c>
      <c r="CE61" s="272" cm="1">
        <f t="array" ref="CE61">SUMPRODUCT(('Span data'!BH$9:BH$734)*('Span data'!$C$9:$C$734=$B61))</f>
        <v>1.0051901306494746E-2</v>
      </c>
      <c r="CF61" s="272" cm="1">
        <f t="array" ref="CF61">SUMPRODUCT(('Span data'!BI$9:BI$734)*('Span data'!$C$9:$C$734=$B61))</f>
        <v>1.0164575582700871E-2</v>
      </c>
      <c r="CG61" s="272" cm="1">
        <f t="array" ref="CG61">SUMPRODUCT(('Span data'!BJ$9:BJ$734)*('Span data'!$C$9:$C$734=$B61))</f>
        <v>1.0277249858906995E-2</v>
      </c>
      <c r="CH61" s="272" cm="1">
        <f t="array" ref="CH61">SUMPRODUCT(('Span data'!BK$9:BK$734)*('Span data'!$C$9:$C$734=$B61))</f>
        <v>1.0389924135113117E-2</v>
      </c>
      <c r="CI61" s="272" cm="1">
        <f t="array" ref="CI61">SUMPRODUCT(('Span data'!BL$9:BL$734)*('Span data'!$C$9:$C$734=$B61))</f>
        <v>1.0502598411319239E-2</v>
      </c>
      <c r="CJ61" s="272" cm="1">
        <f t="array" ref="CJ61">SUMPRODUCT(('Span data'!BM$9:BM$734)*('Span data'!$C$9:$C$734=$B61))</f>
        <v>1.0615272687525367E-2</v>
      </c>
      <c r="CK61" s="272" cm="1">
        <f t="array" ref="CK61">SUMPRODUCT(('Span data'!BN$9:BN$734)*('Span data'!$C$9:$C$734=$B61))</f>
        <v>1.0727946963731491E-2</v>
      </c>
      <c r="CL61" s="272" cm="1">
        <f t="array" ref="CL61">SUMPRODUCT(('Span data'!BO$9:BO$734)*('Span data'!$C$9:$C$734=$B61))</f>
        <v>1.084062123993761E-2</v>
      </c>
      <c r="CM61" s="272" cm="1">
        <f t="array" ref="CM61">SUMPRODUCT(('Span data'!BP$9:BP$734)*('Span data'!$C$9:$C$734=$B61))</f>
        <v>1.0953295516143735E-2</v>
      </c>
      <c r="CN61" s="272" cm="1">
        <f t="array" ref="CN61">SUMPRODUCT(('Span data'!BQ$9:BQ$734)*('Span data'!$C$9:$C$734=$B61))</f>
        <v>1.1065969792349853E-2</v>
      </c>
      <c r="CO61" s="272" cm="1">
        <f t="array" ref="CO61">SUMPRODUCT(('Span data'!BR$9:BR$734)*('Span data'!$C$9:$C$734=$B61))</f>
        <v>1.1178644068555978E-2</v>
      </c>
      <c r="CP61" s="272" cm="1">
        <f t="array" ref="CP61">SUMPRODUCT(('Span data'!BS$9:BS$734)*('Span data'!$C$9:$C$734=$B61))</f>
        <v>1.1291318344762101E-2</v>
      </c>
      <c r="CQ61" s="272" cm="1">
        <f t="array" ref="CQ61">SUMPRODUCT(('Span data'!BT$9:BT$734)*('Span data'!$C$9:$C$734=$B61))</f>
        <v>1.1403992620968226E-2</v>
      </c>
      <c r="CR61" s="232"/>
      <c r="CS61" s="273">
        <f t="shared" si="8"/>
        <v>17439.108057635902</v>
      </c>
      <c r="CT61" s="273">
        <f t="shared" si="21"/>
        <v>17813.169422019495</v>
      </c>
      <c r="CU61" s="273">
        <f t="shared" si="22"/>
        <v>18191.122959487635</v>
      </c>
      <c r="CV61" s="273">
        <f t="shared" si="23"/>
        <v>18517.692006144978</v>
      </c>
      <c r="CW61" s="273">
        <f t="shared" si="24"/>
        <v>18623.154397220933</v>
      </c>
      <c r="CX61" s="273">
        <f t="shared" si="25"/>
        <v>18782.596061164069</v>
      </c>
      <c r="CY61" s="273">
        <f t="shared" si="26"/>
        <v>19169.631335829476</v>
      </c>
      <c r="CZ61" s="273">
        <f t="shared" si="27"/>
        <v>19676.301675482868</v>
      </c>
      <c r="DA61" s="273">
        <f t="shared" si="28"/>
        <v>19779.817980016545</v>
      </c>
      <c r="DB61" s="273">
        <f t="shared" si="10"/>
        <v>19999.077176453651</v>
      </c>
      <c r="DC61" s="273">
        <f t="shared" si="11"/>
        <v>20218.336372890764</v>
      </c>
      <c r="DD61" s="273">
        <f t="shared" si="12"/>
        <v>20437.595569327863</v>
      </c>
      <c r="DE61" s="273">
        <f t="shared" si="13"/>
        <v>20656.854765764976</v>
      </c>
      <c r="DF61" s="273">
        <f t="shared" si="14"/>
        <v>20876.113962202075</v>
      </c>
      <c r="DG61" s="273">
        <f t="shared" si="15"/>
        <v>21095.373158639191</v>
      </c>
      <c r="DH61" s="273">
        <f t="shared" si="16"/>
        <v>21314.632355076294</v>
      </c>
      <c r="DI61" s="273">
        <f t="shared" si="17"/>
        <v>21533.891551513407</v>
      </c>
      <c r="DJ61" s="273">
        <f t="shared" si="18"/>
        <v>21753.150747950513</v>
      </c>
      <c r="DK61" s="273">
        <f t="shared" si="19"/>
        <v>21972.409944387611</v>
      </c>
      <c r="DL61" s="273">
        <f t="shared" si="20"/>
        <v>22191.669140824724</v>
      </c>
      <c r="DM61" s="233"/>
      <c r="DN61" s="274" cm="1">
        <f t="array" ref="DN61">SUMPRODUCT(($CS61:$DL61)*(Misc_calcs!$G$29:$Z$29))</f>
        <v>285200.78159521153</v>
      </c>
      <c r="DO61" s="232"/>
      <c r="DP61" s="274" cm="1">
        <f t="array" ref="DP61">SUMPRODUCT((G61:H61)*(Assumptions!$G$38:$H$38))</f>
        <v>832227.63763207104</v>
      </c>
      <c r="DQ61" s="274" cm="1">
        <f t="array" ref="DQ61">SUMPRODUCT((PMT(real_disc,Assumptions!$G$40,DP61)*(Misc_calcs!$G$29:$Z$29)))</f>
        <v>-482392.95076524251</v>
      </c>
      <c r="DR61" s="232"/>
      <c r="DS61" s="274">
        <f t="shared" si="30"/>
        <v>-197192.16917003097</v>
      </c>
      <c r="DT61" s="274" t="b">
        <f t="shared" si="9"/>
        <v>0</v>
      </c>
      <c r="DU61" s="232"/>
      <c r="DV61" s="232"/>
      <c r="DW61" s="232"/>
      <c r="DX61" s="232"/>
      <c r="DY61" s="232"/>
      <c r="DZ61" s="232"/>
      <c r="EA61" s="232"/>
      <c r="EB61" s="232"/>
      <c r="EC61" s="232"/>
      <c r="ED61" s="232"/>
      <c r="EE61" s="232"/>
      <c r="EF61" s="232"/>
      <c r="EG61" s="232"/>
      <c r="EH61" s="232"/>
      <c r="EI61" s="232"/>
      <c r="EJ61" s="232"/>
      <c r="EK61" s="232"/>
      <c r="EL61" s="232"/>
      <c r="EM61" s="232"/>
      <c r="EN61" s="232"/>
    </row>
    <row r="62" spans="1:144" x14ac:dyDescent="0.2">
      <c r="A62" s="232"/>
      <c r="B62" s="266" t="str">
        <v>KGT002</v>
      </c>
      <c r="C62" s="266" t="str">
        <f>INDEX('Span data'!$D$9:$D$734, MATCH($B62, 'Span data'!$C$9:$C$734,0))</f>
        <v>KGTS</v>
      </c>
      <c r="D62" s="266" cm="1">
        <f t="array" ref="D62">IF(ISBLANK(B62),0, SUMPRODUCT(('Energy at risk'!$C$8:$C$733=$B62)*1))</f>
        <v>1</v>
      </c>
      <c r="E62" s="267" t="b">
        <f t="shared" si="29"/>
        <v>0</v>
      </c>
      <c r="F62" s="266">
        <f t="shared" si="7"/>
        <v>1</v>
      </c>
      <c r="G62" s="268">
        <v>2</v>
      </c>
      <c r="H62" s="268">
        <v>0</v>
      </c>
      <c r="I62" s="232"/>
      <c r="J62" s="269">
        <f>INDEX(VCR_data!$D$8:$D$86, MATCH($C62, VCR_data!$B$8:$B$86,0))</f>
        <v>43210.608843710448</v>
      </c>
      <c r="K62" s="269">
        <f>INDEX(VCR_data!$F$8:$F$86, MATCH($C62, VCR_data!$B$8:$B$86,0))</f>
        <v>11999.465229507441</v>
      </c>
      <c r="L62" s="232"/>
      <c r="M62" s="270" cm="1">
        <f t="array" ref="M62">SUMPRODUCT(('Span data'!$C$9:$C$734=$B62)*('Span data'!AF$9:AF$734))/SUMPRODUCT(('Span data'!$C$9:$C$734=$B62)*1)</f>
        <v>9.6969658878627903E-3</v>
      </c>
      <c r="N62" s="270" cm="1">
        <f t="array" ref="N62">SUMPRODUCT(('Span data'!$C$9:$C$734=$B62)*('Span data'!AG$9:AG$734))/SUMPRODUCT(('Span data'!$C$9:$C$734=$B62)*1)</f>
        <v>9.8683756986624772E-3</v>
      </c>
      <c r="O62" s="270" cm="1">
        <f t="array" ref="O62">SUMPRODUCT(('Span data'!$C$9:$C$734=$B62)*('Span data'!AH$9:AH$734))/SUMPRODUCT(('Span data'!$C$9:$C$734=$B62)*1)</f>
        <v>1.0039785509462164E-2</v>
      </c>
      <c r="P62" s="270" cm="1">
        <f t="array" ref="P62">SUMPRODUCT(('Span data'!$C$9:$C$734=$B62)*('Span data'!AI$9:AI$734))/SUMPRODUCT(('Span data'!$C$9:$C$734=$B62)*1)</f>
        <v>1.0211195320261851E-2</v>
      </c>
      <c r="Q62" s="270" cm="1">
        <f t="array" ref="Q62">SUMPRODUCT(('Span data'!$C$9:$C$734=$B62)*('Span data'!AJ$9:AJ$734))/SUMPRODUCT(('Span data'!$C$9:$C$734=$B62)*1)</f>
        <v>1.0382605131061538E-2</v>
      </c>
      <c r="R62" s="270" cm="1">
        <f t="array" ref="R62">SUMPRODUCT(('Span data'!$C$9:$C$734=$B62)*('Span data'!AK$9:AK$734))/SUMPRODUCT(('Span data'!$C$9:$C$734=$B62)*1)</f>
        <v>1.0554014941861225E-2</v>
      </c>
      <c r="S62" s="270" cm="1">
        <f t="array" ref="S62">SUMPRODUCT(('Span data'!$C$9:$C$734=$B62)*('Span data'!AL$9:AL$734))/SUMPRODUCT(('Span data'!$C$9:$C$734=$B62)*1)</f>
        <v>1.0725424752660912E-2</v>
      </c>
      <c r="T62" s="270" cm="1">
        <f t="array" ref="T62">SUMPRODUCT(('Span data'!$C$9:$C$734=$B62)*('Span data'!AM$9:AM$734))/SUMPRODUCT(('Span data'!$C$9:$C$734=$B62)*1)</f>
        <v>1.0896834563460599E-2</v>
      </c>
      <c r="U62" s="270" cm="1">
        <f t="array" ref="U62">SUMPRODUCT(('Span data'!$C$9:$C$734=$B62)*('Span data'!AN$9:AN$734))/SUMPRODUCT(('Span data'!$C$9:$C$734=$B62)*1)</f>
        <v>1.1068244374260286E-2</v>
      </c>
      <c r="V62" s="270" cm="1">
        <f t="array" ref="V62">SUMPRODUCT(('Span data'!$C$9:$C$734=$B62)*('Span data'!AO$9:AO$734))/SUMPRODUCT(('Span data'!$C$9:$C$734=$B62)*1)</f>
        <v>1.1239654185059973E-2</v>
      </c>
      <c r="W62" s="270" cm="1">
        <f t="array" ref="W62">SUMPRODUCT(('Span data'!$C$9:$C$734=$B62)*('Span data'!AP$9:AP$734))/SUMPRODUCT(('Span data'!$C$9:$C$734=$B62)*1)</f>
        <v>1.1411063995859659E-2</v>
      </c>
      <c r="X62" s="270" cm="1">
        <f t="array" ref="X62">SUMPRODUCT(('Span data'!$C$9:$C$734=$B62)*('Span data'!AQ$9:AQ$734))/SUMPRODUCT(('Span data'!$C$9:$C$734=$B62)*1)</f>
        <v>1.1582473806659346E-2</v>
      </c>
      <c r="Y62" s="270" cm="1">
        <f t="array" ref="Y62">SUMPRODUCT(('Span data'!$C$9:$C$734=$B62)*('Span data'!AR$9:AR$734))/SUMPRODUCT(('Span data'!$C$9:$C$734=$B62)*1)</f>
        <v>1.1753883617459033E-2</v>
      </c>
      <c r="Z62" s="270" cm="1">
        <f t="array" ref="Z62">SUMPRODUCT(('Span data'!$C$9:$C$734=$B62)*('Span data'!AS$9:AS$734))/SUMPRODUCT(('Span data'!$C$9:$C$734=$B62)*1)</f>
        <v>1.192529342825872E-2</v>
      </c>
      <c r="AA62" s="270" cm="1">
        <f t="array" ref="AA62">SUMPRODUCT(('Span data'!$C$9:$C$734=$B62)*('Span data'!AT$9:AT$734))/SUMPRODUCT(('Span data'!$C$9:$C$734=$B62)*1)</f>
        <v>1.2096703239058407E-2</v>
      </c>
      <c r="AB62" s="270" cm="1">
        <f t="array" ref="AB62">SUMPRODUCT(('Span data'!$C$9:$C$734=$B62)*('Span data'!AU$9:AU$734))/SUMPRODUCT(('Span data'!$C$9:$C$734=$B62)*1)</f>
        <v>1.2268113049858094E-2</v>
      </c>
      <c r="AC62" s="270" cm="1">
        <f t="array" ref="AC62">SUMPRODUCT(('Span data'!$C$9:$C$734=$B62)*('Span data'!AV$9:AV$734))/SUMPRODUCT(('Span data'!$C$9:$C$734=$B62)*1)</f>
        <v>1.2439522860657781E-2</v>
      </c>
      <c r="AD62" s="270" cm="1">
        <f t="array" ref="AD62">SUMPRODUCT(('Span data'!$C$9:$C$734=$B62)*('Span data'!AW$9:AW$734))/SUMPRODUCT(('Span data'!$C$9:$C$734=$B62)*1)</f>
        <v>1.2610932671457468E-2</v>
      </c>
      <c r="AE62" s="270" cm="1">
        <f t="array" ref="AE62">SUMPRODUCT(('Span data'!$C$9:$C$734=$B62)*('Span data'!AX$9:AX$734))/SUMPRODUCT(('Span data'!$C$9:$C$734=$B62)*1)</f>
        <v>1.2782342482257155E-2</v>
      </c>
      <c r="AF62" s="270" cm="1">
        <f t="array" ref="AF62">SUMPRODUCT(('Span data'!$C$9:$C$734=$B62)*('Span data'!AY$9:AY$734))/SUMPRODUCT(('Span data'!$C$9:$C$734=$B62)*1)</f>
        <v>1.2953752293056842E-2</v>
      </c>
      <c r="AG62" s="232"/>
      <c r="AH62" s="271">
        <f>INDEX('Energy at risk'!E$8:E$733, MATCH($B62, 'Energy at risk'!$C$8:$C$733,0))*$J62*M62</f>
        <v>29558.139898060515</v>
      </c>
      <c r="AI62" s="271">
        <f>INDEX('Energy at risk'!F$8:F$733, MATCH($B62, 'Energy at risk'!$C$8:$C$733,0))*$J62*N62</f>
        <v>30123.847898924319</v>
      </c>
      <c r="AJ62" s="271">
        <f>INDEX('Energy at risk'!G$8:G$733, MATCH($B62, 'Energy at risk'!$C$8:$C$733,0))*$J62*O62</f>
        <v>30778.997296393678</v>
      </c>
      <c r="AK62" s="271">
        <f>INDEX('Energy at risk'!H$8:H$733, MATCH($B62, 'Energy at risk'!$C$8:$C$733,0))*$J62*P62</f>
        <v>31349.209510247922</v>
      </c>
      <c r="AL62" s="271">
        <f>INDEX('Energy at risk'!I$8:I$733, MATCH($B62, 'Energy at risk'!$C$8:$C$733,0))*$J62*Q62</f>
        <v>31693.566126093054</v>
      </c>
      <c r="AM62" s="271">
        <f>INDEX('Energy at risk'!J$8:J$733, MATCH($B62, 'Energy at risk'!$C$8:$C$733,0))*$J62*R62</f>
        <v>32031.917124617594</v>
      </c>
      <c r="AN62" s="271">
        <f>INDEX('Energy at risk'!K$8:K$733, MATCH($B62, 'Energy at risk'!$C$8:$C$733,0))*$J62*S62</f>
        <v>32646.099334609549</v>
      </c>
      <c r="AO62" s="271">
        <f>INDEX('Energy at risk'!L$8:L$733, MATCH($B62, 'Energy at risk'!$C$8:$C$733,0))*$J62*T62</f>
        <v>33358.731367187938</v>
      </c>
      <c r="AP62" s="271">
        <f>INDEX('Energy at risk'!M$8:M$733, MATCH($B62, 'Energy at risk'!$C$8:$C$733,0))*$J62*U62</f>
        <v>33689.575344061748</v>
      </c>
      <c r="AQ62" s="271">
        <f>INDEX('Energy at risk'!N$8:N$733, MATCH($B62, 'Energy at risk'!$C$8:$C$733,0))*$J62*V62</f>
        <v>34211.313348787844</v>
      </c>
      <c r="AR62" s="271">
        <f>INDEX('Energy at risk'!O$8:O$733, MATCH($B62, 'Energy at risk'!$C$8:$C$733,0))*$J62*W62</f>
        <v>34733.05135351394</v>
      </c>
      <c r="AS62" s="271">
        <f>INDEX('Energy at risk'!P$8:P$733, MATCH($B62, 'Energy at risk'!$C$8:$C$733,0))*$J62*X62</f>
        <v>35254.789358240043</v>
      </c>
      <c r="AT62" s="271">
        <f>INDEX('Energy at risk'!Q$8:Q$733, MATCH($B62, 'Energy at risk'!$C$8:$C$733,0))*$J62*Y62</f>
        <v>35776.527362966139</v>
      </c>
      <c r="AU62" s="271">
        <f>INDEX('Energy at risk'!R$8:R$733, MATCH($B62, 'Energy at risk'!$C$8:$C$733,0))*$J62*Z62</f>
        <v>36298.265367692235</v>
      </c>
      <c r="AV62" s="271">
        <f>INDEX('Energy at risk'!S$8:S$733, MATCH($B62, 'Energy at risk'!$C$8:$C$733,0))*$J62*AA62</f>
        <v>36820.003372418338</v>
      </c>
      <c r="AW62" s="271">
        <f>INDEX('Energy at risk'!T$8:T$733, MATCH($B62, 'Energy at risk'!$C$8:$C$733,0))*$J62*AB62</f>
        <v>37341.741377144433</v>
      </c>
      <c r="AX62" s="271">
        <f>INDEX('Energy at risk'!U$8:U$733, MATCH($B62, 'Energy at risk'!$C$8:$C$733,0))*$J62*AC62</f>
        <v>37863.479381870529</v>
      </c>
      <c r="AY62" s="271">
        <f>INDEX('Energy at risk'!V$8:V$733, MATCH($B62, 'Energy at risk'!$C$8:$C$733,0))*$J62*AD62</f>
        <v>38385.217386596625</v>
      </c>
      <c r="AZ62" s="271">
        <f>INDEX('Energy at risk'!W$8:W$733, MATCH($B62, 'Energy at risk'!$C$8:$C$733,0))*$J62*AE62</f>
        <v>38906.955391322728</v>
      </c>
      <c r="BA62" s="271">
        <f>INDEX('Energy at risk'!X$8:X$733, MATCH($B62, 'Energy at risk'!$C$8:$C$733,0))*$J62*AF62</f>
        <v>39428.693396048824</v>
      </c>
      <c r="BB62" s="232"/>
      <c r="BC62" s="271">
        <f>INDEX('Energy at risk'!E$8:E$733, MATCH($B62, 'Energy at risk'!$C$8:$C$733,0))*M62*$K62</f>
        <v>8208.2127849332483</v>
      </c>
      <c r="BD62" s="271">
        <f>INDEX('Energy at risk'!F$8:F$733, MATCH($B62, 'Energy at risk'!$C$8:$C$733,0))*N62*$K62</f>
        <v>8365.3083146669705</v>
      </c>
      <c r="BE62" s="271">
        <f>INDEX('Energy at risk'!G$8:G$733, MATCH($B62, 'Energy at risk'!$C$8:$C$733,0))*O62*$K62</f>
        <v>8547.2414700987902</v>
      </c>
      <c r="BF62" s="271">
        <f>INDEX('Energy at risk'!H$8:H$733, MATCH($B62, 'Energy at risk'!$C$8:$C$733,0))*P62*$K62</f>
        <v>8705.5878071831012</v>
      </c>
      <c r="BG62" s="271">
        <f>INDEX('Energy at risk'!I$8:I$733, MATCH($B62, 'Energy at risk'!$C$8:$C$733,0))*Q62*$K62</f>
        <v>8801.2146763468754</v>
      </c>
      <c r="BH62" s="271">
        <f>INDEX('Energy at risk'!J$8:J$733, MATCH($B62, 'Energy at risk'!$C$8:$C$733,0))*R62*$K62</f>
        <v>8895.1738023765301</v>
      </c>
      <c r="BI62" s="271">
        <f>INDEX('Energy at risk'!K$8:K$733, MATCH($B62, 'Energy at risk'!$C$8:$C$733,0))*S62*$K62</f>
        <v>9065.7304844181272</v>
      </c>
      <c r="BJ62" s="271">
        <f>INDEX('Energy at risk'!L$8:L$733, MATCH($B62, 'Energy at risk'!$C$8:$C$733,0))*T62*$K62</f>
        <v>9263.6264068589935</v>
      </c>
      <c r="BK62" s="271">
        <f>INDEX('Energy at risk'!M$8:M$733, MATCH($B62, 'Energy at risk'!$C$8:$C$733,0))*U62*$K62</f>
        <v>9355.5008539710034</v>
      </c>
      <c r="BL62" s="271">
        <f>INDEX('Energy at risk'!N$8:N$733, MATCH($B62, 'Energy at risk'!$C$8:$C$733,0))*V62*$K62</f>
        <v>9500.3860387474433</v>
      </c>
      <c r="BM62" s="271">
        <f>INDEX('Energy at risk'!O$8:O$733, MATCH($B62, 'Energy at risk'!$C$8:$C$733,0))*W62*$K62</f>
        <v>9645.2712235238814</v>
      </c>
      <c r="BN62" s="271">
        <f>INDEX('Energy at risk'!P$8:P$733, MATCH($B62, 'Energy at risk'!$C$8:$C$733,0))*X62*$K62</f>
        <v>9790.1564083003195</v>
      </c>
      <c r="BO62" s="271">
        <f>INDEX('Energy at risk'!Q$8:Q$733, MATCH($B62, 'Energy at risk'!$C$8:$C$733,0))*Y62*$K62</f>
        <v>9935.0415930767595</v>
      </c>
      <c r="BP62" s="271">
        <f>INDEX('Energy at risk'!R$8:R$733, MATCH($B62, 'Energy at risk'!$C$8:$C$733,0))*Z62*$K62</f>
        <v>10079.926777853198</v>
      </c>
      <c r="BQ62" s="271">
        <f>INDEX('Energy at risk'!S$8:S$733, MATCH($B62, 'Energy at risk'!$C$8:$C$733,0))*AA62*$K62</f>
        <v>10224.811962629636</v>
      </c>
      <c r="BR62" s="271">
        <f>INDEX('Energy at risk'!T$8:T$733, MATCH($B62, 'Energy at risk'!$C$8:$C$733,0))*AB62*$K62</f>
        <v>10369.697147406074</v>
      </c>
      <c r="BS62" s="271">
        <f>INDEX('Energy at risk'!U$8:U$733, MATCH($B62, 'Energy at risk'!$C$8:$C$733,0))*AC62*$K62</f>
        <v>10514.582332182514</v>
      </c>
      <c r="BT62" s="271">
        <f>INDEX('Energy at risk'!V$8:V$733, MATCH($B62, 'Energy at risk'!$C$8:$C$733,0))*AD62*$K62</f>
        <v>10659.467516958952</v>
      </c>
      <c r="BU62" s="271">
        <f>INDEX('Energy at risk'!W$8:W$733, MATCH($B62, 'Energy at risk'!$C$8:$C$733,0))*AE62*$K62</f>
        <v>10804.35270173539</v>
      </c>
      <c r="BV62" s="271">
        <f>INDEX('Energy at risk'!X$8:X$733, MATCH($B62, 'Energy at risk'!$C$8:$C$733,0))*AF62*$K62</f>
        <v>10949.237886511828</v>
      </c>
      <c r="BW62" s="232"/>
      <c r="BX62" s="272" cm="1">
        <f t="array" ref="BX62">SUMPRODUCT(('Span data'!BA$9:BA$734)*('Span data'!$C$9:$C$734=$B62))</f>
        <v>3.9270682169421792E-4</v>
      </c>
      <c r="BY62" s="272" cm="1">
        <f t="array" ref="BY62">SUMPRODUCT(('Span data'!BB$9:BB$734)*('Span data'!$C$9:$C$734=$B62))</f>
        <v>3.9964856025293612E-4</v>
      </c>
      <c r="BZ62" s="272" cm="1">
        <f t="array" ref="BZ62">SUMPRODUCT(('Span data'!BC$9:BC$734)*('Span data'!$C$9:$C$734=$B62))</f>
        <v>4.0659029881165426E-4</v>
      </c>
      <c r="CA62" s="272" cm="1">
        <f t="array" ref="CA62">SUMPRODUCT(('Span data'!BD$9:BD$734)*('Span data'!$C$9:$C$734=$B62))</f>
        <v>4.1353203737037246E-4</v>
      </c>
      <c r="CB62" s="272" cm="1">
        <f t="array" ref="CB62">SUMPRODUCT(('Span data'!BE$9:BE$734)*('Span data'!$C$9:$C$734=$B62))</f>
        <v>4.2047377592909071E-4</v>
      </c>
      <c r="CC62" s="272" cm="1">
        <f t="array" ref="CC62">SUMPRODUCT(('Span data'!BF$9:BF$734)*('Span data'!$C$9:$C$734=$B62))</f>
        <v>4.2741551448780891E-4</v>
      </c>
      <c r="CD62" s="272" cm="1">
        <f t="array" ref="CD62">SUMPRODUCT(('Span data'!BG$9:BG$734)*('Span data'!$C$9:$C$734=$B62))</f>
        <v>4.3435725304652711E-4</v>
      </c>
      <c r="CE62" s="272" cm="1">
        <f t="array" ref="CE62">SUMPRODUCT(('Span data'!BH$9:BH$734)*('Span data'!$C$9:$C$734=$B62))</f>
        <v>4.4129899160524536E-4</v>
      </c>
      <c r="CF62" s="272" cm="1">
        <f t="array" ref="CF62">SUMPRODUCT(('Span data'!BI$9:BI$734)*('Span data'!$C$9:$C$734=$B62))</f>
        <v>4.4824073016396356E-4</v>
      </c>
      <c r="CG62" s="272" cm="1">
        <f t="array" ref="CG62">SUMPRODUCT(('Span data'!BJ$9:BJ$734)*('Span data'!$C$9:$C$734=$B62))</f>
        <v>4.5518246872268175E-4</v>
      </c>
      <c r="CH62" s="272" cm="1">
        <f t="array" ref="CH62">SUMPRODUCT(('Span data'!BK$9:BK$734)*('Span data'!$C$9:$C$734=$B62))</f>
        <v>4.6212420728139995E-4</v>
      </c>
      <c r="CI62" s="272" cm="1">
        <f t="array" ref="CI62">SUMPRODUCT(('Span data'!BL$9:BL$734)*('Span data'!$C$9:$C$734=$B62))</f>
        <v>4.6906594584011815E-4</v>
      </c>
      <c r="CJ62" s="272" cm="1">
        <f t="array" ref="CJ62">SUMPRODUCT(('Span data'!BM$9:BM$734)*('Span data'!$C$9:$C$734=$B62))</f>
        <v>4.760076843988364E-4</v>
      </c>
      <c r="CK62" s="272" cm="1">
        <f t="array" ref="CK62">SUMPRODUCT(('Span data'!BN$9:BN$734)*('Span data'!$C$9:$C$734=$B62))</f>
        <v>4.8294942295755465E-4</v>
      </c>
      <c r="CL62" s="272" cm="1">
        <f t="array" ref="CL62">SUMPRODUCT(('Span data'!BO$9:BO$734)*('Span data'!$C$9:$C$734=$B62))</f>
        <v>4.898911615162728E-4</v>
      </c>
      <c r="CM62" s="272" cm="1">
        <f t="array" ref="CM62">SUMPRODUCT(('Span data'!BP$9:BP$734)*('Span data'!$C$9:$C$734=$B62))</f>
        <v>4.96832900074991E-4</v>
      </c>
      <c r="CN62" s="272" cm="1">
        <f t="array" ref="CN62">SUMPRODUCT(('Span data'!BQ$9:BQ$734)*('Span data'!$C$9:$C$734=$B62))</f>
        <v>5.0377463863370919E-4</v>
      </c>
      <c r="CO62" s="272" cm="1">
        <f t="array" ref="CO62">SUMPRODUCT(('Span data'!BR$9:BR$734)*('Span data'!$C$9:$C$734=$B62))</f>
        <v>5.1071637719242739E-4</v>
      </c>
      <c r="CP62" s="272" cm="1">
        <f t="array" ref="CP62">SUMPRODUCT(('Span data'!BS$9:BS$734)*('Span data'!$C$9:$C$734=$B62))</f>
        <v>5.176581157511457E-4</v>
      </c>
      <c r="CQ62" s="272" cm="1">
        <f t="array" ref="CQ62">SUMPRODUCT(('Span data'!BT$9:BT$734)*('Span data'!$C$9:$C$734=$B62))</f>
        <v>5.245998543098639E-4</v>
      </c>
      <c r="CR62" s="232"/>
      <c r="CS62" s="273">
        <f t="shared" si="8"/>
        <v>37766.353075700586</v>
      </c>
      <c r="CT62" s="273">
        <f t="shared" si="21"/>
        <v>38489.156613239851</v>
      </c>
      <c r="CU62" s="273">
        <f t="shared" si="22"/>
        <v>39326.239173082766</v>
      </c>
      <c r="CV62" s="273">
        <f t="shared" si="23"/>
        <v>40054.797730963059</v>
      </c>
      <c r="CW62" s="273">
        <f t="shared" si="24"/>
        <v>40494.781222913705</v>
      </c>
      <c r="CX62" s="273">
        <f t="shared" si="25"/>
        <v>40927.09135440964</v>
      </c>
      <c r="CY62" s="273">
        <f t="shared" si="26"/>
        <v>41711.830253384927</v>
      </c>
      <c r="CZ62" s="273">
        <f t="shared" si="27"/>
        <v>42622.358215345928</v>
      </c>
      <c r="DA62" s="273">
        <f t="shared" si="28"/>
        <v>43045.076646273483</v>
      </c>
      <c r="DB62" s="273">
        <f t="shared" si="10"/>
        <v>43711.699842717753</v>
      </c>
      <c r="DC62" s="273">
        <f t="shared" si="11"/>
        <v>44378.323039162024</v>
      </c>
      <c r="DD62" s="273">
        <f t="shared" si="12"/>
        <v>45044.946235606309</v>
      </c>
      <c r="DE62" s="273">
        <f t="shared" si="13"/>
        <v>45711.569432050586</v>
      </c>
      <c r="DF62" s="273">
        <f t="shared" si="14"/>
        <v>46378.192628494849</v>
      </c>
      <c r="DG62" s="273">
        <f t="shared" si="15"/>
        <v>47044.815824939134</v>
      </c>
      <c r="DH62" s="273">
        <f t="shared" si="16"/>
        <v>47711.439021383412</v>
      </c>
      <c r="DI62" s="273">
        <f t="shared" si="17"/>
        <v>48378.062217827683</v>
      </c>
      <c r="DJ62" s="273">
        <f t="shared" si="18"/>
        <v>49044.685414271953</v>
      </c>
      <c r="DK62" s="273">
        <f t="shared" si="19"/>
        <v>49711.308610716238</v>
      </c>
      <c r="DL62" s="273">
        <f t="shared" si="20"/>
        <v>50377.931807160508</v>
      </c>
      <c r="DM62" s="233"/>
      <c r="DN62" s="274" cm="1">
        <f t="array" ref="DN62">SUMPRODUCT(($CS62:$DL62)*(Misc_calcs!$G$29:$Z$29))</f>
        <v>626817.17674167897</v>
      </c>
      <c r="DO62" s="232"/>
      <c r="DP62" s="274" cm="1">
        <f t="array" ref="DP62">SUMPRODUCT((G62:H62)*(Assumptions!$G$38:$H$38))</f>
        <v>37732.015364061401</v>
      </c>
      <c r="DQ62" s="274" cm="1">
        <f t="array" ref="DQ62">SUMPRODUCT((PMT(real_disc,Assumptions!$G$40,DP62)*(Misc_calcs!$G$29:$Z$29)))</f>
        <v>-21871.009092630044</v>
      </c>
      <c r="DR62" s="232"/>
      <c r="DS62" s="274">
        <f t="shared" si="30"/>
        <v>604946.16764904896</v>
      </c>
      <c r="DT62" s="274" t="b">
        <f t="shared" si="9"/>
        <v>1</v>
      </c>
      <c r="DU62" s="232"/>
      <c r="DV62" s="232"/>
      <c r="DW62" s="232"/>
      <c r="DX62" s="232"/>
      <c r="DY62" s="232"/>
      <c r="DZ62" s="232"/>
      <c r="EA62" s="232"/>
      <c r="EB62" s="232"/>
      <c r="EC62" s="232"/>
      <c r="ED62" s="232"/>
      <c r="EE62" s="232"/>
      <c r="EF62" s="232"/>
      <c r="EG62" s="232"/>
      <c r="EH62" s="232"/>
      <c r="EI62" s="232"/>
      <c r="EJ62" s="232"/>
      <c r="EK62" s="232"/>
      <c r="EL62" s="232"/>
      <c r="EM62" s="232"/>
      <c r="EN62" s="232"/>
    </row>
    <row r="63" spans="1:144" x14ac:dyDescent="0.2">
      <c r="A63" s="232"/>
      <c r="B63" s="266" t="str">
        <v>KGT004</v>
      </c>
      <c r="C63" s="266" t="str">
        <f>INDEX('Span data'!$D$9:$D$734, MATCH($B63, 'Span data'!$C$9:$C$734,0))</f>
        <v>KGTS</v>
      </c>
      <c r="D63" s="266" cm="1">
        <f t="array" ref="D63">IF(ISBLANK(B63),0, SUMPRODUCT(('Energy at risk'!$C$8:$C$733=$B63)*1))</f>
        <v>11</v>
      </c>
      <c r="E63" s="267" t="b">
        <f t="shared" si="29"/>
        <v>0</v>
      </c>
      <c r="F63" s="266">
        <f t="shared" si="7"/>
        <v>11</v>
      </c>
      <c r="G63" s="268">
        <v>10</v>
      </c>
      <c r="H63" s="268">
        <v>12</v>
      </c>
      <c r="I63" s="232"/>
      <c r="J63" s="269">
        <f>INDEX(VCR_data!$D$8:$D$86, MATCH($C63, VCR_data!$B$8:$B$86,0))</f>
        <v>43210.608843710448</v>
      </c>
      <c r="K63" s="269">
        <f>INDEX(VCR_data!$F$8:$F$86, MATCH($C63, VCR_data!$B$8:$B$86,0))</f>
        <v>11999.465229507441</v>
      </c>
      <c r="L63" s="232"/>
      <c r="M63" s="270" cm="1">
        <f t="array" ref="M63">SUMPRODUCT(('Span data'!$C$9:$C$734=$B63)*('Span data'!AF$9:AF$734))/SUMPRODUCT(('Span data'!$C$9:$C$734=$B63)*1)</f>
        <v>9.70400567933161E-3</v>
      </c>
      <c r="N63" s="270" cm="1">
        <f t="array" ref="N63">SUMPRODUCT(('Span data'!$C$9:$C$734=$B63)*('Span data'!AG$9:AG$734))/SUMPRODUCT(('Span data'!$C$9:$C$734=$B63)*1)</f>
        <v>9.8777620872875713E-3</v>
      </c>
      <c r="O63" s="270" cm="1">
        <f t="array" ref="O63">SUMPRODUCT(('Span data'!$C$9:$C$734=$B63)*('Span data'!AH$9:AH$734))/SUMPRODUCT(('Span data'!$C$9:$C$734=$B63)*1)</f>
        <v>1.0051518495243533E-2</v>
      </c>
      <c r="P63" s="270" cm="1">
        <f t="array" ref="P63">SUMPRODUCT(('Span data'!$C$9:$C$734=$B63)*('Span data'!AI$9:AI$734))/SUMPRODUCT(('Span data'!$C$9:$C$734=$B63)*1)</f>
        <v>1.0225274903199494E-2</v>
      </c>
      <c r="Q63" s="270" cm="1">
        <f t="array" ref="Q63">SUMPRODUCT(('Span data'!$C$9:$C$734=$B63)*('Span data'!AJ$9:AJ$734))/SUMPRODUCT(('Span data'!$C$9:$C$734=$B63)*1)</f>
        <v>1.0399031311155453E-2</v>
      </c>
      <c r="R63" s="270" cm="1">
        <f t="array" ref="R63">SUMPRODUCT(('Span data'!$C$9:$C$734=$B63)*('Span data'!AK$9:AK$734))/SUMPRODUCT(('Span data'!$C$9:$C$734=$B63)*1)</f>
        <v>1.0572787719111418E-2</v>
      </c>
      <c r="S63" s="270" cm="1">
        <f t="array" ref="S63">SUMPRODUCT(('Span data'!$C$9:$C$734=$B63)*('Span data'!AL$9:AL$734))/SUMPRODUCT(('Span data'!$C$9:$C$734=$B63)*1)</f>
        <v>1.0746544127067376E-2</v>
      </c>
      <c r="T63" s="270" cm="1">
        <f t="array" ref="T63">SUMPRODUCT(('Span data'!$C$9:$C$734=$B63)*('Span data'!AM$9:AM$734))/SUMPRODUCT(('Span data'!$C$9:$C$734=$B63)*1)</f>
        <v>1.0920300535023337E-2</v>
      </c>
      <c r="U63" s="270" cm="1">
        <f t="array" ref="U63">SUMPRODUCT(('Span data'!$C$9:$C$734=$B63)*('Span data'!AN$9:AN$734))/SUMPRODUCT(('Span data'!$C$9:$C$734=$B63)*1)</f>
        <v>1.1094056942979297E-2</v>
      </c>
      <c r="V63" s="270" cm="1">
        <f t="array" ref="V63">SUMPRODUCT(('Span data'!$C$9:$C$734=$B63)*('Span data'!AO$9:AO$734))/SUMPRODUCT(('Span data'!$C$9:$C$734=$B63)*1)</f>
        <v>1.126781335093526E-2</v>
      </c>
      <c r="W63" s="270" cm="1">
        <f t="array" ref="W63">SUMPRODUCT(('Span data'!$C$9:$C$734=$B63)*('Span data'!AP$9:AP$734))/SUMPRODUCT(('Span data'!$C$9:$C$734=$B63)*1)</f>
        <v>1.1441569758891218E-2</v>
      </c>
      <c r="X63" s="270" cm="1">
        <f t="array" ref="X63">SUMPRODUCT(('Span data'!$C$9:$C$734=$B63)*('Span data'!AQ$9:AQ$734))/SUMPRODUCT(('Span data'!$C$9:$C$734=$B63)*1)</f>
        <v>1.1615326166847182E-2</v>
      </c>
      <c r="Y63" s="270" cm="1">
        <f t="array" ref="Y63">SUMPRODUCT(('Span data'!$C$9:$C$734=$B63)*('Span data'!AR$9:AR$734))/SUMPRODUCT(('Span data'!$C$9:$C$734=$B63)*1)</f>
        <v>1.178908257480314E-2</v>
      </c>
      <c r="Z63" s="270" cm="1">
        <f t="array" ref="Z63">SUMPRODUCT(('Span data'!$C$9:$C$734=$B63)*('Span data'!AS$9:AS$734))/SUMPRODUCT(('Span data'!$C$9:$C$734=$B63)*1)</f>
        <v>1.1962838982759105E-2</v>
      </c>
      <c r="AA63" s="270" cm="1">
        <f t="array" ref="AA63">SUMPRODUCT(('Span data'!$C$9:$C$734=$B63)*('Span data'!AT$9:AT$734))/SUMPRODUCT(('Span data'!$C$9:$C$734=$B63)*1)</f>
        <v>1.2136595390715061E-2</v>
      </c>
      <c r="AB63" s="270" cm="1">
        <f t="array" ref="AB63">SUMPRODUCT(('Span data'!$C$9:$C$734=$B63)*('Span data'!AU$9:AU$734))/SUMPRODUCT(('Span data'!$C$9:$C$734=$B63)*1)</f>
        <v>1.2310351798671022E-2</v>
      </c>
      <c r="AC63" s="270" cm="1">
        <f t="array" ref="AC63">SUMPRODUCT(('Span data'!$C$9:$C$734=$B63)*('Span data'!AV$9:AV$734))/SUMPRODUCT(('Span data'!$C$9:$C$734=$B63)*1)</f>
        <v>1.2484108206626985E-2</v>
      </c>
      <c r="AD63" s="270" cm="1">
        <f t="array" ref="AD63">SUMPRODUCT(('Span data'!$C$9:$C$734=$B63)*('Span data'!AW$9:AW$734))/SUMPRODUCT(('Span data'!$C$9:$C$734=$B63)*1)</f>
        <v>1.2657864614582947E-2</v>
      </c>
      <c r="AE63" s="270" cm="1">
        <f t="array" ref="AE63">SUMPRODUCT(('Span data'!$C$9:$C$734=$B63)*('Span data'!AX$9:AX$734))/SUMPRODUCT(('Span data'!$C$9:$C$734=$B63)*1)</f>
        <v>1.2831621022538904E-2</v>
      </c>
      <c r="AF63" s="270" cm="1">
        <f t="array" ref="AF63">SUMPRODUCT(('Span data'!$C$9:$C$734=$B63)*('Span data'!AY$9:AY$734))/SUMPRODUCT(('Span data'!$C$9:$C$734=$B63)*1)</f>
        <v>1.3005377430494867E-2</v>
      </c>
      <c r="AG63" s="232"/>
      <c r="AH63" s="271">
        <f>INDEX('Energy at risk'!E$8:E$733, MATCH($B63, 'Energy at risk'!$C$8:$C$733,0))*$J63*M63</f>
        <v>24989.660785177774</v>
      </c>
      <c r="AI63" s="271">
        <f>INDEX('Energy at risk'!F$8:F$733, MATCH($B63, 'Energy at risk'!$C$8:$C$733,0))*$J63*N63</f>
        <v>25610.158201823975</v>
      </c>
      <c r="AJ63" s="271">
        <f>INDEX('Energy at risk'!G$8:G$733, MATCH($B63, 'Energy at risk'!$C$8:$C$733,0))*$J63*O63</f>
        <v>26456.850360740627</v>
      </c>
      <c r="AK63" s="271">
        <f>INDEX('Energy at risk'!H$8:H$733, MATCH($B63, 'Energy at risk'!$C$8:$C$733,0))*$J63*P63</f>
        <v>27138.110702824513</v>
      </c>
      <c r="AL63" s="271">
        <f>INDEX('Energy at risk'!I$8:I$733, MATCH($B63, 'Energy at risk'!$C$8:$C$733,0))*$J63*Q63</f>
        <v>27553.720796589514</v>
      </c>
      <c r="AM63" s="271">
        <f>INDEX('Energy at risk'!J$8:J$733, MATCH($B63, 'Energy at risk'!$C$8:$C$733,0))*$J63*R63</f>
        <v>28060.417570673824</v>
      </c>
      <c r="AN63" s="271">
        <f>INDEX('Energy at risk'!K$8:K$733, MATCH($B63, 'Energy at risk'!$C$8:$C$733,0))*$J63*S63</f>
        <v>28898.093394098116</v>
      </c>
      <c r="AO63" s="271">
        <f>INDEX('Energy at risk'!L$8:L$733, MATCH($B63, 'Energy at risk'!$C$8:$C$733,0))*$J63*T63</f>
        <v>29939.249997550291</v>
      </c>
      <c r="AP63" s="271">
        <f>INDEX('Energy at risk'!M$8:M$733, MATCH($B63, 'Energy at risk'!$C$8:$C$733,0))*$J63*U63</f>
        <v>30269.861245107197</v>
      </c>
      <c r="AQ63" s="271">
        <f>INDEX('Energy at risk'!N$8:N$733, MATCH($B63, 'Energy at risk'!$C$8:$C$733,0))*$J63*V63</f>
        <v>30743.951326518189</v>
      </c>
      <c r="AR63" s="271">
        <f>INDEX('Energy at risk'!O$8:O$733, MATCH($B63, 'Energy at risk'!$C$8:$C$733,0))*$J63*W63</f>
        <v>31218.041407929166</v>
      </c>
      <c r="AS63" s="271">
        <f>INDEX('Energy at risk'!P$8:P$733, MATCH($B63, 'Energy at risk'!$C$8:$C$733,0))*$J63*X63</f>
        <v>31692.131489340165</v>
      </c>
      <c r="AT63" s="271">
        <f>INDEX('Energy at risk'!Q$8:Q$733, MATCH($B63, 'Energy at risk'!$C$8:$C$733,0))*$J63*Y63</f>
        <v>32166.221570751142</v>
      </c>
      <c r="AU63" s="271">
        <f>INDEX('Energy at risk'!R$8:R$733, MATCH($B63, 'Energy at risk'!$C$8:$C$733,0))*$J63*Z63</f>
        <v>32640.311652162138</v>
      </c>
      <c r="AV63" s="271">
        <f>INDEX('Energy at risk'!S$8:S$733, MATCH($B63, 'Energy at risk'!$C$8:$C$733,0))*$J63*AA63</f>
        <v>33114.401733573111</v>
      </c>
      <c r="AW63" s="271">
        <f>INDEX('Energy at risk'!T$8:T$733, MATCH($B63, 'Energy at risk'!$C$8:$C$733,0))*$J63*AB63</f>
        <v>33588.491814984103</v>
      </c>
      <c r="AX63" s="271">
        <f>INDEX('Energy at risk'!U$8:U$733, MATCH($B63, 'Energy at risk'!$C$8:$C$733,0))*$J63*AC63</f>
        <v>34062.581896395095</v>
      </c>
      <c r="AY63" s="271">
        <f>INDEX('Energy at risk'!V$8:V$733, MATCH($B63, 'Energy at risk'!$C$8:$C$733,0))*$J63*AD63</f>
        <v>34536.67197780608</v>
      </c>
      <c r="AZ63" s="271">
        <f>INDEX('Energy at risk'!W$8:W$733, MATCH($B63, 'Energy at risk'!$C$8:$C$733,0))*$J63*AE63</f>
        <v>35010.762059217057</v>
      </c>
      <c r="BA63" s="271">
        <f>INDEX('Energy at risk'!X$8:X$733, MATCH($B63, 'Energy at risk'!$C$8:$C$733,0))*$J63*AF63</f>
        <v>35484.852140628049</v>
      </c>
      <c r="BB63" s="232"/>
      <c r="BC63" s="271">
        <f>INDEX('Energy at risk'!E$8:E$733, MATCH($B63, 'Energy at risk'!$C$8:$C$733,0))*M63*$K63</f>
        <v>6939.5589118752505</v>
      </c>
      <c r="BD63" s="271">
        <f>INDEX('Energy at risk'!F$8:F$733, MATCH($B63, 'Energy at risk'!$C$8:$C$733,0))*N63*$K63</f>
        <v>7111.869309143096</v>
      </c>
      <c r="BE63" s="271">
        <f>INDEX('Energy at risk'!G$8:G$733, MATCH($B63, 'Energy at risk'!$C$8:$C$733,0))*O63*$K63</f>
        <v>7346.9933537443749</v>
      </c>
      <c r="BF63" s="271">
        <f>INDEX('Energy at risk'!H$8:H$733, MATCH($B63, 'Energy at risk'!$C$8:$C$733,0))*P63*$K63</f>
        <v>7536.1774454716042</v>
      </c>
      <c r="BG63" s="271">
        <f>INDEX('Energy at risk'!I$8:I$733, MATCH($B63, 'Energy at risk'!$C$8:$C$733,0))*Q63*$K63</f>
        <v>7651.5912061803092</v>
      </c>
      <c r="BH63" s="271">
        <f>INDEX('Energy at risk'!J$8:J$733, MATCH($B63, 'Energy at risk'!$C$8:$C$733,0))*R63*$K63</f>
        <v>7792.2994832730828</v>
      </c>
      <c r="BI63" s="271">
        <f>INDEX('Energy at risk'!K$8:K$733, MATCH($B63, 'Energy at risk'!$C$8:$C$733,0))*S63*$K63</f>
        <v>8024.9197167239681</v>
      </c>
      <c r="BJ63" s="271">
        <f>INDEX('Energy at risk'!L$8:L$733, MATCH($B63, 'Energy at risk'!$C$8:$C$733,0))*T63*$K63</f>
        <v>8314.0459937172836</v>
      </c>
      <c r="BK63" s="271">
        <f>INDEX('Energy at risk'!M$8:M$733, MATCH($B63, 'Energy at risk'!$C$8:$C$733,0))*U63*$K63</f>
        <v>8405.8558125488598</v>
      </c>
      <c r="BL63" s="271">
        <f>INDEX('Energy at risk'!N$8:N$733, MATCH($B63, 'Energy at risk'!$C$8:$C$733,0))*V63*$K63</f>
        <v>8537.5093022768469</v>
      </c>
      <c r="BM63" s="271">
        <f>INDEX('Energy at risk'!O$8:O$733, MATCH($B63, 'Energy at risk'!$C$8:$C$733,0))*W63*$K63</f>
        <v>8669.1627920048322</v>
      </c>
      <c r="BN63" s="271">
        <f>INDEX('Energy at risk'!P$8:P$733, MATCH($B63, 'Energy at risk'!$C$8:$C$733,0))*X63*$K63</f>
        <v>8800.816281732823</v>
      </c>
      <c r="BO63" s="271">
        <f>INDEX('Energy at risk'!Q$8:Q$733, MATCH($B63, 'Energy at risk'!$C$8:$C$733,0))*Y63*$K63</f>
        <v>8932.4697714608064</v>
      </c>
      <c r="BP63" s="271">
        <f>INDEX('Energy at risk'!R$8:R$733, MATCH($B63, 'Energy at risk'!$C$8:$C$733,0))*Z63*$K63</f>
        <v>9064.1232611887972</v>
      </c>
      <c r="BQ63" s="271">
        <f>INDEX('Energy at risk'!S$8:S$733, MATCH($B63, 'Energy at risk'!$C$8:$C$733,0))*AA63*$K63</f>
        <v>9195.7767509167807</v>
      </c>
      <c r="BR63" s="271">
        <f>INDEX('Energy at risk'!T$8:T$733, MATCH($B63, 'Energy at risk'!$C$8:$C$733,0))*AB63*$K63</f>
        <v>9327.4302406447678</v>
      </c>
      <c r="BS63" s="271">
        <f>INDEX('Energy at risk'!U$8:U$733, MATCH($B63, 'Energy at risk'!$C$8:$C$733,0))*AC63*$K63</f>
        <v>9459.0837303727549</v>
      </c>
      <c r="BT63" s="271">
        <f>INDEX('Energy at risk'!V$8:V$733, MATCH($B63, 'Energy at risk'!$C$8:$C$733,0))*AD63*$K63</f>
        <v>9590.737220100742</v>
      </c>
      <c r="BU63" s="271">
        <f>INDEX('Energy at risk'!W$8:W$733, MATCH($B63, 'Energy at risk'!$C$8:$C$733,0))*AE63*$K63</f>
        <v>9722.3907098287254</v>
      </c>
      <c r="BV63" s="271">
        <f>INDEX('Energy at risk'!X$8:X$733, MATCH($B63, 'Energy at risk'!$C$8:$C$733,0))*AF63*$K63</f>
        <v>9854.0441995567144</v>
      </c>
      <c r="BW63" s="232"/>
      <c r="BX63" s="272" cm="1">
        <f t="array" ref="BX63">SUMPRODUCT(('Span data'!BA$9:BA$734)*('Span data'!$C$9:$C$734=$B63))</f>
        <v>4.3229111036505348E-3</v>
      </c>
      <c r="BY63" s="272" cm="1">
        <f t="array" ref="BY63">SUMPRODUCT(('Span data'!BB$9:BB$734)*('Span data'!$C$9:$C$734=$B63))</f>
        <v>4.4003155828011469E-3</v>
      </c>
      <c r="BZ63" s="272" cm="1">
        <f t="array" ref="BZ63">SUMPRODUCT(('Span data'!BC$9:BC$734)*('Span data'!$C$9:$C$734=$B63))</f>
        <v>4.4777200619517598E-3</v>
      </c>
      <c r="CA63" s="272" cm="1">
        <f t="array" ref="CA63">SUMPRODUCT(('Span data'!BD$9:BD$734)*('Span data'!$C$9:$C$734=$B63))</f>
        <v>4.5551245411023737E-3</v>
      </c>
      <c r="CB63" s="272" cm="1">
        <f t="array" ref="CB63">SUMPRODUCT(('Span data'!BE$9:BE$734)*('Span data'!$C$9:$C$734=$B63))</f>
        <v>4.6325290202529866E-3</v>
      </c>
      <c r="CC63" s="272" cm="1">
        <f t="array" ref="CC63">SUMPRODUCT(('Span data'!BF$9:BF$734)*('Span data'!$C$9:$C$734=$B63))</f>
        <v>4.7099334994035996E-3</v>
      </c>
      <c r="CD63" s="272" cm="1">
        <f t="array" ref="CD63">SUMPRODUCT(('Span data'!BG$9:BG$734)*('Span data'!$C$9:$C$734=$B63))</f>
        <v>4.7873379785542134E-3</v>
      </c>
      <c r="CE63" s="272" cm="1">
        <f t="array" ref="CE63">SUMPRODUCT(('Span data'!BH$9:BH$734)*('Span data'!$C$9:$C$734=$B63))</f>
        <v>4.8647424577048281E-3</v>
      </c>
      <c r="CF63" s="272" cm="1">
        <f t="array" ref="CF63">SUMPRODUCT(('Span data'!BI$9:BI$734)*('Span data'!$C$9:$C$734=$B63))</f>
        <v>4.9421469368554401E-3</v>
      </c>
      <c r="CG63" s="272" cm="1">
        <f t="array" ref="CG63">SUMPRODUCT(('Span data'!BJ$9:BJ$734)*('Span data'!$C$9:$C$734=$B63))</f>
        <v>5.0195514160060531E-3</v>
      </c>
      <c r="CH63" s="272" cm="1">
        <f t="array" ref="CH63">SUMPRODUCT(('Span data'!BK$9:BK$734)*('Span data'!$C$9:$C$734=$B63))</f>
        <v>5.096955895156666E-3</v>
      </c>
      <c r="CI63" s="272" cm="1">
        <f t="array" ref="CI63">SUMPRODUCT(('Span data'!BL$9:BL$734)*('Span data'!$C$9:$C$734=$B63))</f>
        <v>5.174360374307279E-3</v>
      </c>
      <c r="CJ63" s="272" cm="1">
        <f t="array" ref="CJ63">SUMPRODUCT(('Span data'!BM$9:BM$734)*('Span data'!$C$9:$C$734=$B63))</f>
        <v>5.2517648534578928E-3</v>
      </c>
      <c r="CK63" s="272" cm="1">
        <f t="array" ref="CK63">SUMPRODUCT(('Span data'!BN$9:BN$734)*('Span data'!$C$9:$C$734=$B63))</f>
        <v>5.3291693326085049E-3</v>
      </c>
      <c r="CL63" s="272" cm="1">
        <f t="array" ref="CL63">SUMPRODUCT(('Span data'!BO$9:BO$734)*('Span data'!$C$9:$C$734=$B63))</f>
        <v>5.4065738117591187E-3</v>
      </c>
      <c r="CM63" s="272" cm="1">
        <f t="array" ref="CM63">SUMPRODUCT(('Span data'!BP$9:BP$734)*('Span data'!$C$9:$C$734=$B63))</f>
        <v>5.4839782909097325E-3</v>
      </c>
      <c r="CN63" s="272" cm="1">
        <f t="array" ref="CN63">SUMPRODUCT(('Span data'!BQ$9:BQ$734)*('Span data'!$C$9:$C$734=$B63))</f>
        <v>5.5613827700603455E-3</v>
      </c>
      <c r="CO63" s="272" cm="1">
        <f t="array" ref="CO63">SUMPRODUCT(('Span data'!BR$9:BR$734)*('Span data'!$C$9:$C$734=$B63))</f>
        <v>5.6387872492109567E-3</v>
      </c>
      <c r="CP63" s="272" cm="1">
        <f t="array" ref="CP63">SUMPRODUCT(('Span data'!BS$9:BS$734)*('Span data'!$C$9:$C$734=$B63))</f>
        <v>5.7161917283615705E-3</v>
      </c>
      <c r="CQ63" s="272" cm="1">
        <f t="array" ref="CQ63">SUMPRODUCT(('Span data'!BT$9:BT$734)*('Span data'!$C$9:$C$734=$B63))</f>
        <v>5.7935962075121843E-3</v>
      </c>
      <c r="CR63" s="232"/>
      <c r="CS63" s="273">
        <f t="shared" si="8"/>
        <v>31929.224019964127</v>
      </c>
      <c r="CT63" s="273">
        <f t="shared" si="21"/>
        <v>32722.031911282651</v>
      </c>
      <c r="CU63" s="273">
        <f t="shared" si="22"/>
        <v>33803.848192205063</v>
      </c>
      <c r="CV63" s="273">
        <f t="shared" si="23"/>
        <v>34674.292703420659</v>
      </c>
      <c r="CW63" s="273">
        <f t="shared" si="24"/>
        <v>35205.316635298841</v>
      </c>
      <c r="CX63" s="273">
        <f t="shared" si="25"/>
        <v>35852.721763880407</v>
      </c>
      <c r="CY63" s="273">
        <f t="shared" si="26"/>
        <v>36923.017898160062</v>
      </c>
      <c r="CZ63" s="273">
        <f t="shared" si="27"/>
        <v>38253.300856010028</v>
      </c>
      <c r="DA63" s="273">
        <f t="shared" si="28"/>
        <v>38675.721999802998</v>
      </c>
      <c r="DB63" s="273">
        <f t="shared" si="10"/>
        <v>39281.465648346457</v>
      </c>
      <c r="DC63" s="273">
        <f t="shared" si="11"/>
        <v>39887.209296889894</v>
      </c>
      <c r="DD63" s="273">
        <f t="shared" si="12"/>
        <v>40492.952945433361</v>
      </c>
      <c r="DE63" s="273">
        <f t="shared" si="13"/>
        <v>41098.696593976798</v>
      </c>
      <c r="DF63" s="273">
        <f t="shared" si="14"/>
        <v>41704.440242520272</v>
      </c>
      <c r="DG63" s="273">
        <f t="shared" si="15"/>
        <v>42310.183891063709</v>
      </c>
      <c r="DH63" s="273">
        <f t="shared" si="16"/>
        <v>42915.927539607161</v>
      </c>
      <c r="DI63" s="273">
        <f t="shared" si="17"/>
        <v>43521.67118815062</v>
      </c>
      <c r="DJ63" s="273">
        <f t="shared" si="18"/>
        <v>44127.414836694064</v>
      </c>
      <c r="DK63" s="273">
        <f t="shared" si="19"/>
        <v>44733.158485237509</v>
      </c>
      <c r="DL63" s="273">
        <f t="shared" si="20"/>
        <v>45338.902133780975</v>
      </c>
      <c r="DM63" s="233"/>
      <c r="DN63" s="274" cm="1">
        <f t="array" ref="DN63">SUMPRODUCT(($CS63:$DL63)*(Misc_calcs!$G$29:$Z$29))</f>
        <v>554895.25053399254</v>
      </c>
      <c r="DO63" s="232"/>
      <c r="DP63" s="274" cm="1">
        <f t="array" ref="DP63">SUMPRODUCT((G63:H63)*(Assumptions!$G$38:$H$38))</f>
        <v>520273.99231326504</v>
      </c>
      <c r="DQ63" s="274" cm="1">
        <f t="array" ref="DQ63">SUMPRODUCT((PMT(real_disc,Assumptions!$G$40,DP63)*(Misc_calcs!$G$29:$Z$29)))</f>
        <v>-301571.9437923379</v>
      </c>
      <c r="DR63" s="232"/>
      <c r="DS63" s="274">
        <f t="shared" si="30"/>
        <v>253323.30674165464</v>
      </c>
      <c r="DT63" s="274" t="b">
        <f t="shared" si="9"/>
        <v>1</v>
      </c>
      <c r="DU63" s="232"/>
      <c r="DV63" s="232"/>
      <c r="DW63" s="232"/>
      <c r="DX63" s="232"/>
      <c r="DY63" s="232"/>
      <c r="DZ63" s="232"/>
      <c r="EA63" s="232"/>
      <c r="EB63" s="232"/>
      <c r="EC63" s="232"/>
      <c r="ED63" s="232"/>
      <c r="EE63" s="232"/>
      <c r="EF63" s="232"/>
      <c r="EG63" s="232"/>
      <c r="EH63" s="232"/>
      <c r="EI63" s="232"/>
      <c r="EJ63" s="232"/>
      <c r="EK63" s="232"/>
      <c r="EL63" s="232"/>
      <c r="EM63" s="232"/>
      <c r="EN63" s="232"/>
    </row>
    <row r="64" spans="1:144" x14ac:dyDescent="0.2">
      <c r="A64" s="232"/>
      <c r="B64" s="266" t="str">
        <v>KGTSGSF</v>
      </c>
      <c r="C64" s="266" t="str">
        <f>INDEX('Span data'!$D$9:$D$734, MATCH($B64, 'Span data'!$C$9:$C$734,0))</f>
        <v>KGTS</v>
      </c>
      <c r="D64" s="266" cm="1">
        <f t="array" ref="D64">IF(ISBLANK(B64),0, SUMPRODUCT(('Energy at risk'!$C$8:$C$733=$B64)*1))</f>
        <v>2</v>
      </c>
      <c r="E64" s="267" t="b">
        <f t="shared" si="29"/>
        <v>1</v>
      </c>
      <c r="F64" s="266">
        <f t="shared" si="7"/>
        <v>0</v>
      </c>
      <c r="G64" s="268">
        <v>0</v>
      </c>
      <c r="H64" s="268">
        <v>0</v>
      </c>
      <c r="I64" s="232"/>
      <c r="J64" s="269">
        <f>INDEX(VCR_data!$D$8:$D$86, MATCH($C64, VCR_data!$B$8:$B$86,0))</f>
        <v>43210.608843710448</v>
      </c>
      <c r="K64" s="269">
        <f>INDEX(VCR_data!$F$8:$F$86, MATCH($C64, VCR_data!$B$8:$B$86,0))</f>
        <v>11999.465229507441</v>
      </c>
      <c r="L64" s="232"/>
      <c r="M64" s="270" cm="1">
        <f t="array" ref="M64">SUMPRODUCT(('Span data'!$C$9:$C$734=$B64)*('Span data'!AF$9:AF$734))/SUMPRODUCT(('Span data'!$C$9:$C$734=$B64)*1)</f>
        <v>9.674615810957108E-3</v>
      </c>
      <c r="N64" s="270" cm="1">
        <f t="array" ref="N64">SUMPRODUCT(('Span data'!$C$9:$C$734=$B64)*('Span data'!AG$9:AG$734))/SUMPRODUCT(('Span data'!$C$9:$C$734=$B64)*1)</f>
        <v>9.8385755961215675E-3</v>
      </c>
      <c r="O64" s="270" cm="1">
        <f t="array" ref="O64">SUMPRODUCT(('Span data'!$C$9:$C$734=$B64)*('Span data'!AH$9:AH$734))/SUMPRODUCT(('Span data'!$C$9:$C$734=$B64)*1)</f>
        <v>1.0002535381286027E-2</v>
      </c>
      <c r="P64" s="270" cm="1">
        <f t="array" ref="P64">SUMPRODUCT(('Span data'!$C$9:$C$734=$B64)*('Span data'!AI$9:AI$734))/SUMPRODUCT(('Span data'!$C$9:$C$734=$B64)*1)</f>
        <v>1.0166495166450486E-2</v>
      </c>
      <c r="Q64" s="270" cm="1">
        <f t="array" ref="Q64">SUMPRODUCT(('Span data'!$C$9:$C$734=$B64)*('Span data'!AJ$9:AJ$734))/SUMPRODUCT(('Span data'!$C$9:$C$734=$B64)*1)</f>
        <v>1.0330454951614946E-2</v>
      </c>
      <c r="R64" s="270" cm="1">
        <f t="array" ref="R64">SUMPRODUCT(('Span data'!$C$9:$C$734=$B64)*('Span data'!AK$9:AK$734))/SUMPRODUCT(('Span data'!$C$9:$C$734=$B64)*1)</f>
        <v>1.0494414736779405E-2</v>
      </c>
      <c r="S64" s="270" cm="1">
        <f t="array" ref="S64">SUMPRODUCT(('Span data'!$C$9:$C$734=$B64)*('Span data'!AL$9:AL$734))/SUMPRODUCT(('Span data'!$C$9:$C$734=$B64)*1)</f>
        <v>1.0658374521943865E-2</v>
      </c>
      <c r="T64" s="270" cm="1">
        <f t="array" ref="T64">SUMPRODUCT(('Span data'!$C$9:$C$734=$B64)*('Span data'!AM$9:AM$734))/SUMPRODUCT(('Span data'!$C$9:$C$734=$B64)*1)</f>
        <v>1.0822334307108324E-2</v>
      </c>
      <c r="U64" s="270" cm="1">
        <f t="array" ref="U64">SUMPRODUCT(('Span data'!$C$9:$C$734=$B64)*('Span data'!AN$9:AN$734))/SUMPRODUCT(('Span data'!$C$9:$C$734=$B64)*1)</f>
        <v>1.0986294092272784E-2</v>
      </c>
      <c r="V64" s="270" cm="1">
        <f t="array" ref="V64">SUMPRODUCT(('Span data'!$C$9:$C$734=$B64)*('Span data'!AO$9:AO$734))/SUMPRODUCT(('Span data'!$C$9:$C$734=$B64)*1)</f>
        <v>1.1150253877437243E-2</v>
      </c>
      <c r="W64" s="270" cm="1">
        <f t="array" ref="W64">SUMPRODUCT(('Span data'!$C$9:$C$734=$B64)*('Span data'!AP$9:AP$734))/SUMPRODUCT(('Span data'!$C$9:$C$734=$B64)*1)</f>
        <v>1.1314213662601703E-2</v>
      </c>
      <c r="X64" s="270" cm="1">
        <f t="array" ref="X64">SUMPRODUCT(('Span data'!$C$9:$C$734=$B64)*('Span data'!AQ$9:AQ$734))/SUMPRODUCT(('Span data'!$C$9:$C$734=$B64)*1)</f>
        <v>1.1478173447766162E-2</v>
      </c>
      <c r="Y64" s="270" cm="1">
        <f t="array" ref="Y64">SUMPRODUCT(('Span data'!$C$9:$C$734=$B64)*('Span data'!AR$9:AR$734))/SUMPRODUCT(('Span data'!$C$9:$C$734=$B64)*1)</f>
        <v>1.1642133232930622E-2</v>
      </c>
      <c r="Z64" s="270" cm="1">
        <f t="array" ref="Z64">SUMPRODUCT(('Span data'!$C$9:$C$734=$B64)*('Span data'!AS$9:AS$734))/SUMPRODUCT(('Span data'!$C$9:$C$734=$B64)*1)</f>
        <v>1.1806093018095081E-2</v>
      </c>
      <c r="AA64" s="270" cm="1">
        <f t="array" ref="AA64">SUMPRODUCT(('Span data'!$C$9:$C$734=$B64)*('Span data'!AT$9:AT$734))/SUMPRODUCT(('Span data'!$C$9:$C$734=$B64)*1)</f>
        <v>1.1970052803259541E-2</v>
      </c>
      <c r="AB64" s="270" cm="1">
        <f t="array" ref="AB64">SUMPRODUCT(('Span data'!$C$9:$C$734=$B64)*('Span data'!AU$9:AU$734))/SUMPRODUCT(('Span data'!$C$9:$C$734=$B64)*1)</f>
        <v>1.2134012588424E-2</v>
      </c>
      <c r="AC64" s="270" cm="1">
        <f t="array" ref="AC64">SUMPRODUCT(('Span data'!$C$9:$C$734=$B64)*('Span data'!AV$9:AV$734))/SUMPRODUCT(('Span data'!$C$9:$C$734=$B64)*1)</f>
        <v>1.229797237358846E-2</v>
      </c>
      <c r="AD64" s="270" cm="1">
        <f t="array" ref="AD64">SUMPRODUCT(('Span data'!$C$9:$C$734=$B64)*('Span data'!AW$9:AW$734))/SUMPRODUCT(('Span data'!$C$9:$C$734=$B64)*1)</f>
        <v>1.2461932158752919E-2</v>
      </c>
      <c r="AE64" s="270" cm="1">
        <f t="array" ref="AE64">SUMPRODUCT(('Span data'!$C$9:$C$734=$B64)*('Span data'!AX$9:AX$734))/SUMPRODUCT(('Span data'!$C$9:$C$734=$B64)*1)</f>
        <v>1.2625891943917378E-2</v>
      </c>
      <c r="AF64" s="270" cm="1">
        <f t="array" ref="AF64">SUMPRODUCT(('Span data'!$C$9:$C$734=$B64)*('Span data'!AY$9:AY$734))/SUMPRODUCT(('Span data'!$C$9:$C$734=$B64)*1)</f>
        <v>1.2789851729081838E-2</v>
      </c>
      <c r="AG64" s="232"/>
      <c r="AH64" s="271">
        <f>INDEX('Energy at risk'!E$8:E$733, MATCH($B64, 'Energy at risk'!$C$8:$C$733,0))*$J64*M64</f>
        <v>0</v>
      </c>
      <c r="AI64" s="271">
        <f>INDEX('Energy at risk'!F$8:F$733, MATCH($B64, 'Energy at risk'!$C$8:$C$733,0))*$J64*N64</f>
        <v>0</v>
      </c>
      <c r="AJ64" s="271">
        <f>INDEX('Energy at risk'!G$8:G$733, MATCH($B64, 'Energy at risk'!$C$8:$C$733,0))*$J64*O64</f>
        <v>0</v>
      </c>
      <c r="AK64" s="271">
        <f>INDEX('Energy at risk'!H$8:H$733, MATCH($B64, 'Energy at risk'!$C$8:$C$733,0))*$J64*P64</f>
        <v>0</v>
      </c>
      <c r="AL64" s="271">
        <f>INDEX('Energy at risk'!I$8:I$733, MATCH($B64, 'Energy at risk'!$C$8:$C$733,0))*$J64*Q64</f>
        <v>0</v>
      </c>
      <c r="AM64" s="271">
        <f>INDEX('Energy at risk'!J$8:J$733, MATCH($B64, 'Energy at risk'!$C$8:$C$733,0))*$J64*R64</f>
        <v>0</v>
      </c>
      <c r="AN64" s="271">
        <f>INDEX('Energy at risk'!K$8:K$733, MATCH($B64, 'Energy at risk'!$C$8:$C$733,0))*$J64*S64</f>
        <v>0</v>
      </c>
      <c r="AO64" s="271">
        <f>INDEX('Energy at risk'!L$8:L$733, MATCH($B64, 'Energy at risk'!$C$8:$C$733,0))*$J64*T64</f>
        <v>0</v>
      </c>
      <c r="AP64" s="271">
        <f>INDEX('Energy at risk'!M$8:M$733, MATCH($B64, 'Energy at risk'!$C$8:$C$733,0))*$J64*U64</f>
        <v>0</v>
      </c>
      <c r="AQ64" s="271">
        <f>INDEX('Energy at risk'!N$8:N$733, MATCH($B64, 'Energy at risk'!$C$8:$C$733,0))*$J64*V64</f>
        <v>0</v>
      </c>
      <c r="AR64" s="271">
        <f>INDEX('Energy at risk'!O$8:O$733, MATCH($B64, 'Energy at risk'!$C$8:$C$733,0))*$J64*W64</f>
        <v>0</v>
      </c>
      <c r="AS64" s="271">
        <f>INDEX('Energy at risk'!P$8:P$733, MATCH($B64, 'Energy at risk'!$C$8:$C$733,0))*$J64*X64</f>
        <v>0</v>
      </c>
      <c r="AT64" s="271">
        <f>INDEX('Energy at risk'!Q$8:Q$733, MATCH($B64, 'Energy at risk'!$C$8:$C$733,0))*$J64*Y64</f>
        <v>0</v>
      </c>
      <c r="AU64" s="271">
        <f>INDEX('Energy at risk'!R$8:R$733, MATCH($B64, 'Energy at risk'!$C$8:$C$733,0))*$J64*Z64</f>
        <v>0</v>
      </c>
      <c r="AV64" s="271">
        <f>INDEX('Energy at risk'!S$8:S$733, MATCH($B64, 'Energy at risk'!$C$8:$C$733,0))*$J64*AA64</f>
        <v>0</v>
      </c>
      <c r="AW64" s="271">
        <f>INDEX('Energy at risk'!T$8:T$733, MATCH($B64, 'Energy at risk'!$C$8:$C$733,0))*$J64*AB64</f>
        <v>0</v>
      </c>
      <c r="AX64" s="271">
        <f>INDEX('Energy at risk'!U$8:U$733, MATCH($B64, 'Energy at risk'!$C$8:$C$733,0))*$J64*AC64</f>
        <v>0</v>
      </c>
      <c r="AY64" s="271">
        <f>INDEX('Energy at risk'!V$8:V$733, MATCH($B64, 'Energy at risk'!$C$8:$C$733,0))*$J64*AD64</f>
        <v>0</v>
      </c>
      <c r="AZ64" s="271">
        <f>INDEX('Energy at risk'!W$8:W$733, MATCH($B64, 'Energy at risk'!$C$8:$C$733,0))*$J64*AE64</f>
        <v>0</v>
      </c>
      <c r="BA64" s="271">
        <f>INDEX('Energy at risk'!X$8:X$733, MATCH($B64, 'Energy at risk'!$C$8:$C$733,0))*$J64*AF64</f>
        <v>0</v>
      </c>
      <c r="BB64" s="232"/>
      <c r="BC64" s="271">
        <f>INDEX('Energy at risk'!E$8:E$733, MATCH($B64, 'Energy at risk'!$C$8:$C$733,0))*M64*$K64</f>
        <v>0</v>
      </c>
      <c r="BD64" s="271">
        <f>INDEX('Energy at risk'!F$8:F$733, MATCH($B64, 'Energy at risk'!$C$8:$C$733,0))*N64*$K64</f>
        <v>0</v>
      </c>
      <c r="BE64" s="271">
        <f>INDEX('Energy at risk'!G$8:G$733, MATCH($B64, 'Energy at risk'!$C$8:$C$733,0))*O64*$K64</f>
        <v>0</v>
      </c>
      <c r="BF64" s="271">
        <f>INDEX('Energy at risk'!H$8:H$733, MATCH($B64, 'Energy at risk'!$C$8:$C$733,0))*P64*$K64</f>
        <v>0</v>
      </c>
      <c r="BG64" s="271">
        <f>INDEX('Energy at risk'!I$8:I$733, MATCH($B64, 'Energy at risk'!$C$8:$C$733,0))*Q64*$K64</f>
        <v>0</v>
      </c>
      <c r="BH64" s="271">
        <f>INDEX('Energy at risk'!J$8:J$733, MATCH($B64, 'Energy at risk'!$C$8:$C$733,0))*R64*$K64</f>
        <v>0</v>
      </c>
      <c r="BI64" s="271">
        <f>INDEX('Energy at risk'!K$8:K$733, MATCH($B64, 'Energy at risk'!$C$8:$C$733,0))*S64*$K64</f>
        <v>0</v>
      </c>
      <c r="BJ64" s="271">
        <f>INDEX('Energy at risk'!L$8:L$733, MATCH($B64, 'Energy at risk'!$C$8:$C$733,0))*T64*$K64</f>
        <v>0</v>
      </c>
      <c r="BK64" s="271">
        <f>INDEX('Energy at risk'!M$8:M$733, MATCH($B64, 'Energy at risk'!$C$8:$C$733,0))*U64*$K64</f>
        <v>0</v>
      </c>
      <c r="BL64" s="271">
        <f>INDEX('Energy at risk'!N$8:N$733, MATCH($B64, 'Energy at risk'!$C$8:$C$733,0))*V64*$K64</f>
        <v>0</v>
      </c>
      <c r="BM64" s="271">
        <f>INDEX('Energy at risk'!O$8:O$733, MATCH($B64, 'Energy at risk'!$C$8:$C$733,0))*W64*$K64</f>
        <v>0</v>
      </c>
      <c r="BN64" s="271">
        <f>INDEX('Energy at risk'!P$8:P$733, MATCH($B64, 'Energy at risk'!$C$8:$C$733,0))*X64*$K64</f>
        <v>0</v>
      </c>
      <c r="BO64" s="271">
        <f>INDEX('Energy at risk'!Q$8:Q$733, MATCH($B64, 'Energy at risk'!$C$8:$C$733,0))*Y64*$K64</f>
        <v>0</v>
      </c>
      <c r="BP64" s="271">
        <f>INDEX('Energy at risk'!R$8:R$733, MATCH($B64, 'Energy at risk'!$C$8:$C$733,0))*Z64*$K64</f>
        <v>0</v>
      </c>
      <c r="BQ64" s="271">
        <f>INDEX('Energy at risk'!S$8:S$733, MATCH($B64, 'Energy at risk'!$C$8:$C$733,0))*AA64*$K64</f>
        <v>0</v>
      </c>
      <c r="BR64" s="271">
        <f>INDEX('Energy at risk'!T$8:T$733, MATCH($B64, 'Energy at risk'!$C$8:$C$733,0))*AB64*$K64</f>
        <v>0</v>
      </c>
      <c r="BS64" s="271">
        <f>INDEX('Energy at risk'!U$8:U$733, MATCH($B64, 'Energy at risk'!$C$8:$C$733,0))*AC64*$K64</f>
        <v>0</v>
      </c>
      <c r="BT64" s="271">
        <f>INDEX('Energy at risk'!V$8:V$733, MATCH($B64, 'Energy at risk'!$C$8:$C$733,0))*AD64*$K64</f>
        <v>0</v>
      </c>
      <c r="BU64" s="271">
        <f>INDEX('Energy at risk'!W$8:W$733, MATCH($B64, 'Energy at risk'!$C$8:$C$733,0))*AE64*$K64</f>
        <v>0</v>
      </c>
      <c r="BV64" s="271">
        <f>INDEX('Energy at risk'!X$8:X$733, MATCH($B64, 'Energy at risk'!$C$8:$C$733,0))*AF64*$K64</f>
        <v>0</v>
      </c>
      <c r="BW64" s="232"/>
      <c r="BX64" s="272" cm="1">
        <f t="array" ref="BX64">SUMPRODUCT(('Span data'!BA$9:BA$734)*('Span data'!$C$9:$C$734=$B64))</f>
        <v>7.8360338072117443E-4</v>
      </c>
      <c r="BY64" s="272" cm="1">
        <f t="array" ref="BY64">SUMPRODUCT(('Span data'!BB$9:BB$734)*('Span data'!$C$9:$C$734=$B64))</f>
        <v>7.9688343694952384E-4</v>
      </c>
      <c r="BZ64" s="272" cm="1">
        <f t="array" ref="BZ64">SUMPRODUCT(('Span data'!BC$9:BC$734)*('Span data'!$C$9:$C$734=$B64))</f>
        <v>8.1016349317787313E-4</v>
      </c>
      <c r="CA64" s="272" cm="1">
        <f t="array" ref="CA64">SUMPRODUCT(('Span data'!BD$9:BD$734)*('Span data'!$C$9:$C$734=$B64))</f>
        <v>8.2344354940622243E-4</v>
      </c>
      <c r="CB64" s="272" cm="1">
        <f t="array" ref="CB64">SUMPRODUCT(('Span data'!BE$9:BE$734)*('Span data'!$C$9:$C$734=$B64))</f>
        <v>8.3672360563457184E-4</v>
      </c>
      <c r="CC64" s="272" cm="1">
        <f t="array" ref="CC64">SUMPRODUCT(('Span data'!BF$9:BF$734)*('Span data'!$C$9:$C$734=$B64))</f>
        <v>8.5000366186292113E-4</v>
      </c>
      <c r="CD64" s="272" cm="1">
        <f t="array" ref="CD64">SUMPRODUCT(('Span data'!BG$9:BG$734)*('Span data'!$C$9:$C$734=$B64))</f>
        <v>8.6328371809127054E-4</v>
      </c>
      <c r="CE64" s="272" cm="1">
        <f t="array" ref="CE64">SUMPRODUCT(('Span data'!BH$9:BH$734)*('Span data'!$C$9:$C$734=$B64))</f>
        <v>8.7656377431961972E-4</v>
      </c>
      <c r="CF64" s="272" cm="1">
        <f t="array" ref="CF64">SUMPRODUCT(('Span data'!BI$9:BI$734)*('Span data'!$C$9:$C$734=$B64))</f>
        <v>8.8984383054796913E-4</v>
      </c>
      <c r="CG64" s="272" cm="1">
        <f t="array" ref="CG64">SUMPRODUCT(('Span data'!BJ$9:BJ$734)*('Span data'!$C$9:$C$734=$B64))</f>
        <v>9.0312388677631853E-4</v>
      </c>
      <c r="CH64" s="272" cm="1">
        <f t="array" ref="CH64">SUMPRODUCT(('Span data'!BK$9:BK$734)*('Span data'!$C$9:$C$734=$B64))</f>
        <v>9.1640394300466772E-4</v>
      </c>
      <c r="CI64" s="272" cm="1">
        <f t="array" ref="CI64">SUMPRODUCT(('Span data'!BL$9:BL$734)*('Span data'!$C$9:$C$734=$B64))</f>
        <v>9.2968399923301713E-4</v>
      </c>
      <c r="CJ64" s="272" cm="1">
        <f t="array" ref="CJ64">SUMPRODUCT(('Span data'!BM$9:BM$734)*('Span data'!$C$9:$C$734=$B64))</f>
        <v>9.4296405546136664E-4</v>
      </c>
      <c r="CK64" s="272" cm="1">
        <f t="array" ref="CK64">SUMPRODUCT(('Span data'!BN$9:BN$734)*('Span data'!$C$9:$C$734=$B64))</f>
        <v>9.5624411168971594E-4</v>
      </c>
      <c r="CL64" s="272" cm="1">
        <f t="array" ref="CL64">SUMPRODUCT(('Span data'!BO$9:BO$734)*('Span data'!$C$9:$C$734=$B64))</f>
        <v>9.6952416791806534E-4</v>
      </c>
      <c r="CM64" s="272" cm="1">
        <f t="array" ref="CM64">SUMPRODUCT(('Span data'!BP$9:BP$734)*('Span data'!$C$9:$C$734=$B64))</f>
        <v>9.8280422414641464E-4</v>
      </c>
      <c r="CN64" s="272" cm="1">
        <f t="array" ref="CN64">SUMPRODUCT(('Span data'!BQ$9:BQ$734)*('Span data'!$C$9:$C$734=$B64))</f>
        <v>9.9608428037476393E-4</v>
      </c>
      <c r="CO64" s="272" cm="1">
        <f t="array" ref="CO64">SUMPRODUCT(('Span data'!BR$9:BR$734)*('Span data'!$C$9:$C$734=$B64))</f>
        <v>1.0093643366031134E-3</v>
      </c>
      <c r="CP64" s="272" cm="1">
        <f t="array" ref="CP64">SUMPRODUCT(('Span data'!BS$9:BS$734)*('Span data'!$C$9:$C$734=$B64))</f>
        <v>1.0226443928314625E-3</v>
      </c>
      <c r="CQ64" s="272" cm="1">
        <f t="array" ref="CQ64">SUMPRODUCT(('Span data'!BT$9:BT$734)*('Span data'!$C$9:$C$734=$B64))</f>
        <v>1.035924449059812E-3</v>
      </c>
      <c r="CR64" s="232"/>
      <c r="CS64" s="273">
        <f t="shared" si="8"/>
        <v>7.8360338072117443E-4</v>
      </c>
      <c r="CT64" s="273">
        <f t="shared" si="21"/>
        <v>7.9688343694952384E-4</v>
      </c>
      <c r="CU64" s="273">
        <f t="shared" si="22"/>
        <v>8.1016349317787313E-4</v>
      </c>
      <c r="CV64" s="273">
        <f t="shared" si="23"/>
        <v>8.2344354940622243E-4</v>
      </c>
      <c r="CW64" s="273">
        <f t="shared" si="24"/>
        <v>8.3672360563457184E-4</v>
      </c>
      <c r="CX64" s="273">
        <f t="shared" si="25"/>
        <v>8.5000366186292113E-4</v>
      </c>
      <c r="CY64" s="273">
        <f t="shared" si="26"/>
        <v>8.6328371809127054E-4</v>
      </c>
      <c r="CZ64" s="273">
        <f t="shared" si="27"/>
        <v>8.7656377431961972E-4</v>
      </c>
      <c r="DA64" s="273">
        <f t="shared" si="28"/>
        <v>8.8984383054796913E-4</v>
      </c>
      <c r="DB64" s="273">
        <f t="shared" si="10"/>
        <v>9.0312388677631853E-4</v>
      </c>
      <c r="DC64" s="273">
        <f t="shared" si="11"/>
        <v>9.1640394300466772E-4</v>
      </c>
      <c r="DD64" s="273">
        <f t="shared" si="12"/>
        <v>9.2968399923301713E-4</v>
      </c>
      <c r="DE64" s="273">
        <f t="shared" si="13"/>
        <v>9.4296405546136664E-4</v>
      </c>
      <c r="DF64" s="273">
        <f t="shared" si="14"/>
        <v>9.5624411168971594E-4</v>
      </c>
      <c r="DG64" s="273">
        <f t="shared" si="15"/>
        <v>9.6952416791806534E-4</v>
      </c>
      <c r="DH64" s="273">
        <f t="shared" si="16"/>
        <v>9.8280422414641464E-4</v>
      </c>
      <c r="DI64" s="273">
        <f t="shared" si="17"/>
        <v>9.9608428037476393E-4</v>
      </c>
      <c r="DJ64" s="273">
        <f t="shared" si="18"/>
        <v>1.0093643366031134E-3</v>
      </c>
      <c r="DK64" s="273">
        <f t="shared" si="19"/>
        <v>1.0226443928314625E-3</v>
      </c>
      <c r="DL64" s="273">
        <f t="shared" si="20"/>
        <v>1.035924449059812E-3</v>
      </c>
      <c r="DM64" s="233"/>
      <c r="DN64" s="274" cm="1">
        <f t="array" ref="DN64">SUMPRODUCT(($CS64:$DL64)*(Misc_calcs!$G$29:$Z$29))</f>
        <v>1.2936340233741718E-2</v>
      </c>
      <c r="DO64" s="232"/>
      <c r="DP64" s="274" cm="1">
        <f t="array" ref="DP64">SUMPRODUCT((G64:H64)*(Assumptions!$G$38:$H$38))</f>
        <v>0</v>
      </c>
      <c r="DQ64" s="274" cm="1">
        <f t="array" ref="DQ64">SUMPRODUCT((PMT(real_disc,Assumptions!$G$40,DP64)*(Misc_calcs!$G$29:$Z$29)))</f>
        <v>0</v>
      </c>
      <c r="DR64" s="232"/>
      <c r="DS64" s="274">
        <f t="shared" si="30"/>
        <v>1.2936340233741718E-2</v>
      </c>
      <c r="DT64" s="274" t="b">
        <f t="shared" si="9"/>
        <v>1</v>
      </c>
      <c r="DU64" s="232"/>
      <c r="DV64" s="232"/>
      <c r="DW64" s="232"/>
      <c r="DX64" s="232"/>
      <c r="DY64" s="232"/>
      <c r="DZ64" s="232"/>
      <c r="EA64" s="232"/>
      <c r="EB64" s="232"/>
      <c r="EC64" s="232"/>
      <c r="ED64" s="232"/>
      <c r="EE64" s="232"/>
      <c r="EF64" s="232"/>
      <c r="EG64" s="232"/>
      <c r="EH64" s="232"/>
      <c r="EI64" s="232"/>
      <c r="EJ64" s="232"/>
      <c r="EK64" s="232"/>
      <c r="EL64" s="232"/>
      <c r="EM64" s="232"/>
      <c r="EN64" s="232"/>
    </row>
    <row r="65" spans="1:144" x14ac:dyDescent="0.2">
      <c r="A65" s="232"/>
      <c r="B65" s="266" t="str">
        <v>KYM001</v>
      </c>
      <c r="C65" s="266" t="str">
        <f>INDEX('Span data'!$D$9:$D$734, MATCH($B65, 'Span data'!$C$9:$C$734,0))</f>
        <v>KYM</v>
      </c>
      <c r="D65" s="266" cm="1">
        <f t="array" ref="D65">IF(ISBLANK(B65),0, SUMPRODUCT(('Energy at risk'!$C$8:$C$733=$B65)*1))</f>
        <v>9</v>
      </c>
      <c r="E65" s="267" t="b">
        <f t="shared" si="29"/>
        <v>0</v>
      </c>
      <c r="F65" s="266">
        <f t="shared" si="7"/>
        <v>9</v>
      </c>
      <c r="G65" s="268">
        <v>7</v>
      </c>
      <c r="H65" s="268">
        <v>6</v>
      </c>
      <c r="I65" s="232"/>
      <c r="J65" s="269">
        <f>INDEX(VCR_data!$D$8:$D$86, MATCH($C65, VCR_data!$B$8:$B$86,0))</f>
        <v>47800.349548886326</v>
      </c>
      <c r="K65" s="269">
        <f>INDEX(VCR_data!$F$8:$F$86, MATCH($C65, VCR_data!$B$8:$B$86,0))</f>
        <v>11425.234225180093</v>
      </c>
      <c r="L65" s="232"/>
      <c r="M65" s="270" cm="1">
        <f t="array" ref="M65">SUMPRODUCT(('Span data'!$C$9:$C$734=$B65)*('Span data'!AF$9:AF$734))/SUMPRODUCT(('Span data'!$C$9:$C$734=$B65)*1)</f>
        <v>9.7221850956571033E-3</v>
      </c>
      <c r="N65" s="270" cm="1">
        <f t="array" ref="N65">SUMPRODUCT(('Span data'!$C$9:$C$734=$B65)*('Span data'!AG$9:AG$734))/SUMPRODUCT(('Span data'!$C$9:$C$734=$B65)*1)</f>
        <v>9.9020013090548933E-3</v>
      </c>
      <c r="O65" s="270" cm="1">
        <f t="array" ref="O65">SUMPRODUCT(('Span data'!$C$9:$C$734=$B65)*('Span data'!AH$9:AH$734))/SUMPRODUCT(('Span data'!$C$9:$C$734=$B65)*1)</f>
        <v>1.0081817522452689E-2</v>
      </c>
      <c r="P65" s="270" cm="1">
        <f t="array" ref="P65">SUMPRODUCT(('Span data'!$C$9:$C$734=$B65)*('Span data'!AI$9:AI$734))/SUMPRODUCT(('Span data'!$C$9:$C$734=$B65)*1)</f>
        <v>1.0261633735850477E-2</v>
      </c>
      <c r="Q65" s="270" cm="1">
        <f t="array" ref="Q65">SUMPRODUCT(('Span data'!$C$9:$C$734=$B65)*('Span data'!AJ$9:AJ$734))/SUMPRODUCT(('Span data'!$C$9:$C$734=$B65)*1)</f>
        <v>1.044144994924827E-2</v>
      </c>
      <c r="R65" s="270" cm="1">
        <f t="array" ref="R65">SUMPRODUCT(('Span data'!$C$9:$C$734=$B65)*('Span data'!AK$9:AK$734))/SUMPRODUCT(('Span data'!$C$9:$C$734=$B65)*1)</f>
        <v>1.0621266162646064E-2</v>
      </c>
      <c r="S65" s="270" cm="1">
        <f t="array" ref="S65">SUMPRODUCT(('Span data'!$C$9:$C$734=$B65)*('Span data'!AL$9:AL$734))/SUMPRODUCT(('Span data'!$C$9:$C$734=$B65)*1)</f>
        <v>1.0801082376043852E-2</v>
      </c>
      <c r="T65" s="270" cm="1">
        <f t="array" ref="T65">SUMPRODUCT(('Span data'!$C$9:$C$734=$B65)*('Span data'!AM$9:AM$734))/SUMPRODUCT(('Span data'!$C$9:$C$734=$B65)*1)</f>
        <v>1.0980898589441644E-2</v>
      </c>
      <c r="U65" s="270" cm="1">
        <f t="array" ref="U65">SUMPRODUCT(('Span data'!$C$9:$C$734=$B65)*('Span data'!AN$9:AN$734))/SUMPRODUCT(('Span data'!$C$9:$C$734=$B65)*1)</f>
        <v>1.1160714802839438E-2</v>
      </c>
      <c r="V65" s="270" cm="1">
        <f t="array" ref="V65">SUMPRODUCT(('Span data'!$C$9:$C$734=$B65)*('Span data'!AO$9:AO$734))/SUMPRODUCT(('Span data'!$C$9:$C$734=$B65)*1)</f>
        <v>1.1340531016237228E-2</v>
      </c>
      <c r="W65" s="270" cm="1">
        <f t="array" ref="W65">SUMPRODUCT(('Span data'!$C$9:$C$734=$B65)*('Span data'!AP$9:AP$734))/SUMPRODUCT(('Span data'!$C$9:$C$734=$B65)*1)</f>
        <v>1.1520347229635021E-2</v>
      </c>
      <c r="X65" s="270" cm="1">
        <f t="array" ref="X65">SUMPRODUCT(('Span data'!$C$9:$C$734=$B65)*('Span data'!AQ$9:AQ$734))/SUMPRODUCT(('Span data'!$C$9:$C$734=$B65)*1)</f>
        <v>1.1700163443032813E-2</v>
      </c>
      <c r="Y65" s="270" cm="1">
        <f t="array" ref="Y65">SUMPRODUCT(('Span data'!$C$9:$C$734=$B65)*('Span data'!AR$9:AR$734))/SUMPRODUCT(('Span data'!$C$9:$C$734=$B65)*1)</f>
        <v>1.1879979656430603E-2</v>
      </c>
      <c r="Z65" s="270" cm="1">
        <f t="array" ref="Z65">SUMPRODUCT(('Span data'!$C$9:$C$734=$B65)*('Span data'!AS$9:AS$734))/SUMPRODUCT(('Span data'!$C$9:$C$734=$B65)*1)</f>
        <v>1.2059795869828397E-2</v>
      </c>
      <c r="AA65" s="270" cm="1">
        <f t="array" ref="AA65">SUMPRODUCT(('Span data'!$C$9:$C$734=$B65)*('Span data'!AT$9:AT$734))/SUMPRODUCT(('Span data'!$C$9:$C$734=$B65)*1)</f>
        <v>1.2239612083226187E-2</v>
      </c>
      <c r="AB65" s="270" cm="1">
        <f t="array" ref="AB65">SUMPRODUCT(('Span data'!$C$9:$C$734=$B65)*('Span data'!AU$9:AU$734))/SUMPRODUCT(('Span data'!$C$9:$C$734=$B65)*1)</f>
        <v>1.2419428296623979E-2</v>
      </c>
      <c r="AC65" s="270" cm="1">
        <f t="array" ref="AC65">SUMPRODUCT(('Span data'!$C$9:$C$734=$B65)*('Span data'!AV$9:AV$734))/SUMPRODUCT(('Span data'!$C$9:$C$734=$B65)*1)</f>
        <v>1.259924451002177E-2</v>
      </c>
      <c r="AD65" s="270" cm="1">
        <f t="array" ref="AD65">SUMPRODUCT(('Span data'!$C$9:$C$734=$B65)*('Span data'!AW$9:AW$734))/SUMPRODUCT(('Span data'!$C$9:$C$734=$B65)*1)</f>
        <v>1.277906072341956E-2</v>
      </c>
      <c r="AE65" s="270" cm="1">
        <f t="array" ref="AE65">SUMPRODUCT(('Span data'!$C$9:$C$734=$B65)*('Span data'!AX$9:AX$734))/SUMPRODUCT(('Span data'!$C$9:$C$734=$B65)*1)</f>
        <v>1.2958876936817354E-2</v>
      </c>
      <c r="AF65" s="270" cm="1">
        <f t="array" ref="AF65">SUMPRODUCT(('Span data'!$C$9:$C$734=$B65)*('Span data'!AY$9:AY$734))/SUMPRODUCT(('Span data'!$C$9:$C$734=$B65)*1)</f>
        <v>1.3138693150215144E-2</v>
      </c>
      <c r="AG65" s="232"/>
      <c r="AH65" s="271">
        <f>INDEX('Energy at risk'!E$8:E$733, MATCH($B65, 'Energy at risk'!$C$8:$C$733,0))*$J65*M65</f>
        <v>37822.663603634181</v>
      </c>
      <c r="AI65" s="271">
        <f>INDEX('Energy at risk'!F$8:F$733, MATCH($B65, 'Energy at risk'!$C$8:$C$733,0))*$J65*N65</f>
        <v>38762.075211518182</v>
      </c>
      <c r="AJ65" s="271">
        <f>INDEX('Energy at risk'!G$8:G$733, MATCH($B65, 'Energy at risk'!$C$8:$C$733,0))*$J65*O65</f>
        <v>40052.106719740121</v>
      </c>
      <c r="AK65" s="271">
        <f>INDEX('Energy at risk'!H$8:H$733, MATCH($B65, 'Energy at risk'!$C$8:$C$733,0))*$J65*P65</f>
        <v>41363.046241344273</v>
      </c>
      <c r="AL65" s="271">
        <f>INDEX('Energy at risk'!I$8:I$733, MATCH($B65, 'Energy at risk'!$C$8:$C$733,0))*$J65*Q65</f>
        <v>42138.443738961418</v>
      </c>
      <c r="AM65" s="271">
        <f>INDEX('Energy at risk'!J$8:J$733, MATCH($B65, 'Energy at risk'!$C$8:$C$733,0))*$J65*R65</f>
        <v>42967.041105284909</v>
      </c>
      <c r="AN65" s="271">
        <f>INDEX('Energy at risk'!K$8:K$733, MATCH($B65, 'Energy at risk'!$C$8:$C$733,0))*$J65*S65</f>
        <v>44270.081453844185</v>
      </c>
      <c r="AO65" s="271">
        <f>INDEX('Energy at risk'!L$8:L$733, MATCH($B65, 'Energy at risk'!$C$8:$C$733,0))*$J65*T65</f>
        <v>45911.486693575243</v>
      </c>
      <c r="AP65" s="271">
        <f>INDEX('Energy at risk'!M$8:M$733, MATCH($B65, 'Energy at risk'!$C$8:$C$733,0))*$J65*U65</f>
        <v>46987.730223694467</v>
      </c>
      <c r="AQ65" s="271">
        <f>INDEX('Energy at risk'!N$8:N$733, MATCH($B65, 'Energy at risk'!$C$8:$C$733,0))*$J65*V65</f>
        <v>47744.774541575614</v>
      </c>
      <c r="AR65" s="271">
        <f>INDEX('Energy at risk'!O$8:O$733, MATCH($B65, 'Energy at risk'!$C$8:$C$733,0))*$J65*W65</f>
        <v>48501.818859456784</v>
      </c>
      <c r="AS65" s="271">
        <f>INDEX('Energy at risk'!P$8:P$733, MATCH($B65, 'Energy at risk'!$C$8:$C$733,0))*$J65*X65</f>
        <v>49258.863177337938</v>
      </c>
      <c r="AT65" s="271">
        <f>INDEX('Energy at risk'!Q$8:Q$733, MATCH($B65, 'Energy at risk'!$C$8:$C$733,0))*$J65*Y65</f>
        <v>50015.907495219086</v>
      </c>
      <c r="AU65" s="271">
        <f>INDEX('Energy at risk'!R$8:R$733, MATCH($B65, 'Energy at risk'!$C$8:$C$733,0))*$J65*Z65</f>
        <v>50772.951813100255</v>
      </c>
      <c r="AV65" s="271">
        <f>INDEX('Energy at risk'!S$8:S$733, MATCH($B65, 'Energy at risk'!$C$8:$C$733,0))*$J65*AA65</f>
        <v>51529.996130981403</v>
      </c>
      <c r="AW65" s="271">
        <f>INDEX('Energy at risk'!T$8:T$733, MATCH($B65, 'Energy at risk'!$C$8:$C$733,0))*$J65*AB65</f>
        <v>52287.040448862557</v>
      </c>
      <c r="AX65" s="271">
        <f>INDEX('Energy at risk'!U$8:U$733, MATCH($B65, 'Energy at risk'!$C$8:$C$733,0))*$J65*AC65</f>
        <v>53044.084766743719</v>
      </c>
      <c r="AY65" s="271">
        <f>INDEX('Energy at risk'!V$8:V$733, MATCH($B65, 'Energy at risk'!$C$8:$C$733,0))*$J65*AD65</f>
        <v>53801.129084624867</v>
      </c>
      <c r="AZ65" s="271">
        <f>INDEX('Energy at risk'!W$8:W$733, MATCH($B65, 'Energy at risk'!$C$8:$C$733,0))*$J65*AE65</f>
        <v>54558.173402506029</v>
      </c>
      <c r="BA65" s="271">
        <f>INDEX('Energy at risk'!X$8:X$733, MATCH($B65, 'Energy at risk'!$C$8:$C$733,0))*$J65*AF65</f>
        <v>55315.217720387183</v>
      </c>
      <c r="BB65" s="232"/>
      <c r="BC65" s="271">
        <f>INDEX('Energy at risk'!E$8:E$733, MATCH($B65, 'Energy at risk'!$C$8:$C$733,0))*M65*$K65</f>
        <v>9040.3688418588699</v>
      </c>
      <c r="BD65" s="271">
        <f>INDEX('Energy at risk'!F$8:F$733, MATCH($B65, 'Energy at risk'!$C$8:$C$733,0))*N65*$K65</f>
        <v>9264.9068997438008</v>
      </c>
      <c r="BE65" s="271">
        <f>INDEX('Energy at risk'!G$8:G$733, MATCH($B65, 'Energy at risk'!$C$8:$C$733,0))*O65*$K65</f>
        <v>9573.2500871555221</v>
      </c>
      <c r="BF65" s="271">
        <f>INDEX('Energy at risk'!H$8:H$733, MATCH($B65, 'Energy at risk'!$C$8:$C$733,0))*P65*$K65</f>
        <v>9886.5907055971275</v>
      </c>
      <c r="BG65" s="271">
        <f>INDEX('Energy at risk'!I$8:I$733, MATCH($B65, 'Energy at risk'!$C$8:$C$733,0))*Q65*$K65</f>
        <v>10071.926129113939</v>
      </c>
      <c r="BH65" s="271">
        <f>INDEX('Energy at risk'!J$8:J$733, MATCH($B65, 'Energy at risk'!$C$8:$C$733,0))*R65*$K65</f>
        <v>10269.977379323544</v>
      </c>
      <c r="BI65" s="271">
        <f>INDEX('Energy at risk'!K$8:K$733, MATCH($B65, 'Energy at risk'!$C$8:$C$733,0))*S65*$K65</f>
        <v>10581.429938303774</v>
      </c>
      <c r="BJ65" s="271">
        <f>INDEX('Energy at risk'!L$8:L$733, MATCH($B65, 'Energy at risk'!$C$8:$C$733,0))*T65*$K65</f>
        <v>10973.758435884856</v>
      </c>
      <c r="BK65" s="271">
        <f>INDEX('Energy at risk'!M$8:M$733, MATCH($B65, 'Energy at risk'!$C$8:$C$733,0))*U65*$K65</f>
        <v>11231.002044582134</v>
      </c>
      <c r="BL65" s="271">
        <f>INDEX('Energy at risk'!N$8:N$733, MATCH($B65, 'Energy at risk'!$C$8:$C$733,0))*V65*$K65</f>
        <v>11411.950693122621</v>
      </c>
      <c r="BM65" s="271">
        <f>INDEX('Energy at risk'!O$8:O$733, MATCH($B65, 'Energy at risk'!$C$8:$C$733,0))*W65*$K65</f>
        <v>11592.899341663109</v>
      </c>
      <c r="BN65" s="271">
        <f>INDEX('Energy at risk'!P$8:P$733, MATCH($B65, 'Energy at risk'!$C$8:$C$733,0))*X65*$K65</f>
        <v>11773.8479902036</v>
      </c>
      <c r="BO65" s="271">
        <f>INDEX('Energy at risk'!Q$8:Q$733, MATCH($B65, 'Energy at risk'!$C$8:$C$733,0))*Y65*$K65</f>
        <v>11954.796638744087</v>
      </c>
      <c r="BP65" s="271">
        <f>INDEX('Energy at risk'!R$8:R$733, MATCH($B65, 'Energy at risk'!$C$8:$C$733,0))*Z65*$K65</f>
        <v>12135.745287284575</v>
      </c>
      <c r="BQ65" s="271">
        <f>INDEX('Energy at risk'!S$8:S$733, MATCH($B65, 'Energy at risk'!$C$8:$C$733,0))*AA65*$K65</f>
        <v>12316.693935825062</v>
      </c>
      <c r="BR65" s="271">
        <f>INDEX('Energy at risk'!T$8:T$733, MATCH($B65, 'Energy at risk'!$C$8:$C$733,0))*AB65*$K65</f>
        <v>12497.642584365549</v>
      </c>
      <c r="BS65" s="271">
        <f>INDEX('Energy at risk'!U$8:U$733, MATCH($B65, 'Energy at risk'!$C$8:$C$733,0))*AC65*$K65</f>
        <v>12678.591232906039</v>
      </c>
      <c r="BT65" s="271">
        <f>INDEX('Energy at risk'!V$8:V$733, MATCH($B65, 'Energy at risk'!$C$8:$C$733,0))*AD65*$K65</f>
        <v>12859.539881446524</v>
      </c>
      <c r="BU65" s="271">
        <f>INDEX('Energy at risk'!W$8:W$733, MATCH($B65, 'Energy at risk'!$C$8:$C$733,0))*AE65*$K65</f>
        <v>13040.488529987015</v>
      </c>
      <c r="BV65" s="271">
        <f>INDEX('Energy at risk'!X$8:X$733, MATCH($B65, 'Energy at risk'!$C$8:$C$733,0))*AF65*$K65</f>
        <v>13221.4371785275</v>
      </c>
      <c r="BW65" s="232"/>
      <c r="BX65" s="272" cm="1">
        <f t="array" ref="BX65">SUMPRODUCT(('Span data'!BA$9:BA$734)*('Span data'!$C$9:$C$734=$B65))</f>
        <v>3.5435533214110229E-3</v>
      </c>
      <c r="BY65" s="272" cm="1">
        <f t="array" ref="BY65">SUMPRODUCT(('Span data'!BB$9:BB$734)*('Span data'!$C$9:$C$734=$B65))</f>
        <v>3.609092943827173E-3</v>
      </c>
      <c r="BZ65" s="272" cm="1">
        <f t="array" ref="BZ65">SUMPRODUCT(('Span data'!BC$9:BC$734)*('Span data'!$C$9:$C$734=$B65))</f>
        <v>3.6746325662433241E-3</v>
      </c>
      <c r="CA65" s="272" cm="1">
        <f t="array" ref="CA65">SUMPRODUCT(('Span data'!BD$9:BD$734)*('Span data'!$C$9:$C$734=$B65))</f>
        <v>3.7401721886594747E-3</v>
      </c>
      <c r="CB65" s="272" cm="1">
        <f t="array" ref="CB65">SUMPRODUCT(('Span data'!BE$9:BE$734)*('Span data'!$C$9:$C$734=$B65))</f>
        <v>3.8057118110756253E-3</v>
      </c>
      <c r="CC65" s="272" cm="1">
        <f t="array" ref="CC65">SUMPRODUCT(('Span data'!BF$9:BF$734)*('Span data'!$C$9:$C$734=$B65))</f>
        <v>3.8712514334917777E-3</v>
      </c>
      <c r="CD65" s="272" cm="1">
        <f t="array" ref="CD65">SUMPRODUCT(('Span data'!BG$9:BG$734)*('Span data'!$C$9:$C$734=$B65))</f>
        <v>3.9367910559079287E-3</v>
      </c>
      <c r="CE65" s="272" cm="1">
        <f t="array" ref="CE65">SUMPRODUCT(('Span data'!BH$9:BH$734)*('Span data'!$C$9:$C$734=$B65))</f>
        <v>4.0023306783240793E-3</v>
      </c>
      <c r="CF65" s="272" cm="1">
        <f t="array" ref="CF65">SUMPRODUCT(('Span data'!BI$9:BI$734)*('Span data'!$C$9:$C$734=$B65))</f>
        <v>4.0678703007402299E-3</v>
      </c>
      <c r="CG65" s="272" cm="1">
        <f t="array" ref="CG65">SUMPRODUCT(('Span data'!BJ$9:BJ$734)*('Span data'!$C$9:$C$734=$B65))</f>
        <v>4.1334099231563814E-3</v>
      </c>
      <c r="CH65" s="272" cm="1">
        <f t="array" ref="CH65">SUMPRODUCT(('Span data'!BK$9:BK$734)*('Span data'!$C$9:$C$734=$B65))</f>
        <v>4.1989495455725312E-3</v>
      </c>
      <c r="CI65" s="272" cm="1">
        <f t="array" ref="CI65">SUMPRODUCT(('Span data'!BL$9:BL$734)*('Span data'!$C$9:$C$734=$B65))</f>
        <v>4.2644891679886826E-3</v>
      </c>
      <c r="CJ65" s="272" cm="1">
        <f t="array" ref="CJ65">SUMPRODUCT(('Span data'!BM$9:BM$734)*('Span data'!$C$9:$C$734=$B65))</f>
        <v>4.330028790404835E-3</v>
      </c>
      <c r="CK65" s="272" cm="1">
        <f t="array" ref="CK65">SUMPRODUCT(('Span data'!BN$9:BN$734)*('Span data'!$C$9:$C$734=$B65))</f>
        <v>4.3955684128209856E-3</v>
      </c>
      <c r="CL65" s="272" cm="1">
        <f t="array" ref="CL65">SUMPRODUCT(('Span data'!BO$9:BO$734)*('Span data'!$C$9:$C$734=$B65))</f>
        <v>4.4611080352371362E-3</v>
      </c>
      <c r="CM65" s="272" cm="1">
        <f t="array" ref="CM65">SUMPRODUCT(('Span data'!BP$9:BP$734)*('Span data'!$C$9:$C$734=$B65))</f>
        <v>4.5266476576532868E-3</v>
      </c>
      <c r="CN65" s="272" cm="1">
        <f t="array" ref="CN65">SUMPRODUCT(('Span data'!BQ$9:BQ$734)*('Span data'!$C$9:$C$734=$B65))</f>
        <v>4.5921872800694374E-3</v>
      </c>
      <c r="CO65" s="272" cm="1">
        <f t="array" ref="CO65">SUMPRODUCT(('Span data'!BR$9:BR$734)*('Span data'!$C$9:$C$734=$B65))</f>
        <v>4.6577269024855907E-3</v>
      </c>
      <c r="CP65" s="272" cm="1">
        <f t="array" ref="CP65">SUMPRODUCT(('Span data'!BS$9:BS$734)*('Span data'!$C$9:$C$734=$B65))</f>
        <v>4.7232665249017413E-3</v>
      </c>
      <c r="CQ65" s="272" cm="1">
        <f t="array" ref="CQ65">SUMPRODUCT(('Span data'!BT$9:BT$734)*('Span data'!$C$9:$C$734=$B65))</f>
        <v>4.7888061473178919E-3</v>
      </c>
      <c r="CR65" s="232"/>
      <c r="CS65" s="273">
        <f t="shared" si="8"/>
        <v>46863.035989046373</v>
      </c>
      <c r="CT65" s="273">
        <f t="shared" si="21"/>
        <v>48026.985720354925</v>
      </c>
      <c r="CU65" s="273">
        <f t="shared" si="22"/>
        <v>49625.360481528209</v>
      </c>
      <c r="CV65" s="273">
        <f t="shared" si="23"/>
        <v>51249.640687113584</v>
      </c>
      <c r="CW65" s="273">
        <f t="shared" si="24"/>
        <v>52210.373673787173</v>
      </c>
      <c r="CX65" s="273">
        <f t="shared" si="25"/>
        <v>53237.022355859888</v>
      </c>
      <c r="CY65" s="273">
        <f t="shared" si="26"/>
        <v>54851.515328939015</v>
      </c>
      <c r="CZ65" s="273">
        <f t="shared" si="27"/>
        <v>56885.249131790777</v>
      </c>
      <c r="DA65" s="273">
        <f t="shared" si="28"/>
        <v>58218.736336146903</v>
      </c>
      <c r="DB65" s="273">
        <f t="shared" si="10"/>
        <v>59156.729368108157</v>
      </c>
      <c r="DC65" s="273">
        <f t="shared" si="11"/>
        <v>60094.722400069433</v>
      </c>
      <c r="DD65" s="273">
        <f t="shared" si="12"/>
        <v>61032.715432030702</v>
      </c>
      <c r="DE65" s="273">
        <f t="shared" si="13"/>
        <v>61970.708463991956</v>
      </c>
      <c r="DF65" s="273">
        <f t="shared" si="14"/>
        <v>62908.701495953246</v>
      </c>
      <c r="DG65" s="273">
        <f t="shared" si="15"/>
        <v>63846.6945279145</v>
      </c>
      <c r="DH65" s="273">
        <f t="shared" si="16"/>
        <v>64784.687559875769</v>
      </c>
      <c r="DI65" s="273">
        <f t="shared" si="17"/>
        <v>65722.680591837037</v>
      </c>
      <c r="DJ65" s="273">
        <f t="shared" si="18"/>
        <v>66660.673623798299</v>
      </c>
      <c r="DK65" s="273">
        <f t="shared" si="19"/>
        <v>67598.66665575956</v>
      </c>
      <c r="DL65" s="273">
        <f t="shared" si="20"/>
        <v>68536.659687720836</v>
      </c>
      <c r="DM65" s="233"/>
      <c r="DN65" s="274" cm="1">
        <f t="array" ref="DN65">SUMPRODUCT(($CS65:$DL65)*(Misc_calcs!$G$29:$Z$29))</f>
        <v>829539.28951318981</v>
      </c>
      <c r="DO65" s="232"/>
      <c r="DP65" s="274" cm="1">
        <f t="array" ref="DP65">SUMPRODUCT((G65:H65)*(Assumptions!$G$38:$H$38))</f>
        <v>297869.01152069389</v>
      </c>
      <c r="DQ65" s="274" cm="1">
        <f t="array" ref="DQ65">SUMPRODUCT((PMT(real_disc,Assumptions!$G$40,DP65)*(Misc_calcs!$G$29:$Z$29)))</f>
        <v>-172656.98098879895</v>
      </c>
      <c r="DR65" s="232"/>
      <c r="DS65" s="274">
        <f t="shared" si="30"/>
        <v>656882.30852439092</v>
      </c>
      <c r="DT65" s="274" t="b">
        <f t="shared" si="9"/>
        <v>1</v>
      </c>
      <c r="DU65" s="232"/>
      <c r="DV65" s="232"/>
      <c r="DW65" s="232"/>
      <c r="DX65" s="232"/>
      <c r="DY65" s="232"/>
      <c r="DZ65" s="232"/>
      <c r="EA65" s="232"/>
      <c r="EB65" s="232"/>
      <c r="EC65" s="232"/>
      <c r="ED65" s="232"/>
      <c r="EE65" s="232"/>
      <c r="EF65" s="232"/>
      <c r="EG65" s="232"/>
      <c r="EH65" s="232"/>
      <c r="EI65" s="232"/>
      <c r="EJ65" s="232"/>
      <c r="EK65" s="232"/>
      <c r="EL65" s="232"/>
      <c r="EM65" s="232"/>
      <c r="EN65" s="232"/>
    </row>
    <row r="66" spans="1:144" x14ac:dyDescent="0.2">
      <c r="A66" s="232"/>
      <c r="B66" s="266" t="str">
        <v>KYM002</v>
      </c>
      <c r="C66" s="266" t="str">
        <f>INDEX('Span data'!$D$9:$D$734, MATCH($B66, 'Span data'!$C$9:$C$734,0))</f>
        <v>KYM</v>
      </c>
      <c r="D66" s="266" cm="1">
        <f t="array" ref="D66">IF(ISBLANK(B66),0, SUMPRODUCT(('Energy at risk'!$C$8:$C$733=$B66)*1))</f>
        <v>1</v>
      </c>
      <c r="E66" s="267" t="b">
        <f t="shared" si="29"/>
        <v>0</v>
      </c>
      <c r="F66" s="266">
        <f t="shared" si="7"/>
        <v>1</v>
      </c>
      <c r="G66" s="268">
        <v>2</v>
      </c>
      <c r="H66" s="268">
        <v>0</v>
      </c>
      <c r="I66" s="232"/>
      <c r="J66" s="269">
        <f>INDEX(VCR_data!$D$8:$D$86, MATCH($C66, VCR_data!$B$8:$B$86,0))</f>
        <v>47800.349548886326</v>
      </c>
      <c r="K66" s="269">
        <f>INDEX(VCR_data!$F$8:$F$86, MATCH($C66, VCR_data!$B$8:$B$86,0))</f>
        <v>11425.234225180093</v>
      </c>
      <c r="L66" s="232"/>
      <c r="M66" s="270" cm="1">
        <f t="array" ref="M66">SUMPRODUCT(('Span data'!$C$9:$C$734=$B66)*('Span data'!AF$9:AF$734))/SUMPRODUCT(('Span data'!$C$9:$C$734=$B66)*1)</f>
        <v>9.7180408646004562E-3</v>
      </c>
      <c r="N66" s="270" cm="1">
        <f t="array" ref="N66">SUMPRODUCT(('Span data'!$C$9:$C$734=$B66)*('Span data'!AG$9:AG$734))/SUMPRODUCT(('Span data'!$C$9:$C$734=$B66)*1)</f>
        <v>9.8964756676460323E-3</v>
      </c>
      <c r="O66" s="270" cm="1">
        <f t="array" ref="O66">SUMPRODUCT(('Span data'!$C$9:$C$734=$B66)*('Span data'!AH$9:AH$734))/SUMPRODUCT(('Span data'!$C$9:$C$734=$B66)*1)</f>
        <v>1.0074910470691608E-2</v>
      </c>
      <c r="P66" s="270" cm="1">
        <f t="array" ref="P66">SUMPRODUCT(('Span data'!$C$9:$C$734=$B66)*('Span data'!AI$9:AI$734))/SUMPRODUCT(('Span data'!$C$9:$C$734=$B66)*1)</f>
        <v>1.0253345273737184E-2</v>
      </c>
      <c r="Q66" s="270" cm="1">
        <f t="array" ref="Q66">SUMPRODUCT(('Span data'!$C$9:$C$734=$B66)*('Span data'!AJ$9:AJ$734))/SUMPRODUCT(('Span data'!$C$9:$C$734=$B66)*1)</f>
        <v>1.0431780076782761E-2</v>
      </c>
      <c r="R66" s="270" cm="1">
        <f t="array" ref="R66">SUMPRODUCT(('Span data'!$C$9:$C$734=$B66)*('Span data'!AK$9:AK$734))/SUMPRODUCT(('Span data'!$C$9:$C$734=$B66)*1)</f>
        <v>1.0610214879828337E-2</v>
      </c>
      <c r="S66" s="270" cm="1">
        <f t="array" ref="S66">SUMPRODUCT(('Span data'!$C$9:$C$734=$B66)*('Span data'!AL$9:AL$734))/SUMPRODUCT(('Span data'!$C$9:$C$734=$B66)*1)</f>
        <v>1.0788649682873913E-2</v>
      </c>
      <c r="T66" s="270" cm="1">
        <f t="array" ref="T66">SUMPRODUCT(('Span data'!$C$9:$C$734=$B66)*('Span data'!AM$9:AM$734))/SUMPRODUCT(('Span data'!$C$9:$C$734=$B66)*1)</f>
        <v>1.0967084485919489E-2</v>
      </c>
      <c r="U66" s="270" cm="1">
        <f t="array" ref="U66">SUMPRODUCT(('Span data'!$C$9:$C$734=$B66)*('Span data'!AN$9:AN$734))/SUMPRODUCT(('Span data'!$C$9:$C$734=$B66)*1)</f>
        <v>1.1145519288965065E-2</v>
      </c>
      <c r="V66" s="270" cm="1">
        <f t="array" ref="V66">SUMPRODUCT(('Span data'!$C$9:$C$734=$B66)*('Span data'!AO$9:AO$734))/SUMPRODUCT(('Span data'!$C$9:$C$734=$B66)*1)</f>
        <v>1.1323954092010641E-2</v>
      </c>
      <c r="W66" s="270" cm="1">
        <f t="array" ref="W66">SUMPRODUCT(('Span data'!$C$9:$C$734=$B66)*('Span data'!AP$9:AP$734))/SUMPRODUCT(('Span data'!$C$9:$C$734=$B66)*1)</f>
        <v>1.1502388895056217E-2</v>
      </c>
      <c r="X66" s="270" cm="1">
        <f t="array" ref="X66">SUMPRODUCT(('Span data'!$C$9:$C$734=$B66)*('Span data'!AQ$9:AQ$734))/SUMPRODUCT(('Span data'!$C$9:$C$734=$B66)*1)</f>
        <v>1.1680823698101793E-2</v>
      </c>
      <c r="Y66" s="270" cm="1">
        <f t="array" ref="Y66">SUMPRODUCT(('Span data'!$C$9:$C$734=$B66)*('Span data'!AR$9:AR$734))/SUMPRODUCT(('Span data'!$C$9:$C$734=$B66)*1)</f>
        <v>1.1859258501147369E-2</v>
      </c>
      <c r="Z66" s="270" cm="1">
        <f t="array" ref="Z66">SUMPRODUCT(('Span data'!$C$9:$C$734=$B66)*('Span data'!AS$9:AS$734))/SUMPRODUCT(('Span data'!$C$9:$C$734=$B66)*1)</f>
        <v>1.2037693304192945E-2</v>
      </c>
      <c r="AA66" s="270" cm="1">
        <f t="array" ref="AA66">SUMPRODUCT(('Span data'!$C$9:$C$734=$B66)*('Span data'!AT$9:AT$734))/SUMPRODUCT(('Span data'!$C$9:$C$734=$B66)*1)</f>
        <v>1.2216128107238522E-2</v>
      </c>
      <c r="AB66" s="270" cm="1">
        <f t="array" ref="AB66">SUMPRODUCT(('Span data'!$C$9:$C$734=$B66)*('Span data'!AU$9:AU$734))/SUMPRODUCT(('Span data'!$C$9:$C$734=$B66)*1)</f>
        <v>1.2394562910284098E-2</v>
      </c>
      <c r="AC66" s="270" cm="1">
        <f t="array" ref="AC66">SUMPRODUCT(('Span data'!$C$9:$C$734=$B66)*('Span data'!AV$9:AV$734))/SUMPRODUCT(('Span data'!$C$9:$C$734=$B66)*1)</f>
        <v>1.2572997713329674E-2</v>
      </c>
      <c r="AD66" s="270" cm="1">
        <f t="array" ref="AD66">SUMPRODUCT(('Span data'!$C$9:$C$734=$B66)*('Span data'!AW$9:AW$734))/SUMPRODUCT(('Span data'!$C$9:$C$734=$B66)*1)</f>
        <v>1.275143251637525E-2</v>
      </c>
      <c r="AE66" s="270" cm="1">
        <f t="array" ref="AE66">SUMPRODUCT(('Span data'!$C$9:$C$734=$B66)*('Span data'!AX$9:AX$734))/SUMPRODUCT(('Span data'!$C$9:$C$734=$B66)*1)</f>
        <v>1.2929867319420826E-2</v>
      </c>
      <c r="AF66" s="270" cm="1">
        <f t="array" ref="AF66">SUMPRODUCT(('Span data'!$C$9:$C$734=$B66)*('Span data'!AY$9:AY$734))/SUMPRODUCT(('Span data'!$C$9:$C$734=$B66)*1)</f>
        <v>1.3108302122466402E-2</v>
      </c>
      <c r="AG66" s="232"/>
      <c r="AH66" s="271">
        <f>INDEX('Energy at risk'!E$8:E$733, MATCH($B66, 'Energy at risk'!$C$8:$C$733,0))*$J66*M66</f>
        <v>27354.421401640571</v>
      </c>
      <c r="AI66" s="271">
        <f>INDEX('Energy at risk'!F$8:F$733, MATCH($B66, 'Energy at risk'!$C$8:$C$733,0))*$J66*N66</f>
        <v>27569.004584133621</v>
      </c>
      <c r="AJ66" s="271">
        <f>INDEX('Energy at risk'!G$8:G$733, MATCH($B66, 'Energy at risk'!$C$8:$C$733,0))*$J66*O66</f>
        <v>28066.077488502473</v>
      </c>
      <c r="AK66" s="271">
        <f>INDEX('Energy at risk'!H$8:H$733, MATCH($B66, 'Energy at risk'!$C$8:$C$733,0))*$J66*P66</f>
        <v>28066.399951256171</v>
      </c>
      <c r="AL66" s="271">
        <f>INDEX('Energy at risk'!I$8:I$733, MATCH($B66, 'Energy at risk'!$C$8:$C$733,0))*$J66*Q66</f>
        <v>28251.590996795232</v>
      </c>
      <c r="AM66" s="271">
        <f>INDEX('Energy at risk'!J$8:J$733, MATCH($B66, 'Energy at risk'!$C$8:$C$733,0))*$J66*R66</f>
        <v>28529.216333726967</v>
      </c>
      <c r="AN66" s="271">
        <f>INDEX('Energy at risk'!K$8:K$733, MATCH($B66, 'Energy at risk'!$C$8:$C$733,0))*$J66*S66</f>
        <v>28956.731277759547</v>
      </c>
      <c r="AO66" s="271">
        <f>INDEX('Energy at risk'!L$8:L$733, MATCH($B66, 'Energy at risk'!$C$8:$C$733,0))*$J66*T66</f>
        <v>29223.118444679476</v>
      </c>
      <c r="AP66" s="271">
        <f>INDEX('Energy at risk'!M$8:M$733, MATCH($B66, 'Energy at risk'!$C$8:$C$733,0))*$J66*U66</f>
        <v>29536.587231912035</v>
      </c>
      <c r="AQ66" s="271">
        <f>INDEX('Energy at risk'!N$8:N$733, MATCH($B66, 'Energy at risk'!$C$8:$C$733,0))*$J66*V66</f>
        <v>30009.454847024663</v>
      </c>
      <c r="AR66" s="271">
        <f>INDEX('Energy at risk'!O$8:O$733, MATCH($B66, 'Energy at risk'!$C$8:$C$733,0))*$J66*W66</f>
        <v>30482.32246213729</v>
      </c>
      <c r="AS66" s="271">
        <f>INDEX('Energy at risk'!P$8:P$733, MATCH($B66, 'Energy at risk'!$C$8:$C$733,0))*$J66*X66</f>
        <v>30955.190077249918</v>
      </c>
      <c r="AT66" s="271">
        <f>INDEX('Energy at risk'!Q$8:Q$733, MATCH($B66, 'Energy at risk'!$C$8:$C$733,0))*$J66*Y66</f>
        <v>31428.057692362545</v>
      </c>
      <c r="AU66" s="271">
        <f>INDEX('Energy at risk'!R$8:R$733, MATCH($B66, 'Energy at risk'!$C$8:$C$733,0))*$J66*Z66</f>
        <v>31900.925307475176</v>
      </c>
      <c r="AV66" s="271">
        <f>INDEX('Energy at risk'!S$8:S$733, MATCH($B66, 'Energy at risk'!$C$8:$C$733,0))*$J66*AA66</f>
        <v>32373.792922587803</v>
      </c>
      <c r="AW66" s="271">
        <f>INDEX('Energy at risk'!T$8:T$733, MATCH($B66, 'Energy at risk'!$C$8:$C$733,0))*$J66*AB66</f>
        <v>32846.660537700431</v>
      </c>
      <c r="AX66" s="271">
        <f>INDEX('Energy at risk'!U$8:U$733, MATCH($B66, 'Energy at risk'!$C$8:$C$733,0))*$J66*AC66</f>
        <v>33319.528152813058</v>
      </c>
      <c r="AY66" s="271">
        <f>INDEX('Energy at risk'!V$8:V$733, MATCH($B66, 'Energy at risk'!$C$8:$C$733,0))*$J66*AD66</f>
        <v>33792.395767925686</v>
      </c>
      <c r="AZ66" s="271">
        <f>INDEX('Energy at risk'!W$8:W$733, MATCH($B66, 'Energy at risk'!$C$8:$C$733,0))*$J66*AE66</f>
        <v>34265.263383038313</v>
      </c>
      <c r="BA66" s="271">
        <f>INDEX('Energy at risk'!X$8:X$733, MATCH($B66, 'Energy at risk'!$C$8:$C$733,0))*$J66*AF66</f>
        <v>34738.13099815094</v>
      </c>
      <c r="BB66" s="232"/>
      <c r="BC66" s="271">
        <f>INDEX('Energy at risk'!E$8:E$733, MATCH($B66, 'Energy at risk'!$C$8:$C$733,0))*M66*$K66</f>
        <v>6538.2507566893755</v>
      </c>
      <c r="BD66" s="271">
        <f>INDEX('Energy at risk'!F$8:F$733, MATCH($B66, 'Energy at risk'!$C$8:$C$733,0))*N66*$K66</f>
        <v>6589.5404050686266</v>
      </c>
      <c r="BE66" s="271">
        <f>INDEX('Energy at risk'!G$8:G$733, MATCH($B66, 'Energy at risk'!$C$8:$C$733,0))*O66*$K66</f>
        <v>6708.3507153069741</v>
      </c>
      <c r="BF66" s="271">
        <f>INDEX('Energy at risk'!H$8:H$733, MATCH($B66, 'Energy at risk'!$C$8:$C$733,0))*P66*$K66</f>
        <v>6708.4277903184484</v>
      </c>
      <c r="BG66" s="271">
        <f>INDEX('Energy at risk'!I$8:I$733, MATCH($B66, 'Energy at risk'!$C$8:$C$733,0))*Q66*$K66</f>
        <v>6752.6921333966466</v>
      </c>
      <c r="BH66" s="271">
        <f>INDEX('Energy at risk'!J$8:J$733, MATCH($B66, 'Energy at risk'!$C$8:$C$733,0))*R66*$K66</f>
        <v>6819.0501105082085</v>
      </c>
      <c r="BI66" s="271">
        <f>INDEX('Energy at risk'!K$8:K$733, MATCH($B66, 'Energy at risk'!$C$8:$C$733,0))*S66*$K66</f>
        <v>6921.2346848143352</v>
      </c>
      <c r="BJ66" s="271">
        <f>INDEX('Energy at risk'!L$8:L$733, MATCH($B66, 'Energy at risk'!$C$8:$C$733,0))*T66*$K66</f>
        <v>6984.9065157813784</v>
      </c>
      <c r="BK66" s="271">
        <f>INDEX('Energy at risk'!M$8:M$733, MATCH($B66, 'Energy at risk'!$C$8:$C$733,0))*U66*$K66</f>
        <v>7059.831790391605</v>
      </c>
      <c r="BL66" s="271">
        <f>INDEX('Energy at risk'!N$8:N$733, MATCH($B66, 'Energy at risk'!$C$8:$C$733,0))*V66*$K66</f>
        <v>7172.8565550879121</v>
      </c>
      <c r="BM66" s="271">
        <f>INDEX('Energy at risk'!O$8:O$733, MATCH($B66, 'Energy at risk'!$C$8:$C$733,0))*W66*$K66</f>
        <v>7285.8813197842182</v>
      </c>
      <c r="BN66" s="271">
        <f>INDEX('Energy at risk'!P$8:P$733, MATCH($B66, 'Energy at risk'!$C$8:$C$733,0))*X66*$K66</f>
        <v>7398.9060844805254</v>
      </c>
      <c r="BO66" s="271">
        <f>INDEX('Energy at risk'!Q$8:Q$733, MATCH($B66, 'Energy at risk'!$C$8:$C$733,0))*Y66*$K66</f>
        <v>7511.9308491768325</v>
      </c>
      <c r="BP66" s="271">
        <f>INDEX('Energy at risk'!R$8:R$733, MATCH($B66, 'Energy at risk'!$C$8:$C$733,0))*Z66*$K66</f>
        <v>7624.9556138731386</v>
      </c>
      <c r="BQ66" s="271">
        <f>INDEX('Energy at risk'!S$8:S$733, MATCH($B66, 'Energy at risk'!$C$8:$C$733,0))*AA66*$K66</f>
        <v>7737.9803785694448</v>
      </c>
      <c r="BR66" s="271">
        <f>INDEX('Energy at risk'!T$8:T$733, MATCH($B66, 'Energy at risk'!$C$8:$C$733,0))*AB66*$K66</f>
        <v>7851.005143265751</v>
      </c>
      <c r="BS66" s="271">
        <f>INDEX('Energy at risk'!U$8:U$733, MATCH($B66, 'Energy at risk'!$C$8:$C$733,0))*AC66*$K66</f>
        <v>7964.029907962059</v>
      </c>
      <c r="BT66" s="271">
        <f>INDEX('Energy at risk'!V$8:V$733, MATCH($B66, 'Energy at risk'!$C$8:$C$733,0))*AD66*$K66</f>
        <v>8077.0546726583652</v>
      </c>
      <c r="BU66" s="271">
        <f>INDEX('Energy at risk'!W$8:W$733, MATCH($B66, 'Energy at risk'!$C$8:$C$733,0))*AE66*$K66</f>
        <v>8190.0794373546714</v>
      </c>
      <c r="BV66" s="271">
        <f>INDEX('Energy at risk'!X$8:X$733, MATCH($B66, 'Energy at risk'!$C$8:$C$733,0))*AF66*$K66</f>
        <v>8303.1042020509794</v>
      </c>
      <c r="BW66" s="232"/>
      <c r="BX66" s="272" cm="1">
        <f t="array" ref="BX66">SUMPRODUCT(('Span data'!BA$9:BA$734)*('Span data'!$C$9:$C$734=$B66))</f>
        <v>3.9356031413996192E-4</v>
      </c>
      <c r="BY66" s="272" cm="1">
        <f t="array" ref="BY66">SUMPRODUCT(('Span data'!BB$9:BB$734)*('Span data'!$C$9:$C$734=$B66))</f>
        <v>4.0078655018059475E-4</v>
      </c>
      <c r="BZ66" s="272" cm="1">
        <f t="array" ref="BZ66">SUMPRODUCT(('Span data'!BC$9:BC$734)*('Span data'!$C$9:$C$734=$B66))</f>
        <v>4.0801278622122774E-4</v>
      </c>
      <c r="CA66" s="272" cm="1">
        <f t="array" ref="CA66">SUMPRODUCT(('Span data'!BD$9:BD$734)*('Span data'!$C$9:$C$734=$B66))</f>
        <v>4.1523902226186062E-4</v>
      </c>
      <c r="CB66" s="272" cm="1">
        <f t="array" ref="CB66">SUMPRODUCT(('Span data'!BE$9:BE$734)*('Span data'!$C$9:$C$734=$B66))</f>
        <v>4.2246525830249345E-4</v>
      </c>
      <c r="CC66" s="272" cm="1">
        <f t="array" ref="CC66">SUMPRODUCT(('Span data'!BF$9:BF$734)*('Span data'!$C$9:$C$734=$B66))</f>
        <v>4.2969149434312644E-4</v>
      </c>
      <c r="CD66" s="272" cm="1">
        <f t="array" ref="CD66">SUMPRODUCT(('Span data'!BG$9:BG$734)*('Span data'!$C$9:$C$734=$B66))</f>
        <v>4.3691773038375927E-4</v>
      </c>
      <c r="CE66" s="272" cm="1">
        <f t="array" ref="CE66">SUMPRODUCT(('Span data'!BH$9:BH$734)*('Span data'!$C$9:$C$734=$B66))</f>
        <v>4.4414396642439221E-4</v>
      </c>
      <c r="CF66" s="272" cm="1">
        <f t="array" ref="CF66">SUMPRODUCT(('Span data'!BI$9:BI$734)*('Span data'!$C$9:$C$734=$B66))</f>
        <v>4.5137020246502514E-4</v>
      </c>
      <c r="CG66" s="272" cm="1">
        <f t="array" ref="CG66">SUMPRODUCT(('Span data'!BJ$9:BJ$734)*('Span data'!$C$9:$C$734=$B66))</f>
        <v>4.5859643850565808E-4</v>
      </c>
      <c r="CH66" s="272" cm="1">
        <f t="array" ref="CH66">SUMPRODUCT(('Span data'!BK$9:BK$734)*('Span data'!$C$9:$C$734=$B66))</f>
        <v>4.6582267454629091E-4</v>
      </c>
      <c r="CI66" s="272" cm="1">
        <f t="array" ref="CI66">SUMPRODUCT(('Span data'!BL$9:BL$734)*('Span data'!$C$9:$C$734=$B66))</f>
        <v>4.7304891058692384E-4</v>
      </c>
      <c r="CJ66" s="272" cm="1">
        <f t="array" ref="CJ66">SUMPRODUCT(('Span data'!BM$9:BM$734)*('Span data'!$C$9:$C$734=$B66))</f>
        <v>4.8027514662755684E-4</v>
      </c>
      <c r="CK66" s="272" cm="1">
        <f t="array" ref="CK66">SUMPRODUCT(('Span data'!BN$9:BN$734)*('Span data'!$C$9:$C$734=$B66))</f>
        <v>4.8750138266818961E-4</v>
      </c>
      <c r="CL66" s="272" cm="1">
        <f t="array" ref="CL66">SUMPRODUCT(('Span data'!BO$9:BO$734)*('Span data'!$C$9:$C$734=$B66))</f>
        <v>4.9472761870882249E-4</v>
      </c>
      <c r="CM66" s="272" cm="1">
        <f t="array" ref="CM66">SUMPRODUCT(('Span data'!BP$9:BP$734)*('Span data'!$C$9:$C$734=$B66))</f>
        <v>5.0195385474945543E-4</v>
      </c>
      <c r="CN66" s="272" cm="1">
        <f t="array" ref="CN66">SUMPRODUCT(('Span data'!BQ$9:BQ$734)*('Span data'!$C$9:$C$734=$B66))</f>
        <v>5.0918009079008837E-4</v>
      </c>
      <c r="CO66" s="272" cm="1">
        <f t="array" ref="CO66">SUMPRODUCT(('Span data'!BR$9:BR$734)*('Span data'!$C$9:$C$734=$B66))</f>
        <v>5.1640632683072119E-4</v>
      </c>
      <c r="CP66" s="272" cm="1">
        <f t="array" ref="CP66">SUMPRODUCT(('Span data'!BS$9:BS$734)*('Span data'!$C$9:$C$734=$B66))</f>
        <v>5.2363256287135424E-4</v>
      </c>
      <c r="CQ66" s="272" cm="1">
        <f t="array" ref="CQ66">SUMPRODUCT(('Span data'!BT$9:BT$734)*('Span data'!$C$9:$C$734=$B66))</f>
        <v>5.3085879891198718E-4</v>
      </c>
      <c r="CR66" s="232"/>
      <c r="CS66" s="273">
        <f t="shared" si="8"/>
        <v>33892.67255189026</v>
      </c>
      <c r="CT66" s="273">
        <f t="shared" si="21"/>
        <v>34158.545389988794</v>
      </c>
      <c r="CU66" s="273">
        <f t="shared" si="22"/>
        <v>34774.42861182223</v>
      </c>
      <c r="CV66" s="273">
        <f t="shared" si="23"/>
        <v>34774.828156813644</v>
      </c>
      <c r="CW66" s="273">
        <f t="shared" si="24"/>
        <v>35004.283552657136</v>
      </c>
      <c r="CX66" s="273">
        <f t="shared" si="25"/>
        <v>35348.266873926666</v>
      </c>
      <c r="CY66" s="273">
        <f t="shared" si="26"/>
        <v>35877.966399491619</v>
      </c>
      <c r="CZ66" s="273">
        <f t="shared" si="27"/>
        <v>36208.025404604821</v>
      </c>
      <c r="DA66" s="273">
        <f t="shared" si="28"/>
        <v>36596.419473673843</v>
      </c>
      <c r="DB66" s="273">
        <f t="shared" si="10"/>
        <v>37182.311860709015</v>
      </c>
      <c r="DC66" s="273">
        <f t="shared" si="11"/>
        <v>37768.204247744186</v>
      </c>
      <c r="DD66" s="273">
        <f t="shared" si="12"/>
        <v>38354.096634779351</v>
      </c>
      <c r="DE66" s="273">
        <f t="shared" si="13"/>
        <v>38939.98902181453</v>
      </c>
      <c r="DF66" s="273">
        <f t="shared" si="14"/>
        <v>39525.881408849702</v>
      </c>
      <c r="DG66" s="273">
        <f t="shared" si="15"/>
        <v>40111.773795884867</v>
      </c>
      <c r="DH66" s="273">
        <f t="shared" si="16"/>
        <v>40697.666182920031</v>
      </c>
      <c r="DI66" s="273">
        <f t="shared" si="17"/>
        <v>41283.55856995521</v>
      </c>
      <c r="DJ66" s="273">
        <f t="shared" si="18"/>
        <v>41869.450956990375</v>
      </c>
      <c r="DK66" s="273">
        <f t="shared" si="19"/>
        <v>42455.343344025547</v>
      </c>
      <c r="DL66" s="273">
        <f t="shared" si="20"/>
        <v>43041.235731060719</v>
      </c>
      <c r="DM66" s="233"/>
      <c r="DN66" s="274" cm="1">
        <f t="array" ref="DN66">SUMPRODUCT(($CS66:$DL66)*(Misc_calcs!$G$29:$Z$29))</f>
        <v>539885.57818971644</v>
      </c>
      <c r="DO66" s="232"/>
      <c r="DP66" s="274" cm="1">
        <f t="array" ref="DP66">SUMPRODUCT((G66:H66)*(Assumptions!$G$38:$H$38))</f>
        <v>37732.015364061401</v>
      </c>
      <c r="DQ66" s="274" cm="1">
        <f t="array" ref="DQ66">SUMPRODUCT((PMT(real_disc,Assumptions!$G$40,DP66)*(Misc_calcs!$G$29:$Z$29)))</f>
        <v>-21871.009092630044</v>
      </c>
      <c r="DR66" s="232"/>
      <c r="DS66" s="274">
        <f t="shared" si="30"/>
        <v>518014.56909708638</v>
      </c>
      <c r="DT66" s="274" t="b">
        <f t="shared" si="9"/>
        <v>1</v>
      </c>
      <c r="DU66" s="232"/>
      <c r="DV66" s="232"/>
      <c r="DW66" s="232"/>
      <c r="DX66" s="232"/>
      <c r="DY66" s="232"/>
      <c r="DZ66" s="232"/>
      <c r="EA66" s="232"/>
      <c r="EB66" s="232"/>
      <c r="EC66" s="232"/>
      <c r="ED66" s="232"/>
      <c r="EE66" s="232"/>
      <c r="EF66" s="232"/>
      <c r="EG66" s="232"/>
      <c r="EH66" s="232"/>
      <c r="EI66" s="232"/>
      <c r="EJ66" s="232"/>
      <c r="EK66" s="232"/>
      <c r="EL66" s="232"/>
      <c r="EM66" s="232"/>
      <c r="EN66" s="232"/>
    </row>
    <row r="67" spans="1:144" x14ac:dyDescent="0.2">
      <c r="A67" s="232"/>
      <c r="B67" s="266" t="str">
        <v>KYM003</v>
      </c>
      <c r="C67" s="266" t="str">
        <f>INDEX('Span data'!$D$9:$D$734, MATCH($B67, 'Span data'!$C$9:$C$734,0))</f>
        <v>KYM</v>
      </c>
      <c r="D67" s="266" cm="1">
        <f t="array" ref="D67">IF(ISBLANK(B67),0, SUMPRODUCT(('Energy at risk'!$C$8:$C$733=$B67)*1))</f>
        <v>6</v>
      </c>
      <c r="E67" s="267" t="b">
        <f t="shared" si="29"/>
        <v>0</v>
      </c>
      <c r="F67" s="266">
        <f t="shared" si="7"/>
        <v>6</v>
      </c>
      <c r="G67" s="268">
        <v>6</v>
      </c>
      <c r="H67" s="268">
        <v>6</v>
      </c>
      <c r="I67" s="232"/>
      <c r="J67" s="269">
        <f>INDEX(VCR_data!$D$8:$D$86, MATCH($C67, VCR_data!$B$8:$B$86,0))</f>
        <v>47800.349548886326</v>
      </c>
      <c r="K67" s="269">
        <f>INDEX(VCR_data!$F$8:$F$86, MATCH($C67, VCR_data!$B$8:$B$86,0))</f>
        <v>11425.234225180093</v>
      </c>
      <c r="L67" s="232"/>
      <c r="M67" s="270" cm="1">
        <f t="array" ref="M67">SUMPRODUCT(('Span data'!$C$9:$C$734=$B67)*('Span data'!AF$9:AF$734))/SUMPRODUCT(('Span data'!$C$9:$C$734=$B67)*1)</f>
        <v>9.6963635931809657E-3</v>
      </c>
      <c r="N67" s="270" cm="1">
        <f t="array" ref="N67">SUMPRODUCT(('Span data'!$C$9:$C$734=$B67)*('Span data'!AG$9:AG$734))/SUMPRODUCT(('Span data'!$C$9:$C$734=$B67)*1)</f>
        <v>9.8675726390867139E-3</v>
      </c>
      <c r="O67" s="270" cm="1">
        <f t="array" ref="O67">SUMPRODUCT(('Span data'!$C$9:$C$734=$B67)*('Span data'!AH$9:AH$734))/SUMPRODUCT(('Span data'!$C$9:$C$734=$B67)*1)</f>
        <v>1.003878168499246E-2</v>
      </c>
      <c r="P67" s="270" cm="1">
        <f t="array" ref="P67">SUMPRODUCT(('Span data'!$C$9:$C$734=$B67)*('Span data'!AI$9:AI$734))/SUMPRODUCT(('Span data'!$C$9:$C$734=$B67)*1)</f>
        <v>1.0209990730898207E-2</v>
      </c>
      <c r="Q67" s="270" cm="1">
        <f t="array" ref="Q67">SUMPRODUCT(('Span data'!$C$9:$C$734=$B67)*('Span data'!AJ$9:AJ$734))/SUMPRODUCT(('Span data'!$C$9:$C$734=$B67)*1)</f>
        <v>1.0381199776803953E-2</v>
      </c>
      <c r="R67" s="270" cm="1">
        <f t="array" ref="R67">SUMPRODUCT(('Span data'!$C$9:$C$734=$B67)*('Span data'!AK$9:AK$734))/SUMPRODUCT(('Span data'!$C$9:$C$734=$B67)*1)</f>
        <v>1.05524088227097E-2</v>
      </c>
      <c r="S67" s="270" cm="1">
        <f t="array" ref="S67">SUMPRODUCT(('Span data'!$C$9:$C$734=$B67)*('Span data'!AL$9:AL$734))/SUMPRODUCT(('Span data'!$C$9:$C$734=$B67)*1)</f>
        <v>1.0723617868615448E-2</v>
      </c>
      <c r="T67" s="270" cm="1">
        <f t="array" ref="T67">SUMPRODUCT(('Span data'!$C$9:$C$734=$B67)*('Span data'!AM$9:AM$734))/SUMPRODUCT(('Span data'!$C$9:$C$734=$B67)*1)</f>
        <v>1.0894826914521193E-2</v>
      </c>
      <c r="U67" s="270" cm="1">
        <f t="array" ref="U67">SUMPRODUCT(('Span data'!$C$9:$C$734=$B67)*('Span data'!AN$9:AN$734))/SUMPRODUCT(('Span data'!$C$9:$C$734=$B67)*1)</f>
        <v>1.1066035960426941E-2</v>
      </c>
      <c r="V67" s="270" cm="1">
        <f t="array" ref="V67">SUMPRODUCT(('Span data'!$C$9:$C$734=$B67)*('Span data'!AO$9:AO$734))/SUMPRODUCT(('Span data'!$C$9:$C$734=$B67)*1)</f>
        <v>1.1237245006332686E-2</v>
      </c>
      <c r="W67" s="270" cm="1">
        <f t="array" ref="W67">SUMPRODUCT(('Span data'!$C$9:$C$734=$B67)*('Span data'!AP$9:AP$734))/SUMPRODUCT(('Span data'!$C$9:$C$734=$B67)*1)</f>
        <v>1.1408454052238434E-2</v>
      </c>
      <c r="X67" s="270" cm="1">
        <f t="array" ref="X67">SUMPRODUCT(('Span data'!$C$9:$C$734=$B67)*('Span data'!AQ$9:AQ$734))/SUMPRODUCT(('Span data'!$C$9:$C$734=$B67)*1)</f>
        <v>1.1579663098144184E-2</v>
      </c>
      <c r="Y67" s="270" cm="1">
        <f t="array" ref="Y67">SUMPRODUCT(('Span data'!$C$9:$C$734=$B67)*('Span data'!AR$9:AR$734))/SUMPRODUCT(('Span data'!$C$9:$C$734=$B67)*1)</f>
        <v>1.1750872144049927E-2</v>
      </c>
      <c r="Z67" s="270" cm="1">
        <f t="array" ref="Z67">SUMPRODUCT(('Span data'!$C$9:$C$734=$B67)*('Span data'!AS$9:AS$734))/SUMPRODUCT(('Span data'!$C$9:$C$734=$B67)*1)</f>
        <v>1.1922081189955675E-2</v>
      </c>
      <c r="AA67" s="270" cm="1">
        <f t="array" ref="AA67">SUMPRODUCT(('Span data'!$C$9:$C$734=$B67)*('Span data'!AT$9:AT$734))/SUMPRODUCT(('Span data'!$C$9:$C$734=$B67)*1)</f>
        <v>1.2093290235861422E-2</v>
      </c>
      <c r="AB67" s="270" cm="1">
        <f t="array" ref="AB67">SUMPRODUCT(('Span data'!$C$9:$C$734=$B67)*('Span data'!AU$9:AU$734))/SUMPRODUCT(('Span data'!$C$9:$C$734=$B67)*1)</f>
        <v>1.2264499281767169E-2</v>
      </c>
      <c r="AC67" s="270" cm="1">
        <f t="array" ref="AC67">SUMPRODUCT(('Span data'!$C$9:$C$734=$B67)*('Span data'!AV$9:AV$734))/SUMPRODUCT(('Span data'!$C$9:$C$734=$B67)*1)</f>
        <v>1.2435708327672915E-2</v>
      </c>
      <c r="AD67" s="270" cm="1">
        <f t="array" ref="AD67">SUMPRODUCT(('Span data'!$C$9:$C$734=$B67)*('Span data'!AW$9:AW$734))/SUMPRODUCT(('Span data'!$C$9:$C$734=$B67)*1)</f>
        <v>1.2606917373578663E-2</v>
      </c>
      <c r="AE67" s="270" cm="1">
        <f t="array" ref="AE67">SUMPRODUCT(('Span data'!$C$9:$C$734=$B67)*('Span data'!AX$9:AX$734))/SUMPRODUCT(('Span data'!$C$9:$C$734=$B67)*1)</f>
        <v>1.2778126419484408E-2</v>
      </c>
      <c r="AF67" s="270" cm="1">
        <f t="array" ref="AF67">SUMPRODUCT(('Span data'!$C$9:$C$734=$B67)*('Span data'!AY$9:AY$734))/SUMPRODUCT(('Span data'!$C$9:$C$734=$B67)*1)</f>
        <v>1.2949335465390158E-2</v>
      </c>
      <c r="AG67" s="232"/>
      <c r="AH67" s="271">
        <f>INDEX('Energy at risk'!E$8:E$733, MATCH($B67, 'Energy at risk'!$C$8:$C$733,0))*$J67*M67</f>
        <v>25179.457083053265</v>
      </c>
      <c r="AI67" s="271">
        <f>INDEX('Energy at risk'!F$8:F$733, MATCH($B67, 'Energy at risk'!$C$8:$C$733,0))*$J67*N67</f>
        <v>25719.663808999372</v>
      </c>
      <c r="AJ67" s="271">
        <f>INDEX('Energy at risk'!G$8:G$733, MATCH($B67, 'Energy at risk'!$C$8:$C$733,0))*$J67*O67</f>
        <v>26555.001609541658</v>
      </c>
      <c r="AK67" s="271">
        <f>INDEX('Energy at risk'!H$8:H$733, MATCH($B67, 'Energy at risk'!$C$8:$C$733,0))*$J67*P67</f>
        <v>27304.680887252158</v>
      </c>
      <c r="AL67" s="271">
        <f>INDEX('Energy at risk'!I$8:I$733, MATCH($B67, 'Energy at risk'!$C$8:$C$733,0))*$J67*Q67</f>
        <v>27661.958022199666</v>
      </c>
      <c r="AM67" s="271">
        <f>INDEX('Energy at risk'!J$8:J$733, MATCH($B67, 'Energy at risk'!$C$8:$C$733,0))*$J67*R67</f>
        <v>28220.413033672248</v>
      </c>
      <c r="AN67" s="271">
        <f>INDEX('Energy at risk'!K$8:K$733, MATCH($B67, 'Energy at risk'!$C$8:$C$733,0))*$J67*S67</f>
        <v>29145.859744494515</v>
      </c>
      <c r="AO67" s="271">
        <f>INDEX('Energy at risk'!L$8:L$733, MATCH($B67, 'Energy at risk'!$C$8:$C$733,0))*$J67*T67</f>
        <v>30297.368357559797</v>
      </c>
      <c r="AP67" s="271">
        <f>INDEX('Energy at risk'!M$8:M$733, MATCH($B67, 'Energy at risk'!$C$8:$C$733,0))*$J67*U67</f>
        <v>30612.645698615335</v>
      </c>
      <c r="AQ67" s="271">
        <f>INDEX('Energy at risk'!N$8:N$733, MATCH($B67, 'Energy at risk'!$C$8:$C$733,0))*$J67*V67</f>
        <v>31086.27165478007</v>
      </c>
      <c r="AR67" s="271">
        <f>INDEX('Energy at risk'!O$8:O$733, MATCH($B67, 'Energy at risk'!$C$8:$C$733,0))*$J67*W67</f>
        <v>31559.897610944812</v>
      </c>
      <c r="AS67" s="271">
        <f>INDEX('Energy at risk'!P$8:P$733, MATCH($B67, 'Energy at risk'!$C$8:$C$733,0))*$J67*X67</f>
        <v>32033.523567109562</v>
      </c>
      <c r="AT67" s="271">
        <f>INDEX('Energy at risk'!Q$8:Q$733, MATCH($B67, 'Energy at risk'!$C$8:$C$733,0))*$J67*Y67</f>
        <v>32507.149523274289</v>
      </c>
      <c r="AU67" s="271">
        <f>INDEX('Energy at risk'!R$8:R$733, MATCH($B67, 'Energy at risk'!$C$8:$C$733,0))*$J67*Z67</f>
        <v>32980.775479439035</v>
      </c>
      <c r="AV67" s="271">
        <f>INDEX('Energy at risk'!S$8:S$733, MATCH($B67, 'Energy at risk'!$C$8:$C$733,0))*$J67*AA67</f>
        <v>33454.401435603773</v>
      </c>
      <c r="AW67" s="271">
        <f>INDEX('Energy at risk'!T$8:T$733, MATCH($B67, 'Energy at risk'!$C$8:$C$733,0))*$J67*AB67</f>
        <v>33928.027391768504</v>
      </c>
      <c r="AX67" s="271">
        <f>INDEX('Energy at risk'!U$8:U$733, MATCH($B67, 'Energy at risk'!$C$8:$C$733,0))*$J67*AC67</f>
        <v>34401.653347933243</v>
      </c>
      <c r="AY67" s="271">
        <f>INDEX('Energy at risk'!V$8:V$733, MATCH($B67, 'Energy at risk'!$C$8:$C$733,0))*$J67*AD67</f>
        <v>34875.279304097989</v>
      </c>
      <c r="AZ67" s="271">
        <f>INDEX('Energy at risk'!W$8:W$733, MATCH($B67, 'Energy at risk'!$C$8:$C$733,0))*$J67*AE67</f>
        <v>35348.90526026272</v>
      </c>
      <c r="BA67" s="271">
        <f>INDEX('Energy at risk'!X$8:X$733, MATCH($B67, 'Energy at risk'!$C$8:$C$733,0))*$J67*AF67</f>
        <v>35822.531216427473</v>
      </c>
      <c r="BB67" s="232"/>
      <c r="BC67" s="271">
        <f>INDEX('Energy at risk'!E$8:E$733, MATCH($B67, 'Energy at risk'!$C$8:$C$733,0))*M67*$K67</f>
        <v>6018.3910275077897</v>
      </c>
      <c r="BD67" s="271">
        <f>INDEX('Energy at risk'!F$8:F$733, MATCH($B67, 'Energy at risk'!$C$8:$C$733,0))*N67*$K67</f>
        <v>6147.5111789752955</v>
      </c>
      <c r="BE67" s="271">
        <f>INDEX('Energy at risk'!G$8:G$733, MATCH($B67, 'Energy at risk'!$C$8:$C$733,0))*O67*$K67</f>
        <v>6347.173527021132</v>
      </c>
      <c r="BF67" s="271">
        <f>INDEX('Energy at risk'!H$8:H$733, MATCH($B67, 'Energy at risk'!$C$8:$C$733,0))*P67*$K67</f>
        <v>6526.3617844803466</v>
      </c>
      <c r="BG67" s="271">
        <f>INDEX('Energy at risk'!I$8:I$733, MATCH($B67, 'Energy at risk'!$C$8:$C$733,0))*Q67*$K67</f>
        <v>6611.7581254820343</v>
      </c>
      <c r="BH67" s="271">
        <f>INDEX('Energy at risk'!J$8:J$733, MATCH($B67, 'Energy at risk'!$C$8:$C$733,0))*R67*$K67</f>
        <v>6745.2399801235879</v>
      </c>
      <c r="BI67" s="271">
        <f>INDEX('Energy at risk'!K$8:K$733, MATCH($B67, 'Energy at risk'!$C$8:$C$733,0))*S67*$K67</f>
        <v>6966.44014986823</v>
      </c>
      <c r="BJ67" s="271">
        <f>INDEX('Energy at risk'!L$8:L$733, MATCH($B67, 'Energy at risk'!$C$8:$C$733,0))*T67*$K67</f>
        <v>7241.6736103082612</v>
      </c>
      <c r="BK67" s="271">
        <f>INDEX('Energy at risk'!M$8:M$733, MATCH($B67, 'Energy at risk'!$C$8:$C$733,0))*U67*$K67</f>
        <v>7317.0311652518212</v>
      </c>
      <c r="BL67" s="271">
        <f>INDEX('Energy at risk'!N$8:N$733, MATCH($B67, 'Energy at risk'!$C$8:$C$733,0))*V67*$K67</f>
        <v>7430.2371885419379</v>
      </c>
      <c r="BM67" s="271">
        <f>INDEX('Energy at risk'!O$8:O$733, MATCH($B67, 'Energy at risk'!$C$8:$C$733,0))*W67*$K67</f>
        <v>7543.4432118320574</v>
      </c>
      <c r="BN67" s="271">
        <f>INDEX('Energy at risk'!P$8:P$733, MATCH($B67, 'Energy at risk'!$C$8:$C$733,0))*X67*$K67</f>
        <v>7656.6492351221768</v>
      </c>
      <c r="BO67" s="271">
        <f>INDEX('Energy at risk'!Q$8:Q$733, MATCH($B67, 'Energy at risk'!$C$8:$C$733,0))*Y67*$K67</f>
        <v>7769.8552584122936</v>
      </c>
      <c r="BP67" s="271">
        <f>INDEX('Energy at risk'!R$8:R$733, MATCH($B67, 'Energy at risk'!$C$8:$C$733,0))*Z67*$K67</f>
        <v>7883.061281702413</v>
      </c>
      <c r="BQ67" s="271">
        <f>INDEX('Energy at risk'!S$8:S$733, MATCH($B67, 'Energy at risk'!$C$8:$C$733,0))*AA67*$K67</f>
        <v>7996.2673049925306</v>
      </c>
      <c r="BR67" s="271">
        <f>INDEX('Energy at risk'!T$8:T$733, MATCH($B67, 'Energy at risk'!$C$8:$C$733,0))*AB67*$K67</f>
        <v>8109.4733282826492</v>
      </c>
      <c r="BS67" s="271">
        <f>INDEX('Energy at risk'!U$8:U$733, MATCH($B67, 'Energy at risk'!$C$8:$C$733,0))*AC67*$K67</f>
        <v>8222.6793515727677</v>
      </c>
      <c r="BT67" s="271">
        <f>INDEX('Energy at risk'!V$8:V$733, MATCH($B67, 'Energy at risk'!$C$8:$C$733,0))*AD67*$K67</f>
        <v>8335.8853748628862</v>
      </c>
      <c r="BU67" s="271">
        <f>INDEX('Energy at risk'!W$8:W$733, MATCH($B67, 'Energy at risk'!$C$8:$C$733,0))*AE67*$K67</f>
        <v>8449.091398153003</v>
      </c>
      <c r="BV67" s="271">
        <f>INDEX('Energy at risk'!X$8:X$733, MATCH($B67, 'Energy at risk'!$C$8:$C$733,0))*AF67*$K67</f>
        <v>8562.2974214431251</v>
      </c>
      <c r="BW67" s="232"/>
      <c r="BX67" s="272" cm="1">
        <f t="array" ref="BX67">SUMPRODUCT(('Span data'!BA$9:BA$734)*('Span data'!$C$9:$C$734=$B67))</f>
        <v>2.3560945801216187E-3</v>
      </c>
      <c r="BY67" s="272" cm="1">
        <f t="array" ref="BY67">SUMPRODUCT(('Span data'!BB$9:BB$734)*('Span data'!$C$9:$C$734=$B67))</f>
        <v>2.3976962281260323E-3</v>
      </c>
      <c r="BZ67" s="272" cm="1">
        <f t="array" ref="BZ67">SUMPRODUCT(('Span data'!BC$9:BC$734)*('Span data'!$C$9:$C$734=$B67))</f>
        <v>2.4392978761304455E-3</v>
      </c>
      <c r="CA67" s="272" cm="1">
        <f t="array" ref="CA67">SUMPRODUCT(('Span data'!BD$9:BD$734)*('Span data'!$C$9:$C$734=$B67))</f>
        <v>2.4808995241348587E-3</v>
      </c>
      <c r="CB67" s="272" cm="1">
        <f t="array" ref="CB67">SUMPRODUCT(('Span data'!BE$9:BE$734)*('Span data'!$C$9:$C$734=$B67))</f>
        <v>2.5225011721392724E-3</v>
      </c>
      <c r="CC67" s="272" cm="1">
        <f t="array" ref="CC67">SUMPRODUCT(('Span data'!BF$9:BF$734)*('Span data'!$C$9:$C$734=$B67))</f>
        <v>2.5641028201436856E-3</v>
      </c>
      <c r="CD67" s="272" cm="1">
        <f t="array" ref="CD67">SUMPRODUCT(('Span data'!BG$9:BG$734)*('Span data'!$C$9:$C$734=$B67))</f>
        <v>2.6057044681480992E-3</v>
      </c>
      <c r="CE67" s="272" cm="1">
        <f t="array" ref="CE67">SUMPRODUCT(('Span data'!BH$9:BH$734)*('Span data'!$C$9:$C$734=$B67))</f>
        <v>2.6473061161525128E-3</v>
      </c>
      <c r="CF67" s="272" cm="1">
        <f t="array" ref="CF67">SUMPRODUCT(('Span data'!BI$9:BI$734)*('Span data'!$C$9:$C$734=$B67))</f>
        <v>2.688907764156926E-3</v>
      </c>
      <c r="CG67" s="272" cm="1">
        <f t="array" ref="CG67">SUMPRODUCT(('Span data'!BJ$9:BJ$734)*('Span data'!$C$9:$C$734=$B67))</f>
        <v>2.7305094121613397E-3</v>
      </c>
      <c r="CH67" s="272" cm="1">
        <f t="array" ref="CH67">SUMPRODUCT(('Span data'!BK$9:BK$734)*('Span data'!$C$9:$C$734=$B67))</f>
        <v>2.7721110601657529E-3</v>
      </c>
      <c r="CI67" s="272" cm="1">
        <f t="array" ref="CI67">SUMPRODUCT(('Span data'!BL$9:BL$734)*('Span data'!$C$9:$C$734=$B67))</f>
        <v>2.8137127081701665E-3</v>
      </c>
      <c r="CJ67" s="272" cm="1">
        <f t="array" ref="CJ67">SUMPRODUCT(('Span data'!BM$9:BM$734)*('Span data'!$C$9:$C$734=$B67))</f>
        <v>2.8553143561745797E-3</v>
      </c>
      <c r="CK67" s="272" cm="1">
        <f t="array" ref="CK67">SUMPRODUCT(('Span data'!BN$9:BN$734)*('Span data'!$C$9:$C$734=$B67))</f>
        <v>2.8969160041789933E-3</v>
      </c>
      <c r="CL67" s="272" cm="1">
        <f t="array" ref="CL67">SUMPRODUCT(('Span data'!BO$9:BO$734)*('Span data'!$C$9:$C$734=$B67))</f>
        <v>2.9385176521834061E-3</v>
      </c>
      <c r="CM67" s="272" cm="1">
        <f t="array" ref="CM67">SUMPRODUCT(('Span data'!BP$9:BP$734)*('Span data'!$C$9:$C$734=$B67))</f>
        <v>2.9801193001878197E-3</v>
      </c>
      <c r="CN67" s="272" cm="1">
        <f t="array" ref="CN67">SUMPRODUCT(('Span data'!BQ$9:BQ$734)*('Span data'!$C$9:$C$734=$B67))</f>
        <v>3.0217209481922334E-3</v>
      </c>
      <c r="CO67" s="272" cm="1">
        <f t="array" ref="CO67">SUMPRODUCT(('Span data'!BR$9:BR$734)*('Span data'!$C$9:$C$734=$B67))</f>
        <v>3.063322596196647E-3</v>
      </c>
      <c r="CP67" s="272" cm="1">
        <f t="array" ref="CP67">SUMPRODUCT(('Span data'!BS$9:BS$734)*('Span data'!$C$9:$C$734=$B67))</f>
        <v>3.1049242442010598E-3</v>
      </c>
      <c r="CQ67" s="272" cm="1">
        <f t="array" ref="CQ67">SUMPRODUCT(('Span data'!BT$9:BT$734)*('Span data'!$C$9:$C$734=$B67))</f>
        <v>3.1465258922054725E-3</v>
      </c>
      <c r="CR67" s="232"/>
      <c r="CS67" s="273">
        <f t="shared" si="8"/>
        <v>31197.850466655636</v>
      </c>
      <c r="CT67" s="273">
        <f t="shared" si="21"/>
        <v>31867.177385670897</v>
      </c>
      <c r="CU67" s="273">
        <f t="shared" si="22"/>
        <v>32902.17757586066</v>
      </c>
      <c r="CV67" s="273">
        <f t="shared" si="23"/>
        <v>33831.045152632025</v>
      </c>
      <c r="CW67" s="273">
        <f t="shared" si="24"/>
        <v>34273.718670182869</v>
      </c>
      <c r="CX67" s="273">
        <f t="shared" si="25"/>
        <v>34965.655577898651</v>
      </c>
      <c r="CY67" s="273">
        <f t="shared" si="26"/>
        <v>36112.302500067213</v>
      </c>
      <c r="CZ67" s="273">
        <f t="shared" si="27"/>
        <v>37539.044615174171</v>
      </c>
      <c r="DA67" s="273">
        <f t="shared" si="28"/>
        <v>37929.67955277492</v>
      </c>
      <c r="DB67" s="273">
        <f t="shared" si="10"/>
        <v>38516.51157383142</v>
      </c>
      <c r="DC67" s="273">
        <f t="shared" si="11"/>
        <v>39103.343594887927</v>
      </c>
      <c r="DD67" s="273">
        <f t="shared" si="12"/>
        <v>39690.175615944449</v>
      </c>
      <c r="DE67" s="273">
        <f t="shared" si="13"/>
        <v>40277.007637000941</v>
      </c>
      <c r="DF67" s="273">
        <f t="shared" si="14"/>
        <v>40863.839658057455</v>
      </c>
      <c r="DG67" s="273">
        <f t="shared" si="15"/>
        <v>41450.671679113955</v>
      </c>
      <c r="DH67" s="273">
        <f t="shared" si="16"/>
        <v>42037.503700170455</v>
      </c>
      <c r="DI67" s="273">
        <f t="shared" si="17"/>
        <v>42624.335721226962</v>
      </c>
      <c r="DJ67" s="273">
        <f t="shared" si="18"/>
        <v>43211.167742283476</v>
      </c>
      <c r="DK67" s="273">
        <f t="shared" si="19"/>
        <v>43797.999763339969</v>
      </c>
      <c r="DL67" s="273">
        <f t="shared" si="20"/>
        <v>44384.831784396491</v>
      </c>
      <c r="DM67" s="233"/>
      <c r="DN67" s="274" cm="1">
        <f t="array" ref="DN67">SUMPRODUCT(($CS67:$DL67)*(Misc_calcs!$G$29:$Z$29))</f>
        <v>542768.69341497659</v>
      </c>
      <c r="DO67" s="232"/>
      <c r="DP67" s="274" cm="1">
        <f t="array" ref="DP67">SUMPRODUCT((G67:H67)*(Assumptions!$G$38:$H$38))</f>
        <v>279003.00383866322</v>
      </c>
      <c r="DQ67" s="274" cm="1">
        <f t="array" ref="DQ67">SUMPRODUCT((PMT(real_disc,Assumptions!$G$40,DP67)*(Misc_calcs!$G$29:$Z$29)))</f>
        <v>-161721.47644248395</v>
      </c>
      <c r="DR67" s="232"/>
      <c r="DS67" s="274">
        <f t="shared" si="30"/>
        <v>381047.21697249264</v>
      </c>
      <c r="DT67" s="274" t="b">
        <f t="shared" si="9"/>
        <v>1</v>
      </c>
      <c r="DU67" s="232"/>
      <c r="DV67" s="232"/>
      <c r="DW67" s="232"/>
      <c r="DX67" s="232"/>
      <c r="DY67" s="232"/>
      <c r="DZ67" s="232"/>
      <c r="EA67" s="232"/>
      <c r="EB67" s="232"/>
      <c r="EC67" s="232"/>
      <c r="ED67" s="232"/>
      <c r="EE67" s="232"/>
      <c r="EF67" s="232"/>
      <c r="EG67" s="232"/>
      <c r="EH67" s="232"/>
      <c r="EI67" s="232"/>
      <c r="EJ67" s="232"/>
      <c r="EK67" s="232"/>
      <c r="EL67" s="232"/>
      <c r="EM67" s="232"/>
      <c r="EN67" s="232"/>
    </row>
    <row r="68" spans="1:144" x14ac:dyDescent="0.2">
      <c r="A68" s="232"/>
      <c r="B68" s="266" t="str">
        <v>KYM004</v>
      </c>
      <c r="C68" s="266" t="str">
        <f>INDEX('Span data'!$D$9:$D$734, MATCH($B68, 'Span data'!$C$9:$C$734,0))</f>
        <v>KYM</v>
      </c>
      <c r="D68" s="266" cm="1">
        <f t="array" ref="D68">IF(ISBLANK(B68),0, SUMPRODUCT(('Energy at risk'!$C$8:$C$733=$B68)*1))</f>
        <v>22</v>
      </c>
      <c r="E68" s="267" t="b">
        <f t="shared" si="29"/>
        <v>0</v>
      </c>
      <c r="F68" s="266">
        <f t="shared" si="7"/>
        <v>22</v>
      </c>
      <c r="G68" s="268">
        <v>11</v>
      </c>
      <c r="H68" s="268">
        <v>28</v>
      </c>
      <c r="I68" s="232"/>
      <c r="J68" s="269">
        <f>INDEX(VCR_data!$D$8:$D$86, MATCH($C68, VCR_data!$B$8:$B$86,0))</f>
        <v>47800.349548886326</v>
      </c>
      <c r="K68" s="269">
        <f>INDEX(VCR_data!$F$8:$F$86, MATCH($C68, VCR_data!$B$8:$B$86,0))</f>
        <v>11425.234225180093</v>
      </c>
      <c r="L68" s="232"/>
      <c r="M68" s="270" cm="1">
        <f t="array" ref="M68">SUMPRODUCT(('Span data'!$C$9:$C$734=$B68)*('Span data'!AF$9:AF$734))/SUMPRODUCT(('Span data'!$C$9:$C$734=$B68)*1)</f>
        <v>9.7024313084892073E-3</v>
      </c>
      <c r="N68" s="270" cm="1">
        <f t="array" ref="N68">SUMPRODUCT(('Span data'!$C$9:$C$734=$B68)*('Span data'!AG$9:AG$734))/SUMPRODUCT(('Span data'!$C$9:$C$734=$B68)*1)</f>
        <v>9.8756629261643677E-3</v>
      </c>
      <c r="O68" s="270" cm="1">
        <f t="array" ref="O68">SUMPRODUCT(('Span data'!$C$9:$C$734=$B68)*('Span data'!AH$9:AH$734))/SUMPRODUCT(('Span data'!$C$9:$C$734=$B68)*1)</f>
        <v>1.0048894543839525E-2</v>
      </c>
      <c r="P68" s="270" cm="1">
        <f t="array" ref="P68">SUMPRODUCT(('Span data'!$C$9:$C$734=$B68)*('Span data'!AI$9:AI$734))/SUMPRODUCT(('Span data'!$C$9:$C$734=$B68)*1)</f>
        <v>1.0222126161514685E-2</v>
      </c>
      <c r="Q68" s="270" cm="1">
        <f t="array" ref="Q68">SUMPRODUCT(('Span data'!$C$9:$C$734=$B68)*('Span data'!AJ$9:AJ$734))/SUMPRODUCT(('Span data'!$C$9:$C$734=$B68)*1)</f>
        <v>1.0395357779189845E-2</v>
      </c>
      <c r="R68" s="270" cm="1">
        <f t="array" ref="R68">SUMPRODUCT(('Span data'!$C$9:$C$734=$B68)*('Span data'!AK$9:AK$734))/SUMPRODUCT(('Span data'!$C$9:$C$734=$B68)*1)</f>
        <v>1.0568589396865004E-2</v>
      </c>
      <c r="S68" s="270" cm="1">
        <f t="array" ref="S68">SUMPRODUCT(('Span data'!$C$9:$C$734=$B68)*('Span data'!AL$9:AL$734))/SUMPRODUCT(('Span data'!$C$9:$C$734=$B68)*1)</f>
        <v>1.0741821014540163E-2</v>
      </c>
      <c r="T68" s="270" cm="1">
        <f t="array" ref="T68">SUMPRODUCT(('Span data'!$C$9:$C$734=$B68)*('Span data'!AM$9:AM$734))/SUMPRODUCT(('Span data'!$C$9:$C$734=$B68)*1)</f>
        <v>1.0915052632215323E-2</v>
      </c>
      <c r="U68" s="270" cm="1">
        <f t="array" ref="U68">SUMPRODUCT(('Span data'!$C$9:$C$734=$B68)*('Span data'!AN$9:AN$734))/SUMPRODUCT(('Span data'!$C$9:$C$734=$B68)*1)</f>
        <v>1.108828424989048E-2</v>
      </c>
      <c r="V68" s="270" cm="1">
        <f t="array" ref="V68">SUMPRODUCT(('Span data'!$C$9:$C$734=$B68)*('Span data'!AO$9:AO$734))/SUMPRODUCT(('Span data'!$C$9:$C$734=$B68)*1)</f>
        <v>1.1261515867565644E-2</v>
      </c>
      <c r="W68" s="270" cm="1">
        <f t="array" ref="W68">SUMPRODUCT(('Span data'!$C$9:$C$734=$B68)*('Span data'!AP$9:AP$734))/SUMPRODUCT(('Span data'!$C$9:$C$734=$B68)*1)</f>
        <v>1.1434747485240803E-2</v>
      </c>
      <c r="X68" s="270" cm="1">
        <f t="array" ref="X68">SUMPRODUCT(('Span data'!$C$9:$C$734=$B68)*('Span data'!AQ$9:AQ$734))/SUMPRODUCT(('Span data'!$C$9:$C$734=$B68)*1)</f>
        <v>1.1607979102915961E-2</v>
      </c>
      <c r="Y68" s="270" cm="1">
        <f t="array" ref="Y68">SUMPRODUCT(('Span data'!$C$9:$C$734=$B68)*('Span data'!AR$9:AR$734))/SUMPRODUCT(('Span data'!$C$9:$C$734=$B68)*1)</f>
        <v>1.1781210720591117E-2</v>
      </c>
      <c r="Z68" s="270" cm="1">
        <f t="array" ref="Z68">SUMPRODUCT(('Span data'!$C$9:$C$734=$B68)*('Span data'!AS$9:AS$734))/SUMPRODUCT(('Span data'!$C$9:$C$734=$B68)*1)</f>
        <v>1.1954442338266275E-2</v>
      </c>
      <c r="AA68" s="270" cm="1">
        <f t="array" ref="AA68">SUMPRODUCT(('Span data'!$C$9:$C$734=$B68)*('Span data'!AT$9:AT$734))/SUMPRODUCT(('Span data'!$C$9:$C$734=$B68)*1)</f>
        <v>1.2127673955941441E-2</v>
      </c>
      <c r="AB68" s="270" cm="1">
        <f t="array" ref="AB68">SUMPRODUCT(('Span data'!$C$9:$C$734=$B68)*('Span data'!AU$9:AU$734))/SUMPRODUCT(('Span data'!$C$9:$C$734=$B68)*1)</f>
        <v>1.23009055736166E-2</v>
      </c>
      <c r="AC68" s="270" cm="1">
        <f t="array" ref="AC68">SUMPRODUCT(('Span data'!$C$9:$C$734=$B68)*('Span data'!AV$9:AV$734))/SUMPRODUCT(('Span data'!$C$9:$C$734=$B68)*1)</f>
        <v>1.2474137191291756E-2</v>
      </c>
      <c r="AD68" s="270" cm="1">
        <f t="array" ref="AD68">SUMPRODUCT(('Span data'!$C$9:$C$734=$B68)*('Span data'!AW$9:AW$734))/SUMPRODUCT(('Span data'!$C$9:$C$734=$B68)*1)</f>
        <v>1.2647368808966913E-2</v>
      </c>
      <c r="AE68" s="270" cm="1">
        <f t="array" ref="AE68">SUMPRODUCT(('Span data'!$C$9:$C$734=$B68)*('Span data'!AX$9:AX$734))/SUMPRODUCT(('Span data'!$C$9:$C$734=$B68)*1)</f>
        <v>1.2820600426642072E-2</v>
      </c>
      <c r="AF68" s="270" cm="1">
        <f t="array" ref="AF68">SUMPRODUCT(('Span data'!$C$9:$C$734=$B68)*('Span data'!AY$9:AY$734))/SUMPRODUCT(('Span data'!$C$9:$C$734=$B68)*1)</f>
        <v>1.2993832044317234E-2</v>
      </c>
      <c r="AG68" s="232"/>
      <c r="AH68" s="271">
        <f>INDEX('Energy at risk'!E$8:E$733, MATCH($B68, 'Energy at risk'!$C$8:$C$733,0))*$J68*M68</f>
        <v>25430.243667123857</v>
      </c>
      <c r="AI68" s="271">
        <f>INDEX('Energy at risk'!F$8:F$733, MATCH($B68, 'Energy at risk'!$C$8:$C$733,0))*$J68*N68</f>
        <v>26123.513104347643</v>
      </c>
      <c r="AJ68" s="271">
        <f>INDEX('Energy at risk'!G$8:G$733, MATCH($B68, 'Energy at risk'!$C$8:$C$733,0))*$J68*O68</f>
        <v>27068.597848171255</v>
      </c>
      <c r="AK68" s="271">
        <f>INDEX('Energy at risk'!H$8:H$733, MATCH($B68, 'Energy at risk'!$C$8:$C$733,0))*$J68*P68</f>
        <v>27881.896535419681</v>
      </c>
      <c r="AL68" s="271">
        <f>INDEX('Energy at risk'!I$8:I$733, MATCH($B68, 'Energy at risk'!$C$8:$C$733,0))*$J68*Q68</f>
        <v>28253.677400500834</v>
      </c>
      <c r="AM68" s="271">
        <f>INDEX('Energy at risk'!J$8:J$733, MATCH($B68, 'Energy at risk'!$C$8:$C$733,0))*$J68*R68</f>
        <v>28826.910510861846</v>
      </c>
      <c r="AN68" s="271">
        <f>INDEX('Energy at risk'!K$8:K$733, MATCH($B68, 'Energy at risk'!$C$8:$C$733,0))*$J68*S68</f>
        <v>29871.875034079221</v>
      </c>
      <c r="AO68" s="271">
        <f>INDEX('Energy at risk'!L$8:L$733, MATCH($B68, 'Energy at risk'!$C$8:$C$733,0))*$J68*T68</f>
        <v>30988.18427881732</v>
      </c>
      <c r="AP68" s="271">
        <f>INDEX('Energy at risk'!M$8:M$733, MATCH($B68, 'Energy at risk'!$C$8:$C$733,0))*$J68*U68</f>
        <v>31426.274266970999</v>
      </c>
      <c r="AQ68" s="271">
        <f>INDEX('Energy at risk'!N$8:N$733, MATCH($B68, 'Energy at risk'!$C$8:$C$733,0))*$J68*V68</f>
        <v>31917.24511566876</v>
      </c>
      <c r="AR68" s="271">
        <f>INDEX('Energy at risk'!O$8:O$733, MATCH($B68, 'Energy at risk'!$C$8:$C$733,0))*$J68*W68</f>
        <v>32408.215964366511</v>
      </c>
      <c r="AS68" s="271">
        <f>INDEX('Energy at risk'!P$8:P$733, MATCH($B68, 'Energy at risk'!$C$8:$C$733,0))*$J68*X68</f>
        <v>32899.186813064254</v>
      </c>
      <c r="AT68" s="271">
        <f>INDEX('Energy at risk'!Q$8:Q$733, MATCH($B68, 'Energy at risk'!$C$8:$C$733,0))*$J68*Y68</f>
        <v>33390.157661761994</v>
      </c>
      <c r="AU68" s="271">
        <f>INDEX('Energy at risk'!R$8:R$733, MATCH($B68, 'Energy at risk'!$C$8:$C$733,0))*$J68*Z68</f>
        <v>33881.128510459741</v>
      </c>
      <c r="AV68" s="271">
        <f>INDEX('Energy at risk'!S$8:S$733, MATCH($B68, 'Energy at risk'!$C$8:$C$733,0))*$J68*AA68</f>
        <v>34372.09935915751</v>
      </c>
      <c r="AW68" s="271">
        <f>INDEX('Energy at risk'!T$8:T$733, MATCH($B68, 'Energy at risk'!$C$8:$C$733,0))*$J68*AB68</f>
        <v>34863.070207855257</v>
      </c>
      <c r="AX68" s="271">
        <f>INDEX('Energy at risk'!U$8:U$733, MATCH($B68, 'Energy at risk'!$C$8:$C$733,0))*$J68*AC68</f>
        <v>35354.041056553004</v>
      </c>
      <c r="AY68" s="271">
        <f>INDEX('Energy at risk'!V$8:V$733, MATCH($B68, 'Energy at risk'!$C$8:$C$733,0))*$J68*AD68</f>
        <v>35845.011905250743</v>
      </c>
      <c r="AZ68" s="271">
        <f>INDEX('Energy at risk'!W$8:W$733, MATCH($B68, 'Energy at risk'!$C$8:$C$733,0))*$J68*AE68</f>
        <v>36335.98275394849</v>
      </c>
      <c r="BA68" s="271">
        <f>INDEX('Energy at risk'!X$8:X$733, MATCH($B68, 'Energy at risk'!$C$8:$C$733,0))*$J68*AF68</f>
        <v>36826.953602646252</v>
      </c>
      <c r="BB68" s="232"/>
      <c r="BC68" s="271">
        <f>INDEX('Energy at risk'!E$8:E$733, MATCH($B68, 'Energy at risk'!$C$8:$C$733,0))*M68*$K68</f>
        <v>6078.3340088997747</v>
      </c>
      <c r="BD68" s="271">
        <f>INDEX('Energy at risk'!F$8:F$733, MATCH($B68, 'Energy at risk'!$C$8:$C$733,0))*N68*$K68</f>
        <v>6244.0391925687745</v>
      </c>
      <c r="BE68" s="271">
        <f>INDEX('Energy at risk'!G$8:G$733, MATCH($B68, 'Energy at risk'!$C$8:$C$733,0))*O68*$K68</f>
        <v>6469.9332427741183</v>
      </c>
      <c r="BF68" s="271">
        <f>INDEX('Energy at risk'!H$8:H$733, MATCH($B68, 'Energy at risk'!$C$8:$C$733,0))*P68*$K68</f>
        <v>6664.3278044151675</v>
      </c>
      <c r="BG68" s="271">
        <f>INDEX('Energy at risk'!I$8:I$733, MATCH($B68, 'Energy at risk'!$C$8:$C$733,0))*Q68*$K68</f>
        <v>6753.1908253779766</v>
      </c>
      <c r="BH68" s="271">
        <f>INDEX('Energy at risk'!J$8:J$733, MATCH($B68, 'Energy at risk'!$C$8:$C$733,0))*R68*$K68</f>
        <v>6890.2049395698596</v>
      </c>
      <c r="BI68" s="271">
        <f>INDEX('Energy at risk'!K$8:K$733, MATCH($B68, 'Energy at risk'!$C$8:$C$733,0))*S68*$K68</f>
        <v>7139.9722435213089</v>
      </c>
      <c r="BJ68" s="271">
        <f>INDEX('Energy at risk'!L$8:L$733, MATCH($B68, 'Energy at risk'!$C$8:$C$733,0))*T68*$K68</f>
        <v>7406.7923548642766</v>
      </c>
      <c r="BK68" s="271">
        <f>INDEX('Energy at risk'!M$8:M$733, MATCH($B68, 'Energy at risk'!$C$8:$C$733,0))*U68*$K68</f>
        <v>7511.5045750383824</v>
      </c>
      <c r="BL68" s="271">
        <f>INDEX('Energy at risk'!N$8:N$733, MATCH($B68, 'Energy at risk'!$C$8:$C$733,0))*V68*$K68</f>
        <v>7628.8563726098728</v>
      </c>
      <c r="BM68" s="271">
        <f>INDEX('Energy at risk'!O$8:O$733, MATCH($B68, 'Energy at risk'!$C$8:$C$733,0))*W68*$K68</f>
        <v>7746.2081701813604</v>
      </c>
      <c r="BN68" s="271">
        <f>INDEX('Energy at risk'!P$8:P$733, MATCH($B68, 'Energy at risk'!$C$8:$C$733,0))*X68*$K68</f>
        <v>7863.5599677528462</v>
      </c>
      <c r="BO68" s="271">
        <f>INDEX('Energy at risk'!Q$8:Q$733, MATCH($B68, 'Energy at risk'!$C$8:$C$733,0))*Y68*$K68</f>
        <v>7980.911765324332</v>
      </c>
      <c r="BP68" s="271">
        <f>INDEX('Energy at risk'!R$8:R$733, MATCH($B68, 'Energy at risk'!$C$8:$C$733,0))*Z68*$K68</f>
        <v>8098.2635628958178</v>
      </c>
      <c r="BQ68" s="271">
        <f>INDEX('Energy at risk'!S$8:S$733, MATCH($B68, 'Energy at risk'!$C$8:$C$733,0))*AA68*$K68</f>
        <v>8215.6153604673091</v>
      </c>
      <c r="BR68" s="271">
        <f>INDEX('Energy at risk'!T$8:T$733, MATCH($B68, 'Energy at risk'!$C$8:$C$733,0))*AB68*$K68</f>
        <v>8332.9671580387967</v>
      </c>
      <c r="BS68" s="271">
        <f>INDEX('Energy at risk'!U$8:U$733, MATCH($B68, 'Energy at risk'!$C$8:$C$733,0))*AC68*$K68</f>
        <v>8450.3189556102825</v>
      </c>
      <c r="BT68" s="271">
        <f>INDEX('Energy at risk'!V$8:V$733, MATCH($B68, 'Energy at risk'!$C$8:$C$733,0))*AD68*$K68</f>
        <v>8567.6707531817683</v>
      </c>
      <c r="BU68" s="271">
        <f>INDEX('Energy at risk'!W$8:W$733, MATCH($B68, 'Energy at risk'!$C$8:$C$733,0))*AE68*$K68</f>
        <v>8685.0225507532559</v>
      </c>
      <c r="BV68" s="271">
        <f>INDEX('Energy at risk'!X$8:X$733, MATCH($B68, 'Energy at risk'!$C$8:$C$733,0))*AF68*$K68</f>
        <v>8802.3743483247436</v>
      </c>
      <c r="BW68" s="232"/>
      <c r="BX68" s="272" cm="1">
        <f t="array" ref="BX68">SUMPRODUCT(('Span data'!BA$9:BA$734)*('Span data'!$C$9:$C$734=$B68))</f>
        <v>8.64441951537759E-3</v>
      </c>
      <c r="BY68" s="272" cm="1">
        <f t="array" ref="BY68">SUMPRODUCT(('Span data'!BB$9:BB$734)*('Span data'!$C$9:$C$734=$B68))</f>
        <v>8.798760909704325E-3</v>
      </c>
      <c r="BZ68" s="272" cm="1">
        <f t="array" ref="BZ68">SUMPRODUCT(('Span data'!BC$9:BC$734)*('Span data'!$C$9:$C$734=$B68))</f>
        <v>8.9531023040310565E-3</v>
      </c>
      <c r="CA68" s="272" cm="1">
        <f t="array" ref="CA68">SUMPRODUCT(('Span data'!BD$9:BD$734)*('Span data'!$C$9:$C$734=$B68))</f>
        <v>9.1074436983577915E-3</v>
      </c>
      <c r="CB68" s="272" cm="1">
        <f t="array" ref="CB68">SUMPRODUCT(('Span data'!BE$9:BE$734)*('Span data'!$C$9:$C$734=$B68))</f>
        <v>9.2617850926845231E-3</v>
      </c>
      <c r="CC68" s="272" cm="1">
        <f t="array" ref="CC68">SUMPRODUCT(('Span data'!BF$9:BF$734)*('Span data'!$C$9:$C$734=$B68))</f>
        <v>9.4161264870112563E-3</v>
      </c>
      <c r="CD68" s="272" cm="1">
        <f t="array" ref="CD68">SUMPRODUCT(('Span data'!BG$9:BG$734)*('Span data'!$C$9:$C$734=$B68))</f>
        <v>9.5704678813379879E-3</v>
      </c>
      <c r="CE68" s="272" cm="1">
        <f t="array" ref="CE68">SUMPRODUCT(('Span data'!BH$9:BH$734)*('Span data'!$C$9:$C$734=$B68))</f>
        <v>9.7248092756647246E-3</v>
      </c>
      <c r="CF68" s="272" cm="1">
        <f t="array" ref="CF68">SUMPRODUCT(('Span data'!BI$9:BI$734)*('Span data'!$C$9:$C$734=$B68))</f>
        <v>9.8791506699914561E-3</v>
      </c>
      <c r="CG68" s="272" cm="1">
        <f t="array" ref="CG68">SUMPRODUCT(('Span data'!BJ$9:BJ$734)*('Span data'!$C$9:$C$734=$B68))</f>
        <v>1.0033492064318193E-2</v>
      </c>
      <c r="CH68" s="272" cm="1">
        <f t="array" ref="CH68">SUMPRODUCT(('Span data'!BK$9:BK$734)*('Span data'!$C$9:$C$734=$B68))</f>
        <v>1.0187833458644926E-2</v>
      </c>
      <c r="CI68" s="272" cm="1">
        <f t="array" ref="CI68">SUMPRODUCT(('Span data'!BL$9:BL$734)*('Span data'!$C$9:$C$734=$B68))</f>
        <v>1.0342174852971659E-2</v>
      </c>
      <c r="CJ68" s="272" cm="1">
        <f t="array" ref="CJ68">SUMPRODUCT(('Span data'!BM$9:BM$734)*('Span data'!$C$9:$C$734=$B68))</f>
        <v>1.0496516247298394E-2</v>
      </c>
      <c r="CK68" s="272" cm="1">
        <f t="array" ref="CK68">SUMPRODUCT(('Span data'!BN$9:BN$734)*('Span data'!$C$9:$C$734=$B68))</f>
        <v>1.0650857641625124E-2</v>
      </c>
      <c r="CL68" s="272" cm="1">
        <f t="array" ref="CL68">SUMPRODUCT(('Span data'!BO$9:BO$734)*('Span data'!$C$9:$C$734=$B68))</f>
        <v>1.0805199035951863E-2</v>
      </c>
      <c r="CM68" s="272" cm="1">
        <f t="array" ref="CM68">SUMPRODUCT(('Span data'!BP$9:BP$734)*('Span data'!$C$9:$C$734=$B68))</f>
        <v>1.0959540430278591E-2</v>
      </c>
      <c r="CN68" s="272" cm="1">
        <f t="array" ref="CN68">SUMPRODUCT(('Span data'!BQ$9:BQ$734)*('Span data'!$C$9:$C$734=$B68))</f>
        <v>1.1113881824605328E-2</v>
      </c>
      <c r="CO68" s="272" cm="1">
        <f t="array" ref="CO68">SUMPRODUCT(('Span data'!BR$9:BR$734)*('Span data'!$C$9:$C$734=$B68))</f>
        <v>1.1268223218932057E-2</v>
      </c>
      <c r="CP68" s="272" cm="1">
        <f t="array" ref="CP68">SUMPRODUCT(('Span data'!BS$9:BS$734)*('Span data'!$C$9:$C$734=$B68))</f>
        <v>1.1422564613258794E-2</v>
      </c>
      <c r="CQ68" s="272" cm="1">
        <f t="array" ref="CQ68">SUMPRODUCT(('Span data'!BT$9:BT$734)*('Span data'!$C$9:$C$734=$B68))</f>
        <v>1.1576906007585524E-2</v>
      </c>
      <c r="CR68" s="232"/>
      <c r="CS68" s="273">
        <f t="shared" si="8"/>
        <v>31508.586320443148</v>
      </c>
      <c r="CT68" s="273">
        <f t="shared" si="21"/>
        <v>32367.561095677327</v>
      </c>
      <c r="CU68" s="273">
        <f t="shared" si="22"/>
        <v>33538.540044047681</v>
      </c>
      <c r="CV68" s="273">
        <f t="shared" si="23"/>
        <v>34546.233447278551</v>
      </c>
      <c r="CW68" s="273">
        <f t="shared" si="24"/>
        <v>35006.8774876639</v>
      </c>
      <c r="CX68" s="273">
        <f t="shared" si="25"/>
        <v>35717.124866558195</v>
      </c>
      <c r="CY68" s="273">
        <f t="shared" si="26"/>
        <v>37011.856848068412</v>
      </c>
      <c r="CZ68" s="273">
        <f t="shared" si="27"/>
        <v>38394.986358490874</v>
      </c>
      <c r="DA68" s="273">
        <f t="shared" si="28"/>
        <v>38937.788721160046</v>
      </c>
      <c r="DB68" s="273">
        <f t="shared" si="10"/>
        <v>39546.111521770697</v>
      </c>
      <c r="DC68" s="273">
        <f t="shared" si="11"/>
        <v>40154.434322381334</v>
      </c>
      <c r="DD68" s="273">
        <f t="shared" si="12"/>
        <v>40762.757122991949</v>
      </c>
      <c r="DE68" s="273">
        <f t="shared" si="13"/>
        <v>41371.07992360257</v>
      </c>
      <c r="DF68" s="273">
        <f t="shared" si="14"/>
        <v>41979.4027242132</v>
      </c>
      <c r="DG68" s="273">
        <f t="shared" si="15"/>
        <v>42587.725524823858</v>
      </c>
      <c r="DH68" s="273">
        <f t="shared" si="16"/>
        <v>43196.04832543448</v>
      </c>
      <c r="DI68" s="273">
        <f t="shared" si="17"/>
        <v>43804.371126045109</v>
      </c>
      <c r="DJ68" s="273">
        <f t="shared" si="18"/>
        <v>44412.693926655731</v>
      </c>
      <c r="DK68" s="273">
        <f t="shared" si="19"/>
        <v>45021.016727266353</v>
      </c>
      <c r="DL68" s="273">
        <f t="shared" si="20"/>
        <v>45629.339527877004</v>
      </c>
      <c r="DM68" s="233"/>
      <c r="DN68" s="274" cm="1">
        <f t="array" ref="DN68">SUMPRODUCT(($CS68:$DL68)*(Misc_calcs!$G$29:$Z$29))</f>
        <v>555741.02950092405</v>
      </c>
      <c r="DO68" s="232"/>
      <c r="DP68" s="274" cm="1">
        <f t="array" ref="DP68">SUMPRODUCT((G68:H68)*(Assumptions!$G$38:$H$38))</f>
        <v>981291.88731923979</v>
      </c>
      <c r="DQ68" s="274" cm="1">
        <f t="array" ref="DQ68">SUMPRODUCT((PMT(real_disc,Assumptions!$G$40,DP68)*(Misc_calcs!$G$29:$Z$29)))</f>
        <v>-568796.64611090301</v>
      </c>
      <c r="DR68" s="232"/>
      <c r="DS68" s="274">
        <f t="shared" si="30"/>
        <v>-13055.616609978955</v>
      </c>
      <c r="DT68" s="274" t="b">
        <f t="shared" si="9"/>
        <v>0</v>
      </c>
      <c r="DU68" s="232"/>
      <c r="DV68" s="232"/>
      <c r="DW68" s="232"/>
      <c r="DX68" s="232"/>
      <c r="DY68" s="232"/>
      <c r="DZ68" s="232"/>
      <c r="EA68" s="232"/>
      <c r="EB68" s="232"/>
      <c r="EC68" s="232"/>
      <c r="ED68" s="232"/>
      <c r="EE68" s="232"/>
      <c r="EF68" s="232"/>
      <c r="EG68" s="232"/>
      <c r="EH68" s="232"/>
      <c r="EI68" s="232"/>
      <c r="EJ68" s="232"/>
      <c r="EK68" s="232"/>
      <c r="EL68" s="232"/>
      <c r="EM68" s="232"/>
      <c r="EN68" s="232"/>
    </row>
    <row r="69" spans="1:144" x14ac:dyDescent="0.2">
      <c r="A69" s="232"/>
      <c r="B69" s="266" t="str">
        <v>KYM006</v>
      </c>
      <c r="C69" s="266" t="str">
        <f>INDEX('Span data'!$D$9:$D$734, MATCH($B69, 'Span data'!$C$9:$C$734,0))</f>
        <v>KYM</v>
      </c>
      <c r="D69" s="266" cm="1">
        <f t="array" ref="D69">IF(ISBLANK(B69),0, SUMPRODUCT(('Energy at risk'!$C$8:$C$733=$B69)*1))</f>
        <v>6</v>
      </c>
      <c r="E69" s="267" t="b">
        <f t="shared" si="29"/>
        <v>0</v>
      </c>
      <c r="F69" s="266">
        <f t="shared" si="7"/>
        <v>6</v>
      </c>
      <c r="G69" s="268">
        <v>5</v>
      </c>
      <c r="H69" s="268">
        <v>6</v>
      </c>
      <c r="I69" s="232"/>
      <c r="J69" s="269">
        <f>INDEX(VCR_data!$D$8:$D$86, MATCH($C69, VCR_data!$B$8:$B$86,0))</f>
        <v>47800.349548886326</v>
      </c>
      <c r="K69" s="269">
        <f>INDEX(VCR_data!$F$8:$F$86, MATCH($C69, VCR_data!$B$8:$B$86,0))</f>
        <v>11425.234225180093</v>
      </c>
      <c r="L69" s="232"/>
      <c r="M69" s="270" cm="1">
        <f t="array" ref="M69">SUMPRODUCT(('Span data'!$C$9:$C$734=$B69)*('Span data'!AF$9:AF$734))/SUMPRODUCT(('Span data'!$C$9:$C$734=$B69)*1)</f>
        <v>9.7044452279868038E-3</v>
      </c>
      <c r="N69" s="270" cm="1">
        <f t="array" ref="N69">SUMPRODUCT(('Span data'!$C$9:$C$734=$B69)*('Span data'!AG$9:AG$734))/SUMPRODUCT(('Span data'!$C$9:$C$734=$B69)*1)</f>
        <v>9.8783481521611625E-3</v>
      </c>
      <c r="O69" s="270" cm="1">
        <f t="array" ref="O69">SUMPRODUCT(('Span data'!$C$9:$C$734=$B69)*('Span data'!AH$9:AH$734))/SUMPRODUCT(('Span data'!$C$9:$C$734=$B69)*1)</f>
        <v>1.0052251076335521E-2</v>
      </c>
      <c r="P69" s="270" cm="1">
        <f t="array" ref="P69">SUMPRODUCT(('Span data'!$C$9:$C$734=$B69)*('Span data'!AI$9:AI$734))/SUMPRODUCT(('Span data'!$C$9:$C$734=$B69)*1)</f>
        <v>1.022615400050988E-2</v>
      </c>
      <c r="Q69" s="270" cm="1">
        <f t="array" ref="Q69">SUMPRODUCT(('Span data'!$C$9:$C$734=$B69)*('Span data'!AJ$9:AJ$734))/SUMPRODUCT(('Span data'!$C$9:$C$734=$B69)*1)</f>
        <v>1.0400056924684238E-2</v>
      </c>
      <c r="R69" s="270" cm="1">
        <f t="array" ref="R69">SUMPRODUCT(('Span data'!$C$9:$C$734=$B69)*('Span data'!AK$9:AK$734))/SUMPRODUCT(('Span data'!$C$9:$C$734=$B69)*1)</f>
        <v>1.0573959848858595E-2</v>
      </c>
      <c r="S69" s="270" cm="1">
        <f t="array" ref="S69">SUMPRODUCT(('Span data'!$C$9:$C$734=$B69)*('Span data'!AL$9:AL$734))/SUMPRODUCT(('Span data'!$C$9:$C$734=$B69)*1)</f>
        <v>1.0747862773032954E-2</v>
      </c>
      <c r="T69" s="270" cm="1">
        <f t="array" ref="T69">SUMPRODUCT(('Span data'!$C$9:$C$734=$B69)*('Span data'!AM$9:AM$734))/SUMPRODUCT(('Span data'!$C$9:$C$734=$B69)*1)</f>
        <v>1.0921765697207313E-2</v>
      </c>
      <c r="U69" s="270" cm="1">
        <f t="array" ref="U69">SUMPRODUCT(('Span data'!$C$9:$C$734=$B69)*('Span data'!AN$9:AN$734))/SUMPRODUCT(('Span data'!$C$9:$C$734=$B69)*1)</f>
        <v>1.1095668621381671E-2</v>
      </c>
      <c r="V69" s="270" cm="1">
        <f t="array" ref="V69">SUMPRODUCT(('Span data'!$C$9:$C$734=$B69)*('Span data'!AO$9:AO$734))/SUMPRODUCT(('Span data'!$C$9:$C$734=$B69)*1)</f>
        <v>1.126957154555603E-2</v>
      </c>
      <c r="W69" s="270" cm="1">
        <f t="array" ref="W69">SUMPRODUCT(('Span data'!$C$9:$C$734=$B69)*('Span data'!AP$9:AP$734))/SUMPRODUCT(('Span data'!$C$9:$C$734=$B69)*1)</f>
        <v>1.1443474469730389E-2</v>
      </c>
      <c r="X69" s="270" cm="1">
        <f t="array" ref="X69">SUMPRODUCT(('Span data'!$C$9:$C$734=$B69)*('Span data'!AQ$9:AQ$734))/SUMPRODUCT(('Span data'!$C$9:$C$734=$B69)*1)</f>
        <v>1.1617377393904747E-2</v>
      </c>
      <c r="Y69" s="270" cm="1">
        <f t="array" ref="Y69">SUMPRODUCT(('Span data'!$C$9:$C$734=$B69)*('Span data'!AR$9:AR$734))/SUMPRODUCT(('Span data'!$C$9:$C$734=$B69)*1)</f>
        <v>1.1791280318079106E-2</v>
      </c>
      <c r="Z69" s="270" cm="1">
        <f t="array" ref="Z69">SUMPRODUCT(('Span data'!$C$9:$C$734=$B69)*('Span data'!AS$9:AS$734))/SUMPRODUCT(('Span data'!$C$9:$C$734=$B69)*1)</f>
        <v>1.1965183242253463E-2</v>
      </c>
      <c r="AA69" s="270" cm="1">
        <f t="array" ref="AA69">SUMPRODUCT(('Span data'!$C$9:$C$734=$B69)*('Span data'!AT$9:AT$734))/SUMPRODUCT(('Span data'!$C$9:$C$734=$B69)*1)</f>
        <v>1.2139086166427821E-2</v>
      </c>
      <c r="AB69" s="270" cm="1">
        <f t="array" ref="AB69">SUMPRODUCT(('Span data'!$C$9:$C$734=$B69)*('Span data'!AU$9:AU$734))/SUMPRODUCT(('Span data'!$C$9:$C$734=$B69)*1)</f>
        <v>1.231298909060218E-2</v>
      </c>
      <c r="AC69" s="270" cm="1">
        <f t="array" ref="AC69">SUMPRODUCT(('Span data'!$C$9:$C$734=$B69)*('Span data'!AV$9:AV$734))/SUMPRODUCT(('Span data'!$C$9:$C$734=$B69)*1)</f>
        <v>1.2486892014776539E-2</v>
      </c>
      <c r="AD69" s="270" cm="1">
        <f t="array" ref="AD69">SUMPRODUCT(('Span data'!$C$9:$C$734=$B69)*('Span data'!AW$9:AW$734))/SUMPRODUCT(('Span data'!$C$9:$C$734=$B69)*1)</f>
        <v>1.2660794938950897E-2</v>
      </c>
      <c r="AE69" s="270" cm="1">
        <f t="array" ref="AE69">SUMPRODUCT(('Span data'!$C$9:$C$734=$B69)*('Span data'!AX$9:AX$734))/SUMPRODUCT(('Span data'!$C$9:$C$734=$B69)*1)</f>
        <v>1.2834697863125256E-2</v>
      </c>
      <c r="AF69" s="270" cm="1">
        <f t="array" ref="AF69">SUMPRODUCT(('Span data'!$C$9:$C$734=$B69)*('Span data'!AY$9:AY$734))/SUMPRODUCT(('Span data'!$C$9:$C$734=$B69)*1)</f>
        <v>1.3008600787299615E-2</v>
      </c>
      <c r="AG69" s="232"/>
      <c r="AH69" s="271">
        <f>INDEX('Energy at risk'!E$8:E$733, MATCH($B69, 'Energy at risk'!$C$8:$C$733,0))*$J69*M69</f>
        <v>30842.333740842554</v>
      </c>
      <c r="AI69" s="271">
        <f>INDEX('Energy at risk'!F$8:F$733, MATCH($B69, 'Energy at risk'!$C$8:$C$733,0))*$J69*N69</f>
        <v>31347.167756332274</v>
      </c>
      <c r="AJ69" s="271">
        <f>INDEX('Energy at risk'!G$8:G$733, MATCH($B69, 'Energy at risk'!$C$8:$C$733,0))*$J69*O69</f>
        <v>31850.316734362004</v>
      </c>
      <c r="AK69" s="271">
        <f>INDEX('Energy at risk'!H$8:H$733, MATCH($B69, 'Energy at risk'!$C$8:$C$733,0))*$J69*P69</f>
        <v>32401.323983775459</v>
      </c>
      <c r="AL69" s="271">
        <f>INDEX('Energy at risk'!I$8:I$733, MATCH($B69, 'Energy at risk'!$C$8:$C$733,0))*$J69*Q69</f>
        <v>32801.173750467875</v>
      </c>
      <c r="AM69" s="271">
        <f>INDEX('Energy at risk'!J$8:J$733, MATCH($B69, 'Energy at risk'!$C$8:$C$733,0))*$J69*R69</f>
        <v>33247.196751084004</v>
      </c>
      <c r="AN69" s="271">
        <f>INDEX('Energy at risk'!K$8:K$733, MATCH($B69, 'Energy at risk'!$C$8:$C$733,0))*$J69*S69</f>
        <v>33898.133136914832</v>
      </c>
      <c r="AO69" s="271">
        <f>INDEX('Energy at risk'!L$8:L$733, MATCH($B69, 'Energy at risk'!$C$8:$C$733,0))*$J69*T69</f>
        <v>34711.179748956587</v>
      </c>
      <c r="AP69" s="271">
        <f>INDEX('Energy at risk'!M$8:M$733, MATCH($B69, 'Energy at risk'!$C$8:$C$733,0))*$J69*U69</f>
        <v>35102.604328349087</v>
      </c>
      <c r="AQ69" s="271">
        <f>INDEX('Energy at risk'!N$8:N$733, MATCH($B69, 'Energy at risk'!$C$8:$C$733,0))*$J69*V69</f>
        <v>35652.769059032551</v>
      </c>
      <c r="AR69" s="271">
        <f>INDEX('Energy at risk'!O$8:O$733, MATCH($B69, 'Energy at risk'!$C$8:$C$733,0))*$J69*W69</f>
        <v>36202.933789716015</v>
      </c>
      <c r="AS69" s="271">
        <f>INDEX('Energy at risk'!P$8:P$733, MATCH($B69, 'Energy at risk'!$C$8:$C$733,0))*$J69*X69</f>
        <v>36753.098520399479</v>
      </c>
      <c r="AT69" s="271">
        <f>INDEX('Energy at risk'!Q$8:Q$733, MATCH($B69, 'Energy at risk'!$C$8:$C$733,0))*$J69*Y69</f>
        <v>37303.263251082943</v>
      </c>
      <c r="AU69" s="271">
        <f>INDEX('Energy at risk'!R$8:R$733, MATCH($B69, 'Energy at risk'!$C$8:$C$733,0))*$J69*Z69</f>
        <v>37853.427981766399</v>
      </c>
      <c r="AV69" s="271">
        <f>INDEX('Energy at risk'!S$8:S$733, MATCH($B69, 'Energy at risk'!$C$8:$C$733,0))*$J69*AA69</f>
        <v>38403.592712449863</v>
      </c>
      <c r="AW69" s="271">
        <f>INDEX('Energy at risk'!T$8:T$733, MATCH($B69, 'Energy at risk'!$C$8:$C$733,0))*$J69*AB69</f>
        <v>38953.757443133327</v>
      </c>
      <c r="AX69" s="271">
        <f>INDEX('Energy at risk'!U$8:U$733, MATCH($B69, 'Energy at risk'!$C$8:$C$733,0))*$J69*AC69</f>
        <v>39503.922173816791</v>
      </c>
      <c r="AY69" s="271">
        <f>INDEX('Energy at risk'!V$8:V$733, MATCH($B69, 'Energy at risk'!$C$8:$C$733,0))*$J69*AD69</f>
        <v>40054.086904500255</v>
      </c>
      <c r="AZ69" s="271">
        <f>INDEX('Energy at risk'!W$8:W$733, MATCH($B69, 'Energy at risk'!$C$8:$C$733,0))*$J69*AE69</f>
        <v>40604.251635183718</v>
      </c>
      <c r="BA69" s="271">
        <f>INDEX('Energy at risk'!X$8:X$733, MATCH($B69, 'Energy at risk'!$C$8:$C$733,0))*$J69*AF69</f>
        <v>41154.416365867182</v>
      </c>
      <c r="BB69" s="232"/>
      <c r="BC69" s="271">
        <f>INDEX('Energy at risk'!E$8:E$733, MATCH($B69, 'Energy at risk'!$C$8:$C$733,0))*M69*$K69</f>
        <v>7371.9311755223562</v>
      </c>
      <c r="BD69" s="271">
        <f>INDEX('Energy at risk'!F$8:F$733, MATCH($B69, 'Energy at risk'!$C$8:$C$733,0))*N69*$K69</f>
        <v>7492.5965456763834</v>
      </c>
      <c r="BE69" s="271">
        <f>INDEX('Energy at risk'!G$8:G$733, MATCH($B69, 'Energy at risk'!$C$8:$C$733,0))*O69*$K69</f>
        <v>7612.8591583644038</v>
      </c>
      <c r="BF69" s="271">
        <f>INDEX('Energy at risk'!H$8:H$733, MATCH($B69, 'Energy at risk'!$C$8:$C$733,0))*P69*$K69</f>
        <v>7744.5608497481144</v>
      </c>
      <c r="BG69" s="271">
        <f>INDEX('Energy at risk'!I$8:I$733, MATCH($B69, 'Energy at risk'!$C$8:$C$733,0))*Q69*$K69</f>
        <v>7840.1328964477361</v>
      </c>
      <c r="BH69" s="271">
        <f>INDEX('Energy at risk'!J$8:J$733, MATCH($B69, 'Energy at risk'!$C$8:$C$733,0))*R69*$K69</f>
        <v>7946.7412643770394</v>
      </c>
      <c r="BI69" s="271">
        <f>INDEX('Energy at risk'!K$8:K$733, MATCH($B69, 'Energy at risk'!$C$8:$C$733,0))*S69*$K69</f>
        <v>8102.3280068171407</v>
      </c>
      <c r="BJ69" s="271">
        <f>INDEX('Energy at risk'!L$8:L$733, MATCH($B69, 'Energy at risk'!$C$8:$C$733,0))*T69*$K69</f>
        <v>8296.6623174703673</v>
      </c>
      <c r="BK69" s="271">
        <f>INDEX('Energy at risk'!M$8:M$733, MATCH($B69, 'Energy at risk'!$C$8:$C$733,0))*U69*$K69</f>
        <v>8390.2205768399617</v>
      </c>
      <c r="BL69" s="271">
        <f>INDEX('Energy at risk'!N$8:N$733, MATCH($B69, 'Energy at risk'!$C$8:$C$733,0))*V69*$K69</f>
        <v>8521.7208894906707</v>
      </c>
      <c r="BM69" s="271">
        <f>INDEX('Energy at risk'!O$8:O$733, MATCH($B69, 'Energy at risk'!$C$8:$C$733,0))*W69*$K69</f>
        <v>8653.2212021413779</v>
      </c>
      <c r="BN69" s="271">
        <f>INDEX('Energy at risk'!P$8:P$733, MATCH($B69, 'Energy at risk'!$C$8:$C$733,0))*X69*$K69</f>
        <v>8784.721514792087</v>
      </c>
      <c r="BO69" s="271">
        <f>INDEX('Energy at risk'!Q$8:Q$733, MATCH($B69, 'Energy at risk'!$C$8:$C$733,0))*Y69*$K69</f>
        <v>8916.221827442796</v>
      </c>
      <c r="BP69" s="271">
        <f>INDEX('Energy at risk'!R$8:R$733, MATCH($B69, 'Energy at risk'!$C$8:$C$733,0))*Z69*$K69</f>
        <v>9047.7221400935032</v>
      </c>
      <c r="BQ69" s="271">
        <f>INDEX('Energy at risk'!S$8:S$733, MATCH($B69, 'Energy at risk'!$C$8:$C$733,0))*AA69*$K69</f>
        <v>9179.2224527442104</v>
      </c>
      <c r="BR69" s="271">
        <f>INDEX('Energy at risk'!T$8:T$733, MATCH($B69, 'Energy at risk'!$C$8:$C$733,0))*AB69*$K69</f>
        <v>9310.7227653949194</v>
      </c>
      <c r="BS69" s="271">
        <f>INDEX('Energy at risk'!U$8:U$733, MATCH($B69, 'Energy at risk'!$C$8:$C$733,0))*AC69*$K69</f>
        <v>9442.2230780456266</v>
      </c>
      <c r="BT69" s="271">
        <f>INDEX('Energy at risk'!V$8:V$733, MATCH($B69, 'Energy at risk'!$C$8:$C$733,0))*AD69*$K69</f>
        <v>9573.7233906963356</v>
      </c>
      <c r="BU69" s="271">
        <f>INDEX('Energy at risk'!W$8:W$733, MATCH($B69, 'Energy at risk'!$C$8:$C$733,0))*AE69*$K69</f>
        <v>9705.2237033470446</v>
      </c>
      <c r="BV69" s="271">
        <f>INDEX('Energy at risk'!X$8:X$733, MATCH($B69, 'Energy at risk'!$C$8:$C$733,0))*AF69*$K69</f>
        <v>9836.7240159977518</v>
      </c>
      <c r="BW69" s="232"/>
      <c r="BX69" s="272" cm="1">
        <f t="array" ref="BX69">SUMPRODUCT(('Span data'!BA$9:BA$734)*('Span data'!$C$9:$C$734=$B69))</f>
        <v>2.358058315885194E-3</v>
      </c>
      <c r="BY69" s="272" cm="1">
        <f t="array" ref="BY69">SUMPRODUCT(('Span data'!BB$9:BB$734)*('Span data'!$C$9:$C$734=$B69))</f>
        <v>2.4003145424774655E-3</v>
      </c>
      <c r="BZ69" s="272" cm="1">
        <f t="array" ref="BZ69">SUMPRODUCT(('Span data'!BC$9:BC$734)*('Span data'!$C$9:$C$734=$B69))</f>
        <v>2.4425707690697365E-3</v>
      </c>
      <c r="CA69" s="272" cm="1">
        <f t="array" ref="CA69">SUMPRODUCT(('Span data'!BD$9:BD$734)*('Span data'!$C$9:$C$734=$B69))</f>
        <v>2.484826995662008E-3</v>
      </c>
      <c r="CB69" s="272" cm="1">
        <f t="array" ref="CB69">SUMPRODUCT(('Span data'!BE$9:BE$734)*('Span data'!$C$9:$C$734=$B69))</f>
        <v>2.5270832222542799E-3</v>
      </c>
      <c r="CC69" s="272" cm="1">
        <f t="array" ref="CC69">SUMPRODUCT(('Span data'!BF$9:BF$734)*('Span data'!$C$9:$C$734=$B69))</f>
        <v>2.5693394488465514E-3</v>
      </c>
      <c r="CD69" s="272" cm="1">
        <f t="array" ref="CD69">SUMPRODUCT(('Span data'!BG$9:BG$734)*('Span data'!$C$9:$C$734=$B69))</f>
        <v>2.6115956754388229E-3</v>
      </c>
      <c r="CE69" s="272" cm="1">
        <f t="array" ref="CE69">SUMPRODUCT(('Span data'!BH$9:BH$734)*('Span data'!$C$9:$C$734=$B69))</f>
        <v>2.6538519020310944E-3</v>
      </c>
      <c r="CF69" s="272" cm="1">
        <f t="array" ref="CF69">SUMPRODUCT(('Span data'!BI$9:BI$734)*('Span data'!$C$9:$C$734=$B69))</f>
        <v>2.6961081286233654E-3</v>
      </c>
      <c r="CG69" s="272" cm="1">
        <f t="array" ref="CG69">SUMPRODUCT(('Span data'!BJ$9:BJ$734)*('Span data'!$C$9:$C$734=$B69))</f>
        <v>2.7383643552156374E-3</v>
      </c>
      <c r="CH69" s="272" cm="1">
        <f t="array" ref="CH69">SUMPRODUCT(('Span data'!BK$9:BK$734)*('Span data'!$C$9:$C$734=$B69))</f>
        <v>2.7806205818079088E-3</v>
      </c>
      <c r="CI69" s="272" cm="1">
        <f t="array" ref="CI69">SUMPRODUCT(('Span data'!BL$9:BL$734)*('Span data'!$C$9:$C$734=$B69))</f>
        <v>2.8228768084001799E-3</v>
      </c>
      <c r="CJ69" s="272" cm="1">
        <f t="array" ref="CJ69">SUMPRODUCT(('Span data'!BM$9:BM$734)*('Span data'!$C$9:$C$734=$B69))</f>
        <v>2.8651330349924518E-3</v>
      </c>
      <c r="CK69" s="272" cm="1">
        <f t="array" ref="CK69">SUMPRODUCT(('Span data'!BN$9:BN$734)*('Span data'!$C$9:$C$734=$B69))</f>
        <v>2.9073892615847233E-3</v>
      </c>
      <c r="CL69" s="272" cm="1">
        <f t="array" ref="CL69">SUMPRODUCT(('Span data'!BO$9:BO$734)*('Span data'!$C$9:$C$734=$B69))</f>
        <v>2.9496454881769944E-3</v>
      </c>
      <c r="CM69" s="272" cm="1">
        <f t="array" ref="CM69">SUMPRODUCT(('Span data'!BP$9:BP$734)*('Span data'!$C$9:$C$734=$B69))</f>
        <v>2.9919017147692663E-3</v>
      </c>
      <c r="CN69" s="272" cm="1">
        <f t="array" ref="CN69">SUMPRODUCT(('Span data'!BQ$9:BQ$734)*('Span data'!$C$9:$C$734=$B69))</f>
        <v>3.0341579413615373E-3</v>
      </c>
      <c r="CO69" s="272" cm="1">
        <f t="array" ref="CO69">SUMPRODUCT(('Span data'!BR$9:BR$734)*('Span data'!$C$9:$C$734=$B69))</f>
        <v>3.0764141679538088E-3</v>
      </c>
      <c r="CP69" s="272" cm="1">
        <f t="array" ref="CP69">SUMPRODUCT(('Span data'!BS$9:BS$734)*('Span data'!$C$9:$C$734=$B69))</f>
        <v>3.1186703945460807E-3</v>
      </c>
      <c r="CQ69" s="272" cm="1">
        <f t="array" ref="CQ69">SUMPRODUCT(('Span data'!BT$9:BT$734)*('Span data'!$C$9:$C$734=$B69))</f>
        <v>3.1609266211383527E-3</v>
      </c>
      <c r="CR69" s="232"/>
      <c r="CS69" s="273">
        <f t="shared" si="8"/>
        <v>38214.267274423226</v>
      </c>
      <c r="CT69" s="273">
        <f t="shared" si="21"/>
        <v>38839.766702323199</v>
      </c>
      <c r="CU69" s="273">
        <f t="shared" si="22"/>
        <v>39463.178335297176</v>
      </c>
      <c r="CV69" s="273">
        <f t="shared" si="23"/>
        <v>40145.887318350571</v>
      </c>
      <c r="CW69" s="273">
        <f t="shared" si="24"/>
        <v>40641.30917399883</v>
      </c>
      <c r="CX69" s="273">
        <f t="shared" si="25"/>
        <v>41193.94058480049</v>
      </c>
      <c r="CY69" s="273">
        <f t="shared" si="26"/>
        <v>42000.463755327648</v>
      </c>
      <c r="CZ69" s="273">
        <f t="shared" si="27"/>
        <v>43007.844720278852</v>
      </c>
      <c r="DA69" s="273">
        <f t="shared" si="28"/>
        <v>43492.827601297176</v>
      </c>
      <c r="DB69" s="273">
        <f t="shared" si="10"/>
        <v>44174.492686887577</v>
      </c>
      <c r="DC69" s="273">
        <f t="shared" si="11"/>
        <v>44856.157772477978</v>
      </c>
      <c r="DD69" s="273">
        <f t="shared" si="12"/>
        <v>45537.822858068372</v>
      </c>
      <c r="DE69" s="273">
        <f t="shared" si="13"/>
        <v>46219.487943658773</v>
      </c>
      <c r="DF69" s="273">
        <f t="shared" si="14"/>
        <v>46901.153029249159</v>
      </c>
      <c r="DG69" s="273">
        <f t="shared" si="15"/>
        <v>47582.81811483956</v>
      </c>
      <c r="DH69" s="273">
        <f t="shared" si="16"/>
        <v>48264.483200429961</v>
      </c>
      <c r="DI69" s="273">
        <f t="shared" si="17"/>
        <v>48946.148286020354</v>
      </c>
      <c r="DJ69" s="273">
        <f t="shared" si="18"/>
        <v>49627.813371610762</v>
      </c>
      <c r="DK69" s="273">
        <f t="shared" si="19"/>
        <v>50309.478457201156</v>
      </c>
      <c r="DL69" s="273">
        <f t="shared" si="20"/>
        <v>50991.143542791557</v>
      </c>
      <c r="DM69" s="233"/>
      <c r="DN69" s="274" cm="1">
        <f t="array" ref="DN69">SUMPRODUCT(($CS69:$DL69)*(Misc_calcs!$G$29:$Z$29))</f>
        <v>632586.36592717073</v>
      </c>
      <c r="DO69" s="232"/>
      <c r="DP69" s="274" cm="1">
        <f t="array" ref="DP69">SUMPRODUCT((G69:H69)*(Assumptions!$G$38:$H$38))</f>
        <v>260136.99615663252</v>
      </c>
      <c r="DQ69" s="274" cm="1">
        <f t="array" ref="DQ69">SUMPRODUCT((PMT(real_disc,Assumptions!$G$40,DP69)*(Misc_calcs!$G$29:$Z$29)))</f>
        <v>-150785.97189616895</v>
      </c>
      <c r="DR69" s="232"/>
      <c r="DS69" s="274">
        <f t="shared" si="30"/>
        <v>481800.39403100178</v>
      </c>
      <c r="DT69" s="274" t="b">
        <f t="shared" si="9"/>
        <v>1</v>
      </c>
      <c r="DU69" s="232"/>
      <c r="DV69" s="232"/>
      <c r="DW69" s="232"/>
      <c r="DX69" s="232"/>
      <c r="DY69" s="232"/>
      <c r="DZ69" s="232"/>
      <c r="EA69" s="232"/>
      <c r="EB69" s="232"/>
      <c r="EC69" s="232"/>
      <c r="ED69" s="232"/>
      <c r="EE69" s="232"/>
      <c r="EF69" s="232"/>
      <c r="EG69" s="232"/>
      <c r="EH69" s="232"/>
      <c r="EI69" s="232"/>
      <c r="EJ69" s="232"/>
      <c r="EK69" s="232"/>
      <c r="EL69" s="232"/>
      <c r="EM69" s="232"/>
      <c r="EN69" s="232"/>
    </row>
    <row r="70" spans="1:144" x14ac:dyDescent="0.2">
      <c r="A70" s="232"/>
      <c r="B70" s="266" t="str">
        <v>MBN031</v>
      </c>
      <c r="C70" s="266" t="str">
        <f>INDEX('Span data'!$D$9:$D$734, MATCH($B70, 'Span data'!$C$9:$C$734,0))</f>
        <v>MBN</v>
      </c>
      <c r="D70" s="266" cm="1">
        <f t="array" ref="D70">IF(ISBLANK(B70),0, SUMPRODUCT(('Energy at risk'!$C$8:$C$733=$B70)*1))</f>
        <v>14</v>
      </c>
      <c r="E70" s="267" t="b">
        <f t="shared" si="29"/>
        <v>0</v>
      </c>
      <c r="F70" s="266">
        <f t="shared" si="7"/>
        <v>14</v>
      </c>
      <c r="G70" s="268">
        <v>9</v>
      </c>
      <c r="H70" s="268">
        <v>12</v>
      </c>
      <c r="I70" s="232"/>
      <c r="J70" s="269">
        <f>INDEX(VCR_data!$D$8:$D$86, MATCH($C70, VCR_data!$B$8:$B$86,0))</f>
        <v>42126.312175037834</v>
      </c>
      <c r="K70" s="269">
        <f>INDEX(VCR_data!$F$8:$F$86, MATCH($C70, VCR_data!$B$8:$B$86,0))</f>
        <v>11964.050360474324</v>
      </c>
      <c r="L70" s="232"/>
      <c r="M70" s="270" cm="1">
        <f t="array" ref="M70">SUMPRODUCT(('Span data'!$C$9:$C$734=$B70)*('Span data'!AF$9:AF$734))/SUMPRODUCT(('Span data'!$C$9:$C$734=$B70)*1)</f>
        <v>9.6395703189488986E-3</v>
      </c>
      <c r="N70" s="270" cm="1">
        <f t="array" ref="N70">SUMPRODUCT(('Span data'!$C$9:$C$734=$B70)*('Span data'!AG$9:AG$734))/SUMPRODUCT(('Span data'!$C$9:$C$734=$B70)*1)</f>
        <v>9.791848273443959E-3</v>
      </c>
      <c r="O70" s="270" cm="1">
        <f t="array" ref="O70">SUMPRODUCT(('Span data'!$C$9:$C$734=$B70)*('Span data'!AH$9:AH$734))/SUMPRODUCT(('Span data'!$C$9:$C$734=$B70)*1)</f>
        <v>9.9441262279390142E-3</v>
      </c>
      <c r="P70" s="270" cm="1">
        <f t="array" ref="P70">SUMPRODUCT(('Span data'!$C$9:$C$734=$B70)*('Span data'!AI$9:AI$734))/SUMPRODUCT(('Span data'!$C$9:$C$734=$B70)*1)</f>
        <v>1.0096404182434071E-2</v>
      </c>
      <c r="Q70" s="270" cm="1">
        <f t="array" ref="Q70">SUMPRODUCT(('Span data'!$C$9:$C$734=$B70)*('Span data'!AJ$9:AJ$734))/SUMPRODUCT(('Span data'!$C$9:$C$734=$B70)*1)</f>
        <v>1.024868213692913E-2</v>
      </c>
      <c r="R70" s="270" cm="1">
        <f t="array" ref="R70">SUMPRODUCT(('Span data'!$C$9:$C$734=$B70)*('Span data'!AK$9:AK$734))/SUMPRODUCT(('Span data'!$C$9:$C$734=$B70)*1)</f>
        <v>1.0400960091424187E-2</v>
      </c>
      <c r="S70" s="270" cm="1">
        <f t="array" ref="S70">SUMPRODUCT(('Span data'!$C$9:$C$734=$B70)*('Span data'!AL$9:AL$734))/SUMPRODUCT(('Span data'!$C$9:$C$734=$B70)*1)</f>
        <v>1.0553238045919242E-2</v>
      </c>
      <c r="T70" s="270" cm="1">
        <f t="array" ref="T70">SUMPRODUCT(('Span data'!$C$9:$C$734=$B70)*('Span data'!AM$9:AM$734))/SUMPRODUCT(('Span data'!$C$9:$C$734=$B70)*1)</f>
        <v>1.0705516000414297E-2</v>
      </c>
      <c r="U70" s="270" cm="1">
        <f t="array" ref="U70">SUMPRODUCT(('Span data'!$C$9:$C$734=$B70)*('Span data'!AN$9:AN$734))/SUMPRODUCT(('Span data'!$C$9:$C$734=$B70)*1)</f>
        <v>1.0857793954909356E-2</v>
      </c>
      <c r="V70" s="270" cm="1">
        <f t="array" ref="V70">SUMPRODUCT(('Span data'!$C$9:$C$734=$B70)*('Span data'!AO$9:AO$734))/SUMPRODUCT(('Span data'!$C$9:$C$734=$B70)*1)</f>
        <v>1.1010071909404413E-2</v>
      </c>
      <c r="W70" s="270" cm="1">
        <f t="array" ref="W70">SUMPRODUCT(('Span data'!$C$9:$C$734=$B70)*('Span data'!AP$9:AP$734))/SUMPRODUCT(('Span data'!$C$9:$C$734=$B70)*1)</f>
        <v>1.1162349863899468E-2</v>
      </c>
      <c r="X70" s="270" cm="1">
        <f t="array" ref="X70">SUMPRODUCT(('Span data'!$C$9:$C$734=$B70)*('Span data'!AQ$9:AQ$734))/SUMPRODUCT(('Span data'!$C$9:$C$734=$B70)*1)</f>
        <v>1.1314627818394526E-2</v>
      </c>
      <c r="Y70" s="270" cm="1">
        <f t="array" ref="Y70">SUMPRODUCT(('Span data'!$C$9:$C$734=$B70)*('Span data'!AR$9:AR$734))/SUMPRODUCT(('Span data'!$C$9:$C$734=$B70)*1)</f>
        <v>1.1466905772889585E-2</v>
      </c>
      <c r="Z70" s="270" cm="1">
        <f t="array" ref="Z70">SUMPRODUCT(('Span data'!$C$9:$C$734=$B70)*('Span data'!AS$9:AS$734))/SUMPRODUCT(('Span data'!$C$9:$C$734=$B70)*1)</f>
        <v>1.1619183727384639E-2</v>
      </c>
      <c r="AA70" s="270" cm="1">
        <f t="array" ref="AA70">SUMPRODUCT(('Span data'!$C$9:$C$734=$B70)*('Span data'!AT$9:AT$734))/SUMPRODUCT(('Span data'!$C$9:$C$734=$B70)*1)</f>
        <v>1.1771461681879699E-2</v>
      </c>
      <c r="AB70" s="270" cm="1">
        <f t="array" ref="AB70">SUMPRODUCT(('Span data'!$C$9:$C$734=$B70)*('Span data'!AU$9:AU$734))/SUMPRODUCT(('Span data'!$C$9:$C$734=$B70)*1)</f>
        <v>1.1923739636374752E-2</v>
      </c>
      <c r="AC70" s="270" cm="1">
        <f t="array" ref="AC70">SUMPRODUCT(('Span data'!$C$9:$C$734=$B70)*('Span data'!AV$9:AV$734))/SUMPRODUCT(('Span data'!$C$9:$C$734=$B70)*1)</f>
        <v>1.2076017590869809E-2</v>
      </c>
      <c r="AD70" s="270" cm="1">
        <f t="array" ref="AD70">SUMPRODUCT(('Span data'!$C$9:$C$734=$B70)*('Span data'!AW$9:AW$734))/SUMPRODUCT(('Span data'!$C$9:$C$734=$B70)*1)</f>
        <v>1.222829554536487E-2</v>
      </c>
      <c r="AE70" s="270" cm="1">
        <f t="array" ref="AE70">SUMPRODUCT(('Span data'!$C$9:$C$734=$B70)*('Span data'!AX$9:AX$734))/SUMPRODUCT(('Span data'!$C$9:$C$734=$B70)*1)</f>
        <v>1.2380573499859925E-2</v>
      </c>
      <c r="AF70" s="270" cm="1">
        <f t="array" ref="AF70">SUMPRODUCT(('Span data'!$C$9:$C$734=$B70)*('Span data'!AY$9:AY$734))/SUMPRODUCT(('Span data'!$C$9:$C$734=$B70)*1)</f>
        <v>1.253285145435498E-2</v>
      </c>
      <c r="AG70" s="232"/>
      <c r="AH70" s="271">
        <f>INDEX('Energy at risk'!E$8:E$733, MATCH($B70, 'Energy at risk'!$C$8:$C$733,0))*$J70*M70</f>
        <v>24077.344728941156</v>
      </c>
      <c r="AI70" s="271">
        <f>INDEX('Energy at risk'!F$8:F$733, MATCH($B70, 'Energy at risk'!$C$8:$C$733,0))*$J70*N70</f>
        <v>24666.738855108601</v>
      </c>
      <c r="AJ70" s="271">
        <f>INDEX('Energy at risk'!G$8:G$733, MATCH($B70, 'Energy at risk'!$C$8:$C$733,0))*$J70*O70</f>
        <v>25517.38401654777</v>
      </c>
      <c r="AK70" s="271">
        <f>INDEX('Energy at risk'!H$8:H$733, MATCH($B70, 'Energy at risk'!$C$8:$C$733,0))*$J70*P70</f>
        <v>26253.007925638398</v>
      </c>
      <c r="AL70" s="271">
        <f>INDEX('Energy at risk'!I$8:I$733, MATCH($B70, 'Energy at risk'!$C$8:$C$733,0))*$J70*Q70</f>
        <v>26692.724722422823</v>
      </c>
      <c r="AM70" s="271">
        <f>INDEX('Energy at risk'!J$8:J$733, MATCH($B70, 'Energy at risk'!$C$8:$C$733,0))*$J70*R70</f>
        <v>27222.559360325915</v>
      </c>
      <c r="AN70" s="271">
        <f>INDEX('Energy at risk'!K$8:K$733, MATCH($B70, 'Energy at risk'!$C$8:$C$733,0))*$J70*S70</f>
        <v>28116.76642902552</v>
      </c>
      <c r="AO70" s="271">
        <f>INDEX('Energy at risk'!L$8:L$733, MATCH($B70, 'Energy at risk'!$C$8:$C$733,0))*$J70*T70</f>
        <v>29116.695604131113</v>
      </c>
      <c r="AP70" s="271">
        <f>INDEX('Energy at risk'!M$8:M$733, MATCH($B70, 'Energy at risk'!$C$8:$C$733,0))*$J70*U70</f>
        <v>29577.218087965299</v>
      </c>
      <c r="AQ70" s="271">
        <f>INDEX('Energy at risk'!N$8:N$733, MATCH($B70, 'Energy at risk'!$C$8:$C$733,0))*$J70*V70</f>
        <v>29992.031473519837</v>
      </c>
      <c r="AR70" s="271">
        <f>INDEX('Energy at risk'!O$8:O$733, MATCH($B70, 'Energy at risk'!$C$8:$C$733,0))*$J70*W70</f>
        <v>30406.844859074372</v>
      </c>
      <c r="AS70" s="271">
        <f>INDEX('Energy at risk'!P$8:P$733, MATCH($B70, 'Energy at risk'!$C$8:$C$733,0))*$J70*X70</f>
        <v>30821.658244628914</v>
      </c>
      <c r="AT70" s="271">
        <f>INDEX('Energy at risk'!Q$8:Q$733, MATCH($B70, 'Energy at risk'!$C$8:$C$733,0))*$J70*Y70</f>
        <v>31236.47163018346</v>
      </c>
      <c r="AU70" s="271">
        <f>INDEX('Energy at risk'!R$8:R$733, MATCH($B70, 'Energy at risk'!$C$8:$C$733,0))*$J70*Z70</f>
        <v>31651.285015737987</v>
      </c>
      <c r="AV70" s="271">
        <f>INDEX('Energy at risk'!S$8:S$733, MATCH($B70, 'Energy at risk'!$C$8:$C$733,0))*$J70*AA70</f>
        <v>32066.098401292536</v>
      </c>
      <c r="AW70" s="271">
        <f>INDEX('Energy at risk'!T$8:T$733, MATCH($B70, 'Energy at risk'!$C$8:$C$733,0))*$J70*AB70</f>
        <v>32480.911786847064</v>
      </c>
      <c r="AX70" s="271">
        <f>INDEX('Energy at risk'!U$8:U$733, MATCH($B70, 'Energy at risk'!$C$8:$C$733,0))*$J70*AC70</f>
        <v>32895.725172401602</v>
      </c>
      <c r="AY70" s="271">
        <f>INDEX('Energy at risk'!V$8:V$733, MATCH($B70, 'Energy at risk'!$C$8:$C$733,0))*$J70*AD70</f>
        <v>33310.538557956155</v>
      </c>
      <c r="AZ70" s="271">
        <f>INDEX('Energy at risk'!W$8:W$733, MATCH($B70, 'Energy at risk'!$C$8:$C$733,0))*$J70*AE70</f>
        <v>33725.351943510686</v>
      </c>
      <c r="BA70" s="271">
        <f>INDEX('Energy at risk'!X$8:X$733, MATCH($B70, 'Energy at risk'!$C$8:$C$733,0))*$J70*AF70</f>
        <v>34140.165329065218</v>
      </c>
      <c r="BB70" s="232"/>
      <c r="BC70" s="271">
        <f>INDEX('Energy at risk'!E$8:E$733, MATCH($B70, 'Energy at risk'!$C$8:$C$733,0))*M70*$K70</f>
        <v>6838.0674692489692</v>
      </c>
      <c r="BD70" s="271">
        <f>INDEX('Energy at risk'!F$8:F$733, MATCH($B70, 'Energy at risk'!$C$8:$C$733,0))*N70*$K70</f>
        <v>7005.4578873405262</v>
      </c>
      <c r="BE70" s="271">
        <f>INDEX('Energy at risk'!G$8:G$733, MATCH($B70, 'Energy at risk'!$C$8:$C$733,0))*O70*$K70</f>
        <v>7247.0447014928141</v>
      </c>
      <c r="BF70" s="271">
        <f>INDEX('Energy at risk'!H$8:H$733, MATCH($B70, 'Energy at risk'!$C$8:$C$733,0))*P70*$K70</f>
        <v>7455.9649947803036</v>
      </c>
      <c r="BG70" s="271">
        <f>INDEX('Energy at risk'!I$8:I$733, MATCH($B70, 'Energy at risk'!$C$8:$C$733,0))*Q70*$K70</f>
        <v>7580.8464199384407</v>
      </c>
      <c r="BH70" s="271">
        <f>INDEX('Energy at risk'!J$8:J$733, MATCH($B70, 'Energy at risk'!$C$8:$C$733,0))*R70*$K70</f>
        <v>7731.3216921212361</v>
      </c>
      <c r="BI70" s="271">
        <f>INDEX('Energy at risk'!K$8:K$733, MATCH($B70, 'Energy at risk'!$C$8:$C$733,0))*S70*$K70</f>
        <v>7985.280271694066</v>
      </c>
      <c r="BJ70" s="271">
        <f>INDEX('Energy at risk'!L$8:L$733, MATCH($B70, 'Energy at risk'!$C$8:$C$733,0))*T70*$K70</f>
        <v>8269.2643754571236</v>
      </c>
      <c r="BK70" s="271">
        <f>INDEX('Energy at risk'!M$8:M$733, MATCH($B70, 'Energy at risk'!$C$8:$C$733,0))*U70*$K70</f>
        <v>8400.0547035026848</v>
      </c>
      <c r="BL70" s="271">
        <f>INDEX('Energy at risk'!N$8:N$733, MATCH($B70, 'Energy at risk'!$C$8:$C$733,0))*V70*$K70</f>
        <v>8517.8634548206828</v>
      </c>
      <c r="BM70" s="271">
        <f>INDEX('Energy at risk'!O$8:O$733, MATCH($B70, 'Energy at risk'!$C$8:$C$733,0))*W70*$K70</f>
        <v>8635.672206138679</v>
      </c>
      <c r="BN70" s="271">
        <f>INDEX('Energy at risk'!P$8:P$733, MATCH($B70, 'Energy at risk'!$C$8:$C$733,0))*X70*$K70</f>
        <v>8753.4809574566771</v>
      </c>
      <c r="BO70" s="271">
        <f>INDEX('Energy at risk'!Q$8:Q$733, MATCH($B70, 'Energy at risk'!$C$8:$C$733,0))*Y70*$K70</f>
        <v>8871.2897087746751</v>
      </c>
      <c r="BP70" s="271">
        <f>INDEX('Energy at risk'!R$8:R$733, MATCH($B70, 'Energy at risk'!$C$8:$C$733,0))*Z70*$K70</f>
        <v>8989.0984600926695</v>
      </c>
      <c r="BQ70" s="271">
        <f>INDEX('Energy at risk'!S$8:S$733, MATCH($B70, 'Energy at risk'!$C$8:$C$733,0))*AA70*$K70</f>
        <v>9106.9072114106693</v>
      </c>
      <c r="BR70" s="271">
        <f>INDEX('Energy at risk'!T$8:T$733, MATCH($B70, 'Energy at risk'!$C$8:$C$733,0))*AB70*$K70</f>
        <v>9224.7159627286637</v>
      </c>
      <c r="BS70" s="271">
        <f>INDEX('Energy at risk'!U$8:U$733, MATCH($B70, 'Energy at risk'!$C$8:$C$733,0))*AC70*$K70</f>
        <v>9342.5247140466618</v>
      </c>
      <c r="BT70" s="271">
        <f>INDEX('Energy at risk'!V$8:V$733, MATCH($B70, 'Energy at risk'!$C$8:$C$733,0))*AD70*$K70</f>
        <v>9460.3334653646616</v>
      </c>
      <c r="BU70" s="271">
        <f>INDEX('Energy at risk'!W$8:W$733, MATCH($B70, 'Energy at risk'!$C$8:$C$733,0))*AE70*$K70</f>
        <v>9578.1422166826578</v>
      </c>
      <c r="BV70" s="271">
        <f>INDEX('Energy at risk'!X$8:X$733, MATCH($B70, 'Energy at risk'!$C$8:$C$733,0))*AF70*$K70</f>
        <v>9695.950968000654</v>
      </c>
      <c r="BW70" s="232"/>
      <c r="BX70" s="272" cm="1">
        <f t="array" ref="BX70">SUMPRODUCT(('Span data'!BA$9:BA$734)*('Span data'!$C$9:$C$734=$B70))</f>
        <v>5.465353898033912E-3</v>
      </c>
      <c r="BY70" s="272" cm="1">
        <f t="array" ref="BY70">SUMPRODUCT(('Span data'!BB$9:BB$734)*('Span data'!$C$9:$C$734=$B70))</f>
        <v>5.5516910359609201E-3</v>
      </c>
      <c r="BZ70" s="272" cm="1">
        <f t="array" ref="BZ70">SUMPRODUCT(('Span data'!BC$9:BC$734)*('Span data'!$C$9:$C$734=$B70))</f>
        <v>5.6380281738879299E-3</v>
      </c>
      <c r="CA70" s="272" cm="1">
        <f t="array" ref="CA70">SUMPRODUCT(('Span data'!BD$9:BD$734)*('Span data'!$C$9:$C$734=$B70))</f>
        <v>5.7243653118149371E-3</v>
      </c>
      <c r="CB70" s="272" cm="1">
        <f t="array" ref="CB70">SUMPRODUCT(('Span data'!BE$9:BE$734)*('Span data'!$C$9:$C$734=$B70))</f>
        <v>5.810702449741946E-3</v>
      </c>
      <c r="CC70" s="272" cm="1">
        <f t="array" ref="CC70">SUMPRODUCT(('Span data'!BF$9:BF$734)*('Span data'!$C$9:$C$734=$B70))</f>
        <v>5.8970395876689541E-3</v>
      </c>
      <c r="CD70" s="272" cm="1">
        <f t="array" ref="CD70">SUMPRODUCT(('Span data'!BG$9:BG$734)*('Span data'!$C$9:$C$734=$B70))</f>
        <v>5.983376725595963E-3</v>
      </c>
      <c r="CE70" s="272" cm="1">
        <f t="array" ref="CE70">SUMPRODUCT(('Span data'!BH$9:BH$734)*('Span data'!$C$9:$C$734=$B70))</f>
        <v>6.0697138635229719E-3</v>
      </c>
      <c r="CF70" s="272" cm="1">
        <f t="array" ref="CF70">SUMPRODUCT(('Span data'!BI$9:BI$734)*('Span data'!$C$9:$C$734=$B70))</f>
        <v>6.15605100144998E-3</v>
      </c>
      <c r="CG70" s="272" cm="1">
        <f t="array" ref="CG70">SUMPRODUCT(('Span data'!BJ$9:BJ$734)*('Span data'!$C$9:$C$734=$B70))</f>
        <v>6.2423881393769897E-3</v>
      </c>
      <c r="CH70" s="272" cm="1">
        <f t="array" ref="CH70">SUMPRODUCT(('Span data'!BK$9:BK$734)*('Span data'!$C$9:$C$734=$B70))</f>
        <v>6.3287252773039978E-3</v>
      </c>
      <c r="CI70" s="272" cm="1">
        <f t="array" ref="CI70">SUMPRODUCT(('Span data'!BL$9:BL$734)*('Span data'!$C$9:$C$734=$B70))</f>
        <v>6.4150624152310059E-3</v>
      </c>
      <c r="CJ70" s="272" cm="1">
        <f t="array" ref="CJ70">SUMPRODUCT(('Span data'!BM$9:BM$734)*('Span data'!$C$9:$C$734=$B70))</f>
        <v>6.5013995531580139E-3</v>
      </c>
      <c r="CK70" s="272" cm="1">
        <f t="array" ref="CK70">SUMPRODUCT(('Span data'!BN$9:BN$734)*('Span data'!$C$9:$C$734=$B70))</f>
        <v>6.5877366910850254E-3</v>
      </c>
      <c r="CL70" s="272" cm="1">
        <f t="array" ref="CL70">SUMPRODUCT(('Span data'!BO$9:BO$734)*('Span data'!$C$9:$C$734=$B70))</f>
        <v>6.6740738290120309E-3</v>
      </c>
      <c r="CM70" s="272" cm="1">
        <f t="array" ref="CM70">SUMPRODUCT(('Span data'!BP$9:BP$734)*('Span data'!$C$9:$C$734=$B70))</f>
        <v>6.7604109669390415E-3</v>
      </c>
      <c r="CN70" s="272" cm="1">
        <f t="array" ref="CN70">SUMPRODUCT(('Span data'!BQ$9:BQ$734)*('Span data'!$C$9:$C$734=$B70))</f>
        <v>6.8467481048660496E-3</v>
      </c>
      <c r="CO70" s="272" cm="1">
        <f t="array" ref="CO70">SUMPRODUCT(('Span data'!BR$9:BR$734)*('Span data'!$C$9:$C$734=$B70))</f>
        <v>6.9330852427930594E-3</v>
      </c>
      <c r="CP70" s="272" cm="1">
        <f t="array" ref="CP70">SUMPRODUCT(('Span data'!BS$9:BS$734)*('Span data'!$C$9:$C$734=$B70))</f>
        <v>7.0194223807200666E-3</v>
      </c>
      <c r="CQ70" s="272" cm="1">
        <f t="array" ref="CQ70">SUMPRODUCT(('Span data'!BT$9:BT$734)*('Span data'!$C$9:$C$734=$B70))</f>
        <v>7.1057595186470764E-3</v>
      </c>
      <c r="CR70" s="232"/>
      <c r="CS70" s="273">
        <f t="shared" si="8"/>
        <v>30915.417663544024</v>
      </c>
      <c r="CT70" s="273">
        <f t="shared" si="21"/>
        <v>31672.202294140163</v>
      </c>
      <c r="CU70" s="273">
        <f t="shared" si="22"/>
        <v>32764.434356068759</v>
      </c>
      <c r="CV70" s="273">
        <f t="shared" si="23"/>
        <v>33708.978644784016</v>
      </c>
      <c r="CW70" s="273">
        <f t="shared" si="24"/>
        <v>34273.576953063719</v>
      </c>
      <c r="CX70" s="273">
        <f t="shared" si="25"/>
        <v>34953.886949486739</v>
      </c>
      <c r="CY70" s="273">
        <f t="shared" si="26"/>
        <v>36102.052684096307</v>
      </c>
      <c r="CZ70" s="273">
        <f t="shared" si="27"/>
        <v>37385.9660493021</v>
      </c>
      <c r="DA70" s="273">
        <f t="shared" si="28"/>
        <v>37977.278947518986</v>
      </c>
      <c r="DB70" s="273">
        <f t="shared" si="10"/>
        <v>38509.901170728663</v>
      </c>
      <c r="DC70" s="273">
        <f t="shared" si="11"/>
        <v>39042.523393938325</v>
      </c>
      <c r="DD70" s="273">
        <f t="shared" si="12"/>
        <v>39575.145617148009</v>
      </c>
      <c r="DE70" s="273">
        <f t="shared" si="13"/>
        <v>40107.767840357694</v>
      </c>
      <c r="DF70" s="273">
        <f t="shared" si="14"/>
        <v>40640.390063567349</v>
      </c>
      <c r="DG70" s="273">
        <f t="shared" si="15"/>
        <v>41173.012286777033</v>
      </c>
      <c r="DH70" s="273">
        <f t="shared" si="16"/>
        <v>41705.634509986688</v>
      </c>
      <c r="DI70" s="273">
        <f t="shared" si="17"/>
        <v>42238.256733196366</v>
      </c>
      <c r="DJ70" s="273">
        <f t="shared" si="18"/>
        <v>42770.878956406057</v>
      </c>
      <c r="DK70" s="273">
        <f t="shared" si="19"/>
        <v>43303.501179615727</v>
      </c>
      <c r="DL70" s="273">
        <f t="shared" si="20"/>
        <v>43836.123402825389</v>
      </c>
      <c r="DM70" s="233"/>
      <c r="DN70" s="274" cm="1">
        <f t="array" ref="DN70">SUMPRODUCT(($CS70:$DL70)*(Misc_calcs!$G$29:$Z$29))</f>
        <v>540229.83307052031</v>
      </c>
      <c r="DO70" s="232"/>
      <c r="DP70" s="274" cm="1">
        <f t="array" ref="DP70">SUMPRODUCT((G70:H70)*(Assumptions!$G$38:$H$38))</f>
        <v>501407.98463123431</v>
      </c>
      <c r="DQ70" s="274" cm="1">
        <f t="array" ref="DQ70">SUMPRODUCT((PMT(real_disc,Assumptions!$G$40,DP70)*(Misc_calcs!$G$29:$Z$29)))</f>
        <v>-290636.43924602278</v>
      </c>
      <c r="DR70" s="232"/>
      <c r="DS70" s="274">
        <f t="shared" si="30"/>
        <v>249593.39382449753</v>
      </c>
      <c r="DT70" s="274" t="b">
        <f t="shared" si="9"/>
        <v>1</v>
      </c>
      <c r="DU70" s="232"/>
      <c r="DV70" s="232"/>
      <c r="DW70" s="232"/>
      <c r="DX70" s="232"/>
      <c r="DY70" s="232"/>
      <c r="DZ70" s="232"/>
      <c r="EA70" s="232"/>
      <c r="EB70" s="232"/>
      <c r="EC70" s="232"/>
      <c r="ED70" s="232"/>
      <c r="EE70" s="232"/>
      <c r="EF70" s="232"/>
      <c r="EG70" s="232"/>
      <c r="EH70" s="232"/>
      <c r="EI70" s="232"/>
      <c r="EJ70" s="232"/>
      <c r="EK70" s="232"/>
      <c r="EL70" s="232"/>
      <c r="EM70" s="232"/>
      <c r="EN70" s="232"/>
    </row>
    <row r="71" spans="1:144" x14ac:dyDescent="0.2">
      <c r="A71" s="232"/>
      <c r="B71" s="266" t="str">
        <v>MBN032</v>
      </c>
      <c r="C71" s="266" t="str">
        <f>INDEX('Span data'!$D$9:$D$734, MATCH($B71, 'Span data'!$C$9:$C$734,0))</f>
        <v>MBN</v>
      </c>
      <c r="D71" s="266" cm="1">
        <f t="array" ref="D71">IF(ISBLANK(B71),0, SUMPRODUCT(('Energy at risk'!$C$8:$C$733=$B71)*1))</f>
        <v>2</v>
      </c>
      <c r="E71" s="267" t="b">
        <f t="shared" si="29"/>
        <v>0</v>
      </c>
      <c r="F71" s="266">
        <f t="shared" si="7"/>
        <v>2</v>
      </c>
      <c r="G71" s="268">
        <v>0</v>
      </c>
      <c r="H71" s="268">
        <v>4</v>
      </c>
      <c r="I71" s="232"/>
      <c r="J71" s="269">
        <f>INDEX(VCR_data!$D$8:$D$86, MATCH($C71, VCR_data!$B$8:$B$86,0))</f>
        <v>42126.312175037834</v>
      </c>
      <c r="K71" s="269">
        <f>INDEX(VCR_data!$F$8:$F$86, MATCH($C71, VCR_data!$B$8:$B$86,0))</f>
        <v>11964.050360474324</v>
      </c>
      <c r="L71" s="232"/>
      <c r="M71" s="270" cm="1">
        <f t="array" ref="M71">SUMPRODUCT(('Span data'!$C$9:$C$734=$B71)*('Span data'!AF$9:AF$734))/SUMPRODUCT(('Span data'!$C$9:$C$734=$B71)*1)</f>
        <v>9.6450778998840459E-3</v>
      </c>
      <c r="N71" s="270" cm="1">
        <f t="array" ref="N71">SUMPRODUCT(('Span data'!$C$9:$C$734=$B71)*('Span data'!AG$9:AG$734))/SUMPRODUCT(('Span data'!$C$9:$C$734=$B71)*1)</f>
        <v>9.7991917146908192E-3</v>
      </c>
      <c r="O71" s="270" cm="1">
        <f t="array" ref="O71">SUMPRODUCT(('Span data'!$C$9:$C$734=$B71)*('Span data'!AH$9:AH$734))/SUMPRODUCT(('Span data'!$C$9:$C$734=$B71)*1)</f>
        <v>9.9533055294975907E-3</v>
      </c>
      <c r="P71" s="270" cm="1">
        <f t="array" ref="P71">SUMPRODUCT(('Span data'!$C$9:$C$734=$B71)*('Span data'!AI$9:AI$734))/SUMPRODUCT(('Span data'!$C$9:$C$734=$B71)*1)</f>
        <v>1.0107419344304362E-2</v>
      </c>
      <c r="Q71" s="270" cm="1">
        <f t="array" ref="Q71">SUMPRODUCT(('Span data'!$C$9:$C$734=$B71)*('Span data'!AJ$9:AJ$734))/SUMPRODUCT(('Span data'!$C$9:$C$734=$B71)*1)</f>
        <v>1.0261533159111135E-2</v>
      </c>
      <c r="R71" s="270" cm="1">
        <f t="array" ref="R71">SUMPRODUCT(('Span data'!$C$9:$C$734=$B71)*('Span data'!AK$9:AK$734))/SUMPRODUCT(('Span data'!$C$9:$C$734=$B71)*1)</f>
        <v>1.0415646973917909E-2</v>
      </c>
      <c r="S71" s="270" cm="1">
        <f t="array" ref="S71">SUMPRODUCT(('Span data'!$C$9:$C$734=$B71)*('Span data'!AL$9:AL$734))/SUMPRODUCT(('Span data'!$C$9:$C$734=$B71)*1)</f>
        <v>1.056976078872468E-2</v>
      </c>
      <c r="T71" s="270" cm="1">
        <f t="array" ref="T71">SUMPRODUCT(('Span data'!$C$9:$C$734=$B71)*('Span data'!AM$9:AM$734))/SUMPRODUCT(('Span data'!$C$9:$C$734=$B71)*1)</f>
        <v>1.0723874603531452E-2</v>
      </c>
      <c r="U71" s="270" cm="1">
        <f t="array" ref="U71">SUMPRODUCT(('Span data'!$C$9:$C$734=$B71)*('Span data'!AN$9:AN$734))/SUMPRODUCT(('Span data'!$C$9:$C$734=$B71)*1)</f>
        <v>1.0877988418338225E-2</v>
      </c>
      <c r="V71" s="270" cm="1">
        <f t="array" ref="V71">SUMPRODUCT(('Span data'!$C$9:$C$734=$B71)*('Span data'!AO$9:AO$734))/SUMPRODUCT(('Span data'!$C$9:$C$734=$B71)*1)</f>
        <v>1.1032102233144998E-2</v>
      </c>
      <c r="W71" s="270" cm="1">
        <f t="array" ref="W71">SUMPRODUCT(('Span data'!$C$9:$C$734=$B71)*('Span data'!AP$9:AP$734))/SUMPRODUCT(('Span data'!$C$9:$C$734=$B71)*1)</f>
        <v>1.118621604795177E-2</v>
      </c>
      <c r="X71" s="270" cm="1">
        <f t="array" ref="X71">SUMPRODUCT(('Span data'!$C$9:$C$734=$B71)*('Span data'!AQ$9:AQ$734))/SUMPRODUCT(('Span data'!$C$9:$C$734=$B71)*1)</f>
        <v>1.1340329862758541E-2</v>
      </c>
      <c r="Y71" s="270" cm="1">
        <f t="array" ref="Y71">SUMPRODUCT(('Span data'!$C$9:$C$734=$B71)*('Span data'!AR$9:AR$734))/SUMPRODUCT(('Span data'!$C$9:$C$734=$B71)*1)</f>
        <v>1.1494443677565315E-2</v>
      </c>
      <c r="Z71" s="270" cm="1">
        <f t="array" ref="Z71">SUMPRODUCT(('Span data'!$C$9:$C$734=$B71)*('Span data'!AS$9:AS$734))/SUMPRODUCT(('Span data'!$C$9:$C$734=$B71)*1)</f>
        <v>1.1648557492372088E-2</v>
      </c>
      <c r="AA71" s="270" cm="1">
        <f t="array" ref="AA71">SUMPRODUCT(('Span data'!$C$9:$C$734=$B71)*('Span data'!AT$9:AT$734))/SUMPRODUCT(('Span data'!$C$9:$C$734=$B71)*1)</f>
        <v>1.1802671307178859E-2</v>
      </c>
      <c r="AB71" s="270" cm="1">
        <f t="array" ref="AB71">SUMPRODUCT(('Span data'!$C$9:$C$734=$B71)*('Span data'!AU$9:AU$734))/SUMPRODUCT(('Span data'!$C$9:$C$734=$B71)*1)</f>
        <v>1.1956785121985631E-2</v>
      </c>
      <c r="AC71" s="270" cm="1">
        <f t="array" ref="AC71">SUMPRODUCT(('Span data'!$C$9:$C$734=$B71)*('Span data'!AV$9:AV$734))/SUMPRODUCT(('Span data'!$C$9:$C$734=$B71)*1)</f>
        <v>1.2110898936792404E-2</v>
      </c>
      <c r="AD71" s="270" cm="1">
        <f t="array" ref="AD71">SUMPRODUCT(('Span data'!$C$9:$C$734=$B71)*('Span data'!AW$9:AW$734))/SUMPRODUCT(('Span data'!$C$9:$C$734=$B71)*1)</f>
        <v>1.2265012751599177E-2</v>
      </c>
      <c r="AE71" s="270" cm="1">
        <f t="array" ref="AE71">SUMPRODUCT(('Span data'!$C$9:$C$734=$B71)*('Span data'!AX$9:AX$734))/SUMPRODUCT(('Span data'!$C$9:$C$734=$B71)*1)</f>
        <v>1.2419126566405949E-2</v>
      </c>
      <c r="AF71" s="270" cm="1">
        <f t="array" ref="AF71">SUMPRODUCT(('Span data'!$C$9:$C$734=$B71)*('Span data'!AY$9:AY$734))/SUMPRODUCT(('Span data'!$C$9:$C$734=$B71)*1)</f>
        <v>1.2573240381212721E-2</v>
      </c>
      <c r="AG71" s="232"/>
      <c r="AH71" s="271">
        <f>INDEX('Energy at risk'!E$8:E$733, MATCH($B71, 'Energy at risk'!$C$8:$C$733,0))*$J71*M71</f>
        <v>53123.967081488867</v>
      </c>
      <c r="AI71" s="271">
        <f>INDEX('Energy at risk'!F$8:F$733, MATCH($B71, 'Energy at risk'!$C$8:$C$733,0))*$J71*N71</f>
        <v>55060.632083848221</v>
      </c>
      <c r="AJ71" s="271">
        <f>INDEX('Energy at risk'!G$8:G$733, MATCH($B71, 'Energy at risk'!$C$8:$C$733,0))*$J71*O71</f>
        <v>57201.503540610414</v>
      </c>
      <c r="AK71" s="271">
        <f>INDEX('Energy at risk'!H$8:H$733, MATCH($B71, 'Energy at risk'!$C$8:$C$733,0))*$J71*P71</f>
        <v>59122.923460945211</v>
      </c>
      <c r="AL71" s="271">
        <f>INDEX('Energy at risk'!I$8:I$733, MATCH($B71, 'Energy at risk'!$C$8:$C$733,0))*$J71*Q71</f>
        <v>60637.79381298463</v>
      </c>
      <c r="AM71" s="271">
        <f>INDEX('Energy at risk'!J$8:J$733, MATCH($B71, 'Energy at risk'!$C$8:$C$733,0))*$J71*R71</f>
        <v>62348.974424410822</v>
      </c>
      <c r="AN71" s="271">
        <f>INDEX('Energy at risk'!K$8:K$733, MATCH($B71, 'Energy at risk'!$C$8:$C$733,0))*$J71*S71</f>
        <v>64670.526696287699</v>
      </c>
      <c r="AO71" s="271">
        <f>INDEX('Energy at risk'!L$8:L$733, MATCH($B71, 'Energy at risk'!$C$8:$C$733,0))*$J71*T71</f>
        <v>67261.813393697637</v>
      </c>
      <c r="AP71" s="271">
        <f>INDEX('Energy at risk'!M$8:M$733, MATCH($B71, 'Energy at risk'!$C$8:$C$733,0))*$J71*U71</f>
        <v>68785.785265012091</v>
      </c>
      <c r="AQ71" s="271">
        <f>INDEX('Energy at risk'!N$8:N$733, MATCH($B71, 'Energy at risk'!$C$8:$C$733,0))*$J71*V71</f>
        <v>69760.307333246645</v>
      </c>
      <c r="AR71" s="271">
        <f>INDEX('Energy at risk'!O$8:O$733, MATCH($B71, 'Energy at risk'!$C$8:$C$733,0))*$J71*W71</f>
        <v>70734.829401481198</v>
      </c>
      <c r="AS71" s="271">
        <f>INDEX('Energy at risk'!P$8:P$733, MATCH($B71, 'Energy at risk'!$C$8:$C$733,0))*$J71*X71</f>
        <v>71709.351469715752</v>
      </c>
      <c r="AT71" s="271">
        <f>INDEX('Energy at risk'!Q$8:Q$733, MATCH($B71, 'Energy at risk'!$C$8:$C$733,0))*$J71*Y71</f>
        <v>72683.873537950305</v>
      </c>
      <c r="AU71" s="271">
        <f>INDEX('Energy at risk'!R$8:R$733, MATCH($B71, 'Energy at risk'!$C$8:$C$733,0))*$J71*Z71</f>
        <v>73658.395606184858</v>
      </c>
      <c r="AV71" s="271">
        <f>INDEX('Energy at risk'!S$8:S$733, MATCH($B71, 'Energy at risk'!$C$8:$C$733,0))*$J71*AA71</f>
        <v>74632.917674419412</v>
      </c>
      <c r="AW71" s="271">
        <f>INDEX('Energy at risk'!T$8:T$733, MATCH($B71, 'Energy at risk'!$C$8:$C$733,0))*$J71*AB71</f>
        <v>75607.439742653965</v>
      </c>
      <c r="AX71" s="271">
        <f>INDEX('Energy at risk'!U$8:U$733, MATCH($B71, 'Energy at risk'!$C$8:$C$733,0))*$J71*AC71</f>
        <v>76581.961810888519</v>
      </c>
      <c r="AY71" s="271">
        <f>INDEX('Energy at risk'!V$8:V$733, MATCH($B71, 'Energy at risk'!$C$8:$C$733,0))*$J71*AD71</f>
        <v>77556.483879123072</v>
      </c>
      <c r="AZ71" s="271">
        <f>INDEX('Energy at risk'!W$8:W$733, MATCH($B71, 'Energy at risk'!$C$8:$C$733,0))*$J71*AE71</f>
        <v>78531.005947357626</v>
      </c>
      <c r="BA71" s="271">
        <f>INDEX('Energy at risk'!X$8:X$733, MATCH($B71, 'Energy at risk'!$C$8:$C$733,0))*$J71*AF71</f>
        <v>79505.528015592179</v>
      </c>
      <c r="BB71" s="232"/>
      <c r="BC71" s="271">
        <f>INDEX('Energy at risk'!E$8:E$733, MATCH($B71, 'Energy at risk'!$C$8:$C$733,0))*M71*$K71</f>
        <v>15087.430745664178</v>
      </c>
      <c r="BD71" s="271">
        <f>INDEX('Energy at risk'!F$8:F$733, MATCH($B71, 'Energy at risk'!$C$8:$C$733,0))*N71*$K71</f>
        <v>15637.451775829861</v>
      </c>
      <c r="BE71" s="271">
        <f>INDEX('Energy at risk'!G$8:G$733, MATCH($B71, 'Energy at risk'!$C$8:$C$733,0))*O71*$K71</f>
        <v>16245.468300456536</v>
      </c>
      <c r="BF71" s="271">
        <f>INDEX('Energy at risk'!H$8:H$733, MATCH($B71, 'Energy at risk'!$C$8:$C$733,0))*P71*$K71</f>
        <v>16791.159663018432</v>
      </c>
      <c r="BG71" s="271">
        <f>INDEX('Energy at risk'!I$8:I$733, MATCH($B71, 'Energy at risk'!$C$8:$C$733,0))*Q71*$K71</f>
        <v>17221.38923322345</v>
      </c>
      <c r="BH71" s="271">
        <f>INDEX('Energy at risk'!J$8:J$733, MATCH($B71, 'Energy at risk'!$C$8:$C$733,0))*R71*$K71</f>
        <v>17707.371745196131</v>
      </c>
      <c r="BI71" s="271">
        <f>INDEX('Energy at risk'!K$8:K$733, MATCH($B71, 'Energy at risk'!$C$8:$C$733,0))*S71*$K71</f>
        <v>18366.702383487012</v>
      </c>
      <c r="BJ71" s="271">
        <f>INDEX('Energy at risk'!L$8:L$733, MATCH($B71, 'Energy at risk'!$C$8:$C$733,0))*T71*$K71</f>
        <v>19102.63873645859</v>
      </c>
      <c r="BK71" s="271">
        <f>INDEX('Energy at risk'!M$8:M$733, MATCH($B71, 'Energy at risk'!$C$8:$C$733,0))*U71*$K71</f>
        <v>19535.453176530951</v>
      </c>
      <c r="BL71" s="271">
        <f>INDEX('Energy at risk'!N$8:N$733, MATCH($B71, 'Energy at risk'!$C$8:$C$733,0))*V71*$K71</f>
        <v>19812.221554767028</v>
      </c>
      <c r="BM71" s="271">
        <f>INDEX('Energy at risk'!O$8:O$733, MATCH($B71, 'Energy at risk'!$C$8:$C$733,0))*W71*$K71</f>
        <v>20088.9899330031</v>
      </c>
      <c r="BN71" s="271">
        <f>INDEX('Energy at risk'!P$8:P$733, MATCH($B71, 'Energy at risk'!$C$8:$C$733,0))*X71*$K71</f>
        <v>20365.758311239169</v>
      </c>
      <c r="BO71" s="271">
        <f>INDEX('Energy at risk'!Q$8:Q$733, MATCH($B71, 'Energy at risk'!$C$8:$C$733,0))*Y71*$K71</f>
        <v>20642.526689475246</v>
      </c>
      <c r="BP71" s="271">
        <f>INDEX('Energy at risk'!R$8:R$733, MATCH($B71, 'Energy at risk'!$C$8:$C$733,0))*Z71*$K71</f>
        <v>20919.295067711322</v>
      </c>
      <c r="BQ71" s="271">
        <f>INDEX('Energy at risk'!S$8:S$733, MATCH($B71, 'Energy at risk'!$C$8:$C$733,0))*AA71*$K71</f>
        <v>21196.063445947395</v>
      </c>
      <c r="BR71" s="271">
        <f>INDEX('Energy at risk'!T$8:T$733, MATCH($B71, 'Energy at risk'!$C$8:$C$733,0))*AB71*$K71</f>
        <v>21472.831824183468</v>
      </c>
      <c r="BS71" s="271">
        <f>INDEX('Energy at risk'!U$8:U$733, MATCH($B71, 'Energy at risk'!$C$8:$C$733,0))*AC71*$K71</f>
        <v>21749.600202419544</v>
      </c>
      <c r="BT71" s="271">
        <f>INDEX('Energy at risk'!V$8:V$733, MATCH($B71, 'Energy at risk'!$C$8:$C$733,0))*AD71*$K71</f>
        <v>22026.368580655617</v>
      </c>
      <c r="BU71" s="271">
        <f>INDEX('Energy at risk'!W$8:W$733, MATCH($B71, 'Energy at risk'!$C$8:$C$733,0))*AE71*$K71</f>
        <v>22303.13695889169</v>
      </c>
      <c r="BV71" s="271">
        <f>INDEX('Energy at risk'!X$8:X$733, MATCH($B71, 'Energy at risk'!$C$8:$C$733,0))*AF71*$K71</f>
        <v>22579.905337127762</v>
      </c>
      <c r="BW71" s="232"/>
      <c r="BX71" s="272" cm="1">
        <f t="array" ref="BX71">SUMPRODUCT(('Span data'!BA$9:BA$734)*('Span data'!$C$9:$C$734=$B71))</f>
        <v>7.8121093357613356E-4</v>
      </c>
      <c r="BY71" s="272" cm="1">
        <f t="array" ref="BY71">SUMPRODUCT(('Span data'!BB$9:BB$734)*('Span data'!$C$9:$C$734=$B71))</f>
        <v>7.9369350742280261E-4</v>
      </c>
      <c r="BZ71" s="272" cm="1">
        <f t="array" ref="BZ71">SUMPRODUCT(('Span data'!BC$9:BC$734)*('Span data'!$C$9:$C$734=$B71))</f>
        <v>8.0617608126947165E-4</v>
      </c>
      <c r="CA71" s="272" cm="1">
        <f t="array" ref="CA71">SUMPRODUCT(('Span data'!BD$9:BD$734)*('Span data'!$C$9:$C$734=$B71))</f>
        <v>8.1865865511614058E-4</v>
      </c>
      <c r="CB71" s="272" cm="1">
        <f t="array" ref="CB71">SUMPRODUCT(('Span data'!BE$9:BE$734)*('Span data'!$C$9:$C$734=$B71))</f>
        <v>8.3114122896280952E-4</v>
      </c>
      <c r="CC71" s="272" cm="1">
        <f t="array" ref="CC71">SUMPRODUCT(('Span data'!BF$9:BF$734)*('Span data'!$C$9:$C$734=$B71))</f>
        <v>8.4362380280947856E-4</v>
      </c>
      <c r="CD71" s="272" cm="1">
        <f t="array" ref="CD71">SUMPRODUCT(('Span data'!BG$9:BG$734)*('Span data'!$C$9:$C$734=$B71))</f>
        <v>8.561063766561476E-4</v>
      </c>
      <c r="CE71" s="272" cm="1">
        <f t="array" ref="CE71">SUMPRODUCT(('Span data'!BH$9:BH$734)*('Span data'!$C$9:$C$734=$B71))</f>
        <v>8.6858895050281675E-4</v>
      </c>
      <c r="CF71" s="272" cm="1">
        <f t="array" ref="CF71">SUMPRODUCT(('Span data'!BI$9:BI$734)*('Span data'!$C$9:$C$734=$B71))</f>
        <v>8.8107152434948569E-4</v>
      </c>
      <c r="CG71" s="272" cm="1">
        <f t="array" ref="CG71">SUMPRODUCT(('Span data'!BJ$9:BJ$734)*('Span data'!$C$9:$C$734=$B71))</f>
        <v>8.9355409819615473E-4</v>
      </c>
      <c r="CH71" s="272" cm="1">
        <f t="array" ref="CH71">SUMPRODUCT(('Span data'!BK$9:BK$734)*('Span data'!$C$9:$C$734=$B71))</f>
        <v>9.0603667204282377E-4</v>
      </c>
      <c r="CI71" s="272" cm="1">
        <f t="array" ref="CI71">SUMPRODUCT(('Span data'!BL$9:BL$734)*('Span data'!$C$9:$C$734=$B71))</f>
        <v>9.1851924588949292E-4</v>
      </c>
      <c r="CJ71" s="272" cm="1">
        <f t="array" ref="CJ71">SUMPRODUCT(('Span data'!BM$9:BM$734)*('Span data'!$C$9:$C$734=$B71))</f>
        <v>9.3100181973616186E-4</v>
      </c>
      <c r="CK71" s="272" cm="1">
        <f t="array" ref="CK71">SUMPRODUCT(('Span data'!BN$9:BN$734)*('Span data'!$C$9:$C$734=$B71))</f>
        <v>9.434843935828309E-4</v>
      </c>
      <c r="CL71" s="272" cm="1">
        <f t="array" ref="CL71">SUMPRODUCT(('Span data'!BO$9:BO$734)*('Span data'!$C$9:$C$734=$B71))</f>
        <v>9.5596696742949994E-4</v>
      </c>
      <c r="CM71" s="272" cm="1">
        <f t="array" ref="CM71">SUMPRODUCT(('Span data'!BP$9:BP$734)*('Span data'!$C$9:$C$734=$B71))</f>
        <v>9.6844954127616898E-4</v>
      </c>
      <c r="CN71" s="272" cm="1">
        <f t="array" ref="CN71">SUMPRODUCT(('Span data'!BQ$9:BQ$734)*('Span data'!$C$9:$C$734=$B71))</f>
        <v>9.8093211512283781E-4</v>
      </c>
      <c r="CO71" s="272" cm="1">
        <f t="array" ref="CO71">SUMPRODUCT(('Span data'!BR$9:BR$734)*('Span data'!$C$9:$C$734=$B71))</f>
        <v>9.9341468896950707E-4</v>
      </c>
      <c r="CP71" s="272" cm="1">
        <f t="array" ref="CP71">SUMPRODUCT(('Span data'!BS$9:BS$734)*('Span data'!$C$9:$C$734=$B71))</f>
        <v>1.0058972628161759E-3</v>
      </c>
      <c r="CQ71" s="272" cm="1">
        <f t="array" ref="CQ71">SUMPRODUCT(('Span data'!BT$9:BT$734)*('Span data'!$C$9:$C$734=$B71))</f>
        <v>1.0183798366628452E-3</v>
      </c>
      <c r="CR71" s="232"/>
      <c r="CS71" s="273">
        <f t="shared" si="8"/>
        <v>68211.39860836399</v>
      </c>
      <c r="CT71" s="273">
        <f t="shared" si="21"/>
        <v>70698.084653371596</v>
      </c>
      <c r="CU71" s="273">
        <f t="shared" si="22"/>
        <v>73446.972647243019</v>
      </c>
      <c r="CV71" s="273">
        <f t="shared" si="23"/>
        <v>75914.083942622296</v>
      </c>
      <c r="CW71" s="273">
        <f t="shared" si="24"/>
        <v>77859.183877349307</v>
      </c>
      <c r="CX71" s="273">
        <f t="shared" si="25"/>
        <v>80056.347013230756</v>
      </c>
      <c r="CY71" s="273">
        <f t="shared" si="26"/>
        <v>83037.229935881085</v>
      </c>
      <c r="CZ71" s="273">
        <f t="shared" si="27"/>
        <v>86364.452998745168</v>
      </c>
      <c r="DA71" s="273">
        <f t="shared" si="28"/>
        <v>88321.239322614565</v>
      </c>
      <c r="DB71" s="273">
        <f t="shared" si="10"/>
        <v>89572.529781567777</v>
      </c>
      <c r="DC71" s="273">
        <f t="shared" si="11"/>
        <v>90823.820240520974</v>
      </c>
      <c r="DD71" s="273">
        <f t="shared" si="12"/>
        <v>92075.110699474171</v>
      </c>
      <c r="DE71" s="273">
        <f t="shared" si="13"/>
        <v>93326.401158427369</v>
      </c>
      <c r="DF71" s="273">
        <f t="shared" si="14"/>
        <v>94577.69161738058</v>
      </c>
      <c r="DG71" s="273">
        <f t="shared" si="15"/>
        <v>95828.982076333778</v>
      </c>
      <c r="DH71" s="273">
        <f t="shared" si="16"/>
        <v>97080.272535286975</v>
      </c>
      <c r="DI71" s="273">
        <f t="shared" si="17"/>
        <v>98331.562994240187</v>
      </c>
      <c r="DJ71" s="273">
        <f t="shared" si="18"/>
        <v>99582.853453193384</v>
      </c>
      <c r="DK71" s="273">
        <f t="shared" si="19"/>
        <v>100834.14391214658</v>
      </c>
      <c r="DL71" s="273">
        <f t="shared" si="20"/>
        <v>102085.43437109976</v>
      </c>
      <c r="DM71" s="233"/>
      <c r="DN71" s="274" cm="1">
        <f t="array" ref="DN71">SUMPRODUCT(($CS71:$DL71)*(Misc_calcs!$G$29:$Z$29))</f>
        <v>1241905.8133561385</v>
      </c>
      <c r="DO71" s="232"/>
      <c r="DP71" s="274" cm="1">
        <f t="array" ref="DP71">SUMPRODUCT((G71:H71)*(Assumptions!$G$38:$H$38))</f>
        <v>110537.971830986</v>
      </c>
      <c r="DQ71" s="274" cm="1">
        <f t="array" ref="DQ71">SUMPRODUCT((PMT(real_disc,Assumptions!$G$40,DP71)*(Misc_calcs!$G$29:$Z$29)))</f>
        <v>-64072.299443062548</v>
      </c>
      <c r="DR71" s="232"/>
      <c r="DS71" s="274">
        <f t="shared" si="30"/>
        <v>1177833.5139130759</v>
      </c>
      <c r="DT71" s="274" t="b">
        <f t="shared" si="9"/>
        <v>1</v>
      </c>
      <c r="DU71" s="232"/>
      <c r="DV71" s="232"/>
      <c r="DW71" s="232"/>
      <c r="DX71" s="232"/>
      <c r="DY71" s="232"/>
      <c r="DZ71" s="232"/>
      <c r="EA71" s="232"/>
      <c r="EB71" s="232"/>
      <c r="EC71" s="232"/>
      <c r="ED71" s="232"/>
      <c r="EE71" s="232"/>
      <c r="EF71" s="232"/>
      <c r="EG71" s="232"/>
      <c r="EH71" s="232"/>
      <c r="EI71" s="232"/>
      <c r="EJ71" s="232"/>
      <c r="EK71" s="232"/>
      <c r="EL71" s="232"/>
      <c r="EM71" s="232"/>
      <c r="EN71" s="232"/>
    </row>
    <row r="72" spans="1:144" x14ac:dyDescent="0.2">
      <c r="A72" s="232"/>
      <c r="B72" s="266" t="str">
        <v>MDA023</v>
      </c>
      <c r="C72" s="266" t="str">
        <f>INDEX('Span data'!$D$9:$D$734, MATCH($B72, 'Span data'!$C$9:$C$734,0))</f>
        <v>MDA</v>
      </c>
      <c r="D72" s="266" cm="1">
        <f t="array" ref="D72">IF(ISBLANK(B72),0, SUMPRODUCT(('Energy at risk'!$C$8:$C$733=$B72)*1))</f>
        <v>4</v>
      </c>
      <c r="E72" s="267" t="b">
        <f t="shared" si="29"/>
        <v>0</v>
      </c>
      <c r="F72" s="266">
        <f t="shared" si="7"/>
        <v>4</v>
      </c>
      <c r="G72" s="268">
        <v>2</v>
      </c>
      <c r="H72" s="268">
        <v>4</v>
      </c>
      <c r="I72" s="232"/>
      <c r="J72" s="269">
        <f>INDEX(VCR_data!$D$8:$D$86, MATCH($C72, VCR_data!$B$8:$B$86,0))</f>
        <v>44598.658938486689</v>
      </c>
      <c r="K72" s="269">
        <f>INDEX(VCR_data!$F$8:$F$86, MATCH($C72, VCR_data!$B$8:$B$86,0))</f>
        <v>11923.691917813921</v>
      </c>
      <c r="L72" s="232"/>
      <c r="M72" s="270" cm="1">
        <f t="array" ref="M72">SUMPRODUCT(('Span data'!$C$9:$C$734=$B72)*('Span data'!AF$9:AF$734))/SUMPRODUCT(('Span data'!$C$9:$C$734=$B72)*1)</f>
        <v>9.6450953432878957E-3</v>
      </c>
      <c r="N72" s="270" cm="1">
        <f t="array" ref="N72">SUMPRODUCT(('Span data'!$C$9:$C$734=$B72)*('Span data'!AG$9:AG$734))/SUMPRODUCT(('Span data'!$C$9:$C$734=$B72)*1)</f>
        <v>9.7992149725626178E-3</v>
      </c>
      <c r="O72" s="270" cm="1">
        <f t="array" ref="O72">SUMPRODUCT(('Span data'!$C$9:$C$734=$B72)*('Span data'!AH$9:AH$734))/SUMPRODUCT(('Span data'!$C$9:$C$734=$B72)*1)</f>
        <v>9.9533346018373416E-3</v>
      </c>
      <c r="P72" s="270" cm="1">
        <f t="array" ref="P72">SUMPRODUCT(('Span data'!$C$9:$C$734=$B72)*('Span data'!AI$9:AI$734))/SUMPRODUCT(('Span data'!$C$9:$C$734=$B72)*1)</f>
        <v>1.0107454231112064E-2</v>
      </c>
      <c r="Q72" s="270" cm="1">
        <f t="array" ref="Q72">SUMPRODUCT(('Span data'!$C$9:$C$734=$B72)*('Span data'!AJ$9:AJ$734))/SUMPRODUCT(('Span data'!$C$9:$C$734=$B72)*1)</f>
        <v>1.0261573860386787E-2</v>
      </c>
      <c r="R72" s="270" cm="1">
        <f t="array" ref="R72">SUMPRODUCT(('Span data'!$C$9:$C$734=$B72)*('Span data'!AK$9:AK$734))/SUMPRODUCT(('Span data'!$C$9:$C$734=$B72)*1)</f>
        <v>1.0415693489661509E-2</v>
      </c>
      <c r="S72" s="270" cm="1">
        <f t="array" ref="S72">SUMPRODUCT(('Span data'!$C$9:$C$734=$B72)*('Span data'!AL$9:AL$734))/SUMPRODUCT(('Span data'!$C$9:$C$734=$B72)*1)</f>
        <v>1.0569813118936233E-2</v>
      </c>
      <c r="T72" s="270" cm="1">
        <f t="array" ref="T72">SUMPRODUCT(('Span data'!$C$9:$C$734=$B72)*('Span data'!AM$9:AM$734))/SUMPRODUCT(('Span data'!$C$9:$C$734=$B72)*1)</f>
        <v>1.0723932748210955E-2</v>
      </c>
      <c r="U72" s="270" cm="1">
        <f t="array" ref="U72">SUMPRODUCT(('Span data'!$C$9:$C$734=$B72)*('Span data'!AN$9:AN$734))/SUMPRODUCT(('Span data'!$C$9:$C$734=$B72)*1)</f>
        <v>1.0878052377485679E-2</v>
      </c>
      <c r="V72" s="270" cm="1">
        <f t="array" ref="V72">SUMPRODUCT(('Span data'!$C$9:$C$734=$B72)*('Span data'!AO$9:AO$734))/SUMPRODUCT(('Span data'!$C$9:$C$734=$B72)*1)</f>
        <v>1.1032172006760401E-2</v>
      </c>
      <c r="W72" s="270" cm="1">
        <f t="array" ref="W72">SUMPRODUCT(('Span data'!$C$9:$C$734=$B72)*('Span data'!AP$9:AP$734))/SUMPRODUCT(('Span data'!$C$9:$C$734=$B72)*1)</f>
        <v>1.1186291636035125E-2</v>
      </c>
      <c r="X72" s="270" cm="1">
        <f t="array" ref="X72">SUMPRODUCT(('Span data'!$C$9:$C$734=$B72)*('Span data'!AQ$9:AQ$734))/SUMPRODUCT(('Span data'!$C$9:$C$734=$B72)*1)</f>
        <v>1.1340411265309847E-2</v>
      </c>
      <c r="Y72" s="270" cm="1">
        <f t="array" ref="Y72">SUMPRODUCT(('Span data'!$C$9:$C$734=$B72)*('Span data'!AR$9:AR$734))/SUMPRODUCT(('Span data'!$C$9:$C$734=$B72)*1)</f>
        <v>1.1494530894584571E-2</v>
      </c>
      <c r="Z72" s="270" cm="1">
        <f t="array" ref="Z72">SUMPRODUCT(('Span data'!$C$9:$C$734=$B72)*('Span data'!AS$9:AS$734))/SUMPRODUCT(('Span data'!$C$9:$C$734=$B72)*1)</f>
        <v>1.1648650523859293E-2</v>
      </c>
      <c r="AA72" s="270" cm="1">
        <f t="array" ref="AA72">SUMPRODUCT(('Span data'!$C$9:$C$734=$B72)*('Span data'!AT$9:AT$734))/SUMPRODUCT(('Span data'!$C$9:$C$734=$B72)*1)</f>
        <v>1.1802770153134017E-2</v>
      </c>
      <c r="AB72" s="270" cm="1">
        <f t="array" ref="AB72">SUMPRODUCT(('Span data'!$C$9:$C$734=$B72)*('Span data'!AU$9:AU$734))/SUMPRODUCT(('Span data'!$C$9:$C$734=$B72)*1)</f>
        <v>1.1956889782408739E-2</v>
      </c>
      <c r="AC72" s="270" cm="1">
        <f t="array" ref="AC72">SUMPRODUCT(('Span data'!$C$9:$C$734=$B72)*('Span data'!AV$9:AV$734))/SUMPRODUCT(('Span data'!$C$9:$C$734=$B72)*1)</f>
        <v>1.2111009411683462E-2</v>
      </c>
      <c r="AD72" s="270" cm="1">
        <f t="array" ref="AD72">SUMPRODUCT(('Span data'!$C$9:$C$734=$B72)*('Span data'!AW$9:AW$734))/SUMPRODUCT(('Span data'!$C$9:$C$734=$B72)*1)</f>
        <v>1.2265129040958184E-2</v>
      </c>
      <c r="AE72" s="270" cm="1">
        <f t="array" ref="AE72">SUMPRODUCT(('Span data'!$C$9:$C$734=$B72)*('Span data'!AX$9:AX$734))/SUMPRODUCT(('Span data'!$C$9:$C$734=$B72)*1)</f>
        <v>1.2419248670232908E-2</v>
      </c>
      <c r="AF72" s="270" cm="1">
        <f t="array" ref="AF72">SUMPRODUCT(('Span data'!$C$9:$C$734=$B72)*('Span data'!AY$9:AY$734))/SUMPRODUCT(('Span data'!$C$9:$C$734=$B72)*1)</f>
        <v>1.257336829950763E-2</v>
      </c>
      <c r="AG72" s="232"/>
      <c r="AH72" s="271">
        <f>INDEX('Energy at risk'!E$8:E$733, MATCH($B72, 'Energy at risk'!$C$8:$C$733,0))*$J72*M72</f>
        <v>75948.30448172905</v>
      </c>
      <c r="AI72" s="271">
        <f>INDEX('Energy at risk'!F$8:F$733, MATCH($B72, 'Energy at risk'!$C$8:$C$733,0))*$J72*N72</f>
        <v>77826.312542528787</v>
      </c>
      <c r="AJ72" s="271">
        <f>INDEX('Energy at risk'!G$8:G$733, MATCH($B72, 'Energy at risk'!$C$8:$C$733,0))*$J72*O72</f>
        <v>80175.137020611117</v>
      </c>
      <c r="AK72" s="271">
        <f>INDEX('Energy at risk'!H$8:H$733, MATCH($B72, 'Energy at risk'!$C$8:$C$733,0))*$J72*P72</f>
        <v>82193.287976461783</v>
      </c>
      <c r="AL72" s="271">
        <f>INDEX('Energy at risk'!I$8:I$733, MATCH($B72, 'Energy at risk'!$C$8:$C$733,0))*$J72*Q72</f>
        <v>83771.275589426121</v>
      </c>
      <c r="AM72" s="271">
        <f>INDEX('Energy at risk'!J$8:J$733, MATCH($B72, 'Energy at risk'!$C$8:$C$733,0))*$J72*R72</f>
        <v>85547.343020247805</v>
      </c>
      <c r="AN72" s="271">
        <f>INDEX('Energy at risk'!K$8:K$733, MATCH($B72, 'Energy at risk'!$C$8:$C$733,0))*$J72*S72</f>
        <v>87959.854920897487</v>
      </c>
      <c r="AO72" s="271">
        <f>INDEX('Energy at risk'!L$8:L$733, MATCH($B72, 'Energy at risk'!$C$8:$C$733,0))*$J72*T72</f>
        <v>90648.181355529043</v>
      </c>
      <c r="AP72" s="271">
        <f>INDEX('Energy at risk'!M$8:M$733, MATCH($B72, 'Energy at risk'!$C$8:$C$733,0))*$J72*U72</f>
        <v>92344.310009958484</v>
      </c>
      <c r="AQ72" s="271">
        <f>INDEX('Energy at risk'!N$8:N$733, MATCH($B72, 'Energy at risk'!$C$8:$C$733,0))*$J72*V72</f>
        <v>93652.6389580541</v>
      </c>
      <c r="AR72" s="271">
        <f>INDEX('Energy at risk'!O$8:O$733, MATCH($B72, 'Energy at risk'!$C$8:$C$733,0))*$J72*W72</f>
        <v>94960.96790614973</v>
      </c>
      <c r="AS72" s="271">
        <f>INDEX('Energy at risk'!P$8:P$733, MATCH($B72, 'Energy at risk'!$C$8:$C$733,0))*$J72*X72</f>
        <v>96269.296854245345</v>
      </c>
      <c r="AT72" s="271">
        <f>INDEX('Energy at risk'!Q$8:Q$733, MATCH($B72, 'Energy at risk'!$C$8:$C$733,0))*$J72*Y72</f>
        <v>97577.625802340961</v>
      </c>
      <c r="AU72" s="271">
        <f>INDEX('Energy at risk'!R$8:R$733, MATCH($B72, 'Energy at risk'!$C$8:$C$733,0))*$J72*Z72</f>
        <v>98885.954750436576</v>
      </c>
      <c r="AV72" s="271">
        <f>INDEX('Energy at risk'!S$8:S$733, MATCH($B72, 'Energy at risk'!$C$8:$C$733,0))*$J72*AA72</f>
        <v>100194.28369853221</v>
      </c>
      <c r="AW72" s="271">
        <f>INDEX('Energy at risk'!T$8:T$733, MATCH($B72, 'Energy at risk'!$C$8:$C$733,0))*$J72*AB72</f>
        <v>101502.61264662782</v>
      </c>
      <c r="AX72" s="271">
        <f>INDEX('Energy at risk'!U$8:U$733, MATCH($B72, 'Energy at risk'!$C$8:$C$733,0))*$J72*AC72</f>
        <v>102810.94159472344</v>
      </c>
      <c r="AY72" s="271">
        <f>INDEX('Energy at risk'!V$8:V$733, MATCH($B72, 'Energy at risk'!$C$8:$C$733,0))*$J72*AD72</f>
        <v>104119.27054281905</v>
      </c>
      <c r="AZ72" s="271">
        <f>INDEX('Energy at risk'!W$8:W$733, MATCH($B72, 'Energy at risk'!$C$8:$C$733,0))*$J72*AE72</f>
        <v>105427.59949091468</v>
      </c>
      <c r="BA72" s="271">
        <f>INDEX('Energy at risk'!X$8:X$733, MATCH($B72, 'Energy at risk'!$C$8:$C$733,0))*$J72*AF72</f>
        <v>106735.9284390103</v>
      </c>
      <c r="BB72" s="232"/>
      <c r="BC72" s="271">
        <f>INDEX('Energy at risk'!E$8:E$733, MATCH($B72, 'Energy at risk'!$C$8:$C$733,0))*M72*$K72</f>
        <v>20305.188673262641</v>
      </c>
      <c r="BD72" s="271">
        <f>INDEX('Energy at risk'!F$8:F$733, MATCH($B72, 'Energy at risk'!$C$8:$C$733,0))*N72*$K72</f>
        <v>20807.284253469046</v>
      </c>
      <c r="BE72" s="271">
        <f>INDEX('Energy at risk'!G$8:G$733, MATCH($B72, 'Energy at risk'!$C$8:$C$733,0))*O72*$K72</f>
        <v>21435.255141210368</v>
      </c>
      <c r="BF72" s="271">
        <f>INDEX('Energy at risk'!H$8:H$733, MATCH($B72, 'Energy at risk'!$C$8:$C$733,0))*P72*$K72</f>
        <v>21974.818679979446</v>
      </c>
      <c r="BG72" s="271">
        <f>INDEX('Energy at risk'!I$8:I$733, MATCH($B72, 'Energy at risk'!$C$8:$C$733,0))*Q72*$K72</f>
        <v>22396.702175917399</v>
      </c>
      <c r="BH72" s="271">
        <f>INDEX('Energy at risk'!J$8:J$733, MATCH($B72, 'Energy at risk'!$C$8:$C$733,0))*R72*$K72</f>
        <v>22871.543379093266</v>
      </c>
      <c r="BI72" s="271">
        <f>INDEX('Energy at risk'!K$8:K$733, MATCH($B72, 'Energy at risk'!$C$8:$C$733,0))*S72*$K72</f>
        <v>23516.541442624337</v>
      </c>
      <c r="BJ72" s="271">
        <f>INDEX('Energy at risk'!L$8:L$733, MATCH($B72, 'Energy at risk'!$C$8:$C$733,0))*T72*$K72</f>
        <v>24235.28000885059</v>
      </c>
      <c r="BK72" s="271">
        <f>INDEX('Energy at risk'!M$8:M$733, MATCH($B72, 'Energy at risk'!$C$8:$C$733,0))*U72*$K72</f>
        <v>24688.749149173564</v>
      </c>
      <c r="BL72" s="271">
        <f>INDEX('Energy at risk'!N$8:N$733, MATCH($B72, 'Energy at risk'!$C$8:$C$733,0))*V72*$K72</f>
        <v>25038.537947212677</v>
      </c>
      <c r="BM72" s="271">
        <f>INDEX('Energy at risk'!O$8:O$733, MATCH($B72, 'Energy at risk'!$C$8:$C$733,0))*W72*$K72</f>
        <v>25388.326745251798</v>
      </c>
      <c r="BN72" s="271">
        <f>INDEX('Energy at risk'!P$8:P$733, MATCH($B72, 'Energy at risk'!$C$8:$C$733,0))*X72*$K72</f>
        <v>25738.115543290911</v>
      </c>
      <c r="BO72" s="271">
        <f>INDEX('Energy at risk'!Q$8:Q$733, MATCH($B72, 'Energy at risk'!$C$8:$C$733,0))*Y72*$K72</f>
        <v>26087.904341330024</v>
      </c>
      <c r="BP72" s="271">
        <f>INDEX('Energy at risk'!R$8:R$733, MATCH($B72, 'Energy at risk'!$C$8:$C$733,0))*Z72*$K72</f>
        <v>26437.693139369141</v>
      </c>
      <c r="BQ72" s="271">
        <f>INDEX('Energy at risk'!S$8:S$733, MATCH($B72, 'Energy at risk'!$C$8:$C$733,0))*AA72*$K72</f>
        <v>26787.481937408258</v>
      </c>
      <c r="BR72" s="271">
        <f>INDEX('Energy at risk'!T$8:T$733, MATCH($B72, 'Energy at risk'!$C$8:$C$733,0))*AB72*$K72</f>
        <v>27137.270735447375</v>
      </c>
      <c r="BS72" s="271">
        <f>INDEX('Energy at risk'!U$8:U$733, MATCH($B72, 'Energy at risk'!$C$8:$C$733,0))*AC72*$K72</f>
        <v>27487.059533486492</v>
      </c>
      <c r="BT72" s="271">
        <f>INDEX('Energy at risk'!V$8:V$733, MATCH($B72, 'Energy at risk'!$C$8:$C$733,0))*AD72*$K72</f>
        <v>27836.848331525602</v>
      </c>
      <c r="BU72" s="271">
        <f>INDEX('Energy at risk'!W$8:W$733, MATCH($B72, 'Energy at risk'!$C$8:$C$733,0))*AE72*$K72</f>
        <v>28186.637129564722</v>
      </c>
      <c r="BV72" s="271">
        <f>INDEX('Energy at risk'!X$8:X$733, MATCH($B72, 'Energy at risk'!$C$8:$C$733,0))*AF72*$K72</f>
        <v>28536.425927603836</v>
      </c>
      <c r="BW72" s="232"/>
      <c r="BX72" s="272" cm="1">
        <f t="array" ref="BX72">SUMPRODUCT(('Span data'!BA$9:BA$734)*('Span data'!$C$9:$C$734=$B72))</f>
        <v>1.5624246928376473E-3</v>
      </c>
      <c r="BY72" s="272" cm="1">
        <f t="array" ref="BY72">SUMPRODUCT(('Span data'!BB$9:BB$734)*('Span data'!$C$9:$C$734=$B72))</f>
        <v>1.5873907824261123E-3</v>
      </c>
      <c r="BZ72" s="272" cm="1">
        <f t="array" ref="BZ72">SUMPRODUCT(('Span data'!BC$9:BC$734)*('Span data'!$C$9:$C$734=$B72))</f>
        <v>1.612356872014577E-3</v>
      </c>
      <c r="CA72" s="272" cm="1">
        <f t="array" ref="CA72">SUMPRODUCT(('Span data'!BD$9:BD$734)*('Span data'!$C$9:$C$734=$B72))</f>
        <v>1.6373229616030419E-3</v>
      </c>
      <c r="CB72" s="272" cm="1">
        <f t="array" ref="CB72">SUMPRODUCT(('Span data'!BE$9:BE$734)*('Span data'!$C$9:$C$734=$B72))</f>
        <v>1.6622890511915067E-3</v>
      </c>
      <c r="CC72" s="272" cm="1">
        <f t="array" ref="CC72">SUMPRODUCT(('Span data'!BF$9:BF$734)*('Span data'!$C$9:$C$734=$B72))</f>
        <v>1.6872551407799716E-3</v>
      </c>
      <c r="CD72" s="272" cm="1">
        <f t="array" ref="CD72">SUMPRODUCT(('Span data'!BG$9:BG$734)*('Span data'!$C$9:$C$734=$B72))</f>
        <v>1.7122212303684367E-3</v>
      </c>
      <c r="CE72" s="272" cm="1">
        <f t="array" ref="CE72">SUMPRODUCT(('Span data'!BH$9:BH$734)*('Span data'!$C$9:$C$734=$B72))</f>
        <v>1.7371873199569015E-3</v>
      </c>
      <c r="CF72" s="272" cm="1">
        <f t="array" ref="CF72">SUMPRODUCT(('Span data'!BI$9:BI$734)*('Span data'!$C$9:$C$734=$B72))</f>
        <v>1.762153409545366E-3</v>
      </c>
      <c r="CG72" s="272" cm="1">
        <f t="array" ref="CG72">SUMPRODUCT(('Span data'!BJ$9:BJ$734)*('Span data'!$C$9:$C$734=$B72))</f>
        <v>1.787119499133831E-3</v>
      </c>
      <c r="CH72" s="272" cm="1">
        <f t="array" ref="CH72">SUMPRODUCT(('Span data'!BK$9:BK$734)*('Span data'!$C$9:$C$734=$B72))</f>
        <v>1.8120855887222961E-3</v>
      </c>
      <c r="CI72" s="272" cm="1">
        <f t="array" ref="CI72">SUMPRODUCT(('Span data'!BL$9:BL$734)*('Span data'!$C$9:$C$734=$B72))</f>
        <v>1.837051678310761E-3</v>
      </c>
      <c r="CJ72" s="272" cm="1">
        <f t="array" ref="CJ72">SUMPRODUCT(('Span data'!BM$9:BM$734)*('Span data'!$C$9:$C$734=$B72))</f>
        <v>1.8620177678992254E-3</v>
      </c>
      <c r="CK72" s="272" cm="1">
        <f t="array" ref="CK72">SUMPRODUCT(('Span data'!BN$9:BN$734)*('Span data'!$C$9:$C$734=$B72))</f>
        <v>1.8869838574876907E-3</v>
      </c>
      <c r="CL72" s="272" cm="1">
        <f t="array" ref="CL72">SUMPRODUCT(('Span data'!BO$9:BO$734)*('Span data'!$C$9:$C$734=$B72))</f>
        <v>1.9119499470761554E-3</v>
      </c>
      <c r="CM72" s="272" cm="1">
        <f t="array" ref="CM72">SUMPRODUCT(('Span data'!BP$9:BP$734)*('Span data'!$C$9:$C$734=$B72))</f>
        <v>1.9369160366646205E-3</v>
      </c>
      <c r="CN72" s="272" cm="1">
        <f t="array" ref="CN72">SUMPRODUCT(('Span data'!BQ$9:BQ$734)*('Span data'!$C$9:$C$734=$B72))</f>
        <v>1.9618821262530851E-3</v>
      </c>
      <c r="CO72" s="272" cm="1">
        <f t="array" ref="CO72">SUMPRODUCT(('Span data'!BR$9:BR$734)*('Span data'!$C$9:$C$734=$B72))</f>
        <v>1.9868482158415502E-3</v>
      </c>
      <c r="CP72" s="272" cm="1">
        <f t="array" ref="CP72">SUMPRODUCT(('Span data'!BS$9:BS$734)*('Span data'!$C$9:$C$734=$B72))</f>
        <v>2.0118143054300153E-3</v>
      </c>
      <c r="CQ72" s="272" cm="1">
        <f t="array" ref="CQ72">SUMPRODUCT(('Span data'!BT$9:BT$734)*('Span data'!$C$9:$C$734=$B72))</f>
        <v>2.0367803950184799E-3</v>
      </c>
      <c r="CR72" s="232"/>
      <c r="CS72" s="273">
        <f t="shared" si="8"/>
        <v>96253.494717416383</v>
      </c>
      <c r="CT72" s="273">
        <f t="shared" si="21"/>
        <v>98633.598383388613</v>
      </c>
      <c r="CU72" s="273">
        <f t="shared" si="22"/>
        <v>101610.39377417836</v>
      </c>
      <c r="CV72" s="273">
        <f t="shared" si="23"/>
        <v>104168.10829376419</v>
      </c>
      <c r="CW72" s="273">
        <f t="shared" si="24"/>
        <v>106167.97942763257</v>
      </c>
      <c r="CX72" s="273">
        <f t="shared" si="25"/>
        <v>108418.88808659621</v>
      </c>
      <c r="CY72" s="273">
        <f t="shared" si="26"/>
        <v>111476.39807574305</v>
      </c>
      <c r="CZ72" s="273">
        <f t="shared" si="27"/>
        <v>114883.46310156696</v>
      </c>
      <c r="DA72" s="273">
        <f t="shared" si="28"/>
        <v>117033.06092128545</v>
      </c>
      <c r="DB72" s="273">
        <f t="shared" si="10"/>
        <v>118691.17869238628</v>
      </c>
      <c r="DC72" s="273">
        <f t="shared" si="11"/>
        <v>120349.2964634871</v>
      </c>
      <c r="DD72" s="273">
        <f t="shared" si="12"/>
        <v>122007.41423458794</v>
      </c>
      <c r="DE72" s="273">
        <f t="shared" si="13"/>
        <v>123665.53200568876</v>
      </c>
      <c r="DF72" s="273">
        <f t="shared" si="14"/>
        <v>125323.64977678958</v>
      </c>
      <c r="DG72" s="273">
        <f t="shared" si="15"/>
        <v>126981.76754789041</v>
      </c>
      <c r="DH72" s="273">
        <f t="shared" si="16"/>
        <v>128639.88531899125</v>
      </c>
      <c r="DI72" s="273">
        <f t="shared" si="17"/>
        <v>130298.00309009205</v>
      </c>
      <c r="DJ72" s="273">
        <f t="shared" si="18"/>
        <v>131956.12086119287</v>
      </c>
      <c r="DK72" s="273">
        <f t="shared" si="19"/>
        <v>133614.23863229371</v>
      </c>
      <c r="DL72" s="273">
        <f t="shared" si="20"/>
        <v>135272.35640339451</v>
      </c>
      <c r="DM72" s="233"/>
      <c r="DN72" s="274" cm="1">
        <f t="array" ref="DN72">SUMPRODUCT(($CS72:$DL72)*(Misc_calcs!$G$29:$Z$29))</f>
        <v>1669207.0264571838</v>
      </c>
      <c r="DO72" s="232"/>
      <c r="DP72" s="274" cm="1">
        <f t="array" ref="DP72">SUMPRODUCT((G72:H72)*(Assumptions!$G$38:$H$38))</f>
        <v>148269.9871950474</v>
      </c>
      <c r="DQ72" s="274" cm="1">
        <f t="array" ref="DQ72">SUMPRODUCT((PMT(real_disc,Assumptions!$G$40,DP72)*(Misc_calcs!$G$29:$Z$29)))</f>
        <v>-85943.308535692573</v>
      </c>
      <c r="DR72" s="232"/>
      <c r="DS72" s="274">
        <f t="shared" si="30"/>
        <v>1583263.7179214912</v>
      </c>
      <c r="DT72" s="274" t="b">
        <f t="shared" si="9"/>
        <v>1</v>
      </c>
      <c r="DU72" s="232"/>
      <c r="DV72" s="232"/>
      <c r="DW72" s="232"/>
      <c r="DX72" s="232"/>
      <c r="DY72" s="232"/>
      <c r="DZ72" s="232"/>
      <c r="EA72" s="232"/>
      <c r="EB72" s="232"/>
      <c r="EC72" s="232"/>
      <c r="ED72" s="232"/>
      <c r="EE72" s="232"/>
      <c r="EF72" s="232"/>
      <c r="EG72" s="232"/>
      <c r="EH72" s="232"/>
      <c r="EI72" s="232"/>
      <c r="EJ72" s="232"/>
      <c r="EK72" s="232"/>
      <c r="EL72" s="232"/>
      <c r="EM72" s="232"/>
      <c r="EN72" s="232"/>
    </row>
    <row r="73" spans="1:144" x14ac:dyDescent="0.2">
      <c r="A73" s="232"/>
      <c r="B73" s="266" t="str">
        <v>MDA032</v>
      </c>
      <c r="C73" s="266" t="str">
        <f>INDEX('Span data'!$D$9:$D$734, MATCH($B73, 'Span data'!$C$9:$C$734,0))</f>
        <v>MDA</v>
      </c>
      <c r="D73" s="266" cm="1">
        <f t="array" ref="D73">IF(ISBLANK(B73),0, SUMPRODUCT(('Energy at risk'!$C$8:$C$733=$B73)*1))</f>
        <v>1</v>
      </c>
      <c r="E73" s="267" t="b">
        <f t="shared" ref="E73:E104" si="31">ISNUMBER(MATCH(B73, SubT,0))</f>
        <v>0</v>
      </c>
      <c r="F73" s="266">
        <f t="shared" si="7"/>
        <v>1</v>
      </c>
      <c r="G73" s="268">
        <v>1</v>
      </c>
      <c r="H73" s="268">
        <v>1</v>
      </c>
      <c r="I73" s="232"/>
      <c r="J73" s="269">
        <f>INDEX(VCR_data!$D$8:$D$86, MATCH($C73, VCR_data!$B$8:$B$86,0))</f>
        <v>44598.658938486689</v>
      </c>
      <c r="K73" s="269">
        <f>INDEX(VCR_data!$F$8:$F$86, MATCH($C73, VCR_data!$B$8:$B$86,0))</f>
        <v>11923.691917813921</v>
      </c>
      <c r="L73" s="232"/>
      <c r="M73" s="270" cm="1">
        <f t="array" ref="M73">SUMPRODUCT(('Span data'!$C$9:$C$734=$B73)*('Span data'!AF$9:AF$734))/SUMPRODUCT(('Span data'!$C$9:$C$734=$B73)*1)</f>
        <v>9.6530553499110175E-3</v>
      </c>
      <c r="N73" s="270" cm="1">
        <f t="array" ref="N73">SUMPRODUCT(('Span data'!$C$9:$C$734=$B73)*('Span data'!AG$9:AG$734))/SUMPRODUCT(('Span data'!$C$9:$C$734=$B73)*1)</f>
        <v>9.8098283147267807E-3</v>
      </c>
      <c r="O73" s="270" cm="1">
        <f t="array" ref="O73">SUMPRODUCT(('Span data'!$C$9:$C$734=$B73)*('Span data'!AH$9:AH$734))/SUMPRODUCT(('Span data'!$C$9:$C$734=$B73)*1)</f>
        <v>9.9666012795425439E-3</v>
      </c>
      <c r="P73" s="270" cm="1">
        <f t="array" ref="P73">SUMPRODUCT(('Span data'!$C$9:$C$734=$B73)*('Span data'!AI$9:AI$734))/SUMPRODUCT(('Span data'!$C$9:$C$734=$B73)*1)</f>
        <v>1.0123374244358307E-2</v>
      </c>
      <c r="Q73" s="270" cm="1">
        <f t="array" ref="Q73">SUMPRODUCT(('Span data'!$C$9:$C$734=$B73)*('Span data'!AJ$9:AJ$734))/SUMPRODUCT(('Span data'!$C$9:$C$734=$B73)*1)</f>
        <v>1.028014720917407E-2</v>
      </c>
      <c r="R73" s="270" cm="1">
        <f t="array" ref="R73">SUMPRODUCT(('Span data'!$C$9:$C$734=$B73)*('Span data'!AK$9:AK$734))/SUMPRODUCT(('Span data'!$C$9:$C$734=$B73)*1)</f>
        <v>1.0436920173989834E-2</v>
      </c>
      <c r="S73" s="270" cm="1">
        <f t="array" ref="S73">SUMPRODUCT(('Span data'!$C$9:$C$734=$B73)*('Span data'!AL$9:AL$734))/SUMPRODUCT(('Span data'!$C$9:$C$734=$B73)*1)</f>
        <v>1.0593693138805597E-2</v>
      </c>
      <c r="T73" s="270" cm="1">
        <f t="array" ref="T73">SUMPRODUCT(('Span data'!$C$9:$C$734=$B73)*('Span data'!AM$9:AM$734))/SUMPRODUCT(('Span data'!$C$9:$C$734=$B73)*1)</f>
        <v>1.075046610362136E-2</v>
      </c>
      <c r="U73" s="270" cm="1">
        <f t="array" ref="U73">SUMPRODUCT(('Span data'!$C$9:$C$734=$B73)*('Span data'!AN$9:AN$734))/SUMPRODUCT(('Span data'!$C$9:$C$734=$B73)*1)</f>
        <v>1.0907239068437123E-2</v>
      </c>
      <c r="V73" s="270" cm="1">
        <f t="array" ref="V73">SUMPRODUCT(('Span data'!$C$9:$C$734=$B73)*('Span data'!AO$9:AO$734))/SUMPRODUCT(('Span data'!$C$9:$C$734=$B73)*1)</f>
        <v>1.1064012033252886E-2</v>
      </c>
      <c r="W73" s="270" cm="1">
        <f t="array" ref="W73">SUMPRODUCT(('Span data'!$C$9:$C$734=$B73)*('Span data'!AP$9:AP$734))/SUMPRODUCT(('Span data'!$C$9:$C$734=$B73)*1)</f>
        <v>1.122078499806865E-2</v>
      </c>
      <c r="X73" s="270" cm="1">
        <f t="array" ref="X73">SUMPRODUCT(('Span data'!$C$9:$C$734=$B73)*('Span data'!AQ$9:AQ$734))/SUMPRODUCT(('Span data'!$C$9:$C$734=$B73)*1)</f>
        <v>1.1377557962884413E-2</v>
      </c>
      <c r="Y73" s="270" cm="1">
        <f t="array" ref="Y73">SUMPRODUCT(('Span data'!$C$9:$C$734=$B73)*('Span data'!AR$9:AR$734))/SUMPRODUCT(('Span data'!$C$9:$C$734=$B73)*1)</f>
        <v>1.1534330927700176E-2</v>
      </c>
      <c r="Z73" s="270" cm="1">
        <f t="array" ref="Z73">SUMPRODUCT(('Span data'!$C$9:$C$734=$B73)*('Span data'!AS$9:AS$734))/SUMPRODUCT(('Span data'!$C$9:$C$734=$B73)*1)</f>
        <v>1.1691103892515939E-2</v>
      </c>
      <c r="AA73" s="270" cm="1">
        <f t="array" ref="AA73">SUMPRODUCT(('Span data'!$C$9:$C$734=$B73)*('Span data'!AT$9:AT$734))/SUMPRODUCT(('Span data'!$C$9:$C$734=$B73)*1)</f>
        <v>1.1847876857331702E-2</v>
      </c>
      <c r="AB73" s="270" cm="1">
        <f t="array" ref="AB73">SUMPRODUCT(('Span data'!$C$9:$C$734=$B73)*('Span data'!AU$9:AU$734))/SUMPRODUCT(('Span data'!$C$9:$C$734=$B73)*1)</f>
        <v>1.2004649822147466E-2</v>
      </c>
      <c r="AC73" s="270" cm="1">
        <f t="array" ref="AC73">SUMPRODUCT(('Span data'!$C$9:$C$734=$B73)*('Span data'!AV$9:AV$734))/SUMPRODUCT(('Span data'!$C$9:$C$734=$B73)*1)</f>
        <v>1.2161422786963229E-2</v>
      </c>
      <c r="AD73" s="270" cm="1">
        <f t="array" ref="AD73">SUMPRODUCT(('Span data'!$C$9:$C$734=$B73)*('Span data'!AW$9:AW$734))/SUMPRODUCT(('Span data'!$C$9:$C$734=$B73)*1)</f>
        <v>1.2318195751778992E-2</v>
      </c>
      <c r="AE73" s="270" cm="1">
        <f t="array" ref="AE73">SUMPRODUCT(('Span data'!$C$9:$C$734=$B73)*('Span data'!AX$9:AX$734))/SUMPRODUCT(('Span data'!$C$9:$C$734=$B73)*1)</f>
        <v>1.2474968716594755E-2</v>
      </c>
      <c r="AF73" s="270" cm="1">
        <f t="array" ref="AF73">SUMPRODUCT(('Span data'!$C$9:$C$734=$B73)*('Span data'!AY$9:AY$734))/SUMPRODUCT(('Span data'!$C$9:$C$734=$B73)*1)</f>
        <v>1.2631741681410518E-2</v>
      </c>
      <c r="AG73" s="232"/>
      <c r="AH73" s="271">
        <f>INDEX('Energy at risk'!E$8:E$733, MATCH($B73, 'Energy at risk'!$C$8:$C$733,0))*$J73*M73</f>
        <v>33031.179572646164</v>
      </c>
      <c r="AI73" s="271">
        <f>INDEX('Energy at risk'!F$8:F$733, MATCH($B73, 'Energy at risk'!$C$8:$C$733,0))*$J73*N73</f>
        <v>33700.659986489482</v>
      </c>
      <c r="AJ73" s="271">
        <f>INDEX('Energy at risk'!G$8:G$733, MATCH($B73, 'Energy at risk'!$C$8:$C$733,0))*$J73*O73</f>
        <v>34464.495584049742</v>
      </c>
      <c r="AK73" s="271">
        <f>INDEX('Energy at risk'!H$8:H$733, MATCH($B73, 'Energy at risk'!$C$8:$C$733,0))*$J73*P73</f>
        <v>35052.376596040296</v>
      </c>
      <c r="AL73" s="271">
        <f>INDEX('Energy at risk'!I$8:I$733, MATCH($B73, 'Energy at risk'!$C$8:$C$733,0))*$J73*Q73</f>
        <v>35455.799167884994</v>
      </c>
      <c r="AM73" s="271">
        <f>INDEX('Energy at risk'!J$8:J$733, MATCH($B73, 'Energy at risk'!$C$8:$C$733,0))*$J73*R73</f>
        <v>35996.502588017072</v>
      </c>
      <c r="AN73" s="271">
        <f>INDEX('Energy at risk'!K$8:K$733, MATCH($B73, 'Energy at risk'!$C$8:$C$733,0))*$J73*S73</f>
        <v>36824.523486588063</v>
      </c>
      <c r="AO73" s="271">
        <f>INDEX('Energy at risk'!L$8:L$733, MATCH($B73, 'Energy at risk'!$C$8:$C$733,0))*$J73*T73</f>
        <v>37758.238041644174</v>
      </c>
      <c r="AP73" s="271">
        <f>INDEX('Energy at risk'!M$8:M$733, MATCH($B73, 'Energy at risk'!$C$8:$C$733,0))*$J73*U73</f>
        <v>38210.255514443379</v>
      </c>
      <c r="AQ73" s="271">
        <f>INDEX('Energy at risk'!N$8:N$733, MATCH($B73, 'Energy at risk'!$C$8:$C$733,0))*$J73*V73</f>
        <v>38759.462789151585</v>
      </c>
      <c r="AR73" s="271">
        <f>INDEX('Energy at risk'!O$8:O$733, MATCH($B73, 'Energy at risk'!$C$8:$C$733,0))*$J73*W73</f>
        <v>39308.670063859783</v>
      </c>
      <c r="AS73" s="271">
        <f>INDEX('Energy at risk'!P$8:P$733, MATCH($B73, 'Energy at risk'!$C$8:$C$733,0))*$J73*X73</f>
        <v>39857.877338567981</v>
      </c>
      <c r="AT73" s="271">
        <f>INDEX('Energy at risk'!Q$8:Q$733, MATCH($B73, 'Energy at risk'!$C$8:$C$733,0))*$J73*Y73</f>
        <v>40407.08461327618</v>
      </c>
      <c r="AU73" s="271">
        <f>INDEX('Energy at risk'!R$8:R$733, MATCH($B73, 'Energy at risk'!$C$8:$C$733,0))*$J73*Z73</f>
        <v>40956.291887984378</v>
      </c>
      <c r="AV73" s="271">
        <f>INDEX('Energy at risk'!S$8:S$733, MATCH($B73, 'Energy at risk'!$C$8:$C$733,0))*$J73*AA73</f>
        <v>41505.499162692577</v>
      </c>
      <c r="AW73" s="271">
        <f>INDEX('Energy at risk'!T$8:T$733, MATCH($B73, 'Energy at risk'!$C$8:$C$733,0))*$J73*AB73</f>
        <v>42054.706437400782</v>
      </c>
      <c r="AX73" s="271">
        <f>INDEX('Energy at risk'!U$8:U$733, MATCH($B73, 'Energy at risk'!$C$8:$C$733,0))*$J73*AC73</f>
        <v>42603.913712108981</v>
      </c>
      <c r="AY73" s="271">
        <f>INDEX('Energy at risk'!V$8:V$733, MATCH($B73, 'Energy at risk'!$C$8:$C$733,0))*$J73*AD73</f>
        <v>43153.120986817179</v>
      </c>
      <c r="AZ73" s="271">
        <f>INDEX('Energy at risk'!W$8:W$733, MATCH($B73, 'Energy at risk'!$C$8:$C$733,0))*$J73*AE73</f>
        <v>43702.328261525377</v>
      </c>
      <c r="BA73" s="271">
        <f>INDEX('Energy at risk'!X$8:X$733, MATCH($B73, 'Energy at risk'!$C$8:$C$733,0))*$J73*AF73</f>
        <v>44251.535536233576</v>
      </c>
      <c r="BB73" s="232"/>
      <c r="BC73" s="271">
        <f>INDEX('Energy at risk'!E$8:E$733, MATCH($B73, 'Energy at risk'!$C$8:$C$733,0))*M73*$K73</f>
        <v>8831.0639440851664</v>
      </c>
      <c r="BD73" s="271">
        <f>INDEX('Energy at risk'!F$8:F$733, MATCH($B73, 'Energy at risk'!$C$8:$C$733,0))*N73*$K73</f>
        <v>9010.0531421838896</v>
      </c>
      <c r="BE73" s="271">
        <f>INDEX('Energy at risk'!G$8:G$733, MATCH($B73, 'Energy at risk'!$C$8:$C$733,0))*O73*$K73</f>
        <v>9214.2687073588386</v>
      </c>
      <c r="BF73" s="271">
        <f>INDEX('Energy at risk'!H$8:H$733, MATCH($B73, 'Energy at risk'!$C$8:$C$733,0))*P73*$K73</f>
        <v>9371.4418654346518</v>
      </c>
      <c r="BG73" s="271">
        <f>INDEX('Energy at risk'!I$8:I$733, MATCH($B73, 'Energy at risk'!$C$8:$C$733,0))*Q73*$K73</f>
        <v>9479.2990650424472</v>
      </c>
      <c r="BH73" s="271">
        <f>INDEX('Energy at risk'!J$8:J$733, MATCH($B73, 'Energy at risk'!$C$8:$C$733,0))*R73*$K73</f>
        <v>9623.8590395801475</v>
      </c>
      <c r="BI73" s="271">
        <f>INDEX('Energy at risk'!K$8:K$733, MATCH($B73, 'Energy at risk'!$C$8:$C$733,0))*S73*$K73</f>
        <v>9845.2348910309611</v>
      </c>
      <c r="BJ73" s="271">
        <f>INDEX('Energy at risk'!L$8:L$733, MATCH($B73, 'Energy at risk'!$C$8:$C$733,0))*T73*$K73</f>
        <v>10094.868511383169</v>
      </c>
      <c r="BK73" s="271">
        <f>INDEX('Energy at risk'!M$8:M$733, MATCH($B73, 'Energy at risk'!$C$8:$C$733,0))*U73*$K73</f>
        <v>10215.717819757225</v>
      </c>
      <c r="BL73" s="271">
        <f>INDEX('Energy at risk'!N$8:N$733, MATCH($B73, 'Energy at risk'!$C$8:$C$733,0))*V73*$K73</f>
        <v>10362.5513456638</v>
      </c>
      <c r="BM73" s="271">
        <f>INDEX('Energy at risk'!O$8:O$733, MATCH($B73, 'Energy at risk'!$C$8:$C$733,0))*W73*$K73</f>
        <v>10509.384871570375</v>
      </c>
      <c r="BN73" s="271">
        <f>INDEX('Energy at risk'!P$8:P$733, MATCH($B73, 'Energy at risk'!$C$8:$C$733,0))*X73*$K73</f>
        <v>10656.21839747695</v>
      </c>
      <c r="BO73" s="271">
        <f>INDEX('Energy at risk'!Q$8:Q$733, MATCH($B73, 'Energy at risk'!$C$8:$C$733,0))*Y73*$K73</f>
        <v>10803.051923383524</v>
      </c>
      <c r="BP73" s="271">
        <f>INDEX('Energy at risk'!R$8:R$733, MATCH($B73, 'Energy at risk'!$C$8:$C$733,0))*Z73*$K73</f>
        <v>10949.885449290099</v>
      </c>
      <c r="BQ73" s="271">
        <f>INDEX('Energy at risk'!S$8:S$733, MATCH($B73, 'Energy at risk'!$C$8:$C$733,0))*AA73*$K73</f>
        <v>11096.718975196674</v>
      </c>
      <c r="BR73" s="271">
        <f>INDEX('Energy at risk'!T$8:T$733, MATCH($B73, 'Energy at risk'!$C$8:$C$733,0))*AB73*$K73</f>
        <v>11243.552501103248</v>
      </c>
      <c r="BS73" s="271">
        <f>INDEX('Energy at risk'!U$8:U$733, MATCH($B73, 'Energy at risk'!$C$8:$C$733,0))*AC73*$K73</f>
        <v>11390.386027009821</v>
      </c>
      <c r="BT73" s="271">
        <f>INDEX('Energy at risk'!V$8:V$733, MATCH($B73, 'Energy at risk'!$C$8:$C$733,0))*AD73*$K73</f>
        <v>11537.219552916396</v>
      </c>
      <c r="BU73" s="271">
        <f>INDEX('Energy at risk'!W$8:W$733, MATCH($B73, 'Energy at risk'!$C$8:$C$733,0))*AE73*$K73</f>
        <v>11684.053078822972</v>
      </c>
      <c r="BV73" s="271">
        <f>INDEX('Energy at risk'!X$8:X$733, MATCH($B73, 'Energy at risk'!$C$8:$C$733,0))*AF73*$K73</f>
        <v>11830.886604729547</v>
      </c>
      <c r="BW73" s="232"/>
      <c r="BX73" s="272" cm="1">
        <f t="array" ref="BX73">SUMPRODUCT(('Span data'!BA$9:BA$734)*('Span data'!$C$9:$C$734=$B73))</f>
        <v>3.9092853681652149E-4</v>
      </c>
      <c r="BY73" s="272" cm="1">
        <f t="array" ref="BY73">SUMPRODUCT(('Span data'!BB$9:BB$734)*('Span data'!$C$9:$C$734=$B73))</f>
        <v>3.9727751374934095E-4</v>
      </c>
      <c r="BZ73" s="272" cm="1">
        <f t="array" ref="BZ73">SUMPRODUCT(('Span data'!BC$9:BC$734)*('Span data'!$C$9:$C$734=$B73))</f>
        <v>4.036264906821604E-4</v>
      </c>
      <c r="CA73" s="272" cm="1">
        <f t="array" ref="CA73">SUMPRODUCT(('Span data'!BD$9:BD$734)*('Span data'!$C$9:$C$734=$B73))</f>
        <v>4.0997546761497981E-4</v>
      </c>
      <c r="CB73" s="272" cm="1">
        <f t="array" ref="CB73">SUMPRODUCT(('Span data'!BE$9:BE$734)*('Span data'!$C$9:$C$734=$B73))</f>
        <v>4.1632444454779927E-4</v>
      </c>
      <c r="CC73" s="272" cm="1">
        <f t="array" ref="CC73">SUMPRODUCT(('Span data'!BF$9:BF$734)*('Span data'!$C$9:$C$734=$B73))</f>
        <v>4.2267342148061873E-4</v>
      </c>
      <c r="CD73" s="272" cm="1">
        <f t="array" ref="CD73">SUMPRODUCT(('Span data'!BG$9:BG$734)*('Span data'!$C$9:$C$734=$B73))</f>
        <v>4.2902239841343813E-4</v>
      </c>
      <c r="CE73" s="272" cm="1">
        <f t="array" ref="CE73">SUMPRODUCT(('Span data'!BH$9:BH$734)*('Span data'!$C$9:$C$734=$B73))</f>
        <v>4.3537137534625759E-4</v>
      </c>
      <c r="CF73" s="272" cm="1">
        <f t="array" ref="CF73">SUMPRODUCT(('Span data'!BI$9:BI$734)*('Span data'!$C$9:$C$734=$B73))</f>
        <v>4.41720352279077E-4</v>
      </c>
      <c r="CG73" s="272" cm="1">
        <f t="array" ref="CG73">SUMPRODUCT(('Span data'!BJ$9:BJ$734)*('Span data'!$C$9:$C$734=$B73))</f>
        <v>4.4806932921189651E-4</v>
      </c>
      <c r="CH73" s="272" cm="1">
        <f t="array" ref="CH73">SUMPRODUCT(('Span data'!BK$9:BK$734)*('Span data'!$C$9:$C$734=$B73))</f>
        <v>4.5441830614471586E-4</v>
      </c>
      <c r="CI73" s="272" cm="1">
        <f t="array" ref="CI73">SUMPRODUCT(('Span data'!BL$9:BL$734)*('Span data'!$C$9:$C$734=$B73))</f>
        <v>4.6076728307753526E-4</v>
      </c>
      <c r="CJ73" s="272" cm="1">
        <f t="array" ref="CJ73">SUMPRODUCT(('Span data'!BM$9:BM$734)*('Span data'!$C$9:$C$734=$B73))</f>
        <v>4.6711626001035472E-4</v>
      </c>
      <c r="CK73" s="272" cm="1">
        <f t="array" ref="CK73">SUMPRODUCT(('Span data'!BN$9:BN$734)*('Span data'!$C$9:$C$734=$B73))</f>
        <v>4.7346523694317418E-4</v>
      </c>
      <c r="CL73" s="272" cm="1">
        <f t="array" ref="CL73">SUMPRODUCT(('Span data'!BO$9:BO$734)*('Span data'!$C$9:$C$734=$B73))</f>
        <v>4.7981421387599364E-4</v>
      </c>
      <c r="CM73" s="272" cm="1">
        <f t="array" ref="CM73">SUMPRODUCT(('Span data'!BP$9:BP$734)*('Span data'!$C$9:$C$734=$B73))</f>
        <v>4.8616319080881305E-4</v>
      </c>
      <c r="CN73" s="272" cm="1">
        <f t="array" ref="CN73">SUMPRODUCT(('Span data'!BQ$9:BQ$734)*('Span data'!$C$9:$C$734=$B73))</f>
        <v>4.9251216774163261E-4</v>
      </c>
      <c r="CO73" s="272" cm="1">
        <f t="array" ref="CO73">SUMPRODUCT(('Span data'!BR$9:BR$734)*('Span data'!$C$9:$C$734=$B73))</f>
        <v>4.9886114467445196E-4</v>
      </c>
      <c r="CP73" s="272" cm="1">
        <f t="array" ref="CP73">SUMPRODUCT(('Span data'!BS$9:BS$734)*('Span data'!$C$9:$C$734=$B73))</f>
        <v>5.0521012160727142E-4</v>
      </c>
      <c r="CQ73" s="272" cm="1">
        <f t="array" ref="CQ73">SUMPRODUCT(('Span data'!BT$9:BT$734)*('Span data'!$C$9:$C$734=$B73))</f>
        <v>5.1155909854009077E-4</v>
      </c>
      <c r="CR73" s="232"/>
      <c r="CS73" s="273">
        <f t="shared" si="8"/>
        <v>41862.243907659868</v>
      </c>
      <c r="CT73" s="273">
        <f t="shared" si="21"/>
        <v>42710.713525950887</v>
      </c>
      <c r="CU73" s="273">
        <f t="shared" si="22"/>
        <v>43678.764695035068</v>
      </c>
      <c r="CV73" s="273">
        <f t="shared" si="23"/>
        <v>44423.818871450414</v>
      </c>
      <c r="CW73" s="273">
        <f t="shared" si="24"/>
        <v>44935.098649251886</v>
      </c>
      <c r="CX73" s="273">
        <f t="shared" si="25"/>
        <v>45620.36205027064</v>
      </c>
      <c r="CY73" s="273">
        <f t="shared" si="26"/>
        <v>46669.758806641417</v>
      </c>
      <c r="CZ73" s="273">
        <f t="shared" si="27"/>
        <v>47853.106988398715</v>
      </c>
      <c r="DA73" s="273">
        <f t="shared" si="28"/>
        <v>48425.97377592096</v>
      </c>
      <c r="DB73" s="273">
        <f t="shared" si="10"/>
        <v>49122.014582884716</v>
      </c>
      <c r="DC73" s="273">
        <f t="shared" si="11"/>
        <v>49818.055389848465</v>
      </c>
      <c r="DD73" s="273">
        <f t="shared" si="12"/>
        <v>50514.096196812214</v>
      </c>
      <c r="DE73" s="273">
        <f t="shared" si="13"/>
        <v>51210.137003775963</v>
      </c>
      <c r="DF73" s="273">
        <f t="shared" si="14"/>
        <v>51906.177810739719</v>
      </c>
      <c r="DG73" s="273">
        <f t="shared" si="15"/>
        <v>52602.21861770346</v>
      </c>
      <c r="DH73" s="273">
        <f t="shared" si="16"/>
        <v>53298.259424667223</v>
      </c>
      <c r="DI73" s="273">
        <f t="shared" si="17"/>
        <v>53994.300231630972</v>
      </c>
      <c r="DJ73" s="273">
        <f t="shared" si="18"/>
        <v>54690.341038594721</v>
      </c>
      <c r="DK73" s="273">
        <f t="shared" si="19"/>
        <v>55386.38184555847</v>
      </c>
      <c r="DL73" s="273">
        <f t="shared" si="20"/>
        <v>56082.422652522218</v>
      </c>
      <c r="DM73" s="233"/>
      <c r="DN73" s="274" cm="1">
        <f t="array" ref="DN73">SUMPRODUCT(($CS73:$DL73)*(Misc_calcs!$G$29:$Z$29))</f>
        <v>699703.79442579276</v>
      </c>
      <c r="DO73" s="232"/>
      <c r="DP73" s="274" cm="1">
        <f t="array" ref="DP73">SUMPRODUCT((G73:H73)*(Assumptions!$G$38:$H$38))</f>
        <v>46500.500639777201</v>
      </c>
      <c r="DQ73" s="274" cm="1">
        <f t="array" ref="DQ73">SUMPRODUCT((PMT(real_disc,Assumptions!$G$40,DP73)*(Misc_calcs!$G$29:$Z$29)))</f>
        <v>-26953.579407080662</v>
      </c>
      <c r="DR73" s="232"/>
      <c r="DS73" s="274">
        <f t="shared" ref="DS73:DS104" si="32">DQ73+DN73</f>
        <v>672750.2150187121</v>
      </c>
      <c r="DT73" s="274" t="b">
        <f t="shared" si="9"/>
        <v>1</v>
      </c>
      <c r="DU73" s="232"/>
      <c r="DV73" s="232"/>
      <c r="DW73" s="232"/>
      <c r="DX73" s="232"/>
      <c r="DY73" s="232"/>
      <c r="DZ73" s="232"/>
      <c r="EA73" s="232"/>
      <c r="EB73" s="232"/>
      <c r="EC73" s="232"/>
      <c r="ED73" s="232"/>
      <c r="EE73" s="232"/>
      <c r="EF73" s="232"/>
      <c r="EG73" s="232"/>
      <c r="EH73" s="232"/>
      <c r="EI73" s="232"/>
      <c r="EJ73" s="232"/>
      <c r="EK73" s="232"/>
      <c r="EL73" s="232"/>
      <c r="EM73" s="232"/>
      <c r="EN73" s="232"/>
    </row>
    <row r="74" spans="1:144" x14ac:dyDescent="0.2">
      <c r="A74" s="232"/>
      <c r="B74" s="266" t="str">
        <v>MNA021</v>
      </c>
      <c r="C74" s="266" t="str">
        <f>INDEX('Span data'!$D$9:$D$734, MATCH($B74, 'Span data'!$C$9:$C$734,0))</f>
        <v>MNA</v>
      </c>
      <c r="D74" s="266" cm="1">
        <f t="array" ref="D74">IF(ISBLANK(B74),0, SUMPRODUCT(('Energy at risk'!$C$8:$C$733=$B74)*1))</f>
        <v>5</v>
      </c>
      <c r="E74" s="267" t="b">
        <f t="shared" si="31"/>
        <v>0</v>
      </c>
      <c r="F74" s="266">
        <f t="shared" ref="F74:F116" si="33">D74*(1-E74)</f>
        <v>5</v>
      </c>
      <c r="G74" s="268">
        <v>5</v>
      </c>
      <c r="H74" s="268">
        <v>3</v>
      </c>
      <c r="I74" s="232"/>
      <c r="J74" s="269">
        <f>INDEX(VCR_data!$D$8:$D$86, MATCH($C74, VCR_data!$B$8:$B$86,0))</f>
        <v>48575.898561682094</v>
      </c>
      <c r="K74" s="269">
        <f>INDEX(VCR_data!$F$8:$F$86, MATCH($C74, VCR_data!$B$8:$B$86,0))</f>
        <v>11806.254448237185</v>
      </c>
      <c r="L74" s="232"/>
      <c r="M74" s="270" cm="1">
        <f t="array" ref="M74">SUMPRODUCT(('Span data'!$C$9:$C$734=$B74)*('Span data'!AF$9:AF$734))/SUMPRODUCT(('Span data'!$C$9:$C$734=$B74)*1)</f>
        <v>9.6775874603273991E-3</v>
      </c>
      <c r="N74" s="270" cm="1">
        <f t="array" ref="N74">SUMPRODUCT(('Span data'!$C$9:$C$734=$B74)*('Span data'!AG$9:AG$734))/SUMPRODUCT(('Span data'!$C$9:$C$734=$B74)*1)</f>
        <v>9.8425377952819568E-3</v>
      </c>
      <c r="O74" s="270" cm="1">
        <f t="array" ref="O74">SUMPRODUCT(('Span data'!$C$9:$C$734=$B74)*('Span data'!AH$9:AH$734))/SUMPRODUCT(('Span data'!$C$9:$C$734=$B74)*1)</f>
        <v>1.0007488130236514E-2</v>
      </c>
      <c r="P74" s="270" cm="1">
        <f t="array" ref="P74">SUMPRODUCT(('Span data'!$C$9:$C$734=$B74)*('Span data'!AI$9:AI$734))/SUMPRODUCT(('Span data'!$C$9:$C$734=$B74)*1)</f>
        <v>1.0172438465191072E-2</v>
      </c>
      <c r="Q74" s="270" cm="1">
        <f t="array" ref="Q74">SUMPRODUCT(('Span data'!$C$9:$C$734=$B74)*('Span data'!AJ$9:AJ$734))/SUMPRODUCT(('Span data'!$C$9:$C$734=$B74)*1)</f>
        <v>1.033738880014563E-2</v>
      </c>
      <c r="R74" s="270" cm="1">
        <f t="array" ref="R74">SUMPRODUCT(('Span data'!$C$9:$C$734=$B74)*('Span data'!AK$9:AK$734))/SUMPRODUCT(('Span data'!$C$9:$C$734=$B74)*1)</f>
        <v>1.0502339135100186E-2</v>
      </c>
      <c r="S74" s="270" cm="1">
        <f t="array" ref="S74">SUMPRODUCT(('Span data'!$C$9:$C$734=$B74)*('Span data'!AL$9:AL$734))/SUMPRODUCT(('Span data'!$C$9:$C$734=$B74)*1)</f>
        <v>1.0667289470054743E-2</v>
      </c>
      <c r="T74" s="270" cm="1">
        <f t="array" ref="T74">SUMPRODUCT(('Span data'!$C$9:$C$734=$B74)*('Span data'!AM$9:AM$734))/SUMPRODUCT(('Span data'!$C$9:$C$734=$B74)*1)</f>
        <v>1.0832239805009301E-2</v>
      </c>
      <c r="U74" s="270" cm="1">
        <f t="array" ref="U74">SUMPRODUCT(('Span data'!$C$9:$C$734=$B74)*('Span data'!AN$9:AN$734))/SUMPRODUCT(('Span data'!$C$9:$C$734=$B74)*1)</f>
        <v>1.0997190139963859E-2</v>
      </c>
      <c r="V74" s="270" cm="1">
        <f t="array" ref="V74">SUMPRODUCT(('Span data'!$C$9:$C$734=$B74)*('Span data'!AO$9:AO$734))/SUMPRODUCT(('Span data'!$C$9:$C$734=$B74)*1)</f>
        <v>1.1162140474918415E-2</v>
      </c>
      <c r="W74" s="270" cm="1">
        <f t="array" ref="W74">SUMPRODUCT(('Span data'!$C$9:$C$734=$B74)*('Span data'!AP$9:AP$734))/SUMPRODUCT(('Span data'!$C$9:$C$734=$B74)*1)</f>
        <v>1.1327090809872972E-2</v>
      </c>
      <c r="X74" s="270" cm="1">
        <f t="array" ref="X74">SUMPRODUCT(('Span data'!$C$9:$C$734=$B74)*('Span data'!AQ$9:AQ$734))/SUMPRODUCT(('Span data'!$C$9:$C$734=$B74)*1)</f>
        <v>1.149204114482753E-2</v>
      </c>
      <c r="Y74" s="270" cm="1">
        <f t="array" ref="Y74">SUMPRODUCT(('Span data'!$C$9:$C$734=$B74)*('Span data'!AR$9:AR$734))/SUMPRODUCT(('Span data'!$C$9:$C$734=$B74)*1)</f>
        <v>1.1656991479782086E-2</v>
      </c>
      <c r="Z74" s="270" cm="1">
        <f t="array" ref="Z74">SUMPRODUCT(('Span data'!$C$9:$C$734=$B74)*('Span data'!AS$9:AS$734))/SUMPRODUCT(('Span data'!$C$9:$C$734=$B74)*1)</f>
        <v>1.1821941814736645E-2</v>
      </c>
      <c r="AA74" s="270" cm="1">
        <f t="array" ref="AA74">SUMPRODUCT(('Span data'!$C$9:$C$734=$B74)*('Span data'!AT$9:AT$734))/SUMPRODUCT(('Span data'!$C$9:$C$734=$B74)*1)</f>
        <v>1.1986892149691201E-2</v>
      </c>
      <c r="AB74" s="270" cm="1">
        <f t="array" ref="AB74">SUMPRODUCT(('Span data'!$C$9:$C$734=$B74)*('Span data'!AU$9:AU$734))/SUMPRODUCT(('Span data'!$C$9:$C$734=$B74)*1)</f>
        <v>1.2151842484645761E-2</v>
      </c>
      <c r="AC74" s="270" cm="1">
        <f t="array" ref="AC74">SUMPRODUCT(('Span data'!$C$9:$C$734=$B74)*('Span data'!AV$9:AV$734))/SUMPRODUCT(('Span data'!$C$9:$C$734=$B74)*1)</f>
        <v>1.2316792819600316E-2</v>
      </c>
      <c r="AD74" s="270" cm="1">
        <f t="array" ref="AD74">SUMPRODUCT(('Span data'!$C$9:$C$734=$B74)*('Span data'!AW$9:AW$734))/SUMPRODUCT(('Span data'!$C$9:$C$734=$B74)*1)</f>
        <v>1.2481743154554874E-2</v>
      </c>
      <c r="AE74" s="270" cm="1">
        <f t="array" ref="AE74">SUMPRODUCT(('Span data'!$C$9:$C$734=$B74)*('Span data'!AX$9:AX$734))/SUMPRODUCT(('Span data'!$C$9:$C$734=$B74)*1)</f>
        <v>1.264669348950943E-2</v>
      </c>
      <c r="AF74" s="270" cm="1">
        <f t="array" ref="AF74">SUMPRODUCT(('Span data'!$C$9:$C$734=$B74)*('Span data'!AY$9:AY$734))/SUMPRODUCT(('Span data'!$C$9:$C$734=$B74)*1)</f>
        <v>1.2811643824463989E-2</v>
      </c>
      <c r="AG74" s="232"/>
      <c r="AH74" s="271">
        <f>INDEX('Energy at risk'!E$8:E$733, MATCH($B74, 'Energy at risk'!$C$8:$C$733,0))*$J74*M74</f>
        <v>42024.072808967809</v>
      </c>
      <c r="AI74" s="271">
        <f>INDEX('Energy at risk'!F$8:F$733, MATCH($B74, 'Energy at risk'!$C$8:$C$733,0))*$J74*N74</f>
        <v>42740.355138051455</v>
      </c>
      <c r="AJ74" s="271">
        <f>INDEX('Energy at risk'!G$8:G$733, MATCH($B74, 'Energy at risk'!$C$8:$C$733,0))*$J74*O74</f>
        <v>43604.44915920018</v>
      </c>
      <c r="AK74" s="271">
        <f>INDEX('Energy at risk'!H$8:H$733, MATCH($B74, 'Energy at risk'!$C$8:$C$733,0))*$J74*P74</f>
        <v>44373.250498242392</v>
      </c>
      <c r="AL74" s="271">
        <f>INDEX('Energy at risk'!I$8:I$733, MATCH($B74, 'Energy at risk'!$C$8:$C$733,0))*$J74*Q74</f>
        <v>44940.096912292516</v>
      </c>
      <c r="AM74" s="271">
        <f>INDEX('Energy at risk'!J$8:J$733, MATCH($B74, 'Energy at risk'!$C$8:$C$733,0))*$J74*R74</f>
        <v>45553.777555911649</v>
      </c>
      <c r="AN74" s="271">
        <f>INDEX('Energy at risk'!K$8:K$733, MATCH($B74, 'Energy at risk'!$C$8:$C$733,0))*$J74*S74</f>
        <v>46531.842823303974</v>
      </c>
      <c r="AO74" s="271">
        <f>INDEX('Energy at risk'!L$8:L$733, MATCH($B74, 'Energy at risk'!$C$8:$C$733,0))*$J74*T74</f>
        <v>47571.360326981339</v>
      </c>
      <c r="AP74" s="271">
        <f>INDEX('Energy at risk'!M$8:M$733, MATCH($B74, 'Energy at risk'!$C$8:$C$733,0))*$J74*U74</f>
        <v>48133.334072126127</v>
      </c>
      <c r="AQ74" s="271">
        <f>INDEX('Energy at risk'!N$8:N$733, MATCH($B74, 'Energy at risk'!$C$8:$C$733,0))*$J74*V74</f>
        <v>48855.301181599316</v>
      </c>
      <c r="AR74" s="271">
        <f>INDEX('Energy at risk'!O$8:O$733, MATCH($B74, 'Energy at risk'!$C$8:$C$733,0))*$J74*W74</f>
        <v>49577.268291072513</v>
      </c>
      <c r="AS74" s="271">
        <f>INDEX('Energy at risk'!P$8:P$733, MATCH($B74, 'Energy at risk'!$C$8:$C$733,0))*$J74*X74</f>
        <v>50299.235400545702</v>
      </c>
      <c r="AT74" s="271">
        <f>INDEX('Energy at risk'!Q$8:Q$733, MATCH($B74, 'Energy at risk'!$C$8:$C$733,0))*$J74*Y74</f>
        <v>51021.202510018891</v>
      </c>
      <c r="AU74" s="271">
        <f>INDEX('Energy at risk'!R$8:R$733, MATCH($B74, 'Energy at risk'!$C$8:$C$733,0))*$J74*Z74</f>
        <v>51743.169619492095</v>
      </c>
      <c r="AV74" s="271">
        <f>INDEX('Energy at risk'!S$8:S$733, MATCH($B74, 'Energy at risk'!$C$8:$C$733,0))*$J74*AA74</f>
        <v>52465.136728965284</v>
      </c>
      <c r="AW74" s="271">
        <f>INDEX('Energy at risk'!T$8:T$733, MATCH($B74, 'Energy at risk'!$C$8:$C$733,0))*$J74*AB74</f>
        <v>53187.103838438481</v>
      </c>
      <c r="AX74" s="271">
        <f>INDEX('Energy at risk'!U$8:U$733, MATCH($B74, 'Energy at risk'!$C$8:$C$733,0))*$J74*AC74</f>
        <v>53909.07094791167</v>
      </c>
      <c r="AY74" s="271">
        <f>INDEX('Energy at risk'!V$8:V$733, MATCH($B74, 'Energy at risk'!$C$8:$C$733,0))*$J74*AD74</f>
        <v>54631.038057384867</v>
      </c>
      <c r="AZ74" s="271">
        <f>INDEX('Energy at risk'!W$8:W$733, MATCH($B74, 'Energy at risk'!$C$8:$C$733,0))*$J74*AE74</f>
        <v>55353.005166858056</v>
      </c>
      <c r="BA74" s="271">
        <f>INDEX('Energy at risk'!X$8:X$733, MATCH($B74, 'Energy at risk'!$C$8:$C$733,0))*$J74*AF74</f>
        <v>56074.97227633126</v>
      </c>
      <c r="BB74" s="232"/>
      <c r="BC74" s="271">
        <f>INDEX('Energy at risk'!E$8:E$733, MATCH($B74, 'Energy at risk'!$C$8:$C$733,0))*M74*$K74</f>
        <v>10213.849073814001</v>
      </c>
      <c r="BD74" s="271">
        <f>INDEX('Energy at risk'!F$8:F$733, MATCH($B74, 'Energy at risk'!$C$8:$C$733,0))*N74*$K74</f>
        <v>10387.93975837847</v>
      </c>
      <c r="BE74" s="271">
        <f>INDEX('Energy at risk'!G$8:G$733, MATCH($B74, 'Energy at risk'!$C$8:$C$733,0))*O74*$K74</f>
        <v>10597.955716558392</v>
      </c>
      <c r="BF74" s="271">
        <f>INDEX('Energy at risk'!H$8:H$733, MATCH($B74, 'Energy at risk'!$C$8:$C$733,0))*P74*$K74</f>
        <v>10784.811019242135</v>
      </c>
      <c r="BG74" s="271">
        <f>INDEX('Energy at risk'!I$8:I$733, MATCH($B74, 'Energy at risk'!$C$8:$C$733,0))*Q74*$K74</f>
        <v>10922.581666734091</v>
      </c>
      <c r="BH74" s="271">
        <f>INDEX('Energy at risk'!J$8:J$733, MATCH($B74, 'Energy at risk'!$C$8:$C$733,0))*R74*$K74</f>
        <v>11071.735260245599</v>
      </c>
      <c r="BI74" s="271">
        <f>INDEX('Energy at risk'!K$8:K$733, MATCH($B74, 'Energy at risk'!$C$8:$C$733,0))*S74*$K74</f>
        <v>11309.451653677914</v>
      </c>
      <c r="BJ74" s="271">
        <f>INDEX('Energy at risk'!L$8:L$733, MATCH($B74, 'Energy at risk'!$C$8:$C$733,0))*T74*$K74</f>
        <v>11562.103864243349</v>
      </c>
      <c r="BK74" s="271">
        <f>INDEX('Energy at risk'!M$8:M$733, MATCH($B74, 'Energy at risk'!$C$8:$C$733,0))*U74*$K74</f>
        <v>11698.690221364115</v>
      </c>
      <c r="BL74" s="271">
        <f>INDEX('Energy at risk'!N$8:N$733, MATCH($B74, 'Energy at risk'!$C$8:$C$733,0))*V74*$K74</f>
        <v>11874.162578028299</v>
      </c>
      <c r="BM74" s="271">
        <f>INDEX('Energy at risk'!O$8:O$733, MATCH($B74, 'Energy at risk'!$C$8:$C$733,0))*W74*$K74</f>
        <v>12049.634934692487</v>
      </c>
      <c r="BN74" s="271">
        <f>INDEX('Energy at risk'!P$8:P$733, MATCH($B74, 'Energy at risk'!$C$8:$C$733,0))*X74*$K74</f>
        <v>12225.107291356673</v>
      </c>
      <c r="BO74" s="271">
        <f>INDEX('Energy at risk'!Q$8:Q$733, MATCH($B74, 'Energy at risk'!$C$8:$C$733,0))*Y74*$K74</f>
        <v>12400.579648020859</v>
      </c>
      <c r="BP74" s="271">
        <f>INDEX('Energy at risk'!R$8:R$733, MATCH($B74, 'Energy at risk'!$C$8:$C$733,0))*Z74*$K74</f>
        <v>12576.052004685049</v>
      </c>
      <c r="BQ74" s="271">
        <f>INDEX('Energy at risk'!S$8:S$733, MATCH($B74, 'Energy at risk'!$C$8:$C$733,0))*AA74*$K74</f>
        <v>12751.524361349233</v>
      </c>
      <c r="BR74" s="271">
        <f>INDEX('Energy at risk'!T$8:T$733, MATCH($B74, 'Energy at risk'!$C$8:$C$733,0))*AB74*$K74</f>
        <v>12926.996718013423</v>
      </c>
      <c r="BS74" s="271">
        <f>INDEX('Energy at risk'!U$8:U$733, MATCH($B74, 'Energy at risk'!$C$8:$C$733,0))*AC74*$K74</f>
        <v>13102.469074677607</v>
      </c>
      <c r="BT74" s="271">
        <f>INDEX('Energy at risk'!V$8:V$733, MATCH($B74, 'Energy at risk'!$C$8:$C$733,0))*AD74*$K74</f>
        <v>13277.941431341795</v>
      </c>
      <c r="BU74" s="271">
        <f>INDEX('Energy at risk'!W$8:W$733, MATCH($B74, 'Energy at risk'!$C$8:$C$733,0))*AE74*$K74</f>
        <v>13453.413788005979</v>
      </c>
      <c r="BV74" s="271">
        <f>INDEX('Energy at risk'!X$8:X$733, MATCH($B74, 'Energy at risk'!$C$8:$C$733,0))*AF74*$K74</f>
        <v>13628.886144670169</v>
      </c>
      <c r="BW74" s="232"/>
      <c r="BX74" s="272" cm="1">
        <f t="array" ref="BX74">SUMPRODUCT(('Span data'!BA$9:BA$734)*('Span data'!$C$9:$C$734=$B74))</f>
        <v>1.9596101797005553E-3</v>
      </c>
      <c r="BY74" s="272" cm="1">
        <f t="array" ref="BY74">SUMPRODUCT(('Span data'!BB$9:BB$734)*('Span data'!$C$9:$C$734=$B74))</f>
        <v>1.9930108962373013E-3</v>
      </c>
      <c r="BZ74" s="272" cm="1">
        <f t="array" ref="BZ74">SUMPRODUCT(('Span data'!BC$9:BC$734)*('Span data'!$C$9:$C$734=$B74))</f>
        <v>2.0264116127740482E-3</v>
      </c>
      <c r="CA74" s="272" cm="1">
        <f t="array" ref="CA74">SUMPRODUCT(('Span data'!BD$9:BD$734)*('Span data'!$C$9:$C$734=$B74))</f>
        <v>2.0598123293107942E-3</v>
      </c>
      <c r="CB74" s="272" cm="1">
        <f t="array" ref="CB74">SUMPRODUCT(('Span data'!BE$9:BE$734)*('Span data'!$C$9:$C$734=$B74))</f>
        <v>2.0932130458475406E-3</v>
      </c>
      <c r="CC74" s="272" cm="1">
        <f t="array" ref="CC74">SUMPRODUCT(('Span data'!BF$9:BF$734)*('Span data'!$C$9:$C$734=$B74))</f>
        <v>2.1266137623842871E-3</v>
      </c>
      <c r="CD74" s="272" cm="1">
        <f t="array" ref="CD74">SUMPRODUCT(('Span data'!BG$9:BG$734)*('Span data'!$C$9:$C$734=$B74))</f>
        <v>2.1600144789210335E-3</v>
      </c>
      <c r="CE74" s="272" cm="1">
        <f t="array" ref="CE74">SUMPRODUCT(('Span data'!BH$9:BH$734)*('Span data'!$C$9:$C$734=$B74))</f>
        <v>2.1934151954577799E-3</v>
      </c>
      <c r="CF74" s="272" cm="1">
        <f t="array" ref="CF74">SUMPRODUCT(('Span data'!BI$9:BI$734)*('Span data'!$C$9:$C$734=$B74))</f>
        <v>2.2268159119945264E-3</v>
      </c>
      <c r="CG74" s="272" cm="1">
        <f t="array" ref="CG74">SUMPRODUCT(('Span data'!BJ$9:BJ$734)*('Span data'!$C$9:$C$734=$B74))</f>
        <v>2.2602166285312724E-3</v>
      </c>
      <c r="CH74" s="272" cm="1">
        <f t="array" ref="CH74">SUMPRODUCT(('Span data'!BK$9:BK$734)*('Span data'!$C$9:$C$734=$B74))</f>
        <v>2.2936173450680188E-3</v>
      </c>
      <c r="CI74" s="272" cm="1">
        <f t="array" ref="CI74">SUMPRODUCT(('Span data'!BL$9:BL$734)*('Span data'!$C$9:$C$734=$B74))</f>
        <v>2.3270180616047653E-3</v>
      </c>
      <c r="CJ74" s="272" cm="1">
        <f t="array" ref="CJ74">SUMPRODUCT(('Span data'!BM$9:BM$734)*('Span data'!$C$9:$C$734=$B74))</f>
        <v>2.3604187781415121E-3</v>
      </c>
      <c r="CK74" s="272" cm="1">
        <f t="array" ref="CK74">SUMPRODUCT(('Span data'!BN$9:BN$734)*('Span data'!$C$9:$C$734=$B74))</f>
        <v>2.3938194946782581E-3</v>
      </c>
      <c r="CL74" s="272" cm="1">
        <f t="array" ref="CL74">SUMPRODUCT(('Span data'!BO$9:BO$734)*('Span data'!$C$9:$C$734=$B74))</f>
        <v>2.4272202112150042E-3</v>
      </c>
      <c r="CM74" s="272" cm="1">
        <f t="array" ref="CM74">SUMPRODUCT(('Span data'!BP$9:BP$734)*('Span data'!$C$9:$C$734=$B74))</f>
        <v>2.4606209277517506E-3</v>
      </c>
      <c r="CN74" s="272" cm="1">
        <f t="array" ref="CN74">SUMPRODUCT(('Span data'!BQ$9:BQ$734)*('Span data'!$C$9:$C$734=$B74))</f>
        <v>2.494021644288497E-3</v>
      </c>
      <c r="CO74" s="272" cm="1">
        <f t="array" ref="CO74">SUMPRODUCT(('Span data'!BR$9:BR$734)*('Span data'!$C$9:$C$734=$B74))</f>
        <v>2.5274223608252435E-3</v>
      </c>
      <c r="CP74" s="272" cm="1">
        <f t="array" ref="CP74">SUMPRODUCT(('Span data'!BS$9:BS$734)*('Span data'!$C$9:$C$734=$B74))</f>
        <v>2.5608230773619903E-3</v>
      </c>
      <c r="CQ74" s="272" cm="1">
        <f t="array" ref="CQ74">SUMPRODUCT(('Span data'!BT$9:BT$734)*('Span data'!$C$9:$C$734=$B74))</f>
        <v>2.5942237938987363E-3</v>
      </c>
      <c r="CR74" s="232"/>
      <c r="CS74" s="273">
        <f t="shared" ref="CS74:CS116" si="34">(AH74+BC74+BX74)</f>
        <v>52237.923842391989</v>
      </c>
      <c r="CT74" s="273">
        <f t="shared" si="21"/>
        <v>53128.296889440826</v>
      </c>
      <c r="CU74" s="273">
        <f t="shared" si="22"/>
        <v>54202.40690217018</v>
      </c>
      <c r="CV74" s="273">
        <f t="shared" si="23"/>
        <v>55158.06357729686</v>
      </c>
      <c r="CW74" s="273">
        <f t="shared" si="24"/>
        <v>55862.68067223965</v>
      </c>
      <c r="CX74" s="273">
        <f t="shared" si="25"/>
        <v>56625.514942771013</v>
      </c>
      <c r="CY74" s="273">
        <f t="shared" si="26"/>
        <v>57841.296636996361</v>
      </c>
      <c r="CZ74" s="273">
        <f t="shared" si="27"/>
        <v>59133.466384639883</v>
      </c>
      <c r="DA74" s="273">
        <f t="shared" si="28"/>
        <v>59832.026520306157</v>
      </c>
      <c r="DB74" s="273">
        <f t="shared" si="10"/>
        <v>60729.466019844243</v>
      </c>
      <c r="DC74" s="273">
        <f t="shared" si="11"/>
        <v>61626.905519382344</v>
      </c>
      <c r="DD74" s="273">
        <f t="shared" si="12"/>
        <v>62524.345018920438</v>
      </c>
      <c r="DE74" s="273">
        <f t="shared" si="13"/>
        <v>63421.784518458531</v>
      </c>
      <c r="DF74" s="273">
        <f t="shared" si="14"/>
        <v>64319.224017996639</v>
      </c>
      <c r="DG74" s="273">
        <f t="shared" si="15"/>
        <v>65216.663517534733</v>
      </c>
      <c r="DH74" s="273">
        <f t="shared" si="16"/>
        <v>66114.103017072834</v>
      </c>
      <c r="DI74" s="273">
        <f t="shared" si="17"/>
        <v>67011.54251661092</v>
      </c>
      <c r="DJ74" s="273">
        <f t="shared" si="18"/>
        <v>67908.982016149021</v>
      </c>
      <c r="DK74" s="273">
        <f t="shared" si="19"/>
        <v>68806.421515687107</v>
      </c>
      <c r="DL74" s="273">
        <f t="shared" si="20"/>
        <v>69703.861015225222</v>
      </c>
      <c r="DM74" s="233"/>
      <c r="DN74" s="274" cm="1">
        <f t="array" ref="DN74">SUMPRODUCT(($CS74:$DL74)*(Misc_calcs!$G$29:$Z$29))</f>
        <v>867895.70903063868</v>
      </c>
      <c r="DO74" s="232"/>
      <c r="DP74" s="274" cm="1">
        <f t="array" ref="DP74">SUMPRODUCT((G74:H74)*(Assumptions!$G$38:$H$38))</f>
        <v>177233.51728339301</v>
      </c>
      <c r="DQ74" s="274" cm="1">
        <f t="array" ref="DQ74">SUMPRODUCT((PMT(real_disc,Assumptions!$G$40,DP74)*(Misc_calcs!$G$29:$Z$29)))</f>
        <v>-102731.74731387202</v>
      </c>
      <c r="DR74" s="232"/>
      <c r="DS74" s="274">
        <f t="shared" si="32"/>
        <v>765163.9617167667</v>
      </c>
      <c r="DT74" s="274" t="b">
        <f t="shared" ref="DT74:DT116" si="35">DS74&gt;0</f>
        <v>1</v>
      </c>
      <c r="DU74" s="232"/>
      <c r="DV74" s="232"/>
      <c r="DW74" s="232"/>
      <c r="DX74" s="232"/>
      <c r="DY74" s="232"/>
      <c r="DZ74" s="232"/>
      <c r="EA74" s="232"/>
      <c r="EB74" s="232"/>
      <c r="EC74" s="232"/>
      <c r="ED74" s="232"/>
      <c r="EE74" s="232"/>
      <c r="EF74" s="232"/>
      <c r="EG74" s="232"/>
      <c r="EH74" s="232"/>
      <c r="EI74" s="232"/>
      <c r="EJ74" s="232"/>
      <c r="EK74" s="232"/>
      <c r="EL74" s="232"/>
      <c r="EM74" s="232"/>
      <c r="EN74" s="232"/>
    </row>
    <row r="75" spans="1:144" x14ac:dyDescent="0.2">
      <c r="A75" s="232"/>
      <c r="B75" s="266" t="str">
        <v>MNA034</v>
      </c>
      <c r="C75" s="266" t="str">
        <f>INDEX('Span data'!$D$9:$D$734, MATCH($B75, 'Span data'!$C$9:$C$734,0))</f>
        <v>MNA</v>
      </c>
      <c r="D75" s="266" cm="1">
        <f t="array" ref="D75">IF(ISBLANK(B75),0, SUMPRODUCT(('Energy at risk'!$C$8:$C$733=$B75)*1))</f>
        <v>40</v>
      </c>
      <c r="E75" s="267" t="b">
        <f t="shared" si="31"/>
        <v>0</v>
      </c>
      <c r="F75" s="266">
        <f t="shared" si="33"/>
        <v>40</v>
      </c>
      <c r="G75" s="268">
        <v>37</v>
      </c>
      <c r="H75" s="268">
        <v>28</v>
      </c>
      <c r="I75" s="232"/>
      <c r="J75" s="269">
        <f>INDEX(VCR_data!$D$8:$D$86, MATCH($C75, VCR_data!$B$8:$B$86,0))</f>
        <v>48575.898561682094</v>
      </c>
      <c r="K75" s="269">
        <f>INDEX(VCR_data!$F$8:$F$86, MATCH($C75, VCR_data!$B$8:$B$86,0))</f>
        <v>11806.254448237185</v>
      </c>
      <c r="L75" s="232"/>
      <c r="M75" s="270" cm="1">
        <f t="array" ref="M75">SUMPRODUCT(('Span data'!$C$9:$C$734=$B75)*('Span data'!AF$9:AF$734))/SUMPRODUCT(('Span data'!$C$9:$C$734=$B75)*1)</f>
        <v>9.6801336845616804E-3</v>
      </c>
      <c r="N75" s="270" cm="1">
        <f t="array" ref="N75">SUMPRODUCT(('Span data'!$C$9:$C$734=$B75)*('Span data'!AG$9:AG$734))/SUMPRODUCT(('Span data'!$C$9:$C$734=$B75)*1)</f>
        <v>9.8459327609276715E-3</v>
      </c>
      <c r="O75" s="270" cm="1">
        <f t="array" ref="O75">SUMPRODUCT(('Span data'!$C$9:$C$734=$B75)*('Span data'!AH$9:AH$734))/SUMPRODUCT(('Span data'!$C$9:$C$734=$B75)*1)</f>
        <v>1.0011731837293652E-2</v>
      </c>
      <c r="P75" s="270" cm="1">
        <f t="array" ref="P75">SUMPRODUCT(('Span data'!$C$9:$C$734=$B75)*('Span data'!AI$9:AI$734))/SUMPRODUCT(('Span data'!$C$9:$C$734=$B75)*1)</f>
        <v>1.0177530913659635E-2</v>
      </c>
      <c r="Q75" s="270" cm="1">
        <f t="array" ref="Q75">SUMPRODUCT(('Span data'!$C$9:$C$734=$B75)*('Span data'!AJ$9:AJ$734))/SUMPRODUCT(('Span data'!$C$9:$C$734=$B75)*1)</f>
        <v>1.0343329990025626E-2</v>
      </c>
      <c r="R75" s="270" cm="1">
        <f t="array" ref="R75">SUMPRODUCT(('Span data'!$C$9:$C$734=$B75)*('Span data'!AK$9:AK$734))/SUMPRODUCT(('Span data'!$C$9:$C$734=$B75)*1)</f>
        <v>1.0509129066391605E-2</v>
      </c>
      <c r="S75" s="270" cm="1">
        <f t="array" ref="S75">SUMPRODUCT(('Span data'!$C$9:$C$734=$B75)*('Span data'!AL$9:AL$734))/SUMPRODUCT(('Span data'!$C$9:$C$734=$B75)*1)</f>
        <v>1.0674928142757594E-2</v>
      </c>
      <c r="T75" s="270" cm="1">
        <f t="array" ref="T75">SUMPRODUCT(('Span data'!$C$9:$C$734=$B75)*('Span data'!AM$9:AM$734))/SUMPRODUCT(('Span data'!$C$9:$C$734=$B75)*1)</f>
        <v>1.084072721912358E-2</v>
      </c>
      <c r="U75" s="270" cm="1">
        <f t="array" ref="U75">SUMPRODUCT(('Span data'!$C$9:$C$734=$B75)*('Span data'!AN$9:AN$734))/SUMPRODUCT(('Span data'!$C$9:$C$734=$B75)*1)</f>
        <v>1.1006526295489561E-2</v>
      </c>
      <c r="V75" s="270" cm="1">
        <f t="array" ref="V75">SUMPRODUCT(('Span data'!$C$9:$C$734=$B75)*('Span data'!AO$9:AO$734))/SUMPRODUCT(('Span data'!$C$9:$C$734=$B75)*1)</f>
        <v>1.1172325371855552E-2</v>
      </c>
      <c r="W75" s="270" cm="1">
        <f t="array" ref="W75">SUMPRODUCT(('Span data'!$C$9:$C$734=$B75)*('Span data'!AP$9:AP$734))/SUMPRODUCT(('Span data'!$C$9:$C$734=$B75)*1)</f>
        <v>1.1338124448221531E-2</v>
      </c>
      <c r="X75" s="270" cm="1">
        <f t="array" ref="X75">SUMPRODUCT(('Span data'!$C$9:$C$734=$B75)*('Span data'!AQ$9:AQ$734))/SUMPRODUCT(('Span data'!$C$9:$C$734=$B75)*1)</f>
        <v>1.1503923524587518E-2</v>
      </c>
      <c r="Y75" s="270" cm="1">
        <f t="array" ref="Y75">SUMPRODUCT(('Span data'!$C$9:$C$734=$B75)*('Span data'!AR$9:AR$734))/SUMPRODUCT(('Span data'!$C$9:$C$734=$B75)*1)</f>
        <v>1.1669722600953506E-2</v>
      </c>
      <c r="Z75" s="270" cm="1">
        <f t="array" ref="Z75">SUMPRODUCT(('Span data'!$C$9:$C$734=$B75)*('Span data'!AS$9:AS$734))/SUMPRODUCT(('Span data'!$C$9:$C$734=$B75)*1)</f>
        <v>1.1835521677319487E-2</v>
      </c>
      <c r="AA75" s="270" cm="1">
        <f t="array" ref="AA75">SUMPRODUCT(('Span data'!$C$9:$C$734=$B75)*('Span data'!AT$9:AT$734))/SUMPRODUCT(('Span data'!$C$9:$C$734=$B75)*1)</f>
        <v>1.2001320753685478E-2</v>
      </c>
      <c r="AB75" s="270" cm="1">
        <f t="array" ref="AB75">SUMPRODUCT(('Span data'!$C$9:$C$734=$B75)*('Span data'!AU$9:AU$734))/SUMPRODUCT(('Span data'!$C$9:$C$734=$B75)*1)</f>
        <v>1.2167119830051457E-2</v>
      </c>
      <c r="AC75" s="270" cm="1">
        <f t="array" ref="AC75">SUMPRODUCT(('Span data'!$C$9:$C$734=$B75)*('Span data'!AV$9:AV$734))/SUMPRODUCT(('Span data'!$C$9:$C$734=$B75)*1)</f>
        <v>1.2332918906417438E-2</v>
      </c>
      <c r="AD75" s="270" cm="1">
        <f t="array" ref="AD75">SUMPRODUCT(('Span data'!$C$9:$C$734=$B75)*('Span data'!AW$9:AW$734))/SUMPRODUCT(('Span data'!$C$9:$C$734=$B75)*1)</f>
        <v>1.2498717982783436E-2</v>
      </c>
      <c r="AE75" s="270" cm="1">
        <f t="array" ref="AE75">SUMPRODUCT(('Span data'!$C$9:$C$734=$B75)*('Span data'!AX$9:AX$734))/SUMPRODUCT(('Span data'!$C$9:$C$734=$B75)*1)</f>
        <v>1.2664517059149408E-2</v>
      </c>
      <c r="AF75" s="270" cm="1">
        <f t="array" ref="AF75">SUMPRODUCT(('Span data'!$C$9:$C$734=$B75)*('Span data'!AY$9:AY$734))/SUMPRODUCT(('Span data'!$C$9:$C$734=$B75)*1)</f>
        <v>1.2830316135515402E-2</v>
      </c>
      <c r="AG75" s="232"/>
      <c r="AH75" s="271">
        <f>INDEX('Energy at risk'!E$8:E$733, MATCH($B75, 'Energy at risk'!$C$8:$C$733,0))*$J75*M75</f>
        <v>31407.199980262387</v>
      </c>
      <c r="AI75" s="271">
        <f>INDEX('Energy at risk'!F$8:F$733, MATCH($B75, 'Energy at risk'!$C$8:$C$733,0))*$J75*N75</f>
        <v>32235.986193672314</v>
      </c>
      <c r="AJ75" s="271">
        <f>INDEX('Energy at risk'!G$8:G$733, MATCH($B75, 'Energy at risk'!$C$8:$C$733,0))*$J75*O75</f>
        <v>33173.150803627068</v>
      </c>
      <c r="AK75" s="271">
        <f>INDEX('Energy at risk'!H$8:H$733, MATCH($B75, 'Energy at risk'!$C$8:$C$733,0))*$J75*P75</f>
        <v>33973.052813476097</v>
      </c>
      <c r="AL75" s="271">
        <f>INDEX('Energy at risk'!I$8:I$733, MATCH($B75, 'Energy at risk'!$C$8:$C$733,0))*$J75*Q75</f>
        <v>34526.497536522576</v>
      </c>
      <c r="AM75" s="271">
        <f>INDEX('Energy at risk'!J$8:J$733, MATCH($B75, 'Energy at risk'!$C$8:$C$733,0))*$J75*R75</f>
        <v>35183.422915201976</v>
      </c>
      <c r="AN75" s="271">
        <f>INDEX('Energy at risk'!K$8:K$733, MATCH($B75, 'Energy at risk'!$C$8:$C$733,0))*$J75*S75</f>
        <v>36211.509780268556</v>
      </c>
      <c r="AO75" s="271">
        <f>INDEX('Energy at risk'!L$8:L$733, MATCH($B75, 'Energy at risk'!$C$8:$C$733,0))*$J75*T75</f>
        <v>37307.662776191326</v>
      </c>
      <c r="AP75" s="271">
        <f>INDEX('Energy at risk'!M$8:M$733, MATCH($B75, 'Energy at risk'!$C$8:$C$733,0))*$J75*U75</f>
        <v>37769.871195884603</v>
      </c>
      <c r="AQ75" s="271">
        <f>INDEX('Energy at risk'!N$8:N$733, MATCH($B75, 'Energy at risk'!$C$8:$C$733,0))*$J75*V75</f>
        <v>38338.825431818819</v>
      </c>
      <c r="AR75" s="271">
        <f>INDEX('Energy at risk'!O$8:O$733, MATCH($B75, 'Energy at risk'!$C$8:$C$733,0))*$J75*W75</f>
        <v>38907.779667752999</v>
      </c>
      <c r="AS75" s="271">
        <f>INDEX('Energy at risk'!P$8:P$733, MATCH($B75, 'Energy at risk'!$C$8:$C$733,0))*$J75*X75</f>
        <v>39476.7339036872</v>
      </c>
      <c r="AT75" s="271">
        <f>INDEX('Energy at risk'!Q$8:Q$733, MATCH($B75, 'Energy at risk'!$C$8:$C$733,0))*$J75*Y75</f>
        <v>40045.688139621408</v>
      </c>
      <c r="AU75" s="271">
        <f>INDEX('Energy at risk'!R$8:R$733, MATCH($B75, 'Energy at risk'!$C$8:$C$733,0))*$J75*Z75</f>
        <v>40614.642375555588</v>
      </c>
      <c r="AV75" s="271">
        <f>INDEX('Energy at risk'!S$8:S$733, MATCH($B75, 'Energy at risk'!$C$8:$C$733,0))*$J75*AA75</f>
        <v>41183.596611489804</v>
      </c>
      <c r="AW75" s="271">
        <f>INDEX('Energy at risk'!T$8:T$733, MATCH($B75, 'Energy at risk'!$C$8:$C$733,0))*$J75*AB75</f>
        <v>41752.550847423976</v>
      </c>
      <c r="AX75" s="271">
        <f>INDEX('Energy at risk'!U$8:U$733, MATCH($B75, 'Energy at risk'!$C$8:$C$733,0))*$J75*AC75</f>
        <v>42321.505083358155</v>
      </c>
      <c r="AY75" s="271">
        <f>INDEX('Energy at risk'!V$8:V$733, MATCH($B75, 'Energy at risk'!$C$8:$C$733,0))*$J75*AD75</f>
        <v>42890.459319292393</v>
      </c>
      <c r="AZ75" s="271">
        <f>INDEX('Energy at risk'!W$8:W$733, MATCH($B75, 'Energy at risk'!$C$8:$C$733,0))*$J75*AE75</f>
        <v>43459.413555226543</v>
      </c>
      <c r="BA75" s="271">
        <f>INDEX('Energy at risk'!X$8:X$733, MATCH($B75, 'Energy at risk'!$C$8:$C$733,0))*$J75*AF75</f>
        <v>44028.367791160774</v>
      </c>
      <c r="BB75" s="232"/>
      <c r="BC75" s="271">
        <f>INDEX('Energy at risk'!E$8:E$733, MATCH($B75, 'Energy at risk'!$C$8:$C$733,0))*M75*$K75</f>
        <v>7633.4438569942413</v>
      </c>
      <c r="BD75" s="271">
        <f>INDEX('Energy at risk'!F$8:F$733, MATCH($B75, 'Energy at risk'!$C$8:$C$733,0))*N75*$K75</f>
        <v>7834.878338052451</v>
      </c>
      <c r="BE75" s="271">
        <f>INDEX('Energy at risk'!G$8:G$733, MATCH($B75, 'Energy at risk'!$C$8:$C$733,0))*O75*$K75</f>
        <v>8062.6539257949844</v>
      </c>
      <c r="BF75" s="271">
        <f>INDEX('Energy at risk'!H$8:H$733, MATCH($B75, 'Energy at risk'!$C$8:$C$733,0))*P75*$K75</f>
        <v>8257.0681711628185</v>
      </c>
      <c r="BG75" s="271">
        <f>INDEX('Energy at risk'!I$8:I$733, MATCH($B75, 'Energy at risk'!$C$8:$C$733,0))*Q75*$K75</f>
        <v>8391.5815701280262</v>
      </c>
      <c r="BH75" s="271">
        <f>INDEX('Energy at risk'!J$8:J$733, MATCH($B75, 'Energy at risk'!$C$8:$C$733,0))*R75*$K75</f>
        <v>8551.2456917159161</v>
      </c>
      <c r="BI75" s="271">
        <f>INDEX('Energy at risk'!K$8:K$733, MATCH($B75, 'Energy at risk'!$C$8:$C$733,0))*S75*$K75</f>
        <v>8801.119713262915</v>
      </c>
      <c r="BJ75" s="271">
        <f>INDEX('Energy at risk'!L$8:L$733, MATCH($B75, 'Energy at risk'!$C$8:$C$733,0))*T75*$K75</f>
        <v>9067.5370429933882</v>
      </c>
      <c r="BK75" s="271">
        <f>INDEX('Energy at risk'!M$8:M$733, MATCH($B75, 'Energy at risk'!$C$8:$C$733,0))*U75*$K75</f>
        <v>9179.8756794899873</v>
      </c>
      <c r="BL75" s="271">
        <f>INDEX('Energy at risk'!N$8:N$733, MATCH($B75, 'Energy at risk'!$C$8:$C$733,0))*V75*$K75</f>
        <v>9318.1586279837175</v>
      </c>
      <c r="BM75" s="271">
        <f>INDEX('Energy at risk'!O$8:O$733, MATCH($B75, 'Energy at risk'!$C$8:$C$733,0))*W75*$K75</f>
        <v>9456.4415764774385</v>
      </c>
      <c r="BN75" s="271">
        <f>INDEX('Energy at risk'!P$8:P$733, MATCH($B75, 'Energy at risk'!$C$8:$C$733,0))*X75*$K75</f>
        <v>9594.724524971165</v>
      </c>
      <c r="BO75" s="271">
        <f>INDEX('Energy at risk'!Q$8:Q$733, MATCH($B75, 'Energy at risk'!$C$8:$C$733,0))*Y75*$K75</f>
        <v>9733.0074734648915</v>
      </c>
      <c r="BP75" s="271">
        <f>INDEX('Energy at risk'!R$8:R$733, MATCH($B75, 'Energy at risk'!$C$8:$C$733,0))*Z75*$K75</f>
        <v>9871.2904219586126</v>
      </c>
      <c r="BQ75" s="271">
        <f>INDEX('Energy at risk'!S$8:S$733, MATCH($B75, 'Energy at risk'!$C$8:$C$733,0))*AA75*$K75</f>
        <v>10009.573370452343</v>
      </c>
      <c r="BR75" s="271">
        <f>INDEX('Energy at risk'!T$8:T$733, MATCH($B75, 'Energy at risk'!$C$8:$C$733,0))*AB75*$K75</f>
        <v>10147.856318946062</v>
      </c>
      <c r="BS75" s="271">
        <f>INDEX('Energy at risk'!U$8:U$733, MATCH($B75, 'Energy at risk'!$C$8:$C$733,0))*AC75*$K75</f>
        <v>10286.139267439783</v>
      </c>
      <c r="BT75" s="271">
        <f>INDEX('Energy at risk'!V$8:V$733, MATCH($B75, 'Energy at risk'!$C$8:$C$733,0))*AD75*$K75</f>
        <v>10424.422215933519</v>
      </c>
      <c r="BU75" s="271">
        <f>INDEX('Energy at risk'!W$8:W$733, MATCH($B75, 'Energy at risk'!$C$8:$C$733,0))*AE75*$K75</f>
        <v>10562.705164427232</v>
      </c>
      <c r="BV75" s="271">
        <f>INDEX('Energy at risk'!X$8:X$733, MATCH($B75, 'Energy at risk'!$C$8:$C$733,0))*AF75*$K75</f>
        <v>10700.988112920966</v>
      </c>
      <c r="BW75" s="232"/>
      <c r="BX75" s="272" cm="1">
        <f t="array" ref="BX75">SUMPRODUCT(('Span data'!BA$9:BA$734)*('Span data'!$C$9:$C$734=$B75))</f>
        <v>1.5681006107683429E-2</v>
      </c>
      <c r="BY75" s="272" cm="1">
        <f t="array" ref="BY75">SUMPRODUCT(('Span data'!BB$9:BB$734)*('Span data'!$C$9:$C$734=$B75))</f>
        <v>1.5949586730003729E-2</v>
      </c>
      <c r="BZ75" s="272" cm="1">
        <f t="array" ref="BZ75">SUMPRODUCT(('Span data'!BC$9:BC$734)*('Span data'!$C$9:$C$734=$B75))</f>
        <v>1.621816735232404E-2</v>
      </c>
      <c r="CA75" s="272" cm="1">
        <f t="array" ref="CA75">SUMPRODUCT(('Span data'!BD$9:BD$734)*('Span data'!$C$9:$C$734=$B75))</f>
        <v>1.6486747974644334E-2</v>
      </c>
      <c r="CB75" s="272" cm="1">
        <f t="array" ref="CB75">SUMPRODUCT(('Span data'!BE$9:BE$734)*('Span data'!$C$9:$C$734=$B75))</f>
        <v>1.6755328596964627E-2</v>
      </c>
      <c r="CC75" s="272" cm="1">
        <f t="array" ref="CC75">SUMPRODUCT(('Span data'!BF$9:BF$734)*('Span data'!$C$9:$C$734=$B75))</f>
        <v>1.7023909219284938E-2</v>
      </c>
      <c r="CD75" s="272" cm="1">
        <f t="array" ref="CD75">SUMPRODUCT(('Span data'!BG$9:BG$734)*('Span data'!$C$9:$C$734=$B75))</f>
        <v>1.7292489841605231E-2</v>
      </c>
      <c r="CE75" s="272" cm="1">
        <f t="array" ref="CE75">SUMPRODUCT(('Span data'!BH$9:BH$734)*('Span data'!$C$9:$C$734=$B75))</f>
        <v>1.7561070463925531E-2</v>
      </c>
      <c r="CF75" s="272" cm="1">
        <f t="array" ref="CF75">SUMPRODUCT(('Span data'!BI$9:BI$734)*('Span data'!$C$9:$C$734=$B75))</f>
        <v>1.7829651086245839E-2</v>
      </c>
      <c r="CG75" s="272" cm="1">
        <f t="array" ref="CG75">SUMPRODUCT(('Span data'!BJ$9:BJ$734)*('Span data'!$C$9:$C$734=$B75))</f>
        <v>1.8098231708566136E-2</v>
      </c>
      <c r="CH75" s="272" cm="1">
        <f t="array" ref="CH75">SUMPRODUCT(('Span data'!BK$9:BK$734)*('Span data'!$C$9:$C$734=$B75))</f>
        <v>1.8366812330886439E-2</v>
      </c>
      <c r="CI75" s="272" cm="1">
        <f t="array" ref="CI75">SUMPRODUCT(('Span data'!BL$9:BL$734)*('Span data'!$C$9:$C$734=$B75))</f>
        <v>1.863539295320674E-2</v>
      </c>
      <c r="CJ75" s="272" cm="1">
        <f t="array" ref="CJ75">SUMPRODUCT(('Span data'!BM$9:BM$734)*('Span data'!$C$9:$C$734=$B75))</f>
        <v>1.8903973575527051E-2</v>
      </c>
      <c r="CK75" s="272" cm="1">
        <f t="array" ref="CK75">SUMPRODUCT(('Span data'!BN$9:BN$734)*('Span data'!$C$9:$C$734=$B75))</f>
        <v>1.9172554197847337E-2</v>
      </c>
      <c r="CL75" s="272" cm="1">
        <f t="array" ref="CL75">SUMPRODUCT(('Span data'!BO$9:BO$734)*('Span data'!$C$9:$C$734=$B75))</f>
        <v>1.9441134820167627E-2</v>
      </c>
      <c r="CM75" s="272" cm="1">
        <f t="array" ref="CM75">SUMPRODUCT(('Span data'!BP$9:BP$734)*('Span data'!$C$9:$C$734=$B75))</f>
        <v>1.9709715442487941E-2</v>
      </c>
      <c r="CN75" s="272" cm="1">
        <f t="array" ref="CN75">SUMPRODUCT(('Span data'!BQ$9:BQ$734)*('Span data'!$C$9:$C$734=$B75))</f>
        <v>1.9978296064808235E-2</v>
      </c>
      <c r="CO75" s="272" cm="1">
        <f t="array" ref="CO75">SUMPRODUCT(('Span data'!BR$9:BR$734)*('Span data'!$C$9:$C$734=$B75))</f>
        <v>2.0246876687128532E-2</v>
      </c>
      <c r="CP75" s="272" cm="1">
        <f t="array" ref="CP75">SUMPRODUCT(('Span data'!BS$9:BS$734)*('Span data'!$C$9:$C$734=$B75))</f>
        <v>2.0515457309448846E-2</v>
      </c>
      <c r="CQ75" s="272" cm="1">
        <f t="array" ref="CQ75">SUMPRODUCT(('Span data'!BT$9:BT$734)*('Span data'!$C$9:$C$734=$B75))</f>
        <v>2.0784037931769146E-2</v>
      </c>
      <c r="CR75" s="232"/>
      <c r="CS75" s="273">
        <f t="shared" si="34"/>
        <v>39040.659518262735</v>
      </c>
      <c r="CT75" s="273">
        <f t="shared" si="21"/>
        <v>40070.880481311491</v>
      </c>
      <c r="CU75" s="273">
        <f t="shared" si="22"/>
        <v>41235.820947589404</v>
      </c>
      <c r="CV75" s="273">
        <f t="shared" si="23"/>
        <v>42230.137471386894</v>
      </c>
      <c r="CW75" s="273">
        <f t="shared" si="24"/>
        <v>42918.0958619792</v>
      </c>
      <c r="CX75" s="273">
        <f t="shared" si="25"/>
        <v>43734.685630827109</v>
      </c>
      <c r="CY75" s="273">
        <f t="shared" si="26"/>
        <v>45012.646786021316</v>
      </c>
      <c r="CZ75" s="273">
        <f t="shared" si="27"/>
        <v>46375.217380255177</v>
      </c>
      <c r="DA75" s="273">
        <f t="shared" si="28"/>
        <v>46949.764705025678</v>
      </c>
      <c r="DB75" s="273">
        <f t="shared" si="10"/>
        <v>47657.002158034244</v>
      </c>
      <c r="DC75" s="273">
        <f t="shared" si="11"/>
        <v>48364.239611042765</v>
      </c>
      <c r="DD75" s="273">
        <f t="shared" si="12"/>
        <v>49071.477064051316</v>
      </c>
      <c r="DE75" s="273">
        <f t="shared" si="13"/>
        <v>49778.714517059874</v>
      </c>
      <c r="DF75" s="273">
        <f t="shared" si="14"/>
        <v>50485.951970068396</v>
      </c>
      <c r="DG75" s="273">
        <f t="shared" si="15"/>
        <v>51193.189423076969</v>
      </c>
      <c r="DH75" s="273">
        <f t="shared" si="16"/>
        <v>51900.426876085483</v>
      </c>
      <c r="DI75" s="273">
        <f t="shared" si="17"/>
        <v>52607.664329094005</v>
      </c>
      <c r="DJ75" s="273">
        <f t="shared" si="18"/>
        <v>53314.901782102599</v>
      </c>
      <c r="DK75" s="273">
        <f t="shared" si="19"/>
        <v>54022.139235111092</v>
      </c>
      <c r="DL75" s="273">
        <f t="shared" si="20"/>
        <v>54729.376688119672</v>
      </c>
      <c r="DM75" s="233"/>
      <c r="DN75" s="274" cm="1">
        <f t="array" ref="DN75">SUMPRODUCT(($CS75:$DL75)*(Misc_calcs!$G$29:$Z$29))</f>
        <v>673886.14623194165</v>
      </c>
      <c r="DO75" s="232"/>
      <c r="DP75" s="274" cm="1">
        <f t="array" ref="DP75">SUMPRODUCT((G75:H75)*(Assumptions!$G$38:$H$38))</f>
        <v>1471808.0870520379</v>
      </c>
      <c r="DQ75" s="274" cm="1">
        <f t="array" ref="DQ75">SUMPRODUCT((PMT(real_disc,Assumptions!$G$40,DP75)*(Misc_calcs!$G$29:$Z$29)))</f>
        <v>-853119.76431509352</v>
      </c>
      <c r="DR75" s="232"/>
      <c r="DS75" s="274">
        <f t="shared" si="32"/>
        <v>-179233.61808315187</v>
      </c>
      <c r="DT75" s="274" t="b">
        <f t="shared" si="35"/>
        <v>0</v>
      </c>
      <c r="DU75" s="232"/>
      <c r="DV75" s="232"/>
      <c r="DW75" s="232"/>
      <c r="DX75" s="232"/>
      <c r="DY75" s="232"/>
      <c r="DZ75" s="232"/>
      <c r="EA75" s="232"/>
      <c r="EB75" s="232"/>
      <c r="EC75" s="232"/>
      <c r="ED75" s="232"/>
      <c r="EE75" s="232"/>
      <c r="EF75" s="232"/>
      <c r="EG75" s="232"/>
      <c r="EH75" s="232"/>
      <c r="EI75" s="232"/>
      <c r="EJ75" s="232"/>
      <c r="EK75" s="232"/>
      <c r="EL75" s="232"/>
      <c r="EM75" s="232"/>
      <c r="EN75" s="232"/>
    </row>
    <row r="76" spans="1:144" x14ac:dyDescent="0.2">
      <c r="A76" s="232"/>
      <c r="B76" s="266" t="str">
        <v>MNASTN</v>
      </c>
      <c r="C76" s="266" t="str">
        <f>INDEX('Span data'!$D$9:$D$734, MATCH($B76, 'Span data'!$C$9:$C$734,0))</f>
        <v>MNA</v>
      </c>
      <c r="D76" s="266" cm="1">
        <f t="array" ref="D76">IF(ISBLANK(B76),0, SUMPRODUCT(('Energy at risk'!$C$8:$C$733=$B76)*1))</f>
        <v>1</v>
      </c>
      <c r="E76" s="267" t="b">
        <f t="shared" si="31"/>
        <v>1</v>
      </c>
      <c r="F76" s="266">
        <f t="shared" si="33"/>
        <v>0</v>
      </c>
      <c r="G76" s="268">
        <v>0</v>
      </c>
      <c r="H76" s="268">
        <v>0</v>
      </c>
      <c r="I76" s="232"/>
      <c r="J76" s="269">
        <f>INDEX(VCR_data!$D$8:$D$86, MATCH($C76, VCR_data!$B$8:$B$86,0))</f>
        <v>48575.898561682094</v>
      </c>
      <c r="K76" s="269">
        <f>INDEX(VCR_data!$F$8:$F$86, MATCH($C76, VCR_data!$B$8:$B$86,0))</f>
        <v>11806.254448237185</v>
      </c>
      <c r="L76" s="232"/>
      <c r="M76" s="270" cm="1">
        <f t="array" ref="M76">SUMPRODUCT(('Span data'!$C$9:$C$734=$B76)*('Span data'!AF$9:AF$734))/SUMPRODUCT(('Span data'!$C$9:$C$734=$B76)*1)</f>
        <v>9.6815000797107493E-3</v>
      </c>
      <c r="N76" s="270" cm="1">
        <f t="array" ref="N76">SUMPRODUCT(('Span data'!$C$9:$C$734=$B76)*('Span data'!AG$9:AG$734))/SUMPRODUCT(('Span data'!$C$9:$C$734=$B76)*1)</f>
        <v>9.8477546211264231E-3</v>
      </c>
      <c r="O76" s="270" cm="1">
        <f t="array" ref="O76">SUMPRODUCT(('Span data'!$C$9:$C$734=$B76)*('Span data'!AH$9:AH$734))/SUMPRODUCT(('Span data'!$C$9:$C$734=$B76)*1)</f>
        <v>1.0014009162542097E-2</v>
      </c>
      <c r="P76" s="270" cm="1">
        <f t="array" ref="P76">SUMPRODUCT(('Span data'!$C$9:$C$734=$B76)*('Span data'!AI$9:AI$734))/SUMPRODUCT(('Span data'!$C$9:$C$734=$B76)*1)</f>
        <v>1.0180263703957771E-2</v>
      </c>
      <c r="Q76" s="270" cm="1">
        <f t="array" ref="Q76">SUMPRODUCT(('Span data'!$C$9:$C$734=$B76)*('Span data'!AJ$9:AJ$734))/SUMPRODUCT(('Span data'!$C$9:$C$734=$B76)*1)</f>
        <v>1.0346518245373445E-2</v>
      </c>
      <c r="R76" s="270" cm="1">
        <f t="array" ref="R76">SUMPRODUCT(('Span data'!$C$9:$C$734=$B76)*('Span data'!AK$9:AK$734))/SUMPRODUCT(('Span data'!$C$9:$C$734=$B76)*1)</f>
        <v>1.0512772786789118E-2</v>
      </c>
      <c r="S76" s="270" cm="1">
        <f t="array" ref="S76">SUMPRODUCT(('Span data'!$C$9:$C$734=$B76)*('Span data'!AL$9:AL$734))/SUMPRODUCT(('Span data'!$C$9:$C$734=$B76)*1)</f>
        <v>1.0679027328204792E-2</v>
      </c>
      <c r="T76" s="270" cm="1">
        <f t="array" ref="T76">SUMPRODUCT(('Span data'!$C$9:$C$734=$B76)*('Span data'!AM$9:AM$734))/SUMPRODUCT(('Span data'!$C$9:$C$734=$B76)*1)</f>
        <v>1.0845281869620466E-2</v>
      </c>
      <c r="U76" s="270" cm="1">
        <f t="array" ref="U76">SUMPRODUCT(('Span data'!$C$9:$C$734=$B76)*('Span data'!AN$9:AN$734))/SUMPRODUCT(('Span data'!$C$9:$C$734=$B76)*1)</f>
        <v>1.101153641103614E-2</v>
      </c>
      <c r="V76" s="270" cm="1">
        <f t="array" ref="V76">SUMPRODUCT(('Span data'!$C$9:$C$734=$B76)*('Span data'!AO$9:AO$734))/SUMPRODUCT(('Span data'!$C$9:$C$734=$B76)*1)</f>
        <v>1.1177790952451814E-2</v>
      </c>
      <c r="W76" s="270" cm="1">
        <f t="array" ref="W76">SUMPRODUCT(('Span data'!$C$9:$C$734=$B76)*('Span data'!AP$9:AP$734))/SUMPRODUCT(('Span data'!$C$9:$C$734=$B76)*1)</f>
        <v>1.1344045493867487E-2</v>
      </c>
      <c r="X76" s="270" cm="1">
        <f t="array" ref="X76">SUMPRODUCT(('Span data'!$C$9:$C$734=$B76)*('Span data'!AQ$9:AQ$734))/SUMPRODUCT(('Span data'!$C$9:$C$734=$B76)*1)</f>
        <v>1.1510300035283161E-2</v>
      </c>
      <c r="Y76" s="270" cm="1">
        <f t="array" ref="Y76">SUMPRODUCT(('Span data'!$C$9:$C$734=$B76)*('Span data'!AR$9:AR$734))/SUMPRODUCT(('Span data'!$C$9:$C$734=$B76)*1)</f>
        <v>1.1676554576698835E-2</v>
      </c>
      <c r="Z76" s="270" cm="1">
        <f t="array" ref="Z76">SUMPRODUCT(('Span data'!$C$9:$C$734=$B76)*('Span data'!AS$9:AS$734))/SUMPRODUCT(('Span data'!$C$9:$C$734=$B76)*1)</f>
        <v>1.1842809118114509E-2</v>
      </c>
      <c r="AA76" s="270" cm="1">
        <f t="array" ref="AA76">SUMPRODUCT(('Span data'!$C$9:$C$734=$B76)*('Span data'!AT$9:AT$734))/SUMPRODUCT(('Span data'!$C$9:$C$734=$B76)*1)</f>
        <v>1.2009063659530183E-2</v>
      </c>
      <c r="AB76" s="270" cm="1">
        <f t="array" ref="AB76">SUMPRODUCT(('Span data'!$C$9:$C$734=$B76)*('Span data'!AU$9:AU$734))/SUMPRODUCT(('Span data'!$C$9:$C$734=$B76)*1)</f>
        <v>1.2175318200945856E-2</v>
      </c>
      <c r="AC76" s="270" cm="1">
        <f t="array" ref="AC76">SUMPRODUCT(('Span data'!$C$9:$C$734=$B76)*('Span data'!AV$9:AV$734))/SUMPRODUCT(('Span data'!$C$9:$C$734=$B76)*1)</f>
        <v>1.234157274236153E-2</v>
      </c>
      <c r="AD76" s="270" cm="1">
        <f t="array" ref="AD76">SUMPRODUCT(('Span data'!$C$9:$C$734=$B76)*('Span data'!AW$9:AW$734))/SUMPRODUCT(('Span data'!$C$9:$C$734=$B76)*1)</f>
        <v>1.2507827283777204E-2</v>
      </c>
      <c r="AE76" s="270" cm="1">
        <f t="array" ref="AE76">SUMPRODUCT(('Span data'!$C$9:$C$734=$B76)*('Span data'!AX$9:AX$734))/SUMPRODUCT(('Span data'!$C$9:$C$734=$B76)*1)</f>
        <v>1.2674081825192878E-2</v>
      </c>
      <c r="AF76" s="270" cm="1">
        <f t="array" ref="AF76">SUMPRODUCT(('Span data'!$C$9:$C$734=$B76)*('Span data'!AY$9:AY$734))/SUMPRODUCT(('Span data'!$C$9:$C$734=$B76)*1)</f>
        <v>1.2840336366608552E-2</v>
      </c>
      <c r="AG76" s="232"/>
      <c r="AH76" s="271">
        <f>INDEX('Energy at risk'!E$8:E$733, MATCH($B76, 'Energy at risk'!$C$8:$C$733,0))*$J76*M76</f>
        <v>0</v>
      </c>
      <c r="AI76" s="271">
        <f>INDEX('Energy at risk'!F$8:F$733, MATCH($B76, 'Energy at risk'!$C$8:$C$733,0))*$J76*N76</f>
        <v>0</v>
      </c>
      <c r="AJ76" s="271">
        <f>INDEX('Energy at risk'!G$8:G$733, MATCH($B76, 'Energy at risk'!$C$8:$C$733,0))*$J76*O76</f>
        <v>0</v>
      </c>
      <c r="AK76" s="271">
        <f>INDEX('Energy at risk'!H$8:H$733, MATCH($B76, 'Energy at risk'!$C$8:$C$733,0))*$J76*P76</f>
        <v>0</v>
      </c>
      <c r="AL76" s="271">
        <f>INDEX('Energy at risk'!I$8:I$733, MATCH($B76, 'Energy at risk'!$C$8:$C$733,0))*$J76*Q76</f>
        <v>0</v>
      </c>
      <c r="AM76" s="271">
        <f>INDEX('Energy at risk'!J$8:J$733, MATCH($B76, 'Energy at risk'!$C$8:$C$733,0))*$J76*R76</f>
        <v>0</v>
      </c>
      <c r="AN76" s="271">
        <f>INDEX('Energy at risk'!K$8:K$733, MATCH($B76, 'Energy at risk'!$C$8:$C$733,0))*$J76*S76</f>
        <v>0</v>
      </c>
      <c r="AO76" s="271">
        <f>INDEX('Energy at risk'!L$8:L$733, MATCH($B76, 'Energy at risk'!$C$8:$C$733,0))*$J76*T76</f>
        <v>0</v>
      </c>
      <c r="AP76" s="271">
        <f>INDEX('Energy at risk'!M$8:M$733, MATCH($B76, 'Energy at risk'!$C$8:$C$733,0))*$J76*U76</f>
        <v>0</v>
      </c>
      <c r="AQ76" s="271">
        <f>INDEX('Energy at risk'!N$8:N$733, MATCH($B76, 'Energy at risk'!$C$8:$C$733,0))*$J76*V76</f>
        <v>0</v>
      </c>
      <c r="AR76" s="271">
        <f>INDEX('Energy at risk'!O$8:O$733, MATCH($B76, 'Energy at risk'!$C$8:$C$733,0))*$J76*W76</f>
        <v>0</v>
      </c>
      <c r="AS76" s="271">
        <f>INDEX('Energy at risk'!P$8:P$733, MATCH($B76, 'Energy at risk'!$C$8:$C$733,0))*$J76*X76</f>
        <v>0</v>
      </c>
      <c r="AT76" s="271">
        <f>INDEX('Energy at risk'!Q$8:Q$733, MATCH($B76, 'Energy at risk'!$C$8:$C$733,0))*$J76*Y76</f>
        <v>0</v>
      </c>
      <c r="AU76" s="271">
        <f>INDEX('Energy at risk'!R$8:R$733, MATCH($B76, 'Energy at risk'!$C$8:$C$733,0))*$J76*Z76</f>
        <v>0</v>
      </c>
      <c r="AV76" s="271">
        <f>INDEX('Energy at risk'!S$8:S$733, MATCH($B76, 'Energy at risk'!$C$8:$C$733,0))*$J76*AA76</f>
        <v>0</v>
      </c>
      <c r="AW76" s="271">
        <f>INDEX('Energy at risk'!T$8:T$733, MATCH($B76, 'Energy at risk'!$C$8:$C$733,0))*$J76*AB76</f>
        <v>0</v>
      </c>
      <c r="AX76" s="271">
        <f>INDEX('Energy at risk'!U$8:U$733, MATCH($B76, 'Energy at risk'!$C$8:$C$733,0))*$J76*AC76</f>
        <v>0</v>
      </c>
      <c r="AY76" s="271">
        <f>INDEX('Energy at risk'!V$8:V$733, MATCH($B76, 'Energy at risk'!$C$8:$C$733,0))*$J76*AD76</f>
        <v>0</v>
      </c>
      <c r="AZ76" s="271">
        <f>INDEX('Energy at risk'!W$8:W$733, MATCH($B76, 'Energy at risk'!$C$8:$C$733,0))*$J76*AE76</f>
        <v>0</v>
      </c>
      <c r="BA76" s="271">
        <f>INDEX('Energy at risk'!X$8:X$733, MATCH($B76, 'Energy at risk'!$C$8:$C$733,0))*$J76*AF76</f>
        <v>0</v>
      </c>
      <c r="BB76" s="232"/>
      <c r="BC76" s="271">
        <f>INDEX('Energy at risk'!E$8:E$733, MATCH($B76, 'Energy at risk'!$C$8:$C$733,0))*M76*$K76</f>
        <v>0</v>
      </c>
      <c r="BD76" s="271">
        <f>INDEX('Energy at risk'!F$8:F$733, MATCH($B76, 'Energy at risk'!$C$8:$C$733,0))*N76*$K76</f>
        <v>0</v>
      </c>
      <c r="BE76" s="271">
        <f>INDEX('Energy at risk'!G$8:G$733, MATCH($B76, 'Energy at risk'!$C$8:$C$733,0))*O76*$K76</f>
        <v>0</v>
      </c>
      <c r="BF76" s="271">
        <f>INDEX('Energy at risk'!H$8:H$733, MATCH($B76, 'Energy at risk'!$C$8:$C$733,0))*P76*$K76</f>
        <v>0</v>
      </c>
      <c r="BG76" s="271">
        <f>INDEX('Energy at risk'!I$8:I$733, MATCH($B76, 'Energy at risk'!$C$8:$C$733,0))*Q76*$K76</f>
        <v>0</v>
      </c>
      <c r="BH76" s="271">
        <f>INDEX('Energy at risk'!J$8:J$733, MATCH($B76, 'Energy at risk'!$C$8:$C$733,0))*R76*$K76</f>
        <v>0</v>
      </c>
      <c r="BI76" s="271">
        <f>INDEX('Energy at risk'!K$8:K$733, MATCH($B76, 'Energy at risk'!$C$8:$C$733,0))*S76*$K76</f>
        <v>0</v>
      </c>
      <c r="BJ76" s="271">
        <f>INDEX('Energy at risk'!L$8:L$733, MATCH($B76, 'Energy at risk'!$C$8:$C$733,0))*T76*$K76</f>
        <v>0</v>
      </c>
      <c r="BK76" s="271">
        <f>INDEX('Energy at risk'!M$8:M$733, MATCH($B76, 'Energy at risk'!$C$8:$C$733,0))*U76*$K76</f>
        <v>0</v>
      </c>
      <c r="BL76" s="271">
        <f>INDEX('Energy at risk'!N$8:N$733, MATCH($B76, 'Energy at risk'!$C$8:$C$733,0))*V76*$K76</f>
        <v>0</v>
      </c>
      <c r="BM76" s="271">
        <f>INDEX('Energy at risk'!O$8:O$733, MATCH($B76, 'Energy at risk'!$C$8:$C$733,0))*W76*$K76</f>
        <v>0</v>
      </c>
      <c r="BN76" s="271">
        <f>INDEX('Energy at risk'!P$8:P$733, MATCH($B76, 'Energy at risk'!$C$8:$C$733,0))*X76*$K76</f>
        <v>0</v>
      </c>
      <c r="BO76" s="271">
        <f>INDEX('Energy at risk'!Q$8:Q$733, MATCH($B76, 'Energy at risk'!$C$8:$C$733,0))*Y76*$K76</f>
        <v>0</v>
      </c>
      <c r="BP76" s="271">
        <f>INDEX('Energy at risk'!R$8:R$733, MATCH($B76, 'Energy at risk'!$C$8:$C$733,0))*Z76*$K76</f>
        <v>0</v>
      </c>
      <c r="BQ76" s="271">
        <f>INDEX('Energy at risk'!S$8:S$733, MATCH($B76, 'Energy at risk'!$C$8:$C$733,0))*AA76*$K76</f>
        <v>0</v>
      </c>
      <c r="BR76" s="271">
        <f>INDEX('Energy at risk'!T$8:T$733, MATCH($B76, 'Energy at risk'!$C$8:$C$733,0))*AB76*$K76</f>
        <v>0</v>
      </c>
      <c r="BS76" s="271">
        <f>INDEX('Energy at risk'!U$8:U$733, MATCH($B76, 'Energy at risk'!$C$8:$C$733,0))*AC76*$K76</f>
        <v>0</v>
      </c>
      <c r="BT76" s="271">
        <f>INDEX('Energy at risk'!V$8:V$733, MATCH($B76, 'Energy at risk'!$C$8:$C$733,0))*AD76*$K76</f>
        <v>0</v>
      </c>
      <c r="BU76" s="271">
        <f>INDEX('Energy at risk'!W$8:W$733, MATCH($B76, 'Energy at risk'!$C$8:$C$733,0))*AE76*$K76</f>
        <v>0</v>
      </c>
      <c r="BV76" s="271">
        <f>INDEX('Energy at risk'!X$8:X$733, MATCH($B76, 'Energy at risk'!$C$8:$C$733,0))*AF76*$K76</f>
        <v>0</v>
      </c>
      <c r="BW76" s="232"/>
      <c r="BX76" s="272" cm="1">
        <f t="array" ref="BX76">SUMPRODUCT(('Span data'!BA$9:BA$734)*('Span data'!$C$9:$C$734=$B76))</f>
        <v>3.9208048883561489E-4</v>
      </c>
      <c r="BY76" s="272" cm="1">
        <f t="array" ref="BY76">SUMPRODUCT(('Span data'!BB$9:BB$734)*('Span data'!$C$9:$C$734=$B76))</f>
        <v>3.9881344977479876E-4</v>
      </c>
      <c r="BZ76" s="272" cm="1">
        <f t="array" ref="BZ76">SUMPRODUCT(('Span data'!BC$9:BC$734)*('Span data'!$C$9:$C$734=$B76))</f>
        <v>4.0554641071398269E-4</v>
      </c>
      <c r="CA76" s="272" cm="1">
        <f t="array" ref="CA76">SUMPRODUCT(('Span data'!BD$9:BD$734)*('Span data'!$C$9:$C$734=$B76))</f>
        <v>4.1227937165316667E-4</v>
      </c>
      <c r="CB76" s="272" cm="1">
        <f t="array" ref="CB76">SUMPRODUCT(('Span data'!BE$9:BE$734)*('Span data'!$C$9:$C$734=$B76))</f>
        <v>4.1901233259235054E-4</v>
      </c>
      <c r="CC76" s="272" cm="1">
        <f t="array" ref="CC76">SUMPRODUCT(('Span data'!BF$9:BF$734)*('Span data'!$C$9:$C$734=$B76))</f>
        <v>4.2574529353153453E-4</v>
      </c>
      <c r="CD76" s="272" cm="1">
        <f t="array" ref="CD76">SUMPRODUCT(('Span data'!BG$9:BG$734)*('Span data'!$C$9:$C$734=$B76))</f>
        <v>4.324782544707184E-4</v>
      </c>
      <c r="CE76" s="272" cm="1">
        <f t="array" ref="CE76">SUMPRODUCT(('Span data'!BH$9:BH$734)*('Span data'!$C$9:$C$734=$B76))</f>
        <v>4.3921121540990227E-4</v>
      </c>
      <c r="CF76" s="272" cm="1">
        <f t="array" ref="CF76">SUMPRODUCT(('Span data'!BI$9:BI$734)*('Span data'!$C$9:$C$734=$B76))</f>
        <v>4.459441763490862E-4</v>
      </c>
      <c r="CG76" s="272" cm="1">
        <f t="array" ref="CG76">SUMPRODUCT(('Span data'!BJ$9:BJ$734)*('Span data'!$C$9:$C$734=$B76))</f>
        <v>4.5267713728827007E-4</v>
      </c>
      <c r="CH76" s="272" cm="1">
        <f t="array" ref="CH76">SUMPRODUCT(('Span data'!BK$9:BK$734)*('Span data'!$C$9:$C$734=$B76))</f>
        <v>4.5941009822745405E-4</v>
      </c>
      <c r="CI76" s="272" cm="1">
        <f t="array" ref="CI76">SUMPRODUCT(('Span data'!BL$9:BL$734)*('Span data'!$C$9:$C$734=$B76))</f>
        <v>4.6614305916663787E-4</v>
      </c>
      <c r="CJ76" s="272" cm="1">
        <f t="array" ref="CJ76">SUMPRODUCT(('Span data'!BM$9:BM$734)*('Span data'!$C$9:$C$734=$B76))</f>
        <v>4.7287602010582174E-4</v>
      </c>
      <c r="CK76" s="272" cm="1">
        <f t="array" ref="CK76">SUMPRODUCT(('Span data'!BN$9:BN$734)*('Span data'!$C$9:$C$734=$B76))</f>
        <v>4.7960898104500578E-4</v>
      </c>
      <c r="CL76" s="272" cm="1">
        <f t="array" ref="CL76">SUMPRODUCT(('Span data'!BO$9:BO$734)*('Span data'!$C$9:$C$734=$B76))</f>
        <v>4.863419419841896E-4</v>
      </c>
      <c r="CM76" s="272" cm="1">
        <f t="array" ref="CM76">SUMPRODUCT(('Span data'!BP$9:BP$734)*('Span data'!$C$9:$C$734=$B76))</f>
        <v>4.9307490292337347E-4</v>
      </c>
      <c r="CN76" s="272" cm="1">
        <f t="array" ref="CN76">SUMPRODUCT(('Span data'!BQ$9:BQ$734)*('Span data'!$C$9:$C$734=$B76))</f>
        <v>4.9980786386255745E-4</v>
      </c>
      <c r="CO76" s="272" cm="1">
        <f t="array" ref="CO76">SUMPRODUCT(('Span data'!BR$9:BR$734)*('Span data'!$C$9:$C$734=$B76))</f>
        <v>5.0654082480174132E-4</v>
      </c>
      <c r="CP76" s="272" cm="1">
        <f t="array" ref="CP76">SUMPRODUCT(('Span data'!BS$9:BS$734)*('Span data'!$C$9:$C$734=$B76))</f>
        <v>5.132737857409253E-4</v>
      </c>
      <c r="CQ76" s="272" cm="1">
        <f t="array" ref="CQ76">SUMPRODUCT(('Span data'!BT$9:BT$734)*('Span data'!$C$9:$C$734=$B76))</f>
        <v>5.2000674668010918E-4</v>
      </c>
      <c r="CR76" s="232"/>
      <c r="CS76" s="273">
        <f t="shared" si="34"/>
        <v>3.9208048883561489E-4</v>
      </c>
      <c r="CT76" s="273">
        <f t="shared" si="21"/>
        <v>3.9881344977479876E-4</v>
      </c>
      <c r="CU76" s="273">
        <f t="shared" si="22"/>
        <v>4.0554641071398269E-4</v>
      </c>
      <c r="CV76" s="273">
        <f t="shared" si="23"/>
        <v>4.1227937165316667E-4</v>
      </c>
      <c r="CW76" s="273">
        <f t="shared" si="24"/>
        <v>4.1901233259235054E-4</v>
      </c>
      <c r="CX76" s="273">
        <f t="shared" si="25"/>
        <v>4.2574529353153453E-4</v>
      </c>
      <c r="CY76" s="273">
        <f t="shared" si="26"/>
        <v>4.324782544707184E-4</v>
      </c>
      <c r="CZ76" s="273">
        <f t="shared" si="27"/>
        <v>4.3921121540990227E-4</v>
      </c>
      <c r="DA76" s="273">
        <f t="shared" si="28"/>
        <v>4.459441763490862E-4</v>
      </c>
      <c r="DB76" s="273">
        <f t="shared" si="10"/>
        <v>4.5267713728827007E-4</v>
      </c>
      <c r="DC76" s="273">
        <f t="shared" si="11"/>
        <v>4.5941009822745405E-4</v>
      </c>
      <c r="DD76" s="273">
        <f t="shared" si="12"/>
        <v>4.6614305916663787E-4</v>
      </c>
      <c r="DE76" s="273">
        <f t="shared" si="13"/>
        <v>4.7287602010582174E-4</v>
      </c>
      <c r="DF76" s="273">
        <f t="shared" si="14"/>
        <v>4.7960898104500578E-4</v>
      </c>
      <c r="DG76" s="273">
        <f t="shared" si="15"/>
        <v>4.863419419841896E-4</v>
      </c>
      <c r="DH76" s="273">
        <f t="shared" si="16"/>
        <v>4.9307490292337347E-4</v>
      </c>
      <c r="DI76" s="273">
        <f t="shared" si="17"/>
        <v>4.9980786386255745E-4</v>
      </c>
      <c r="DJ76" s="273">
        <f t="shared" si="18"/>
        <v>5.0654082480174132E-4</v>
      </c>
      <c r="DK76" s="273">
        <f t="shared" si="19"/>
        <v>5.132737857409253E-4</v>
      </c>
      <c r="DL76" s="273">
        <f t="shared" si="20"/>
        <v>5.2000674668010918E-4</v>
      </c>
      <c r="DM76" s="233"/>
      <c r="DN76" s="274" cm="1">
        <f t="array" ref="DN76">SUMPRODUCT(($CS76:$DL76)*(Misc_calcs!$G$29:$Z$29))</f>
        <v>6.4834415593043914E-3</v>
      </c>
      <c r="DO76" s="232"/>
      <c r="DP76" s="274" cm="1">
        <f t="array" ref="DP76">SUMPRODUCT((G76:H76)*(Assumptions!$G$38:$H$38))</f>
        <v>0</v>
      </c>
      <c r="DQ76" s="274" cm="1">
        <f t="array" ref="DQ76">SUMPRODUCT((PMT(real_disc,Assumptions!$G$40,DP76)*(Misc_calcs!$G$29:$Z$29)))</f>
        <v>0</v>
      </c>
      <c r="DR76" s="232"/>
      <c r="DS76" s="274">
        <f t="shared" si="32"/>
        <v>6.4834415593043914E-3</v>
      </c>
      <c r="DT76" s="274" t="b">
        <f t="shared" si="35"/>
        <v>1</v>
      </c>
      <c r="DU76" s="232"/>
      <c r="DV76" s="232"/>
      <c r="DW76" s="232"/>
      <c r="DX76" s="232"/>
      <c r="DY76" s="232"/>
      <c r="DZ76" s="232"/>
      <c r="EA76" s="232"/>
      <c r="EB76" s="232"/>
      <c r="EC76" s="232"/>
      <c r="ED76" s="232"/>
      <c r="EE76" s="232"/>
      <c r="EF76" s="232"/>
      <c r="EG76" s="232"/>
      <c r="EH76" s="232"/>
      <c r="EI76" s="232"/>
      <c r="EJ76" s="232"/>
      <c r="EK76" s="232"/>
      <c r="EL76" s="232"/>
      <c r="EM76" s="232"/>
      <c r="EN76" s="232"/>
    </row>
    <row r="77" spans="1:144" x14ac:dyDescent="0.2">
      <c r="A77" s="232"/>
      <c r="B77" s="266" t="str">
        <v>MRO005</v>
      </c>
      <c r="C77" s="266" t="str">
        <f>INDEX('Span data'!$D$9:$D$734, MATCH($B77, 'Span data'!$C$9:$C$734,0))</f>
        <v>MRO</v>
      </c>
      <c r="D77" s="266" cm="1">
        <f t="array" ref="D77">IF(ISBLANK(B77),0, SUMPRODUCT(('Energy at risk'!$C$8:$C$733=$B77)*1))</f>
        <v>54</v>
      </c>
      <c r="E77" s="267" t="b">
        <f t="shared" si="31"/>
        <v>0</v>
      </c>
      <c r="F77" s="266">
        <f t="shared" si="33"/>
        <v>54</v>
      </c>
      <c r="G77" s="268">
        <v>58</v>
      </c>
      <c r="H77" s="268">
        <v>31</v>
      </c>
      <c r="I77" s="232"/>
      <c r="J77" s="269">
        <f>INDEX(VCR_data!$D$8:$D$86, MATCH($C77, VCR_data!$B$8:$B$86,0))</f>
        <v>40985.690240150645</v>
      </c>
      <c r="K77" s="269">
        <f>INDEX(VCR_data!$F$8:$F$86, MATCH($C77, VCR_data!$B$8:$B$86,0))</f>
        <v>10762.476373876971</v>
      </c>
      <c r="L77" s="232"/>
      <c r="M77" s="270" cm="1">
        <f t="array" ref="M77">SUMPRODUCT(('Span data'!$C$9:$C$734=$B77)*('Span data'!AF$9:AF$734))/SUMPRODUCT(('Span data'!$C$9:$C$734=$B77)*1)</f>
        <v>9.7494410659366947E-3</v>
      </c>
      <c r="N77" s="270" cm="1">
        <f t="array" ref="N77">SUMPRODUCT(('Span data'!$C$9:$C$734=$B77)*('Span data'!AG$9:AG$734))/SUMPRODUCT(('Span data'!$C$9:$C$734=$B77)*1)</f>
        <v>9.938342602761021E-3</v>
      </c>
      <c r="O77" s="270" cm="1">
        <f t="array" ref="O77">SUMPRODUCT(('Span data'!$C$9:$C$734=$B77)*('Span data'!AH$9:AH$734))/SUMPRODUCT(('Span data'!$C$9:$C$734=$B77)*1)</f>
        <v>1.0127244139585342E-2</v>
      </c>
      <c r="P77" s="270" cm="1">
        <f t="array" ref="P77">SUMPRODUCT(('Span data'!$C$9:$C$734=$B77)*('Span data'!AI$9:AI$734))/SUMPRODUCT(('Span data'!$C$9:$C$734=$B77)*1)</f>
        <v>1.0316145676409656E-2</v>
      </c>
      <c r="Q77" s="270" cm="1">
        <f t="array" ref="Q77">SUMPRODUCT(('Span data'!$C$9:$C$734=$B77)*('Span data'!AJ$9:AJ$734))/SUMPRODUCT(('Span data'!$C$9:$C$734=$B77)*1)</f>
        <v>1.0505047213233984E-2</v>
      </c>
      <c r="R77" s="270" cm="1">
        <f t="array" ref="R77">SUMPRODUCT(('Span data'!$C$9:$C$734=$B77)*('Span data'!AK$9:AK$734))/SUMPRODUCT(('Span data'!$C$9:$C$734=$B77)*1)</f>
        <v>1.0693948750058309E-2</v>
      </c>
      <c r="S77" s="270" cm="1">
        <f t="array" ref="S77">SUMPRODUCT(('Span data'!$C$9:$C$734=$B77)*('Span data'!AL$9:AL$734))/SUMPRODUCT(('Span data'!$C$9:$C$734=$B77)*1)</f>
        <v>1.0882850286882628E-2</v>
      </c>
      <c r="T77" s="270" cm="1">
        <f t="array" ref="T77">SUMPRODUCT(('Span data'!$C$9:$C$734=$B77)*('Span data'!AM$9:AM$734))/SUMPRODUCT(('Span data'!$C$9:$C$734=$B77)*1)</f>
        <v>1.1071751823706951E-2</v>
      </c>
      <c r="U77" s="270" cm="1">
        <f t="array" ref="U77">SUMPRODUCT(('Span data'!$C$9:$C$734=$B77)*('Span data'!AN$9:AN$734))/SUMPRODUCT(('Span data'!$C$9:$C$734=$B77)*1)</f>
        <v>1.1260653360531277E-2</v>
      </c>
      <c r="V77" s="270" cm="1">
        <f t="array" ref="V77">SUMPRODUCT(('Span data'!$C$9:$C$734=$B77)*('Span data'!AO$9:AO$734))/SUMPRODUCT(('Span data'!$C$9:$C$734=$B77)*1)</f>
        <v>1.1449554897355593E-2</v>
      </c>
      <c r="W77" s="270" cm="1">
        <f t="array" ref="W77">SUMPRODUCT(('Span data'!$C$9:$C$734=$B77)*('Span data'!AP$9:AP$734))/SUMPRODUCT(('Span data'!$C$9:$C$734=$B77)*1)</f>
        <v>1.163845643417992E-2</v>
      </c>
      <c r="X77" s="270" cm="1">
        <f t="array" ref="X77">SUMPRODUCT(('Span data'!$C$9:$C$734=$B77)*('Span data'!AQ$9:AQ$734))/SUMPRODUCT(('Span data'!$C$9:$C$734=$B77)*1)</f>
        <v>1.1827357971004237E-2</v>
      </c>
      <c r="Y77" s="270" cm="1">
        <f t="array" ref="Y77">SUMPRODUCT(('Span data'!$C$9:$C$734=$B77)*('Span data'!AR$9:AR$734))/SUMPRODUCT(('Span data'!$C$9:$C$734=$B77)*1)</f>
        <v>1.2016259507828562E-2</v>
      </c>
      <c r="Z77" s="270" cm="1">
        <f t="array" ref="Z77">SUMPRODUCT(('Span data'!$C$9:$C$734=$B77)*('Span data'!AS$9:AS$734))/SUMPRODUCT(('Span data'!$C$9:$C$734=$B77)*1)</f>
        <v>1.2205161044652897E-2</v>
      </c>
      <c r="AA77" s="270" cm="1">
        <f t="array" ref="AA77">SUMPRODUCT(('Span data'!$C$9:$C$734=$B77)*('Span data'!AT$9:AT$734))/SUMPRODUCT(('Span data'!$C$9:$C$734=$B77)*1)</f>
        <v>1.2394062581477207E-2</v>
      </c>
      <c r="AB77" s="270" cm="1">
        <f t="array" ref="AB77">SUMPRODUCT(('Span data'!$C$9:$C$734=$B77)*('Span data'!AU$9:AU$734))/SUMPRODUCT(('Span data'!$C$9:$C$734=$B77)*1)</f>
        <v>1.2582964118301536E-2</v>
      </c>
      <c r="AC77" s="270" cm="1">
        <f t="array" ref="AC77">SUMPRODUCT(('Span data'!$C$9:$C$734=$B77)*('Span data'!AV$9:AV$734))/SUMPRODUCT(('Span data'!$C$9:$C$734=$B77)*1)</f>
        <v>1.2771865655125851E-2</v>
      </c>
      <c r="AD77" s="270" cm="1">
        <f t="array" ref="AD77">SUMPRODUCT(('Span data'!$C$9:$C$734=$B77)*('Span data'!AW$9:AW$734))/SUMPRODUCT(('Span data'!$C$9:$C$734=$B77)*1)</f>
        <v>1.2960767191950181E-2</v>
      </c>
      <c r="AE77" s="270" cm="1">
        <f t="array" ref="AE77">SUMPRODUCT(('Span data'!$C$9:$C$734=$B77)*('Span data'!AX$9:AX$734))/SUMPRODUCT(('Span data'!$C$9:$C$734=$B77)*1)</f>
        <v>1.3149668728774495E-2</v>
      </c>
      <c r="AF77" s="270" cm="1">
        <f t="array" ref="AF77">SUMPRODUCT(('Span data'!$C$9:$C$734=$B77)*('Span data'!AY$9:AY$734))/SUMPRODUCT(('Span data'!$C$9:$C$734=$B77)*1)</f>
        <v>1.3338570265598813E-2</v>
      </c>
      <c r="AG77" s="232"/>
      <c r="AH77" s="271">
        <f>INDEX('Energy at risk'!E$8:E$733, MATCH($B77, 'Energy at risk'!$C$8:$C$733,0))*$J77*M77</f>
        <v>23935.420406546924</v>
      </c>
      <c r="AI77" s="271">
        <f>INDEX('Energy at risk'!F$8:F$733, MATCH($B77, 'Energy at risk'!$C$8:$C$733,0))*$J77*N77</f>
        <v>24523.037919331247</v>
      </c>
      <c r="AJ77" s="271">
        <f>INDEX('Energy at risk'!G$8:G$733, MATCH($B77, 'Energy at risk'!$C$8:$C$733,0))*$J77*O77</f>
        <v>25157.432979820962</v>
      </c>
      <c r="AK77" s="271">
        <f>INDEX('Energy at risk'!H$8:H$733, MATCH($B77, 'Energy at risk'!$C$8:$C$733,0))*$J77*P77</f>
        <v>25755.251726474871</v>
      </c>
      <c r="AL77" s="271">
        <f>INDEX('Energy at risk'!I$8:I$733, MATCH($B77, 'Energy at risk'!$C$8:$C$733,0))*$J77*Q77</f>
        <v>26226.862615370515</v>
      </c>
      <c r="AM77" s="271">
        <f>INDEX('Energy at risk'!J$8:J$733, MATCH($B77, 'Energy at risk'!$C$8:$C$733,0))*$J77*R77</f>
        <v>26742.896921078576</v>
      </c>
      <c r="AN77" s="271">
        <f>INDEX('Energy at risk'!K$8:K$733, MATCH($B77, 'Energy at risk'!$C$8:$C$733,0))*$J77*S77</f>
        <v>27350.916901602119</v>
      </c>
      <c r="AO77" s="271">
        <f>INDEX('Energy at risk'!L$8:L$733, MATCH($B77, 'Energy at risk'!$C$8:$C$733,0))*$J77*T77</f>
        <v>27963.645143911657</v>
      </c>
      <c r="AP77" s="271">
        <f>INDEX('Energy at risk'!M$8:M$733, MATCH($B77, 'Energy at risk'!$C$8:$C$733,0))*$J77*U77</f>
        <v>28440.749004890942</v>
      </c>
      <c r="AQ77" s="271">
        <f>INDEX('Energy at risk'!N$8:N$733, MATCH($B77, 'Energy at risk'!$C$8:$C$733,0))*$J77*V77</f>
        <v>28917.852865870198</v>
      </c>
      <c r="AR77" s="271">
        <f>INDEX('Energy at risk'!O$8:O$733, MATCH($B77, 'Energy at risk'!$C$8:$C$733,0))*$J77*W77</f>
        <v>29394.956726849483</v>
      </c>
      <c r="AS77" s="271">
        <f>INDEX('Energy at risk'!P$8:P$733, MATCH($B77, 'Energy at risk'!$C$8:$C$733,0))*$J77*X77</f>
        <v>29872.060587828746</v>
      </c>
      <c r="AT77" s="271">
        <f>INDEX('Energy at risk'!Q$8:Q$733, MATCH($B77, 'Energy at risk'!$C$8:$C$733,0))*$J77*Y77</f>
        <v>30349.164448808027</v>
      </c>
      <c r="AU77" s="271">
        <f>INDEX('Energy at risk'!R$8:R$733, MATCH($B77, 'Energy at risk'!$C$8:$C$733,0))*$J77*Z77</f>
        <v>30826.268309787334</v>
      </c>
      <c r="AV77" s="271">
        <f>INDEX('Energy at risk'!S$8:S$733, MATCH($B77, 'Energy at risk'!$C$8:$C$733,0))*$J77*AA77</f>
        <v>31303.372170766579</v>
      </c>
      <c r="AW77" s="271">
        <f>INDEX('Energy at risk'!T$8:T$733, MATCH($B77, 'Energy at risk'!$C$8:$C$733,0))*$J77*AB77</f>
        <v>31780.476031745868</v>
      </c>
      <c r="AX77" s="271">
        <f>INDEX('Energy at risk'!U$8:U$733, MATCH($B77, 'Energy at risk'!$C$8:$C$733,0))*$J77*AC77</f>
        <v>32257.579892725127</v>
      </c>
      <c r="AY77" s="271">
        <f>INDEX('Energy at risk'!V$8:V$733, MATCH($B77, 'Energy at risk'!$C$8:$C$733,0))*$J77*AD77</f>
        <v>32734.683753704419</v>
      </c>
      <c r="AZ77" s="271">
        <f>INDEX('Energy at risk'!W$8:W$733, MATCH($B77, 'Energy at risk'!$C$8:$C$733,0))*$J77*AE77</f>
        <v>33211.787614683672</v>
      </c>
      <c r="BA77" s="271">
        <f>INDEX('Energy at risk'!X$8:X$733, MATCH($B77, 'Energy at risk'!$C$8:$C$733,0))*$J77*AF77</f>
        <v>33688.891475662938</v>
      </c>
      <c r="BB77" s="232"/>
      <c r="BC77" s="271">
        <f>INDEX('Energy at risk'!E$8:E$733, MATCH($B77, 'Energy at risk'!$C$8:$C$733,0))*M77*$K77</f>
        <v>6285.227724966262</v>
      </c>
      <c r="BD77" s="271">
        <f>INDEX('Energy at risk'!F$8:F$733, MATCH($B77, 'Energy at risk'!$C$8:$C$733,0))*N77*$K77</f>
        <v>6439.5308381055465</v>
      </c>
      <c r="BE77" s="271">
        <f>INDEX('Energy at risk'!G$8:G$733, MATCH($B77, 'Energy at risk'!$C$8:$C$733,0))*O77*$K77</f>
        <v>6606.1173176846132</v>
      </c>
      <c r="BF77" s="271">
        <f>INDEX('Energy at risk'!H$8:H$733, MATCH($B77, 'Energy at risk'!$C$8:$C$733,0))*P77*$K77</f>
        <v>6763.0991837706579</v>
      </c>
      <c r="BG77" s="271">
        <f>INDEX('Energy at risk'!I$8:I$733, MATCH($B77, 'Energy at risk'!$C$8:$C$733,0))*Q77*$K77</f>
        <v>6886.9399930790305</v>
      </c>
      <c r="BH77" s="271">
        <f>INDEX('Energy at risk'!J$8:J$733, MATCH($B77, 'Energy at risk'!$C$8:$C$733,0))*R77*$K77</f>
        <v>7022.4459950702412</v>
      </c>
      <c r="BI77" s="271">
        <f>INDEX('Energy at risk'!K$8:K$733, MATCH($B77, 'Energy at risk'!$C$8:$C$733,0))*S77*$K77</f>
        <v>7182.1066141030587</v>
      </c>
      <c r="BJ77" s="271">
        <f>INDEX('Energy at risk'!L$8:L$733, MATCH($B77, 'Energy at risk'!$C$8:$C$733,0))*T77*$K77</f>
        <v>7343.0035806497744</v>
      </c>
      <c r="BK77" s="271">
        <f>INDEX('Energy at risk'!M$8:M$733, MATCH($B77, 'Energy at risk'!$C$8:$C$733,0))*U77*$K77</f>
        <v>7468.2867953910209</v>
      </c>
      <c r="BL77" s="271">
        <f>INDEX('Energy at risk'!N$8:N$733, MATCH($B77, 'Energy at risk'!$C$8:$C$733,0))*V77*$K77</f>
        <v>7593.5700101322609</v>
      </c>
      <c r="BM77" s="271">
        <f>INDEX('Energy at risk'!O$8:O$733, MATCH($B77, 'Energy at risk'!$C$8:$C$733,0))*W77*$K77</f>
        <v>7718.8532248735082</v>
      </c>
      <c r="BN77" s="271">
        <f>INDEX('Energy at risk'!P$8:P$733, MATCH($B77, 'Energy at risk'!$C$8:$C$733,0))*X77*$K77</f>
        <v>7844.1364396147501</v>
      </c>
      <c r="BO77" s="271">
        <f>INDEX('Energy at risk'!Q$8:Q$733, MATCH($B77, 'Energy at risk'!$C$8:$C$733,0))*Y77*$K77</f>
        <v>7969.4196543559956</v>
      </c>
      <c r="BP77" s="271">
        <f>INDEX('Energy at risk'!R$8:R$733, MATCH($B77, 'Energy at risk'!$C$8:$C$733,0))*Z77*$K77</f>
        <v>8094.7028690972493</v>
      </c>
      <c r="BQ77" s="271">
        <f>INDEX('Energy at risk'!S$8:S$733, MATCH($B77, 'Energy at risk'!$C$8:$C$733,0))*AA77*$K77</f>
        <v>8219.9860838384848</v>
      </c>
      <c r="BR77" s="271">
        <f>INDEX('Energy at risk'!T$8:T$733, MATCH($B77, 'Energy at risk'!$C$8:$C$733,0))*AB77*$K77</f>
        <v>8345.269298579733</v>
      </c>
      <c r="BS77" s="271">
        <f>INDEX('Energy at risk'!U$8:U$733, MATCH($B77, 'Energy at risk'!$C$8:$C$733,0))*AC77*$K77</f>
        <v>8470.552513320974</v>
      </c>
      <c r="BT77" s="271">
        <f>INDEX('Energy at risk'!V$8:V$733, MATCH($B77, 'Energy at risk'!$C$8:$C$733,0))*AD77*$K77</f>
        <v>8595.835728062224</v>
      </c>
      <c r="BU77" s="271">
        <f>INDEX('Energy at risk'!W$8:W$733, MATCH($B77, 'Energy at risk'!$C$8:$C$733,0))*AE77*$K77</f>
        <v>8721.1189428034613</v>
      </c>
      <c r="BV77" s="271">
        <f>INDEX('Energy at risk'!X$8:X$733, MATCH($B77, 'Energy at risk'!$C$8:$C$733,0))*AF77*$K77</f>
        <v>8846.4021575447041</v>
      </c>
      <c r="BW77" s="232"/>
      <c r="BX77" s="272" cm="1">
        <f t="array" ref="BX77">SUMPRODUCT(('Span data'!BA$9:BA$734)*('Span data'!$C$9:$C$734=$B77))</f>
        <v>2.1320925654789318E-2</v>
      </c>
      <c r="BY77" s="272" cm="1">
        <f t="array" ref="BY77">SUMPRODUCT(('Span data'!BB$9:BB$734)*('Span data'!$C$9:$C$734=$B77))</f>
        <v>2.1734031964727292E-2</v>
      </c>
      <c r="BZ77" s="272" cm="1">
        <f t="array" ref="BZ77">SUMPRODUCT(('Span data'!BC$9:BC$734)*('Span data'!$C$9:$C$734=$B77))</f>
        <v>2.2147138274665239E-2</v>
      </c>
      <c r="CA77" s="272" cm="1">
        <f t="array" ref="CA77">SUMPRODUCT(('Span data'!BD$9:BD$734)*('Span data'!$C$9:$C$734=$B77))</f>
        <v>2.2560244584603241E-2</v>
      </c>
      <c r="CB77" s="272" cm="1">
        <f t="array" ref="CB77">SUMPRODUCT(('Span data'!BE$9:BE$734)*('Span data'!$C$9:$C$734=$B77))</f>
        <v>2.2973350894541212E-2</v>
      </c>
      <c r="CC77" s="272" cm="1">
        <f t="array" ref="CC77">SUMPRODUCT(('Span data'!BF$9:BF$734)*('Span data'!$C$9:$C$734=$B77))</f>
        <v>2.338645720447919E-2</v>
      </c>
      <c r="CD77" s="272" cm="1">
        <f t="array" ref="CD77">SUMPRODUCT(('Span data'!BG$9:BG$734)*('Span data'!$C$9:$C$734=$B77))</f>
        <v>2.3799563514417161E-2</v>
      </c>
      <c r="CE77" s="272" cm="1">
        <f t="array" ref="CE77">SUMPRODUCT(('Span data'!BH$9:BH$734)*('Span data'!$C$9:$C$734=$B77))</f>
        <v>2.4212669824355128E-2</v>
      </c>
      <c r="CF77" s="272" cm="1">
        <f t="array" ref="CF77">SUMPRODUCT(('Span data'!BI$9:BI$734)*('Span data'!$C$9:$C$734=$B77))</f>
        <v>2.4625776134293089E-2</v>
      </c>
      <c r="CG77" s="272" cm="1">
        <f t="array" ref="CG77">SUMPRODUCT(('Span data'!BJ$9:BJ$734)*('Span data'!$C$9:$C$734=$B77))</f>
        <v>2.5038882444231057E-2</v>
      </c>
      <c r="CH77" s="272" cm="1">
        <f t="array" ref="CH77">SUMPRODUCT(('Span data'!BK$9:BK$734)*('Span data'!$C$9:$C$734=$B77))</f>
        <v>2.5451988754169024E-2</v>
      </c>
      <c r="CI77" s="272" cm="1">
        <f t="array" ref="CI77">SUMPRODUCT(('Span data'!BL$9:BL$734)*('Span data'!$C$9:$C$734=$B77))</f>
        <v>2.5865095064106995E-2</v>
      </c>
      <c r="CJ77" s="272" cm="1">
        <f t="array" ref="CJ77">SUMPRODUCT(('Span data'!BM$9:BM$734)*('Span data'!$C$9:$C$734=$B77))</f>
        <v>2.6278201374044973E-2</v>
      </c>
      <c r="CK77" s="272" cm="1">
        <f t="array" ref="CK77">SUMPRODUCT(('Span data'!BN$9:BN$734)*('Span data'!$C$9:$C$734=$B77))</f>
        <v>2.6691307683982941E-2</v>
      </c>
      <c r="CL77" s="272" cm="1">
        <f t="array" ref="CL77">SUMPRODUCT(('Span data'!BO$9:BO$734)*('Span data'!$C$9:$C$734=$B77))</f>
        <v>2.7104413993920912E-2</v>
      </c>
      <c r="CM77" s="272" cm="1">
        <f t="array" ref="CM77">SUMPRODUCT(('Span data'!BP$9:BP$734)*('Span data'!$C$9:$C$734=$B77))</f>
        <v>2.7517520303858876E-2</v>
      </c>
      <c r="CN77" s="272" cm="1">
        <f t="array" ref="CN77">SUMPRODUCT(('Span data'!BQ$9:BQ$734)*('Span data'!$C$9:$C$734=$B77))</f>
        <v>2.7930626613796847E-2</v>
      </c>
      <c r="CO77" s="272" cm="1">
        <f t="array" ref="CO77">SUMPRODUCT(('Span data'!BR$9:BR$734)*('Span data'!$C$9:$C$734=$B77))</f>
        <v>2.8343732923734839E-2</v>
      </c>
      <c r="CP77" s="272" cm="1">
        <f t="array" ref="CP77">SUMPRODUCT(('Span data'!BS$9:BS$734)*('Span data'!$C$9:$C$734=$B77))</f>
        <v>2.8756839233672796E-2</v>
      </c>
      <c r="CQ77" s="272" cm="1">
        <f t="array" ref="CQ77">SUMPRODUCT(('Span data'!BT$9:BT$734)*('Span data'!$C$9:$C$734=$B77))</f>
        <v>2.9169945543610763E-2</v>
      </c>
      <c r="CR77" s="232"/>
      <c r="CS77" s="273">
        <f t="shared" si="34"/>
        <v>30220.66945243884</v>
      </c>
      <c r="CT77" s="273">
        <f t="shared" si="21"/>
        <v>30962.59049146876</v>
      </c>
      <c r="CU77" s="273">
        <f t="shared" si="22"/>
        <v>31763.572444643851</v>
      </c>
      <c r="CV77" s="273">
        <f t="shared" si="23"/>
        <v>32518.373470490114</v>
      </c>
      <c r="CW77" s="273">
        <f t="shared" si="24"/>
        <v>33113.82558180044</v>
      </c>
      <c r="CX77" s="273">
        <f t="shared" si="25"/>
        <v>33765.366302606024</v>
      </c>
      <c r="CY77" s="273">
        <f t="shared" si="26"/>
        <v>34533.047315268697</v>
      </c>
      <c r="CZ77" s="273">
        <f t="shared" si="27"/>
        <v>35306.672937231255</v>
      </c>
      <c r="DA77" s="273">
        <f t="shared" si="28"/>
        <v>35909.060426058095</v>
      </c>
      <c r="DB77" s="273">
        <f t="shared" si="10"/>
        <v>36511.447914884899</v>
      </c>
      <c r="DC77" s="273">
        <f t="shared" si="11"/>
        <v>37113.835403711746</v>
      </c>
      <c r="DD77" s="273">
        <f t="shared" si="12"/>
        <v>37716.222892538557</v>
      </c>
      <c r="DE77" s="273">
        <f t="shared" si="13"/>
        <v>38318.610381365397</v>
      </c>
      <c r="DF77" s="273">
        <f t="shared" si="14"/>
        <v>38920.997870192266</v>
      </c>
      <c r="DG77" s="273">
        <f t="shared" si="15"/>
        <v>39523.385359019056</v>
      </c>
      <c r="DH77" s="273">
        <f t="shared" si="16"/>
        <v>40125.77284784591</v>
      </c>
      <c r="DI77" s="273">
        <f t="shared" si="17"/>
        <v>40728.160336672721</v>
      </c>
      <c r="DJ77" s="273">
        <f t="shared" si="18"/>
        <v>41330.547825499569</v>
      </c>
      <c r="DK77" s="273">
        <f t="shared" si="19"/>
        <v>41932.935314326365</v>
      </c>
      <c r="DL77" s="273">
        <f t="shared" si="20"/>
        <v>42535.322803153183</v>
      </c>
      <c r="DM77" s="233"/>
      <c r="DN77" s="274" cm="1">
        <f t="array" ref="DN77">SUMPRODUCT(($CS77:$DL77)*(Misc_calcs!$G$29:$Z$29))</f>
        <v>519271.9016626518</v>
      </c>
      <c r="DO77" s="232"/>
      <c r="DP77" s="274" cm="1">
        <f t="array" ref="DP77">SUMPRODUCT((G77:H77)*(Assumptions!$G$38:$H$38))</f>
        <v>1950897.7272479222</v>
      </c>
      <c r="DQ77" s="274" cm="1">
        <f t="array" ref="DQ77">SUMPRODUCT((PMT(real_disc,Assumptions!$G$40,DP77)*(Misc_calcs!$G$29:$Z$29)))</f>
        <v>-1130819.5843700059</v>
      </c>
      <c r="DR77" s="232"/>
      <c r="DS77" s="274">
        <f t="shared" si="32"/>
        <v>-611547.68270735408</v>
      </c>
      <c r="DT77" s="274" t="b">
        <f t="shared" si="35"/>
        <v>0</v>
      </c>
      <c r="DU77" s="232"/>
      <c r="DV77" s="232"/>
      <c r="DW77" s="232"/>
      <c r="DX77" s="232"/>
      <c r="DY77" s="232"/>
      <c r="DZ77" s="232"/>
      <c r="EA77" s="232"/>
      <c r="EB77" s="232"/>
      <c r="EC77" s="232"/>
      <c r="ED77" s="232"/>
      <c r="EE77" s="232"/>
      <c r="EF77" s="232"/>
      <c r="EG77" s="232"/>
      <c r="EH77" s="232"/>
      <c r="EI77" s="232"/>
      <c r="EJ77" s="232"/>
      <c r="EK77" s="232"/>
      <c r="EL77" s="232"/>
      <c r="EM77" s="232"/>
      <c r="EN77" s="232"/>
    </row>
    <row r="78" spans="1:144" x14ac:dyDescent="0.2">
      <c r="A78" s="232"/>
      <c r="B78" s="266" t="str">
        <v>MRO007</v>
      </c>
      <c r="C78" s="266" t="str">
        <f>INDEX('Span data'!$D$9:$D$734, MATCH($B78, 'Span data'!$C$9:$C$734,0))</f>
        <v>MRO</v>
      </c>
      <c r="D78" s="266" cm="1">
        <f t="array" ref="D78">IF(ISBLANK(B78),0, SUMPRODUCT(('Energy at risk'!$C$8:$C$733=$B78)*1))</f>
        <v>24</v>
      </c>
      <c r="E78" s="267" t="b">
        <f t="shared" si="31"/>
        <v>0</v>
      </c>
      <c r="F78" s="266">
        <f t="shared" si="33"/>
        <v>24</v>
      </c>
      <c r="G78" s="268">
        <v>21</v>
      </c>
      <c r="H78" s="268">
        <v>23</v>
      </c>
      <c r="I78" s="232"/>
      <c r="J78" s="269">
        <f>INDEX(VCR_data!$D$8:$D$86, MATCH($C78, VCR_data!$B$8:$B$86,0))</f>
        <v>40985.690240150645</v>
      </c>
      <c r="K78" s="269">
        <f>INDEX(VCR_data!$F$8:$F$86, MATCH($C78, VCR_data!$B$8:$B$86,0))</f>
        <v>10762.476373876971</v>
      </c>
      <c r="L78" s="232"/>
      <c r="M78" s="270" cm="1">
        <f t="array" ref="M78">SUMPRODUCT(('Span data'!$C$9:$C$734=$B78)*('Span data'!AF$9:AF$734))/SUMPRODUCT(('Span data'!$C$9:$C$734=$B78)*1)</f>
        <v>9.7535066984770283E-3</v>
      </c>
      <c r="N78" s="270" cm="1">
        <f t="array" ref="N78">SUMPRODUCT(('Span data'!$C$9:$C$734=$B78)*('Span data'!AG$9:AG$734))/SUMPRODUCT(('Span data'!$C$9:$C$734=$B78)*1)</f>
        <v>9.9437634461481284E-3</v>
      </c>
      <c r="O78" s="270" cm="1">
        <f t="array" ref="O78">SUMPRODUCT(('Span data'!$C$9:$C$734=$B78)*('Span data'!AH$9:AH$734))/SUMPRODUCT(('Span data'!$C$9:$C$734=$B78)*1)</f>
        <v>1.0134020193819227E-2</v>
      </c>
      <c r="P78" s="270" cm="1">
        <f t="array" ref="P78">SUMPRODUCT(('Span data'!$C$9:$C$734=$B78)*('Span data'!AI$9:AI$734))/SUMPRODUCT(('Span data'!$C$9:$C$734=$B78)*1)</f>
        <v>1.0324276941490329E-2</v>
      </c>
      <c r="Q78" s="270" cm="1">
        <f t="array" ref="Q78">SUMPRODUCT(('Span data'!$C$9:$C$734=$B78)*('Span data'!AJ$9:AJ$734))/SUMPRODUCT(('Span data'!$C$9:$C$734=$B78)*1)</f>
        <v>1.0514533689161431E-2</v>
      </c>
      <c r="R78" s="270" cm="1">
        <f t="array" ref="R78">SUMPRODUCT(('Span data'!$C$9:$C$734=$B78)*('Span data'!AK$9:AK$734))/SUMPRODUCT(('Span data'!$C$9:$C$734=$B78)*1)</f>
        <v>1.0704790436832525E-2</v>
      </c>
      <c r="S78" s="270" cm="1">
        <f t="array" ref="S78">SUMPRODUCT(('Span data'!$C$9:$C$734=$B78)*('Span data'!AL$9:AL$734))/SUMPRODUCT(('Span data'!$C$9:$C$734=$B78)*1)</f>
        <v>1.0895047184503626E-2</v>
      </c>
      <c r="T78" s="270" cm="1">
        <f t="array" ref="T78">SUMPRODUCT(('Span data'!$C$9:$C$734=$B78)*('Span data'!AM$9:AM$734))/SUMPRODUCT(('Span data'!$C$9:$C$734=$B78)*1)</f>
        <v>1.1085303932174729E-2</v>
      </c>
      <c r="U78" s="270" cm="1">
        <f t="array" ref="U78">SUMPRODUCT(('Span data'!$C$9:$C$734=$B78)*('Span data'!AN$9:AN$734))/SUMPRODUCT(('Span data'!$C$9:$C$734=$B78)*1)</f>
        <v>1.1275560679845831E-2</v>
      </c>
      <c r="V78" s="270" cm="1">
        <f t="array" ref="V78">SUMPRODUCT(('Span data'!$C$9:$C$734=$B78)*('Span data'!AO$9:AO$734))/SUMPRODUCT(('Span data'!$C$9:$C$734=$B78)*1)</f>
        <v>1.1465817427516926E-2</v>
      </c>
      <c r="W78" s="270" cm="1">
        <f t="array" ref="W78">SUMPRODUCT(('Span data'!$C$9:$C$734=$B78)*('Span data'!AP$9:AP$734))/SUMPRODUCT(('Span data'!$C$9:$C$734=$B78)*1)</f>
        <v>1.1656074175188031E-2</v>
      </c>
      <c r="X78" s="270" cm="1">
        <f t="array" ref="X78">SUMPRODUCT(('Span data'!$C$9:$C$734=$B78)*('Span data'!AQ$9:AQ$734))/SUMPRODUCT(('Span data'!$C$9:$C$734=$B78)*1)</f>
        <v>1.184633092285913E-2</v>
      </c>
      <c r="Y78" s="270" cm="1">
        <f t="array" ref="Y78">SUMPRODUCT(('Span data'!$C$9:$C$734=$B78)*('Span data'!AR$9:AR$734))/SUMPRODUCT(('Span data'!$C$9:$C$734=$B78)*1)</f>
        <v>1.2036587670530225E-2</v>
      </c>
      <c r="Z78" s="270" cm="1">
        <f t="array" ref="Z78">SUMPRODUCT(('Span data'!$C$9:$C$734=$B78)*('Span data'!AS$9:AS$734))/SUMPRODUCT(('Span data'!$C$9:$C$734=$B78)*1)</f>
        <v>1.2226844418201327E-2</v>
      </c>
      <c r="AA78" s="270" cm="1">
        <f t="array" ref="AA78">SUMPRODUCT(('Span data'!$C$9:$C$734=$B78)*('Span data'!AT$9:AT$734))/SUMPRODUCT(('Span data'!$C$9:$C$734=$B78)*1)</f>
        <v>1.2417101165872427E-2</v>
      </c>
      <c r="AB78" s="270" cm="1">
        <f t="array" ref="AB78">SUMPRODUCT(('Span data'!$C$9:$C$734=$B78)*('Span data'!AU$9:AU$734))/SUMPRODUCT(('Span data'!$C$9:$C$734=$B78)*1)</f>
        <v>1.2607357913543525E-2</v>
      </c>
      <c r="AC78" s="270" cm="1">
        <f t="array" ref="AC78">SUMPRODUCT(('Span data'!$C$9:$C$734=$B78)*('Span data'!AV$9:AV$734))/SUMPRODUCT(('Span data'!$C$9:$C$734=$B78)*1)</f>
        <v>1.2797614661214632E-2</v>
      </c>
      <c r="AD78" s="270" cm="1">
        <f t="array" ref="AD78">SUMPRODUCT(('Span data'!$C$9:$C$734=$B78)*('Span data'!AW$9:AW$734))/SUMPRODUCT(('Span data'!$C$9:$C$734=$B78)*1)</f>
        <v>1.2987871408885727E-2</v>
      </c>
      <c r="AE78" s="270" cm="1">
        <f t="array" ref="AE78">SUMPRODUCT(('Span data'!$C$9:$C$734=$B78)*('Span data'!AX$9:AX$734))/SUMPRODUCT(('Span data'!$C$9:$C$734=$B78)*1)</f>
        <v>1.3178128156556826E-2</v>
      </c>
      <c r="AF78" s="270" cm="1">
        <f t="array" ref="AF78">SUMPRODUCT(('Span data'!$C$9:$C$734=$B78)*('Span data'!AY$9:AY$734))/SUMPRODUCT(('Span data'!$C$9:$C$734=$B78)*1)</f>
        <v>1.3368384904227924E-2</v>
      </c>
      <c r="AG78" s="232"/>
      <c r="AH78" s="271">
        <f>INDEX('Energy at risk'!E$8:E$733, MATCH($B78, 'Energy at risk'!$C$8:$C$733,0))*$J78*M78</f>
        <v>22527.31536201197</v>
      </c>
      <c r="AI78" s="271">
        <f>INDEX('Energy at risk'!F$8:F$733, MATCH($B78, 'Energy at risk'!$C$8:$C$733,0))*$J78*N78</f>
        <v>23173.279839051971</v>
      </c>
      <c r="AJ78" s="271">
        <f>INDEX('Energy at risk'!G$8:G$733, MATCH($B78, 'Energy at risk'!$C$8:$C$733,0))*$J78*O78</f>
        <v>23953.440017861201</v>
      </c>
      <c r="AK78" s="271">
        <f>INDEX('Energy at risk'!H$8:H$733, MATCH($B78, 'Energy at risk'!$C$8:$C$733,0))*$J78*P78</f>
        <v>24746.245635695006</v>
      </c>
      <c r="AL78" s="271">
        <f>INDEX('Energy at risk'!I$8:I$733, MATCH($B78, 'Energy at risk'!$C$8:$C$733,0))*$J78*Q78</f>
        <v>25333.306122531554</v>
      </c>
      <c r="AM78" s="271">
        <f>INDEX('Energy at risk'!J$8:J$733, MATCH($B78, 'Energy at risk'!$C$8:$C$733,0))*$J78*R78</f>
        <v>25880.640195058902</v>
      </c>
      <c r="AN78" s="271">
        <f>INDEX('Energy at risk'!K$8:K$733, MATCH($B78, 'Energy at risk'!$C$8:$C$733,0))*$J78*S78</f>
        <v>26747.947184519446</v>
      </c>
      <c r="AO78" s="271">
        <f>INDEX('Energy at risk'!L$8:L$733, MATCH($B78, 'Energy at risk'!$C$8:$C$733,0))*$J78*T78</f>
        <v>27675.529426704114</v>
      </c>
      <c r="AP78" s="271">
        <f>INDEX('Energy at risk'!M$8:M$733, MATCH($B78, 'Energy at risk'!$C$8:$C$733,0))*$J78*U78</f>
        <v>28291.042151345941</v>
      </c>
      <c r="AQ78" s="271">
        <f>INDEX('Energy at risk'!N$8:N$733, MATCH($B78, 'Energy at risk'!$C$8:$C$733,0))*$J78*V78</f>
        <v>28768.407474523334</v>
      </c>
      <c r="AR78" s="271">
        <f>INDEX('Energy at risk'!O$8:O$733, MATCH($B78, 'Energy at risk'!$C$8:$C$733,0))*$J78*W78</f>
        <v>29245.772797700756</v>
      </c>
      <c r="AS78" s="271">
        <f>INDEX('Energy at risk'!P$8:P$733, MATCH($B78, 'Energy at risk'!$C$8:$C$733,0))*$J78*X78</f>
        <v>29723.13812087816</v>
      </c>
      <c r="AT78" s="271">
        <f>INDEX('Energy at risk'!Q$8:Q$733, MATCH($B78, 'Energy at risk'!$C$8:$C$733,0))*$J78*Y78</f>
        <v>30200.503444055554</v>
      </c>
      <c r="AU78" s="271">
        <f>INDEX('Energy at risk'!R$8:R$733, MATCH($B78, 'Energy at risk'!$C$8:$C$733,0))*$J78*Z78</f>
        <v>30677.868767232969</v>
      </c>
      <c r="AV78" s="271">
        <f>INDEX('Energy at risk'!S$8:S$733, MATCH($B78, 'Energy at risk'!$C$8:$C$733,0))*$J78*AA78</f>
        <v>31155.234090410377</v>
      </c>
      <c r="AW78" s="271">
        <f>INDEX('Energy at risk'!T$8:T$733, MATCH($B78, 'Energy at risk'!$C$8:$C$733,0))*$J78*AB78</f>
        <v>31632.599413587781</v>
      </c>
      <c r="AX78" s="271">
        <f>INDEX('Energy at risk'!U$8:U$733, MATCH($B78, 'Energy at risk'!$C$8:$C$733,0))*$J78*AC78</f>
        <v>32109.964736765203</v>
      </c>
      <c r="AY78" s="271">
        <f>INDEX('Energy at risk'!V$8:V$733, MATCH($B78, 'Energy at risk'!$C$8:$C$733,0))*$J78*AD78</f>
        <v>32587.3300599426</v>
      </c>
      <c r="AZ78" s="271">
        <f>INDEX('Energy at risk'!W$8:W$733, MATCH($B78, 'Energy at risk'!$C$8:$C$733,0))*$J78*AE78</f>
        <v>33064.695383120001</v>
      </c>
      <c r="BA78" s="271">
        <f>INDEX('Energy at risk'!X$8:X$733, MATCH($B78, 'Energy at risk'!$C$8:$C$733,0))*$J78*AF78</f>
        <v>33542.060706297409</v>
      </c>
      <c r="BB78" s="232"/>
      <c r="BC78" s="271">
        <f>INDEX('Energy at risk'!E$8:E$733, MATCH($B78, 'Energy at risk'!$C$8:$C$733,0))*M78*$K78</f>
        <v>5915.471910560128</v>
      </c>
      <c r="BD78" s="271">
        <f>INDEX('Energy at risk'!F$8:F$733, MATCH($B78, 'Energy at risk'!$C$8:$C$733,0))*N78*$K78</f>
        <v>6085.0964156440104</v>
      </c>
      <c r="BE78" s="271">
        <f>INDEX('Energy at risk'!G$8:G$733, MATCH($B78, 'Energy at risk'!$C$8:$C$733,0))*O78*$K78</f>
        <v>6289.9595140345937</v>
      </c>
      <c r="BF78" s="271">
        <f>INDEX('Energy at risk'!H$8:H$733, MATCH($B78, 'Energy at risk'!$C$8:$C$733,0))*P78*$K78</f>
        <v>6498.1431918259841</v>
      </c>
      <c r="BG78" s="271">
        <f>INDEX('Energy at risk'!I$8:I$733, MATCH($B78, 'Energy at risk'!$C$8:$C$733,0))*Q78*$K78</f>
        <v>6652.3000349240065</v>
      </c>
      <c r="BH78" s="271">
        <f>INDEX('Energy at risk'!J$8:J$733, MATCH($B78, 'Energy at risk'!$C$8:$C$733,0))*R78*$K78</f>
        <v>6796.0250762659434</v>
      </c>
      <c r="BI78" s="271">
        <f>INDEX('Energy at risk'!K$8:K$733, MATCH($B78, 'Energy at risk'!$C$8:$C$733,0))*S78*$K78</f>
        <v>7023.7721491656275</v>
      </c>
      <c r="BJ78" s="271">
        <f>INDEX('Energy at risk'!L$8:L$733, MATCH($B78, 'Energy at risk'!$C$8:$C$733,0))*T78*$K78</f>
        <v>7267.3469653477059</v>
      </c>
      <c r="BK78" s="271">
        <f>INDEX('Energy at risk'!M$8:M$733, MATCH($B78, 'Energy at risk'!$C$8:$C$733,0))*U78*$K78</f>
        <v>7428.9751120975388</v>
      </c>
      <c r="BL78" s="271">
        <f>INDEX('Energy at risk'!N$8:N$733, MATCH($B78, 'Energy at risk'!$C$8:$C$733,0))*V78*$K78</f>
        <v>7554.3269844779124</v>
      </c>
      <c r="BM78" s="271">
        <f>INDEX('Energy at risk'!O$8:O$733, MATCH($B78, 'Energy at risk'!$C$8:$C$733,0))*W78*$K78</f>
        <v>7679.6788568582924</v>
      </c>
      <c r="BN78" s="271">
        <f>INDEX('Energy at risk'!P$8:P$733, MATCH($B78, 'Energy at risk'!$C$8:$C$733,0))*X78*$K78</f>
        <v>7805.0307292386669</v>
      </c>
      <c r="BO78" s="271">
        <f>INDEX('Energy at risk'!Q$8:Q$733, MATCH($B78, 'Energy at risk'!$C$8:$C$733,0))*Y78*$K78</f>
        <v>7930.3826016190396</v>
      </c>
      <c r="BP78" s="271">
        <f>INDEX('Energy at risk'!R$8:R$733, MATCH($B78, 'Energy at risk'!$C$8:$C$733,0))*Z78*$K78</f>
        <v>8055.7344739994178</v>
      </c>
      <c r="BQ78" s="271">
        <f>INDEX('Energy at risk'!S$8:S$733, MATCH($B78, 'Energy at risk'!$C$8:$C$733,0))*AA78*$K78</f>
        <v>8181.0863463797941</v>
      </c>
      <c r="BR78" s="271">
        <f>INDEX('Energy at risk'!T$8:T$733, MATCH($B78, 'Energy at risk'!$C$8:$C$733,0))*AB78*$K78</f>
        <v>8306.4382187601695</v>
      </c>
      <c r="BS78" s="271">
        <f>INDEX('Energy at risk'!U$8:U$733, MATCH($B78, 'Energy at risk'!$C$8:$C$733,0))*AC78*$K78</f>
        <v>8431.7900911405504</v>
      </c>
      <c r="BT78" s="271">
        <f>INDEX('Energy at risk'!V$8:V$733, MATCH($B78, 'Energy at risk'!$C$8:$C$733,0))*AD78*$K78</f>
        <v>8557.141963520924</v>
      </c>
      <c r="BU78" s="271">
        <f>INDEX('Energy at risk'!W$8:W$733, MATCH($B78, 'Energy at risk'!$C$8:$C$733,0))*AE78*$K78</f>
        <v>8682.4938359012995</v>
      </c>
      <c r="BV78" s="271">
        <f>INDEX('Energy at risk'!X$8:X$733, MATCH($B78, 'Energy at risk'!$C$8:$C$733,0))*AF78*$K78</f>
        <v>8807.8457082816749</v>
      </c>
      <c r="BW78" s="232"/>
      <c r="BX78" s="272" cm="1">
        <f t="array" ref="BX78">SUMPRODUCT(('Span data'!BA$9:BA$734)*('Span data'!$C$9:$C$734=$B78))</f>
        <v>9.479918548278286E-3</v>
      </c>
      <c r="BY78" s="272" cm="1">
        <f t="array" ref="BY78">SUMPRODUCT(('Span data'!BB$9:BB$734)*('Span data'!$C$9:$C$734=$B78))</f>
        <v>9.6648385495598736E-3</v>
      </c>
      <c r="BZ78" s="272" cm="1">
        <f t="array" ref="BZ78">SUMPRODUCT(('Span data'!BC$9:BC$734)*('Span data'!$C$9:$C$734=$B78))</f>
        <v>9.8497585508414628E-3</v>
      </c>
      <c r="CA78" s="272" cm="1">
        <f t="array" ref="CA78">SUMPRODUCT(('Span data'!BD$9:BD$734)*('Span data'!$C$9:$C$734=$B78))</f>
        <v>1.003467855212305E-2</v>
      </c>
      <c r="CB78" s="272" cm="1">
        <f t="array" ref="CB78">SUMPRODUCT(('Span data'!BE$9:BE$734)*('Span data'!$C$9:$C$734=$B78))</f>
        <v>1.021959855340464E-2</v>
      </c>
      <c r="CC78" s="272" cm="1">
        <f t="array" ref="CC78">SUMPRODUCT(('Span data'!BF$9:BF$734)*('Span data'!$C$9:$C$734=$B78))</f>
        <v>1.0404518554686231E-2</v>
      </c>
      <c r="CD78" s="272" cm="1">
        <f t="array" ref="CD78">SUMPRODUCT(('Span data'!BG$9:BG$734)*('Span data'!$C$9:$C$734=$B78))</f>
        <v>1.058943855596782E-2</v>
      </c>
      <c r="CE78" s="272" cm="1">
        <f t="array" ref="CE78">SUMPRODUCT(('Span data'!BH$9:BH$734)*('Span data'!$C$9:$C$734=$B78))</f>
        <v>1.0774358557249409E-2</v>
      </c>
      <c r="CF78" s="272" cm="1">
        <f t="array" ref="CF78">SUMPRODUCT(('Span data'!BI$9:BI$734)*('Span data'!$C$9:$C$734=$B78))</f>
        <v>1.0959278558531E-2</v>
      </c>
      <c r="CG78" s="272" cm="1">
        <f t="array" ref="CG78">SUMPRODUCT(('Span data'!BJ$9:BJ$734)*('Span data'!$C$9:$C$734=$B78))</f>
        <v>1.114419855981259E-2</v>
      </c>
      <c r="CH78" s="272" cm="1">
        <f t="array" ref="CH78">SUMPRODUCT(('Span data'!BK$9:BK$734)*('Span data'!$C$9:$C$734=$B78))</f>
        <v>1.1329118561094179E-2</v>
      </c>
      <c r="CI78" s="272" cm="1">
        <f t="array" ref="CI78">SUMPRODUCT(('Span data'!BL$9:BL$734)*('Span data'!$C$9:$C$734=$B78))</f>
        <v>1.1514038562375765E-2</v>
      </c>
      <c r="CJ78" s="272" cm="1">
        <f t="array" ref="CJ78">SUMPRODUCT(('Span data'!BM$9:BM$734)*('Span data'!$C$9:$C$734=$B78))</f>
        <v>1.1698958563657354E-2</v>
      </c>
      <c r="CK78" s="272" cm="1">
        <f t="array" ref="CK78">SUMPRODUCT(('Span data'!BN$9:BN$734)*('Span data'!$C$9:$C$734=$B78))</f>
        <v>1.1883878564938943E-2</v>
      </c>
      <c r="CL78" s="272" cm="1">
        <f t="array" ref="CL78">SUMPRODUCT(('Span data'!BO$9:BO$734)*('Span data'!$C$9:$C$734=$B78))</f>
        <v>1.2068798566220534E-2</v>
      </c>
      <c r="CM78" s="272" cm="1">
        <f t="array" ref="CM78">SUMPRODUCT(('Span data'!BP$9:BP$734)*('Span data'!$C$9:$C$734=$B78))</f>
        <v>1.2253718567502124E-2</v>
      </c>
      <c r="CN78" s="272" cm="1">
        <f t="array" ref="CN78">SUMPRODUCT(('Span data'!BQ$9:BQ$734)*('Span data'!$C$9:$C$734=$B78))</f>
        <v>1.2438638568783711E-2</v>
      </c>
      <c r="CO78" s="272" cm="1">
        <f t="array" ref="CO78">SUMPRODUCT(('Span data'!BR$9:BR$734)*('Span data'!$C$9:$C$734=$B78))</f>
        <v>1.2623558570065306E-2</v>
      </c>
      <c r="CP78" s="272" cm="1">
        <f t="array" ref="CP78">SUMPRODUCT(('Span data'!BS$9:BS$734)*('Span data'!$C$9:$C$734=$B78))</f>
        <v>1.2808478571346893E-2</v>
      </c>
      <c r="CQ78" s="272" cm="1">
        <f t="array" ref="CQ78">SUMPRODUCT(('Span data'!BT$9:BT$734)*('Span data'!$C$9:$C$734=$B78))</f>
        <v>1.2993398572628476E-2</v>
      </c>
      <c r="CR78" s="232"/>
      <c r="CS78" s="273">
        <f t="shared" si="34"/>
        <v>28442.796752490649</v>
      </c>
      <c r="CT78" s="273">
        <f t="shared" si="21"/>
        <v>29258.385919534529</v>
      </c>
      <c r="CU78" s="273">
        <f t="shared" si="22"/>
        <v>30243.409381654346</v>
      </c>
      <c r="CV78" s="273">
        <f t="shared" si="23"/>
        <v>31244.398862199541</v>
      </c>
      <c r="CW78" s="273">
        <f t="shared" si="24"/>
        <v>31985.616377054113</v>
      </c>
      <c r="CX78" s="273">
        <f t="shared" si="25"/>
        <v>32676.675675843402</v>
      </c>
      <c r="CY78" s="273">
        <f t="shared" si="26"/>
        <v>33771.729923123632</v>
      </c>
      <c r="CZ78" s="273">
        <f t="shared" si="27"/>
        <v>34942.887166410372</v>
      </c>
      <c r="DA78" s="273">
        <f t="shared" si="28"/>
        <v>35720.028222722038</v>
      </c>
      <c r="DB78" s="273">
        <f t="shared" si="10"/>
        <v>36322.745603199801</v>
      </c>
      <c r="DC78" s="273">
        <f t="shared" si="11"/>
        <v>36925.462983677608</v>
      </c>
      <c r="DD78" s="273">
        <f t="shared" si="12"/>
        <v>37528.180364155385</v>
      </c>
      <c r="DE78" s="273">
        <f t="shared" si="13"/>
        <v>38130.897744633156</v>
      </c>
      <c r="DF78" s="273">
        <f t="shared" si="14"/>
        <v>38733.615125110948</v>
      </c>
      <c r="DG78" s="273">
        <f t="shared" si="15"/>
        <v>39336.33250558874</v>
      </c>
      <c r="DH78" s="273">
        <f t="shared" si="16"/>
        <v>39939.049886066518</v>
      </c>
      <c r="DI78" s="273">
        <f t="shared" si="17"/>
        <v>40541.767266544324</v>
      </c>
      <c r="DJ78" s="273">
        <f t="shared" si="18"/>
        <v>41144.484647022095</v>
      </c>
      <c r="DK78" s="273">
        <f t="shared" si="19"/>
        <v>41747.202027499865</v>
      </c>
      <c r="DL78" s="273">
        <f t="shared" si="20"/>
        <v>42349.919407977657</v>
      </c>
      <c r="DM78" s="233"/>
      <c r="DN78" s="274" cm="1">
        <f t="array" ref="DN78">SUMPRODUCT(($CS78:$DL78)*(Misc_calcs!$G$29:$Z$29))</f>
        <v>509225.53302219731</v>
      </c>
      <c r="DO78" s="232"/>
      <c r="DP78" s="274" cm="1">
        <f t="array" ref="DP78">SUMPRODUCT((G78:H78)*(Assumptions!$G$38:$H$38))</f>
        <v>1031779.4993508141</v>
      </c>
      <c r="DQ78" s="274" cm="1">
        <f t="array" ref="DQ78">SUMPRODUCT((PMT(real_disc,Assumptions!$G$40,DP78)*(Misc_calcs!$G$29:$Z$29)))</f>
        <v>-598061.31727022503</v>
      </c>
      <c r="DR78" s="232"/>
      <c r="DS78" s="274">
        <f t="shared" si="32"/>
        <v>-88835.784248027718</v>
      </c>
      <c r="DT78" s="274" t="b">
        <f t="shared" si="35"/>
        <v>0</v>
      </c>
      <c r="DU78" s="232"/>
      <c r="DV78" s="232"/>
      <c r="DW78" s="232"/>
      <c r="DX78" s="232"/>
      <c r="DY78" s="232"/>
      <c r="DZ78" s="232"/>
      <c r="EA78" s="232"/>
      <c r="EB78" s="232"/>
      <c r="EC78" s="232"/>
      <c r="ED78" s="232"/>
      <c r="EE78" s="232"/>
      <c r="EF78" s="232"/>
      <c r="EG78" s="232"/>
      <c r="EH78" s="232"/>
      <c r="EI78" s="232"/>
      <c r="EJ78" s="232"/>
      <c r="EK78" s="232"/>
      <c r="EL78" s="232"/>
      <c r="EM78" s="232"/>
      <c r="EN78" s="232"/>
    </row>
    <row r="79" spans="1:144" x14ac:dyDescent="0.2">
      <c r="A79" s="232"/>
      <c r="B79" s="266" t="str">
        <v>MRO008</v>
      </c>
      <c r="C79" s="266" t="str">
        <f>INDEX('Span data'!$D$9:$D$734, MATCH($B79, 'Span data'!$C$9:$C$734,0))</f>
        <v>MRO</v>
      </c>
      <c r="D79" s="266" cm="1">
        <f t="array" ref="D79">IF(ISBLANK(B79),0, SUMPRODUCT(('Energy at risk'!$C$8:$C$733=$B79)*1))</f>
        <v>22</v>
      </c>
      <c r="E79" s="267" t="b">
        <f t="shared" si="31"/>
        <v>0</v>
      </c>
      <c r="F79" s="266">
        <f t="shared" si="33"/>
        <v>22</v>
      </c>
      <c r="G79" s="268">
        <v>18</v>
      </c>
      <c r="H79" s="268">
        <v>18</v>
      </c>
      <c r="I79" s="232"/>
      <c r="J79" s="269">
        <f>INDEX(VCR_data!$D$8:$D$86, MATCH($C79, VCR_data!$B$8:$B$86,0))</f>
        <v>40985.690240150645</v>
      </c>
      <c r="K79" s="269">
        <f>INDEX(VCR_data!$F$8:$F$86, MATCH($C79, VCR_data!$B$8:$B$86,0))</f>
        <v>10762.476373876971</v>
      </c>
      <c r="L79" s="232"/>
      <c r="M79" s="270" cm="1">
        <f t="array" ref="M79">SUMPRODUCT(('Span data'!$C$9:$C$734=$B79)*('Span data'!AF$9:AF$734))/SUMPRODUCT(('Span data'!$C$9:$C$734=$B79)*1)</f>
        <v>9.7315912932189816E-3</v>
      </c>
      <c r="N79" s="270" cm="1">
        <f t="array" ref="N79">SUMPRODUCT(('Span data'!$C$9:$C$734=$B79)*('Span data'!AG$9:AG$734))/SUMPRODUCT(('Span data'!$C$9:$C$734=$B79)*1)</f>
        <v>9.9145429058040673E-3</v>
      </c>
      <c r="O79" s="270" cm="1">
        <f t="array" ref="O79">SUMPRODUCT(('Span data'!$C$9:$C$734=$B79)*('Span data'!AH$9:AH$734))/SUMPRODUCT(('Span data'!$C$9:$C$734=$B79)*1)</f>
        <v>1.0097494518389151E-2</v>
      </c>
      <c r="P79" s="270" cm="1">
        <f t="array" ref="P79">SUMPRODUCT(('Span data'!$C$9:$C$734=$B79)*('Span data'!AI$9:AI$734))/SUMPRODUCT(('Span data'!$C$9:$C$734=$B79)*1)</f>
        <v>1.0280446130974237E-2</v>
      </c>
      <c r="Q79" s="270" cm="1">
        <f t="array" ref="Q79">SUMPRODUCT(('Span data'!$C$9:$C$734=$B79)*('Span data'!AJ$9:AJ$734))/SUMPRODUCT(('Span data'!$C$9:$C$734=$B79)*1)</f>
        <v>1.0463397743559323E-2</v>
      </c>
      <c r="R79" s="270" cm="1">
        <f t="array" ref="R79">SUMPRODUCT(('Span data'!$C$9:$C$734=$B79)*('Span data'!AK$9:AK$734))/SUMPRODUCT(('Span data'!$C$9:$C$734=$B79)*1)</f>
        <v>1.0646349356144405E-2</v>
      </c>
      <c r="S79" s="270" cm="1">
        <f t="array" ref="S79">SUMPRODUCT(('Span data'!$C$9:$C$734=$B79)*('Span data'!AL$9:AL$734))/SUMPRODUCT(('Span data'!$C$9:$C$734=$B79)*1)</f>
        <v>1.0829300968729491E-2</v>
      </c>
      <c r="T79" s="270" cm="1">
        <f t="array" ref="T79">SUMPRODUCT(('Span data'!$C$9:$C$734=$B79)*('Span data'!AM$9:AM$734))/SUMPRODUCT(('Span data'!$C$9:$C$734=$B79)*1)</f>
        <v>1.1012252581314576E-2</v>
      </c>
      <c r="U79" s="270" cm="1">
        <f t="array" ref="U79">SUMPRODUCT(('Span data'!$C$9:$C$734=$B79)*('Span data'!AN$9:AN$734))/SUMPRODUCT(('Span data'!$C$9:$C$734=$B79)*1)</f>
        <v>1.1195204193899662E-2</v>
      </c>
      <c r="V79" s="270" cm="1">
        <f t="array" ref="V79">SUMPRODUCT(('Span data'!$C$9:$C$734=$B79)*('Span data'!AO$9:AO$734))/SUMPRODUCT(('Span data'!$C$9:$C$734=$B79)*1)</f>
        <v>1.1378155806484743E-2</v>
      </c>
      <c r="W79" s="270" cm="1">
        <f t="array" ref="W79">SUMPRODUCT(('Span data'!$C$9:$C$734=$B79)*('Span data'!AP$9:AP$734))/SUMPRODUCT(('Span data'!$C$9:$C$734=$B79)*1)</f>
        <v>1.1561107419069832E-2</v>
      </c>
      <c r="X79" s="270" cm="1">
        <f t="array" ref="X79">SUMPRODUCT(('Span data'!$C$9:$C$734=$B79)*('Span data'!AQ$9:AQ$734))/SUMPRODUCT(('Span data'!$C$9:$C$734=$B79)*1)</f>
        <v>1.1744059031654912E-2</v>
      </c>
      <c r="Y79" s="270" cm="1">
        <f t="array" ref="Y79">SUMPRODUCT(('Span data'!$C$9:$C$734=$B79)*('Span data'!AR$9:AR$734))/SUMPRODUCT(('Span data'!$C$9:$C$734=$B79)*1)</f>
        <v>1.192701064424E-2</v>
      </c>
      <c r="Z79" s="270" cm="1">
        <f t="array" ref="Z79">SUMPRODUCT(('Span data'!$C$9:$C$734=$B79)*('Span data'!AS$9:AS$734))/SUMPRODUCT(('Span data'!$C$9:$C$734=$B79)*1)</f>
        <v>1.2109962256825079E-2</v>
      </c>
      <c r="AA79" s="270" cm="1">
        <f t="array" ref="AA79">SUMPRODUCT(('Span data'!$C$9:$C$734=$B79)*('Span data'!AT$9:AT$734))/SUMPRODUCT(('Span data'!$C$9:$C$734=$B79)*1)</f>
        <v>1.229291386941017E-2</v>
      </c>
      <c r="AB79" s="270" cm="1">
        <f t="array" ref="AB79">SUMPRODUCT(('Span data'!$C$9:$C$734=$B79)*('Span data'!AU$9:AU$734))/SUMPRODUCT(('Span data'!$C$9:$C$734=$B79)*1)</f>
        <v>1.2475865481995252E-2</v>
      </c>
      <c r="AC79" s="270" cm="1">
        <f t="array" ref="AC79">SUMPRODUCT(('Span data'!$C$9:$C$734=$B79)*('Span data'!AV$9:AV$734))/SUMPRODUCT(('Span data'!$C$9:$C$734=$B79)*1)</f>
        <v>1.2658817094580339E-2</v>
      </c>
      <c r="AD79" s="270" cm="1">
        <f t="array" ref="AD79">SUMPRODUCT(('Span data'!$C$9:$C$734=$B79)*('Span data'!AW$9:AW$734))/SUMPRODUCT(('Span data'!$C$9:$C$734=$B79)*1)</f>
        <v>1.2841768707165423E-2</v>
      </c>
      <c r="AE79" s="270" cm="1">
        <f t="array" ref="AE79">SUMPRODUCT(('Span data'!$C$9:$C$734=$B79)*('Span data'!AX$9:AX$734))/SUMPRODUCT(('Span data'!$C$9:$C$734=$B79)*1)</f>
        <v>1.3024720319750509E-2</v>
      </c>
      <c r="AF79" s="270" cm="1">
        <f t="array" ref="AF79">SUMPRODUCT(('Span data'!$C$9:$C$734=$B79)*('Span data'!AY$9:AY$734))/SUMPRODUCT(('Span data'!$C$9:$C$734=$B79)*1)</f>
        <v>1.3207671932335595E-2</v>
      </c>
      <c r="AG79" s="232"/>
      <c r="AH79" s="271">
        <f>INDEX('Energy at risk'!E$8:E$733, MATCH($B79, 'Energy at risk'!$C$8:$C$733,0))*$J79*M79</f>
        <v>26276.715471625561</v>
      </c>
      <c r="AI79" s="271">
        <f>INDEX('Energy at risk'!F$8:F$733, MATCH($B79, 'Energy at risk'!$C$8:$C$733,0))*$J79*N79</f>
        <v>26853.082922098576</v>
      </c>
      <c r="AJ79" s="271">
        <f>INDEX('Energy at risk'!G$8:G$733, MATCH($B79, 'Energy at risk'!$C$8:$C$733,0))*$J79*O79</f>
        <v>27516.381755936192</v>
      </c>
      <c r="AK79" s="271">
        <f>INDEX('Energy at risk'!H$8:H$733, MATCH($B79, 'Energy at risk'!$C$8:$C$733,0))*$J79*P79</f>
        <v>28143.054843128746</v>
      </c>
      <c r="AL79" s="271">
        <f>INDEX('Energy at risk'!I$8:I$733, MATCH($B79, 'Energy at risk'!$C$8:$C$733,0))*$J79*Q79</f>
        <v>28643.890818632561</v>
      </c>
      <c r="AM79" s="271">
        <f>INDEX('Energy at risk'!J$8:J$733, MATCH($B79, 'Energy at risk'!$C$8:$C$733,0))*$J79*R79</f>
        <v>29188.952479711676</v>
      </c>
      <c r="AN79" s="271">
        <f>INDEX('Energy at risk'!K$8:K$733, MATCH($B79, 'Energy at risk'!$C$8:$C$733,0))*$J79*S79</f>
        <v>29915.476846450256</v>
      </c>
      <c r="AO79" s="271">
        <f>INDEX('Energy at risk'!L$8:L$733, MATCH($B79, 'Energy at risk'!$C$8:$C$733,0))*$J79*T79</f>
        <v>30649.601152119081</v>
      </c>
      <c r="AP79" s="271">
        <f>INDEX('Energy at risk'!M$8:M$733, MATCH($B79, 'Energy at risk'!$C$8:$C$733,0))*$J79*U79</f>
        <v>31158.797060446177</v>
      </c>
      <c r="AQ79" s="271">
        <f>INDEX('Energy at risk'!N$8:N$733, MATCH($B79, 'Energy at risk'!$C$8:$C$733,0))*$J79*V79</f>
        <v>31667.992968773258</v>
      </c>
      <c r="AR79" s="271">
        <f>INDEX('Energy at risk'!O$8:O$733, MATCH($B79, 'Energy at risk'!$C$8:$C$733,0))*$J79*W79</f>
        <v>32177.188877100365</v>
      </c>
      <c r="AS79" s="271">
        <f>INDEX('Energy at risk'!P$8:P$733, MATCH($B79, 'Energy at risk'!$C$8:$C$733,0))*$J79*X79</f>
        <v>32686.384785427446</v>
      </c>
      <c r="AT79" s="271">
        <f>INDEX('Energy at risk'!Q$8:Q$733, MATCH($B79, 'Energy at risk'!$C$8:$C$733,0))*$J79*Y79</f>
        <v>33195.580693754549</v>
      </c>
      <c r="AU79" s="271">
        <f>INDEX('Energy at risk'!R$8:R$733, MATCH($B79, 'Energy at risk'!$C$8:$C$733,0))*$J79*Z79</f>
        <v>33704.776602081627</v>
      </c>
      <c r="AV79" s="271">
        <f>INDEX('Energy at risk'!S$8:S$733, MATCH($B79, 'Energy at risk'!$C$8:$C$733,0))*$J79*AA79</f>
        <v>34213.972510408734</v>
      </c>
      <c r="AW79" s="271">
        <f>INDEX('Energy at risk'!T$8:T$733, MATCH($B79, 'Energy at risk'!$C$8:$C$733,0))*$J79*AB79</f>
        <v>34723.168418735819</v>
      </c>
      <c r="AX79" s="271">
        <f>INDEX('Energy at risk'!U$8:U$733, MATCH($B79, 'Energy at risk'!$C$8:$C$733,0))*$J79*AC79</f>
        <v>35232.364327062925</v>
      </c>
      <c r="AY79" s="271">
        <f>INDEX('Energy at risk'!V$8:V$733, MATCH($B79, 'Energy at risk'!$C$8:$C$733,0))*$J79*AD79</f>
        <v>35741.560235390018</v>
      </c>
      <c r="AZ79" s="271">
        <f>INDEX('Energy at risk'!W$8:W$733, MATCH($B79, 'Energy at risk'!$C$8:$C$733,0))*$J79*AE79</f>
        <v>36250.75614371711</v>
      </c>
      <c r="BA79" s="271">
        <f>INDEX('Energy at risk'!X$8:X$733, MATCH($B79, 'Energy at risk'!$C$8:$C$733,0))*$J79*AF79</f>
        <v>36759.952052044209</v>
      </c>
      <c r="BB79" s="232"/>
      <c r="BC79" s="271">
        <f>INDEX('Energy at risk'!E$8:E$733, MATCH($B79, 'Energy at risk'!$C$8:$C$733,0))*M79*$K79</f>
        <v>6900.0309080903771</v>
      </c>
      <c r="BD79" s="271">
        <f>INDEX('Energy at risk'!F$8:F$733, MATCH($B79, 'Energy at risk'!$C$8:$C$733,0))*N79*$K79</f>
        <v>7051.3798552970975</v>
      </c>
      <c r="BE79" s="271">
        <f>INDEX('Energy at risk'!G$8:G$733, MATCH($B79, 'Energy at risk'!$C$8:$C$733,0))*O79*$K79</f>
        <v>7225.5562077305667</v>
      </c>
      <c r="BF79" s="271">
        <f>INDEX('Energy at risk'!H$8:H$733, MATCH($B79, 'Energy at risk'!$C$8:$C$733,0))*P79*$K79</f>
        <v>7390.1149660565943</v>
      </c>
      <c r="BG79" s="271">
        <f>INDEX('Energy at risk'!I$8:I$733, MATCH($B79, 'Energy at risk'!$C$8:$C$733,0))*Q79*$K79</f>
        <v>7521.6300222131204</v>
      </c>
      <c r="BH79" s="271">
        <f>INDEX('Energy at risk'!J$8:J$733, MATCH($B79, 'Energy at risk'!$C$8:$C$733,0))*R79*$K79</f>
        <v>7664.7583485947871</v>
      </c>
      <c r="BI79" s="271">
        <f>INDEX('Energy at risk'!K$8:K$733, MATCH($B79, 'Energy at risk'!$C$8:$C$733,0))*S79*$K79</f>
        <v>7855.5371615476561</v>
      </c>
      <c r="BJ79" s="271">
        <f>INDEX('Energy at risk'!L$8:L$733, MATCH($B79, 'Energy at risk'!$C$8:$C$733,0))*T79*$K79</f>
        <v>8048.3116506182214</v>
      </c>
      <c r="BK79" s="271">
        <f>INDEX('Energy at risk'!M$8:M$733, MATCH($B79, 'Energy at risk'!$C$8:$C$733,0))*U79*$K79</f>
        <v>8182.0219505042205</v>
      </c>
      <c r="BL79" s="271">
        <f>INDEX('Energy at risk'!N$8:N$733, MATCH($B79, 'Energy at risk'!$C$8:$C$733,0))*V79*$K79</f>
        <v>8315.732250390216</v>
      </c>
      <c r="BM79" s="271">
        <f>INDEX('Energy at risk'!O$8:O$733, MATCH($B79, 'Energy at risk'!$C$8:$C$733,0))*W79*$K79</f>
        <v>8449.4425502762169</v>
      </c>
      <c r="BN79" s="271">
        <f>INDEX('Energy at risk'!P$8:P$733, MATCH($B79, 'Energy at risk'!$C$8:$C$733,0))*X79*$K79</f>
        <v>8583.1528501622124</v>
      </c>
      <c r="BO79" s="271">
        <f>INDEX('Energy at risk'!Q$8:Q$733, MATCH($B79, 'Energy at risk'!$C$8:$C$733,0))*Y79*$K79</f>
        <v>8716.8631500482115</v>
      </c>
      <c r="BP79" s="271">
        <f>INDEX('Energy at risk'!R$8:R$733, MATCH($B79, 'Energy at risk'!$C$8:$C$733,0))*Z79*$K79</f>
        <v>8850.5734499342052</v>
      </c>
      <c r="BQ79" s="271">
        <f>INDEX('Energy at risk'!S$8:S$733, MATCH($B79, 'Energy at risk'!$C$8:$C$733,0))*AA79*$K79</f>
        <v>8984.283749820208</v>
      </c>
      <c r="BR79" s="271">
        <f>INDEX('Energy at risk'!T$8:T$733, MATCH($B79, 'Energy at risk'!$C$8:$C$733,0))*AB79*$K79</f>
        <v>9117.9940497062053</v>
      </c>
      <c r="BS79" s="271">
        <f>INDEX('Energy at risk'!U$8:U$733, MATCH($B79, 'Energy at risk'!$C$8:$C$733,0))*AC79*$K79</f>
        <v>9251.7043495922044</v>
      </c>
      <c r="BT79" s="271">
        <f>INDEX('Energy at risk'!V$8:V$733, MATCH($B79, 'Energy at risk'!$C$8:$C$733,0))*AD79*$K79</f>
        <v>9385.4146494782017</v>
      </c>
      <c r="BU79" s="271">
        <f>INDEX('Energy at risk'!W$8:W$733, MATCH($B79, 'Energy at risk'!$C$8:$C$733,0))*AE79*$K79</f>
        <v>9519.1249493642008</v>
      </c>
      <c r="BV79" s="271">
        <f>INDEX('Energy at risk'!X$8:X$733, MATCH($B79, 'Energy at risk'!$C$8:$C$733,0))*AF79*$K79</f>
        <v>9652.8352492501999</v>
      </c>
      <c r="BW79" s="232"/>
      <c r="BX79" s="272" cm="1">
        <f t="array" ref="BX79">SUMPRODUCT(('Span data'!BA$9:BA$734)*('Span data'!$C$9:$C$734=$B79))</f>
        <v>8.6703997190040408E-3</v>
      </c>
      <c r="BY79" s="272" cm="1">
        <f t="array" ref="BY79">SUMPRODUCT(('Span data'!BB$9:BB$734)*('Span data'!$C$9:$C$734=$B79))</f>
        <v>8.8334011812062543E-3</v>
      </c>
      <c r="BZ79" s="272" cm="1">
        <f t="array" ref="BZ79">SUMPRODUCT(('Span data'!BC$9:BC$734)*('Span data'!$C$9:$C$734=$B79))</f>
        <v>8.9964026434084729E-3</v>
      </c>
      <c r="CA79" s="272" cm="1">
        <f t="array" ref="CA79">SUMPRODUCT(('Span data'!BD$9:BD$734)*('Span data'!$C$9:$C$734=$B79))</f>
        <v>9.1594041056106898E-3</v>
      </c>
      <c r="CB79" s="272" cm="1">
        <f t="array" ref="CB79">SUMPRODUCT(('Span data'!BE$9:BE$734)*('Span data'!$C$9:$C$734=$B79))</f>
        <v>9.322405567812905E-3</v>
      </c>
      <c r="CC79" s="272" cm="1">
        <f t="array" ref="CC79">SUMPRODUCT(('Span data'!BF$9:BF$734)*('Span data'!$C$9:$C$734=$B79))</f>
        <v>9.4854070300151253E-3</v>
      </c>
      <c r="CD79" s="272" cm="1">
        <f t="array" ref="CD79">SUMPRODUCT(('Span data'!BG$9:BG$734)*('Span data'!$C$9:$C$734=$B79))</f>
        <v>9.6484084922173405E-3</v>
      </c>
      <c r="CE79" s="272" cm="1">
        <f t="array" ref="CE79">SUMPRODUCT(('Span data'!BH$9:BH$734)*('Span data'!$C$9:$C$734=$B79))</f>
        <v>9.8114099544195574E-3</v>
      </c>
      <c r="CF79" s="272" cm="1">
        <f t="array" ref="CF79">SUMPRODUCT(('Span data'!BI$9:BI$734)*('Span data'!$C$9:$C$734=$B79))</f>
        <v>9.9744114166217743E-3</v>
      </c>
      <c r="CG79" s="272" cm="1">
        <f t="array" ref="CG79">SUMPRODUCT(('Span data'!BJ$9:BJ$734)*('Span data'!$C$9:$C$734=$B79))</f>
        <v>1.0137412878823991E-2</v>
      </c>
      <c r="CH79" s="272" cm="1">
        <f t="array" ref="CH79">SUMPRODUCT(('Span data'!BK$9:BK$734)*('Span data'!$C$9:$C$734=$B79))</f>
        <v>1.0300414341026208E-2</v>
      </c>
      <c r="CI79" s="272" cm="1">
        <f t="array" ref="CI79">SUMPRODUCT(('Span data'!BL$9:BL$734)*('Span data'!$C$9:$C$734=$B79))</f>
        <v>1.0463415803228421E-2</v>
      </c>
      <c r="CJ79" s="272" cm="1">
        <f t="array" ref="CJ79">SUMPRODUCT(('Span data'!BM$9:BM$734)*('Span data'!$C$9:$C$734=$B79))</f>
        <v>1.062641726543064E-2</v>
      </c>
      <c r="CK79" s="272" cm="1">
        <f t="array" ref="CK79">SUMPRODUCT(('Span data'!BN$9:BN$734)*('Span data'!$C$9:$C$734=$B79))</f>
        <v>1.0789418727632859E-2</v>
      </c>
      <c r="CL79" s="272" cm="1">
        <f t="array" ref="CL79">SUMPRODUCT(('Span data'!BO$9:BO$734)*('Span data'!$C$9:$C$734=$B79))</f>
        <v>1.095242018983507E-2</v>
      </c>
      <c r="CM79" s="272" cm="1">
        <f t="array" ref="CM79">SUMPRODUCT(('Span data'!BP$9:BP$734)*('Span data'!$C$9:$C$734=$B79))</f>
        <v>1.1115421652037293E-2</v>
      </c>
      <c r="CN79" s="272" cm="1">
        <f t="array" ref="CN79">SUMPRODUCT(('Span data'!BQ$9:BQ$734)*('Span data'!$C$9:$C$734=$B79))</f>
        <v>1.1278423114239506E-2</v>
      </c>
      <c r="CO79" s="272" cm="1">
        <f t="array" ref="CO79">SUMPRODUCT(('Span data'!BR$9:BR$734)*('Span data'!$C$9:$C$734=$B79))</f>
        <v>1.1441424576441718E-2</v>
      </c>
      <c r="CP79" s="272" cm="1">
        <f t="array" ref="CP79">SUMPRODUCT(('Span data'!BS$9:BS$734)*('Span data'!$C$9:$C$734=$B79))</f>
        <v>1.1604426038643943E-2</v>
      </c>
      <c r="CQ79" s="272" cm="1">
        <f t="array" ref="CQ79">SUMPRODUCT(('Span data'!BT$9:BT$734)*('Span data'!$C$9:$C$734=$B79))</f>
        <v>1.1767427500846155E-2</v>
      </c>
      <c r="CR79" s="232"/>
      <c r="CS79" s="273">
        <f t="shared" si="34"/>
        <v>33176.755050115658</v>
      </c>
      <c r="CT79" s="273">
        <f t="shared" si="21"/>
        <v>33904.471610796856</v>
      </c>
      <c r="CU79" s="273">
        <f t="shared" si="22"/>
        <v>34741.946960069399</v>
      </c>
      <c r="CV79" s="273">
        <f t="shared" si="23"/>
        <v>35533.178968589447</v>
      </c>
      <c r="CW79" s="273">
        <f t="shared" si="24"/>
        <v>36165.530163251249</v>
      </c>
      <c r="CX79" s="273">
        <f t="shared" si="25"/>
        <v>36853.720313713486</v>
      </c>
      <c r="CY79" s="273">
        <f t="shared" si="26"/>
        <v>37771.023656406403</v>
      </c>
      <c r="CZ79" s="273">
        <f t="shared" si="27"/>
        <v>38697.922614147254</v>
      </c>
      <c r="DA79" s="273">
        <f t="shared" si="28"/>
        <v>39340.828985361819</v>
      </c>
      <c r="DB79" s="273">
        <f t="shared" si="10"/>
        <v>39983.735356576355</v>
      </c>
      <c r="DC79" s="273">
        <f t="shared" si="11"/>
        <v>40626.64172779092</v>
      </c>
      <c r="DD79" s="273">
        <f t="shared" si="12"/>
        <v>41269.548099005464</v>
      </c>
      <c r="DE79" s="273">
        <f t="shared" si="13"/>
        <v>41912.454470220022</v>
      </c>
      <c r="DF79" s="273">
        <f t="shared" si="14"/>
        <v>42555.360841434558</v>
      </c>
      <c r="DG79" s="273">
        <f t="shared" si="15"/>
        <v>43198.267212649131</v>
      </c>
      <c r="DH79" s="273">
        <f t="shared" si="16"/>
        <v>43841.173583863674</v>
      </c>
      <c r="DI79" s="273">
        <f t="shared" si="17"/>
        <v>44484.079955078247</v>
      </c>
      <c r="DJ79" s="273">
        <f t="shared" si="18"/>
        <v>45126.986326292797</v>
      </c>
      <c r="DK79" s="273">
        <f t="shared" si="19"/>
        <v>45769.892697507348</v>
      </c>
      <c r="DL79" s="273">
        <f t="shared" si="20"/>
        <v>46412.799068721913</v>
      </c>
      <c r="DM79" s="233"/>
      <c r="DN79" s="274" cm="1">
        <f t="array" ref="DN79">SUMPRODUCT(($CS79:$DL79)*(Misc_calcs!$G$29:$Z$29))</f>
        <v>567917.34529320512</v>
      </c>
      <c r="DO79" s="232"/>
      <c r="DP79" s="274" cm="1">
        <f t="array" ref="DP79">SUMPRODUCT((G79:H79)*(Assumptions!$G$38:$H$38))</f>
        <v>837009.01151598967</v>
      </c>
      <c r="DQ79" s="274" cm="1">
        <f t="array" ref="DQ79">SUMPRODUCT((PMT(real_disc,Assumptions!$G$40,DP79)*(Misc_calcs!$G$29:$Z$29)))</f>
        <v>-485164.4293274518</v>
      </c>
      <c r="DR79" s="232"/>
      <c r="DS79" s="274">
        <f t="shared" si="32"/>
        <v>82752.915965753316</v>
      </c>
      <c r="DT79" s="274" t="b">
        <f t="shared" si="35"/>
        <v>1</v>
      </c>
      <c r="DU79" s="232"/>
      <c r="DV79" s="232"/>
      <c r="DW79" s="232"/>
      <c r="DX79" s="232"/>
      <c r="DY79" s="232"/>
      <c r="DZ79" s="232"/>
      <c r="EA79" s="232"/>
      <c r="EB79" s="232"/>
      <c r="EC79" s="232"/>
      <c r="ED79" s="232"/>
      <c r="EE79" s="232"/>
      <c r="EF79" s="232"/>
      <c r="EG79" s="232"/>
      <c r="EH79" s="232"/>
      <c r="EI79" s="232"/>
      <c r="EJ79" s="232"/>
      <c r="EK79" s="232"/>
      <c r="EL79" s="232"/>
      <c r="EM79" s="232"/>
      <c r="EN79" s="232"/>
    </row>
    <row r="80" spans="1:144" x14ac:dyDescent="0.2">
      <c r="A80" s="232"/>
      <c r="B80" s="266" t="str">
        <v>NHL015</v>
      </c>
      <c r="C80" s="266" t="str">
        <f>INDEX('Span data'!$D$9:$D$734, MATCH($B80, 'Span data'!$C$9:$C$734,0))</f>
        <v>NHL</v>
      </c>
      <c r="D80" s="266" cm="1">
        <f t="array" ref="D80">IF(ISBLANK(B80),0, SUMPRODUCT(('Energy at risk'!$C$8:$C$733=$B80)*1))</f>
        <v>8</v>
      </c>
      <c r="E80" s="267" t="b">
        <f t="shared" si="31"/>
        <v>0</v>
      </c>
      <c r="F80" s="266">
        <f t="shared" si="33"/>
        <v>8</v>
      </c>
      <c r="G80" s="268">
        <v>9</v>
      </c>
      <c r="H80" s="268">
        <v>5</v>
      </c>
      <c r="I80" s="232"/>
      <c r="J80" s="269">
        <f>INDEX(VCR_data!$D$8:$D$86, MATCH($C80, VCR_data!$B$8:$B$86,0))</f>
        <v>44485.808612821747</v>
      </c>
      <c r="K80" s="269">
        <f>INDEX(VCR_data!$F$8:$F$86, MATCH($C80, VCR_data!$B$8:$B$86,0))</f>
        <v>11603.264175137807</v>
      </c>
      <c r="L80" s="232"/>
      <c r="M80" s="270" cm="1">
        <f t="array" ref="M80">SUMPRODUCT(('Span data'!$C$9:$C$734=$B80)*('Span data'!AF$9:AF$734))/SUMPRODUCT(('Span data'!$C$9:$C$734=$B80)*1)</f>
        <v>9.5667675344200519E-3</v>
      </c>
      <c r="N80" s="270" cm="1">
        <f t="array" ref="N80">SUMPRODUCT(('Span data'!$C$9:$C$734=$B80)*('Span data'!AG$9:AG$734))/SUMPRODUCT(('Span data'!$C$9:$C$734=$B80)*1)</f>
        <v>9.6947778940721582E-3</v>
      </c>
      <c r="O80" s="270" cm="1">
        <f t="array" ref="O80">SUMPRODUCT(('Span data'!$C$9:$C$734=$B80)*('Span data'!AH$9:AH$734))/SUMPRODUCT(('Span data'!$C$9:$C$734=$B80)*1)</f>
        <v>9.8227882537242663E-3</v>
      </c>
      <c r="P80" s="270" cm="1">
        <f t="array" ref="P80">SUMPRODUCT(('Span data'!$C$9:$C$734=$B80)*('Span data'!AI$9:AI$734))/SUMPRODUCT(('Span data'!$C$9:$C$734=$B80)*1)</f>
        <v>9.9507986133763708E-3</v>
      </c>
      <c r="Q80" s="270" cm="1">
        <f t="array" ref="Q80">SUMPRODUCT(('Span data'!$C$9:$C$734=$B80)*('Span data'!AJ$9:AJ$734))/SUMPRODUCT(('Span data'!$C$9:$C$734=$B80)*1)</f>
        <v>1.0078808973028479E-2</v>
      </c>
      <c r="R80" s="270" cm="1">
        <f t="array" ref="R80">SUMPRODUCT(('Span data'!$C$9:$C$734=$B80)*('Span data'!AK$9:AK$734))/SUMPRODUCT(('Span data'!$C$9:$C$734=$B80)*1)</f>
        <v>1.0206819332680589E-2</v>
      </c>
      <c r="S80" s="270" cm="1">
        <f t="array" ref="S80">SUMPRODUCT(('Span data'!$C$9:$C$734=$B80)*('Span data'!AL$9:AL$734))/SUMPRODUCT(('Span data'!$C$9:$C$734=$B80)*1)</f>
        <v>1.0334829692332693E-2</v>
      </c>
      <c r="T80" s="270" cm="1">
        <f t="array" ref="T80">SUMPRODUCT(('Span data'!$C$9:$C$734=$B80)*('Span data'!AM$9:AM$734))/SUMPRODUCT(('Span data'!$C$9:$C$734=$B80)*1)</f>
        <v>1.0462840051984798E-2</v>
      </c>
      <c r="U80" s="270" cm="1">
        <f t="array" ref="U80">SUMPRODUCT(('Span data'!$C$9:$C$734=$B80)*('Span data'!AN$9:AN$734))/SUMPRODUCT(('Span data'!$C$9:$C$734=$B80)*1)</f>
        <v>1.0590850411636907E-2</v>
      </c>
      <c r="V80" s="270" cm="1">
        <f t="array" ref="V80">SUMPRODUCT(('Span data'!$C$9:$C$734=$B80)*('Span data'!AO$9:AO$734))/SUMPRODUCT(('Span data'!$C$9:$C$734=$B80)*1)</f>
        <v>1.0718860771289017E-2</v>
      </c>
      <c r="W80" s="270" cm="1">
        <f t="array" ref="W80">SUMPRODUCT(('Span data'!$C$9:$C$734=$B80)*('Span data'!AP$9:AP$734))/SUMPRODUCT(('Span data'!$C$9:$C$734=$B80)*1)</f>
        <v>1.0846871130941124E-2</v>
      </c>
      <c r="X80" s="270" cm="1">
        <f t="array" ref="X80">SUMPRODUCT(('Span data'!$C$9:$C$734=$B80)*('Span data'!AQ$9:AQ$734))/SUMPRODUCT(('Span data'!$C$9:$C$734=$B80)*1)</f>
        <v>1.0974881490593228E-2</v>
      </c>
      <c r="Y80" s="270" cm="1">
        <f t="array" ref="Y80">SUMPRODUCT(('Span data'!$C$9:$C$734=$B80)*('Span data'!AR$9:AR$734))/SUMPRODUCT(('Span data'!$C$9:$C$734=$B80)*1)</f>
        <v>1.1102891850245334E-2</v>
      </c>
      <c r="Z80" s="270" cm="1">
        <f t="array" ref="Z80">SUMPRODUCT(('Span data'!$C$9:$C$734=$B80)*('Span data'!AS$9:AS$734))/SUMPRODUCT(('Span data'!$C$9:$C$734=$B80)*1)</f>
        <v>1.1230902209897446E-2</v>
      </c>
      <c r="AA80" s="270" cm="1">
        <f t="array" ref="AA80">SUMPRODUCT(('Span data'!$C$9:$C$734=$B80)*('Span data'!AT$9:AT$734))/SUMPRODUCT(('Span data'!$C$9:$C$734=$B80)*1)</f>
        <v>1.135891256954955E-2</v>
      </c>
      <c r="AB80" s="270" cm="1">
        <f t="array" ref="AB80">SUMPRODUCT(('Span data'!$C$9:$C$734=$B80)*('Span data'!AU$9:AU$734))/SUMPRODUCT(('Span data'!$C$9:$C$734=$B80)*1)</f>
        <v>1.1486922929201655E-2</v>
      </c>
      <c r="AC80" s="270" cm="1">
        <f t="array" ref="AC80">SUMPRODUCT(('Span data'!$C$9:$C$734=$B80)*('Span data'!AV$9:AV$734))/SUMPRODUCT(('Span data'!$C$9:$C$734=$B80)*1)</f>
        <v>1.1614933288853766E-2</v>
      </c>
      <c r="AD80" s="270" cm="1">
        <f t="array" ref="AD80">SUMPRODUCT(('Span data'!$C$9:$C$734=$B80)*('Span data'!AW$9:AW$734))/SUMPRODUCT(('Span data'!$C$9:$C$734=$B80)*1)</f>
        <v>1.1742943648505874E-2</v>
      </c>
      <c r="AE80" s="270" cm="1">
        <f t="array" ref="AE80">SUMPRODUCT(('Span data'!$C$9:$C$734=$B80)*('Span data'!AX$9:AX$734))/SUMPRODUCT(('Span data'!$C$9:$C$734=$B80)*1)</f>
        <v>1.1870954008157981E-2</v>
      </c>
      <c r="AF80" s="270" cm="1">
        <f t="array" ref="AF80">SUMPRODUCT(('Span data'!$C$9:$C$734=$B80)*('Span data'!AY$9:AY$734))/SUMPRODUCT(('Span data'!$C$9:$C$734=$B80)*1)</f>
        <v>1.1998964367810085E-2</v>
      </c>
      <c r="AG80" s="232"/>
      <c r="AH80" s="271">
        <f>INDEX('Energy at risk'!E$8:E$733, MATCH($B80, 'Energy at risk'!$C$8:$C$733,0))*$J80*M80</f>
        <v>14536.445294638499</v>
      </c>
      <c r="AI80" s="271">
        <f>INDEX('Energy at risk'!F$8:F$733, MATCH($B80, 'Energy at risk'!$C$8:$C$733,0))*$J80*N80</f>
        <v>14687.241555809982</v>
      </c>
      <c r="AJ80" s="271">
        <f>INDEX('Energy at risk'!G$8:G$733, MATCH($B80, 'Energy at risk'!$C$8:$C$733,0))*$J80*O80</f>
        <v>14925.461873861288</v>
      </c>
      <c r="AK80" s="271">
        <f>INDEX('Energy at risk'!H$8:H$733, MATCH($B80, 'Energy at risk'!$C$8:$C$733,0))*$J80*P80</f>
        <v>15075.103783165638</v>
      </c>
      <c r="AL80" s="271">
        <f>INDEX('Energy at risk'!I$8:I$733, MATCH($B80, 'Energy at risk'!$C$8:$C$733,0))*$J80*Q80</f>
        <v>15132.704228121649</v>
      </c>
      <c r="AM80" s="271">
        <f>INDEX('Energy at risk'!J$8:J$733, MATCH($B80, 'Energy at risk'!$C$8:$C$733,0))*$J80*R80</f>
        <v>15186.841617476271</v>
      </c>
      <c r="AN80" s="271">
        <f>INDEX('Energy at risk'!K$8:K$733, MATCH($B80, 'Energy at risk'!$C$8:$C$733,0))*$J80*S80</f>
        <v>15377.309675552708</v>
      </c>
      <c r="AO80" s="271">
        <f>INDEX('Energy at risk'!L$8:L$733, MATCH($B80, 'Energy at risk'!$C$8:$C$733,0))*$J80*T80</f>
        <v>15567.777733629142</v>
      </c>
      <c r="AP80" s="271">
        <f>INDEX('Energy at risk'!M$8:M$733, MATCH($B80, 'Energy at risk'!$C$8:$C$733,0))*$J80*U80</f>
        <v>15614.98901178099</v>
      </c>
      <c r="AQ80" s="271">
        <f>INDEX('Energy at risk'!N$8:N$733, MATCH($B80, 'Energy at risk'!$C$8:$C$733,0))*$J80*V80</f>
        <v>15803.725542056738</v>
      </c>
      <c r="AR80" s="271">
        <f>INDEX('Energy at risk'!O$8:O$733, MATCH($B80, 'Energy at risk'!$C$8:$C$733,0))*$J80*W80</f>
        <v>15992.462072332481</v>
      </c>
      <c r="AS80" s="271">
        <f>INDEX('Energy at risk'!P$8:P$733, MATCH($B80, 'Energy at risk'!$C$8:$C$733,0))*$J80*X80</f>
        <v>16181.198602608221</v>
      </c>
      <c r="AT80" s="271">
        <f>INDEX('Energy at risk'!Q$8:Q$733, MATCH($B80, 'Energy at risk'!$C$8:$C$733,0))*$J80*Y80</f>
        <v>16369.935132883964</v>
      </c>
      <c r="AU80" s="271">
        <f>INDEX('Energy at risk'!R$8:R$733, MATCH($B80, 'Energy at risk'!$C$8:$C$733,0))*$J80*Z80</f>
        <v>16558.671663159716</v>
      </c>
      <c r="AV80" s="271">
        <f>INDEX('Energy at risk'!S$8:S$733, MATCH($B80, 'Energy at risk'!$C$8:$C$733,0))*$J80*AA80</f>
        <v>16747.408193435454</v>
      </c>
      <c r="AW80" s="271">
        <f>INDEX('Energy at risk'!T$8:T$733, MATCH($B80, 'Energy at risk'!$C$8:$C$733,0))*$J80*AB80</f>
        <v>16936.144723711197</v>
      </c>
      <c r="AX80" s="271">
        <f>INDEX('Energy at risk'!U$8:U$733, MATCH($B80, 'Energy at risk'!$C$8:$C$733,0))*$J80*AC80</f>
        <v>17124.881253986947</v>
      </c>
      <c r="AY80" s="271">
        <f>INDEX('Energy at risk'!V$8:V$733, MATCH($B80, 'Energy at risk'!$C$8:$C$733,0))*$J80*AD80</f>
        <v>17313.617784262693</v>
      </c>
      <c r="AZ80" s="271">
        <f>INDEX('Energy at risk'!W$8:W$733, MATCH($B80, 'Energy at risk'!$C$8:$C$733,0))*$J80*AE80</f>
        <v>17502.354314538436</v>
      </c>
      <c r="BA80" s="271">
        <f>INDEX('Energy at risk'!X$8:X$733, MATCH($B80, 'Energy at risk'!$C$8:$C$733,0))*$J80*AF80</f>
        <v>17691.090844814174</v>
      </c>
      <c r="BB80" s="232"/>
      <c r="BC80" s="271">
        <f>INDEX('Energy at risk'!E$8:E$733, MATCH($B80, 'Energy at risk'!$C$8:$C$733,0))*M80*$K80</f>
        <v>3791.5510627026156</v>
      </c>
      <c r="BD80" s="271">
        <f>INDEX('Energy at risk'!F$8:F$733, MATCH($B80, 'Energy at risk'!$C$8:$C$733,0))*N80*$K80</f>
        <v>3830.8833556193158</v>
      </c>
      <c r="BE80" s="271">
        <f>INDEX('Energy at risk'!G$8:G$733, MATCH($B80, 'Energy at risk'!$C$8:$C$733,0))*O80*$K80</f>
        <v>3893.0185256527989</v>
      </c>
      <c r="BF80" s="271">
        <f>INDEX('Energy at risk'!H$8:H$733, MATCH($B80, 'Energy at risk'!$C$8:$C$733,0))*P80*$K80</f>
        <v>3932.0497281749872</v>
      </c>
      <c r="BG80" s="271">
        <f>INDEX('Energy at risk'!I$8:I$733, MATCH($B80, 'Energy at risk'!$C$8:$C$733,0))*Q80*$K80</f>
        <v>3947.0736920023519</v>
      </c>
      <c r="BH80" s="271">
        <f>INDEX('Energy at risk'!J$8:J$733, MATCH($B80, 'Energy at risk'!$C$8:$C$733,0))*R80*$K80</f>
        <v>3961.1943846461836</v>
      </c>
      <c r="BI80" s="271">
        <f>INDEX('Energy at risk'!K$8:K$733, MATCH($B80, 'Energy at risk'!$C$8:$C$733,0))*S80*$K80</f>
        <v>4010.8742997404861</v>
      </c>
      <c r="BJ80" s="271">
        <f>INDEX('Energy at risk'!L$8:L$733, MATCH($B80, 'Energy at risk'!$C$8:$C$733,0))*T80*$K80</f>
        <v>4060.5542148347881</v>
      </c>
      <c r="BK80" s="271">
        <f>INDEX('Energy at risk'!M$8:M$733, MATCH($B80, 'Energy at risk'!$C$8:$C$733,0))*U80*$K80</f>
        <v>4072.8683651115552</v>
      </c>
      <c r="BL80" s="271">
        <f>INDEX('Energy at risk'!N$8:N$733, MATCH($B80, 'Energy at risk'!$C$8:$C$733,0))*V80*$K80</f>
        <v>4122.0966446140937</v>
      </c>
      <c r="BM80" s="271">
        <f>INDEX('Energy at risk'!O$8:O$733, MATCH($B80, 'Energy at risk'!$C$8:$C$733,0))*W80*$K80</f>
        <v>4171.3249241166304</v>
      </c>
      <c r="BN80" s="271">
        <f>INDEX('Energy at risk'!P$8:P$733, MATCH($B80, 'Energy at risk'!$C$8:$C$733,0))*X80*$K80</f>
        <v>4220.5532036191662</v>
      </c>
      <c r="BO80" s="271">
        <f>INDEX('Energy at risk'!Q$8:Q$733, MATCH($B80, 'Energy at risk'!$C$8:$C$733,0))*Y80*$K80</f>
        <v>4269.7814831217029</v>
      </c>
      <c r="BP80" s="271">
        <f>INDEX('Energy at risk'!R$8:R$733, MATCH($B80, 'Energy at risk'!$C$8:$C$733,0))*Z80*$K80</f>
        <v>4319.0097626242405</v>
      </c>
      <c r="BQ80" s="271">
        <f>INDEX('Energy at risk'!S$8:S$733, MATCH($B80, 'Energy at risk'!$C$8:$C$733,0))*AA80*$K80</f>
        <v>4368.2380421267771</v>
      </c>
      <c r="BR80" s="271">
        <f>INDEX('Energy at risk'!T$8:T$733, MATCH($B80, 'Energy at risk'!$C$8:$C$733,0))*AB80*$K80</f>
        <v>4417.4663216293129</v>
      </c>
      <c r="BS80" s="271">
        <f>INDEX('Energy at risk'!U$8:U$733, MATCH($B80, 'Energy at risk'!$C$8:$C$733,0))*AC80*$K80</f>
        <v>4466.6946011318514</v>
      </c>
      <c r="BT80" s="271">
        <f>INDEX('Energy at risk'!V$8:V$733, MATCH($B80, 'Energy at risk'!$C$8:$C$733,0))*AD80*$K80</f>
        <v>4515.922880634389</v>
      </c>
      <c r="BU80" s="271">
        <f>INDEX('Energy at risk'!W$8:W$733, MATCH($B80, 'Energy at risk'!$C$8:$C$733,0))*AE80*$K80</f>
        <v>4565.1511601369248</v>
      </c>
      <c r="BV80" s="271">
        <f>INDEX('Energy at risk'!X$8:X$733, MATCH($B80, 'Energy at risk'!$C$8:$C$733,0))*AF80*$K80</f>
        <v>4614.3794396394615</v>
      </c>
      <c r="BW80" s="232"/>
      <c r="BX80" s="272" cm="1">
        <f t="array" ref="BX80">SUMPRODUCT(('Span data'!BA$9:BA$734)*('Span data'!$C$9:$C$734=$B80))</f>
        <v>3.0994724871885094E-3</v>
      </c>
      <c r="BY80" s="272" cm="1">
        <f t="array" ref="BY80">SUMPRODUCT(('Span data'!BB$9:BB$734)*('Span data'!$C$9:$C$734=$B80))</f>
        <v>3.1409457002031776E-3</v>
      </c>
      <c r="BZ80" s="272" cm="1">
        <f t="array" ref="BZ80">SUMPRODUCT(('Span data'!BC$9:BC$734)*('Span data'!$C$9:$C$734=$B80))</f>
        <v>3.1824189132178458E-3</v>
      </c>
      <c r="CA80" s="272" cm="1">
        <f t="array" ref="CA80">SUMPRODUCT(('Span data'!BD$9:BD$734)*('Span data'!$C$9:$C$734=$B80))</f>
        <v>3.2238921262325135E-3</v>
      </c>
      <c r="CB80" s="272" cm="1">
        <f t="array" ref="CB80">SUMPRODUCT(('Span data'!BE$9:BE$734)*('Span data'!$C$9:$C$734=$B80))</f>
        <v>3.2653653392471812E-3</v>
      </c>
      <c r="CC80" s="272" cm="1">
        <f t="array" ref="CC80">SUMPRODUCT(('Span data'!BF$9:BF$734)*('Span data'!$C$9:$C$734=$B80))</f>
        <v>3.3068385522618498E-3</v>
      </c>
      <c r="CD80" s="272" cm="1">
        <f t="array" ref="CD80">SUMPRODUCT(('Span data'!BG$9:BG$734)*('Span data'!$C$9:$C$734=$B80))</f>
        <v>3.3483117652765172E-3</v>
      </c>
      <c r="CE80" s="272" cm="1">
        <f t="array" ref="CE80">SUMPRODUCT(('Span data'!BH$9:BH$734)*('Span data'!$C$9:$C$734=$B80))</f>
        <v>3.3897849782911853E-3</v>
      </c>
      <c r="CF80" s="272" cm="1">
        <f t="array" ref="CF80">SUMPRODUCT(('Span data'!BI$9:BI$734)*('Span data'!$C$9:$C$734=$B80))</f>
        <v>3.4312581913058522E-3</v>
      </c>
      <c r="CG80" s="272" cm="1">
        <f t="array" ref="CG80">SUMPRODUCT(('Span data'!BJ$9:BJ$734)*('Span data'!$C$9:$C$734=$B80))</f>
        <v>3.4727314043205212E-3</v>
      </c>
      <c r="CH80" s="272" cm="1">
        <f t="array" ref="CH80">SUMPRODUCT(('Span data'!BK$9:BK$734)*('Span data'!$C$9:$C$734=$B80))</f>
        <v>3.5142046173351885E-3</v>
      </c>
      <c r="CI80" s="272" cm="1">
        <f t="array" ref="CI80">SUMPRODUCT(('Span data'!BL$9:BL$734)*('Span data'!$C$9:$C$734=$B80))</f>
        <v>3.5556778303498567E-3</v>
      </c>
      <c r="CJ80" s="272" cm="1">
        <f t="array" ref="CJ80">SUMPRODUCT(('Span data'!BM$9:BM$734)*('Span data'!$C$9:$C$734=$B80))</f>
        <v>3.5971510433645253E-3</v>
      </c>
      <c r="CK80" s="272" cm="1">
        <f t="array" ref="CK80">SUMPRODUCT(('Span data'!BN$9:BN$734)*('Span data'!$C$9:$C$734=$B80))</f>
        <v>3.6386242563791926E-3</v>
      </c>
      <c r="CL80" s="272" cm="1">
        <f t="array" ref="CL80">SUMPRODUCT(('Span data'!BO$9:BO$734)*('Span data'!$C$9:$C$734=$B80))</f>
        <v>3.6800974693938604E-3</v>
      </c>
      <c r="CM80" s="272" cm="1">
        <f t="array" ref="CM80">SUMPRODUCT(('Span data'!BP$9:BP$734)*('Span data'!$C$9:$C$734=$B80))</f>
        <v>3.7215706824085277E-3</v>
      </c>
      <c r="CN80" s="272" cm="1">
        <f t="array" ref="CN80">SUMPRODUCT(('Span data'!BQ$9:BQ$734)*('Span data'!$C$9:$C$734=$B80))</f>
        <v>3.7630438954231967E-3</v>
      </c>
      <c r="CO80" s="272" cm="1">
        <f t="array" ref="CO80">SUMPRODUCT(('Span data'!BR$9:BR$734)*('Span data'!$C$9:$C$734=$B80))</f>
        <v>3.804517108437864E-3</v>
      </c>
      <c r="CP80" s="272" cm="1">
        <f t="array" ref="CP80">SUMPRODUCT(('Span data'!BS$9:BS$734)*('Span data'!$C$9:$C$734=$B80))</f>
        <v>3.8459903214525326E-3</v>
      </c>
      <c r="CQ80" s="272" cm="1">
        <f t="array" ref="CQ80">SUMPRODUCT(('Span data'!BT$9:BT$734)*('Span data'!$C$9:$C$734=$B80))</f>
        <v>3.8874635344672004E-3</v>
      </c>
      <c r="CR80" s="232"/>
      <c r="CS80" s="273">
        <f t="shared" si="34"/>
        <v>18327.999456813603</v>
      </c>
      <c r="CT80" s="273">
        <f t="shared" si="21"/>
        <v>18518.128052374999</v>
      </c>
      <c r="CU80" s="273">
        <f t="shared" si="22"/>
        <v>18818.483581933</v>
      </c>
      <c r="CV80" s="273">
        <f t="shared" si="23"/>
        <v>19007.156735232751</v>
      </c>
      <c r="CW80" s="273">
        <f t="shared" si="24"/>
        <v>19079.781185489341</v>
      </c>
      <c r="CX80" s="273">
        <f t="shared" si="25"/>
        <v>19148.039308961008</v>
      </c>
      <c r="CY80" s="273">
        <f t="shared" si="26"/>
        <v>19388.187323604958</v>
      </c>
      <c r="CZ80" s="273">
        <f t="shared" si="27"/>
        <v>19628.335338248908</v>
      </c>
      <c r="DA80" s="273">
        <f t="shared" si="28"/>
        <v>19687.860808150737</v>
      </c>
      <c r="DB80" s="273">
        <f t="shared" si="10"/>
        <v>19925.825659402239</v>
      </c>
      <c r="DC80" s="273">
        <f t="shared" si="11"/>
        <v>20163.790510653729</v>
      </c>
      <c r="DD80" s="273">
        <f t="shared" si="12"/>
        <v>20401.75536190522</v>
      </c>
      <c r="DE80" s="273">
        <f t="shared" si="13"/>
        <v>20639.72021315671</v>
      </c>
      <c r="DF80" s="273">
        <f t="shared" si="14"/>
        <v>20877.685064408215</v>
      </c>
      <c r="DG80" s="273">
        <f t="shared" si="15"/>
        <v>21115.649915659702</v>
      </c>
      <c r="DH80" s="273">
        <f t="shared" si="16"/>
        <v>21353.614766911192</v>
      </c>
      <c r="DI80" s="273">
        <f t="shared" si="17"/>
        <v>21591.579618162694</v>
      </c>
      <c r="DJ80" s="273">
        <f t="shared" si="18"/>
        <v>21829.544469414192</v>
      </c>
      <c r="DK80" s="273">
        <f t="shared" si="19"/>
        <v>22067.509320665682</v>
      </c>
      <c r="DL80" s="273">
        <f t="shared" si="20"/>
        <v>22305.474171917172</v>
      </c>
      <c r="DM80" s="233"/>
      <c r="DN80" s="274" cm="1">
        <f t="array" ref="DN80">SUMPRODUCT(($CS80:$DL80)*(Misc_calcs!$G$29:$Z$29))</f>
        <v>288609.3763261023</v>
      </c>
      <c r="DO80" s="232"/>
      <c r="DP80" s="274" cm="1">
        <f t="array" ref="DP80">SUMPRODUCT((G80:H80)*(Assumptions!$G$38:$H$38))</f>
        <v>307966.5339270088</v>
      </c>
      <c r="DQ80" s="274" cm="1">
        <f t="array" ref="DQ80">SUMPRODUCT((PMT(real_disc,Assumptions!$G$40,DP80)*(Misc_calcs!$G$29:$Z$29)))</f>
        <v>-178509.91522066336</v>
      </c>
      <c r="DR80" s="232"/>
      <c r="DS80" s="274">
        <f t="shared" si="32"/>
        <v>110099.46110543894</v>
      </c>
      <c r="DT80" s="274" t="b">
        <f t="shared" si="35"/>
        <v>1</v>
      </c>
      <c r="DU80" s="232"/>
      <c r="DV80" s="232"/>
      <c r="DW80" s="232"/>
      <c r="DX80" s="232"/>
      <c r="DY80" s="232"/>
      <c r="DZ80" s="232"/>
      <c r="EA80" s="232"/>
      <c r="EB80" s="232"/>
      <c r="EC80" s="232"/>
      <c r="ED80" s="232"/>
      <c r="EE80" s="232"/>
      <c r="EF80" s="232"/>
      <c r="EG80" s="232"/>
      <c r="EH80" s="232"/>
      <c r="EI80" s="232"/>
      <c r="EJ80" s="232"/>
      <c r="EK80" s="232"/>
      <c r="EL80" s="232"/>
      <c r="EM80" s="232"/>
      <c r="EN80" s="232"/>
    </row>
    <row r="81" spans="1:144" x14ac:dyDescent="0.2">
      <c r="A81" s="232"/>
      <c r="B81" s="266" t="str">
        <v>NHL016</v>
      </c>
      <c r="C81" s="266" t="str">
        <f>INDEX('Span data'!$D$9:$D$734, MATCH($B81, 'Span data'!$C$9:$C$734,0))</f>
        <v>NHL</v>
      </c>
      <c r="D81" s="266" cm="1">
        <f t="array" ref="D81">IF(ISBLANK(B81),0, SUMPRODUCT(('Energy at risk'!$C$8:$C$733=$B81)*1))</f>
        <v>1</v>
      </c>
      <c r="E81" s="267" t="b">
        <f t="shared" si="31"/>
        <v>0</v>
      </c>
      <c r="F81" s="266">
        <f t="shared" si="33"/>
        <v>1</v>
      </c>
      <c r="G81" s="268">
        <v>1</v>
      </c>
      <c r="H81" s="268">
        <v>1</v>
      </c>
      <c r="I81" s="232"/>
      <c r="J81" s="269">
        <f>INDEX(VCR_data!$D$8:$D$86, MATCH($C81, VCR_data!$B$8:$B$86,0))</f>
        <v>44485.808612821747</v>
      </c>
      <c r="K81" s="269">
        <f>INDEX(VCR_data!$F$8:$F$86, MATCH($C81, VCR_data!$B$8:$B$86,0))</f>
        <v>11603.264175137807</v>
      </c>
      <c r="L81" s="232"/>
      <c r="M81" s="270" cm="1">
        <f t="array" ref="M81">SUMPRODUCT(('Span data'!$C$9:$C$734=$B81)*('Span data'!AF$9:AF$734))/SUMPRODUCT(('Span data'!$C$9:$C$734=$B81)*1)</f>
        <v>9.5379951918051625E-3</v>
      </c>
      <c r="N81" s="270" cm="1">
        <f t="array" ref="N81">SUMPRODUCT(('Span data'!$C$9:$C$734=$B81)*('Span data'!AG$9:AG$734))/SUMPRODUCT(('Span data'!$C$9:$C$734=$B81)*1)</f>
        <v>9.6564147705856408E-3</v>
      </c>
      <c r="O81" s="270" cm="1">
        <f t="array" ref="O81">SUMPRODUCT(('Span data'!$C$9:$C$734=$B81)*('Span data'!AH$9:AH$734))/SUMPRODUCT(('Span data'!$C$9:$C$734=$B81)*1)</f>
        <v>9.774834349366119E-3</v>
      </c>
      <c r="P81" s="270" cm="1">
        <f t="array" ref="P81">SUMPRODUCT(('Span data'!$C$9:$C$734=$B81)*('Span data'!AI$9:AI$734))/SUMPRODUCT(('Span data'!$C$9:$C$734=$B81)*1)</f>
        <v>9.8932539281465972E-3</v>
      </c>
      <c r="Q81" s="270" cm="1">
        <f t="array" ref="Q81">SUMPRODUCT(('Span data'!$C$9:$C$734=$B81)*('Span data'!AJ$9:AJ$734))/SUMPRODUCT(('Span data'!$C$9:$C$734=$B81)*1)</f>
        <v>1.0011673506927075E-2</v>
      </c>
      <c r="R81" s="270" cm="1">
        <f t="array" ref="R81">SUMPRODUCT(('Span data'!$C$9:$C$734=$B81)*('Span data'!AK$9:AK$734))/SUMPRODUCT(('Span data'!$C$9:$C$734=$B81)*1)</f>
        <v>1.0130093085707554E-2</v>
      </c>
      <c r="S81" s="270" cm="1">
        <f t="array" ref="S81">SUMPRODUCT(('Span data'!$C$9:$C$734=$B81)*('Span data'!AL$9:AL$734))/SUMPRODUCT(('Span data'!$C$9:$C$734=$B81)*1)</f>
        <v>1.0248512664488032E-2</v>
      </c>
      <c r="T81" s="270" cm="1">
        <f t="array" ref="T81">SUMPRODUCT(('Span data'!$C$9:$C$734=$B81)*('Span data'!AM$9:AM$734))/SUMPRODUCT(('Span data'!$C$9:$C$734=$B81)*1)</f>
        <v>1.036693224326851E-2</v>
      </c>
      <c r="U81" s="270" cm="1">
        <f t="array" ref="U81">SUMPRODUCT(('Span data'!$C$9:$C$734=$B81)*('Span data'!AN$9:AN$734))/SUMPRODUCT(('Span data'!$C$9:$C$734=$B81)*1)</f>
        <v>1.0485351822048988E-2</v>
      </c>
      <c r="V81" s="270" cm="1">
        <f t="array" ref="V81">SUMPRODUCT(('Span data'!$C$9:$C$734=$B81)*('Span data'!AO$9:AO$734))/SUMPRODUCT(('Span data'!$C$9:$C$734=$B81)*1)</f>
        <v>1.0603771400829467E-2</v>
      </c>
      <c r="W81" s="270" cm="1">
        <f t="array" ref="W81">SUMPRODUCT(('Span data'!$C$9:$C$734=$B81)*('Span data'!AP$9:AP$734))/SUMPRODUCT(('Span data'!$C$9:$C$734=$B81)*1)</f>
        <v>1.0722190979609945E-2</v>
      </c>
      <c r="X81" s="270" cm="1">
        <f t="array" ref="X81">SUMPRODUCT(('Span data'!$C$9:$C$734=$B81)*('Span data'!AQ$9:AQ$734))/SUMPRODUCT(('Span data'!$C$9:$C$734=$B81)*1)</f>
        <v>1.0840610558390423E-2</v>
      </c>
      <c r="Y81" s="270" cm="1">
        <f t="array" ref="Y81">SUMPRODUCT(('Span data'!$C$9:$C$734=$B81)*('Span data'!AR$9:AR$734))/SUMPRODUCT(('Span data'!$C$9:$C$734=$B81)*1)</f>
        <v>1.0959030137170901E-2</v>
      </c>
      <c r="Z81" s="270" cm="1">
        <f t="array" ref="Z81">SUMPRODUCT(('Span data'!$C$9:$C$734=$B81)*('Span data'!AS$9:AS$734))/SUMPRODUCT(('Span data'!$C$9:$C$734=$B81)*1)</f>
        <v>1.1077449715951379E-2</v>
      </c>
      <c r="AA81" s="270" cm="1">
        <f t="array" ref="AA81">SUMPRODUCT(('Span data'!$C$9:$C$734=$B81)*('Span data'!AT$9:AT$734))/SUMPRODUCT(('Span data'!$C$9:$C$734=$B81)*1)</f>
        <v>1.1195869294731858E-2</v>
      </c>
      <c r="AB81" s="270" cm="1">
        <f t="array" ref="AB81">SUMPRODUCT(('Span data'!$C$9:$C$734=$B81)*('Span data'!AU$9:AU$734))/SUMPRODUCT(('Span data'!$C$9:$C$734=$B81)*1)</f>
        <v>1.1314288873512336E-2</v>
      </c>
      <c r="AC81" s="270" cm="1">
        <f t="array" ref="AC81">SUMPRODUCT(('Span data'!$C$9:$C$734=$B81)*('Span data'!AV$9:AV$734))/SUMPRODUCT(('Span data'!$C$9:$C$734=$B81)*1)</f>
        <v>1.1432708452292814E-2</v>
      </c>
      <c r="AD81" s="270" cm="1">
        <f t="array" ref="AD81">SUMPRODUCT(('Span data'!$C$9:$C$734=$B81)*('Span data'!AW$9:AW$734))/SUMPRODUCT(('Span data'!$C$9:$C$734=$B81)*1)</f>
        <v>1.1551128031073292E-2</v>
      </c>
      <c r="AE81" s="270" cm="1">
        <f t="array" ref="AE81">SUMPRODUCT(('Span data'!$C$9:$C$734=$B81)*('Span data'!AX$9:AX$734))/SUMPRODUCT(('Span data'!$C$9:$C$734=$B81)*1)</f>
        <v>1.1669547609853771E-2</v>
      </c>
      <c r="AF81" s="270" cm="1">
        <f t="array" ref="AF81">SUMPRODUCT(('Span data'!$C$9:$C$734=$B81)*('Span data'!AY$9:AY$734))/SUMPRODUCT(('Span data'!$C$9:$C$734=$B81)*1)</f>
        <v>1.1787967188634249E-2</v>
      </c>
      <c r="AG81" s="232"/>
      <c r="AH81" s="271">
        <f>INDEX('Energy at risk'!E$8:E$733, MATCH($B81, 'Energy at risk'!$C$8:$C$733,0))*$J81*M81</f>
        <v>15008.787973498314</v>
      </c>
      <c r="AI81" s="271">
        <f>INDEX('Energy at risk'!F$8:F$733, MATCH($B81, 'Energy at risk'!$C$8:$C$733,0))*$J81*N81</f>
        <v>15020.974300137335</v>
      </c>
      <c r="AJ81" s="271">
        <f>INDEX('Energy at risk'!G$8:G$733, MATCH($B81, 'Energy at risk'!$C$8:$C$733,0))*$J81*O81</f>
        <v>15161.108130557666</v>
      </c>
      <c r="AK81" s="271">
        <f>INDEX('Energy at risk'!H$8:H$733, MATCH($B81, 'Energy at risk'!$C$8:$C$733,0))*$J81*P81</f>
        <v>15210.960252237983</v>
      </c>
      <c r="AL81" s="271">
        <f>INDEX('Energy at risk'!I$8:I$733, MATCH($B81, 'Energy at risk'!$C$8:$C$733,0))*$J81*Q81</f>
        <v>15167.327068323113</v>
      </c>
      <c r="AM81" s="271">
        <f>INDEX('Energy at risk'!J$8:J$733, MATCH($B81, 'Energy at risk'!$C$8:$C$733,0))*$J81*R81</f>
        <v>15164.029343495507</v>
      </c>
      <c r="AN81" s="271">
        <f>INDEX('Energy at risk'!K$8:K$733, MATCH($B81, 'Energy at risk'!$C$8:$C$733,0))*$J81*S81</f>
        <v>15248.87759617114</v>
      </c>
      <c r="AO81" s="271">
        <f>INDEX('Energy at risk'!L$8:L$733, MATCH($B81, 'Energy at risk'!$C$8:$C$733,0))*$J81*T81</f>
        <v>15378.332770407593</v>
      </c>
      <c r="AP81" s="271">
        <f>INDEX('Energy at risk'!M$8:M$733, MATCH($B81, 'Energy at risk'!$C$8:$C$733,0))*$J81*U81</f>
        <v>15317.613736598514</v>
      </c>
      <c r="AQ81" s="271">
        <f>INDEX('Energy at risk'!N$8:N$733, MATCH($B81, 'Energy at risk'!$C$8:$C$733,0))*$J81*V81</f>
        <v>15490.607966777392</v>
      </c>
      <c r="AR81" s="271">
        <f>INDEX('Energy at risk'!O$8:O$733, MATCH($B81, 'Energy at risk'!$C$8:$C$733,0))*$J81*W81</f>
        <v>15663.60219695627</v>
      </c>
      <c r="AS81" s="271">
        <f>INDEX('Energy at risk'!P$8:P$733, MATCH($B81, 'Energy at risk'!$C$8:$C$733,0))*$J81*X81</f>
        <v>15836.596427135149</v>
      </c>
      <c r="AT81" s="271">
        <f>INDEX('Energy at risk'!Q$8:Q$733, MATCH($B81, 'Energy at risk'!$C$8:$C$733,0))*$J81*Y81</f>
        <v>16009.590657314027</v>
      </c>
      <c r="AU81" s="271">
        <f>INDEX('Energy at risk'!R$8:R$733, MATCH($B81, 'Energy at risk'!$C$8:$C$733,0))*$J81*Z81</f>
        <v>16182.584887492905</v>
      </c>
      <c r="AV81" s="271">
        <f>INDEX('Energy at risk'!S$8:S$733, MATCH($B81, 'Energy at risk'!$C$8:$C$733,0))*$J81*AA81</f>
        <v>16355.579117671783</v>
      </c>
      <c r="AW81" s="271">
        <f>INDEX('Energy at risk'!T$8:T$733, MATCH($B81, 'Energy at risk'!$C$8:$C$733,0))*$J81*AB81</f>
        <v>16528.573347850663</v>
      </c>
      <c r="AX81" s="271">
        <f>INDEX('Energy at risk'!U$8:U$733, MATCH($B81, 'Energy at risk'!$C$8:$C$733,0))*$J81*AC81</f>
        <v>16701.567578029539</v>
      </c>
      <c r="AY81" s="271">
        <f>INDEX('Energy at risk'!V$8:V$733, MATCH($B81, 'Energy at risk'!$C$8:$C$733,0))*$J81*AD81</f>
        <v>16874.561808208418</v>
      </c>
      <c r="AZ81" s="271">
        <f>INDEX('Energy at risk'!W$8:W$733, MATCH($B81, 'Energy at risk'!$C$8:$C$733,0))*$J81*AE81</f>
        <v>17047.556038387298</v>
      </c>
      <c r="BA81" s="271">
        <f>INDEX('Energy at risk'!X$8:X$733, MATCH($B81, 'Energy at risk'!$C$8:$C$733,0))*$J81*AF81</f>
        <v>17220.550268566174</v>
      </c>
      <c r="BB81" s="232"/>
      <c r="BC81" s="271">
        <f>INDEX('Energy at risk'!E$8:E$733, MATCH($B81, 'Energy at risk'!$C$8:$C$733,0))*M81*$K81</f>
        <v>3914.7525297525603</v>
      </c>
      <c r="BD81" s="271">
        <f>INDEX('Energy at risk'!F$8:F$733, MATCH($B81, 'Energy at risk'!$C$8:$C$733,0))*N81*$K81</f>
        <v>3917.9310977437094</v>
      </c>
      <c r="BE81" s="271">
        <f>INDEX('Energy at risk'!G$8:G$733, MATCH($B81, 'Energy at risk'!$C$8:$C$733,0))*O81*$K81</f>
        <v>3954.482301485848</v>
      </c>
      <c r="BF81" s="271">
        <f>INDEX('Energy at risk'!H$8:H$733, MATCH($B81, 'Energy at risk'!$C$8:$C$733,0))*P81*$K81</f>
        <v>3967.4852648034826</v>
      </c>
      <c r="BG81" s="271">
        <f>INDEX('Energy at risk'!I$8:I$733, MATCH($B81, 'Energy at risk'!$C$8:$C$733,0))*Q81*$K81</f>
        <v>3956.1043913169951</v>
      </c>
      <c r="BH81" s="271">
        <f>INDEX('Energy at risk'!J$8:J$733, MATCH($B81, 'Energy at risk'!$C$8:$C$733,0))*R81*$K81</f>
        <v>3955.2442434733389</v>
      </c>
      <c r="BI81" s="271">
        <f>INDEX('Energy at risk'!K$8:K$733, MATCH($B81, 'Energy at risk'!$C$8:$C$733,0))*S81*$K81</f>
        <v>3977.375271801111</v>
      </c>
      <c r="BJ81" s="271">
        <f>INDEX('Energy at risk'!L$8:L$733, MATCH($B81, 'Energy at risk'!$C$8:$C$733,0))*T81*$K81</f>
        <v>4011.1411542778687</v>
      </c>
      <c r="BK81" s="271">
        <f>INDEX('Energy at risk'!M$8:M$733, MATCH($B81, 'Energy at risk'!$C$8:$C$733,0))*U81*$K81</f>
        <v>3995.3037667667691</v>
      </c>
      <c r="BL81" s="271">
        <f>INDEX('Energy at risk'!N$8:N$733, MATCH($B81, 'Energy at risk'!$C$8:$C$733,0))*V81*$K81</f>
        <v>4040.4259712659718</v>
      </c>
      <c r="BM81" s="271">
        <f>INDEX('Energy at risk'!O$8:O$733, MATCH($B81, 'Energy at risk'!$C$8:$C$733,0))*W81*$K81</f>
        <v>4085.5481757651742</v>
      </c>
      <c r="BN81" s="271">
        <f>INDEX('Energy at risk'!P$8:P$733, MATCH($B81, 'Energy at risk'!$C$8:$C$733,0))*X81*$K81</f>
        <v>4130.6703802643769</v>
      </c>
      <c r="BO81" s="271">
        <f>INDEX('Energy at risk'!Q$8:Q$733, MATCH($B81, 'Energy at risk'!$C$8:$C$733,0))*Y81*$K81</f>
        <v>4175.7925847635779</v>
      </c>
      <c r="BP81" s="271">
        <f>INDEX('Energy at risk'!R$8:R$733, MATCH($B81, 'Energy at risk'!$C$8:$C$733,0))*Z81*$K81</f>
        <v>4220.9147892627807</v>
      </c>
      <c r="BQ81" s="271">
        <f>INDEX('Energy at risk'!S$8:S$733, MATCH($B81, 'Energy at risk'!$C$8:$C$733,0))*AA81*$K81</f>
        <v>4266.0369937619835</v>
      </c>
      <c r="BR81" s="271">
        <f>INDEX('Energy at risk'!T$8:T$733, MATCH($B81, 'Energy at risk'!$C$8:$C$733,0))*AB81*$K81</f>
        <v>4311.1591982611853</v>
      </c>
      <c r="BS81" s="271">
        <f>INDEX('Energy at risk'!U$8:U$733, MATCH($B81, 'Energy at risk'!$C$8:$C$733,0))*AC81*$K81</f>
        <v>4356.2814027603881</v>
      </c>
      <c r="BT81" s="271">
        <f>INDEX('Energy at risk'!V$8:V$733, MATCH($B81, 'Energy at risk'!$C$8:$C$733,0))*AD81*$K81</f>
        <v>4401.4036072595909</v>
      </c>
      <c r="BU81" s="271">
        <f>INDEX('Energy at risk'!W$8:W$733, MATCH($B81, 'Energy at risk'!$C$8:$C$733,0))*AE81*$K81</f>
        <v>4446.5258117587928</v>
      </c>
      <c r="BV81" s="271">
        <f>INDEX('Energy at risk'!X$8:X$733, MATCH($B81, 'Energy at risk'!$C$8:$C$733,0))*AF81*$K81</f>
        <v>4491.6480162579956</v>
      </c>
      <c r="BW81" s="232"/>
      <c r="BX81" s="272" cm="1">
        <f t="array" ref="BX81">SUMPRODUCT(('Span data'!BA$9:BA$734)*('Span data'!$C$9:$C$734=$B81))</f>
        <v>3.8626884124618436E-4</v>
      </c>
      <c r="BY81" s="272" cm="1">
        <f t="array" ref="BY81">SUMPRODUCT(('Span data'!BB$9:BB$734)*('Span data'!$C$9:$C$734=$B81))</f>
        <v>3.9106458632222476E-4</v>
      </c>
      <c r="BZ81" s="272" cm="1">
        <f t="array" ref="BZ81">SUMPRODUCT(('Span data'!BC$9:BC$734)*('Span data'!$C$9:$C$734=$B81))</f>
        <v>3.9586033139826516E-4</v>
      </c>
      <c r="CA81" s="272" cm="1">
        <f t="array" ref="CA81">SUMPRODUCT(('Span data'!BD$9:BD$734)*('Span data'!$C$9:$C$734=$B81))</f>
        <v>4.0065607647430556E-4</v>
      </c>
      <c r="CB81" s="272" cm="1">
        <f t="array" ref="CB81">SUMPRODUCT(('Span data'!BE$9:BE$734)*('Span data'!$C$9:$C$734=$B81))</f>
        <v>4.0545182155034596E-4</v>
      </c>
      <c r="CC81" s="272" cm="1">
        <f t="array" ref="CC81">SUMPRODUCT(('Span data'!BF$9:BF$734)*('Span data'!$C$9:$C$734=$B81))</f>
        <v>4.102475666263863E-4</v>
      </c>
      <c r="CD81" s="272" cm="1">
        <f t="array" ref="CD81">SUMPRODUCT(('Span data'!BG$9:BG$734)*('Span data'!$C$9:$C$734=$B81))</f>
        <v>4.1504331170242681E-4</v>
      </c>
      <c r="CE81" s="272" cm="1">
        <f t="array" ref="CE81">SUMPRODUCT(('Span data'!BH$9:BH$734)*('Span data'!$C$9:$C$734=$B81))</f>
        <v>4.1983905677846721E-4</v>
      </c>
      <c r="CF81" s="272" cm="1">
        <f t="array" ref="CF81">SUMPRODUCT(('Span data'!BI$9:BI$734)*('Span data'!$C$9:$C$734=$B81))</f>
        <v>4.246348018545075E-4</v>
      </c>
      <c r="CG81" s="272" cm="1">
        <f t="array" ref="CG81">SUMPRODUCT(('Span data'!BJ$9:BJ$734)*('Span data'!$C$9:$C$734=$B81))</f>
        <v>4.294305469305479E-4</v>
      </c>
      <c r="CH81" s="272" cm="1">
        <f t="array" ref="CH81">SUMPRODUCT(('Span data'!BK$9:BK$734)*('Span data'!$C$9:$C$734=$B81))</f>
        <v>4.3422629200658825E-4</v>
      </c>
      <c r="CI81" s="272" cm="1">
        <f t="array" ref="CI81">SUMPRODUCT(('Span data'!BL$9:BL$734)*('Span data'!$C$9:$C$734=$B81))</f>
        <v>4.3902203708262865E-4</v>
      </c>
      <c r="CJ81" s="272" cm="1">
        <f t="array" ref="CJ81">SUMPRODUCT(('Span data'!BM$9:BM$734)*('Span data'!$C$9:$C$734=$B81))</f>
        <v>4.4381778215866915E-4</v>
      </c>
      <c r="CK81" s="272" cm="1">
        <f t="array" ref="CK81">SUMPRODUCT(('Span data'!BN$9:BN$734)*('Span data'!$C$9:$C$734=$B81))</f>
        <v>4.486135272347095E-4</v>
      </c>
      <c r="CL81" s="272" cm="1">
        <f t="array" ref="CL81">SUMPRODUCT(('Span data'!BO$9:BO$734)*('Span data'!$C$9:$C$734=$B81))</f>
        <v>4.534092723107499E-4</v>
      </c>
      <c r="CM81" s="272" cm="1">
        <f t="array" ref="CM81">SUMPRODUCT(('Span data'!BP$9:BP$734)*('Span data'!$C$9:$C$734=$B81))</f>
        <v>4.582050173867903E-4</v>
      </c>
      <c r="CN81" s="272" cm="1">
        <f t="array" ref="CN81">SUMPRODUCT(('Span data'!BQ$9:BQ$734)*('Span data'!$C$9:$C$734=$B81))</f>
        <v>4.6300076246283059E-4</v>
      </c>
      <c r="CO81" s="272" cm="1">
        <f t="array" ref="CO81">SUMPRODUCT(('Span data'!BR$9:BR$734)*('Span data'!$C$9:$C$734=$B81))</f>
        <v>4.677965075388711E-4</v>
      </c>
      <c r="CP81" s="272" cm="1">
        <f t="array" ref="CP81">SUMPRODUCT(('Span data'!BS$9:BS$734)*('Span data'!$C$9:$C$734=$B81))</f>
        <v>4.7259225261491144E-4</v>
      </c>
      <c r="CQ81" s="272" cm="1">
        <f t="array" ref="CQ81">SUMPRODUCT(('Span data'!BT$9:BT$734)*('Span data'!$C$9:$C$734=$B81))</f>
        <v>4.773879976909519E-4</v>
      </c>
      <c r="CR81" s="232"/>
      <c r="CS81" s="273">
        <f t="shared" si="34"/>
        <v>18923.540889519718</v>
      </c>
      <c r="CT81" s="273">
        <f t="shared" si="21"/>
        <v>18938.905788945631</v>
      </c>
      <c r="CU81" s="273">
        <f t="shared" si="22"/>
        <v>19115.590827903845</v>
      </c>
      <c r="CV81" s="273">
        <f t="shared" si="23"/>
        <v>19178.445917697543</v>
      </c>
      <c r="CW81" s="273">
        <f t="shared" si="24"/>
        <v>19123.43186509193</v>
      </c>
      <c r="CX81" s="273">
        <f t="shared" si="25"/>
        <v>19119.273997216413</v>
      </c>
      <c r="CY81" s="273">
        <f t="shared" si="26"/>
        <v>19226.253283015565</v>
      </c>
      <c r="CZ81" s="273">
        <f t="shared" si="27"/>
        <v>19389.474344524519</v>
      </c>
      <c r="DA81" s="273">
        <f t="shared" si="28"/>
        <v>19312.917928000086</v>
      </c>
      <c r="DB81" s="273">
        <f t="shared" si="10"/>
        <v>19531.034367473912</v>
      </c>
      <c r="DC81" s="273">
        <f t="shared" si="11"/>
        <v>19749.150806947735</v>
      </c>
      <c r="DD81" s="273">
        <f t="shared" si="12"/>
        <v>19967.267246421565</v>
      </c>
      <c r="DE81" s="273">
        <f t="shared" si="13"/>
        <v>20185.383685895387</v>
      </c>
      <c r="DF81" s="273">
        <f t="shared" si="14"/>
        <v>20403.500125369213</v>
      </c>
      <c r="DG81" s="273">
        <f t="shared" si="15"/>
        <v>20621.61656484304</v>
      </c>
      <c r="DH81" s="273">
        <f t="shared" si="16"/>
        <v>20839.733004316866</v>
      </c>
      <c r="DI81" s="273">
        <f t="shared" si="17"/>
        <v>21057.849443790688</v>
      </c>
      <c r="DJ81" s="273">
        <f t="shared" si="18"/>
        <v>21275.965883264518</v>
      </c>
      <c r="DK81" s="273">
        <f t="shared" si="19"/>
        <v>21494.082322738341</v>
      </c>
      <c r="DL81" s="273">
        <f t="shared" si="20"/>
        <v>21712.198762212167</v>
      </c>
      <c r="DM81" s="233"/>
      <c r="DN81" s="274" cm="1">
        <f t="array" ref="DN81">SUMPRODUCT(($CS81:$DL81)*(Misc_calcs!$G$29:$Z$29))</f>
        <v>286164.74347718165</v>
      </c>
      <c r="DO81" s="232"/>
      <c r="DP81" s="274" cm="1">
        <f t="array" ref="DP81">SUMPRODUCT((G81:H81)*(Assumptions!$G$38:$H$38))</f>
        <v>46500.500639777201</v>
      </c>
      <c r="DQ81" s="274" cm="1">
        <f t="array" ref="DQ81">SUMPRODUCT((PMT(real_disc,Assumptions!$G$40,DP81)*(Misc_calcs!$G$29:$Z$29)))</f>
        <v>-26953.579407080662</v>
      </c>
      <c r="DR81" s="232"/>
      <c r="DS81" s="274">
        <f t="shared" si="32"/>
        <v>259211.16407010099</v>
      </c>
      <c r="DT81" s="274" t="b">
        <f t="shared" si="35"/>
        <v>1</v>
      </c>
      <c r="DU81" s="232"/>
      <c r="DV81" s="232"/>
      <c r="DW81" s="232"/>
      <c r="DX81" s="232"/>
      <c r="DY81" s="232"/>
      <c r="DZ81" s="232"/>
      <c r="EA81" s="232"/>
      <c r="EB81" s="232"/>
      <c r="EC81" s="232"/>
      <c r="ED81" s="232"/>
      <c r="EE81" s="232"/>
      <c r="EF81" s="232"/>
      <c r="EG81" s="232"/>
      <c r="EH81" s="232"/>
      <c r="EI81" s="232"/>
      <c r="EJ81" s="232"/>
      <c r="EK81" s="232"/>
      <c r="EL81" s="232"/>
      <c r="EM81" s="232"/>
      <c r="EN81" s="232"/>
    </row>
    <row r="82" spans="1:144" x14ac:dyDescent="0.2">
      <c r="A82" s="232"/>
      <c r="B82" s="266" t="str">
        <v>NKA001</v>
      </c>
      <c r="C82" s="266" t="str">
        <f>INDEX('Span data'!$D$9:$D$734, MATCH($B82, 'Span data'!$C$9:$C$734,0))</f>
        <v>NKA</v>
      </c>
      <c r="D82" s="266" cm="1">
        <f t="array" ref="D82">IF(ISBLANK(B82),0, SUMPRODUCT(('Energy at risk'!$C$8:$C$733=$B82)*1))</f>
        <v>4</v>
      </c>
      <c r="E82" s="267" t="b">
        <f t="shared" si="31"/>
        <v>0</v>
      </c>
      <c r="F82" s="266">
        <f t="shared" si="33"/>
        <v>4</v>
      </c>
      <c r="G82" s="268">
        <v>2</v>
      </c>
      <c r="H82" s="268">
        <v>6</v>
      </c>
      <c r="I82" s="232"/>
      <c r="J82" s="269">
        <f>INDEX(VCR_data!$D$8:$D$86, MATCH($C82, VCR_data!$B$8:$B$86,0))</f>
        <v>52400.988476110724</v>
      </c>
      <c r="K82" s="269">
        <f>INDEX(VCR_data!$F$8:$F$86, MATCH($C82, VCR_data!$B$8:$B$86,0))</f>
        <v>12452.651297227119</v>
      </c>
      <c r="L82" s="232"/>
      <c r="M82" s="270" cm="1">
        <f t="array" ref="M82">SUMPRODUCT(('Span data'!$C$9:$C$734=$B82)*('Span data'!AF$9:AF$734))/SUMPRODUCT(('Span data'!$C$9:$C$734=$B82)*1)</f>
        <v>9.6880328581540991E-3</v>
      </c>
      <c r="N82" s="270" cm="1">
        <f t="array" ref="N82">SUMPRODUCT(('Span data'!$C$9:$C$734=$B82)*('Span data'!AG$9:AG$734))/SUMPRODUCT(('Span data'!$C$9:$C$734=$B82)*1)</f>
        <v>9.8564649923842222E-3</v>
      </c>
      <c r="O82" s="270" cm="1">
        <f t="array" ref="O82">SUMPRODUCT(('Span data'!$C$9:$C$734=$B82)*('Span data'!AH$9:AH$734))/SUMPRODUCT(('Span data'!$C$9:$C$734=$B82)*1)</f>
        <v>1.0024897126614347E-2</v>
      </c>
      <c r="P82" s="270" cm="1">
        <f t="array" ref="P82">SUMPRODUCT(('Span data'!$C$9:$C$734=$B82)*('Span data'!AI$9:AI$734))/SUMPRODUCT(('Span data'!$C$9:$C$734=$B82)*1)</f>
        <v>1.0193329260844472E-2</v>
      </c>
      <c r="Q82" s="270" cm="1">
        <f t="array" ref="Q82">SUMPRODUCT(('Span data'!$C$9:$C$734=$B82)*('Span data'!AJ$9:AJ$734))/SUMPRODUCT(('Span data'!$C$9:$C$734=$B82)*1)</f>
        <v>1.0361761395074595E-2</v>
      </c>
      <c r="R82" s="270" cm="1">
        <f t="array" ref="R82">SUMPRODUCT(('Span data'!$C$9:$C$734=$B82)*('Span data'!AK$9:AK$734))/SUMPRODUCT(('Span data'!$C$9:$C$734=$B82)*1)</f>
        <v>1.053019352930472E-2</v>
      </c>
      <c r="S82" s="270" cm="1">
        <f t="array" ref="S82">SUMPRODUCT(('Span data'!$C$9:$C$734=$B82)*('Span data'!AL$9:AL$734))/SUMPRODUCT(('Span data'!$C$9:$C$734=$B82)*1)</f>
        <v>1.0698625663534843E-2</v>
      </c>
      <c r="T82" s="270" cm="1">
        <f t="array" ref="T82">SUMPRODUCT(('Span data'!$C$9:$C$734=$B82)*('Span data'!AM$9:AM$734))/SUMPRODUCT(('Span data'!$C$9:$C$734=$B82)*1)</f>
        <v>1.0867057797764966E-2</v>
      </c>
      <c r="U82" s="270" cm="1">
        <f t="array" ref="U82">SUMPRODUCT(('Span data'!$C$9:$C$734=$B82)*('Span data'!AN$9:AN$734))/SUMPRODUCT(('Span data'!$C$9:$C$734=$B82)*1)</f>
        <v>1.1035489931995091E-2</v>
      </c>
      <c r="V82" s="270" cm="1">
        <f t="array" ref="V82">SUMPRODUCT(('Span data'!$C$9:$C$734=$B82)*('Span data'!AO$9:AO$734))/SUMPRODUCT(('Span data'!$C$9:$C$734=$B82)*1)</f>
        <v>1.1203922066225216E-2</v>
      </c>
      <c r="W82" s="270" cm="1">
        <f t="array" ref="W82">SUMPRODUCT(('Span data'!$C$9:$C$734=$B82)*('Span data'!AP$9:AP$734))/SUMPRODUCT(('Span data'!$C$9:$C$734=$B82)*1)</f>
        <v>1.1372354200455339E-2</v>
      </c>
      <c r="X82" s="270" cm="1">
        <f t="array" ref="X82">SUMPRODUCT(('Span data'!$C$9:$C$734=$B82)*('Span data'!AQ$9:AQ$734))/SUMPRODUCT(('Span data'!$C$9:$C$734=$B82)*1)</f>
        <v>1.1540786334685462E-2</v>
      </c>
      <c r="Y82" s="270" cm="1">
        <f t="array" ref="Y82">SUMPRODUCT(('Span data'!$C$9:$C$734=$B82)*('Span data'!AR$9:AR$734))/SUMPRODUCT(('Span data'!$C$9:$C$734=$B82)*1)</f>
        <v>1.1709218468915587E-2</v>
      </c>
      <c r="Z82" s="270" cm="1">
        <f t="array" ref="Z82">SUMPRODUCT(('Span data'!$C$9:$C$734=$B82)*('Span data'!AS$9:AS$734))/SUMPRODUCT(('Span data'!$C$9:$C$734=$B82)*1)</f>
        <v>1.1877650603145712E-2</v>
      </c>
      <c r="AA82" s="270" cm="1">
        <f t="array" ref="AA82">SUMPRODUCT(('Span data'!$C$9:$C$734=$B82)*('Span data'!AT$9:AT$734))/SUMPRODUCT(('Span data'!$C$9:$C$734=$B82)*1)</f>
        <v>1.2046082737375835E-2</v>
      </c>
      <c r="AB82" s="270" cm="1">
        <f t="array" ref="AB82">SUMPRODUCT(('Span data'!$C$9:$C$734=$B82)*('Span data'!AU$9:AU$734))/SUMPRODUCT(('Span data'!$C$9:$C$734=$B82)*1)</f>
        <v>1.2214514871605959E-2</v>
      </c>
      <c r="AC82" s="270" cm="1">
        <f t="array" ref="AC82">SUMPRODUCT(('Span data'!$C$9:$C$734=$B82)*('Span data'!AV$9:AV$734))/SUMPRODUCT(('Span data'!$C$9:$C$734=$B82)*1)</f>
        <v>1.2382947005836083E-2</v>
      </c>
      <c r="AD82" s="270" cm="1">
        <f t="array" ref="AD82">SUMPRODUCT(('Span data'!$C$9:$C$734=$B82)*('Span data'!AW$9:AW$734))/SUMPRODUCT(('Span data'!$C$9:$C$734=$B82)*1)</f>
        <v>1.2551379140066208E-2</v>
      </c>
      <c r="AE82" s="270" cm="1">
        <f t="array" ref="AE82">SUMPRODUCT(('Span data'!$C$9:$C$734=$B82)*('Span data'!AX$9:AX$734))/SUMPRODUCT(('Span data'!$C$9:$C$734=$B82)*1)</f>
        <v>1.2719811274296331E-2</v>
      </c>
      <c r="AF82" s="270" cm="1">
        <f t="array" ref="AF82">SUMPRODUCT(('Span data'!$C$9:$C$734=$B82)*('Span data'!AY$9:AY$734))/SUMPRODUCT(('Span data'!$C$9:$C$734=$B82)*1)</f>
        <v>1.2888243408526455E-2</v>
      </c>
      <c r="AG82" s="232"/>
      <c r="AH82" s="271">
        <f>INDEX('Energy at risk'!E$8:E$733, MATCH($B82, 'Energy at risk'!$C$8:$C$733,0))*$J82*M82</f>
        <v>13275.057037726288</v>
      </c>
      <c r="AI82" s="271">
        <f>INDEX('Energy at risk'!F$8:F$733, MATCH($B82, 'Energy at risk'!$C$8:$C$733,0))*$J82*N82</f>
        <v>13662.896478573375</v>
      </c>
      <c r="AJ82" s="271">
        <f>INDEX('Energy at risk'!G$8:G$733, MATCH($B82, 'Energy at risk'!$C$8:$C$733,0))*$J82*O82</f>
        <v>14162.588867532189</v>
      </c>
      <c r="AK82" s="271">
        <f>INDEX('Energy at risk'!H$8:H$733, MATCH($B82, 'Energy at risk'!$C$8:$C$733,0))*$J82*P82</f>
        <v>14562.952049279742</v>
      </c>
      <c r="AL82" s="271">
        <f>INDEX('Energy at risk'!I$8:I$733, MATCH($B82, 'Energy at risk'!$C$8:$C$733,0))*$J82*Q82</f>
        <v>14803.586785152869</v>
      </c>
      <c r="AM82" s="271">
        <f>INDEX('Energy at risk'!J$8:J$733, MATCH($B82, 'Energy at risk'!$C$8:$C$733,0))*$J82*R82</f>
        <v>15156.074469137719</v>
      </c>
      <c r="AN82" s="271">
        <f>INDEX('Energy at risk'!K$8:K$733, MATCH($B82, 'Energy at risk'!$C$8:$C$733,0))*$J82*S82</f>
        <v>15682.603445740368</v>
      </c>
      <c r="AO82" s="271">
        <f>INDEX('Energy at risk'!L$8:L$733, MATCH($B82, 'Energy at risk'!$C$8:$C$733,0))*$J82*T82</f>
        <v>16333.509111355201</v>
      </c>
      <c r="AP82" s="271">
        <f>INDEX('Energy at risk'!M$8:M$733, MATCH($B82, 'Energy at risk'!$C$8:$C$733,0))*$J82*U82</f>
        <v>16586.667588128792</v>
      </c>
      <c r="AQ82" s="271">
        <f>INDEX('Energy at risk'!N$8:N$733, MATCH($B82, 'Energy at risk'!$C$8:$C$733,0))*$J82*V82</f>
        <v>16839.82606490238</v>
      </c>
      <c r="AR82" s="271">
        <f>INDEX('Energy at risk'!O$8:O$733, MATCH($B82, 'Energy at risk'!$C$8:$C$733,0))*$J82*W82</f>
        <v>17092.984541675971</v>
      </c>
      <c r="AS82" s="271">
        <f>INDEX('Energy at risk'!P$8:P$733, MATCH($B82, 'Energy at risk'!$C$8:$C$733,0))*$J82*X82</f>
        <v>17346.143018449558</v>
      </c>
      <c r="AT82" s="271">
        <f>INDEX('Energy at risk'!Q$8:Q$733, MATCH($B82, 'Energy at risk'!$C$8:$C$733,0))*$J82*Y82</f>
        <v>17599.301495223146</v>
      </c>
      <c r="AU82" s="271">
        <f>INDEX('Energy at risk'!R$8:R$733, MATCH($B82, 'Energy at risk'!$C$8:$C$733,0))*$J82*Z82</f>
        <v>17852.459971996737</v>
      </c>
      <c r="AV82" s="271">
        <f>INDEX('Energy at risk'!S$8:S$733, MATCH($B82, 'Energy at risk'!$C$8:$C$733,0))*$J82*AA82</f>
        <v>18105.618448770325</v>
      </c>
      <c r="AW82" s="271">
        <f>INDEX('Energy at risk'!T$8:T$733, MATCH($B82, 'Energy at risk'!$C$8:$C$733,0))*$J82*AB82</f>
        <v>18358.776925543913</v>
      </c>
      <c r="AX82" s="271">
        <f>INDEX('Energy at risk'!U$8:U$733, MATCH($B82, 'Energy at risk'!$C$8:$C$733,0))*$J82*AC82</f>
        <v>18611.935402317504</v>
      </c>
      <c r="AY82" s="271">
        <f>INDEX('Energy at risk'!V$8:V$733, MATCH($B82, 'Energy at risk'!$C$8:$C$733,0))*$J82*AD82</f>
        <v>18865.093879091095</v>
      </c>
      <c r="AZ82" s="271">
        <f>INDEX('Energy at risk'!W$8:W$733, MATCH($B82, 'Energy at risk'!$C$8:$C$733,0))*$J82*AE82</f>
        <v>19118.252355864683</v>
      </c>
      <c r="BA82" s="271">
        <f>INDEX('Energy at risk'!X$8:X$733, MATCH($B82, 'Energy at risk'!$C$8:$C$733,0))*$J82*AF82</f>
        <v>19371.41083263827</v>
      </c>
      <c r="BB82" s="232"/>
      <c r="BC82" s="271">
        <f>INDEX('Energy at risk'!E$8:E$733, MATCH($B82, 'Energy at risk'!$C$8:$C$733,0))*M82*$K82</f>
        <v>3154.7049215869251</v>
      </c>
      <c r="BD82" s="271">
        <f>INDEX('Energy at risk'!F$8:F$733, MATCH($B82, 'Energy at risk'!$C$8:$C$733,0))*N82*$K82</f>
        <v>3246.871681349141</v>
      </c>
      <c r="BE82" s="271">
        <f>INDEX('Energy at risk'!G$8:G$733, MATCH($B82, 'Energy at risk'!$C$8:$C$733,0))*O82*$K82</f>
        <v>3365.6193473100475</v>
      </c>
      <c r="BF82" s="271">
        <f>INDEX('Energy at risk'!H$8:H$733, MATCH($B82, 'Energy at risk'!$C$8:$C$733,0))*P82*$K82</f>
        <v>3460.7622680742902</v>
      </c>
      <c r="BG82" s="271">
        <f>INDEX('Energy at risk'!I$8:I$733, MATCH($B82, 'Energy at risk'!$C$8:$C$733,0))*Q82*$K82</f>
        <v>3517.947075898946</v>
      </c>
      <c r="BH82" s="271">
        <f>INDEX('Energy at risk'!J$8:J$733, MATCH($B82, 'Energy at risk'!$C$8:$C$733,0))*R82*$K82</f>
        <v>3601.7127899222924</v>
      </c>
      <c r="BI82" s="271">
        <f>INDEX('Energy at risk'!K$8:K$733, MATCH($B82, 'Energy at risk'!$C$8:$C$733,0))*S82*$K82</f>
        <v>3726.837943744682</v>
      </c>
      <c r="BJ82" s="271">
        <f>INDEX('Energy at risk'!L$8:L$733, MATCH($B82, 'Energy at risk'!$C$8:$C$733,0))*T82*$K82</f>
        <v>3881.5201647677886</v>
      </c>
      <c r="BK82" s="271">
        <f>INDEX('Energy at risk'!M$8:M$733, MATCH($B82, 'Energy at risk'!$C$8:$C$733,0))*U82*$K82</f>
        <v>3941.6811335944722</v>
      </c>
      <c r="BL82" s="271">
        <f>INDEX('Energy at risk'!N$8:N$733, MATCH($B82, 'Energy at risk'!$C$8:$C$733,0))*V82*$K82</f>
        <v>4001.8421024211557</v>
      </c>
      <c r="BM82" s="271">
        <f>INDEX('Energy at risk'!O$8:O$733, MATCH($B82, 'Energy at risk'!$C$8:$C$733,0))*W82*$K82</f>
        <v>4062.0030712478383</v>
      </c>
      <c r="BN82" s="271">
        <f>INDEX('Energy at risk'!P$8:P$733, MATCH($B82, 'Energy at risk'!$C$8:$C$733,0))*X82*$K82</f>
        <v>4122.1640400745209</v>
      </c>
      <c r="BO82" s="271">
        <f>INDEX('Energy at risk'!Q$8:Q$733, MATCH($B82, 'Energy at risk'!$C$8:$C$733,0))*Y82*$K82</f>
        <v>4182.3250089012045</v>
      </c>
      <c r="BP82" s="271">
        <f>INDEX('Energy at risk'!R$8:R$733, MATCH($B82, 'Energy at risk'!$C$8:$C$733,0))*Z82*$K82</f>
        <v>4242.485977727888</v>
      </c>
      <c r="BQ82" s="271">
        <f>INDEX('Energy at risk'!S$8:S$733, MATCH($B82, 'Energy at risk'!$C$8:$C$733,0))*AA82*$K82</f>
        <v>4302.6469465545706</v>
      </c>
      <c r="BR82" s="271">
        <f>INDEX('Energy at risk'!T$8:T$733, MATCH($B82, 'Energy at risk'!$C$8:$C$733,0))*AB82*$K82</f>
        <v>4362.8079153812532</v>
      </c>
      <c r="BS82" s="271">
        <f>INDEX('Energy at risk'!U$8:U$733, MATCH($B82, 'Energy at risk'!$C$8:$C$733,0))*AC82*$K82</f>
        <v>4422.9688842079368</v>
      </c>
      <c r="BT82" s="271">
        <f>INDEX('Energy at risk'!V$8:V$733, MATCH($B82, 'Energy at risk'!$C$8:$C$733,0))*AD82*$K82</f>
        <v>4483.1298530346194</v>
      </c>
      <c r="BU82" s="271">
        <f>INDEX('Energy at risk'!W$8:W$733, MATCH($B82, 'Energy at risk'!$C$8:$C$733,0))*AE82*$K82</f>
        <v>4543.2908218613029</v>
      </c>
      <c r="BV82" s="271">
        <f>INDEX('Energy at risk'!X$8:X$733, MATCH($B82, 'Energy at risk'!$C$8:$C$733,0))*AF82*$K82</f>
        <v>4603.4517906879855</v>
      </c>
      <c r="BW82" s="232"/>
      <c r="BX82" s="272" cm="1">
        <f t="array" ref="BX82">SUMPRODUCT(('Span data'!BA$9:BA$734)*('Span data'!$C$9:$C$734=$B82))</f>
        <v>1.5693802107551271E-3</v>
      </c>
      <c r="BY82" s="272" cm="1">
        <f t="array" ref="BY82">SUMPRODUCT(('Span data'!BB$9:BB$734)*('Span data'!$C$9:$C$734=$B82))</f>
        <v>1.5966648063160853E-3</v>
      </c>
      <c r="BZ82" s="272" cm="1">
        <f t="array" ref="BZ82">SUMPRODUCT(('Span data'!BC$9:BC$734)*('Span data'!$C$9:$C$734=$B82))</f>
        <v>1.6239494018770433E-3</v>
      </c>
      <c r="CA82" s="272" cm="1">
        <f t="array" ref="CA82">SUMPRODUCT(('Span data'!BD$9:BD$734)*('Span data'!$C$9:$C$734=$B82))</f>
        <v>1.6512339974380013E-3</v>
      </c>
      <c r="CB82" s="272" cm="1">
        <f t="array" ref="CB82">SUMPRODUCT(('Span data'!BE$9:BE$734)*('Span data'!$C$9:$C$734=$B82))</f>
        <v>1.6785185929989593E-3</v>
      </c>
      <c r="CC82" s="272" cm="1">
        <f t="array" ref="CC82">SUMPRODUCT(('Span data'!BF$9:BF$734)*('Span data'!$C$9:$C$734=$B82))</f>
        <v>1.7058031885599178E-3</v>
      </c>
      <c r="CD82" s="272" cm="1">
        <f t="array" ref="CD82">SUMPRODUCT(('Span data'!BG$9:BG$734)*('Span data'!$C$9:$C$734=$B82))</f>
        <v>1.7330877841208758E-3</v>
      </c>
      <c r="CE82" s="272" cm="1">
        <f t="array" ref="CE82">SUMPRODUCT(('Span data'!BH$9:BH$734)*('Span data'!$C$9:$C$734=$B82))</f>
        <v>1.7603723796818342E-3</v>
      </c>
      <c r="CF82" s="272" cm="1">
        <f t="array" ref="CF82">SUMPRODUCT(('Span data'!BI$9:BI$734)*('Span data'!$C$9:$C$734=$B82))</f>
        <v>1.7876569752427922E-3</v>
      </c>
      <c r="CG82" s="272" cm="1">
        <f t="array" ref="CG82">SUMPRODUCT(('Span data'!BJ$9:BJ$734)*('Span data'!$C$9:$C$734=$B82))</f>
        <v>1.8149415708037502E-3</v>
      </c>
      <c r="CH82" s="272" cm="1">
        <f t="array" ref="CH82">SUMPRODUCT(('Span data'!BK$9:BK$734)*('Span data'!$C$9:$C$734=$B82))</f>
        <v>1.8422261663647082E-3</v>
      </c>
      <c r="CI82" s="272" cm="1">
        <f t="array" ref="CI82">SUMPRODUCT(('Span data'!BL$9:BL$734)*('Span data'!$C$9:$C$734=$B82))</f>
        <v>1.8695107619256667E-3</v>
      </c>
      <c r="CJ82" s="272" cm="1">
        <f t="array" ref="CJ82">SUMPRODUCT(('Span data'!BM$9:BM$734)*('Span data'!$C$9:$C$734=$B82))</f>
        <v>1.8967953574866245E-3</v>
      </c>
      <c r="CK82" s="272" cm="1">
        <f t="array" ref="CK82">SUMPRODUCT(('Span data'!BN$9:BN$734)*('Span data'!$C$9:$C$734=$B82))</f>
        <v>1.9240799530475827E-3</v>
      </c>
      <c r="CL82" s="272" cm="1">
        <f t="array" ref="CL82">SUMPRODUCT(('Span data'!BO$9:BO$734)*('Span data'!$C$9:$C$734=$B82))</f>
        <v>1.9513645486085411E-3</v>
      </c>
      <c r="CM82" s="272" cm="1">
        <f t="array" ref="CM82">SUMPRODUCT(('Span data'!BP$9:BP$734)*('Span data'!$C$9:$C$734=$B82))</f>
        <v>1.9786491441694991E-3</v>
      </c>
      <c r="CN82" s="272" cm="1">
        <f t="array" ref="CN82">SUMPRODUCT(('Span data'!BQ$9:BQ$734)*('Span data'!$C$9:$C$734=$B82))</f>
        <v>2.0059337397304571E-3</v>
      </c>
      <c r="CO82" s="272" cm="1">
        <f t="array" ref="CO82">SUMPRODUCT(('Span data'!BR$9:BR$734)*('Span data'!$C$9:$C$734=$B82))</f>
        <v>2.0332183352914156E-3</v>
      </c>
      <c r="CP82" s="272" cm="1">
        <f t="array" ref="CP82">SUMPRODUCT(('Span data'!BS$9:BS$734)*('Span data'!$C$9:$C$734=$B82))</f>
        <v>2.0605029308523731E-3</v>
      </c>
      <c r="CQ82" s="272" cm="1">
        <f t="array" ref="CQ82">SUMPRODUCT(('Span data'!BT$9:BT$734)*('Span data'!$C$9:$C$734=$B82))</f>
        <v>2.0877875264133316E-3</v>
      </c>
      <c r="CR82" s="232"/>
      <c r="CS82" s="273">
        <f t="shared" si="34"/>
        <v>16429.763528693427</v>
      </c>
      <c r="CT82" s="273">
        <f t="shared" si="21"/>
        <v>16909.769756587324</v>
      </c>
      <c r="CU82" s="273">
        <f t="shared" si="22"/>
        <v>17528.209838791641</v>
      </c>
      <c r="CV82" s="273">
        <f t="shared" si="23"/>
        <v>18023.715968588029</v>
      </c>
      <c r="CW82" s="273">
        <f t="shared" si="24"/>
        <v>18321.53553957041</v>
      </c>
      <c r="CX82" s="273">
        <f t="shared" si="25"/>
        <v>18757.788964863197</v>
      </c>
      <c r="CY82" s="273">
        <f t="shared" si="26"/>
        <v>19409.443122572837</v>
      </c>
      <c r="CZ82" s="273">
        <f t="shared" si="27"/>
        <v>20215.031036495369</v>
      </c>
      <c r="DA82" s="273">
        <f t="shared" si="28"/>
        <v>20528.350509380241</v>
      </c>
      <c r="DB82" s="273">
        <f t="shared" si="10"/>
        <v>20841.669982265106</v>
      </c>
      <c r="DC82" s="273">
        <f t="shared" si="11"/>
        <v>21154.989455149978</v>
      </c>
      <c r="DD82" s="273">
        <f t="shared" si="12"/>
        <v>21468.308928034839</v>
      </c>
      <c r="DE82" s="273">
        <f t="shared" si="13"/>
        <v>21781.628400919708</v>
      </c>
      <c r="DF82" s="273">
        <f t="shared" si="14"/>
        <v>22094.947873804576</v>
      </c>
      <c r="DG82" s="273">
        <f t="shared" si="15"/>
        <v>22408.267346689445</v>
      </c>
      <c r="DH82" s="273">
        <f t="shared" si="16"/>
        <v>22721.58681957431</v>
      </c>
      <c r="DI82" s="273">
        <f t="shared" si="17"/>
        <v>23034.906292459182</v>
      </c>
      <c r="DJ82" s="273">
        <f t="shared" si="18"/>
        <v>23348.225765344047</v>
      </c>
      <c r="DK82" s="273">
        <f t="shared" si="19"/>
        <v>23661.545238228919</v>
      </c>
      <c r="DL82" s="273">
        <f t="shared" si="20"/>
        <v>23974.86471111378</v>
      </c>
      <c r="DM82" s="233"/>
      <c r="DN82" s="274" cm="1">
        <f t="array" ref="DN82">SUMPRODUCT(($CS82:$DL82)*(Misc_calcs!$G$29:$Z$29))</f>
        <v>291797.13068472705</v>
      </c>
      <c r="DO82" s="232"/>
      <c r="DP82" s="274" cm="1">
        <f t="array" ref="DP82">SUMPRODUCT((G82:H82)*(Assumptions!$G$38:$H$38))</f>
        <v>203538.97311054042</v>
      </c>
      <c r="DQ82" s="274" cm="1">
        <f t="array" ref="DQ82">SUMPRODUCT((PMT(real_disc,Assumptions!$G$40,DP82)*(Misc_calcs!$G$29:$Z$29)))</f>
        <v>-117979.45825722386</v>
      </c>
      <c r="DR82" s="232"/>
      <c r="DS82" s="274">
        <f t="shared" si="32"/>
        <v>173817.67242750319</v>
      </c>
      <c r="DT82" s="274" t="b">
        <f t="shared" si="35"/>
        <v>1</v>
      </c>
      <c r="DU82" s="232"/>
      <c r="DV82" s="232"/>
      <c r="DW82" s="232"/>
      <c r="DX82" s="232"/>
      <c r="DY82" s="232"/>
      <c r="DZ82" s="232"/>
      <c r="EA82" s="232"/>
      <c r="EB82" s="232"/>
      <c r="EC82" s="232"/>
      <c r="ED82" s="232"/>
      <c r="EE82" s="232"/>
      <c r="EF82" s="232"/>
      <c r="EG82" s="232"/>
      <c r="EH82" s="232"/>
      <c r="EI82" s="232"/>
      <c r="EJ82" s="232"/>
      <c r="EK82" s="232"/>
      <c r="EL82" s="232"/>
      <c r="EM82" s="232"/>
      <c r="EN82" s="232"/>
    </row>
    <row r="83" spans="1:144" x14ac:dyDescent="0.2">
      <c r="A83" s="232"/>
      <c r="B83" s="266" t="str">
        <v>NKA002</v>
      </c>
      <c r="C83" s="266" t="str">
        <f>INDEX('Span data'!$D$9:$D$734, MATCH($B83, 'Span data'!$C$9:$C$734,0))</f>
        <v>RCTS</v>
      </c>
      <c r="D83" s="266" cm="1">
        <f t="array" ref="D83">IF(ISBLANK(B83),0, SUMPRODUCT(('Energy at risk'!$C$8:$C$733=$B83)*1))</f>
        <v>10</v>
      </c>
      <c r="E83" s="267" t="b">
        <f t="shared" si="31"/>
        <v>0</v>
      </c>
      <c r="F83" s="266">
        <f t="shared" si="33"/>
        <v>10</v>
      </c>
      <c r="G83" s="268">
        <v>11</v>
      </c>
      <c r="H83" s="268">
        <v>7</v>
      </c>
      <c r="I83" s="232"/>
      <c r="J83" s="269">
        <f>INDEX(VCR_data!$D$8:$D$86, MATCH($C83, VCR_data!$B$8:$B$86,0))</f>
        <v>53595.36327995552</v>
      </c>
      <c r="K83" s="269">
        <f>INDEX(VCR_data!$F$8:$F$86, MATCH($C83, VCR_data!$B$8:$B$86,0))</f>
        <v>11939.646992895392</v>
      </c>
      <c r="L83" s="232"/>
      <c r="M83" s="270" cm="1">
        <f t="array" ref="M83">SUMPRODUCT(('Span data'!$C$9:$C$734=$B83)*('Span data'!AF$9:AF$734))/SUMPRODUCT(('Span data'!$C$9:$C$734=$B83)*1)</f>
        <v>9.7127833015682747E-3</v>
      </c>
      <c r="N83" s="270" cm="1">
        <f t="array" ref="N83">SUMPRODUCT(('Span data'!$C$9:$C$734=$B83)*('Span data'!AG$9:AG$734))/SUMPRODUCT(('Span data'!$C$9:$C$734=$B83)*1)</f>
        <v>9.8894655836031225E-3</v>
      </c>
      <c r="O83" s="270" cm="1">
        <f t="array" ref="O83">SUMPRODUCT(('Span data'!$C$9:$C$734=$B83)*('Span data'!AH$9:AH$734))/SUMPRODUCT(('Span data'!$C$9:$C$734=$B83)*1)</f>
        <v>1.0066147865637972E-2</v>
      </c>
      <c r="P83" s="270" cm="1">
        <f t="array" ref="P83">SUMPRODUCT(('Span data'!$C$9:$C$734=$B83)*('Span data'!AI$9:AI$734))/SUMPRODUCT(('Span data'!$C$9:$C$734=$B83)*1)</f>
        <v>1.024283014767282E-2</v>
      </c>
      <c r="Q83" s="270" cm="1">
        <f t="array" ref="Q83">SUMPRODUCT(('Span data'!$C$9:$C$734=$B83)*('Span data'!AJ$9:AJ$734))/SUMPRODUCT(('Span data'!$C$9:$C$734=$B83)*1)</f>
        <v>1.0419512429707669E-2</v>
      </c>
      <c r="R83" s="270" cm="1">
        <f t="array" ref="R83">SUMPRODUCT(('Span data'!$C$9:$C$734=$B83)*('Span data'!AK$9:AK$734))/SUMPRODUCT(('Span data'!$C$9:$C$734=$B83)*1)</f>
        <v>1.0596194711742519E-2</v>
      </c>
      <c r="S83" s="270" cm="1">
        <f t="array" ref="S83">SUMPRODUCT(('Span data'!$C$9:$C$734=$B83)*('Span data'!AL$9:AL$734))/SUMPRODUCT(('Span data'!$C$9:$C$734=$B83)*1)</f>
        <v>1.0772876993777365E-2</v>
      </c>
      <c r="T83" s="270" cm="1">
        <f t="array" ref="T83">SUMPRODUCT(('Span data'!$C$9:$C$734=$B83)*('Span data'!AM$9:AM$734))/SUMPRODUCT(('Span data'!$C$9:$C$734=$B83)*1)</f>
        <v>1.0949559275812214E-2</v>
      </c>
      <c r="U83" s="270" cm="1">
        <f t="array" ref="U83">SUMPRODUCT(('Span data'!$C$9:$C$734=$B83)*('Span data'!AN$9:AN$734))/SUMPRODUCT(('Span data'!$C$9:$C$734=$B83)*1)</f>
        <v>1.1126241557847066E-2</v>
      </c>
      <c r="V83" s="270" cm="1">
        <f t="array" ref="V83">SUMPRODUCT(('Span data'!$C$9:$C$734=$B83)*('Span data'!AO$9:AO$734))/SUMPRODUCT(('Span data'!$C$9:$C$734=$B83)*1)</f>
        <v>1.1302923839881913E-2</v>
      </c>
      <c r="W83" s="270" cm="1">
        <f t="array" ref="W83">SUMPRODUCT(('Span data'!$C$9:$C$734=$B83)*('Span data'!AP$9:AP$734))/SUMPRODUCT(('Span data'!$C$9:$C$734=$B83)*1)</f>
        <v>1.1479606121916761E-2</v>
      </c>
      <c r="X83" s="270" cm="1">
        <f t="array" ref="X83">SUMPRODUCT(('Span data'!$C$9:$C$734=$B83)*('Span data'!AQ$9:AQ$734))/SUMPRODUCT(('Span data'!$C$9:$C$734=$B83)*1)</f>
        <v>1.1656288403951609E-2</v>
      </c>
      <c r="Y83" s="270" cm="1">
        <f t="array" ref="Y83">SUMPRODUCT(('Span data'!$C$9:$C$734=$B83)*('Span data'!AR$9:AR$734))/SUMPRODUCT(('Span data'!$C$9:$C$734=$B83)*1)</f>
        <v>1.183297068598646E-2</v>
      </c>
      <c r="Z83" s="270" cm="1">
        <f t="array" ref="Z83">SUMPRODUCT(('Span data'!$C$9:$C$734=$B83)*('Span data'!AS$9:AS$734))/SUMPRODUCT(('Span data'!$C$9:$C$734=$B83)*1)</f>
        <v>1.2009652968021308E-2</v>
      </c>
      <c r="AA83" s="270" cm="1">
        <f t="array" ref="AA83">SUMPRODUCT(('Span data'!$C$9:$C$734=$B83)*('Span data'!AT$9:AT$734))/SUMPRODUCT(('Span data'!$C$9:$C$734=$B83)*1)</f>
        <v>1.2186335250056158E-2</v>
      </c>
      <c r="AB83" s="270" cm="1">
        <f t="array" ref="AB83">SUMPRODUCT(('Span data'!$C$9:$C$734=$B83)*('Span data'!AU$9:AU$734))/SUMPRODUCT(('Span data'!$C$9:$C$734=$B83)*1)</f>
        <v>1.2363017532091004E-2</v>
      </c>
      <c r="AC83" s="270" cm="1">
        <f t="array" ref="AC83">SUMPRODUCT(('Span data'!$C$9:$C$734=$B83)*('Span data'!AV$9:AV$734))/SUMPRODUCT(('Span data'!$C$9:$C$734=$B83)*1)</f>
        <v>1.2539699814125855E-2</v>
      </c>
      <c r="AD83" s="270" cm="1">
        <f t="array" ref="AD83">SUMPRODUCT(('Span data'!$C$9:$C$734=$B83)*('Span data'!AW$9:AW$734))/SUMPRODUCT(('Span data'!$C$9:$C$734=$B83)*1)</f>
        <v>1.2716382096160706E-2</v>
      </c>
      <c r="AE83" s="270" cm="1">
        <f t="array" ref="AE83">SUMPRODUCT(('Span data'!$C$9:$C$734=$B83)*('Span data'!AX$9:AX$734))/SUMPRODUCT(('Span data'!$C$9:$C$734=$B83)*1)</f>
        <v>1.2893064378195557E-2</v>
      </c>
      <c r="AF83" s="270" cm="1">
        <f t="array" ref="AF83">SUMPRODUCT(('Span data'!$C$9:$C$734=$B83)*('Span data'!AY$9:AY$734))/SUMPRODUCT(('Span data'!$C$9:$C$734=$B83)*1)</f>
        <v>1.30697466602304E-2</v>
      </c>
      <c r="AG83" s="232"/>
      <c r="AH83" s="271">
        <f>INDEX('Energy at risk'!E$8:E$733, MATCH($B83, 'Energy at risk'!$C$8:$C$733,0))*$J83*M83</f>
        <v>31339.998450977746</v>
      </c>
      <c r="AI83" s="271">
        <f>INDEX('Energy at risk'!F$8:F$733, MATCH($B83, 'Energy at risk'!$C$8:$C$733,0))*$J83*N83</f>
        <v>31963.815513396123</v>
      </c>
      <c r="AJ83" s="271">
        <f>INDEX('Energy at risk'!G$8:G$733, MATCH($B83, 'Energy at risk'!$C$8:$C$733,0))*$J83*O83</f>
        <v>32917.634831375006</v>
      </c>
      <c r="AK83" s="271">
        <f>INDEX('Energy at risk'!H$8:H$733, MATCH($B83, 'Energy at risk'!$C$8:$C$733,0))*$J83*P83</f>
        <v>33773.610334557001</v>
      </c>
      <c r="AL83" s="271">
        <f>INDEX('Energy at risk'!I$8:I$733, MATCH($B83, 'Energy at risk'!$C$8:$C$733,0))*$J83*Q83</f>
        <v>34356.183555086398</v>
      </c>
      <c r="AM83" s="271">
        <f>INDEX('Energy at risk'!J$8:J$733, MATCH($B83, 'Energy at risk'!$C$8:$C$733,0))*$J83*R83</f>
        <v>34938.756775615788</v>
      </c>
      <c r="AN83" s="271">
        <f>INDEX('Energy at risk'!K$8:K$733, MATCH($B83, 'Energy at risk'!$C$8:$C$733,0))*$J83*S83</f>
        <v>35930.966421141893</v>
      </c>
      <c r="AO83" s="271">
        <f>INDEX('Energy at risk'!L$8:L$733, MATCH($B83, 'Energy at risk'!$C$8:$C$733,0))*$J83*T83</f>
        <v>37115.050423731343</v>
      </c>
      <c r="AP83" s="271">
        <f>INDEX('Energy at risk'!M$8:M$733, MATCH($B83, 'Energy at risk'!$C$8:$C$733,0))*$J83*U83</f>
        <v>37653.500527805714</v>
      </c>
      <c r="AQ83" s="271">
        <f>INDEX('Energy at risk'!N$8:N$733, MATCH($B83, 'Energy at risk'!$C$8:$C$733,0))*$J83*V83</f>
        <v>38251.429879353993</v>
      </c>
      <c r="AR83" s="271">
        <f>INDEX('Energy at risk'!O$8:O$733, MATCH($B83, 'Energy at risk'!$C$8:$C$733,0))*$J83*W83</f>
        <v>38849.359230902279</v>
      </c>
      <c r="AS83" s="271">
        <f>INDEX('Energy at risk'!P$8:P$733, MATCH($B83, 'Energy at risk'!$C$8:$C$733,0))*$J83*X83</f>
        <v>39447.288582450565</v>
      </c>
      <c r="AT83" s="271">
        <f>INDEX('Energy at risk'!Q$8:Q$733, MATCH($B83, 'Energy at risk'!$C$8:$C$733,0))*$J83*Y83</f>
        <v>40045.217933998858</v>
      </c>
      <c r="AU83" s="271">
        <f>INDEX('Energy at risk'!R$8:R$733, MATCH($B83, 'Energy at risk'!$C$8:$C$733,0))*$J83*Z83</f>
        <v>40643.147285547144</v>
      </c>
      <c r="AV83" s="271">
        <f>INDEX('Energy at risk'!S$8:S$733, MATCH($B83, 'Energy at risk'!$C$8:$C$733,0))*$J83*AA83</f>
        <v>41241.07663709543</v>
      </c>
      <c r="AW83" s="271">
        <f>INDEX('Energy at risk'!T$8:T$733, MATCH($B83, 'Energy at risk'!$C$8:$C$733,0))*$J83*AB83</f>
        <v>41839.005988643708</v>
      </c>
      <c r="AX83" s="271">
        <f>INDEX('Energy at risk'!U$8:U$733, MATCH($B83, 'Energy at risk'!$C$8:$C$733,0))*$J83*AC83</f>
        <v>42436.935340192002</v>
      </c>
      <c r="AY83" s="271">
        <f>INDEX('Energy at risk'!V$8:V$733, MATCH($B83, 'Energy at risk'!$C$8:$C$733,0))*$J83*AD83</f>
        <v>43034.864691740302</v>
      </c>
      <c r="AZ83" s="271">
        <f>INDEX('Energy at risk'!W$8:W$733, MATCH($B83, 'Energy at risk'!$C$8:$C$733,0))*$J83*AE83</f>
        <v>43632.794043288595</v>
      </c>
      <c r="BA83" s="271">
        <f>INDEX('Energy at risk'!X$8:X$733, MATCH($B83, 'Energy at risk'!$C$8:$C$733,0))*$J83*AF83</f>
        <v>44230.723394836859</v>
      </c>
      <c r="BB83" s="232"/>
      <c r="BC83" s="271">
        <f>INDEX('Energy at risk'!E$8:E$733, MATCH($B83, 'Energy at risk'!$C$8:$C$733,0))*M83*$K83</f>
        <v>6981.7330336579307</v>
      </c>
      <c r="BD83" s="271">
        <f>INDEX('Energy at risk'!F$8:F$733, MATCH($B83, 'Energy at risk'!$C$8:$C$733,0))*N83*$K83</f>
        <v>7120.7031806558143</v>
      </c>
      <c r="BE83" s="271">
        <f>INDEX('Energy at risk'!G$8:G$733, MATCH($B83, 'Energy at risk'!$C$8:$C$733,0))*O83*$K83</f>
        <v>7333.1892103182208</v>
      </c>
      <c r="BF83" s="271">
        <f>INDEX('Energy at risk'!H$8:H$733, MATCH($B83, 'Energy at risk'!$C$8:$C$733,0))*P83*$K83</f>
        <v>7523.8781937882022</v>
      </c>
      <c r="BG83" s="271">
        <f>INDEX('Energy at risk'!I$8:I$733, MATCH($B83, 'Energy at risk'!$C$8:$C$733,0))*Q83*$K83</f>
        <v>7653.6602901292963</v>
      </c>
      <c r="BH83" s="271">
        <f>INDEX('Energy at risk'!J$8:J$733, MATCH($B83, 'Energy at risk'!$C$8:$C$733,0))*R83*$K83</f>
        <v>7783.4423864703913</v>
      </c>
      <c r="BI83" s="271">
        <f>INDEX('Energy at risk'!K$8:K$733, MATCH($B83, 'Energy at risk'!$C$8:$C$733,0))*S83*$K83</f>
        <v>8004.4807783299002</v>
      </c>
      <c r="BJ83" s="271">
        <f>INDEX('Energy at risk'!L$8:L$733, MATCH($B83, 'Energy at risk'!$C$8:$C$733,0))*T83*$K83</f>
        <v>8268.2637650596516</v>
      </c>
      <c r="BK83" s="271">
        <f>INDEX('Energy at risk'!M$8:M$733, MATCH($B83, 'Energy at risk'!$C$8:$C$733,0))*U83*$K83</f>
        <v>8388.2163835791744</v>
      </c>
      <c r="BL83" s="271">
        <f>INDEX('Energy at risk'!N$8:N$733, MATCH($B83, 'Energy at risk'!$C$8:$C$733,0))*V83*$K83</f>
        <v>8521.419424799109</v>
      </c>
      <c r="BM83" s="271">
        <f>INDEX('Energy at risk'!O$8:O$733, MATCH($B83, 'Energy at risk'!$C$8:$C$733,0))*W83*$K83</f>
        <v>8654.6224660190455</v>
      </c>
      <c r="BN83" s="271">
        <f>INDEX('Energy at risk'!P$8:P$733, MATCH($B83, 'Energy at risk'!$C$8:$C$733,0))*X83*$K83</f>
        <v>8787.825507238982</v>
      </c>
      <c r="BO83" s="271">
        <f>INDEX('Energy at risk'!Q$8:Q$733, MATCH($B83, 'Energy at risk'!$C$8:$C$733,0))*Y83*$K83</f>
        <v>8921.0285484589203</v>
      </c>
      <c r="BP83" s="271">
        <f>INDEX('Energy at risk'!R$8:R$733, MATCH($B83, 'Energy at risk'!$C$8:$C$733,0))*Z83*$K83</f>
        <v>9054.2315896788568</v>
      </c>
      <c r="BQ83" s="271">
        <f>INDEX('Energy at risk'!S$8:S$733, MATCH($B83, 'Energy at risk'!$C$8:$C$733,0))*AA83*$K83</f>
        <v>9187.4346308987933</v>
      </c>
      <c r="BR83" s="271">
        <f>INDEX('Energy at risk'!T$8:T$733, MATCH($B83, 'Energy at risk'!$C$8:$C$733,0))*AB83*$K83</f>
        <v>9320.637672118728</v>
      </c>
      <c r="BS83" s="271">
        <f>INDEX('Energy at risk'!U$8:U$733, MATCH($B83, 'Energy at risk'!$C$8:$C$733,0))*AC83*$K83</f>
        <v>9453.8407133386663</v>
      </c>
      <c r="BT83" s="271">
        <f>INDEX('Energy at risk'!V$8:V$733, MATCH($B83, 'Energy at risk'!$C$8:$C$733,0))*AD83*$K83</f>
        <v>9587.0437545586046</v>
      </c>
      <c r="BU83" s="271">
        <f>INDEX('Energy at risk'!W$8:W$733, MATCH($B83, 'Energy at risk'!$C$8:$C$733,0))*AE83*$K83</f>
        <v>9720.2467957785448</v>
      </c>
      <c r="BV83" s="271">
        <f>INDEX('Energy at risk'!X$8:X$733, MATCH($B83, 'Energy at risk'!$C$8:$C$733,0))*AF83*$K83</f>
        <v>9853.4498369984758</v>
      </c>
      <c r="BW83" s="232"/>
      <c r="BX83" s="272" cm="1">
        <f t="array" ref="BX83">SUMPRODUCT(('Span data'!BA$9:BA$734)*('Span data'!$C$9:$C$734=$B83))</f>
        <v>3.9334739384178806E-3</v>
      </c>
      <c r="BY83" s="272" cm="1">
        <f t="array" ref="BY83">SUMPRODUCT(('Span data'!BB$9:BB$734)*('Span data'!$C$9:$C$734=$B83))</f>
        <v>4.0050265644969631E-3</v>
      </c>
      <c r="BZ83" s="272" cm="1">
        <f t="array" ref="BZ83">SUMPRODUCT(('Span data'!BC$9:BC$734)*('Span data'!$C$9:$C$734=$B83))</f>
        <v>4.0765791905760466E-3</v>
      </c>
      <c r="CA83" s="272" cm="1">
        <f t="array" ref="CA83">SUMPRODUCT(('Span data'!BD$9:BD$734)*('Span data'!$C$9:$C$734=$B83))</f>
        <v>4.1481318166551292E-3</v>
      </c>
      <c r="CB83" s="272" cm="1">
        <f t="array" ref="CB83">SUMPRODUCT(('Span data'!BE$9:BE$734)*('Span data'!$C$9:$C$734=$B83))</f>
        <v>4.2196844427342126E-3</v>
      </c>
      <c r="CC83" s="272" cm="1">
        <f t="array" ref="CC83">SUMPRODUCT(('Span data'!BF$9:BF$734)*('Span data'!$C$9:$C$734=$B83))</f>
        <v>4.2912370688132952E-3</v>
      </c>
      <c r="CD83" s="272" cm="1">
        <f t="array" ref="CD83">SUMPRODUCT(('Span data'!BG$9:BG$734)*('Span data'!$C$9:$C$734=$B83))</f>
        <v>4.3627896948923786E-3</v>
      </c>
      <c r="CE83" s="272" cm="1">
        <f t="array" ref="CE83">SUMPRODUCT(('Span data'!BH$9:BH$734)*('Span data'!$C$9:$C$734=$B83))</f>
        <v>4.4343423209714603E-3</v>
      </c>
      <c r="CF83" s="272" cm="1">
        <f t="array" ref="CF83">SUMPRODUCT(('Span data'!BI$9:BI$734)*('Span data'!$C$9:$C$734=$B83))</f>
        <v>4.5058949470505455E-3</v>
      </c>
      <c r="CG83" s="272" cm="1">
        <f t="array" ref="CG83">SUMPRODUCT(('Span data'!BJ$9:BJ$734)*('Span data'!$C$9:$C$734=$B83))</f>
        <v>4.5774475731296263E-3</v>
      </c>
      <c r="CH83" s="272" cm="1">
        <f t="array" ref="CH83">SUMPRODUCT(('Span data'!BK$9:BK$734)*('Span data'!$C$9:$C$734=$B83))</f>
        <v>4.6490001992087106E-3</v>
      </c>
      <c r="CI83" s="272" cm="1">
        <f t="array" ref="CI83">SUMPRODUCT(('Span data'!BL$9:BL$734)*('Span data'!$C$9:$C$734=$B83))</f>
        <v>4.7205528252877941E-3</v>
      </c>
      <c r="CJ83" s="272" cm="1">
        <f t="array" ref="CJ83">SUMPRODUCT(('Span data'!BM$9:BM$734)*('Span data'!$C$9:$C$734=$B83))</f>
        <v>4.7921054513668758E-3</v>
      </c>
      <c r="CK83" s="272" cm="1">
        <f t="array" ref="CK83">SUMPRODUCT(('Span data'!BN$9:BN$734)*('Span data'!$C$9:$C$734=$B83))</f>
        <v>4.8636580774459584E-3</v>
      </c>
      <c r="CL83" s="272" cm="1">
        <f t="array" ref="CL83">SUMPRODUCT(('Span data'!BO$9:BO$734)*('Span data'!$C$9:$C$734=$B83))</f>
        <v>4.9352107035250409E-3</v>
      </c>
      <c r="CM83" s="272" cm="1">
        <f t="array" ref="CM83">SUMPRODUCT(('Span data'!BP$9:BP$734)*('Span data'!$C$9:$C$734=$B83))</f>
        <v>5.006763329604127E-3</v>
      </c>
      <c r="CN83" s="272" cm="1">
        <f t="array" ref="CN83">SUMPRODUCT(('Span data'!BQ$9:BQ$734)*('Span data'!$C$9:$C$734=$B83))</f>
        <v>5.0783159556832078E-3</v>
      </c>
      <c r="CO83" s="272" cm="1">
        <f t="array" ref="CO83">SUMPRODUCT(('Span data'!BR$9:BR$734)*('Span data'!$C$9:$C$734=$B83))</f>
        <v>5.1498685817622904E-3</v>
      </c>
      <c r="CP83" s="272" cm="1">
        <f t="array" ref="CP83">SUMPRODUCT(('Span data'!BS$9:BS$734)*('Span data'!$C$9:$C$734=$B83))</f>
        <v>5.2214212078413738E-3</v>
      </c>
      <c r="CQ83" s="272" cm="1">
        <f t="array" ref="CQ83">SUMPRODUCT(('Span data'!BT$9:BT$734)*('Span data'!$C$9:$C$734=$B83))</f>
        <v>5.2929738339204573E-3</v>
      </c>
      <c r="CR83" s="232"/>
      <c r="CS83" s="273">
        <f t="shared" si="34"/>
        <v>38321.735418109616</v>
      </c>
      <c r="CT83" s="273">
        <f t="shared" si="21"/>
        <v>39084.522699078501</v>
      </c>
      <c r="CU83" s="273">
        <f t="shared" si="22"/>
        <v>40250.828118272417</v>
      </c>
      <c r="CV83" s="273">
        <f t="shared" si="23"/>
        <v>41297.492676477021</v>
      </c>
      <c r="CW83" s="273">
        <f t="shared" si="24"/>
        <v>42009.848064900136</v>
      </c>
      <c r="CX83" s="273">
        <f t="shared" si="25"/>
        <v>42722.203453323251</v>
      </c>
      <c r="CY83" s="273">
        <f t="shared" si="26"/>
        <v>43935.451562261485</v>
      </c>
      <c r="CZ83" s="273">
        <f t="shared" si="27"/>
        <v>45383.318623133317</v>
      </c>
      <c r="DA83" s="273">
        <f t="shared" si="28"/>
        <v>46041.721417279834</v>
      </c>
      <c r="DB83" s="273">
        <f t="shared" si="10"/>
        <v>46772.853881600677</v>
      </c>
      <c r="DC83" s="273">
        <f t="shared" si="11"/>
        <v>47503.986345921527</v>
      </c>
      <c r="DD83" s="273">
        <f t="shared" si="12"/>
        <v>48235.118810242369</v>
      </c>
      <c r="DE83" s="273">
        <f t="shared" si="13"/>
        <v>48966.251274563227</v>
      </c>
      <c r="DF83" s="273">
        <f t="shared" si="14"/>
        <v>49697.383738884077</v>
      </c>
      <c r="DG83" s="273">
        <f t="shared" si="15"/>
        <v>50428.516203204927</v>
      </c>
      <c r="DH83" s="273">
        <f t="shared" si="16"/>
        <v>51159.648667525762</v>
      </c>
      <c r="DI83" s="273">
        <f t="shared" si="17"/>
        <v>51890.781131846619</v>
      </c>
      <c r="DJ83" s="273">
        <f t="shared" si="18"/>
        <v>52621.913596167484</v>
      </c>
      <c r="DK83" s="273">
        <f t="shared" si="19"/>
        <v>53353.046060488341</v>
      </c>
      <c r="DL83" s="273">
        <f t="shared" si="20"/>
        <v>54084.178524809162</v>
      </c>
      <c r="DM83" s="233"/>
      <c r="DN83" s="274" cm="1">
        <f t="array" ref="DN83">SUMPRODUCT(($CS83:$DL83)*(Misc_calcs!$G$29:$Z$29))</f>
        <v>661397.45556024148</v>
      </c>
      <c r="DO83" s="232"/>
      <c r="DP83" s="274" cm="1">
        <f t="array" ref="DP83">SUMPRODUCT((G83:H83)*(Assumptions!$G$38:$H$38))</f>
        <v>400967.53520656319</v>
      </c>
      <c r="DQ83" s="274" cm="1">
        <f t="array" ref="DQ83">SUMPRODUCT((PMT(real_disc,Assumptions!$G$40,DP83)*(Misc_calcs!$G$29:$Z$29)))</f>
        <v>-232417.07403482468</v>
      </c>
      <c r="DR83" s="232"/>
      <c r="DS83" s="274">
        <f t="shared" si="32"/>
        <v>428980.3815254168</v>
      </c>
      <c r="DT83" s="274" t="b">
        <f t="shared" si="35"/>
        <v>1</v>
      </c>
      <c r="DU83" s="232"/>
      <c r="DV83" s="232"/>
      <c r="DW83" s="232"/>
      <c r="DX83" s="232"/>
      <c r="DY83" s="232"/>
      <c r="DZ83" s="232"/>
      <c r="EA83" s="232"/>
      <c r="EB83" s="232"/>
      <c r="EC83" s="232"/>
      <c r="ED83" s="232"/>
      <c r="EE83" s="232"/>
      <c r="EF83" s="232"/>
      <c r="EG83" s="232"/>
      <c r="EH83" s="232"/>
      <c r="EI83" s="232"/>
      <c r="EJ83" s="232"/>
      <c r="EK83" s="232"/>
      <c r="EL83" s="232"/>
      <c r="EM83" s="232"/>
      <c r="EN83" s="232"/>
    </row>
    <row r="84" spans="1:144" x14ac:dyDescent="0.2">
      <c r="A84" s="232"/>
      <c r="B84" s="266" t="str">
        <v>NKA005</v>
      </c>
      <c r="C84" s="266" t="str">
        <f>INDEX('Span data'!$D$9:$D$734, MATCH($B84, 'Span data'!$C$9:$C$734,0))</f>
        <v>RCTS</v>
      </c>
      <c r="D84" s="266" cm="1">
        <f t="array" ref="D84">IF(ISBLANK(B84),0, SUMPRODUCT(('Energy at risk'!$C$8:$C$733=$B84)*1))</f>
        <v>9</v>
      </c>
      <c r="E84" s="267" t="b">
        <f t="shared" si="31"/>
        <v>0</v>
      </c>
      <c r="F84" s="266">
        <f t="shared" si="33"/>
        <v>9</v>
      </c>
      <c r="G84" s="268">
        <v>9</v>
      </c>
      <c r="H84" s="268">
        <v>7</v>
      </c>
      <c r="I84" s="232"/>
      <c r="J84" s="269">
        <f>INDEX(VCR_data!$D$8:$D$86, MATCH($C84, VCR_data!$B$8:$B$86,0))</f>
        <v>53595.36327995552</v>
      </c>
      <c r="K84" s="269">
        <f>INDEX(VCR_data!$F$8:$F$86, MATCH($C84, VCR_data!$B$8:$B$86,0))</f>
        <v>11939.646992895392</v>
      </c>
      <c r="L84" s="232"/>
      <c r="M84" s="270" cm="1">
        <f t="array" ref="M84">SUMPRODUCT(('Span data'!$C$9:$C$734=$B84)*('Span data'!AF$9:AF$734))/SUMPRODUCT(('Span data'!$C$9:$C$734=$B84)*1)</f>
        <v>9.7109038355938197E-3</v>
      </c>
      <c r="N84" s="270" cm="1">
        <f t="array" ref="N84">SUMPRODUCT(('Span data'!$C$9:$C$734=$B84)*('Span data'!AG$9:AG$734))/SUMPRODUCT(('Span data'!$C$9:$C$734=$B84)*1)</f>
        <v>9.886959628970517E-3</v>
      </c>
      <c r="O84" s="270" cm="1">
        <f t="array" ref="O84">SUMPRODUCT(('Span data'!$C$9:$C$734=$B84)*('Span data'!AH$9:AH$734))/SUMPRODUCT(('Span data'!$C$9:$C$734=$B84)*1)</f>
        <v>1.0063015422347213E-2</v>
      </c>
      <c r="P84" s="270" cm="1">
        <f t="array" ref="P84">SUMPRODUCT(('Span data'!$C$9:$C$734=$B84)*('Span data'!AI$9:AI$734))/SUMPRODUCT(('Span data'!$C$9:$C$734=$B84)*1)</f>
        <v>1.023907121572391E-2</v>
      </c>
      <c r="Q84" s="270" cm="1">
        <f t="array" ref="Q84">SUMPRODUCT(('Span data'!$C$9:$C$734=$B84)*('Span data'!AJ$9:AJ$734))/SUMPRODUCT(('Span data'!$C$9:$C$734=$B84)*1)</f>
        <v>1.0415127009100607E-2</v>
      </c>
      <c r="R84" s="270" cm="1">
        <f t="array" ref="R84">SUMPRODUCT(('Span data'!$C$9:$C$734=$B84)*('Span data'!AK$9:AK$734))/SUMPRODUCT(('Span data'!$C$9:$C$734=$B84)*1)</f>
        <v>1.0591182802477304E-2</v>
      </c>
      <c r="S84" s="270" cm="1">
        <f t="array" ref="S84">SUMPRODUCT(('Span data'!$C$9:$C$734=$B84)*('Span data'!AL$9:AL$734))/SUMPRODUCT(('Span data'!$C$9:$C$734=$B84)*1)</f>
        <v>1.0767238595854002E-2</v>
      </c>
      <c r="T84" s="270" cm="1">
        <f t="array" ref="T84">SUMPRODUCT(('Span data'!$C$9:$C$734=$B84)*('Span data'!AM$9:AM$734))/SUMPRODUCT(('Span data'!$C$9:$C$734=$B84)*1)</f>
        <v>1.0943294389230697E-2</v>
      </c>
      <c r="U84" s="270" cm="1">
        <f t="array" ref="U84">SUMPRODUCT(('Span data'!$C$9:$C$734=$B84)*('Span data'!AN$9:AN$734))/SUMPRODUCT(('Span data'!$C$9:$C$734=$B84)*1)</f>
        <v>1.1119350182607395E-2</v>
      </c>
      <c r="V84" s="270" cm="1">
        <f t="array" ref="V84">SUMPRODUCT(('Span data'!$C$9:$C$734=$B84)*('Span data'!AO$9:AO$734))/SUMPRODUCT(('Span data'!$C$9:$C$734=$B84)*1)</f>
        <v>1.1295405975984092E-2</v>
      </c>
      <c r="W84" s="270" cm="1">
        <f t="array" ref="W84">SUMPRODUCT(('Span data'!$C$9:$C$734=$B84)*('Span data'!AP$9:AP$734))/SUMPRODUCT(('Span data'!$C$9:$C$734=$B84)*1)</f>
        <v>1.1471461769360789E-2</v>
      </c>
      <c r="X84" s="270" cm="1">
        <f t="array" ref="X84">SUMPRODUCT(('Span data'!$C$9:$C$734=$B84)*('Span data'!AQ$9:AQ$734))/SUMPRODUCT(('Span data'!$C$9:$C$734=$B84)*1)</f>
        <v>1.1647517562737485E-2</v>
      </c>
      <c r="Y84" s="270" cm="1">
        <f t="array" ref="Y84">SUMPRODUCT(('Span data'!$C$9:$C$734=$B84)*('Span data'!AR$9:AR$734))/SUMPRODUCT(('Span data'!$C$9:$C$734=$B84)*1)</f>
        <v>1.1823573356114182E-2</v>
      </c>
      <c r="Z84" s="270" cm="1">
        <f t="array" ref="Z84">SUMPRODUCT(('Span data'!$C$9:$C$734=$B84)*('Span data'!AS$9:AS$734))/SUMPRODUCT(('Span data'!$C$9:$C$734=$B84)*1)</f>
        <v>1.1999629149490881E-2</v>
      </c>
      <c r="AA84" s="270" cm="1">
        <f t="array" ref="AA84">SUMPRODUCT(('Span data'!$C$9:$C$734=$B84)*('Span data'!AT$9:AT$734))/SUMPRODUCT(('Span data'!$C$9:$C$734=$B84)*1)</f>
        <v>1.2175684942867578E-2</v>
      </c>
      <c r="AB84" s="270" cm="1">
        <f t="array" ref="AB84">SUMPRODUCT(('Span data'!$C$9:$C$734=$B84)*('Span data'!AU$9:AU$734))/SUMPRODUCT(('Span data'!$C$9:$C$734=$B84)*1)</f>
        <v>1.2351740736244272E-2</v>
      </c>
      <c r="AC84" s="270" cm="1">
        <f t="array" ref="AC84">SUMPRODUCT(('Span data'!$C$9:$C$734=$B84)*('Span data'!AV$9:AV$734))/SUMPRODUCT(('Span data'!$C$9:$C$734=$B84)*1)</f>
        <v>1.2527796529620969E-2</v>
      </c>
      <c r="AD84" s="270" cm="1">
        <f t="array" ref="AD84">SUMPRODUCT(('Span data'!$C$9:$C$734=$B84)*('Span data'!AW$9:AW$734))/SUMPRODUCT(('Span data'!$C$9:$C$734=$B84)*1)</f>
        <v>1.2703852322997667E-2</v>
      </c>
      <c r="AE84" s="270" cm="1">
        <f t="array" ref="AE84">SUMPRODUCT(('Span data'!$C$9:$C$734=$B84)*('Span data'!AX$9:AX$734))/SUMPRODUCT(('Span data'!$C$9:$C$734=$B84)*1)</f>
        <v>1.2879908116374362E-2</v>
      </c>
      <c r="AF84" s="270" cm="1">
        <f t="array" ref="AF84">SUMPRODUCT(('Span data'!$C$9:$C$734=$B84)*('Span data'!AY$9:AY$734))/SUMPRODUCT(('Span data'!$C$9:$C$734=$B84)*1)</f>
        <v>1.3055963909751059E-2</v>
      </c>
      <c r="AG84" s="232"/>
      <c r="AH84" s="271">
        <f>INDEX('Energy at risk'!E$8:E$733, MATCH($B84, 'Energy at risk'!$C$8:$C$733,0))*$J84*M84</f>
        <v>23526.825883676724</v>
      </c>
      <c r="AI84" s="271">
        <f>INDEX('Energy at risk'!F$8:F$733, MATCH($B84, 'Energy at risk'!$C$8:$C$733,0))*$J84*N84</f>
        <v>24275.602741890289</v>
      </c>
      <c r="AJ84" s="271">
        <f>INDEX('Energy at risk'!G$8:G$733, MATCH($B84, 'Energy at risk'!$C$8:$C$733,0))*$J84*O84</f>
        <v>25199.846182709156</v>
      </c>
      <c r="AK84" s="271">
        <f>INDEX('Energy at risk'!H$8:H$733, MATCH($B84, 'Energy at risk'!$C$8:$C$733,0))*$J84*P84</f>
        <v>25974.444626766664</v>
      </c>
      <c r="AL84" s="271">
        <f>INDEX('Energy at risk'!I$8:I$733, MATCH($B84, 'Energy at risk'!$C$8:$C$733,0))*$J84*Q84</f>
        <v>26477.63857716967</v>
      </c>
      <c r="AM84" s="271">
        <f>INDEX('Energy at risk'!J$8:J$733, MATCH($B84, 'Energy at risk'!$C$8:$C$733,0))*$J84*R84</f>
        <v>27097.810249309539</v>
      </c>
      <c r="AN84" s="271">
        <f>INDEX('Energy at risk'!K$8:K$733, MATCH($B84, 'Energy at risk'!$C$8:$C$733,0))*$J84*S84</f>
        <v>28074.653216847553</v>
      </c>
      <c r="AO84" s="271">
        <f>INDEX('Energy at risk'!L$8:L$733, MATCH($B84, 'Energy at risk'!$C$8:$C$733,0))*$J84*T84</f>
        <v>29247.046222647248</v>
      </c>
      <c r="AP84" s="271">
        <f>INDEX('Energy at risk'!M$8:M$733, MATCH($B84, 'Energy at risk'!$C$8:$C$733,0))*$J84*U84</f>
        <v>29717.572898025766</v>
      </c>
      <c r="AQ84" s="271">
        <f>INDEX('Energy at risk'!N$8:N$733, MATCH($B84, 'Energy at risk'!$C$8:$C$733,0))*$J84*V84</f>
        <v>30188.099573404284</v>
      </c>
      <c r="AR84" s="271">
        <f>INDEX('Energy at risk'!O$8:O$733, MATCH($B84, 'Energy at risk'!$C$8:$C$733,0))*$J84*W84</f>
        <v>30658.626248782799</v>
      </c>
      <c r="AS84" s="271">
        <f>INDEX('Energy at risk'!P$8:P$733, MATCH($B84, 'Energy at risk'!$C$8:$C$733,0))*$J84*X84</f>
        <v>31129.152924161313</v>
      </c>
      <c r="AT84" s="271">
        <f>INDEX('Energy at risk'!Q$8:Q$733, MATCH($B84, 'Energy at risk'!$C$8:$C$733,0))*$J84*Y84</f>
        <v>31599.679599539832</v>
      </c>
      <c r="AU84" s="271">
        <f>INDEX('Energy at risk'!R$8:R$733, MATCH($B84, 'Energy at risk'!$C$8:$C$733,0))*$J84*Z84</f>
        <v>32070.206274918353</v>
      </c>
      <c r="AV84" s="271">
        <f>INDEX('Energy at risk'!S$8:S$733, MATCH($B84, 'Energy at risk'!$C$8:$C$733,0))*$J84*AA84</f>
        <v>32540.732950296868</v>
      </c>
      <c r="AW84" s="271">
        <f>INDEX('Energy at risk'!T$8:T$733, MATCH($B84, 'Energy at risk'!$C$8:$C$733,0))*$J84*AB84</f>
        <v>33011.259625675375</v>
      </c>
      <c r="AX84" s="271">
        <f>INDEX('Energy at risk'!U$8:U$733, MATCH($B84, 'Energy at risk'!$C$8:$C$733,0))*$J84*AC84</f>
        <v>33481.786301053893</v>
      </c>
      <c r="AY84" s="271">
        <f>INDEX('Energy at risk'!V$8:V$733, MATCH($B84, 'Energy at risk'!$C$8:$C$733,0))*$J84*AD84</f>
        <v>33952.312976432411</v>
      </c>
      <c r="AZ84" s="271">
        <f>INDEX('Energy at risk'!W$8:W$733, MATCH($B84, 'Energy at risk'!$C$8:$C$733,0))*$J84*AE84</f>
        <v>34422.839651810922</v>
      </c>
      <c r="BA84" s="271">
        <f>INDEX('Energy at risk'!X$8:X$733, MATCH($B84, 'Energy at risk'!$C$8:$C$733,0))*$J84*AF84</f>
        <v>34893.36632718944</v>
      </c>
      <c r="BB84" s="232"/>
      <c r="BC84" s="271">
        <f>INDEX('Energy at risk'!E$8:E$733, MATCH($B84, 'Energy at risk'!$C$8:$C$733,0))*M84*$K84</f>
        <v>5241.1622708315645</v>
      </c>
      <c r="BD84" s="271">
        <f>INDEX('Energy at risk'!F$8:F$733, MATCH($B84, 'Energy at risk'!$C$8:$C$733,0))*N84*$K84</f>
        <v>5407.9701963011694</v>
      </c>
      <c r="BE84" s="271">
        <f>INDEX('Energy at risk'!G$8:G$733, MATCH($B84, 'Energy at risk'!$C$8:$C$733,0))*O84*$K84</f>
        <v>5613.8674930735433</v>
      </c>
      <c r="BF84" s="271">
        <f>INDEX('Energy at risk'!H$8:H$733, MATCH($B84, 'Energy at risk'!$C$8:$C$733,0))*P84*$K84</f>
        <v>5786.4277933925005</v>
      </c>
      <c r="BG84" s="271">
        <f>INDEX('Energy at risk'!I$8:I$733, MATCH($B84, 'Energy at risk'!$C$8:$C$733,0))*Q84*$K84</f>
        <v>5898.5262617877952</v>
      </c>
      <c r="BH84" s="271">
        <f>INDEX('Energy at risk'!J$8:J$733, MATCH($B84, 'Energy at risk'!$C$8:$C$733,0))*R84*$K84</f>
        <v>6036.6843110516011</v>
      </c>
      <c r="BI84" s="271">
        <f>INDEX('Energy at risk'!K$8:K$733, MATCH($B84, 'Energy at risk'!$C$8:$C$733,0))*S84*$K84</f>
        <v>6254.2994084430256</v>
      </c>
      <c r="BJ84" s="271">
        <f>INDEX('Energy at risk'!L$8:L$733, MATCH($B84, 'Energy at risk'!$C$8:$C$733,0))*T84*$K84</f>
        <v>6515.4779464644871</v>
      </c>
      <c r="BK84" s="271">
        <f>INDEX('Energy at risk'!M$8:M$733, MATCH($B84, 'Energy at risk'!$C$8:$C$733,0))*U84*$K84</f>
        <v>6620.2989992748762</v>
      </c>
      <c r="BL84" s="271">
        <f>INDEX('Energy at risk'!N$8:N$733, MATCH($B84, 'Energy at risk'!$C$8:$C$733,0))*V84*$K84</f>
        <v>6725.1200520852653</v>
      </c>
      <c r="BM84" s="271">
        <f>INDEX('Energy at risk'!O$8:O$733, MATCH($B84, 'Energy at risk'!$C$8:$C$733,0))*W84*$K84</f>
        <v>6829.9411048956526</v>
      </c>
      <c r="BN84" s="271">
        <f>INDEX('Energy at risk'!P$8:P$733, MATCH($B84, 'Energy at risk'!$C$8:$C$733,0))*X84*$K84</f>
        <v>6934.7621577060399</v>
      </c>
      <c r="BO84" s="271">
        <f>INDEX('Energy at risk'!Q$8:Q$733, MATCH($B84, 'Energy at risk'!$C$8:$C$733,0))*Y84*$K84</f>
        <v>7039.5832105164291</v>
      </c>
      <c r="BP84" s="271">
        <f>INDEX('Energy at risk'!R$8:R$733, MATCH($B84, 'Energy at risk'!$C$8:$C$733,0))*Z84*$K84</f>
        <v>7144.4042633268191</v>
      </c>
      <c r="BQ84" s="271">
        <f>INDEX('Energy at risk'!S$8:S$733, MATCH($B84, 'Energy at risk'!$C$8:$C$733,0))*AA84*$K84</f>
        <v>7249.2253161372073</v>
      </c>
      <c r="BR84" s="271">
        <f>INDEX('Energy at risk'!T$8:T$733, MATCH($B84, 'Energy at risk'!$C$8:$C$733,0))*AB84*$K84</f>
        <v>7354.0463689475937</v>
      </c>
      <c r="BS84" s="271">
        <f>INDEX('Energy at risk'!U$8:U$733, MATCH($B84, 'Energy at risk'!$C$8:$C$733,0))*AC84*$K84</f>
        <v>7458.8674217579828</v>
      </c>
      <c r="BT84" s="271">
        <f>INDEX('Energy at risk'!V$8:V$733, MATCH($B84, 'Energy at risk'!$C$8:$C$733,0))*AD84*$K84</f>
        <v>7563.688474568371</v>
      </c>
      <c r="BU84" s="271">
        <f>INDEX('Energy at risk'!W$8:W$733, MATCH($B84, 'Energy at risk'!$C$8:$C$733,0))*AE84*$K84</f>
        <v>7668.5095273787592</v>
      </c>
      <c r="BV84" s="271">
        <f>INDEX('Energy at risk'!X$8:X$733, MATCH($B84, 'Energy at risk'!$C$8:$C$733,0))*AF84*$K84</f>
        <v>7773.3305801891465</v>
      </c>
      <c r="BW84" s="232"/>
      <c r="BX84" s="272" cm="1">
        <f t="array" ref="BX84">SUMPRODUCT(('Span data'!BA$9:BA$734)*('Span data'!$C$9:$C$734=$B84))</f>
        <v>3.5394415146336737E-3</v>
      </c>
      <c r="BY84" s="272" cm="1">
        <f t="array" ref="BY84">SUMPRODUCT(('Span data'!BB$9:BB$734)*('Span data'!$C$9:$C$734=$B84))</f>
        <v>3.6036105347907084E-3</v>
      </c>
      <c r="BZ84" s="272" cm="1">
        <f t="array" ref="BZ84">SUMPRODUCT(('Span data'!BC$9:BC$734)*('Span data'!$C$9:$C$734=$B84))</f>
        <v>3.6677795549477444E-3</v>
      </c>
      <c r="CA84" s="272" cm="1">
        <f t="array" ref="CA84">SUMPRODUCT(('Span data'!BD$9:BD$734)*('Span data'!$C$9:$C$734=$B84))</f>
        <v>3.7319485751047795E-3</v>
      </c>
      <c r="CB84" s="272" cm="1">
        <f t="array" ref="CB84">SUMPRODUCT(('Span data'!BE$9:BE$734)*('Span data'!$C$9:$C$734=$B84))</f>
        <v>3.7961175952618146E-3</v>
      </c>
      <c r="CC84" s="272" cm="1">
        <f t="array" ref="CC84">SUMPRODUCT(('Span data'!BF$9:BF$734)*('Span data'!$C$9:$C$734=$B84))</f>
        <v>3.8602866154188497E-3</v>
      </c>
      <c r="CD84" s="272" cm="1">
        <f t="array" ref="CD84">SUMPRODUCT(('Span data'!BG$9:BG$734)*('Span data'!$C$9:$C$734=$B84))</f>
        <v>3.9244556355758848E-3</v>
      </c>
      <c r="CE84" s="272" cm="1">
        <f t="array" ref="CE84">SUMPRODUCT(('Span data'!BH$9:BH$734)*('Span data'!$C$9:$C$734=$B84))</f>
        <v>3.9886246557329199E-3</v>
      </c>
      <c r="CF84" s="272" cm="1">
        <f t="array" ref="CF84">SUMPRODUCT(('Span data'!BI$9:BI$734)*('Span data'!$C$9:$C$734=$B84))</f>
        <v>4.0527936758899541E-3</v>
      </c>
      <c r="CG84" s="272" cm="1">
        <f t="array" ref="CG84">SUMPRODUCT(('Span data'!BJ$9:BJ$734)*('Span data'!$C$9:$C$734=$B84))</f>
        <v>4.1169626960469901E-3</v>
      </c>
      <c r="CH84" s="272" cm="1">
        <f t="array" ref="CH84">SUMPRODUCT(('Span data'!BK$9:BK$734)*('Span data'!$C$9:$C$734=$B84))</f>
        <v>4.1811317162040252E-3</v>
      </c>
      <c r="CI84" s="272" cm="1">
        <f t="array" ref="CI84">SUMPRODUCT(('Span data'!BL$9:BL$734)*('Span data'!$C$9:$C$734=$B84))</f>
        <v>4.2453007363610603E-3</v>
      </c>
      <c r="CJ84" s="272" cm="1">
        <f t="array" ref="CJ84">SUMPRODUCT(('Span data'!BM$9:BM$734)*('Span data'!$C$9:$C$734=$B84))</f>
        <v>4.3094697565180945E-3</v>
      </c>
      <c r="CK84" s="272" cm="1">
        <f t="array" ref="CK84">SUMPRODUCT(('Span data'!BN$9:BN$734)*('Span data'!$C$9:$C$734=$B84))</f>
        <v>4.3736387766751313E-3</v>
      </c>
      <c r="CL84" s="272" cm="1">
        <f t="array" ref="CL84">SUMPRODUCT(('Span data'!BO$9:BO$734)*('Span data'!$C$9:$C$734=$B84))</f>
        <v>4.4378077968321656E-3</v>
      </c>
      <c r="CM84" s="272" cm="1">
        <f t="array" ref="CM84">SUMPRODUCT(('Span data'!BP$9:BP$734)*('Span data'!$C$9:$C$734=$B84))</f>
        <v>4.5019768169892015E-3</v>
      </c>
      <c r="CN84" s="272" cm="1">
        <f t="array" ref="CN84">SUMPRODUCT(('Span data'!BQ$9:BQ$734)*('Span data'!$C$9:$C$734=$B84))</f>
        <v>4.5661458371462366E-3</v>
      </c>
      <c r="CO84" s="272" cm="1">
        <f t="array" ref="CO84">SUMPRODUCT(('Span data'!BR$9:BR$734)*('Span data'!$C$9:$C$734=$B84))</f>
        <v>4.6303148573032709E-3</v>
      </c>
      <c r="CP84" s="272" cm="1">
        <f t="array" ref="CP84">SUMPRODUCT(('Span data'!BS$9:BS$734)*('Span data'!$C$9:$C$734=$B84))</f>
        <v>4.694483877460306E-3</v>
      </c>
      <c r="CQ84" s="272" cm="1">
        <f t="array" ref="CQ84">SUMPRODUCT(('Span data'!BT$9:BT$734)*('Span data'!$C$9:$C$734=$B84))</f>
        <v>4.7586528976173411E-3</v>
      </c>
      <c r="CR84" s="232"/>
      <c r="CS84" s="273">
        <f t="shared" si="34"/>
        <v>28767.991693949803</v>
      </c>
      <c r="CT84" s="273">
        <f t="shared" si="21"/>
        <v>29683.576541801991</v>
      </c>
      <c r="CU84" s="273">
        <f t="shared" si="22"/>
        <v>30813.717343562254</v>
      </c>
      <c r="CV84" s="273">
        <f t="shared" si="23"/>
        <v>31760.876152107739</v>
      </c>
      <c r="CW84" s="273">
        <f t="shared" si="24"/>
        <v>32376.168635075061</v>
      </c>
      <c r="CX84" s="273">
        <f t="shared" si="25"/>
        <v>33134.49842064776</v>
      </c>
      <c r="CY84" s="273">
        <f t="shared" si="26"/>
        <v>34328.956549746217</v>
      </c>
      <c r="CZ84" s="273">
        <f t="shared" si="27"/>
        <v>35762.528157736386</v>
      </c>
      <c r="DA84" s="273">
        <f t="shared" si="28"/>
        <v>36337.875950094312</v>
      </c>
      <c r="DB84" s="273">
        <f t="shared" si="10"/>
        <v>36913.223742452246</v>
      </c>
      <c r="DC84" s="273">
        <f t="shared" si="11"/>
        <v>37488.571534810166</v>
      </c>
      <c r="DD84" s="273">
        <f t="shared" si="12"/>
        <v>38063.919327168085</v>
      </c>
      <c r="DE84" s="273">
        <f t="shared" si="13"/>
        <v>38639.267119526012</v>
      </c>
      <c r="DF84" s="273">
        <f t="shared" si="14"/>
        <v>39214.614911883946</v>
      </c>
      <c r="DG84" s="273">
        <f t="shared" si="15"/>
        <v>39789.962704241872</v>
      </c>
      <c r="DH84" s="273">
        <f t="shared" si="16"/>
        <v>40365.310496599785</v>
      </c>
      <c r="DI84" s="273">
        <f t="shared" si="17"/>
        <v>40940.658288957711</v>
      </c>
      <c r="DJ84" s="273">
        <f t="shared" si="18"/>
        <v>41516.006081315638</v>
      </c>
      <c r="DK84" s="273">
        <f t="shared" si="19"/>
        <v>42091.353873673557</v>
      </c>
      <c r="DL84" s="273">
        <f t="shared" si="20"/>
        <v>42666.701666031484</v>
      </c>
      <c r="DM84" s="233"/>
      <c r="DN84" s="274" cm="1">
        <f t="array" ref="DN84">SUMPRODUCT(($CS84:$DL84)*(Misc_calcs!$G$29:$Z$29))</f>
        <v>516294.83785477735</v>
      </c>
      <c r="DO84" s="232"/>
      <c r="DP84" s="274" cm="1">
        <f t="array" ref="DP84">SUMPRODUCT((G84:H84)*(Assumptions!$G$38:$H$38))</f>
        <v>363235.51984250185</v>
      </c>
      <c r="DQ84" s="274" cm="1">
        <f t="array" ref="DQ84">SUMPRODUCT((PMT(real_disc,Assumptions!$G$40,DP84)*(Misc_calcs!$G$29:$Z$29)))</f>
        <v>-210546.06494219459</v>
      </c>
      <c r="DR84" s="232"/>
      <c r="DS84" s="274">
        <f t="shared" si="32"/>
        <v>305748.77291258273</v>
      </c>
      <c r="DT84" s="274" t="b">
        <f t="shared" si="35"/>
        <v>1</v>
      </c>
      <c r="DU84" s="232"/>
      <c r="DV84" s="232"/>
      <c r="DW84" s="232"/>
      <c r="DX84" s="232"/>
      <c r="DY84" s="232"/>
      <c r="DZ84" s="232"/>
      <c r="EA84" s="232"/>
      <c r="EB84" s="232"/>
      <c r="EC84" s="232"/>
      <c r="ED84" s="232"/>
      <c r="EE84" s="232"/>
      <c r="EF84" s="232"/>
      <c r="EG84" s="232"/>
      <c r="EH84" s="232"/>
      <c r="EI84" s="232"/>
      <c r="EJ84" s="232"/>
      <c r="EK84" s="232"/>
      <c r="EL84" s="232"/>
      <c r="EM84" s="232"/>
      <c r="EN84" s="232"/>
    </row>
    <row r="85" spans="1:144" x14ac:dyDescent="0.2">
      <c r="A85" s="232"/>
      <c r="B85" s="266" t="str">
        <v>NKA006</v>
      </c>
      <c r="C85" s="266" t="str">
        <f>INDEX('Span data'!$D$9:$D$734, MATCH($B85, 'Span data'!$C$9:$C$734,0))</f>
        <v>RCTS</v>
      </c>
      <c r="D85" s="266" cm="1">
        <f t="array" ref="D85">IF(ISBLANK(B85),0, SUMPRODUCT(('Energy at risk'!$C$8:$C$733=$B85)*1))</f>
        <v>1</v>
      </c>
      <c r="E85" s="267" t="b">
        <f t="shared" si="31"/>
        <v>0</v>
      </c>
      <c r="F85" s="266">
        <f t="shared" si="33"/>
        <v>1</v>
      </c>
      <c r="G85" s="268">
        <v>0</v>
      </c>
      <c r="H85" s="268">
        <v>2</v>
      </c>
      <c r="I85" s="232"/>
      <c r="J85" s="269">
        <f>INDEX(VCR_data!$D$8:$D$86, MATCH($C85, VCR_data!$B$8:$B$86,0))</f>
        <v>53595.36327995552</v>
      </c>
      <c r="K85" s="269">
        <f>INDEX(VCR_data!$F$8:$F$86, MATCH($C85, VCR_data!$B$8:$B$86,0))</f>
        <v>11939.646992895392</v>
      </c>
      <c r="L85" s="232"/>
      <c r="M85" s="270" cm="1">
        <f t="array" ref="M85">SUMPRODUCT(('Span data'!$C$9:$C$734=$B85)*('Span data'!AF$9:AF$734))/SUMPRODUCT(('Span data'!$C$9:$C$734=$B85)*1)</f>
        <v>9.7269626047527345E-3</v>
      </c>
      <c r="N85" s="270" cm="1">
        <f t="array" ref="N85">SUMPRODUCT(('Span data'!$C$9:$C$734=$B85)*('Span data'!AG$9:AG$734))/SUMPRODUCT(('Span data'!$C$9:$C$734=$B85)*1)</f>
        <v>9.9083713211824027E-3</v>
      </c>
      <c r="O85" s="270" cm="1">
        <f t="array" ref="O85">SUMPRODUCT(('Span data'!$C$9:$C$734=$B85)*('Span data'!AH$9:AH$734))/SUMPRODUCT(('Span data'!$C$9:$C$734=$B85)*1)</f>
        <v>1.0089780037612071E-2</v>
      </c>
      <c r="P85" s="270" cm="1">
        <f t="array" ref="P85">SUMPRODUCT(('Span data'!$C$9:$C$734=$B85)*('Span data'!AI$9:AI$734))/SUMPRODUCT(('Span data'!$C$9:$C$734=$B85)*1)</f>
        <v>1.0271188754041739E-2</v>
      </c>
      <c r="Q85" s="270" cm="1">
        <f t="array" ref="Q85">SUMPRODUCT(('Span data'!$C$9:$C$734=$B85)*('Span data'!AJ$9:AJ$734))/SUMPRODUCT(('Span data'!$C$9:$C$734=$B85)*1)</f>
        <v>1.0452597470471408E-2</v>
      </c>
      <c r="R85" s="270" cm="1">
        <f t="array" ref="R85">SUMPRODUCT(('Span data'!$C$9:$C$734=$B85)*('Span data'!AK$9:AK$734))/SUMPRODUCT(('Span data'!$C$9:$C$734=$B85)*1)</f>
        <v>1.0634006186901076E-2</v>
      </c>
      <c r="S85" s="270" cm="1">
        <f t="array" ref="S85">SUMPRODUCT(('Span data'!$C$9:$C$734=$B85)*('Span data'!AL$9:AL$734))/SUMPRODUCT(('Span data'!$C$9:$C$734=$B85)*1)</f>
        <v>1.0815414903330744E-2</v>
      </c>
      <c r="T85" s="270" cm="1">
        <f t="array" ref="T85">SUMPRODUCT(('Span data'!$C$9:$C$734=$B85)*('Span data'!AM$9:AM$734))/SUMPRODUCT(('Span data'!$C$9:$C$734=$B85)*1)</f>
        <v>1.0996823619760412E-2</v>
      </c>
      <c r="U85" s="270" cm="1">
        <f t="array" ref="U85">SUMPRODUCT(('Span data'!$C$9:$C$734=$B85)*('Span data'!AN$9:AN$734))/SUMPRODUCT(('Span data'!$C$9:$C$734=$B85)*1)</f>
        <v>1.1178232336190081E-2</v>
      </c>
      <c r="V85" s="270" cm="1">
        <f t="array" ref="V85">SUMPRODUCT(('Span data'!$C$9:$C$734=$B85)*('Span data'!AO$9:AO$734))/SUMPRODUCT(('Span data'!$C$9:$C$734=$B85)*1)</f>
        <v>1.1359641052619749E-2</v>
      </c>
      <c r="W85" s="270" cm="1">
        <f t="array" ref="W85">SUMPRODUCT(('Span data'!$C$9:$C$734=$B85)*('Span data'!AP$9:AP$734))/SUMPRODUCT(('Span data'!$C$9:$C$734=$B85)*1)</f>
        <v>1.1541049769049417E-2</v>
      </c>
      <c r="X85" s="270" cm="1">
        <f t="array" ref="X85">SUMPRODUCT(('Span data'!$C$9:$C$734=$B85)*('Span data'!AQ$9:AQ$734))/SUMPRODUCT(('Span data'!$C$9:$C$734=$B85)*1)</f>
        <v>1.1722458485479086E-2</v>
      </c>
      <c r="Y85" s="270" cm="1">
        <f t="array" ref="Y85">SUMPRODUCT(('Span data'!$C$9:$C$734=$B85)*('Span data'!AR$9:AR$734))/SUMPRODUCT(('Span data'!$C$9:$C$734=$B85)*1)</f>
        <v>1.1903867201908754E-2</v>
      </c>
      <c r="Z85" s="270" cm="1">
        <f t="array" ref="Z85">SUMPRODUCT(('Span data'!$C$9:$C$734=$B85)*('Span data'!AS$9:AS$734))/SUMPRODUCT(('Span data'!$C$9:$C$734=$B85)*1)</f>
        <v>1.2085275918338422E-2</v>
      </c>
      <c r="AA85" s="270" cm="1">
        <f t="array" ref="AA85">SUMPRODUCT(('Span data'!$C$9:$C$734=$B85)*('Span data'!AT$9:AT$734))/SUMPRODUCT(('Span data'!$C$9:$C$734=$B85)*1)</f>
        <v>1.226668463476809E-2</v>
      </c>
      <c r="AB85" s="270" cm="1">
        <f t="array" ref="AB85">SUMPRODUCT(('Span data'!$C$9:$C$734=$B85)*('Span data'!AU$9:AU$734))/SUMPRODUCT(('Span data'!$C$9:$C$734=$B85)*1)</f>
        <v>1.2448093351197759E-2</v>
      </c>
      <c r="AC85" s="270" cm="1">
        <f t="array" ref="AC85">SUMPRODUCT(('Span data'!$C$9:$C$734=$B85)*('Span data'!AV$9:AV$734))/SUMPRODUCT(('Span data'!$C$9:$C$734=$B85)*1)</f>
        <v>1.2629502067627427E-2</v>
      </c>
      <c r="AD85" s="270" cm="1">
        <f t="array" ref="AD85">SUMPRODUCT(('Span data'!$C$9:$C$734=$B85)*('Span data'!AW$9:AW$734))/SUMPRODUCT(('Span data'!$C$9:$C$734=$B85)*1)</f>
        <v>1.2810910784057095E-2</v>
      </c>
      <c r="AE85" s="270" cm="1">
        <f t="array" ref="AE85">SUMPRODUCT(('Span data'!$C$9:$C$734=$B85)*('Span data'!AX$9:AX$734))/SUMPRODUCT(('Span data'!$C$9:$C$734=$B85)*1)</f>
        <v>1.2992319500486764E-2</v>
      </c>
      <c r="AF85" s="270" cm="1">
        <f t="array" ref="AF85">SUMPRODUCT(('Span data'!$C$9:$C$734=$B85)*('Span data'!AY$9:AY$734))/SUMPRODUCT(('Span data'!$C$9:$C$734=$B85)*1)</f>
        <v>1.3173728216916432E-2</v>
      </c>
      <c r="AG85" s="232"/>
      <c r="AH85" s="271">
        <f>INDEX('Energy at risk'!E$8:E$733, MATCH($B85, 'Energy at risk'!$C$8:$C$733,0))*$J85*M85</f>
        <v>44859.431211645911</v>
      </c>
      <c r="AI85" s="271">
        <f>INDEX('Energy at risk'!F$8:F$733, MATCH($B85, 'Energy at risk'!$C$8:$C$733,0))*$J85*N85</f>
        <v>52800.751919364397</v>
      </c>
      <c r="AJ85" s="271">
        <f>INDEX('Energy at risk'!G$8:G$733, MATCH($B85, 'Energy at risk'!$C$8:$C$733,0))*$J85*O85</f>
        <v>54479.976193150862</v>
      </c>
      <c r="AK85" s="271">
        <f>INDEX('Energy at risk'!H$8:H$733, MATCH($B85, 'Energy at risk'!$C$8:$C$733,0))*$J85*P85</f>
        <v>55961.644670021276</v>
      </c>
      <c r="AL85" s="271">
        <f>INDEX('Energy at risk'!I$8:I$733, MATCH($B85, 'Energy at risk'!$C$8:$C$733,0))*$J85*Q85</f>
        <v>56836.47429517709</v>
      </c>
      <c r="AM85" s="271">
        <f>INDEX('Energy at risk'!J$8:J$733, MATCH($B85, 'Energy at risk'!$C$8:$C$733,0))*$J85*R85</f>
        <v>57938.422698735223</v>
      </c>
      <c r="AN85" s="271">
        <f>INDEX('Energy at risk'!K$8:K$733, MATCH($B85, 'Energy at risk'!$C$8:$C$733,0))*$J85*S85</f>
        <v>59690.568993521112</v>
      </c>
      <c r="AO85" s="271">
        <f>INDEX('Energy at risk'!L$8:L$733, MATCH($B85, 'Energy at risk'!$C$8:$C$733,0))*$J85*T85</f>
        <v>61528.072531677608</v>
      </c>
      <c r="AP85" s="271">
        <f>INDEX('Energy at risk'!M$8:M$733, MATCH($B85, 'Energy at risk'!$C$8:$C$733,0))*$J85*U85</f>
        <v>62482.346803906803</v>
      </c>
      <c r="AQ85" s="271">
        <f>INDEX('Energy at risk'!N$8:N$733, MATCH($B85, 'Energy at risk'!$C$8:$C$733,0))*$J85*V85</f>
        <v>63496.357068885191</v>
      </c>
      <c r="AR85" s="271">
        <f>INDEX('Energy at risk'!O$8:O$733, MATCH($B85, 'Energy at risk'!$C$8:$C$733,0))*$J85*W85</f>
        <v>64510.367333863578</v>
      </c>
      <c r="AS85" s="271">
        <f>INDEX('Energy at risk'!P$8:P$733, MATCH($B85, 'Energy at risk'!$C$8:$C$733,0))*$J85*X85</f>
        <v>65524.377598841973</v>
      </c>
      <c r="AT85" s="271">
        <f>INDEX('Energy at risk'!Q$8:Q$733, MATCH($B85, 'Energy at risk'!$C$8:$C$733,0))*$J85*Y85</f>
        <v>66538.387863820361</v>
      </c>
      <c r="AU85" s="271">
        <f>INDEX('Energy at risk'!R$8:R$733, MATCH($B85, 'Energy at risk'!$C$8:$C$733,0))*$J85*Z85</f>
        <v>67552.398128798755</v>
      </c>
      <c r="AV85" s="271">
        <f>INDEX('Energy at risk'!S$8:S$733, MATCH($B85, 'Energy at risk'!$C$8:$C$733,0))*$J85*AA85</f>
        <v>68566.40839377715</v>
      </c>
      <c r="AW85" s="271">
        <f>INDEX('Energy at risk'!T$8:T$733, MATCH($B85, 'Energy at risk'!$C$8:$C$733,0))*$J85*AB85</f>
        <v>69580.41865875553</v>
      </c>
      <c r="AX85" s="271">
        <f>INDEX('Energy at risk'!U$8:U$733, MATCH($B85, 'Energy at risk'!$C$8:$C$733,0))*$J85*AC85</f>
        <v>70594.428923733925</v>
      </c>
      <c r="AY85" s="271">
        <f>INDEX('Energy at risk'!V$8:V$733, MATCH($B85, 'Energy at risk'!$C$8:$C$733,0))*$J85*AD85</f>
        <v>71608.43918871232</v>
      </c>
      <c r="AZ85" s="271">
        <f>INDEX('Energy at risk'!W$8:W$733, MATCH($B85, 'Energy at risk'!$C$8:$C$733,0))*$J85*AE85</f>
        <v>72622.4494536907</v>
      </c>
      <c r="BA85" s="271">
        <f>INDEX('Energy at risk'!X$8:X$733, MATCH($B85, 'Energy at risk'!$C$8:$C$733,0))*$J85*AF85</f>
        <v>73636.459718669095</v>
      </c>
      <c r="BB85" s="232"/>
      <c r="BC85" s="271">
        <f>INDEX('Energy at risk'!E$8:E$733, MATCH($B85, 'Energy at risk'!$C$8:$C$733,0))*M85*$K85</f>
        <v>9993.5095163249043</v>
      </c>
      <c r="BD85" s="271">
        <f>INDEX('Energy at risk'!F$8:F$733, MATCH($B85, 'Energy at risk'!$C$8:$C$733,0))*N85*$K85</f>
        <v>11762.628337523192</v>
      </c>
      <c r="BE85" s="271">
        <f>INDEX('Energy at risk'!G$8:G$733, MATCH($B85, 'Energy at risk'!$C$8:$C$733,0))*O85*$K85</f>
        <v>12136.715643288502</v>
      </c>
      <c r="BF85" s="271">
        <f>INDEX('Energy at risk'!H$8:H$733, MATCH($B85, 'Energy at risk'!$C$8:$C$733,0))*P85*$K85</f>
        <v>12466.792677787304</v>
      </c>
      <c r="BG85" s="271">
        <f>INDEX('Energy at risk'!I$8:I$733, MATCH($B85, 'Energy at risk'!$C$8:$C$733,0))*Q85*$K85</f>
        <v>12661.681867151077</v>
      </c>
      <c r="BH85" s="271">
        <f>INDEX('Energy at risk'!J$8:J$733, MATCH($B85, 'Energy at risk'!$C$8:$C$733,0))*R85*$K85</f>
        <v>12907.167187852117</v>
      </c>
      <c r="BI85" s="271">
        <f>INDEX('Energy at risk'!K$8:K$733, MATCH($B85, 'Energy at risk'!$C$8:$C$733,0))*S85*$K85</f>
        <v>13297.499615125302</v>
      </c>
      <c r="BJ85" s="271">
        <f>INDEX('Energy at risk'!L$8:L$733, MATCH($B85, 'Energy at risk'!$C$8:$C$733,0))*T85*$K85</f>
        <v>13706.847406634539</v>
      </c>
      <c r="BK85" s="271">
        <f>INDEX('Energy at risk'!M$8:M$733, MATCH($B85, 'Energy at risk'!$C$8:$C$733,0))*U85*$K85</f>
        <v>13919.434788220209</v>
      </c>
      <c r="BL85" s="271">
        <f>INDEX('Energy at risk'!N$8:N$733, MATCH($B85, 'Energy at risk'!$C$8:$C$733,0))*V85*$K85</f>
        <v>14145.329788647276</v>
      </c>
      <c r="BM85" s="271">
        <f>INDEX('Energy at risk'!O$8:O$733, MATCH($B85, 'Energy at risk'!$C$8:$C$733,0))*W85*$K85</f>
        <v>14371.22478907434</v>
      </c>
      <c r="BN85" s="271">
        <f>INDEX('Energy at risk'!P$8:P$733, MATCH($B85, 'Energy at risk'!$C$8:$C$733,0))*X85*$K85</f>
        <v>14597.119789501407</v>
      </c>
      <c r="BO85" s="271">
        <f>INDEX('Energy at risk'!Q$8:Q$733, MATCH($B85, 'Energy at risk'!$C$8:$C$733,0))*Y85*$K85</f>
        <v>14823.014789928473</v>
      </c>
      <c r="BP85" s="271">
        <f>INDEX('Energy at risk'!R$8:R$733, MATCH($B85, 'Energy at risk'!$C$8:$C$733,0))*Z85*$K85</f>
        <v>15048.909790355539</v>
      </c>
      <c r="BQ85" s="271">
        <f>INDEX('Energy at risk'!S$8:S$733, MATCH($B85, 'Energy at risk'!$C$8:$C$733,0))*AA85*$K85</f>
        <v>15274.804790782604</v>
      </c>
      <c r="BR85" s="271">
        <f>INDEX('Energy at risk'!T$8:T$733, MATCH($B85, 'Energy at risk'!$C$8:$C$733,0))*AB85*$K85</f>
        <v>15500.69979120967</v>
      </c>
      <c r="BS85" s="271">
        <f>INDEX('Energy at risk'!U$8:U$733, MATCH($B85, 'Energy at risk'!$C$8:$C$733,0))*AC85*$K85</f>
        <v>15726.594791636737</v>
      </c>
      <c r="BT85" s="271">
        <f>INDEX('Energy at risk'!V$8:V$733, MATCH($B85, 'Energy at risk'!$C$8:$C$733,0))*AD85*$K85</f>
        <v>15952.489792063801</v>
      </c>
      <c r="BU85" s="271">
        <f>INDEX('Energy at risk'!W$8:W$733, MATCH($B85, 'Energy at risk'!$C$8:$C$733,0))*AE85*$K85</f>
        <v>16178.384792490868</v>
      </c>
      <c r="BV85" s="271">
        <f>INDEX('Energy at risk'!X$8:X$733, MATCH($B85, 'Energy at risk'!$C$8:$C$733,0))*AF85*$K85</f>
        <v>16404.279792917932</v>
      </c>
      <c r="BW85" s="232"/>
      <c r="BX85" s="272" cm="1">
        <f t="array" ref="BX85">SUMPRODUCT(('Span data'!BA$9:BA$734)*('Span data'!$C$9:$C$734=$B85))</f>
        <v>3.9392162594199348E-4</v>
      </c>
      <c r="BY85" s="272" cm="1">
        <f t="array" ref="BY85">SUMPRODUCT(('Span data'!BB$9:BB$734)*('Span data'!$C$9:$C$734=$B85))</f>
        <v>4.0126829924997027E-4</v>
      </c>
      <c r="BZ85" s="272" cm="1">
        <f t="array" ref="BZ85">SUMPRODUCT(('Span data'!BC$9:BC$734)*('Span data'!$C$9:$C$734=$B85))</f>
        <v>4.0861497255794701E-4</v>
      </c>
      <c r="CA85" s="272" cm="1">
        <f t="array" ref="CA85">SUMPRODUCT(('Span data'!BD$9:BD$734)*('Span data'!$C$9:$C$734=$B85))</f>
        <v>4.1596164586592385E-4</v>
      </c>
      <c r="CB85" s="272" cm="1">
        <f t="array" ref="CB85">SUMPRODUCT(('Span data'!BE$9:BE$734)*('Span data'!$C$9:$C$734=$B85))</f>
        <v>4.2330831917390053E-4</v>
      </c>
      <c r="CC85" s="272" cm="1">
        <f t="array" ref="CC85">SUMPRODUCT(('Span data'!BF$9:BF$734)*('Span data'!$C$9:$C$734=$B85))</f>
        <v>4.3065499248187732E-4</v>
      </c>
      <c r="CD85" s="272" cm="1">
        <f t="array" ref="CD85">SUMPRODUCT(('Span data'!BG$9:BG$734)*('Span data'!$C$9:$C$734=$B85))</f>
        <v>4.3800166578985406E-4</v>
      </c>
      <c r="CE85" s="272" cm="1">
        <f t="array" ref="CE85">SUMPRODUCT(('Span data'!BH$9:BH$734)*('Span data'!$C$9:$C$734=$B85))</f>
        <v>4.4534833909783079E-4</v>
      </c>
      <c r="CF85" s="272" cm="1">
        <f t="array" ref="CF85">SUMPRODUCT(('Span data'!BI$9:BI$734)*('Span data'!$C$9:$C$734=$B85))</f>
        <v>4.5269501240580758E-4</v>
      </c>
      <c r="CG85" s="272" cm="1">
        <f t="array" ref="CG85">SUMPRODUCT(('Span data'!BJ$9:BJ$734)*('Span data'!$C$9:$C$734=$B85))</f>
        <v>4.6004168571378437E-4</v>
      </c>
      <c r="CH85" s="272" cm="1">
        <f t="array" ref="CH85">SUMPRODUCT(('Span data'!BK$9:BK$734)*('Span data'!$C$9:$C$734=$B85))</f>
        <v>4.6738835902176111E-4</v>
      </c>
      <c r="CI85" s="272" cm="1">
        <f t="array" ref="CI85">SUMPRODUCT(('Span data'!BL$9:BL$734)*('Span data'!$C$9:$C$734=$B85))</f>
        <v>4.7473503232973779E-4</v>
      </c>
      <c r="CJ85" s="272" cm="1">
        <f t="array" ref="CJ85">SUMPRODUCT(('Span data'!BM$9:BM$734)*('Span data'!$C$9:$C$734=$B85))</f>
        <v>4.8208170563771458E-4</v>
      </c>
      <c r="CK85" s="272" cm="1">
        <f t="array" ref="CK85">SUMPRODUCT(('Span data'!BN$9:BN$734)*('Span data'!$C$9:$C$734=$B85))</f>
        <v>4.8942837894569143E-4</v>
      </c>
      <c r="CL85" s="272" cm="1">
        <f t="array" ref="CL85">SUMPRODUCT(('Span data'!BO$9:BO$734)*('Span data'!$C$9:$C$734=$B85))</f>
        <v>4.9677505225366805E-4</v>
      </c>
      <c r="CM85" s="272" cm="1">
        <f t="array" ref="CM85">SUMPRODUCT(('Span data'!BP$9:BP$734)*('Span data'!$C$9:$C$734=$B85))</f>
        <v>5.0412172556164479E-4</v>
      </c>
      <c r="CN85" s="272" cm="1">
        <f t="array" ref="CN85">SUMPRODUCT(('Span data'!BQ$9:BQ$734)*('Span data'!$C$9:$C$734=$B85))</f>
        <v>5.1146839886962153E-4</v>
      </c>
      <c r="CO85" s="272" cm="1">
        <f t="array" ref="CO85">SUMPRODUCT(('Span data'!BR$9:BR$734)*('Span data'!$C$9:$C$734=$B85))</f>
        <v>5.1881507217759848E-4</v>
      </c>
      <c r="CP85" s="272" cm="1">
        <f t="array" ref="CP85">SUMPRODUCT(('Span data'!BS$9:BS$734)*('Span data'!$C$9:$C$734=$B85))</f>
        <v>5.2616174548557521E-4</v>
      </c>
      <c r="CQ85" s="272" cm="1">
        <f t="array" ref="CQ85">SUMPRODUCT(('Span data'!BT$9:BT$734)*('Span data'!$C$9:$C$734=$B85))</f>
        <v>5.3350841879355184E-4</v>
      </c>
      <c r="CR85" s="232"/>
      <c r="CS85" s="273">
        <f t="shared" si="34"/>
        <v>54852.941121892443</v>
      </c>
      <c r="CT85" s="273">
        <f t="shared" si="21"/>
        <v>64563.380658155889</v>
      </c>
      <c r="CU85" s="273">
        <f t="shared" si="22"/>
        <v>66616.692245054335</v>
      </c>
      <c r="CV85" s="273">
        <f t="shared" si="23"/>
        <v>68428.437763770227</v>
      </c>
      <c r="CW85" s="273">
        <f t="shared" si="24"/>
        <v>69498.15658563649</v>
      </c>
      <c r="CX85" s="273">
        <f t="shared" si="25"/>
        <v>70845.590317242342</v>
      </c>
      <c r="CY85" s="273">
        <f t="shared" si="26"/>
        <v>72988.069046648074</v>
      </c>
      <c r="CZ85" s="273">
        <f t="shared" si="27"/>
        <v>75234.920383660487</v>
      </c>
      <c r="DA85" s="273">
        <f t="shared" si="28"/>
        <v>76401.782044822015</v>
      </c>
      <c r="DB85" s="273">
        <f t="shared" si="10"/>
        <v>77641.687317574149</v>
      </c>
      <c r="DC85" s="273">
        <f t="shared" si="11"/>
        <v>78881.592590326269</v>
      </c>
      <c r="DD85" s="273">
        <f t="shared" si="12"/>
        <v>80121.497863078417</v>
      </c>
      <c r="DE85" s="273">
        <f t="shared" si="13"/>
        <v>81361.403135830551</v>
      </c>
      <c r="DF85" s="273">
        <f t="shared" si="14"/>
        <v>82601.30840858267</v>
      </c>
      <c r="DG85" s="273">
        <f t="shared" si="15"/>
        <v>83841.213681334804</v>
      </c>
      <c r="DH85" s="273">
        <f t="shared" si="16"/>
        <v>85081.118954086924</v>
      </c>
      <c r="DI85" s="273">
        <f t="shared" si="17"/>
        <v>86321.024226839058</v>
      </c>
      <c r="DJ85" s="273">
        <f t="shared" si="18"/>
        <v>87560.929499591191</v>
      </c>
      <c r="DK85" s="273">
        <f t="shared" si="19"/>
        <v>88800.834772343311</v>
      </c>
      <c r="DL85" s="273">
        <f t="shared" si="20"/>
        <v>90040.740045095445</v>
      </c>
      <c r="DM85" s="233"/>
      <c r="DN85" s="274" cm="1">
        <f t="array" ref="DN85">SUMPRODUCT(($CS85:$DL85)*(Misc_calcs!$G$29:$Z$29))</f>
        <v>1089205.5095306018</v>
      </c>
      <c r="DO85" s="232"/>
      <c r="DP85" s="274" cm="1">
        <f t="array" ref="DP85">SUMPRODUCT((G85:H85)*(Assumptions!$G$38:$H$38))</f>
        <v>55268.985915493002</v>
      </c>
      <c r="DQ85" s="274" cm="1">
        <f t="array" ref="DQ85">SUMPRODUCT((PMT(real_disc,Assumptions!$G$40,DP85)*(Misc_calcs!$G$29:$Z$29)))</f>
        <v>-32036.149721531274</v>
      </c>
      <c r="DR85" s="232"/>
      <c r="DS85" s="274">
        <f t="shared" si="32"/>
        <v>1057169.3598090706</v>
      </c>
      <c r="DT85" s="274" t="b">
        <f t="shared" si="35"/>
        <v>1</v>
      </c>
      <c r="DU85" s="232"/>
      <c r="DV85" s="232"/>
      <c r="DW85" s="232"/>
      <c r="DX85" s="232"/>
      <c r="DY85" s="232"/>
      <c r="DZ85" s="232"/>
      <c r="EA85" s="232"/>
      <c r="EB85" s="232"/>
      <c r="EC85" s="232"/>
      <c r="ED85" s="232"/>
      <c r="EE85" s="232"/>
      <c r="EF85" s="232"/>
      <c r="EG85" s="232"/>
      <c r="EH85" s="232"/>
      <c r="EI85" s="232"/>
      <c r="EJ85" s="232"/>
      <c r="EK85" s="232"/>
      <c r="EL85" s="232"/>
      <c r="EM85" s="232"/>
      <c r="EN85" s="232"/>
    </row>
    <row r="86" spans="1:144" x14ac:dyDescent="0.2">
      <c r="A86" s="232"/>
      <c r="B86" s="266" t="str">
        <v>OYN005</v>
      </c>
      <c r="C86" s="266" t="str">
        <f>INDEX('Span data'!$D$9:$D$734, MATCH($B86, 'Span data'!$C$9:$C$734,0))</f>
        <v>RCTS</v>
      </c>
      <c r="D86" s="266" cm="1">
        <f t="array" ref="D86">IF(ISBLANK(B86),0, SUMPRODUCT(('Energy at risk'!$C$8:$C$733=$B86)*1))</f>
        <v>1</v>
      </c>
      <c r="E86" s="267" t="b">
        <f t="shared" si="31"/>
        <v>0</v>
      </c>
      <c r="F86" s="266">
        <f t="shared" si="33"/>
        <v>1</v>
      </c>
      <c r="G86" s="268">
        <v>2</v>
      </c>
      <c r="H86" s="268">
        <v>0</v>
      </c>
      <c r="I86" s="232"/>
      <c r="J86" s="269">
        <f>INDEX(VCR_data!$D$8:$D$86, MATCH($C86, VCR_data!$B$8:$B$86,0))</f>
        <v>53595.36327995552</v>
      </c>
      <c r="K86" s="269">
        <f>INDEX(VCR_data!$F$8:$F$86, MATCH($C86, VCR_data!$B$8:$B$86,0))</f>
        <v>11939.646992895392</v>
      </c>
      <c r="L86" s="232"/>
      <c r="M86" s="270" cm="1">
        <f t="array" ref="M86">SUMPRODUCT(('Span data'!$C$9:$C$734=$B86)*('Span data'!AF$9:AF$734))/SUMPRODUCT(('Span data'!$C$9:$C$734=$B86)*1)</f>
        <v>9.6701031563195539E-3</v>
      </c>
      <c r="N86" s="270" cm="1">
        <f t="array" ref="N86">SUMPRODUCT(('Span data'!$C$9:$C$734=$B86)*('Span data'!AG$9:AG$734))/SUMPRODUCT(('Span data'!$C$9:$C$734=$B86)*1)</f>
        <v>9.8325587232714964E-3</v>
      </c>
      <c r="O86" s="270" cm="1">
        <f t="array" ref="O86">SUMPRODUCT(('Span data'!$C$9:$C$734=$B86)*('Span data'!AH$9:AH$734))/SUMPRODUCT(('Span data'!$C$9:$C$734=$B86)*1)</f>
        <v>9.995014290223439E-3</v>
      </c>
      <c r="P86" s="270" cm="1">
        <f t="array" ref="P86">SUMPRODUCT(('Span data'!$C$9:$C$734=$B86)*('Span data'!AI$9:AI$734))/SUMPRODUCT(('Span data'!$C$9:$C$734=$B86)*1)</f>
        <v>1.0157469857175382E-2</v>
      </c>
      <c r="Q86" s="270" cm="1">
        <f t="array" ref="Q86">SUMPRODUCT(('Span data'!$C$9:$C$734=$B86)*('Span data'!AJ$9:AJ$734))/SUMPRODUCT(('Span data'!$C$9:$C$734=$B86)*1)</f>
        <v>1.0319925424127324E-2</v>
      </c>
      <c r="R86" s="270" cm="1">
        <f t="array" ref="R86">SUMPRODUCT(('Span data'!$C$9:$C$734=$B86)*('Span data'!AK$9:AK$734))/SUMPRODUCT(('Span data'!$C$9:$C$734=$B86)*1)</f>
        <v>1.0482380991079267E-2</v>
      </c>
      <c r="S86" s="270" cm="1">
        <f t="array" ref="S86">SUMPRODUCT(('Span data'!$C$9:$C$734=$B86)*('Span data'!AL$9:AL$734))/SUMPRODUCT(('Span data'!$C$9:$C$734=$B86)*1)</f>
        <v>1.0644836558031209E-2</v>
      </c>
      <c r="T86" s="270" cm="1">
        <f t="array" ref="T86">SUMPRODUCT(('Span data'!$C$9:$C$734=$B86)*('Span data'!AM$9:AM$734))/SUMPRODUCT(('Span data'!$C$9:$C$734=$B86)*1)</f>
        <v>1.0807292124983152E-2</v>
      </c>
      <c r="U86" s="270" cm="1">
        <f t="array" ref="U86">SUMPRODUCT(('Span data'!$C$9:$C$734=$B86)*('Span data'!AN$9:AN$734))/SUMPRODUCT(('Span data'!$C$9:$C$734=$B86)*1)</f>
        <v>1.0969747691935094E-2</v>
      </c>
      <c r="V86" s="270" cm="1">
        <f t="array" ref="V86">SUMPRODUCT(('Span data'!$C$9:$C$734=$B86)*('Span data'!AO$9:AO$734))/SUMPRODUCT(('Span data'!$C$9:$C$734=$B86)*1)</f>
        <v>1.1132203258887037E-2</v>
      </c>
      <c r="W86" s="270" cm="1">
        <f t="array" ref="W86">SUMPRODUCT(('Span data'!$C$9:$C$734=$B86)*('Span data'!AP$9:AP$734))/SUMPRODUCT(('Span data'!$C$9:$C$734=$B86)*1)</f>
        <v>1.129465882583898E-2</v>
      </c>
      <c r="X86" s="270" cm="1">
        <f t="array" ref="X86">SUMPRODUCT(('Span data'!$C$9:$C$734=$B86)*('Span data'!AQ$9:AQ$734))/SUMPRODUCT(('Span data'!$C$9:$C$734=$B86)*1)</f>
        <v>1.1457114392790922E-2</v>
      </c>
      <c r="Y86" s="270" cm="1">
        <f t="array" ref="Y86">SUMPRODUCT(('Span data'!$C$9:$C$734=$B86)*('Span data'!AR$9:AR$734))/SUMPRODUCT(('Span data'!$C$9:$C$734=$B86)*1)</f>
        <v>1.1619569959742865E-2</v>
      </c>
      <c r="Z86" s="270" cm="1">
        <f t="array" ref="Z86">SUMPRODUCT(('Span data'!$C$9:$C$734=$B86)*('Span data'!AS$9:AS$734))/SUMPRODUCT(('Span data'!$C$9:$C$734=$B86)*1)</f>
        <v>1.1782025526694807E-2</v>
      </c>
      <c r="AA86" s="270" cm="1">
        <f t="array" ref="AA86">SUMPRODUCT(('Span data'!$C$9:$C$734=$B86)*('Span data'!AT$9:AT$734))/SUMPRODUCT(('Span data'!$C$9:$C$734=$B86)*1)</f>
        <v>1.194448109364675E-2</v>
      </c>
      <c r="AB86" s="270" cm="1">
        <f t="array" ref="AB86">SUMPRODUCT(('Span data'!$C$9:$C$734=$B86)*('Span data'!AU$9:AU$734))/SUMPRODUCT(('Span data'!$C$9:$C$734=$B86)*1)</f>
        <v>1.2106936660598693E-2</v>
      </c>
      <c r="AC86" s="270" cm="1">
        <f t="array" ref="AC86">SUMPRODUCT(('Span data'!$C$9:$C$734=$B86)*('Span data'!AV$9:AV$734))/SUMPRODUCT(('Span data'!$C$9:$C$734=$B86)*1)</f>
        <v>1.2269392227550635E-2</v>
      </c>
      <c r="AD86" s="270" cm="1">
        <f t="array" ref="AD86">SUMPRODUCT(('Span data'!$C$9:$C$734=$B86)*('Span data'!AW$9:AW$734))/SUMPRODUCT(('Span data'!$C$9:$C$734=$B86)*1)</f>
        <v>1.2431847794502578E-2</v>
      </c>
      <c r="AE86" s="270" cm="1">
        <f t="array" ref="AE86">SUMPRODUCT(('Span data'!$C$9:$C$734=$B86)*('Span data'!AX$9:AX$734))/SUMPRODUCT(('Span data'!$C$9:$C$734=$B86)*1)</f>
        <v>1.259430336145452E-2</v>
      </c>
      <c r="AF86" s="270" cm="1">
        <f t="array" ref="AF86">SUMPRODUCT(('Span data'!$C$9:$C$734=$B86)*('Span data'!AY$9:AY$734))/SUMPRODUCT(('Span data'!$C$9:$C$734=$B86)*1)</f>
        <v>1.2756758928406463E-2</v>
      </c>
      <c r="AG86" s="232"/>
      <c r="AH86" s="271">
        <f>INDEX('Energy at risk'!E$8:E$733, MATCH($B86, 'Energy at risk'!$C$8:$C$733,0))*$J86*M86</f>
        <v>17229.543738917127</v>
      </c>
      <c r="AI86" s="271">
        <f>INDEX('Energy at risk'!F$8:F$733, MATCH($B86, 'Energy at risk'!$C$8:$C$733,0))*$J86*N86</f>
        <v>17572.407788188881</v>
      </c>
      <c r="AJ86" s="271">
        <f>INDEX('Energy at risk'!G$8:G$733, MATCH($B86, 'Energy at risk'!$C$8:$C$733,0))*$J86*O86</f>
        <v>17917.036791579212</v>
      </c>
      <c r="AK86" s="271">
        <f>INDEX('Energy at risk'!H$8:H$733, MATCH($B86, 'Energy at risk'!$C$8:$C$733,0))*$J86*P86</f>
        <v>18263.430749088126</v>
      </c>
      <c r="AL86" s="271">
        <f>INDEX('Energy at risk'!I$8:I$733, MATCH($B86, 'Energy at risk'!$C$8:$C$733,0))*$J86*Q86</f>
        <v>18443.412645709159</v>
      </c>
      <c r="AM86" s="271">
        <f>INDEX('Energy at risk'!J$8:J$733, MATCH($B86, 'Energy at risk'!$C$8:$C$733,0))*$J86*R86</f>
        <v>18619.864634093021</v>
      </c>
      <c r="AN86" s="271">
        <f>INDEX('Energy at risk'!K$8:K$733, MATCH($B86, 'Energy at risk'!$C$8:$C$733,0))*$J86*S86</f>
        <v>18966.258591601942</v>
      </c>
      <c r="AO86" s="271">
        <f>INDEX('Energy at risk'!L$8:L$733, MATCH($B86, 'Energy at risk'!$C$8:$C$733,0))*$J86*T86</f>
        <v>19373.123939409463</v>
      </c>
      <c r="AP86" s="271">
        <f>INDEX('Energy at risk'!M$8:M$733, MATCH($B86, 'Energy at risk'!$C$8:$C$733,0))*$J86*U86</f>
        <v>19485.574629257553</v>
      </c>
      <c r="AQ86" s="271">
        <f>INDEX('Energy at risk'!N$8:N$733, MATCH($B86, 'Energy at risk'!$C$8:$C$733,0))*$J86*V86</f>
        <v>19774.144627645732</v>
      </c>
      <c r="AR86" s="271">
        <f>INDEX('Energy at risk'!O$8:O$733, MATCH($B86, 'Energy at risk'!$C$8:$C$733,0))*$J86*W86</f>
        <v>20062.71462603391</v>
      </c>
      <c r="AS86" s="271">
        <f>INDEX('Energy at risk'!P$8:P$733, MATCH($B86, 'Energy at risk'!$C$8:$C$733,0))*$J86*X86</f>
        <v>20351.284624422089</v>
      </c>
      <c r="AT86" s="271">
        <f>INDEX('Energy at risk'!Q$8:Q$733, MATCH($B86, 'Energy at risk'!$C$8:$C$733,0))*$J86*Y86</f>
        <v>20639.854622810264</v>
      </c>
      <c r="AU86" s="271">
        <f>INDEX('Energy at risk'!R$8:R$733, MATCH($B86, 'Energy at risk'!$C$8:$C$733,0))*$J86*Z86</f>
        <v>20928.424621198443</v>
      </c>
      <c r="AV86" s="271">
        <f>INDEX('Energy at risk'!S$8:S$733, MATCH($B86, 'Energy at risk'!$C$8:$C$733,0))*$J86*AA86</f>
        <v>21216.994619586621</v>
      </c>
      <c r="AW86" s="271">
        <f>INDEX('Energy at risk'!T$8:T$733, MATCH($B86, 'Energy at risk'!$C$8:$C$733,0))*$J86*AB86</f>
        <v>21505.564617974796</v>
      </c>
      <c r="AX86" s="271">
        <f>INDEX('Energy at risk'!U$8:U$733, MATCH($B86, 'Energy at risk'!$C$8:$C$733,0))*$J86*AC86</f>
        <v>21794.134616362975</v>
      </c>
      <c r="AY86" s="271">
        <f>INDEX('Energy at risk'!V$8:V$733, MATCH($B86, 'Energy at risk'!$C$8:$C$733,0))*$J86*AD86</f>
        <v>22082.704614751154</v>
      </c>
      <c r="AZ86" s="271">
        <f>INDEX('Energy at risk'!W$8:W$733, MATCH($B86, 'Energy at risk'!$C$8:$C$733,0))*$J86*AE86</f>
        <v>22371.274613139329</v>
      </c>
      <c r="BA86" s="271">
        <f>INDEX('Energy at risk'!X$8:X$733, MATCH($B86, 'Energy at risk'!$C$8:$C$733,0))*$J86*AF86</f>
        <v>22659.844611527507</v>
      </c>
      <c r="BB86" s="232"/>
      <c r="BC86" s="271">
        <f>INDEX('Energy at risk'!E$8:E$733, MATCH($B86, 'Energy at risk'!$C$8:$C$733,0))*M86*$K86</f>
        <v>3838.2922980999392</v>
      </c>
      <c r="BD86" s="271">
        <f>INDEX('Energy at risk'!F$8:F$733, MATCH($B86, 'Energy at risk'!$C$8:$C$733,0))*N86*$K86</f>
        <v>3914.6734524448784</v>
      </c>
      <c r="BE86" s="271">
        <f>INDEX('Energy at risk'!G$8:G$733, MATCH($B86, 'Energy at risk'!$C$8:$C$733,0))*O86*$K86</f>
        <v>3991.447792465684</v>
      </c>
      <c r="BF86" s="271">
        <f>INDEX('Energy at risk'!H$8:H$733, MATCH($B86, 'Energy at risk'!$C$8:$C$733,0))*P86*$K86</f>
        <v>4068.6153181623563</v>
      </c>
      <c r="BG86" s="271">
        <f>INDEX('Energy at risk'!I$8:I$733, MATCH($B86, 'Energy at risk'!$C$8:$C$733,0))*Q86*$K86</f>
        <v>4108.7105834848808</v>
      </c>
      <c r="BH86" s="271">
        <f>INDEX('Energy at risk'!J$8:J$733, MATCH($B86, 'Energy at risk'!$C$8:$C$733,0))*R86*$K86</f>
        <v>4148.0194774556721</v>
      </c>
      <c r="BI86" s="271">
        <f>INDEX('Energy at risk'!K$8:K$733, MATCH($B86, 'Energy at risk'!$C$8:$C$733,0))*S86*$K86</f>
        <v>4225.1870031523458</v>
      </c>
      <c r="BJ86" s="271">
        <f>INDEX('Energy at risk'!L$8:L$733, MATCH($B86, 'Energy at risk'!$C$8:$C$733,0))*T86*$K86</f>
        <v>4315.8259750553543</v>
      </c>
      <c r="BK86" s="271">
        <f>INDEX('Energy at risk'!M$8:M$733, MATCH($B86, 'Energy at risk'!$C$8:$C$733,0))*U86*$K86</f>
        <v>4340.8770514680755</v>
      </c>
      <c r="BL86" s="271">
        <f>INDEX('Energy at risk'!N$8:N$733, MATCH($B86, 'Energy at risk'!$C$8:$C$733,0))*V86*$K86</f>
        <v>4405.1629094722111</v>
      </c>
      <c r="BM86" s="271">
        <f>INDEX('Energy at risk'!O$8:O$733, MATCH($B86, 'Energy at risk'!$C$8:$C$733,0))*W86*$K86</f>
        <v>4469.448767476345</v>
      </c>
      <c r="BN86" s="271">
        <f>INDEX('Energy at risk'!P$8:P$733, MATCH($B86, 'Energy at risk'!$C$8:$C$733,0))*X86*$K86</f>
        <v>4533.7346254804797</v>
      </c>
      <c r="BO86" s="271">
        <f>INDEX('Energy at risk'!Q$8:Q$733, MATCH($B86, 'Energy at risk'!$C$8:$C$733,0))*Y86*$K86</f>
        <v>4598.0204834846145</v>
      </c>
      <c r="BP86" s="271">
        <f>INDEX('Energy at risk'!R$8:R$733, MATCH($B86, 'Energy at risk'!$C$8:$C$733,0))*Z86*$K86</f>
        <v>4662.3063414887492</v>
      </c>
      <c r="BQ86" s="271">
        <f>INDEX('Energy at risk'!S$8:S$733, MATCH($B86, 'Energy at risk'!$C$8:$C$733,0))*AA86*$K86</f>
        <v>4726.592199492884</v>
      </c>
      <c r="BR86" s="271">
        <f>INDEX('Energy at risk'!T$8:T$733, MATCH($B86, 'Energy at risk'!$C$8:$C$733,0))*AB86*$K86</f>
        <v>4790.8780574970187</v>
      </c>
      <c r="BS86" s="271">
        <f>INDEX('Energy at risk'!U$8:U$733, MATCH($B86, 'Energy at risk'!$C$8:$C$733,0))*AC86*$K86</f>
        <v>4855.1639155011535</v>
      </c>
      <c r="BT86" s="271">
        <f>INDEX('Energy at risk'!V$8:V$733, MATCH($B86, 'Energy at risk'!$C$8:$C$733,0))*AD86*$K86</f>
        <v>4919.4497735052873</v>
      </c>
      <c r="BU86" s="271">
        <f>INDEX('Energy at risk'!W$8:W$733, MATCH($B86, 'Energy at risk'!$C$8:$C$733,0))*AE86*$K86</f>
        <v>4983.735631509423</v>
      </c>
      <c r="BV86" s="271">
        <f>INDEX('Energy at risk'!X$8:X$733, MATCH($B86, 'Energy at risk'!$C$8:$C$733,0))*AF86*$K86</f>
        <v>5048.0214895135568</v>
      </c>
      <c r="BW86" s="232"/>
      <c r="BX86" s="272" cm="1">
        <f t="array" ref="BX86">SUMPRODUCT(('Span data'!BA$9:BA$734)*('Span data'!$C$9:$C$734=$B86))</f>
        <v>3.9161893729322463E-4</v>
      </c>
      <c r="BY86" s="272" cm="1">
        <f t="array" ref="BY86">SUMPRODUCT(('Span data'!BB$9:BB$734)*('Span data'!$C$9:$C$734=$B86))</f>
        <v>3.9819804771827844E-4</v>
      </c>
      <c r="BZ86" s="272" cm="1">
        <f t="array" ref="BZ86">SUMPRODUCT(('Span data'!BC$9:BC$734)*('Span data'!$C$9:$C$734=$B86))</f>
        <v>4.047771581433323E-4</v>
      </c>
      <c r="CA86" s="272" cm="1">
        <f t="array" ref="CA86">SUMPRODUCT(('Span data'!BD$9:BD$734)*('Span data'!$C$9:$C$734=$B86))</f>
        <v>4.1135626856838626E-4</v>
      </c>
      <c r="CB86" s="272" cm="1">
        <f t="array" ref="CB86">SUMPRODUCT(('Span data'!BE$9:BE$734)*('Span data'!$C$9:$C$734=$B86))</f>
        <v>4.1793537899344001E-4</v>
      </c>
      <c r="CC86" s="272" cm="1">
        <f t="array" ref="CC86">SUMPRODUCT(('Span data'!BF$9:BF$734)*('Span data'!$C$9:$C$734=$B86))</f>
        <v>4.2451448941849387E-4</v>
      </c>
      <c r="CD86" s="272" cm="1">
        <f t="array" ref="CD86">SUMPRODUCT(('Span data'!BG$9:BG$734)*('Span data'!$C$9:$C$734=$B86))</f>
        <v>4.3109359984354768E-4</v>
      </c>
      <c r="CE86" s="272" cm="1">
        <f t="array" ref="CE86">SUMPRODUCT(('Span data'!BH$9:BH$734)*('Span data'!$C$9:$C$734=$B86))</f>
        <v>4.3767271026860164E-4</v>
      </c>
      <c r="CF86" s="272" cm="1">
        <f t="array" ref="CF86">SUMPRODUCT(('Span data'!BI$9:BI$734)*('Span data'!$C$9:$C$734=$B86))</f>
        <v>4.4425182069365545E-4</v>
      </c>
      <c r="CG86" s="272" cm="1">
        <f t="array" ref="CG86">SUMPRODUCT(('Span data'!BJ$9:BJ$734)*('Span data'!$C$9:$C$734=$B86))</f>
        <v>4.5083093111870925E-4</v>
      </c>
      <c r="CH86" s="272" cm="1">
        <f t="array" ref="CH86">SUMPRODUCT(('Span data'!BK$9:BK$734)*('Span data'!$C$9:$C$734=$B86))</f>
        <v>4.5741004154376311E-4</v>
      </c>
      <c r="CI86" s="272" cm="1">
        <f t="array" ref="CI86">SUMPRODUCT(('Span data'!BL$9:BL$734)*('Span data'!$C$9:$C$734=$B86))</f>
        <v>4.6398915196881697E-4</v>
      </c>
      <c r="CJ86" s="272" cm="1">
        <f t="array" ref="CJ86">SUMPRODUCT(('Span data'!BM$9:BM$734)*('Span data'!$C$9:$C$734=$B86))</f>
        <v>4.7056826239387078E-4</v>
      </c>
      <c r="CK86" s="272" cm="1">
        <f t="array" ref="CK86">SUMPRODUCT(('Span data'!BN$9:BN$734)*('Span data'!$C$9:$C$734=$B86))</f>
        <v>4.7714737281892469E-4</v>
      </c>
      <c r="CL86" s="272" cm="1">
        <f t="array" ref="CL86">SUMPRODUCT(('Span data'!BO$9:BO$734)*('Span data'!$C$9:$C$734=$B86))</f>
        <v>4.8372648324397849E-4</v>
      </c>
      <c r="CM86" s="272" cm="1">
        <f t="array" ref="CM86">SUMPRODUCT(('Span data'!BP$9:BP$734)*('Span data'!$C$9:$C$734=$B86))</f>
        <v>4.9030559366903235E-4</v>
      </c>
      <c r="CN86" s="272" cm="1">
        <f t="array" ref="CN86">SUMPRODUCT(('Span data'!BQ$9:BQ$734)*('Span data'!$C$9:$C$734=$B86))</f>
        <v>4.9688470409408616E-4</v>
      </c>
      <c r="CO86" s="272" cm="1">
        <f t="array" ref="CO86">SUMPRODUCT(('Span data'!BR$9:BR$734)*('Span data'!$C$9:$C$734=$B86))</f>
        <v>5.0346381451913996E-4</v>
      </c>
      <c r="CP86" s="272" cm="1">
        <f t="array" ref="CP86">SUMPRODUCT(('Span data'!BS$9:BS$734)*('Span data'!$C$9:$C$734=$B86))</f>
        <v>5.1004292494419387E-4</v>
      </c>
      <c r="CQ86" s="272" cm="1">
        <f t="array" ref="CQ86">SUMPRODUCT(('Span data'!BT$9:BT$734)*('Span data'!$C$9:$C$734=$B86))</f>
        <v>5.1662203536924768E-4</v>
      </c>
      <c r="CR86" s="232"/>
      <c r="CS86" s="273">
        <f t="shared" si="34"/>
        <v>21067.836428636005</v>
      </c>
      <c r="CT86" s="273">
        <f t="shared" si="21"/>
        <v>21487.081638831805</v>
      </c>
      <c r="CU86" s="273">
        <f t="shared" si="22"/>
        <v>21908.484988822056</v>
      </c>
      <c r="CV86" s="273">
        <f t="shared" si="23"/>
        <v>22332.04647860675</v>
      </c>
      <c r="CW86" s="273">
        <f t="shared" si="24"/>
        <v>22552.123647129418</v>
      </c>
      <c r="CX86" s="273">
        <f t="shared" si="25"/>
        <v>22767.884536063182</v>
      </c>
      <c r="CY86" s="273">
        <f t="shared" si="26"/>
        <v>23191.446025847887</v>
      </c>
      <c r="CZ86" s="273">
        <f t="shared" si="27"/>
        <v>23688.95035213753</v>
      </c>
      <c r="DA86" s="273">
        <f t="shared" si="28"/>
        <v>23826.452124977452</v>
      </c>
      <c r="DB86" s="273">
        <f t="shared" ref="DB86:DB116" si="36">(AQ86+BL86+CG86)</f>
        <v>24179.307987948876</v>
      </c>
      <c r="DC86" s="273">
        <f t="shared" ref="DC86:DC116" si="37">(AR86+BM86+CH86)</f>
        <v>24532.163850920297</v>
      </c>
      <c r="DD86" s="273">
        <f t="shared" ref="DD86:DD116" si="38">(AS86+BN86+CI86)</f>
        <v>24885.019713891721</v>
      </c>
      <c r="DE86" s="273">
        <f t="shared" ref="DE86:DE116" si="39">(AT86+BO86+CJ86)</f>
        <v>25237.875576863142</v>
      </c>
      <c r="DF86" s="273">
        <f t="shared" ref="DF86:DF116" si="40">(AU86+BP86+CK86)</f>
        <v>25590.731439834566</v>
      </c>
      <c r="DG86" s="273">
        <f t="shared" ref="DG86:DG116" si="41">(AV86+BQ86+CL86)</f>
        <v>25943.587302805987</v>
      </c>
      <c r="DH86" s="273">
        <f t="shared" ref="DH86:DH116" si="42">(AW86+BR86+CM86)</f>
        <v>26296.443165777408</v>
      </c>
      <c r="DI86" s="273">
        <f t="shared" ref="DI86:DI116" si="43">(AX86+BS86+CN86)</f>
        <v>26649.299028748832</v>
      </c>
      <c r="DJ86" s="273">
        <f t="shared" ref="DJ86:DJ116" si="44">(AY86+BT86+CO86)</f>
        <v>27002.154891720256</v>
      </c>
      <c r="DK86" s="273">
        <f t="shared" ref="DK86:DK116" si="45">(AZ86+BU86+CP86)</f>
        <v>27355.010754691677</v>
      </c>
      <c r="DL86" s="273">
        <f t="shared" ref="DL86:DL116" si="46">(BA86+BV86+CQ86)</f>
        <v>27707.866617663101</v>
      </c>
      <c r="DM86" s="233"/>
      <c r="DN86" s="274" cm="1">
        <f t="array" ref="DN86">SUMPRODUCT(($CS86:$DL86)*(Misc_calcs!$G$29:$Z$29))</f>
        <v>347318.49110403581</v>
      </c>
      <c r="DO86" s="232"/>
      <c r="DP86" s="274" cm="1">
        <f t="array" ref="DP86">SUMPRODUCT((G86:H86)*(Assumptions!$G$38:$H$38))</f>
        <v>37732.015364061401</v>
      </c>
      <c r="DQ86" s="274" cm="1">
        <f t="array" ref="DQ86">SUMPRODUCT((PMT(real_disc,Assumptions!$G$40,DP86)*(Misc_calcs!$G$29:$Z$29)))</f>
        <v>-21871.009092630044</v>
      </c>
      <c r="DR86" s="232"/>
      <c r="DS86" s="274">
        <f t="shared" si="32"/>
        <v>325447.48201140575</v>
      </c>
      <c r="DT86" s="274" t="b">
        <f t="shared" si="35"/>
        <v>1</v>
      </c>
      <c r="DU86" s="232"/>
      <c r="DV86" s="232"/>
      <c r="DW86" s="232"/>
      <c r="DX86" s="232"/>
      <c r="DY86" s="232"/>
      <c r="DZ86" s="232"/>
      <c r="EA86" s="232"/>
      <c r="EB86" s="232"/>
      <c r="EC86" s="232"/>
      <c r="ED86" s="232"/>
      <c r="EE86" s="232"/>
      <c r="EF86" s="232"/>
      <c r="EG86" s="232"/>
      <c r="EH86" s="232"/>
      <c r="EI86" s="232"/>
      <c r="EJ86" s="232"/>
      <c r="EK86" s="232"/>
      <c r="EL86" s="232"/>
      <c r="EM86" s="232"/>
      <c r="EN86" s="232"/>
    </row>
    <row r="87" spans="1:144" x14ac:dyDescent="0.2">
      <c r="A87" s="232"/>
      <c r="B87" s="266" t="str">
        <v>RCT011</v>
      </c>
      <c r="C87" s="266" t="str">
        <f>INDEX('Span data'!$D$9:$D$734, MATCH($B87, 'Span data'!$C$9:$C$734,0))</f>
        <v>RCTS</v>
      </c>
      <c r="D87" s="266" cm="1">
        <f t="array" ref="D87">IF(ISBLANK(B87),0, SUMPRODUCT(('Energy at risk'!$C$8:$C$733=$B87)*1))</f>
        <v>11</v>
      </c>
      <c r="E87" s="267" t="b">
        <f t="shared" si="31"/>
        <v>0</v>
      </c>
      <c r="F87" s="266">
        <f t="shared" si="33"/>
        <v>11</v>
      </c>
      <c r="G87" s="268">
        <v>3</v>
      </c>
      <c r="H87" s="268">
        <v>12</v>
      </c>
      <c r="I87" s="232"/>
      <c r="J87" s="269">
        <f>INDEX(VCR_data!$D$8:$D$86, MATCH($C87, VCR_data!$B$8:$B$86,0))</f>
        <v>53595.36327995552</v>
      </c>
      <c r="K87" s="269">
        <f>INDEX(VCR_data!$F$8:$F$86, MATCH($C87, VCR_data!$B$8:$B$86,0))</f>
        <v>11939.646992895392</v>
      </c>
      <c r="L87" s="232"/>
      <c r="M87" s="270" cm="1">
        <f t="array" ref="M87">SUMPRODUCT(('Span data'!$C$9:$C$734=$B87)*('Span data'!AF$9:AF$734))/SUMPRODUCT(('Span data'!$C$9:$C$734=$B87)*1)</f>
        <v>9.6454203029232351E-3</v>
      </c>
      <c r="N87" s="270" cm="1">
        <f t="array" ref="N87">SUMPRODUCT(('Span data'!$C$9:$C$734=$B87)*('Span data'!AG$9:AG$734))/SUMPRODUCT(('Span data'!$C$9:$C$734=$B87)*1)</f>
        <v>9.799648252076406E-3</v>
      </c>
      <c r="O87" s="270" cm="1">
        <f t="array" ref="O87">SUMPRODUCT(('Span data'!$C$9:$C$734=$B87)*('Span data'!AH$9:AH$734))/SUMPRODUCT(('Span data'!$C$9:$C$734=$B87)*1)</f>
        <v>9.9538762012295733E-3</v>
      </c>
      <c r="P87" s="270" cm="1">
        <f t="array" ref="P87">SUMPRODUCT(('Span data'!$C$9:$C$734=$B87)*('Span data'!AI$9:AI$734))/SUMPRODUCT(('Span data'!$C$9:$C$734=$B87)*1)</f>
        <v>1.0108104150382742E-2</v>
      </c>
      <c r="Q87" s="270" cm="1">
        <f t="array" ref="Q87">SUMPRODUCT(('Span data'!$C$9:$C$734=$B87)*('Span data'!AJ$9:AJ$734))/SUMPRODUCT(('Span data'!$C$9:$C$734=$B87)*1)</f>
        <v>1.0262332099535913E-2</v>
      </c>
      <c r="R87" s="270" cm="1">
        <f t="array" ref="R87">SUMPRODUCT(('Span data'!$C$9:$C$734=$B87)*('Span data'!AK$9:AK$734))/SUMPRODUCT(('Span data'!$C$9:$C$734=$B87)*1)</f>
        <v>1.0416560048689084E-2</v>
      </c>
      <c r="S87" s="270" cm="1">
        <f t="array" ref="S87">SUMPRODUCT(('Span data'!$C$9:$C$734=$B87)*('Span data'!AL$9:AL$734))/SUMPRODUCT(('Span data'!$C$9:$C$734=$B87)*1)</f>
        <v>1.057078799784225E-2</v>
      </c>
      <c r="T87" s="270" cm="1">
        <f t="array" ref="T87">SUMPRODUCT(('Span data'!$C$9:$C$734=$B87)*('Span data'!AM$9:AM$734))/SUMPRODUCT(('Span data'!$C$9:$C$734=$B87)*1)</f>
        <v>1.0725015946995419E-2</v>
      </c>
      <c r="U87" s="270" cm="1">
        <f t="array" ref="U87">SUMPRODUCT(('Span data'!$C$9:$C$734=$B87)*('Span data'!AN$9:AN$734))/SUMPRODUCT(('Span data'!$C$9:$C$734=$B87)*1)</f>
        <v>1.087924389614859E-2</v>
      </c>
      <c r="V87" s="270" cm="1">
        <f t="array" ref="V87">SUMPRODUCT(('Span data'!$C$9:$C$734=$B87)*('Span data'!AO$9:AO$734))/SUMPRODUCT(('Span data'!$C$9:$C$734=$B87)*1)</f>
        <v>1.1033471845301759E-2</v>
      </c>
      <c r="W87" s="270" cm="1">
        <f t="array" ref="W87">SUMPRODUCT(('Span data'!$C$9:$C$734=$B87)*('Span data'!AP$9:AP$734))/SUMPRODUCT(('Span data'!$C$9:$C$734=$B87)*1)</f>
        <v>1.1187699794454924E-2</v>
      </c>
      <c r="X87" s="270" cm="1">
        <f t="array" ref="X87">SUMPRODUCT(('Span data'!$C$9:$C$734=$B87)*('Span data'!AQ$9:AQ$734))/SUMPRODUCT(('Span data'!$C$9:$C$734=$B87)*1)</f>
        <v>1.1341927743608095E-2</v>
      </c>
      <c r="Y87" s="270" cm="1">
        <f t="array" ref="Y87">SUMPRODUCT(('Span data'!$C$9:$C$734=$B87)*('Span data'!AR$9:AR$734))/SUMPRODUCT(('Span data'!$C$9:$C$734=$B87)*1)</f>
        <v>1.1496155692761266E-2</v>
      </c>
      <c r="Z87" s="270" cm="1">
        <f t="array" ref="Z87">SUMPRODUCT(('Span data'!$C$9:$C$734=$B87)*('Span data'!AS$9:AS$734))/SUMPRODUCT(('Span data'!$C$9:$C$734=$B87)*1)</f>
        <v>1.1650383641914435E-2</v>
      </c>
      <c r="AA87" s="270" cm="1">
        <f t="array" ref="AA87">SUMPRODUCT(('Span data'!$C$9:$C$734=$B87)*('Span data'!AT$9:AT$734))/SUMPRODUCT(('Span data'!$C$9:$C$734=$B87)*1)</f>
        <v>1.1804611591067602E-2</v>
      </c>
      <c r="AB87" s="270" cm="1">
        <f t="array" ref="AB87">SUMPRODUCT(('Span data'!$C$9:$C$734=$B87)*('Span data'!AU$9:AU$734))/SUMPRODUCT(('Span data'!$C$9:$C$734=$B87)*1)</f>
        <v>1.1958839540220772E-2</v>
      </c>
      <c r="AC87" s="270" cm="1">
        <f t="array" ref="AC87">SUMPRODUCT(('Span data'!$C$9:$C$734=$B87)*('Span data'!AV$9:AV$734))/SUMPRODUCT(('Span data'!$C$9:$C$734=$B87)*1)</f>
        <v>1.2113067489373942E-2</v>
      </c>
      <c r="AD87" s="270" cm="1">
        <f t="array" ref="AD87">SUMPRODUCT(('Span data'!$C$9:$C$734=$B87)*('Span data'!AW$9:AW$734))/SUMPRODUCT(('Span data'!$C$9:$C$734=$B87)*1)</f>
        <v>1.2267295438527113E-2</v>
      </c>
      <c r="AE87" s="270" cm="1">
        <f t="array" ref="AE87">SUMPRODUCT(('Span data'!$C$9:$C$734=$B87)*('Span data'!AX$9:AX$734))/SUMPRODUCT(('Span data'!$C$9:$C$734=$B87)*1)</f>
        <v>1.2421523387680277E-2</v>
      </c>
      <c r="AF87" s="270" cm="1">
        <f t="array" ref="AF87">SUMPRODUCT(('Span data'!$C$9:$C$734=$B87)*('Span data'!AY$9:AY$734))/SUMPRODUCT(('Span data'!$C$9:$C$734=$B87)*1)</f>
        <v>1.2575751336833448E-2</v>
      </c>
      <c r="AG87" s="232"/>
      <c r="AH87" s="271">
        <f>INDEX('Energy at risk'!E$8:E$733, MATCH($B87, 'Energy at risk'!$C$8:$C$733,0))*$J87*M87</f>
        <v>20643.636582455707</v>
      </c>
      <c r="AI87" s="271">
        <f>INDEX('Energy at risk'!F$8:F$733, MATCH($B87, 'Energy at risk'!$C$8:$C$733,0))*$J87*N87</f>
        <v>21293.120165312459</v>
      </c>
      <c r="AJ87" s="271">
        <f>INDEX('Energy at risk'!G$8:G$733, MATCH($B87, 'Energy at risk'!$C$8:$C$733,0))*$J87*O87</f>
        <v>22006.727736767516</v>
      </c>
      <c r="AK87" s="271">
        <f>INDEX('Energy at risk'!H$8:H$733, MATCH($B87, 'Energy at risk'!$C$8:$C$733,0))*$J87*P87</f>
        <v>22732.064280114144</v>
      </c>
      <c r="AL87" s="271">
        <f>INDEX('Energy at risk'!I$8:I$733, MATCH($B87, 'Energy at risk'!$C$8:$C$733,0))*$J87*Q87</f>
        <v>23190.399037687839</v>
      </c>
      <c r="AM87" s="271">
        <f>INDEX('Energy at risk'!J$8:J$733, MATCH($B87, 'Energy at risk'!$C$8:$C$733,0))*$J87*R87</f>
        <v>23765.252800566581</v>
      </c>
      <c r="AN87" s="271">
        <f>INDEX('Energy at risk'!K$8:K$733, MATCH($B87, 'Energy at risk'!$C$8:$C$733,0))*$J87*S87</f>
        <v>24576.495708881572</v>
      </c>
      <c r="AO87" s="271">
        <f>INDEX('Energy at risk'!L$8:L$733, MATCH($B87, 'Energy at risk'!$C$8:$C$733,0))*$J87*T87</f>
        <v>25459.402659153748</v>
      </c>
      <c r="AP87" s="271">
        <f>INDEX('Energy at risk'!M$8:M$733, MATCH($B87, 'Energy at risk'!$C$8:$C$733,0))*$J87*U87</f>
        <v>26002.805997989271</v>
      </c>
      <c r="AQ87" s="271">
        <f>INDEX('Energy at risk'!N$8:N$733, MATCH($B87, 'Energy at risk'!$C$8:$C$733,0))*$J87*V87</f>
        <v>26371.430828867207</v>
      </c>
      <c r="AR87" s="271">
        <f>INDEX('Energy at risk'!O$8:O$733, MATCH($B87, 'Energy at risk'!$C$8:$C$733,0))*$J87*W87</f>
        <v>26740.05565974514</v>
      </c>
      <c r="AS87" s="271">
        <f>INDEX('Energy at risk'!P$8:P$733, MATCH($B87, 'Energy at risk'!$C$8:$C$733,0))*$J87*X87</f>
        <v>27108.680490623079</v>
      </c>
      <c r="AT87" s="271">
        <f>INDEX('Energy at risk'!Q$8:Q$733, MATCH($B87, 'Energy at risk'!$C$8:$C$733,0))*$J87*Y87</f>
        <v>27477.305321501022</v>
      </c>
      <c r="AU87" s="271">
        <f>INDEX('Energy at risk'!R$8:R$733, MATCH($B87, 'Energy at risk'!$C$8:$C$733,0))*$J87*Z87</f>
        <v>27845.930152378958</v>
      </c>
      <c r="AV87" s="271">
        <f>INDEX('Energy at risk'!S$8:S$733, MATCH($B87, 'Energy at risk'!$C$8:$C$733,0))*$J87*AA87</f>
        <v>28214.554983256894</v>
      </c>
      <c r="AW87" s="271">
        <f>INDEX('Energy at risk'!T$8:T$733, MATCH($B87, 'Energy at risk'!$C$8:$C$733,0))*$J87*AB87</f>
        <v>28583.17981413483</v>
      </c>
      <c r="AX87" s="271">
        <f>INDEX('Energy at risk'!U$8:U$733, MATCH($B87, 'Energy at risk'!$C$8:$C$733,0))*$J87*AC87</f>
        <v>28951.804645012773</v>
      </c>
      <c r="AY87" s="271">
        <f>INDEX('Energy at risk'!V$8:V$733, MATCH($B87, 'Energy at risk'!$C$8:$C$733,0))*$J87*AD87</f>
        <v>29320.429475890713</v>
      </c>
      <c r="AZ87" s="271">
        <f>INDEX('Energy at risk'!W$8:W$733, MATCH($B87, 'Energy at risk'!$C$8:$C$733,0))*$J87*AE87</f>
        <v>29689.054306768641</v>
      </c>
      <c r="BA87" s="271">
        <f>INDEX('Energy at risk'!X$8:X$733, MATCH($B87, 'Energy at risk'!$C$8:$C$733,0))*$J87*AF87</f>
        <v>30057.679137646581</v>
      </c>
      <c r="BB87" s="232"/>
      <c r="BC87" s="271">
        <f>INDEX('Energy at risk'!E$8:E$733, MATCH($B87, 'Energy at risk'!$C$8:$C$733,0))*M87*$K87</f>
        <v>4598.8630053063634</v>
      </c>
      <c r="BD87" s="271">
        <f>INDEX('Energy at risk'!F$8:F$733, MATCH($B87, 'Energy at risk'!$C$8:$C$733,0))*N87*$K87</f>
        <v>4743.5509826316484</v>
      </c>
      <c r="BE87" s="271">
        <f>INDEX('Energy at risk'!G$8:G$733, MATCH($B87, 'Energy at risk'!$C$8:$C$733,0))*O87*$K87</f>
        <v>4902.5241096561886</v>
      </c>
      <c r="BF87" s="271">
        <f>INDEX('Energy at risk'!H$8:H$733, MATCH($B87, 'Energy at risk'!$C$8:$C$733,0))*P87*$K87</f>
        <v>5064.1101452497678</v>
      </c>
      <c r="BG87" s="271">
        <f>INDEX('Energy at risk'!I$8:I$733, MATCH($B87, 'Energy at risk'!$C$8:$C$733,0))*Q87*$K87</f>
        <v>5166.2151572340936</v>
      </c>
      <c r="BH87" s="271">
        <f>INDEX('Energy at risk'!J$8:J$733, MATCH($B87, 'Energy at risk'!$C$8:$C$733,0))*R87*$K87</f>
        <v>5294.2775600478963</v>
      </c>
      <c r="BI87" s="271">
        <f>INDEX('Energy at risk'!K$8:K$733, MATCH($B87, 'Energy at risk'!$C$8:$C$733,0))*S87*$K87</f>
        <v>5475.0012898260911</v>
      </c>
      <c r="BJ87" s="271">
        <f>INDEX('Energy at risk'!L$8:L$733, MATCH($B87, 'Energy at risk'!$C$8:$C$733,0))*T87*$K87</f>
        <v>5671.6898962407831</v>
      </c>
      <c r="BK87" s="271">
        <f>INDEX('Energy at risk'!M$8:M$733, MATCH($B87, 'Energy at risk'!$C$8:$C$733,0))*U87*$K87</f>
        <v>5792.7459660833656</v>
      </c>
      <c r="BL87" s="271">
        <f>INDEX('Energy at risk'!N$8:N$733, MATCH($B87, 'Energy at risk'!$C$8:$C$733,0))*V87*$K87</f>
        <v>5874.8659496817299</v>
      </c>
      <c r="BM87" s="271">
        <f>INDEX('Energy at risk'!O$8:O$733, MATCH($B87, 'Energy at risk'!$C$8:$C$733,0))*W87*$K87</f>
        <v>5956.9859332800925</v>
      </c>
      <c r="BN87" s="271">
        <f>INDEX('Energy at risk'!P$8:P$733, MATCH($B87, 'Energy at risk'!$C$8:$C$733,0))*X87*$K87</f>
        <v>6039.1059168784577</v>
      </c>
      <c r="BO87" s="271">
        <f>INDEX('Energy at risk'!Q$8:Q$733, MATCH($B87, 'Energy at risk'!$C$8:$C$733,0))*Y87*$K87</f>
        <v>6121.2259004768239</v>
      </c>
      <c r="BP87" s="271">
        <f>INDEX('Energy at risk'!R$8:R$733, MATCH($B87, 'Energy at risk'!$C$8:$C$733,0))*Z87*$K87</f>
        <v>6203.3458840751882</v>
      </c>
      <c r="BQ87" s="271">
        <f>INDEX('Energy at risk'!S$8:S$733, MATCH($B87, 'Energy at risk'!$C$8:$C$733,0))*AA87*$K87</f>
        <v>6285.4658676735517</v>
      </c>
      <c r="BR87" s="271">
        <f>INDEX('Energy at risk'!T$8:T$733, MATCH($B87, 'Energy at risk'!$C$8:$C$733,0))*AB87*$K87</f>
        <v>6367.5858512719169</v>
      </c>
      <c r="BS87" s="271">
        <f>INDEX('Energy at risk'!U$8:U$733, MATCH($B87, 'Energy at risk'!$C$8:$C$733,0))*AC87*$K87</f>
        <v>6449.7058348702822</v>
      </c>
      <c r="BT87" s="271">
        <f>INDEX('Energy at risk'!V$8:V$733, MATCH($B87, 'Energy at risk'!$C$8:$C$733,0))*AD87*$K87</f>
        <v>6531.8258184686483</v>
      </c>
      <c r="BU87" s="271">
        <f>INDEX('Energy at risk'!W$8:W$733, MATCH($B87, 'Energy at risk'!$C$8:$C$733,0))*AE87*$K87</f>
        <v>6613.945802067009</v>
      </c>
      <c r="BV87" s="271">
        <f>INDEX('Energy at risk'!X$8:X$733, MATCH($B87, 'Energy at risk'!$C$8:$C$733,0))*AF87*$K87</f>
        <v>6696.0657856653743</v>
      </c>
      <c r="BW87" s="232"/>
      <c r="BX87" s="272" cm="1">
        <f t="array" ref="BX87">SUMPRODUCT(('Span data'!BA$9:BA$734)*('Span data'!$C$9:$C$734=$B87))</f>
        <v>4.2968126673391532E-3</v>
      </c>
      <c r="BY87" s="272" cm="1">
        <f t="array" ref="BY87">SUMPRODUCT(('Span data'!BB$9:BB$734)*('Span data'!$C$9:$C$734=$B87))</f>
        <v>4.3655176677193071E-3</v>
      </c>
      <c r="BZ87" s="272" cm="1">
        <f t="array" ref="BZ87">SUMPRODUCT(('Span data'!BC$9:BC$734)*('Span data'!$C$9:$C$734=$B87))</f>
        <v>4.4342226680994601E-3</v>
      </c>
      <c r="CA87" s="272" cm="1">
        <f t="array" ref="CA87">SUMPRODUCT(('Span data'!BD$9:BD$734)*('Span data'!$C$9:$C$734=$B87))</f>
        <v>4.5029276684796131E-3</v>
      </c>
      <c r="CB87" s="272" cm="1">
        <f t="array" ref="CB87">SUMPRODUCT(('Span data'!BE$9:BE$734)*('Span data'!$C$9:$C$734=$B87))</f>
        <v>4.5716326688597661E-3</v>
      </c>
      <c r="CC87" s="272" cm="1">
        <f t="array" ref="CC87">SUMPRODUCT(('Span data'!BF$9:BF$734)*('Span data'!$C$9:$C$734=$B87))</f>
        <v>4.6403376692399183E-3</v>
      </c>
      <c r="CD87" s="272" cm="1">
        <f t="array" ref="CD87">SUMPRODUCT(('Span data'!BG$9:BG$734)*('Span data'!$C$9:$C$734=$B87))</f>
        <v>4.709042669620073E-3</v>
      </c>
      <c r="CE87" s="272" cm="1">
        <f t="array" ref="CE87">SUMPRODUCT(('Span data'!BH$9:BH$734)*('Span data'!$C$9:$C$734=$B87))</f>
        <v>4.777747670000226E-3</v>
      </c>
      <c r="CF87" s="272" cm="1">
        <f t="array" ref="CF87">SUMPRODUCT(('Span data'!BI$9:BI$734)*('Span data'!$C$9:$C$734=$B87))</f>
        <v>4.8464526703803782E-3</v>
      </c>
      <c r="CG87" s="272" cm="1">
        <f t="array" ref="CG87">SUMPRODUCT(('Span data'!BJ$9:BJ$734)*('Span data'!$C$9:$C$734=$B87))</f>
        <v>4.9151576707605312E-3</v>
      </c>
      <c r="CH87" s="272" cm="1">
        <f t="array" ref="CH87">SUMPRODUCT(('Span data'!BK$9:BK$734)*('Span data'!$C$9:$C$734=$B87))</f>
        <v>4.9838626711406842E-3</v>
      </c>
      <c r="CI87" s="272" cm="1">
        <f t="array" ref="CI87">SUMPRODUCT(('Span data'!BL$9:BL$734)*('Span data'!$C$9:$C$734=$B87))</f>
        <v>5.0525676715208372E-3</v>
      </c>
      <c r="CJ87" s="272" cm="1">
        <f t="array" ref="CJ87">SUMPRODUCT(('Span data'!BM$9:BM$734)*('Span data'!$C$9:$C$734=$B87))</f>
        <v>5.1212726719009893E-3</v>
      </c>
      <c r="CK87" s="272" cm="1">
        <f t="array" ref="CK87">SUMPRODUCT(('Span data'!BN$9:BN$734)*('Span data'!$C$9:$C$734=$B87))</f>
        <v>5.1899776722811415E-3</v>
      </c>
      <c r="CL87" s="272" cm="1">
        <f t="array" ref="CL87">SUMPRODUCT(('Span data'!BO$9:BO$734)*('Span data'!$C$9:$C$734=$B87))</f>
        <v>5.2586826726612954E-3</v>
      </c>
      <c r="CM87" s="272" cm="1">
        <f t="array" ref="CM87">SUMPRODUCT(('Span data'!BP$9:BP$734)*('Span data'!$C$9:$C$734=$B87))</f>
        <v>5.3273876730414484E-3</v>
      </c>
      <c r="CN87" s="272" cm="1">
        <f t="array" ref="CN87">SUMPRODUCT(('Span data'!BQ$9:BQ$734)*('Span data'!$C$9:$C$734=$B87))</f>
        <v>5.3960926734216014E-3</v>
      </c>
      <c r="CO87" s="272" cm="1">
        <f t="array" ref="CO87">SUMPRODUCT(('Span data'!BR$9:BR$734)*('Span data'!$C$9:$C$734=$B87))</f>
        <v>5.4647976738017552E-3</v>
      </c>
      <c r="CP87" s="272" cm="1">
        <f t="array" ref="CP87">SUMPRODUCT(('Span data'!BS$9:BS$734)*('Span data'!$C$9:$C$734=$B87))</f>
        <v>5.5335026741819074E-3</v>
      </c>
      <c r="CQ87" s="272" cm="1">
        <f t="array" ref="CQ87">SUMPRODUCT(('Span data'!BT$9:BT$734)*('Span data'!$C$9:$C$734=$B87))</f>
        <v>5.6022076745620604E-3</v>
      </c>
      <c r="CR87" s="232"/>
      <c r="CS87" s="273">
        <f t="shared" si="34"/>
        <v>25242.50388457474</v>
      </c>
      <c r="CT87" s="273">
        <f t="shared" ref="CT87:CT116" si="47">(AI87+BD87+BY87)</f>
        <v>26036.675513461774</v>
      </c>
      <c r="CU87" s="273">
        <f t="shared" ref="CU87:CU116" si="48">(AJ87+BE87+BZ87)</f>
        <v>26909.256280646372</v>
      </c>
      <c r="CV87" s="273">
        <f t="shared" ref="CV87:CV116" si="49">(AK87+BF87+CA87)</f>
        <v>27796.178928291582</v>
      </c>
      <c r="CW87" s="273">
        <f t="shared" ref="CW87:CW116" si="50">(AL87+BG87+CB87)</f>
        <v>28356.618766554599</v>
      </c>
      <c r="CX87" s="273">
        <f t="shared" ref="CX87:CX116" si="51">(AM87+BH87+CC87)</f>
        <v>29059.535000952146</v>
      </c>
      <c r="CY87" s="273">
        <f t="shared" ref="CY87:CY116" si="52">(AN87+BI87+CD87)</f>
        <v>30051.501707750333</v>
      </c>
      <c r="CZ87" s="273">
        <f t="shared" ref="CZ87:CZ116" si="53">(AO87+BJ87+CE87)</f>
        <v>31131.097333142199</v>
      </c>
      <c r="DA87" s="273">
        <f t="shared" ref="DA87:DA116" si="54">(AP87+BK87+CF87)</f>
        <v>31795.556810525308</v>
      </c>
      <c r="DB87" s="273">
        <f t="shared" si="36"/>
        <v>32246.30169370661</v>
      </c>
      <c r="DC87" s="273">
        <f t="shared" si="37"/>
        <v>32697.046576887904</v>
      </c>
      <c r="DD87" s="273">
        <f t="shared" si="38"/>
        <v>33147.791460069209</v>
      </c>
      <c r="DE87" s="273">
        <f t="shared" si="39"/>
        <v>33598.536343250511</v>
      </c>
      <c r="DF87" s="273">
        <f t="shared" si="40"/>
        <v>34049.28122643182</v>
      </c>
      <c r="DG87" s="273">
        <f t="shared" si="41"/>
        <v>34500.026109613114</v>
      </c>
      <c r="DH87" s="273">
        <f t="shared" si="42"/>
        <v>34950.770992794423</v>
      </c>
      <c r="DI87" s="273">
        <f t="shared" si="43"/>
        <v>35401.515875975732</v>
      </c>
      <c r="DJ87" s="273">
        <f t="shared" si="44"/>
        <v>35852.260759157034</v>
      </c>
      <c r="DK87" s="273">
        <f t="shared" si="45"/>
        <v>36303.005642338328</v>
      </c>
      <c r="DL87" s="273">
        <f t="shared" si="46"/>
        <v>36753.75052551963</v>
      </c>
      <c r="DM87" s="233"/>
      <c r="DN87" s="274" cm="1">
        <f t="array" ref="DN87">SUMPRODUCT(($CS87:$DL87)*(Misc_calcs!$G$29:$Z$29))</f>
        <v>449806.18971422926</v>
      </c>
      <c r="DO87" s="232"/>
      <c r="DP87" s="274" cm="1">
        <f t="array" ref="DP87">SUMPRODUCT((G87:H87)*(Assumptions!$G$38:$H$38))</f>
        <v>388211.93853905017</v>
      </c>
      <c r="DQ87" s="274" cm="1">
        <f t="array" ref="DQ87">SUMPRODUCT((PMT(real_disc,Assumptions!$G$40,DP87)*(Misc_calcs!$G$29:$Z$29)))</f>
        <v>-225023.41196813274</v>
      </c>
      <c r="DR87" s="232"/>
      <c r="DS87" s="274">
        <f t="shared" si="32"/>
        <v>224782.77774609652</v>
      </c>
      <c r="DT87" s="274" t="b">
        <f t="shared" si="35"/>
        <v>1</v>
      </c>
      <c r="DU87" s="232"/>
      <c r="DV87" s="232"/>
      <c r="DW87" s="232"/>
      <c r="DX87" s="232"/>
      <c r="DY87" s="232"/>
      <c r="DZ87" s="232"/>
      <c r="EA87" s="232"/>
      <c r="EB87" s="232"/>
      <c r="EC87" s="232"/>
      <c r="ED87" s="232"/>
      <c r="EE87" s="232"/>
      <c r="EF87" s="232"/>
      <c r="EG87" s="232"/>
      <c r="EH87" s="232"/>
      <c r="EI87" s="232"/>
      <c r="EJ87" s="232"/>
      <c r="EK87" s="232"/>
      <c r="EL87" s="232"/>
      <c r="EM87" s="232"/>
      <c r="EN87" s="232"/>
    </row>
    <row r="88" spans="1:144" x14ac:dyDescent="0.2">
      <c r="A88" s="232"/>
      <c r="B88" s="266" t="str">
        <v>RCT013</v>
      </c>
      <c r="C88" s="266" t="str">
        <f>INDEX('Span data'!$D$9:$D$734, MATCH($B88, 'Span data'!$C$9:$C$734,0))</f>
        <v>RCTS</v>
      </c>
      <c r="D88" s="266" cm="1">
        <f t="array" ref="D88">IF(ISBLANK(B88),0, SUMPRODUCT(('Energy at risk'!$C$8:$C$733=$B88)*1))</f>
        <v>15</v>
      </c>
      <c r="E88" s="267" t="b">
        <f t="shared" si="31"/>
        <v>0</v>
      </c>
      <c r="F88" s="266">
        <f t="shared" si="33"/>
        <v>15</v>
      </c>
      <c r="G88" s="268">
        <v>24</v>
      </c>
      <c r="H88" s="268">
        <v>4</v>
      </c>
      <c r="I88" s="232"/>
      <c r="J88" s="269">
        <f>INDEX(VCR_data!$D$8:$D$86, MATCH($C88, VCR_data!$B$8:$B$86,0))</f>
        <v>53595.36327995552</v>
      </c>
      <c r="K88" s="269">
        <f>INDEX(VCR_data!$F$8:$F$86, MATCH($C88, VCR_data!$B$8:$B$86,0))</f>
        <v>11939.646992895392</v>
      </c>
      <c r="L88" s="232"/>
      <c r="M88" s="270" cm="1">
        <f t="array" ref="M88">SUMPRODUCT(('Span data'!$C$9:$C$734=$B88)*('Span data'!AF$9:AF$734))/SUMPRODUCT(('Span data'!$C$9:$C$734=$B88)*1)</f>
        <v>9.6603293305782198E-3</v>
      </c>
      <c r="N88" s="270" cm="1">
        <f t="array" ref="N88">SUMPRODUCT(('Span data'!$C$9:$C$734=$B88)*('Span data'!AG$9:AG$734))/SUMPRODUCT(('Span data'!$C$9:$C$734=$B88)*1)</f>
        <v>9.8195269556163867E-3</v>
      </c>
      <c r="O88" s="270" cm="1">
        <f t="array" ref="O88">SUMPRODUCT(('Span data'!$C$9:$C$734=$B88)*('Span data'!AH$9:AH$734))/SUMPRODUCT(('Span data'!$C$9:$C$734=$B88)*1)</f>
        <v>9.9787245806545483E-3</v>
      </c>
      <c r="P88" s="270" cm="1">
        <f t="array" ref="P88">SUMPRODUCT(('Span data'!$C$9:$C$734=$B88)*('Span data'!AI$9:AI$734))/SUMPRODUCT(('Span data'!$C$9:$C$734=$B88)*1)</f>
        <v>1.0137922205692715E-2</v>
      </c>
      <c r="Q88" s="270" cm="1">
        <f t="array" ref="Q88">SUMPRODUCT(('Span data'!$C$9:$C$734=$B88)*('Span data'!AJ$9:AJ$734))/SUMPRODUCT(('Span data'!$C$9:$C$734=$B88)*1)</f>
        <v>1.0297119830730879E-2</v>
      </c>
      <c r="R88" s="270" cm="1">
        <f t="array" ref="R88">SUMPRODUCT(('Span data'!$C$9:$C$734=$B88)*('Span data'!AK$9:AK$734))/SUMPRODUCT(('Span data'!$C$9:$C$734=$B88)*1)</f>
        <v>1.0456317455769044E-2</v>
      </c>
      <c r="S88" s="270" cm="1">
        <f t="array" ref="S88">SUMPRODUCT(('Span data'!$C$9:$C$734=$B88)*('Span data'!AL$9:AL$734))/SUMPRODUCT(('Span data'!$C$9:$C$734=$B88)*1)</f>
        <v>1.0615515080807211E-2</v>
      </c>
      <c r="T88" s="270" cm="1">
        <f t="array" ref="T88">SUMPRODUCT(('Span data'!$C$9:$C$734=$B88)*('Span data'!AM$9:AM$734))/SUMPRODUCT(('Span data'!$C$9:$C$734=$B88)*1)</f>
        <v>1.0774712705845371E-2</v>
      </c>
      <c r="U88" s="270" cm="1">
        <f t="array" ref="U88">SUMPRODUCT(('Span data'!$C$9:$C$734=$B88)*('Span data'!AN$9:AN$734))/SUMPRODUCT(('Span data'!$C$9:$C$734=$B88)*1)</f>
        <v>1.0933910330883532E-2</v>
      </c>
      <c r="V88" s="270" cm="1">
        <f t="array" ref="V88">SUMPRODUCT(('Span data'!$C$9:$C$734=$B88)*('Span data'!AO$9:AO$734))/SUMPRODUCT(('Span data'!$C$9:$C$734=$B88)*1)</f>
        <v>1.1093107955921703E-2</v>
      </c>
      <c r="W88" s="270" cm="1">
        <f t="array" ref="W88">SUMPRODUCT(('Span data'!$C$9:$C$734=$B88)*('Span data'!AP$9:AP$734))/SUMPRODUCT(('Span data'!$C$9:$C$734=$B88)*1)</f>
        <v>1.1252305580959864E-2</v>
      </c>
      <c r="X88" s="270" cm="1">
        <f t="array" ref="X88">SUMPRODUCT(('Span data'!$C$9:$C$734=$B88)*('Span data'!AQ$9:AQ$734))/SUMPRODUCT(('Span data'!$C$9:$C$734=$B88)*1)</f>
        <v>1.1411503205998033E-2</v>
      </c>
      <c r="Y88" s="270" cm="1">
        <f t="array" ref="Y88">SUMPRODUCT(('Span data'!$C$9:$C$734=$B88)*('Span data'!AR$9:AR$734))/SUMPRODUCT(('Span data'!$C$9:$C$734=$B88)*1)</f>
        <v>1.1570700831036196E-2</v>
      </c>
      <c r="Z88" s="270" cm="1">
        <f t="array" ref="Z88">SUMPRODUCT(('Span data'!$C$9:$C$734=$B88)*('Span data'!AS$9:AS$734))/SUMPRODUCT(('Span data'!$C$9:$C$734=$B88)*1)</f>
        <v>1.1729898456074358E-2</v>
      </c>
      <c r="AA88" s="270" cm="1">
        <f t="array" ref="AA88">SUMPRODUCT(('Span data'!$C$9:$C$734=$B88)*('Span data'!AT$9:AT$734))/SUMPRODUCT(('Span data'!$C$9:$C$734=$B88)*1)</f>
        <v>1.1889096081112526E-2</v>
      </c>
      <c r="AB88" s="270" cm="1">
        <f t="array" ref="AB88">SUMPRODUCT(('Span data'!$C$9:$C$734=$B88)*('Span data'!AU$9:AU$734))/SUMPRODUCT(('Span data'!$C$9:$C$734=$B88)*1)</f>
        <v>1.2048293706150686E-2</v>
      </c>
      <c r="AC88" s="270" cm="1">
        <f t="array" ref="AC88">SUMPRODUCT(('Span data'!$C$9:$C$734=$B88)*('Span data'!AV$9:AV$734))/SUMPRODUCT(('Span data'!$C$9:$C$734=$B88)*1)</f>
        <v>1.2207491331188848E-2</v>
      </c>
      <c r="AD88" s="270" cm="1">
        <f t="array" ref="AD88">SUMPRODUCT(('Span data'!$C$9:$C$734=$B88)*('Span data'!AW$9:AW$734))/SUMPRODUCT(('Span data'!$C$9:$C$734=$B88)*1)</f>
        <v>1.236668895622702E-2</v>
      </c>
      <c r="AE88" s="270" cm="1">
        <f t="array" ref="AE88">SUMPRODUCT(('Span data'!$C$9:$C$734=$B88)*('Span data'!AX$9:AX$734))/SUMPRODUCT(('Span data'!$C$9:$C$734=$B88)*1)</f>
        <v>1.2525886581265178E-2</v>
      </c>
      <c r="AF88" s="270" cm="1">
        <f t="array" ref="AF88">SUMPRODUCT(('Span data'!$C$9:$C$734=$B88)*('Span data'!AY$9:AY$734))/SUMPRODUCT(('Span data'!$C$9:$C$734=$B88)*1)</f>
        <v>1.2685084206303347E-2</v>
      </c>
      <c r="AG88" s="232"/>
      <c r="AH88" s="271">
        <f>INDEX('Energy at risk'!E$8:E$733, MATCH($B88, 'Energy at risk'!$C$8:$C$733,0))*$J88*M88</f>
        <v>59087.980769042544</v>
      </c>
      <c r="AI88" s="271">
        <f>INDEX('Energy at risk'!F$8:F$733, MATCH($B88, 'Energy at risk'!$C$8:$C$733,0))*$J88*N88</f>
        <v>60168.404109261362</v>
      </c>
      <c r="AJ88" s="271">
        <f>INDEX('Energy at risk'!G$8:G$733, MATCH($B88, 'Energy at risk'!$C$8:$C$733,0))*$J88*O88</f>
        <v>61740.136637685915</v>
      </c>
      <c r="AK88" s="271">
        <f>INDEX('Energy at risk'!H$8:H$733, MATCH($B88, 'Energy at risk'!$C$8:$C$733,0))*$J88*P88</f>
        <v>62945.401916012212</v>
      </c>
      <c r="AL88" s="271">
        <f>INDEX('Energy at risk'!I$8:I$733, MATCH($B88, 'Energy at risk'!$C$8:$C$733,0))*$J88*Q88</f>
        <v>63654.169328836222</v>
      </c>
      <c r="AM88" s="271">
        <f>INDEX('Energy at risk'!J$8:J$733, MATCH($B88, 'Energy at risk'!$C$8:$C$733,0))*$J88*R88</f>
        <v>64581.488554095988</v>
      </c>
      <c r="AN88" s="271">
        <f>INDEX('Energy at risk'!K$8:K$733, MATCH($B88, 'Energy at risk'!$C$8:$C$733,0))*$J88*S88</f>
        <v>66314.38376170375</v>
      </c>
      <c r="AO88" s="271">
        <f>INDEX('Energy at risk'!L$8:L$733, MATCH($B88, 'Energy at risk'!$C$8:$C$733,0))*$J88*T88</f>
        <v>68303.88108192182</v>
      </c>
      <c r="AP88" s="271">
        <f>INDEX('Energy at risk'!M$8:M$733, MATCH($B88, 'Energy at risk'!$C$8:$C$733,0))*$J88*U88</f>
        <v>68897.319131681987</v>
      </c>
      <c r="AQ88" s="271">
        <f>INDEX('Energy at risk'!N$8:N$733, MATCH($B88, 'Energy at risk'!$C$8:$C$733,0))*$J88*V88</f>
        <v>69900.463409011572</v>
      </c>
      <c r="AR88" s="271">
        <f>INDEX('Energy at risk'!O$8:O$733, MATCH($B88, 'Energy at risk'!$C$8:$C$733,0))*$J88*W88</f>
        <v>70903.6076863411</v>
      </c>
      <c r="AS88" s="271">
        <f>INDEX('Energy at risk'!P$8:P$733, MATCH($B88, 'Energy at risk'!$C$8:$C$733,0))*$J88*X88</f>
        <v>71906.751963670671</v>
      </c>
      <c r="AT88" s="271">
        <f>INDEX('Energy at risk'!Q$8:Q$733, MATCH($B88, 'Energy at risk'!$C$8:$C$733,0))*$J88*Y88</f>
        <v>72909.896241000228</v>
      </c>
      <c r="AU88" s="271">
        <f>INDEX('Energy at risk'!R$8:R$733, MATCH($B88, 'Energy at risk'!$C$8:$C$733,0))*$J88*Z88</f>
        <v>73913.040518329755</v>
      </c>
      <c r="AV88" s="271">
        <f>INDEX('Energy at risk'!S$8:S$733, MATCH($B88, 'Energy at risk'!$C$8:$C$733,0))*$J88*AA88</f>
        <v>74916.184795659326</v>
      </c>
      <c r="AW88" s="271">
        <f>INDEX('Energy at risk'!T$8:T$733, MATCH($B88, 'Energy at risk'!$C$8:$C$733,0))*$J88*AB88</f>
        <v>75919.329072988854</v>
      </c>
      <c r="AX88" s="271">
        <f>INDEX('Energy at risk'!U$8:U$733, MATCH($B88, 'Energy at risk'!$C$8:$C$733,0))*$J88*AC88</f>
        <v>76922.473350318382</v>
      </c>
      <c r="AY88" s="271">
        <f>INDEX('Energy at risk'!V$8:V$733, MATCH($B88, 'Energy at risk'!$C$8:$C$733,0))*$J88*AD88</f>
        <v>77925.617627647982</v>
      </c>
      <c r="AZ88" s="271">
        <f>INDEX('Energy at risk'!W$8:W$733, MATCH($B88, 'Energy at risk'!$C$8:$C$733,0))*$J88*AE88</f>
        <v>78928.761904977495</v>
      </c>
      <c r="BA88" s="271">
        <f>INDEX('Energy at risk'!X$8:X$733, MATCH($B88, 'Energy at risk'!$C$8:$C$733,0))*$J88*AF88</f>
        <v>79931.906182307066</v>
      </c>
      <c r="BB88" s="232"/>
      <c r="BC88" s="271">
        <f>INDEX('Energy at risk'!E$8:E$733, MATCH($B88, 'Energy at risk'!$C$8:$C$733,0))*M88*$K88</f>
        <v>13163.258698709302</v>
      </c>
      <c r="BD88" s="271">
        <f>INDEX('Energy at risk'!F$8:F$733, MATCH($B88, 'Energy at risk'!$C$8:$C$733,0))*N88*$K88</f>
        <v>13403.948797547051</v>
      </c>
      <c r="BE88" s="271">
        <f>INDEX('Energy at risk'!G$8:G$733, MATCH($B88, 'Energy at risk'!$C$8:$C$733,0))*O88*$K88</f>
        <v>13754.08975020029</v>
      </c>
      <c r="BF88" s="271">
        <f>INDEX('Energy at risk'!H$8:H$733, MATCH($B88, 'Energy at risk'!$C$8:$C$733,0))*P88*$K88</f>
        <v>14022.59137189546</v>
      </c>
      <c r="BG88" s="271">
        <f>INDEX('Energy at risk'!I$8:I$733, MATCH($B88, 'Energy at risk'!$C$8:$C$733,0))*Q88*$K88</f>
        <v>14180.486238005105</v>
      </c>
      <c r="BH88" s="271">
        <f>INDEX('Energy at risk'!J$8:J$733, MATCH($B88, 'Energy at risk'!$C$8:$C$733,0))*R88*$K88</f>
        <v>14387.068739209417</v>
      </c>
      <c r="BI88" s="271">
        <f>INDEX('Energy at risk'!K$8:K$733, MATCH($B88, 'Energy at risk'!$C$8:$C$733,0))*S88*$K88</f>
        <v>14773.112527110283</v>
      </c>
      <c r="BJ88" s="271">
        <f>INDEX('Energy at risk'!L$8:L$733, MATCH($B88, 'Energy at risk'!$C$8:$C$733,0))*T88*$K88</f>
        <v>15216.320563086014</v>
      </c>
      <c r="BK88" s="271">
        <f>INDEX('Energy at risk'!M$8:M$733, MATCH($B88, 'Energy at risk'!$C$8:$C$733,0))*U88*$K88</f>
        <v>15348.523059583291</v>
      </c>
      <c r="BL88" s="271">
        <f>INDEX('Energy at risk'!N$8:N$733, MATCH($B88, 'Energy at risk'!$C$8:$C$733,0))*V88*$K88</f>
        <v>15571.997401788896</v>
      </c>
      <c r="BM88" s="271">
        <f>INDEX('Energy at risk'!O$8:O$733, MATCH($B88, 'Energy at risk'!$C$8:$C$733,0))*W88*$K88</f>
        <v>15795.471743994489</v>
      </c>
      <c r="BN88" s="271">
        <f>INDEX('Energy at risk'!P$8:P$733, MATCH($B88, 'Energy at risk'!$C$8:$C$733,0))*X88*$K88</f>
        <v>16018.946086200089</v>
      </c>
      <c r="BO88" s="271">
        <f>INDEX('Energy at risk'!Q$8:Q$733, MATCH($B88, 'Energy at risk'!$C$8:$C$733,0))*Y88*$K88</f>
        <v>16242.420428405681</v>
      </c>
      <c r="BP88" s="271">
        <f>INDEX('Energy at risk'!R$8:R$733, MATCH($B88, 'Energy at risk'!$C$8:$C$733,0))*Z88*$K88</f>
        <v>16465.894770611274</v>
      </c>
      <c r="BQ88" s="271">
        <f>INDEX('Energy at risk'!S$8:S$733, MATCH($B88, 'Energy at risk'!$C$8:$C$733,0))*AA88*$K88</f>
        <v>16689.369112816876</v>
      </c>
      <c r="BR88" s="271">
        <f>INDEX('Energy at risk'!T$8:T$733, MATCH($B88, 'Energy at risk'!$C$8:$C$733,0))*AB88*$K88</f>
        <v>16912.843455022467</v>
      </c>
      <c r="BS88" s="271">
        <f>INDEX('Energy at risk'!U$8:U$733, MATCH($B88, 'Energy at risk'!$C$8:$C$733,0))*AC88*$K88</f>
        <v>17136.317797228057</v>
      </c>
      <c r="BT88" s="271">
        <f>INDEX('Energy at risk'!V$8:V$733, MATCH($B88, 'Energy at risk'!$C$8:$C$733,0))*AD88*$K88</f>
        <v>17359.792139433663</v>
      </c>
      <c r="BU88" s="271">
        <f>INDEX('Energy at risk'!W$8:W$733, MATCH($B88, 'Energy at risk'!$C$8:$C$733,0))*AE88*$K88</f>
        <v>17583.26648163925</v>
      </c>
      <c r="BV88" s="271">
        <f>INDEX('Energy at risk'!X$8:X$733, MATCH($B88, 'Energy at risk'!$C$8:$C$733,0))*AF88*$K88</f>
        <v>17806.740823844852</v>
      </c>
      <c r="BW88" s="232"/>
      <c r="BX88" s="272" cm="1">
        <f t="array" ref="BX88">SUMPRODUCT(('Span data'!BA$9:BA$734)*('Span data'!$C$9:$C$734=$B88))</f>
        <v>5.8683467671251099E-3</v>
      </c>
      <c r="BY88" s="272" cm="1">
        <f t="array" ref="BY88">SUMPRODUCT(('Span data'!BB$9:BB$734)*('Span data'!$C$9:$C$734=$B88))</f>
        <v>5.9650543260764965E-3</v>
      </c>
      <c r="BZ88" s="272" cm="1">
        <f t="array" ref="BZ88">SUMPRODUCT(('Span data'!BC$9:BC$734)*('Span data'!$C$9:$C$734=$B88))</f>
        <v>6.0617618850278832E-3</v>
      </c>
      <c r="CA88" s="272" cm="1">
        <f t="array" ref="CA88">SUMPRODUCT(('Span data'!BD$9:BD$734)*('Span data'!$C$9:$C$734=$B88))</f>
        <v>6.1584694439792698E-3</v>
      </c>
      <c r="CB88" s="272" cm="1">
        <f t="array" ref="CB88">SUMPRODUCT(('Span data'!BE$9:BE$734)*('Span data'!$C$9:$C$734=$B88))</f>
        <v>6.2551770029306564E-3</v>
      </c>
      <c r="CC88" s="272" cm="1">
        <f t="array" ref="CC88">SUMPRODUCT(('Span data'!BF$9:BF$734)*('Span data'!$C$9:$C$734=$B88))</f>
        <v>6.3518845618820464E-3</v>
      </c>
      <c r="CD88" s="272" cm="1">
        <f t="array" ref="CD88">SUMPRODUCT(('Span data'!BG$9:BG$734)*('Span data'!$C$9:$C$734=$B88))</f>
        <v>6.4485921208334331E-3</v>
      </c>
      <c r="CE88" s="272" cm="1">
        <f t="array" ref="CE88">SUMPRODUCT(('Span data'!BH$9:BH$734)*('Span data'!$C$9:$C$734=$B88))</f>
        <v>6.5452996797848188E-3</v>
      </c>
      <c r="CF88" s="272" cm="1">
        <f t="array" ref="CF88">SUMPRODUCT(('Span data'!BI$9:BI$734)*('Span data'!$C$9:$C$734=$B88))</f>
        <v>6.6420072387362054E-3</v>
      </c>
      <c r="CG88" s="272" cm="1">
        <f t="array" ref="CG88">SUMPRODUCT(('Span data'!BJ$9:BJ$734)*('Span data'!$C$9:$C$734=$B88))</f>
        <v>6.7387147976875963E-3</v>
      </c>
      <c r="CH88" s="272" cm="1">
        <f t="array" ref="CH88">SUMPRODUCT(('Span data'!BK$9:BK$734)*('Span data'!$C$9:$C$734=$B88))</f>
        <v>6.8354223566389821E-3</v>
      </c>
      <c r="CI88" s="272" cm="1">
        <f t="array" ref="CI88">SUMPRODUCT(('Span data'!BL$9:BL$734)*('Span data'!$C$9:$C$734=$B88))</f>
        <v>6.9321299155903696E-3</v>
      </c>
      <c r="CJ88" s="272" cm="1">
        <f t="array" ref="CJ88">SUMPRODUCT(('Span data'!BM$9:BM$734)*('Span data'!$C$9:$C$734=$B88))</f>
        <v>7.0288374745417544E-3</v>
      </c>
      <c r="CK88" s="272" cm="1">
        <f t="array" ref="CK88">SUMPRODUCT(('Span data'!BN$9:BN$734)*('Span data'!$C$9:$C$734=$B88))</f>
        <v>7.1255450334931428E-3</v>
      </c>
      <c r="CL88" s="272" cm="1">
        <f t="array" ref="CL88">SUMPRODUCT(('Span data'!BO$9:BO$734)*('Span data'!$C$9:$C$734=$B88))</f>
        <v>7.2222525924445276E-3</v>
      </c>
      <c r="CM88" s="272" cm="1">
        <f t="array" ref="CM88">SUMPRODUCT(('Span data'!BP$9:BP$734)*('Span data'!$C$9:$C$734=$B88))</f>
        <v>7.318960151395916E-3</v>
      </c>
      <c r="CN88" s="272" cm="1">
        <f t="array" ref="CN88">SUMPRODUCT(('Span data'!BQ$9:BQ$734)*('Span data'!$C$9:$C$734=$B88))</f>
        <v>7.4156677103473043E-3</v>
      </c>
      <c r="CO88" s="272" cm="1">
        <f t="array" ref="CO88">SUMPRODUCT(('Span data'!BR$9:BR$734)*('Span data'!$C$9:$C$734=$B88))</f>
        <v>7.5123752692986901E-3</v>
      </c>
      <c r="CP88" s="272" cm="1">
        <f t="array" ref="CP88">SUMPRODUCT(('Span data'!BS$9:BS$734)*('Span data'!$C$9:$C$734=$B88))</f>
        <v>7.6090828282500775E-3</v>
      </c>
      <c r="CQ88" s="272" cm="1">
        <f t="array" ref="CQ88">SUMPRODUCT(('Span data'!BT$9:BT$734)*('Span data'!$C$9:$C$734=$B88))</f>
        <v>7.7057903872014624E-3</v>
      </c>
      <c r="CR88" s="232"/>
      <c r="CS88" s="273">
        <f t="shared" si="34"/>
        <v>72251.245336098611</v>
      </c>
      <c r="CT88" s="273">
        <f t="shared" si="47"/>
        <v>73572.358871862743</v>
      </c>
      <c r="CU88" s="273">
        <f t="shared" si="48"/>
        <v>75494.232449648087</v>
      </c>
      <c r="CV88" s="273">
        <f t="shared" si="49"/>
        <v>76967.999446377115</v>
      </c>
      <c r="CW88" s="273">
        <f t="shared" si="50"/>
        <v>77834.661822018345</v>
      </c>
      <c r="CX88" s="273">
        <f t="shared" si="51"/>
        <v>78968.563645189963</v>
      </c>
      <c r="CY88" s="273">
        <f t="shared" si="52"/>
        <v>81087.502737406146</v>
      </c>
      <c r="CZ88" s="273">
        <f t="shared" si="53"/>
        <v>83520.208190307516</v>
      </c>
      <c r="DA88" s="273">
        <f t="shared" si="54"/>
        <v>84245.848833272525</v>
      </c>
      <c r="DB88" s="273">
        <f t="shared" si="36"/>
        <v>85472.467549515262</v>
      </c>
      <c r="DC88" s="273">
        <f t="shared" si="37"/>
        <v>86699.086265757956</v>
      </c>
      <c r="DD88" s="273">
        <f t="shared" si="38"/>
        <v>87925.704982000665</v>
      </c>
      <c r="DE88" s="273">
        <f t="shared" si="39"/>
        <v>89152.323698243374</v>
      </c>
      <c r="DF88" s="273">
        <f t="shared" si="40"/>
        <v>90378.942414486053</v>
      </c>
      <c r="DG88" s="273">
        <f t="shared" si="41"/>
        <v>91605.561130728791</v>
      </c>
      <c r="DH88" s="273">
        <f t="shared" si="42"/>
        <v>92832.17984697147</v>
      </c>
      <c r="DI88" s="273">
        <f t="shared" si="43"/>
        <v>94058.79856321415</v>
      </c>
      <c r="DJ88" s="273">
        <f t="shared" si="44"/>
        <v>95285.417279456917</v>
      </c>
      <c r="DK88" s="273">
        <f t="shared" si="45"/>
        <v>96512.035995699567</v>
      </c>
      <c r="DL88" s="273">
        <f t="shared" si="46"/>
        <v>97738.654711942305</v>
      </c>
      <c r="DM88" s="233"/>
      <c r="DN88" s="274" cm="1">
        <f t="array" ref="DN88">SUMPRODUCT(($CS88:$DL88)*(Misc_calcs!$G$29:$Z$29))</f>
        <v>1215377.9575084485</v>
      </c>
      <c r="DO88" s="232"/>
      <c r="DP88" s="274" cm="1">
        <f t="array" ref="DP88">SUMPRODUCT((G88:H88)*(Assumptions!$G$38:$H$38))</f>
        <v>563322.15619972278</v>
      </c>
      <c r="DQ88" s="274" cm="1">
        <f t="array" ref="DQ88">SUMPRODUCT((PMT(real_disc,Assumptions!$G$40,DP88)*(Misc_calcs!$G$29:$Z$29)))</f>
        <v>-326524.40855462302</v>
      </c>
      <c r="DR88" s="232"/>
      <c r="DS88" s="274">
        <f t="shared" si="32"/>
        <v>888853.54895382549</v>
      </c>
      <c r="DT88" s="274" t="b">
        <f t="shared" si="35"/>
        <v>1</v>
      </c>
      <c r="DU88" s="232"/>
      <c r="DV88" s="232"/>
      <c r="DW88" s="232"/>
      <c r="DX88" s="232"/>
      <c r="DY88" s="232"/>
      <c r="DZ88" s="232"/>
      <c r="EA88" s="232"/>
      <c r="EB88" s="232"/>
      <c r="EC88" s="232"/>
      <c r="ED88" s="232"/>
      <c r="EE88" s="232"/>
      <c r="EF88" s="232"/>
      <c r="EG88" s="232"/>
      <c r="EH88" s="232"/>
      <c r="EI88" s="232"/>
      <c r="EJ88" s="232"/>
      <c r="EK88" s="232"/>
      <c r="EL88" s="232"/>
      <c r="EM88" s="232"/>
      <c r="EN88" s="232"/>
    </row>
    <row r="89" spans="1:144" x14ac:dyDescent="0.2">
      <c r="A89" s="232"/>
      <c r="B89" s="266" t="str">
        <v>RCT014</v>
      </c>
      <c r="C89" s="266" t="str">
        <f>INDEX('Span data'!$D$9:$D$734, MATCH($B89, 'Span data'!$C$9:$C$734,0))</f>
        <v>RCTS</v>
      </c>
      <c r="D89" s="266" cm="1">
        <f t="array" ref="D89">IF(ISBLANK(B89),0, SUMPRODUCT(('Energy at risk'!$C$8:$C$733=$B89)*1))</f>
        <v>8</v>
      </c>
      <c r="E89" s="267" t="b">
        <f t="shared" si="31"/>
        <v>0</v>
      </c>
      <c r="F89" s="266">
        <f t="shared" si="33"/>
        <v>8</v>
      </c>
      <c r="G89" s="268">
        <v>9</v>
      </c>
      <c r="H89" s="268">
        <v>3</v>
      </c>
      <c r="I89" s="232"/>
      <c r="J89" s="269">
        <f>INDEX(VCR_data!$D$8:$D$86, MATCH($C89, VCR_data!$B$8:$B$86,0))</f>
        <v>53595.36327995552</v>
      </c>
      <c r="K89" s="269">
        <f>INDEX(VCR_data!$F$8:$F$86, MATCH($C89, VCR_data!$B$8:$B$86,0))</f>
        <v>11939.646992895392</v>
      </c>
      <c r="L89" s="232"/>
      <c r="M89" s="270" cm="1">
        <f t="array" ref="M89">SUMPRODUCT(('Span data'!$C$9:$C$734=$B89)*('Span data'!AF$9:AF$734))/SUMPRODUCT(('Span data'!$C$9:$C$734=$B89)*1)</f>
        <v>9.6462832783046019E-3</v>
      </c>
      <c r="N89" s="270" cm="1">
        <f t="array" ref="N89">SUMPRODUCT(('Span data'!$C$9:$C$734=$B89)*('Span data'!AG$9:AG$734))/SUMPRODUCT(('Span data'!$C$9:$C$734=$B89)*1)</f>
        <v>9.8007988859182271E-3</v>
      </c>
      <c r="O89" s="270" cm="1">
        <f t="array" ref="O89">SUMPRODUCT(('Span data'!$C$9:$C$734=$B89)*('Span data'!AH$9:AH$734))/SUMPRODUCT(('Span data'!$C$9:$C$734=$B89)*1)</f>
        <v>9.9553144935318506E-3</v>
      </c>
      <c r="P89" s="270" cm="1">
        <f t="array" ref="P89">SUMPRODUCT(('Span data'!$C$9:$C$734=$B89)*('Span data'!AI$9:AI$734))/SUMPRODUCT(('Span data'!$C$9:$C$734=$B89)*1)</f>
        <v>1.0109830101145476E-2</v>
      </c>
      <c r="Q89" s="270" cm="1">
        <f t="array" ref="Q89">SUMPRODUCT(('Span data'!$C$9:$C$734=$B89)*('Span data'!AJ$9:AJ$734))/SUMPRODUCT(('Span data'!$C$9:$C$734=$B89)*1)</f>
        <v>1.0264345708759101E-2</v>
      </c>
      <c r="R89" s="270" cm="1">
        <f t="array" ref="R89">SUMPRODUCT(('Span data'!$C$9:$C$734=$B89)*('Span data'!AK$9:AK$734))/SUMPRODUCT(('Span data'!$C$9:$C$734=$B89)*1)</f>
        <v>1.0418861316372726E-2</v>
      </c>
      <c r="S89" s="270" cm="1">
        <f t="array" ref="S89">SUMPRODUCT(('Span data'!$C$9:$C$734=$B89)*('Span data'!AL$9:AL$734))/SUMPRODUCT(('Span data'!$C$9:$C$734=$B89)*1)</f>
        <v>1.057337692398635E-2</v>
      </c>
      <c r="T89" s="270" cm="1">
        <f t="array" ref="T89">SUMPRODUCT(('Span data'!$C$9:$C$734=$B89)*('Span data'!AM$9:AM$734))/SUMPRODUCT(('Span data'!$C$9:$C$734=$B89)*1)</f>
        <v>1.0727892531599975E-2</v>
      </c>
      <c r="U89" s="270" cm="1">
        <f t="array" ref="U89">SUMPRODUCT(('Span data'!$C$9:$C$734=$B89)*('Span data'!AN$9:AN$734))/SUMPRODUCT(('Span data'!$C$9:$C$734=$B89)*1)</f>
        <v>1.08824081392136E-2</v>
      </c>
      <c r="V89" s="270" cm="1">
        <f t="array" ref="V89">SUMPRODUCT(('Span data'!$C$9:$C$734=$B89)*('Span data'!AO$9:AO$734))/SUMPRODUCT(('Span data'!$C$9:$C$734=$B89)*1)</f>
        <v>1.1036923746827226E-2</v>
      </c>
      <c r="W89" s="270" cm="1">
        <f t="array" ref="W89">SUMPRODUCT(('Span data'!$C$9:$C$734=$B89)*('Span data'!AP$9:AP$734))/SUMPRODUCT(('Span data'!$C$9:$C$734=$B89)*1)</f>
        <v>1.1191439354440849E-2</v>
      </c>
      <c r="X89" s="270" cm="1">
        <f t="array" ref="X89">SUMPRODUCT(('Span data'!$C$9:$C$734=$B89)*('Span data'!AQ$9:AQ$734))/SUMPRODUCT(('Span data'!$C$9:$C$734=$B89)*1)</f>
        <v>1.1345954962054474E-2</v>
      </c>
      <c r="Y89" s="270" cm="1">
        <f t="array" ref="Y89">SUMPRODUCT(('Span data'!$C$9:$C$734=$B89)*('Span data'!AR$9:AR$734))/SUMPRODUCT(('Span data'!$C$9:$C$734=$B89)*1)</f>
        <v>1.15004705696681E-2</v>
      </c>
      <c r="Z89" s="270" cm="1">
        <f t="array" ref="Z89">SUMPRODUCT(('Span data'!$C$9:$C$734=$B89)*('Span data'!AS$9:AS$734))/SUMPRODUCT(('Span data'!$C$9:$C$734=$B89)*1)</f>
        <v>1.1654986177281725E-2</v>
      </c>
      <c r="AA89" s="270" cm="1">
        <f t="array" ref="AA89">SUMPRODUCT(('Span data'!$C$9:$C$734=$B89)*('Span data'!AT$9:AT$734))/SUMPRODUCT(('Span data'!$C$9:$C$734=$B89)*1)</f>
        <v>1.1809501784895348E-2</v>
      </c>
      <c r="AB89" s="270" cm="1">
        <f t="array" ref="AB89">SUMPRODUCT(('Span data'!$C$9:$C$734=$B89)*('Span data'!AU$9:AU$734))/SUMPRODUCT(('Span data'!$C$9:$C$734=$B89)*1)</f>
        <v>1.1964017392508974E-2</v>
      </c>
      <c r="AC89" s="270" cm="1">
        <f t="array" ref="AC89">SUMPRODUCT(('Span data'!$C$9:$C$734=$B89)*('Span data'!AV$9:AV$734))/SUMPRODUCT(('Span data'!$C$9:$C$734=$B89)*1)</f>
        <v>1.2118533000122599E-2</v>
      </c>
      <c r="AD89" s="270" cm="1">
        <f t="array" ref="AD89">SUMPRODUCT(('Span data'!$C$9:$C$734=$B89)*('Span data'!AW$9:AW$734))/SUMPRODUCT(('Span data'!$C$9:$C$734=$B89)*1)</f>
        <v>1.2273048607736224E-2</v>
      </c>
      <c r="AE89" s="270" cm="1">
        <f t="array" ref="AE89">SUMPRODUCT(('Span data'!$C$9:$C$734=$B89)*('Span data'!AX$9:AX$734))/SUMPRODUCT(('Span data'!$C$9:$C$734=$B89)*1)</f>
        <v>1.2427564215349848E-2</v>
      </c>
      <c r="AF89" s="270" cm="1">
        <f t="array" ref="AF89">SUMPRODUCT(('Span data'!$C$9:$C$734=$B89)*('Span data'!AY$9:AY$734))/SUMPRODUCT(('Span data'!$C$9:$C$734=$B89)*1)</f>
        <v>1.2582079822963473E-2</v>
      </c>
      <c r="AG89" s="232"/>
      <c r="AH89" s="271">
        <f>INDEX('Energy at risk'!E$8:E$733, MATCH($B89, 'Energy at risk'!$C$8:$C$733,0))*$J89*M89</f>
        <v>51823.307737502771</v>
      </c>
      <c r="AI89" s="271">
        <f>INDEX('Energy at risk'!F$8:F$733, MATCH($B89, 'Energy at risk'!$C$8:$C$733,0))*$J89*N89</f>
        <v>52759.899329690641</v>
      </c>
      <c r="AJ89" s="271">
        <f>INDEX('Energy at risk'!G$8:G$733, MATCH($B89, 'Energy at risk'!$C$8:$C$733,0))*$J89*O89</f>
        <v>53808.00510125154</v>
      </c>
      <c r="AK89" s="271">
        <f>INDEX('Energy at risk'!H$8:H$733, MATCH($B89, 'Energy at risk'!$C$8:$C$733,0))*$J89*P89</f>
        <v>54698.072413051959</v>
      </c>
      <c r="AL89" s="271">
        <f>INDEX('Energy at risk'!I$8:I$733, MATCH($B89, 'Energy at risk'!$C$8:$C$733,0))*$J89*Q89</f>
        <v>55311.03296901963</v>
      </c>
      <c r="AM89" s="271">
        <f>INDEX('Energy at risk'!J$8:J$733, MATCH($B89, 'Energy at risk'!$C$8:$C$733,0))*$J89*R89</f>
        <v>56087.068062547281</v>
      </c>
      <c r="AN89" s="271">
        <f>INDEX('Energy at risk'!K$8:K$733, MATCH($B89, 'Energy at risk'!$C$8:$C$733,0))*$J89*S89</f>
        <v>57263.474939479478</v>
      </c>
      <c r="AO89" s="271">
        <f>INDEX('Energy at risk'!L$8:L$733, MATCH($B89, 'Energy at risk'!$C$8:$C$733,0))*$J89*T89</f>
        <v>58449.953972010619</v>
      </c>
      <c r="AP89" s="271">
        <f>INDEX('Energy at risk'!M$8:M$733, MATCH($B89, 'Energy at risk'!$C$8:$C$733,0))*$J89*U89</f>
        <v>59173.58936105141</v>
      </c>
      <c r="AQ89" s="271">
        <f>INDEX('Energy at risk'!N$8:N$733, MATCH($B89, 'Energy at risk'!$C$8:$C$733,0))*$J89*V89</f>
        <v>60013.775007264703</v>
      </c>
      <c r="AR89" s="271">
        <f>INDEX('Energy at risk'!O$8:O$733, MATCH($B89, 'Energy at risk'!$C$8:$C$733,0))*$J89*W89</f>
        <v>60853.960653477989</v>
      </c>
      <c r="AS89" s="271">
        <f>INDEX('Energy at risk'!P$8:P$733, MATCH($B89, 'Energy at risk'!$C$8:$C$733,0))*$J89*X89</f>
        <v>61694.146299691289</v>
      </c>
      <c r="AT89" s="271">
        <f>INDEX('Energy at risk'!Q$8:Q$733, MATCH($B89, 'Energy at risk'!$C$8:$C$733,0))*$J89*Y89</f>
        <v>62534.331945904582</v>
      </c>
      <c r="AU89" s="271">
        <f>INDEX('Energy at risk'!R$8:R$733, MATCH($B89, 'Energy at risk'!$C$8:$C$733,0))*$J89*Z89</f>
        <v>63374.517592117882</v>
      </c>
      <c r="AV89" s="271">
        <f>INDEX('Energy at risk'!S$8:S$733, MATCH($B89, 'Energy at risk'!$C$8:$C$733,0))*$J89*AA89</f>
        <v>64214.703238331167</v>
      </c>
      <c r="AW89" s="271">
        <f>INDEX('Energy at risk'!T$8:T$733, MATCH($B89, 'Energy at risk'!$C$8:$C$733,0))*$J89*AB89</f>
        <v>65054.88888454446</v>
      </c>
      <c r="AX89" s="271">
        <f>INDEX('Energy at risk'!U$8:U$733, MATCH($B89, 'Energy at risk'!$C$8:$C$733,0))*$J89*AC89</f>
        <v>65895.07453075776</v>
      </c>
      <c r="AY89" s="271">
        <f>INDEX('Energy at risk'!V$8:V$733, MATCH($B89, 'Energy at risk'!$C$8:$C$733,0))*$J89*AD89</f>
        <v>66735.26017697106</v>
      </c>
      <c r="AZ89" s="271">
        <f>INDEX('Energy at risk'!W$8:W$733, MATCH($B89, 'Energy at risk'!$C$8:$C$733,0))*$J89*AE89</f>
        <v>67575.445823184345</v>
      </c>
      <c r="BA89" s="271">
        <f>INDEX('Energy at risk'!X$8:X$733, MATCH($B89, 'Energy at risk'!$C$8:$C$733,0))*$J89*AF89</f>
        <v>68415.631469397631</v>
      </c>
      <c r="BB89" s="232"/>
      <c r="BC89" s="271">
        <f>INDEX('Energy at risk'!E$8:E$733, MATCH($B89, 'Energy at risk'!$C$8:$C$733,0))*M89*$K89</f>
        <v>11544.879305284578</v>
      </c>
      <c r="BD89" s="271">
        <f>INDEX('Energy at risk'!F$8:F$733, MATCH($B89, 'Energy at risk'!$C$8:$C$733,0))*N89*$K89</f>
        <v>11753.527447640192</v>
      </c>
      <c r="BE89" s="271">
        <f>INDEX('Energy at risk'!G$8:G$733, MATCH($B89, 'Energy at risk'!$C$8:$C$733,0))*O89*$K89</f>
        <v>11987.018036336949</v>
      </c>
      <c r="BF89" s="271">
        <f>INDEX('Energy at risk'!H$8:H$733, MATCH($B89, 'Energy at risk'!$C$8:$C$733,0))*P89*$K89</f>
        <v>12185.301784266818</v>
      </c>
      <c r="BG89" s="271">
        <f>INDEX('Energy at risk'!I$8:I$733, MATCH($B89, 'Energy at risk'!$C$8:$C$733,0))*Q89*$K89</f>
        <v>12321.853385206519</v>
      </c>
      <c r="BH89" s="271">
        <f>INDEX('Energy at risk'!J$8:J$733, MATCH($B89, 'Energy at risk'!$C$8:$C$733,0))*R89*$K89</f>
        <v>12494.733733501202</v>
      </c>
      <c r="BI89" s="271">
        <f>INDEX('Energy at risk'!K$8:K$733, MATCH($B89, 'Energy at risk'!$C$8:$C$733,0))*S89*$K89</f>
        <v>12756.806457166049</v>
      </c>
      <c r="BJ89" s="271">
        <f>INDEX('Energy at risk'!L$8:L$733, MATCH($B89, 'Energy at risk'!$C$8:$C$733,0))*T89*$K89</f>
        <v>13021.122994007064</v>
      </c>
      <c r="BK89" s="271">
        <f>INDEX('Energy at risk'!M$8:M$733, MATCH($B89, 'Energy at risk'!$C$8:$C$733,0))*U89*$K89</f>
        <v>13182.330056856565</v>
      </c>
      <c r="BL89" s="271">
        <f>INDEX('Energy at risk'!N$8:N$733, MATCH($B89, 'Energy at risk'!$C$8:$C$733,0))*V89*$K89</f>
        <v>13369.501472635291</v>
      </c>
      <c r="BM89" s="271">
        <f>INDEX('Energy at risk'!O$8:O$733, MATCH($B89, 'Energy at risk'!$C$8:$C$733,0))*W89*$K89</f>
        <v>13556.672888414018</v>
      </c>
      <c r="BN89" s="271">
        <f>INDEX('Energy at risk'!P$8:P$733, MATCH($B89, 'Energy at risk'!$C$8:$C$733,0))*X89*$K89</f>
        <v>13743.844304192742</v>
      </c>
      <c r="BO89" s="271">
        <f>INDEX('Energy at risk'!Q$8:Q$733, MATCH($B89, 'Energy at risk'!$C$8:$C$733,0))*Y89*$K89</f>
        <v>13931.015719971469</v>
      </c>
      <c r="BP89" s="271">
        <f>INDEX('Energy at risk'!R$8:R$733, MATCH($B89, 'Energy at risk'!$C$8:$C$733,0))*Z89*$K89</f>
        <v>14118.187135750195</v>
      </c>
      <c r="BQ89" s="271">
        <f>INDEX('Energy at risk'!S$8:S$733, MATCH($B89, 'Energy at risk'!$C$8:$C$733,0))*AA89*$K89</f>
        <v>14305.358551528921</v>
      </c>
      <c r="BR89" s="271">
        <f>INDEX('Energy at risk'!T$8:T$733, MATCH($B89, 'Energy at risk'!$C$8:$C$733,0))*AB89*$K89</f>
        <v>14492.529967307646</v>
      </c>
      <c r="BS89" s="271">
        <f>INDEX('Energy at risk'!U$8:U$733, MATCH($B89, 'Energy at risk'!$C$8:$C$733,0))*AC89*$K89</f>
        <v>14679.701383086373</v>
      </c>
      <c r="BT89" s="271">
        <f>INDEX('Energy at risk'!V$8:V$733, MATCH($B89, 'Energy at risk'!$C$8:$C$733,0))*AD89*$K89</f>
        <v>14866.872798865099</v>
      </c>
      <c r="BU89" s="271">
        <f>INDEX('Energy at risk'!W$8:W$733, MATCH($B89, 'Energy at risk'!$C$8:$C$733,0))*AE89*$K89</f>
        <v>15054.044214643825</v>
      </c>
      <c r="BV89" s="271">
        <f>INDEX('Energy at risk'!X$8:X$733, MATCH($B89, 'Energy at risk'!$C$8:$C$733,0))*AF89*$K89</f>
        <v>15241.215630422552</v>
      </c>
      <c r="BW89" s="232"/>
      <c r="BX89" s="272" cm="1">
        <f t="array" ref="BX89">SUMPRODUCT(('Span data'!BA$9:BA$734)*('Span data'!$C$9:$C$734=$B89))</f>
        <v>3.1252342567289291E-3</v>
      </c>
      <c r="BY89" s="272" cm="1">
        <f t="array" ref="BY89">SUMPRODUCT(('Span data'!BB$9:BB$734)*('Span data'!$C$9:$C$734=$B89))</f>
        <v>3.1752947262570705E-3</v>
      </c>
      <c r="BZ89" s="272" cm="1">
        <f t="array" ref="BZ89">SUMPRODUCT(('Span data'!BC$9:BC$734)*('Span data'!$C$9:$C$734=$B89))</f>
        <v>3.2253551957852115E-3</v>
      </c>
      <c r="CA89" s="272" cm="1">
        <f t="array" ref="CA89">SUMPRODUCT(('Span data'!BD$9:BD$734)*('Span data'!$C$9:$C$734=$B89))</f>
        <v>3.2754156653133529E-3</v>
      </c>
      <c r="CB89" s="272" cm="1">
        <f t="array" ref="CB89">SUMPRODUCT(('Span data'!BE$9:BE$734)*('Span data'!$C$9:$C$734=$B89))</f>
        <v>3.3254761348414938E-3</v>
      </c>
      <c r="CC89" s="272" cm="1">
        <f t="array" ref="CC89">SUMPRODUCT(('Span data'!BF$9:BF$734)*('Span data'!$C$9:$C$734=$B89))</f>
        <v>3.3755366043696352E-3</v>
      </c>
      <c r="CD89" s="272" cm="1">
        <f t="array" ref="CD89">SUMPRODUCT(('Span data'!BG$9:BG$734)*('Span data'!$C$9:$C$734=$B89))</f>
        <v>3.4255970738977766E-3</v>
      </c>
      <c r="CE89" s="272" cm="1">
        <f t="array" ref="CE89">SUMPRODUCT(('Span data'!BH$9:BH$734)*('Span data'!$C$9:$C$734=$B89))</f>
        <v>3.4756575434259176E-3</v>
      </c>
      <c r="CF89" s="272" cm="1">
        <f t="array" ref="CF89">SUMPRODUCT(('Span data'!BI$9:BI$734)*('Span data'!$C$9:$C$734=$B89))</f>
        <v>3.525718012954059E-3</v>
      </c>
      <c r="CG89" s="272" cm="1">
        <f t="array" ref="CG89">SUMPRODUCT(('Span data'!BJ$9:BJ$734)*('Span data'!$C$9:$C$734=$B89))</f>
        <v>3.5757784824822004E-3</v>
      </c>
      <c r="CH89" s="272" cm="1">
        <f t="array" ref="CH89">SUMPRODUCT(('Span data'!BK$9:BK$734)*('Span data'!$C$9:$C$734=$B89))</f>
        <v>3.6258389520103418E-3</v>
      </c>
      <c r="CI89" s="272" cm="1">
        <f t="array" ref="CI89">SUMPRODUCT(('Span data'!BL$9:BL$734)*('Span data'!$C$9:$C$734=$B89))</f>
        <v>3.6758994215384828E-3</v>
      </c>
      <c r="CJ89" s="272" cm="1">
        <f t="array" ref="CJ89">SUMPRODUCT(('Span data'!BM$9:BM$734)*('Span data'!$C$9:$C$734=$B89))</f>
        <v>3.7259598910666237E-3</v>
      </c>
      <c r="CK89" s="272" cm="1">
        <f t="array" ref="CK89">SUMPRODUCT(('Span data'!BN$9:BN$734)*('Span data'!$C$9:$C$734=$B89))</f>
        <v>3.7760203605947656E-3</v>
      </c>
      <c r="CL89" s="272" cm="1">
        <f t="array" ref="CL89">SUMPRODUCT(('Span data'!BO$9:BO$734)*('Span data'!$C$9:$C$734=$B89))</f>
        <v>3.8260808301229065E-3</v>
      </c>
      <c r="CM89" s="272" cm="1">
        <f t="array" ref="CM89">SUMPRODUCT(('Span data'!BP$9:BP$734)*('Span data'!$C$9:$C$734=$B89))</f>
        <v>3.8761412996510475E-3</v>
      </c>
      <c r="CN89" s="272" cm="1">
        <f t="array" ref="CN89">SUMPRODUCT(('Span data'!BQ$9:BQ$734)*('Span data'!$C$9:$C$734=$B89))</f>
        <v>3.9262017691791889E-3</v>
      </c>
      <c r="CO89" s="272" cm="1">
        <f t="array" ref="CO89">SUMPRODUCT(('Span data'!BR$9:BR$734)*('Span data'!$C$9:$C$734=$B89))</f>
        <v>3.9762622387073303E-3</v>
      </c>
      <c r="CP89" s="272" cm="1">
        <f t="array" ref="CP89">SUMPRODUCT(('Span data'!BS$9:BS$734)*('Span data'!$C$9:$C$734=$B89))</f>
        <v>4.0263227082354717E-3</v>
      </c>
      <c r="CQ89" s="272" cm="1">
        <f t="array" ref="CQ89">SUMPRODUCT(('Span data'!BT$9:BT$734)*('Span data'!$C$9:$C$734=$B89))</f>
        <v>4.0763831777636131E-3</v>
      </c>
      <c r="CR89" s="232"/>
      <c r="CS89" s="273">
        <f t="shared" si="34"/>
        <v>63368.190168021611</v>
      </c>
      <c r="CT89" s="273">
        <f t="shared" si="47"/>
        <v>64513.429952625556</v>
      </c>
      <c r="CU89" s="273">
        <f t="shared" si="48"/>
        <v>65795.026362943681</v>
      </c>
      <c r="CV89" s="273">
        <f t="shared" si="49"/>
        <v>66883.377472734443</v>
      </c>
      <c r="CW89" s="273">
        <f t="shared" si="50"/>
        <v>67632.88967970229</v>
      </c>
      <c r="CX89" s="273">
        <f t="shared" si="51"/>
        <v>68581.805171585089</v>
      </c>
      <c r="CY89" s="273">
        <f t="shared" si="52"/>
        <v>70020.284822242596</v>
      </c>
      <c r="CZ89" s="273">
        <f t="shared" si="53"/>
        <v>71471.080441675236</v>
      </c>
      <c r="DA89" s="273">
        <f t="shared" si="54"/>
        <v>72355.922943625992</v>
      </c>
      <c r="DB89" s="273">
        <f t="shared" si="36"/>
        <v>73383.280055678479</v>
      </c>
      <c r="DC89" s="273">
        <f t="shared" si="37"/>
        <v>74410.637167730965</v>
      </c>
      <c r="DD89" s="273">
        <f t="shared" si="38"/>
        <v>75437.994279783452</v>
      </c>
      <c r="DE89" s="273">
        <f t="shared" si="39"/>
        <v>76465.351391835939</v>
      </c>
      <c r="DF89" s="273">
        <f t="shared" si="40"/>
        <v>77492.70850388844</v>
      </c>
      <c r="DG89" s="273">
        <f t="shared" si="41"/>
        <v>78520.065615940926</v>
      </c>
      <c r="DH89" s="273">
        <f t="shared" si="42"/>
        <v>79547.422727993413</v>
      </c>
      <c r="DI89" s="273">
        <f t="shared" si="43"/>
        <v>80574.7798400459</v>
      </c>
      <c r="DJ89" s="273">
        <f t="shared" si="44"/>
        <v>81602.136952098386</v>
      </c>
      <c r="DK89" s="273">
        <f t="shared" si="45"/>
        <v>82629.494064150887</v>
      </c>
      <c r="DL89" s="273">
        <f t="shared" si="46"/>
        <v>83656.85117620336</v>
      </c>
      <c r="DM89" s="233"/>
      <c r="DN89" s="274" cm="1">
        <f t="array" ref="DN89">SUMPRODUCT(($CS89:$DL89)*(Misc_calcs!$G$29:$Z$29))</f>
        <v>1048367.6920787786</v>
      </c>
      <c r="DO89" s="232"/>
      <c r="DP89" s="274" cm="1">
        <f t="array" ref="DP89">SUMPRODUCT((G89:H89)*(Assumptions!$G$38:$H$38))</f>
        <v>252697.54801151581</v>
      </c>
      <c r="DQ89" s="274" cm="1">
        <f t="array" ref="DQ89">SUMPRODUCT((PMT(real_disc,Assumptions!$G$40,DP89)*(Misc_calcs!$G$29:$Z$29)))</f>
        <v>-146473.76549913207</v>
      </c>
      <c r="DR89" s="232"/>
      <c r="DS89" s="274">
        <f t="shared" si="32"/>
        <v>901893.92657964653</v>
      </c>
      <c r="DT89" s="274" t="b">
        <f t="shared" si="35"/>
        <v>1</v>
      </c>
      <c r="DU89" s="232"/>
      <c r="DV89" s="232"/>
      <c r="DW89" s="232"/>
      <c r="DX89" s="232"/>
      <c r="DY89" s="232"/>
      <c r="DZ89" s="232"/>
      <c r="EA89" s="232"/>
      <c r="EB89" s="232"/>
      <c r="EC89" s="232"/>
      <c r="ED89" s="232"/>
      <c r="EE89" s="232"/>
      <c r="EF89" s="232"/>
      <c r="EG89" s="232"/>
      <c r="EH89" s="232"/>
      <c r="EI89" s="232"/>
      <c r="EJ89" s="232"/>
      <c r="EK89" s="232"/>
      <c r="EL89" s="232"/>
      <c r="EM89" s="232"/>
      <c r="EN89" s="232"/>
    </row>
    <row r="90" spans="1:144" x14ac:dyDescent="0.2">
      <c r="A90" s="232"/>
      <c r="B90" s="266" t="str">
        <v>RCT015</v>
      </c>
      <c r="C90" s="266" t="str">
        <f>INDEX('Span data'!$D$9:$D$734, MATCH($B90, 'Span data'!$C$9:$C$734,0))</f>
        <v>RCTS</v>
      </c>
      <c r="D90" s="266" cm="1">
        <f t="array" ref="D90">IF(ISBLANK(B90),0, SUMPRODUCT(('Energy at risk'!$C$8:$C$733=$B90)*1))</f>
        <v>3</v>
      </c>
      <c r="E90" s="267" t="b">
        <f t="shared" si="31"/>
        <v>0</v>
      </c>
      <c r="F90" s="266">
        <f t="shared" si="33"/>
        <v>3</v>
      </c>
      <c r="G90" s="268">
        <v>3</v>
      </c>
      <c r="H90" s="268">
        <v>3</v>
      </c>
      <c r="I90" s="232"/>
      <c r="J90" s="269">
        <f>INDEX(VCR_data!$D$8:$D$86, MATCH($C90, VCR_data!$B$8:$B$86,0))</f>
        <v>53595.36327995552</v>
      </c>
      <c r="K90" s="269">
        <f>INDEX(VCR_data!$F$8:$F$86, MATCH($C90, VCR_data!$B$8:$B$86,0))</f>
        <v>11939.646992895392</v>
      </c>
      <c r="L90" s="232"/>
      <c r="M90" s="270" cm="1">
        <f t="array" ref="M90">SUMPRODUCT(('Span data'!$C$9:$C$734=$B90)*('Span data'!AF$9:AF$734))/SUMPRODUCT(('Span data'!$C$9:$C$734=$B90)*1)</f>
        <v>9.6455607519284909E-3</v>
      </c>
      <c r="N90" s="270" cm="1">
        <f t="array" ref="N90">SUMPRODUCT(('Span data'!$C$9:$C$734=$B90)*('Span data'!AG$9:AG$734))/SUMPRODUCT(('Span data'!$C$9:$C$734=$B90)*1)</f>
        <v>9.7998355174167464E-3</v>
      </c>
      <c r="O90" s="270" cm="1">
        <f t="array" ref="O90">SUMPRODUCT(('Span data'!$C$9:$C$734=$B90)*('Span data'!AH$9:AH$734))/SUMPRODUCT(('Span data'!$C$9:$C$734=$B90)*1)</f>
        <v>9.9541102829050002E-3</v>
      </c>
      <c r="P90" s="270" cm="1">
        <f t="array" ref="P90">SUMPRODUCT(('Span data'!$C$9:$C$734=$B90)*('Span data'!AI$9:AI$734))/SUMPRODUCT(('Span data'!$C$9:$C$734=$B90)*1)</f>
        <v>1.0108385048393254E-2</v>
      </c>
      <c r="Q90" s="270" cm="1">
        <f t="array" ref="Q90">SUMPRODUCT(('Span data'!$C$9:$C$734=$B90)*('Span data'!AJ$9:AJ$734))/SUMPRODUCT(('Span data'!$C$9:$C$734=$B90)*1)</f>
        <v>1.0262659813881509E-2</v>
      </c>
      <c r="R90" s="270" cm="1">
        <f t="array" ref="R90">SUMPRODUCT(('Span data'!$C$9:$C$734=$B90)*('Span data'!AK$9:AK$734))/SUMPRODUCT(('Span data'!$C$9:$C$734=$B90)*1)</f>
        <v>1.0416934579369763E-2</v>
      </c>
      <c r="S90" s="270" cm="1">
        <f t="array" ref="S90">SUMPRODUCT(('Span data'!$C$9:$C$734=$B90)*('Span data'!AL$9:AL$734))/SUMPRODUCT(('Span data'!$C$9:$C$734=$B90)*1)</f>
        <v>1.0571209344858017E-2</v>
      </c>
      <c r="T90" s="270" cm="1">
        <f t="array" ref="T90">SUMPRODUCT(('Span data'!$C$9:$C$734=$B90)*('Span data'!AM$9:AM$734))/SUMPRODUCT(('Span data'!$C$9:$C$734=$B90)*1)</f>
        <v>1.0725484110346272E-2</v>
      </c>
      <c r="U90" s="270" cm="1">
        <f t="array" ref="U90">SUMPRODUCT(('Span data'!$C$9:$C$734=$B90)*('Span data'!AN$9:AN$734))/SUMPRODUCT(('Span data'!$C$9:$C$734=$B90)*1)</f>
        <v>1.0879758875834526E-2</v>
      </c>
      <c r="V90" s="270" cm="1">
        <f t="array" ref="V90">SUMPRODUCT(('Span data'!$C$9:$C$734=$B90)*('Span data'!AO$9:AO$734))/SUMPRODUCT(('Span data'!$C$9:$C$734=$B90)*1)</f>
        <v>1.103403364132278E-2</v>
      </c>
      <c r="W90" s="270" cm="1">
        <f t="array" ref="W90">SUMPRODUCT(('Span data'!$C$9:$C$734=$B90)*('Span data'!AP$9:AP$734))/SUMPRODUCT(('Span data'!$C$9:$C$734=$B90)*1)</f>
        <v>1.1188308406811035E-2</v>
      </c>
      <c r="X90" s="270" cm="1">
        <f t="array" ref="X90">SUMPRODUCT(('Span data'!$C$9:$C$734=$B90)*('Span data'!AQ$9:AQ$734))/SUMPRODUCT(('Span data'!$C$9:$C$734=$B90)*1)</f>
        <v>1.1342583172299289E-2</v>
      </c>
      <c r="Y90" s="270" cm="1">
        <f t="array" ref="Y90">SUMPRODUCT(('Span data'!$C$9:$C$734=$B90)*('Span data'!AR$9:AR$734))/SUMPRODUCT(('Span data'!$C$9:$C$734=$B90)*1)</f>
        <v>1.1496857937787543E-2</v>
      </c>
      <c r="Z90" s="270" cm="1">
        <f t="array" ref="Z90">SUMPRODUCT(('Span data'!$C$9:$C$734=$B90)*('Span data'!AS$9:AS$734))/SUMPRODUCT(('Span data'!$C$9:$C$734=$B90)*1)</f>
        <v>1.1651132703275799E-2</v>
      </c>
      <c r="AA90" s="270" cm="1">
        <f t="array" ref="AA90">SUMPRODUCT(('Span data'!$C$9:$C$734=$B90)*('Span data'!AT$9:AT$734))/SUMPRODUCT(('Span data'!$C$9:$C$734=$B90)*1)</f>
        <v>1.1805407468764052E-2</v>
      </c>
      <c r="AB90" s="270" cm="1">
        <f t="array" ref="AB90">SUMPRODUCT(('Span data'!$C$9:$C$734=$B90)*('Span data'!AU$9:AU$734))/SUMPRODUCT(('Span data'!$C$9:$C$734=$B90)*1)</f>
        <v>1.1959682234252306E-2</v>
      </c>
      <c r="AC90" s="270" cm="1">
        <f t="array" ref="AC90">SUMPRODUCT(('Span data'!$C$9:$C$734=$B90)*('Span data'!AV$9:AV$734))/SUMPRODUCT(('Span data'!$C$9:$C$734=$B90)*1)</f>
        <v>1.2113956999740562E-2</v>
      </c>
      <c r="AD90" s="270" cm="1">
        <f t="array" ref="AD90">SUMPRODUCT(('Span data'!$C$9:$C$734=$B90)*('Span data'!AW$9:AW$734))/SUMPRODUCT(('Span data'!$C$9:$C$734=$B90)*1)</f>
        <v>1.2268231765228815E-2</v>
      </c>
      <c r="AE90" s="270" cm="1">
        <f t="array" ref="AE90">SUMPRODUCT(('Span data'!$C$9:$C$734=$B90)*('Span data'!AX$9:AX$734))/SUMPRODUCT(('Span data'!$C$9:$C$734=$B90)*1)</f>
        <v>1.2422506530717069E-2</v>
      </c>
      <c r="AF90" s="270" cm="1">
        <f t="array" ref="AF90">SUMPRODUCT(('Span data'!$C$9:$C$734=$B90)*('Span data'!AY$9:AY$734))/SUMPRODUCT(('Span data'!$C$9:$C$734=$B90)*1)</f>
        <v>1.2576781296205325E-2</v>
      </c>
      <c r="AG90" s="232"/>
      <c r="AH90" s="271">
        <f>INDEX('Energy at risk'!E$8:E$733, MATCH($B90, 'Energy at risk'!$C$8:$C$733,0))*$J90*M90</f>
        <v>17500.190400314899</v>
      </c>
      <c r="AI90" s="271">
        <f>INDEX('Energy at risk'!F$8:F$733, MATCH($B90, 'Energy at risk'!$C$8:$C$733,0))*$J90*N90</f>
        <v>17833.328916047227</v>
      </c>
      <c r="AJ90" s="271">
        <f>INDEX('Energy at risk'!G$8:G$733, MATCH($B90, 'Energy at risk'!$C$8:$C$733,0))*$J90*O90</f>
        <v>18168.143507815923</v>
      </c>
      <c r="AK90" s="271">
        <f>INDEX('Energy at risk'!H$8:H$733, MATCH($B90, 'Energy at risk'!$C$8:$C$733,0))*$J90*P90</f>
        <v>18504.634175620977</v>
      </c>
      <c r="AL90" s="271">
        <f>INDEX('Energy at risk'!I$8:I$733, MATCH($B90, 'Energy at risk'!$C$8:$C$733,0))*$J90*Q90</f>
        <v>18842.800919462396</v>
      </c>
      <c r="AM90" s="271">
        <f>INDEX('Energy at risk'!J$8:J$733, MATCH($B90, 'Energy at risk'!$C$8:$C$733,0))*$J90*R90</f>
        <v>19182.643739340168</v>
      </c>
      <c r="AN90" s="271">
        <f>INDEX('Energy at risk'!K$8:K$733, MATCH($B90, 'Energy at risk'!$C$8:$C$733,0))*$J90*S90</f>
        <v>19524.162635254313</v>
      </c>
      <c r="AO90" s="271">
        <f>INDEX('Energy at risk'!L$8:L$733, MATCH($B90, 'Energy at risk'!$C$8:$C$733,0))*$J90*T90</f>
        <v>19867.35760720482</v>
      </c>
      <c r="AP90" s="271">
        <f>INDEX('Energy at risk'!M$8:M$733, MATCH($B90, 'Energy at risk'!$C$8:$C$733,0))*$J90*U90</f>
        <v>20271.328738978791</v>
      </c>
      <c r="AQ90" s="271">
        <f>INDEX('Energy at risk'!N$8:N$733, MATCH($B90, 'Energy at risk'!$C$8:$C$733,0))*$J90*V90</f>
        <v>20558.775779214906</v>
      </c>
      <c r="AR90" s="271">
        <f>INDEX('Energy at risk'!O$8:O$733, MATCH($B90, 'Energy at risk'!$C$8:$C$733,0))*$J90*W90</f>
        <v>20846.222819451028</v>
      </c>
      <c r="AS90" s="271">
        <f>INDEX('Energy at risk'!P$8:P$733, MATCH($B90, 'Energy at risk'!$C$8:$C$733,0))*$J90*X90</f>
        <v>21133.669859687143</v>
      </c>
      <c r="AT90" s="271">
        <f>INDEX('Energy at risk'!Q$8:Q$733, MATCH($B90, 'Energy at risk'!$C$8:$C$733,0))*$J90*Y90</f>
        <v>21421.116899923261</v>
      </c>
      <c r="AU90" s="271">
        <f>INDEX('Energy at risk'!R$8:R$733, MATCH($B90, 'Energy at risk'!$C$8:$C$733,0))*$J90*Z90</f>
        <v>21708.56394015938</v>
      </c>
      <c r="AV90" s="271">
        <f>INDEX('Energy at risk'!S$8:S$733, MATCH($B90, 'Energy at risk'!$C$8:$C$733,0))*$J90*AA90</f>
        <v>21996.010980395495</v>
      </c>
      <c r="AW90" s="271">
        <f>INDEX('Energy at risk'!T$8:T$733, MATCH($B90, 'Energy at risk'!$C$8:$C$733,0))*$J90*AB90</f>
        <v>22283.458020631613</v>
      </c>
      <c r="AX90" s="271">
        <f>INDEX('Energy at risk'!U$8:U$733, MATCH($B90, 'Energy at risk'!$C$8:$C$733,0))*$J90*AC90</f>
        <v>22570.905060867732</v>
      </c>
      <c r="AY90" s="271">
        <f>INDEX('Energy at risk'!V$8:V$733, MATCH($B90, 'Energy at risk'!$C$8:$C$733,0))*$J90*AD90</f>
        <v>22858.35210110385</v>
      </c>
      <c r="AZ90" s="271">
        <f>INDEX('Energy at risk'!W$8:W$733, MATCH($B90, 'Energy at risk'!$C$8:$C$733,0))*$J90*AE90</f>
        <v>23145.799141339965</v>
      </c>
      <c r="BA90" s="271">
        <f>INDEX('Energy at risk'!X$8:X$733, MATCH($B90, 'Energy at risk'!$C$8:$C$733,0))*$J90*AF90</f>
        <v>23433.246181576083</v>
      </c>
      <c r="BB90" s="232"/>
      <c r="BC90" s="271">
        <f>INDEX('Energy at risk'!E$8:E$733, MATCH($B90, 'Energy at risk'!$C$8:$C$733,0))*M90*$K90</f>
        <v>3898.585304791874</v>
      </c>
      <c r="BD90" s="271">
        <f>INDEX('Energy at risk'!F$8:F$733, MATCH($B90, 'Energy at risk'!$C$8:$C$733,0))*N90*$K90</f>
        <v>3972.7998643015153</v>
      </c>
      <c r="BE90" s="271">
        <f>INDEX('Energy at risk'!G$8:G$733, MATCH($B90, 'Energy at risk'!$C$8:$C$733,0))*O90*$K90</f>
        <v>4047.3878097718593</v>
      </c>
      <c r="BF90" s="271">
        <f>INDEX('Energy at risk'!H$8:H$733, MATCH($B90, 'Energy at risk'!$C$8:$C$733,0))*P90*$K90</f>
        <v>4122.3491412029043</v>
      </c>
      <c r="BG90" s="271">
        <f>INDEX('Energy at risk'!I$8:I$733, MATCH($B90, 'Energy at risk'!$C$8:$C$733,0))*Q90*$K90</f>
        <v>4197.6838585946507</v>
      </c>
      <c r="BH90" s="271">
        <f>INDEX('Energy at risk'!J$8:J$733, MATCH($B90, 'Energy at risk'!$C$8:$C$733,0))*R90*$K90</f>
        <v>4273.3919619470962</v>
      </c>
      <c r="BI90" s="271">
        <f>INDEX('Energy at risk'!K$8:K$733, MATCH($B90, 'Energy at risk'!$C$8:$C$733,0))*S90*$K90</f>
        <v>4349.4734512602454</v>
      </c>
      <c r="BJ90" s="271">
        <f>INDEX('Energy at risk'!L$8:L$733, MATCH($B90, 'Energy at risk'!$C$8:$C$733,0))*T90*$K90</f>
        <v>4425.9283265340946</v>
      </c>
      <c r="BK90" s="271">
        <f>INDEX('Energy at risk'!M$8:M$733, MATCH($B90, 'Energy at risk'!$C$8:$C$733,0))*U90*$K90</f>
        <v>4515.9225427036399</v>
      </c>
      <c r="BL90" s="271">
        <f>INDEX('Energy at risk'!N$8:N$733, MATCH($B90, 'Energy at risk'!$C$8:$C$733,0))*V90*$K90</f>
        <v>4579.9582349638958</v>
      </c>
      <c r="BM90" s="271">
        <f>INDEX('Energy at risk'!O$8:O$733, MATCH($B90, 'Energy at risk'!$C$8:$C$733,0))*W90*$K90</f>
        <v>4643.9939272241518</v>
      </c>
      <c r="BN90" s="271">
        <f>INDEX('Energy at risk'!P$8:P$733, MATCH($B90, 'Energy at risk'!$C$8:$C$733,0))*X90*$K90</f>
        <v>4708.0296194844077</v>
      </c>
      <c r="BO90" s="271">
        <f>INDEX('Energy at risk'!Q$8:Q$733, MATCH($B90, 'Energy at risk'!$C$8:$C$733,0))*Y90*$K90</f>
        <v>4772.0653117446627</v>
      </c>
      <c r="BP90" s="271">
        <f>INDEX('Energy at risk'!R$8:R$733, MATCH($B90, 'Energy at risk'!$C$8:$C$733,0))*Z90*$K90</f>
        <v>4836.1010040049187</v>
      </c>
      <c r="BQ90" s="271">
        <f>INDEX('Energy at risk'!S$8:S$733, MATCH($B90, 'Energy at risk'!$C$8:$C$733,0))*AA90*$K90</f>
        <v>4900.1366962651746</v>
      </c>
      <c r="BR90" s="271">
        <f>INDEX('Energy at risk'!T$8:T$733, MATCH($B90, 'Energy at risk'!$C$8:$C$733,0))*AB90*$K90</f>
        <v>4964.1723885254305</v>
      </c>
      <c r="BS90" s="271">
        <f>INDEX('Energy at risk'!U$8:U$733, MATCH($B90, 'Energy at risk'!$C$8:$C$733,0))*AC90*$K90</f>
        <v>5028.2080807856855</v>
      </c>
      <c r="BT90" s="271">
        <f>INDEX('Energy at risk'!V$8:V$733, MATCH($B90, 'Energy at risk'!$C$8:$C$733,0))*AD90*$K90</f>
        <v>5092.2437730459415</v>
      </c>
      <c r="BU90" s="271">
        <f>INDEX('Energy at risk'!W$8:W$733, MATCH($B90, 'Energy at risk'!$C$8:$C$733,0))*AE90*$K90</f>
        <v>5156.2794653061974</v>
      </c>
      <c r="BV90" s="271">
        <f>INDEX('Energy at risk'!X$8:X$733, MATCH($B90, 'Energy at risk'!$C$8:$C$733,0))*AF90*$K90</f>
        <v>5220.3151575664533</v>
      </c>
      <c r="BW90" s="232"/>
      <c r="BX90" s="272" cm="1">
        <f t="array" ref="BX90">SUMPRODUCT(('Span data'!BA$9:BA$734)*('Span data'!$C$9:$C$734=$B90))</f>
        <v>1.1718750638556206E-3</v>
      </c>
      <c r="BY90" s="272" cm="1">
        <f t="array" ref="BY90">SUMPRODUCT(('Span data'!BB$9:BB$734)*('Span data'!$C$9:$C$734=$B90))</f>
        <v>1.1906184791227645E-3</v>
      </c>
      <c r="BZ90" s="272" cm="1">
        <f t="array" ref="BZ90">SUMPRODUCT(('Span data'!BC$9:BC$734)*('Span data'!$C$9:$C$734=$B90))</f>
        <v>1.2093618943899084E-3</v>
      </c>
      <c r="CA90" s="272" cm="1">
        <f t="array" ref="CA90">SUMPRODUCT(('Span data'!BD$9:BD$734)*('Span data'!$C$9:$C$734=$B90))</f>
        <v>1.2281053096570521E-3</v>
      </c>
      <c r="CB90" s="272" cm="1">
        <f t="array" ref="CB90">SUMPRODUCT(('Span data'!BE$9:BE$734)*('Span data'!$C$9:$C$734=$B90))</f>
        <v>1.2468487249241958E-3</v>
      </c>
      <c r="CC90" s="272" cm="1">
        <f t="array" ref="CC90">SUMPRODUCT(('Span data'!BF$9:BF$734)*('Span data'!$C$9:$C$734=$B90))</f>
        <v>1.2655921401913395E-3</v>
      </c>
      <c r="CD90" s="272" cm="1">
        <f t="array" ref="CD90">SUMPRODUCT(('Span data'!BG$9:BG$734)*('Span data'!$C$9:$C$734=$B90))</f>
        <v>1.2843355554584832E-3</v>
      </c>
      <c r="CE90" s="272" cm="1">
        <f t="array" ref="CE90">SUMPRODUCT(('Span data'!BH$9:BH$734)*('Span data'!$C$9:$C$734=$B90))</f>
        <v>1.3030789707256271E-3</v>
      </c>
      <c r="CF90" s="272" cm="1">
        <f t="array" ref="CF90">SUMPRODUCT(('Span data'!BI$9:BI$734)*('Span data'!$C$9:$C$734=$B90))</f>
        <v>1.3218223859927706E-3</v>
      </c>
      <c r="CG90" s="272" cm="1">
        <f t="array" ref="CG90">SUMPRODUCT(('Span data'!BJ$9:BJ$734)*('Span data'!$C$9:$C$734=$B90))</f>
        <v>1.3405658012599145E-3</v>
      </c>
      <c r="CH90" s="272" cm="1">
        <f t="array" ref="CH90">SUMPRODUCT(('Span data'!BK$9:BK$734)*('Span data'!$C$9:$C$734=$B90))</f>
        <v>1.3593092165270582E-3</v>
      </c>
      <c r="CI90" s="272" cm="1">
        <f t="array" ref="CI90">SUMPRODUCT(('Span data'!BL$9:BL$734)*('Span data'!$C$9:$C$734=$B90))</f>
        <v>1.3780526317942021E-3</v>
      </c>
      <c r="CJ90" s="272" cm="1">
        <f t="array" ref="CJ90">SUMPRODUCT(('Span data'!BM$9:BM$734)*('Span data'!$C$9:$C$734=$B90))</f>
        <v>1.3967960470613458E-3</v>
      </c>
      <c r="CK90" s="272" cm="1">
        <f t="array" ref="CK90">SUMPRODUCT(('Span data'!BN$9:BN$734)*('Span data'!$C$9:$C$734=$B90))</f>
        <v>1.4155394623284897E-3</v>
      </c>
      <c r="CL90" s="272" cm="1">
        <f t="array" ref="CL90">SUMPRODUCT(('Span data'!BO$9:BO$734)*('Span data'!$C$9:$C$734=$B90))</f>
        <v>1.4342828775956331E-3</v>
      </c>
      <c r="CM90" s="272" cm="1">
        <f t="array" ref="CM90">SUMPRODUCT(('Span data'!BP$9:BP$734)*('Span data'!$C$9:$C$734=$B90))</f>
        <v>1.4530262928627771E-3</v>
      </c>
      <c r="CN90" s="272" cm="1">
        <f t="array" ref="CN90">SUMPRODUCT(('Span data'!BQ$9:BQ$734)*('Span data'!$C$9:$C$734=$B90))</f>
        <v>1.471769708129921E-3</v>
      </c>
      <c r="CO90" s="272" cm="1">
        <f t="array" ref="CO90">SUMPRODUCT(('Span data'!BR$9:BR$734)*('Span data'!$C$9:$C$734=$B90))</f>
        <v>1.4905131233970644E-3</v>
      </c>
      <c r="CP90" s="272" cm="1">
        <f t="array" ref="CP90">SUMPRODUCT(('Span data'!BS$9:BS$734)*('Span data'!$C$9:$C$734=$B90))</f>
        <v>1.5092565386642079E-3</v>
      </c>
      <c r="CQ90" s="272" cm="1">
        <f t="array" ref="CQ90">SUMPRODUCT(('Span data'!BT$9:BT$734)*('Span data'!$C$9:$C$734=$B90))</f>
        <v>1.5279999539313522E-3</v>
      </c>
      <c r="CR90" s="232"/>
      <c r="CS90" s="273">
        <f t="shared" si="34"/>
        <v>21398.776876981839</v>
      </c>
      <c r="CT90" s="273">
        <f t="shared" si="47"/>
        <v>21806.129970967224</v>
      </c>
      <c r="CU90" s="273">
        <f t="shared" si="48"/>
        <v>22215.532526949675</v>
      </c>
      <c r="CV90" s="273">
        <f t="shared" si="49"/>
        <v>22626.98454492919</v>
      </c>
      <c r="CW90" s="273">
        <f t="shared" si="50"/>
        <v>23040.486024905771</v>
      </c>
      <c r="CX90" s="273">
        <f t="shared" si="51"/>
        <v>23456.036966879405</v>
      </c>
      <c r="CY90" s="273">
        <f t="shared" si="52"/>
        <v>23873.637370850112</v>
      </c>
      <c r="CZ90" s="273">
        <f t="shared" si="53"/>
        <v>24293.287236817887</v>
      </c>
      <c r="DA90" s="273">
        <f t="shared" si="54"/>
        <v>24787.252603504818</v>
      </c>
      <c r="DB90" s="273">
        <f t="shared" si="36"/>
        <v>25138.735354744604</v>
      </c>
      <c r="DC90" s="273">
        <f t="shared" si="37"/>
        <v>25490.218105984393</v>
      </c>
      <c r="DD90" s="273">
        <f t="shared" si="38"/>
        <v>25841.700857224183</v>
      </c>
      <c r="DE90" s="273">
        <f t="shared" si="39"/>
        <v>26193.183608463973</v>
      </c>
      <c r="DF90" s="273">
        <f t="shared" si="40"/>
        <v>26544.666359703762</v>
      </c>
      <c r="DG90" s="273">
        <f t="shared" si="41"/>
        <v>26896.149110943545</v>
      </c>
      <c r="DH90" s="273">
        <f t="shared" si="42"/>
        <v>27247.631862183334</v>
      </c>
      <c r="DI90" s="273">
        <f t="shared" si="43"/>
        <v>27599.114613423128</v>
      </c>
      <c r="DJ90" s="273">
        <f t="shared" si="44"/>
        <v>27950.597364662917</v>
      </c>
      <c r="DK90" s="273">
        <f t="shared" si="45"/>
        <v>28302.0801159027</v>
      </c>
      <c r="DL90" s="273">
        <f t="shared" si="46"/>
        <v>28653.562867142489</v>
      </c>
      <c r="DM90" s="233"/>
      <c r="DN90" s="274" cm="1">
        <f t="array" ref="DN90">SUMPRODUCT(($CS90:$DL90)*(Misc_calcs!$G$29:$Z$29))</f>
        <v>357611.1833917672</v>
      </c>
      <c r="DO90" s="232"/>
      <c r="DP90" s="274" cm="1">
        <f t="array" ref="DP90">SUMPRODUCT((G90:H90)*(Assumptions!$G$38:$H$38))</f>
        <v>139501.50191933161</v>
      </c>
      <c r="DQ90" s="274" cm="1">
        <f t="array" ref="DQ90">SUMPRODUCT((PMT(real_disc,Assumptions!$G$40,DP90)*(Misc_calcs!$G$29:$Z$29)))</f>
        <v>-80860.738221241976</v>
      </c>
      <c r="DR90" s="232"/>
      <c r="DS90" s="274">
        <f t="shared" si="32"/>
        <v>276750.44517052523</v>
      </c>
      <c r="DT90" s="274" t="b">
        <f t="shared" si="35"/>
        <v>1</v>
      </c>
      <c r="DU90" s="232"/>
      <c r="DV90" s="232"/>
      <c r="DW90" s="232"/>
      <c r="DX90" s="232"/>
      <c r="DY90" s="232"/>
      <c r="DZ90" s="232"/>
      <c r="EA90" s="232"/>
      <c r="EB90" s="232"/>
      <c r="EC90" s="232"/>
      <c r="ED90" s="232"/>
      <c r="EE90" s="232"/>
      <c r="EF90" s="232"/>
      <c r="EG90" s="232"/>
      <c r="EH90" s="232"/>
      <c r="EI90" s="232"/>
      <c r="EJ90" s="232"/>
      <c r="EK90" s="232"/>
      <c r="EL90" s="232"/>
      <c r="EM90" s="232"/>
      <c r="EN90" s="232"/>
    </row>
    <row r="91" spans="1:144" x14ac:dyDescent="0.2">
      <c r="A91" s="232"/>
      <c r="B91" s="266" t="str">
        <v>SHL004</v>
      </c>
      <c r="C91" s="266" t="str">
        <f>INDEX('Span data'!$D$9:$D$734, MATCH($B91, 'Span data'!$C$9:$C$734,0))</f>
        <v>SHL</v>
      </c>
      <c r="D91" s="266" cm="1">
        <f t="array" ref="D91">IF(ISBLANK(B91),0, SUMPRODUCT(('Energy at risk'!$C$8:$C$733=$B91)*1))</f>
        <v>38</v>
      </c>
      <c r="E91" s="267" t="b">
        <f t="shared" si="31"/>
        <v>0</v>
      </c>
      <c r="F91" s="266">
        <f t="shared" si="33"/>
        <v>38</v>
      </c>
      <c r="G91" s="268">
        <v>30</v>
      </c>
      <c r="H91" s="268">
        <v>31</v>
      </c>
      <c r="I91" s="232"/>
      <c r="J91" s="269">
        <f>INDEX(VCR_data!$D$8:$D$86, MATCH($C91, VCR_data!$B$8:$B$86,0))</f>
        <v>44855.730691834236</v>
      </c>
      <c r="K91" s="269">
        <f>INDEX(VCR_data!$F$8:$F$86, MATCH($C91, VCR_data!$B$8:$B$86,0))</f>
        <v>11725.215038713406</v>
      </c>
      <c r="L91" s="232"/>
      <c r="M91" s="270" cm="1">
        <f t="array" ref="M91">SUMPRODUCT(('Span data'!$C$9:$C$734=$B91)*('Span data'!AF$9:AF$734))/SUMPRODUCT(('Span data'!$C$9:$C$734=$B91)*1)</f>
        <v>9.730011323205329E-3</v>
      </c>
      <c r="N91" s="270" cm="1">
        <f t="array" ref="N91">SUMPRODUCT(('Span data'!$C$9:$C$734=$B91)*('Span data'!AG$9:AG$734))/SUMPRODUCT(('Span data'!$C$9:$C$734=$B91)*1)</f>
        <v>9.9124362791192036E-3</v>
      </c>
      <c r="O91" s="270" cm="1">
        <f t="array" ref="O91">SUMPRODUCT(('Span data'!$C$9:$C$734=$B91)*('Span data'!AH$9:AH$734))/SUMPRODUCT(('Span data'!$C$9:$C$734=$B91)*1)</f>
        <v>1.0094861235033064E-2</v>
      </c>
      <c r="P91" s="270" cm="1">
        <f t="array" ref="P91">SUMPRODUCT(('Span data'!$C$9:$C$734=$B91)*('Span data'!AI$9:AI$734))/SUMPRODUCT(('Span data'!$C$9:$C$734=$B91)*1)</f>
        <v>1.0277286190946941E-2</v>
      </c>
      <c r="Q91" s="270" cm="1">
        <f t="array" ref="Q91">SUMPRODUCT(('Span data'!$C$9:$C$734=$B91)*('Span data'!AJ$9:AJ$734))/SUMPRODUCT(('Span data'!$C$9:$C$734=$B91)*1)</f>
        <v>1.0459711146860801E-2</v>
      </c>
      <c r="R91" s="270" cm="1">
        <f t="array" ref="R91">SUMPRODUCT(('Span data'!$C$9:$C$734=$B91)*('Span data'!AK$9:AK$734))/SUMPRODUCT(('Span data'!$C$9:$C$734=$B91)*1)</f>
        <v>1.0642136102774672E-2</v>
      </c>
      <c r="S91" s="270" cm="1">
        <f t="array" ref="S91">SUMPRODUCT(('Span data'!$C$9:$C$734=$B91)*('Span data'!AL$9:AL$734))/SUMPRODUCT(('Span data'!$C$9:$C$734=$B91)*1)</f>
        <v>1.082456105868854E-2</v>
      </c>
      <c r="T91" s="270" cm="1">
        <f t="array" ref="T91">SUMPRODUCT(('Span data'!$C$9:$C$734=$B91)*('Span data'!AM$9:AM$734))/SUMPRODUCT(('Span data'!$C$9:$C$734=$B91)*1)</f>
        <v>1.1006986014602411E-2</v>
      </c>
      <c r="U91" s="270" cm="1">
        <f t="array" ref="U91">SUMPRODUCT(('Span data'!$C$9:$C$734=$B91)*('Span data'!AN$9:AN$734))/SUMPRODUCT(('Span data'!$C$9:$C$734=$B91)*1)</f>
        <v>1.1189410970516287E-2</v>
      </c>
      <c r="V91" s="270" cm="1">
        <f t="array" ref="V91">SUMPRODUCT(('Span data'!$C$9:$C$734=$B91)*('Span data'!AO$9:AO$734))/SUMPRODUCT(('Span data'!$C$9:$C$734=$B91)*1)</f>
        <v>1.1371835926430148E-2</v>
      </c>
      <c r="W91" s="270" cm="1">
        <f t="array" ref="W91">SUMPRODUCT(('Span data'!$C$9:$C$734=$B91)*('Span data'!AP$9:AP$734))/SUMPRODUCT(('Span data'!$C$9:$C$734=$B91)*1)</f>
        <v>1.1554260882344018E-2</v>
      </c>
      <c r="X91" s="270" cm="1">
        <f t="array" ref="X91">SUMPRODUCT(('Span data'!$C$9:$C$734=$B91)*('Span data'!AQ$9:AQ$734))/SUMPRODUCT(('Span data'!$C$9:$C$734=$B91)*1)</f>
        <v>1.1736685838257883E-2</v>
      </c>
      <c r="Y91" s="270" cm="1">
        <f t="array" ref="Y91">SUMPRODUCT(('Span data'!$C$9:$C$734=$B91)*('Span data'!AR$9:AR$734))/SUMPRODUCT(('Span data'!$C$9:$C$734=$B91)*1)</f>
        <v>1.1919110794171758E-2</v>
      </c>
      <c r="Z91" s="270" cm="1">
        <f t="array" ref="Z91">SUMPRODUCT(('Span data'!$C$9:$C$734=$B91)*('Span data'!AS$9:AS$734))/SUMPRODUCT(('Span data'!$C$9:$C$734=$B91)*1)</f>
        <v>1.2101535750085619E-2</v>
      </c>
      <c r="AA91" s="270" cm="1">
        <f t="array" ref="AA91">SUMPRODUCT(('Span data'!$C$9:$C$734=$B91)*('Span data'!AT$9:AT$734))/SUMPRODUCT(('Span data'!$C$9:$C$734=$B91)*1)</f>
        <v>1.2283960705999493E-2</v>
      </c>
      <c r="AB91" s="270" cm="1">
        <f t="array" ref="AB91">SUMPRODUCT(('Span data'!$C$9:$C$734=$B91)*('Span data'!AU$9:AU$734))/SUMPRODUCT(('Span data'!$C$9:$C$734=$B91)*1)</f>
        <v>1.2466385661913356E-2</v>
      </c>
      <c r="AC91" s="270" cm="1">
        <f t="array" ref="AC91">SUMPRODUCT(('Span data'!$C$9:$C$734=$B91)*('Span data'!AV$9:AV$734))/SUMPRODUCT(('Span data'!$C$9:$C$734=$B91)*1)</f>
        <v>1.2648810617827227E-2</v>
      </c>
      <c r="AD91" s="270" cm="1">
        <f t="array" ref="AD91">SUMPRODUCT(('Span data'!$C$9:$C$734=$B91)*('Span data'!AW$9:AW$734))/SUMPRODUCT(('Span data'!$C$9:$C$734=$B91)*1)</f>
        <v>1.2831235573741087E-2</v>
      </c>
      <c r="AE91" s="270" cm="1">
        <f t="array" ref="AE91">SUMPRODUCT(('Span data'!$C$9:$C$734=$B91)*('Span data'!AX$9:AX$734))/SUMPRODUCT(('Span data'!$C$9:$C$734=$B91)*1)</f>
        <v>1.3013660529654966E-2</v>
      </c>
      <c r="AF91" s="270" cm="1">
        <f t="array" ref="AF91">SUMPRODUCT(('Span data'!$C$9:$C$734=$B91)*('Span data'!AY$9:AY$734))/SUMPRODUCT(('Span data'!$C$9:$C$734=$B91)*1)</f>
        <v>1.3196085485568826E-2</v>
      </c>
      <c r="AG91" s="232"/>
      <c r="AH91" s="271">
        <f>INDEX('Energy at risk'!E$8:E$733, MATCH($B91, 'Energy at risk'!$C$8:$C$733,0))*$J91*M91</f>
        <v>35300.087338042518</v>
      </c>
      <c r="AI91" s="271">
        <f>INDEX('Energy at risk'!F$8:F$733, MATCH($B91, 'Energy at risk'!$C$8:$C$733,0))*$J91*N91</f>
        <v>35916.852636172174</v>
      </c>
      <c r="AJ91" s="271">
        <f>INDEX('Energy at risk'!G$8:G$733, MATCH($B91, 'Energy at risk'!$C$8:$C$733,0))*$J91*O91</f>
        <v>36669.642474960572</v>
      </c>
      <c r="AK91" s="271">
        <f>INDEX('Energy at risk'!H$8:H$733, MATCH($B91, 'Energy at risk'!$C$8:$C$733,0))*$J91*P91</f>
        <v>37425.749759152037</v>
      </c>
      <c r="AL91" s="271">
        <f>INDEX('Energy at risk'!I$8:I$733, MATCH($B91, 'Energy at risk'!$C$8:$C$733,0))*$J91*Q91</f>
        <v>37804.749338173628</v>
      </c>
      <c r="AM91" s="271">
        <f>INDEX('Energy at risk'!J$8:J$733, MATCH($B91, 'Energy at risk'!$C$8:$C$733,0))*$J91*R91</f>
        <v>38270.561591330952</v>
      </c>
      <c r="AN91" s="271">
        <f>INDEX('Energy at risk'!K$8:K$733, MATCH($B91, 'Energy at risk'!$C$8:$C$733,0))*$J91*S91</f>
        <v>39123.433885867089</v>
      </c>
      <c r="AO91" s="271">
        <f>INDEX('Energy at risk'!L$8:L$733, MATCH($B91, 'Energy at risk'!$C$8:$C$733,0))*$J91*T91</f>
        <v>40083.023526956953</v>
      </c>
      <c r="AP91" s="271">
        <f>INDEX('Energy at risk'!M$8:M$733, MATCH($B91, 'Energy at risk'!$C$8:$C$733,0))*$J91*U91</f>
        <v>40543.859612009794</v>
      </c>
      <c r="AQ91" s="271">
        <f>INDEX('Energy at risk'!N$8:N$733, MATCH($B91, 'Energy at risk'!$C$8:$C$733,0))*$J91*V91</f>
        <v>41204.860608557996</v>
      </c>
      <c r="AR91" s="271">
        <f>INDEX('Energy at risk'!O$8:O$733, MATCH($B91, 'Energy at risk'!$C$8:$C$733,0))*$J91*W91</f>
        <v>41865.861605106234</v>
      </c>
      <c r="AS91" s="271">
        <f>INDEX('Energy at risk'!P$8:P$733, MATCH($B91, 'Energy at risk'!$C$8:$C$733,0))*$J91*X91</f>
        <v>42526.862601654451</v>
      </c>
      <c r="AT91" s="271">
        <f>INDEX('Energy at risk'!Q$8:Q$733, MATCH($B91, 'Energy at risk'!$C$8:$C$733,0))*$J91*Y91</f>
        <v>43187.863598202704</v>
      </c>
      <c r="AU91" s="271">
        <f>INDEX('Energy at risk'!R$8:R$733, MATCH($B91, 'Energy at risk'!$C$8:$C$733,0))*$J91*Z91</f>
        <v>43848.864594750907</v>
      </c>
      <c r="AV91" s="271">
        <f>INDEX('Energy at risk'!S$8:S$733, MATCH($B91, 'Energy at risk'!$C$8:$C$733,0))*$J91*AA91</f>
        <v>44509.86559129916</v>
      </c>
      <c r="AW91" s="271">
        <f>INDEX('Energy at risk'!T$8:T$733, MATCH($B91, 'Energy at risk'!$C$8:$C$733,0))*$J91*AB91</f>
        <v>45170.866587847362</v>
      </c>
      <c r="AX91" s="271">
        <f>INDEX('Energy at risk'!U$8:U$733, MATCH($B91, 'Energy at risk'!$C$8:$C$733,0))*$J91*AC91</f>
        <v>45831.867584395601</v>
      </c>
      <c r="AY91" s="271">
        <f>INDEX('Energy at risk'!V$8:V$733, MATCH($B91, 'Energy at risk'!$C$8:$C$733,0))*$J91*AD91</f>
        <v>46492.868580943803</v>
      </c>
      <c r="AZ91" s="271">
        <f>INDEX('Energy at risk'!W$8:W$733, MATCH($B91, 'Energy at risk'!$C$8:$C$733,0))*$J91*AE91</f>
        <v>47153.869577492071</v>
      </c>
      <c r="BA91" s="271">
        <f>INDEX('Energy at risk'!X$8:X$733, MATCH($B91, 'Energy at risk'!$C$8:$C$733,0))*$J91*AF91</f>
        <v>47814.870574040273</v>
      </c>
      <c r="BB91" s="232"/>
      <c r="BC91" s="271">
        <f>INDEX('Energy at risk'!E$8:E$733, MATCH($B91, 'Energy at risk'!$C$8:$C$733,0))*M91*$K91</f>
        <v>9227.3854096252962</v>
      </c>
      <c r="BD91" s="271">
        <f>INDEX('Energy at risk'!F$8:F$733, MATCH($B91, 'Energy at risk'!$C$8:$C$733,0))*N91*$K91</f>
        <v>9388.6068553011955</v>
      </c>
      <c r="BE91" s="271">
        <f>INDEX('Energy at risk'!G$8:G$733, MATCH($B91, 'Energy at risk'!$C$8:$C$733,0))*O91*$K91</f>
        <v>9585.3848946423168</v>
      </c>
      <c r="BF91" s="271">
        <f>INDEX('Energy at risk'!H$8:H$733, MATCH($B91, 'Energy at risk'!$C$8:$C$733,0))*P91*$K91</f>
        <v>9783.0301088155065</v>
      </c>
      <c r="BG91" s="271">
        <f>INDEX('Energy at risk'!I$8:I$733, MATCH($B91, 'Energy at risk'!$C$8:$C$733,0))*Q91*$K91</f>
        <v>9882.0999822758204</v>
      </c>
      <c r="BH91" s="271">
        <f>INDEX('Energy at risk'!J$8:J$733, MATCH($B91, 'Energy at risk'!$C$8:$C$733,0))*R91*$K91</f>
        <v>10003.862547542238</v>
      </c>
      <c r="BI91" s="271">
        <f>INDEX('Energy at risk'!K$8:K$733, MATCH($B91, 'Energy at risk'!$C$8:$C$733,0))*S91*$K91</f>
        <v>10226.801978017675</v>
      </c>
      <c r="BJ91" s="271">
        <f>INDEX('Energy at risk'!L$8:L$733, MATCH($B91, 'Energy at risk'!$C$8:$C$733,0))*T91*$K91</f>
        <v>10477.637149291537</v>
      </c>
      <c r="BK91" s="271">
        <f>INDEX('Energy at risk'!M$8:M$733, MATCH($B91, 'Energy at risk'!$C$8:$C$733,0))*U91*$K91</f>
        <v>10598.098952309876</v>
      </c>
      <c r="BL91" s="271">
        <f>INDEX('Energy at risk'!N$8:N$733, MATCH($B91, 'Energy at risk'!$C$8:$C$733,0))*V91*$K91</f>
        <v>10770.883537596821</v>
      </c>
      <c r="BM91" s="271">
        <f>INDEX('Energy at risk'!O$8:O$733, MATCH($B91, 'Energy at risk'!$C$8:$C$733,0))*W91*$K91</f>
        <v>10943.668122883775</v>
      </c>
      <c r="BN91" s="271">
        <f>INDEX('Energy at risk'!P$8:P$733, MATCH($B91, 'Energy at risk'!$C$8:$C$733,0))*X91*$K91</f>
        <v>11116.452708170727</v>
      </c>
      <c r="BO91" s="271">
        <f>INDEX('Energy at risk'!Q$8:Q$733, MATCH($B91, 'Energy at risk'!$C$8:$C$733,0))*Y91*$K91</f>
        <v>11289.237293457685</v>
      </c>
      <c r="BP91" s="271">
        <f>INDEX('Energy at risk'!R$8:R$733, MATCH($B91, 'Energy at risk'!$C$8:$C$733,0))*Z91*$K91</f>
        <v>11462.021878744632</v>
      </c>
      <c r="BQ91" s="271">
        <f>INDEX('Energy at risk'!S$8:S$733, MATCH($B91, 'Energy at risk'!$C$8:$C$733,0))*AA91*$K91</f>
        <v>11634.806464031592</v>
      </c>
      <c r="BR91" s="271">
        <f>INDEX('Energy at risk'!T$8:T$733, MATCH($B91, 'Energy at risk'!$C$8:$C$733,0))*AB91*$K91</f>
        <v>11807.591049318538</v>
      </c>
      <c r="BS91" s="271">
        <f>INDEX('Energy at risk'!U$8:U$733, MATCH($B91, 'Energy at risk'!$C$8:$C$733,0))*AC91*$K91</f>
        <v>11980.375634605494</v>
      </c>
      <c r="BT91" s="271">
        <f>INDEX('Energy at risk'!V$8:V$733, MATCH($B91, 'Energy at risk'!$C$8:$C$733,0))*AD91*$K91</f>
        <v>12153.160219892441</v>
      </c>
      <c r="BU91" s="271">
        <f>INDEX('Energy at risk'!W$8:W$733, MATCH($B91, 'Energy at risk'!$C$8:$C$733,0))*AE91*$K91</f>
        <v>12325.944805179402</v>
      </c>
      <c r="BV91" s="271">
        <f>INDEX('Energy at risk'!X$8:X$733, MATCH($B91, 'Energy at risk'!$C$8:$C$733,0))*AF91*$K91</f>
        <v>12498.729390466349</v>
      </c>
      <c r="BW91" s="232"/>
      <c r="BX91" s="272" cm="1">
        <f t="array" ref="BX91">SUMPRODUCT(('Span data'!BA$9:BA$734)*('Span data'!$C$9:$C$734=$B91))</f>
        <v>1.4973713521005405E-2</v>
      </c>
      <c r="BY91" s="272" cm="1">
        <f t="array" ref="BY91">SUMPRODUCT(('Span data'!BB$9:BB$734)*('Span data'!$C$9:$C$734=$B91))</f>
        <v>1.5254451018445076E-2</v>
      </c>
      <c r="BZ91" s="272" cm="1">
        <f t="array" ref="BZ91">SUMPRODUCT(('Span data'!BC$9:BC$734)*('Span data'!$C$9:$C$734=$B91))</f>
        <v>1.5535188515884748E-2</v>
      </c>
      <c r="CA91" s="272" cm="1">
        <f t="array" ref="CA91">SUMPRODUCT(('Span data'!BD$9:BD$734)*('Span data'!$C$9:$C$734=$B91))</f>
        <v>1.5815926013324419E-2</v>
      </c>
      <c r="CB91" s="272" cm="1">
        <f t="array" ref="CB91">SUMPRODUCT(('Span data'!BE$9:BE$734)*('Span data'!$C$9:$C$734=$B91))</f>
        <v>1.6096663510764081E-2</v>
      </c>
      <c r="CC91" s="272" cm="1">
        <f t="array" ref="CC91">SUMPRODUCT(('Span data'!BF$9:BF$734)*('Span data'!$C$9:$C$734=$B91))</f>
        <v>1.637740100820375E-2</v>
      </c>
      <c r="CD91" s="272" cm="1">
        <f t="array" ref="CD91">SUMPRODUCT(('Span data'!BG$9:BG$734)*('Span data'!$C$9:$C$734=$B91))</f>
        <v>1.6658138505643419E-2</v>
      </c>
      <c r="CE91" s="272" cm="1">
        <f t="array" ref="CE91">SUMPRODUCT(('Span data'!BH$9:BH$734)*('Span data'!$C$9:$C$734=$B91))</f>
        <v>1.6938876003083088E-2</v>
      </c>
      <c r="CF91" s="272" cm="1">
        <f t="array" ref="CF91">SUMPRODUCT(('Span data'!BI$9:BI$734)*('Span data'!$C$9:$C$734=$B91))</f>
        <v>1.7219613500522753E-2</v>
      </c>
      <c r="CG91" s="272" cm="1">
        <f t="array" ref="CG91">SUMPRODUCT(('Span data'!BJ$9:BJ$734)*('Span data'!$C$9:$C$734=$B91))</f>
        <v>1.7500350997962426E-2</v>
      </c>
      <c r="CH91" s="272" cm="1">
        <f t="array" ref="CH91">SUMPRODUCT(('Span data'!BK$9:BK$734)*('Span data'!$C$9:$C$734=$B91))</f>
        <v>1.7781088495402091E-2</v>
      </c>
      <c r="CI91" s="272" cm="1">
        <f t="array" ref="CI91">SUMPRODUCT(('Span data'!BL$9:BL$734)*('Span data'!$C$9:$C$734=$B91))</f>
        <v>1.8061825992841771E-2</v>
      </c>
      <c r="CJ91" s="272" cm="1">
        <f t="array" ref="CJ91">SUMPRODUCT(('Span data'!BM$9:BM$734)*('Span data'!$C$9:$C$734=$B91))</f>
        <v>1.8342563490281436E-2</v>
      </c>
      <c r="CK91" s="272" cm="1">
        <f t="array" ref="CK91">SUMPRODUCT(('Span data'!BN$9:BN$734)*('Span data'!$C$9:$C$734=$B91))</f>
        <v>1.8623300987721098E-2</v>
      </c>
      <c r="CL91" s="272" cm="1">
        <f t="array" ref="CL91">SUMPRODUCT(('Span data'!BO$9:BO$734)*('Span data'!$C$9:$C$734=$B91))</f>
        <v>1.8904038485160767E-2</v>
      </c>
      <c r="CM91" s="272" cm="1">
        <f t="array" ref="CM91">SUMPRODUCT(('Span data'!BP$9:BP$734)*('Span data'!$C$9:$C$734=$B91))</f>
        <v>1.9184775982600433E-2</v>
      </c>
      <c r="CN91" s="272" cm="1">
        <f t="array" ref="CN91">SUMPRODUCT(('Span data'!BQ$9:BQ$734)*('Span data'!$C$9:$C$734=$B91))</f>
        <v>1.9465513480040105E-2</v>
      </c>
      <c r="CO91" s="272" cm="1">
        <f t="array" ref="CO91">SUMPRODUCT(('Span data'!BR$9:BR$734)*('Span data'!$C$9:$C$734=$B91))</f>
        <v>1.9746250977479778E-2</v>
      </c>
      <c r="CP91" s="272" cm="1">
        <f t="array" ref="CP91">SUMPRODUCT(('Span data'!BS$9:BS$734)*('Span data'!$C$9:$C$734=$B91))</f>
        <v>2.0026988474919447E-2</v>
      </c>
      <c r="CQ91" s="272" cm="1">
        <f t="array" ref="CQ91">SUMPRODUCT(('Span data'!BT$9:BT$734)*('Span data'!$C$9:$C$734=$B91))</f>
        <v>2.0307725972359109E-2</v>
      </c>
      <c r="CR91" s="232"/>
      <c r="CS91" s="273">
        <f t="shared" si="34"/>
        <v>44527.487721381338</v>
      </c>
      <c r="CT91" s="273">
        <f t="shared" si="47"/>
        <v>45305.474745924388</v>
      </c>
      <c r="CU91" s="273">
        <f t="shared" si="48"/>
        <v>46255.042904791408</v>
      </c>
      <c r="CV91" s="273">
        <f t="shared" si="49"/>
        <v>47208.795683893557</v>
      </c>
      <c r="CW91" s="273">
        <f t="shared" si="50"/>
        <v>47686.865417112953</v>
      </c>
      <c r="CX91" s="273">
        <f t="shared" si="51"/>
        <v>48274.440516274197</v>
      </c>
      <c r="CY91" s="273">
        <f t="shared" si="52"/>
        <v>49350.252522023271</v>
      </c>
      <c r="CZ91" s="273">
        <f t="shared" si="53"/>
        <v>50560.677615124492</v>
      </c>
      <c r="DA91" s="273">
        <f t="shared" si="54"/>
        <v>51141.975783933172</v>
      </c>
      <c r="DB91" s="273">
        <f t="shared" si="36"/>
        <v>51975.761646505816</v>
      </c>
      <c r="DC91" s="273">
        <f t="shared" si="37"/>
        <v>52809.547509078504</v>
      </c>
      <c r="DD91" s="273">
        <f t="shared" si="38"/>
        <v>53643.33337165117</v>
      </c>
      <c r="DE91" s="273">
        <f t="shared" si="39"/>
        <v>54477.119234223879</v>
      </c>
      <c r="DF91" s="273">
        <f t="shared" si="40"/>
        <v>55310.90509679653</v>
      </c>
      <c r="DG91" s="273">
        <f t="shared" si="41"/>
        <v>56144.69095936924</v>
      </c>
      <c r="DH91" s="273">
        <f t="shared" si="42"/>
        <v>56978.476821941884</v>
      </c>
      <c r="DI91" s="273">
        <f t="shared" si="43"/>
        <v>57812.262684514571</v>
      </c>
      <c r="DJ91" s="273">
        <f t="shared" si="44"/>
        <v>58646.048547087215</v>
      </c>
      <c r="DK91" s="273">
        <f t="shared" si="45"/>
        <v>59479.834409659947</v>
      </c>
      <c r="DL91" s="273">
        <f t="shared" si="46"/>
        <v>60313.620272232591</v>
      </c>
      <c r="DM91" s="233"/>
      <c r="DN91" s="274" cm="1">
        <f t="array" ref="DN91">SUMPRODUCT(($CS91:$DL91)*(Misc_calcs!$G$29:$Z$29))</f>
        <v>743922.46868458728</v>
      </c>
      <c r="DO91" s="232"/>
      <c r="DP91" s="274" cm="1">
        <f t="array" ref="DP91">SUMPRODUCT((G91:H91)*(Assumptions!$G$38:$H$38))</f>
        <v>1422649.5121510625</v>
      </c>
      <c r="DQ91" s="274" cm="1">
        <f t="array" ref="DQ91">SUMPRODUCT((PMT(real_disc,Assumptions!$G$40,DP91)*(Misc_calcs!$G$29:$Z$29)))</f>
        <v>-824625.45707318524</v>
      </c>
      <c r="DR91" s="232"/>
      <c r="DS91" s="274">
        <f t="shared" si="32"/>
        <v>-80702.988388597965</v>
      </c>
      <c r="DT91" s="274" t="b">
        <f t="shared" si="35"/>
        <v>0</v>
      </c>
      <c r="DU91" s="232"/>
      <c r="DV91" s="232"/>
      <c r="DW91" s="232"/>
      <c r="DX91" s="232"/>
      <c r="DY91" s="232"/>
      <c r="DZ91" s="232"/>
      <c r="EA91" s="232"/>
      <c r="EB91" s="232"/>
      <c r="EC91" s="232"/>
      <c r="ED91" s="232"/>
      <c r="EE91" s="232"/>
      <c r="EF91" s="232"/>
      <c r="EG91" s="232"/>
      <c r="EH91" s="232"/>
      <c r="EI91" s="232"/>
      <c r="EJ91" s="232"/>
      <c r="EK91" s="232"/>
      <c r="EL91" s="232"/>
      <c r="EM91" s="232"/>
      <c r="EN91" s="232"/>
    </row>
    <row r="92" spans="1:144" x14ac:dyDescent="0.2">
      <c r="A92" s="232"/>
      <c r="B92" s="266" t="str">
        <v>SHL005</v>
      </c>
      <c r="C92" s="266" t="str">
        <f>INDEX('Span data'!$D$9:$D$734, MATCH($B92, 'Span data'!$C$9:$C$734,0))</f>
        <v>SHL</v>
      </c>
      <c r="D92" s="266" cm="1">
        <f t="array" ref="D92">IF(ISBLANK(B92),0, SUMPRODUCT(('Energy at risk'!$C$8:$C$733=$B92)*1))</f>
        <v>3</v>
      </c>
      <c r="E92" s="267" t="b">
        <f t="shared" si="31"/>
        <v>0</v>
      </c>
      <c r="F92" s="266">
        <f t="shared" si="33"/>
        <v>3</v>
      </c>
      <c r="G92" s="268">
        <v>1</v>
      </c>
      <c r="H92" s="268">
        <v>4</v>
      </c>
      <c r="I92" s="232"/>
      <c r="J92" s="269">
        <f>INDEX(VCR_data!$D$8:$D$86, MATCH($C92, VCR_data!$B$8:$B$86,0))</f>
        <v>44855.730691834236</v>
      </c>
      <c r="K92" s="269">
        <f>INDEX(VCR_data!$F$8:$F$86, MATCH($C92, VCR_data!$B$8:$B$86,0))</f>
        <v>11725.215038713406</v>
      </c>
      <c r="L92" s="232"/>
      <c r="M92" s="270" cm="1">
        <f t="array" ref="M92">SUMPRODUCT(('Span data'!$C$9:$C$734=$B92)*('Span data'!AF$9:AF$734))/SUMPRODUCT(('Span data'!$C$9:$C$734=$B92)*1)</f>
        <v>9.7110922381174452E-3</v>
      </c>
      <c r="N92" s="270" cm="1">
        <f t="array" ref="N92">SUMPRODUCT(('Span data'!$C$9:$C$734=$B92)*('Span data'!AG$9:AG$734))/SUMPRODUCT(('Span data'!$C$9:$C$734=$B92)*1)</f>
        <v>9.8872108323353487E-3</v>
      </c>
      <c r="O92" s="270" cm="1">
        <f t="array" ref="O92">SUMPRODUCT(('Span data'!$C$9:$C$734=$B92)*('Span data'!AH$9:AH$734))/SUMPRODUCT(('Span data'!$C$9:$C$734=$B92)*1)</f>
        <v>1.0063329426553254E-2</v>
      </c>
      <c r="P92" s="270" cm="1">
        <f t="array" ref="P92">SUMPRODUCT(('Span data'!$C$9:$C$734=$B92)*('Span data'!AI$9:AI$734))/SUMPRODUCT(('Span data'!$C$9:$C$734=$B92)*1)</f>
        <v>1.0239448020771159E-2</v>
      </c>
      <c r="Q92" s="270" cm="1">
        <f t="array" ref="Q92">SUMPRODUCT(('Span data'!$C$9:$C$734=$B92)*('Span data'!AJ$9:AJ$734))/SUMPRODUCT(('Span data'!$C$9:$C$734=$B92)*1)</f>
        <v>1.0415566614989066E-2</v>
      </c>
      <c r="R92" s="270" cm="1">
        <f t="array" ref="R92">SUMPRODUCT(('Span data'!$C$9:$C$734=$B92)*('Span data'!AK$9:AK$734))/SUMPRODUCT(('Span data'!$C$9:$C$734=$B92)*1)</f>
        <v>1.0591685209206969E-2</v>
      </c>
      <c r="S92" s="270" cm="1">
        <f t="array" ref="S92">SUMPRODUCT(('Span data'!$C$9:$C$734=$B92)*('Span data'!AL$9:AL$734))/SUMPRODUCT(('Span data'!$C$9:$C$734=$B92)*1)</f>
        <v>1.0767803803424875E-2</v>
      </c>
      <c r="T92" s="270" cm="1">
        <f t="array" ref="T92">SUMPRODUCT(('Span data'!$C$9:$C$734=$B92)*('Span data'!AM$9:AM$734))/SUMPRODUCT(('Span data'!$C$9:$C$734=$B92)*1)</f>
        <v>1.094392239764278E-2</v>
      </c>
      <c r="U92" s="270" cm="1">
        <f t="array" ref="U92">SUMPRODUCT(('Span data'!$C$9:$C$734=$B92)*('Span data'!AN$9:AN$734))/SUMPRODUCT(('Span data'!$C$9:$C$734=$B92)*1)</f>
        <v>1.1120040991860687E-2</v>
      </c>
      <c r="V92" s="270" cm="1">
        <f t="array" ref="V92">SUMPRODUCT(('Span data'!$C$9:$C$734=$B92)*('Span data'!AO$9:AO$734))/SUMPRODUCT(('Span data'!$C$9:$C$734=$B92)*1)</f>
        <v>1.129615958607859E-2</v>
      </c>
      <c r="W92" s="270" cm="1">
        <f t="array" ref="W92">SUMPRODUCT(('Span data'!$C$9:$C$734=$B92)*('Span data'!AP$9:AP$734))/SUMPRODUCT(('Span data'!$C$9:$C$734=$B92)*1)</f>
        <v>1.1472278180296495E-2</v>
      </c>
      <c r="X92" s="270" cm="1">
        <f t="array" ref="X92">SUMPRODUCT(('Span data'!$C$9:$C$734=$B92)*('Span data'!AQ$9:AQ$734))/SUMPRODUCT(('Span data'!$C$9:$C$734=$B92)*1)</f>
        <v>1.1648396774514402E-2</v>
      </c>
      <c r="Y92" s="270" cm="1">
        <f t="array" ref="Y92">SUMPRODUCT(('Span data'!$C$9:$C$734=$B92)*('Span data'!AR$9:AR$734))/SUMPRODUCT(('Span data'!$C$9:$C$734=$B92)*1)</f>
        <v>1.1824515368732308E-2</v>
      </c>
      <c r="Z92" s="270" cm="1">
        <f t="array" ref="Z92">SUMPRODUCT(('Span data'!$C$9:$C$734=$B92)*('Span data'!AS$9:AS$734))/SUMPRODUCT(('Span data'!$C$9:$C$734=$B92)*1)</f>
        <v>1.2000633962950211E-2</v>
      </c>
      <c r="AA92" s="270" cm="1">
        <f t="array" ref="AA92">SUMPRODUCT(('Span data'!$C$9:$C$734=$B92)*('Span data'!AT$9:AT$734))/SUMPRODUCT(('Span data'!$C$9:$C$734=$B92)*1)</f>
        <v>1.2176752557168116E-2</v>
      </c>
      <c r="AB92" s="270" cm="1">
        <f t="array" ref="AB92">SUMPRODUCT(('Span data'!$C$9:$C$734=$B92)*('Span data'!AU$9:AU$734))/SUMPRODUCT(('Span data'!$C$9:$C$734=$B92)*1)</f>
        <v>1.2352871151386021E-2</v>
      </c>
      <c r="AC92" s="270" cm="1">
        <f t="array" ref="AC92">SUMPRODUCT(('Span data'!$C$9:$C$734=$B92)*('Span data'!AV$9:AV$734))/SUMPRODUCT(('Span data'!$C$9:$C$734=$B92)*1)</f>
        <v>1.2528989745603928E-2</v>
      </c>
      <c r="AD92" s="270" cm="1">
        <f t="array" ref="AD92">SUMPRODUCT(('Span data'!$C$9:$C$734=$B92)*('Span data'!AW$9:AW$734))/SUMPRODUCT(('Span data'!$C$9:$C$734=$B92)*1)</f>
        <v>1.2705108339821832E-2</v>
      </c>
      <c r="AE92" s="270" cm="1">
        <f t="array" ref="AE92">SUMPRODUCT(('Span data'!$C$9:$C$734=$B92)*('Span data'!AX$9:AX$734))/SUMPRODUCT(('Span data'!$C$9:$C$734=$B92)*1)</f>
        <v>1.2881226934039737E-2</v>
      </c>
      <c r="AF92" s="270" cm="1">
        <f t="array" ref="AF92">SUMPRODUCT(('Span data'!$C$9:$C$734=$B92)*('Span data'!AY$9:AY$734))/SUMPRODUCT(('Span data'!$C$9:$C$734=$B92)*1)</f>
        <v>1.3057345528257644E-2</v>
      </c>
      <c r="AG92" s="232"/>
      <c r="AH92" s="271">
        <f>INDEX('Energy at risk'!E$8:E$733, MATCH($B92, 'Energy at risk'!$C$8:$C$733,0))*$J92*M92</f>
        <v>17571.575145174964</v>
      </c>
      <c r="AI92" s="271">
        <f>INDEX('Energy at risk'!F$8:F$733, MATCH($B92, 'Energy at risk'!$C$8:$C$733,0))*$J92*N92</f>
        <v>17890.250020964468</v>
      </c>
      <c r="AJ92" s="271">
        <f>INDEX('Energy at risk'!G$8:G$733, MATCH($B92, 'Energy at risk'!$C$8:$C$733,0))*$J92*O92</f>
        <v>18208.924896753972</v>
      </c>
      <c r="AK92" s="271">
        <f>INDEX('Energy at risk'!H$8:H$733, MATCH($B92, 'Energy at risk'!$C$8:$C$733,0))*$J92*P92</f>
        <v>18527.599772543475</v>
      </c>
      <c r="AL92" s="271">
        <f>INDEX('Energy at risk'!I$8:I$733, MATCH($B92, 'Energy at risk'!$C$8:$C$733,0))*$J92*Q92</f>
        <v>18656.86485287235</v>
      </c>
      <c r="AM92" s="271">
        <f>INDEX('Energy at risk'!J$8:J$733, MATCH($B92, 'Energy at risk'!$C$8:$C$733,0))*$J92*R92</f>
        <v>18876.03068707541</v>
      </c>
      <c r="AN92" s="271">
        <f>INDEX('Energy at risk'!K$8:K$733, MATCH($B92, 'Energy at risk'!$C$8:$C$733,0))*$J92*S92</f>
        <v>19287.80907930986</v>
      </c>
      <c r="AO92" s="271">
        <f>INDEX('Energy at risk'!L$8:L$733, MATCH($B92, 'Energy at risk'!$C$8:$C$733,0))*$J92*T92</f>
        <v>19752.544754908275</v>
      </c>
      <c r="AP92" s="271">
        <f>INDEX('Energy at risk'!M$8:M$733, MATCH($B92, 'Energy at risk'!$C$8:$C$733,0))*$J92*U92</f>
        <v>19969.308517183283</v>
      </c>
      <c r="AQ92" s="271">
        <f>INDEX('Energy at risk'!N$8:N$733, MATCH($B92, 'Energy at risk'!$C$8:$C$733,0))*$J92*V92</f>
        <v>20285.58132104472</v>
      </c>
      <c r="AR92" s="271">
        <f>INDEX('Energy at risk'!O$8:O$733, MATCH($B92, 'Energy at risk'!$C$8:$C$733,0))*$J92*W92</f>
        <v>20601.854124906164</v>
      </c>
      <c r="AS92" s="271">
        <f>INDEX('Energy at risk'!P$8:P$733, MATCH($B92, 'Energy at risk'!$C$8:$C$733,0))*$J92*X92</f>
        <v>20918.126928767611</v>
      </c>
      <c r="AT92" s="271">
        <f>INDEX('Energy at risk'!Q$8:Q$733, MATCH($B92, 'Energy at risk'!$C$8:$C$733,0))*$J92*Y92</f>
        <v>21234.399732629052</v>
      </c>
      <c r="AU92" s="271">
        <f>INDEX('Energy at risk'!R$8:R$733, MATCH($B92, 'Energy at risk'!$C$8:$C$733,0))*$J92*Z92</f>
        <v>21550.672536490492</v>
      </c>
      <c r="AV92" s="271">
        <f>INDEX('Energy at risk'!S$8:S$733, MATCH($B92, 'Energy at risk'!$C$8:$C$733,0))*$J92*AA92</f>
        <v>21866.945340351936</v>
      </c>
      <c r="AW92" s="271">
        <f>INDEX('Energy at risk'!T$8:T$733, MATCH($B92, 'Energy at risk'!$C$8:$C$733,0))*$J92*AB92</f>
        <v>22183.218144213377</v>
      </c>
      <c r="AX92" s="271">
        <f>INDEX('Energy at risk'!U$8:U$733, MATCH($B92, 'Energy at risk'!$C$8:$C$733,0))*$J92*AC92</f>
        <v>22499.490948074825</v>
      </c>
      <c r="AY92" s="271">
        <f>INDEX('Energy at risk'!V$8:V$733, MATCH($B92, 'Energy at risk'!$C$8:$C$733,0))*$J92*AD92</f>
        <v>22815.763751936265</v>
      </c>
      <c r="AZ92" s="271">
        <f>INDEX('Energy at risk'!W$8:W$733, MATCH($B92, 'Energy at risk'!$C$8:$C$733,0))*$J92*AE92</f>
        <v>23132.036555797706</v>
      </c>
      <c r="BA92" s="271">
        <f>INDEX('Energy at risk'!X$8:X$733, MATCH($B92, 'Energy at risk'!$C$8:$C$733,0))*$J92*AF92</f>
        <v>23448.309359659153</v>
      </c>
      <c r="BB92" s="232"/>
      <c r="BC92" s="271">
        <f>INDEX('Energy at risk'!E$8:E$733, MATCH($B92, 'Energy at risk'!$C$8:$C$733,0))*M92*$K92</f>
        <v>4593.1811603192782</v>
      </c>
      <c r="BD92" s="271">
        <f>INDEX('Energy at risk'!F$8:F$733, MATCH($B92, 'Energy at risk'!$C$8:$C$733,0))*N92*$K92</f>
        <v>4676.4822544813087</v>
      </c>
      <c r="BE92" s="271">
        <f>INDEX('Energy at risk'!G$8:G$733, MATCH($B92, 'Energy at risk'!$C$8:$C$733,0))*O92*$K92</f>
        <v>4759.7833486433401</v>
      </c>
      <c r="BF92" s="271">
        <f>INDEX('Energy at risk'!H$8:H$733, MATCH($B92, 'Energy at risk'!$C$8:$C$733,0))*P92*$K92</f>
        <v>4843.0844428053724</v>
      </c>
      <c r="BG92" s="271">
        <f>INDEX('Energy at risk'!I$8:I$733, MATCH($B92, 'Energy at risk'!$C$8:$C$733,0))*Q92*$K92</f>
        <v>4876.8741245355714</v>
      </c>
      <c r="BH92" s="271">
        <f>INDEX('Energy at risk'!J$8:J$733, MATCH($B92, 'Energy at risk'!$C$8:$C$733,0))*R92*$K92</f>
        <v>4934.1637170923086</v>
      </c>
      <c r="BI92" s="271">
        <f>INDEX('Energy at risk'!K$8:K$733, MATCH($B92, 'Energy at risk'!$C$8:$C$733,0))*S92*$K92</f>
        <v>5041.8019190071309</v>
      </c>
      <c r="BJ92" s="271">
        <f>INDEX('Energy at risk'!L$8:L$733, MATCH($B92, 'Energy at risk'!$C$8:$C$733,0))*T92*$K92</f>
        <v>5163.2830686508523</v>
      </c>
      <c r="BK92" s="271">
        <f>INDEX('Energy at risk'!M$8:M$733, MATCH($B92, 'Energy at risk'!$C$8:$C$733,0))*U92*$K92</f>
        <v>5219.9447635129027</v>
      </c>
      <c r="BL92" s="271">
        <f>INDEX('Energy at risk'!N$8:N$733, MATCH($B92, 'Energy at risk'!$C$8:$C$733,0))*V92*$K92</f>
        <v>5302.6179599802454</v>
      </c>
      <c r="BM92" s="271">
        <f>INDEX('Energy at risk'!O$8:O$733, MATCH($B92, 'Energy at risk'!$C$8:$C$733,0))*W92*$K92</f>
        <v>5385.291156447588</v>
      </c>
      <c r="BN92" s="271">
        <f>INDEX('Energy at risk'!P$8:P$733, MATCH($B92, 'Energy at risk'!$C$8:$C$733,0))*X92*$K92</f>
        <v>5467.9643529149316</v>
      </c>
      <c r="BO92" s="271">
        <f>INDEX('Energy at risk'!Q$8:Q$733, MATCH($B92, 'Energy at risk'!$C$8:$C$733,0))*Y92*$K92</f>
        <v>5550.6375493822752</v>
      </c>
      <c r="BP92" s="271">
        <f>INDEX('Energy at risk'!R$8:R$733, MATCH($B92, 'Energy at risk'!$C$8:$C$733,0))*Z92*$K92</f>
        <v>5633.3107458496179</v>
      </c>
      <c r="BQ92" s="271">
        <f>INDEX('Energy at risk'!S$8:S$733, MATCH($B92, 'Energy at risk'!$C$8:$C$733,0))*AA92*$K92</f>
        <v>5715.9839423169606</v>
      </c>
      <c r="BR92" s="271">
        <f>INDEX('Energy at risk'!T$8:T$733, MATCH($B92, 'Energy at risk'!$C$8:$C$733,0))*AB92*$K92</f>
        <v>5798.6571387843042</v>
      </c>
      <c r="BS92" s="271">
        <f>INDEX('Energy at risk'!U$8:U$733, MATCH($B92, 'Energy at risk'!$C$8:$C$733,0))*AC92*$K92</f>
        <v>5881.3303352516477</v>
      </c>
      <c r="BT92" s="271">
        <f>INDEX('Energy at risk'!V$8:V$733, MATCH($B92, 'Energy at risk'!$C$8:$C$733,0))*AD92*$K92</f>
        <v>5964.0035317189895</v>
      </c>
      <c r="BU92" s="271">
        <f>INDEX('Energy at risk'!W$8:W$733, MATCH($B92, 'Energy at risk'!$C$8:$C$733,0))*AE92*$K92</f>
        <v>6046.6767281863331</v>
      </c>
      <c r="BV92" s="271">
        <f>INDEX('Energy at risk'!X$8:X$733, MATCH($B92, 'Energy at risk'!$C$8:$C$733,0))*AF92*$K92</f>
        <v>6129.3499246536767</v>
      </c>
      <c r="BW92" s="232"/>
      <c r="BX92" s="272" cm="1">
        <f t="array" ref="BX92">SUMPRODUCT(('Span data'!BA$9:BA$734)*('Span data'!$C$9:$C$734=$B92))</f>
        <v>1.1798367279348065E-3</v>
      </c>
      <c r="BY92" s="272" cm="1">
        <f t="array" ref="BY92">SUMPRODUCT(('Span data'!BB$9:BB$734)*('Span data'!$C$9:$C$734=$B92))</f>
        <v>1.2012340312283457E-3</v>
      </c>
      <c r="BZ92" s="272" cm="1">
        <f t="array" ref="BZ92">SUMPRODUCT(('Span data'!BC$9:BC$734)*('Span data'!$C$9:$C$734=$B92))</f>
        <v>1.2226313345218844E-3</v>
      </c>
      <c r="CA92" s="272" cm="1">
        <f t="array" ref="CA92">SUMPRODUCT(('Span data'!BD$9:BD$734)*('Span data'!$C$9:$C$734=$B92))</f>
        <v>1.2440286378154236E-3</v>
      </c>
      <c r="CB92" s="272" cm="1">
        <f t="array" ref="CB92">SUMPRODUCT(('Span data'!BE$9:BE$734)*('Span data'!$C$9:$C$734=$B92))</f>
        <v>1.2654259411089624E-3</v>
      </c>
      <c r="CC92" s="272" cm="1">
        <f t="array" ref="CC92">SUMPRODUCT(('Span data'!BF$9:BF$734)*('Span data'!$C$9:$C$734=$B92))</f>
        <v>1.2868232444025016E-3</v>
      </c>
      <c r="CD92" s="272" cm="1">
        <f t="array" ref="CD92">SUMPRODUCT(('Span data'!BG$9:BG$734)*('Span data'!$C$9:$C$734=$B92))</f>
        <v>1.3082205476960406E-3</v>
      </c>
      <c r="CE92" s="272" cm="1">
        <f t="array" ref="CE92">SUMPRODUCT(('Span data'!BH$9:BH$734)*('Span data'!$C$9:$C$734=$B92))</f>
        <v>1.3296178509895795E-3</v>
      </c>
      <c r="CF92" s="272" cm="1">
        <f t="array" ref="CF92">SUMPRODUCT(('Span data'!BI$9:BI$734)*('Span data'!$C$9:$C$734=$B92))</f>
        <v>1.3510151542831185E-3</v>
      </c>
      <c r="CG92" s="272" cm="1">
        <f t="array" ref="CG92">SUMPRODUCT(('Span data'!BJ$9:BJ$734)*('Span data'!$C$9:$C$734=$B92))</f>
        <v>1.3724124575766573E-3</v>
      </c>
      <c r="CH92" s="272" cm="1">
        <f t="array" ref="CH92">SUMPRODUCT(('Span data'!BK$9:BK$734)*('Span data'!$C$9:$C$734=$B92))</f>
        <v>1.3938097608701965E-3</v>
      </c>
      <c r="CI92" s="272" cm="1">
        <f t="array" ref="CI92">SUMPRODUCT(('Span data'!BL$9:BL$734)*('Span data'!$C$9:$C$734=$B92))</f>
        <v>1.4152070641637354E-3</v>
      </c>
      <c r="CJ92" s="272" cm="1">
        <f t="array" ref="CJ92">SUMPRODUCT(('Span data'!BM$9:BM$734)*('Span data'!$C$9:$C$734=$B92))</f>
        <v>1.4366043674572744E-3</v>
      </c>
      <c r="CK92" s="272" cm="1">
        <f t="array" ref="CK92">SUMPRODUCT(('Span data'!BN$9:BN$734)*('Span data'!$C$9:$C$734=$B92))</f>
        <v>1.4580016707508134E-3</v>
      </c>
      <c r="CL92" s="272" cm="1">
        <f t="array" ref="CL92">SUMPRODUCT(('Span data'!BO$9:BO$734)*('Span data'!$C$9:$C$734=$B92))</f>
        <v>1.4793989740443522E-3</v>
      </c>
      <c r="CM92" s="272" cm="1">
        <f t="array" ref="CM92">SUMPRODUCT(('Span data'!BP$9:BP$734)*('Span data'!$C$9:$C$734=$B92))</f>
        <v>1.5007962773378914E-3</v>
      </c>
      <c r="CN92" s="272" cm="1">
        <f t="array" ref="CN92">SUMPRODUCT(('Span data'!BQ$9:BQ$734)*('Span data'!$C$9:$C$734=$B92))</f>
        <v>1.5221935806314303E-3</v>
      </c>
      <c r="CO92" s="272" cm="1">
        <f t="array" ref="CO92">SUMPRODUCT(('Span data'!BR$9:BR$734)*('Span data'!$C$9:$C$734=$B92))</f>
        <v>1.5435908839249691E-3</v>
      </c>
      <c r="CP92" s="272" cm="1">
        <f t="array" ref="CP92">SUMPRODUCT(('Span data'!BS$9:BS$734)*('Span data'!$C$9:$C$734=$B92))</f>
        <v>1.5649881872185081E-3</v>
      </c>
      <c r="CQ92" s="272" cm="1">
        <f t="array" ref="CQ92">SUMPRODUCT(('Span data'!BT$9:BT$734)*('Span data'!$C$9:$C$734=$B92))</f>
        <v>1.5863854905120473E-3</v>
      </c>
      <c r="CR92" s="232"/>
      <c r="CS92" s="273">
        <f t="shared" si="34"/>
        <v>22164.757485330971</v>
      </c>
      <c r="CT92" s="273">
        <f t="shared" si="47"/>
        <v>22566.733476679809</v>
      </c>
      <c r="CU92" s="273">
        <f t="shared" si="48"/>
        <v>22968.709468028646</v>
      </c>
      <c r="CV92" s="273">
        <f t="shared" si="49"/>
        <v>23370.685459377484</v>
      </c>
      <c r="CW92" s="273">
        <f t="shared" si="50"/>
        <v>23533.740242833861</v>
      </c>
      <c r="CX92" s="273">
        <f t="shared" si="51"/>
        <v>23810.195690990964</v>
      </c>
      <c r="CY92" s="273">
        <f t="shared" si="52"/>
        <v>24329.61230653754</v>
      </c>
      <c r="CZ92" s="273">
        <f t="shared" si="53"/>
        <v>24915.829153176979</v>
      </c>
      <c r="DA92" s="273">
        <f t="shared" si="54"/>
        <v>25189.254631711341</v>
      </c>
      <c r="DB92" s="273">
        <f t="shared" si="36"/>
        <v>25588.200653437423</v>
      </c>
      <c r="DC92" s="273">
        <f t="shared" si="37"/>
        <v>25987.146675163513</v>
      </c>
      <c r="DD92" s="273">
        <f t="shared" si="38"/>
        <v>26386.092696889609</v>
      </c>
      <c r="DE92" s="273">
        <f t="shared" si="39"/>
        <v>26785.038718615695</v>
      </c>
      <c r="DF92" s="273">
        <f t="shared" si="40"/>
        <v>27183.984740341781</v>
      </c>
      <c r="DG92" s="273">
        <f t="shared" si="41"/>
        <v>27582.930762067874</v>
      </c>
      <c r="DH92" s="273">
        <f t="shared" si="42"/>
        <v>27981.876783793956</v>
      </c>
      <c r="DI92" s="273">
        <f t="shared" si="43"/>
        <v>28380.822805520052</v>
      </c>
      <c r="DJ92" s="273">
        <f t="shared" si="44"/>
        <v>28779.768827246138</v>
      </c>
      <c r="DK92" s="273">
        <f t="shared" si="45"/>
        <v>29178.714848972224</v>
      </c>
      <c r="DL92" s="273">
        <f t="shared" si="46"/>
        <v>29577.660870698321</v>
      </c>
      <c r="DM92" s="233"/>
      <c r="DN92" s="274" cm="1">
        <f t="array" ref="DN92">SUMPRODUCT(($CS92:$DL92)*(Misc_calcs!$G$29:$Z$29))</f>
        <v>366803.41757976654</v>
      </c>
      <c r="DO92" s="232"/>
      <c r="DP92" s="274" cm="1">
        <f t="array" ref="DP92">SUMPRODUCT((G92:H92)*(Assumptions!$G$38:$H$38))</f>
        <v>129403.9795130167</v>
      </c>
      <c r="DQ92" s="274" cm="1">
        <f t="array" ref="DQ92">SUMPRODUCT((PMT(real_disc,Assumptions!$G$40,DP92)*(Misc_calcs!$G$29:$Z$29)))</f>
        <v>-75007.803989377557</v>
      </c>
      <c r="DR92" s="232"/>
      <c r="DS92" s="274">
        <f t="shared" si="32"/>
        <v>291795.61359038897</v>
      </c>
      <c r="DT92" s="274" t="b">
        <f t="shared" si="35"/>
        <v>1</v>
      </c>
      <c r="DU92" s="232"/>
      <c r="DV92" s="232"/>
      <c r="DW92" s="232"/>
      <c r="DX92" s="232"/>
      <c r="DY92" s="232"/>
      <c r="DZ92" s="232"/>
      <c r="EA92" s="232"/>
      <c r="EB92" s="232"/>
      <c r="EC92" s="232"/>
      <c r="ED92" s="232"/>
      <c r="EE92" s="232"/>
      <c r="EF92" s="232"/>
      <c r="EG92" s="232"/>
      <c r="EH92" s="232"/>
      <c r="EI92" s="232"/>
      <c r="EJ92" s="232"/>
      <c r="EK92" s="232"/>
      <c r="EL92" s="232"/>
      <c r="EM92" s="232"/>
      <c r="EN92" s="232"/>
    </row>
    <row r="93" spans="1:144" x14ac:dyDescent="0.2">
      <c r="A93" s="232"/>
      <c r="B93" s="266" t="str">
        <v>SHN011</v>
      </c>
      <c r="C93" s="266" t="str">
        <f>INDEX('Span data'!$D$9:$D$734, MATCH($B93, 'Span data'!$C$9:$C$734,0))</f>
        <v>SHN</v>
      </c>
      <c r="D93" s="266" cm="1">
        <f t="array" ref="D93">IF(ISBLANK(B93),0, SUMPRODUCT(('Energy at risk'!$C$8:$C$733=$B93)*1))</f>
        <v>8</v>
      </c>
      <c r="E93" s="267" t="b">
        <f t="shared" si="31"/>
        <v>0</v>
      </c>
      <c r="F93" s="266">
        <f t="shared" si="33"/>
        <v>8</v>
      </c>
      <c r="G93" s="268">
        <v>6</v>
      </c>
      <c r="H93" s="268">
        <v>9</v>
      </c>
      <c r="I93" s="232"/>
      <c r="J93" s="269">
        <f>INDEX(VCR_data!$D$8:$D$86, MATCH($C93, VCR_data!$B$8:$B$86,0))</f>
        <v>47127.169807296137</v>
      </c>
      <c r="K93" s="269">
        <f>INDEX(VCR_data!$F$8:$F$86, MATCH($C93, VCR_data!$B$8:$B$86,0))</f>
        <v>12114.741475161009</v>
      </c>
      <c r="L93" s="232"/>
      <c r="M93" s="270" cm="1">
        <f t="array" ref="M93">SUMPRODUCT(('Span data'!$C$9:$C$734=$B93)*('Span data'!AF$9:AF$734))/SUMPRODUCT(('Span data'!$C$9:$C$734=$B93)*1)</f>
        <v>9.6884309000388243E-3</v>
      </c>
      <c r="N93" s="270" cm="1">
        <f t="array" ref="N93">SUMPRODUCT(('Span data'!$C$9:$C$734=$B93)*('Span data'!AG$9:AG$734))/SUMPRODUCT(('Span data'!$C$9:$C$734=$B93)*1)</f>
        <v>9.8569957148971904E-3</v>
      </c>
      <c r="O93" s="270" cm="1">
        <f t="array" ref="O93">SUMPRODUCT(('Span data'!$C$9:$C$734=$B93)*('Span data'!AH$9:AH$734))/SUMPRODUCT(('Span data'!$C$9:$C$734=$B93)*1)</f>
        <v>1.0025560529755556E-2</v>
      </c>
      <c r="P93" s="270" cm="1">
        <f t="array" ref="P93">SUMPRODUCT(('Span data'!$C$9:$C$734=$B93)*('Span data'!AI$9:AI$734))/SUMPRODUCT(('Span data'!$C$9:$C$734=$B93)*1)</f>
        <v>1.0194125344613923E-2</v>
      </c>
      <c r="Q93" s="270" cm="1">
        <f t="array" ref="Q93">SUMPRODUCT(('Span data'!$C$9:$C$734=$B93)*('Span data'!AJ$9:AJ$734))/SUMPRODUCT(('Span data'!$C$9:$C$734=$B93)*1)</f>
        <v>1.0362690159472287E-2</v>
      </c>
      <c r="R93" s="270" cm="1">
        <f t="array" ref="R93">SUMPRODUCT(('Span data'!$C$9:$C$734=$B93)*('Span data'!AK$9:AK$734))/SUMPRODUCT(('Span data'!$C$9:$C$734=$B93)*1)</f>
        <v>1.0531254974330653E-2</v>
      </c>
      <c r="S93" s="270" cm="1">
        <f t="array" ref="S93">SUMPRODUCT(('Span data'!$C$9:$C$734=$B93)*('Span data'!AL$9:AL$734))/SUMPRODUCT(('Span data'!$C$9:$C$734=$B93)*1)</f>
        <v>1.0699819789189016E-2</v>
      </c>
      <c r="T93" s="270" cm="1">
        <f t="array" ref="T93">SUMPRODUCT(('Span data'!$C$9:$C$734=$B93)*('Span data'!AM$9:AM$734))/SUMPRODUCT(('Span data'!$C$9:$C$734=$B93)*1)</f>
        <v>1.0868384604047383E-2</v>
      </c>
      <c r="U93" s="270" cm="1">
        <f t="array" ref="U93">SUMPRODUCT(('Span data'!$C$9:$C$734=$B93)*('Span data'!AN$9:AN$734))/SUMPRODUCT(('Span data'!$C$9:$C$734=$B93)*1)</f>
        <v>1.1036949418905748E-2</v>
      </c>
      <c r="V93" s="270" cm="1">
        <f t="array" ref="V93">SUMPRODUCT(('Span data'!$C$9:$C$734=$B93)*('Span data'!AO$9:AO$734))/SUMPRODUCT(('Span data'!$C$9:$C$734=$B93)*1)</f>
        <v>1.1205514233764114E-2</v>
      </c>
      <c r="W93" s="270" cm="1">
        <f t="array" ref="W93">SUMPRODUCT(('Span data'!$C$9:$C$734=$B93)*('Span data'!AP$9:AP$734))/SUMPRODUCT(('Span data'!$C$9:$C$734=$B93)*1)</f>
        <v>1.137407904862248E-2</v>
      </c>
      <c r="X93" s="270" cm="1">
        <f t="array" ref="X93">SUMPRODUCT(('Span data'!$C$9:$C$734=$B93)*('Span data'!AQ$9:AQ$734))/SUMPRODUCT(('Span data'!$C$9:$C$734=$B93)*1)</f>
        <v>1.1542643863480846E-2</v>
      </c>
      <c r="Y93" s="270" cm="1">
        <f t="array" ref="Y93">SUMPRODUCT(('Span data'!$C$9:$C$734=$B93)*('Span data'!AR$9:AR$734))/SUMPRODUCT(('Span data'!$C$9:$C$734=$B93)*1)</f>
        <v>1.171120867833921E-2</v>
      </c>
      <c r="Z93" s="270" cm="1">
        <f t="array" ref="Z93">SUMPRODUCT(('Span data'!$C$9:$C$734=$B93)*('Span data'!AS$9:AS$734))/SUMPRODUCT(('Span data'!$C$9:$C$734=$B93)*1)</f>
        <v>1.1879773493197576E-2</v>
      </c>
      <c r="AA93" s="270" cm="1">
        <f t="array" ref="AA93">SUMPRODUCT(('Span data'!$C$9:$C$734=$B93)*('Span data'!AT$9:AT$734))/SUMPRODUCT(('Span data'!$C$9:$C$734=$B93)*1)</f>
        <v>1.2048338308055941E-2</v>
      </c>
      <c r="AB93" s="270" cm="1">
        <f t="array" ref="AB93">SUMPRODUCT(('Span data'!$C$9:$C$734=$B93)*('Span data'!AU$9:AU$734))/SUMPRODUCT(('Span data'!$C$9:$C$734=$B93)*1)</f>
        <v>1.2216903122914307E-2</v>
      </c>
      <c r="AC93" s="270" cm="1">
        <f t="array" ref="AC93">SUMPRODUCT(('Span data'!$C$9:$C$734=$B93)*('Span data'!AV$9:AV$734))/SUMPRODUCT(('Span data'!$C$9:$C$734=$B93)*1)</f>
        <v>1.2385467937772671E-2</v>
      </c>
      <c r="AD93" s="270" cm="1">
        <f t="array" ref="AD93">SUMPRODUCT(('Span data'!$C$9:$C$734=$B93)*('Span data'!AW$9:AW$734))/SUMPRODUCT(('Span data'!$C$9:$C$734=$B93)*1)</f>
        <v>1.2554032752631037E-2</v>
      </c>
      <c r="AE93" s="270" cm="1">
        <f t="array" ref="AE93">SUMPRODUCT(('Span data'!$C$9:$C$734=$B93)*('Span data'!AX$9:AX$734))/SUMPRODUCT(('Span data'!$C$9:$C$734=$B93)*1)</f>
        <v>1.2722597567489403E-2</v>
      </c>
      <c r="AF93" s="270" cm="1">
        <f t="array" ref="AF93">SUMPRODUCT(('Span data'!$C$9:$C$734=$B93)*('Span data'!AY$9:AY$734))/SUMPRODUCT(('Span data'!$C$9:$C$734=$B93)*1)</f>
        <v>1.2891162382347769E-2</v>
      </c>
      <c r="AG93" s="232"/>
      <c r="AH93" s="271">
        <f>INDEX('Energy at risk'!E$8:E$733, MATCH($B93, 'Energy at risk'!$C$8:$C$733,0))*$J93*M93</f>
        <v>36327.546668227529</v>
      </c>
      <c r="AI93" s="271">
        <f>INDEX('Energy at risk'!F$8:F$733, MATCH($B93, 'Energy at risk'!$C$8:$C$733,0))*$J93*N93</f>
        <v>37383.334492876507</v>
      </c>
      <c r="AJ93" s="271">
        <f>INDEX('Energy at risk'!G$8:G$733, MATCH($B93, 'Energy at risk'!$C$8:$C$733,0))*$J93*O93</f>
        <v>38645.164884868158</v>
      </c>
      <c r="AK93" s="271">
        <f>INDEX('Energy at risk'!H$8:H$733, MATCH($B93, 'Energy at risk'!$C$8:$C$733,0))*$J93*P93</f>
        <v>39781.851535930189</v>
      </c>
      <c r="AL93" s="271">
        <f>INDEX('Energy at risk'!I$8:I$733, MATCH($B93, 'Energy at risk'!$C$8:$C$733,0))*$J93*Q93</f>
        <v>40489.161529499688</v>
      </c>
      <c r="AM93" s="271">
        <f>INDEX('Energy at risk'!J$8:J$733, MATCH($B93, 'Energy at risk'!$C$8:$C$733,0))*$J93*R93</f>
        <v>41449.596375667374</v>
      </c>
      <c r="AN93" s="271">
        <f>INDEX('Energy at risk'!K$8:K$733, MATCH($B93, 'Energy at risk'!$C$8:$C$733,0))*$J93*S93</f>
        <v>42930.773730384637</v>
      </c>
      <c r="AO93" s="271">
        <f>INDEX('Energy at risk'!L$8:L$733, MATCH($B93, 'Energy at risk'!$C$8:$C$733,0))*$J93*T93</f>
        <v>44593.455727960762</v>
      </c>
      <c r="AP93" s="271">
        <f>INDEX('Energy at risk'!M$8:M$733, MATCH($B93, 'Energy at risk'!$C$8:$C$733,0))*$J93*U93</f>
        <v>45443.239636552062</v>
      </c>
      <c r="AQ93" s="271">
        <f>INDEX('Energy at risk'!N$8:N$733, MATCH($B93, 'Energy at risk'!$C$8:$C$733,0))*$J93*V93</f>
        <v>46137.283886023601</v>
      </c>
      <c r="AR93" s="271">
        <f>INDEX('Energy at risk'!O$8:O$733, MATCH($B93, 'Energy at risk'!$C$8:$C$733,0))*$J93*W93</f>
        <v>46831.32813549514</v>
      </c>
      <c r="AS93" s="271">
        <f>INDEX('Energy at risk'!P$8:P$733, MATCH($B93, 'Energy at risk'!$C$8:$C$733,0))*$J93*X93</f>
        <v>47525.372384966679</v>
      </c>
      <c r="AT93" s="271">
        <f>INDEX('Energy at risk'!Q$8:Q$733, MATCH($B93, 'Energy at risk'!$C$8:$C$733,0))*$J93*Y93</f>
        <v>48219.41663443821</v>
      </c>
      <c r="AU93" s="271">
        <f>INDEX('Energy at risk'!R$8:R$733, MATCH($B93, 'Energy at risk'!$C$8:$C$733,0))*$J93*Z93</f>
        <v>48913.460883909742</v>
      </c>
      <c r="AV93" s="271">
        <f>INDEX('Energy at risk'!S$8:S$733, MATCH($B93, 'Energy at risk'!$C$8:$C$733,0))*$J93*AA93</f>
        <v>49607.505133381273</v>
      </c>
      <c r="AW93" s="271">
        <f>INDEX('Energy at risk'!T$8:T$733, MATCH($B93, 'Energy at risk'!$C$8:$C$733,0))*$J93*AB93</f>
        <v>50301.549382852812</v>
      </c>
      <c r="AX93" s="271">
        <f>INDEX('Energy at risk'!U$8:U$733, MATCH($B93, 'Energy at risk'!$C$8:$C$733,0))*$J93*AC93</f>
        <v>50995.593632324344</v>
      </c>
      <c r="AY93" s="271">
        <f>INDEX('Energy at risk'!V$8:V$733, MATCH($B93, 'Energy at risk'!$C$8:$C$733,0))*$J93*AD93</f>
        <v>51689.637881795883</v>
      </c>
      <c r="AZ93" s="271">
        <f>INDEX('Energy at risk'!W$8:W$733, MATCH($B93, 'Energy at risk'!$C$8:$C$733,0))*$J93*AE93</f>
        <v>52383.682131267415</v>
      </c>
      <c r="BA93" s="271">
        <f>INDEX('Energy at risk'!X$8:X$733, MATCH($B93, 'Energy at risk'!$C$8:$C$733,0))*$J93*AF93</f>
        <v>53077.726380738954</v>
      </c>
      <c r="BB93" s="232"/>
      <c r="BC93" s="271">
        <f>INDEX('Energy at risk'!E$8:E$733, MATCH($B93, 'Energy at risk'!$C$8:$C$733,0))*M93*$K93</f>
        <v>9338.5373684011884</v>
      </c>
      <c r="BD93" s="271">
        <f>INDEX('Energy at risk'!F$8:F$733, MATCH($B93, 'Energy at risk'!$C$8:$C$733,0))*N93*$K93</f>
        <v>9609.9433662692118</v>
      </c>
      <c r="BE93" s="271">
        <f>INDEX('Energy at risk'!G$8:G$733, MATCH($B93, 'Energy at risk'!$C$8:$C$733,0))*O93*$K93</f>
        <v>9934.3156773370665</v>
      </c>
      <c r="BF93" s="271">
        <f>INDEX('Energy at risk'!H$8:H$733, MATCH($B93, 'Energy at risk'!$C$8:$C$733,0))*P93*$K93</f>
        <v>10226.517924410073</v>
      </c>
      <c r="BG93" s="271">
        <f>INDEX('Energy at risk'!I$8:I$733, MATCH($B93, 'Energy at risk'!$C$8:$C$733,0))*Q93*$K93</f>
        <v>10408.342501398902</v>
      </c>
      <c r="BH93" s="271">
        <f>INDEX('Energy at risk'!J$8:J$733, MATCH($B93, 'Energy at risk'!$C$8:$C$733,0))*R93*$K93</f>
        <v>10655.236594819638</v>
      </c>
      <c r="BI93" s="271">
        <f>INDEX('Energy at risk'!K$8:K$733, MATCH($B93, 'Energy at risk'!$C$8:$C$733,0))*S93*$K93</f>
        <v>11035.995312235435</v>
      </c>
      <c r="BJ93" s="271">
        <f>INDEX('Energy at risk'!L$8:L$733, MATCH($B93, 'Energy at risk'!$C$8:$C$733,0))*T93*$K93</f>
        <v>11463.412503600925</v>
      </c>
      <c r="BK93" s="271">
        <f>INDEX('Energy at risk'!M$8:M$733, MATCH($B93, 'Energy at risk'!$C$8:$C$733,0))*U93*$K93</f>
        <v>11681.862124158059</v>
      </c>
      <c r="BL93" s="271">
        <f>INDEX('Energy at risk'!N$8:N$733, MATCH($B93, 'Energy at risk'!$C$8:$C$733,0))*V93*$K93</f>
        <v>11860.276543887718</v>
      </c>
      <c r="BM93" s="271">
        <f>INDEX('Energy at risk'!O$8:O$733, MATCH($B93, 'Energy at risk'!$C$8:$C$733,0))*W93*$K93</f>
        <v>12038.690963617377</v>
      </c>
      <c r="BN93" s="271">
        <f>INDEX('Energy at risk'!P$8:P$733, MATCH($B93, 'Energy at risk'!$C$8:$C$733,0))*X93*$K93</f>
        <v>12217.105383347036</v>
      </c>
      <c r="BO93" s="271">
        <f>INDEX('Energy at risk'!Q$8:Q$733, MATCH($B93, 'Energy at risk'!$C$8:$C$733,0))*Y93*$K93</f>
        <v>12395.519803076693</v>
      </c>
      <c r="BP93" s="271">
        <f>INDEX('Energy at risk'!R$8:R$733, MATCH($B93, 'Energy at risk'!$C$8:$C$733,0))*Z93*$K93</f>
        <v>12573.934222806349</v>
      </c>
      <c r="BQ93" s="271">
        <f>INDEX('Energy at risk'!S$8:S$733, MATCH($B93, 'Energy at risk'!$C$8:$C$733,0))*AA93*$K93</f>
        <v>12752.348642536006</v>
      </c>
      <c r="BR93" s="271">
        <f>INDEX('Energy at risk'!T$8:T$733, MATCH($B93, 'Energy at risk'!$C$8:$C$733,0))*AB93*$K93</f>
        <v>12930.763062265665</v>
      </c>
      <c r="BS93" s="271">
        <f>INDEX('Energy at risk'!U$8:U$733, MATCH($B93, 'Energy at risk'!$C$8:$C$733,0))*AC93*$K93</f>
        <v>13109.177481995323</v>
      </c>
      <c r="BT93" s="271">
        <f>INDEX('Energy at risk'!V$8:V$733, MATCH($B93, 'Energy at risk'!$C$8:$C$733,0))*AD93*$K93</f>
        <v>13287.59190172498</v>
      </c>
      <c r="BU93" s="271">
        <f>INDEX('Energy at risk'!W$8:W$733, MATCH($B93, 'Energy at risk'!$C$8:$C$733,0))*AE93*$K93</f>
        <v>13466.006321454639</v>
      </c>
      <c r="BV93" s="271">
        <f>INDEX('Energy at risk'!X$8:X$733, MATCH($B93, 'Energy at risk'!$C$8:$C$733,0))*AF93*$K93</f>
        <v>13644.420741184298</v>
      </c>
      <c r="BW93" s="232"/>
      <c r="BX93" s="272" cm="1">
        <f t="array" ref="BX93">SUMPRODUCT(('Span data'!BA$9:BA$734)*('Span data'!$C$9:$C$734=$B93))</f>
        <v>3.138889380415759E-3</v>
      </c>
      <c r="BY93" s="272" cm="1">
        <f t="array" ref="BY93">SUMPRODUCT(('Span data'!BB$9:BB$734)*('Span data'!$C$9:$C$734=$B93))</f>
        <v>3.1935015578395095E-3</v>
      </c>
      <c r="BZ93" s="272" cm="1">
        <f t="array" ref="BZ93">SUMPRODUCT(('Span data'!BC$9:BC$734)*('Span data'!$C$9:$C$734=$B93))</f>
        <v>3.2481137352632613E-3</v>
      </c>
      <c r="CA93" s="272" cm="1">
        <f t="array" ref="CA93">SUMPRODUCT(('Span data'!BD$9:BD$734)*('Span data'!$C$9:$C$734=$B93))</f>
        <v>3.3027259126870113E-3</v>
      </c>
      <c r="CB93" s="272" cm="1">
        <f t="array" ref="CB93">SUMPRODUCT(('Span data'!BE$9:BE$734)*('Span data'!$C$9:$C$734=$B93))</f>
        <v>3.3573380901107627E-3</v>
      </c>
      <c r="CC93" s="272" cm="1">
        <f t="array" ref="CC93">SUMPRODUCT(('Span data'!BF$9:BF$734)*('Span data'!$C$9:$C$734=$B93))</f>
        <v>3.4119502675345136E-3</v>
      </c>
      <c r="CD93" s="272" cm="1">
        <f t="array" ref="CD93">SUMPRODUCT(('Span data'!BG$9:BG$734)*('Span data'!$C$9:$C$734=$B93))</f>
        <v>3.4665624449582641E-3</v>
      </c>
      <c r="CE93" s="272" cm="1">
        <f t="array" ref="CE93">SUMPRODUCT(('Span data'!BH$9:BH$734)*('Span data'!$C$9:$C$734=$B93))</f>
        <v>3.521174622382015E-3</v>
      </c>
      <c r="CF93" s="272" cm="1">
        <f t="array" ref="CF93">SUMPRODUCT(('Span data'!BI$9:BI$734)*('Span data'!$C$9:$C$734=$B93))</f>
        <v>3.5757867998057668E-3</v>
      </c>
      <c r="CG93" s="272" cm="1">
        <f t="array" ref="CG93">SUMPRODUCT(('Span data'!BJ$9:BJ$734)*('Span data'!$C$9:$C$734=$B93))</f>
        <v>3.6303989772295178E-3</v>
      </c>
      <c r="CH93" s="272" cm="1">
        <f t="array" ref="CH93">SUMPRODUCT(('Span data'!BK$9:BK$734)*('Span data'!$C$9:$C$734=$B93))</f>
        <v>3.6850111546532687E-3</v>
      </c>
      <c r="CI93" s="272" cm="1">
        <f t="array" ref="CI93">SUMPRODUCT(('Span data'!BL$9:BL$734)*('Span data'!$C$9:$C$734=$B93))</f>
        <v>3.7396233320770192E-3</v>
      </c>
      <c r="CJ93" s="272" cm="1">
        <f t="array" ref="CJ93">SUMPRODUCT(('Span data'!BM$9:BM$734)*('Span data'!$C$9:$C$734=$B93))</f>
        <v>3.794235509500771E-3</v>
      </c>
      <c r="CK93" s="272" cm="1">
        <f t="array" ref="CK93">SUMPRODUCT(('Span data'!BN$9:BN$734)*('Span data'!$C$9:$C$734=$B93))</f>
        <v>3.8488476869245219E-3</v>
      </c>
      <c r="CL93" s="272" cm="1">
        <f t="array" ref="CL93">SUMPRODUCT(('Span data'!BO$9:BO$734)*('Span data'!$C$9:$C$734=$B93))</f>
        <v>3.9034598643482728E-3</v>
      </c>
      <c r="CM93" s="272" cm="1">
        <f t="array" ref="CM93">SUMPRODUCT(('Span data'!BP$9:BP$734)*('Span data'!$C$9:$C$734=$B93))</f>
        <v>3.9580720417720233E-3</v>
      </c>
      <c r="CN93" s="272" cm="1">
        <f t="array" ref="CN93">SUMPRODUCT(('Span data'!BQ$9:BQ$734)*('Span data'!$C$9:$C$734=$B93))</f>
        <v>4.0126842191957742E-3</v>
      </c>
      <c r="CO93" s="272" cm="1">
        <f t="array" ref="CO93">SUMPRODUCT(('Span data'!BR$9:BR$734)*('Span data'!$C$9:$C$734=$B93))</f>
        <v>4.067296396619526E-3</v>
      </c>
      <c r="CP93" s="272" cm="1">
        <f t="array" ref="CP93">SUMPRODUCT(('Span data'!BS$9:BS$734)*('Span data'!$C$9:$C$734=$B93))</f>
        <v>4.121908574043277E-3</v>
      </c>
      <c r="CQ93" s="272" cm="1">
        <f t="array" ref="CQ93">SUMPRODUCT(('Span data'!BT$9:BT$734)*('Span data'!$C$9:$C$734=$B93))</f>
        <v>4.1765207514670279E-3</v>
      </c>
      <c r="CR93" s="232"/>
      <c r="CS93" s="273">
        <f t="shared" si="34"/>
        <v>45666.0871755181</v>
      </c>
      <c r="CT93" s="273">
        <f t="shared" si="47"/>
        <v>46993.281052647275</v>
      </c>
      <c r="CU93" s="273">
        <f t="shared" si="48"/>
        <v>48579.483810318961</v>
      </c>
      <c r="CV93" s="273">
        <f t="shared" si="49"/>
        <v>50008.372763066174</v>
      </c>
      <c r="CW93" s="273">
        <f t="shared" si="50"/>
        <v>50897.507388236685</v>
      </c>
      <c r="CX93" s="273">
        <f t="shared" si="51"/>
        <v>52104.836382437279</v>
      </c>
      <c r="CY93" s="273">
        <f t="shared" si="52"/>
        <v>53966.77250918252</v>
      </c>
      <c r="CZ93" s="273">
        <f t="shared" si="53"/>
        <v>56056.871752736311</v>
      </c>
      <c r="DA93" s="273">
        <f t="shared" si="54"/>
        <v>57125.105336496927</v>
      </c>
      <c r="DB93" s="273">
        <f t="shared" si="36"/>
        <v>57997.564060310295</v>
      </c>
      <c r="DC93" s="273">
        <f t="shared" si="37"/>
        <v>58870.02278412367</v>
      </c>
      <c r="DD93" s="273">
        <f t="shared" si="38"/>
        <v>59742.481507937046</v>
      </c>
      <c r="DE93" s="273">
        <f t="shared" si="39"/>
        <v>60614.940231750414</v>
      </c>
      <c r="DF93" s="273">
        <f t="shared" si="40"/>
        <v>61487.398955563775</v>
      </c>
      <c r="DG93" s="273">
        <f t="shared" si="41"/>
        <v>62359.857679377143</v>
      </c>
      <c r="DH93" s="273">
        <f t="shared" si="42"/>
        <v>63232.316403190518</v>
      </c>
      <c r="DI93" s="273">
        <f t="shared" si="43"/>
        <v>64104.775127003886</v>
      </c>
      <c r="DJ93" s="273">
        <f t="shared" si="44"/>
        <v>64977.233850817254</v>
      </c>
      <c r="DK93" s="273">
        <f t="shared" si="45"/>
        <v>65849.692574630622</v>
      </c>
      <c r="DL93" s="273">
        <f t="shared" si="46"/>
        <v>66722.151298444005</v>
      </c>
      <c r="DM93" s="233"/>
      <c r="DN93" s="274" cm="1">
        <f t="array" ref="DN93">SUMPRODUCT(($CS93:$DL93)*(Misc_calcs!$G$29:$Z$29))</f>
        <v>811256.09992481268</v>
      </c>
      <c r="DO93" s="232"/>
      <c r="DP93" s="274" cm="1">
        <f t="array" ref="DP93">SUMPRODUCT((G93:H93)*(Assumptions!$G$38:$H$38))</f>
        <v>361906.4827119027</v>
      </c>
      <c r="DQ93" s="274" cm="1">
        <f t="array" ref="DQ93">SUMPRODUCT((PMT(real_disc,Assumptions!$G$40,DP93)*(Misc_calcs!$G$29:$Z$29)))</f>
        <v>-209775.70102478084</v>
      </c>
      <c r="DR93" s="232"/>
      <c r="DS93" s="274">
        <f t="shared" si="32"/>
        <v>601480.39890003181</v>
      </c>
      <c r="DT93" s="274" t="b">
        <f t="shared" si="35"/>
        <v>1</v>
      </c>
      <c r="DU93" s="232"/>
      <c r="DV93" s="232"/>
      <c r="DW93" s="232"/>
      <c r="DX93" s="232"/>
      <c r="DY93" s="232"/>
      <c r="DZ93" s="232"/>
      <c r="EA93" s="232"/>
      <c r="EB93" s="232"/>
      <c r="EC93" s="232"/>
      <c r="ED93" s="232"/>
      <c r="EE93" s="232"/>
      <c r="EF93" s="232"/>
      <c r="EG93" s="232"/>
      <c r="EH93" s="232"/>
      <c r="EI93" s="232"/>
      <c r="EJ93" s="232"/>
      <c r="EK93" s="232"/>
      <c r="EL93" s="232"/>
      <c r="EM93" s="232"/>
      <c r="EN93" s="232"/>
    </row>
    <row r="94" spans="1:144" x14ac:dyDescent="0.2">
      <c r="A94" s="232"/>
      <c r="B94" s="266" t="str">
        <v>SHN021</v>
      </c>
      <c r="C94" s="266" t="str">
        <f>INDEX('Span data'!$D$9:$D$734, MATCH($B94, 'Span data'!$C$9:$C$734,0))</f>
        <v>SHN</v>
      </c>
      <c r="D94" s="266" cm="1">
        <f t="array" ref="D94">IF(ISBLANK(B94),0, SUMPRODUCT(('Energy at risk'!$C$8:$C$733=$B94)*1))</f>
        <v>10</v>
      </c>
      <c r="E94" s="267" t="b">
        <f t="shared" si="31"/>
        <v>0</v>
      </c>
      <c r="F94" s="266">
        <f t="shared" si="33"/>
        <v>10</v>
      </c>
      <c r="G94" s="268">
        <v>7</v>
      </c>
      <c r="H94" s="268">
        <v>10</v>
      </c>
      <c r="I94" s="232"/>
      <c r="J94" s="269">
        <f>INDEX(VCR_data!$D$8:$D$86, MATCH($C94, VCR_data!$B$8:$B$86,0))</f>
        <v>47127.169807296137</v>
      </c>
      <c r="K94" s="269">
        <f>INDEX(VCR_data!$F$8:$F$86, MATCH($C94, VCR_data!$B$8:$B$86,0))</f>
        <v>12114.741475161009</v>
      </c>
      <c r="L94" s="232"/>
      <c r="M94" s="270" cm="1">
        <f t="array" ref="M94">SUMPRODUCT(('Span data'!$C$9:$C$734=$B94)*('Span data'!AF$9:AF$734))/SUMPRODUCT(('Span data'!$C$9:$C$734=$B94)*1)</f>
        <v>9.6948455990566833E-3</v>
      </c>
      <c r="N94" s="270" cm="1">
        <f t="array" ref="N94">SUMPRODUCT(('Span data'!$C$9:$C$734=$B94)*('Span data'!AG$9:AG$734))/SUMPRODUCT(('Span data'!$C$9:$C$734=$B94)*1)</f>
        <v>9.8655486469210046E-3</v>
      </c>
      <c r="O94" s="270" cm="1">
        <f t="array" ref="O94">SUMPRODUCT(('Span data'!$C$9:$C$734=$B94)*('Span data'!AH$9:AH$734))/SUMPRODUCT(('Span data'!$C$9:$C$734=$B94)*1)</f>
        <v>1.0036251694785324E-2</v>
      </c>
      <c r="P94" s="270" cm="1">
        <f t="array" ref="P94">SUMPRODUCT(('Span data'!$C$9:$C$734=$B94)*('Span data'!AI$9:AI$734))/SUMPRODUCT(('Span data'!$C$9:$C$734=$B94)*1)</f>
        <v>1.0206954742649644E-2</v>
      </c>
      <c r="Q94" s="270" cm="1">
        <f t="array" ref="Q94">SUMPRODUCT(('Span data'!$C$9:$C$734=$B94)*('Span data'!AJ$9:AJ$734))/SUMPRODUCT(('Span data'!$C$9:$C$734=$B94)*1)</f>
        <v>1.0377657790513965E-2</v>
      </c>
      <c r="R94" s="270" cm="1">
        <f t="array" ref="R94">SUMPRODUCT(('Span data'!$C$9:$C$734=$B94)*('Span data'!AK$9:AK$734))/SUMPRODUCT(('Span data'!$C$9:$C$734=$B94)*1)</f>
        <v>1.0548360838378285E-2</v>
      </c>
      <c r="S94" s="270" cm="1">
        <f t="array" ref="S94">SUMPRODUCT(('Span data'!$C$9:$C$734=$B94)*('Span data'!AL$9:AL$734))/SUMPRODUCT(('Span data'!$C$9:$C$734=$B94)*1)</f>
        <v>1.0719063886242599E-2</v>
      </c>
      <c r="T94" s="270" cm="1">
        <f t="array" ref="T94">SUMPRODUCT(('Span data'!$C$9:$C$734=$B94)*('Span data'!AM$9:AM$734))/SUMPRODUCT(('Span data'!$C$9:$C$734=$B94)*1)</f>
        <v>1.0889766934106919E-2</v>
      </c>
      <c r="U94" s="270" cm="1">
        <f t="array" ref="U94">SUMPRODUCT(('Span data'!$C$9:$C$734=$B94)*('Span data'!AN$9:AN$734))/SUMPRODUCT(('Span data'!$C$9:$C$734=$B94)*1)</f>
        <v>1.1060469981971239E-2</v>
      </c>
      <c r="V94" s="270" cm="1">
        <f t="array" ref="V94">SUMPRODUCT(('Span data'!$C$9:$C$734=$B94)*('Span data'!AO$9:AO$734))/SUMPRODUCT(('Span data'!$C$9:$C$734=$B94)*1)</f>
        <v>1.1231173029835558E-2</v>
      </c>
      <c r="W94" s="270" cm="1">
        <f t="array" ref="W94">SUMPRODUCT(('Span data'!$C$9:$C$734=$B94)*('Span data'!AP$9:AP$734))/SUMPRODUCT(('Span data'!$C$9:$C$734=$B94)*1)</f>
        <v>1.140187607769988E-2</v>
      </c>
      <c r="X94" s="270" cm="1">
        <f t="array" ref="X94">SUMPRODUCT(('Span data'!$C$9:$C$734=$B94)*('Span data'!AQ$9:AQ$734))/SUMPRODUCT(('Span data'!$C$9:$C$734=$B94)*1)</f>
        <v>1.1572579125564199E-2</v>
      </c>
      <c r="Y94" s="270" cm="1">
        <f t="array" ref="Y94">SUMPRODUCT(('Span data'!$C$9:$C$734=$B94)*('Span data'!AR$9:AR$734))/SUMPRODUCT(('Span data'!$C$9:$C$734=$B94)*1)</f>
        <v>1.1743282173428519E-2</v>
      </c>
      <c r="Z94" s="270" cm="1">
        <f t="array" ref="Z94">SUMPRODUCT(('Span data'!$C$9:$C$734=$B94)*('Span data'!AS$9:AS$734))/SUMPRODUCT(('Span data'!$C$9:$C$734=$B94)*1)</f>
        <v>1.1913985221292838E-2</v>
      </c>
      <c r="AA94" s="270" cm="1">
        <f t="array" ref="AA94">SUMPRODUCT(('Span data'!$C$9:$C$734=$B94)*('Span data'!AT$9:AT$734))/SUMPRODUCT(('Span data'!$C$9:$C$734=$B94)*1)</f>
        <v>1.208468826915716E-2</v>
      </c>
      <c r="AB94" s="270" cm="1">
        <f t="array" ref="AB94">SUMPRODUCT(('Span data'!$C$9:$C$734=$B94)*('Span data'!AU$9:AU$734))/SUMPRODUCT(('Span data'!$C$9:$C$734=$B94)*1)</f>
        <v>1.2255391317021472E-2</v>
      </c>
      <c r="AC94" s="270" cm="1">
        <f t="array" ref="AC94">SUMPRODUCT(('Span data'!$C$9:$C$734=$B94)*('Span data'!AV$9:AV$734))/SUMPRODUCT(('Span data'!$C$9:$C$734=$B94)*1)</f>
        <v>1.2426094364885792E-2</v>
      </c>
      <c r="AD94" s="270" cm="1">
        <f t="array" ref="AD94">SUMPRODUCT(('Span data'!$C$9:$C$734=$B94)*('Span data'!AW$9:AW$734))/SUMPRODUCT(('Span data'!$C$9:$C$734=$B94)*1)</f>
        <v>1.2596797412750113E-2</v>
      </c>
      <c r="AE94" s="270" cm="1">
        <f t="array" ref="AE94">SUMPRODUCT(('Span data'!$C$9:$C$734=$B94)*('Span data'!AX$9:AX$734))/SUMPRODUCT(('Span data'!$C$9:$C$734=$B94)*1)</f>
        <v>1.2767500460614433E-2</v>
      </c>
      <c r="AF94" s="270" cm="1">
        <f t="array" ref="AF94">SUMPRODUCT(('Span data'!$C$9:$C$734=$B94)*('Span data'!AY$9:AY$734))/SUMPRODUCT(('Span data'!$C$9:$C$734=$B94)*1)</f>
        <v>1.2938203508478751E-2</v>
      </c>
      <c r="AG94" s="232"/>
      <c r="AH94" s="271">
        <f>INDEX('Energy at risk'!E$8:E$733, MATCH($B94, 'Energy at risk'!$C$8:$C$733,0))*$J94*M94</f>
        <v>32785.90084011681</v>
      </c>
      <c r="AI94" s="271">
        <f>INDEX('Energy at risk'!F$8:F$733, MATCH($B94, 'Energy at risk'!$C$8:$C$733,0))*$J94*N94</f>
        <v>33834.413539839945</v>
      </c>
      <c r="AJ94" s="271">
        <f>INDEX('Energy at risk'!G$8:G$733, MATCH($B94, 'Energy at risk'!$C$8:$C$733,0))*$J94*O94</f>
        <v>35043.049144461496</v>
      </c>
      <c r="AK94" s="271">
        <f>INDEX('Energy at risk'!H$8:H$733, MATCH($B94, 'Energy at risk'!$C$8:$C$733,0))*$J94*P94</f>
        <v>36175.376591720415</v>
      </c>
      <c r="AL94" s="271">
        <f>INDEX('Energy at risk'!I$8:I$733, MATCH($B94, 'Energy at risk'!$C$8:$C$733,0))*$J94*Q94</f>
        <v>37077.795929411783</v>
      </c>
      <c r="AM94" s="271">
        <f>INDEX('Energy at risk'!J$8:J$733, MATCH($B94, 'Energy at risk'!$C$8:$C$733,0))*$J94*R94</f>
        <v>38090.768926106619</v>
      </c>
      <c r="AN94" s="271">
        <f>INDEX('Energy at risk'!K$8:K$733, MATCH($B94, 'Energy at risk'!$C$8:$C$733,0))*$J94*S94</f>
        <v>39475.187716666594</v>
      </c>
      <c r="AO94" s="271">
        <f>INDEX('Energy at risk'!L$8:L$733, MATCH($B94, 'Energy at risk'!$C$8:$C$733,0))*$J94*T94</f>
        <v>40988.098286137203</v>
      </c>
      <c r="AP94" s="271">
        <f>INDEX('Energy at risk'!M$8:M$733, MATCH($B94, 'Energy at risk'!$C$8:$C$733,0))*$J94*U94</f>
        <v>42106.085626621694</v>
      </c>
      <c r="AQ94" s="271">
        <f>INDEX('Energy at risk'!N$8:N$733, MATCH($B94, 'Energy at risk'!$C$8:$C$733,0))*$J94*V94</f>
        <v>42755.934788711216</v>
      </c>
      <c r="AR94" s="271">
        <f>INDEX('Energy at risk'!O$8:O$733, MATCH($B94, 'Energy at risk'!$C$8:$C$733,0))*$J94*W94</f>
        <v>43405.783950800753</v>
      </c>
      <c r="AS94" s="271">
        <f>INDEX('Energy at risk'!P$8:P$733, MATCH($B94, 'Energy at risk'!$C$8:$C$733,0))*$J94*X94</f>
        <v>44055.633112890275</v>
      </c>
      <c r="AT94" s="271">
        <f>INDEX('Energy at risk'!Q$8:Q$733, MATCH($B94, 'Energy at risk'!$C$8:$C$733,0))*$J94*Y94</f>
        <v>44705.482274979797</v>
      </c>
      <c r="AU94" s="271">
        <f>INDEX('Energy at risk'!R$8:R$733, MATCH($B94, 'Energy at risk'!$C$8:$C$733,0))*$J94*Z94</f>
        <v>45355.331437069319</v>
      </c>
      <c r="AV94" s="271">
        <f>INDEX('Energy at risk'!S$8:S$733, MATCH($B94, 'Energy at risk'!$C$8:$C$733,0))*$J94*AA94</f>
        <v>46005.180599158855</v>
      </c>
      <c r="AW94" s="271">
        <f>INDEX('Energy at risk'!T$8:T$733, MATCH($B94, 'Energy at risk'!$C$8:$C$733,0))*$J94*AB94</f>
        <v>46655.029761248348</v>
      </c>
      <c r="AX94" s="271">
        <f>INDEX('Energy at risk'!U$8:U$733, MATCH($B94, 'Energy at risk'!$C$8:$C$733,0))*$J94*AC94</f>
        <v>47304.878923337877</v>
      </c>
      <c r="AY94" s="271">
        <f>INDEX('Energy at risk'!V$8:V$733, MATCH($B94, 'Energy at risk'!$C$8:$C$733,0))*$J94*AD94</f>
        <v>47954.728085427407</v>
      </c>
      <c r="AZ94" s="271">
        <f>INDEX('Energy at risk'!W$8:W$733, MATCH($B94, 'Energy at risk'!$C$8:$C$733,0))*$J94*AE94</f>
        <v>48604.577247516929</v>
      </c>
      <c r="BA94" s="271">
        <f>INDEX('Energy at risk'!X$8:X$733, MATCH($B94, 'Energy at risk'!$C$8:$C$733,0))*$J94*AF94</f>
        <v>49254.426409606451</v>
      </c>
      <c r="BB94" s="232"/>
      <c r="BC94" s="271">
        <f>INDEX('Energy at risk'!E$8:E$733, MATCH($B94, 'Energy at risk'!$C$8:$C$733,0))*M94*$K94</f>
        <v>8428.1045166176445</v>
      </c>
      <c r="BD94" s="271">
        <f>INDEX('Energy at risk'!F$8:F$733, MATCH($B94, 'Energy at risk'!$C$8:$C$733,0))*N94*$K94</f>
        <v>8697.6403351806839</v>
      </c>
      <c r="BE94" s="271">
        <f>INDEX('Energy at risk'!G$8:G$733, MATCH($B94, 'Energy at risk'!$C$8:$C$733,0))*O94*$K94</f>
        <v>9008.338133235131</v>
      </c>
      <c r="BF94" s="271">
        <f>INDEX('Energy at risk'!H$8:H$733, MATCH($B94, 'Energy at risk'!$C$8:$C$733,0))*P94*$K94</f>
        <v>9299.4197819923884</v>
      </c>
      <c r="BG94" s="271">
        <f>INDEX('Energy at risk'!I$8:I$733, MATCH($B94, 'Energy at risk'!$C$8:$C$733,0))*Q94*$K94</f>
        <v>9531.4001241818369</v>
      </c>
      <c r="BH94" s="271">
        <f>INDEX('Energy at risk'!J$8:J$733, MATCH($B94, 'Energy at risk'!$C$8:$C$733,0))*R94*$K94</f>
        <v>9791.7999323276927</v>
      </c>
      <c r="BI94" s="271">
        <f>INDEX('Energy at risk'!K$8:K$733, MATCH($B94, 'Energy at risk'!$C$8:$C$733,0))*S94*$K94</f>
        <v>10147.685418546571</v>
      </c>
      <c r="BJ94" s="271">
        <f>INDEX('Energy at risk'!L$8:L$733, MATCH($B94, 'Energy at risk'!$C$8:$C$733,0))*T94*$K94</f>
        <v>10536.601631829071</v>
      </c>
      <c r="BK94" s="271">
        <f>INDEX('Energy at risk'!M$8:M$733, MATCH($B94, 'Energy at risk'!$C$8:$C$733,0))*U94*$K94</f>
        <v>10823.996942386751</v>
      </c>
      <c r="BL94" s="271">
        <f>INDEX('Energy at risk'!N$8:N$733, MATCH($B94, 'Energy at risk'!$C$8:$C$733,0))*V94*$K94</f>
        <v>10991.050356134203</v>
      </c>
      <c r="BM94" s="271">
        <f>INDEX('Energy at risk'!O$8:O$733, MATCH($B94, 'Energy at risk'!$C$8:$C$733,0))*W94*$K94</f>
        <v>11158.103769881654</v>
      </c>
      <c r="BN94" s="271">
        <f>INDEX('Energy at risk'!P$8:P$733, MATCH($B94, 'Energy at risk'!$C$8:$C$733,0))*X94*$K94</f>
        <v>11325.157183629106</v>
      </c>
      <c r="BO94" s="271">
        <f>INDEX('Energy at risk'!Q$8:Q$733, MATCH($B94, 'Energy at risk'!$C$8:$C$733,0))*Y94*$K94</f>
        <v>11492.210597376554</v>
      </c>
      <c r="BP94" s="271">
        <f>INDEX('Energy at risk'!R$8:R$733, MATCH($B94, 'Energy at risk'!$C$8:$C$733,0))*Z94*$K94</f>
        <v>11659.264011124005</v>
      </c>
      <c r="BQ94" s="271">
        <f>INDEX('Energy at risk'!S$8:S$733, MATCH($B94, 'Energy at risk'!$C$8:$C$733,0))*AA94*$K94</f>
        <v>11826.317424871457</v>
      </c>
      <c r="BR94" s="271">
        <f>INDEX('Energy at risk'!T$8:T$733, MATCH($B94, 'Energy at risk'!$C$8:$C$733,0))*AB94*$K94</f>
        <v>11993.370838618901</v>
      </c>
      <c r="BS94" s="271">
        <f>INDEX('Energy at risk'!U$8:U$733, MATCH($B94, 'Energy at risk'!$C$8:$C$733,0))*AC94*$K94</f>
        <v>12160.424252366351</v>
      </c>
      <c r="BT94" s="271">
        <f>INDEX('Energy at risk'!V$8:V$733, MATCH($B94, 'Energy at risk'!$C$8:$C$733,0))*AD94*$K94</f>
        <v>12327.477666113804</v>
      </c>
      <c r="BU94" s="271">
        <f>INDEX('Energy at risk'!W$8:W$733, MATCH($B94, 'Energy at risk'!$C$8:$C$733,0))*AE94*$K94</f>
        <v>12494.531079861254</v>
      </c>
      <c r="BV94" s="271">
        <f>INDEX('Energy at risk'!X$8:X$733, MATCH($B94, 'Energy at risk'!$C$8:$C$733,0))*AF94*$K94</f>
        <v>12661.584493608703</v>
      </c>
      <c r="BW94" s="232"/>
      <c r="BX94" s="272" cm="1">
        <f t="array" ref="BX94">SUMPRODUCT(('Span data'!BA$9:BA$734)*('Span data'!$C$9:$C$734=$B94))</f>
        <v>3.9262095443555693E-3</v>
      </c>
      <c r="BY94" s="272" cm="1">
        <f t="array" ref="BY94">SUMPRODUCT(('Span data'!BB$9:BB$734)*('Span data'!$C$9:$C$734=$B94))</f>
        <v>3.9953407057472167E-3</v>
      </c>
      <c r="BZ94" s="272" cm="1">
        <f t="array" ref="BZ94">SUMPRODUCT(('Span data'!BC$9:BC$734)*('Span data'!$C$9:$C$734=$B94))</f>
        <v>4.0644718671388625E-3</v>
      </c>
      <c r="CA94" s="272" cm="1">
        <f t="array" ref="CA94">SUMPRODUCT(('Span data'!BD$9:BD$734)*('Span data'!$C$9:$C$734=$B94))</f>
        <v>4.1336030285305074E-3</v>
      </c>
      <c r="CB94" s="272" cm="1">
        <f t="array" ref="CB94">SUMPRODUCT(('Span data'!BE$9:BE$734)*('Span data'!$C$9:$C$734=$B94))</f>
        <v>4.202734189922154E-3</v>
      </c>
      <c r="CC94" s="272" cm="1">
        <f t="array" ref="CC94">SUMPRODUCT(('Span data'!BF$9:BF$734)*('Span data'!$C$9:$C$734=$B94))</f>
        <v>4.2718653513137989E-3</v>
      </c>
      <c r="CD94" s="272" cm="1">
        <f t="array" ref="CD94">SUMPRODUCT(('Span data'!BG$9:BG$734)*('Span data'!$C$9:$C$734=$B94))</f>
        <v>4.3409965127054447E-3</v>
      </c>
      <c r="CE94" s="272" cm="1">
        <f t="array" ref="CE94">SUMPRODUCT(('Span data'!BH$9:BH$734)*('Span data'!$C$9:$C$734=$B94))</f>
        <v>4.4101276740970913E-3</v>
      </c>
      <c r="CF94" s="272" cm="1">
        <f t="array" ref="CF94">SUMPRODUCT(('Span data'!BI$9:BI$734)*('Span data'!$C$9:$C$734=$B94))</f>
        <v>4.4792588354887379E-3</v>
      </c>
      <c r="CG94" s="272" cm="1">
        <f t="array" ref="CG94">SUMPRODUCT(('Span data'!BJ$9:BJ$734)*('Span data'!$C$9:$C$734=$B94))</f>
        <v>4.548389996880382E-3</v>
      </c>
      <c r="CH94" s="272" cm="1">
        <f t="array" ref="CH94">SUMPRODUCT(('Span data'!BK$9:BK$734)*('Span data'!$C$9:$C$734=$B94))</f>
        <v>4.6175211582720295E-3</v>
      </c>
      <c r="CI94" s="272" cm="1">
        <f t="array" ref="CI94">SUMPRODUCT(('Span data'!BL$9:BL$734)*('Span data'!$C$9:$C$734=$B94))</f>
        <v>4.6866523196636752E-3</v>
      </c>
      <c r="CJ94" s="272" cm="1">
        <f t="array" ref="CJ94">SUMPRODUCT(('Span data'!BM$9:BM$734)*('Span data'!$C$9:$C$734=$B94))</f>
        <v>4.755783481055321E-3</v>
      </c>
      <c r="CK94" s="272" cm="1">
        <f t="array" ref="CK94">SUMPRODUCT(('Span data'!BN$9:BN$734)*('Span data'!$C$9:$C$734=$B94))</f>
        <v>4.8249146424469676E-3</v>
      </c>
      <c r="CL94" s="272" cm="1">
        <f t="array" ref="CL94">SUMPRODUCT(('Span data'!BO$9:BO$734)*('Span data'!$C$9:$C$734=$B94))</f>
        <v>4.8940458038386134E-3</v>
      </c>
      <c r="CM94" s="272" cm="1">
        <f t="array" ref="CM94">SUMPRODUCT(('Span data'!BP$9:BP$734)*('Span data'!$C$9:$C$734=$B94))</f>
        <v>4.9631769652302574E-3</v>
      </c>
      <c r="CN94" s="272" cm="1">
        <f t="array" ref="CN94">SUMPRODUCT(('Span data'!BQ$9:BQ$734)*('Span data'!$C$9:$C$734=$B94))</f>
        <v>5.0323081266219049E-3</v>
      </c>
      <c r="CO94" s="272" cm="1">
        <f t="array" ref="CO94">SUMPRODUCT(('Span data'!BR$9:BR$734)*('Span data'!$C$9:$C$734=$B94))</f>
        <v>5.1014392880135524E-3</v>
      </c>
      <c r="CP94" s="272" cm="1">
        <f t="array" ref="CP94">SUMPRODUCT(('Span data'!BS$9:BS$734)*('Span data'!$C$9:$C$734=$B94))</f>
        <v>5.1705704494051955E-3</v>
      </c>
      <c r="CQ94" s="272" cm="1">
        <f t="array" ref="CQ94">SUMPRODUCT(('Span data'!BT$9:BT$734)*('Span data'!$C$9:$C$734=$B94))</f>
        <v>5.2397016107968422E-3</v>
      </c>
      <c r="CR94" s="232"/>
      <c r="CS94" s="273">
        <f t="shared" si="34"/>
        <v>41214.009282944004</v>
      </c>
      <c r="CT94" s="273">
        <f t="shared" si="47"/>
        <v>42532.057870361336</v>
      </c>
      <c r="CU94" s="273">
        <f t="shared" si="48"/>
        <v>44051.391342168499</v>
      </c>
      <c r="CV94" s="273">
        <f t="shared" si="49"/>
        <v>45474.800507315827</v>
      </c>
      <c r="CW94" s="273">
        <f t="shared" si="50"/>
        <v>46609.200256327815</v>
      </c>
      <c r="CX94" s="273">
        <f t="shared" si="51"/>
        <v>47882.573130299665</v>
      </c>
      <c r="CY94" s="273">
        <f t="shared" si="52"/>
        <v>49622.87747620968</v>
      </c>
      <c r="CZ94" s="273">
        <f t="shared" si="53"/>
        <v>51524.704328093947</v>
      </c>
      <c r="DA94" s="273">
        <f t="shared" si="54"/>
        <v>52930.087048267284</v>
      </c>
      <c r="DB94" s="273">
        <f t="shared" si="36"/>
        <v>53746.989693235417</v>
      </c>
      <c r="DC94" s="273">
        <f t="shared" si="37"/>
        <v>54563.892338203572</v>
      </c>
      <c r="DD94" s="273">
        <f t="shared" si="38"/>
        <v>55380.794983171698</v>
      </c>
      <c r="DE94" s="273">
        <f t="shared" si="39"/>
        <v>56197.697628139831</v>
      </c>
      <c r="DF94" s="273">
        <f t="shared" si="40"/>
        <v>57014.600273107964</v>
      </c>
      <c r="DG94" s="273">
        <f t="shared" si="41"/>
        <v>57831.502918076119</v>
      </c>
      <c r="DH94" s="273">
        <f t="shared" si="42"/>
        <v>58648.405563044216</v>
      </c>
      <c r="DI94" s="273">
        <f t="shared" si="43"/>
        <v>59465.308208012349</v>
      </c>
      <c r="DJ94" s="273">
        <f t="shared" si="44"/>
        <v>60282.210852980497</v>
      </c>
      <c r="DK94" s="273">
        <f t="shared" si="45"/>
        <v>61099.113497948631</v>
      </c>
      <c r="DL94" s="273">
        <f t="shared" si="46"/>
        <v>61916.016142916764</v>
      </c>
      <c r="DM94" s="233"/>
      <c r="DN94" s="274" cm="1">
        <f t="array" ref="DN94">SUMPRODUCT(($CS94:$DL94)*(Misc_calcs!$G$29:$Z$29))</f>
        <v>746895.48330787092</v>
      </c>
      <c r="DO94" s="232"/>
      <c r="DP94" s="274" cm="1">
        <f t="array" ref="DP94">SUMPRODUCT((G94:H94)*(Assumptions!$G$38:$H$38))</f>
        <v>408406.98335167987</v>
      </c>
      <c r="DQ94" s="274" cm="1">
        <f t="array" ref="DQ94">SUMPRODUCT((PMT(real_disc,Assumptions!$G$40,DP94)*(Misc_calcs!$G$29:$Z$29)))</f>
        <v>-236729.28043186149</v>
      </c>
      <c r="DR94" s="232"/>
      <c r="DS94" s="274">
        <f t="shared" si="32"/>
        <v>510166.2028760094</v>
      </c>
      <c r="DT94" s="274" t="b">
        <f t="shared" si="35"/>
        <v>1</v>
      </c>
      <c r="DU94" s="232"/>
      <c r="DV94" s="232"/>
      <c r="DW94" s="232"/>
      <c r="DX94" s="232"/>
      <c r="DY94" s="232"/>
      <c r="DZ94" s="232"/>
      <c r="EA94" s="232"/>
      <c r="EB94" s="232"/>
      <c r="EC94" s="232"/>
      <c r="ED94" s="232"/>
      <c r="EE94" s="232"/>
      <c r="EF94" s="232"/>
      <c r="EG94" s="232"/>
      <c r="EH94" s="232"/>
      <c r="EI94" s="232"/>
      <c r="EJ94" s="232"/>
      <c r="EK94" s="232"/>
      <c r="EL94" s="232"/>
      <c r="EM94" s="232"/>
      <c r="EN94" s="232"/>
    </row>
    <row r="95" spans="1:144" x14ac:dyDescent="0.2">
      <c r="A95" s="232"/>
      <c r="B95" s="266" t="str">
        <v>SHN024</v>
      </c>
      <c r="C95" s="266" t="str">
        <f>INDEX('Span data'!$D$9:$D$734, MATCH($B95, 'Span data'!$C$9:$C$734,0))</f>
        <v>SHN</v>
      </c>
      <c r="D95" s="266" cm="1">
        <f t="array" ref="D95">IF(ISBLANK(B95),0, SUMPRODUCT(('Energy at risk'!$C$8:$C$733=$B95)*1))</f>
        <v>3</v>
      </c>
      <c r="E95" s="267" t="b">
        <f t="shared" si="31"/>
        <v>0</v>
      </c>
      <c r="F95" s="266">
        <f t="shared" si="33"/>
        <v>3</v>
      </c>
      <c r="G95" s="268">
        <v>2</v>
      </c>
      <c r="H95" s="268">
        <v>4</v>
      </c>
      <c r="I95" s="232"/>
      <c r="J95" s="269">
        <f>INDEX(VCR_data!$D$8:$D$86, MATCH($C95, VCR_data!$B$8:$B$86,0))</f>
        <v>47127.169807296137</v>
      </c>
      <c r="K95" s="269">
        <f>INDEX(VCR_data!$F$8:$F$86, MATCH($C95, VCR_data!$B$8:$B$86,0))</f>
        <v>12114.741475161009</v>
      </c>
      <c r="L95" s="232"/>
      <c r="M95" s="270" cm="1">
        <f t="array" ref="M95">SUMPRODUCT(('Span data'!$C$9:$C$734=$B95)*('Span data'!AF$9:AF$734))/SUMPRODUCT(('Span data'!$C$9:$C$734=$B95)*1)</f>
        <v>9.6659331843103428E-3</v>
      </c>
      <c r="N95" s="270" cm="1">
        <f t="array" ref="N95">SUMPRODUCT(('Span data'!$C$9:$C$734=$B95)*('Span data'!AG$9:AG$734))/SUMPRODUCT(('Span data'!$C$9:$C$734=$B95)*1)</f>
        <v>9.826998760592549E-3</v>
      </c>
      <c r="O95" s="270" cm="1">
        <f t="array" ref="O95">SUMPRODUCT(('Span data'!$C$9:$C$734=$B95)*('Span data'!AH$9:AH$734))/SUMPRODUCT(('Span data'!$C$9:$C$734=$B95)*1)</f>
        <v>9.9880643368747534E-3</v>
      </c>
      <c r="P95" s="270" cm="1">
        <f t="array" ref="P95">SUMPRODUCT(('Span data'!$C$9:$C$734=$B95)*('Span data'!AI$9:AI$734))/SUMPRODUCT(('Span data'!$C$9:$C$734=$B95)*1)</f>
        <v>1.0149129913156958E-2</v>
      </c>
      <c r="Q95" s="270" cm="1">
        <f t="array" ref="Q95">SUMPRODUCT(('Span data'!$C$9:$C$734=$B95)*('Span data'!AJ$9:AJ$734))/SUMPRODUCT(('Span data'!$C$9:$C$734=$B95)*1)</f>
        <v>1.0310195489439162E-2</v>
      </c>
      <c r="R95" s="270" cm="1">
        <f t="array" ref="R95">SUMPRODUCT(('Span data'!$C$9:$C$734=$B95)*('Span data'!AK$9:AK$734))/SUMPRODUCT(('Span data'!$C$9:$C$734=$B95)*1)</f>
        <v>1.0471261065721368E-2</v>
      </c>
      <c r="S95" s="270" cm="1">
        <f t="array" ref="S95">SUMPRODUCT(('Span data'!$C$9:$C$734=$B95)*('Span data'!AL$9:AL$734))/SUMPRODUCT(('Span data'!$C$9:$C$734=$B95)*1)</f>
        <v>1.0632326642003573E-2</v>
      </c>
      <c r="T95" s="270" cm="1">
        <f t="array" ref="T95">SUMPRODUCT(('Span data'!$C$9:$C$734=$B95)*('Span data'!AM$9:AM$734))/SUMPRODUCT(('Span data'!$C$9:$C$734=$B95)*1)</f>
        <v>1.0793392218285777E-2</v>
      </c>
      <c r="U95" s="270" cm="1">
        <f t="array" ref="U95">SUMPRODUCT(('Span data'!$C$9:$C$734=$B95)*('Span data'!AN$9:AN$734))/SUMPRODUCT(('Span data'!$C$9:$C$734=$B95)*1)</f>
        <v>1.0954457794567982E-2</v>
      </c>
      <c r="V95" s="270" cm="1">
        <f t="array" ref="V95">SUMPRODUCT(('Span data'!$C$9:$C$734=$B95)*('Span data'!AO$9:AO$734))/SUMPRODUCT(('Span data'!$C$9:$C$734=$B95)*1)</f>
        <v>1.1115523370850188E-2</v>
      </c>
      <c r="W95" s="270" cm="1">
        <f t="array" ref="W95">SUMPRODUCT(('Span data'!$C$9:$C$734=$B95)*('Span data'!AP$9:AP$734))/SUMPRODUCT(('Span data'!$C$9:$C$734=$B95)*1)</f>
        <v>1.1276588947132392E-2</v>
      </c>
      <c r="X95" s="270" cm="1">
        <f t="array" ref="X95">SUMPRODUCT(('Span data'!$C$9:$C$734=$B95)*('Span data'!AQ$9:AQ$734))/SUMPRODUCT(('Span data'!$C$9:$C$734=$B95)*1)</f>
        <v>1.1437654523414597E-2</v>
      </c>
      <c r="Y95" s="270" cm="1">
        <f t="array" ref="Y95">SUMPRODUCT(('Span data'!$C$9:$C$734=$B95)*('Span data'!AR$9:AR$734))/SUMPRODUCT(('Span data'!$C$9:$C$734=$B95)*1)</f>
        <v>1.1598720099696804E-2</v>
      </c>
      <c r="Z95" s="270" cm="1">
        <f t="array" ref="Z95">SUMPRODUCT(('Span data'!$C$9:$C$734=$B95)*('Span data'!AS$9:AS$734))/SUMPRODUCT(('Span data'!$C$9:$C$734=$B95)*1)</f>
        <v>1.1759785675979009E-2</v>
      </c>
      <c r="AA95" s="270" cm="1">
        <f t="array" ref="AA95">SUMPRODUCT(('Span data'!$C$9:$C$734=$B95)*('Span data'!AT$9:AT$734))/SUMPRODUCT(('Span data'!$C$9:$C$734=$B95)*1)</f>
        <v>1.1920851252261213E-2</v>
      </c>
      <c r="AB95" s="270" cm="1">
        <f t="array" ref="AB95">SUMPRODUCT(('Span data'!$C$9:$C$734=$B95)*('Span data'!AU$9:AU$734))/SUMPRODUCT(('Span data'!$C$9:$C$734=$B95)*1)</f>
        <v>1.2081916828543418E-2</v>
      </c>
      <c r="AC95" s="270" cm="1">
        <f t="array" ref="AC95">SUMPRODUCT(('Span data'!$C$9:$C$734=$B95)*('Span data'!AV$9:AV$734))/SUMPRODUCT(('Span data'!$C$9:$C$734=$B95)*1)</f>
        <v>1.2242982404825622E-2</v>
      </c>
      <c r="AD95" s="270" cm="1">
        <f t="array" ref="AD95">SUMPRODUCT(('Span data'!$C$9:$C$734=$B95)*('Span data'!AW$9:AW$734))/SUMPRODUCT(('Span data'!$C$9:$C$734=$B95)*1)</f>
        <v>1.2404047981107828E-2</v>
      </c>
      <c r="AE95" s="270" cm="1">
        <f t="array" ref="AE95">SUMPRODUCT(('Span data'!$C$9:$C$734=$B95)*('Span data'!AX$9:AX$734))/SUMPRODUCT(('Span data'!$C$9:$C$734=$B95)*1)</f>
        <v>1.2565113557390033E-2</v>
      </c>
      <c r="AF95" s="270" cm="1">
        <f t="array" ref="AF95">SUMPRODUCT(('Span data'!$C$9:$C$734=$B95)*('Span data'!AY$9:AY$734))/SUMPRODUCT(('Span data'!$C$9:$C$734=$B95)*1)</f>
        <v>1.2726179133672237E-2</v>
      </c>
      <c r="AG95" s="232"/>
      <c r="AH95" s="271">
        <f>INDEX('Energy at risk'!E$8:E$733, MATCH($B95, 'Energy at risk'!$C$8:$C$733,0))*$J95*M95</f>
        <v>35365.965984095063</v>
      </c>
      <c r="AI95" s="271">
        <f>INDEX('Energy at risk'!F$8:F$733, MATCH($B95, 'Energy at risk'!$C$8:$C$733,0))*$J95*N95</f>
        <v>36518.544919590655</v>
      </c>
      <c r="AJ95" s="271">
        <f>INDEX('Energy at risk'!G$8:G$733, MATCH($B95, 'Energy at risk'!$C$8:$C$733,0))*$J95*O95</f>
        <v>38023.546277705398</v>
      </c>
      <c r="AK95" s="271">
        <f>INDEX('Energy at risk'!H$8:H$733, MATCH($B95, 'Energy at risk'!$C$8:$C$733,0))*$J95*P95</f>
        <v>39266.916332823654</v>
      </c>
      <c r="AL95" s="271">
        <f>INDEX('Energy at risk'!I$8:I$733, MATCH($B95, 'Energy at risk'!$C$8:$C$733,0))*$J95*Q95</f>
        <v>40136.313028652716</v>
      </c>
      <c r="AM95" s="271">
        <f>INDEX('Energy at risk'!J$8:J$733, MATCH($B95, 'Energy at risk'!$C$8:$C$733,0))*$J95*R95</f>
        <v>41113.43576857767</v>
      </c>
      <c r="AN95" s="271">
        <f>INDEX('Energy at risk'!K$8:K$733, MATCH($B95, 'Energy at risk'!$C$8:$C$733,0))*$J95*S95</f>
        <v>42710.757370629231</v>
      </c>
      <c r="AO95" s="271">
        <f>INDEX('Energy at risk'!L$8:L$733, MATCH($B95, 'Energy at risk'!$C$8:$C$733,0))*$J95*T95</f>
        <v>44543.53378039223</v>
      </c>
      <c r="AP95" s="271">
        <f>INDEX('Energy at risk'!M$8:M$733, MATCH($B95, 'Energy at risk'!$C$8:$C$733,0))*$J95*U95</f>
        <v>45312.888239368636</v>
      </c>
      <c r="AQ95" s="271">
        <f>INDEX('Energy at risk'!N$8:N$733, MATCH($B95, 'Energy at risk'!$C$8:$C$733,0))*$J95*V95</f>
        <v>45979.132666445999</v>
      </c>
      <c r="AR95" s="271">
        <f>INDEX('Energy at risk'!O$8:O$733, MATCH($B95, 'Energy at risk'!$C$8:$C$733,0))*$J95*W95</f>
        <v>46645.377093523362</v>
      </c>
      <c r="AS95" s="271">
        <f>INDEX('Energy at risk'!P$8:P$733, MATCH($B95, 'Energy at risk'!$C$8:$C$733,0))*$J95*X95</f>
        <v>47311.621520600718</v>
      </c>
      <c r="AT95" s="271">
        <f>INDEX('Energy at risk'!Q$8:Q$733, MATCH($B95, 'Energy at risk'!$C$8:$C$733,0))*$J95*Y95</f>
        <v>47977.865947678089</v>
      </c>
      <c r="AU95" s="271">
        <f>INDEX('Energy at risk'!R$8:R$733, MATCH($B95, 'Energy at risk'!$C$8:$C$733,0))*$J95*Z95</f>
        <v>48644.110374755444</v>
      </c>
      <c r="AV95" s="271">
        <f>INDEX('Energy at risk'!S$8:S$733, MATCH($B95, 'Energy at risk'!$C$8:$C$733,0))*$J95*AA95</f>
        <v>49310.3548018328</v>
      </c>
      <c r="AW95" s="271">
        <f>INDEX('Energy at risk'!T$8:T$733, MATCH($B95, 'Energy at risk'!$C$8:$C$733,0))*$J95*AB95</f>
        <v>49976.599228910156</v>
      </c>
      <c r="AX95" s="271">
        <f>INDEX('Energy at risk'!U$8:U$733, MATCH($B95, 'Energy at risk'!$C$8:$C$733,0))*$J95*AC95</f>
        <v>50642.843655987519</v>
      </c>
      <c r="AY95" s="271">
        <f>INDEX('Energy at risk'!V$8:V$733, MATCH($B95, 'Energy at risk'!$C$8:$C$733,0))*$J95*AD95</f>
        <v>51309.088083064882</v>
      </c>
      <c r="AZ95" s="271">
        <f>INDEX('Energy at risk'!W$8:W$733, MATCH($B95, 'Energy at risk'!$C$8:$C$733,0))*$J95*AE95</f>
        <v>51975.332510142238</v>
      </c>
      <c r="BA95" s="271">
        <f>INDEX('Energy at risk'!X$8:X$733, MATCH($B95, 'Energy at risk'!$C$8:$C$733,0))*$J95*AF95</f>
        <v>52641.576937219594</v>
      </c>
      <c r="BB95" s="232"/>
      <c r="BC95" s="271">
        <f>INDEX('Energy at risk'!E$8:E$733, MATCH($B95, 'Energy at risk'!$C$8:$C$733,0))*M95*$K95</f>
        <v>9091.3487202517772</v>
      </c>
      <c r="BD95" s="271">
        <f>INDEX('Energy at risk'!F$8:F$733, MATCH($B95, 'Energy at risk'!$C$8:$C$733,0))*N95*$K95</f>
        <v>9387.6363159283501</v>
      </c>
      <c r="BE95" s="271">
        <f>INDEX('Energy at risk'!G$8:G$733, MATCH($B95, 'Energy at risk'!$C$8:$C$733,0))*O95*$K95</f>
        <v>9774.5193485373566</v>
      </c>
      <c r="BF95" s="271">
        <f>INDEX('Energy at risk'!H$8:H$733, MATCH($B95, 'Energy at risk'!$C$8:$C$733,0))*P95*$K95</f>
        <v>10094.146154842671</v>
      </c>
      <c r="BG95" s="271">
        <f>INDEX('Energy at risk'!I$8:I$733, MATCH($B95, 'Energy at risk'!$C$8:$C$733,0))*Q95*$K95</f>
        <v>10317.637534706897</v>
      </c>
      <c r="BH95" s="271">
        <f>INDEX('Energy at risk'!J$8:J$733, MATCH($B95, 'Energy at risk'!$C$8:$C$733,0))*R95*$K95</f>
        <v>10568.821499967189</v>
      </c>
      <c r="BI95" s="271">
        <f>INDEX('Energy at risk'!K$8:K$733, MATCH($B95, 'Energy at risk'!$C$8:$C$733,0))*S95*$K95</f>
        <v>10979.436827402973</v>
      </c>
      <c r="BJ95" s="271">
        <f>INDEX('Energy at risk'!L$8:L$733, MATCH($B95, 'Energy at risk'!$C$8:$C$733,0))*T95*$K95</f>
        <v>11450.579322843363</v>
      </c>
      <c r="BK95" s="271">
        <f>INDEX('Energy at risk'!M$8:M$733, MATCH($B95, 'Energy at risk'!$C$8:$C$733,0))*U95*$K95</f>
        <v>11648.353354497998</v>
      </c>
      <c r="BL95" s="271">
        <f>INDEX('Energy at risk'!N$8:N$733, MATCH($B95, 'Energy at risk'!$C$8:$C$733,0))*V95*$K95</f>
        <v>11819.621415497906</v>
      </c>
      <c r="BM95" s="271">
        <f>INDEX('Energy at risk'!O$8:O$733, MATCH($B95, 'Energy at risk'!$C$8:$C$733,0))*W95*$K95</f>
        <v>11990.889476497812</v>
      </c>
      <c r="BN95" s="271">
        <f>INDEX('Energy at risk'!P$8:P$733, MATCH($B95, 'Energy at risk'!$C$8:$C$733,0))*X95*$K95</f>
        <v>12162.157537497718</v>
      </c>
      <c r="BO95" s="271">
        <f>INDEX('Energy at risk'!Q$8:Q$733, MATCH($B95, 'Energy at risk'!$C$8:$C$733,0))*Y95*$K95</f>
        <v>12333.42559849763</v>
      </c>
      <c r="BP95" s="271">
        <f>INDEX('Energy at risk'!R$8:R$733, MATCH($B95, 'Energy at risk'!$C$8:$C$733,0))*Z95*$K95</f>
        <v>12504.693659497534</v>
      </c>
      <c r="BQ95" s="271">
        <f>INDEX('Energy at risk'!S$8:S$733, MATCH($B95, 'Energy at risk'!$C$8:$C$733,0))*AA95*$K95</f>
        <v>12675.961720497442</v>
      </c>
      <c r="BR95" s="271">
        <f>INDEX('Energy at risk'!T$8:T$733, MATCH($B95, 'Energy at risk'!$C$8:$C$733,0))*AB95*$K95</f>
        <v>12847.229781497348</v>
      </c>
      <c r="BS95" s="271">
        <f>INDEX('Energy at risk'!U$8:U$733, MATCH($B95, 'Energy at risk'!$C$8:$C$733,0))*AC95*$K95</f>
        <v>13018.497842497254</v>
      </c>
      <c r="BT95" s="271">
        <f>INDEX('Energy at risk'!V$8:V$733, MATCH($B95, 'Energy at risk'!$C$8:$C$733,0))*AD95*$K95</f>
        <v>13189.765903497164</v>
      </c>
      <c r="BU95" s="271">
        <f>INDEX('Energy at risk'!W$8:W$733, MATCH($B95, 'Energy at risk'!$C$8:$C$733,0))*AE95*$K95</f>
        <v>13361.033964497068</v>
      </c>
      <c r="BV95" s="271">
        <f>INDEX('Energy at risk'!X$8:X$733, MATCH($B95, 'Energy at risk'!$C$8:$C$733,0))*AF95*$K95</f>
        <v>13532.302025496976</v>
      </c>
      <c r="BW95" s="232"/>
      <c r="BX95" s="272" cm="1">
        <f t="array" ref="BX95">SUMPRODUCT(('Span data'!BA$9:BA$734)*('Span data'!$C$9:$C$734=$B95))</f>
        <v>1.1743501864651179E-3</v>
      </c>
      <c r="BY95" s="272" cm="1">
        <f t="array" ref="BY95">SUMPRODUCT(('Span data'!BB$9:BB$734)*('Span data'!$C$9:$C$734=$B95))</f>
        <v>1.1939186426020943E-3</v>
      </c>
      <c r="BZ95" s="272" cm="1">
        <f t="array" ref="BZ95">SUMPRODUCT(('Span data'!BC$9:BC$734)*('Span data'!$C$9:$C$734=$B95))</f>
        <v>1.2134870987390704E-3</v>
      </c>
      <c r="CA95" s="272" cm="1">
        <f t="array" ref="CA95">SUMPRODUCT(('Span data'!BD$9:BD$734)*('Span data'!$C$9:$C$734=$B95))</f>
        <v>1.2330555548760464E-3</v>
      </c>
      <c r="CB95" s="272" cm="1">
        <f t="array" ref="CB95">SUMPRODUCT(('Span data'!BE$9:BE$734)*('Span data'!$C$9:$C$734=$B95))</f>
        <v>1.2526240110130225E-3</v>
      </c>
      <c r="CC95" s="272" cm="1">
        <f t="array" ref="CC95">SUMPRODUCT(('Span data'!BF$9:BF$734)*('Span data'!$C$9:$C$734=$B95))</f>
        <v>1.2721924671499989E-3</v>
      </c>
      <c r="CD95" s="272" cm="1">
        <f t="array" ref="CD95">SUMPRODUCT(('Span data'!BG$9:BG$734)*('Span data'!$C$9:$C$734=$B95))</f>
        <v>1.291760923286975E-3</v>
      </c>
      <c r="CE95" s="272" cm="1">
        <f t="array" ref="CE95">SUMPRODUCT(('Span data'!BH$9:BH$734)*('Span data'!$C$9:$C$734=$B95))</f>
        <v>1.311329379423951E-3</v>
      </c>
      <c r="CF95" s="272" cm="1">
        <f t="array" ref="CF95">SUMPRODUCT(('Span data'!BI$9:BI$734)*('Span data'!$C$9:$C$734=$B95))</f>
        <v>1.3308978355609272E-3</v>
      </c>
      <c r="CG95" s="272" cm="1">
        <f t="array" ref="CG95">SUMPRODUCT(('Span data'!BJ$9:BJ$734)*('Span data'!$C$9:$C$734=$B95))</f>
        <v>1.3504662916979033E-3</v>
      </c>
      <c r="CH95" s="272" cm="1">
        <f t="array" ref="CH95">SUMPRODUCT(('Span data'!BK$9:BK$734)*('Span data'!$C$9:$C$734=$B95))</f>
        <v>1.3700347478348795E-3</v>
      </c>
      <c r="CI95" s="272" cm="1">
        <f t="array" ref="CI95">SUMPRODUCT(('Span data'!BL$9:BL$734)*('Span data'!$C$9:$C$734=$B95))</f>
        <v>1.389603203971856E-3</v>
      </c>
      <c r="CJ95" s="272" cm="1">
        <f t="array" ref="CJ95">SUMPRODUCT(('Span data'!BM$9:BM$734)*('Span data'!$C$9:$C$734=$B95))</f>
        <v>1.4091716601088318E-3</v>
      </c>
      <c r="CK95" s="272" cm="1">
        <f t="array" ref="CK95">SUMPRODUCT(('Span data'!BN$9:BN$734)*('Span data'!$C$9:$C$734=$B95))</f>
        <v>1.4287401162458079E-3</v>
      </c>
      <c r="CL95" s="272" cm="1">
        <f t="array" ref="CL95">SUMPRODUCT(('Span data'!BO$9:BO$734)*('Span data'!$C$9:$C$734=$B95))</f>
        <v>1.4483085723827841E-3</v>
      </c>
      <c r="CM95" s="272" cm="1">
        <f t="array" ref="CM95">SUMPRODUCT(('Span data'!BP$9:BP$734)*('Span data'!$C$9:$C$734=$B95))</f>
        <v>1.4678770285197601E-3</v>
      </c>
      <c r="CN95" s="272" cm="1">
        <f t="array" ref="CN95">SUMPRODUCT(('Span data'!BQ$9:BQ$734)*('Span data'!$C$9:$C$734=$B95))</f>
        <v>1.4874454846567362E-3</v>
      </c>
      <c r="CO95" s="272" cm="1">
        <f t="array" ref="CO95">SUMPRODUCT(('Span data'!BR$9:BR$734)*('Span data'!$C$9:$C$734=$B95))</f>
        <v>1.5070139407937124E-3</v>
      </c>
      <c r="CP95" s="272" cm="1">
        <f t="array" ref="CP95">SUMPRODUCT(('Span data'!BS$9:BS$734)*('Span data'!$C$9:$C$734=$B95))</f>
        <v>1.5265823969306887E-3</v>
      </c>
      <c r="CQ95" s="272" cm="1">
        <f t="array" ref="CQ95">SUMPRODUCT(('Span data'!BT$9:BT$734)*('Span data'!$C$9:$C$734=$B95))</f>
        <v>1.5461508530676647E-3</v>
      </c>
      <c r="CR95" s="232"/>
      <c r="CS95" s="273">
        <f t="shared" si="34"/>
        <v>44457.315878697031</v>
      </c>
      <c r="CT95" s="273">
        <f t="shared" si="47"/>
        <v>45906.182429437649</v>
      </c>
      <c r="CU95" s="273">
        <f t="shared" si="48"/>
        <v>47798.06683972985</v>
      </c>
      <c r="CV95" s="273">
        <f t="shared" si="49"/>
        <v>49361.063720721875</v>
      </c>
      <c r="CW95" s="273">
        <f t="shared" si="50"/>
        <v>50453.951815983623</v>
      </c>
      <c r="CX95" s="273">
        <f t="shared" si="51"/>
        <v>51682.258540737326</v>
      </c>
      <c r="CY95" s="273">
        <f t="shared" si="52"/>
        <v>53690.195489793121</v>
      </c>
      <c r="CZ95" s="273">
        <f t="shared" si="53"/>
        <v>55994.114414564974</v>
      </c>
      <c r="DA95" s="273">
        <f t="shared" si="54"/>
        <v>56961.242924764476</v>
      </c>
      <c r="DB95" s="273">
        <f t="shared" si="36"/>
        <v>57798.755432410195</v>
      </c>
      <c r="DC95" s="273">
        <f t="shared" si="37"/>
        <v>58636.267940055921</v>
      </c>
      <c r="DD95" s="273">
        <f t="shared" si="38"/>
        <v>59473.78044770164</v>
      </c>
      <c r="DE95" s="273">
        <f t="shared" si="39"/>
        <v>60311.29295534738</v>
      </c>
      <c r="DF95" s="273">
        <f t="shared" si="40"/>
        <v>61148.805462993092</v>
      </c>
      <c r="DG95" s="273">
        <f t="shared" si="41"/>
        <v>61986.317970638811</v>
      </c>
      <c r="DH95" s="273">
        <f t="shared" si="42"/>
        <v>62823.830478284537</v>
      </c>
      <c r="DI95" s="273">
        <f t="shared" si="43"/>
        <v>63661.342985930263</v>
      </c>
      <c r="DJ95" s="273">
        <f t="shared" si="44"/>
        <v>64498.855493575989</v>
      </c>
      <c r="DK95" s="273">
        <f t="shared" si="45"/>
        <v>65336.368001221701</v>
      </c>
      <c r="DL95" s="273">
        <f t="shared" si="46"/>
        <v>66173.880508867427</v>
      </c>
      <c r="DM95" s="233"/>
      <c r="DN95" s="274" cm="1">
        <f t="array" ref="DN95">SUMPRODUCT(($CS95:$DL95)*(Misc_calcs!$G$29:$Z$29))</f>
        <v>804193.64210172882</v>
      </c>
      <c r="DO95" s="232"/>
      <c r="DP95" s="274" cm="1">
        <f t="array" ref="DP95">SUMPRODUCT((G95:H95)*(Assumptions!$G$38:$H$38))</f>
        <v>148269.9871950474</v>
      </c>
      <c r="DQ95" s="274" cm="1">
        <f t="array" ref="DQ95">SUMPRODUCT((PMT(real_disc,Assumptions!$G$40,DP95)*(Misc_calcs!$G$29:$Z$29)))</f>
        <v>-85943.308535692573</v>
      </c>
      <c r="DR95" s="232"/>
      <c r="DS95" s="274">
        <f t="shared" si="32"/>
        <v>718250.33356603631</v>
      </c>
      <c r="DT95" s="274" t="b">
        <f t="shared" si="35"/>
        <v>1</v>
      </c>
      <c r="DU95" s="232"/>
      <c r="DV95" s="232"/>
      <c r="DW95" s="232"/>
      <c r="DX95" s="232"/>
      <c r="DY95" s="232"/>
      <c r="DZ95" s="232"/>
      <c r="EA95" s="232"/>
      <c r="EB95" s="232"/>
      <c r="EC95" s="232"/>
      <c r="ED95" s="232"/>
      <c r="EE95" s="232"/>
      <c r="EF95" s="232"/>
      <c r="EG95" s="232"/>
      <c r="EH95" s="232"/>
      <c r="EI95" s="232"/>
      <c r="EJ95" s="232"/>
      <c r="EK95" s="232"/>
      <c r="EL95" s="232"/>
      <c r="EM95" s="232"/>
      <c r="EN95" s="232"/>
    </row>
    <row r="96" spans="1:144" x14ac:dyDescent="0.2">
      <c r="A96" s="232"/>
      <c r="B96" s="266" t="str">
        <v>SHP011</v>
      </c>
      <c r="C96" s="266" t="str">
        <f>INDEX('Span data'!$D$9:$D$734, MATCH($B96, 'Span data'!$C$9:$C$734,0))</f>
        <v>SHP</v>
      </c>
      <c r="D96" s="266" cm="1">
        <f t="array" ref="D96">IF(ISBLANK(B96),0, SUMPRODUCT(('Energy at risk'!$C$8:$C$733=$B96)*1))</f>
        <v>2</v>
      </c>
      <c r="E96" s="267" t="b">
        <f t="shared" si="31"/>
        <v>0</v>
      </c>
      <c r="F96" s="266">
        <f t="shared" si="33"/>
        <v>2</v>
      </c>
      <c r="G96" s="268">
        <v>0</v>
      </c>
      <c r="H96" s="268">
        <v>4</v>
      </c>
      <c r="I96" s="232"/>
      <c r="J96" s="269">
        <f>INDEX(VCR_data!$D$8:$D$86, MATCH($C96, VCR_data!$B$8:$B$86,0))</f>
        <v>50191.634692423082</v>
      </c>
      <c r="K96" s="269">
        <f>INDEX(VCR_data!$F$8:$F$86, MATCH($C96, VCR_data!$B$8:$B$86,0))</f>
        <v>11451.859582120233</v>
      </c>
      <c r="L96" s="232"/>
      <c r="M96" s="270" cm="1">
        <f t="array" ref="M96">SUMPRODUCT(('Span data'!$C$9:$C$734=$B96)*('Span data'!AF$9:AF$734))/SUMPRODUCT(('Span data'!$C$9:$C$734=$B96)*1)</f>
        <v>9.7110254791815693E-3</v>
      </c>
      <c r="N96" s="270" cm="1">
        <f t="array" ref="N96">SUMPRODUCT(('Span data'!$C$9:$C$734=$B96)*('Span data'!AG$9:AG$734))/SUMPRODUCT(('Span data'!$C$9:$C$734=$B96)*1)</f>
        <v>9.8871218204208498E-3</v>
      </c>
      <c r="O96" s="270" cm="1">
        <f t="array" ref="O96">SUMPRODUCT(('Span data'!$C$9:$C$734=$B96)*('Span data'!AH$9:AH$734))/SUMPRODUCT(('Span data'!$C$9:$C$734=$B96)*1)</f>
        <v>1.006321816166013E-2</v>
      </c>
      <c r="P96" s="270" cm="1">
        <f t="array" ref="P96">SUMPRODUCT(('Span data'!$C$9:$C$734=$B96)*('Span data'!AI$9:AI$734))/SUMPRODUCT(('Span data'!$C$9:$C$734=$B96)*1)</f>
        <v>1.0239314502899411E-2</v>
      </c>
      <c r="Q96" s="270" cm="1">
        <f t="array" ref="Q96">SUMPRODUCT(('Span data'!$C$9:$C$734=$B96)*('Span data'!AJ$9:AJ$734))/SUMPRODUCT(('Span data'!$C$9:$C$734=$B96)*1)</f>
        <v>1.0415410844138691E-2</v>
      </c>
      <c r="R96" s="270" cm="1">
        <f t="array" ref="R96">SUMPRODUCT(('Span data'!$C$9:$C$734=$B96)*('Span data'!AK$9:AK$734))/SUMPRODUCT(('Span data'!$C$9:$C$734=$B96)*1)</f>
        <v>1.0591507185377972E-2</v>
      </c>
      <c r="S96" s="270" cm="1">
        <f t="array" ref="S96">SUMPRODUCT(('Span data'!$C$9:$C$734=$B96)*('Span data'!AL$9:AL$734))/SUMPRODUCT(('Span data'!$C$9:$C$734=$B96)*1)</f>
        <v>1.0767603526617252E-2</v>
      </c>
      <c r="T96" s="270" cm="1">
        <f t="array" ref="T96">SUMPRODUCT(('Span data'!$C$9:$C$734=$B96)*('Span data'!AM$9:AM$734))/SUMPRODUCT(('Span data'!$C$9:$C$734=$B96)*1)</f>
        <v>1.0943699867856533E-2</v>
      </c>
      <c r="U96" s="270" cm="1">
        <f t="array" ref="U96">SUMPRODUCT(('Span data'!$C$9:$C$734=$B96)*('Span data'!AN$9:AN$734))/SUMPRODUCT(('Span data'!$C$9:$C$734=$B96)*1)</f>
        <v>1.1119796209095813E-2</v>
      </c>
      <c r="V96" s="270" cm="1">
        <f t="array" ref="V96">SUMPRODUCT(('Span data'!$C$9:$C$734=$B96)*('Span data'!AO$9:AO$734))/SUMPRODUCT(('Span data'!$C$9:$C$734=$B96)*1)</f>
        <v>1.1295892550335094E-2</v>
      </c>
      <c r="W96" s="270" cm="1">
        <f t="array" ref="W96">SUMPRODUCT(('Span data'!$C$9:$C$734=$B96)*('Span data'!AP$9:AP$734))/SUMPRODUCT(('Span data'!$C$9:$C$734=$B96)*1)</f>
        <v>1.1471988891574374E-2</v>
      </c>
      <c r="X96" s="270" cm="1">
        <f t="array" ref="X96">SUMPRODUCT(('Span data'!$C$9:$C$734=$B96)*('Span data'!AQ$9:AQ$734))/SUMPRODUCT(('Span data'!$C$9:$C$734=$B96)*1)</f>
        <v>1.1648085232813655E-2</v>
      </c>
      <c r="Y96" s="270" cm="1">
        <f t="array" ref="Y96">SUMPRODUCT(('Span data'!$C$9:$C$734=$B96)*('Span data'!AR$9:AR$734))/SUMPRODUCT(('Span data'!$C$9:$C$734=$B96)*1)</f>
        <v>1.1824181574052935E-2</v>
      </c>
      <c r="Z96" s="270" cm="1">
        <f t="array" ref="Z96">SUMPRODUCT(('Span data'!$C$9:$C$734=$B96)*('Span data'!AS$9:AS$734))/SUMPRODUCT(('Span data'!$C$9:$C$734=$B96)*1)</f>
        <v>1.2000277915292215E-2</v>
      </c>
      <c r="AA96" s="270" cm="1">
        <f t="array" ref="AA96">SUMPRODUCT(('Span data'!$C$9:$C$734=$B96)*('Span data'!AT$9:AT$734))/SUMPRODUCT(('Span data'!$C$9:$C$734=$B96)*1)</f>
        <v>1.2176374256531496E-2</v>
      </c>
      <c r="AB96" s="270" cm="1">
        <f t="array" ref="AB96">SUMPRODUCT(('Span data'!$C$9:$C$734=$B96)*('Span data'!AU$9:AU$734))/SUMPRODUCT(('Span data'!$C$9:$C$734=$B96)*1)</f>
        <v>1.2352470597770776E-2</v>
      </c>
      <c r="AC96" s="270" cm="1">
        <f t="array" ref="AC96">SUMPRODUCT(('Span data'!$C$9:$C$734=$B96)*('Span data'!AV$9:AV$734))/SUMPRODUCT(('Span data'!$C$9:$C$734=$B96)*1)</f>
        <v>1.2528566939010057E-2</v>
      </c>
      <c r="AD96" s="270" cm="1">
        <f t="array" ref="AD96">SUMPRODUCT(('Span data'!$C$9:$C$734=$B96)*('Span data'!AW$9:AW$734))/SUMPRODUCT(('Span data'!$C$9:$C$734=$B96)*1)</f>
        <v>1.2704663280249337E-2</v>
      </c>
      <c r="AE96" s="270" cm="1">
        <f t="array" ref="AE96">SUMPRODUCT(('Span data'!$C$9:$C$734=$B96)*('Span data'!AX$9:AX$734))/SUMPRODUCT(('Span data'!$C$9:$C$734=$B96)*1)</f>
        <v>1.2880759621488618E-2</v>
      </c>
      <c r="AF96" s="270" cm="1">
        <f t="array" ref="AF96">SUMPRODUCT(('Span data'!$C$9:$C$734=$B96)*('Span data'!AY$9:AY$734))/SUMPRODUCT(('Span data'!$C$9:$C$734=$B96)*1)</f>
        <v>1.3056855962727898E-2</v>
      </c>
      <c r="AG96" s="232"/>
      <c r="AH96" s="271">
        <f>INDEX('Energy at risk'!E$8:E$733, MATCH($B96, 'Energy at risk'!$C$8:$C$733,0))*$J96*M96</f>
        <v>46931.198659503243</v>
      </c>
      <c r="AI96" s="271">
        <f>INDEX('Energy at risk'!F$8:F$733, MATCH($B96, 'Energy at risk'!$C$8:$C$733,0))*$J96*N96</f>
        <v>47379.855914029475</v>
      </c>
      <c r="AJ96" s="271">
        <f>INDEX('Energy at risk'!G$8:G$733, MATCH($B96, 'Energy at risk'!$C$8:$C$733,0))*$J96*O96</f>
        <v>48121.337438193885</v>
      </c>
      <c r="AK96" s="271">
        <f>INDEX('Energy at risk'!H$8:H$733, MATCH($B96, 'Energy at risk'!$C$8:$C$733,0))*$J96*P96</f>
        <v>49015.501873652443</v>
      </c>
      <c r="AL96" s="271">
        <f>INDEX('Energy at risk'!I$8:I$733, MATCH($B96, 'Energy at risk'!$C$8:$C$733,0))*$J96*Q96</f>
        <v>49593.550583994038</v>
      </c>
      <c r="AM96" s="271">
        <f>INDEX('Energy at risk'!J$8:J$733, MATCH($B96, 'Energy at risk'!$C$8:$C$733,0))*$J96*R96</f>
        <v>50054.880266627464</v>
      </c>
      <c r="AN96" s="271">
        <f>INDEX('Energy at risk'!K$8:K$733, MATCH($B96, 'Energy at risk'!$C$8:$C$733,0))*$J96*S96</f>
        <v>50777.549461366696</v>
      </c>
      <c r="AO96" s="271">
        <f>INDEX('Energy at risk'!L$8:L$733, MATCH($B96, 'Energy at risk'!$C$8:$C$733,0))*$J96*T96</f>
        <v>51719.323508150657</v>
      </c>
      <c r="AP96" s="271">
        <f>INDEX('Energy at risk'!M$8:M$733, MATCH($B96, 'Energy at risk'!$C$8:$C$733,0))*$J96*U96</f>
        <v>52438.409402047</v>
      </c>
      <c r="AQ96" s="271">
        <f>INDEX('Energy at risk'!N$8:N$733, MATCH($B96, 'Energy at risk'!$C$8:$C$733,0))*$J96*V96</f>
        <v>53268.839372387149</v>
      </c>
      <c r="AR96" s="271">
        <f>INDEX('Energy at risk'!O$8:O$733, MATCH($B96, 'Energy at risk'!$C$8:$C$733,0))*$J96*W96</f>
        <v>54099.269342727304</v>
      </c>
      <c r="AS96" s="271">
        <f>INDEX('Energy at risk'!P$8:P$733, MATCH($B96, 'Energy at risk'!$C$8:$C$733,0))*$J96*X96</f>
        <v>54929.699313067453</v>
      </c>
      <c r="AT96" s="271">
        <f>INDEX('Energy at risk'!Q$8:Q$733, MATCH($B96, 'Energy at risk'!$C$8:$C$733,0))*$J96*Y96</f>
        <v>55760.129283407601</v>
      </c>
      <c r="AU96" s="271">
        <f>INDEX('Energy at risk'!R$8:R$733, MATCH($B96, 'Energy at risk'!$C$8:$C$733,0))*$J96*Z96</f>
        <v>56590.559253747757</v>
      </c>
      <c r="AV96" s="271">
        <f>INDEX('Energy at risk'!S$8:S$733, MATCH($B96, 'Energy at risk'!$C$8:$C$733,0))*$J96*AA96</f>
        <v>57420.989224087905</v>
      </c>
      <c r="AW96" s="271">
        <f>INDEX('Energy at risk'!T$8:T$733, MATCH($B96, 'Energy at risk'!$C$8:$C$733,0))*$J96*AB96</f>
        <v>58251.419194428054</v>
      </c>
      <c r="AX96" s="271">
        <f>INDEX('Energy at risk'!U$8:U$733, MATCH($B96, 'Energy at risk'!$C$8:$C$733,0))*$J96*AC96</f>
        <v>59081.849164768209</v>
      </c>
      <c r="AY96" s="271">
        <f>INDEX('Energy at risk'!V$8:V$733, MATCH($B96, 'Energy at risk'!$C$8:$C$733,0))*$J96*AD96</f>
        <v>59912.279135108358</v>
      </c>
      <c r="AZ96" s="271">
        <f>INDEX('Energy at risk'!W$8:W$733, MATCH($B96, 'Energy at risk'!$C$8:$C$733,0))*$J96*AE96</f>
        <v>60742.709105448514</v>
      </c>
      <c r="BA96" s="271">
        <f>INDEX('Energy at risk'!X$8:X$733, MATCH($B96, 'Energy at risk'!$C$8:$C$733,0))*$J96*AF96</f>
        <v>61573.139075788662</v>
      </c>
      <c r="BB96" s="232"/>
      <c r="BC96" s="271">
        <f>INDEX('Energy at risk'!E$8:E$733, MATCH($B96, 'Energy at risk'!$C$8:$C$733,0))*M96*$K96</f>
        <v>10707.949648636442</v>
      </c>
      <c r="BD96" s="271">
        <f>INDEX('Energy at risk'!F$8:F$733, MATCH($B96, 'Energy at risk'!$C$8:$C$733,0))*N96*$K96</f>
        <v>10810.316505400915</v>
      </c>
      <c r="BE96" s="271">
        <f>INDEX('Energy at risk'!G$8:G$733, MATCH($B96, 'Energy at risk'!$C$8:$C$733,0))*O96*$K96</f>
        <v>10979.494942196263</v>
      </c>
      <c r="BF96" s="271">
        <f>INDEX('Energy at risk'!H$8:H$733, MATCH($B96, 'Energy at risk'!$C$8:$C$733,0))*P96*$K96</f>
        <v>11183.509926385314</v>
      </c>
      <c r="BG96" s="271">
        <f>INDEX('Energy at risk'!I$8:I$733, MATCH($B96, 'Energy at risk'!$C$8:$C$733,0))*Q96*$K96</f>
        <v>11315.399088852797</v>
      </c>
      <c r="BH96" s="271">
        <f>INDEX('Energy at risk'!J$8:J$733, MATCH($B96, 'Energy at risk'!$C$8:$C$733,0))*R96*$K96</f>
        <v>11420.657321204804</v>
      </c>
      <c r="BI96" s="271">
        <f>INDEX('Energy at risk'!K$8:K$733, MATCH($B96, 'Energy at risk'!$C$8:$C$733,0))*S96*$K96</f>
        <v>11585.543485865366</v>
      </c>
      <c r="BJ96" s="271">
        <f>INDEX('Energy at risk'!L$8:L$733, MATCH($B96, 'Energy at risk'!$C$8:$C$733,0))*T96*$K96</f>
        <v>11800.421208177986</v>
      </c>
      <c r="BK96" s="271">
        <f>INDEX('Energy at risk'!M$8:M$733, MATCH($B96, 'Energy at risk'!$C$8:$C$733,0))*U96*$K96</f>
        <v>11964.489797193826</v>
      </c>
      <c r="BL96" s="271">
        <f>INDEX('Energy at risk'!N$8:N$733, MATCH($B96, 'Energy at risk'!$C$8:$C$733,0))*V96*$K96</f>
        <v>12153.962952858059</v>
      </c>
      <c r="BM96" s="271">
        <f>INDEX('Energy at risk'!O$8:O$733, MATCH($B96, 'Energy at risk'!$C$8:$C$733,0))*W96*$K96</f>
        <v>12343.436108522288</v>
      </c>
      <c r="BN96" s="271">
        <f>INDEX('Energy at risk'!P$8:P$733, MATCH($B96, 'Energy at risk'!$C$8:$C$733,0))*X96*$K96</f>
        <v>12532.909264186519</v>
      </c>
      <c r="BO96" s="271">
        <f>INDEX('Energy at risk'!Q$8:Q$733, MATCH($B96, 'Energy at risk'!$C$8:$C$733,0))*Y96*$K96</f>
        <v>12722.382419850748</v>
      </c>
      <c r="BP96" s="271">
        <f>INDEX('Energy at risk'!R$8:R$733, MATCH($B96, 'Energy at risk'!$C$8:$C$733,0))*Z96*$K96</f>
        <v>12911.855575514981</v>
      </c>
      <c r="BQ96" s="271">
        <f>INDEX('Energy at risk'!S$8:S$733, MATCH($B96, 'Energy at risk'!$C$8:$C$733,0))*AA96*$K96</f>
        <v>13101.32873117921</v>
      </c>
      <c r="BR96" s="271">
        <f>INDEX('Energy at risk'!T$8:T$733, MATCH($B96, 'Energy at risk'!$C$8:$C$733,0))*AB96*$K96</f>
        <v>13290.801886843441</v>
      </c>
      <c r="BS96" s="271">
        <f>INDEX('Energy at risk'!U$8:U$733, MATCH($B96, 'Energy at risk'!$C$8:$C$733,0))*AC96*$K96</f>
        <v>13480.275042507674</v>
      </c>
      <c r="BT96" s="271">
        <f>INDEX('Energy at risk'!V$8:V$733, MATCH($B96, 'Energy at risk'!$C$8:$C$733,0))*AD96*$K96</f>
        <v>13669.748198171903</v>
      </c>
      <c r="BU96" s="271">
        <f>INDEX('Energy at risk'!W$8:W$733, MATCH($B96, 'Energy at risk'!$C$8:$C$733,0))*AE96*$K96</f>
        <v>13859.221353836134</v>
      </c>
      <c r="BV96" s="271">
        <f>INDEX('Energy at risk'!X$8:X$733, MATCH($B96, 'Energy at risk'!$C$8:$C$733,0))*AF96*$K96</f>
        <v>14048.694509500363</v>
      </c>
      <c r="BW96" s="232"/>
      <c r="BX96" s="272" cm="1">
        <f t="array" ref="BX96">SUMPRODUCT(('Span data'!BA$9:BA$734)*('Span data'!$C$9:$C$734=$B96))</f>
        <v>7.8655241142886541E-4</v>
      </c>
      <c r="BY96" s="272" cm="1">
        <f t="array" ref="BY96">SUMPRODUCT(('Span data'!BB$9:BB$734)*('Span data'!$C$9:$C$734=$B96))</f>
        <v>8.0081547789311188E-4</v>
      </c>
      <c r="BZ96" s="272" cm="1">
        <f t="array" ref="BZ96">SUMPRODUCT(('Span data'!BC$9:BC$734)*('Span data'!$C$9:$C$734=$B96))</f>
        <v>8.1507854435735813E-4</v>
      </c>
      <c r="CA96" s="272" cm="1">
        <f t="array" ref="CA96">SUMPRODUCT(('Span data'!BD$9:BD$734)*('Span data'!$C$9:$C$734=$B96))</f>
        <v>8.2934161082160438E-4</v>
      </c>
      <c r="CB96" s="272" cm="1">
        <f t="array" ref="CB96">SUMPRODUCT(('Span data'!BE$9:BE$734)*('Span data'!$C$9:$C$734=$B96))</f>
        <v>8.4360467728585074E-4</v>
      </c>
      <c r="CC96" s="272" cm="1">
        <f t="array" ref="CC96">SUMPRODUCT(('Span data'!BF$9:BF$734)*('Span data'!$C$9:$C$734=$B96))</f>
        <v>8.5786774375009721E-4</v>
      </c>
      <c r="CD96" s="272" cm="1">
        <f t="array" ref="CD96">SUMPRODUCT(('Span data'!BG$9:BG$734)*('Span data'!$C$9:$C$734=$B96))</f>
        <v>8.7213081021434357E-4</v>
      </c>
      <c r="CE96" s="272" cm="1">
        <f t="array" ref="CE96">SUMPRODUCT(('Span data'!BH$9:BH$734)*('Span data'!$C$9:$C$734=$B96))</f>
        <v>8.8639387667858983E-4</v>
      </c>
      <c r="CF96" s="272" cm="1">
        <f t="array" ref="CF96">SUMPRODUCT(('Span data'!BI$9:BI$734)*('Span data'!$C$9:$C$734=$B96))</f>
        <v>9.0065694314283619E-4</v>
      </c>
      <c r="CG96" s="272" cm="1">
        <f t="array" ref="CG96">SUMPRODUCT(('Span data'!BJ$9:BJ$734)*('Span data'!$C$9:$C$734=$B96))</f>
        <v>9.1492000960708244E-4</v>
      </c>
      <c r="CH96" s="272" cm="1">
        <f t="array" ref="CH96">SUMPRODUCT(('Span data'!BK$9:BK$734)*('Span data'!$C$9:$C$734=$B96))</f>
        <v>9.291830760713288E-4</v>
      </c>
      <c r="CI96" s="272" cm="1">
        <f t="array" ref="CI96">SUMPRODUCT(('Span data'!BL$9:BL$734)*('Span data'!$C$9:$C$734=$B96))</f>
        <v>9.4344614253557516E-4</v>
      </c>
      <c r="CJ96" s="272" cm="1">
        <f t="array" ref="CJ96">SUMPRODUCT(('Span data'!BM$9:BM$734)*('Span data'!$C$9:$C$734=$B96))</f>
        <v>9.5770920899982163E-4</v>
      </c>
      <c r="CK96" s="272" cm="1">
        <f t="array" ref="CK96">SUMPRODUCT(('Span data'!BN$9:BN$734)*('Span data'!$C$9:$C$734=$B96))</f>
        <v>9.7197227546406777E-4</v>
      </c>
      <c r="CL96" s="272" cm="1">
        <f t="array" ref="CL96">SUMPRODUCT(('Span data'!BO$9:BO$734)*('Span data'!$C$9:$C$734=$B96))</f>
        <v>9.8623534192831402E-4</v>
      </c>
      <c r="CM96" s="272" cm="1">
        <f t="array" ref="CM96">SUMPRODUCT(('Span data'!BP$9:BP$734)*('Span data'!$C$9:$C$734=$B96))</f>
        <v>1.0004984083925605E-3</v>
      </c>
      <c r="CN96" s="272" cm="1">
        <f t="array" ref="CN96">SUMPRODUCT(('Span data'!BQ$9:BQ$734)*('Span data'!$C$9:$C$734=$B96))</f>
        <v>1.014761474856807E-3</v>
      </c>
      <c r="CO96" s="272" cm="1">
        <f t="array" ref="CO96">SUMPRODUCT(('Span data'!BR$9:BR$734)*('Span data'!$C$9:$C$734=$B96))</f>
        <v>1.0290245413210532E-3</v>
      </c>
      <c r="CP96" s="272" cm="1">
        <f t="array" ref="CP96">SUMPRODUCT(('Span data'!BS$9:BS$734)*('Span data'!$C$9:$C$734=$B96))</f>
        <v>1.0432876077852995E-3</v>
      </c>
      <c r="CQ96" s="272" cm="1">
        <f t="array" ref="CQ96">SUMPRODUCT(('Span data'!BT$9:BT$734)*('Span data'!$C$9:$C$734=$B96))</f>
        <v>1.0575506742495459E-3</v>
      </c>
      <c r="CR96" s="232"/>
      <c r="CS96" s="273">
        <f t="shared" si="34"/>
        <v>57639.149094692097</v>
      </c>
      <c r="CT96" s="273">
        <f t="shared" si="47"/>
        <v>58190.173220245866</v>
      </c>
      <c r="CU96" s="273">
        <f t="shared" si="48"/>
        <v>59100.833195468687</v>
      </c>
      <c r="CV96" s="273">
        <f t="shared" si="49"/>
        <v>60199.012629379366</v>
      </c>
      <c r="CW96" s="273">
        <f t="shared" si="50"/>
        <v>60908.950516451514</v>
      </c>
      <c r="CX96" s="273">
        <f t="shared" si="51"/>
        <v>61475.538445700011</v>
      </c>
      <c r="CY96" s="273">
        <f t="shared" si="52"/>
        <v>62363.093819362875</v>
      </c>
      <c r="CZ96" s="273">
        <f t="shared" si="53"/>
        <v>63519.74560272252</v>
      </c>
      <c r="DA96" s="273">
        <f t="shared" si="54"/>
        <v>64402.900099897772</v>
      </c>
      <c r="DB96" s="273">
        <f t="shared" si="36"/>
        <v>65422.803240165224</v>
      </c>
      <c r="DC96" s="273">
        <f t="shared" si="37"/>
        <v>66442.706380432675</v>
      </c>
      <c r="DD96" s="273">
        <f t="shared" si="38"/>
        <v>67462.609520700105</v>
      </c>
      <c r="DE96" s="273">
        <f t="shared" si="39"/>
        <v>68482.512660967564</v>
      </c>
      <c r="DF96" s="273">
        <f t="shared" si="40"/>
        <v>69502.415801235009</v>
      </c>
      <c r="DG96" s="273">
        <f t="shared" si="41"/>
        <v>70522.318941502468</v>
      </c>
      <c r="DH96" s="273">
        <f t="shared" si="42"/>
        <v>71542.222081769898</v>
      </c>
      <c r="DI96" s="273">
        <f t="shared" si="43"/>
        <v>72562.125222037372</v>
      </c>
      <c r="DJ96" s="273">
        <f t="shared" si="44"/>
        <v>73582.028362304802</v>
      </c>
      <c r="DK96" s="273">
        <f t="shared" si="45"/>
        <v>74601.931502572246</v>
      </c>
      <c r="DL96" s="273">
        <f t="shared" si="46"/>
        <v>75621.834642839705</v>
      </c>
      <c r="DM96" s="233"/>
      <c r="DN96" s="274" cm="1">
        <f t="array" ref="DN96">SUMPRODUCT(($CS96:$DL96)*(Misc_calcs!$G$29:$Z$29))</f>
        <v>941096.90386172966</v>
      </c>
      <c r="DO96" s="232"/>
      <c r="DP96" s="274" cm="1">
        <f t="array" ref="DP96">SUMPRODUCT((G96:H96)*(Assumptions!$G$38:$H$38))</f>
        <v>110537.971830986</v>
      </c>
      <c r="DQ96" s="274" cm="1">
        <f t="array" ref="DQ96">SUMPRODUCT((PMT(real_disc,Assumptions!$G$40,DP96)*(Misc_calcs!$G$29:$Z$29)))</f>
        <v>-64072.299443062548</v>
      </c>
      <c r="DR96" s="232"/>
      <c r="DS96" s="274">
        <f t="shared" si="32"/>
        <v>877024.60441866715</v>
      </c>
      <c r="DT96" s="274" t="b">
        <f t="shared" si="35"/>
        <v>1</v>
      </c>
      <c r="DU96" s="232"/>
      <c r="DV96" s="232"/>
      <c r="DW96" s="232"/>
      <c r="DX96" s="232"/>
      <c r="DY96" s="232"/>
      <c r="DZ96" s="232"/>
      <c r="EA96" s="232"/>
      <c r="EB96" s="232"/>
      <c r="EC96" s="232"/>
      <c r="ED96" s="232"/>
      <c r="EE96" s="232"/>
      <c r="EF96" s="232"/>
      <c r="EG96" s="232"/>
      <c r="EH96" s="232"/>
      <c r="EI96" s="232"/>
      <c r="EJ96" s="232"/>
      <c r="EK96" s="232"/>
      <c r="EL96" s="232"/>
      <c r="EM96" s="232"/>
      <c r="EN96" s="232"/>
    </row>
    <row r="97" spans="1:144" x14ac:dyDescent="0.2">
      <c r="A97" s="232"/>
      <c r="B97" s="266" t="str">
        <v>SHP012</v>
      </c>
      <c r="C97" s="266" t="str">
        <f>INDEX('Span data'!$D$9:$D$734, MATCH($B97, 'Span data'!$C$9:$C$734,0))</f>
        <v>SHP</v>
      </c>
      <c r="D97" s="266" cm="1">
        <f t="array" ref="D97">IF(ISBLANK(B97),0, SUMPRODUCT(('Energy at risk'!$C$8:$C$733=$B97)*1))</f>
        <v>1</v>
      </c>
      <c r="E97" s="267" t="b">
        <f t="shared" si="31"/>
        <v>0</v>
      </c>
      <c r="F97" s="266">
        <f t="shared" si="33"/>
        <v>1</v>
      </c>
      <c r="G97" s="268">
        <v>1</v>
      </c>
      <c r="H97" s="268">
        <v>1</v>
      </c>
      <c r="I97" s="232"/>
      <c r="J97" s="269">
        <f>INDEX(VCR_data!$D$8:$D$86, MATCH($C97, VCR_data!$B$8:$B$86,0))</f>
        <v>50191.634692423082</v>
      </c>
      <c r="K97" s="269">
        <f>INDEX(VCR_data!$F$8:$F$86, MATCH($C97, VCR_data!$B$8:$B$86,0))</f>
        <v>11451.859582120233</v>
      </c>
      <c r="L97" s="232"/>
      <c r="M97" s="270" cm="1">
        <f t="array" ref="M97">SUMPRODUCT(('Span data'!$C$9:$C$734=$B97)*('Span data'!AF$9:AF$734))/SUMPRODUCT(('Span data'!$C$9:$C$734=$B97)*1)</f>
        <v>9.7396930409934142E-3</v>
      </c>
      <c r="N97" s="270" cm="1">
        <f t="array" ref="N97">SUMPRODUCT(('Span data'!$C$9:$C$734=$B97)*('Span data'!AG$9:AG$734))/SUMPRODUCT(('Span data'!$C$9:$C$734=$B97)*1)</f>
        <v>9.9253452361699763E-3</v>
      </c>
      <c r="O97" s="270" cm="1">
        <f t="array" ref="O97">SUMPRODUCT(('Span data'!$C$9:$C$734=$B97)*('Span data'!AH$9:AH$734))/SUMPRODUCT(('Span data'!$C$9:$C$734=$B97)*1)</f>
        <v>1.0110997431346538E-2</v>
      </c>
      <c r="P97" s="270" cm="1">
        <f t="array" ref="P97">SUMPRODUCT(('Span data'!$C$9:$C$734=$B97)*('Span data'!AI$9:AI$734))/SUMPRODUCT(('Span data'!$C$9:$C$734=$B97)*1)</f>
        <v>1.02966496265231E-2</v>
      </c>
      <c r="Q97" s="270" cm="1">
        <f t="array" ref="Q97">SUMPRODUCT(('Span data'!$C$9:$C$734=$B97)*('Span data'!AJ$9:AJ$734))/SUMPRODUCT(('Span data'!$C$9:$C$734=$B97)*1)</f>
        <v>1.0482301821699663E-2</v>
      </c>
      <c r="R97" s="270" cm="1">
        <f t="array" ref="R97">SUMPRODUCT(('Span data'!$C$9:$C$734=$B97)*('Span data'!AK$9:AK$734))/SUMPRODUCT(('Span data'!$C$9:$C$734=$B97)*1)</f>
        <v>1.0667954016876225E-2</v>
      </c>
      <c r="S97" s="270" cm="1">
        <f t="array" ref="S97">SUMPRODUCT(('Span data'!$C$9:$C$734=$B97)*('Span data'!AL$9:AL$734))/SUMPRODUCT(('Span data'!$C$9:$C$734=$B97)*1)</f>
        <v>1.0853606212052787E-2</v>
      </c>
      <c r="T97" s="270" cm="1">
        <f t="array" ref="T97">SUMPRODUCT(('Span data'!$C$9:$C$734=$B97)*('Span data'!AM$9:AM$734))/SUMPRODUCT(('Span data'!$C$9:$C$734=$B97)*1)</f>
        <v>1.1039258407229349E-2</v>
      </c>
      <c r="U97" s="270" cm="1">
        <f t="array" ref="U97">SUMPRODUCT(('Span data'!$C$9:$C$734=$B97)*('Span data'!AN$9:AN$734))/SUMPRODUCT(('Span data'!$C$9:$C$734=$B97)*1)</f>
        <v>1.1224910602405911E-2</v>
      </c>
      <c r="V97" s="270" cm="1">
        <f t="array" ref="V97">SUMPRODUCT(('Span data'!$C$9:$C$734=$B97)*('Span data'!AO$9:AO$734))/SUMPRODUCT(('Span data'!$C$9:$C$734=$B97)*1)</f>
        <v>1.1410562797582473E-2</v>
      </c>
      <c r="W97" s="270" cm="1">
        <f t="array" ref="W97">SUMPRODUCT(('Span data'!$C$9:$C$734=$B97)*('Span data'!AP$9:AP$734))/SUMPRODUCT(('Span data'!$C$9:$C$734=$B97)*1)</f>
        <v>1.1596214992759035E-2</v>
      </c>
      <c r="X97" s="270" cm="1">
        <f t="array" ref="X97">SUMPRODUCT(('Span data'!$C$9:$C$734=$B97)*('Span data'!AQ$9:AQ$734))/SUMPRODUCT(('Span data'!$C$9:$C$734=$B97)*1)</f>
        <v>1.1781867187935597E-2</v>
      </c>
      <c r="Y97" s="270" cm="1">
        <f t="array" ref="Y97">SUMPRODUCT(('Span data'!$C$9:$C$734=$B97)*('Span data'!AR$9:AR$734))/SUMPRODUCT(('Span data'!$C$9:$C$734=$B97)*1)</f>
        <v>1.1967519383112159E-2</v>
      </c>
      <c r="Z97" s="270" cm="1">
        <f t="array" ref="Z97">SUMPRODUCT(('Span data'!$C$9:$C$734=$B97)*('Span data'!AS$9:AS$734))/SUMPRODUCT(('Span data'!$C$9:$C$734=$B97)*1)</f>
        <v>1.2153171578288722E-2</v>
      </c>
      <c r="AA97" s="270" cm="1">
        <f t="array" ref="AA97">SUMPRODUCT(('Span data'!$C$9:$C$734=$B97)*('Span data'!AT$9:AT$734))/SUMPRODUCT(('Span data'!$C$9:$C$734=$B97)*1)</f>
        <v>1.2338823773465284E-2</v>
      </c>
      <c r="AB97" s="270" cm="1">
        <f t="array" ref="AB97">SUMPRODUCT(('Span data'!$C$9:$C$734=$B97)*('Span data'!AU$9:AU$734))/SUMPRODUCT(('Span data'!$C$9:$C$734=$B97)*1)</f>
        <v>1.2524475968641846E-2</v>
      </c>
      <c r="AC97" s="270" cm="1">
        <f t="array" ref="AC97">SUMPRODUCT(('Span data'!$C$9:$C$734=$B97)*('Span data'!AV$9:AV$734))/SUMPRODUCT(('Span data'!$C$9:$C$734=$B97)*1)</f>
        <v>1.2710128163818408E-2</v>
      </c>
      <c r="AD97" s="270" cm="1">
        <f t="array" ref="AD97">SUMPRODUCT(('Span data'!$C$9:$C$734=$B97)*('Span data'!AW$9:AW$734))/SUMPRODUCT(('Span data'!$C$9:$C$734=$B97)*1)</f>
        <v>1.289578035899497E-2</v>
      </c>
      <c r="AE97" s="270" cm="1">
        <f t="array" ref="AE97">SUMPRODUCT(('Span data'!$C$9:$C$734=$B97)*('Span data'!AX$9:AX$734))/SUMPRODUCT(('Span data'!$C$9:$C$734=$B97)*1)</f>
        <v>1.3081432554171532E-2</v>
      </c>
      <c r="AF97" s="270" cm="1">
        <f t="array" ref="AF97">SUMPRODUCT(('Span data'!$C$9:$C$734=$B97)*('Span data'!AY$9:AY$734))/SUMPRODUCT(('Span data'!$C$9:$C$734=$B97)*1)</f>
        <v>1.3267084749348094E-2</v>
      </c>
      <c r="AG97" s="232"/>
      <c r="AH97" s="271">
        <f>INDEX('Energy at risk'!E$8:E$733, MATCH($B97, 'Energy at risk'!$C$8:$C$733,0))*$J97*M97</f>
        <v>36268.475295379467</v>
      </c>
      <c r="AI97" s="271">
        <f>INDEX('Energy at risk'!F$8:F$733, MATCH($B97, 'Energy at risk'!$C$8:$C$733,0))*$J97*N97</f>
        <v>37363.735524464988</v>
      </c>
      <c r="AJ97" s="271">
        <f>INDEX('Energy at risk'!G$8:G$733, MATCH($B97, 'Energy at risk'!$C$8:$C$733,0))*$J97*O97</f>
        <v>38885.594519757731</v>
      </c>
      <c r="AK97" s="271">
        <f>INDEX('Energy at risk'!H$8:H$733, MATCH($B97, 'Energy at risk'!$C$8:$C$733,0))*$J97*P97</f>
        <v>40228.153867347457</v>
      </c>
      <c r="AL97" s="271">
        <f>INDEX('Energy at risk'!I$8:I$733, MATCH($B97, 'Energy at risk'!$C$8:$C$733,0))*$J97*Q97</f>
        <v>40953.481555893413</v>
      </c>
      <c r="AM97" s="271">
        <f>INDEX('Energy at risk'!J$8:J$733, MATCH($B97, 'Energy at risk'!$C$8:$C$733,0))*$J97*R97</f>
        <v>42004.424941661564</v>
      </c>
      <c r="AN97" s="271">
        <f>INDEX('Energy at risk'!K$8:K$733, MATCH($B97, 'Energy at risk'!$C$8:$C$733,0))*$J97*S97</f>
        <v>43508.411332281816</v>
      </c>
      <c r="AO97" s="271">
        <f>INDEX('Energy at risk'!L$8:L$733, MATCH($B97, 'Energy at risk'!$C$8:$C$733,0))*$J97*T97</f>
        <v>45319.632746843417</v>
      </c>
      <c r="AP97" s="271">
        <f>INDEX('Energy at risk'!M$8:M$733, MATCH($B97, 'Energy at risk'!$C$8:$C$733,0))*$J97*U97</f>
        <v>46253.101264534569</v>
      </c>
      <c r="AQ97" s="271">
        <f>INDEX('Energy at risk'!N$8:N$733, MATCH($B97, 'Energy at risk'!$C$8:$C$733,0))*$J97*V97</f>
        <v>47018.09531104788</v>
      </c>
      <c r="AR97" s="271">
        <f>INDEX('Energy at risk'!O$8:O$733, MATCH($B97, 'Energy at risk'!$C$8:$C$733,0))*$J97*W97</f>
        <v>47783.089357561192</v>
      </c>
      <c r="AS97" s="271">
        <f>INDEX('Energy at risk'!P$8:P$733, MATCH($B97, 'Energy at risk'!$C$8:$C$733,0))*$J97*X97</f>
        <v>48548.083404074503</v>
      </c>
      <c r="AT97" s="271">
        <f>INDEX('Energy at risk'!Q$8:Q$733, MATCH($B97, 'Energy at risk'!$C$8:$C$733,0))*$J97*Y97</f>
        <v>49313.077450587814</v>
      </c>
      <c r="AU97" s="271">
        <f>INDEX('Energy at risk'!R$8:R$733, MATCH($B97, 'Energy at risk'!$C$8:$C$733,0))*$J97*Z97</f>
        <v>50078.071497101126</v>
      </c>
      <c r="AV97" s="271">
        <f>INDEX('Energy at risk'!S$8:S$733, MATCH($B97, 'Energy at risk'!$C$8:$C$733,0))*$J97*AA97</f>
        <v>50843.065543614437</v>
      </c>
      <c r="AW97" s="271">
        <f>INDEX('Energy at risk'!T$8:T$733, MATCH($B97, 'Energy at risk'!$C$8:$C$733,0))*$J97*AB97</f>
        <v>51608.059590127748</v>
      </c>
      <c r="AX97" s="271">
        <f>INDEX('Energy at risk'!U$8:U$733, MATCH($B97, 'Energy at risk'!$C$8:$C$733,0))*$J97*AC97</f>
        <v>52373.05363664106</v>
      </c>
      <c r="AY97" s="271">
        <f>INDEX('Energy at risk'!V$8:V$733, MATCH($B97, 'Energy at risk'!$C$8:$C$733,0))*$J97*AD97</f>
        <v>53138.047683154371</v>
      </c>
      <c r="AZ97" s="271">
        <f>INDEX('Energy at risk'!W$8:W$733, MATCH($B97, 'Energy at risk'!$C$8:$C$733,0))*$J97*AE97</f>
        <v>53903.041729667675</v>
      </c>
      <c r="BA97" s="271">
        <f>INDEX('Energy at risk'!X$8:X$733, MATCH($B97, 'Energy at risk'!$C$8:$C$733,0))*$J97*AF97</f>
        <v>54668.035776180986</v>
      </c>
      <c r="BB97" s="232"/>
      <c r="BC97" s="271">
        <f>INDEX('Energy at risk'!E$8:E$733, MATCH($B97, 'Energy at risk'!$C$8:$C$733,0))*M97*$K97</f>
        <v>8275.1137492435992</v>
      </c>
      <c r="BD97" s="271">
        <f>INDEX('Energy at risk'!F$8:F$733, MATCH($B97, 'Energy at risk'!$C$8:$C$733,0))*N97*$K97</f>
        <v>8525.0112954429005</v>
      </c>
      <c r="BE97" s="271">
        <f>INDEX('Energy at risk'!G$8:G$733, MATCH($B97, 'Energy at risk'!$C$8:$C$733,0))*O97*$K97</f>
        <v>8872.2427738492006</v>
      </c>
      <c r="BF97" s="271">
        <f>INDEX('Energy at risk'!H$8:H$733, MATCH($B97, 'Energy at risk'!$C$8:$C$733,0))*P97*$K97</f>
        <v>9178.5647580499171</v>
      </c>
      <c r="BG97" s="271">
        <f>INDEX('Energy at risk'!I$8:I$733, MATCH($B97, 'Energy at risk'!$C$8:$C$733,0))*Q97*$K97</f>
        <v>9344.057491872074</v>
      </c>
      <c r="BH97" s="271">
        <f>INDEX('Energy at risk'!J$8:J$733, MATCH($B97, 'Energy at risk'!$C$8:$C$733,0))*R97*$K97</f>
        <v>9583.8435868324686</v>
      </c>
      <c r="BI97" s="271">
        <f>INDEX('Energy at risk'!K$8:K$733, MATCH($B97, 'Energy at risk'!$C$8:$C$733,0))*S97*$K97</f>
        <v>9926.9972032537953</v>
      </c>
      <c r="BJ97" s="271">
        <f>INDEX('Energy at risk'!L$8:L$733, MATCH($B97, 'Energy at risk'!$C$8:$C$733,0))*T97*$K97</f>
        <v>10340.250396515892</v>
      </c>
      <c r="BK97" s="271">
        <f>INDEX('Energy at risk'!M$8:M$733, MATCH($B97, 'Energy at risk'!$C$8:$C$733,0))*U97*$K97</f>
        <v>10553.233106771049</v>
      </c>
      <c r="BL97" s="271">
        <f>INDEX('Energy at risk'!N$8:N$733, MATCH($B97, 'Energy at risk'!$C$8:$C$733,0))*V97*$K97</f>
        <v>10727.776224474106</v>
      </c>
      <c r="BM97" s="271">
        <f>INDEX('Energy at risk'!O$8:O$733, MATCH($B97, 'Energy at risk'!$C$8:$C$733,0))*W97*$K97</f>
        <v>10902.319342177161</v>
      </c>
      <c r="BN97" s="271">
        <f>INDEX('Energy at risk'!P$8:P$733, MATCH($B97, 'Energy at risk'!$C$8:$C$733,0))*X97*$K97</f>
        <v>11076.862459880218</v>
      </c>
      <c r="BO97" s="271">
        <f>INDEX('Energy at risk'!Q$8:Q$733, MATCH($B97, 'Energy at risk'!$C$8:$C$733,0))*Y97*$K97</f>
        <v>11251.405577583275</v>
      </c>
      <c r="BP97" s="271">
        <f>INDEX('Energy at risk'!R$8:R$733, MATCH($B97, 'Energy at risk'!$C$8:$C$733,0))*Z97*$K97</f>
        <v>11425.94869528633</v>
      </c>
      <c r="BQ97" s="271">
        <f>INDEX('Energy at risk'!S$8:S$733, MATCH($B97, 'Energy at risk'!$C$8:$C$733,0))*AA97*$K97</f>
        <v>11600.491812989385</v>
      </c>
      <c r="BR97" s="271">
        <f>INDEX('Energy at risk'!T$8:T$733, MATCH($B97, 'Energy at risk'!$C$8:$C$733,0))*AB97*$K97</f>
        <v>11775.034930692442</v>
      </c>
      <c r="BS97" s="271">
        <f>INDEX('Energy at risk'!U$8:U$733, MATCH($B97, 'Energy at risk'!$C$8:$C$733,0))*AC97*$K97</f>
        <v>11949.578048395497</v>
      </c>
      <c r="BT97" s="271">
        <f>INDEX('Energy at risk'!V$8:V$733, MATCH($B97, 'Energy at risk'!$C$8:$C$733,0))*AD97*$K97</f>
        <v>12124.121166098552</v>
      </c>
      <c r="BU97" s="271">
        <f>INDEX('Energy at risk'!W$8:W$733, MATCH($B97, 'Energy at risk'!$C$8:$C$733,0))*AE97*$K97</f>
        <v>12298.664283801609</v>
      </c>
      <c r="BV97" s="271">
        <f>INDEX('Energy at risk'!X$8:X$733, MATCH($B97, 'Energy at risk'!$C$8:$C$733,0))*AF97*$K97</f>
        <v>12473.207401504666</v>
      </c>
      <c r="BW97" s="232"/>
      <c r="BX97" s="272" cm="1">
        <f t="array" ref="BX97">SUMPRODUCT(('Span data'!BA$9:BA$734)*('Span data'!$C$9:$C$734=$B97))</f>
        <v>3.94437181963606E-4</v>
      </c>
      <c r="BY97" s="272" cm="1">
        <f t="array" ref="BY97">SUMPRODUCT(('Span data'!BB$9:BB$734)*('Span data'!$C$9:$C$734=$B97))</f>
        <v>4.0195570727878693E-4</v>
      </c>
      <c r="BZ97" s="272" cm="1">
        <f t="array" ref="BZ97">SUMPRODUCT(('Span data'!BC$9:BC$734)*('Span data'!$C$9:$C$734=$B97))</f>
        <v>4.0947423259396785E-4</v>
      </c>
      <c r="CA97" s="272" cm="1">
        <f t="array" ref="CA97">SUMPRODUCT(('Span data'!BD$9:BD$734)*('Span data'!$C$9:$C$734=$B97))</f>
        <v>4.1699275790914878E-4</v>
      </c>
      <c r="CB97" s="272" cm="1">
        <f t="array" ref="CB97">SUMPRODUCT(('Span data'!BE$9:BE$734)*('Span data'!$C$9:$C$734=$B97))</f>
        <v>4.2451128322432965E-4</v>
      </c>
      <c r="CC97" s="272" cm="1">
        <f t="array" ref="CC97">SUMPRODUCT(('Span data'!BF$9:BF$734)*('Span data'!$C$9:$C$734=$B97))</f>
        <v>4.3202980853951058E-4</v>
      </c>
      <c r="CD97" s="272" cm="1">
        <f t="array" ref="CD97">SUMPRODUCT(('Span data'!BG$9:BG$734)*('Span data'!$C$9:$C$734=$B97))</f>
        <v>4.3954833385469156E-4</v>
      </c>
      <c r="CE97" s="272" cm="1">
        <f t="array" ref="CE97">SUMPRODUCT(('Span data'!BH$9:BH$734)*('Span data'!$C$9:$C$734=$B97))</f>
        <v>4.4706685916987243E-4</v>
      </c>
      <c r="CF97" s="272" cm="1">
        <f t="array" ref="CF97">SUMPRODUCT(('Span data'!BI$9:BI$734)*('Span data'!$C$9:$C$734=$B97))</f>
        <v>4.5458538448505347E-4</v>
      </c>
      <c r="CG97" s="272" cm="1">
        <f t="array" ref="CG97">SUMPRODUCT(('Span data'!BJ$9:BJ$734)*('Span data'!$C$9:$C$734=$B97))</f>
        <v>4.6210390980023434E-4</v>
      </c>
      <c r="CH97" s="272" cm="1">
        <f t="array" ref="CH97">SUMPRODUCT(('Span data'!BK$9:BK$734)*('Span data'!$C$9:$C$734=$B97))</f>
        <v>4.6962243511541527E-4</v>
      </c>
      <c r="CI97" s="272" cm="1">
        <f t="array" ref="CI97">SUMPRODUCT(('Span data'!BL$9:BL$734)*('Span data'!$C$9:$C$734=$B97))</f>
        <v>4.7714096043059625E-4</v>
      </c>
      <c r="CJ97" s="272" cm="1">
        <f t="array" ref="CJ97">SUMPRODUCT(('Span data'!BM$9:BM$734)*('Span data'!$C$9:$C$734=$B97))</f>
        <v>4.8465948574577712E-4</v>
      </c>
      <c r="CK97" s="272" cm="1">
        <f t="array" ref="CK97">SUMPRODUCT(('Span data'!BN$9:BN$734)*('Span data'!$C$9:$C$734=$B97))</f>
        <v>4.9217801106095805E-4</v>
      </c>
      <c r="CL97" s="272" cm="1">
        <f t="array" ref="CL97">SUMPRODUCT(('Span data'!BO$9:BO$734)*('Span data'!$C$9:$C$734=$B97))</f>
        <v>4.9969653637613892E-4</v>
      </c>
      <c r="CM97" s="272" cm="1">
        <f t="array" ref="CM97">SUMPRODUCT(('Span data'!BP$9:BP$734)*('Span data'!$C$9:$C$734=$B97))</f>
        <v>5.0721506169132001E-4</v>
      </c>
      <c r="CN97" s="272" cm="1">
        <f t="array" ref="CN97">SUMPRODUCT(('Span data'!BQ$9:BQ$734)*('Span data'!$C$9:$C$734=$B97))</f>
        <v>5.1473358700650088E-4</v>
      </c>
      <c r="CO97" s="272" cm="1">
        <f t="array" ref="CO97">SUMPRODUCT(('Span data'!BR$9:BR$734)*('Span data'!$C$9:$C$734=$B97))</f>
        <v>5.2225211232168186E-4</v>
      </c>
      <c r="CP97" s="272" cm="1">
        <f t="array" ref="CP97">SUMPRODUCT(('Span data'!BS$9:BS$734)*('Span data'!$C$9:$C$734=$B97))</f>
        <v>5.2977063763686274E-4</v>
      </c>
      <c r="CQ97" s="272" cm="1">
        <f t="array" ref="CQ97">SUMPRODUCT(('Span data'!BT$9:BT$734)*('Span data'!$C$9:$C$734=$B97))</f>
        <v>5.3728916295204361E-4</v>
      </c>
      <c r="CR97" s="232"/>
      <c r="CS97" s="273">
        <f t="shared" si="34"/>
        <v>44543.589439060241</v>
      </c>
      <c r="CT97" s="273">
        <f t="shared" si="47"/>
        <v>45888.747221863596</v>
      </c>
      <c r="CU97" s="273">
        <f t="shared" si="48"/>
        <v>47757.837703081168</v>
      </c>
      <c r="CV97" s="273">
        <f t="shared" si="49"/>
        <v>49406.719042390134</v>
      </c>
      <c r="CW97" s="273">
        <f t="shared" si="50"/>
        <v>50297.539472276774</v>
      </c>
      <c r="CX97" s="273">
        <f t="shared" si="51"/>
        <v>51588.268960523841</v>
      </c>
      <c r="CY97" s="273">
        <f t="shared" si="52"/>
        <v>53435.408975083941</v>
      </c>
      <c r="CZ97" s="273">
        <f t="shared" si="53"/>
        <v>55659.883590426165</v>
      </c>
      <c r="DA97" s="273">
        <f t="shared" si="54"/>
        <v>56806.334825891005</v>
      </c>
      <c r="DB97" s="273">
        <f t="shared" si="36"/>
        <v>57745.871997625902</v>
      </c>
      <c r="DC97" s="273">
        <f t="shared" si="37"/>
        <v>58685.409169360792</v>
      </c>
      <c r="DD97" s="273">
        <f t="shared" si="38"/>
        <v>59624.946341095681</v>
      </c>
      <c r="DE97" s="273">
        <f t="shared" si="39"/>
        <v>60564.483512830579</v>
      </c>
      <c r="DF97" s="273">
        <f t="shared" si="40"/>
        <v>61504.020684565468</v>
      </c>
      <c r="DG97" s="273">
        <f t="shared" si="41"/>
        <v>62443.557856300358</v>
      </c>
      <c r="DH97" s="273">
        <f t="shared" si="42"/>
        <v>63383.095028035248</v>
      </c>
      <c r="DI97" s="273">
        <f t="shared" si="43"/>
        <v>64322.632199770145</v>
      </c>
      <c r="DJ97" s="273">
        <f t="shared" si="44"/>
        <v>65262.169371505035</v>
      </c>
      <c r="DK97" s="273">
        <f t="shared" si="45"/>
        <v>66201.706543239925</v>
      </c>
      <c r="DL97" s="273">
        <f t="shared" si="46"/>
        <v>67141.243714974815</v>
      </c>
      <c r="DM97" s="233"/>
      <c r="DN97" s="274" cm="1">
        <f t="array" ref="DN97">SUMPRODUCT(($CS97:$DL97)*(Misc_calcs!$G$29:$Z$29))</f>
        <v>806313.15810516395</v>
      </c>
      <c r="DO97" s="232"/>
      <c r="DP97" s="274" cm="1">
        <f t="array" ref="DP97">SUMPRODUCT((G97:H97)*(Assumptions!$G$38:$H$38))</f>
        <v>46500.500639777201</v>
      </c>
      <c r="DQ97" s="274" cm="1">
        <f t="array" ref="DQ97">SUMPRODUCT((PMT(real_disc,Assumptions!$G$40,DP97)*(Misc_calcs!$G$29:$Z$29)))</f>
        <v>-26953.579407080662</v>
      </c>
      <c r="DR97" s="232"/>
      <c r="DS97" s="274">
        <f t="shared" si="32"/>
        <v>779359.57869808329</v>
      </c>
      <c r="DT97" s="274" t="b">
        <f t="shared" si="35"/>
        <v>1</v>
      </c>
      <c r="DU97" s="232"/>
      <c r="DV97" s="232"/>
      <c r="DW97" s="232"/>
      <c r="DX97" s="232"/>
      <c r="DY97" s="232"/>
      <c r="DZ97" s="232"/>
      <c r="EA97" s="232"/>
      <c r="EB97" s="232"/>
      <c r="EC97" s="232"/>
      <c r="ED97" s="232"/>
      <c r="EE97" s="232"/>
      <c r="EF97" s="232"/>
      <c r="EG97" s="232"/>
      <c r="EH97" s="232"/>
      <c r="EI97" s="232"/>
      <c r="EJ97" s="232"/>
      <c r="EK97" s="232"/>
      <c r="EL97" s="232"/>
      <c r="EM97" s="232"/>
      <c r="EN97" s="232"/>
    </row>
    <row r="98" spans="1:144" x14ac:dyDescent="0.2">
      <c r="A98" s="232"/>
      <c r="B98" s="266" t="str">
        <v>SHP014</v>
      </c>
      <c r="C98" s="266" t="str">
        <f>INDEX('Span data'!$D$9:$D$734, MATCH($B98, 'Span data'!$C$9:$C$734,0))</f>
        <v>SHP</v>
      </c>
      <c r="D98" s="266" cm="1">
        <f t="array" ref="D98">IF(ISBLANK(B98),0, SUMPRODUCT(('Energy at risk'!$C$8:$C$733=$B98)*1))</f>
        <v>21</v>
      </c>
      <c r="E98" s="267" t="b">
        <f t="shared" si="31"/>
        <v>0</v>
      </c>
      <c r="F98" s="266">
        <f t="shared" si="33"/>
        <v>21</v>
      </c>
      <c r="G98" s="268">
        <v>16</v>
      </c>
      <c r="H98" s="268">
        <v>22</v>
      </c>
      <c r="I98" s="232"/>
      <c r="J98" s="269">
        <f>INDEX(VCR_data!$D$8:$D$86, MATCH($C98, VCR_data!$B$8:$B$86,0))</f>
        <v>50191.634692423082</v>
      </c>
      <c r="K98" s="269">
        <f>INDEX(VCR_data!$F$8:$F$86, MATCH($C98, VCR_data!$B$8:$B$86,0))</f>
        <v>11451.859582120233</v>
      </c>
      <c r="L98" s="232"/>
      <c r="M98" s="270" cm="1">
        <f t="array" ref="M98">SUMPRODUCT(('Span data'!$C$9:$C$734=$B98)*('Span data'!AF$9:AF$734))/SUMPRODUCT(('Span data'!$C$9:$C$734=$B98)*1)</f>
        <v>9.7040270866030169E-3</v>
      </c>
      <c r="N98" s="270" cm="1">
        <f t="array" ref="N98">SUMPRODUCT(('Span data'!$C$9:$C$734=$B98)*('Span data'!AG$9:AG$734))/SUMPRODUCT(('Span data'!$C$9:$C$734=$B98)*1)</f>
        <v>9.8777906303161144E-3</v>
      </c>
      <c r="O98" s="270" cm="1">
        <f t="array" ref="O98">SUMPRODUCT(('Span data'!$C$9:$C$734=$B98)*('Span data'!AH$9:AH$734))/SUMPRODUCT(('Span data'!$C$9:$C$734=$B98)*1)</f>
        <v>1.0051554174029207E-2</v>
      </c>
      <c r="P98" s="270" cm="1">
        <f t="array" ref="P98">SUMPRODUCT(('Span data'!$C$9:$C$734=$B98)*('Span data'!AI$9:AI$734))/SUMPRODUCT(('Span data'!$C$9:$C$734=$B98)*1)</f>
        <v>1.0225317717742302E-2</v>
      </c>
      <c r="Q98" s="270" cm="1">
        <f t="array" ref="Q98">SUMPRODUCT(('Span data'!$C$9:$C$734=$B98)*('Span data'!AJ$9:AJ$734))/SUMPRODUCT(('Span data'!$C$9:$C$734=$B98)*1)</f>
        <v>1.0399081261455403E-2</v>
      </c>
      <c r="R98" s="270" cm="1">
        <f t="array" ref="R98">SUMPRODUCT(('Span data'!$C$9:$C$734=$B98)*('Span data'!AK$9:AK$734))/SUMPRODUCT(('Span data'!$C$9:$C$734=$B98)*1)</f>
        <v>1.0572844805168499E-2</v>
      </c>
      <c r="S98" s="270" cm="1">
        <f t="array" ref="S98">SUMPRODUCT(('Span data'!$C$9:$C$734=$B98)*('Span data'!AL$9:AL$734))/SUMPRODUCT(('Span data'!$C$9:$C$734=$B98)*1)</f>
        <v>1.0746608348881592E-2</v>
      </c>
      <c r="T98" s="270" cm="1">
        <f t="array" ref="T98">SUMPRODUCT(('Span data'!$C$9:$C$734=$B98)*('Span data'!AM$9:AM$734))/SUMPRODUCT(('Span data'!$C$9:$C$734=$B98)*1)</f>
        <v>1.0920371892594691E-2</v>
      </c>
      <c r="U98" s="270" cm="1">
        <f t="array" ref="U98">SUMPRODUCT(('Span data'!$C$9:$C$734=$B98)*('Span data'!AN$9:AN$734))/SUMPRODUCT(('Span data'!$C$9:$C$734=$B98)*1)</f>
        <v>1.1094135436307787E-2</v>
      </c>
      <c r="V98" s="270" cm="1">
        <f t="array" ref="V98">SUMPRODUCT(('Span data'!$C$9:$C$734=$B98)*('Span data'!AO$9:AO$734))/SUMPRODUCT(('Span data'!$C$9:$C$734=$B98)*1)</f>
        <v>1.1267898980020884E-2</v>
      </c>
      <c r="W98" s="270" cm="1">
        <f t="array" ref="W98">SUMPRODUCT(('Span data'!$C$9:$C$734=$B98)*('Span data'!AP$9:AP$734))/SUMPRODUCT(('Span data'!$C$9:$C$734=$B98)*1)</f>
        <v>1.144166252373398E-2</v>
      </c>
      <c r="X98" s="270" cm="1">
        <f t="array" ref="X98">SUMPRODUCT(('Span data'!$C$9:$C$734=$B98)*('Span data'!AQ$9:AQ$734))/SUMPRODUCT(('Span data'!$C$9:$C$734=$B98)*1)</f>
        <v>1.1615426067447074E-2</v>
      </c>
      <c r="Y98" s="270" cm="1">
        <f t="array" ref="Y98">SUMPRODUCT(('Span data'!$C$9:$C$734=$B98)*('Span data'!AR$9:AR$734))/SUMPRODUCT(('Span data'!$C$9:$C$734=$B98)*1)</f>
        <v>1.1789189611160171E-2</v>
      </c>
      <c r="Z98" s="270" cm="1">
        <f t="array" ref="Z98">SUMPRODUCT(('Span data'!$C$9:$C$734=$B98)*('Span data'!AS$9:AS$734))/SUMPRODUCT(('Span data'!$C$9:$C$734=$B98)*1)</f>
        <v>1.1962953154873264E-2</v>
      </c>
      <c r="AA98" s="270" cm="1">
        <f t="array" ref="AA98">SUMPRODUCT(('Span data'!$C$9:$C$734=$B98)*('Span data'!AT$9:AT$734))/SUMPRODUCT(('Span data'!$C$9:$C$734=$B98)*1)</f>
        <v>1.2136716698586363E-2</v>
      </c>
      <c r="AB98" s="270" cm="1">
        <f t="array" ref="AB98">SUMPRODUCT(('Span data'!$C$9:$C$734=$B98)*('Span data'!AU$9:AU$734))/SUMPRODUCT(('Span data'!$C$9:$C$734=$B98)*1)</f>
        <v>1.2310480242299462E-2</v>
      </c>
      <c r="AC98" s="270" cm="1">
        <f t="array" ref="AC98">SUMPRODUCT(('Span data'!$C$9:$C$734=$B98)*('Span data'!AV$9:AV$734))/SUMPRODUCT(('Span data'!$C$9:$C$734=$B98)*1)</f>
        <v>1.2484243786012554E-2</v>
      </c>
      <c r="AD98" s="270" cm="1">
        <f t="array" ref="AD98">SUMPRODUCT(('Span data'!$C$9:$C$734=$B98)*('Span data'!AW$9:AW$734))/SUMPRODUCT(('Span data'!$C$9:$C$734=$B98)*1)</f>
        <v>1.2658007329725654E-2</v>
      </c>
      <c r="AE98" s="270" cm="1">
        <f t="array" ref="AE98">SUMPRODUCT(('Span data'!$C$9:$C$734=$B98)*('Span data'!AX$9:AX$734))/SUMPRODUCT(('Span data'!$C$9:$C$734=$B98)*1)</f>
        <v>1.2831770873438746E-2</v>
      </c>
      <c r="AF98" s="270" cm="1">
        <f t="array" ref="AF98">SUMPRODUCT(('Span data'!$C$9:$C$734=$B98)*('Span data'!AY$9:AY$734))/SUMPRODUCT(('Span data'!$C$9:$C$734=$B98)*1)</f>
        <v>1.3005534417151845E-2</v>
      </c>
      <c r="AG98" s="232"/>
      <c r="AH98" s="271">
        <f>INDEX('Energy at risk'!E$8:E$733, MATCH($B98, 'Energy at risk'!$C$8:$C$733,0))*$J98*M98</f>
        <v>27496.672622703831</v>
      </c>
      <c r="AI98" s="271">
        <f>INDEX('Energy at risk'!F$8:F$733, MATCH($B98, 'Energy at risk'!$C$8:$C$733,0))*$J98*N98</f>
        <v>28139.786062218198</v>
      </c>
      <c r="AJ98" s="271">
        <f>INDEX('Energy at risk'!G$8:G$733, MATCH($B98, 'Energy at risk'!$C$8:$C$733,0))*$J98*O98</f>
        <v>28941.603977307834</v>
      </c>
      <c r="AK98" s="271">
        <f>INDEX('Energy at risk'!H$8:H$733, MATCH($B98, 'Energy at risk'!$C$8:$C$733,0))*$J98*P98</f>
        <v>29597.976786273088</v>
      </c>
      <c r="AL98" s="271">
        <f>INDEX('Energy at risk'!I$8:I$733, MATCH($B98, 'Energy at risk'!$C$8:$C$733,0))*$J98*Q98</f>
        <v>29995.145883726585</v>
      </c>
      <c r="AM98" s="271">
        <f>INDEX('Energy at risk'!J$8:J$733, MATCH($B98, 'Energy at risk'!$C$8:$C$733,0))*$J98*R98</f>
        <v>30550.135498791951</v>
      </c>
      <c r="AN98" s="271">
        <f>INDEX('Energy at risk'!K$8:K$733, MATCH($B98, 'Energy at risk'!$C$8:$C$733,0))*$J98*S98</f>
        <v>31325.570660924939</v>
      </c>
      <c r="AO98" s="271">
        <f>INDEX('Energy at risk'!L$8:L$733, MATCH($B98, 'Energy at risk'!$C$8:$C$733,0))*$J98*T98</f>
        <v>32165.39876844046</v>
      </c>
      <c r="AP98" s="271">
        <f>INDEX('Energy at risk'!M$8:M$733, MATCH($B98, 'Energy at risk'!$C$8:$C$733,0))*$J98*U98</f>
        <v>32620.773105532728</v>
      </c>
      <c r="AQ98" s="271">
        <f>INDEX('Energy at risk'!N$8:N$733, MATCH($B98, 'Energy at risk'!$C$8:$C$733,0))*$J98*V98</f>
        <v>33131.7008083736</v>
      </c>
      <c r="AR98" s="271">
        <f>INDEX('Energy at risk'!O$8:O$733, MATCH($B98, 'Energy at risk'!$C$8:$C$733,0))*$J98*W98</f>
        <v>33642.628511214469</v>
      </c>
      <c r="AS98" s="271">
        <f>INDEX('Energy at risk'!P$8:P$733, MATCH($B98, 'Energy at risk'!$C$8:$C$733,0))*$J98*X98</f>
        <v>34153.55621405533</v>
      </c>
      <c r="AT98" s="271">
        <f>INDEX('Energy at risk'!Q$8:Q$733, MATCH($B98, 'Energy at risk'!$C$8:$C$733,0))*$J98*Y98</f>
        <v>34664.483916896206</v>
      </c>
      <c r="AU98" s="271">
        <f>INDEX('Energy at risk'!R$8:R$733, MATCH($B98, 'Energy at risk'!$C$8:$C$733,0))*$J98*Z98</f>
        <v>35175.411619737068</v>
      </c>
      <c r="AV98" s="271">
        <f>INDEX('Energy at risk'!S$8:S$733, MATCH($B98, 'Energy at risk'!$C$8:$C$733,0))*$J98*AA98</f>
        <v>35686.339322577944</v>
      </c>
      <c r="AW98" s="271">
        <f>INDEX('Energy at risk'!T$8:T$733, MATCH($B98, 'Energy at risk'!$C$8:$C$733,0))*$J98*AB98</f>
        <v>36197.26702541882</v>
      </c>
      <c r="AX98" s="271">
        <f>INDEX('Energy at risk'!U$8:U$733, MATCH($B98, 'Energy at risk'!$C$8:$C$733,0))*$J98*AC98</f>
        <v>36708.194728259681</v>
      </c>
      <c r="AY98" s="271">
        <f>INDEX('Energy at risk'!V$8:V$733, MATCH($B98, 'Energy at risk'!$C$8:$C$733,0))*$J98*AD98</f>
        <v>37219.122431100557</v>
      </c>
      <c r="AZ98" s="271">
        <f>INDEX('Energy at risk'!W$8:W$733, MATCH($B98, 'Energy at risk'!$C$8:$C$733,0))*$J98*AE98</f>
        <v>37730.050133941419</v>
      </c>
      <c r="BA98" s="271">
        <f>INDEX('Energy at risk'!X$8:X$733, MATCH($B98, 'Energy at risk'!$C$8:$C$733,0))*$J98*AF98</f>
        <v>38240.977836782295</v>
      </c>
      <c r="BB98" s="232"/>
      <c r="BC98" s="271">
        <f>INDEX('Energy at risk'!E$8:E$733, MATCH($B98, 'Energy at risk'!$C$8:$C$733,0))*M98*$K98</f>
        <v>6273.7154464161995</v>
      </c>
      <c r="BD98" s="271">
        <f>INDEX('Energy at risk'!F$8:F$733, MATCH($B98, 'Energy at risk'!$C$8:$C$733,0))*N98*$K98</f>
        <v>6420.449954065235</v>
      </c>
      <c r="BE98" s="271">
        <f>INDEX('Energy at risk'!G$8:G$733, MATCH($B98, 'Energy at risk'!$C$8:$C$733,0))*O98*$K98</f>
        <v>6603.3949055557487</v>
      </c>
      <c r="BF98" s="271">
        <f>INDEX('Energy at risk'!H$8:H$733, MATCH($B98, 'Energy at risk'!$C$8:$C$733,0))*P98*$K98</f>
        <v>6753.1547069221424</v>
      </c>
      <c r="BG98" s="271">
        <f>INDEX('Energy at risk'!I$8:I$733, MATCH($B98, 'Energy at risk'!$C$8:$C$733,0))*Q98*$K98</f>
        <v>6843.7738860396839</v>
      </c>
      <c r="BH98" s="271">
        <f>INDEX('Energy at risk'!J$8:J$733, MATCH($B98, 'Energy at risk'!$C$8:$C$733,0))*R98*$K98</f>
        <v>6970.4018227508786</v>
      </c>
      <c r="BI98" s="271">
        <f>INDEX('Energy at risk'!K$8:K$733, MATCH($B98, 'Energy at risk'!$C$8:$C$733,0))*S98*$K98</f>
        <v>7147.3272137289514</v>
      </c>
      <c r="BJ98" s="271">
        <f>INDEX('Energy at risk'!L$8:L$733, MATCH($B98, 'Energy at risk'!$C$8:$C$733,0))*T98*$K98</f>
        <v>7338.9446738758988</v>
      </c>
      <c r="BK98" s="271">
        <f>INDEX('Energy at risk'!M$8:M$733, MATCH($B98, 'Energy at risk'!$C$8:$C$733,0))*U98*$K98</f>
        <v>7442.8441184275416</v>
      </c>
      <c r="BL98" s="271">
        <f>INDEX('Energy at risk'!N$8:N$733, MATCH($B98, 'Energy at risk'!$C$8:$C$733,0))*V98*$K98</f>
        <v>7559.4187696698191</v>
      </c>
      <c r="BM98" s="271">
        <f>INDEX('Energy at risk'!O$8:O$733, MATCH($B98, 'Energy at risk'!$C$8:$C$733,0))*W98*$K98</f>
        <v>7675.9934209120929</v>
      </c>
      <c r="BN98" s="271">
        <f>INDEX('Energy at risk'!P$8:P$733, MATCH($B98, 'Energy at risk'!$C$8:$C$733,0))*X98*$K98</f>
        <v>7792.5680721543667</v>
      </c>
      <c r="BO98" s="271">
        <f>INDEX('Energy at risk'!Q$8:Q$733, MATCH($B98, 'Energy at risk'!$C$8:$C$733,0))*Y98*$K98</f>
        <v>7909.1427233966424</v>
      </c>
      <c r="BP98" s="271">
        <f>INDEX('Energy at risk'!R$8:R$733, MATCH($B98, 'Energy at risk'!$C$8:$C$733,0))*Z98*$K98</f>
        <v>8025.7173746389153</v>
      </c>
      <c r="BQ98" s="271">
        <f>INDEX('Energy at risk'!S$8:S$733, MATCH($B98, 'Energy at risk'!$C$8:$C$733,0))*AA98*$K98</f>
        <v>8142.2920258811919</v>
      </c>
      <c r="BR98" s="271">
        <f>INDEX('Energy at risk'!T$8:T$733, MATCH($B98, 'Energy at risk'!$C$8:$C$733,0))*AB98*$K98</f>
        <v>8258.8666771234693</v>
      </c>
      <c r="BS98" s="271">
        <f>INDEX('Energy at risk'!U$8:U$733, MATCH($B98, 'Energy at risk'!$C$8:$C$733,0))*AC98*$K98</f>
        <v>8375.4413283657414</v>
      </c>
      <c r="BT98" s="271">
        <f>INDEX('Energy at risk'!V$8:V$733, MATCH($B98, 'Energy at risk'!$C$8:$C$733,0))*AD98*$K98</f>
        <v>8492.0159796080188</v>
      </c>
      <c r="BU98" s="271">
        <f>INDEX('Energy at risk'!W$8:W$733, MATCH($B98, 'Energy at risk'!$C$8:$C$733,0))*AE98*$K98</f>
        <v>8608.5906308502908</v>
      </c>
      <c r="BV98" s="271">
        <f>INDEX('Energy at risk'!X$8:X$733, MATCH($B98, 'Energy at risk'!$C$8:$C$733,0))*AF98*$K98</f>
        <v>8725.1652820925683</v>
      </c>
      <c r="BW98" s="232"/>
      <c r="BX98" s="272" cm="1">
        <f t="array" ref="BX98">SUMPRODUCT(('Span data'!BA$9:BA$734)*('Span data'!$C$9:$C$734=$B98))</f>
        <v>8.2528484947307548E-3</v>
      </c>
      <c r="BY98" s="272" cm="1">
        <f t="array" ref="BY98">SUMPRODUCT(('Span data'!BB$9:BB$734)*('Span data'!$C$9:$C$734=$B98))</f>
        <v>8.4006267508478973E-3</v>
      </c>
      <c r="BZ98" s="272" cm="1">
        <f t="array" ref="BZ98">SUMPRODUCT(('Span data'!BC$9:BC$734)*('Span data'!$C$9:$C$734=$B98))</f>
        <v>8.5484050069650382E-3</v>
      </c>
      <c r="CA98" s="272" cm="1">
        <f t="array" ref="CA98">SUMPRODUCT(('Span data'!BD$9:BD$734)*('Span data'!$C$9:$C$734=$B98))</f>
        <v>8.6961832630821807E-3</v>
      </c>
      <c r="CB98" s="272" cm="1">
        <f t="array" ref="CB98">SUMPRODUCT(('Span data'!BE$9:BE$734)*('Span data'!$C$9:$C$734=$B98))</f>
        <v>8.8439615191993233E-3</v>
      </c>
      <c r="CC98" s="272" cm="1">
        <f t="array" ref="CC98">SUMPRODUCT(('Span data'!BF$9:BF$734)*('Span data'!$C$9:$C$734=$B98))</f>
        <v>8.9917397753164676E-3</v>
      </c>
      <c r="CD98" s="272" cm="1">
        <f t="array" ref="CD98">SUMPRODUCT(('Span data'!BG$9:BG$734)*('Span data'!$C$9:$C$734=$B98))</f>
        <v>9.1395180314336084E-3</v>
      </c>
      <c r="CE98" s="272" cm="1">
        <f t="array" ref="CE98">SUMPRODUCT(('Span data'!BH$9:BH$734)*('Span data'!$C$9:$C$734=$B98))</f>
        <v>9.287296287550751E-3</v>
      </c>
      <c r="CF98" s="272" cm="1">
        <f t="array" ref="CF98">SUMPRODUCT(('Span data'!BI$9:BI$734)*('Span data'!$C$9:$C$734=$B98))</f>
        <v>9.4350745436678971E-3</v>
      </c>
      <c r="CG98" s="272" cm="1">
        <f t="array" ref="CG98">SUMPRODUCT(('Span data'!BJ$9:BJ$734)*('Span data'!$C$9:$C$734=$B98))</f>
        <v>9.5828527997850344E-3</v>
      </c>
      <c r="CH98" s="272" cm="1">
        <f t="array" ref="CH98">SUMPRODUCT(('Span data'!BK$9:BK$734)*('Span data'!$C$9:$C$734=$B98))</f>
        <v>9.730631055902177E-3</v>
      </c>
      <c r="CI98" s="272" cm="1">
        <f t="array" ref="CI98">SUMPRODUCT(('Span data'!BL$9:BL$734)*('Span data'!$C$9:$C$734=$B98))</f>
        <v>9.8784093120193213E-3</v>
      </c>
      <c r="CJ98" s="272" cm="1">
        <f t="array" ref="CJ98">SUMPRODUCT(('Span data'!BM$9:BM$734)*('Span data'!$C$9:$C$734=$B98))</f>
        <v>1.0026187568136464E-2</v>
      </c>
      <c r="CK98" s="272" cm="1">
        <f t="array" ref="CK98">SUMPRODUCT(('Span data'!BN$9:BN$734)*('Span data'!$C$9:$C$734=$B98))</f>
        <v>1.0173965824253606E-2</v>
      </c>
      <c r="CL98" s="272" cm="1">
        <f t="array" ref="CL98">SUMPRODUCT(('Span data'!BO$9:BO$734)*('Span data'!$C$9:$C$734=$B98))</f>
        <v>1.0321744080370747E-2</v>
      </c>
      <c r="CM98" s="272" cm="1">
        <f t="array" ref="CM98">SUMPRODUCT(('Span data'!BP$9:BP$734)*('Span data'!$C$9:$C$734=$B98))</f>
        <v>1.0469522336487888E-2</v>
      </c>
      <c r="CN98" s="272" cm="1">
        <f t="array" ref="CN98">SUMPRODUCT(('Span data'!BQ$9:BQ$734)*('Span data'!$C$9:$C$734=$B98))</f>
        <v>1.0617300592605029E-2</v>
      </c>
      <c r="CO98" s="272" cm="1">
        <f t="array" ref="CO98">SUMPRODUCT(('Span data'!BR$9:BR$734)*('Span data'!$C$9:$C$734=$B98))</f>
        <v>1.0765078848722178E-2</v>
      </c>
      <c r="CP98" s="272" cm="1">
        <f t="array" ref="CP98">SUMPRODUCT(('Span data'!BS$9:BS$734)*('Span data'!$C$9:$C$734=$B98))</f>
        <v>1.0912857104839318E-2</v>
      </c>
      <c r="CQ98" s="272" cm="1">
        <f t="array" ref="CQ98">SUMPRODUCT(('Span data'!BT$9:BT$734)*('Span data'!$C$9:$C$734=$B98))</f>
        <v>1.1060635360956458E-2</v>
      </c>
      <c r="CR98" s="232"/>
      <c r="CS98" s="273">
        <f t="shared" si="34"/>
        <v>33770.396321968525</v>
      </c>
      <c r="CT98" s="273">
        <f t="shared" si="47"/>
        <v>34560.24441691018</v>
      </c>
      <c r="CU98" s="273">
        <f t="shared" si="48"/>
        <v>35545.00743126859</v>
      </c>
      <c r="CV98" s="273">
        <f t="shared" si="49"/>
        <v>36351.140189378493</v>
      </c>
      <c r="CW98" s="273">
        <f t="shared" si="50"/>
        <v>36838.928613727789</v>
      </c>
      <c r="CX98" s="273">
        <f t="shared" si="51"/>
        <v>37520.546313282604</v>
      </c>
      <c r="CY98" s="273">
        <f t="shared" si="52"/>
        <v>38472.90701417192</v>
      </c>
      <c r="CZ98" s="273">
        <f t="shared" si="53"/>
        <v>39504.352729612641</v>
      </c>
      <c r="DA98" s="273">
        <f t="shared" si="54"/>
        <v>40063.62665903481</v>
      </c>
      <c r="DB98" s="273">
        <f t="shared" si="36"/>
        <v>40691.12916089622</v>
      </c>
      <c r="DC98" s="273">
        <f t="shared" si="37"/>
        <v>41318.631662757616</v>
      </c>
      <c r="DD98" s="273">
        <f t="shared" si="38"/>
        <v>41946.134164619012</v>
      </c>
      <c r="DE98" s="273">
        <f t="shared" si="39"/>
        <v>42573.636666480415</v>
      </c>
      <c r="DF98" s="273">
        <f t="shared" si="40"/>
        <v>43201.139168341811</v>
      </c>
      <c r="DG98" s="273">
        <f t="shared" si="41"/>
        <v>43828.641670203215</v>
      </c>
      <c r="DH98" s="273">
        <f t="shared" si="42"/>
        <v>44456.144172064625</v>
      </c>
      <c r="DI98" s="273">
        <f t="shared" si="43"/>
        <v>45083.646673926014</v>
      </c>
      <c r="DJ98" s="273">
        <f t="shared" si="44"/>
        <v>45711.149175787425</v>
      </c>
      <c r="DK98" s="273">
        <f t="shared" si="45"/>
        <v>46338.651677648813</v>
      </c>
      <c r="DL98" s="273">
        <f t="shared" si="46"/>
        <v>46966.154179510224</v>
      </c>
      <c r="DM98" s="233"/>
      <c r="DN98" s="274" cm="1">
        <f t="array" ref="DN98">SUMPRODUCT(($CS98:$DL98)*(Misc_calcs!$G$29:$Z$29))</f>
        <v>577709.42602318362</v>
      </c>
      <c r="DO98" s="232"/>
      <c r="DP98" s="274" cm="1">
        <f t="array" ref="DP98">SUMPRODUCT((G98:H98)*(Assumptions!$G$38:$H$38))</f>
        <v>909814.96798291418</v>
      </c>
      <c r="DQ98" s="274" cm="1">
        <f t="array" ref="DQ98">SUMPRODUCT((PMT(real_disc,Assumptions!$G$40,DP98)*(Misc_calcs!$G$29:$Z$29)))</f>
        <v>-527365.71967788425</v>
      </c>
      <c r="DR98" s="232"/>
      <c r="DS98" s="274">
        <f t="shared" si="32"/>
        <v>50343.706345299375</v>
      </c>
      <c r="DT98" s="274" t="b">
        <f t="shared" si="35"/>
        <v>1</v>
      </c>
      <c r="DU98" s="232"/>
      <c r="DV98" s="232"/>
      <c r="DW98" s="232"/>
      <c r="DX98" s="232"/>
      <c r="DY98" s="232"/>
      <c r="DZ98" s="232"/>
      <c r="EA98" s="232"/>
      <c r="EB98" s="232"/>
      <c r="EC98" s="232"/>
      <c r="ED98" s="232"/>
      <c r="EE98" s="232"/>
      <c r="EF98" s="232"/>
      <c r="EG98" s="232"/>
      <c r="EH98" s="232"/>
      <c r="EI98" s="232"/>
      <c r="EJ98" s="232"/>
      <c r="EK98" s="232"/>
      <c r="EL98" s="232"/>
      <c r="EM98" s="232"/>
      <c r="EN98" s="232"/>
    </row>
    <row r="99" spans="1:144" x14ac:dyDescent="0.2">
      <c r="A99" s="232"/>
      <c r="B99" s="266" t="str">
        <v>SHTSKYM1</v>
      </c>
      <c r="C99" s="266" t="str">
        <f>INDEX('Span data'!$D$9:$D$734, MATCH($B99, 'Span data'!$C$9:$C$734,0))</f>
        <v>KYM</v>
      </c>
      <c r="D99" s="266" cm="1">
        <f t="array" ref="D99">IF(ISBLANK(B99),0, SUMPRODUCT(('Energy at risk'!$C$8:$C$733=$B99)*1))</f>
        <v>3</v>
      </c>
      <c r="E99" s="267" t="b">
        <f t="shared" si="31"/>
        <v>1</v>
      </c>
      <c r="F99" s="266">
        <f t="shared" si="33"/>
        <v>0</v>
      </c>
      <c r="G99" s="268">
        <v>0</v>
      </c>
      <c r="H99" s="268">
        <v>0</v>
      </c>
      <c r="I99" s="232"/>
      <c r="J99" s="269">
        <f>INDEX(VCR_data!$D$8:$D$86, MATCH($C99, VCR_data!$B$8:$B$86,0))</f>
        <v>47800.349548886326</v>
      </c>
      <c r="K99" s="269">
        <f>INDEX(VCR_data!$F$8:$F$86, MATCH($C99, VCR_data!$B$8:$B$86,0))</f>
        <v>11425.234225180093</v>
      </c>
      <c r="L99" s="232"/>
      <c r="M99" s="270" cm="1">
        <f t="array" ref="M99">SUMPRODUCT(('Span data'!$C$9:$C$734=$B99)*('Span data'!AF$9:AF$734))/SUMPRODUCT(('Span data'!$C$9:$C$734=$B99)*1)</f>
        <v>9.6965004894625402E-3</v>
      </c>
      <c r="N99" s="270" cm="1">
        <f t="array" ref="N99">SUMPRODUCT(('Span data'!$C$9:$C$734=$B99)*('Span data'!AG$9:AG$734))/SUMPRODUCT(('Span data'!$C$9:$C$734=$B99)*1)</f>
        <v>9.8677551674621437E-3</v>
      </c>
      <c r="O99" s="270" cm="1">
        <f t="array" ref="O99">SUMPRODUCT(('Span data'!$C$9:$C$734=$B99)*('Span data'!AH$9:AH$734))/SUMPRODUCT(('Span data'!$C$9:$C$734=$B99)*1)</f>
        <v>1.0039009845461747E-2</v>
      </c>
      <c r="P99" s="270" cm="1">
        <f t="array" ref="P99">SUMPRODUCT(('Span data'!$C$9:$C$734=$B99)*('Span data'!AI$9:AI$734))/SUMPRODUCT(('Span data'!$C$9:$C$734=$B99)*1)</f>
        <v>1.0210264523461351E-2</v>
      </c>
      <c r="Q99" s="270" cm="1">
        <f t="array" ref="Q99">SUMPRODUCT(('Span data'!$C$9:$C$734=$B99)*('Span data'!AJ$9:AJ$734))/SUMPRODUCT(('Span data'!$C$9:$C$734=$B99)*1)</f>
        <v>1.0381519201460954E-2</v>
      </c>
      <c r="R99" s="270" cm="1">
        <f t="array" ref="R99">SUMPRODUCT(('Span data'!$C$9:$C$734=$B99)*('Span data'!AK$9:AK$734))/SUMPRODUCT(('Span data'!$C$9:$C$734=$B99)*1)</f>
        <v>1.0552773879460556E-2</v>
      </c>
      <c r="S99" s="270" cm="1">
        <f t="array" ref="S99">SUMPRODUCT(('Span data'!$C$9:$C$734=$B99)*('Span data'!AL$9:AL$734))/SUMPRODUCT(('Span data'!$C$9:$C$734=$B99)*1)</f>
        <v>1.0724028557460163E-2</v>
      </c>
      <c r="T99" s="270" cm="1">
        <f t="array" ref="T99">SUMPRODUCT(('Span data'!$C$9:$C$734=$B99)*('Span data'!AM$9:AM$734))/SUMPRODUCT(('Span data'!$C$9:$C$734=$B99)*1)</f>
        <v>1.0895283235459763E-2</v>
      </c>
      <c r="U99" s="270" cm="1">
        <f t="array" ref="U99">SUMPRODUCT(('Span data'!$C$9:$C$734=$B99)*('Span data'!AN$9:AN$734))/SUMPRODUCT(('Span data'!$C$9:$C$734=$B99)*1)</f>
        <v>1.106653791345937E-2</v>
      </c>
      <c r="V99" s="270" cm="1">
        <f t="array" ref="V99">SUMPRODUCT(('Span data'!$C$9:$C$734=$B99)*('Span data'!AO$9:AO$734))/SUMPRODUCT(('Span data'!$C$9:$C$734=$B99)*1)</f>
        <v>1.123779259145897E-2</v>
      </c>
      <c r="W99" s="270" cm="1">
        <f t="array" ref="W99">SUMPRODUCT(('Span data'!$C$9:$C$734=$B99)*('Span data'!AP$9:AP$734))/SUMPRODUCT(('Span data'!$C$9:$C$734=$B99)*1)</f>
        <v>1.1409047269458577E-2</v>
      </c>
      <c r="X99" s="270" cm="1">
        <f t="array" ref="X99">SUMPRODUCT(('Span data'!$C$9:$C$734=$B99)*('Span data'!AQ$9:AQ$734))/SUMPRODUCT(('Span data'!$C$9:$C$734=$B99)*1)</f>
        <v>1.1580301947458177E-2</v>
      </c>
      <c r="Y99" s="270" cm="1">
        <f t="array" ref="Y99">SUMPRODUCT(('Span data'!$C$9:$C$734=$B99)*('Span data'!AR$9:AR$734))/SUMPRODUCT(('Span data'!$C$9:$C$734=$B99)*1)</f>
        <v>1.1751556625457784E-2</v>
      </c>
      <c r="Z99" s="270" cm="1">
        <f t="array" ref="Z99">SUMPRODUCT(('Span data'!$C$9:$C$734=$B99)*('Span data'!AS$9:AS$734))/SUMPRODUCT(('Span data'!$C$9:$C$734=$B99)*1)</f>
        <v>1.1922811303457384E-2</v>
      </c>
      <c r="AA99" s="270" cm="1">
        <f t="array" ref="AA99">SUMPRODUCT(('Span data'!$C$9:$C$734=$B99)*('Span data'!AT$9:AT$734))/SUMPRODUCT(('Span data'!$C$9:$C$734=$B99)*1)</f>
        <v>1.2094065981456991E-2</v>
      </c>
      <c r="AB99" s="270" cm="1">
        <f t="array" ref="AB99">SUMPRODUCT(('Span data'!$C$9:$C$734=$B99)*('Span data'!AU$9:AU$734))/SUMPRODUCT(('Span data'!$C$9:$C$734=$B99)*1)</f>
        <v>1.2265320659456591E-2</v>
      </c>
      <c r="AC99" s="270" cm="1">
        <f t="array" ref="AC99">SUMPRODUCT(('Span data'!$C$9:$C$734=$B99)*('Span data'!AV$9:AV$734))/SUMPRODUCT(('Span data'!$C$9:$C$734=$B99)*1)</f>
        <v>1.2436575337456198E-2</v>
      </c>
      <c r="AD99" s="270" cm="1">
        <f t="array" ref="AD99">SUMPRODUCT(('Span data'!$C$9:$C$734=$B99)*('Span data'!AW$9:AW$734))/SUMPRODUCT(('Span data'!$C$9:$C$734=$B99)*1)</f>
        <v>1.2607830015455799E-2</v>
      </c>
      <c r="AE99" s="270" cm="1">
        <f t="array" ref="AE99">SUMPRODUCT(('Span data'!$C$9:$C$734=$B99)*('Span data'!AX$9:AX$734))/SUMPRODUCT(('Span data'!$C$9:$C$734=$B99)*1)</f>
        <v>1.2779084693455406E-2</v>
      </c>
      <c r="AF99" s="270" cm="1">
        <f t="array" ref="AF99">SUMPRODUCT(('Span data'!$C$9:$C$734=$B99)*('Span data'!AY$9:AY$734))/SUMPRODUCT(('Span data'!$C$9:$C$734=$B99)*1)</f>
        <v>1.2950339371455006E-2</v>
      </c>
      <c r="AG99" s="232"/>
      <c r="AH99" s="271">
        <f>INDEX('Energy at risk'!E$8:E$733, MATCH($B99, 'Energy at risk'!$C$8:$C$733,0))*$J99*M99</f>
        <v>0</v>
      </c>
      <c r="AI99" s="271">
        <f>INDEX('Energy at risk'!F$8:F$733, MATCH($B99, 'Energy at risk'!$C$8:$C$733,0))*$J99*N99</f>
        <v>0</v>
      </c>
      <c r="AJ99" s="271">
        <f>INDEX('Energy at risk'!G$8:G$733, MATCH($B99, 'Energy at risk'!$C$8:$C$733,0))*$J99*O99</f>
        <v>0</v>
      </c>
      <c r="AK99" s="271">
        <f>INDEX('Energy at risk'!H$8:H$733, MATCH($B99, 'Energy at risk'!$C$8:$C$733,0))*$J99*P99</f>
        <v>0</v>
      </c>
      <c r="AL99" s="271">
        <f>INDEX('Energy at risk'!I$8:I$733, MATCH($B99, 'Energy at risk'!$C$8:$C$733,0))*$J99*Q99</f>
        <v>0</v>
      </c>
      <c r="AM99" s="271">
        <f>INDEX('Energy at risk'!J$8:J$733, MATCH($B99, 'Energy at risk'!$C$8:$C$733,0))*$J99*R99</f>
        <v>0</v>
      </c>
      <c r="AN99" s="271">
        <f>INDEX('Energy at risk'!K$8:K$733, MATCH($B99, 'Energy at risk'!$C$8:$C$733,0))*$J99*S99</f>
        <v>0</v>
      </c>
      <c r="AO99" s="271">
        <f>INDEX('Energy at risk'!L$8:L$733, MATCH($B99, 'Energy at risk'!$C$8:$C$733,0))*$J99*T99</f>
        <v>0</v>
      </c>
      <c r="AP99" s="271">
        <f>INDEX('Energy at risk'!M$8:M$733, MATCH($B99, 'Energy at risk'!$C$8:$C$733,0))*$J99*U99</f>
        <v>0</v>
      </c>
      <c r="AQ99" s="271">
        <f>INDEX('Energy at risk'!N$8:N$733, MATCH($B99, 'Energy at risk'!$C$8:$C$733,0))*$J99*V99</f>
        <v>0</v>
      </c>
      <c r="AR99" s="271">
        <f>INDEX('Energy at risk'!O$8:O$733, MATCH($B99, 'Energy at risk'!$C$8:$C$733,0))*$J99*W99</f>
        <v>0</v>
      </c>
      <c r="AS99" s="271">
        <f>INDEX('Energy at risk'!P$8:P$733, MATCH($B99, 'Energy at risk'!$C$8:$C$733,0))*$J99*X99</f>
        <v>0</v>
      </c>
      <c r="AT99" s="271">
        <f>INDEX('Energy at risk'!Q$8:Q$733, MATCH($B99, 'Energy at risk'!$C$8:$C$733,0))*$J99*Y99</f>
        <v>0</v>
      </c>
      <c r="AU99" s="271">
        <f>INDEX('Energy at risk'!R$8:R$733, MATCH($B99, 'Energy at risk'!$C$8:$C$733,0))*$J99*Z99</f>
        <v>0</v>
      </c>
      <c r="AV99" s="271">
        <f>INDEX('Energy at risk'!S$8:S$733, MATCH($B99, 'Energy at risk'!$C$8:$C$733,0))*$J99*AA99</f>
        <v>0</v>
      </c>
      <c r="AW99" s="271">
        <f>INDEX('Energy at risk'!T$8:T$733, MATCH($B99, 'Energy at risk'!$C$8:$C$733,0))*$J99*AB99</f>
        <v>0</v>
      </c>
      <c r="AX99" s="271">
        <f>INDEX('Energy at risk'!U$8:U$733, MATCH($B99, 'Energy at risk'!$C$8:$C$733,0))*$J99*AC99</f>
        <v>0</v>
      </c>
      <c r="AY99" s="271">
        <f>INDEX('Energy at risk'!V$8:V$733, MATCH($B99, 'Energy at risk'!$C$8:$C$733,0))*$J99*AD99</f>
        <v>0</v>
      </c>
      <c r="AZ99" s="271">
        <f>INDEX('Energy at risk'!W$8:W$733, MATCH($B99, 'Energy at risk'!$C$8:$C$733,0))*$J99*AE99</f>
        <v>0</v>
      </c>
      <c r="BA99" s="271">
        <f>INDEX('Energy at risk'!X$8:X$733, MATCH($B99, 'Energy at risk'!$C$8:$C$733,0))*$J99*AF99</f>
        <v>0</v>
      </c>
      <c r="BB99" s="232"/>
      <c r="BC99" s="271">
        <f>INDEX('Energy at risk'!E$8:E$733, MATCH($B99, 'Energy at risk'!$C$8:$C$733,0))*M99*$K99</f>
        <v>0</v>
      </c>
      <c r="BD99" s="271">
        <f>INDEX('Energy at risk'!F$8:F$733, MATCH($B99, 'Energy at risk'!$C$8:$C$733,0))*N99*$K99</f>
        <v>0</v>
      </c>
      <c r="BE99" s="271">
        <f>INDEX('Energy at risk'!G$8:G$733, MATCH($B99, 'Energy at risk'!$C$8:$C$733,0))*O99*$K99</f>
        <v>0</v>
      </c>
      <c r="BF99" s="271">
        <f>INDEX('Energy at risk'!H$8:H$733, MATCH($B99, 'Energy at risk'!$C$8:$C$733,0))*P99*$K99</f>
        <v>0</v>
      </c>
      <c r="BG99" s="271">
        <f>INDEX('Energy at risk'!I$8:I$733, MATCH($B99, 'Energy at risk'!$C$8:$C$733,0))*Q99*$K99</f>
        <v>0</v>
      </c>
      <c r="BH99" s="271">
        <f>INDEX('Energy at risk'!J$8:J$733, MATCH($B99, 'Energy at risk'!$C$8:$C$733,0))*R99*$K99</f>
        <v>0</v>
      </c>
      <c r="BI99" s="271">
        <f>INDEX('Energy at risk'!K$8:K$733, MATCH($B99, 'Energy at risk'!$C$8:$C$733,0))*S99*$K99</f>
        <v>0</v>
      </c>
      <c r="BJ99" s="271">
        <f>INDEX('Energy at risk'!L$8:L$733, MATCH($B99, 'Energy at risk'!$C$8:$C$733,0))*T99*$K99</f>
        <v>0</v>
      </c>
      <c r="BK99" s="271">
        <f>INDEX('Energy at risk'!M$8:M$733, MATCH($B99, 'Energy at risk'!$C$8:$C$733,0))*U99*$K99</f>
        <v>0</v>
      </c>
      <c r="BL99" s="271">
        <f>INDEX('Energy at risk'!N$8:N$733, MATCH($B99, 'Energy at risk'!$C$8:$C$733,0))*V99*$K99</f>
        <v>0</v>
      </c>
      <c r="BM99" s="271">
        <f>INDEX('Energy at risk'!O$8:O$733, MATCH($B99, 'Energy at risk'!$C$8:$C$733,0))*W99*$K99</f>
        <v>0</v>
      </c>
      <c r="BN99" s="271">
        <f>INDEX('Energy at risk'!P$8:P$733, MATCH($B99, 'Energy at risk'!$C$8:$C$733,0))*X99*$K99</f>
        <v>0</v>
      </c>
      <c r="BO99" s="271">
        <f>INDEX('Energy at risk'!Q$8:Q$733, MATCH($B99, 'Energy at risk'!$C$8:$C$733,0))*Y99*$K99</f>
        <v>0</v>
      </c>
      <c r="BP99" s="271">
        <f>INDEX('Energy at risk'!R$8:R$733, MATCH($B99, 'Energy at risk'!$C$8:$C$733,0))*Z99*$K99</f>
        <v>0</v>
      </c>
      <c r="BQ99" s="271">
        <f>INDEX('Energy at risk'!S$8:S$733, MATCH($B99, 'Energy at risk'!$C$8:$C$733,0))*AA99*$K99</f>
        <v>0</v>
      </c>
      <c r="BR99" s="271">
        <f>INDEX('Energy at risk'!T$8:T$733, MATCH($B99, 'Energy at risk'!$C$8:$C$733,0))*AB99*$K99</f>
        <v>0</v>
      </c>
      <c r="BS99" s="271">
        <f>INDEX('Energy at risk'!U$8:U$733, MATCH($B99, 'Energy at risk'!$C$8:$C$733,0))*AC99*$K99</f>
        <v>0</v>
      </c>
      <c r="BT99" s="271">
        <f>INDEX('Energy at risk'!V$8:V$733, MATCH($B99, 'Energy at risk'!$C$8:$C$733,0))*AD99*$K99</f>
        <v>0</v>
      </c>
      <c r="BU99" s="271">
        <f>INDEX('Energy at risk'!W$8:W$733, MATCH($B99, 'Energy at risk'!$C$8:$C$733,0))*AE99*$K99</f>
        <v>0</v>
      </c>
      <c r="BV99" s="271">
        <f>INDEX('Energy at risk'!X$8:X$733, MATCH($B99, 'Energy at risk'!$C$8:$C$733,0))*AF99*$K99</f>
        <v>0</v>
      </c>
      <c r="BW99" s="232"/>
      <c r="BX99" s="272" cm="1">
        <f t="array" ref="BX99">SUMPRODUCT(('Span data'!BA$9:BA$734)*('Span data'!$C$9:$C$734=$B99))</f>
        <v>1.178063922099406E-3</v>
      </c>
      <c r="BY99" s="272" cm="1">
        <f t="array" ref="BY99">SUMPRODUCT(('Span data'!BB$9:BB$734)*('Span data'!$C$9:$C$734=$B99))</f>
        <v>1.1988702901144779E-3</v>
      </c>
      <c r="BZ99" s="272" cm="1">
        <f t="array" ref="BZ99">SUMPRODUCT(('Span data'!BC$9:BC$734)*('Span data'!$C$9:$C$734=$B99))</f>
        <v>1.21967665812955E-3</v>
      </c>
      <c r="CA99" s="272" cm="1">
        <f t="array" ref="CA99">SUMPRODUCT(('Span data'!BD$9:BD$734)*('Span data'!$C$9:$C$734=$B99))</f>
        <v>1.240483026144622E-3</v>
      </c>
      <c r="CB99" s="272" cm="1">
        <f t="array" ref="CB99">SUMPRODUCT(('Span data'!BE$9:BE$734)*('Span data'!$C$9:$C$734=$B99))</f>
        <v>1.2612893941596941E-3</v>
      </c>
      <c r="CC99" s="272" cm="1">
        <f t="array" ref="CC99">SUMPRODUCT(('Span data'!BF$9:BF$734)*('Span data'!$C$9:$C$734=$B99))</f>
        <v>1.282095762174766E-3</v>
      </c>
      <c r="CD99" s="272" cm="1">
        <f t="array" ref="CD99">SUMPRODUCT(('Span data'!BG$9:BG$734)*('Span data'!$C$9:$C$734=$B99))</f>
        <v>1.3029021301898382E-3</v>
      </c>
      <c r="CE99" s="272" cm="1">
        <f t="array" ref="CE99">SUMPRODUCT(('Span data'!BH$9:BH$734)*('Span data'!$C$9:$C$734=$B99))</f>
        <v>1.3237084982049101E-3</v>
      </c>
      <c r="CF99" s="272" cm="1">
        <f t="array" ref="CF99">SUMPRODUCT(('Span data'!BI$9:BI$734)*('Span data'!$C$9:$C$734=$B99))</f>
        <v>1.3445148662199822E-3</v>
      </c>
      <c r="CG99" s="272" cm="1">
        <f t="array" ref="CG99">SUMPRODUCT(('Span data'!BJ$9:BJ$734)*('Span data'!$C$9:$C$734=$B99))</f>
        <v>1.3653212342350544E-3</v>
      </c>
      <c r="CH99" s="272" cm="1">
        <f t="array" ref="CH99">SUMPRODUCT(('Span data'!BK$9:BK$734)*('Span data'!$C$9:$C$734=$B99))</f>
        <v>1.3861276022501263E-3</v>
      </c>
      <c r="CI99" s="272" cm="1">
        <f t="array" ref="CI99">SUMPRODUCT(('Span data'!BL$9:BL$734)*('Span data'!$C$9:$C$734=$B99))</f>
        <v>1.4069339702651984E-3</v>
      </c>
      <c r="CJ99" s="272" cm="1">
        <f t="array" ref="CJ99">SUMPRODUCT(('Span data'!BM$9:BM$734)*('Span data'!$C$9:$C$734=$B99))</f>
        <v>1.4277403382802704E-3</v>
      </c>
      <c r="CK99" s="272" cm="1">
        <f t="array" ref="CK99">SUMPRODUCT(('Span data'!BN$9:BN$734)*('Span data'!$C$9:$C$734=$B99))</f>
        <v>1.4485467062953425E-3</v>
      </c>
      <c r="CL99" s="272" cm="1">
        <f t="array" ref="CL99">SUMPRODUCT(('Span data'!BO$9:BO$734)*('Span data'!$C$9:$C$734=$B99))</f>
        <v>1.4693530743104147E-3</v>
      </c>
      <c r="CM99" s="272" cm="1">
        <f t="array" ref="CM99">SUMPRODUCT(('Span data'!BP$9:BP$734)*('Span data'!$C$9:$C$734=$B99))</f>
        <v>1.4901594423254866E-3</v>
      </c>
      <c r="CN99" s="272" cm="1">
        <f t="array" ref="CN99">SUMPRODUCT(('Span data'!BQ$9:BQ$734)*('Span data'!$C$9:$C$734=$B99))</f>
        <v>1.5109658103405585E-3</v>
      </c>
      <c r="CO99" s="272" cm="1">
        <f t="array" ref="CO99">SUMPRODUCT(('Span data'!BR$9:BR$734)*('Span data'!$C$9:$C$734=$B99))</f>
        <v>1.5317721783556306E-3</v>
      </c>
      <c r="CP99" s="272" cm="1">
        <f t="array" ref="CP99">SUMPRODUCT(('Span data'!BS$9:BS$734)*('Span data'!$C$9:$C$734=$B99))</f>
        <v>1.5525785463707024E-3</v>
      </c>
      <c r="CQ99" s="272" cm="1">
        <f t="array" ref="CQ99">SUMPRODUCT(('Span data'!BT$9:BT$734)*('Span data'!$C$9:$C$734=$B99))</f>
        <v>1.5733849143857743E-3</v>
      </c>
      <c r="CR99" s="232"/>
      <c r="CS99" s="273">
        <f t="shared" si="34"/>
        <v>1.178063922099406E-3</v>
      </c>
      <c r="CT99" s="273">
        <f t="shared" si="47"/>
        <v>1.1988702901144779E-3</v>
      </c>
      <c r="CU99" s="273">
        <f t="shared" si="48"/>
        <v>1.21967665812955E-3</v>
      </c>
      <c r="CV99" s="273">
        <f t="shared" si="49"/>
        <v>1.240483026144622E-3</v>
      </c>
      <c r="CW99" s="273">
        <f t="shared" si="50"/>
        <v>1.2612893941596941E-3</v>
      </c>
      <c r="CX99" s="273">
        <f t="shared" si="51"/>
        <v>1.282095762174766E-3</v>
      </c>
      <c r="CY99" s="273">
        <f t="shared" si="52"/>
        <v>1.3029021301898382E-3</v>
      </c>
      <c r="CZ99" s="273">
        <f t="shared" si="53"/>
        <v>1.3237084982049101E-3</v>
      </c>
      <c r="DA99" s="273">
        <f t="shared" si="54"/>
        <v>1.3445148662199822E-3</v>
      </c>
      <c r="DB99" s="273">
        <f t="shared" si="36"/>
        <v>1.3653212342350544E-3</v>
      </c>
      <c r="DC99" s="273">
        <f t="shared" si="37"/>
        <v>1.3861276022501263E-3</v>
      </c>
      <c r="DD99" s="273">
        <f t="shared" si="38"/>
        <v>1.4069339702651984E-3</v>
      </c>
      <c r="DE99" s="273">
        <f t="shared" si="39"/>
        <v>1.4277403382802704E-3</v>
      </c>
      <c r="DF99" s="273">
        <f t="shared" si="40"/>
        <v>1.4485467062953425E-3</v>
      </c>
      <c r="DG99" s="273">
        <f t="shared" si="41"/>
        <v>1.4693530743104147E-3</v>
      </c>
      <c r="DH99" s="273">
        <f t="shared" si="42"/>
        <v>1.4901594423254866E-3</v>
      </c>
      <c r="DI99" s="273">
        <f t="shared" si="43"/>
        <v>1.5109658103405585E-3</v>
      </c>
      <c r="DJ99" s="273">
        <f t="shared" si="44"/>
        <v>1.5317721783556306E-3</v>
      </c>
      <c r="DK99" s="273">
        <f t="shared" si="45"/>
        <v>1.5525785463707024E-3</v>
      </c>
      <c r="DL99" s="273">
        <f t="shared" si="46"/>
        <v>1.5733849143857743E-3</v>
      </c>
      <c r="DM99" s="233"/>
      <c r="DN99" s="274" cm="1">
        <f t="array" ref="DN99">SUMPRODUCT(($CS99:$DL99)*(Misc_calcs!$G$29:$Z$29))</f>
        <v>1.9550151356185701E-2</v>
      </c>
      <c r="DO99" s="232"/>
      <c r="DP99" s="274" cm="1">
        <f t="array" ref="DP99">SUMPRODUCT((G99:H99)*(Assumptions!$G$38:$H$38))</f>
        <v>0</v>
      </c>
      <c r="DQ99" s="274" cm="1">
        <f t="array" ref="DQ99">SUMPRODUCT((PMT(real_disc,Assumptions!$G$40,DP99)*(Misc_calcs!$G$29:$Z$29)))</f>
        <v>0</v>
      </c>
      <c r="DR99" s="232"/>
      <c r="DS99" s="274">
        <f t="shared" si="32"/>
        <v>1.9550151356185701E-2</v>
      </c>
      <c r="DT99" s="274" t="b">
        <f t="shared" si="35"/>
        <v>1</v>
      </c>
      <c r="DU99" s="232"/>
      <c r="DV99" s="232"/>
      <c r="DW99" s="232"/>
      <c r="DX99" s="232"/>
      <c r="DY99" s="232"/>
      <c r="DZ99" s="232"/>
      <c r="EA99" s="232"/>
      <c r="EB99" s="232"/>
      <c r="EC99" s="232"/>
      <c r="ED99" s="232"/>
      <c r="EE99" s="232"/>
      <c r="EF99" s="232"/>
      <c r="EG99" s="232"/>
      <c r="EH99" s="232"/>
      <c r="EI99" s="232"/>
      <c r="EJ99" s="232"/>
      <c r="EK99" s="232"/>
      <c r="EL99" s="232"/>
      <c r="EM99" s="232"/>
      <c r="EN99" s="232"/>
    </row>
    <row r="100" spans="1:144" x14ac:dyDescent="0.2">
      <c r="A100" s="232"/>
      <c r="B100" s="266" t="str">
        <v>SHTSMNA</v>
      </c>
      <c r="C100" s="266" t="str">
        <f>INDEX('Span data'!$D$9:$D$734, MATCH($B100, 'Span data'!$C$9:$C$734,0))</f>
        <v>KYM</v>
      </c>
      <c r="D100" s="266" cm="1">
        <f t="array" ref="D100">IF(ISBLANK(B100),0, SUMPRODUCT(('Energy at risk'!$C$8:$C$733=$B100)*1))</f>
        <v>2</v>
      </c>
      <c r="E100" s="267" t="b">
        <f t="shared" si="31"/>
        <v>1</v>
      </c>
      <c r="F100" s="266">
        <f t="shared" si="33"/>
        <v>0</v>
      </c>
      <c r="G100" s="268">
        <v>0</v>
      </c>
      <c r="H100" s="268">
        <v>0</v>
      </c>
      <c r="I100" s="232"/>
      <c r="J100" s="269">
        <f>INDEX(VCR_data!$D$8:$D$86, MATCH($C100, VCR_data!$B$8:$B$86,0))</f>
        <v>47800.349548886326</v>
      </c>
      <c r="K100" s="269">
        <f>INDEX(VCR_data!$F$8:$F$86, MATCH($C100, VCR_data!$B$8:$B$86,0))</f>
        <v>11425.234225180093</v>
      </c>
      <c r="L100" s="232"/>
      <c r="M100" s="270" cm="1">
        <f t="array" ref="M100">SUMPRODUCT(('Span data'!$C$9:$C$734=$B100)*('Span data'!AF$9:AF$734))/SUMPRODUCT(('Span data'!$C$9:$C$734=$B100)*1)</f>
        <v>9.6965004894625402E-3</v>
      </c>
      <c r="N100" s="270" cm="1">
        <f t="array" ref="N100">SUMPRODUCT(('Span data'!$C$9:$C$734=$B100)*('Span data'!AG$9:AG$734))/SUMPRODUCT(('Span data'!$C$9:$C$734=$B100)*1)</f>
        <v>9.8677551674621437E-3</v>
      </c>
      <c r="O100" s="270" cm="1">
        <f t="array" ref="O100">SUMPRODUCT(('Span data'!$C$9:$C$734=$B100)*('Span data'!AH$9:AH$734))/SUMPRODUCT(('Span data'!$C$9:$C$734=$B100)*1)</f>
        <v>1.0039009845461747E-2</v>
      </c>
      <c r="P100" s="270" cm="1">
        <f t="array" ref="P100">SUMPRODUCT(('Span data'!$C$9:$C$734=$B100)*('Span data'!AI$9:AI$734))/SUMPRODUCT(('Span data'!$C$9:$C$734=$B100)*1)</f>
        <v>1.0210264523461351E-2</v>
      </c>
      <c r="Q100" s="270" cm="1">
        <f t="array" ref="Q100">SUMPRODUCT(('Span data'!$C$9:$C$734=$B100)*('Span data'!AJ$9:AJ$734))/SUMPRODUCT(('Span data'!$C$9:$C$734=$B100)*1)</f>
        <v>1.0381519201460954E-2</v>
      </c>
      <c r="R100" s="270" cm="1">
        <f t="array" ref="R100">SUMPRODUCT(('Span data'!$C$9:$C$734=$B100)*('Span data'!AK$9:AK$734))/SUMPRODUCT(('Span data'!$C$9:$C$734=$B100)*1)</f>
        <v>1.0552773879460558E-2</v>
      </c>
      <c r="S100" s="270" cm="1">
        <f t="array" ref="S100">SUMPRODUCT(('Span data'!$C$9:$C$734=$B100)*('Span data'!AL$9:AL$734))/SUMPRODUCT(('Span data'!$C$9:$C$734=$B100)*1)</f>
        <v>1.0724028557460161E-2</v>
      </c>
      <c r="T100" s="270" cm="1">
        <f t="array" ref="T100">SUMPRODUCT(('Span data'!$C$9:$C$734=$B100)*('Span data'!AM$9:AM$734))/SUMPRODUCT(('Span data'!$C$9:$C$734=$B100)*1)</f>
        <v>1.0895283235459765E-2</v>
      </c>
      <c r="U100" s="270" cm="1">
        <f t="array" ref="U100">SUMPRODUCT(('Span data'!$C$9:$C$734=$B100)*('Span data'!AN$9:AN$734))/SUMPRODUCT(('Span data'!$C$9:$C$734=$B100)*1)</f>
        <v>1.1066537913459368E-2</v>
      </c>
      <c r="V100" s="270" cm="1">
        <f t="array" ref="V100">SUMPRODUCT(('Span data'!$C$9:$C$734=$B100)*('Span data'!AO$9:AO$734))/SUMPRODUCT(('Span data'!$C$9:$C$734=$B100)*1)</f>
        <v>1.1237792591458972E-2</v>
      </c>
      <c r="W100" s="270" cm="1">
        <f t="array" ref="W100">SUMPRODUCT(('Span data'!$C$9:$C$734=$B100)*('Span data'!AP$9:AP$734))/SUMPRODUCT(('Span data'!$C$9:$C$734=$B100)*1)</f>
        <v>1.1409047269458576E-2</v>
      </c>
      <c r="X100" s="270" cm="1">
        <f t="array" ref="X100">SUMPRODUCT(('Span data'!$C$9:$C$734=$B100)*('Span data'!AQ$9:AQ$734))/SUMPRODUCT(('Span data'!$C$9:$C$734=$B100)*1)</f>
        <v>1.1580301947458179E-2</v>
      </c>
      <c r="Y100" s="270" cm="1">
        <f t="array" ref="Y100">SUMPRODUCT(('Span data'!$C$9:$C$734=$B100)*('Span data'!AR$9:AR$734))/SUMPRODUCT(('Span data'!$C$9:$C$734=$B100)*1)</f>
        <v>1.1751556625457783E-2</v>
      </c>
      <c r="Z100" s="270" cm="1">
        <f t="array" ref="Z100">SUMPRODUCT(('Span data'!$C$9:$C$734=$B100)*('Span data'!AS$9:AS$734))/SUMPRODUCT(('Span data'!$C$9:$C$734=$B100)*1)</f>
        <v>1.1922811303457386E-2</v>
      </c>
      <c r="AA100" s="270" cm="1">
        <f t="array" ref="AA100">SUMPRODUCT(('Span data'!$C$9:$C$734=$B100)*('Span data'!AT$9:AT$734))/SUMPRODUCT(('Span data'!$C$9:$C$734=$B100)*1)</f>
        <v>1.209406598145699E-2</v>
      </c>
      <c r="AB100" s="270" cm="1">
        <f t="array" ref="AB100">SUMPRODUCT(('Span data'!$C$9:$C$734=$B100)*('Span data'!AU$9:AU$734))/SUMPRODUCT(('Span data'!$C$9:$C$734=$B100)*1)</f>
        <v>1.2265320659456593E-2</v>
      </c>
      <c r="AC100" s="270" cm="1">
        <f t="array" ref="AC100">SUMPRODUCT(('Span data'!$C$9:$C$734=$B100)*('Span data'!AV$9:AV$734))/SUMPRODUCT(('Span data'!$C$9:$C$734=$B100)*1)</f>
        <v>1.2436575337456197E-2</v>
      </c>
      <c r="AD100" s="270" cm="1">
        <f t="array" ref="AD100">SUMPRODUCT(('Span data'!$C$9:$C$734=$B100)*('Span data'!AW$9:AW$734))/SUMPRODUCT(('Span data'!$C$9:$C$734=$B100)*1)</f>
        <v>1.26078300154558E-2</v>
      </c>
      <c r="AE100" s="270" cm="1">
        <f t="array" ref="AE100">SUMPRODUCT(('Span data'!$C$9:$C$734=$B100)*('Span data'!AX$9:AX$734))/SUMPRODUCT(('Span data'!$C$9:$C$734=$B100)*1)</f>
        <v>1.2779084693455404E-2</v>
      </c>
      <c r="AF100" s="270" cm="1">
        <f t="array" ref="AF100">SUMPRODUCT(('Span data'!$C$9:$C$734=$B100)*('Span data'!AY$9:AY$734))/SUMPRODUCT(('Span data'!$C$9:$C$734=$B100)*1)</f>
        <v>1.2950339371455007E-2</v>
      </c>
      <c r="AG100" s="232"/>
      <c r="AH100" s="271">
        <f>INDEX('Energy at risk'!E$8:E$733, MATCH($B100, 'Energy at risk'!$C$8:$C$733,0))*$J100*M100</f>
        <v>0</v>
      </c>
      <c r="AI100" s="271">
        <f>INDEX('Energy at risk'!F$8:F$733, MATCH($B100, 'Energy at risk'!$C$8:$C$733,0))*$J100*N100</f>
        <v>0</v>
      </c>
      <c r="AJ100" s="271">
        <f>INDEX('Energy at risk'!G$8:G$733, MATCH($B100, 'Energy at risk'!$C$8:$C$733,0))*$J100*O100</f>
        <v>0</v>
      </c>
      <c r="AK100" s="271">
        <f>INDEX('Energy at risk'!H$8:H$733, MATCH($B100, 'Energy at risk'!$C$8:$C$733,0))*$J100*P100</f>
        <v>0</v>
      </c>
      <c r="AL100" s="271">
        <f>INDEX('Energy at risk'!I$8:I$733, MATCH($B100, 'Energy at risk'!$C$8:$C$733,0))*$J100*Q100</f>
        <v>0</v>
      </c>
      <c r="AM100" s="271">
        <f>INDEX('Energy at risk'!J$8:J$733, MATCH($B100, 'Energy at risk'!$C$8:$C$733,0))*$J100*R100</f>
        <v>0</v>
      </c>
      <c r="AN100" s="271">
        <f>INDEX('Energy at risk'!K$8:K$733, MATCH($B100, 'Energy at risk'!$C$8:$C$733,0))*$J100*S100</f>
        <v>0</v>
      </c>
      <c r="AO100" s="271">
        <f>INDEX('Energy at risk'!L$8:L$733, MATCH($B100, 'Energy at risk'!$C$8:$C$733,0))*$J100*T100</f>
        <v>0</v>
      </c>
      <c r="AP100" s="271">
        <f>INDEX('Energy at risk'!M$8:M$733, MATCH($B100, 'Energy at risk'!$C$8:$C$733,0))*$J100*U100</f>
        <v>0</v>
      </c>
      <c r="AQ100" s="271">
        <f>INDEX('Energy at risk'!N$8:N$733, MATCH($B100, 'Energy at risk'!$C$8:$C$733,0))*$J100*V100</f>
        <v>0</v>
      </c>
      <c r="AR100" s="271">
        <f>INDEX('Energy at risk'!O$8:O$733, MATCH($B100, 'Energy at risk'!$C$8:$C$733,0))*$J100*W100</f>
        <v>0</v>
      </c>
      <c r="AS100" s="271">
        <f>INDEX('Energy at risk'!P$8:P$733, MATCH($B100, 'Energy at risk'!$C$8:$C$733,0))*$J100*X100</f>
        <v>0</v>
      </c>
      <c r="AT100" s="271">
        <f>INDEX('Energy at risk'!Q$8:Q$733, MATCH($B100, 'Energy at risk'!$C$8:$C$733,0))*$J100*Y100</f>
        <v>0</v>
      </c>
      <c r="AU100" s="271">
        <f>INDEX('Energy at risk'!R$8:R$733, MATCH($B100, 'Energy at risk'!$C$8:$C$733,0))*$J100*Z100</f>
        <v>0</v>
      </c>
      <c r="AV100" s="271">
        <f>INDEX('Energy at risk'!S$8:S$733, MATCH($B100, 'Energy at risk'!$C$8:$C$733,0))*$J100*AA100</f>
        <v>0</v>
      </c>
      <c r="AW100" s="271">
        <f>INDEX('Energy at risk'!T$8:T$733, MATCH($B100, 'Energy at risk'!$C$8:$C$733,0))*$J100*AB100</f>
        <v>0</v>
      </c>
      <c r="AX100" s="271">
        <f>INDEX('Energy at risk'!U$8:U$733, MATCH($B100, 'Energy at risk'!$C$8:$C$733,0))*$J100*AC100</f>
        <v>0</v>
      </c>
      <c r="AY100" s="271">
        <f>INDEX('Energy at risk'!V$8:V$733, MATCH($B100, 'Energy at risk'!$C$8:$C$733,0))*$J100*AD100</f>
        <v>0</v>
      </c>
      <c r="AZ100" s="271">
        <f>INDEX('Energy at risk'!W$8:W$733, MATCH($B100, 'Energy at risk'!$C$8:$C$733,0))*$J100*AE100</f>
        <v>0</v>
      </c>
      <c r="BA100" s="271">
        <f>INDEX('Energy at risk'!X$8:X$733, MATCH($B100, 'Energy at risk'!$C$8:$C$733,0))*$J100*AF100</f>
        <v>0</v>
      </c>
      <c r="BB100" s="232"/>
      <c r="BC100" s="271">
        <f>INDEX('Energy at risk'!E$8:E$733, MATCH($B100, 'Energy at risk'!$C$8:$C$733,0))*M100*$K100</f>
        <v>0</v>
      </c>
      <c r="BD100" s="271">
        <f>INDEX('Energy at risk'!F$8:F$733, MATCH($B100, 'Energy at risk'!$C$8:$C$733,0))*N100*$K100</f>
        <v>0</v>
      </c>
      <c r="BE100" s="271">
        <f>INDEX('Energy at risk'!G$8:G$733, MATCH($B100, 'Energy at risk'!$C$8:$C$733,0))*O100*$K100</f>
        <v>0</v>
      </c>
      <c r="BF100" s="271">
        <f>INDEX('Energy at risk'!H$8:H$733, MATCH($B100, 'Energy at risk'!$C$8:$C$733,0))*P100*$K100</f>
        <v>0</v>
      </c>
      <c r="BG100" s="271">
        <f>INDEX('Energy at risk'!I$8:I$733, MATCH($B100, 'Energy at risk'!$C$8:$C$733,0))*Q100*$K100</f>
        <v>0</v>
      </c>
      <c r="BH100" s="271">
        <f>INDEX('Energy at risk'!J$8:J$733, MATCH($B100, 'Energy at risk'!$C$8:$C$733,0))*R100*$K100</f>
        <v>0</v>
      </c>
      <c r="BI100" s="271">
        <f>INDEX('Energy at risk'!K$8:K$733, MATCH($B100, 'Energy at risk'!$C$8:$C$733,0))*S100*$K100</f>
        <v>0</v>
      </c>
      <c r="BJ100" s="271">
        <f>INDEX('Energy at risk'!L$8:L$733, MATCH($B100, 'Energy at risk'!$C$8:$C$733,0))*T100*$K100</f>
        <v>0</v>
      </c>
      <c r="BK100" s="271">
        <f>INDEX('Energy at risk'!M$8:M$733, MATCH($B100, 'Energy at risk'!$C$8:$C$733,0))*U100*$K100</f>
        <v>0</v>
      </c>
      <c r="BL100" s="271">
        <f>INDEX('Energy at risk'!N$8:N$733, MATCH($B100, 'Energy at risk'!$C$8:$C$733,0))*V100*$K100</f>
        <v>0</v>
      </c>
      <c r="BM100" s="271">
        <f>INDEX('Energy at risk'!O$8:O$733, MATCH($B100, 'Energy at risk'!$C$8:$C$733,0))*W100*$K100</f>
        <v>0</v>
      </c>
      <c r="BN100" s="271">
        <f>INDEX('Energy at risk'!P$8:P$733, MATCH($B100, 'Energy at risk'!$C$8:$C$733,0))*X100*$K100</f>
        <v>0</v>
      </c>
      <c r="BO100" s="271">
        <f>INDEX('Energy at risk'!Q$8:Q$733, MATCH($B100, 'Energy at risk'!$C$8:$C$733,0))*Y100*$K100</f>
        <v>0</v>
      </c>
      <c r="BP100" s="271">
        <f>INDEX('Energy at risk'!R$8:R$733, MATCH($B100, 'Energy at risk'!$C$8:$C$733,0))*Z100*$K100</f>
        <v>0</v>
      </c>
      <c r="BQ100" s="271">
        <f>INDEX('Energy at risk'!S$8:S$733, MATCH($B100, 'Energy at risk'!$C$8:$C$733,0))*AA100*$K100</f>
        <v>0</v>
      </c>
      <c r="BR100" s="271">
        <f>INDEX('Energy at risk'!T$8:T$733, MATCH($B100, 'Energy at risk'!$C$8:$C$733,0))*AB100*$K100</f>
        <v>0</v>
      </c>
      <c r="BS100" s="271">
        <f>INDEX('Energy at risk'!U$8:U$733, MATCH($B100, 'Energy at risk'!$C$8:$C$733,0))*AC100*$K100</f>
        <v>0</v>
      </c>
      <c r="BT100" s="271">
        <f>INDEX('Energy at risk'!V$8:V$733, MATCH($B100, 'Energy at risk'!$C$8:$C$733,0))*AD100*$K100</f>
        <v>0</v>
      </c>
      <c r="BU100" s="271">
        <f>INDEX('Energy at risk'!W$8:W$733, MATCH($B100, 'Energy at risk'!$C$8:$C$733,0))*AE100*$K100</f>
        <v>0</v>
      </c>
      <c r="BV100" s="271">
        <f>INDEX('Energy at risk'!X$8:X$733, MATCH($B100, 'Energy at risk'!$C$8:$C$733,0))*AF100*$K100</f>
        <v>0</v>
      </c>
      <c r="BW100" s="232"/>
      <c r="BX100" s="272" cm="1">
        <f t="array" ref="BX100">SUMPRODUCT(('Span data'!BA$9:BA$734)*('Span data'!$C$9:$C$734=$B100))</f>
        <v>7.8537594806627061E-4</v>
      </c>
      <c r="BY100" s="272" cm="1">
        <f t="array" ref="BY100">SUMPRODUCT(('Span data'!BB$9:BB$734)*('Span data'!$C$9:$C$734=$B100))</f>
        <v>7.9924686007631863E-4</v>
      </c>
      <c r="BZ100" s="272" cm="1">
        <f t="array" ref="BZ100">SUMPRODUCT(('Span data'!BC$9:BC$734)*('Span data'!$C$9:$C$734=$B100))</f>
        <v>8.1311777208636666E-4</v>
      </c>
      <c r="CA100" s="272" cm="1">
        <f t="array" ref="CA100">SUMPRODUCT(('Span data'!BD$9:BD$734)*('Span data'!$C$9:$C$734=$B100))</f>
        <v>8.2698868409641468E-4</v>
      </c>
      <c r="CB100" s="272" cm="1">
        <f t="array" ref="CB100">SUMPRODUCT(('Span data'!BE$9:BE$734)*('Span data'!$C$9:$C$734=$B100))</f>
        <v>8.4085959610646281E-4</v>
      </c>
      <c r="CC100" s="272" cm="1">
        <f t="array" ref="CC100">SUMPRODUCT(('Span data'!BF$9:BF$734)*('Span data'!$C$9:$C$734=$B100))</f>
        <v>8.5473050811651072E-4</v>
      </c>
      <c r="CD100" s="272" cm="1">
        <f t="array" ref="CD100">SUMPRODUCT(('Span data'!BG$9:BG$734)*('Span data'!$C$9:$C$734=$B100))</f>
        <v>8.6860142012655875E-4</v>
      </c>
      <c r="CE100" s="272" cm="1">
        <f t="array" ref="CE100">SUMPRODUCT(('Span data'!BH$9:BH$734)*('Span data'!$C$9:$C$734=$B100))</f>
        <v>8.8247233213660677E-4</v>
      </c>
      <c r="CF100" s="272" cm="1">
        <f t="array" ref="CF100">SUMPRODUCT(('Span data'!BI$9:BI$734)*('Span data'!$C$9:$C$734=$B100))</f>
        <v>8.9634324414665479E-4</v>
      </c>
      <c r="CG100" s="272" cm="1">
        <f t="array" ref="CG100">SUMPRODUCT(('Span data'!BJ$9:BJ$734)*('Span data'!$C$9:$C$734=$B100))</f>
        <v>9.1021415615670292E-4</v>
      </c>
      <c r="CH100" s="272" cm="1">
        <f t="array" ref="CH100">SUMPRODUCT(('Span data'!BK$9:BK$734)*('Span data'!$C$9:$C$734=$B100))</f>
        <v>9.2408506816675084E-4</v>
      </c>
      <c r="CI100" s="272" cm="1">
        <f t="array" ref="CI100">SUMPRODUCT(('Span data'!BL$9:BL$734)*('Span data'!$C$9:$C$734=$B100))</f>
        <v>9.3795598017679897E-4</v>
      </c>
      <c r="CJ100" s="272" cm="1">
        <f t="array" ref="CJ100">SUMPRODUCT(('Span data'!BM$9:BM$734)*('Span data'!$C$9:$C$734=$B100))</f>
        <v>9.5182689218684699E-4</v>
      </c>
      <c r="CK100" s="272" cm="1">
        <f t="array" ref="CK100">SUMPRODUCT(('Span data'!BN$9:BN$734)*('Span data'!$C$9:$C$734=$B100))</f>
        <v>9.6569780419689501E-4</v>
      </c>
      <c r="CL100" s="272" cm="1">
        <f t="array" ref="CL100">SUMPRODUCT(('Span data'!BO$9:BO$734)*('Span data'!$C$9:$C$734=$B100))</f>
        <v>9.7956871620694303E-4</v>
      </c>
      <c r="CM100" s="272" cm="1">
        <f t="array" ref="CM100">SUMPRODUCT(('Span data'!BP$9:BP$734)*('Span data'!$C$9:$C$734=$B100))</f>
        <v>9.9343962821699106E-4</v>
      </c>
      <c r="CN100" s="272" cm="1">
        <f t="array" ref="CN100">SUMPRODUCT(('Span data'!BQ$9:BQ$734)*('Span data'!$C$9:$C$734=$B100))</f>
        <v>1.0073105402270391E-3</v>
      </c>
      <c r="CO100" s="272" cm="1">
        <f t="array" ref="CO100">SUMPRODUCT(('Span data'!BR$9:BR$734)*('Span data'!$C$9:$C$734=$B100))</f>
        <v>1.0211814522370871E-3</v>
      </c>
      <c r="CP100" s="272" cm="1">
        <f t="array" ref="CP100">SUMPRODUCT(('Span data'!BS$9:BS$734)*('Span data'!$C$9:$C$734=$B100))</f>
        <v>1.0350523642471349E-3</v>
      </c>
      <c r="CQ100" s="272" cm="1">
        <f t="array" ref="CQ100">SUMPRODUCT(('Span data'!BT$9:BT$734)*('Span data'!$C$9:$C$734=$B100))</f>
        <v>1.0489232762571829E-3</v>
      </c>
      <c r="CR100" s="232"/>
      <c r="CS100" s="273">
        <f t="shared" si="34"/>
        <v>7.8537594806627061E-4</v>
      </c>
      <c r="CT100" s="273">
        <f t="shared" si="47"/>
        <v>7.9924686007631863E-4</v>
      </c>
      <c r="CU100" s="273">
        <f t="shared" si="48"/>
        <v>8.1311777208636666E-4</v>
      </c>
      <c r="CV100" s="273">
        <f t="shared" si="49"/>
        <v>8.2698868409641468E-4</v>
      </c>
      <c r="CW100" s="273">
        <f t="shared" si="50"/>
        <v>8.4085959610646281E-4</v>
      </c>
      <c r="CX100" s="273">
        <f t="shared" si="51"/>
        <v>8.5473050811651072E-4</v>
      </c>
      <c r="CY100" s="273">
        <f t="shared" si="52"/>
        <v>8.6860142012655875E-4</v>
      </c>
      <c r="CZ100" s="273">
        <f t="shared" si="53"/>
        <v>8.8247233213660677E-4</v>
      </c>
      <c r="DA100" s="273">
        <f t="shared" si="54"/>
        <v>8.9634324414665479E-4</v>
      </c>
      <c r="DB100" s="273">
        <f t="shared" si="36"/>
        <v>9.1021415615670292E-4</v>
      </c>
      <c r="DC100" s="273">
        <f t="shared" si="37"/>
        <v>9.2408506816675084E-4</v>
      </c>
      <c r="DD100" s="273">
        <f t="shared" si="38"/>
        <v>9.3795598017679897E-4</v>
      </c>
      <c r="DE100" s="273">
        <f t="shared" si="39"/>
        <v>9.5182689218684699E-4</v>
      </c>
      <c r="DF100" s="273">
        <f t="shared" si="40"/>
        <v>9.6569780419689501E-4</v>
      </c>
      <c r="DG100" s="273">
        <f t="shared" si="41"/>
        <v>9.7956871620694303E-4</v>
      </c>
      <c r="DH100" s="273">
        <f t="shared" si="42"/>
        <v>9.9343962821699106E-4</v>
      </c>
      <c r="DI100" s="273">
        <f t="shared" si="43"/>
        <v>1.0073105402270391E-3</v>
      </c>
      <c r="DJ100" s="273">
        <f t="shared" si="44"/>
        <v>1.0211814522370871E-3</v>
      </c>
      <c r="DK100" s="273">
        <f t="shared" si="45"/>
        <v>1.0350523642471349E-3</v>
      </c>
      <c r="DL100" s="273">
        <f t="shared" si="46"/>
        <v>1.0489232762571829E-3</v>
      </c>
      <c r="DM100" s="233"/>
      <c r="DN100" s="274" cm="1">
        <f t="array" ref="DN100">SUMPRODUCT(($CS100:$DL100)*(Misc_calcs!$G$29:$Z$29))</f>
        <v>1.303343423745713E-2</v>
      </c>
      <c r="DO100" s="232"/>
      <c r="DP100" s="274" cm="1">
        <f t="array" ref="DP100">SUMPRODUCT((G100:H100)*(Assumptions!$G$38:$H$38))</f>
        <v>0</v>
      </c>
      <c r="DQ100" s="274" cm="1">
        <f t="array" ref="DQ100">SUMPRODUCT((PMT(real_disc,Assumptions!$G$40,DP100)*(Misc_calcs!$G$29:$Z$29)))</f>
        <v>0</v>
      </c>
      <c r="DR100" s="232"/>
      <c r="DS100" s="274">
        <f t="shared" si="32"/>
        <v>1.303343423745713E-2</v>
      </c>
      <c r="DT100" s="274" t="b">
        <f t="shared" si="35"/>
        <v>1</v>
      </c>
      <c r="DU100" s="232"/>
      <c r="DV100" s="232"/>
      <c r="DW100" s="232"/>
      <c r="DX100" s="232"/>
      <c r="DY100" s="232"/>
      <c r="DZ100" s="232"/>
      <c r="EA100" s="232"/>
      <c r="EB100" s="232"/>
      <c r="EC100" s="232"/>
      <c r="ED100" s="232"/>
      <c r="EE100" s="232"/>
      <c r="EF100" s="232"/>
      <c r="EG100" s="232"/>
      <c r="EH100" s="232"/>
      <c r="EI100" s="232"/>
      <c r="EJ100" s="232"/>
      <c r="EK100" s="232"/>
      <c r="EL100" s="232"/>
      <c r="EM100" s="232"/>
      <c r="EN100" s="232"/>
    </row>
    <row r="101" spans="1:144" x14ac:dyDescent="0.2">
      <c r="A101" s="232"/>
      <c r="B101" s="266" t="str">
        <v>SHTSNKA</v>
      </c>
      <c r="C101" s="266" t="str">
        <f>INDEX('Span data'!$D$9:$D$734, MATCH($B101, 'Span data'!$C$9:$C$734,0))</f>
        <v>KYM</v>
      </c>
      <c r="D101" s="266" cm="1">
        <f t="array" ref="D101">IF(ISBLANK(B101),0, SUMPRODUCT(('Energy at risk'!$C$8:$C$733=$B101)*1))</f>
        <v>5</v>
      </c>
      <c r="E101" s="267" t="b">
        <f t="shared" si="31"/>
        <v>1</v>
      </c>
      <c r="F101" s="266">
        <f t="shared" si="33"/>
        <v>0</v>
      </c>
      <c r="G101" s="268">
        <v>0</v>
      </c>
      <c r="H101" s="268">
        <v>0</v>
      </c>
      <c r="I101" s="232"/>
      <c r="J101" s="269">
        <f>INDEX(VCR_data!$D$8:$D$86, MATCH($C101, VCR_data!$B$8:$B$86,0))</f>
        <v>47800.349548886326</v>
      </c>
      <c r="K101" s="269">
        <f>INDEX(VCR_data!$F$8:$F$86, MATCH($C101, VCR_data!$B$8:$B$86,0))</f>
        <v>11425.234225180093</v>
      </c>
      <c r="L101" s="232"/>
      <c r="M101" s="270" cm="1">
        <f t="array" ref="M101">SUMPRODUCT(('Span data'!$C$9:$C$734=$B101)*('Span data'!AF$9:AF$734))/SUMPRODUCT(('Span data'!$C$9:$C$734=$B101)*1)</f>
        <v>9.6926664295073246E-3</v>
      </c>
      <c r="N101" s="270" cm="1">
        <f t="array" ref="N101">SUMPRODUCT(('Span data'!$C$9:$C$734=$B101)*('Span data'!AG$9:AG$734))/SUMPRODUCT(('Span data'!$C$9:$C$734=$B101)*1)</f>
        <v>9.8626430875218569E-3</v>
      </c>
      <c r="O101" s="270" cm="1">
        <f t="array" ref="O101">SUMPRODUCT(('Span data'!$C$9:$C$734=$B101)*('Span data'!AH$9:AH$734))/SUMPRODUCT(('Span data'!$C$9:$C$734=$B101)*1)</f>
        <v>1.0032619745536389E-2</v>
      </c>
      <c r="P101" s="270" cm="1">
        <f t="array" ref="P101">SUMPRODUCT(('Span data'!$C$9:$C$734=$B101)*('Span data'!AI$9:AI$734))/SUMPRODUCT(('Span data'!$C$9:$C$734=$B101)*1)</f>
        <v>1.0202596403550921E-2</v>
      </c>
      <c r="Q101" s="270" cm="1">
        <f t="array" ref="Q101">SUMPRODUCT(('Span data'!$C$9:$C$734=$B101)*('Span data'!AJ$9:AJ$734))/SUMPRODUCT(('Span data'!$C$9:$C$734=$B101)*1)</f>
        <v>1.0372573061565454E-2</v>
      </c>
      <c r="R101" s="270" cm="1">
        <f t="array" ref="R101">SUMPRODUCT(('Span data'!$C$9:$C$734=$B101)*('Span data'!AK$9:AK$734))/SUMPRODUCT(('Span data'!$C$9:$C$734=$B101)*1)</f>
        <v>1.0542549719579986E-2</v>
      </c>
      <c r="S101" s="270" cm="1">
        <f t="array" ref="S101">SUMPRODUCT(('Span data'!$C$9:$C$734=$B101)*('Span data'!AL$9:AL$734))/SUMPRODUCT(('Span data'!$C$9:$C$734=$B101)*1)</f>
        <v>1.0712526377594518E-2</v>
      </c>
      <c r="T101" s="270" cm="1">
        <f t="array" ref="T101">SUMPRODUCT(('Span data'!$C$9:$C$734=$B101)*('Span data'!AM$9:AM$734))/SUMPRODUCT(('Span data'!$C$9:$C$734=$B101)*1)</f>
        <v>1.088250303560905E-2</v>
      </c>
      <c r="U101" s="270" cm="1">
        <f t="array" ref="U101">SUMPRODUCT(('Span data'!$C$9:$C$734=$B101)*('Span data'!AN$9:AN$734))/SUMPRODUCT(('Span data'!$C$9:$C$734=$B101)*1)</f>
        <v>1.1052479693623583E-2</v>
      </c>
      <c r="V101" s="270" cm="1">
        <f t="array" ref="V101">SUMPRODUCT(('Span data'!$C$9:$C$734=$B101)*('Span data'!AO$9:AO$734))/SUMPRODUCT(('Span data'!$C$9:$C$734=$B101)*1)</f>
        <v>1.1222456351638115E-2</v>
      </c>
      <c r="W101" s="270" cm="1">
        <f t="array" ref="W101">SUMPRODUCT(('Span data'!$C$9:$C$734=$B101)*('Span data'!AP$9:AP$734))/SUMPRODUCT(('Span data'!$C$9:$C$734=$B101)*1)</f>
        <v>1.1392433009652647E-2</v>
      </c>
      <c r="X101" s="270" cm="1">
        <f t="array" ref="X101">SUMPRODUCT(('Span data'!$C$9:$C$734=$B101)*('Span data'!AQ$9:AQ$734))/SUMPRODUCT(('Span data'!$C$9:$C$734=$B101)*1)</f>
        <v>1.1562409667667179E-2</v>
      </c>
      <c r="Y101" s="270" cm="1">
        <f t="array" ref="Y101">SUMPRODUCT(('Span data'!$C$9:$C$734=$B101)*('Span data'!AR$9:AR$734))/SUMPRODUCT(('Span data'!$C$9:$C$734=$B101)*1)</f>
        <v>1.1732386325681712E-2</v>
      </c>
      <c r="Z101" s="270" cm="1">
        <f t="array" ref="Z101">SUMPRODUCT(('Span data'!$C$9:$C$734=$B101)*('Span data'!AS$9:AS$734))/SUMPRODUCT(('Span data'!$C$9:$C$734=$B101)*1)</f>
        <v>1.1902362983696244E-2</v>
      </c>
      <c r="AA101" s="270" cm="1">
        <f t="array" ref="AA101">SUMPRODUCT(('Span data'!$C$9:$C$734=$B101)*('Span data'!AT$9:AT$734))/SUMPRODUCT(('Span data'!$C$9:$C$734=$B101)*1)</f>
        <v>1.2072339641710776E-2</v>
      </c>
      <c r="AB101" s="270" cm="1">
        <f t="array" ref="AB101">SUMPRODUCT(('Span data'!$C$9:$C$734=$B101)*('Span data'!AU$9:AU$734))/SUMPRODUCT(('Span data'!$C$9:$C$734=$B101)*1)</f>
        <v>1.2242316299725308E-2</v>
      </c>
      <c r="AC101" s="270" cm="1">
        <f t="array" ref="AC101">SUMPRODUCT(('Span data'!$C$9:$C$734=$B101)*('Span data'!AV$9:AV$734))/SUMPRODUCT(('Span data'!$C$9:$C$734=$B101)*1)</f>
        <v>1.2412292957739841E-2</v>
      </c>
      <c r="AD101" s="270" cm="1">
        <f t="array" ref="AD101">SUMPRODUCT(('Span data'!$C$9:$C$734=$B101)*('Span data'!AW$9:AW$734))/SUMPRODUCT(('Span data'!$C$9:$C$734=$B101)*1)</f>
        <v>1.2582269615754375E-2</v>
      </c>
      <c r="AE101" s="270" cm="1">
        <f t="array" ref="AE101">SUMPRODUCT(('Span data'!$C$9:$C$734=$B101)*('Span data'!AX$9:AX$734))/SUMPRODUCT(('Span data'!$C$9:$C$734=$B101)*1)</f>
        <v>1.2752246273768905E-2</v>
      </c>
      <c r="AF101" s="270" cm="1">
        <f t="array" ref="AF101">SUMPRODUCT(('Span data'!$C$9:$C$734=$B101)*('Span data'!AY$9:AY$734))/SUMPRODUCT(('Span data'!$C$9:$C$734=$B101)*1)</f>
        <v>1.2922222931783436E-2</v>
      </c>
      <c r="AG101" s="232"/>
      <c r="AH101" s="271">
        <f>INDEX('Energy at risk'!E$8:E$733, MATCH($B101, 'Energy at risk'!$C$8:$C$733,0))*$J101*M101</f>
        <v>0</v>
      </c>
      <c r="AI101" s="271">
        <f>INDEX('Energy at risk'!F$8:F$733, MATCH($B101, 'Energy at risk'!$C$8:$C$733,0))*$J101*N101</f>
        <v>0</v>
      </c>
      <c r="AJ101" s="271">
        <f>INDEX('Energy at risk'!G$8:G$733, MATCH($B101, 'Energy at risk'!$C$8:$C$733,0))*$J101*O101</f>
        <v>0</v>
      </c>
      <c r="AK101" s="271">
        <f>INDEX('Energy at risk'!H$8:H$733, MATCH($B101, 'Energy at risk'!$C$8:$C$733,0))*$J101*P101</f>
        <v>0</v>
      </c>
      <c r="AL101" s="271">
        <f>INDEX('Energy at risk'!I$8:I$733, MATCH($B101, 'Energy at risk'!$C$8:$C$733,0))*$J101*Q101</f>
        <v>0</v>
      </c>
      <c r="AM101" s="271">
        <f>INDEX('Energy at risk'!J$8:J$733, MATCH($B101, 'Energy at risk'!$C$8:$C$733,0))*$J101*R101</f>
        <v>0</v>
      </c>
      <c r="AN101" s="271">
        <f>INDEX('Energy at risk'!K$8:K$733, MATCH($B101, 'Energy at risk'!$C$8:$C$733,0))*$J101*S101</f>
        <v>0</v>
      </c>
      <c r="AO101" s="271">
        <f>INDEX('Energy at risk'!L$8:L$733, MATCH($B101, 'Energy at risk'!$C$8:$C$733,0))*$J101*T101</f>
        <v>0</v>
      </c>
      <c r="AP101" s="271">
        <f>INDEX('Energy at risk'!M$8:M$733, MATCH($B101, 'Energy at risk'!$C$8:$C$733,0))*$J101*U101</f>
        <v>0</v>
      </c>
      <c r="AQ101" s="271">
        <f>INDEX('Energy at risk'!N$8:N$733, MATCH($B101, 'Energy at risk'!$C$8:$C$733,0))*$J101*V101</f>
        <v>0</v>
      </c>
      <c r="AR101" s="271">
        <f>INDEX('Energy at risk'!O$8:O$733, MATCH($B101, 'Energy at risk'!$C$8:$C$733,0))*$J101*W101</f>
        <v>0</v>
      </c>
      <c r="AS101" s="271">
        <f>INDEX('Energy at risk'!P$8:P$733, MATCH($B101, 'Energy at risk'!$C$8:$C$733,0))*$J101*X101</f>
        <v>0</v>
      </c>
      <c r="AT101" s="271">
        <f>INDEX('Energy at risk'!Q$8:Q$733, MATCH($B101, 'Energy at risk'!$C$8:$C$733,0))*$J101*Y101</f>
        <v>0</v>
      </c>
      <c r="AU101" s="271">
        <f>INDEX('Energy at risk'!R$8:R$733, MATCH($B101, 'Energy at risk'!$C$8:$C$733,0))*$J101*Z101</f>
        <v>0</v>
      </c>
      <c r="AV101" s="271">
        <f>INDEX('Energy at risk'!S$8:S$733, MATCH($B101, 'Energy at risk'!$C$8:$C$733,0))*$J101*AA101</f>
        <v>0</v>
      </c>
      <c r="AW101" s="271">
        <f>INDEX('Energy at risk'!T$8:T$733, MATCH($B101, 'Energy at risk'!$C$8:$C$733,0))*$J101*AB101</f>
        <v>0</v>
      </c>
      <c r="AX101" s="271">
        <f>INDEX('Energy at risk'!U$8:U$733, MATCH($B101, 'Energy at risk'!$C$8:$C$733,0))*$J101*AC101</f>
        <v>0</v>
      </c>
      <c r="AY101" s="271">
        <f>INDEX('Energy at risk'!V$8:V$733, MATCH($B101, 'Energy at risk'!$C$8:$C$733,0))*$J101*AD101</f>
        <v>0</v>
      </c>
      <c r="AZ101" s="271">
        <f>INDEX('Energy at risk'!W$8:W$733, MATCH($B101, 'Energy at risk'!$C$8:$C$733,0))*$J101*AE101</f>
        <v>0</v>
      </c>
      <c r="BA101" s="271">
        <f>INDEX('Energy at risk'!X$8:X$733, MATCH($B101, 'Energy at risk'!$C$8:$C$733,0))*$J101*AF101</f>
        <v>0</v>
      </c>
      <c r="BB101" s="232"/>
      <c r="BC101" s="271">
        <f>INDEX('Energy at risk'!E$8:E$733, MATCH($B101, 'Energy at risk'!$C$8:$C$733,0))*M101*$K101</f>
        <v>0</v>
      </c>
      <c r="BD101" s="271">
        <f>INDEX('Energy at risk'!F$8:F$733, MATCH($B101, 'Energy at risk'!$C$8:$C$733,0))*N101*$K101</f>
        <v>0</v>
      </c>
      <c r="BE101" s="271">
        <f>INDEX('Energy at risk'!G$8:G$733, MATCH($B101, 'Energy at risk'!$C$8:$C$733,0))*O101*$K101</f>
        <v>0</v>
      </c>
      <c r="BF101" s="271">
        <f>INDEX('Energy at risk'!H$8:H$733, MATCH($B101, 'Energy at risk'!$C$8:$C$733,0))*P101*$K101</f>
        <v>0</v>
      </c>
      <c r="BG101" s="271">
        <f>INDEX('Energy at risk'!I$8:I$733, MATCH($B101, 'Energy at risk'!$C$8:$C$733,0))*Q101*$K101</f>
        <v>0</v>
      </c>
      <c r="BH101" s="271">
        <f>INDEX('Energy at risk'!J$8:J$733, MATCH($B101, 'Energy at risk'!$C$8:$C$733,0))*R101*$K101</f>
        <v>0</v>
      </c>
      <c r="BI101" s="271">
        <f>INDEX('Energy at risk'!K$8:K$733, MATCH($B101, 'Energy at risk'!$C$8:$C$733,0))*S101*$K101</f>
        <v>0</v>
      </c>
      <c r="BJ101" s="271">
        <f>INDEX('Energy at risk'!L$8:L$733, MATCH($B101, 'Energy at risk'!$C$8:$C$733,0))*T101*$K101</f>
        <v>0</v>
      </c>
      <c r="BK101" s="271">
        <f>INDEX('Energy at risk'!M$8:M$733, MATCH($B101, 'Energy at risk'!$C$8:$C$733,0))*U101*$K101</f>
        <v>0</v>
      </c>
      <c r="BL101" s="271">
        <f>INDEX('Energy at risk'!N$8:N$733, MATCH($B101, 'Energy at risk'!$C$8:$C$733,0))*V101*$K101</f>
        <v>0</v>
      </c>
      <c r="BM101" s="271">
        <f>INDEX('Energy at risk'!O$8:O$733, MATCH($B101, 'Energy at risk'!$C$8:$C$733,0))*W101*$K101</f>
        <v>0</v>
      </c>
      <c r="BN101" s="271">
        <f>INDEX('Energy at risk'!P$8:P$733, MATCH($B101, 'Energy at risk'!$C$8:$C$733,0))*X101*$K101</f>
        <v>0</v>
      </c>
      <c r="BO101" s="271">
        <f>INDEX('Energy at risk'!Q$8:Q$733, MATCH($B101, 'Energy at risk'!$C$8:$C$733,0))*Y101*$K101</f>
        <v>0</v>
      </c>
      <c r="BP101" s="271">
        <f>INDEX('Energy at risk'!R$8:R$733, MATCH($B101, 'Energy at risk'!$C$8:$C$733,0))*Z101*$K101</f>
        <v>0</v>
      </c>
      <c r="BQ101" s="271">
        <f>INDEX('Energy at risk'!S$8:S$733, MATCH($B101, 'Energy at risk'!$C$8:$C$733,0))*AA101*$K101</f>
        <v>0</v>
      </c>
      <c r="BR101" s="271">
        <f>INDEX('Energy at risk'!T$8:T$733, MATCH($B101, 'Energy at risk'!$C$8:$C$733,0))*AB101*$K101</f>
        <v>0</v>
      </c>
      <c r="BS101" s="271">
        <f>INDEX('Energy at risk'!U$8:U$733, MATCH($B101, 'Energy at risk'!$C$8:$C$733,0))*AC101*$K101</f>
        <v>0</v>
      </c>
      <c r="BT101" s="271">
        <f>INDEX('Energy at risk'!V$8:V$733, MATCH($B101, 'Energy at risk'!$C$8:$C$733,0))*AD101*$K101</f>
        <v>0</v>
      </c>
      <c r="BU101" s="271">
        <f>INDEX('Energy at risk'!W$8:W$733, MATCH($B101, 'Energy at risk'!$C$8:$C$733,0))*AE101*$K101</f>
        <v>0</v>
      </c>
      <c r="BV101" s="271">
        <f>INDEX('Energy at risk'!X$8:X$733, MATCH($B101, 'Energy at risk'!$C$8:$C$733,0))*AF101*$K101</f>
        <v>0</v>
      </c>
      <c r="BW101" s="232"/>
      <c r="BX101" s="272" cm="1">
        <f t="array" ref="BX101">SUMPRODUCT(('Span data'!BA$9:BA$734)*('Span data'!$C$9:$C$734=$B101))</f>
        <v>1.9626635131501889E-3</v>
      </c>
      <c r="BY101" s="272" cm="1">
        <f t="array" ref="BY101">SUMPRODUCT(('Span data'!BB$9:BB$734)*('Span data'!$C$9:$C$734=$B101))</f>
        <v>1.9970820075034795E-3</v>
      </c>
      <c r="BZ101" s="272" cm="1">
        <f t="array" ref="BZ101">SUMPRODUCT(('Span data'!BC$9:BC$734)*('Span data'!$C$9:$C$734=$B101))</f>
        <v>2.0315005018567709E-3</v>
      </c>
      <c r="CA101" s="272" cm="1">
        <f t="array" ref="CA101">SUMPRODUCT(('Span data'!BD$9:BD$734)*('Span data'!$C$9:$C$734=$B101))</f>
        <v>2.065918996210061E-3</v>
      </c>
      <c r="CB101" s="272" cm="1">
        <f t="array" ref="CB101">SUMPRODUCT(('Span data'!BE$9:BE$734)*('Span data'!$C$9:$C$734=$B101))</f>
        <v>2.1003374905633524E-3</v>
      </c>
      <c r="CC101" s="272" cm="1">
        <f t="array" ref="CC101">SUMPRODUCT(('Span data'!BF$9:BF$734)*('Span data'!$C$9:$C$734=$B101))</f>
        <v>2.1347559849166429E-3</v>
      </c>
      <c r="CD101" s="272" cm="1">
        <f t="array" ref="CD101">SUMPRODUCT(('Span data'!BG$9:BG$734)*('Span data'!$C$9:$C$734=$B101))</f>
        <v>2.1691744792699339E-3</v>
      </c>
      <c r="CE101" s="272" cm="1">
        <f t="array" ref="CE101">SUMPRODUCT(('Span data'!BH$9:BH$734)*('Span data'!$C$9:$C$734=$B101))</f>
        <v>2.2035929736232249E-3</v>
      </c>
      <c r="CF101" s="272" cm="1">
        <f t="array" ref="CF101">SUMPRODUCT(('Span data'!BI$9:BI$734)*('Span data'!$C$9:$C$734=$B101))</f>
        <v>2.2380114679765159E-3</v>
      </c>
      <c r="CG101" s="272" cm="1">
        <f t="array" ref="CG101">SUMPRODUCT(('Span data'!BJ$9:BJ$734)*('Span data'!$C$9:$C$734=$B101))</f>
        <v>2.2724299623298064E-3</v>
      </c>
      <c r="CH101" s="272" cm="1">
        <f t="array" ref="CH101">SUMPRODUCT(('Span data'!BK$9:BK$734)*('Span data'!$C$9:$C$734=$B101))</f>
        <v>2.3068484566830974E-3</v>
      </c>
      <c r="CI101" s="272" cm="1">
        <f t="array" ref="CI101">SUMPRODUCT(('Span data'!BL$9:BL$734)*('Span data'!$C$9:$C$734=$B101))</f>
        <v>2.3412669510363884E-3</v>
      </c>
      <c r="CJ101" s="272" cm="1">
        <f t="array" ref="CJ101">SUMPRODUCT(('Span data'!BM$9:BM$734)*('Span data'!$C$9:$C$734=$B101))</f>
        <v>2.3756854453896793E-3</v>
      </c>
      <c r="CK101" s="272" cm="1">
        <f t="array" ref="CK101">SUMPRODUCT(('Span data'!BN$9:BN$734)*('Span data'!$C$9:$C$734=$B101))</f>
        <v>2.4101039397429703E-3</v>
      </c>
      <c r="CL101" s="272" cm="1">
        <f t="array" ref="CL101">SUMPRODUCT(('Span data'!BO$9:BO$734)*('Span data'!$C$9:$C$734=$B101))</f>
        <v>2.4445224340962609E-3</v>
      </c>
      <c r="CM101" s="272" cm="1">
        <f t="array" ref="CM101">SUMPRODUCT(('Span data'!BP$9:BP$734)*('Span data'!$C$9:$C$734=$B101))</f>
        <v>2.4789409284495514E-3</v>
      </c>
      <c r="CN101" s="272" cm="1">
        <f t="array" ref="CN101">SUMPRODUCT(('Span data'!BQ$9:BQ$734)*('Span data'!$C$9:$C$734=$B101))</f>
        <v>2.5133594228028428E-3</v>
      </c>
      <c r="CO101" s="272" cm="1">
        <f t="array" ref="CO101">SUMPRODUCT(('Span data'!BR$9:BR$734)*('Span data'!$C$9:$C$734=$B101))</f>
        <v>2.5477779171561342E-3</v>
      </c>
      <c r="CP101" s="272" cm="1">
        <f t="array" ref="CP101">SUMPRODUCT(('Span data'!BS$9:BS$734)*('Span data'!$C$9:$C$734=$B101))</f>
        <v>2.5821964115094248E-3</v>
      </c>
      <c r="CQ101" s="272" cm="1">
        <f t="array" ref="CQ101">SUMPRODUCT(('Span data'!BT$9:BT$734)*('Span data'!$C$9:$C$734=$B101))</f>
        <v>2.6166149058627153E-3</v>
      </c>
      <c r="CR101" s="232"/>
      <c r="CS101" s="273">
        <f t="shared" si="34"/>
        <v>1.9626635131501889E-3</v>
      </c>
      <c r="CT101" s="273">
        <f t="shared" si="47"/>
        <v>1.9970820075034795E-3</v>
      </c>
      <c r="CU101" s="273">
        <f t="shared" si="48"/>
        <v>2.0315005018567709E-3</v>
      </c>
      <c r="CV101" s="273">
        <f t="shared" si="49"/>
        <v>2.065918996210061E-3</v>
      </c>
      <c r="CW101" s="273">
        <f t="shared" si="50"/>
        <v>2.1003374905633524E-3</v>
      </c>
      <c r="CX101" s="273">
        <f t="shared" si="51"/>
        <v>2.1347559849166429E-3</v>
      </c>
      <c r="CY101" s="273">
        <f t="shared" si="52"/>
        <v>2.1691744792699339E-3</v>
      </c>
      <c r="CZ101" s="273">
        <f t="shared" si="53"/>
        <v>2.2035929736232249E-3</v>
      </c>
      <c r="DA101" s="273">
        <f t="shared" si="54"/>
        <v>2.2380114679765159E-3</v>
      </c>
      <c r="DB101" s="273">
        <f t="shared" si="36"/>
        <v>2.2724299623298064E-3</v>
      </c>
      <c r="DC101" s="273">
        <f t="shared" si="37"/>
        <v>2.3068484566830974E-3</v>
      </c>
      <c r="DD101" s="273">
        <f t="shared" si="38"/>
        <v>2.3412669510363884E-3</v>
      </c>
      <c r="DE101" s="273">
        <f t="shared" si="39"/>
        <v>2.3756854453896793E-3</v>
      </c>
      <c r="DF101" s="273">
        <f t="shared" si="40"/>
        <v>2.4101039397429703E-3</v>
      </c>
      <c r="DG101" s="273">
        <f t="shared" si="41"/>
        <v>2.4445224340962609E-3</v>
      </c>
      <c r="DH101" s="273">
        <f t="shared" si="42"/>
        <v>2.4789409284495514E-3</v>
      </c>
      <c r="DI101" s="273">
        <f t="shared" si="43"/>
        <v>2.5133594228028428E-3</v>
      </c>
      <c r="DJ101" s="273">
        <f t="shared" si="44"/>
        <v>2.5477779171561342E-3</v>
      </c>
      <c r="DK101" s="273">
        <f t="shared" si="45"/>
        <v>2.5821964115094248E-3</v>
      </c>
      <c r="DL101" s="273">
        <f t="shared" si="46"/>
        <v>2.6166149058627153E-3</v>
      </c>
      <c r="DM101" s="233"/>
      <c r="DN101" s="274" cm="1">
        <f t="array" ref="DN101">SUMPRODUCT(($CS101:$DL101)*(Misc_calcs!$G$29:$Z$29))</f>
        <v>3.2541059925348878E-2</v>
      </c>
      <c r="DO101" s="232"/>
      <c r="DP101" s="274" cm="1">
        <f t="array" ref="DP101">SUMPRODUCT((G101:H101)*(Assumptions!$G$38:$H$38))</f>
        <v>0</v>
      </c>
      <c r="DQ101" s="274" cm="1">
        <f t="array" ref="DQ101">SUMPRODUCT((PMT(real_disc,Assumptions!$G$40,DP101)*(Misc_calcs!$G$29:$Z$29)))</f>
        <v>0</v>
      </c>
      <c r="DR101" s="232"/>
      <c r="DS101" s="274">
        <f t="shared" si="32"/>
        <v>3.2541059925348878E-2</v>
      </c>
      <c r="DT101" s="274" t="b">
        <f t="shared" si="35"/>
        <v>1</v>
      </c>
      <c r="DU101" s="232"/>
      <c r="DV101" s="232"/>
      <c r="DW101" s="232"/>
      <c r="DX101" s="232"/>
      <c r="DY101" s="232"/>
      <c r="DZ101" s="232"/>
      <c r="EA101" s="232"/>
      <c r="EB101" s="232"/>
      <c r="EC101" s="232"/>
      <c r="ED101" s="232"/>
      <c r="EE101" s="232"/>
      <c r="EF101" s="232"/>
      <c r="EG101" s="232"/>
      <c r="EH101" s="232"/>
      <c r="EI101" s="232"/>
      <c r="EJ101" s="232"/>
      <c r="EK101" s="232"/>
      <c r="EL101" s="232"/>
      <c r="EM101" s="232"/>
      <c r="EN101" s="232"/>
    </row>
    <row r="102" spans="1:144" x14ac:dyDescent="0.2">
      <c r="A102" s="232"/>
      <c r="B102" s="266" t="str">
        <v>SHTSSHP</v>
      </c>
      <c r="C102" s="266" t="str">
        <f>INDEX('Span data'!$D$9:$D$734, MATCH($B102, 'Span data'!$C$9:$C$734,0))</f>
        <v>KYM</v>
      </c>
      <c r="D102" s="266" cm="1">
        <f t="array" ref="D102">IF(ISBLANK(B102),0, SUMPRODUCT(('Energy at risk'!$C$8:$C$733=$B102)*1))</f>
        <v>2</v>
      </c>
      <c r="E102" s="267" t="b">
        <f t="shared" si="31"/>
        <v>1</v>
      </c>
      <c r="F102" s="266">
        <f t="shared" si="33"/>
        <v>0</v>
      </c>
      <c r="G102" s="268">
        <v>0</v>
      </c>
      <c r="H102" s="268">
        <v>0</v>
      </c>
      <c r="I102" s="232"/>
      <c r="J102" s="269">
        <f>INDEX(VCR_data!$D$8:$D$86, MATCH($C102, VCR_data!$B$8:$B$86,0))</f>
        <v>47800.349548886326</v>
      </c>
      <c r="K102" s="269">
        <f>INDEX(VCR_data!$F$8:$F$86, MATCH($C102, VCR_data!$B$8:$B$86,0))</f>
        <v>11425.234225180093</v>
      </c>
      <c r="L102" s="232"/>
      <c r="M102" s="270" cm="1">
        <f t="array" ref="M102">SUMPRODUCT(('Span data'!$C$9:$C$734=$B102)*('Span data'!AF$9:AF$734))/SUMPRODUCT(('Span data'!$C$9:$C$734=$B102)*1)</f>
        <v>9.6942271972767051E-3</v>
      </c>
      <c r="N102" s="270" cm="1">
        <f t="array" ref="N102">SUMPRODUCT(('Span data'!$C$9:$C$734=$B102)*('Span data'!AG$9:AG$734))/SUMPRODUCT(('Span data'!$C$9:$C$734=$B102)*1)</f>
        <v>9.8647241112143624E-3</v>
      </c>
      <c r="O102" s="270" cm="1">
        <f t="array" ref="O102">SUMPRODUCT(('Span data'!$C$9:$C$734=$B102)*('Span data'!AH$9:AH$734))/SUMPRODUCT(('Span data'!$C$9:$C$734=$B102)*1)</f>
        <v>1.003522102515202E-2</v>
      </c>
      <c r="P102" s="270" cm="1">
        <f t="array" ref="P102">SUMPRODUCT(('Span data'!$C$9:$C$734=$B102)*('Span data'!AI$9:AI$734))/SUMPRODUCT(('Span data'!$C$9:$C$734=$B102)*1)</f>
        <v>1.0205717939089679E-2</v>
      </c>
      <c r="Q102" s="270" cm="1">
        <f t="array" ref="Q102">SUMPRODUCT(('Span data'!$C$9:$C$734=$B102)*('Span data'!AJ$9:AJ$734))/SUMPRODUCT(('Span data'!$C$9:$C$734=$B102)*1)</f>
        <v>1.0376214853027338E-2</v>
      </c>
      <c r="R102" s="270" cm="1">
        <f t="array" ref="R102">SUMPRODUCT(('Span data'!$C$9:$C$734=$B102)*('Span data'!AK$9:AK$734))/SUMPRODUCT(('Span data'!$C$9:$C$734=$B102)*1)</f>
        <v>1.0546711766964995E-2</v>
      </c>
      <c r="S102" s="270" cm="1">
        <f t="array" ref="S102">SUMPRODUCT(('Span data'!$C$9:$C$734=$B102)*('Span data'!AL$9:AL$734))/SUMPRODUCT(('Span data'!$C$9:$C$734=$B102)*1)</f>
        <v>1.0717208680902653E-2</v>
      </c>
      <c r="T102" s="270" cm="1">
        <f t="array" ref="T102">SUMPRODUCT(('Span data'!$C$9:$C$734=$B102)*('Span data'!AM$9:AM$734))/SUMPRODUCT(('Span data'!$C$9:$C$734=$B102)*1)</f>
        <v>1.0887705594840312E-2</v>
      </c>
      <c r="U102" s="270" cm="1">
        <f t="array" ref="U102">SUMPRODUCT(('Span data'!$C$9:$C$734=$B102)*('Span data'!AN$9:AN$734))/SUMPRODUCT(('Span data'!$C$9:$C$734=$B102)*1)</f>
        <v>1.1058202508777971E-2</v>
      </c>
      <c r="V102" s="270" cm="1">
        <f t="array" ref="V102">SUMPRODUCT(('Span data'!$C$9:$C$734=$B102)*('Span data'!AO$9:AO$734))/SUMPRODUCT(('Span data'!$C$9:$C$734=$B102)*1)</f>
        <v>1.1228699422715628E-2</v>
      </c>
      <c r="W102" s="270" cm="1">
        <f t="array" ref="W102">SUMPRODUCT(('Span data'!$C$9:$C$734=$B102)*('Span data'!AP$9:AP$734))/SUMPRODUCT(('Span data'!$C$9:$C$734=$B102)*1)</f>
        <v>1.1399196336653285E-2</v>
      </c>
      <c r="X102" s="270" cm="1">
        <f t="array" ref="X102">SUMPRODUCT(('Span data'!$C$9:$C$734=$B102)*('Span data'!AQ$9:AQ$734))/SUMPRODUCT(('Span data'!$C$9:$C$734=$B102)*1)</f>
        <v>1.1569693250590945E-2</v>
      </c>
      <c r="Y102" s="270" cm="1">
        <f t="array" ref="Y102">SUMPRODUCT(('Span data'!$C$9:$C$734=$B102)*('Span data'!AR$9:AR$734))/SUMPRODUCT(('Span data'!$C$9:$C$734=$B102)*1)</f>
        <v>1.1740190164528604E-2</v>
      </c>
      <c r="Z102" s="270" cm="1">
        <f t="array" ref="Z102">SUMPRODUCT(('Span data'!$C$9:$C$734=$B102)*('Span data'!AS$9:AS$734))/SUMPRODUCT(('Span data'!$C$9:$C$734=$B102)*1)</f>
        <v>1.1910687078466261E-2</v>
      </c>
      <c r="AA102" s="270" cm="1">
        <f t="array" ref="AA102">SUMPRODUCT(('Span data'!$C$9:$C$734=$B102)*('Span data'!AT$9:AT$734))/SUMPRODUCT(('Span data'!$C$9:$C$734=$B102)*1)</f>
        <v>1.2081183992403918E-2</v>
      </c>
      <c r="AB102" s="270" cm="1">
        <f t="array" ref="AB102">SUMPRODUCT(('Span data'!$C$9:$C$734=$B102)*('Span data'!AU$9:AU$734))/SUMPRODUCT(('Span data'!$C$9:$C$734=$B102)*1)</f>
        <v>1.2251680906341577E-2</v>
      </c>
      <c r="AC102" s="270" cm="1">
        <f t="array" ref="AC102">SUMPRODUCT(('Span data'!$C$9:$C$734=$B102)*('Span data'!AV$9:AV$734))/SUMPRODUCT(('Span data'!$C$9:$C$734=$B102)*1)</f>
        <v>1.2422177820279236E-2</v>
      </c>
      <c r="AD102" s="270" cm="1">
        <f t="array" ref="AD102">SUMPRODUCT(('Span data'!$C$9:$C$734=$B102)*('Span data'!AW$9:AW$734))/SUMPRODUCT(('Span data'!$C$9:$C$734=$B102)*1)</f>
        <v>1.2592674734216894E-2</v>
      </c>
      <c r="AE102" s="270" cm="1">
        <f t="array" ref="AE102">SUMPRODUCT(('Span data'!$C$9:$C$734=$B102)*('Span data'!AX$9:AX$734))/SUMPRODUCT(('Span data'!$C$9:$C$734=$B102)*1)</f>
        <v>1.2763171648154551E-2</v>
      </c>
      <c r="AF102" s="270" cm="1">
        <f t="array" ref="AF102">SUMPRODUCT(('Span data'!$C$9:$C$734=$B102)*('Span data'!AY$9:AY$734))/SUMPRODUCT(('Span data'!$C$9:$C$734=$B102)*1)</f>
        <v>1.293366856209221E-2</v>
      </c>
      <c r="AG102" s="232"/>
      <c r="AH102" s="271">
        <f>INDEX('Energy at risk'!E$8:E$733, MATCH($B102, 'Energy at risk'!$C$8:$C$733,0))*$J102*M102</f>
        <v>0</v>
      </c>
      <c r="AI102" s="271">
        <f>INDEX('Energy at risk'!F$8:F$733, MATCH($B102, 'Energy at risk'!$C$8:$C$733,0))*$J102*N102</f>
        <v>0</v>
      </c>
      <c r="AJ102" s="271">
        <f>INDEX('Energy at risk'!G$8:G$733, MATCH($B102, 'Energy at risk'!$C$8:$C$733,0))*$J102*O102</f>
        <v>0</v>
      </c>
      <c r="AK102" s="271">
        <f>INDEX('Energy at risk'!H$8:H$733, MATCH($B102, 'Energy at risk'!$C$8:$C$733,0))*$J102*P102</f>
        <v>0</v>
      </c>
      <c r="AL102" s="271">
        <f>INDEX('Energy at risk'!I$8:I$733, MATCH($B102, 'Energy at risk'!$C$8:$C$733,0))*$J102*Q102</f>
        <v>0</v>
      </c>
      <c r="AM102" s="271">
        <f>INDEX('Energy at risk'!J$8:J$733, MATCH($B102, 'Energy at risk'!$C$8:$C$733,0))*$J102*R102</f>
        <v>0</v>
      </c>
      <c r="AN102" s="271">
        <f>INDEX('Energy at risk'!K$8:K$733, MATCH($B102, 'Energy at risk'!$C$8:$C$733,0))*$J102*S102</f>
        <v>0</v>
      </c>
      <c r="AO102" s="271">
        <f>INDEX('Energy at risk'!L$8:L$733, MATCH($B102, 'Energy at risk'!$C$8:$C$733,0))*$J102*T102</f>
        <v>0</v>
      </c>
      <c r="AP102" s="271">
        <f>INDEX('Energy at risk'!M$8:M$733, MATCH($B102, 'Energy at risk'!$C$8:$C$733,0))*$J102*U102</f>
        <v>0</v>
      </c>
      <c r="AQ102" s="271">
        <f>INDEX('Energy at risk'!N$8:N$733, MATCH($B102, 'Energy at risk'!$C$8:$C$733,0))*$J102*V102</f>
        <v>0</v>
      </c>
      <c r="AR102" s="271">
        <f>INDEX('Energy at risk'!O$8:O$733, MATCH($B102, 'Energy at risk'!$C$8:$C$733,0))*$J102*W102</f>
        <v>0</v>
      </c>
      <c r="AS102" s="271">
        <f>INDEX('Energy at risk'!P$8:P$733, MATCH($B102, 'Energy at risk'!$C$8:$C$733,0))*$J102*X102</f>
        <v>0</v>
      </c>
      <c r="AT102" s="271">
        <f>INDEX('Energy at risk'!Q$8:Q$733, MATCH($B102, 'Energy at risk'!$C$8:$C$733,0))*$J102*Y102</f>
        <v>0</v>
      </c>
      <c r="AU102" s="271">
        <f>INDEX('Energy at risk'!R$8:R$733, MATCH($B102, 'Energy at risk'!$C$8:$C$733,0))*$J102*Z102</f>
        <v>0</v>
      </c>
      <c r="AV102" s="271">
        <f>INDEX('Energy at risk'!S$8:S$733, MATCH($B102, 'Energy at risk'!$C$8:$C$733,0))*$J102*AA102</f>
        <v>0</v>
      </c>
      <c r="AW102" s="271">
        <f>INDEX('Energy at risk'!T$8:T$733, MATCH($B102, 'Energy at risk'!$C$8:$C$733,0))*$J102*AB102</f>
        <v>0</v>
      </c>
      <c r="AX102" s="271">
        <f>INDEX('Energy at risk'!U$8:U$733, MATCH($B102, 'Energy at risk'!$C$8:$C$733,0))*$J102*AC102</f>
        <v>0</v>
      </c>
      <c r="AY102" s="271">
        <f>INDEX('Energy at risk'!V$8:V$733, MATCH($B102, 'Energy at risk'!$C$8:$C$733,0))*$J102*AD102</f>
        <v>0</v>
      </c>
      <c r="AZ102" s="271">
        <f>INDEX('Energy at risk'!W$8:W$733, MATCH($B102, 'Energy at risk'!$C$8:$C$733,0))*$J102*AE102</f>
        <v>0</v>
      </c>
      <c r="BA102" s="271">
        <f>INDEX('Energy at risk'!X$8:X$733, MATCH($B102, 'Energy at risk'!$C$8:$C$733,0))*$J102*AF102</f>
        <v>0</v>
      </c>
      <c r="BB102" s="232"/>
      <c r="BC102" s="271">
        <f>INDEX('Energy at risk'!E$8:E$733, MATCH($B102, 'Energy at risk'!$C$8:$C$733,0))*M102*$K102</f>
        <v>0</v>
      </c>
      <c r="BD102" s="271">
        <f>INDEX('Energy at risk'!F$8:F$733, MATCH($B102, 'Energy at risk'!$C$8:$C$733,0))*N102*$K102</f>
        <v>0</v>
      </c>
      <c r="BE102" s="271">
        <f>INDEX('Energy at risk'!G$8:G$733, MATCH($B102, 'Energy at risk'!$C$8:$C$733,0))*O102*$K102</f>
        <v>0</v>
      </c>
      <c r="BF102" s="271">
        <f>INDEX('Energy at risk'!H$8:H$733, MATCH($B102, 'Energy at risk'!$C$8:$C$733,0))*P102*$K102</f>
        <v>0</v>
      </c>
      <c r="BG102" s="271">
        <f>INDEX('Energy at risk'!I$8:I$733, MATCH($B102, 'Energy at risk'!$C$8:$C$733,0))*Q102*$K102</f>
        <v>0</v>
      </c>
      <c r="BH102" s="271">
        <f>INDEX('Energy at risk'!J$8:J$733, MATCH($B102, 'Energy at risk'!$C$8:$C$733,0))*R102*$K102</f>
        <v>0</v>
      </c>
      <c r="BI102" s="271">
        <f>INDEX('Energy at risk'!K$8:K$733, MATCH($B102, 'Energy at risk'!$C$8:$C$733,0))*S102*$K102</f>
        <v>0</v>
      </c>
      <c r="BJ102" s="271">
        <f>INDEX('Energy at risk'!L$8:L$733, MATCH($B102, 'Energy at risk'!$C$8:$C$733,0))*T102*$K102</f>
        <v>0</v>
      </c>
      <c r="BK102" s="271">
        <f>INDEX('Energy at risk'!M$8:M$733, MATCH($B102, 'Energy at risk'!$C$8:$C$733,0))*U102*$K102</f>
        <v>0</v>
      </c>
      <c r="BL102" s="271">
        <f>INDEX('Energy at risk'!N$8:N$733, MATCH($B102, 'Energy at risk'!$C$8:$C$733,0))*V102*$K102</f>
        <v>0</v>
      </c>
      <c r="BM102" s="271">
        <f>INDEX('Energy at risk'!O$8:O$733, MATCH($B102, 'Energy at risk'!$C$8:$C$733,0))*W102*$K102</f>
        <v>0</v>
      </c>
      <c r="BN102" s="271">
        <f>INDEX('Energy at risk'!P$8:P$733, MATCH($B102, 'Energy at risk'!$C$8:$C$733,0))*X102*$K102</f>
        <v>0</v>
      </c>
      <c r="BO102" s="271">
        <f>INDEX('Energy at risk'!Q$8:Q$733, MATCH($B102, 'Energy at risk'!$C$8:$C$733,0))*Y102*$K102</f>
        <v>0</v>
      </c>
      <c r="BP102" s="271">
        <f>INDEX('Energy at risk'!R$8:R$733, MATCH($B102, 'Energy at risk'!$C$8:$C$733,0))*Z102*$K102</f>
        <v>0</v>
      </c>
      <c r="BQ102" s="271">
        <f>INDEX('Energy at risk'!S$8:S$733, MATCH($B102, 'Energy at risk'!$C$8:$C$733,0))*AA102*$K102</f>
        <v>0</v>
      </c>
      <c r="BR102" s="271">
        <f>INDEX('Energy at risk'!T$8:T$733, MATCH($B102, 'Energy at risk'!$C$8:$C$733,0))*AB102*$K102</f>
        <v>0</v>
      </c>
      <c r="BS102" s="271">
        <f>INDEX('Energy at risk'!U$8:U$733, MATCH($B102, 'Energy at risk'!$C$8:$C$733,0))*AC102*$K102</f>
        <v>0</v>
      </c>
      <c r="BT102" s="271">
        <f>INDEX('Energy at risk'!V$8:V$733, MATCH($B102, 'Energy at risk'!$C$8:$C$733,0))*AD102*$K102</f>
        <v>0</v>
      </c>
      <c r="BU102" s="271">
        <f>INDEX('Energy at risk'!W$8:W$733, MATCH($B102, 'Energy at risk'!$C$8:$C$733,0))*AE102*$K102</f>
        <v>0</v>
      </c>
      <c r="BV102" s="271">
        <f>INDEX('Energy at risk'!X$8:X$733, MATCH($B102, 'Energy at risk'!$C$8:$C$733,0))*AF102*$K102</f>
        <v>0</v>
      </c>
      <c r="BW102" s="232"/>
      <c r="BX102" s="272" cm="1">
        <f t="array" ref="BX102">SUMPRODUCT(('Span data'!BA$9:BA$734)*('Span data'!$C$9:$C$734=$B102))</f>
        <v>7.8519182091569455E-4</v>
      </c>
      <c r="BY102" s="272" cm="1">
        <f t="array" ref="BY102">SUMPRODUCT(('Span data'!BB$9:BB$734)*('Span data'!$C$9:$C$734=$B102))</f>
        <v>7.9900135720888403E-4</v>
      </c>
      <c r="BZ102" s="272" cm="1">
        <f t="array" ref="BZ102">SUMPRODUCT(('Span data'!BC$9:BC$734)*('Span data'!$C$9:$C$734=$B102))</f>
        <v>8.1281089350207351E-4</v>
      </c>
      <c r="CA102" s="272" cm="1">
        <f t="array" ref="CA102">SUMPRODUCT(('Span data'!BD$9:BD$734)*('Span data'!$C$9:$C$734=$B102))</f>
        <v>8.2662042979526288E-4</v>
      </c>
      <c r="CB102" s="272" cm="1">
        <f t="array" ref="CB102">SUMPRODUCT(('Span data'!BE$9:BE$734)*('Span data'!$C$9:$C$734=$B102))</f>
        <v>8.4042996608845236E-4</v>
      </c>
      <c r="CC102" s="272" cm="1">
        <f t="array" ref="CC102">SUMPRODUCT(('Span data'!BF$9:BF$734)*('Span data'!$C$9:$C$734=$B102))</f>
        <v>8.5423950238164173E-4</v>
      </c>
      <c r="CD102" s="272" cm="1">
        <f t="array" ref="CD102">SUMPRODUCT(('Span data'!BG$9:BG$734)*('Span data'!$C$9:$C$734=$B102))</f>
        <v>8.6804903867483099E-4</v>
      </c>
      <c r="CE102" s="272" cm="1">
        <f t="array" ref="CE102">SUMPRODUCT(('Span data'!BH$9:BH$734)*('Span data'!$C$9:$C$734=$B102))</f>
        <v>8.8185857496802036E-4</v>
      </c>
      <c r="CF102" s="272" cm="1">
        <f t="array" ref="CF102">SUMPRODUCT(('Span data'!BI$9:BI$734)*('Span data'!$C$9:$C$734=$B102))</f>
        <v>8.9566811126120984E-4</v>
      </c>
      <c r="CG102" s="272" cm="1">
        <f t="array" ref="CG102">SUMPRODUCT(('Span data'!BJ$9:BJ$734)*('Span data'!$C$9:$C$734=$B102))</f>
        <v>9.0947764755439932E-4</v>
      </c>
      <c r="CH102" s="272" cm="1">
        <f t="array" ref="CH102">SUMPRODUCT(('Span data'!BK$9:BK$734)*('Span data'!$C$9:$C$734=$B102))</f>
        <v>9.2328718384758869E-4</v>
      </c>
      <c r="CI102" s="272" cm="1">
        <f t="array" ref="CI102">SUMPRODUCT(('Span data'!BL$9:BL$734)*('Span data'!$C$9:$C$734=$B102))</f>
        <v>9.3709672014077807E-4</v>
      </c>
      <c r="CJ102" s="272" cm="1">
        <f t="array" ref="CJ102">SUMPRODUCT(('Span data'!BM$9:BM$734)*('Span data'!$C$9:$C$734=$B102))</f>
        <v>9.5090625643396744E-4</v>
      </c>
      <c r="CK102" s="272" cm="1">
        <f t="array" ref="CK102">SUMPRODUCT(('Span data'!BN$9:BN$734)*('Span data'!$C$9:$C$734=$B102))</f>
        <v>9.6471579272715681E-4</v>
      </c>
      <c r="CL102" s="272" cm="1">
        <f t="array" ref="CL102">SUMPRODUCT(('Span data'!BO$9:BO$734)*('Span data'!$C$9:$C$734=$B102))</f>
        <v>9.7852532902034618E-4</v>
      </c>
      <c r="CM102" s="272" cm="1">
        <f t="array" ref="CM102">SUMPRODUCT(('Span data'!BP$9:BP$734)*('Span data'!$C$9:$C$734=$B102))</f>
        <v>9.9233486531353577E-4</v>
      </c>
      <c r="CN102" s="272" cm="1">
        <f t="array" ref="CN102">SUMPRODUCT(('Span data'!BQ$9:BQ$734)*('Span data'!$C$9:$C$734=$B102))</f>
        <v>1.0061444016067249E-3</v>
      </c>
      <c r="CO102" s="272" cm="1">
        <f t="array" ref="CO102">SUMPRODUCT(('Span data'!BR$9:BR$734)*('Span data'!$C$9:$C$734=$B102))</f>
        <v>1.0199539378999145E-3</v>
      </c>
      <c r="CP102" s="272" cm="1">
        <f t="array" ref="CP102">SUMPRODUCT(('Span data'!BS$9:BS$734)*('Span data'!$C$9:$C$734=$B102))</f>
        <v>1.0337634741931037E-3</v>
      </c>
      <c r="CQ102" s="272" cm="1">
        <f t="array" ref="CQ102">SUMPRODUCT(('Span data'!BT$9:BT$734)*('Span data'!$C$9:$C$734=$B102))</f>
        <v>1.047573010486293E-3</v>
      </c>
      <c r="CR102" s="232"/>
      <c r="CS102" s="273">
        <f t="shared" si="34"/>
        <v>7.8519182091569455E-4</v>
      </c>
      <c r="CT102" s="273">
        <f t="shared" si="47"/>
        <v>7.9900135720888403E-4</v>
      </c>
      <c r="CU102" s="273">
        <f t="shared" si="48"/>
        <v>8.1281089350207351E-4</v>
      </c>
      <c r="CV102" s="273">
        <f t="shared" si="49"/>
        <v>8.2662042979526288E-4</v>
      </c>
      <c r="CW102" s="273">
        <f t="shared" si="50"/>
        <v>8.4042996608845236E-4</v>
      </c>
      <c r="CX102" s="273">
        <f t="shared" si="51"/>
        <v>8.5423950238164173E-4</v>
      </c>
      <c r="CY102" s="273">
        <f t="shared" si="52"/>
        <v>8.6804903867483099E-4</v>
      </c>
      <c r="CZ102" s="273">
        <f t="shared" si="53"/>
        <v>8.8185857496802036E-4</v>
      </c>
      <c r="DA102" s="273">
        <f t="shared" si="54"/>
        <v>8.9566811126120984E-4</v>
      </c>
      <c r="DB102" s="273">
        <f t="shared" si="36"/>
        <v>9.0947764755439932E-4</v>
      </c>
      <c r="DC102" s="273">
        <f t="shared" si="37"/>
        <v>9.2328718384758869E-4</v>
      </c>
      <c r="DD102" s="273">
        <f t="shared" si="38"/>
        <v>9.3709672014077807E-4</v>
      </c>
      <c r="DE102" s="273">
        <f t="shared" si="39"/>
        <v>9.5090625643396744E-4</v>
      </c>
      <c r="DF102" s="273">
        <f t="shared" si="40"/>
        <v>9.6471579272715681E-4</v>
      </c>
      <c r="DG102" s="273">
        <f t="shared" si="41"/>
        <v>9.7852532902034618E-4</v>
      </c>
      <c r="DH102" s="273">
        <f t="shared" si="42"/>
        <v>9.9233486531353577E-4</v>
      </c>
      <c r="DI102" s="273">
        <f t="shared" si="43"/>
        <v>1.0061444016067249E-3</v>
      </c>
      <c r="DJ102" s="273">
        <f t="shared" si="44"/>
        <v>1.0199539378999145E-3</v>
      </c>
      <c r="DK102" s="273">
        <f t="shared" si="45"/>
        <v>1.0337634741931037E-3</v>
      </c>
      <c r="DL102" s="273">
        <f t="shared" si="46"/>
        <v>1.047573010486293E-3</v>
      </c>
      <c r="DM102" s="233"/>
      <c r="DN102" s="274" cm="1">
        <f t="array" ref="DN102">SUMPRODUCT(($CS102:$DL102)*(Misc_calcs!$G$29:$Z$29))</f>
        <v>1.3023348503737856E-2</v>
      </c>
      <c r="DO102" s="232"/>
      <c r="DP102" s="274" cm="1">
        <f t="array" ref="DP102">SUMPRODUCT((G102:H102)*(Assumptions!$G$38:$H$38))</f>
        <v>0</v>
      </c>
      <c r="DQ102" s="274" cm="1">
        <f t="array" ref="DQ102">SUMPRODUCT((PMT(real_disc,Assumptions!$G$40,DP102)*(Misc_calcs!$G$29:$Z$29)))</f>
        <v>0</v>
      </c>
      <c r="DR102" s="232"/>
      <c r="DS102" s="274">
        <f t="shared" si="32"/>
        <v>1.3023348503737856E-2</v>
      </c>
      <c r="DT102" s="274" t="b">
        <f t="shared" si="35"/>
        <v>1</v>
      </c>
      <c r="DU102" s="232"/>
      <c r="DV102" s="232"/>
      <c r="DW102" s="232"/>
      <c r="DX102" s="232"/>
      <c r="DY102" s="232"/>
      <c r="DZ102" s="232"/>
      <c r="EA102" s="232"/>
      <c r="EB102" s="232"/>
      <c r="EC102" s="232"/>
      <c r="ED102" s="232"/>
      <c r="EE102" s="232"/>
      <c r="EF102" s="232"/>
      <c r="EG102" s="232"/>
      <c r="EH102" s="232"/>
      <c r="EI102" s="232"/>
      <c r="EJ102" s="232"/>
      <c r="EK102" s="232"/>
      <c r="EL102" s="232"/>
      <c r="EM102" s="232"/>
      <c r="EN102" s="232"/>
    </row>
    <row r="103" spans="1:144" x14ac:dyDescent="0.2">
      <c r="A103" s="232"/>
      <c r="B103" s="266" t="str">
        <v>STL005</v>
      </c>
      <c r="C103" s="266" t="str">
        <f>INDEX('Span data'!$D$9:$D$734, MATCH($B103, 'Span data'!$C$9:$C$734,0))</f>
        <v>STL</v>
      </c>
      <c r="D103" s="266" cm="1">
        <f t="array" ref="D103">IF(ISBLANK(B103),0, SUMPRODUCT(('Energy at risk'!$C$8:$C$733=$B103)*1))</f>
        <v>3</v>
      </c>
      <c r="E103" s="267" t="b">
        <f t="shared" si="31"/>
        <v>0</v>
      </c>
      <c r="F103" s="266">
        <f t="shared" si="33"/>
        <v>3</v>
      </c>
      <c r="G103" s="268">
        <v>6</v>
      </c>
      <c r="H103" s="268">
        <v>0</v>
      </c>
      <c r="I103" s="232"/>
      <c r="J103" s="269">
        <f>INDEX(VCR_data!$D$8:$D$86, MATCH($C103, VCR_data!$B$8:$B$86,0))</f>
        <v>47316.728246091661</v>
      </c>
      <c r="K103" s="269">
        <f>INDEX(VCR_data!$F$8:$F$86, MATCH($C103, VCR_data!$B$8:$B$86,0))</f>
        <v>10850.589648432704</v>
      </c>
      <c r="L103" s="232"/>
      <c r="M103" s="270" cm="1">
        <f t="array" ref="M103">SUMPRODUCT(('Span data'!$C$9:$C$734=$B103)*('Span data'!AF$9:AF$734))/SUMPRODUCT(('Span data'!$C$9:$C$734=$B103)*1)</f>
        <v>9.6792588311730796E-3</v>
      </c>
      <c r="N103" s="270" cm="1">
        <f t="array" ref="N103">SUMPRODUCT(('Span data'!$C$9:$C$734=$B103)*('Span data'!AG$9:AG$734))/SUMPRODUCT(('Span data'!$C$9:$C$734=$B103)*1)</f>
        <v>9.8447662897428647E-3</v>
      </c>
      <c r="O103" s="270" cm="1">
        <f t="array" ref="O103">SUMPRODUCT(('Span data'!$C$9:$C$734=$B103)*('Span data'!AH$9:AH$734))/SUMPRODUCT(('Span data'!$C$9:$C$734=$B103)*1)</f>
        <v>1.001027374831265E-2</v>
      </c>
      <c r="P103" s="270" cm="1">
        <f t="array" ref="P103">SUMPRODUCT(('Span data'!$C$9:$C$734=$B103)*('Span data'!AI$9:AI$734))/SUMPRODUCT(('Span data'!$C$9:$C$734=$B103)*1)</f>
        <v>1.0175781206882433E-2</v>
      </c>
      <c r="Q103" s="270" cm="1">
        <f t="array" ref="Q103">SUMPRODUCT(('Span data'!$C$9:$C$734=$B103)*('Span data'!AJ$9:AJ$734))/SUMPRODUCT(('Span data'!$C$9:$C$734=$B103)*1)</f>
        <v>1.0341288665452216E-2</v>
      </c>
      <c r="R103" s="270" cm="1">
        <f t="array" ref="R103">SUMPRODUCT(('Span data'!$C$9:$C$734=$B103)*('Span data'!AK$9:AK$734))/SUMPRODUCT(('Span data'!$C$9:$C$734=$B103)*1)</f>
        <v>1.0506796124022E-2</v>
      </c>
      <c r="S103" s="270" cm="1">
        <f t="array" ref="S103">SUMPRODUCT(('Span data'!$C$9:$C$734=$B103)*('Span data'!AL$9:AL$734))/SUMPRODUCT(('Span data'!$C$9:$C$734=$B103)*1)</f>
        <v>1.0672303582591787E-2</v>
      </c>
      <c r="T103" s="270" cm="1">
        <f t="array" ref="T103">SUMPRODUCT(('Span data'!$C$9:$C$734=$B103)*('Span data'!AM$9:AM$734))/SUMPRODUCT(('Span data'!$C$9:$C$734=$B103)*1)</f>
        <v>1.0837811041161568E-2</v>
      </c>
      <c r="U103" s="270" cm="1">
        <f t="array" ref="U103">SUMPRODUCT(('Span data'!$C$9:$C$734=$B103)*('Span data'!AN$9:AN$734))/SUMPRODUCT(('Span data'!$C$9:$C$734=$B103)*1)</f>
        <v>1.1003318499731352E-2</v>
      </c>
      <c r="V103" s="270" cm="1">
        <f t="array" ref="V103">SUMPRODUCT(('Span data'!$C$9:$C$734=$B103)*('Span data'!AO$9:AO$734))/SUMPRODUCT(('Span data'!$C$9:$C$734=$B103)*1)</f>
        <v>1.1168825958301135E-2</v>
      </c>
      <c r="W103" s="270" cm="1">
        <f t="array" ref="W103">SUMPRODUCT(('Span data'!$C$9:$C$734=$B103)*('Span data'!AP$9:AP$734))/SUMPRODUCT(('Span data'!$C$9:$C$734=$B103)*1)</f>
        <v>1.1334333416870922E-2</v>
      </c>
      <c r="X103" s="270" cm="1">
        <f t="array" ref="X103">SUMPRODUCT(('Span data'!$C$9:$C$734=$B103)*('Span data'!AQ$9:AQ$734))/SUMPRODUCT(('Span data'!$C$9:$C$734=$B103)*1)</f>
        <v>1.1499840875440703E-2</v>
      </c>
      <c r="Y103" s="270" cm="1">
        <f t="array" ref="Y103">SUMPRODUCT(('Span data'!$C$9:$C$734=$B103)*('Span data'!AR$9:AR$734))/SUMPRODUCT(('Span data'!$C$9:$C$734=$B103)*1)</f>
        <v>1.1665348334010487E-2</v>
      </c>
      <c r="Z103" s="270" cm="1">
        <f t="array" ref="Z103">SUMPRODUCT(('Span data'!$C$9:$C$734=$B103)*('Span data'!AS$9:AS$734))/SUMPRODUCT(('Span data'!$C$9:$C$734=$B103)*1)</f>
        <v>1.1830855792580272E-2</v>
      </c>
      <c r="AA103" s="270" cm="1">
        <f t="array" ref="AA103">SUMPRODUCT(('Span data'!$C$9:$C$734=$B103)*('Span data'!AT$9:AT$734))/SUMPRODUCT(('Span data'!$C$9:$C$734=$B103)*1)</f>
        <v>1.1996363251150057E-2</v>
      </c>
      <c r="AB103" s="270" cm="1">
        <f t="array" ref="AB103">SUMPRODUCT(('Span data'!$C$9:$C$734=$B103)*('Span data'!AU$9:AU$734))/SUMPRODUCT(('Span data'!$C$9:$C$734=$B103)*1)</f>
        <v>1.2161870709719838E-2</v>
      </c>
      <c r="AC103" s="270" cm="1">
        <f t="array" ref="AC103">SUMPRODUCT(('Span data'!$C$9:$C$734=$B103)*('Span data'!AV$9:AV$734))/SUMPRODUCT(('Span data'!$C$9:$C$734=$B103)*1)</f>
        <v>1.2327378168289624E-2</v>
      </c>
      <c r="AD103" s="270" cm="1">
        <f t="array" ref="AD103">SUMPRODUCT(('Span data'!$C$9:$C$734=$B103)*('Span data'!AW$9:AW$734))/SUMPRODUCT(('Span data'!$C$9:$C$734=$B103)*1)</f>
        <v>1.2492885626859407E-2</v>
      </c>
      <c r="AE103" s="270" cm="1">
        <f t="array" ref="AE103">SUMPRODUCT(('Span data'!$C$9:$C$734=$B103)*('Span data'!AX$9:AX$734))/SUMPRODUCT(('Span data'!$C$9:$C$734=$B103)*1)</f>
        <v>1.2658393085429194E-2</v>
      </c>
      <c r="AF103" s="270" cm="1">
        <f t="array" ref="AF103">SUMPRODUCT(('Span data'!$C$9:$C$734=$B103)*('Span data'!AY$9:AY$734))/SUMPRODUCT(('Span data'!$C$9:$C$734=$B103)*1)</f>
        <v>1.2823900543998975E-2</v>
      </c>
      <c r="AG103" s="232"/>
      <c r="AH103" s="271">
        <f>INDEX('Energy at risk'!E$8:E$733, MATCH($B103, 'Energy at risk'!$C$8:$C$733,0))*$J103*M103</f>
        <v>40709.710252360426</v>
      </c>
      <c r="AI103" s="271">
        <f>INDEX('Energy at risk'!F$8:F$733, MATCH($B103, 'Energy at risk'!$C$8:$C$733,0))*$J103*N103</f>
        <v>41264.174166466</v>
      </c>
      <c r="AJ103" s="271">
        <f>INDEX('Energy at risk'!G$8:G$733, MATCH($B103, 'Energy at risk'!$C$8:$C$733,0))*$J103*O103</f>
        <v>42005.902672271914</v>
      </c>
      <c r="AK103" s="271">
        <f>INDEX('Energy at risk'!H$8:H$733, MATCH($B103, 'Energy at risk'!$C$8:$C$733,0))*$J103*P103</f>
        <v>42651.617686255464</v>
      </c>
      <c r="AL103" s="271">
        <f>INDEX('Energy at risk'!I$8:I$733, MATCH($B103, 'Energy at risk'!$C$8:$C$733,0))*$J103*Q103</f>
        <v>43047.774186794471</v>
      </c>
      <c r="AM103" s="271">
        <f>INDEX('Energy at risk'!J$8:J$733, MATCH($B103, 'Energy at risk'!$C$8:$C$733,0))*$J103*R103</f>
        <v>43434.405903444764</v>
      </c>
      <c r="AN103" s="271">
        <f>INDEX('Energy at risk'!K$8:K$733, MATCH($B103, 'Energy at risk'!$C$8:$C$733,0))*$J103*S103</f>
        <v>44016.239531702646</v>
      </c>
      <c r="AO103" s="271">
        <f>INDEX('Energy at risk'!L$8:L$733, MATCH($B103, 'Energy at risk'!$C$8:$C$733,0))*$J103*T103</f>
        <v>44750.824449591993</v>
      </c>
      <c r="AP103" s="271">
        <f>INDEX('Energy at risk'!M$8:M$733, MATCH($B103, 'Energy at risk'!$C$8:$C$733,0))*$J103*U103</f>
        <v>45117.612866474134</v>
      </c>
      <c r="AQ103" s="271">
        <f>INDEX('Energy at risk'!N$8:N$733, MATCH($B103, 'Energy at risk'!$C$8:$C$733,0))*$J103*V103</f>
        <v>45796.253718545064</v>
      </c>
      <c r="AR103" s="271">
        <f>INDEX('Energy at risk'!O$8:O$733, MATCH($B103, 'Energy at risk'!$C$8:$C$733,0))*$J103*W103</f>
        <v>46474.894570616001</v>
      </c>
      <c r="AS103" s="271">
        <f>INDEX('Energy at risk'!P$8:P$733, MATCH($B103, 'Energy at risk'!$C$8:$C$733,0))*$J103*X103</f>
        <v>47153.535422686924</v>
      </c>
      <c r="AT103" s="271">
        <f>INDEX('Energy at risk'!Q$8:Q$733, MATCH($B103, 'Energy at risk'!$C$8:$C$733,0))*$J103*Y103</f>
        <v>47832.176274757854</v>
      </c>
      <c r="AU103" s="271">
        <f>INDEX('Energy at risk'!R$8:R$733, MATCH($B103, 'Energy at risk'!$C$8:$C$733,0))*$J103*Z103</f>
        <v>48510.817126828792</v>
      </c>
      <c r="AV103" s="271">
        <f>INDEX('Energy at risk'!S$8:S$733, MATCH($B103, 'Energy at risk'!$C$8:$C$733,0))*$J103*AA103</f>
        <v>49189.457978899722</v>
      </c>
      <c r="AW103" s="271">
        <f>INDEX('Energy at risk'!T$8:T$733, MATCH($B103, 'Energy at risk'!$C$8:$C$733,0))*$J103*AB103</f>
        <v>49868.098830970644</v>
      </c>
      <c r="AX103" s="271">
        <f>INDEX('Energy at risk'!U$8:U$733, MATCH($B103, 'Energy at risk'!$C$8:$C$733,0))*$J103*AC103</f>
        <v>50546.739683041582</v>
      </c>
      <c r="AY103" s="271">
        <f>INDEX('Energy at risk'!V$8:V$733, MATCH($B103, 'Energy at risk'!$C$8:$C$733,0))*$J103*AD103</f>
        <v>51225.380535112512</v>
      </c>
      <c r="AZ103" s="271">
        <f>INDEX('Energy at risk'!W$8:W$733, MATCH($B103, 'Energy at risk'!$C$8:$C$733,0))*$J103*AE103</f>
        <v>51904.021387183449</v>
      </c>
      <c r="BA103" s="271">
        <f>INDEX('Energy at risk'!X$8:X$733, MATCH($B103, 'Energy at risk'!$C$8:$C$733,0))*$J103*AF103</f>
        <v>52582.662239254372</v>
      </c>
      <c r="BB103" s="232"/>
      <c r="BC103" s="271">
        <f>INDEX('Energy at risk'!E$8:E$733, MATCH($B103, 'Energy at risk'!$C$8:$C$733,0))*M103*$K103</f>
        <v>9335.479798129174</v>
      </c>
      <c r="BD103" s="271">
        <f>INDEX('Energy at risk'!F$8:F$733, MATCH($B103, 'Energy at risk'!$C$8:$C$733,0))*N103*$K103</f>
        <v>9462.6284964823917</v>
      </c>
      <c r="BE103" s="271">
        <f>INDEX('Energy at risk'!G$8:G$733, MATCH($B103, 'Energy at risk'!$C$8:$C$733,0))*O103*$K103</f>
        <v>9632.7203846025259</v>
      </c>
      <c r="BF103" s="271">
        <f>INDEX('Energy at risk'!H$8:H$733, MATCH($B103, 'Energy at risk'!$C$8:$C$733,0))*P103*$K103</f>
        <v>9780.7946261292782</v>
      </c>
      <c r="BG103" s="271">
        <f>INDEX('Energy at risk'!I$8:I$733, MATCH($B103, 'Energy at risk'!$C$8:$C$733,0))*Q103*$K103</f>
        <v>9871.6405443329113</v>
      </c>
      <c r="BH103" s="271">
        <f>INDEX('Energy at risk'!J$8:J$733, MATCH($B103, 'Energy at risk'!$C$8:$C$733,0))*R103*$K103</f>
        <v>9960.302255696859</v>
      </c>
      <c r="BI103" s="271">
        <f>INDEX('Energy at risk'!K$8:K$733, MATCH($B103, 'Energy at risk'!$C$8:$C$733,0))*S103*$K103</f>
        <v>10093.727329194126</v>
      </c>
      <c r="BJ103" s="271">
        <f>INDEX('Energy at risk'!L$8:L$733, MATCH($B103, 'Energy at risk'!$C$8:$C$733,0))*T103*$K103</f>
        <v>10262.181062184496</v>
      </c>
      <c r="BK103" s="271">
        <f>INDEX('Energy at risk'!M$8:M$733, MATCH($B103, 'Energy at risk'!$C$8:$C$733,0))*U103*$K103</f>
        <v>10346.292342632443</v>
      </c>
      <c r="BL103" s="271">
        <f>INDEX('Energy at risk'!N$8:N$733, MATCH($B103, 'Energy at risk'!$C$8:$C$733,0))*V103*$K103</f>
        <v>10501.917079959725</v>
      </c>
      <c r="BM103" s="271">
        <f>INDEX('Energy at risk'!O$8:O$733, MATCH($B103, 'Energy at risk'!$C$8:$C$733,0))*W103*$K103</f>
        <v>10657.54181728701</v>
      </c>
      <c r="BN103" s="271">
        <f>INDEX('Energy at risk'!P$8:P$733, MATCH($B103, 'Energy at risk'!$C$8:$C$733,0))*X103*$K103</f>
        <v>10813.166554614289</v>
      </c>
      <c r="BO103" s="271">
        <f>INDEX('Energy at risk'!Q$8:Q$733, MATCH($B103, 'Energy at risk'!$C$8:$C$733,0))*Y103*$K103</f>
        <v>10968.79129194157</v>
      </c>
      <c r="BP103" s="271">
        <f>INDEX('Energy at risk'!R$8:R$733, MATCH($B103, 'Energy at risk'!$C$8:$C$733,0))*Z103*$K103</f>
        <v>11124.416029268852</v>
      </c>
      <c r="BQ103" s="271">
        <f>INDEX('Energy at risk'!S$8:S$733, MATCH($B103, 'Energy at risk'!$C$8:$C$733,0))*AA103*$K103</f>
        <v>11280.040766596137</v>
      </c>
      <c r="BR103" s="271">
        <f>INDEX('Energy at risk'!T$8:T$733, MATCH($B103, 'Energy at risk'!$C$8:$C$733,0))*AB103*$K103</f>
        <v>11435.665503923417</v>
      </c>
      <c r="BS103" s="271">
        <f>INDEX('Energy at risk'!U$8:U$733, MATCH($B103, 'Energy at risk'!$C$8:$C$733,0))*AC103*$K103</f>
        <v>11591.290241250699</v>
      </c>
      <c r="BT103" s="271">
        <f>INDEX('Energy at risk'!V$8:V$733, MATCH($B103, 'Energy at risk'!$C$8:$C$733,0))*AD103*$K103</f>
        <v>11746.914978577981</v>
      </c>
      <c r="BU103" s="271">
        <f>INDEX('Energy at risk'!W$8:W$733, MATCH($B103, 'Energy at risk'!$C$8:$C$733,0))*AE103*$K103</f>
        <v>11902.539715905265</v>
      </c>
      <c r="BV103" s="271">
        <f>INDEX('Energy at risk'!X$8:X$733, MATCH($B103, 'Energy at risk'!$C$8:$C$733,0))*AF103*$K103</f>
        <v>12058.164453232544</v>
      </c>
      <c r="BW103" s="232"/>
      <c r="BX103" s="272" cm="1">
        <f t="array" ref="BX103">SUMPRODUCT(('Span data'!BA$9:BA$734)*('Span data'!$C$9:$C$734=$B103))</f>
        <v>1.1759691688830213E-3</v>
      </c>
      <c r="BY103" s="272" cm="1">
        <f t="array" ref="BY103">SUMPRODUCT(('Span data'!BB$9:BB$734)*('Span data'!$C$9:$C$734=$B103))</f>
        <v>1.1960772858259651E-3</v>
      </c>
      <c r="BZ103" s="272" cm="1">
        <f t="array" ref="BZ103">SUMPRODUCT(('Span data'!BC$9:BC$734)*('Span data'!$C$9:$C$734=$B103))</f>
        <v>1.2161854027689088E-3</v>
      </c>
      <c r="CA103" s="272" cm="1">
        <f t="array" ref="CA103">SUMPRODUCT(('Span data'!BD$9:BD$734)*('Span data'!$C$9:$C$734=$B103))</f>
        <v>1.2362935197118526E-3</v>
      </c>
      <c r="CB103" s="272" cm="1">
        <f t="array" ref="CB103">SUMPRODUCT(('Span data'!BE$9:BE$734)*('Span data'!$C$9:$C$734=$B103))</f>
        <v>1.2564016366547965E-3</v>
      </c>
      <c r="CC103" s="272" cm="1">
        <f t="array" ref="CC103">SUMPRODUCT(('Span data'!BF$9:BF$734)*('Span data'!$C$9:$C$734=$B103))</f>
        <v>1.2765097535977403E-3</v>
      </c>
      <c r="CD103" s="272" cm="1">
        <f t="array" ref="CD103">SUMPRODUCT(('Span data'!BG$9:BG$734)*('Span data'!$C$9:$C$734=$B103))</f>
        <v>1.2966178705406839E-3</v>
      </c>
      <c r="CE103" s="272" cm="1">
        <f t="array" ref="CE103">SUMPRODUCT(('Span data'!BH$9:BH$734)*('Span data'!$C$9:$C$734=$B103))</f>
        <v>1.316725987483628E-3</v>
      </c>
      <c r="CF103" s="272" cm="1">
        <f t="array" ref="CF103">SUMPRODUCT(('Span data'!BI$9:BI$734)*('Span data'!$C$9:$C$734=$B103))</f>
        <v>1.3368341044265714E-3</v>
      </c>
      <c r="CG103" s="272" cm="1">
        <f t="array" ref="CG103">SUMPRODUCT(('Span data'!BJ$9:BJ$734)*('Span data'!$C$9:$C$734=$B103))</f>
        <v>1.3569422213695155E-3</v>
      </c>
      <c r="CH103" s="272" cm="1">
        <f t="array" ref="CH103">SUMPRODUCT(('Span data'!BK$9:BK$734)*('Span data'!$C$9:$C$734=$B103))</f>
        <v>1.3770503383124591E-3</v>
      </c>
      <c r="CI103" s="272" cm="1">
        <f t="array" ref="CI103">SUMPRODUCT(('Span data'!BL$9:BL$734)*('Span data'!$C$9:$C$734=$B103))</f>
        <v>1.3971584552554032E-3</v>
      </c>
      <c r="CJ103" s="272" cm="1">
        <f t="array" ref="CJ103">SUMPRODUCT(('Span data'!BM$9:BM$734)*('Span data'!$C$9:$C$734=$B103))</f>
        <v>1.4172665721983468E-3</v>
      </c>
      <c r="CK103" s="272" cm="1">
        <f t="array" ref="CK103">SUMPRODUCT(('Span data'!BN$9:BN$734)*('Span data'!$C$9:$C$734=$B103))</f>
        <v>1.4373746891412904E-3</v>
      </c>
      <c r="CL103" s="272" cm="1">
        <f t="array" ref="CL103">SUMPRODUCT(('Span data'!BO$9:BO$734)*('Span data'!$C$9:$C$734=$B103))</f>
        <v>1.4574828060842343E-3</v>
      </c>
      <c r="CM103" s="272" cm="1">
        <f t="array" ref="CM103">SUMPRODUCT(('Span data'!BP$9:BP$734)*('Span data'!$C$9:$C$734=$B103))</f>
        <v>1.4775909230271785E-3</v>
      </c>
      <c r="CN103" s="272" cm="1">
        <f t="array" ref="CN103">SUMPRODUCT(('Span data'!BQ$9:BQ$734)*('Span data'!$C$9:$C$734=$B103))</f>
        <v>1.4976990399701217E-3</v>
      </c>
      <c r="CO103" s="272" cm="1">
        <f t="array" ref="CO103">SUMPRODUCT(('Span data'!BR$9:BR$734)*('Span data'!$C$9:$C$734=$B103))</f>
        <v>1.517807156913066E-3</v>
      </c>
      <c r="CP103" s="272" cm="1">
        <f t="array" ref="CP103">SUMPRODUCT(('Span data'!BS$9:BS$734)*('Span data'!$C$9:$C$734=$B103))</f>
        <v>1.5379152738560094E-3</v>
      </c>
      <c r="CQ103" s="272" cm="1">
        <f t="array" ref="CQ103">SUMPRODUCT(('Span data'!BT$9:BT$734)*('Span data'!$C$9:$C$734=$B103))</f>
        <v>1.5580233907989537E-3</v>
      </c>
      <c r="CR103" s="232"/>
      <c r="CS103" s="273">
        <f t="shared" si="34"/>
        <v>50045.191226458774</v>
      </c>
      <c r="CT103" s="273">
        <f t="shared" si="47"/>
        <v>50726.803859025677</v>
      </c>
      <c r="CU103" s="273">
        <f t="shared" si="48"/>
        <v>51638.624273059839</v>
      </c>
      <c r="CV103" s="273">
        <f t="shared" si="49"/>
        <v>52432.413548678262</v>
      </c>
      <c r="CW103" s="273">
        <f t="shared" si="50"/>
        <v>52919.415987529021</v>
      </c>
      <c r="CX103" s="273">
        <f t="shared" si="51"/>
        <v>53394.709435651377</v>
      </c>
      <c r="CY103" s="273">
        <f t="shared" si="52"/>
        <v>54109.968157514639</v>
      </c>
      <c r="CZ103" s="273">
        <f t="shared" si="53"/>
        <v>55013.006828502475</v>
      </c>
      <c r="DA103" s="273">
        <f t="shared" si="54"/>
        <v>55463.906545940677</v>
      </c>
      <c r="DB103" s="273">
        <f t="shared" si="36"/>
        <v>56298.172155447013</v>
      </c>
      <c r="DC103" s="273">
        <f t="shared" si="37"/>
        <v>57132.437764953349</v>
      </c>
      <c r="DD103" s="273">
        <f t="shared" si="38"/>
        <v>57966.70337445967</v>
      </c>
      <c r="DE103" s="273">
        <f t="shared" si="39"/>
        <v>58800.968983965991</v>
      </c>
      <c r="DF103" s="273">
        <f t="shared" si="40"/>
        <v>59635.234593472334</v>
      </c>
      <c r="DG103" s="273">
        <f t="shared" si="41"/>
        <v>60469.50020297867</v>
      </c>
      <c r="DH103" s="273">
        <f t="shared" si="42"/>
        <v>61303.765812484984</v>
      </c>
      <c r="DI103" s="273">
        <f t="shared" si="43"/>
        <v>62138.03142199132</v>
      </c>
      <c r="DJ103" s="273">
        <f t="shared" si="44"/>
        <v>62972.297031497648</v>
      </c>
      <c r="DK103" s="273">
        <f t="shared" si="45"/>
        <v>63806.562641003991</v>
      </c>
      <c r="DL103" s="273">
        <f t="shared" si="46"/>
        <v>64640.828250510305</v>
      </c>
      <c r="DM103" s="233"/>
      <c r="DN103" s="274" cm="1">
        <f t="array" ref="DN103">SUMPRODUCT(($CS103:$DL103)*(Misc_calcs!$G$29:$Z$29))</f>
        <v>812316.01318957342</v>
      </c>
      <c r="DO103" s="232"/>
      <c r="DP103" s="274" cm="1">
        <f t="array" ref="DP103">SUMPRODUCT((G103:H103)*(Assumptions!$G$38:$H$38))</f>
        <v>113196.0460921842</v>
      </c>
      <c r="DQ103" s="274" cm="1">
        <f t="array" ref="DQ103">SUMPRODUCT((PMT(real_disc,Assumptions!$G$40,DP103)*(Misc_calcs!$G$29:$Z$29)))</f>
        <v>-65613.027277890127</v>
      </c>
      <c r="DR103" s="232"/>
      <c r="DS103" s="274">
        <f t="shared" si="32"/>
        <v>746702.9859116833</v>
      </c>
      <c r="DT103" s="274" t="b">
        <f t="shared" si="35"/>
        <v>1</v>
      </c>
      <c r="DU103" s="232"/>
      <c r="DV103" s="232"/>
      <c r="DW103" s="232"/>
      <c r="DX103" s="232"/>
      <c r="DY103" s="232"/>
      <c r="DZ103" s="232"/>
      <c r="EA103" s="232"/>
      <c r="EB103" s="232"/>
      <c r="EC103" s="232"/>
      <c r="ED103" s="232"/>
      <c r="EE103" s="232"/>
      <c r="EF103" s="232"/>
      <c r="EG103" s="232"/>
      <c r="EH103" s="232"/>
      <c r="EI103" s="232"/>
      <c r="EJ103" s="232"/>
      <c r="EK103" s="232"/>
      <c r="EL103" s="232"/>
      <c r="EM103" s="232"/>
      <c r="EN103" s="232"/>
    </row>
    <row r="104" spans="1:144" x14ac:dyDescent="0.2">
      <c r="A104" s="232"/>
      <c r="B104" s="266" t="str">
        <v>STL006</v>
      </c>
      <c r="C104" s="266" t="str">
        <f>INDEX('Span data'!$D$9:$D$734, MATCH($B104, 'Span data'!$C$9:$C$734,0))</f>
        <v>STL</v>
      </c>
      <c r="D104" s="266" cm="1">
        <f t="array" ref="D104">IF(ISBLANK(B104),0, SUMPRODUCT(('Energy at risk'!$C$8:$C$733=$B104)*1))</f>
        <v>20</v>
      </c>
      <c r="E104" s="267" t="b">
        <f t="shared" si="31"/>
        <v>0</v>
      </c>
      <c r="F104" s="266">
        <f t="shared" si="33"/>
        <v>20</v>
      </c>
      <c r="G104" s="268">
        <v>20</v>
      </c>
      <c r="H104" s="268">
        <v>8</v>
      </c>
      <c r="I104" s="232"/>
      <c r="J104" s="269">
        <f>INDEX(VCR_data!$D$8:$D$86, MATCH($C104, VCR_data!$B$8:$B$86,0))</f>
        <v>47316.728246091661</v>
      </c>
      <c r="K104" s="269">
        <f>INDEX(VCR_data!$F$8:$F$86, MATCH($C104, VCR_data!$B$8:$B$86,0))</f>
        <v>10850.589648432704</v>
      </c>
      <c r="L104" s="232"/>
      <c r="M104" s="270" cm="1">
        <f t="array" ref="M104">SUMPRODUCT(('Span data'!$C$9:$C$734=$B104)*('Span data'!AF$9:AF$734))/SUMPRODUCT(('Span data'!$C$9:$C$734=$B104)*1)</f>
        <v>9.6921410218432369E-3</v>
      </c>
      <c r="N104" s="270" cm="1">
        <f t="array" ref="N104">SUMPRODUCT(('Span data'!$C$9:$C$734=$B104)*('Span data'!AG$9:AG$734))/SUMPRODUCT(('Span data'!$C$9:$C$734=$B104)*1)</f>
        <v>9.8619425439697393E-3</v>
      </c>
      <c r="O104" s="270" cm="1">
        <f t="array" ref="O104">SUMPRODUCT(('Span data'!$C$9:$C$734=$B104)*('Span data'!AH$9:AH$734))/SUMPRODUCT(('Span data'!$C$9:$C$734=$B104)*1)</f>
        <v>1.0031744066096243E-2</v>
      </c>
      <c r="P104" s="270" cm="1">
        <f t="array" ref="P104">SUMPRODUCT(('Span data'!$C$9:$C$734=$B104)*('Span data'!AI$9:AI$734))/SUMPRODUCT(('Span data'!$C$9:$C$734=$B104)*1)</f>
        <v>1.0201545588222746E-2</v>
      </c>
      <c r="Q104" s="270" cm="1">
        <f t="array" ref="Q104">SUMPRODUCT(('Span data'!$C$9:$C$734=$B104)*('Span data'!AJ$9:AJ$734))/SUMPRODUCT(('Span data'!$C$9:$C$734=$B104)*1)</f>
        <v>1.0371347110349248E-2</v>
      </c>
      <c r="R104" s="270" cm="1">
        <f t="array" ref="R104">SUMPRODUCT(('Span data'!$C$9:$C$734=$B104)*('Span data'!AK$9:AK$734))/SUMPRODUCT(('Span data'!$C$9:$C$734=$B104)*1)</f>
        <v>1.0541148632475754E-2</v>
      </c>
      <c r="S104" s="270" cm="1">
        <f t="array" ref="S104">SUMPRODUCT(('Span data'!$C$9:$C$734=$B104)*('Span data'!AL$9:AL$734))/SUMPRODUCT(('Span data'!$C$9:$C$734=$B104)*1)</f>
        <v>1.0710950154602255E-2</v>
      </c>
      <c r="T104" s="270" cm="1">
        <f t="array" ref="T104">SUMPRODUCT(('Span data'!$C$9:$C$734=$B104)*('Span data'!AM$9:AM$734))/SUMPRODUCT(('Span data'!$C$9:$C$734=$B104)*1)</f>
        <v>1.0880751676728756E-2</v>
      </c>
      <c r="U104" s="270" cm="1">
        <f t="array" ref="U104">SUMPRODUCT(('Span data'!$C$9:$C$734=$B104)*('Span data'!AN$9:AN$734))/SUMPRODUCT(('Span data'!$C$9:$C$734=$B104)*1)</f>
        <v>1.105055319885526E-2</v>
      </c>
      <c r="V104" s="270" cm="1">
        <f t="array" ref="V104">SUMPRODUCT(('Span data'!$C$9:$C$734=$B104)*('Span data'!AO$9:AO$734))/SUMPRODUCT(('Span data'!$C$9:$C$734=$B104)*1)</f>
        <v>1.1220354720981764E-2</v>
      </c>
      <c r="W104" s="270" cm="1">
        <f t="array" ref="W104">SUMPRODUCT(('Span data'!$C$9:$C$734=$B104)*('Span data'!AP$9:AP$734))/SUMPRODUCT(('Span data'!$C$9:$C$734=$B104)*1)</f>
        <v>1.1390156243108265E-2</v>
      </c>
      <c r="X104" s="270" cm="1">
        <f t="array" ref="X104">SUMPRODUCT(('Span data'!$C$9:$C$734=$B104)*('Span data'!AQ$9:AQ$734))/SUMPRODUCT(('Span data'!$C$9:$C$734=$B104)*1)</f>
        <v>1.1559957765234771E-2</v>
      </c>
      <c r="Y104" s="270" cm="1">
        <f t="array" ref="Y104">SUMPRODUCT(('Span data'!$C$9:$C$734=$B104)*('Span data'!AR$9:AR$734))/SUMPRODUCT(('Span data'!$C$9:$C$734=$B104)*1)</f>
        <v>1.1729759287361273E-2</v>
      </c>
      <c r="Z104" s="270" cm="1">
        <f t="array" ref="Z104">SUMPRODUCT(('Span data'!$C$9:$C$734=$B104)*('Span data'!AS$9:AS$734))/SUMPRODUCT(('Span data'!$C$9:$C$734=$B104)*1)</f>
        <v>1.1899560809487772E-2</v>
      </c>
      <c r="AA104" s="270" cm="1">
        <f t="array" ref="AA104">SUMPRODUCT(('Span data'!$C$9:$C$734=$B104)*('Span data'!AT$9:AT$734))/SUMPRODUCT(('Span data'!$C$9:$C$734=$B104)*1)</f>
        <v>1.2069362331614278E-2</v>
      </c>
      <c r="AB104" s="270" cm="1">
        <f t="array" ref="AB104">SUMPRODUCT(('Span data'!$C$9:$C$734=$B104)*('Span data'!AU$9:AU$734))/SUMPRODUCT(('Span data'!$C$9:$C$734=$B104)*1)</f>
        <v>1.2239163853740782E-2</v>
      </c>
      <c r="AC104" s="270" cm="1">
        <f t="array" ref="AC104">SUMPRODUCT(('Span data'!$C$9:$C$734=$B104)*('Span data'!AV$9:AV$734))/SUMPRODUCT(('Span data'!$C$9:$C$734=$B104)*1)</f>
        <v>1.2408965375867286E-2</v>
      </c>
      <c r="AD104" s="270" cm="1">
        <f t="array" ref="AD104">SUMPRODUCT(('Span data'!$C$9:$C$734=$B104)*('Span data'!AW$9:AW$734))/SUMPRODUCT(('Span data'!$C$9:$C$734=$B104)*1)</f>
        <v>1.257876689799379E-2</v>
      </c>
      <c r="AE104" s="270" cm="1">
        <f t="array" ref="AE104">SUMPRODUCT(('Span data'!$C$9:$C$734=$B104)*('Span data'!AX$9:AX$734))/SUMPRODUCT(('Span data'!$C$9:$C$734=$B104)*1)</f>
        <v>1.2748568420120291E-2</v>
      </c>
      <c r="AF104" s="270" cm="1">
        <f t="array" ref="AF104">SUMPRODUCT(('Span data'!$C$9:$C$734=$B104)*('Span data'!AY$9:AY$734))/SUMPRODUCT(('Span data'!$C$9:$C$734=$B104)*1)</f>
        <v>1.2918369942246793E-2</v>
      </c>
      <c r="AG104" s="232"/>
      <c r="AH104" s="271">
        <f>INDEX('Energy at risk'!E$8:E$733, MATCH($B104, 'Energy at risk'!$C$8:$C$733,0))*$J104*M104</f>
        <v>15524.674595842556</v>
      </c>
      <c r="AI104" s="271">
        <f>INDEX('Energy at risk'!F$8:F$733, MATCH($B104, 'Energy at risk'!$C$8:$C$733,0))*$J104*N104</f>
        <v>15607.477676918636</v>
      </c>
      <c r="AJ104" s="271">
        <f>INDEX('Energy at risk'!G$8:G$733, MATCH($B104, 'Energy at risk'!$C$8:$C$733,0))*$J104*O104</f>
        <v>15924.314716786828</v>
      </c>
      <c r="AK104" s="271">
        <f>INDEX('Energy at risk'!H$8:H$733, MATCH($B104, 'Energy at risk'!$C$8:$C$733,0))*$J104*P104</f>
        <v>16193.856369755262</v>
      </c>
      <c r="AL104" s="271">
        <f>INDEX('Energy at risk'!I$8:I$733, MATCH($B104, 'Energy at risk'!$C$8:$C$733,0))*$J104*Q104</f>
        <v>16363.921297510868</v>
      </c>
      <c r="AM104" s="271">
        <f>INDEX('Energy at risk'!J$8:J$733, MATCH($B104, 'Energy at risk'!$C$8:$C$733,0))*$J104*R104</f>
        <v>16480.176236482286</v>
      </c>
      <c r="AN104" s="271">
        <f>INDEX('Energy at risk'!K$8:K$733, MATCH($B104, 'Energy at risk'!$C$8:$C$733,0))*$J104*S104</f>
        <v>16848.380289428002</v>
      </c>
      <c r="AO104" s="271">
        <f>INDEX('Energy at risk'!L$8:L$733, MATCH($B104, 'Energy at risk'!$C$8:$C$733,0))*$J104*T104</f>
        <v>17167.660305002846</v>
      </c>
      <c r="AP104" s="271">
        <f>INDEX('Energy at risk'!M$8:M$733, MATCH($B104, 'Energy at risk'!$C$8:$C$733,0))*$J104*U104</f>
        <v>17329.581980402905</v>
      </c>
      <c r="AQ104" s="271">
        <f>INDEX('Energy at risk'!N$8:N$733, MATCH($B104, 'Energy at risk'!$C$8:$C$733,0))*$J104*V104</f>
        <v>17595.866332429126</v>
      </c>
      <c r="AR104" s="271">
        <f>INDEX('Energy at risk'!O$8:O$733, MATCH($B104, 'Energy at risk'!$C$8:$C$733,0))*$J104*W104</f>
        <v>17862.150684455341</v>
      </c>
      <c r="AS104" s="271">
        <f>INDEX('Energy at risk'!P$8:P$733, MATCH($B104, 'Energy at risk'!$C$8:$C$733,0))*$J104*X104</f>
        <v>18128.435036481565</v>
      </c>
      <c r="AT104" s="271">
        <f>INDEX('Energy at risk'!Q$8:Q$733, MATCH($B104, 'Energy at risk'!$C$8:$C$733,0))*$J104*Y104</f>
        <v>18394.719388507783</v>
      </c>
      <c r="AU104" s="271">
        <f>INDEX('Energy at risk'!R$8:R$733, MATCH($B104, 'Energy at risk'!$C$8:$C$733,0))*$J104*Z104</f>
        <v>18661.003740533994</v>
      </c>
      <c r="AV104" s="271">
        <f>INDEX('Energy at risk'!S$8:S$733, MATCH($B104, 'Energy at risk'!$C$8:$C$733,0))*$J104*AA104</f>
        <v>18927.288092560219</v>
      </c>
      <c r="AW104" s="271">
        <f>INDEX('Energy at risk'!T$8:T$733, MATCH($B104, 'Energy at risk'!$C$8:$C$733,0))*$J104*AB104</f>
        <v>19193.57244458644</v>
      </c>
      <c r="AX104" s="271">
        <f>INDEX('Energy at risk'!U$8:U$733, MATCH($B104, 'Energy at risk'!$C$8:$C$733,0))*$J104*AC104</f>
        <v>19459.856796612661</v>
      </c>
      <c r="AY104" s="271">
        <f>INDEX('Energy at risk'!V$8:V$733, MATCH($B104, 'Energy at risk'!$C$8:$C$733,0))*$J104*AD104</f>
        <v>19726.141148638879</v>
      </c>
      <c r="AZ104" s="271">
        <f>INDEX('Energy at risk'!W$8:W$733, MATCH($B104, 'Energy at risk'!$C$8:$C$733,0))*$J104*AE104</f>
        <v>19992.425500665096</v>
      </c>
      <c r="BA104" s="271">
        <f>INDEX('Energy at risk'!X$8:X$733, MATCH($B104, 'Energy at risk'!$C$8:$C$733,0))*$J104*AF104</f>
        <v>20258.709852691314</v>
      </c>
      <c r="BB104" s="232"/>
      <c r="BC104" s="271">
        <f>INDEX('Energy at risk'!E$8:E$733, MATCH($B104, 'Energy at risk'!$C$8:$C$733,0))*M104*$K104</f>
        <v>3560.0913188423897</v>
      </c>
      <c r="BD104" s="271">
        <f>INDEX('Energy at risk'!F$8:F$733, MATCH($B104, 'Energy at risk'!$C$8:$C$733,0))*N104*$K104</f>
        <v>3579.0795770691548</v>
      </c>
      <c r="BE104" s="271">
        <f>INDEX('Energy at risk'!G$8:G$733, MATCH($B104, 'Energy at risk'!$C$8:$C$733,0))*O104*$K104</f>
        <v>3651.7360948054124</v>
      </c>
      <c r="BF104" s="271">
        <f>INDEX('Energy at risk'!H$8:H$733, MATCH($B104, 'Energy at risk'!$C$8:$C$733,0))*P104*$K104</f>
        <v>3713.5469168535815</v>
      </c>
      <c r="BG104" s="271">
        <f>INDEX('Energy at risk'!I$8:I$733, MATCH($B104, 'Energy at risk'!$C$8:$C$733,0))*Q104*$K104</f>
        <v>3752.5459096636737</v>
      </c>
      <c r="BH104" s="271">
        <f>INDEX('Energy at risk'!J$8:J$733, MATCH($B104, 'Energy at risk'!$C$8:$C$733,0))*R104*$K104</f>
        <v>3779.2052896364771</v>
      </c>
      <c r="BI104" s="271">
        <f>INDEX('Energy at risk'!K$8:K$733, MATCH($B104, 'Energy at risk'!$C$8:$C$733,0))*S104*$K104</f>
        <v>3863.6412012790734</v>
      </c>
      <c r="BJ104" s="271">
        <f>INDEX('Energy at risk'!L$8:L$733, MATCH($B104, 'Energy at risk'!$C$8:$C$733,0))*T104*$K104</f>
        <v>3936.8579379462799</v>
      </c>
      <c r="BK104" s="271">
        <f>INDEX('Energy at risk'!M$8:M$733, MATCH($B104, 'Energy at risk'!$C$8:$C$733,0))*U104*$K104</f>
        <v>3973.9895343198714</v>
      </c>
      <c r="BL104" s="271">
        <f>INDEX('Energy at risk'!N$8:N$733, MATCH($B104, 'Energy at risk'!$C$8:$C$733,0))*V104*$K104</f>
        <v>4035.0533977934406</v>
      </c>
      <c r="BM104" s="271">
        <f>INDEX('Energy at risk'!O$8:O$733, MATCH($B104, 'Energy at risk'!$C$8:$C$733,0))*W104*$K104</f>
        <v>4096.1172612670089</v>
      </c>
      <c r="BN104" s="271">
        <f>INDEX('Energy at risk'!P$8:P$733, MATCH($B104, 'Energy at risk'!$C$8:$C$733,0))*X104*$K104</f>
        <v>4157.1811247405785</v>
      </c>
      <c r="BO104" s="271">
        <f>INDEX('Energy at risk'!Q$8:Q$733, MATCH($B104, 'Energy at risk'!$C$8:$C$733,0))*Y104*$K104</f>
        <v>4218.2449882141473</v>
      </c>
      <c r="BP104" s="271">
        <f>INDEX('Energy at risk'!R$8:R$733, MATCH($B104, 'Energy at risk'!$C$8:$C$733,0))*Z104*$K104</f>
        <v>4279.3088516877151</v>
      </c>
      <c r="BQ104" s="271">
        <f>INDEX('Energy at risk'!S$8:S$733, MATCH($B104, 'Energy at risk'!$C$8:$C$733,0))*AA104*$K104</f>
        <v>4340.3727151612838</v>
      </c>
      <c r="BR104" s="271">
        <f>INDEX('Energy at risk'!T$8:T$733, MATCH($B104, 'Energy at risk'!$C$8:$C$733,0))*AB104*$K104</f>
        <v>4401.4365786348535</v>
      </c>
      <c r="BS104" s="271">
        <f>INDEX('Energy at risk'!U$8:U$733, MATCH($B104, 'Energy at risk'!$C$8:$C$733,0))*AC104*$K104</f>
        <v>4462.5004421084232</v>
      </c>
      <c r="BT104" s="271">
        <f>INDEX('Energy at risk'!V$8:V$733, MATCH($B104, 'Energy at risk'!$C$8:$C$733,0))*AD104*$K104</f>
        <v>4523.5643055819919</v>
      </c>
      <c r="BU104" s="271">
        <f>INDEX('Energy at risk'!W$8:W$733, MATCH($B104, 'Energy at risk'!$C$8:$C$733,0))*AE104*$K104</f>
        <v>4584.6281690555606</v>
      </c>
      <c r="BV104" s="271">
        <f>INDEX('Energy at risk'!X$8:X$733, MATCH($B104, 'Energy at risk'!$C$8:$C$733,0))*AF104*$K104</f>
        <v>4645.6920325291285</v>
      </c>
      <c r="BW104" s="232"/>
      <c r="BX104" s="272" cm="1">
        <f t="array" ref="BX104">SUMPRODUCT(('Span data'!BA$9:BA$734)*('Span data'!$C$9:$C$734=$B104))</f>
        <v>7.8502284943875057E-3</v>
      </c>
      <c r="BY104" s="272" cm="1">
        <f t="array" ref="BY104">SUMPRODUCT(('Span data'!BB$9:BB$734)*('Span data'!$C$9:$C$734=$B104))</f>
        <v>7.9877606190629242E-3</v>
      </c>
      <c r="BZ104" s="272" cm="1">
        <f t="array" ref="BZ104">SUMPRODUCT(('Span data'!BC$9:BC$734)*('Span data'!$C$9:$C$734=$B104))</f>
        <v>8.1252927437383358E-3</v>
      </c>
      <c r="CA104" s="272" cm="1">
        <f t="array" ref="CA104">SUMPRODUCT(('Span data'!BD$9:BD$734)*('Span data'!$C$9:$C$734=$B104))</f>
        <v>8.2628248684137491E-3</v>
      </c>
      <c r="CB104" s="272" cm="1">
        <f t="array" ref="CB104">SUMPRODUCT(('Span data'!BE$9:BE$734)*('Span data'!$C$9:$C$734=$B104))</f>
        <v>8.4003569930891676E-3</v>
      </c>
      <c r="CC104" s="272" cm="1">
        <f t="array" ref="CC104">SUMPRODUCT(('Span data'!BF$9:BF$734)*('Span data'!$C$9:$C$734=$B104))</f>
        <v>8.5378891177645792E-3</v>
      </c>
      <c r="CD104" s="272" cm="1">
        <f t="array" ref="CD104">SUMPRODUCT(('Span data'!BG$9:BG$734)*('Span data'!$C$9:$C$734=$B104))</f>
        <v>8.6754212424399978E-3</v>
      </c>
      <c r="CE104" s="272" cm="1">
        <f t="array" ref="CE104">SUMPRODUCT(('Span data'!BH$9:BH$734)*('Span data'!$C$9:$C$734=$B104))</f>
        <v>8.8129533671154094E-3</v>
      </c>
      <c r="CF104" s="272" cm="1">
        <f t="array" ref="CF104">SUMPRODUCT(('Span data'!BI$9:BI$734)*('Span data'!$C$9:$C$734=$B104))</f>
        <v>8.9504854917908244E-3</v>
      </c>
      <c r="CG104" s="272" cm="1">
        <f t="array" ref="CG104">SUMPRODUCT(('Span data'!BJ$9:BJ$734)*('Span data'!$C$9:$C$734=$B104))</f>
        <v>9.0880176164662395E-3</v>
      </c>
      <c r="CH104" s="272" cm="1">
        <f t="array" ref="CH104">SUMPRODUCT(('Span data'!BK$9:BK$734)*('Span data'!$C$9:$C$734=$B104))</f>
        <v>9.2255497411416528E-3</v>
      </c>
      <c r="CI104" s="272" cm="1">
        <f t="array" ref="CI104">SUMPRODUCT(('Span data'!BL$9:BL$734)*('Span data'!$C$9:$C$734=$B104))</f>
        <v>9.3630818658170696E-3</v>
      </c>
      <c r="CJ104" s="272" cm="1">
        <f t="array" ref="CJ104">SUMPRODUCT(('Span data'!BM$9:BM$734)*('Span data'!$C$9:$C$734=$B104))</f>
        <v>9.5006139904924847E-3</v>
      </c>
      <c r="CK104" s="272" cm="1">
        <f t="array" ref="CK104">SUMPRODUCT(('Span data'!BN$9:BN$734)*('Span data'!$C$9:$C$734=$B104))</f>
        <v>9.6381461151678963E-3</v>
      </c>
      <c r="CL104" s="272" cm="1">
        <f t="array" ref="CL104">SUMPRODUCT(('Span data'!BO$9:BO$734)*('Span data'!$C$9:$C$734=$B104))</f>
        <v>9.7756782398433131E-3</v>
      </c>
      <c r="CM104" s="272" cm="1">
        <f t="array" ref="CM104">SUMPRODUCT(('Span data'!BP$9:BP$734)*('Span data'!$C$9:$C$734=$B104))</f>
        <v>9.9132103645187264E-3</v>
      </c>
      <c r="CN104" s="272" cm="1">
        <f t="array" ref="CN104">SUMPRODUCT(('Span data'!BQ$9:BQ$734)*('Span data'!$C$9:$C$734=$B104))</f>
        <v>1.0050742489194143E-2</v>
      </c>
      <c r="CO104" s="272" cm="1">
        <f t="array" ref="CO104">SUMPRODUCT(('Span data'!BR$9:BR$734)*('Span data'!$C$9:$C$734=$B104))</f>
        <v>1.0188274613869555E-2</v>
      </c>
      <c r="CP104" s="272" cm="1">
        <f t="array" ref="CP104">SUMPRODUCT(('Span data'!BS$9:BS$734)*('Span data'!$C$9:$C$734=$B104))</f>
        <v>1.0325806738544975E-2</v>
      </c>
      <c r="CQ104" s="272" cm="1">
        <f t="array" ref="CQ104">SUMPRODUCT(('Span data'!BT$9:BT$734)*('Span data'!$C$9:$C$734=$B104))</f>
        <v>1.0463338863220385E-2</v>
      </c>
      <c r="CR104" s="232"/>
      <c r="CS104" s="273">
        <f t="shared" si="34"/>
        <v>19084.773764913443</v>
      </c>
      <c r="CT104" s="273">
        <f t="shared" si="47"/>
        <v>19186.565241748409</v>
      </c>
      <c r="CU104" s="273">
        <f t="shared" si="48"/>
        <v>19576.058936884987</v>
      </c>
      <c r="CV104" s="273">
        <f t="shared" si="49"/>
        <v>19907.411549433709</v>
      </c>
      <c r="CW104" s="273">
        <f t="shared" si="50"/>
        <v>20116.475607531534</v>
      </c>
      <c r="CX104" s="273">
        <f t="shared" si="51"/>
        <v>20259.390064007879</v>
      </c>
      <c r="CY104" s="273">
        <f t="shared" si="52"/>
        <v>20712.030166128319</v>
      </c>
      <c r="CZ104" s="273">
        <f t="shared" si="53"/>
        <v>21104.527055902494</v>
      </c>
      <c r="DA104" s="273">
        <f t="shared" si="54"/>
        <v>21303.580465208266</v>
      </c>
      <c r="DB104" s="273">
        <f t="shared" si="36"/>
        <v>21630.928818240183</v>
      </c>
      <c r="DC104" s="273">
        <f t="shared" si="37"/>
        <v>21958.27717127209</v>
      </c>
      <c r="DD104" s="273">
        <f t="shared" si="38"/>
        <v>22285.62552430401</v>
      </c>
      <c r="DE104" s="273">
        <f t="shared" si="39"/>
        <v>22612.97387733592</v>
      </c>
      <c r="DF104" s="273">
        <f t="shared" si="40"/>
        <v>22940.322230367823</v>
      </c>
      <c r="DG104" s="273">
        <f t="shared" si="41"/>
        <v>23267.670583399744</v>
      </c>
      <c r="DH104" s="273">
        <f t="shared" si="42"/>
        <v>23595.018936431657</v>
      </c>
      <c r="DI104" s="273">
        <f t="shared" si="43"/>
        <v>23922.367289463575</v>
      </c>
      <c r="DJ104" s="273">
        <f t="shared" si="44"/>
        <v>24249.715642495485</v>
      </c>
      <c r="DK104" s="273">
        <f t="shared" si="45"/>
        <v>24577.063995527395</v>
      </c>
      <c r="DL104" s="273">
        <f t="shared" si="46"/>
        <v>24904.412348559305</v>
      </c>
      <c r="DM104" s="233"/>
      <c r="DN104" s="274" cm="1">
        <f t="array" ref="DN104">SUMPRODUCT(($CS104:$DL104)*(Misc_calcs!$G$29:$Z$29))</f>
        <v>310948.22741811111</v>
      </c>
      <c r="DO104" s="232"/>
      <c r="DP104" s="274" cm="1">
        <f t="array" ref="DP104">SUMPRODUCT((G104:H104)*(Assumptions!$G$38:$H$38))</f>
        <v>598396.09730258607</v>
      </c>
      <c r="DQ104" s="274" cm="1">
        <f t="array" ref="DQ104">SUMPRODUCT((PMT(real_disc,Assumptions!$G$40,DP104)*(Misc_calcs!$G$29:$Z$29)))</f>
        <v>-346854.68981242552</v>
      </c>
      <c r="DR104" s="232"/>
      <c r="DS104" s="274">
        <f t="shared" si="32"/>
        <v>-35906.462394314411</v>
      </c>
      <c r="DT104" s="274" t="b">
        <f t="shared" si="35"/>
        <v>0</v>
      </c>
      <c r="DU104" s="232"/>
      <c r="DV104" s="232"/>
      <c r="DW104" s="232"/>
      <c r="DX104" s="232"/>
      <c r="DY104" s="232"/>
      <c r="DZ104" s="232"/>
      <c r="EA104" s="232"/>
      <c r="EB104" s="232"/>
      <c r="EC104" s="232"/>
      <c r="ED104" s="232"/>
      <c r="EE104" s="232"/>
      <c r="EF104" s="232"/>
      <c r="EG104" s="232"/>
      <c r="EH104" s="232"/>
      <c r="EI104" s="232"/>
      <c r="EJ104" s="232"/>
      <c r="EK104" s="232"/>
      <c r="EL104" s="232"/>
      <c r="EM104" s="232"/>
      <c r="EN104" s="232"/>
    </row>
    <row r="105" spans="1:144" x14ac:dyDescent="0.2">
      <c r="A105" s="232"/>
      <c r="B105" s="266" t="str">
        <v>STL007</v>
      </c>
      <c r="C105" s="266" t="str">
        <f>INDEX('Span data'!$D$9:$D$734, MATCH($B105, 'Span data'!$C$9:$C$734,0))</f>
        <v>STL</v>
      </c>
      <c r="D105" s="266" cm="1">
        <f t="array" ref="D105">IF(ISBLANK(B105),0, SUMPRODUCT(('Energy at risk'!$C$8:$C$733=$B105)*1))</f>
        <v>11</v>
      </c>
      <c r="E105" s="267" t="b">
        <f t="shared" ref="E105:E116" si="55">ISNUMBER(MATCH(B105, SubT,0))</f>
        <v>0</v>
      </c>
      <c r="F105" s="266">
        <f t="shared" si="33"/>
        <v>11</v>
      </c>
      <c r="G105" s="268">
        <v>15</v>
      </c>
      <c r="H105" s="268">
        <v>6</v>
      </c>
      <c r="I105" s="232"/>
      <c r="J105" s="269">
        <f>INDEX(VCR_data!$D$8:$D$86, MATCH($C105, VCR_data!$B$8:$B$86,0))</f>
        <v>47316.728246091661</v>
      </c>
      <c r="K105" s="269">
        <f>INDEX(VCR_data!$F$8:$F$86, MATCH($C105, VCR_data!$B$8:$B$86,0))</f>
        <v>10850.589648432704</v>
      </c>
      <c r="L105" s="232"/>
      <c r="M105" s="270" cm="1">
        <f t="array" ref="M105">SUMPRODUCT(('Span data'!$C$9:$C$734=$B105)*('Span data'!AF$9:AF$734))/SUMPRODUCT(('Span data'!$C$9:$C$734=$B105)*1)</f>
        <v>9.6943653169989045E-3</v>
      </c>
      <c r="N105" s="270" cm="1">
        <f t="array" ref="N105">SUMPRODUCT(('Span data'!$C$9:$C$734=$B105)*('Span data'!AG$9:AG$734))/SUMPRODUCT(('Span data'!$C$9:$C$734=$B105)*1)</f>
        <v>9.8649082708439622E-3</v>
      </c>
      <c r="O105" s="270" cm="1">
        <f t="array" ref="O105">SUMPRODUCT(('Span data'!$C$9:$C$734=$B105)*('Span data'!AH$9:AH$734))/SUMPRODUCT(('Span data'!$C$9:$C$734=$B105)*1)</f>
        <v>1.0035451224689022E-2</v>
      </c>
      <c r="P105" s="270" cm="1">
        <f t="array" ref="P105">SUMPRODUCT(('Span data'!$C$9:$C$734=$B105)*('Span data'!AI$9:AI$734))/SUMPRODUCT(('Span data'!$C$9:$C$734=$B105)*1)</f>
        <v>1.0205994178534079E-2</v>
      </c>
      <c r="Q105" s="270" cm="1">
        <f t="array" ref="Q105">SUMPRODUCT(('Span data'!$C$9:$C$734=$B105)*('Span data'!AJ$9:AJ$734))/SUMPRODUCT(('Span data'!$C$9:$C$734=$B105)*1)</f>
        <v>1.0376537132379139E-2</v>
      </c>
      <c r="R105" s="270" cm="1">
        <f t="array" ref="R105">SUMPRODUCT(('Span data'!$C$9:$C$734=$B105)*('Span data'!AK$9:AK$734))/SUMPRODUCT(('Span data'!$C$9:$C$734=$B105)*1)</f>
        <v>1.0547080086224202E-2</v>
      </c>
      <c r="S105" s="270" cm="1">
        <f t="array" ref="S105">SUMPRODUCT(('Span data'!$C$9:$C$734=$B105)*('Span data'!AL$9:AL$734))/SUMPRODUCT(('Span data'!$C$9:$C$734=$B105)*1)</f>
        <v>1.0717623040069256E-2</v>
      </c>
      <c r="T105" s="270" cm="1">
        <f t="array" ref="T105">SUMPRODUCT(('Span data'!$C$9:$C$734=$B105)*('Span data'!AM$9:AM$734))/SUMPRODUCT(('Span data'!$C$9:$C$734=$B105)*1)</f>
        <v>1.0888165993914317E-2</v>
      </c>
      <c r="U105" s="270" cm="1">
        <f t="array" ref="U105">SUMPRODUCT(('Span data'!$C$9:$C$734=$B105)*('Span data'!AN$9:AN$734))/SUMPRODUCT(('Span data'!$C$9:$C$734=$B105)*1)</f>
        <v>1.1058708947759375E-2</v>
      </c>
      <c r="V105" s="270" cm="1">
        <f t="array" ref="V105">SUMPRODUCT(('Span data'!$C$9:$C$734=$B105)*('Span data'!AO$9:AO$734))/SUMPRODUCT(('Span data'!$C$9:$C$734=$B105)*1)</f>
        <v>1.1229251901604434E-2</v>
      </c>
      <c r="W105" s="270" cm="1">
        <f t="array" ref="W105">SUMPRODUCT(('Span data'!$C$9:$C$734=$B105)*('Span data'!AP$9:AP$734))/SUMPRODUCT(('Span data'!$C$9:$C$734=$B105)*1)</f>
        <v>1.1399794855449492E-2</v>
      </c>
      <c r="X105" s="270" cm="1">
        <f t="array" ref="X105">SUMPRODUCT(('Span data'!$C$9:$C$734=$B105)*('Span data'!AQ$9:AQ$734))/SUMPRODUCT(('Span data'!$C$9:$C$734=$B105)*1)</f>
        <v>1.1570337809294551E-2</v>
      </c>
      <c r="Y105" s="270" cm="1">
        <f t="array" ref="Y105">SUMPRODUCT(('Span data'!$C$9:$C$734=$B105)*('Span data'!AR$9:AR$734))/SUMPRODUCT(('Span data'!$C$9:$C$734=$B105)*1)</f>
        <v>1.1740880763139611E-2</v>
      </c>
      <c r="Z105" s="270" cm="1">
        <f t="array" ref="Z105">SUMPRODUCT(('Span data'!$C$9:$C$734=$B105)*('Span data'!AS$9:AS$734))/SUMPRODUCT(('Span data'!$C$9:$C$734=$B105)*1)</f>
        <v>1.191142371698467E-2</v>
      </c>
      <c r="AA105" s="270" cm="1">
        <f t="array" ref="AA105">SUMPRODUCT(('Span data'!$C$9:$C$734=$B105)*('Span data'!AT$9:AT$734))/SUMPRODUCT(('Span data'!$C$9:$C$734=$B105)*1)</f>
        <v>1.2081966670829726E-2</v>
      </c>
      <c r="AB105" s="270" cm="1">
        <f t="array" ref="AB105">SUMPRODUCT(('Span data'!$C$9:$C$734=$B105)*('Span data'!AU$9:AU$734))/SUMPRODUCT(('Span data'!$C$9:$C$734=$B105)*1)</f>
        <v>1.2252509624674786E-2</v>
      </c>
      <c r="AC105" s="270" cm="1">
        <f t="array" ref="AC105">SUMPRODUCT(('Span data'!$C$9:$C$734=$B105)*('Span data'!AV$9:AV$734))/SUMPRODUCT(('Span data'!$C$9:$C$734=$B105)*1)</f>
        <v>1.2423052578519845E-2</v>
      </c>
      <c r="AD105" s="270" cm="1">
        <f t="array" ref="AD105">SUMPRODUCT(('Span data'!$C$9:$C$734=$B105)*('Span data'!AW$9:AW$734))/SUMPRODUCT(('Span data'!$C$9:$C$734=$B105)*1)</f>
        <v>1.2593595532364905E-2</v>
      </c>
      <c r="AE105" s="270" cm="1">
        <f t="array" ref="AE105">SUMPRODUCT(('Span data'!$C$9:$C$734=$B105)*('Span data'!AX$9:AX$734))/SUMPRODUCT(('Span data'!$C$9:$C$734=$B105)*1)</f>
        <v>1.2764138486209962E-2</v>
      </c>
      <c r="AF105" s="270" cm="1">
        <f t="array" ref="AF105">SUMPRODUCT(('Span data'!$C$9:$C$734=$B105)*('Span data'!AY$9:AY$734))/SUMPRODUCT(('Span data'!$C$9:$C$734=$B105)*1)</f>
        <v>1.2934681440055024E-2</v>
      </c>
      <c r="AG105" s="232"/>
      <c r="AH105" s="271">
        <f>INDEX('Energy at risk'!E$8:E$733, MATCH($B105, 'Energy at risk'!$C$8:$C$733,0))*$J105*M105</f>
        <v>30498.574107406832</v>
      </c>
      <c r="AI105" s="271">
        <f>INDEX('Energy at risk'!F$8:F$733, MATCH($B105, 'Energy at risk'!$C$8:$C$733,0))*$J105*N105</f>
        <v>30420.079086724447</v>
      </c>
      <c r="AJ105" s="271">
        <f>INDEX('Energy at risk'!G$8:G$733, MATCH($B105, 'Energy at risk'!$C$8:$C$733,0))*$J105*O105</f>
        <v>30560.956614874842</v>
      </c>
      <c r="AK105" s="271">
        <f>INDEX('Energy at risk'!H$8:H$733, MATCH($B105, 'Energy at risk'!$C$8:$C$733,0))*$J105*P105</f>
        <v>30737.693419433672</v>
      </c>
      <c r="AL105" s="271">
        <f>INDEX('Energy at risk'!I$8:I$733, MATCH($B105, 'Energy at risk'!$C$8:$C$733,0))*$J105*Q105</f>
        <v>30853.216637981863</v>
      </c>
      <c r="AM105" s="271">
        <f>INDEX('Energy at risk'!J$8:J$733, MATCH($B105, 'Energy at risk'!$C$8:$C$733,0))*$J105*R105</f>
        <v>30803.910360461054</v>
      </c>
      <c r="AN105" s="271">
        <f>INDEX('Energy at risk'!K$8:K$733, MATCH($B105, 'Energy at risk'!$C$8:$C$733,0))*$J105*S105</f>
        <v>31507.595920208092</v>
      </c>
      <c r="AO105" s="271">
        <f>INDEX('Energy at risk'!L$8:L$733, MATCH($B105, 'Energy at risk'!$C$8:$C$733,0))*$J105*T105</f>
        <v>31695.65557252807</v>
      </c>
      <c r="AP105" s="271">
        <f>INDEX('Energy at risk'!M$8:M$733, MATCH($B105, 'Energy at risk'!$C$8:$C$733,0))*$J105*U105</f>
        <v>32245.144088619942</v>
      </c>
      <c r="AQ105" s="271">
        <f>INDEX('Energy at risk'!N$8:N$733, MATCH($B105, 'Energy at risk'!$C$8:$C$733,0))*$J105*V105</f>
        <v>32742.415709205183</v>
      </c>
      <c r="AR105" s="271">
        <f>INDEX('Energy at risk'!O$8:O$733, MATCH($B105, 'Energy at risk'!$C$8:$C$733,0))*$J105*W105</f>
        <v>33239.687329790417</v>
      </c>
      <c r="AS105" s="271">
        <f>INDEX('Energy at risk'!P$8:P$733, MATCH($B105, 'Energy at risk'!$C$8:$C$733,0))*$J105*X105</f>
        <v>33736.958950375658</v>
      </c>
      <c r="AT105" s="271">
        <f>INDEX('Energy at risk'!Q$8:Q$733, MATCH($B105, 'Energy at risk'!$C$8:$C$733,0))*$J105*Y105</f>
        <v>34234.230570960899</v>
      </c>
      <c r="AU105" s="271">
        <f>INDEX('Energy at risk'!R$8:R$733, MATCH($B105, 'Energy at risk'!$C$8:$C$733,0))*$J105*Z105</f>
        <v>34731.50219154614</v>
      </c>
      <c r="AV105" s="271">
        <f>INDEX('Energy at risk'!S$8:S$733, MATCH($B105, 'Energy at risk'!$C$8:$C$733,0))*$J105*AA105</f>
        <v>35228.773812131367</v>
      </c>
      <c r="AW105" s="271">
        <f>INDEX('Energy at risk'!T$8:T$733, MATCH($B105, 'Energy at risk'!$C$8:$C$733,0))*$J105*AB105</f>
        <v>35726.045432716608</v>
      </c>
      <c r="AX105" s="271">
        <f>INDEX('Energy at risk'!U$8:U$733, MATCH($B105, 'Energy at risk'!$C$8:$C$733,0))*$J105*AC105</f>
        <v>36223.317053301849</v>
      </c>
      <c r="AY105" s="271">
        <f>INDEX('Energy at risk'!V$8:V$733, MATCH($B105, 'Energy at risk'!$C$8:$C$733,0))*$J105*AD105</f>
        <v>36720.58867388709</v>
      </c>
      <c r="AZ105" s="271">
        <f>INDEX('Energy at risk'!W$8:W$733, MATCH($B105, 'Energy at risk'!$C$8:$C$733,0))*$J105*AE105</f>
        <v>37217.860294472324</v>
      </c>
      <c r="BA105" s="271">
        <f>INDEX('Energy at risk'!X$8:X$733, MATCH($B105, 'Energy at risk'!$C$8:$C$733,0))*$J105*AF105</f>
        <v>37715.131915057573</v>
      </c>
      <c r="BB105" s="232"/>
      <c r="BC105" s="271">
        <f>INDEX('Energy at risk'!E$8:E$733, MATCH($B105, 'Energy at risk'!$C$8:$C$733,0))*M105*$K105</f>
        <v>6993.8798553579345</v>
      </c>
      <c r="BD105" s="271">
        <f>INDEX('Energy at risk'!F$8:F$733, MATCH($B105, 'Energy at risk'!$C$8:$C$733,0))*N105*$K105</f>
        <v>6975.8795140317116</v>
      </c>
      <c r="BE105" s="271">
        <f>INDEX('Energy at risk'!G$8:G$733, MATCH($B105, 'Energy at risk'!$C$8:$C$733,0))*O105*$K105</f>
        <v>7008.1853032379158</v>
      </c>
      <c r="BF105" s="271">
        <f>INDEX('Energy at risk'!H$8:H$733, MATCH($B105, 'Energy at risk'!$C$8:$C$733,0))*P105*$K105</f>
        <v>7048.7142792074565</v>
      </c>
      <c r="BG105" s="271">
        <f>INDEX('Energy at risk'!I$8:I$733, MATCH($B105, 'Energy at risk'!$C$8:$C$733,0))*Q105*$K105</f>
        <v>7075.2058623281919</v>
      </c>
      <c r="BH105" s="271">
        <f>INDEX('Energy at risk'!J$8:J$733, MATCH($B105, 'Energy at risk'!$C$8:$C$733,0))*R105*$K105</f>
        <v>7063.8990327078618</v>
      </c>
      <c r="BI105" s="271">
        <f>INDEX('Energy at risk'!K$8:K$733, MATCH($B105, 'Energy at risk'!$C$8:$C$733,0))*S105*$K105</f>
        <v>7225.2669787465538</v>
      </c>
      <c r="BJ105" s="271">
        <f>INDEX('Energy at risk'!L$8:L$733, MATCH($B105, 'Energy at risk'!$C$8:$C$733,0))*T105*$K105</f>
        <v>7268.3924904289797</v>
      </c>
      <c r="BK105" s="271">
        <f>INDEX('Energy at risk'!M$8:M$733, MATCH($B105, 'Energy at risk'!$C$8:$C$733,0))*U105*$K105</f>
        <v>7394.4002391818021</v>
      </c>
      <c r="BL105" s="271">
        <f>INDEX('Energy at risk'!N$8:N$733, MATCH($B105, 'Energy at risk'!$C$8:$C$733,0))*V105*$K105</f>
        <v>7508.4337004709878</v>
      </c>
      <c r="BM105" s="271">
        <f>INDEX('Energy at risk'!O$8:O$733, MATCH($B105, 'Energy at risk'!$C$8:$C$733,0))*W105*$K105</f>
        <v>7622.4671617601707</v>
      </c>
      <c r="BN105" s="271">
        <f>INDEX('Energy at risk'!P$8:P$733, MATCH($B105, 'Energy at risk'!$C$8:$C$733,0))*X105*$K105</f>
        <v>7736.5006230493555</v>
      </c>
      <c r="BO105" s="271">
        <f>INDEX('Energy at risk'!Q$8:Q$733, MATCH($B105, 'Energy at risk'!$C$8:$C$733,0))*Y105*$K105</f>
        <v>7850.5340843385402</v>
      </c>
      <c r="BP105" s="271">
        <f>INDEX('Energy at risk'!R$8:R$733, MATCH($B105, 'Energy at risk'!$C$8:$C$733,0))*Z105*$K105</f>
        <v>7964.5675456277249</v>
      </c>
      <c r="BQ105" s="271">
        <f>INDEX('Energy at risk'!S$8:S$733, MATCH($B105, 'Energy at risk'!$C$8:$C$733,0))*AA105*$K105</f>
        <v>8078.601006916907</v>
      </c>
      <c r="BR105" s="271">
        <f>INDEX('Energy at risk'!T$8:T$733, MATCH($B105, 'Energy at risk'!$C$8:$C$733,0))*AB105*$K105</f>
        <v>8192.6344682060917</v>
      </c>
      <c r="BS105" s="271">
        <f>INDEX('Energy at risk'!U$8:U$733, MATCH($B105, 'Energy at risk'!$C$8:$C$733,0))*AC105*$K105</f>
        <v>8306.6679294952773</v>
      </c>
      <c r="BT105" s="271">
        <f>INDEX('Energy at risk'!V$8:V$733, MATCH($B105, 'Energy at risk'!$C$8:$C$733,0))*AD105*$K105</f>
        <v>8420.7013907844612</v>
      </c>
      <c r="BU105" s="271">
        <f>INDEX('Energy at risk'!W$8:W$733, MATCH($B105, 'Energy at risk'!$C$8:$C$733,0))*AE105*$K105</f>
        <v>8534.734852073645</v>
      </c>
      <c r="BV105" s="271">
        <f>INDEX('Energy at risk'!X$8:X$733, MATCH($B105, 'Energy at risk'!$C$8:$C$733,0))*AF105*$K105</f>
        <v>8648.7683133628307</v>
      </c>
      <c r="BW105" s="232"/>
      <c r="BX105" s="272" cm="1">
        <f t="array" ref="BX105">SUMPRODUCT(('Span data'!BA$9:BA$734)*('Span data'!$C$9:$C$734=$B105))</f>
        <v>4.3186165441924714E-3</v>
      </c>
      <c r="BY105" s="272" cm="1">
        <f t="array" ref="BY105">SUMPRODUCT(('Span data'!BB$9:BB$734)*('Span data'!$C$9:$C$734=$B105))</f>
        <v>4.3945895035237296E-3</v>
      </c>
      <c r="BZ105" s="272" cm="1">
        <f t="array" ref="BZ105">SUMPRODUCT(('Span data'!BC$9:BC$734)*('Span data'!$C$9:$C$734=$B105))</f>
        <v>4.4705624628549887E-3</v>
      </c>
      <c r="CA105" s="272" cm="1">
        <f t="array" ref="CA105">SUMPRODUCT(('Span data'!BD$9:BD$734)*('Span data'!$C$9:$C$734=$B105))</f>
        <v>4.5465354221862478E-3</v>
      </c>
      <c r="CB105" s="272" cm="1">
        <f t="array" ref="CB105">SUMPRODUCT(('Span data'!BE$9:BE$734)*('Span data'!$C$9:$C$734=$B105))</f>
        <v>4.6225083815175068E-3</v>
      </c>
      <c r="CC105" s="272" cm="1">
        <f t="array" ref="CC105">SUMPRODUCT(('Span data'!BF$9:BF$734)*('Span data'!$C$9:$C$734=$B105))</f>
        <v>4.6984813408487659E-3</v>
      </c>
      <c r="CD105" s="272" cm="1">
        <f t="array" ref="CD105">SUMPRODUCT(('Span data'!BG$9:BG$734)*('Span data'!$C$9:$C$734=$B105))</f>
        <v>4.7744543001800241E-3</v>
      </c>
      <c r="CE105" s="272" cm="1">
        <f t="array" ref="CE105">SUMPRODUCT(('Span data'!BH$9:BH$734)*('Span data'!$C$9:$C$734=$B105))</f>
        <v>4.850427259511284E-3</v>
      </c>
      <c r="CF105" s="272" cm="1">
        <f t="array" ref="CF105">SUMPRODUCT(('Span data'!BI$9:BI$734)*('Span data'!$C$9:$C$734=$B105))</f>
        <v>4.9264002188425422E-3</v>
      </c>
      <c r="CG105" s="272" cm="1">
        <f t="array" ref="CG105">SUMPRODUCT(('Span data'!BJ$9:BJ$734)*('Span data'!$C$9:$C$734=$B105))</f>
        <v>5.0023731781738004E-3</v>
      </c>
      <c r="CH105" s="272" cm="1">
        <f t="array" ref="CH105">SUMPRODUCT(('Span data'!BK$9:BK$734)*('Span data'!$C$9:$C$734=$B105))</f>
        <v>5.0783461375050595E-3</v>
      </c>
      <c r="CI105" s="272" cm="1">
        <f t="array" ref="CI105">SUMPRODUCT(('Span data'!BL$9:BL$734)*('Span data'!$C$9:$C$734=$B105))</f>
        <v>5.1543190968363186E-3</v>
      </c>
      <c r="CJ105" s="272" cm="1">
        <f t="array" ref="CJ105">SUMPRODUCT(('Span data'!BM$9:BM$734)*('Span data'!$C$9:$C$734=$B105))</f>
        <v>5.2302920561675776E-3</v>
      </c>
      <c r="CK105" s="272" cm="1">
        <f t="array" ref="CK105">SUMPRODUCT(('Span data'!BN$9:BN$734)*('Span data'!$C$9:$C$734=$B105))</f>
        <v>5.3062650154988367E-3</v>
      </c>
      <c r="CL105" s="272" cm="1">
        <f t="array" ref="CL105">SUMPRODUCT(('Span data'!BO$9:BO$734)*('Span data'!$C$9:$C$734=$B105))</f>
        <v>5.3822379748300949E-3</v>
      </c>
      <c r="CM105" s="272" cm="1">
        <f t="array" ref="CM105">SUMPRODUCT(('Span data'!BP$9:BP$734)*('Span data'!$C$9:$C$734=$B105))</f>
        <v>5.4582109341613548E-3</v>
      </c>
      <c r="CN105" s="272" cm="1">
        <f t="array" ref="CN105">SUMPRODUCT(('Span data'!BQ$9:BQ$734)*('Span data'!$C$9:$C$734=$B105))</f>
        <v>5.5341838934926113E-3</v>
      </c>
      <c r="CO105" s="272" cm="1">
        <f t="array" ref="CO105">SUMPRODUCT(('Span data'!BR$9:BR$734)*('Span data'!$C$9:$C$734=$B105))</f>
        <v>5.6101568528238712E-3</v>
      </c>
      <c r="CP105" s="272" cm="1">
        <f t="array" ref="CP105">SUMPRODUCT(('Span data'!BS$9:BS$734)*('Span data'!$C$9:$C$734=$B105))</f>
        <v>5.6861298121551312E-3</v>
      </c>
      <c r="CQ105" s="272" cm="1">
        <f t="array" ref="CQ105">SUMPRODUCT(('Span data'!BT$9:BT$734)*('Span data'!$C$9:$C$734=$B105))</f>
        <v>5.7621027714863902E-3</v>
      </c>
      <c r="CR105" s="232"/>
      <c r="CS105" s="273">
        <f t="shared" si="34"/>
        <v>37492.45828138131</v>
      </c>
      <c r="CT105" s="273">
        <f t="shared" si="47"/>
        <v>37395.962995345661</v>
      </c>
      <c r="CU105" s="273">
        <f t="shared" si="48"/>
        <v>37569.146388675217</v>
      </c>
      <c r="CV105" s="273">
        <f t="shared" si="49"/>
        <v>37786.412245176551</v>
      </c>
      <c r="CW105" s="273">
        <f t="shared" si="50"/>
        <v>37928.427122818437</v>
      </c>
      <c r="CX105" s="273">
        <f t="shared" si="51"/>
        <v>37867.814091650253</v>
      </c>
      <c r="CY105" s="273">
        <f t="shared" si="52"/>
        <v>38732.867673408946</v>
      </c>
      <c r="CZ105" s="273">
        <f t="shared" si="53"/>
        <v>38964.052913384308</v>
      </c>
      <c r="DA105" s="273">
        <f t="shared" si="54"/>
        <v>39639.549254201957</v>
      </c>
      <c r="DB105" s="273">
        <f t="shared" si="36"/>
        <v>40250.854412049346</v>
      </c>
      <c r="DC105" s="273">
        <f t="shared" si="37"/>
        <v>40862.159569896728</v>
      </c>
      <c r="DD105" s="273">
        <f t="shared" si="38"/>
        <v>41473.464727744111</v>
      </c>
      <c r="DE105" s="273">
        <f t="shared" si="39"/>
        <v>42084.7698855915</v>
      </c>
      <c r="DF105" s="273">
        <f t="shared" si="40"/>
        <v>42696.075043438883</v>
      </c>
      <c r="DG105" s="273">
        <f t="shared" si="41"/>
        <v>43307.380201286251</v>
      </c>
      <c r="DH105" s="273">
        <f t="shared" si="42"/>
        <v>43918.685359133633</v>
      </c>
      <c r="DI105" s="273">
        <f t="shared" si="43"/>
        <v>44529.990516981023</v>
      </c>
      <c r="DJ105" s="273">
        <f t="shared" si="44"/>
        <v>45141.295674828405</v>
      </c>
      <c r="DK105" s="273">
        <f t="shared" si="45"/>
        <v>45752.60083267578</v>
      </c>
      <c r="DL105" s="273">
        <f t="shared" si="46"/>
        <v>46363.905990523177</v>
      </c>
      <c r="DM105" s="233"/>
      <c r="DN105" s="274" cm="1">
        <f t="array" ref="DN105">SUMPRODUCT(($CS105:$DL105)*(Misc_calcs!$G$29:$Z$29))</f>
        <v>584420.27185773221</v>
      </c>
      <c r="DO105" s="232"/>
      <c r="DP105" s="274" cm="1">
        <f t="array" ref="DP105">SUMPRODUCT((G105:H105)*(Assumptions!$G$38:$H$38))</f>
        <v>448797.07297693955</v>
      </c>
      <c r="DQ105" s="274" cm="1">
        <f t="array" ref="DQ105">SUMPRODUCT((PMT(real_disc,Assumptions!$G$40,DP105)*(Misc_calcs!$G$29:$Z$29)))</f>
        <v>-260141.01735931908</v>
      </c>
      <c r="DR105" s="232"/>
      <c r="DS105" s="274">
        <f t="shared" ref="DS105:DS116" si="56">DQ105+DN105</f>
        <v>324279.25449841312</v>
      </c>
      <c r="DT105" s="274" t="b">
        <f t="shared" si="35"/>
        <v>1</v>
      </c>
      <c r="DU105" s="232"/>
      <c r="DV105" s="232"/>
      <c r="DW105" s="232"/>
      <c r="DX105" s="232"/>
      <c r="DY105" s="232"/>
      <c r="DZ105" s="232"/>
      <c r="EA105" s="232"/>
      <c r="EB105" s="232"/>
      <c r="EC105" s="232"/>
      <c r="ED105" s="232"/>
      <c r="EE105" s="232"/>
      <c r="EF105" s="232"/>
      <c r="EG105" s="232"/>
      <c r="EH105" s="232"/>
      <c r="EI105" s="232"/>
      <c r="EJ105" s="232"/>
      <c r="EK105" s="232"/>
      <c r="EL105" s="232"/>
      <c r="EM105" s="232"/>
      <c r="EN105" s="232"/>
    </row>
    <row r="106" spans="1:144" x14ac:dyDescent="0.2">
      <c r="A106" s="232"/>
      <c r="B106" s="266" t="str">
        <v>STN011</v>
      </c>
      <c r="C106" s="266" t="str">
        <f>INDEX('Span data'!$D$9:$D$734, MATCH($B106, 'Span data'!$C$9:$C$734,0))</f>
        <v>STN</v>
      </c>
      <c r="D106" s="266" cm="1">
        <f t="array" ref="D106">IF(ISBLANK(B106),0, SUMPRODUCT(('Energy at risk'!$C$8:$C$733=$B106)*1))</f>
        <v>19</v>
      </c>
      <c r="E106" s="267" t="b">
        <f t="shared" si="55"/>
        <v>0</v>
      </c>
      <c r="F106" s="266">
        <f t="shared" si="33"/>
        <v>19</v>
      </c>
      <c r="G106" s="268">
        <v>23</v>
      </c>
      <c r="H106" s="268">
        <v>8</v>
      </c>
      <c r="I106" s="232"/>
      <c r="J106" s="269">
        <f>INDEX(VCR_data!$D$8:$D$86, MATCH($C106, VCR_data!$B$8:$B$86,0))</f>
        <v>50364.811078191051</v>
      </c>
      <c r="K106" s="269">
        <f>INDEX(VCR_data!$F$8:$F$86, MATCH($C106, VCR_data!$B$8:$B$86,0))</f>
        <v>12003.905604878883</v>
      </c>
      <c r="L106" s="232"/>
      <c r="M106" s="270" cm="1">
        <f t="array" ref="M106">SUMPRODUCT(('Span data'!$C$9:$C$734=$B106)*('Span data'!AF$9:AF$734))/SUMPRODUCT(('Span data'!$C$9:$C$734=$B106)*1)</f>
        <v>9.6757377541652461E-3</v>
      </c>
      <c r="N106" s="270" cm="1">
        <f t="array" ref="N106">SUMPRODUCT(('Span data'!$C$9:$C$734=$B106)*('Span data'!AG$9:AG$734))/SUMPRODUCT(('Span data'!$C$9:$C$734=$B106)*1)</f>
        <v>9.8400715203990838E-3</v>
      </c>
      <c r="O106" s="270" cm="1">
        <f t="array" ref="O106">SUMPRODUCT(('Span data'!$C$9:$C$734=$B106)*('Span data'!AH$9:AH$734))/SUMPRODUCT(('Span data'!$C$9:$C$734=$B106)*1)</f>
        <v>1.0004405286632918E-2</v>
      </c>
      <c r="P106" s="270" cm="1">
        <f t="array" ref="P106">SUMPRODUCT(('Span data'!$C$9:$C$734=$B106)*('Span data'!AI$9:AI$734))/SUMPRODUCT(('Span data'!$C$9:$C$734=$B106)*1)</f>
        <v>1.0168739052866754E-2</v>
      </c>
      <c r="Q106" s="270" cm="1">
        <f t="array" ref="Q106">SUMPRODUCT(('Span data'!$C$9:$C$734=$B106)*('Span data'!AJ$9:AJ$734))/SUMPRODUCT(('Span data'!$C$9:$C$734=$B106)*1)</f>
        <v>1.0333072819100599E-2</v>
      </c>
      <c r="R106" s="270" cm="1">
        <f t="array" ref="R106">SUMPRODUCT(('Span data'!$C$9:$C$734=$B106)*('Span data'!AK$9:AK$734))/SUMPRODUCT(('Span data'!$C$9:$C$734=$B106)*1)</f>
        <v>1.0497406585334436E-2</v>
      </c>
      <c r="S106" s="270" cm="1">
        <f t="array" ref="S106">SUMPRODUCT(('Span data'!$C$9:$C$734=$B106)*('Span data'!AL$9:AL$734))/SUMPRODUCT(('Span data'!$C$9:$C$734=$B106)*1)</f>
        <v>1.0661740351568279E-2</v>
      </c>
      <c r="T106" s="270" cm="1">
        <f t="array" ref="T106">SUMPRODUCT(('Span data'!$C$9:$C$734=$B106)*('Span data'!AM$9:AM$734))/SUMPRODUCT(('Span data'!$C$9:$C$734=$B106)*1)</f>
        <v>1.0826074117802106E-2</v>
      </c>
      <c r="U106" s="270" cm="1">
        <f t="array" ref="U106">SUMPRODUCT(('Span data'!$C$9:$C$734=$B106)*('Span data'!AN$9:AN$734))/SUMPRODUCT(('Span data'!$C$9:$C$734=$B106)*1)</f>
        <v>1.0990407884035951E-2</v>
      </c>
      <c r="V106" s="270" cm="1">
        <f t="array" ref="V106">SUMPRODUCT(('Span data'!$C$9:$C$734=$B106)*('Span data'!AO$9:AO$734))/SUMPRODUCT(('Span data'!$C$9:$C$734=$B106)*1)</f>
        <v>1.1154741650269787E-2</v>
      </c>
      <c r="W106" s="270" cm="1">
        <f t="array" ref="W106">SUMPRODUCT(('Span data'!$C$9:$C$734=$B106)*('Span data'!AP$9:AP$734))/SUMPRODUCT(('Span data'!$C$9:$C$734=$B106)*1)</f>
        <v>1.1319075416503632E-2</v>
      </c>
      <c r="X106" s="270" cm="1">
        <f t="array" ref="X106">SUMPRODUCT(('Span data'!$C$9:$C$734=$B106)*('Span data'!AQ$9:AQ$734))/SUMPRODUCT(('Span data'!$C$9:$C$734=$B106)*1)</f>
        <v>1.1483409182737469E-2</v>
      </c>
      <c r="Y106" s="270" cm="1">
        <f t="array" ref="Y106">SUMPRODUCT(('Span data'!$C$9:$C$734=$B106)*('Span data'!AR$9:AR$734))/SUMPRODUCT(('Span data'!$C$9:$C$734=$B106)*1)</f>
        <v>1.1647742948971312E-2</v>
      </c>
      <c r="Z106" s="270" cm="1">
        <f t="array" ref="Z106">SUMPRODUCT(('Span data'!$C$9:$C$734=$B106)*('Span data'!AS$9:AS$734))/SUMPRODUCT(('Span data'!$C$9:$C$734=$B106)*1)</f>
        <v>1.1812076715205139E-2</v>
      </c>
      <c r="AA106" s="270" cm="1">
        <f t="array" ref="AA106">SUMPRODUCT(('Span data'!$C$9:$C$734=$B106)*('Span data'!AT$9:AT$734))/SUMPRODUCT(('Span data'!$C$9:$C$734=$B106)*1)</f>
        <v>1.1976410481438984E-2</v>
      </c>
      <c r="AB106" s="270" cm="1">
        <f t="array" ref="AB106">SUMPRODUCT(('Span data'!$C$9:$C$734=$B106)*('Span data'!AU$9:AU$734))/SUMPRODUCT(('Span data'!$C$9:$C$734=$B106)*1)</f>
        <v>1.2140744247672822E-2</v>
      </c>
      <c r="AC106" s="270" cm="1">
        <f t="array" ref="AC106">SUMPRODUCT(('Span data'!$C$9:$C$734=$B106)*('Span data'!AV$9:AV$734))/SUMPRODUCT(('Span data'!$C$9:$C$734=$B106)*1)</f>
        <v>1.2305078013906665E-2</v>
      </c>
      <c r="AD106" s="270" cm="1">
        <f t="array" ref="AD106">SUMPRODUCT(('Span data'!$C$9:$C$734=$B106)*('Span data'!AW$9:AW$734))/SUMPRODUCT(('Span data'!$C$9:$C$734=$B106)*1)</f>
        <v>1.2469411780140502E-2</v>
      </c>
      <c r="AE106" s="270" cm="1">
        <f t="array" ref="AE106">SUMPRODUCT(('Span data'!$C$9:$C$734=$B106)*('Span data'!AX$9:AX$734))/SUMPRODUCT(('Span data'!$C$9:$C$734=$B106)*1)</f>
        <v>1.2633745546374336E-2</v>
      </c>
      <c r="AF106" s="270" cm="1">
        <f t="array" ref="AF106">SUMPRODUCT(('Span data'!$C$9:$C$734=$B106)*('Span data'!AY$9:AY$734))/SUMPRODUCT(('Span data'!$C$9:$C$734=$B106)*1)</f>
        <v>1.2798079312608172E-2</v>
      </c>
      <c r="AG106" s="232"/>
      <c r="AH106" s="271">
        <f>INDEX('Energy at risk'!E$8:E$733, MATCH($B106, 'Energy at risk'!$C$8:$C$733,0))*$J106*M106</f>
        <v>36006.460682594872</v>
      </c>
      <c r="AI106" s="271">
        <f>INDEX('Energy at risk'!F$8:F$733, MATCH($B106, 'Energy at risk'!$C$8:$C$733,0))*$J106*N106</f>
        <v>36768.689617810167</v>
      </c>
      <c r="AJ106" s="271">
        <f>INDEX('Energy at risk'!G$8:G$733, MATCH($B106, 'Energy at risk'!$C$8:$C$733,0))*$J106*O106</f>
        <v>37740.229072793467</v>
      </c>
      <c r="AK106" s="271">
        <f>INDEX('Energy at risk'!H$8:H$733, MATCH($B106, 'Energy at risk'!$C$8:$C$733,0))*$J106*P106</f>
        <v>38567.788151746376</v>
      </c>
      <c r="AL106" s="271">
        <f>INDEX('Energy at risk'!I$8:I$733, MATCH($B106, 'Energy at risk'!$C$8:$C$733,0))*$J106*Q106</f>
        <v>39243.817007948855</v>
      </c>
      <c r="AM106" s="271">
        <f>INDEX('Energy at risk'!J$8:J$733, MATCH($B106, 'Energy at risk'!$C$8:$C$733,0))*$J106*R106</f>
        <v>39975.109545595558</v>
      </c>
      <c r="AN106" s="271">
        <f>INDEX('Energy at risk'!K$8:K$733, MATCH($B106, 'Energy at risk'!$C$8:$C$733,0))*$J106*S106</f>
        <v>41036.306428192176</v>
      </c>
      <c r="AO106" s="271">
        <f>INDEX('Energy at risk'!L$8:L$733, MATCH($B106, 'Energy at risk'!$C$8:$C$733,0))*$J106*T106</f>
        <v>42276.71630484597</v>
      </c>
      <c r="AP106" s="271">
        <f>INDEX('Energy at risk'!M$8:M$733, MATCH($B106, 'Energy at risk'!$C$8:$C$733,0))*$J106*U106</f>
        <v>42918.453276048749</v>
      </c>
      <c r="AQ106" s="271">
        <f>INDEX('Energy at risk'!N$8:N$733, MATCH($B106, 'Energy at risk'!$C$8:$C$733,0))*$J106*V106</f>
        <v>43560.190247251499</v>
      </c>
      <c r="AR106" s="271">
        <f>INDEX('Energy at risk'!O$8:O$733, MATCH($B106, 'Energy at risk'!$C$8:$C$733,0))*$J106*W106</f>
        <v>44201.927218454279</v>
      </c>
      <c r="AS106" s="271">
        <f>INDEX('Energy at risk'!P$8:P$733, MATCH($B106, 'Energy at risk'!$C$8:$C$733,0))*$J106*X106</f>
        <v>44843.664189657029</v>
      </c>
      <c r="AT106" s="271">
        <f>INDEX('Energy at risk'!Q$8:Q$733, MATCH($B106, 'Energy at risk'!$C$8:$C$733,0))*$J106*Y106</f>
        <v>45485.401160859801</v>
      </c>
      <c r="AU106" s="271">
        <f>INDEX('Energy at risk'!R$8:R$733, MATCH($B106, 'Energy at risk'!$C$8:$C$733,0))*$J106*Z106</f>
        <v>46127.138132062515</v>
      </c>
      <c r="AV106" s="271">
        <f>INDEX('Energy at risk'!S$8:S$733, MATCH($B106, 'Energy at risk'!$C$8:$C$733,0))*$J106*AA106</f>
        <v>46768.875103265294</v>
      </c>
      <c r="AW106" s="271">
        <f>INDEX('Energy at risk'!T$8:T$733, MATCH($B106, 'Energy at risk'!$C$8:$C$733,0))*$J106*AB106</f>
        <v>47410.612074468045</v>
      </c>
      <c r="AX106" s="271">
        <f>INDEX('Energy at risk'!U$8:U$733, MATCH($B106, 'Energy at risk'!$C$8:$C$733,0))*$J106*AC106</f>
        <v>48052.349045670817</v>
      </c>
      <c r="AY106" s="271">
        <f>INDEX('Energy at risk'!V$8:V$733, MATCH($B106, 'Energy at risk'!$C$8:$C$733,0))*$J106*AD106</f>
        <v>48694.086016873567</v>
      </c>
      <c r="AZ106" s="271">
        <f>INDEX('Energy at risk'!W$8:W$733, MATCH($B106, 'Energy at risk'!$C$8:$C$733,0))*$J106*AE106</f>
        <v>49335.82298807631</v>
      </c>
      <c r="BA106" s="271">
        <f>INDEX('Energy at risk'!X$8:X$733, MATCH($B106, 'Energy at risk'!$C$8:$C$733,0))*$J106*AF106</f>
        <v>49977.559959279053</v>
      </c>
      <c r="BB106" s="232"/>
      <c r="BC106" s="271">
        <f>INDEX('Energy at risk'!E$8:E$733, MATCH($B106, 'Energy at risk'!$C$8:$C$733,0))*M106*$K106</f>
        <v>8581.7487636086971</v>
      </c>
      <c r="BD106" s="271">
        <f>INDEX('Energy at risk'!F$8:F$733, MATCH($B106, 'Energy at risk'!$C$8:$C$733,0))*N106*$K106</f>
        <v>8763.417750184004</v>
      </c>
      <c r="BE106" s="271">
        <f>INDEX('Energy at risk'!G$8:G$733, MATCH($B106, 'Energy at risk'!$C$8:$C$733,0))*O106*$K106</f>
        <v>8994.9736253947613</v>
      </c>
      <c r="BF106" s="271">
        <f>INDEX('Energy at risk'!H$8:H$733, MATCH($B106, 'Energy at risk'!$C$8:$C$733,0))*P106*$K106</f>
        <v>9192.2133420451191</v>
      </c>
      <c r="BG106" s="271">
        <f>INDEX('Energy at risk'!I$8:I$733, MATCH($B106, 'Energy at risk'!$C$8:$C$733,0))*Q106*$K106</f>
        <v>9353.337476183744</v>
      </c>
      <c r="BH106" s="271">
        <f>INDEX('Energy at risk'!J$8:J$733, MATCH($B106, 'Energy at risk'!$C$8:$C$733,0))*R106*$K106</f>
        <v>9527.6331084622998</v>
      </c>
      <c r="BI106" s="271">
        <f>INDEX('Energy at risk'!K$8:K$733, MATCH($B106, 'Energy at risk'!$C$8:$C$733,0))*S106*$K106</f>
        <v>9780.5578575913114</v>
      </c>
      <c r="BJ106" s="271">
        <f>INDEX('Energy at risk'!L$8:L$733, MATCH($B106, 'Energy at risk'!$C$8:$C$733,0))*T106*$K106</f>
        <v>10076.196077053612</v>
      </c>
      <c r="BK106" s="271">
        <f>INDEX('Energy at risk'!M$8:M$733, MATCH($B106, 'Energy at risk'!$C$8:$C$733,0))*U106*$K106</f>
        <v>10229.147112917117</v>
      </c>
      <c r="BL106" s="271">
        <f>INDEX('Energy at risk'!N$8:N$733, MATCH($B106, 'Energy at risk'!$C$8:$C$733,0))*V106*$K106</f>
        <v>10382.098148780615</v>
      </c>
      <c r="BM106" s="271">
        <f>INDEX('Energy at risk'!O$8:O$733, MATCH($B106, 'Energy at risk'!$C$8:$C$733,0))*W106*$K106</f>
        <v>10535.049184644118</v>
      </c>
      <c r="BN106" s="271">
        <f>INDEX('Energy at risk'!P$8:P$733, MATCH($B106, 'Energy at risk'!$C$8:$C$733,0))*X106*$K106</f>
        <v>10688.000220507616</v>
      </c>
      <c r="BO106" s="271">
        <f>INDEX('Energy at risk'!Q$8:Q$733, MATCH($B106, 'Energy at risk'!$C$8:$C$733,0))*Y106*$K106</f>
        <v>10840.95125637112</v>
      </c>
      <c r="BP106" s="271">
        <f>INDEX('Energy at risk'!R$8:R$733, MATCH($B106, 'Energy at risk'!$C$8:$C$733,0))*Z106*$K106</f>
        <v>10993.902292234608</v>
      </c>
      <c r="BQ106" s="271">
        <f>INDEX('Energy at risk'!S$8:S$733, MATCH($B106, 'Energy at risk'!$C$8:$C$733,0))*AA106*$K106</f>
        <v>11146.853328098112</v>
      </c>
      <c r="BR106" s="271">
        <f>INDEX('Energy at risk'!T$8:T$733, MATCH($B106, 'Energy at risk'!$C$8:$C$733,0))*AB106*$K106</f>
        <v>11299.804363961612</v>
      </c>
      <c r="BS106" s="271">
        <f>INDEX('Energy at risk'!U$8:U$733, MATCH($B106, 'Energy at risk'!$C$8:$C$733,0))*AC106*$K106</f>
        <v>11452.755399825115</v>
      </c>
      <c r="BT106" s="271">
        <f>INDEX('Energy at risk'!V$8:V$733, MATCH($B106, 'Energy at risk'!$C$8:$C$733,0))*AD106*$K106</f>
        <v>11605.706435688613</v>
      </c>
      <c r="BU106" s="271">
        <f>INDEX('Energy at risk'!W$8:W$733, MATCH($B106, 'Energy at risk'!$C$8:$C$733,0))*AE106*$K106</f>
        <v>11758.657471552107</v>
      </c>
      <c r="BV106" s="271">
        <f>INDEX('Energy at risk'!X$8:X$733, MATCH($B106, 'Energy at risk'!$C$8:$C$733,0))*AF106*$K106</f>
        <v>11911.608507415605</v>
      </c>
      <c r="BW106" s="232"/>
      <c r="BX106" s="272" cm="1">
        <f t="array" ref="BX106">SUMPRODUCT(('Span data'!BA$9:BA$734)*('Span data'!$C$9:$C$734=$B106))</f>
        <v>7.4450954075312705E-3</v>
      </c>
      <c r="BY106" s="272" cm="1">
        <f t="array" ref="BY106">SUMPRODUCT(('Span data'!BB$9:BB$734)*('Span data'!$C$9:$C$734=$B106))</f>
        <v>7.5715437052606312E-3</v>
      </c>
      <c r="BZ106" s="272" cm="1">
        <f t="array" ref="BZ106">SUMPRODUCT(('Span data'!BC$9:BC$734)*('Span data'!$C$9:$C$734=$B106))</f>
        <v>7.6979920029899849E-3</v>
      </c>
      <c r="CA106" s="272" cm="1">
        <f t="array" ref="CA106">SUMPRODUCT(('Span data'!BD$9:BD$734)*('Span data'!$C$9:$C$734=$B106))</f>
        <v>7.8244403007193437E-3</v>
      </c>
      <c r="CB106" s="272" cm="1">
        <f t="array" ref="CB106">SUMPRODUCT(('Span data'!BE$9:BE$734)*('Span data'!$C$9:$C$734=$B106))</f>
        <v>7.9508885984487E-3</v>
      </c>
      <c r="CC106" s="272" cm="1">
        <f t="array" ref="CC106">SUMPRODUCT(('Span data'!BF$9:BF$734)*('Span data'!$C$9:$C$734=$B106))</f>
        <v>8.0773368961780563E-3</v>
      </c>
      <c r="CD106" s="272" cm="1">
        <f t="array" ref="CD106">SUMPRODUCT(('Span data'!BG$9:BG$734)*('Span data'!$C$9:$C$734=$B106))</f>
        <v>8.2037851939074161E-3</v>
      </c>
      <c r="CE106" s="272" cm="1">
        <f t="array" ref="CE106">SUMPRODUCT(('Span data'!BH$9:BH$734)*('Span data'!$C$9:$C$734=$B106))</f>
        <v>8.3302334916367706E-3</v>
      </c>
      <c r="CF106" s="272" cm="1">
        <f t="array" ref="CF106">SUMPRODUCT(('Span data'!BI$9:BI$734)*('Span data'!$C$9:$C$734=$B106))</f>
        <v>8.4566817893661304E-3</v>
      </c>
      <c r="CG106" s="272" cm="1">
        <f t="array" ref="CG106">SUMPRODUCT(('Span data'!BJ$9:BJ$734)*('Span data'!$C$9:$C$734=$B106))</f>
        <v>8.5831300870954884E-3</v>
      </c>
      <c r="CH106" s="272" cm="1">
        <f t="array" ref="CH106">SUMPRODUCT(('Span data'!BK$9:BK$734)*('Span data'!$C$9:$C$734=$B106))</f>
        <v>8.7095783848248429E-3</v>
      </c>
      <c r="CI106" s="272" cm="1">
        <f t="array" ref="CI106">SUMPRODUCT(('Span data'!BL$9:BL$734)*('Span data'!$C$9:$C$734=$B106))</f>
        <v>8.836026682554201E-3</v>
      </c>
      <c r="CJ106" s="272" cm="1">
        <f t="array" ref="CJ106">SUMPRODUCT(('Span data'!BM$9:BM$734)*('Span data'!$C$9:$C$734=$B106))</f>
        <v>8.9624749802835624E-3</v>
      </c>
      <c r="CK106" s="272" cm="1">
        <f t="array" ref="CK106">SUMPRODUCT(('Span data'!BN$9:BN$734)*('Span data'!$C$9:$C$734=$B106))</f>
        <v>9.0889232780129135E-3</v>
      </c>
      <c r="CL106" s="272" cm="1">
        <f t="array" ref="CL106">SUMPRODUCT(('Span data'!BO$9:BO$734)*('Span data'!$C$9:$C$734=$B106))</f>
        <v>9.2153715757422733E-3</v>
      </c>
      <c r="CM106" s="272" cm="1">
        <f t="array" ref="CM106">SUMPRODUCT(('Span data'!BP$9:BP$734)*('Span data'!$C$9:$C$734=$B106))</f>
        <v>9.3418198734716348E-3</v>
      </c>
      <c r="CN106" s="272" cm="1">
        <f t="array" ref="CN106">SUMPRODUCT(('Span data'!BQ$9:BQ$734)*('Span data'!$C$9:$C$734=$B106))</f>
        <v>9.4682681712009876E-3</v>
      </c>
      <c r="CO106" s="272" cm="1">
        <f t="array" ref="CO106">SUMPRODUCT(('Span data'!BR$9:BR$734)*('Span data'!$C$9:$C$734=$B106))</f>
        <v>9.5947164689303456E-3</v>
      </c>
      <c r="CP106" s="272" cm="1">
        <f t="array" ref="CP106">SUMPRODUCT(('Span data'!BS$9:BS$734)*('Span data'!$C$9:$C$734=$B106))</f>
        <v>9.7211647666597019E-3</v>
      </c>
      <c r="CQ106" s="272" cm="1">
        <f t="array" ref="CQ106">SUMPRODUCT(('Span data'!BT$9:BT$734)*('Span data'!$C$9:$C$734=$B106))</f>
        <v>9.8476130643890599E-3</v>
      </c>
      <c r="CR106" s="232"/>
      <c r="CS106" s="273">
        <f t="shared" si="34"/>
        <v>44588.216891298973</v>
      </c>
      <c r="CT106" s="273">
        <f t="shared" si="47"/>
        <v>45532.114939537874</v>
      </c>
      <c r="CU106" s="273">
        <f t="shared" si="48"/>
        <v>46735.210396180235</v>
      </c>
      <c r="CV106" s="273">
        <f t="shared" si="49"/>
        <v>47760.009318231794</v>
      </c>
      <c r="CW106" s="273">
        <f t="shared" si="50"/>
        <v>48597.162435021193</v>
      </c>
      <c r="CX106" s="273">
        <f t="shared" si="51"/>
        <v>49502.750731394757</v>
      </c>
      <c r="CY106" s="273">
        <f t="shared" si="52"/>
        <v>50816.872489568683</v>
      </c>
      <c r="CZ106" s="273">
        <f t="shared" si="53"/>
        <v>52352.920712133069</v>
      </c>
      <c r="DA106" s="273">
        <f t="shared" si="54"/>
        <v>53147.608845647657</v>
      </c>
      <c r="DB106" s="273">
        <f t="shared" si="36"/>
        <v>53942.296979162202</v>
      </c>
      <c r="DC106" s="273">
        <f t="shared" si="37"/>
        <v>54736.985112676775</v>
      </c>
      <c r="DD106" s="273">
        <f t="shared" si="38"/>
        <v>55531.673246191327</v>
      </c>
      <c r="DE106" s="273">
        <f t="shared" si="39"/>
        <v>56326.361379705901</v>
      </c>
      <c r="DF106" s="273">
        <f t="shared" si="40"/>
        <v>57121.049513220409</v>
      </c>
      <c r="DG106" s="273">
        <f t="shared" si="41"/>
        <v>57915.737646734982</v>
      </c>
      <c r="DH106" s="273">
        <f t="shared" si="42"/>
        <v>58710.425780249534</v>
      </c>
      <c r="DI106" s="273">
        <f t="shared" si="43"/>
        <v>59505.113913764108</v>
      </c>
      <c r="DJ106" s="273">
        <f t="shared" si="44"/>
        <v>60299.802047278645</v>
      </c>
      <c r="DK106" s="273">
        <f t="shared" si="45"/>
        <v>61094.490180793182</v>
      </c>
      <c r="DL106" s="273">
        <f t="shared" si="46"/>
        <v>61889.178314307726</v>
      </c>
      <c r="DM106" s="233"/>
      <c r="DN106" s="274" cm="1">
        <f t="array" ref="DN106">SUMPRODUCT(($CS106:$DL106)*(Misc_calcs!$G$29:$Z$29))</f>
        <v>762967.89872445865</v>
      </c>
      <c r="DO106" s="232"/>
      <c r="DP106" s="274" cm="1">
        <f t="array" ref="DP106">SUMPRODUCT((G106:H106)*(Assumptions!$G$38:$H$38))</f>
        <v>654994.1203486782</v>
      </c>
      <c r="DQ106" s="274" cm="1">
        <f t="array" ref="DQ106">SUMPRODUCT((PMT(real_disc,Assumptions!$G$40,DP106)*(Misc_calcs!$G$29:$Z$29)))</f>
        <v>-379661.20345137065</v>
      </c>
      <c r="DR106" s="232"/>
      <c r="DS106" s="274">
        <f t="shared" si="56"/>
        <v>383306.695273088</v>
      </c>
      <c r="DT106" s="274" t="b">
        <f t="shared" si="35"/>
        <v>1</v>
      </c>
      <c r="DU106" s="232"/>
      <c r="DV106" s="232"/>
      <c r="DW106" s="232"/>
      <c r="DX106" s="232"/>
      <c r="DY106" s="232"/>
      <c r="DZ106" s="232"/>
      <c r="EA106" s="232"/>
      <c r="EB106" s="232"/>
      <c r="EC106" s="232"/>
      <c r="ED106" s="232"/>
      <c r="EE106" s="232"/>
      <c r="EF106" s="232"/>
      <c r="EG106" s="232"/>
      <c r="EH106" s="232"/>
      <c r="EI106" s="232"/>
      <c r="EJ106" s="232"/>
      <c r="EK106" s="232"/>
      <c r="EL106" s="232"/>
      <c r="EM106" s="232"/>
      <c r="EN106" s="232"/>
    </row>
    <row r="107" spans="1:144" x14ac:dyDescent="0.2">
      <c r="A107" s="232"/>
      <c r="B107" s="266" t="str">
        <v>STN012</v>
      </c>
      <c r="C107" s="266" t="str">
        <f>INDEX('Span data'!$D$9:$D$734, MATCH($B107, 'Span data'!$C$9:$C$734,0))</f>
        <v>STN</v>
      </c>
      <c r="D107" s="266" cm="1">
        <f t="array" ref="D107">IF(ISBLANK(B107),0, SUMPRODUCT(('Energy at risk'!$C$8:$C$733=$B107)*1))</f>
        <v>3</v>
      </c>
      <c r="E107" s="267" t="b">
        <f t="shared" si="55"/>
        <v>0</v>
      </c>
      <c r="F107" s="266">
        <f t="shared" si="33"/>
        <v>3</v>
      </c>
      <c r="G107" s="268">
        <v>0</v>
      </c>
      <c r="H107" s="268">
        <v>5</v>
      </c>
      <c r="I107" s="232"/>
      <c r="J107" s="269">
        <f>INDEX(VCR_data!$D$8:$D$86, MATCH($C107, VCR_data!$B$8:$B$86,0))</f>
        <v>50364.811078191051</v>
      </c>
      <c r="K107" s="269">
        <f>INDEX(VCR_data!$F$8:$F$86, MATCH($C107, VCR_data!$B$8:$B$86,0))</f>
        <v>12003.905604878883</v>
      </c>
      <c r="L107" s="232"/>
      <c r="M107" s="270" cm="1">
        <f t="array" ref="M107">SUMPRODUCT(('Span data'!$C$9:$C$734=$B107)*('Span data'!AF$9:AF$734))/SUMPRODUCT(('Span data'!$C$9:$C$734=$B107)*1)</f>
        <v>9.6543991181808671E-3</v>
      </c>
      <c r="N107" s="270" cm="1">
        <f t="array" ref="N107">SUMPRODUCT(('Span data'!$C$9:$C$734=$B107)*('Span data'!AG$9:AG$734))/SUMPRODUCT(('Span data'!$C$9:$C$734=$B107)*1)</f>
        <v>9.8116200057532469E-3</v>
      </c>
      <c r="O107" s="270" cm="1">
        <f t="array" ref="O107">SUMPRODUCT(('Span data'!$C$9:$C$734=$B107)*('Span data'!AH$9:AH$734))/SUMPRODUCT(('Span data'!$C$9:$C$734=$B107)*1)</f>
        <v>9.9688408933256267E-3</v>
      </c>
      <c r="P107" s="270" cm="1">
        <f t="array" ref="P107">SUMPRODUCT(('Span data'!$C$9:$C$734=$B107)*('Span data'!AI$9:AI$734))/SUMPRODUCT(('Span data'!$C$9:$C$734=$B107)*1)</f>
        <v>1.0126061780898006E-2</v>
      </c>
      <c r="Q107" s="270" cm="1">
        <f t="array" ref="Q107">SUMPRODUCT(('Span data'!$C$9:$C$734=$B107)*('Span data'!AJ$9:AJ$734))/SUMPRODUCT(('Span data'!$C$9:$C$734=$B107)*1)</f>
        <v>1.0283282668470386E-2</v>
      </c>
      <c r="R107" s="270" cm="1">
        <f t="array" ref="R107">SUMPRODUCT(('Span data'!$C$9:$C$734=$B107)*('Span data'!AK$9:AK$734))/SUMPRODUCT(('Span data'!$C$9:$C$734=$B107)*1)</f>
        <v>1.0440503556042766E-2</v>
      </c>
      <c r="S107" s="270" cm="1">
        <f t="array" ref="S107">SUMPRODUCT(('Span data'!$C$9:$C$734=$B107)*('Span data'!AL$9:AL$734))/SUMPRODUCT(('Span data'!$C$9:$C$734=$B107)*1)</f>
        <v>1.0597724443615146E-2</v>
      </c>
      <c r="T107" s="270" cm="1">
        <f t="array" ref="T107">SUMPRODUCT(('Span data'!$C$9:$C$734=$B107)*('Span data'!AM$9:AM$734))/SUMPRODUCT(('Span data'!$C$9:$C$734=$B107)*1)</f>
        <v>1.0754945331187525E-2</v>
      </c>
      <c r="U107" s="270" cm="1">
        <f t="array" ref="U107">SUMPRODUCT(('Span data'!$C$9:$C$734=$B107)*('Span data'!AN$9:AN$734))/SUMPRODUCT(('Span data'!$C$9:$C$734=$B107)*1)</f>
        <v>1.0912166218759905E-2</v>
      </c>
      <c r="V107" s="270" cm="1">
        <f t="array" ref="V107">SUMPRODUCT(('Span data'!$C$9:$C$734=$B107)*('Span data'!AO$9:AO$734))/SUMPRODUCT(('Span data'!$C$9:$C$734=$B107)*1)</f>
        <v>1.1069387106332285E-2</v>
      </c>
      <c r="W107" s="270" cm="1">
        <f t="array" ref="W107">SUMPRODUCT(('Span data'!$C$9:$C$734=$B107)*('Span data'!AP$9:AP$734))/SUMPRODUCT(('Span data'!$C$9:$C$734=$B107)*1)</f>
        <v>1.1226607993904665E-2</v>
      </c>
      <c r="X107" s="270" cm="1">
        <f t="array" ref="X107">SUMPRODUCT(('Span data'!$C$9:$C$734=$B107)*('Span data'!AQ$9:AQ$734))/SUMPRODUCT(('Span data'!$C$9:$C$734=$B107)*1)</f>
        <v>1.1383828881477044E-2</v>
      </c>
      <c r="Y107" s="270" cm="1">
        <f t="array" ref="Y107">SUMPRODUCT(('Span data'!$C$9:$C$734=$B107)*('Span data'!AR$9:AR$734))/SUMPRODUCT(('Span data'!$C$9:$C$734=$B107)*1)</f>
        <v>1.1541049769049424E-2</v>
      </c>
      <c r="Z107" s="270" cm="1">
        <f t="array" ref="Z107">SUMPRODUCT(('Span data'!$C$9:$C$734=$B107)*('Span data'!AS$9:AS$734))/SUMPRODUCT(('Span data'!$C$9:$C$734=$B107)*1)</f>
        <v>1.1698270656621804E-2</v>
      </c>
      <c r="AA107" s="270" cm="1">
        <f t="array" ref="AA107">SUMPRODUCT(('Span data'!$C$9:$C$734=$B107)*('Span data'!AT$9:AT$734))/SUMPRODUCT(('Span data'!$C$9:$C$734=$B107)*1)</f>
        <v>1.1855491544194184E-2</v>
      </c>
      <c r="AB107" s="270" cm="1">
        <f t="array" ref="AB107">SUMPRODUCT(('Span data'!$C$9:$C$734=$B107)*('Span data'!AU$9:AU$734))/SUMPRODUCT(('Span data'!$C$9:$C$734=$B107)*1)</f>
        <v>1.2012712431766564E-2</v>
      </c>
      <c r="AC107" s="270" cm="1">
        <f t="array" ref="AC107">SUMPRODUCT(('Span data'!$C$9:$C$734=$B107)*('Span data'!AV$9:AV$734))/SUMPRODUCT(('Span data'!$C$9:$C$734=$B107)*1)</f>
        <v>1.2169933319338943E-2</v>
      </c>
      <c r="AD107" s="270" cm="1">
        <f t="array" ref="AD107">SUMPRODUCT(('Span data'!$C$9:$C$734=$B107)*('Span data'!AW$9:AW$734))/SUMPRODUCT(('Span data'!$C$9:$C$734=$B107)*1)</f>
        <v>1.2327154206911323E-2</v>
      </c>
      <c r="AE107" s="270" cm="1">
        <f t="array" ref="AE107">SUMPRODUCT(('Span data'!$C$9:$C$734=$B107)*('Span data'!AX$9:AX$734))/SUMPRODUCT(('Span data'!$C$9:$C$734=$B107)*1)</f>
        <v>1.2484375094483703E-2</v>
      </c>
      <c r="AF107" s="270" cm="1">
        <f t="array" ref="AF107">SUMPRODUCT(('Span data'!$C$9:$C$734=$B107)*('Span data'!AY$9:AY$734))/SUMPRODUCT(('Span data'!$C$9:$C$734=$B107)*1)</f>
        <v>1.2641595982056083E-2</v>
      </c>
      <c r="AG107" s="232"/>
      <c r="AH107" s="271">
        <f>INDEX('Energy at risk'!E$8:E$733, MATCH($B107, 'Energy at risk'!$C$8:$C$733,0))*$J107*M107</f>
        <v>51894.63198494455</v>
      </c>
      <c r="AI107" s="271">
        <f>INDEX('Energy at risk'!F$8:F$733, MATCH($B107, 'Energy at risk'!$C$8:$C$733,0))*$J107*N107</f>
        <v>53741.434966904839</v>
      </c>
      <c r="AJ107" s="271">
        <f>INDEX('Energy at risk'!G$8:G$733, MATCH($B107, 'Energy at risk'!$C$8:$C$733,0))*$J107*O107</f>
        <v>55823.891572155997</v>
      </c>
      <c r="AK107" s="271">
        <f>INDEX('Energy at risk'!H$8:H$733, MATCH($B107, 'Energy at risk'!$C$8:$C$733,0))*$J107*P107</f>
        <v>57841.490514769379</v>
      </c>
      <c r="AL107" s="271">
        <f>INDEX('Energy at risk'!I$8:I$733, MATCH($B107, 'Energy at risk'!$C$8:$C$733,0))*$J107*Q107</f>
        <v>59579.444805911691</v>
      </c>
      <c r="AM107" s="271">
        <f>INDEX('Energy at risk'!J$8:J$733, MATCH($B107, 'Energy at risk'!$C$8:$C$733,0))*$J107*R107</f>
        <v>61449.672040247002</v>
      </c>
      <c r="AN107" s="271">
        <f>INDEX('Energy at risk'!K$8:K$733, MATCH($B107, 'Energy at risk'!$C$8:$C$733,0))*$J107*S107</f>
        <v>63943.869852719625</v>
      </c>
      <c r="AO107" s="271">
        <f>INDEX('Energy at risk'!L$8:L$733, MATCH($B107, 'Energy at risk'!$C$8:$C$733,0))*$J107*T107</f>
        <v>66484.616311289894</v>
      </c>
      <c r="AP107" s="271">
        <f>INDEX('Energy at risk'!M$8:M$733, MATCH($B107, 'Energy at risk'!$C$8:$C$733,0))*$J107*U107</f>
        <v>68347.770409177625</v>
      </c>
      <c r="AQ107" s="271">
        <f>INDEX('Energy at risk'!N$8:N$733, MATCH($B107, 'Energy at risk'!$C$8:$C$733,0))*$J107*V107</f>
        <v>69332.515043002059</v>
      </c>
      <c r="AR107" s="271">
        <f>INDEX('Energy at risk'!O$8:O$733, MATCH($B107, 'Energy at risk'!$C$8:$C$733,0))*$J107*W107</f>
        <v>70317.259676826507</v>
      </c>
      <c r="AS107" s="271">
        <f>INDEX('Energy at risk'!P$8:P$733, MATCH($B107, 'Energy at risk'!$C$8:$C$733,0))*$J107*X107</f>
        <v>71302.00431065094</v>
      </c>
      <c r="AT107" s="271">
        <f>INDEX('Energy at risk'!Q$8:Q$733, MATCH($B107, 'Energy at risk'!$C$8:$C$733,0))*$J107*Y107</f>
        <v>72286.748944475388</v>
      </c>
      <c r="AU107" s="271">
        <f>INDEX('Energy at risk'!R$8:R$733, MATCH($B107, 'Energy at risk'!$C$8:$C$733,0))*$J107*Z107</f>
        <v>73271.493578299822</v>
      </c>
      <c r="AV107" s="271">
        <f>INDEX('Energy at risk'!S$8:S$733, MATCH($B107, 'Energy at risk'!$C$8:$C$733,0))*$J107*AA107</f>
        <v>74256.238212124255</v>
      </c>
      <c r="AW107" s="271">
        <f>INDEX('Energy at risk'!T$8:T$733, MATCH($B107, 'Energy at risk'!$C$8:$C$733,0))*$J107*AB107</f>
        <v>75240.982845948703</v>
      </c>
      <c r="AX107" s="271">
        <f>INDEX('Energy at risk'!U$8:U$733, MATCH($B107, 'Energy at risk'!$C$8:$C$733,0))*$J107*AC107</f>
        <v>76225.727479773137</v>
      </c>
      <c r="AY107" s="271">
        <f>INDEX('Energy at risk'!V$8:V$733, MATCH($B107, 'Energy at risk'!$C$8:$C$733,0))*$J107*AD107</f>
        <v>77210.472113597585</v>
      </c>
      <c r="AZ107" s="271">
        <f>INDEX('Energy at risk'!W$8:W$733, MATCH($B107, 'Energy at risk'!$C$8:$C$733,0))*$J107*AE107</f>
        <v>78195.216747422019</v>
      </c>
      <c r="BA107" s="271">
        <f>INDEX('Energy at risk'!X$8:X$733, MATCH($B107, 'Energy at risk'!$C$8:$C$733,0))*$J107*AF107</f>
        <v>79179.961381246452</v>
      </c>
      <c r="BB107" s="232"/>
      <c r="BC107" s="271">
        <f>INDEX('Energy at risk'!E$8:E$733, MATCH($B107, 'Energy at risk'!$C$8:$C$733,0))*M107*$K107</f>
        <v>12368.521799478112</v>
      </c>
      <c r="BD107" s="271">
        <f>INDEX('Energy at risk'!F$8:F$733, MATCH($B107, 'Energy at risk'!$C$8:$C$733,0))*N107*$K107</f>
        <v>12808.687228309826</v>
      </c>
      <c r="BE107" s="271">
        <f>INDEX('Energy at risk'!G$8:G$733, MATCH($B107, 'Energy at risk'!$C$8:$C$733,0))*O107*$K107</f>
        <v>13305.018138335136</v>
      </c>
      <c r="BF107" s="271">
        <f>INDEX('Energy at risk'!H$8:H$733, MATCH($B107, 'Energy at risk'!$C$8:$C$733,0))*P107*$K107</f>
        <v>13785.890929022957</v>
      </c>
      <c r="BG107" s="271">
        <f>INDEX('Energy at risk'!I$8:I$733, MATCH($B107, 'Energy at risk'!$C$8:$C$733,0))*Q107*$K107</f>
        <v>14200.113454827295</v>
      </c>
      <c r="BH107" s="271">
        <f>INDEX('Energy at risk'!J$8:J$733, MATCH($B107, 'Energy at risk'!$C$8:$C$733,0))*R107*$K107</f>
        <v>14645.861799753697</v>
      </c>
      <c r="BI107" s="271">
        <f>INDEX('Energy at risk'!K$8:K$733, MATCH($B107, 'Energy at risk'!$C$8:$C$733,0))*S107*$K107</f>
        <v>15240.326753753723</v>
      </c>
      <c r="BJ107" s="271">
        <f>INDEX('Energy at risk'!L$8:L$733, MATCH($B107, 'Energy at risk'!$C$8:$C$733,0))*T107*$K107</f>
        <v>15845.886071890716</v>
      </c>
      <c r="BK107" s="271">
        <f>INDEX('Energy at risk'!M$8:M$733, MATCH($B107, 'Energy at risk'!$C$8:$C$733,0))*U107*$K107</f>
        <v>16289.948611580694</v>
      </c>
      <c r="BL107" s="271">
        <f>INDEX('Energy at risk'!N$8:N$733, MATCH($B107, 'Energy at risk'!$C$8:$C$733,0))*V107*$K107</f>
        <v>16524.651797719682</v>
      </c>
      <c r="BM107" s="271">
        <f>INDEX('Energy at risk'!O$8:O$733, MATCH($B107, 'Energy at risk'!$C$8:$C$733,0))*W107*$K107</f>
        <v>16759.35498385867</v>
      </c>
      <c r="BN107" s="271">
        <f>INDEX('Energy at risk'!P$8:P$733, MATCH($B107, 'Energy at risk'!$C$8:$C$733,0))*X107*$K107</f>
        <v>16994.058169997657</v>
      </c>
      <c r="BO107" s="271">
        <f>INDEX('Energy at risk'!Q$8:Q$733, MATCH($B107, 'Energy at risk'!$C$8:$C$733,0))*Y107*$K107</f>
        <v>17228.761356136642</v>
      </c>
      <c r="BP107" s="271">
        <f>INDEX('Energy at risk'!R$8:R$733, MATCH($B107, 'Energy at risk'!$C$8:$C$733,0))*Z107*$K107</f>
        <v>17463.464542275629</v>
      </c>
      <c r="BQ107" s="271">
        <f>INDEX('Energy at risk'!S$8:S$733, MATCH($B107, 'Energy at risk'!$C$8:$C$733,0))*AA107*$K107</f>
        <v>17698.167728414617</v>
      </c>
      <c r="BR107" s="271">
        <f>INDEX('Energy at risk'!T$8:T$733, MATCH($B107, 'Energy at risk'!$C$8:$C$733,0))*AB107*$K107</f>
        <v>17932.870914553605</v>
      </c>
      <c r="BS107" s="271">
        <f>INDEX('Energy at risk'!U$8:U$733, MATCH($B107, 'Energy at risk'!$C$8:$C$733,0))*AC107*$K107</f>
        <v>18167.574100692589</v>
      </c>
      <c r="BT107" s="271">
        <f>INDEX('Energy at risk'!V$8:V$733, MATCH($B107, 'Energy at risk'!$C$8:$C$733,0))*AD107*$K107</f>
        <v>18402.277286831581</v>
      </c>
      <c r="BU107" s="271">
        <f>INDEX('Energy at risk'!W$8:W$733, MATCH($B107, 'Energy at risk'!$C$8:$C$733,0))*AE107*$K107</f>
        <v>18636.980472970565</v>
      </c>
      <c r="BV107" s="271">
        <f>INDEX('Energy at risk'!X$8:X$733, MATCH($B107, 'Energy at risk'!$C$8:$C$733,0))*AF107*$K107</f>
        <v>18871.683659109553</v>
      </c>
      <c r="BW107" s="232"/>
      <c r="BX107" s="272" cm="1">
        <f t="array" ref="BX107">SUMPRODUCT(('Span data'!BA$9:BA$734)*('Span data'!$C$9:$C$734=$B107))</f>
        <v>1.1729488698564083E-3</v>
      </c>
      <c r="BY107" s="272" cm="1">
        <f t="array" ref="BY107">SUMPRODUCT(('Span data'!BB$9:BB$734)*('Span data'!$C$9:$C$734=$B107))</f>
        <v>1.1920502204571485E-3</v>
      </c>
      <c r="BZ107" s="272" cm="1">
        <f t="array" ref="BZ107">SUMPRODUCT(('Span data'!BC$9:BC$734)*('Span data'!$C$9:$C$734=$B107))</f>
        <v>1.2111515710578878E-3</v>
      </c>
      <c r="CA107" s="272" cm="1">
        <f t="array" ref="CA107">SUMPRODUCT(('Span data'!BD$9:BD$734)*('Span data'!$C$9:$C$734=$B107))</f>
        <v>1.2302529216586275E-3</v>
      </c>
      <c r="CB107" s="272" cm="1">
        <f t="array" ref="CB107">SUMPRODUCT(('Span data'!BE$9:BE$734)*('Span data'!$C$9:$C$734=$B107))</f>
        <v>1.2493542722593672E-3</v>
      </c>
      <c r="CC107" s="272" cm="1">
        <f t="array" ref="CC107">SUMPRODUCT(('Span data'!BF$9:BF$734)*('Span data'!$C$9:$C$734=$B107))</f>
        <v>1.2684556228601065E-3</v>
      </c>
      <c r="CD107" s="272" cm="1">
        <f t="array" ref="CD107">SUMPRODUCT(('Span data'!BG$9:BG$734)*('Span data'!$C$9:$C$734=$B107))</f>
        <v>1.2875569734608465E-3</v>
      </c>
      <c r="CE107" s="272" cm="1">
        <f t="array" ref="CE107">SUMPRODUCT(('Span data'!BH$9:BH$734)*('Span data'!$C$9:$C$734=$B107))</f>
        <v>1.306658324061586E-3</v>
      </c>
      <c r="CF107" s="272" cm="1">
        <f t="array" ref="CF107">SUMPRODUCT(('Span data'!BI$9:BI$734)*('Span data'!$C$9:$C$734=$B107))</f>
        <v>1.3257596746623253E-3</v>
      </c>
      <c r="CG107" s="272" cm="1">
        <f t="array" ref="CG107">SUMPRODUCT(('Span data'!BJ$9:BJ$734)*('Span data'!$C$9:$C$734=$B107))</f>
        <v>1.3448610252630652E-3</v>
      </c>
      <c r="CH107" s="272" cm="1">
        <f t="array" ref="CH107">SUMPRODUCT(('Span data'!BK$9:BK$734)*('Span data'!$C$9:$C$734=$B107))</f>
        <v>1.3639623758638047E-3</v>
      </c>
      <c r="CI107" s="272" cm="1">
        <f t="array" ref="CI107">SUMPRODUCT(('Span data'!BL$9:BL$734)*('Span data'!$C$9:$C$734=$B107))</f>
        <v>1.3830637264645443E-3</v>
      </c>
      <c r="CJ107" s="272" cm="1">
        <f t="array" ref="CJ107">SUMPRODUCT(('Span data'!BM$9:BM$734)*('Span data'!$C$9:$C$734=$B107))</f>
        <v>1.4021650770652842E-3</v>
      </c>
      <c r="CK107" s="272" cm="1">
        <f t="array" ref="CK107">SUMPRODUCT(('Span data'!BN$9:BN$734)*('Span data'!$C$9:$C$734=$B107))</f>
        <v>1.4212664276660237E-3</v>
      </c>
      <c r="CL107" s="272" cm="1">
        <f t="array" ref="CL107">SUMPRODUCT(('Span data'!BO$9:BO$734)*('Span data'!$C$9:$C$734=$B107))</f>
        <v>1.4403677782667632E-3</v>
      </c>
      <c r="CM107" s="272" cm="1">
        <f t="array" ref="CM107">SUMPRODUCT(('Span data'!BP$9:BP$734)*('Span data'!$C$9:$C$734=$B107))</f>
        <v>1.459469128867503E-3</v>
      </c>
      <c r="CN107" s="272" cm="1">
        <f t="array" ref="CN107">SUMPRODUCT(('Span data'!BQ$9:BQ$734)*('Span data'!$C$9:$C$734=$B107))</f>
        <v>1.4785704794682427E-3</v>
      </c>
      <c r="CO107" s="272" cm="1">
        <f t="array" ref="CO107">SUMPRODUCT(('Span data'!BR$9:BR$734)*('Span data'!$C$9:$C$734=$B107))</f>
        <v>1.497671830068982E-3</v>
      </c>
      <c r="CP107" s="272" cm="1">
        <f t="array" ref="CP107">SUMPRODUCT(('Span data'!BS$9:BS$734)*('Span data'!$C$9:$C$734=$B107))</f>
        <v>1.5167731806697217E-3</v>
      </c>
      <c r="CQ107" s="272" cm="1">
        <f t="array" ref="CQ107">SUMPRODUCT(('Span data'!BT$9:BT$734)*('Span data'!$C$9:$C$734=$B107))</f>
        <v>1.5358745312704614E-3</v>
      </c>
      <c r="CR107" s="232"/>
      <c r="CS107" s="273">
        <f t="shared" si="34"/>
        <v>64263.154957371531</v>
      </c>
      <c r="CT107" s="273">
        <f t="shared" si="47"/>
        <v>66550.123387264874</v>
      </c>
      <c r="CU107" s="273">
        <f t="shared" si="48"/>
        <v>69128.910921642702</v>
      </c>
      <c r="CV107" s="273">
        <f t="shared" si="49"/>
        <v>71627.382674045264</v>
      </c>
      <c r="CW107" s="273">
        <f t="shared" si="50"/>
        <v>73779.559510093255</v>
      </c>
      <c r="CX107" s="273">
        <f t="shared" si="51"/>
        <v>76095.53510845633</v>
      </c>
      <c r="CY107" s="273">
        <f t="shared" si="52"/>
        <v>79184.197894030309</v>
      </c>
      <c r="CZ107" s="273">
        <f t="shared" si="53"/>
        <v>82330.503689838923</v>
      </c>
      <c r="DA107" s="273">
        <f t="shared" si="54"/>
        <v>84637.720346517992</v>
      </c>
      <c r="DB107" s="273">
        <f t="shared" si="36"/>
        <v>85857.168185582763</v>
      </c>
      <c r="DC107" s="273">
        <f t="shared" si="37"/>
        <v>87076.616024647563</v>
      </c>
      <c r="DD107" s="273">
        <f t="shared" si="38"/>
        <v>88296.063863712334</v>
      </c>
      <c r="DE107" s="273">
        <f t="shared" si="39"/>
        <v>89515.511702777105</v>
      </c>
      <c r="DF107" s="273">
        <f t="shared" si="40"/>
        <v>90734.959541841876</v>
      </c>
      <c r="DG107" s="273">
        <f t="shared" si="41"/>
        <v>91954.407380906647</v>
      </c>
      <c r="DH107" s="273">
        <f t="shared" si="42"/>
        <v>93173.855219971432</v>
      </c>
      <c r="DI107" s="273">
        <f t="shared" si="43"/>
        <v>94393.303059036203</v>
      </c>
      <c r="DJ107" s="273">
        <f t="shared" si="44"/>
        <v>95612.750898100989</v>
      </c>
      <c r="DK107" s="273">
        <f t="shared" si="45"/>
        <v>96832.19873716576</v>
      </c>
      <c r="DL107" s="273">
        <f t="shared" si="46"/>
        <v>98051.646576230531</v>
      </c>
      <c r="DM107" s="233"/>
      <c r="DN107" s="274" cm="1">
        <f t="array" ref="DN107">SUMPRODUCT(($CS107:$DL107)*(Misc_calcs!$G$29:$Z$29))</f>
        <v>1184642.172250493</v>
      </c>
      <c r="DO107" s="232"/>
      <c r="DP107" s="274" cm="1">
        <f t="array" ref="DP107">SUMPRODUCT((G107:H107)*(Assumptions!$G$38:$H$38))</f>
        <v>138172.4647887325</v>
      </c>
      <c r="DQ107" s="274" cm="1">
        <f t="array" ref="DQ107">SUMPRODUCT((PMT(real_disc,Assumptions!$G$40,DP107)*(Misc_calcs!$G$29:$Z$29)))</f>
        <v>-80090.374303828139</v>
      </c>
      <c r="DR107" s="232"/>
      <c r="DS107" s="274">
        <f t="shared" si="56"/>
        <v>1104551.7979466647</v>
      </c>
      <c r="DT107" s="274" t="b">
        <f t="shared" si="35"/>
        <v>1</v>
      </c>
      <c r="DU107" s="232"/>
      <c r="DV107" s="232"/>
      <c r="DW107" s="232"/>
      <c r="DX107" s="232"/>
      <c r="DY107" s="232"/>
      <c r="DZ107" s="232"/>
      <c r="EA107" s="232"/>
      <c r="EB107" s="232"/>
      <c r="EC107" s="232"/>
      <c r="ED107" s="232"/>
      <c r="EE107" s="232"/>
      <c r="EF107" s="232"/>
      <c r="EG107" s="232"/>
      <c r="EH107" s="232"/>
      <c r="EI107" s="232"/>
      <c r="EJ107" s="232"/>
      <c r="EK107" s="232"/>
      <c r="EL107" s="232"/>
      <c r="EM107" s="232"/>
      <c r="EN107" s="232"/>
    </row>
    <row r="108" spans="1:144" x14ac:dyDescent="0.2">
      <c r="A108" s="232"/>
      <c r="B108" s="266" t="str">
        <v>STN021</v>
      </c>
      <c r="C108" s="266" t="str">
        <f>INDEX('Span data'!$D$9:$D$734, MATCH($B108, 'Span data'!$C$9:$C$734,0))</f>
        <v>STN</v>
      </c>
      <c r="D108" s="266" cm="1">
        <f t="array" ref="D108">IF(ISBLANK(B108),0, SUMPRODUCT(('Energy at risk'!$C$8:$C$733=$B108)*1))</f>
        <v>5</v>
      </c>
      <c r="E108" s="267" t="b">
        <f t="shared" si="55"/>
        <v>0</v>
      </c>
      <c r="F108" s="266">
        <f t="shared" si="33"/>
        <v>5</v>
      </c>
      <c r="G108" s="268">
        <v>3</v>
      </c>
      <c r="H108" s="268">
        <v>6</v>
      </c>
      <c r="I108" s="232"/>
      <c r="J108" s="269">
        <f>INDEX(VCR_data!$D$8:$D$86, MATCH($C108, VCR_data!$B$8:$B$86,0))</f>
        <v>50364.811078191051</v>
      </c>
      <c r="K108" s="269">
        <f>INDEX(VCR_data!$F$8:$F$86, MATCH($C108, VCR_data!$B$8:$B$86,0))</f>
        <v>12003.905604878883</v>
      </c>
      <c r="L108" s="232"/>
      <c r="M108" s="270" cm="1">
        <f t="array" ref="M108">SUMPRODUCT(('Span data'!$C$9:$C$734=$B108)*('Span data'!AF$9:AF$734))/SUMPRODUCT(('Span data'!$C$9:$C$734=$B108)*1)</f>
        <v>9.6738069713354063E-3</v>
      </c>
      <c r="N108" s="270" cm="1">
        <f t="array" ref="N108">SUMPRODUCT(('Span data'!$C$9:$C$734=$B108)*('Span data'!AG$9:AG$734))/SUMPRODUCT(('Span data'!$C$9:$C$734=$B108)*1)</f>
        <v>9.8374971432926318E-3</v>
      </c>
      <c r="O108" s="270" cm="1">
        <f t="array" ref="O108">SUMPRODUCT(('Span data'!$C$9:$C$734=$B108)*('Span data'!AH$9:AH$734))/SUMPRODUCT(('Span data'!$C$9:$C$734=$B108)*1)</f>
        <v>1.0001187315249859E-2</v>
      </c>
      <c r="P108" s="270" cm="1">
        <f t="array" ref="P108">SUMPRODUCT(('Span data'!$C$9:$C$734=$B108)*('Span data'!AI$9:AI$734))/SUMPRODUCT(('Span data'!$C$9:$C$734=$B108)*1)</f>
        <v>1.0164877487207085E-2</v>
      </c>
      <c r="Q108" s="270" cm="1">
        <f t="array" ref="Q108">SUMPRODUCT(('Span data'!$C$9:$C$734=$B108)*('Span data'!AJ$9:AJ$734))/SUMPRODUCT(('Span data'!$C$9:$C$734=$B108)*1)</f>
        <v>1.0328567659164312E-2</v>
      </c>
      <c r="R108" s="270" cm="1">
        <f t="array" ref="R108">SUMPRODUCT(('Span data'!$C$9:$C$734=$B108)*('Span data'!AK$9:AK$734))/SUMPRODUCT(('Span data'!$C$9:$C$734=$B108)*1)</f>
        <v>1.0492257831121538E-2</v>
      </c>
      <c r="S108" s="270" cm="1">
        <f t="array" ref="S108">SUMPRODUCT(('Span data'!$C$9:$C$734=$B108)*('Span data'!AL$9:AL$734))/SUMPRODUCT(('Span data'!$C$9:$C$734=$B108)*1)</f>
        <v>1.0655948003078763E-2</v>
      </c>
      <c r="T108" s="270" cm="1">
        <f t="array" ref="T108">SUMPRODUCT(('Span data'!$C$9:$C$734=$B108)*('Span data'!AM$9:AM$734))/SUMPRODUCT(('Span data'!$C$9:$C$734=$B108)*1)</f>
        <v>1.0819638175035989E-2</v>
      </c>
      <c r="U108" s="270" cm="1">
        <f t="array" ref="U108">SUMPRODUCT(('Span data'!$C$9:$C$734=$B108)*('Span data'!AN$9:AN$734))/SUMPRODUCT(('Span data'!$C$9:$C$734=$B108)*1)</f>
        <v>1.0983328346993216E-2</v>
      </c>
      <c r="V108" s="270" cm="1">
        <f t="array" ref="V108">SUMPRODUCT(('Span data'!$C$9:$C$734=$B108)*('Span data'!AO$9:AO$734))/SUMPRODUCT(('Span data'!$C$9:$C$734=$B108)*1)</f>
        <v>1.1147018518950442E-2</v>
      </c>
      <c r="W108" s="270" cm="1">
        <f t="array" ref="W108">SUMPRODUCT(('Span data'!$C$9:$C$734=$B108)*('Span data'!AP$9:AP$734))/SUMPRODUCT(('Span data'!$C$9:$C$734=$B108)*1)</f>
        <v>1.1310708690907669E-2</v>
      </c>
      <c r="X108" s="270" cm="1">
        <f t="array" ref="X108">SUMPRODUCT(('Span data'!$C$9:$C$734=$B108)*('Span data'!AQ$9:AQ$734))/SUMPRODUCT(('Span data'!$C$9:$C$734=$B108)*1)</f>
        <v>1.1474398862864894E-2</v>
      </c>
      <c r="Y108" s="270" cm="1">
        <f t="array" ref="Y108">SUMPRODUCT(('Span data'!$C$9:$C$734=$B108)*('Span data'!AR$9:AR$734))/SUMPRODUCT(('Span data'!$C$9:$C$734=$B108)*1)</f>
        <v>1.1638089034822122E-2</v>
      </c>
      <c r="Z108" s="270" cm="1">
        <f t="array" ref="Z108">SUMPRODUCT(('Span data'!$C$9:$C$734=$B108)*('Span data'!AS$9:AS$734))/SUMPRODUCT(('Span data'!$C$9:$C$734=$B108)*1)</f>
        <v>1.1801779206779347E-2</v>
      </c>
      <c r="AA108" s="270" cm="1">
        <f t="array" ref="AA108">SUMPRODUCT(('Span data'!$C$9:$C$734=$B108)*('Span data'!AT$9:AT$734))/SUMPRODUCT(('Span data'!$C$9:$C$734=$B108)*1)</f>
        <v>1.1965469378736573E-2</v>
      </c>
      <c r="AB108" s="270" cm="1">
        <f t="array" ref="AB108">SUMPRODUCT(('Span data'!$C$9:$C$734=$B108)*('Span data'!AU$9:AU$734))/SUMPRODUCT(('Span data'!$C$9:$C$734=$B108)*1)</f>
        <v>1.21291595506938E-2</v>
      </c>
      <c r="AC108" s="270" cm="1">
        <f t="array" ref="AC108">SUMPRODUCT(('Span data'!$C$9:$C$734=$B108)*('Span data'!AV$9:AV$734))/SUMPRODUCT(('Span data'!$C$9:$C$734=$B108)*1)</f>
        <v>1.2292849722651027E-2</v>
      </c>
      <c r="AD108" s="270" cm="1">
        <f t="array" ref="AD108">SUMPRODUCT(('Span data'!$C$9:$C$734=$B108)*('Span data'!AW$9:AW$734))/SUMPRODUCT(('Span data'!$C$9:$C$734=$B108)*1)</f>
        <v>1.2456539894608251E-2</v>
      </c>
      <c r="AE108" s="270" cm="1">
        <f t="array" ref="AE108">SUMPRODUCT(('Span data'!$C$9:$C$734=$B108)*('Span data'!AX$9:AX$734))/SUMPRODUCT(('Span data'!$C$9:$C$734=$B108)*1)</f>
        <v>1.262023006656548E-2</v>
      </c>
      <c r="AF108" s="270" cm="1">
        <f t="array" ref="AF108">SUMPRODUCT(('Span data'!$C$9:$C$734=$B108)*('Span data'!AY$9:AY$734))/SUMPRODUCT(('Span data'!$C$9:$C$734=$B108)*1)</f>
        <v>1.2783920238522706E-2</v>
      </c>
      <c r="AG108" s="232"/>
      <c r="AH108" s="271">
        <f>INDEX('Energy at risk'!E$8:E$733, MATCH($B108, 'Energy at risk'!$C$8:$C$733,0))*$J108*M108</f>
        <v>30122.850666808794</v>
      </c>
      <c r="AI108" s="271">
        <f>INDEX('Energy at risk'!F$8:F$733, MATCH($B108, 'Energy at risk'!$C$8:$C$733,0))*$J108*N108</f>
        <v>31034.296910909728</v>
      </c>
      <c r="AJ108" s="271">
        <f>INDEX('Energy at risk'!G$8:G$733, MATCH($B108, 'Energy at risk'!$C$8:$C$733,0))*$J108*O108</f>
        <v>32112.271225504432</v>
      </c>
      <c r="AK108" s="271">
        <f>INDEX('Energy at risk'!H$8:H$733, MATCH($B108, 'Energy at risk'!$C$8:$C$733,0))*$J108*P108</f>
        <v>33052.962997550749</v>
      </c>
      <c r="AL108" s="271">
        <f>INDEX('Energy at risk'!I$8:I$733, MATCH($B108, 'Energy at risk'!$C$8:$C$733,0))*$J108*Q108</f>
        <v>33954.300085345159</v>
      </c>
      <c r="AM108" s="271">
        <f>INDEX('Energy at risk'!J$8:J$733, MATCH($B108, 'Energy at risk'!$C$8:$C$733,0))*$J108*R108</f>
        <v>34920.895039285948</v>
      </c>
      <c r="AN108" s="271">
        <f>INDEX('Energy at risk'!K$8:K$733, MATCH($B108, 'Energy at risk'!$C$8:$C$733,0))*$J108*S108</f>
        <v>36064.045101873213</v>
      </c>
      <c r="AO108" s="271">
        <f>INDEX('Energy at risk'!L$8:L$733, MATCH($B108, 'Energy at risk'!$C$8:$C$733,0))*$J108*T108</f>
        <v>37336.039723727787</v>
      </c>
      <c r="AP108" s="271">
        <f>INDEX('Energy at risk'!M$8:M$733, MATCH($B108, 'Energy at risk'!$C$8:$C$733,0))*$J108*U108</f>
        <v>38237.294693368371</v>
      </c>
      <c r="AQ108" s="271">
        <f>INDEX('Energy at risk'!N$8:N$733, MATCH($B108, 'Energy at risk'!$C$8:$C$733,0))*$J108*V108</f>
        <v>38807.164695046878</v>
      </c>
      <c r="AR108" s="271">
        <f>INDEX('Energy at risk'!O$8:O$733, MATCH($B108, 'Energy at risk'!$C$8:$C$733,0))*$J108*W108</f>
        <v>39377.034696725386</v>
      </c>
      <c r="AS108" s="271">
        <f>INDEX('Energy at risk'!P$8:P$733, MATCH($B108, 'Energy at risk'!$C$8:$C$733,0))*$J108*X108</f>
        <v>39946.904698403887</v>
      </c>
      <c r="AT108" s="271">
        <f>INDEX('Energy at risk'!Q$8:Q$733, MATCH($B108, 'Energy at risk'!$C$8:$C$733,0))*$J108*Y108</f>
        <v>40516.774700082402</v>
      </c>
      <c r="AU108" s="271">
        <f>INDEX('Energy at risk'!R$8:R$733, MATCH($B108, 'Energy at risk'!$C$8:$C$733,0))*$J108*Z108</f>
        <v>41086.644701760903</v>
      </c>
      <c r="AV108" s="271">
        <f>INDEX('Energy at risk'!S$8:S$733, MATCH($B108, 'Energy at risk'!$C$8:$C$733,0))*$J108*AA108</f>
        <v>41656.514703439403</v>
      </c>
      <c r="AW108" s="271">
        <f>INDEX('Energy at risk'!T$8:T$733, MATCH($B108, 'Energy at risk'!$C$8:$C$733,0))*$J108*AB108</f>
        <v>42226.384705117918</v>
      </c>
      <c r="AX108" s="271">
        <f>INDEX('Energy at risk'!U$8:U$733, MATCH($B108, 'Energy at risk'!$C$8:$C$733,0))*$J108*AC108</f>
        <v>42796.254706796426</v>
      </c>
      <c r="AY108" s="271">
        <f>INDEX('Energy at risk'!V$8:V$733, MATCH($B108, 'Energy at risk'!$C$8:$C$733,0))*$J108*AD108</f>
        <v>43366.124708474919</v>
      </c>
      <c r="AZ108" s="271">
        <f>INDEX('Energy at risk'!W$8:W$733, MATCH($B108, 'Energy at risk'!$C$8:$C$733,0))*$J108*AE108</f>
        <v>43935.994710153434</v>
      </c>
      <c r="BA108" s="271">
        <f>INDEX('Energy at risk'!X$8:X$733, MATCH($B108, 'Energy at risk'!$C$8:$C$733,0))*$J108*AF108</f>
        <v>44505.864711831942</v>
      </c>
      <c r="BB108" s="232"/>
      <c r="BC108" s="271">
        <f>INDEX('Energy at risk'!E$8:E$733, MATCH($B108, 'Energy at risk'!$C$8:$C$733,0))*M108*$K108</f>
        <v>7179.4542303130374</v>
      </c>
      <c r="BD108" s="271">
        <f>INDEX('Energy at risk'!F$8:F$733, MATCH($B108, 'Energy at risk'!$C$8:$C$733,0))*N108*$K108</f>
        <v>7396.6875415057139</v>
      </c>
      <c r="BE108" s="271">
        <f>INDEX('Energy at risk'!G$8:G$733, MATCH($B108, 'Energy at risk'!$C$8:$C$733,0))*O108*$K108</f>
        <v>7653.6110092973368</v>
      </c>
      <c r="BF108" s="271">
        <f>INDEX('Energy at risk'!H$8:H$733, MATCH($B108, 'Energy at risk'!$C$8:$C$733,0))*P108*$K108</f>
        <v>7877.8146743800771</v>
      </c>
      <c r="BG108" s="271">
        <f>INDEX('Energy at risk'!I$8:I$733, MATCH($B108, 'Energy at risk'!$C$8:$C$733,0))*Q108*$K108</f>
        <v>8092.6385779833936</v>
      </c>
      <c r="BH108" s="271">
        <f>INDEX('Energy at risk'!J$8:J$733, MATCH($B108, 'Energy at risk'!$C$8:$C$733,0))*R108*$K108</f>
        <v>8323.015985083046</v>
      </c>
      <c r="BI108" s="271">
        <f>INDEX('Energy at risk'!K$8:K$733, MATCH($B108, 'Energy at risk'!$C$8:$C$733,0))*S108*$K108</f>
        <v>8595.4733844010952</v>
      </c>
      <c r="BJ108" s="271">
        <f>INDEX('Energy at risk'!L$8:L$733, MATCH($B108, 'Energy at risk'!$C$8:$C$733,0))*T108*$K108</f>
        <v>8898.6394847752435</v>
      </c>
      <c r="BK108" s="271">
        <f>INDEX('Energy at risk'!M$8:M$733, MATCH($B108, 'Energy at risk'!$C$8:$C$733,0))*U108*$K108</f>
        <v>9113.4438164086496</v>
      </c>
      <c r="BL108" s="271">
        <f>INDEX('Energy at risk'!N$8:N$733, MATCH($B108, 'Energy at risk'!$C$8:$C$733,0))*V108*$K108</f>
        <v>9249.2661407807373</v>
      </c>
      <c r="BM108" s="271">
        <f>INDEX('Energy at risk'!O$8:O$733, MATCH($B108, 'Energy at risk'!$C$8:$C$733,0))*W108*$K108</f>
        <v>9385.0884651528268</v>
      </c>
      <c r="BN108" s="271">
        <f>INDEX('Energy at risk'!P$8:P$733, MATCH($B108, 'Energy at risk'!$C$8:$C$733,0))*X108*$K108</f>
        <v>9520.9107895249126</v>
      </c>
      <c r="BO108" s="271">
        <f>INDEX('Energy at risk'!Q$8:Q$733, MATCH($B108, 'Energy at risk'!$C$8:$C$733,0))*Y108*$K108</f>
        <v>9656.7331138970003</v>
      </c>
      <c r="BP108" s="271">
        <f>INDEX('Energy at risk'!R$8:R$733, MATCH($B108, 'Energy at risk'!$C$8:$C$733,0))*Z108*$K108</f>
        <v>9792.555438269088</v>
      </c>
      <c r="BQ108" s="271">
        <f>INDEX('Energy at risk'!S$8:S$733, MATCH($B108, 'Energy at risk'!$C$8:$C$733,0))*AA108*$K108</f>
        <v>9928.3777626411738</v>
      </c>
      <c r="BR108" s="271">
        <f>INDEX('Energy at risk'!T$8:T$733, MATCH($B108, 'Energy at risk'!$C$8:$C$733,0))*AB108*$K108</f>
        <v>10064.200087013262</v>
      </c>
      <c r="BS108" s="271">
        <f>INDEX('Energy at risk'!U$8:U$733, MATCH($B108, 'Energy at risk'!$C$8:$C$733,0))*AC108*$K108</f>
        <v>10200.022411385349</v>
      </c>
      <c r="BT108" s="271">
        <f>INDEX('Energy at risk'!V$8:V$733, MATCH($B108, 'Energy at risk'!$C$8:$C$733,0))*AD108*$K108</f>
        <v>10335.844735757435</v>
      </c>
      <c r="BU108" s="271">
        <f>INDEX('Energy at risk'!W$8:W$733, MATCH($B108, 'Energy at risk'!$C$8:$C$733,0))*AE108*$K108</f>
        <v>10471.667060129525</v>
      </c>
      <c r="BV108" s="271">
        <f>INDEX('Energy at risk'!X$8:X$733, MATCH($B108, 'Energy at risk'!$C$8:$C$733,0))*AF108*$K108</f>
        <v>10607.48938450161</v>
      </c>
      <c r="BW108" s="232"/>
      <c r="BX108" s="272" cm="1">
        <f t="array" ref="BX108">SUMPRODUCT(('Span data'!BA$9:BA$734)*('Span data'!$C$9:$C$734=$B108))</f>
        <v>1.9588446702444714E-3</v>
      </c>
      <c r="BY108" s="272" cm="1">
        <f t="array" ref="BY108">SUMPRODUCT(('Span data'!BB$9:BB$734)*('Span data'!$C$9:$C$734=$B108))</f>
        <v>1.9919902169625234E-3</v>
      </c>
      <c r="BZ108" s="272" cm="1">
        <f t="array" ref="BZ108">SUMPRODUCT(('Span data'!BC$9:BC$734)*('Span data'!$C$9:$C$734=$B108))</f>
        <v>2.0251357636805753E-3</v>
      </c>
      <c r="CA108" s="272" cm="1">
        <f t="array" ref="CA108">SUMPRODUCT(('Span data'!BD$9:BD$734)*('Span data'!$C$9:$C$734=$B108))</f>
        <v>2.0582813103986273E-3</v>
      </c>
      <c r="CB108" s="272" cm="1">
        <f t="array" ref="CB108">SUMPRODUCT(('Span data'!BE$9:BE$734)*('Span data'!$C$9:$C$734=$B108))</f>
        <v>2.0914268571166792E-3</v>
      </c>
      <c r="CC108" s="272" cm="1">
        <f t="array" ref="CC108">SUMPRODUCT(('Span data'!BF$9:BF$734)*('Span data'!$C$9:$C$734=$B108))</f>
        <v>2.1245724038347308E-3</v>
      </c>
      <c r="CD108" s="272" cm="1">
        <f t="array" ref="CD108">SUMPRODUCT(('Span data'!BG$9:BG$734)*('Span data'!$C$9:$C$734=$B108))</f>
        <v>2.1577179505527827E-3</v>
      </c>
      <c r="CE108" s="272" cm="1">
        <f t="array" ref="CE108">SUMPRODUCT(('Span data'!BH$9:BH$734)*('Span data'!$C$9:$C$734=$B108))</f>
        <v>2.1908634972708347E-3</v>
      </c>
      <c r="CF108" s="272" cm="1">
        <f t="array" ref="CF108">SUMPRODUCT(('Span data'!BI$9:BI$734)*('Span data'!$C$9:$C$734=$B108))</f>
        <v>2.2240090439888862E-3</v>
      </c>
      <c r="CG108" s="272" cm="1">
        <f t="array" ref="CG108">SUMPRODUCT(('Span data'!BJ$9:BJ$734)*('Span data'!$C$9:$C$734=$B108))</f>
        <v>2.2571545907069386E-3</v>
      </c>
      <c r="CH108" s="272" cm="1">
        <f t="array" ref="CH108">SUMPRODUCT(('Span data'!BK$9:BK$734)*('Span data'!$C$9:$C$734=$B108))</f>
        <v>2.2903001374249905E-3</v>
      </c>
      <c r="CI108" s="272" cm="1">
        <f t="array" ref="CI108">SUMPRODUCT(('Span data'!BL$9:BL$734)*('Span data'!$C$9:$C$734=$B108))</f>
        <v>2.3234456841430425E-3</v>
      </c>
      <c r="CJ108" s="272" cm="1">
        <f t="array" ref="CJ108">SUMPRODUCT(('Span data'!BM$9:BM$734)*('Span data'!$C$9:$C$734=$B108))</f>
        <v>2.356591230861094E-3</v>
      </c>
      <c r="CK108" s="272" cm="1">
        <f t="array" ref="CK108">SUMPRODUCT(('Span data'!BN$9:BN$734)*('Span data'!$C$9:$C$734=$B108))</f>
        <v>2.389736777579146E-3</v>
      </c>
      <c r="CL108" s="272" cm="1">
        <f t="array" ref="CL108">SUMPRODUCT(('Span data'!BO$9:BO$734)*('Span data'!$C$9:$C$734=$B108))</f>
        <v>2.4228823242971979E-3</v>
      </c>
      <c r="CM108" s="272" cm="1">
        <f t="array" ref="CM108">SUMPRODUCT(('Span data'!BP$9:BP$734)*('Span data'!$C$9:$C$734=$B108))</f>
        <v>2.4560278710152503E-3</v>
      </c>
      <c r="CN108" s="272" cm="1">
        <f t="array" ref="CN108">SUMPRODUCT(('Span data'!BQ$9:BQ$734)*('Span data'!$C$9:$C$734=$B108))</f>
        <v>2.489173417733301E-3</v>
      </c>
      <c r="CO108" s="272" cm="1">
        <f t="array" ref="CO108">SUMPRODUCT(('Span data'!BR$9:BR$734)*('Span data'!$C$9:$C$734=$B108))</f>
        <v>2.5223189644513538E-3</v>
      </c>
      <c r="CP108" s="272" cm="1">
        <f t="array" ref="CP108">SUMPRODUCT(('Span data'!BS$9:BS$734)*('Span data'!$C$9:$C$734=$B108))</f>
        <v>2.5554645111694058E-3</v>
      </c>
      <c r="CQ108" s="272" cm="1">
        <f t="array" ref="CQ108">SUMPRODUCT(('Span data'!BT$9:BT$734)*('Span data'!$C$9:$C$734=$B108))</f>
        <v>2.5886100578874569E-3</v>
      </c>
      <c r="CR108" s="232"/>
      <c r="CS108" s="273">
        <f t="shared" si="34"/>
        <v>37302.306855966497</v>
      </c>
      <c r="CT108" s="273">
        <f t="shared" si="47"/>
        <v>38430.986444405658</v>
      </c>
      <c r="CU108" s="273">
        <f t="shared" si="48"/>
        <v>39765.884259937535</v>
      </c>
      <c r="CV108" s="273">
        <f t="shared" si="49"/>
        <v>40930.779730212133</v>
      </c>
      <c r="CW108" s="273">
        <f t="shared" si="50"/>
        <v>42046.940754755415</v>
      </c>
      <c r="CX108" s="273">
        <f t="shared" si="51"/>
        <v>43243.913148941399</v>
      </c>
      <c r="CY108" s="273">
        <f t="shared" si="52"/>
        <v>44659.520643992255</v>
      </c>
      <c r="CZ108" s="273">
        <f t="shared" si="53"/>
        <v>46234.681399366527</v>
      </c>
      <c r="DA108" s="273">
        <f t="shared" si="54"/>
        <v>47350.740733786064</v>
      </c>
      <c r="DB108" s="273">
        <f t="shared" si="36"/>
        <v>48056.43309298221</v>
      </c>
      <c r="DC108" s="273">
        <f t="shared" si="37"/>
        <v>48762.125452178348</v>
      </c>
      <c r="DD108" s="273">
        <f t="shared" si="38"/>
        <v>49467.81781137448</v>
      </c>
      <c r="DE108" s="273">
        <f t="shared" si="39"/>
        <v>50173.51017057064</v>
      </c>
      <c r="DF108" s="273">
        <f t="shared" si="40"/>
        <v>50879.202529766771</v>
      </c>
      <c r="DG108" s="273">
        <f t="shared" si="41"/>
        <v>51584.894888962903</v>
      </c>
      <c r="DH108" s="273">
        <f t="shared" si="42"/>
        <v>52290.587248159049</v>
      </c>
      <c r="DI108" s="273">
        <f t="shared" si="43"/>
        <v>52996.279607355194</v>
      </c>
      <c r="DJ108" s="273">
        <f t="shared" si="44"/>
        <v>53701.971966551318</v>
      </c>
      <c r="DK108" s="273">
        <f t="shared" si="45"/>
        <v>54407.664325747472</v>
      </c>
      <c r="DL108" s="273">
        <f t="shared" si="46"/>
        <v>55113.35668494361</v>
      </c>
      <c r="DM108" s="233"/>
      <c r="DN108" s="274" cm="1">
        <f t="array" ref="DN108">SUMPRODUCT(($CS108:$DL108)*(Misc_calcs!$G$29:$Z$29))</f>
        <v>669510.79315632873</v>
      </c>
      <c r="DO108" s="232"/>
      <c r="DP108" s="274" cm="1">
        <f t="array" ref="DP108">SUMPRODUCT((G108:H108)*(Assumptions!$G$38:$H$38))</f>
        <v>222404.98079257112</v>
      </c>
      <c r="DQ108" s="274" cm="1">
        <f t="array" ref="DQ108">SUMPRODUCT((PMT(real_disc,Assumptions!$G$40,DP108)*(Misc_calcs!$G$29:$Z$29)))</f>
        <v>-128914.96280353889</v>
      </c>
      <c r="DR108" s="232"/>
      <c r="DS108" s="274">
        <f t="shared" si="56"/>
        <v>540595.83035278984</v>
      </c>
      <c r="DT108" s="274" t="b">
        <f t="shared" si="35"/>
        <v>1</v>
      </c>
      <c r="DU108" s="232"/>
      <c r="DV108" s="232"/>
      <c r="DW108" s="232"/>
      <c r="DX108" s="232"/>
      <c r="DY108" s="232"/>
      <c r="DZ108" s="232"/>
      <c r="EA108" s="232"/>
      <c r="EB108" s="232"/>
      <c r="EC108" s="232"/>
      <c r="ED108" s="232"/>
      <c r="EE108" s="232"/>
      <c r="EF108" s="232"/>
      <c r="EG108" s="232"/>
      <c r="EH108" s="232"/>
      <c r="EI108" s="232"/>
      <c r="EJ108" s="232"/>
      <c r="EK108" s="232"/>
      <c r="EL108" s="232"/>
      <c r="EM108" s="232"/>
      <c r="EN108" s="232"/>
    </row>
    <row r="109" spans="1:144" x14ac:dyDescent="0.2">
      <c r="A109" s="232"/>
      <c r="B109" s="266" t="str">
        <v>STN024</v>
      </c>
      <c r="C109" s="266" t="str">
        <f>INDEX('Span data'!$D$9:$D$734, MATCH($B109, 'Span data'!$C$9:$C$734,0))</f>
        <v>STN</v>
      </c>
      <c r="D109" s="266" cm="1">
        <f t="array" ref="D109">IF(ISBLANK(B109),0, SUMPRODUCT(('Energy at risk'!$C$8:$C$733=$B109)*1))</f>
        <v>21</v>
      </c>
      <c r="E109" s="267" t="b">
        <f t="shared" si="55"/>
        <v>0</v>
      </c>
      <c r="F109" s="266">
        <f t="shared" si="33"/>
        <v>21</v>
      </c>
      <c r="G109" s="268">
        <v>12</v>
      </c>
      <c r="H109" s="268">
        <v>25</v>
      </c>
      <c r="I109" s="232"/>
      <c r="J109" s="269">
        <f>INDEX(VCR_data!$D$8:$D$86, MATCH($C109, VCR_data!$B$8:$B$86,0))</f>
        <v>50364.811078191051</v>
      </c>
      <c r="K109" s="269">
        <f>INDEX(VCR_data!$F$8:$F$86, MATCH($C109, VCR_data!$B$8:$B$86,0))</f>
        <v>12003.905604878883</v>
      </c>
      <c r="L109" s="232"/>
      <c r="M109" s="270" cm="1">
        <f t="array" ref="M109">SUMPRODUCT(('Span data'!$C$9:$C$734=$B109)*('Span data'!AF$9:AF$734))/SUMPRODUCT(('Span data'!$C$9:$C$734=$B109)*1)</f>
        <v>9.6768006886181392E-3</v>
      </c>
      <c r="N109" s="270" cm="1">
        <f t="array" ref="N109">SUMPRODUCT(('Span data'!$C$9:$C$734=$B109)*('Span data'!AG$9:AG$734))/SUMPRODUCT(('Span data'!$C$9:$C$734=$B109)*1)</f>
        <v>9.8414887663362781E-3</v>
      </c>
      <c r="O109" s="270" cm="1">
        <f t="array" ref="O109">SUMPRODUCT(('Span data'!$C$9:$C$734=$B109)*('Span data'!AH$9:AH$734))/SUMPRODUCT(('Span data'!$C$9:$C$734=$B109)*1)</f>
        <v>1.000617684405441E-2</v>
      </c>
      <c r="P109" s="270" cm="1">
        <f t="array" ref="P109">SUMPRODUCT(('Span data'!$C$9:$C$734=$B109)*('Span data'!AI$9:AI$734))/SUMPRODUCT(('Span data'!$C$9:$C$734=$B109)*1)</f>
        <v>1.0170864921772552E-2</v>
      </c>
      <c r="Q109" s="270" cm="1">
        <f t="array" ref="Q109">SUMPRODUCT(('Span data'!$C$9:$C$734=$B109)*('Span data'!AJ$9:AJ$734))/SUMPRODUCT(('Span data'!$C$9:$C$734=$B109)*1)</f>
        <v>1.0335552999490686E-2</v>
      </c>
      <c r="R109" s="270" cm="1">
        <f t="array" ref="R109">SUMPRODUCT(('Span data'!$C$9:$C$734=$B109)*('Span data'!AK$9:AK$734))/SUMPRODUCT(('Span data'!$C$9:$C$734=$B109)*1)</f>
        <v>1.0500241077208823E-2</v>
      </c>
      <c r="S109" s="270" cm="1">
        <f t="array" ref="S109">SUMPRODUCT(('Span data'!$C$9:$C$734=$B109)*('Span data'!AL$9:AL$734))/SUMPRODUCT(('Span data'!$C$9:$C$734=$B109)*1)</f>
        <v>1.066492915492696E-2</v>
      </c>
      <c r="T109" s="270" cm="1">
        <f t="array" ref="T109">SUMPRODUCT(('Span data'!$C$9:$C$734=$B109)*('Span data'!AM$9:AM$734))/SUMPRODUCT(('Span data'!$C$9:$C$734=$B109)*1)</f>
        <v>1.0829617232645096E-2</v>
      </c>
      <c r="U109" s="270" cm="1">
        <f t="array" ref="U109">SUMPRODUCT(('Span data'!$C$9:$C$734=$B109)*('Span data'!AN$9:AN$734))/SUMPRODUCT(('Span data'!$C$9:$C$734=$B109)*1)</f>
        <v>1.0994305310363233E-2</v>
      </c>
      <c r="V109" s="270" cm="1">
        <f t="array" ref="V109">SUMPRODUCT(('Span data'!$C$9:$C$734=$B109)*('Span data'!AO$9:AO$734))/SUMPRODUCT(('Span data'!$C$9:$C$734=$B109)*1)</f>
        <v>1.115899338808137E-2</v>
      </c>
      <c r="W109" s="270" cm="1">
        <f t="array" ref="W109">SUMPRODUCT(('Span data'!$C$9:$C$734=$B109)*('Span data'!AP$9:AP$734))/SUMPRODUCT(('Span data'!$C$9:$C$734=$B109)*1)</f>
        <v>1.1323681465799509E-2</v>
      </c>
      <c r="X109" s="270" cm="1">
        <f t="array" ref="X109">SUMPRODUCT(('Span data'!$C$9:$C$734=$B109)*('Span data'!AQ$9:AQ$734))/SUMPRODUCT(('Span data'!$C$9:$C$734=$B109)*1)</f>
        <v>1.1488369543517648E-2</v>
      </c>
      <c r="Y109" s="270" cm="1">
        <f t="array" ref="Y109">SUMPRODUCT(('Span data'!$C$9:$C$734=$B109)*('Span data'!AR$9:AR$734))/SUMPRODUCT(('Span data'!$C$9:$C$734=$B109)*1)</f>
        <v>1.1653057621235786E-2</v>
      </c>
      <c r="Z109" s="270" cm="1">
        <f t="array" ref="Z109">SUMPRODUCT(('Span data'!$C$9:$C$734=$B109)*('Span data'!AS$9:AS$734))/SUMPRODUCT(('Span data'!$C$9:$C$734=$B109)*1)</f>
        <v>1.1817745698953915E-2</v>
      </c>
      <c r="AA109" s="270" cm="1">
        <f t="array" ref="AA109">SUMPRODUCT(('Span data'!$C$9:$C$734=$B109)*('Span data'!AT$9:AT$734))/SUMPRODUCT(('Span data'!$C$9:$C$734=$B109)*1)</f>
        <v>1.1982433776672055E-2</v>
      </c>
      <c r="AB109" s="270" cm="1">
        <f t="array" ref="AB109">SUMPRODUCT(('Span data'!$C$9:$C$734=$B109)*('Span data'!AU$9:AU$734))/SUMPRODUCT(('Span data'!$C$9:$C$734=$B109)*1)</f>
        <v>1.2147121854390189E-2</v>
      </c>
      <c r="AC109" s="270" cm="1">
        <f t="array" ref="AC109">SUMPRODUCT(('Span data'!$C$9:$C$734=$B109)*('Span data'!AV$9:AV$734))/SUMPRODUCT(('Span data'!$C$9:$C$734=$B109)*1)</f>
        <v>1.2311809932108331E-2</v>
      </c>
      <c r="AD109" s="270" cm="1">
        <f t="array" ref="AD109">SUMPRODUCT(('Span data'!$C$9:$C$734=$B109)*('Span data'!AW$9:AW$734))/SUMPRODUCT(('Span data'!$C$9:$C$734=$B109)*1)</f>
        <v>1.2476498009826467E-2</v>
      </c>
      <c r="AE109" s="270" cm="1">
        <f t="array" ref="AE109">SUMPRODUCT(('Span data'!$C$9:$C$734=$B109)*('Span data'!AX$9:AX$734))/SUMPRODUCT(('Span data'!$C$9:$C$734=$B109)*1)</f>
        <v>1.26411860875446E-2</v>
      </c>
      <c r="AF109" s="270" cm="1">
        <f t="array" ref="AF109">SUMPRODUCT(('Span data'!$C$9:$C$734=$B109)*('Span data'!AY$9:AY$734))/SUMPRODUCT(('Span data'!$C$9:$C$734=$B109)*1)</f>
        <v>1.2805874165262743E-2</v>
      </c>
      <c r="AG109" s="232"/>
      <c r="AH109" s="271">
        <f>INDEX('Energy at risk'!E$8:E$733, MATCH($B109, 'Energy at risk'!$C$8:$C$733,0))*$J109*M109</f>
        <v>59523.390282346634</v>
      </c>
      <c r="AI109" s="271">
        <f>INDEX('Energy at risk'!F$8:F$733, MATCH($B109, 'Energy at risk'!$C$8:$C$733,0))*$J109*N109</f>
        <v>61139.26251045306</v>
      </c>
      <c r="AJ109" s="271">
        <f>INDEX('Energy at risk'!G$8:G$733, MATCH($B109, 'Energy at risk'!$C$8:$C$733,0))*$J109*O109</f>
        <v>63490.408186230285</v>
      </c>
      <c r="AK109" s="271">
        <f>INDEX('Energy at risk'!H$8:H$733, MATCH($B109, 'Energy at risk'!$C$8:$C$733,0))*$J109*P109</f>
        <v>65469.916881099161</v>
      </c>
      <c r="AL109" s="271">
        <f>INDEX('Energy at risk'!I$8:I$733, MATCH($B109, 'Energy at risk'!$C$8:$C$733,0))*$J109*Q109</f>
        <v>66741.053904481261</v>
      </c>
      <c r="AM109" s="271">
        <f>INDEX('Energy at risk'!J$8:J$733, MATCH($B109, 'Energy at risk'!$C$8:$C$733,0))*$J109*R109</f>
        <v>68233.317999559251</v>
      </c>
      <c r="AN109" s="271">
        <f>INDEX('Energy at risk'!K$8:K$733, MATCH($B109, 'Energy at risk'!$C$8:$C$733,0))*$J109*S109</f>
        <v>70882.295818511731</v>
      </c>
      <c r="AO109" s="271">
        <f>INDEX('Energy at risk'!L$8:L$733, MATCH($B109, 'Energy at risk'!$C$8:$C$733,0))*$J109*T109</f>
        <v>73911.723714341671</v>
      </c>
      <c r="AP109" s="271">
        <f>INDEX('Energy at risk'!M$8:M$733, MATCH($B109, 'Energy at risk'!$C$8:$C$733,0))*$J109*U109</f>
        <v>75091.835998963972</v>
      </c>
      <c r="AQ109" s="271">
        <f>INDEX('Energy at risk'!N$8:N$733, MATCH($B109, 'Energy at risk'!$C$8:$C$733,0))*$J109*V109</f>
        <v>76216.666515662291</v>
      </c>
      <c r="AR109" s="271">
        <f>INDEX('Energy at risk'!O$8:O$733, MATCH($B109, 'Energy at risk'!$C$8:$C$733,0))*$J109*W109</f>
        <v>77341.497032360625</v>
      </c>
      <c r="AS109" s="271">
        <f>INDEX('Energy at risk'!P$8:P$733, MATCH($B109, 'Energy at risk'!$C$8:$C$733,0))*$J109*X109</f>
        <v>78466.327549058959</v>
      </c>
      <c r="AT109" s="271">
        <f>INDEX('Energy at risk'!Q$8:Q$733, MATCH($B109, 'Energy at risk'!$C$8:$C$733,0))*$J109*Y109</f>
        <v>79591.158065757292</v>
      </c>
      <c r="AU109" s="271">
        <f>INDEX('Energy at risk'!R$8:R$733, MATCH($B109, 'Energy at risk'!$C$8:$C$733,0))*$J109*Z109</f>
        <v>80715.988582455553</v>
      </c>
      <c r="AV109" s="271">
        <f>INDEX('Energy at risk'!S$8:S$733, MATCH($B109, 'Energy at risk'!$C$8:$C$733,0))*$J109*AA109</f>
        <v>81840.819099153901</v>
      </c>
      <c r="AW109" s="271">
        <f>INDEX('Energy at risk'!T$8:T$733, MATCH($B109, 'Energy at risk'!$C$8:$C$733,0))*$J109*AB109</f>
        <v>82965.649615852206</v>
      </c>
      <c r="AX109" s="271">
        <f>INDEX('Energy at risk'!U$8:U$733, MATCH($B109, 'Energy at risk'!$C$8:$C$733,0))*$J109*AC109</f>
        <v>84090.480132550569</v>
      </c>
      <c r="AY109" s="271">
        <f>INDEX('Energy at risk'!V$8:V$733, MATCH($B109, 'Energy at risk'!$C$8:$C$733,0))*$J109*AD109</f>
        <v>85215.310649248873</v>
      </c>
      <c r="AZ109" s="271">
        <f>INDEX('Energy at risk'!W$8:W$733, MATCH($B109, 'Energy at risk'!$C$8:$C$733,0))*$J109*AE109</f>
        <v>86340.141165947178</v>
      </c>
      <c r="BA109" s="271">
        <f>INDEX('Energy at risk'!X$8:X$733, MATCH($B109, 'Energy at risk'!$C$8:$C$733,0))*$J109*AF109</f>
        <v>87464.971682645526</v>
      </c>
      <c r="BB109" s="232"/>
      <c r="BC109" s="271">
        <f>INDEX('Energy at risk'!E$8:E$733, MATCH($B109, 'Energy at risk'!$C$8:$C$733,0))*M109*$K109</f>
        <v>14186.753468058816</v>
      </c>
      <c r="BD109" s="271">
        <f>INDEX('Energy at risk'!F$8:F$733, MATCH($B109, 'Energy at risk'!$C$8:$C$733,0))*N109*$K109</f>
        <v>14571.879060322459</v>
      </c>
      <c r="BE109" s="271">
        <f>INDEX('Energy at risk'!G$8:G$733, MATCH($B109, 'Energy at risk'!$C$8:$C$733,0))*O109*$K109</f>
        <v>15132.249091524067</v>
      </c>
      <c r="BF109" s="271">
        <f>INDEX('Energy at risk'!H$8:H$733, MATCH($B109, 'Energy at risk'!$C$8:$C$733,0))*P109*$K109</f>
        <v>15604.04348543836</v>
      </c>
      <c r="BG109" s="271">
        <f>INDEX('Energy at risk'!I$8:I$733, MATCH($B109, 'Energy at risk'!$C$8:$C$733,0))*Q109*$K109</f>
        <v>15907.005186532735</v>
      </c>
      <c r="BH109" s="271">
        <f>INDEX('Energy at risk'!J$8:J$733, MATCH($B109, 'Energy at risk'!$C$8:$C$733,0))*R109*$K109</f>
        <v>16262.670123050737</v>
      </c>
      <c r="BI109" s="271">
        <f>INDEX('Energy at risk'!K$8:K$733, MATCH($B109, 'Energy at risk'!$C$8:$C$733,0))*S109*$K109</f>
        <v>16894.025210211832</v>
      </c>
      <c r="BJ109" s="271">
        <f>INDEX('Energy at risk'!L$8:L$733, MATCH($B109, 'Energy at risk'!$C$8:$C$733,0))*T109*$K109</f>
        <v>17616.056440347358</v>
      </c>
      <c r="BK109" s="271">
        <f>INDEX('Energy at risk'!M$8:M$733, MATCH($B109, 'Energy at risk'!$C$8:$C$733,0))*U109*$K109</f>
        <v>17897.323383764884</v>
      </c>
      <c r="BL109" s="271">
        <f>INDEX('Energy at risk'!N$8:N$733, MATCH($B109, 'Energy at risk'!$C$8:$C$733,0))*V109*$K109</f>
        <v>18165.414518326503</v>
      </c>
      <c r="BM109" s="271">
        <f>INDEX('Energy at risk'!O$8:O$733, MATCH($B109, 'Energy at risk'!$C$8:$C$733,0))*W109*$K109</f>
        <v>18433.505652888125</v>
      </c>
      <c r="BN109" s="271">
        <f>INDEX('Energy at risk'!P$8:P$733, MATCH($B109, 'Energy at risk'!$C$8:$C$733,0))*X109*$K109</f>
        <v>18701.596787449744</v>
      </c>
      <c r="BO109" s="271">
        <f>INDEX('Energy at risk'!Q$8:Q$733, MATCH($B109, 'Energy at risk'!$C$8:$C$733,0))*Y109*$K109</f>
        <v>18969.687922011366</v>
      </c>
      <c r="BP109" s="271">
        <f>INDEX('Energy at risk'!R$8:R$733, MATCH($B109, 'Energy at risk'!$C$8:$C$733,0))*Z109*$K109</f>
        <v>19237.77905657297</v>
      </c>
      <c r="BQ109" s="271">
        <f>INDEX('Energy at risk'!S$8:S$733, MATCH($B109, 'Energy at risk'!$C$8:$C$733,0))*AA109*$K109</f>
        <v>19505.870191134596</v>
      </c>
      <c r="BR109" s="271">
        <f>INDEX('Energy at risk'!T$8:T$733, MATCH($B109, 'Energy at risk'!$C$8:$C$733,0))*AB109*$K109</f>
        <v>19773.961325696207</v>
      </c>
      <c r="BS109" s="271">
        <f>INDEX('Energy at risk'!U$8:U$733, MATCH($B109, 'Energy at risk'!$C$8:$C$733,0))*AC109*$K109</f>
        <v>20042.052460257833</v>
      </c>
      <c r="BT109" s="271">
        <f>INDEX('Energy at risk'!V$8:V$733, MATCH($B109, 'Energy at risk'!$C$8:$C$733,0))*AD109*$K109</f>
        <v>20310.143594819452</v>
      </c>
      <c r="BU109" s="271">
        <f>INDEX('Energy at risk'!W$8:W$733, MATCH($B109, 'Energy at risk'!$C$8:$C$733,0))*AE109*$K109</f>
        <v>20578.234729381064</v>
      </c>
      <c r="BV109" s="271">
        <f>INDEX('Energy at risk'!X$8:X$733, MATCH($B109, 'Energy at risk'!$C$8:$C$733,0))*AF109*$K109</f>
        <v>20846.325863942689</v>
      </c>
      <c r="BW109" s="232"/>
      <c r="BX109" s="272" cm="1">
        <f t="array" ref="BX109">SUMPRODUCT(('Span data'!BA$9:BA$734)*('Span data'!$C$9:$C$734=$B109))</f>
        <v>8.2296936399863102E-3</v>
      </c>
      <c r="BY109" s="272" cm="1">
        <f t="array" ref="BY109">SUMPRODUCT(('Span data'!BB$9:BB$734)*('Span data'!$C$9:$C$734=$B109))</f>
        <v>8.3697536111886385E-3</v>
      </c>
      <c r="BZ109" s="272" cm="1">
        <f t="array" ref="BZ109">SUMPRODUCT(('Span data'!BC$9:BC$734)*('Span data'!$C$9:$C$734=$B109))</f>
        <v>8.5098135823909685E-3</v>
      </c>
      <c r="CA109" s="272" cm="1">
        <f t="array" ref="CA109">SUMPRODUCT(('Span data'!BD$9:BD$734)*('Span data'!$C$9:$C$734=$B109))</f>
        <v>8.6498735535932934E-3</v>
      </c>
      <c r="CB109" s="272" cm="1">
        <f t="array" ref="CB109">SUMPRODUCT(('Span data'!BE$9:BE$734)*('Span data'!$C$9:$C$734=$B109))</f>
        <v>8.7899335247956199E-3</v>
      </c>
      <c r="CC109" s="272" cm="1">
        <f t="array" ref="CC109">SUMPRODUCT(('Span data'!BF$9:BF$734)*('Span data'!$C$9:$C$734=$B109))</f>
        <v>8.9299934959979517E-3</v>
      </c>
      <c r="CD109" s="272" cm="1">
        <f t="array" ref="CD109">SUMPRODUCT(('Span data'!BG$9:BG$734)*('Span data'!$C$9:$C$734=$B109))</f>
        <v>9.0700534672002765E-3</v>
      </c>
      <c r="CE109" s="272" cm="1">
        <f t="array" ref="CE109">SUMPRODUCT(('Span data'!BH$9:BH$734)*('Span data'!$C$9:$C$734=$B109))</f>
        <v>9.2101134384026048E-3</v>
      </c>
      <c r="CF109" s="272" cm="1">
        <f t="array" ref="CF109">SUMPRODUCT(('Span data'!BI$9:BI$734)*('Span data'!$C$9:$C$734=$B109))</f>
        <v>9.3501734096049366E-3</v>
      </c>
      <c r="CG109" s="272" cm="1">
        <f t="array" ref="CG109">SUMPRODUCT(('Span data'!BJ$9:BJ$734)*('Span data'!$C$9:$C$734=$B109))</f>
        <v>9.4902333808072632E-3</v>
      </c>
      <c r="CH109" s="272" cm="1">
        <f t="array" ref="CH109">SUMPRODUCT(('Span data'!BK$9:BK$734)*('Span data'!$C$9:$C$734=$B109))</f>
        <v>9.6302933520095897E-3</v>
      </c>
      <c r="CI109" s="272" cm="1">
        <f t="array" ref="CI109">SUMPRODUCT(('Span data'!BL$9:BL$734)*('Span data'!$C$9:$C$734=$B109))</f>
        <v>9.7703533232119145E-3</v>
      </c>
      <c r="CJ109" s="272" cm="1">
        <f t="array" ref="CJ109">SUMPRODUCT(('Span data'!BM$9:BM$734)*('Span data'!$C$9:$C$734=$B109))</f>
        <v>9.9104132944142463E-3</v>
      </c>
      <c r="CK109" s="272" cm="1">
        <f t="array" ref="CK109">SUMPRODUCT(('Span data'!BN$9:BN$734)*('Span data'!$C$9:$C$734=$B109))</f>
        <v>1.0050473265616569E-2</v>
      </c>
      <c r="CL109" s="272" cm="1">
        <f t="array" ref="CL109">SUMPRODUCT(('Span data'!BO$9:BO$734)*('Span data'!$C$9:$C$734=$B109))</f>
        <v>1.0190533236818896E-2</v>
      </c>
      <c r="CM109" s="272" cm="1">
        <f t="array" ref="CM109">SUMPRODUCT(('Span data'!BP$9:BP$734)*('Span data'!$C$9:$C$734=$B109))</f>
        <v>1.0330593208021228E-2</v>
      </c>
      <c r="CN109" s="272" cm="1">
        <f t="array" ref="CN109">SUMPRODUCT(('Span data'!BQ$9:BQ$734)*('Span data'!$C$9:$C$734=$B109))</f>
        <v>1.0470653179223554E-2</v>
      </c>
      <c r="CO109" s="272" cm="1">
        <f t="array" ref="CO109">SUMPRODUCT(('Span data'!BR$9:BR$734)*('Span data'!$C$9:$C$734=$B109))</f>
        <v>1.0610713150425881E-2</v>
      </c>
      <c r="CP109" s="272" cm="1">
        <f t="array" ref="CP109">SUMPRODUCT(('Span data'!BS$9:BS$734)*('Span data'!$C$9:$C$734=$B109))</f>
        <v>1.0750773121628211E-2</v>
      </c>
      <c r="CQ109" s="272" cm="1">
        <f t="array" ref="CQ109">SUMPRODUCT(('Span data'!BT$9:BT$734)*('Span data'!$C$9:$C$734=$B109))</f>
        <v>1.0890833092830539E-2</v>
      </c>
      <c r="CR109" s="232"/>
      <c r="CS109" s="273">
        <f t="shared" si="34"/>
        <v>73710.151980099094</v>
      </c>
      <c r="CT109" s="273">
        <f t="shared" si="47"/>
        <v>75711.14994052914</v>
      </c>
      <c r="CU109" s="273">
        <f t="shared" si="48"/>
        <v>78622.665787567938</v>
      </c>
      <c r="CV109" s="273">
        <f t="shared" si="49"/>
        <v>81073.969016411065</v>
      </c>
      <c r="CW109" s="273">
        <f t="shared" si="50"/>
        <v>82648.067880947521</v>
      </c>
      <c r="CX109" s="273">
        <f t="shared" si="51"/>
        <v>84495.997052603474</v>
      </c>
      <c r="CY109" s="273">
        <f t="shared" si="52"/>
        <v>87776.33009877702</v>
      </c>
      <c r="CZ109" s="273">
        <f t="shared" si="53"/>
        <v>91527.789364802462</v>
      </c>
      <c r="DA109" s="273">
        <f t="shared" si="54"/>
        <v>92989.168732902268</v>
      </c>
      <c r="DB109" s="273">
        <f t="shared" si="36"/>
        <v>94382.090524222178</v>
      </c>
      <c r="DC109" s="273">
        <f t="shared" si="37"/>
        <v>95775.012315542102</v>
      </c>
      <c r="DD109" s="273">
        <f t="shared" si="38"/>
        <v>97167.934106862027</v>
      </c>
      <c r="DE109" s="273">
        <f t="shared" si="39"/>
        <v>98560.855898181951</v>
      </c>
      <c r="DF109" s="273">
        <f t="shared" si="40"/>
        <v>99953.777689501789</v>
      </c>
      <c r="DG109" s="273">
        <f t="shared" si="41"/>
        <v>101346.69948082174</v>
      </c>
      <c r="DH109" s="273">
        <f t="shared" si="42"/>
        <v>102739.62127214162</v>
      </c>
      <c r="DI109" s="273">
        <f t="shared" si="43"/>
        <v>104132.54306346159</v>
      </c>
      <c r="DJ109" s="273">
        <f t="shared" si="44"/>
        <v>105525.46485478147</v>
      </c>
      <c r="DK109" s="273">
        <f t="shared" si="45"/>
        <v>106918.38664610135</v>
      </c>
      <c r="DL109" s="273">
        <f t="shared" si="46"/>
        <v>108311.30843742131</v>
      </c>
      <c r="DM109" s="233"/>
      <c r="DN109" s="274" cm="1">
        <f t="array" ref="DN109">SUMPRODUCT(($CS109:$DL109)*(Misc_calcs!$G$29:$Z$29))</f>
        <v>1317183.5383840799</v>
      </c>
      <c r="DO109" s="232"/>
      <c r="DP109" s="274" cm="1">
        <f t="array" ref="DP109">SUMPRODUCT((G109:H109)*(Assumptions!$G$38:$H$38))</f>
        <v>917254.41612803098</v>
      </c>
      <c r="DQ109" s="274" cm="1">
        <f t="array" ref="DQ109">SUMPRODUCT((PMT(real_disc,Assumptions!$G$40,DP109)*(Misc_calcs!$G$29:$Z$29)))</f>
        <v>-531677.92607492104</v>
      </c>
      <c r="DR109" s="232"/>
      <c r="DS109" s="274">
        <f t="shared" si="56"/>
        <v>785505.6123091589</v>
      </c>
      <c r="DT109" s="274" t="b">
        <f t="shared" si="35"/>
        <v>1</v>
      </c>
      <c r="DU109" s="232"/>
      <c r="DV109" s="232"/>
      <c r="DW109" s="232"/>
      <c r="DX109" s="232"/>
      <c r="DY109" s="232"/>
      <c r="DZ109" s="232"/>
      <c r="EA109" s="232"/>
      <c r="EB109" s="232"/>
      <c r="EC109" s="232"/>
      <c r="ED109" s="232"/>
      <c r="EE109" s="232"/>
      <c r="EF109" s="232"/>
      <c r="EG109" s="232"/>
      <c r="EH109" s="232"/>
      <c r="EI109" s="232"/>
      <c r="EJ109" s="232"/>
      <c r="EK109" s="232"/>
      <c r="EL109" s="232"/>
      <c r="EM109" s="232"/>
      <c r="EN109" s="232"/>
    </row>
    <row r="110" spans="1:144" x14ac:dyDescent="0.2">
      <c r="A110" s="232"/>
      <c r="B110" s="266" t="str">
        <v>TNA022</v>
      </c>
      <c r="C110" s="266" t="str">
        <f>INDEX('Span data'!$D$9:$D$734, MATCH($B110, 'Span data'!$C$9:$C$734,0))</f>
        <v>TNA</v>
      </c>
      <c r="D110" s="266" cm="1">
        <f t="array" ref="D110">IF(ISBLANK(B110),0, SUMPRODUCT(('Energy at risk'!$C$8:$C$733=$B110)*1))</f>
        <v>4</v>
      </c>
      <c r="E110" s="267" t="b">
        <f t="shared" si="55"/>
        <v>0</v>
      </c>
      <c r="F110" s="266">
        <f t="shared" si="33"/>
        <v>4</v>
      </c>
      <c r="G110" s="268">
        <v>6</v>
      </c>
      <c r="H110" s="268">
        <v>2</v>
      </c>
      <c r="I110" s="232"/>
      <c r="J110" s="269">
        <f>INDEX(VCR_data!$D$8:$D$86, MATCH($C110, VCR_data!$B$8:$B$86,0))</f>
        <v>49768.872115290011</v>
      </c>
      <c r="K110" s="269">
        <f>INDEX(VCR_data!$F$8:$F$86, MATCH($C110, VCR_data!$B$8:$B$86,0))</f>
        <v>11659.737539208456</v>
      </c>
      <c r="L110" s="232"/>
      <c r="M110" s="270" cm="1">
        <f t="array" ref="M110">SUMPRODUCT(('Span data'!$C$9:$C$734=$B110)*('Span data'!AF$9:AF$734))/SUMPRODUCT(('Span data'!$C$9:$C$734=$B110)*1)</f>
        <v>9.5936835144615033E-3</v>
      </c>
      <c r="N110" s="270" cm="1">
        <f t="array" ref="N110">SUMPRODUCT(('Span data'!$C$9:$C$734=$B110)*('Span data'!AG$9:AG$734))/SUMPRODUCT(('Span data'!$C$9:$C$734=$B110)*1)</f>
        <v>9.7306658674607607E-3</v>
      </c>
      <c r="O110" s="270" cm="1">
        <f t="array" ref="O110">SUMPRODUCT(('Span data'!$C$9:$C$734=$B110)*('Span data'!AH$9:AH$734))/SUMPRODUCT(('Span data'!$C$9:$C$734=$B110)*1)</f>
        <v>9.8676482204600197E-3</v>
      </c>
      <c r="P110" s="270" cm="1">
        <f t="array" ref="P110">SUMPRODUCT(('Span data'!$C$9:$C$734=$B110)*('Span data'!AI$9:AI$734))/SUMPRODUCT(('Span data'!$C$9:$C$734=$B110)*1)</f>
        <v>1.0004630573459277E-2</v>
      </c>
      <c r="Q110" s="270" cm="1">
        <f t="array" ref="Q110">SUMPRODUCT(('Span data'!$C$9:$C$734=$B110)*('Span data'!AJ$9:AJ$734))/SUMPRODUCT(('Span data'!$C$9:$C$734=$B110)*1)</f>
        <v>1.0141612926458536E-2</v>
      </c>
      <c r="R110" s="270" cm="1">
        <f t="array" ref="R110">SUMPRODUCT(('Span data'!$C$9:$C$734=$B110)*('Span data'!AK$9:AK$734))/SUMPRODUCT(('Span data'!$C$9:$C$734=$B110)*1)</f>
        <v>1.0278595279457793E-2</v>
      </c>
      <c r="S110" s="270" cm="1">
        <f t="array" ref="S110">SUMPRODUCT(('Span data'!$C$9:$C$734=$B110)*('Span data'!AL$9:AL$734))/SUMPRODUCT(('Span data'!$C$9:$C$734=$B110)*1)</f>
        <v>1.0415577632457053E-2</v>
      </c>
      <c r="T110" s="270" cm="1">
        <f t="array" ref="T110">SUMPRODUCT(('Span data'!$C$9:$C$734=$B110)*('Span data'!AM$9:AM$734))/SUMPRODUCT(('Span data'!$C$9:$C$734=$B110)*1)</f>
        <v>1.055255998545631E-2</v>
      </c>
      <c r="U110" s="270" cm="1">
        <f t="array" ref="U110">SUMPRODUCT(('Span data'!$C$9:$C$734=$B110)*('Span data'!AN$9:AN$734))/SUMPRODUCT(('Span data'!$C$9:$C$734=$B110)*1)</f>
        <v>1.0689542338455569E-2</v>
      </c>
      <c r="V110" s="270" cm="1">
        <f t="array" ref="V110">SUMPRODUCT(('Span data'!$C$9:$C$734=$B110)*('Span data'!AO$9:AO$734))/SUMPRODUCT(('Span data'!$C$9:$C$734=$B110)*1)</f>
        <v>1.0826524691454826E-2</v>
      </c>
      <c r="W110" s="270" cm="1">
        <f t="array" ref="W110">SUMPRODUCT(('Span data'!$C$9:$C$734=$B110)*('Span data'!AP$9:AP$734))/SUMPRODUCT(('Span data'!$C$9:$C$734=$B110)*1)</f>
        <v>1.0963507044454085E-2</v>
      </c>
      <c r="X110" s="270" cm="1">
        <f t="array" ref="X110">SUMPRODUCT(('Span data'!$C$9:$C$734=$B110)*('Span data'!AQ$9:AQ$734))/SUMPRODUCT(('Span data'!$C$9:$C$734=$B110)*1)</f>
        <v>1.1100489397453343E-2</v>
      </c>
      <c r="Y110" s="270" cm="1">
        <f t="array" ref="Y110">SUMPRODUCT(('Span data'!$C$9:$C$734=$B110)*('Span data'!AR$9:AR$734))/SUMPRODUCT(('Span data'!$C$9:$C$734=$B110)*1)</f>
        <v>1.1237471750452602E-2</v>
      </c>
      <c r="Z110" s="270" cm="1">
        <f t="array" ref="Z110">SUMPRODUCT(('Span data'!$C$9:$C$734=$B110)*('Span data'!AS$9:AS$734))/SUMPRODUCT(('Span data'!$C$9:$C$734=$B110)*1)</f>
        <v>1.1374454103451859E-2</v>
      </c>
      <c r="AA110" s="270" cm="1">
        <f t="array" ref="AA110">SUMPRODUCT(('Span data'!$C$9:$C$734=$B110)*('Span data'!AT$9:AT$734))/SUMPRODUCT(('Span data'!$C$9:$C$734=$B110)*1)</f>
        <v>1.1511436456451118E-2</v>
      </c>
      <c r="AB110" s="270" cm="1">
        <f t="array" ref="AB110">SUMPRODUCT(('Span data'!$C$9:$C$734=$B110)*('Span data'!AU$9:AU$734))/SUMPRODUCT(('Span data'!$C$9:$C$734=$B110)*1)</f>
        <v>1.1648418809450375E-2</v>
      </c>
      <c r="AC110" s="270" cm="1">
        <f t="array" ref="AC110">SUMPRODUCT(('Span data'!$C$9:$C$734=$B110)*('Span data'!AV$9:AV$734))/SUMPRODUCT(('Span data'!$C$9:$C$734=$B110)*1)</f>
        <v>1.1785401162449635E-2</v>
      </c>
      <c r="AD110" s="270" cm="1">
        <f t="array" ref="AD110">SUMPRODUCT(('Span data'!$C$9:$C$734=$B110)*('Span data'!AW$9:AW$734))/SUMPRODUCT(('Span data'!$C$9:$C$734=$B110)*1)</f>
        <v>1.1922383515448892E-2</v>
      </c>
      <c r="AE110" s="270" cm="1">
        <f t="array" ref="AE110">SUMPRODUCT(('Span data'!$C$9:$C$734=$B110)*('Span data'!AX$9:AX$734))/SUMPRODUCT(('Span data'!$C$9:$C$734=$B110)*1)</f>
        <v>1.2059365868448151E-2</v>
      </c>
      <c r="AF110" s="270" cm="1">
        <f t="array" ref="AF110">SUMPRODUCT(('Span data'!$C$9:$C$734=$B110)*('Span data'!AY$9:AY$734))/SUMPRODUCT(('Span data'!$C$9:$C$734=$B110)*1)</f>
        <v>1.2196348221447408E-2</v>
      </c>
      <c r="AG110" s="232"/>
      <c r="AH110" s="271">
        <f>INDEX('Energy at risk'!E$8:E$733, MATCH($B110, 'Energy at risk'!$C$8:$C$733,0))*$J110*M110</f>
        <v>73315.7744019651</v>
      </c>
      <c r="AI110" s="271">
        <f>INDEX('Energy at risk'!F$8:F$733, MATCH($B110, 'Energy at risk'!$C$8:$C$733,0))*$J110*N110</f>
        <v>0</v>
      </c>
      <c r="AJ110" s="271">
        <f>INDEX('Energy at risk'!G$8:G$733, MATCH($B110, 'Energy at risk'!$C$8:$C$733,0))*$J110*O110</f>
        <v>0</v>
      </c>
      <c r="AK110" s="271">
        <f>INDEX('Energy at risk'!H$8:H$733, MATCH($B110, 'Energy at risk'!$C$8:$C$733,0))*$J110*P110</f>
        <v>0</v>
      </c>
      <c r="AL110" s="271">
        <f>INDEX('Energy at risk'!I$8:I$733, MATCH($B110, 'Energy at risk'!$C$8:$C$733,0))*$J110*Q110</f>
        <v>0</v>
      </c>
      <c r="AM110" s="271">
        <f>INDEX('Energy at risk'!J$8:J$733, MATCH($B110, 'Energy at risk'!$C$8:$C$733,0))*$J110*R110</f>
        <v>0</v>
      </c>
      <c r="AN110" s="271">
        <f>INDEX('Energy at risk'!K$8:K$733, MATCH($B110, 'Energy at risk'!$C$8:$C$733,0))*$J110*S110</f>
        <v>0</v>
      </c>
      <c r="AO110" s="271">
        <f>INDEX('Energy at risk'!L$8:L$733, MATCH($B110, 'Energy at risk'!$C$8:$C$733,0))*$J110*T110</f>
        <v>0</v>
      </c>
      <c r="AP110" s="271">
        <f>INDEX('Energy at risk'!M$8:M$733, MATCH($B110, 'Energy at risk'!$C$8:$C$733,0))*$J110*U110</f>
        <v>0</v>
      </c>
      <c r="AQ110" s="271">
        <f>INDEX('Energy at risk'!N$8:N$733, MATCH($B110, 'Energy at risk'!$C$8:$C$733,0))*$J110*V110</f>
        <v>0</v>
      </c>
      <c r="AR110" s="271">
        <f>INDEX('Energy at risk'!O$8:O$733, MATCH($B110, 'Energy at risk'!$C$8:$C$733,0))*$J110*W110</f>
        <v>0</v>
      </c>
      <c r="AS110" s="271">
        <f>INDEX('Energy at risk'!P$8:P$733, MATCH($B110, 'Energy at risk'!$C$8:$C$733,0))*$J110*X110</f>
        <v>0</v>
      </c>
      <c r="AT110" s="271">
        <f>INDEX('Energy at risk'!Q$8:Q$733, MATCH($B110, 'Energy at risk'!$C$8:$C$733,0))*$J110*Y110</f>
        <v>0</v>
      </c>
      <c r="AU110" s="271">
        <f>INDEX('Energy at risk'!R$8:R$733, MATCH($B110, 'Energy at risk'!$C$8:$C$733,0))*$J110*Z110</f>
        <v>0</v>
      </c>
      <c r="AV110" s="271">
        <f>INDEX('Energy at risk'!S$8:S$733, MATCH($B110, 'Energy at risk'!$C$8:$C$733,0))*$J110*AA110</f>
        <v>0</v>
      </c>
      <c r="AW110" s="271">
        <f>INDEX('Energy at risk'!T$8:T$733, MATCH($B110, 'Energy at risk'!$C$8:$C$733,0))*$J110*AB110</f>
        <v>0</v>
      </c>
      <c r="AX110" s="271">
        <f>INDEX('Energy at risk'!U$8:U$733, MATCH($B110, 'Energy at risk'!$C$8:$C$733,0))*$J110*AC110</f>
        <v>0</v>
      </c>
      <c r="AY110" s="271">
        <f>INDEX('Energy at risk'!V$8:V$733, MATCH($B110, 'Energy at risk'!$C$8:$C$733,0))*$J110*AD110</f>
        <v>0</v>
      </c>
      <c r="AZ110" s="271">
        <f>INDEX('Energy at risk'!W$8:W$733, MATCH($B110, 'Energy at risk'!$C$8:$C$733,0))*$J110*AE110</f>
        <v>0</v>
      </c>
      <c r="BA110" s="271">
        <f>INDEX('Energy at risk'!X$8:X$733, MATCH($B110, 'Energy at risk'!$C$8:$C$733,0))*$J110*AF110</f>
        <v>0</v>
      </c>
      <c r="BB110" s="232"/>
      <c r="BC110" s="271">
        <f>INDEX('Energy at risk'!E$8:E$733, MATCH($B110, 'Energy at risk'!$C$8:$C$733,0))*M110*$K110</f>
        <v>17176.251955850646</v>
      </c>
      <c r="BD110" s="271">
        <f>INDEX('Energy at risk'!F$8:F$733, MATCH($B110, 'Energy at risk'!$C$8:$C$733,0))*N110*$K110</f>
        <v>0</v>
      </c>
      <c r="BE110" s="271">
        <f>INDEX('Energy at risk'!G$8:G$733, MATCH($B110, 'Energy at risk'!$C$8:$C$733,0))*O110*$K110</f>
        <v>0</v>
      </c>
      <c r="BF110" s="271">
        <f>INDEX('Energy at risk'!H$8:H$733, MATCH($B110, 'Energy at risk'!$C$8:$C$733,0))*P110*$K110</f>
        <v>0</v>
      </c>
      <c r="BG110" s="271">
        <f>INDEX('Energy at risk'!I$8:I$733, MATCH($B110, 'Energy at risk'!$C$8:$C$733,0))*Q110*$K110</f>
        <v>0</v>
      </c>
      <c r="BH110" s="271">
        <f>INDEX('Energy at risk'!J$8:J$733, MATCH($B110, 'Energy at risk'!$C$8:$C$733,0))*R110*$K110</f>
        <v>0</v>
      </c>
      <c r="BI110" s="271">
        <f>INDEX('Energy at risk'!K$8:K$733, MATCH($B110, 'Energy at risk'!$C$8:$C$733,0))*S110*$K110</f>
        <v>0</v>
      </c>
      <c r="BJ110" s="271">
        <f>INDEX('Energy at risk'!L$8:L$733, MATCH($B110, 'Energy at risk'!$C$8:$C$733,0))*T110*$K110</f>
        <v>0</v>
      </c>
      <c r="BK110" s="271">
        <f>INDEX('Energy at risk'!M$8:M$733, MATCH($B110, 'Energy at risk'!$C$8:$C$733,0))*U110*$K110</f>
        <v>0</v>
      </c>
      <c r="BL110" s="271">
        <f>INDEX('Energy at risk'!N$8:N$733, MATCH($B110, 'Energy at risk'!$C$8:$C$733,0))*V110*$K110</f>
        <v>0</v>
      </c>
      <c r="BM110" s="271">
        <f>INDEX('Energy at risk'!O$8:O$733, MATCH($B110, 'Energy at risk'!$C$8:$C$733,0))*W110*$K110</f>
        <v>0</v>
      </c>
      <c r="BN110" s="271">
        <f>INDEX('Energy at risk'!P$8:P$733, MATCH($B110, 'Energy at risk'!$C$8:$C$733,0))*X110*$K110</f>
        <v>0</v>
      </c>
      <c r="BO110" s="271">
        <f>INDEX('Energy at risk'!Q$8:Q$733, MATCH($B110, 'Energy at risk'!$C$8:$C$733,0))*Y110*$K110</f>
        <v>0</v>
      </c>
      <c r="BP110" s="271">
        <f>INDEX('Energy at risk'!R$8:R$733, MATCH($B110, 'Energy at risk'!$C$8:$C$733,0))*Z110*$K110</f>
        <v>0</v>
      </c>
      <c r="BQ110" s="271">
        <f>INDEX('Energy at risk'!S$8:S$733, MATCH($B110, 'Energy at risk'!$C$8:$C$733,0))*AA110*$K110</f>
        <v>0</v>
      </c>
      <c r="BR110" s="271">
        <f>INDEX('Energy at risk'!T$8:T$733, MATCH($B110, 'Energy at risk'!$C$8:$C$733,0))*AB110*$K110</f>
        <v>0</v>
      </c>
      <c r="BS110" s="271">
        <f>INDEX('Energy at risk'!U$8:U$733, MATCH($B110, 'Energy at risk'!$C$8:$C$733,0))*AC110*$K110</f>
        <v>0</v>
      </c>
      <c r="BT110" s="271">
        <f>INDEX('Energy at risk'!V$8:V$733, MATCH($B110, 'Energy at risk'!$C$8:$C$733,0))*AD110*$K110</f>
        <v>0</v>
      </c>
      <c r="BU110" s="271">
        <f>INDEX('Energy at risk'!W$8:W$733, MATCH($B110, 'Energy at risk'!$C$8:$C$733,0))*AE110*$K110</f>
        <v>0</v>
      </c>
      <c r="BV110" s="271">
        <f>INDEX('Energy at risk'!X$8:X$733, MATCH($B110, 'Energy at risk'!$C$8:$C$733,0))*AF110*$K110</f>
        <v>0</v>
      </c>
      <c r="BW110" s="232"/>
      <c r="BX110" s="272" cm="1">
        <f t="array" ref="BX110">SUMPRODUCT(('Span data'!BA$9:BA$734)*('Span data'!$C$9:$C$734=$B110))</f>
        <v>1.55409640700912E-3</v>
      </c>
      <c r="BY110" s="272" cm="1">
        <f t="array" ref="BY110">SUMPRODUCT(('Span data'!BB$9:BB$734)*('Span data'!$C$9:$C$734=$B110))</f>
        <v>1.5762864013214091E-3</v>
      </c>
      <c r="BZ110" s="272" cm="1">
        <f t="array" ref="BZ110">SUMPRODUCT(('Span data'!BC$9:BC$734)*('Span data'!$C$9:$C$734=$B110))</f>
        <v>1.5984763956336983E-3</v>
      </c>
      <c r="CA110" s="272" cm="1">
        <f t="array" ref="CA110">SUMPRODUCT(('Span data'!BD$9:BD$734)*('Span data'!$C$9:$C$734=$B110))</f>
        <v>1.6206663899459872E-3</v>
      </c>
      <c r="CB110" s="272" cm="1">
        <f t="array" ref="CB110">SUMPRODUCT(('Span data'!BE$9:BE$734)*('Span data'!$C$9:$C$734=$B110))</f>
        <v>1.6428563842582763E-3</v>
      </c>
      <c r="CC110" s="272" cm="1">
        <f t="array" ref="CC110">SUMPRODUCT(('Span data'!BF$9:BF$734)*('Span data'!$C$9:$C$734=$B110))</f>
        <v>1.6650463785705652E-3</v>
      </c>
      <c r="CD110" s="272" cm="1">
        <f t="array" ref="CD110">SUMPRODUCT(('Span data'!BG$9:BG$734)*('Span data'!$C$9:$C$734=$B110))</f>
        <v>1.6872363728828543E-3</v>
      </c>
      <c r="CE110" s="272" cm="1">
        <f t="array" ref="CE110">SUMPRODUCT(('Span data'!BH$9:BH$734)*('Span data'!$C$9:$C$734=$B110))</f>
        <v>1.7094263671951434E-3</v>
      </c>
      <c r="CF110" s="272" cm="1">
        <f t="array" ref="CF110">SUMPRODUCT(('Span data'!BI$9:BI$734)*('Span data'!$C$9:$C$734=$B110))</f>
        <v>1.7316163615074326E-3</v>
      </c>
      <c r="CG110" s="272" cm="1">
        <f t="array" ref="CG110">SUMPRODUCT(('Span data'!BJ$9:BJ$734)*('Span data'!$C$9:$C$734=$B110))</f>
        <v>1.7538063558197215E-3</v>
      </c>
      <c r="CH110" s="272" cm="1">
        <f t="array" ref="CH110">SUMPRODUCT(('Span data'!BK$9:BK$734)*('Span data'!$C$9:$C$734=$B110))</f>
        <v>1.7759963501320108E-3</v>
      </c>
      <c r="CI110" s="272" cm="1">
        <f t="array" ref="CI110">SUMPRODUCT(('Span data'!BL$9:BL$734)*('Span data'!$C$9:$C$734=$B110))</f>
        <v>1.7981863444442997E-3</v>
      </c>
      <c r="CJ110" s="272" cm="1">
        <f t="array" ref="CJ110">SUMPRODUCT(('Span data'!BM$9:BM$734)*('Span data'!$C$9:$C$734=$B110))</f>
        <v>1.820376338756589E-3</v>
      </c>
      <c r="CK110" s="272" cm="1">
        <f t="array" ref="CK110">SUMPRODUCT(('Span data'!BN$9:BN$734)*('Span data'!$C$9:$C$734=$B110))</f>
        <v>1.8425663330688777E-3</v>
      </c>
      <c r="CL110" s="272" cm="1">
        <f t="array" ref="CL110">SUMPRODUCT(('Span data'!BO$9:BO$734)*('Span data'!$C$9:$C$734=$B110))</f>
        <v>1.8647563273811668E-3</v>
      </c>
      <c r="CM110" s="272" cm="1">
        <f t="array" ref="CM110">SUMPRODUCT(('Span data'!BP$9:BP$734)*('Span data'!$C$9:$C$734=$B110))</f>
        <v>1.886946321693456E-3</v>
      </c>
      <c r="CN110" s="272" cm="1">
        <f t="array" ref="CN110">SUMPRODUCT(('Span data'!BQ$9:BQ$734)*('Span data'!$C$9:$C$734=$B110))</f>
        <v>1.9091363160057451E-3</v>
      </c>
      <c r="CO110" s="272" cm="1">
        <f t="array" ref="CO110">SUMPRODUCT(('Span data'!BR$9:BR$734)*('Span data'!$C$9:$C$734=$B110))</f>
        <v>1.9313263103180344E-3</v>
      </c>
      <c r="CP110" s="272" cm="1">
        <f t="array" ref="CP110">SUMPRODUCT(('Span data'!BS$9:BS$734)*('Span data'!$C$9:$C$734=$B110))</f>
        <v>1.9535163046303238E-3</v>
      </c>
      <c r="CQ110" s="272" cm="1">
        <f t="array" ref="CQ110">SUMPRODUCT(('Span data'!BT$9:BT$734)*('Span data'!$C$9:$C$734=$B110))</f>
        <v>1.9757062989426127E-3</v>
      </c>
      <c r="CR110" s="232"/>
      <c r="CS110" s="273">
        <f t="shared" si="34"/>
        <v>90492.027911912155</v>
      </c>
      <c r="CT110" s="273">
        <f t="shared" si="47"/>
        <v>1.5762864013214091E-3</v>
      </c>
      <c r="CU110" s="273">
        <f t="shared" si="48"/>
        <v>1.5984763956336983E-3</v>
      </c>
      <c r="CV110" s="273">
        <f t="shared" si="49"/>
        <v>1.6206663899459872E-3</v>
      </c>
      <c r="CW110" s="273">
        <f t="shared" si="50"/>
        <v>1.6428563842582763E-3</v>
      </c>
      <c r="CX110" s="273">
        <f t="shared" si="51"/>
        <v>1.6650463785705652E-3</v>
      </c>
      <c r="CY110" s="273">
        <f t="shared" si="52"/>
        <v>1.6872363728828543E-3</v>
      </c>
      <c r="CZ110" s="273">
        <f t="shared" si="53"/>
        <v>1.7094263671951434E-3</v>
      </c>
      <c r="DA110" s="273">
        <f t="shared" si="54"/>
        <v>1.7316163615074326E-3</v>
      </c>
      <c r="DB110" s="273">
        <f t="shared" si="36"/>
        <v>1.7538063558197215E-3</v>
      </c>
      <c r="DC110" s="273">
        <f t="shared" si="37"/>
        <v>1.7759963501320108E-3</v>
      </c>
      <c r="DD110" s="273">
        <f t="shared" si="38"/>
        <v>1.7981863444442997E-3</v>
      </c>
      <c r="DE110" s="273">
        <f t="shared" si="39"/>
        <v>1.820376338756589E-3</v>
      </c>
      <c r="DF110" s="273">
        <f t="shared" si="40"/>
        <v>1.8425663330688777E-3</v>
      </c>
      <c r="DG110" s="273">
        <f t="shared" si="41"/>
        <v>1.8647563273811668E-3</v>
      </c>
      <c r="DH110" s="273">
        <f t="shared" si="42"/>
        <v>1.886946321693456E-3</v>
      </c>
      <c r="DI110" s="273">
        <f t="shared" si="43"/>
        <v>1.9091363160057451E-3</v>
      </c>
      <c r="DJ110" s="273">
        <f t="shared" si="44"/>
        <v>1.9313263103180344E-3</v>
      </c>
      <c r="DK110" s="273">
        <f t="shared" si="45"/>
        <v>1.9535163046303238E-3</v>
      </c>
      <c r="DL110" s="273">
        <f t="shared" si="46"/>
        <v>1.9757062989426127E-3</v>
      </c>
      <c r="DM110" s="233"/>
      <c r="DN110" s="274" cm="1">
        <f t="array" ref="DN110">SUMPRODUCT(($CS110:$DL110)*(Misc_calcs!$G$29:$Z$29))</f>
        <v>88948.834371994526</v>
      </c>
      <c r="DO110" s="232"/>
      <c r="DP110" s="274" cm="1">
        <f t="array" ref="DP110">SUMPRODUCT((G110:H110)*(Assumptions!$G$38:$H$38))</f>
        <v>168465.03200767719</v>
      </c>
      <c r="DQ110" s="274" cm="1">
        <f t="array" ref="DQ110">SUMPRODUCT((PMT(real_disc,Assumptions!$G$40,DP110)*(Misc_calcs!$G$29:$Z$29)))</f>
        <v>-97649.176999421397</v>
      </c>
      <c r="DR110" s="232"/>
      <c r="DS110" s="274">
        <f t="shared" si="56"/>
        <v>-8700.3426274268713</v>
      </c>
      <c r="DT110" s="274" t="b">
        <f t="shared" si="35"/>
        <v>0</v>
      </c>
      <c r="DU110" s="232"/>
      <c r="DV110" s="232"/>
      <c r="DW110" s="232"/>
      <c r="DX110" s="232"/>
      <c r="DY110" s="232"/>
      <c r="DZ110" s="232"/>
      <c r="EA110" s="232"/>
      <c r="EB110" s="232"/>
      <c r="EC110" s="232"/>
      <c r="ED110" s="232"/>
      <c r="EE110" s="232"/>
      <c r="EF110" s="232"/>
      <c r="EG110" s="232"/>
      <c r="EH110" s="232"/>
      <c r="EI110" s="232"/>
      <c r="EJ110" s="232"/>
      <c r="EK110" s="232"/>
      <c r="EL110" s="232"/>
      <c r="EM110" s="232"/>
      <c r="EN110" s="232"/>
    </row>
    <row r="111" spans="1:144" x14ac:dyDescent="0.2">
      <c r="A111" s="232"/>
      <c r="B111" s="266" t="str">
        <v>WBE023</v>
      </c>
      <c r="C111" s="266" t="str">
        <f>INDEX('Span data'!$D$9:$D$734, MATCH($B111, 'Span data'!$C$9:$C$734,0))</f>
        <v>WBE</v>
      </c>
      <c r="D111" s="266" cm="1">
        <f t="array" ref="D111">IF(ISBLANK(B111),0, SUMPRODUCT(('Energy at risk'!$C$8:$C$733=$B111)*1))</f>
        <v>2</v>
      </c>
      <c r="E111" s="267" t="b">
        <f t="shared" si="55"/>
        <v>0</v>
      </c>
      <c r="F111" s="266">
        <f t="shared" si="33"/>
        <v>2</v>
      </c>
      <c r="G111" s="268">
        <v>4</v>
      </c>
      <c r="H111" s="268">
        <v>0</v>
      </c>
      <c r="I111" s="232"/>
      <c r="J111" s="269">
        <f>INDEX(VCR_data!$D$8:$D$86, MATCH($C111, VCR_data!$B$8:$B$86,0))</f>
        <v>39317.709531096138</v>
      </c>
      <c r="K111" s="269">
        <f>INDEX(VCR_data!$F$8:$F$86, MATCH($C111, VCR_data!$B$8:$B$86,0))</f>
        <v>10727.879278357123</v>
      </c>
      <c r="L111" s="232"/>
      <c r="M111" s="270" cm="1">
        <f t="array" ref="M111">SUMPRODUCT(('Span data'!$C$9:$C$734=$B111)*('Span data'!AF$9:AF$734))/SUMPRODUCT(('Span data'!$C$9:$C$734=$B111)*1)</f>
        <v>9.5939557730139059E-3</v>
      </c>
      <c r="N111" s="270" cm="1">
        <f t="array" ref="N111">SUMPRODUCT(('Span data'!$C$9:$C$734=$B111)*('Span data'!AG$9:AG$734))/SUMPRODUCT(('Span data'!$C$9:$C$734=$B111)*1)</f>
        <v>9.7310288788639652E-3</v>
      </c>
      <c r="O111" s="270" cm="1">
        <f t="array" ref="O111">SUMPRODUCT(('Span data'!$C$9:$C$734=$B111)*('Span data'!AH$9:AH$734))/SUMPRODUCT(('Span data'!$C$9:$C$734=$B111)*1)</f>
        <v>9.8681019847140245E-3</v>
      </c>
      <c r="P111" s="270" cm="1">
        <f t="array" ref="P111">SUMPRODUCT(('Span data'!$C$9:$C$734=$B111)*('Span data'!AI$9:AI$734))/SUMPRODUCT(('Span data'!$C$9:$C$734=$B111)*1)</f>
        <v>1.0005175090564084E-2</v>
      </c>
      <c r="Q111" s="270" cm="1">
        <f t="array" ref="Q111">SUMPRODUCT(('Span data'!$C$9:$C$734=$B111)*('Span data'!AJ$9:AJ$734))/SUMPRODUCT(('Span data'!$C$9:$C$734=$B111)*1)</f>
        <v>1.0142248196414143E-2</v>
      </c>
      <c r="R111" s="270" cm="1">
        <f t="array" ref="R111">SUMPRODUCT(('Span data'!$C$9:$C$734=$B111)*('Span data'!AK$9:AK$734))/SUMPRODUCT(('Span data'!$C$9:$C$734=$B111)*1)</f>
        <v>1.0279321302264203E-2</v>
      </c>
      <c r="S111" s="270" cm="1">
        <f t="array" ref="S111">SUMPRODUCT(('Span data'!$C$9:$C$734=$B111)*('Span data'!AL$9:AL$734))/SUMPRODUCT(('Span data'!$C$9:$C$734=$B111)*1)</f>
        <v>1.0416394408114262E-2</v>
      </c>
      <c r="T111" s="270" cm="1">
        <f t="array" ref="T111">SUMPRODUCT(('Span data'!$C$9:$C$734=$B111)*('Span data'!AM$9:AM$734))/SUMPRODUCT(('Span data'!$C$9:$C$734=$B111)*1)</f>
        <v>1.0553467513964321E-2</v>
      </c>
      <c r="U111" s="270" cm="1">
        <f t="array" ref="U111">SUMPRODUCT(('Span data'!$C$9:$C$734=$B111)*('Span data'!AN$9:AN$734))/SUMPRODUCT(('Span data'!$C$9:$C$734=$B111)*1)</f>
        <v>1.069054061981438E-2</v>
      </c>
      <c r="V111" s="270" cm="1">
        <f t="array" ref="V111">SUMPRODUCT(('Span data'!$C$9:$C$734=$B111)*('Span data'!AO$9:AO$734))/SUMPRODUCT(('Span data'!$C$9:$C$734=$B111)*1)</f>
        <v>1.082761372566444E-2</v>
      </c>
      <c r="W111" s="270" cm="1">
        <f t="array" ref="W111">SUMPRODUCT(('Span data'!$C$9:$C$734=$B111)*('Span data'!AP$9:AP$734))/SUMPRODUCT(('Span data'!$C$9:$C$734=$B111)*1)</f>
        <v>1.0964686831514499E-2</v>
      </c>
      <c r="X111" s="270" cm="1">
        <f t="array" ref="X111">SUMPRODUCT(('Span data'!$C$9:$C$734=$B111)*('Span data'!AQ$9:AQ$734))/SUMPRODUCT(('Span data'!$C$9:$C$734=$B111)*1)</f>
        <v>1.1101759937364558E-2</v>
      </c>
      <c r="Y111" s="270" cm="1">
        <f t="array" ref="Y111">SUMPRODUCT(('Span data'!$C$9:$C$734=$B111)*('Span data'!AR$9:AR$734))/SUMPRODUCT(('Span data'!$C$9:$C$734=$B111)*1)</f>
        <v>1.1238833043214618E-2</v>
      </c>
      <c r="Z111" s="270" cm="1">
        <f t="array" ref="Z111">SUMPRODUCT(('Span data'!$C$9:$C$734=$B111)*('Span data'!AS$9:AS$734))/SUMPRODUCT(('Span data'!$C$9:$C$734=$B111)*1)</f>
        <v>1.1375906149064677E-2</v>
      </c>
      <c r="AA111" s="270" cm="1">
        <f t="array" ref="AA111">SUMPRODUCT(('Span data'!$C$9:$C$734=$B111)*('Span data'!AT$9:AT$734))/SUMPRODUCT(('Span data'!$C$9:$C$734=$B111)*1)</f>
        <v>1.1512979254914736E-2</v>
      </c>
      <c r="AB111" s="270" cm="1">
        <f t="array" ref="AB111">SUMPRODUCT(('Span data'!$C$9:$C$734=$B111)*('Span data'!AU$9:AU$734))/SUMPRODUCT(('Span data'!$C$9:$C$734=$B111)*1)</f>
        <v>1.1650052360764796E-2</v>
      </c>
      <c r="AC111" s="270" cm="1">
        <f t="array" ref="AC111">SUMPRODUCT(('Span data'!$C$9:$C$734=$B111)*('Span data'!AV$9:AV$734))/SUMPRODUCT(('Span data'!$C$9:$C$734=$B111)*1)</f>
        <v>1.1787125466614855E-2</v>
      </c>
      <c r="AD111" s="270" cm="1">
        <f t="array" ref="AD111">SUMPRODUCT(('Span data'!$C$9:$C$734=$B111)*('Span data'!AW$9:AW$734))/SUMPRODUCT(('Span data'!$C$9:$C$734=$B111)*1)</f>
        <v>1.1924198572464914E-2</v>
      </c>
      <c r="AE111" s="270" cm="1">
        <f t="array" ref="AE111">SUMPRODUCT(('Span data'!$C$9:$C$734=$B111)*('Span data'!AX$9:AX$734))/SUMPRODUCT(('Span data'!$C$9:$C$734=$B111)*1)</f>
        <v>1.2061271678314974E-2</v>
      </c>
      <c r="AF111" s="270" cm="1">
        <f t="array" ref="AF111">SUMPRODUCT(('Span data'!$C$9:$C$734=$B111)*('Span data'!AY$9:AY$734))/SUMPRODUCT(('Span data'!$C$9:$C$734=$B111)*1)</f>
        <v>1.2198344784165033E-2</v>
      </c>
      <c r="AG111" s="232"/>
      <c r="AH111" s="271">
        <f>INDEX('Energy at risk'!E$8:E$733, MATCH($B111, 'Energy at risk'!$C$8:$C$733,0))*$J111*M111</f>
        <v>53180.774659685841</v>
      </c>
      <c r="AI111" s="271">
        <f>INDEX('Energy at risk'!F$8:F$733, MATCH($B111, 'Energy at risk'!$C$8:$C$733,0))*$J111*N111</f>
        <v>55103.940497012336</v>
      </c>
      <c r="AJ111" s="271">
        <f>INDEX('Energy at risk'!G$8:G$733, MATCH($B111, 'Energy at risk'!$C$8:$C$733,0))*$J111*O111</f>
        <v>57335.152276658686</v>
      </c>
      <c r="AK111" s="271">
        <f>INDEX('Energy at risk'!H$8:H$733, MATCH($B111, 'Energy at risk'!$C$8:$C$733,0))*$J111*P111</f>
        <v>59487.173404336208</v>
      </c>
      <c r="AL111" s="271">
        <f>INDEX('Energy at risk'!I$8:I$733, MATCH($B111, 'Energy at risk'!$C$8:$C$733,0))*$J111*Q111</f>
        <v>61595.504734078277</v>
      </c>
      <c r="AM111" s="271">
        <f>INDEX('Energy at risk'!J$8:J$733, MATCH($B111, 'Energy at risk'!$C$8:$C$733,0))*$J111*R111</f>
        <v>64230.354141503994</v>
      </c>
      <c r="AN111" s="271">
        <f>INDEX('Energy at risk'!K$8:K$733, MATCH($B111, 'Energy at risk'!$C$8:$C$733,0))*$J111*S111</f>
        <v>67037.80093354758</v>
      </c>
      <c r="AO111" s="271">
        <f>INDEX('Energy at risk'!L$8:L$733, MATCH($B111, 'Energy at risk'!$C$8:$C$733,0))*$J111*T111</f>
        <v>70148.928391427282</v>
      </c>
      <c r="AP111" s="271">
        <f>INDEX('Energy at risk'!M$8:M$733, MATCH($B111, 'Energy at risk'!$C$8:$C$733,0))*$J111*U111</f>
        <v>72636.325888105188</v>
      </c>
      <c r="AQ111" s="271">
        <f>INDEX('Energy at risk'!N$8:N$733, MATCH($B111, 'Energy at risk'!$C$8:$C$733,0))*$J111*V111</f>
        <v>73567.662023582365</v>
      </c>
      <c r="AR111" s="271">
        <f>INDEX('Energy at risk'!O$8:O$733, MATCH($B111, 'Energy at risk'!$C$8:$C$733,0))*$J111*W111</f>
        <v>74498.998159059542</v>
      </c>
      <c r="AS111" s="271">
        <f>INDEX('Energy at risk'!P$8:P$733, MATCH($B111, 'Energy at risk'!$C$8:$C$733,0))*$J111*X111</f>
        <v>75430.334294536704</v>
      </c>
      <c r="AT111" s="271">
        <f>INDEX('Energy at risk'!Q$8:Q$733, MATCH($B111, 'Energy at risk'!$C$8:$C$733,0))*$J111*Y111</f>
        <v>76361.670430013881</v>
      </c>
      <c r="AU111" s="271">
        <f>INDEX('Energy at risk'!R$8:R$733, MATCH($B111, 'Energy at risk'!$C$8:$C$733,0))*$J111*Z111</f>
        <v>77293.006565491058</v>
      </c>
      <c r="AV111" s="271">
        <f>INDEX('Energy at risk'!S$8:S$733, MATCH($B111, 'Energy at risk'!$C$8:$C$733,0))*$J111*AA111</f>
        <v>78224.34270096822</v>
      </c>
      <c r="AW111" s="271">
        <f>INDEX('Energy at risk'!T$8:T$733, MATCH($B111, 'Energy at risk'!$C$8:$C$733,0))*$J111*AB111</f>
        <v>79155.678836445397</v>
      </c>
      <c r="AX111" s="271">
        <f>INDEX('Energy at risk'!U$8:U$733, MATCH($B111, 'Energy at risk'!$C$8:$C$733,0))*$J111*AC111</f>
        <v>80087.014971922559</v>
      </c>
      <c r="AY111" s="271">
        <f>INDEX('Energy at risk'!V$8:V$733, MATCH($B111, 'Energy at risk'!$C$8:$C$733,0))*$J111*AD111</f>
        <v>81018.351107399736</v>
      </c>
      <c r="AZ111" s="271">
        <f>INDEX('Energy at risk'!W$8:W$733, MATCH($B111, 'Energy at risk'!$C$8:$C$733,0))*$J111*AE111</f>
        <v>81949.687242876913</v>
      </c>
      <c r="BA111" s="271">
        <f>INDEX('Energy at risk'!X$8:X$733, MATCH($B111, 'Energy at risk'!$C$8:$C$733,0))*$J111*AF111</f>
        <v>82881.023378354075</v>
      </c>
      <c r="BB111" s="232"/>
      <c r="BC111" s="271">
        <f>INDEX('Energy at risk'!E$8:E$733, MATCH($B111, 'Energy at risk'!$C$8:$C$733,0))*M111*$K111</f>
        <v>14510.431489591349</v>
      </c>
      <c r="BD111" s="271">
        <f>INDEX('Energy at risk'!F$8:F$733, MATCH($B111, 'Energy at risk'!$C$8:$C$733,0))*N111*$K111</f>
        <v>15035.169354058808</v>
      </c>
      <c r="BE111" s="271">
        <f>INDEX('Energy at risk'!G$8:G$733, MATCH($B111, 'Energy at risk'!$C$8:$C$733,0))*O111*$K111</f>
        <v>15643.957884773277</v>
      </c>
      <c r="BF111" s="271">
        <f>INDEX('Energy at risk'!H$8:H$733, MATCH($B111, 'Energy at risk'!$C$8:$C$733,0))*P111*$K111</f>
        <v>16231.139161036061</v>
      </c>
      <c r="BG111" s="271">
        <f>INDEX('Energy at risk'!I$8:I$733, MATCH($B111, 'Energy at risk'!$C$8:$C$733,0))*Q111*$K111</f>
        <v>16806.399629003117</v>
      </c>
      <c r="BH111" s="271">
        <f>INDEX('Energy at risk'!J$8:J$733, MATCH($B111, 'Energy at risk'!$C$8:$C$733,0))*R111*$K111</f>
        <v>17525.321120021261</v>
      </c>
      <c r="BI111" s="271">
        <f>INDEX('Energy at risk'!K$8:K$733, MATCH($B111, 'Energy at risk'!$C$8:$C$733,0))*S111*$K111</f>
        <v>18291.335992826462</v>
      </c>
      <c r="BJ111" s="271">
        <f>INDEX('Energy at risk'!L$8:L$733, MATCH($B111, 'Energy at risk'!$C$8:$C$733,0))*T111*$K111</f>
        <v>19140.210461501167</v>
      </c>
      <c r="BK111" s="271">
        <f>INDEX('Energy at risk'!M$8:M$733, MATCH($B111, 'Energy at risk'!$C$8:$C$733,0))*U111*$K111</f>
        <v>19818.899540287501</v>
      </c>
      <c r="BL111" s="271">
        <f>INDEX('Energy at risk'!N$8:N$733, MATCH($B111, 'Energy at risk'!$C$8:$C$733,0))*V111*$K111</f>
        <v>20073.015605239572</v>
      </c>
      <c r="BM111" s="271">
        <f>INDEX('Energy at risk'!O$8:O$733, MATCH($B111, 'Energy at risk'!$C$8:$C$733,0))*W111*$K111</f>
        <v>20327.131670191648</v>
      </c>
      <c r="BN111" s="271">
        <f>INDEX('Energy at risk'!P$8:P$733, MATCH($B111, 'Energy at risk'!$C$8:$C$733,0))*X111*$K111</f>
        <v>20581.247735143719</v>
      </c>
      <c r="BO111" s="271">
        <f>INDEX('Energy at risk'!Q$8:Q$733, MATCH($B111, 'Energy at risk'!$C$8:$C$733,0))*Y111*$K111</f>
        <v>20835.363800095791</v>
      </c>
      <c r="BP111" s="271">
        <f>INDEX('Energy at risk'!R$8:R$733, MATCH($B111, 'Energy at risk'!$C$8:$C$733,0))*Z111*$K111</f>
        <v>21089.479865047862</v>
      </c>
      <c r="BQ111" s="271">
        <f>INDEX('Energy at risk'!S$8:S$733, MATCH($B111, 'Energy at risk'!$C$8:$C$733,0))*AA111*$K111</f>
        <v>21343.595929999934</v>
      </c>
      <c r="BR111" s="271">
        <f>INDEX('Energy at risk'!T$8:T$733, MATCH($B111, 'Energy at risk'!$C$8:$C$733,0))*AB111*$K111</f>
        <v>21597.711994952009</v>
      </c>
      <c r="BS111" s="271">
        <f>INDEX('Energy at risk'!U$8:U$733, MATCH($B111, 'Energy at risk'!$C$8:$C$733,0))*AC111*$K111</f>
        <v>21851.828059904081</v>
      </c>
      <c r="BT111" s="271">
        <f>INDEX('Energy at risk'!V$8:V$733, MATCH($B111, 'Energy at risk'!$C$8:$C$733,0))*AD111*$K111</f>
        <v>22105.944124856152</v>
      </c>
      <c r="BU111" s="271">
        <f>INDEX('Energy at risk'!W$8:W$733, MATCH($B111, 'Energy at risk'!$C$8:$C$733,0))*AE111*$K111</f>
        <v>22360.060189808228</v>
      </c>
      <c r="BV111" s="271">
        <f>INDEX('Energy at risk'!X$8:X$733, MATCH($B111, 'Energy at risk'!$C$8:$C$733,0))*AF111*$K111</f>
        <v>22614.176254760299</v>
      </c>
      <c r="BW111" s="232"/>
      <c r="BX111" s="272" cm="1">
        <f t="array" ref="BX111">SUMPRODUCT(('Span data'!BA$9:BA$734)*('Span data'!$C$9:$C$734=$B111))</f>
        <v>7.7707025530757341E-4</v>
      </c>
      <c r="BY111" s="272" cm="1">
        <f t="array" ref="BY111">SUMPRODUCT(('Span data'!BB$9:BB$734)*('Span data'!$C$9:$C$734=$B111))</f>
        <v>7.8817260306472236E-4</v>
      </c>
      <c r="BZ111" s="272" cm="1">
        <f t="array" ref="BZ111">SUMPRODUCT(('Span data'!BC$9:BC$734)*('Span data'!$C$9:$C$734=$B111))</f>
        <v>7.9927495082187132E-4</v>
      </c>
      <c r="CA111" s="272" cm="1">
        <f t="array" ref="CA111">SUMPRODUCT(('Span data'!BD$9:BD$734)*('Span data'!$C$9:$C$734=$B111))</f>
        <v>8.1037729857902038E-4</v>
      </c>
      <c r="CB111" s="272" cm="1">
        <f t="array" ref="CB111">SUMPRODUCT(('Span data'!BE$9:BE$734)*('Span data'!$C$9:$C$734=$B111))</f>
        <v>8.2147964633616933E-4</v>
      </c>
      <c r="CC111" s="272" cm="1">
        <f t="array" ref="CC111">SUMPRODUCT(('Span data'!BF$9:BF$734)*('Span data'!$C$9:$C$734=$B111))</f>
        <v>8.325819940933185E-4</v>
      </c>
      <c r="CD111" s="272" cm="1">
        <f t="array" ref="CD111">SUMPRODUCT(('Span data'!BG$9:BG$734)*('Span data'!$C$9:$C$734=$B111))</f>
        <v>8.4368434185046735E-4</v>
      </c>
      <c r="CE111" s="272" cm="1">
        <f t="array" ref="CE111">SUMPRODUCT(('Span data'!BH$9:BH$734)*('Span data'!$C$9:$C$734=$B111))</f>
        <v>8.547866896076163E-4</v>
      </c>
      <c r="CF111" s="272" cm="1">
        <f t="array" ref="CF111">SUMPRODUCT(('Span data'!BI$9:BI$734)*('Span data'!$C$9:$C$734=$B111))</f>
        <v>8.6588903736476547E-4</v>
      </c>
      <c r="CG111" s="272" cm="1">
        <f t="array" ref="CG111">SUMPRODUCT(('Span data'!BJ$9:BJ$734)*('Span data'!$C$9:$C$734=$B111))</f>
        <v>8.7699138512191443E-4</v>
      </c>
      <c r="CH111" s="272" cm="1">
        <f t="array" ref="CH111">SUMPRODUCT(('Span data'!BK$9:BK$734)*('Span data'!$C$9:$C$734=$B111))</f>
        <v>8.8809373287906338E-4</v>
      </c>
      <c r="CI111" s="272" cm="1">
        <f t="array" ref="CI111">SUMPRODUCT(('Span data'!BL$9:BL$734)*('Span data'!$C$9:$C$734=$B111))</f>
        <v>8.9919608063621244E-4</v>
      </c>
      <c r="CJ111" s="272" cm="1">
        <f t="array" ref="CJ111">SUMPRODUCT(('Span data'!BM$9:BM$734)*('Span data'!$C$9:$C$734=$B111))</f>
        <v>9.102984283933614E-4</v>
      </c>
      <c r="CK111" s="272" cm="1">
        <f t="array" ref="CK111">SUMPRODUCT(('Span data'!BN$9:BN$734)*('Span data'!$C$9:$C$734=$B111))</f>
        <v>9.2140077615051046E-4</v>
      </c>
      <c r="CL111" s="272" cm="1">
        <f t="array" ref="CL111">SUMPRODUCT(('Span data'!BO$9:BO$734)*('Span data'!$C$9:$C$734=$B111))</f>
        <v>9.3250312390765941E-4</v>
      </c>
      <c r="CM111" s="272" cm="1">
        <f t="array" ref="CM111">SUMPRODUCT(('Span data'!BP$9:BP$734)*('Span data'!$C$9:$C$734=$B111))</f>
        <v>9.4360547166480837E-4</v>
      </c>
      <c r="CN111" s="272" cm="1">
        <f t="array" ref="CN111">SUMPRODUCT(('Span data'!BQ$9:BQ$734)*('Span data'!$C$9:$C$734=$B111))</f>
        <v>9.5470781942195743E-4</v>
      </c>
      <c r="CO111" s="272" cm="1">
        <f t="array" ref="CO111">SUMPRODUCT(('Span data'!BR$9:BR$734)*('Span data'!$C$9:$C$734=$B111))</f>
        <v>9.6581016717910638E-4</v>
      </c>
      <c r="CP111" s="272" cm="1">
        <f t="array" ref="CP111">SUMPRODUCT(('Span data'!BS$9:BS$734)*('Span data'!$C$9:$C$734=$B111))</f>
        <v>9.7691251493625545E-4</v>
      </c>
      <c r="CQ111" s="272" cm="1">
        <f t="array" ref="CQ111">SUMPRODUCT(('Span data'!BT$9:BT$734)*('Span data'!$C$9:$C$734=$B111))</f>
        <v>9.8801486269340451E-4</v>
      </c>
      <c r="CR111" s="232"/>
      <c r="CS111" s="273">
        <f t="shared" si="34"/>
        <v>67691.20692634744</v>
      </c>
      <c r="CT111" s="273">
        <f t="shared" si="47"/>
        <v>70139.11063924375</v>
      </c>
      <c r="CU111" s="273">
        <f t="shared" si="48"/>
        <v>72979.110960706908</v>
      </c>
      <c r="CV111" s="273">
        <f t="shared" si="49"/>
        <v>75718.313375749567</v>
      </c>
      <c r="CW111" s="273">
        <f t="shared" si="50"/>
        <v>78401.905184561037</v>
      </c>
      <c r="CX111" s="273">
        <f t="shared" si="51"/>
        <v>81755.676094107257</v>
      </c>
      <c r="CY111" s="273">
        <f t="shared" si="52"/>
        <v>85329.137770058398</v>
      </c>
      <c r="CZ111" s="273">
        <f t="shared" si="53"/>
        <v>89289.139707715134</v>
      </c>
      <c r="DA111" s="273">
        <f t="shared" si="54"/>
        <v>92455.226294281732</v>
      </c>
      <c r="DB111" s="273">
        <f t="shared" si="36"/>
        <v>93640.678505813325</v>
      </c>
      <c r="DC111" s="273">
        <f t="shared" si="37"/>
        <v>94826.130717344931</v>
      </c>
      <c r="DD111" s="273">
        <f t="shared" si="38"/>
        <v>96011.582928876509</v>
      </c>
      <c r="DE111" s="273">
        <f t="shared" si="39"/>
        <v>97197.035140408101</v>
      </c>
      <c r="DF111" s="273">
        <f t="shared" si="40"/>
        <v>98382.487351939693</v>
      </c>
      <c r="DG111" s="273">
        <f t="shared" si="41"/>
        <v>99567.939563471286</v>
      </c>
      <c r="DH111" s="273">
        <f t="shared" si="42"/>
        <v>100753.39177500288</v>
      </c>
      <c r="DI111" s="273">
        <f t="shared" si="43"/>
        <v>101938.84398653446</v>
      </c>
      <c r="DJ111" s="273">
        <f t="shared" si="44"/>
        <v>103124.29619806605</v>
      </c>
      <c r="DK111" s="273">
        <f t="shared" si="45"/>
        <v>104309.74840959765</v>
      </c>
      <c r="DL111" s="273">
        <f t="shared" si="46"/>
        <v>105495.20062112923</v>
      </c>
      <c r="DM111" s="233"/>
      <c r="DN111" s="274" cm="1">
        <f t="array" ref="DN111">SUMPRODUCT(($CS111:$DL111)*(Misc_calcs!$G$29:$Z$29))</f>
        <v>1274585.1635305264</v>
      </c>
      <c r="DO111" s="232"/>
      <c r="DP111" s="274" cm="1">
        <f t="array" ref="DP111">SUMPRODUCT((G111:H111)*(Assumptions!$G$38:$H$38))</f>
        <v>75464.030728122802</v>
      </c>
      <c r="DQ111" s="274" cm="1">
        <f t="array" ref="DQ111">SUMPRODUCT((PMT(real_disc,Assumptions!$G$40,DP111)*(Misc_calcs!$G$29:$Z$29)))</f>
        <v>-43742.018185260087</v>
      </c>
      <c r="DR111" s="232"/>
      <c r="DS111" s="274">
        <f t="shared" si="56"/>
        <v>1230843.1453452664</v>
      </c>
      <c r="DT111" s="274" t="b">
        <f t="shared" si="35"/>
        <v>1</v>
      </c>
      <c r="DU111" s="232"/>
      <c r="DV111" s="232"/>
      <c r="DW111" s="232"/>
      <c r="DX111" s="232"/>
      <c r="DY111" s="232"/>
      <c r="DZ111" s="232"/>
      <c r="EA111" s="232"/>
      <c r="EB111" s="232"/>
      <c r="EC111" s="232"/>
      <c r="ED111" s="232"/>
      <c r="EE111" s="232"/>
      <c r="EF111" s="232"/>
      <c r="EG111" s="232"/>
      <c r="EH111" s="232"/>
      <c r="EI111" s="232"/>
      <c r="EJ111" s="232"/>
      <c r="EK111" s="232"/>
      <c r="EL111" s="232"/>
      <c r="EM111" s="232"/>
      <c r="EN111" s="232"/>
    </row>
    <row r="112" spans="1:144" x14ac:dyDescent="0.2">
      <c r="A112" s="232"/>
      <c r="B112" s="266" t="str">
        <v>WBL006</v>
      </c>
      <c r="C112" s="266" t="str">
        <f>INDEX('Span data'!$D$9:$D$734, MATCH($B112, 'Span data'!$C$9:$C$734,0))</f>
        <v>WBL</v>
      </c>
      <c r="D112" s="266" cm="1">
        <f t="array" ref="D112">IF(ISBLANK(B112),0, SUMPRODUCT(('Energy at risk'!$C$8:$C$733=$B112)*1))</f>
        <v>1</v>
      </c>
      <c r="E112" s="267" t="b">
        <f t="shared" si="55"/>
        <v>0</v>
      </c>
      <c r="F112" s="266">
        <f t="shared" si="33"/>
        <v>1</v>
      </c>
      <c r="G112" s="268">
        <v>1</v>
      </c>
      <c r="H112" s="268">
        <v>1</v>
      </c>
      <c r="I112" s="232"/>
      <c r="J112" s="269">
        <f>INDEX(VCR_data!$D$8:$D$86, MATCH($C112, VCR_data!$B$8:$B$86,0))</f>
        <v>45090.551403278951</v>
      </c>
      <c r="K112" s="269">
        <f>INDEX(VCR_data!$F$8:$F$86, MATCH($C112, VCR_data!$B$8:$B$86,0))</f>
        <v>10938.118129117607</v>
      </c>
      <c r="L112" s="232"/>
      <c r="M112" s="270" cm="1">
        <f t="array" ref="M112">SUMPRODUCT(('Span data'!$C$9:$C$734=$B112)*('Span data'!AF$9:AF$734))/SUMPRODUCT(('Span data'!$C$9:$C$734=$B112)*1)</f>
        <v>9.5341314937657882E-3</v>
      </c>
      <c r="N112" s="270" cm="1">
        <f t="array" ref="N112">SUMPRODUCT(('Span data'!$C$9:$C$734=$B112)*('Span data'!AG$9:AG$734))/SUMPRODUCT(('Span data'!$C$9:$C$734=$B112)*1)</f>
        <v>9.6512631731998089E-3</v>
      </c>
      <c r="O112" s="270" cm="1">
        <f t="array" ref="O112">SUMPRODUCT(('Span data'!$C$9:$C$734=$B112)*('Span data'!AH$9:AH$734))/SUMPRODUCT(('Span data'!$C$9:$C$734=$B112)*1)</f>
        <v>9.7683948526338295E-3</v>
      </c>
      <c r="P112" s="270" cm="1">
        <f t="array" ref="P112">SUMPRODUCT(('Span data'!$C$9:$C$734=$B112)*('Span data'!AI$9:AI$734))/SUMPRODUCT(('Span data'!$C$9:$C$734=$B112)*1)</f>
        <v>9.8855265320678502E-3</v>
      </c>
      <c r="Q112" s="270" cm="1">
        <f t="array" ref="Q112">SUMPRODUCT(('Span data'!$C$9:$C$734=$B112)*('Span data'!AJ$9:AJ$734))/SUMPRODUCT(('Span data'!$C$9:$C$734=$B112)*1)</f>
        <v>1.0002658211501871E-2</v>
      </c>
      <c r="R112" s="270" cm="1">
        <f t="array" ref="R112">SUMPRODUCT(('Span data'!$C$9:$C$734=$B112)*('Span data'!AK$9:AK$734))/SUMPRODUCT(('Span data'!$C$9:$C$734=$B112)*1)</f>
        <v>1.0119789890935892E-2</v>
      </c>
      <c r="S112" s="270" cm="1">
        <f t="array" ref="S112">SUMPRODUCT(('Span data'!$C$9:$C$734=$B112)*('Span data'!AL$9:AL$734))/SUMPRODUCT(('Span data'!$C$9:$C$734=$B112)*1)</f>
        <v>1.0236921570369912E-2</v>
      </c>
      <c r="T112" s="270" cm="1">
        <f t="array" ref="T112">SUMPRODUCT(('Span data'!$C$9:$C$734=$B112)*('Span data'!AM$9:AM$734))/SUMPRODUCT(('Span data'!$C$9:$C$734=$B112)*1)</f>
        <v>1.0354053249803933E-2</v>
      </c>
      <c r="U112" s="270" cm="1">
        <f t="array" ref="U112">SUMPRODUCT(('Span data'!$C$9:$C$734=$B112)*('Span data'!AN$9:AN$734))/SUMPRODUCT(('Span data'!$C$9:$C$734=$B112)*1)</f>
        <v>1.0471184929237954E-2</v>
      </c>
      <c r="V112" s="270" cm="1">
        <f t="array" ref="V112">SUMPRODUCT(('Span data'!$C$9:$C$734=$B112)*('Span data'!AO$9:AO$734))/SUMPRODUCT(('Span data'!$C$9:$C$734=$B112)*1)</f>
        <v>1.0588316608671974E-2</v>
      </c>
      <c r="W112" s="270" cm="1">
        <f t="array" ref="W112">SUMPRODUCT(('Span data'!$C$9:$C$734=$B112)*('Span data'!AP$9:AP$734))/SUMPRODUCT(('Span data'!$C$9:$C$734=$B112)*1)</f>
        <v>1.0705448288105995E-2</v>
      </c>
      <c r="X112" s="270" cm="1">
        <f t="array" ref="X112">SUMPRODUCT(('Span data'!$C$9:$C$734=$B112)*('Span data'!AQ$9:AQ$734))/SUMPRODUCT(('Span data'!$C$9:$C$734=$B112)*1)</f>
        <v>1.0822579967540016E-2</v>
      </c>
      <c r="Y112" s="270" cm="1">
        <f t="array" ref="Y112">SUMPRODUCT(('Span data'!$C$9:$C$734=$B112)*('Span data'!AR$9:AR$734))/SUMPRODUCT(('Span data'!$C$9:$C$734=$B112)*1)</f>
        <v>1.0939711646974036E-2</v>
      </c>
      <c r="Z112" s="270" cm="1">
        <f t="array" ref="Z112">SUMPRODUCT(('Span data'!$C$9:$C$734=$B112)*('Span data'!AS$9:AS$734))/SUMPRODUCT(('Span data'!$C$9:$C$734=$B112)*1)</f>
        <v>1.1056843326408057E-2</v>
      </c>
      <c r="AA112" s="270" cm="1">
        <f t="array" ref="AA112">SUMPRODUCT(('Span data'!$C$9:$C$734=$B112)*('Span data'!AT$9:AT$734))/SUMPRODUCT(('Span data'!$C$9:$C$734=$B112)*1)</f>
        <v>1.1173975005842078E-2</v>
      </c>
      <c r="AB112" s="270" cm="1">
        <f t="array" ref="AB112">SUMPRODUCT(('Span data'!$C$9:$C$734=$B112)*('Span data'!AU$9:AU$734))/SUMPRODUCT(('Span data'!$C$9:$C$734=$B112)*1)</f>
        <v>1.1291106685276098E-2</v>
      </c>
      <c r="AC112" s="270" cm="1">
        <f t="array" ref="AC112">SUMPRODUCT(('Span data'!$C$9:$C$734=$B112)*('Span data'!AV$9:AV$734))/SUMPRODUCT(('Span data'!$C$9:$C$734=$B112)*1)</f>
        <v>1.1408238364710119E-2</v>
      </c>
      <c r="AD112" s="270" cm="1">
        <f t="array" ref="AD112">SUMPRODUCT(('Span data'!$C$9:$C$734=$B112)*('Span data'!AW$9:AW$734))/SUMPRODUCT(('Span data'!$C$9:$C$734=$B112)*1)</f>
        <v>1.152537004414414E-2</v>
      </c>
      <c r="AE112" s="270" cm="1">
        <f t="array" ref="AE112">SUMPRODUCT(('Span data'!$C$9:$C$734=$B112)*('Span data'!AX$9:AX$734))/SUMPRODUCT(('Span data'!$C$9:$C$734=$B112)*1)</f>
        <v>1.164250172357816E-2</v>
      </c>
      <c r="AF112" s="270" cm="1">
        <f t="array" ref="AF112">SUMPRODUCT(('Span data'!$C$9:$C$734=$B112)*('Span data'!AY$9:AY$734))/SUMPRODUCT(('Span data'!$C$9:$C$734=$B112)*1)</f>
        <v>1.1759633403012181E-2</v>
      </c>
      <c r="AG112" s="232"/>
      <c r="AH112" s="271">
        <f>INDEX('Energy at risk'!E$8:E$733, MATCH($B112, 'Energy at risk'!$C$8:$C$733,0))*$J112*M112</f>
        <v>19868.868411491923</v>
      </c>
      <c r="AI112" s="271">
        <f>INDEX('Energy at risk'!F$8:F$733, MATCH($B112, 'Energy at risk'!$C$8:$C$733,0))*$J112*N112</f>
        <v>20333.504542906408</v>
      </c>
      <c r="AJ112" s="271">
        <f>INDEX('Energy at risk'!G$8:G$733, MATCH($B112, 'Energy at risk'!$C$8:$C$733,0))*$J112*O112</f>
        <v>20892.779107882281</v>
      </c>
      <c r="AK112" s="271">
        <f>INDEX('Energy at risk'!H$8:H$733, MATCH($B112, 'Energy at risk'!$C$8:$C$733,0))*$J112*P112</f>
        <v>21459.547946720017</v>
      </c>
      <c r="AL112" s="271">
        <f>INDEX('Energy at risk'!I$8:I$733, MATCH($B112, 'Energy at risk'!$C$8:$C$733,0))*$J112*Q112</f>
        <v>21942.384457513308</v>
      </c>
      <c r="AM112" s="271">
        <f>INDEX('Energy at risk'!J$8:J$733, MATCH($B112, 'Energy at risk'!$C$8:$C$733,0))*$J112*R112</f>
        <v>22430.574021065077</v>
      </c>
      <c r="AN112" s="271">
        <f>INDEX('Energy at risk'!K$8:K$733, MATCH($B112, 'Energy at risk'!$C$8:$C$733,0))*$J112*S112</f>
        <v>23064.46837188986</v>
      </c>
      <c r="AO112" s="271">
        <f>INDEX('Energy at risk'!L$8:L$733, MATCH($B112, 'Energy at risk'!$C$8:$C$733,0))*$J112*T112</f>
        <v>23801.566040689602</v>
      </c>
      <c r="AP112" s="271">
        <f>INDEX('Energy at risk'!M$8:M$733, MATCH($B112, 'Energy at risk'!$C$8:$C$733,0))*$J112*U112</f>
        <v>24357.951726780109</v>
      </c>
      <c r="AQ112" s="271">
        <f>INDEX('Energy at risk'!N$8:N$733, MATCH($B112, 'Energy at risk'!$C$8:$C$733,0))*$J112*V112</f>
        <v>24630.422112186454</v>
      </c>
      <c r="AR112" s="271">
        <f>INDEX('Energy at risk'!O$8:O$733, MATCH($B112, 'Energy at risk'!$C$8:$C$733,0))*$J112*W112</f>
        <v>24902.892497592798</v>
      </c>
      <c r="AS112" s="271">
        <f>INDEX('Energy at risk'!P$8:P$733, MATCH($B112, 'Energy at risk'!$C$8:$C$733,0))*$J112*X112</f>
        <v>25175.362882999139</v>
      </c>
      <c r="AT112" s="271">
        <f>INDEX('Energy at risk'!Q$8:Q$733, MATCH($B112, 'Energy at risk'!$C$8:$C$733,0))*$J112*Y112</f>
        <v>25447.833268405484</v>
      </c>
      <c r="AU112" s="271">
        <f>INDEX('Energy at risk'!R$8:R$733, MATCH($B112, 'Energy at risk'!$C$8:$C$733,0))*$J112*Z112</f>
        <v>25720.303653811829</v>
      </c>
      <c r="AV112" s="271">
        <f>INDEX('Energy at risk'!S$8:S$733, MATCH($B112, 'Energy at risk'!$C$8:$C$733,0))*$J112*AA112</f>
        <v>25992.774039218169</v>
      </c>
      <c r="AW112" s="271">
        <f>INDEX('Energy at risk'!T$8:T$733, MATCH($B112, 'Energy at risk'!$C$8:$C$733,0))*$J112*AB112</f>
        <v>26265.244424624514</v>
      </c>
      <c r="AX112" s="271">
        <f>INDEX('Energy at risk'!U$8:U$733, MATCH($B112, 'Energy at risk'!$C$8:$C$733,0))*$J112*AC112</f>
        <v>26537.714810030859</v>
      </c>
      <c r="AY112" s="271">
        <f>INDEX('Energy at risk'!V$8:V$733, MATCH($B112, 'Energy at risk'!$C$8:$C$733,0))*$J112*AD112</f>
        <v>26810.1851954372</v>
      </c>
      <c r="AZ112" s="271">
        <f>INDEX('Energy at risk'!W$8:W$733, MATCH($B112, 'Energy at risk'!$C$8:$C$733,0))*$J112*AE112</f>
        <v>27082.655580843544</v>
      </c>
      <c r="BA112" s="271">
        <f>INDEX('Energy at risk'!X$8:X$733, MATCH($B112, 'Energy at risk'!$C$8:$C$733,0))*$J112*AF112</f>
        <v>27355.125966249885</v>
      </c>
      <c r="BB112" s="232"/>
      <c r="BC112" s="271">
        <f>INDEX('Energy at risk'!E$8:E$733, MATCH($B112, 'Energy at risk'!$C$8:$C$733,0))*M112*$K112</f>
        <v>4819.8130875150055</v>
      </c>
      <c r="BD112" s="271">
        <f>INDEX('Energy at risk'!F$8:F$733, MATCH($B112, 'Energy at risk'!$C$8:$C$733,0))*N112*$K112</f>
        <v>4932.5250578569394</v>
      </c>
      <c r="BE112" s="271">
        <f>INDEX('Energy at risk'!G$8:G$733, MATCH($B112, 'Energy at risk'!$C$8:$C$733,0))*O112*$K112</f>
        <v>5068.1945289087407</v>
      </c>
      <c r="BF112" s="271">
        <f>INDEX('Energy at risk'!H$8:H$733, MATCH($B112, 'Energy at risk'!$C$8:$C$733,0))*P112*$K112</f>
        <v>5205.6819695848199</v>
      </c>
      <c r="BG112" s="271">
        <f>INDEX('Energy at risk'!I$8:I$733, MATCH($B112, 'Energy at risk'!$C$8:$C$733,0))*Q112*$K112</f>
        <v>5322.8090090142814</v>
      </c>
      <c r="BH112" s="271">
        <f>INDEX('Energy at risk'!J$8:J$733, MATCH($B112, 'Energy at risk'!$C$8:$C$733,0))*R112*$K112</f>
        <v>5441.2345981753688</v>
      </c>
      <c r="BI112" s="271">
        <f>INDEX('Energy at risk'!K$8:K$733, MATCH($B112, 'Energy at risk'!$C$8:$C$733,0))*S112*$K112</f>
        <v>5595.0054232133962</v>
      </c>
      <c r="BJ112" s="271">
        <f>INDEX('Energy at risk'!L$8:L$733, MATCH($B112, 'Energy at risk'!$C$8:$C$733,0))*T112*$K112</f>
        <v>5773.8114285318961</v>
      </c>
      <c r="BK112" s="271">
        <f>INDEX('Energy at risk'!M$8:M$733, MATCH($B112, 'Energy at risk'!$C$8:$C$733,0))*U112*$K112</f>
        <v>5908.7801120012582</v>
      </c>
      <c r="BL112" s="271">
        <f>INDEX('Energy at risk'!N$8:N$733, MATCH($B112, 'Energy at risk'!$C$8:$C$733,0))*V112*$K112</f>
        <v>5974.8762933410153</v>
      </c>
      <c r="BM112" s="271">
        <f>INDEX('Energy at risk'!O$8:O$733, MATCH($B112, 'Energy at risk'!$C$8:$C$733,0))*W112*$K112</f>
        <v>6040.9724746807724</v>
      </c>
      <c r="BN112" s="271">
        <f>INDEX('Energy at risk'!P$8:P$733, MATCH($B112, 'Energy at risk'!$C$8:$C$733,0))*X112*$K112</f>
        <v>6107.0686560205304</v>
      </c>
      <c r="BO112" s="271">
        <f>INDEX('Energy at risk'!Q$8:Q$733, MATCH($B112, 'Energy at risk'!$C$8:$C$733,0))*Y112*$K112</f>
        <v>6173.1648373602875</v>
      </c>
      <c r="BP112" s="271">
        <f>INDEX('Energy at risk'!R$8:R$733, MATCH($B112, 'Energy at risk'!$C$8:$C$733,0))*Z112*$K112</f>
        <v>6239.2610187000455</v>
      </c>
      <c r="BQ112" s="271">
        <f>INDEX('Energy at risk'!S$8:S$733, MATCH($B112, 'Energy at risk'!$C$8:$C$733,0))*AA112*$K112</f>
        <v>6305.3572000398026</v>
      </c>
      <c r="BR112" s="271">
        <f>INDEX('Energy at risk'!T$8:T$733, MATCH($B112, 'Energy at risk'!$C$8:$C$733,0))*AB112*$K112</f>
        <v>6371.4533813795606</v>
      </c>
      <c r="BS112" s="271">
        <f>INDEX('Energy at risk'!U$8:U$733, MATCH($B112, 'Energy at risk'!$C$8:$C$733,0))*AC112*$K112</f>
        <v>6437.5495627193177</v>
      </c>
      <c r="BT112" s="271">
        <f>INDEX('Energy at risk'!V$8:V$733, MATCH($B112, 'Energy at risk'!$C$8:$C$733,0))*AD112*$K112</f>
        <v>6503.6457440590748</v>
      </c>
      <c r="BU112" s="271">
        <f>INDEX('Energy at risk'!W$8:W$733, MATCH($B112, 'Energy at risk'!$C$8:$C$733,0))*AE112*$K112</f>
        <v>6569.7419253988328</v>
      </c>
      <c r="BV112" s="271">
        <f>INDEX('Energy at risk'!X$8:X$733, MATCH($B112, 'Energy at risk'!$C$8:$C$733,0))*AF112*$K112</f>
        <v>6635.8381067385899</v>
      </c>
      <c r="BW112" s="232"/>
      <c r="BX112" s="272" cm="1">
        <f t="array" ref="BX112">SUMPRODUCT(('Span data'!BA$9:BA$734)*('Span data'!$C$9:$C$734=$B112))</f>
        <v>3.8611236956271391E-4</v>
      </c>
      <c r="BY112" s="272" cm="1">
        <f t="array" ref="BY112">SUMPRODUCT(('Span data'!BB$9:BB$734)*('Span data'!$C$9:$C$734=$B112))</f>
        <v>3.9085595741093093E-4</v>
      </c>
      <c r="BZ112" s="272" cm="1">
        <f t="array" ref="BZ112">SUMPRODUCT(('Span data'!BC$9:BC$734)*('Span data'!$C$9:$C$734=$B112))</f>
        <v>3.955995452591479E-4</v>
      </c>
      <c r="CA112" s="272" cm="1">
        <f t="array" ref="CA112">SUMPRODUCT(('Span data'!BD$9:BD$734)*('Span data'!$C$9:$C$734=$B112))</f>
        <v>4.0034313310736486E-4</v>
      </c>
      <c r="CB112" s="272" cm="1">
        <f t="array" ref="CB112">SUMPRODUCT(('Span data'!BE$9:BE$734)*('Span data'!$C$9:$C$734=$B112))</f>
        <v>4.0508672095558183E-4</v>
      </c>
      <c r="CC112" s="272" cm="1">
        <f t="array" ref="CC112">SUMPRODUCT(('Span data'!BF$9:BF$734)*('Span data'!$C$9:$C$734=$B112))</f>
        <v>4.0983030880379875E-4</v>
      </c>
      <c r="CD112" s="272" cm="1">
        <f t="array" ref="CD112">SUMPRODUCT(('Span data'!BG$9:BG$734)*('Span data'!$C$9:$C$734=$B112))</f>
        <v>4.1457389665201571E-4</v>
      </c>
      <c r="CE112" s="272" cm="1">
        <f t="array" ref="CE112">SUMPRODUCT(('Span data'!BH$9:BH$734)*('Span data'!$C$9:$C$734=$B112))</f>
        <v>4.1931748450023268E-4</v>
      </c>
      <c r="CF112" s="272" cm="1">
        <f t="array" ref="CF112">SUMPRODUCT(('Span data'!BI$9:BI$734)*('Span data'!$C$9:$C$734=$B112))</f>
        <v>4.2406107234844965E-4</v>
      </c>
      <c r="CG112" s="272" cm="1">
        <f t="array" ref="CG112">SUMPRODUCT(('Span data'!BJ$9:BJ$734)*('Span data'!$C$9:$C$734=$B112))</f>
        <v>4.2880466019666651E-4</v>
      </c>
      <c r="CH112" s="272" cm="1">
        <f t="array" ref="CH112">SUMPRODUCT(('Span data'!BK$9:BK$734)*('Span data'!$C$9:$C$734=$B112))</f>
        <v>4.3354824804488348E-4</v>
      </c>
      <c r="CI112" s="272" cm="1">
        <f t="array" ref="CI112">SUMPRODUCT(('Span data'!BL$9:BL$734)*('Span data'!$C$9:$C$734=$B112))</f>
        <v>4.3829183589310045E-4</v>
      </c>
      <c r="CJ112" s="272" cm="1">
        <f t="array" ref="CJ112">SUMPRODUCT(('Span data'!BM$9:BM$734)*('Span data'!$C$9:$C$734=$B112))</f>
        <v>4.4303542374131741E-4</v>
      </c>
      <c r="CK112" s="272" cm="1">
        <f t="array" ref="CK112">SUMPRODUCT(('Span data'!BN$9:BN$734)*('Span data'!$C$9:$C$734=$B112))</f>
        <v>4.4777901158953438E-4</v>
      </c>
      <c r="CL112" s="272" cm="1">
        <f t="array" ref="CL112">SUMPRODUCT(('Span data'!BO$9:BO$734)*('Span data'!$C$9:$C$734=$B112))</f>
        <v>4.525225994377513E-4</v>
      </c>
      <c r="CM112" s="272" cm="1">
        <f t="array" ref="CM112">SUMPRODUCT(('Span data'!BP$9:BP$734)*('Span data'!$C$9:$C$734=$B112))</f>
        <v>4.5726618728596826E-4</v>
      </c>
      <c r="CN112" s="272" cm="1">
        <f t="array" ref="CN112">SUMPRODUCT(('Span data'!BQ$9:BQ$734)*('Span data'!$C$9:$C$734=$B112))</f>
        <v>4.6200977513418529E-4</v>
      </c>
      <c r="CO112" s="272" cm="1">
        <f t="array" ref="CO112">SUMPRODUCT(('Span data'!BR$9:BR$734)*('Span data'!$C$9:$C$734=$B112))</f>
        <v>4.6675336298240225E-4</v>
      </c>
      <c r="CP112" s="272" cm="1">
        <f t="array" ref="CP112">SUMPRODUCT(('Span data'!BS$9:BS$734)*('Span data'!$C$9:$C$734=$B112))</f>
        <v>4.7149695083061917E-4</v>
      </c>
      <c r="CQ112" s="272" cm="1">
        <f t="array" ref="CQ112">SUMPRODUCT(('Span data'!BT$9:BT$734)*('Span data'!$C$9:$C$734=$B112))</f>
        <v>4.7624053867883603E-4</v>
      </c>
      <c r="CR112" s="232"/>
      <c r="CS112" s="273">
        <f t="shared" si="34"/>
        <v>24688.681885119298</v>
      </c>
      <c r="CT112" s="273">
        <f t="shared" si="47"/>
        <v>25266.029991619303</v>
      </c>
      <c r="CU112" s="273">
        <f t="shared" si="48"/>
        <v>25960.974032390568</v>
      </c>
      <c r="CV112" s="273">
        <f t="shared" si="49"/>
        <v>26665.230316647969</v>
      </c>
      <c r="CW112" s="273">
        <f t="shared" si="50"/>
        <v>27265.193871614312</v>
      </c>
      <c r="CX112" s="273">
        <f t="shared" si="51"/>
        <v>27871.809029070751</v>
      </c>
      <c r="CY112" s="273">
        <f t="shared" si="52"/>
        <v>28659.474209677152</v>
      </c>
      <c r="CZ112" s="273">
        <f t="shared" si="53"/>
        <v>29575.37788853898</v>
      </c>
      <c r="DA112" s="273">
        <f t="shared" si="54"/>
        <v>30266.732262842441</v>
      </c>
      <c r="DB112" s="273">
        <f t="shared" si="36"/>
        <v>30605.298834332127</v>
      </c>
      <c r="DC112" s="273">
        <f t="shared" si="37"/>
        <v>30943.86540582182</v>
      </c>
      <c r="DD112" s="273">
        <f t="shared" si="38"/>
        <v>31282.431977311506</v>
      </c>
      <c r="DE112" s="273">
        <f t="shared" si="39"/>
        <v>31620.998548801195</v>
      </c>
      <c r="DF112" s="273">
        <f t="shared" si="40"/>
        <v>31959.565120290885</v>
      </c>
      <c r="DG112" s="273">
        <f t="shared" si="41"/>
        <v>32298.131691780571</v>
      </c>
      <c r="DH112" s="273">
        <f t="shared" si="42"/>
        <v>32636.69826327026</v>
      </c>
      <c r="DI112" s="273">
        <f t="shared" si="43"/>
        <v>32975.264834759953</v>
      </c>
      <c r="DJ112" s="273">
        <f t="shared" si="44"/>
        <v>33313.831406249636</v>
      </c>
      <c r="DK112" s="273">
        <f t="shared" si="45"/>
        <v>33652.397977739325</v>
      </c>
      <c r="DL112" s="273">
        <f t="shared" si="46"/>
        <v>33990.964549229015</v>
      </c>
      <c r="DM112" s="233"/>
      <c r="DN112" s="274" cm="1">
        <f t="array" ref="DN112">SUMPRODUCT(($CS112:$DL112)*(Misc_calcs!$G$29:$Z$29))</f>
        <v>426746.50360404182</v>
      </c>
      <c r="DO112" s="232"/>
      <c r="DP112" s="274" cm="1">
        <f t="array" ref="DP112">SUMPRODUCT((G112:H112)*(Assumptions!$G$38:$H$38))</f>
        <v>46500.500639777201</v>
      </c>
      <c r="DQ112" s="274" cm="1">
        <f t="array" ref="DQ112">SUMPRODUCT((PMT(real_disc,Assumptions!$G$40,DP112)*(Misc_calcs!$G$29:$Z$29)))</f>
        <v>-26953.579407080662</v>
      </c>
      <c r="DR112" s="232"/>
      <c r="DS112" s="274">
        <f t="shared" si="56"/>
        <v>399792.92419696116</v>
      </c>
      <c r="DT112" s="274" t="b">
        <f t="shared" si="35"/>
        <v>1</v>
      </c>
      <c r="DU112" s="232"/>
      <c r="DV112" s="232"/>
      <c r="DW112" s="232"/>
      <c r="DX112" s="232"/>
      <c r="DY112" s="232"/>
      <c r="DZ112" s="232"/>
      <c r="EA112" s="232"/>
      <c r="EB112" s="232"/>
      <c r="EC112" s="232"/>
      <c r="ED112" s="232"/>
      <c r="EE112" s="232"/>
      <c r="EF112" s="232"/>
      <c r="EG112" s="232"/>
      <c r="EH112" s="232"/>
      <c r="EI112" s="232"/>
      <c r="EJ112" s="232"/>
      <c r="EK112" s="232"/>
      <c r="EL112" s="232"/>
      <c r="EM112" s="232"/>
      <c r="EN112" s="232"/>
    </row>
    <row r="113" spans="1:144" x14ac:dyDescent="0.2">
      <c r="A113" s="232"/>
      <c r="B113" s="266" t="str">
        <v>WIN011</v>
      </c>
      <c r="C113" s="266" t="str">
        <f>INDEX('Span data'!$D$9:$D$734, MATCH($B113, 'Span data'!$C$9:$C$734,0))</f>
        <v>WIN</v>
      </c>
      <c r="D113" s="266" cm="1">
        <f t="array" ref="D113">IF(ISBLANK(B113),0, SUMPRODUCT(('Energy at risk'!$C$8:$C$733=$B113)*1))</f>
        <v>14</v>
      </c>
      <c r="E113" s="267" t="b">
        <f t="shared" si="55"/>
        <v>0</v>
      </c>
      <c r="F113" s="266">
        <f t="shared" si="33"/>
        <v>14</v>
      </c>
      <c r="G113" s="268">
        <v>18</v>
      </c>
      <c r="H113" s="268">
        <v>3</v>
      </c>
      <c r="I113" s="232"/>
      <c r="J113" s="269">
        <f>INDEX(VCR_data!$D$8:$D$86, MATCH($C113, VCR_data!$B$8:$B$86,0))</f>
        <v>36385.072710298162</v>
      </c>
      <c r="K113" s="269">
        <f>INDEX(VCR_data!$F$8:$F$86, MATCH($C113, VCR_data!$B$8:$B$86,0))</f>
        <v>10747.646658991027</v>
      </c>
      <c r="L113" s="232"/>
      <c r="M113" s="270" cm="1">
        <f t="array" ref="M113">SUMPRODUCT(('Span data'!$C$9:$C$734=$B113)*('Span data'!AF$9:AF$734))/SUMPRODUCT(('Span data'!$C$9:$C$734=$B113)*1)</f>
        <v>9.6167341070940594E-3</v>
      </c>
      <c r="N113" s="270" cm="1">
        <f t="array" ref="N113">SUMPRODUCT(('Span data'!$C$9:$C$734=$B113)*('Span data'!AG$9:AG$734))/SUMPRODUCT(('Span data'!$C$9:$C$734=$B113)*1)</f>
        <v>9.7613999909708371E-3</v>
      </c>
      <c r="O113" s="270" cm="1">
        <f t="array" ref="O113">SUMPRODUCT(('Span data'!$C$9:$C$734=$B113)*('Span data'!AH$9:AH$734))/SUMPRODUCT(('Span data'!$C$9:$C$734=$B113)*1)</f>
        <v>9.9060658748476148E-3</v>
      </c>
      <c r="P113" s="270" cm="1">
        <f t="array" ref="P113">SUMPRODUCT(('Span data'!$C$9:$C$734=$B113)*('Span data'!AI$9:AI$734))/SUMPRODUCT(('Span data'!$C$9:$C$734=$B113)*1)</f>
        <v>1.0050731758724393E-2</v>
      </c>
      <c r="Q113" s="270" cm="1">
        <f t="array" ref="Q113">SUMPRODUCT(('Span data'!$C$9:$C$734=$B113)*('Span data'!AJ$9:AJ$734))/SUMPRODUCT(('Span data'!$C$9:$C$734=$B113)*1)</f>
        <v>1.019539764260117E-2</v>
      </c>
      <c r="R113" s="270" cm="1">
        <f t="array" ref="R113">SUMPRODUCT(('Span data'!$C$9:$C$734=$B113)*('Span data'!AK$9:AK$734))/SUMPRODUCT(('Span data'!$C$9:$C$734=$B113)*1)</f>
        <v>1.034006352647795E-2</v>
      </c>
      <c r="S113" s="270" cm="1">
        <f t="array" ref="S113">SUMPRODUCT(('Span data'!$C$9:$C$734=$B113)*('Span data'!AL$9:AL$734))/SUMPRODUCT(('Span data'!$C$9:$C$734=$B113)*1)</f>
        <v>1.0484729410354722E-2</v>
      </c>
      <c r="T113" s="270" cm="1">
        <f t="array" ref="T113">SUMPRODUCT(('Span data'!$C$9:$C$734=$B113)*('Span data'!AM$9:AM$734))/SUMPRODUCT(('Span data'!$C$9:$C$734=$B113)*1)</f>
        <v>1.0629395294231502E-2</v>
      </c>
      <c r="U113" s="270" cm="1">
        <f t="array" ref="U113">SUMPRODUCT(('Span data'!$C$9:$C$734=$B113)*('Span data'!AN$9:AN$734))/SUMPRODUCT(('Span data'!$C$9:$C$734=$B113)*1)</f>
        <v>1.077406117810828E-2</v>
      </c>
      <c r="V113" s="270" cm="1">
        <f t="array" ref="V113">SUMPRODUCT(('Span data'!$C$9:$C$734=$B113)*('Span data'!AO$9:AO$734))/SUMPRODUCT(('Span data'!$C$9:$C$734=$B113)*1)</f>
        <v>1.0918727061985059E-2</v>
      </c>
      <c r="W113" s="270" cm="1">
        <f t="array" ref="W113">SUMPRODUCT(('Span data'!$C$9:$C$734=$B113)*('Span data'!AP$9:AP$734))/SUMPRODUCT(('Span data'!$C$9:$C$734=$B113)*1)</f>
        <v>1.1063392945861835E-2</v>
      </c>
      <c r="X113" s="270" cm="1">
        <f t="array" ref="X113">SUMPRODUCT(('Span data'!$C$9:$C$734=$B113)*('Span data'!AQ$9:AQ$734))/SUMPRODUCT(('Span data'!$C$9:$C$734=$B113)*1)</f>
        <v>1.1208058829738613E-2</v>
      </c>
      <c r="Y113" s="270" cm="1">
        <f t="array" ref="Y113">SUMPRODUCT(('Span data'!$C$9:$C$734=$B113)*('Span data'!AR$9:AR$734))/SUMPRODUCT(('Span data'!$C$9:$C$734=$B113)*1)</f>
        <v>1.1352724713615389E-2</v>
      </c>
      <c r="Z113" s="270" cm="1">
        <f t="array" ref="Z113">SUMPRODUCT(('Span data'!$C$9:$C$734=$B113)*('Span data'!AS$9:AS$734))/SUMPRODUCT(('Span data'!$C$9:$C$734=$B113)*1)</f>
        <v>1.1497390597492165E-2</v>
      </c>
      <c r="AA113" s="270" cm="1">
        <f t="array" ref="AA113">SUMPRODUCT(('Span data'!$C$9:$C$734=$B113)*('Span data'!AT$9:AT$734))/SUMPRODUCT(('Span data'!$C$9:$C$734=$B113)*1)</f>
        <v>1.1642056481368946E-2</v>
      </c>
      <c r="AB113" s="270" cm="1">
        <f t="array" ref="AB113">SUMPRODUCT(('Span data'!$C$9:$C$734=$B113)*('Span data'!AU$9:AU$734))/SUMPRODUCT(('Span data'!$C$9:$C$734=$B113)*1)</f>
        <v>1.1786722365245722E-2</v>
      </c>
      <c r="AC113" s="270" cm="1">
        <f t="array" ref="AC113">SUMPRODUCT(('Span data'!$C$9:$C$734=$B113)*('Span data'!AV$9:AV$734))/SUMPRODUCT(('Span data'!$C$9:$C$734=$B113)*1)</f>
        <v>1.19313882491225E-2</v>
      </c>
      <c r="AD113" s="270" cm="1">
        <f t="array" ref="AD113">SUMPRODUCT(('Span data'!$C$9:$C$734=$B113)*('Span data'!AW$9:AW$734))/SUMPRODUCT(('Span data'!$C$9:$C$734=$B113)*1)</f>
        <v>1.2076054132999278E-2</v>
      </c>
      <c r="AE113" s="270" cm="1">
        <f t="array" ref="AE113">SUMPRODUCT(('Span data'!$C$9:$C$734=$B113)*('Span data'!AX$9:AX$734))/SUMPRODUCT(('Span data'!$C$9:$C$734=$B113)*1)</f>
        <v>1.2220720016876052E-2</v>
      </c>
      <c r="AF113" s="270" cm="1">
        <f t="array" ref="AF113">SUMPRODUCT(('Span data'!$C$9:$C$734=$B113)*('Span data'!AY$9:AY$734))/SUMPRODUCT(('Span data'!$C$9:$C$734=$B113)*1)</f>
        <v>1.2365385900752831E-2</v>
      </c>
      <c r="AG113" s="232"/>
      <c r="AH113" s="271">
        <f>INDEX('Energy at risk'!E$8:E$733, MATCH($B113, 'Energy at risk'!$C$8:$C$733,0))*$J113*M113</f>
        <v>15710.723632030902</v>
      </c>
      <c r="AI113" s="271">
        <f>INDEX('Energy at risk'!F$8:F$733, MATCH($B113, 'Energy at risk'!$C$8:$C$733,0))*$J113*N113</f>
        <v>15983.060140720529</v>
      </c>
      <c r="AJ113" s="271">
        <f>INDEX('Energy at risk'!G$8:G$733, MATCH($B113, 'Energy at risk'!$C$8:$C$733,0))*$J113*O113</f>
        <v>16439.120535789461</v>
      </c>
      <c r="AK113" s="271">
        <f>INDEX('Energy at risk'!H$8:H$733, MATCH($B113, 'Energy at risk'!$C$8:$C$733,0))*$J113*P113</f>
        <v>16827.453130607551</v>
      </c>
      <c r="AL113" s="271">
        <f>INDEX('Energy at risk'!I$8:I$733, MATCH($B113, 'Energy at risk'!$C$8:$C$733,0))*$J113*Q113</f>
        <v>17144.856950563193</v>
      </c>
      <c r="AM113" s="271">
        <f>INDEX('Energy at risk'!J$8:J$733, MATCH($B113, 'Energy at risk'!$C$8:$C$733,0))*$J113*R113</f>
        <v>17426.262887319026</v>
      </c>
      <c r="AN113" s="271">
        <f>INDEX('Energy at risk'!K$8:K$733, MATCH($B113, 'Energy at risk'!$C$8:$C$733,0))*$J113*S113</f>
        <v>17863.397263783325</v>
      </c>
      <c r="AO113" s="271">
        <f>INDEX('Energy at risk'!L$8:L$733, MATCH($B113, 'Energy at risk'!$C$8:$C$733,0))*$J113*T113</f>
        <v>18384.264313556476</v>
      </c>
      <c r="AP113" s="271">
        <f>INDEX('Energy at risk'!M$8:M$733, MATCH($B113, 'Energy at risk'!$C$8:$C$733,0))*$J113*U113</f>
        <v>18713.938536189926</v>
      </c>
      <c r="AQ113" s="271">
        <f>INDEX('Energy at risk'!N$8:N$733, MATCH($B113, 'Energy at risk'!$C$8:$C$733,0))*$J113*V113</f>
        <v>18965.215043200533</v>
      </c>
      <c r="AR113" s="271">
        <f>INDEX('Energy at risk'!O$8:O$733, MATCH($B113, 'Energy at risk'!$C$8:$C$733,0))*$J113*W113</f>
        <v>19216.491550211136</v>
      </c>
      <c r="AS113" s="271">
        <f>INDEX('Energy at risk'!P$8:P$733, MATCH($B113, 'Energy at risk'!$C$8:$C$733,0))*$J113*X113</f>
        <v>19467.76805722174</v>
      </c>
      <c r="AT113" s="271">
        <f>INDEX('Energy at risk'!Q$8:Q$733, MATCH($B113, 'Energy at risk'!$C$8:$C$733,0))*$J113*Y113</f>
        <v>19719.044564232339</v>
      </c>
      <c r="AU113" s="271">
        <f>INDEX('Energy at risk'!R$8:R$733, MATCH($B113, 'Energy at risk'!$C$8:$C$733,0))*$J113*Z113</f>
        <v>19970.321071242943</v>
      </c>
      <c r="AV113" s="271">
        <f>INDEX('Energy at risk'!S$8:S$733, MATCH($B113, 'Energy at risk'!$C$8:$C$733,0))*$J113*AA113</f>
        <v>20221.597578253553</v>
      </c>
      <c r="AW113" s="271">
        <f>INDEX('Energy at risk'!T$8:T$733, MATCH($B113, 'Energy at risk'!$C$8:$C$733,0))*$J113*AB113</f>
        <v>20472.874085264153</v>
      </c>
      <c r="AX113" s="271">
        <f>INDEX('Energy at risk'!U$8:U$733, MATCH($B113, 'Energy at risk'!$C$8:$C$733,0))*$J113*AC113</f>
        <v>20724.15059227476</v>
      </c>
      <c r="AY113" s="271">
        <f>INDEX('Energy at risk'!V$8:V$733, MATCH($B113, 'Energy at risk'!$C$8:$C$733,0))*$J113*AD113</f>
        <v>20975.427099285364</v>
      </c>
      <c r="AZ113" s="271">
        <f>INDEX('Energy at risk'!W$8:W$733, MATCH($B113, 'Energy at risk'!$C$8:$C$733,0))*$J113*AE113</f>
        <v>21226.703606295963</v>
      </c>
      <c r="BA113" s="271">
        <f>INDEX('Energy at risk'!X$8:X$733, MATCH($B113, 'Energy at risk'!$C$8:$C$733,0))*$J113*AF113</f>
        <v>21477.98011330657</v>
      </c>
      <c r="BB113" s="232"/>
      <c r="BC113" s="271">
        <f>INDEX('Energy at risk'!E$8:E$733, MATCH($B113, 'Energy at risk'!$C$8:$C$733,0))*M113*$K113</f>
        <v>4640.7302164422308</v>
      </c>
      <c r="BD113" s="271">
        <f>INDEX('Energy at risk'!F$8:F$733, MATCH($B113, 'Energy at risk'!$C$8:$C$733,0))*N113*$K113</f>
        <v>4721.1746500989739</v>
      </c>
      <c r="BE113" s="271">
        <f>INDEX('Energy at risk'!G$8:G$733, MATCH($B113, 'Energy at risk'!$C$8:$C$733,0))*O113*$K113</f>
        <v>4855.8885757900835</v>
      </c>
      <c r="BF113" s="271">
        <f>INDEX('Energy at risk'!H$8:H$733, MATCH($B113, 'Energy at risk'!$C$8:$C$733,0))*P113*$K113</f>
        <v>4970.5966471056227</v>
      </c>
      <c r="BG113" s="271">
        <f>INDEX('Energy at risk'!I$8:I$733, MATCH($B113, 'Energy at risk'!$C$8:$C$733,0))*Q113*$K113</f>
        <v>5064.3533404688251</v>
      </c>
      <c r="BH113" s="271">
        <f>INDEX('Energy at risk'!J$8:J$733, MATCH($B113, 'Energy at risk'!$C$8:$C$733,0))*R113*$K113</f>
        <v>5147.4767575930691</v>
      </c>
      <c r="BI113" s="271">
        <f>INDEX('Energy at risk'!K$8:K$733, MATCH($B113, 'Energy at risk'!$C$8:$C$733,0))*S113*$K113</f>
        <v>5276.6001994546241</v>
      </c>
      <c r="BJ113" s="271">
        <f>INDEX('Energy at risk'!L$8:L$733, MATCH($B113, 'Energy at risk'!$C$8:$C$733,0))*T113*$K113</f>
        <v>5430.4571135755759</v>
      </c>
      <c r="BK113" s="271">
        <f>INDEX('Energy at risk'!M$8:M$733, MATCH($B113, 'Energy at risk'!$C$8:$C$733,0))*U113*$K113</f>
        <v>5527.8383139830448</v>
      </c>
      <c r="BL113" s="271">
        <f>INDEX('Energy at risk'!N$8:N$733, MATCH($B113, 'Energy at risk'!$C$8:$C$733,0))*V113*$K113</f>
        <v>5602.0619147590614</v>
      </c>
      <c r="BM113" s="271">
        <f>INDEX('Energy at risk'!O$8:O$733, MATCH($B113, 'Energy at risk'!$C$8:$C$733,0))*W113*$K113</f>
        <v>5676.2855155350753</v>
      </c>
      <c r="BN113" s="271">
        <f>INDEX('Energy at risk'!P$8:P$733, MATCH($B113, 'Energy at risk'!$C$8:$C$733,0))*X113*$K113</f>
        <v>5750.509116311091</v>
      </c>
      <c r="BO113" s="271">
        <f>INDEX('Energy at risk'!Q$8:Q$733, MATCH($B113, 'Energy at risk'!$C$8:$C$733,0))*Y113*$K113</f>
        <v>5824.7327170871058</v>
      </c>
      <c r="BP113" s="271">
        <f>INDEX('Energy at risk'!R$8:R$733, MATCH($B113, 'Energy at risk'!$C$8:$C$733,0))*Z113*$K113</f>
        <v>5898.9563178631197</v>
      </c>
      <c r="BQ113" s="271">
        <f>INDEX('Energy at risk'!S$8:S$733, MATCH($B113, 'Energy at risk'!$C$8:$C$733,0))*AA113*$K113</f>
        <v>5973.1799186391363</v>
      </c>
      <c r="BR113" s="271">
        <f>INDEX('Energy at risk'!T$8:T$733, MATCH($B113, 'Energy at risk'!$C$8:$C$733,0))*AB113*$K113</f>
        <v>6047.4035194151511</v>
      </c>
      <c r="BS113" s="271">
        <f>INDEX('Energy at risk'!U$8:U$733, MATCH($B113, 'Energy at risk'!$C$8:$C$733,0))*AC113*$K113</f>
        <v>6121.6271201911659</v>
      </c>
      <c r="BT113" s="271">
        <f>INDEX('Energy at risk'!V$8:V$733, MATCH($B113, 'Energy at risk'!$C$8:$C$733,0))*AD113*$K113</f>
        <v>6195.8507209671816</v>
      </c>
      <c r="BU113" s="271">
        <f>INDEX('Energy at risk'!W$8:W$733, MATCH($B113, 'Energy at risk'!$C$8:$C$733,0))*AE113*$K113</f>
        <v>6270.0743217431946</v>
      </c>
      <c r="BV113" s="271">
        <f>INDEX('Energy at risk'!X$8:X$733, MATCH($B113, 'Energy at risk'!$C$8:$C$733,0))*AF113*$K113</f>
        <v>6344.2979225192112</v>
      </c>
      <c r="BW113" s="232"/>
      <c r="BX113" s="272" cm="1">
        <f t="array" ref="BX113">SUMPRODUCT(('Span data'!BA$9:BA$734)*('Span data'!$C$9:$C$734=$B113))</f>
        <v>5.4524064350923492E-3</v>
      </c>
      <c r="BY113" s="272" cm="1">
        <f t="array" ref="BY113">SUMPRODUCT(('Span data'!BB$9:BB$734)*('Span data'!$C$9:$C$734=$B113))</f>
        <v>5.5344277520388363E-3</v>
      </c>
      <c r="BZ113" s="272" cm="1">
        <f t="array" ref="BZ113">SUMPRODUCT(('Span data'!BC$9:BC$734)*('Span data'!$C$9:$C$734=$B113))</f>
        <v>5.6164490689853243E-3</v>
      </c>
      <c r="CA113" s="272" cm="1">
        <f t="array" ref="CA113">SUMPRODUCT(('Span data'!BD$9:BD$734)*('Span data'!$C$9:$C$734=$B113))</f>
        <v>5.6984703859318132E-3</v>
      </c>
      <c r="CB113" s="272" cm="1">
        <f t="array" ref="CB113">SUMPRODUCT(('Span data'!BE$9:BE$734)*('Span data'!$C$9:$C$734=$B113))</f>
        <v>5.7804917028783011E-3</v>
      </c>
      <c r="CC113" s="272" cm="1">
        <f t="array" ref="CC113">SUMPRODUCT(('Span data'!BF$9:BF$734)*('Span data'!$C$9:$C$734=$B113))</f>
        <v>5.86251301982479E-3</v>
      </c>
      <c r="CD113" s="272" cm="1">
        <f t="array" ref="CD113">SUMPRODUCT(('Span data'!BG$9:BG$734)*('Span data'!$C$9:$C$734=$B113))</f>
        <v>5.9445343367712762E-3</v>
      </c>
      <c r="CE113" s="272" cm="1">
        <f t="array" ref="CE113">SUMPRODUCT(('Span data'!BH$9:BH$734)*('Span data'!$C$9:$C$734=$B113))</f>
        <v>6.0265556537177651E-3</v>
      </c>
      <c r="CF113" s="272" cm="1">
        <f t="array" ref="CF113">SUMPRODUCT(('Span data'!BI$9:BI$734)*('Span data'!$C$9:$C$734=$B113))</f>
        <v>6.1085769706642531E-3</v>
      </c>
      <c r="CG113" s="272" cm="1">
        <f t="array" ref="CG113">SUMPRODUCT(('Span data'!BJ$9:BJ$734)*('Span data'!$C$9:$C$734=$B113))</f>
        <v>6.1905982876107402E-3</v>
      </c>
      <c r="CH113" s="272" cm="1">
        <f t="array" ref="CH113">SUMPRODUCT(('Span data'!BK$9:BK$734)*('Span data'!$C$9:$C$734=$B113))</f>
        <v>6.2726196045572282E-3</v>
      </c>
      <c r="CI113" s="272" cm="1">
        <f t="array" ref="CI113">SUMPRODUCT(('Span data'!BL$9:BL$734)*('Span data'!$C$9:$C$734=$B113))</f>
        <v>6.3546409215037188E-3</v>
      </c>
      <c r="CJ113" s="272" cm="1">
        <f t="array" ref="CJ113">SUMPRODUCT(('Span data'!BM$9:BM$734)*('Span data'!$C$9:$C$734=$B113))</f>
        <v>6.4366622384502076E-3</v>
      </c>
      <c r="CK113" s="272" cm="1">
        <f t="array" ref="CK113">SUMPRODUCT(('Span data'!BN$9:BN$734)*('Span data'!$C$9:$C$734=$B113))</f>
        <v>6.5186835553966939E-3</v>
      </c>
      <c r="CL113" s="272" cm="1">
        <f t="array" ref="CL113">SUMPRODUCT(('Span data'!BO$9:BO$734)*('Span data'!$C$9:$C$734=$B113))</f>
        <v>6.6007048723431818E-3</v>
      </c>
      <c r="CM113" s="272" cm="1">
        <f t="array" ref="CM113">SUMPRODUCT(('Span data'!BP$9:BP$734)*('Span data'!$C$9:$C$734=$B113))</f>
        <v>6.6827261892896698E-3</v>
      </c>
      <c r="CN113" s="272" cm="1">
        <f t="array" ref="CN113">SUMPRODUCT(('Span data'!BQ$9:BQ$734)*('Span data'!$C$9:$C$734=$B113))</f>
        <v>6.7647475062361587E-3</v>
      </c>
      <c r="CO113" s="272" cm="1">
        <f t="array" ref="CO113">SUMPRODUCT(('Span data'!BR$9:BR$734)*('Span data'!$C$9:$C$734=$B113))</f>
        <v>6.8467688231826458E-3</v>
      </c>
      <c r="CP113" s="272" cm="1">
        <f t="array" ref="CP113">SUMPRODUCT(('Span data'!BS$9:BS$734)*('Span data'!$C$9:$C$734=$B113))</f>
        <v>6.928790140129132E-3</v>
      </c>
      <c r="CQ113" s="272" cm="1">
        <f t="array" ref="CQ113">SUMPRODUCT(('Span data'!BT$9:BT$734)*('Span data'!$C$9:$C$734=$B113))</f>
        <v>7.0108114570756217E-3</v>
      </c>
      <c r="CR113" s="232"/>
      <c r="CS113" s="273">
        <f t="shared" si="34"/>
        <v>20351.459300879567</v>
      </c>
      <c r="CT113" s="273">
        <f t="shared" si="47"/>
        <v>20704.240325247254</v>
      </c>
      <c r="CU113" s="273">
        <f t="shared" si="48"/>
        <v>21295.014728028615</v>
      </c>
      <c r="CV113" s="273">
        <f t="shared" si="49"/>
        <v>21798.055476183559</v>
      </c>
      <c r="CW113" s="273">
        <f t="shared" si="50"/>
        <v>22209.216071523719</v>
      </c>
      <c r="CX113" s="273">
        <f t="shared" si="51"/>
        <v>22573.745507425112</v>
      </c>
      <c r="CY113" s="273">
        <f t="shared" si="52"/>
        <v>23140.003407772285</v>
      </c>
      <c r="CZ113" s="273">
        <f t="shared" si="53"/>
        <v>23814.727453687705</v>
      </c>
      <c r="DA113" s="273">
        <f t="shared" si="54"/>
        <v>24241.78295874994</v>
      </c>
      <c r="DB113" s="273">
        <f t="shared" si="36"/>
        <v>24567.283148557883</v>
      </c>
      <c r="DC113" s="273">
        <f t="shared" si="37"/>
        <v>24892.783338365814</v>
      </c>
      <c r="DD113" s="273">
        <f t="shared" si="38"/>
        <v>25218.283528173753</v>
      </c>
      <c r="DE113" s="273">
        <f t="shared" si="39"/>
        <v>25543.783717981685</v>
      </c>
      <c r="DF113" s="273">
        <f t="shared" si="40"/>
        <v>25869.283907789621</v>
      </c>
      <c r="DG113" s="273">
        <f t="shared" si="41"/>
        <v>26194.784097597563</v>
      </c>
      <c r="DH113" s="273">
        <f t="shared" si="42"/>
        <v>26520.284287405495</v>
      </c>
      <c r="DI113" s="273">
        <f t="shared" si="43"/>
        <v>26845.784477213434</v>
      </c>
      <c r="DJ113" s="273">
        <f t="shared" si="44"/>
        <v>27171.284667021366</v>
      </c>
      <c r="DK113" s="273">
        <f t="shared" si="45"/>
        <v>27496.784856829297</v>
      </c>
      <c r="DL113" s="273">
        <f t="shared" si="46"/>
        <v>27822.285046637237</v>
      </c>
      <c r="DM113" s="233"/>
      <c r="DN113" s="274" cm="1">
        <f t="array" ref="DN113">SUMPRODUCT(($CS113:$DL113)*(Misc_calcs!$G$29:$Z$29))</f>
        <v>346497.1472805714</v>
      </c>
      <c r="DO113" s="232"/>
      <c r="DP113" s="274" cm="1">
        <f t="array" ref="DP113">SUMPRODUCT((G113:H113)*(Assumptions!$G$38:$H$38))</f>
        <v>422491.61714979215</v>
      </c>
      <c r="DQ113" s="274" cm="1">
        <f t="array" ref="DQ113">SUMPRODUCT((PMT(real_disc,Assumptions!$G$40,DP113)*(Misc_calcs!$G$29:$Z$29)))</f>
        <v>-244893.30641596726</v>
      </c>
      <c r="DR113" s="232"/>
      <c r="DS113" s="274">
        <f t="shared" si="56"/>
        <v>101603.84086460414</v>
      </c>
      <c r="DT113" s="274" t="b">
        <f t="shared" si="35"/>
        <v>1</v>
      </c>
      <c r="DU113" s="232"/>
      <c r="DV113" s="232"/>
      <c r="DW113" s="232"/>
      <c r="DX113" s="232"/>
      <c r="DY113" s="232"/>
      <c r="DZ113" s="232"/>
      <c r="EA113" s="232"/>
      <c r="EB113" s="232"/>
      <c r="EC113" s="232"/>
      <c r="ED113" s="232"/>
      <c r="EE113" s="232"/>
      <c r="EF113" s="232"/>
      <c r="EG113" s="232"/>
      <c r="EH113" s="232"/>
      <c r="EI113" s="232"/>
      <c r="EJ113" s="232"/>
      <c r="EK113" s="232"/>
      <c r="EL113" s="232"/>
      <c r="EM113" s="232"/>
      <c r="EN113" s="232"/>
    </row>
    <row r="114" spans="1:144" x14ac:dyDescent="0.2">
      <c r="A114" s="232"/>
      <c r="B114" s="266" t="str">
        <v>WMN013</v>
      </c>
      <c r="C114" s="266" t="str">
        <f>INDEX('Span data'!$D$9:$D$734, MATCH($B114, 'Span data'!$C$9:$C$734,0))</f>
        <v>WMN</v>
      </c>
      <c r="D114" s="266" cm="1">
        <f t="array" ref="D114">IF(ISBLANK(B114),0, SUMPRODUCT(('Energy at risk'!$C$8:$C$733=$B114)*1))</f>
        <v>1</v>
      </c>
      <c r="E114" s="267" t="b">
        <f t="shared" si="55"/>
        <v>0</v>
      </c>
      <c r="F114" s="266">
        <f t="shared" si="33"/>
        <v>1</v>
      </c>
      <c r="G114" s="268">
        <v>1</v>
      </c>
      <c r="H114" s="268">
        <v>1</v>
      </c>
      <c r="I114" s="232"/>
      <c r="J114" s="269">
        <f>INDEX(VCR_data!$D$8:$D$86, MATCH($C114, VCR_data!$B$8:$B$86,0))</f>
        <v>61329.303481279239</v>
      </c>
      <c r="K114" s="269">
        <f>INDEX(VCR_data!$F$8:$F$86, MATCH($C114, VCR_data!$B$8:$B$86,0))</f>
        <v>12664.203048543213</v>
      </c>
      <c r="L114" s="232"/>
      <c r="M114" s="270" cm="1">
        <f t="array" ref="M114">SUMPRODUCT(('Span data'!$C$9:$C$734=$B114)*('Span data'!AF$9:AF$734))/SUMPRODUCT(('Span data'!$C$9:$C$734=$B114)*1)</f>
        <v>9.6596795596919655E-3</v>
      </c>
      <c r="N114" s="270" cm="1">
        <f t="array" ref="N114">SUMPRODUCT(('Span data'!$C$9:$C$734=$B114)*('Span data'!AG$9:AG$734))/SUMPRODUCT(('Span data'!$C$9:$C$734=$B114)*1)</f>
        <v>9.8186605944347114E-3</v>
      </c>
      <c r="O114" s="270" cm="1">
        <f t="array" ref="O114">SUMPRODUCT(('Span data'!$C$9:$C$734=$B114)*('Span data'!AH$9:AH$734))/SUMPRODUCT(('Span data'!$C$9:$C$734=$B114)*1)</f>
        <v>9.9776416291774573E-3</v>
      </c>
      <c r="P114" s="270" cm="1">
        <f t="array" ref="P114">SUMPRODUCT(('Span data'!$C$9:$C$734=$B114)*('Span data'!AI$9:AI$734))/SUMPRODUCT(('Span data'!$C$9:$C$734=$B114)*1)</f>
        <v>1.0136622663920203E-2</v>
      </c>
      <c r="Q114" s="270" cm="1">
        <f t="array" ref="Q114">SUMPRODUCT(('Span data'!$C$9:$C$734=$B114)*('Span data'!AJ$9:AJ$734))/SUMPRODUCT(('Span data'!$C$9:$C$734=$B114)*1)</f>
        <v>1.0295603698662949E-2</v>
      </c>
      <c r="R114" s="270" cm="1">
        <f t="array" ref="R114">SUMPRODUCT(('Span data'!$C$9:$C$734=$B114)*('Span data'!AK$9:AK$734))/SUMPRODUCT(('Span data'!$C$9:$C$734=$B114)*1)</f>
        <v>1.0454584733405695E-2</v>
      </c>
      <c r="S114" s="270" cm="1">
        <f t="array" ref="S114">SUMPRODUCT(('Span data'!$C$9:$C$734=$B114)*('Span data'!AL$9:AL$734))/SUMPRODUCT(('Span data'!$C$9:$C$734=$B114)*1)</f>
        <v>1.0613565768148441E-2</v>
      </c>
      <c r="T114" s="270" cm="1">
        <f t="array" ref="T114">SUMPRODUCT(('Span data'!$C$9:$C$734=$B114)*('Span data'!AM$9:AM$734))/SUMPRODUCT(('Span data'!$C$9:$C$734=$B114)*1)</f>
        <v>1.0772546802891187E-2</v>
      </c>
      <c r="U114" s="270" cm="1">
        <f t="array" ref="U114">SUMPRODUCT(('Span data'!$C$9:$C$734=$B114)*('Span data'!AN$9:AN$734))/SUMPRODUCT(('Span data'!$C$9:$C$734=$B114)*1)</f>
        <v>1.0931527837633933E-2</v>
      </c>
      <c r="V114" s="270" cm="1">
        <f t="array" ref="V114">SUMPRODUCT(('Span data'!$C$9:$C$734=$B114)*('Span data'!AO$9:AO$734))/SUMPRODUCT(('Span data'!$C$9:$C$734=$B114)*1)</f>
        <v>1.1090508872376678E-2</v>
      </c>
      <c r="W114" s="270" cm="1">
        <f t="array" ref="W114">SUMPRODUCT(('Span data'!$C$9:$C$734=$B114)*('Span data'!AP$9:AP$734))/SUMPRODUCT(('Span data'!$C$9:$C$734=$B114)*1)</f>
        <v>1.1249489907119424E-2</v>
      </c>
      <c r="X114" s="270" cm="1">
        <f t="array" ref="X114">SUMPRODUCT(('Span data'!$C$9:$C$734=$B114)*('Span data'!AQ$9:AQ$734))/SUMPRODUCT(('Span data'!$C$9:$C$734=$B114)*1)</f>
        <v>1.140847094186217E-2</v>
      </c>
      <c r="Y114" s="270" cm="1">
        <f t="array" ref="Y114">SUMPRODUCT(('Span data'!$C$9:$C$734=$B114)*('Span data'!AR$9:AR$734))/SUMPRODUCT(('Span data'!$C$9:$C$734=$B114)*1)</f>
        <v>1.1567451976604916E-2</v>
      </c>
      <c r="Z114" s="270" cm="1">
        <f t="array" ref="Z114">SUMPRODUCT(('Span data'!$C$9:$C$734=$B114)*('Span data'!AS$9:AS$734))/SUMPRODUCT(('Span data'!$C$9:$C$734=$B114)*1)</f>
        <v>1.1726433011347662E-2</v>
      </c>
      <c r="AA114" s="270" cm="1">
        <f t="array" ref="AA114">SUMPRODUCT(('Span data'!$C$9:$C$734=$B114)*('Span data'!AT$9:AT$734))/SUMPRODUCT(('Span data'!$C$9:$C$734=$B114)*1)</f>
        <v>1.1885414046090408E-2</v>
      </c>
      <c r="AB114" s="270" cm="1">
        <f t="array" ref="AB114">SUMPRODUCT(('Span data'!$C$9:$C$734=$B114)*('Span data'!AU$9:AU$734))/SUMPRODUCT(('Span data'!$C$9:$C$734=$B114)*1)</f>
        <v>1.2044395080833154E-2</v>
      </c>
      <c r="AC114" s="270" cm="1">
        <f t="array" ref="AC114">SUMPRODUCT(('Span data'!$C$9:$C$734=$B114)*('Span data'!AV$9:AV$734))/SUMPRODUCT(('Span data'!$C$9:$C$734=$B114)*1)</f>
        <v>1.22033761155759E-2</v>
      </c>
      <c r="AD114" s="270" cm="1">
        <f t="array" ref="AD114">SUMPRODUCT(('Span data'!$C$9:$C$734=$B114)*('Span data'!AW$9:AW$734))/SUMPRODUCT(('Span data'!$C$9:$C$734=$B114)*1)</f>
        <v>1.2362357150318646E-2</v>
      </c>
      <c r="AE114" s="270" cm="1">
        <f t="array" ref="AE114">SUMPRODUCT(('Span data'!$C$9:$C$734=$B114)*('Span data'!AX$9:AX$734))/SUMPRODUCT(('Span data'!$C$9:$C$734=$B114)*1)</f>
        <v>1.2521338185061391E-2</v>
      </c>
      <c r="AF114" s="270" cm="1">
        <f t="array" ref="AF114">SUMPRODUCT(('Span data'!$C$9:$C$734=$B114)*('Span data'!AY$9:AY$734))/SUMPRODUCT(('Span data'!$C$9:$C$734=$B114)*1)</f>
        <v>1.2680319219804137E-2</v>
      </c>
      <c r="AG114" s="232"/>
      <c r="AH114" s="271">
        <f>INDEX('Energy at risk'!E$8:E$733, MATCH($B114, 'Energy at risk'!$C$8:$C$733,0))*$J114*M114</f>
        <v>42631.509277007739</v>
      </c>
      <c r="AI114" s="271">
        <f>INDEX('Energy at risk'!F$8:F$733, MATCH($B114, 'Energy at risk'!$C$8:$C$733,0))*$J114*N114</f>
        <v>43455.212813912527</v>
      </c>
      <c r="AJ114" s="271">
        <f>INDEX('Energy at risk'!G$8:G$733, MATCH($B114, 'Energy at risk'!$C$8:$C$733,0))*$J114*O114</f>
        <v>44592.973369181032</v>
      </c>
      <c r="AK114" s="271">
        <f>INDEX('Energy at risk'!H$8:H$733, MATCH($B114, 'Energy at risk'!$C$8:$C$733,0))*$J114*P114</f>
        <v>45555.541901676064</v>
      </c>
      <c r="AL114" s="271">
        <f>INDEX('Energy at risk'!I$8:I$733, MATCH($B114, 'Energy at risk'!$C$8:$C$733,0))*$J114*Q114</f>
        <v>46142.032590537296</v>
      </c>
      <c r="AM114" s="271">
        <f>INDEX('Energy at risk'!J$8:J$733, MATCH($B114, 'Energy at risk'!$C$8:$C$733,0))*$J114*R114</f>
        <v>46789.555881665277</v>
      </c>
      <c r="AN114" s="271">
        <f>INDEX('Energy at risk'!K$8:K$733, MATCH($B114, 'Energy at risk'!$C$8:$C$733,0))*$J114*S114</f>
        <v>48028.86618233745</v>
      </c>
      <c r="AO114" s="271">
        <f>INDEX('Energy at risk'!L$8:L$733, MATCH($B114, 'Energy at risk'!$C$8:$C$733,0))*$J114*T114</f>
        <v>49551.835812210142</v>
      </c>
      <c r="AP114" s="271">
        <f>INDEX('Energy at risk'!M$8:M$733, MATCH($B114, 'Energy at risk'!$C$8:$C$733,0))*$J114*U114</f>
        <v>50079.270344811324</v>
      </c>
      <c r="AQ114" s="271">
        <f>INDEX('Energy at risk'!N$8:N$733, MATCH($B114, 'Energy at risk'!$C$8:$C$733,0))*$J114*V114</f>
        <v>50807.590698272834</v>
      </c>
      <c r="AR114" s="271">
        <f>INDEX('Energy at risk'!O$8:O$733, MATCH($B114, 'Energy at risk'!$C$8:$C$733,0))*$J114*W114</f>
        <v>51535.911051734336</v>
      </c>
      <c r="AS114" s="271">
        <f>INDEX('Energy at risk'!P$8:P$733, MATCH($B114, 'Energy at risk'!$C$8:$C$733,0))*$J114*X114</f>
        <v>52264.231405195838</v>
      </c>
      <c r="AT114" s="271">
        <f>INDEX('Energy at risk'!Q$8:Q$733, MATCH($B114, 'Energy at risk'!$C$8:$C$733,0))*$J114*Y114</f>
        <v>52992.551758657341</v>
      </c>
      <c r="AU114" s="271">
        <f>INDEX('Energy at risk'!R$8:R$733, MATCH($B114, 'Energy at risk'!$C$8:$C$733,0))*$J114*Z114</f>
        <v>53720.87211211885</v>
      </c>
      <c r="AV114" s="271">
        <f>INDEX('Energy at risk'!S$8:S$733, MATCH($B114, 'Energy at risk'!$C$8:$C$733,0))*$J114*AA114</f>
        <v>54449.192465580352</v>
      </c>
      <c r="AW114" s="271">
        <f>INDEX('Energy at risk'!T$8:T$733, MATCH($B114, 'Energy at risk'!$C$8:$C$733,0))*$J114*AB114</f>
        <v>55177.512819041855</v>
      </c>
      <c r="AX114" s="271">
        <f>INDEX('Energy at risk'!U$8:U$733, MATCH($B114, 'Energy at risk'!$C$8:$C$733,0))*$J114*AC114</f>
        <v>55905.833172503357</v>
      </c>
      <c r="AY114" s="271">
        <f>INDEX('Energy at risk'!V$8:V$733, MATCH($B114, 'Energy at risk'!$C$8:$C$733,0))*$J114*AD114</f>
        <v>56634.153525964859</v>
      </c>
      <c r="AZ114" s="271">
        <f>INDEX('Energy at risk'!W$8:W$733, MATCH($B114, 'Energy at risk'!$C$8:$C$733,0))*$J114*AE114</f>
        <v>57362.473879426369</v>
      </c>
      <c r="BA114" s="271">
        <f>INDEX('Energy at risk'!X$8:X$733, MATCH($B114, 'Energy at risk'!$C$8:$C$733,0))*$J114*AF114</f>
        <v>58090.794232887871</v>
      </c>
      <c r="BB114" s="232"/>
      <c r="BC114" s="271">
        <f>INDEX('Energy at risk'!E$8:E$733, MATCH($B114, 'Energy at risk'!$C$8:$C$733,0))*M114*$K114</f>
        <v>8803.1994349109518</v>
      </c>
      <c r="BD114" s="271">
        <f>INDEX('Energy at risk'!F$8:F$733, MATCH($B114, 'Energy at risk'!$C$8:$C$733,0))*N114*$K114</f>
        <v>8973.2902112777447</v>
      </c>
      <c r="BE114" s="271">
        <f>INDEX('Energy at risk'!G$8:G$733, MATCH($B114, 'Energy at risk'!$C$8:$C$733,0))*O114*$K114</f>
        <v>9208.2322353126656</v>
      </c>
      <c r="BF114" s="271">
        <f>INDEX('Energy at risk'!H$8:H$733, MATCH($B114, 'Energy at risk'!$C$8:$C$733,0))*P114*$K114</f>
        <v>9406.9979582492761</v>
      </c>
      <c r="BG114" s="271">
        <f>INDEX('Energy at risk'!I$8:I$733, MATCH($B114, 'Energy at risk'!$C$8:$C$733,0))*Q114*$K114</f>
        <v>9528.1054345813027</v>
      </c>
      <c r="BH114" s="271">
        <f>INDEX('Energy at risk'!J$8:J$733, MATCH($B114, 'Energy at risk'!$C$8:$C$733,0))*R114*$K114</f>
        <v>9661.8158466033292</v>
      </c>
      <c r="BI114" s="271">
        <f>INDEX('Energy at risk'!K$8:K$733, MATCH($B114, 'Energy at risk'!$C$8:$C$733,0))*S114*$K114</f>
        <v>9917.7273994331172</v>
      </c>
      <c r="BJ114" s="271">
        <f>INDEX('Energy at risk'!L$8:L$733, MATCH($B114, 'Energy at risk'!$C$8:$C$733,0))*T114*$K114</f>
        <v>10232.213224881305</v>
      </c>
      <c r="BK114" s="271">
        <f>INDEX('Energy at risk'!M$8:M$733, MATCH($B114, 'Energy at risk'!$C$8:$C$733,0))*U114*$K114</f>
        <v>10341.125892016253</v>
      </c>
      <c r="BL114" s="271">
        <f>INDEX('Energy at risk'!N$8:N$733, MATCH($B114, 'Energy at risk'!$C$8:$C$733,0))*V114*$K114</f>
        <v>10491.520504657481</v>
      </c>
      <c r="BM114" s="271">
        <f>INDEX('Energy at risk'!O$8:O$733, MATCH($B114, 'Energy at risk'!$C$8:$C$733,0))*W114*$K114</f>
        <v>10641.915117298708</v>
      </c>
      <c r="BN114" s="271">
        <f>INDEX('Energy at risk'!P$8:P$733, MATCH($B114, 'Energy at risk'!$C$8:$C$733,0))*X114*$K114</f>
        <v>10792.309729939936</v>
      </c>
      <c r="BO114" s="271">
        <f>INDEX('Energy at risk'!Q$8:Q$733, MATCH($B114, 'Energy at risk'!$C$8:$C$733,0))*Y114*$K114</f>
        <v>10942.704342581163</v>
      </c>
      <c r="BP114" s="271">
        <f>INDEX('Energy at risk'!R$8:R$733, MATCH($B114, 'Energy at risk'!$C$8:$C$733,0))*Z114*$K114</f>
        <v>11093.098955222387</v>
      </c>
      <c r="BQ114" s="271">
        <f>INDEX('Energy at risk'!S$8:S$733, MATCH($B114, 'Energy at risk'!$C$8:$C$733,0))*AA114*$K114</f>
        <v>11243.493567863616</v>
      </c>
      <c r="BR114" s="271">
        <f>INDEX('Energy at risk'!T$8:T$733, MATCH($B114, 'Energy at risk'!$C$8:$C$733,0))*AB114*$K114</f>
        <v>11393.888180504842</v>
      </c>
      <c r="BS114" s="271">
        <f>INDEX('Energy at risk'!U$8:U$733, MATCH($B114, 'Energy at risk'!$C$8:$C$733,0))*AC114*$K114</f>
        <v>11544.282793146071</v>
      </c>
      <c r="BT114" s="271">
        <f>INDEX('Energy at risk'!V$8:V$733, MATCH($B114, 'Energy at risk'!$C$8:$C$733,0))*AD114*$K114</f>
        <v>11694.677405787297</v>
      </c>
      <c r="BU114" s="271">
        <f>INDEX('Energy at risk'!W$8:W$733, MATCH($B114, 'Energy at risk'!$C$8:$C$733,0))*AE114*$K114</f>
        <v>11845.072018428524</v>
      </c>
      <c r="BV114" s="271">
        <f>INDEX('Energy at risk'!X$8:X$733, MATCH($B114, 'Energy at risk'!$C$8:$C$733,0))*AF114*$K114</f>
        <v>11995.46663106975</v>
      </c>
      <c r="BW114" s="232"/>
      <c r="BX114" s="272" cm="1">
        <f t="array" ref="BX114">SUMPRODUCT(('Span data'!BA$9:BA$734)*('Span data'!$C$9:$C$734=$B114))</f>
        <v>3.9119680344748569E-4</v>
      </c>
      <c r="BY114" s="272" cm="1">
        <f t="array" ref="BY114">SUMPRODUCT(('Span data'!BB$9:BB$734)*('Span data'!$C$9:$C$734=$B114))</f>
        <v>3.9763520259062659E-4</v>
      </c>
      <c r="BZ114" s="272" cm="1">
        <f t="array" ref="BZ114">SUMPRODUCT(('Span data'!BC$9:BC$734)*('Span data'!$C$9:$C$734=$B114))</f>
        <v>4.0407360173376738E-4</v>
      </c>
      <c r="CA114" s="272" cm="1">
        <f t="array" ref="CA114">SUMPRODUCT(('Span data'!BD$9:BD$734)*('Span data'!$C$9:$C$734=$B114))</f>
        <v>4.1051200087690817E-4</v>
      </c>
      <c r="CB114" s="272" cm="1">
        <f t="array" ref="CB114">SUMPRODUCT(('Span data'!BE$9:BE$734)*('Span data'!$C$9:$C$734=$B114))</f>
        <v>4.1695040002004912E-4</v>
      </c>
      <c r="CC114" s="272" cm="1">
        <f t="array" ref="CC114">SUMPRODUCT(('Span data'!BF$9:BF$734)*('Span data'!$C$9:$C$734=$B114))</f>
        <v>4.2338879916318991E-4</v>
      </c>
      <c r="CD114" s="272" cm="1">
        <f t="array" ref="CD114">SUMPRODUCT(('Span data'!BG$9:BG$734)*('Span data'!$C$9:$C$734=$B114))</f>
        <v>4.2982719830633081E-4</v>
      </c>
      <c r="CE114" s="272" cm="1">
        <f t="array" ref="CE114">SUMPRODUCT(('Span data'!BH$9:BH$734)*('Span data'!$C$9:$C$734=$B114))</f>
        <v>4.3626559744947165E-4</v>
      </c>
      <c r="CF114" s="272" cm="1">
        <f t="array" ref="CF114">SUMPRODUCT(('Span data'!BI$9:BI$734)*('Span data'!$C$9:$C$734=$B114))</f>
        <v>4.4270399659261249E-4</v>
      </c>
      <c r="CG114" s="272" cm="1">
        <f t="array" ref="CG114">SUMPRODUCT(('Span data'!BJ$9:BJ$734)*('Span data'!$C$9:$C$734=$B114))</f>
        <v>4.4914239573575328E-4</v>
      </c>
      <c r="CH114" s="272" cm="1">
        <f t="array" ref="CH114">SUMPRODUCT(('Span data'!BK$9:BK$734)*('Span data'!$C$9:$C$734=$B114))</f>
        <v>4.5558079487889418E-4</v>
      </c>
      <c r="CI114" s="272" cm="1">
        <f t="array" ref="CI114">SUMPRODUCT(('Span data'!BL$9:BL$734)*('Span data'!$C$9:$C$734=$B114))</f>
        <v>4.6201919402203497E-4</v>
      </c>
      <c r="CJ114" s="272" cm="1">
        <f t="array" ref="CJ114">SUMPRODUCT(('Span data'!BM$9:BM$734)*('Span data'!$C$9:$C$734=$B114))</f>
        <v>4.6845759316517575E-4</v>
      </c>
      <c r="CK114" s="272" cm="1">
        <f t="array" ref="CK114">SUMPRODUCT(('Span data'!BN$9:BN$734)*('Span data'!$C$9:$C$734=$B114))</f>
        <v>4.7489599230831671E-4</v>
      </c>
      <c r="CL114" s="272" cm="1">
        <f t="array" ref="CL114">SUMPRODUCT(('Span data'!BO$9:BO$734)*('Span data'!$C$9:$C$734=$B114))</f>
        <v>4.8133439145145749E-4</v>
      </c>
      <c r="CM114" s="272" cm="1">
        <f t="array" ref="CM114">SUMPRODUCT(('Span data'!BP$9:BP$734)*('Span data'!$C$9:$C$734=$B114))</f>
        <v>4.8777279059459845E-4</v>
      </c>
      <c r="CN114" s="272" cm="1">
        <f t="array" ref="CN114">SUMPRODUCT(('Span data'!BQ$9:BQ$734)*('Span data'!$C$9:$C$734=$B114))</f>
        <v>4.9421118973773913E-4</v>
      </c>
      <c r="CO114" s="272" cm="1">
        <f t="array" ref="CO114">SUMPRODUCT(('Span data'!BR$9:BR$734)*('Span data'!$C$9:$C$734=$B114))</f>
        <v>5.0064958888087997E-4</v>
      </c>
      <c r="CP114" s="272" cm="1">
        <f t="array" ref="CP114">SUMPRODUCT(('Span data'!BS$9:BS$734)*('Span data'!$C$9:$C$734=$B114))</f>
        <v>5.0708798802402092E-4</v>
      </c>
      <c r="CQ114" s="272" cm="1">
        <f t="array" ref="CQ114">SUMPRODUCT(('Span data'!BT$9:BT$734)*('Span data'!$C$9:$C$734=$B114))</f>
        <v>5.1352638716716176E-4</v>
      </c>
      <c r="CR114" s="232"/>
      <c r="CS114" s="273">
        <f t="shared" si="34"/>
        <v>51434.709103115492</v>
      </c>
      <c r="CT114" s="273">
        <f t="shared" si="47"/>
        <v>52428.503422825474</v>
      </c>
      <c r="CU114" s="273">
        <f t="shared" si="48"/>
        <v>53801.2060085673</v>
      </c>
      <c r="CV114" s="273">
        <f t="shared" si="49"/>
        <v>54962.540270437341</v>
      </c>
      <c r="CW114" s="273">
        <f t="shared" si="50"/>
        <v>55670.138442069001</v>
      </c>
      <c r="CX114" s="273">
        <f t="shared" si="51"/>
        <v>56451.372151657401</v>
      </c>
      <c r="CY114" s="273">
        <f t="shared" si="52"/>
        <v>57946.594011597765</v>
      </c>
      <c r="CZ114" s="273">
        <f t="shared" si="53"/>
        <v>59784.049473357045</v>
      </c>
      <c r="DA114" s="273">
        <f t="shared" si="54"/>
        <v>60420.396679531572</v>
      </c>
      <c r="DB114" s="273">
        <f t="shared" si="36"/>
        <v>61299.111652072716</v>
      </c>
      <c r="DC114" s="273">
        <f t="shared" si="37"/>
        <v>62177.826624613837</v>
      </c>
      <c r="DD114" s="273">
        <f t="shared" si="38"/>
        <v>63056.541597154974</v>
      </c>
      <c r="DE114" s="273">
        <f t="shared" si="39"/>
        <v>63935.256569696096</v>
      </c>
      <c r="DF114" s="273">
        <f t="shared" si="40"/>
        <v>64813.971542237225</v>
      </c>
      <c r="DG114" s="273">
        <f t="shared" si="41"/>
        <v>65692.686514778368</v>
      </c>
      <c r="DH114" s="273">
        <f t="shared" si="42"/>
        <v>66571.401487319483</v>
      </c>
      <c r="DI114" s="273">
        <f t="shared" si="43"/>
        <v>67450.116459860612</v>
      </c>
      <c r="DJ114" s="273">
        <f t="shared" si="44"/>
        <v>68328.831432401756</v>
      </c>
      <c r="DK114" s="273">
        <f t="shared" si="45"/>
        <v>69207.546404942885</v>
      </c>
      <c r="DL114" s="273">
        <f t="shared" si="46"/>
        <v>70086.261377484014</v>
      </c>
      <c r="DM114" s="233"/>
      <c r="DN114" s="274" cm="1">
        <f t="array" ref="DN114">SUMPRODUCT(($CS114:$DL114)*(Misc_calcs!$G$29:$Z$29))</f>
        <v>869858.8091546495</v>
      </c>
      <c r="DO114" s="232"/>
      <c r="DP114" s="274" cm="1">
        <f t="array" ref="DP114">SUMPRODUCT((G114:H114)*(Assumptions!$G$38:$H$38))</f>
        <v>46500.500639777201</v>
      </c>
      <c r="DQ114" s="274" cm="1">
        <f t="array" ref="DQ114">SUMPRODUCT((PMT(real_disc,Assumptions!$G$40,DP114)*(Misc_calcs!$G$29:$Z$29)))</f>
        <v>-26953.579407080662</v>
      </c>
      <c r="DR114" s="232"/>
      <c r="DS114" s="274">
        <f t="shared" si="56"/>
        <v>842905.22974756884</v>
      </c>
      <c r="DT114" s="274" t="b">
        <f t="shared" si="35"/>
        <v>1</v>
      </c>
      <c r="DU114" s="232"/>
      <c r="DV114" s="232"/>
      <c r="DW114" s="232"/>
      <c r="DX114" s="232"/>
      <c r="DY114" s="232"/>
      <c r="DZ114" s="232"/>
      <c r="EA114" s="232"/>
      <c r="EB114" s="232"/>
      <c r="EC114" s="232"/>
      <c r="ED114" s="232"/>
      <c r="EE114" s="232"/>
      <c r="EF114" s="232"/>
      <c r="EG114" s="232"/>
      <c r="EH114" s="232"/>
      <c r="EI114" s="232"/>
      <c r="EJ114" s="232"/>
      <c r="EK114" s="232"/>
      <c r="EL114" s="232"/>
      <c r="EM114" s="232"/>
      <c r="EN114" s="232"/>
    </row>
    <row r="115" spans="1:144" x14ac:dyDescent="0.2">
      <c r="A115" s="232"/>
      <c r="B115" s="266" t="str">
        <v>WND014</v>
      </c>
      <c r="C115" s="266" t="str">
        <f>INDEX('Span data'!$D$9:$D$734, MATCH($B115, 'Span data'!$C$9:$C$734,0))</f>
        <v>WND</v>
      </c>
      <c r="D115" s="266" cm="1">
        <f t="array" ref="D115">IF(ISBLANK(B115),0, SUMPRODUCT(('Energy at risk'!$C$8:$C$733=$B115)*1))</f>
        <v>3</v>
      </c>
      <c r="E115" s="267" t="b">
        <f t="shared" si="55"/>
        <v>0</v>
      </c>
      <c r="F115" s="266">
        <f t="shared" si="33"/>
        <v>3</v>
      </c>
      <c r="G115" s="268">
        <v>5</v>
      </c>
      <c r="H115" s="268">
        <v>1</v>
      </c>
      <c r="I115" s="232"/>
      <c r="J115" s="269">
        <f>INDEX(VCR_data!$D$8:$D$86, MATCH($C115, VCR_data!$B$8:$B$86,0))</f>
        <v>34098.957405227644</v>
      </c>
      <c r="K115" s="269">
        <f>INDEX(VCR_data!$F$8:$F$86, MATCH($C115, VCR_data!$B$8:$B$86,0))</f>
        <v>9467.2646518442507</v>
      </c>
      <c r="L115" s="232"/>
      <c r="M115" s="270" cm="1">
        <f t="array" ref="M115">SUMPRODUCT(('Span data'!$C$9:$C$734=$B115)*('Span data'!AF$9:AF$734))/SUMPRODUCT(('Span data'!$C$9:$C$734=$B115)*1)</f>
        <v>9.7441436419172384E-3</v>
      </c>
      <c r="N115" s="270" cm="1">
        <f t="array" ref="N115">SUMPRODUCT(('Span data'!$C$9:$C$734=$B115)*('Span data'!AG$9:AG$734))/SUMPRODUCT(('Span data'!$C$9:$C$734=$B115)*1)</f>
        <v>9.931279370735074E-3</v>
      </c>
      <c r="O115" s="270" cm="1">
        <f t="array" ref="O115">SUMPRODUCT(('Span data'!$C$9:$C$734=$B115)*('Span data'!AH$9:AH$734))/SUMPRODUCT(('Span data'!$C$9:$C$734=$B115)*1)</f>
        <v>1.0118415099552911E-2</v>
      </c>
      <c r="P115" s="270" cm="1">
        <f t="array" ref="P115">SUMPRODUCT(('Span data'!$C$9:$C$734=$B115)*('Span data'!AI$9:AI$734))/SUMPRODUCT(('Span data'!$C$9:$C$734=$B115)*1)</f>
        <v>1.0305550828370749E-2</v>
      </c>
      <c r="Q115" s="270" cm="1">
        <f t="array" ref="Q115">SUMPRODUCT(('Span data'!$C$9:$C$734=$B115)*('Span data'!AJ$9:AJ$734))/SUMPRODUCT(('Span data'!$C$9:$C$734=$B115)*1)</f>
        <v>1.0492686557188586E-2</v>
      </c>
      <c r="R115" s="270" cm="1">
        <f t="array" ref="R115">SUMPRODUCT(('Span data'!$C$9:$C$734=$B115)*('Span data'!AK$9:AK$734))/SUMPRODUCT(('Span data'!$C$9:$C$734=$B115)*1)</f>
        <v>1.0679822286006424E-2</v>
      </c>
      <c r="S115" s="270" cm="1">
        <f t="array" ref="S115">SUMPRODUCT(('Span data'!$C$9:$C$734=$B115)*('Span data'!AL$9:AL$734))/SUMPRODUCT(('Span data'!$C$9:$C$734=$B115)*1)</f>
        <v>1.0866958014824258E-2</v>
      </c>
      <c r="T115" s="270" cm="1">
        <f t="array" ref="T115">SUMPRODUCT(('Span data'!$C$9:$C$734=$B115)*('Span data'!AM$9:AM$734))/SUMPRODUCT(('Span data'!$C$9:$C$734=$B115)*1)</f>
        <v>1.1054093743642095E-2</v>
      </c>
      <c r="U115" s="270" cm="1">
        <f t="array" ref="U115">SUMPRODUCT(('Span data'!$C$9:$C$734=$B115)*('Span data'!AN$9:AN$734))/SUMPRODUCT(('Span data'!$C$9:$C$734=$B115)*1)</f>
        <v>1.1241229472459932E-2</v>
      </c>
      <c r="V115" s="270" cm="1">
        <f t="array" ref="V115">SUMPRODUCT(('Span data'!$C$9:$C$734=$B115)*('Span data'!AO$9:AO$734))/SUMPRODUCT(('Span data'!$C$9:$C$734=$B115)*1)</f>
        <v>1.1428365201277768E-2</v>
      </c>
      <c r="W115" s="270" cm="1">
        <f t="array" ref="W115">SUMPRODUCT(('Span data'!$C$9:$C$734=$B115)*('Span data'!AP$9:AP$734))/SUMPRODUCT(('Span data'!$C$9:$C$734=$B115)*1)</f>
        <v>1.1615500930095606E-2</v>
      </c>
      <c r="X115" s="270" cm="1">
        <f t="array" ref="X115">SUMPRODUCT(('Span data'!$C$9:$C$734=$B115)*('Span data'!AQ$9:AQ$734))/SUMPRODUCT(('Span data'!$C$9:$C$734=$B115)*1)</f>
        <v>1.1802636658913443E-2</v>
      </c>
      <c r="Y115" s="270" cm="1">
        <f t="array" ref="Y115">SUMPRODUCT(('Span data'!$C$9:$C$734=$B115)*('Span data'!AR$9:AR$734))/SUMPRODUCT(('Span data'!$C$9:$C$734=$B115)*1)</f>
        <v>1.198977238773128E-2</v>
      </c>
      <c r="Z115" s="270" cm="1">
        <f t="array" ref="Z115">SUMPRODUCT(('Span data'!$C$9:$C$734=$B115)*('Span data'!AS$9:AS$734))/SUMPRODUCT(('Span data'!$C$9:$C$734=$B115)*1)</f>
        <v>1.2176908116549118E-2</v>
      </c>
      <c r="AA115" s="270" cm="1">
        <f t="array" ref="AA115">SUMPRODUCT(('Span data'!$C$9:$C$734=$B115)*('Span data'!AT$9:AT$734))/SUMPRODUCT(('Span data'!$C$9:$C$734=$B115)*1)</f>
        <v>1.2364043845366953E-2</v>
      </c>
      <c r="AB115" s="270" cm="1">
        <f t="array" ref="AB115">SUMPRODUCT(('Span data'!$C$9:$C$734=$B115)*('Span data'!AU$9:AU$734))/SUMPRODUCT(('Span data'!$C$9:$C$734=$B115)*1)</f>
        <v>1.2551179574184791E-2</v>
      </c>
      <c r="AC115" s="270" cm="1">
        <f t="array" ref="AC115">SUMPRODUCT(('Span data'!$C$9:$C$734=$B115)*('Span data'!AV$9:AV$734))/SUMPRODUCT(('Span data'!$C$9:$C$734=$B115)*1)</f>
        <v>1.2738315303002628E-2</v>
      </c>
      <c r="AD115" s="270" cm="1">
        <f t="array" ref="AD115">SUMPRODUCT(('Span data'!$C$9:$C$734=$B115)*('Span data'!AW$9:AW$734))/SUMPRODUCT(('Span data'!$C$9:$C$734=$B115)*1)</f>
        <v>1.2925451031820462E-2</v>
      </c>
      <c r="AE115" s="270" cm="1">
        <f t="array" ref="AE115">SUMPRODUCT(('Span data'!$C$9:$C$734=$B115)*('Span data'!AX$9:AX$734))/SUMPRODUCT(('Span data'!$C$9:$C$734=$B115)*1)</f>
        <v>1.31125867606383E-2</v>
      </c>
      <c r="AF115" s="270" cm="1">
        <f t="array" ref="AF115">SUMPRODUCT(('Span data'!$C$9:$C$734=$B115)*('Span data'!AY$9:AY$734))/SUMPRODUCT(('Span data'!$C$9:$C$734=$B115)*1)</f>
        <v>1.3299722489456137E-2</v>
      </c>
      <c r="AG115" s="232"/>
      <c r="AH115" s="271">
        <f>INDEX('Energy at risk'!E$8:E$733, MATCH($B115, 'Energy at risk'!$C$8:$C$733,0))*$J115*M115</f>
        <v>19532.344639696927</v>
      </c>
      <c r="AI115" s="271">
        <f>INDEX('Energy at risk'!F$8:F$733, MATCH($B115, 'Energy at risk'!$C$8:$C$733,0))*$J115*N115</f>
        <v>20010.431848519562</v>
      </c>
      <c r="AJ115" s="271">
        <f>INDEX('Energy at risk'!G$8:G$733, MATCH($B115, 'Energy at risk'!$C$8:$C$733,0))*$J115*O115</f>
        <v>20702.21937495983</v>
      </c>
      <c r="AK115" s="271">
        <f>INDEX('Energy at risk'!H$8:H$733, MATCH($B115, 'Energy at risk'!$C$8:$C$733,0))*$J115*P115</f>
        <v>21334.41504215981</v>
      </c>
      <c r="AL115" s="271">
        <f>INDEX('Energy at risk'!I$8:I$733, MATCH($B115, 'Energy at risk'!$C$8:$C$733,0))*$J115*Q115</f>
        <v>21939.401797509778</v>
      </c>
      <c r="AM115" s="271">
        <f>INDEX('Energy at risk'!J$8:J$733, MATCH($B115, 'Energy at risk'!$C$8:$C$733,0))*$J115*R115</f>
        <v>22625.970063146149</v>
      </c>
      <c r="AN115" s="271">
        <f>INDEX('Energy at risk'!K$8:K$733, MATCH($B115, 'Energy at risk'!$C$8:$C$733,0))*$J115*S115</f>
        <v>23510.671314515723</v>
      </c>
      <c r="AO115" s="271">
        <f>INDEX('Energy at risk'!L$8:L$733, MATCH($B115, 'Energy at risk'!$C$8:$C$733,0))*$J115*T115</f>
        <v>24526.799393510362</v>
      </c>
      <c r="AP115" s="271">
        <f>INDEX('Energy at risk'!M$8:M$733, MATCH($B115, 'Energy at risk'!$C$8:$C$733,0))*$J115*U115</f>
        <v>25252.819680141234</v>
      </c>
      <c r="AQ115" s="271">
        <f>INDEX('Energy at risk'!N$8:N$733, MATCH($B115, 'Energy at risk'!$C$8:$C$733,0))*$J115*V115</f>
        <v>25673.21006778755</v>
      </c>
      <c r="AR115" s="271">
        <f>INDEX('Energy at risk'!O$8:O$733, MATCH($B115, 'Energy at risk'!$C$8:$C$733,0))*$J115*W115</f>
        <v>26093.600455433869</v>
      </c>
      <c r="AS115" s="271">
        <f>INDEX('Energy at risk'!P$8:P$733, MATCH($B115, 'Energy at risk'!$C$8:$C$733,0))*$J115*X115</f>
        <v>26513.990843080188</v>
      </c>
      <c r="AT115" s="271">
        <f>INDEX('Energy at risk'!Q$8:Q$733, MATCH($B115, 'Energy at risk'!$C$8:$C$733,0))*$J115*Y115</f>
        <v>26934.381230726507</v>
      </c>
      <c r="AU115" s="271">
        <f>INDEX('Energy at risk'!R$8:R$733, MATCH($B115, 'Energy at risk'!$C$8:$C$733,0))*$J115*Z115</f>
        <v>27354.771618372826</v>
      </c>
      <c r="AV115" s="271">
        <f>INDEX('Energy at risk'!S$8:S$733, MATCH($B115, 'Energy at risk'!$C$8:$C$733,0))*$J115*AA115</f>
        <v>27775.162006019142</v>
      </c>
      <c r="AW115" s="271">
        <f>INDEX('Energy at risk'!T$8:T$733, MATCH($B115, 'Energy at risk'!$C$8:$C$733,0))*$J115*AB115</f>
        <v>28195.552393665461</v>
      </c>
      <c r="AX115" s="271">
        <f>INDEX('Energy at risk'!U$8:U$733, MATCH($B115, 'Energy at risk'!$C$8:$C$733,0))*$J115*AC115</f>
        <v>28615.94278131178</v>
      </c>
      <c r="AY115" s="271">
        <f>INDEX('Energy at risk'!V$8:V$733, MATCH($B115, 'Energy at risk'!$C$8:$C$733,0))*$J115*AD115</f>
        <v>29036.333168958088</v>
      </c>
      <c r="AZ115" s="271">
        <f>INDEX('Energy at risk'!W$8:W$733, MATCH($B115, 'Energy at risk'!$C$8:$C$733,0))*$J115*AE115</f>
        <v>29456.723556604407</v>
      </c>
      <c r="BA115" s="271">
        <f>INDEX('Energy at risk'!X$8:X$733, MATCH($B115, 'Energy at risk'!$C$8:$C$733,0))*$J115*AF115</f>
        <v>29877.113944250726</v>
      </c>
      <c r="BB115" s="232"/>
      <c r="BC115" s="271">
        <f>INDEX('Energy at risk'!E$8:E$733, MATCH($B115, 'Energy at risk'!$C$8:$C$733,0))*M115*$K115</f>
        <v>5422.9774176817746</v>
      </c>
      <c r="BD115" s="271">
        <f>INDEX('Energy at risk'!F$8:F$733, MATCH($B115, 'Energy at risk'!$C$8:$C$733,0))*N115*$K115</f>
        <v>5555.7139726091546</v>
      </c>
      <c r="BE115" s="271">
        <f>INDEX('Energy at risk'!G$8:G$733, MATCH($B115, 'Energy at risk'!$C$8:$C$733,0))*O115*$K115</f>
        <v>5747.7824724704051</v>
      </c>
      <c r="BF115" s="271">
        <f>INDEX('Energy at risk'!H$8:H$733, MATCH($B115, 'Energy at risk'!$C$8:$C$733,0))*P115*$K115</f>
        <v>5923.3058358977542</v>
      </c>
      <c r="BG115" s="271">
        <f>INDEX('Energy at risk'!I$8:I$733, MATCH($B115, 'Energy at risk'!$C$8:$C$733,0))*Q115*$K115</f>
        <v>6091.2748930068319</v>
      </c>
      <c r="BH115" s="271">
        <f>INDEX('Energy at risk'!J$8:J$733, MATCH($B115, 'Energy at risk'!$C$8:$C$733,0))*R115*$K115</f>
        <v>6281.8943126885833</v>
      </c>
      <c r="BI115" s="271">
        <f>INDEX('Energy at risk'!K$8:K$733, MATCH($B115, 'Energy at risk'!$C$8:$C$733,0))*S115*$K115</f>
        <v>6527.5235495299848</v>
      </c>
      <c r="BJ115" s="271">
        <f>INDEX('Energy at risk'!L$8:L$733, MATCH($B115, 'Energy at risk'!$C$8:$C$733,0))*T115*$K115</f>
        <v>6809.6422468757719</v>
      </c>
      <c r="BK115" s="271">
        <f>INDEX('Energy at risk'!M$8:M$733, MATCH($B115, 'Energy at risk'!$C$8:$C$733,0))*U115*$K115</f>
        <v>7011.21516051238</v>
      </c>
      <c r="BL115" s="271">
        <f>INDEX('Energy at risk'!N$8:N$733, MATCH($B115, 'Energy at risk'!$C$8:$C$733,0))*V115*$K115</f>
        <v>7127.9327190477288</v>
      </c>
      <c r="BM115" s="271">
        <f>INDEX('Energy at risk'!O$8:O$733, MATCH($B115, 'Energy at risk'!$C$8:$C$733,0))*W115*$K115</f>
        <v>7244.6502775830804</v>
      </c>
      <c r="BN115" s="271">
        <f>INDEX('Energy at risk'!P$8:P$733, MATCH($B115, 'Energy at risk'!$C$8:$C$733,0))*X115*$K115</f>
        <v>7361.3678361184311</v>
      </c>
      <c r="BO115" s="271">
        <f>INDEX('Energy at risk'!Q$8:Q$733, MATCH($B115, 'Energy at risk'!$C$8:$C$733,0))*Y115*$K115</f>
        <v>7478.0853946537827</v>
      </c>
      <c r="BP115" s="271">
        <f>INDEX('Energy at risk'!R$8:R$733, MATCH($B115, 'Energy at risk'!$C$8:$C$733,0))*Z115*$K115</f>
        <v>7594.8029531891334</v>
      </c>
      <c r="BQ115" s="271">
        <f>INDEX('Energy at risk'!S$8:S$733, MATCH($B115, 'Energy at risk'!$C$8:$C$733,0))*AA115*$K115</f>
        <v>7711.5205117244832</v>
      </c>
      <c r="BR115" s="271">
        <f>INDEX('Energy at risk'!T$8:T$733, MATCH($B115, 'Energy at risk'!$C$8:$C$733,0))*AB115*$K115</f>
        <v>7828.2380702598348</v>
      </c>
      <c r="BS115" s="271">
        <f>INDEX('Energy at risk'!U$8:U$733, MATCH($B115, 'Energy at risk'!$C$8:$C$733,0))*AC115*$K115</f>
        <v>7944.9556287951855</v>
      </c>
      <c r="BT115" s="271">
        <f>INDEX('Energy at risk'!V$8:V$733, MATCH($B115, 'Energy at risk'!$C$8:$C$733,0))*AD115*$K115</f>
        <v>8061.6731873305343</v>
      </c>
      <c r="BU115" s="271">
        <f>INDEX('Energy at risk'!W$8:W$733, MATCH($B115, 'Energy at risk'!$C$8:$C$733,0))*AE115*$K115</f>
        <v>8178.390745865885</v>
      </c>
      <c r="BV115" s="271">
        <f>INDEX('Energy at risk'!X$8:X$733, MATCH($B115, 'Energy at risk'!$C$8:$C$733,0))*AF115*$K115</f>
        <v>8295.1083044012357</v>
      </c>
      <c r="BW115" s="232"/>
      <c r="BX115" s="272" cm="1">
        <f t="array" ref="BX115">SUMPRODUCT(('Span data'!BA$9:BA$734)*('Span data'!$C$9:$C$734=$B115))</f>
        <v>1.183852265956342E-3</v>
      </c>
      <c r="BY115" s="272" cm="1">
        <f t="array" ref="BY115">SUMPRODUCT(('Span data'!BB$9:BB$734)*('Span data'!$C$9:$C$734=$B115))</f>
        <v>1.2065880819237265E-3</v>
      </c>
      <c r="BZ115" s="272" cm="1">
        <f t="array" ref="BZ115">SUMPRODUCT(('Span data'!BC$9:BC$734)*('Span data'!$C$9:$C$734=$B115))</f>
        <v>1.2293238978911109E-3</v>
      </c>
      <c r="CA115" s="272" cm="1">
        <f t="array" ref="CA115">SUMPRODUCT(('Span data'!BD$9:BD$734)*('Span data'!$C$9:$C$734=$B115))</f>
        <v>1.2520597138584951E-3</v>
      </c>
      <c r="CB115" s="272" cm="1">
        <f t="array" ref="CB115">SUMPRODUCT(('Span data'!BE$9:BE$734)*('Span data'!$C$9:$C$734=$B115))</f>
        <v>1.2747955298258794E-3</v>
      </c>
      <c r="CC115" s="272" cm="1">
        <f t="array" ref="CC115">SUMPRODUCT(('Span data'!BF$9:BF$734)*('Span data'!$C$9:$C$734=$B115))</f>
        <v>1.2975313457932636E-3</v>
      </c>
      <c r="CD115" s="272" cm="1">
        <f t="array" ref="CD115">SUMPRODUCT(('Span data'!BG$9:BG$734)*('Span data'!$C$9:$C$734=$B115))</f>
        <v>1.320267161760648E-3</v>
      </c>
      <c r="CE115" s="272" cm="1">
        <f t="array" ref="CE115">SUMPRODUCT(('Span data'!BH$9:BH$734)*('Span data'!$C$9:$C$734=$B115))</f>
        <v>1.343002977728032E-3</v>
      </c>
      <c r="CF115" s="272" cm="1">
        <f t="array" ref="CF115">SUMPRODUCT(('Span data'!BI$9:BI$734)*('Span data'!$C$9:$C$734=$B115))</f>
        <v>1.3657387936954163E-3</v>
      </c>
      <c r="CG115" s="272" cm="1">
        <f t="array" ref="CG115">SUMPRODUCT(('Span data'!BJ$9:BJ$734)*('Span data'!$C$9:$C$734=$B115))</f>
        <v>1.3884746096628005E-3</v>
      </c>
      <c r="CH115" s="272" cm="1">
        <f t="array" ref="CH115">SUMPRODUCT(('Span data'!BK$9:BK$734)*('Span data'!$C$9:$C$734=$B115))</f>
        <v>1.4112104256301849E-3</v>
      </c>
      <c r="CI115" s="272" cm="1">
        <f t="array" ref="CI115">SUMPRODUCT(('Span data'!BL$9:BL$734)*('Span data'!$C$9:$C$734=$B115))</f>
        <v>1.4339462415975692E-3</v>
      </c>
      <c r="CJ115" s="272" cm="1">
        <f t="array" ref="CJ115">SUMPRODUCT(('Span data'!BM$9:BM$734)*('Span data'!$C$9:$C$734=$B115))</f>
        <v>1.4566820575649534E-3</v>
      </c>
      <c r="CK115" s="272" cm="1">
        <f t="array" ref="CK115">SUMPRODUCT(('Span data'!BN$9:BN$734)*('Span data'!$C$9:$C$734=$B115))</f>
        <v>1.4794178735323374E-3</v>
      </c>
      <c r="CL115" s="272" cm="1">
        <f t="array" ref="CL115">SUMPRODUCT(('Span data'!BO$9:BO$734)*('Span data'!$C$9:$C$734=$B115))</f>
        <v>1.5021536894997221E-3</v>
      </c>
      <c r="CM115" s="272" cm="1">
        <f t="array" ref="CM115">SUMPRODUCT(('Span data'!BP$9:BP$734)*('Span data'!$C$9:$C$734=$B115))</f>
        <v>1.5248895054671063E-3</v>
      </c>
      <c r="CN115" s="272" cm="1">
        <f t="array" ref="CN115">SUMPRODUCT(('Span data'!BQ$9:BQ$734)*('Span data'!$C$9:$C$734=$B115))</f>
        <v>1.5476253214344903E-3</v>
      </c>
      <c r="CO115" s="272" cm="1">
        <f t="array" ref="CO115">SUMPRODUCT(('Span data'!BR$9:BR$734)*('Span data'!$C$9:$C$734=$B115))</f>
        <v>1.5703611374018748E-3</v>
      </c>
      <c r="CP115" s="272" cm="1">
        <f t="array" ref="CP115">SUMPRODUCT(('Span data'!BS$9:BS$734)*('Span data'!$C$9:$C$734=$B115))</f>
        <v>1.593096953369259E-3</v>
      </c>
      <c r="CQ115" s="272" cm="1">
        <f t="array" ref="CQ115">SUMPRODUCT(('Span data'!BT$9:BT$734)*('Span data'!$C$9:$C$734=$B115))</f>
        <v>1.6158327693366432E-3</v>
      </c>
      <c r="CR115" s="232"/>
      <c r="CS115" s="273">
        <f t="shared" si="34"/>
        <v>24955.323241230966</v>
      </c>
      <c r="CT115" s="273">
        <f t="shared" si="47"/>
        <v>25566.147027716801</v>
      </c>
      <c r="CU115" s="273">
        <f t="shared" si="48"/>
        <v>26450.003076754132</v>
      </c>
      <c r="CV115" s="273">
        <f t="shared" si="49"/>
        <v>27257.722130117279</v>
      </c>
      <c r="CW115" s="273">
        <f t="shared" si="50"/>
        <v>28030.677965312138</v>
      </c>
      <c r="CX115" s="273">
        <f t="shared" si="51"/>
        <v>28907.865673366079</v>
      </c>
      <c r="CY115" s="273">
        <f t="shared" si="52"/>
        <v>30038.19618431287</v>
      </c>
      <c r="CZ115" s="273">
        <f t="shared" si="53"/>
        <v>31336.442983389112</v>
      </c>
      <c r="DA115" s="273">
        <f t="shared" si="54"/>
        <v>32264.036206392408</v>
      </c>
      <c r="DB115" s="273">
        <f t="shared" si="36"/>
        <v>32801.144175309884</v>
      </c>
      <c r="DC115" s="273">
        <f t="shared" si="37"/>
        <v>33338.252144227372</v>
      </c>
      <c r="DD115" s="273">
        <f t="shared" si="38"/>
        <v>33875.360113144859</v>
      </c>
      <c r="DE115" s="273">
        <f t="shared" si="39"/>
        <v>34412.468082062347</v>
      </c>
      <c r="DF115" s="273">
        <f t="shared" si="40"/>
        <v>34949.576050979827</v>
      </c>
      <c r="DG115" s="273">
        <f t="shared" si="41"/>
        <v>35486.684019897315</v>
      </c>
      <c r="DH115" s="273">
        <f t="shared" si="42"/>
        <v>36023.791988814803</v>
      </c>
      <c r="DI115" s="273">
        <f t="shared" si="43"/>
        <v>36560.89995773229</v>
      </c>
      <c r="DJ115" s="273">
        <f t="shared" si="44"/>
        <v>37098.007926649756</v>
      </c>
      <c r="DK115" s="273">
        <f t="shared" si="45"/>
        <v>37635.115895567244</v>
      </c>
      <c r="DL115" s="273">
        <f t="shared" si="46"/>
        <v>38172.223864484731</v>
      </c>
      <c r="DM115" s="233"/>
      <c r="DN115" s="274" cm="1">
        <f t="array" ref="DN115">SUMPRODUCT(($CS115:$DL115)*(Misc_calcs!$G$29:$Z$29))</f>
        <v>454701.75500286341</v>
      </c>
      <c r="DO115" s="232"/>
      <c r="DP115" s="274" cm="1">
        <f t="array" ref="DP115">SUMPRODUCT((G115:H115)*(Assumptions!$G$38:$H$38))</f>
        <v>121964.5313679</v>
      </c>
      <c r="DQ115" s="274" cm="1">
        <f t="array" ref="DQ115">SUMPRODUCT((PMT(real_disc,Assumptions!$G$40,DP115)*(Misc_calcs!$G$29:$Z$29)))</f>
        <v>-70695.597592340739</v>
      </c>
      <c r="DR115" s="232"/>
      <c r="DS115" s="274">
        <f t="shared" si="56"/>
        <v>384006.15741052269</v>
      </c>
      <c r="DT115" s="274" t="b">
        <f t="shared" si="35"/>
        <v>1</v>
      </c>
      <c r="DU115" s="232"/>
      <c r="DV115" s="232"/>
      <c r="DW115" s="232"/>
      <c r="DX115" s="232"/>
      <c r="DY115" s="232"/>
      <c r="DZ115" s="232"/>
      <c r="EA115" s="232"/>
      <c r="EB115" s="232"/>
      <c r="EC115" s="232"/>
      <c r="ED115" s="232"/>
      <c r="EE115" s="232"/>
      <c r="EF115" s="232"/>
      <c r="EG115" s="232"/>
      <c r="EH115" s="232"/>
      <c r="EI115" s="232"/>
      <c r="EJ115" s="232"/>
      <c r="EK115" s="232"/>
      <c r="EL115" s="232"/>
      <c r="EM115" s="232"/>
      <c r="EN115" s="232"/>
    </row>
    <row r="116" spans="1:144" x14ac:dyDescent="0.2">
      <c r="A116" s="232"/>
      <c r="B116" s="266" t="str">
        <v>WSFWMN</v>
      </c>
      <c r="C116" s="266" t="str">
        <f>INDEX('Span data'!$D$9:$D$734, MATCH($B116, 'Span data'!$C$9:$C$734,0))</f>
        <v>WMN</v>
      </c>
      <c r="D116" s="266" cm="1">
        <f t="array" ref="D116">IF(ISBLANK(B116),0, SUMPRODUCT(('Energy at risk'!$C$8:$C$733=$B116)*1))</f>
        <v>5</v>
      </c>
      <c r="E116" s="267" t="b">
        <f t="shared" si="55"/>
        <v>0</v>
      </c>
      <c r="F116" s="266">
        <f t="shared" si="33"/>
        <v>5</v>
      </c>
      <c r="G116" s="268">
        <v>6</v>
      </c>
      <c r="H116" s="268">
        <v>2</v>
      </c>
      <c r="I116" s="232"/>
      <c r="J116" s="269">
        <f>INDEX(VCR_data!$D$8:$D$86, MATCH($C116, VCR_data!$B$8:$B$86,0))</f>
        <v>61329.303481279239</v>
      </c>
      <c r="K116" s="269">
        <f>INDEX(VCR_data!$F$8:$F$86, MATCH($C116, VCR_data!$B$8:$B$86,0))</f>
        <v>12664.203048543213</v>
      </c>
      <c r="L116" s="232"/>
      <c r="M116" s="270" cm="1">
        <f t="array" ref="M116">SUMPRODUCT(('Span data'!$C$9:$C$734=$B116)*('Span data'!AF$9:AF$734))/SUMPRODUCT(('Span data'!$C$9:$C$734=$B116)*1)</f>
        <v>9.6621093643721213E-3</v>
      </c>
      <c r="N116" s="270" cm="1">
        <f t="array" ref="N116">SUMPRODUCT(('Span data'!$C$9:$C$734=$B116)*('Span data'!AG$9:AG$734))/SUMPRODUCT(('Span data'!$C$9:$C$734=$B116)*1)</f>
        <v>9.8219003340082496E-3</v>
      </c>
      <c r="O116" s="270" cm="1">
        <f t="array" ref="O116">SUMPRODUCT(('Span data'!$C$9:$C$734=$B116)*('Span data'!AH$9:AH$734))/SUMPRODUCT(('Span data'!$C$9:$C$734=$B116)*1)</f>
        <v>9.9816913036443813E-3</v>
      </c>
      <c r="P116" s="270" cm="1">
        <f t="array" ref="P116">SUMPRODUCT(('Span data'!$C$9:$C$734=$B116)*('Span data'!AI$9:AI$734))/SUMPRODUCT(('Span data'!$C$9:$C$734=$B116)*1)</f>
        <v>1.0141482273280513E-2</v>
      </c>
      <c r="Q116" s="270" cm="1">
        <f t="array" ref="Q116">SUMPRODUCT(('Span data'!$C$9:$C$734=$B116)*('Span data'!AJ$9:AJ$734))/SUMPRODUCT(('Span data'!$C$9:$C$734=$B116)*1)</f>
        <v>1.0301273242916641E-2</v>
      </c>
      <c r="R116" s="270" cm="1">
        <f t="array" ref="R116">SUMPRODUCT(('Span data'!$C$9:$C$734=$B116)*('Span data'!AK$9:AK$734))/SUMPRODUCT(('Span data'!$C$9:$C$734=$B116)*1)</f>
        <v>1.0461064212552773E-2</v>
      </c>
      <c r="S116" s="270" cm="1">
        <f t="array" ref="S116">SUMPRODUCT(('Span data'!$C$9:$C$734=$B116)*('Span data'!AL$9:AL$734))/SUMPRODUCT(('Span data'!$C$9:$C$734=$B116)*1)</f>
        <v>1.0620855182188905E-2</v>
      </c>
      <c r="T116" s="270" cm="1">
        <f t="array" ref="T116">SUMPRODUCT(('Span data'!$C$9:$C$734=$B116)*('Span data'!AM$9:AM$734))/SUMPRODUCT(('Span data'!$C$9:$C$734=$B116)*1)</f>
        <v>1.0780646151825035E-2</v>
      </c>
      <c r="U116" s="270" cm="1">
        <f t="array" ref="U116">SUMPRODUCT(('Span data'!$C$9:$C$734=$B116)*('Span data'!AN$9:AN$734))/SUMPRODUCT(('Span data'!$C$9:$C$734=$B116)*1)</f>
        <v>1.0940437121461167E-2</v>
      </c>
      <c r="V116" s="270" cm="1">
        <f t="array" ref="V116">SUMPRODUCT(('Span data'!$C$9:$C$734=$B116)*('Span data'!AO$9:AO$734))/SUMPRODUCT(('Span data'!$C$9:$C$734=$B116)*1)</f>
        <v>1.1100228091097297E-2</v>
      </c>
      <c r="W116" s="270" cm="1">
        <f t="array" ref="W116">SUMPRODUCT(('Span data'!$C$9:$C$734=$B116)*('Span data'!AP$9:AP$734))/SUMPRODUCT(('Span data'!$C$9:$C$734=$B116)*1)</f>
        <v>1.1260019060733427E-2</v>
      </c>
      <c r="X116" s="270" cm="1">
        <f t="array" ref="X116">SUMPRODUCT(('Span data'!$C$9:$C$734=$B116)*('Span data'!AQ$9:AQ$734))/SUMPRODUCT(('Span data'!$C$9:$C$734=$B116)*1)</f>
        <v>1.1419810030369558E-2</v>
      </c>
      <c r="Y116" s="270" cm="1">
        <f t="array" ref="Y116">SUMPRODUCT(('Span data'!$C$9:$C$734=$B116)*('Span data'!AR$9:AR$734))/SUMPRODUCT(('Span data'!$C$9:$C$734=$B116)*1)</f>
        <v>1.1579601000005688E-2</v>
      </c>
      <c r="Z116" s="270" cm="1">
        <f t="array" ref="Z116">SUMPRODUCT(('Span data'!$C$9:$C$734=$B116)*('Span data'!AS$9:AS$734))/SUMPRODUCT(('Span data'!$C$9:$C$734=$B116)*1)</f>
        <v>1.1739391969641818E-2</v>
      </c>
      <c r="AA116" s="270" cm="1">
        <f t="array" ref="AA116">SUMPRODUCT(('Span data'!$C$9:$C$734=$B116)*('Span data'!AT$9:AT$734))/SUMPRODUCT(('Span data'!$C$9:$C$734=$B116)*1)</f>
        <v>1.189918293927795E-2</v>
      </c>
      <c r="AB116" s="270" cm="1">
        <f t="array" ref="AB116">SUMPRODUCT(('Span data'!$C$9:$C$734=$B116)*('Span data'!AU$9:AU$734))/SUMPRODUCT(('Span data'!$C$9:$C$734=$B116)*1)</f>
        <v>1.205897390891408E-2</v>
      </c>
      <c r="AC116" s="270" cm="1">
        <f t="array" ref="AC116">SUMPRODUCT(('Span data'!$C$9:$C$734=$B116)*('Span data'!AV$9:AV$734))/SUMPRODUCT(('Span data'!$C$9:$C$734=$B116)*1)</f>
        <v>1.2218764878550212E-2</v>
      </c>
      <c r="AD116" s="270" cm="1">
        <f t="array" ref="AD116">SUMPRODUCT(('Span data'!$C$9:$C$734=$B116)*('Span data'!AW$9:AW$734))/SUMPRODUCT(('Span data'!$C$9:$C$734=$B116)*1)</f>
        <v>1.2378555848186342E-2</v>
      </c>
      <c r="AE116" s="270" cm="1">
        <f t="array" ref="AE116">SUMPRODUCT(('Span data'!$C$9:$C$734=$B116)*('Span data'!AX$9:AX$734))/SUMPRODUCT(('Span data'!$C$9:$C$734=$B116)*1)</f>
        <v>1.2538346817822472E-2</v>
      </c>
      <c r="AF116" s="270" cm="1">
        <f t="array" ref="AF116">SUMPRODUCT(('Span data'!$C$9:$C$734=$B116)*('Span data'!AY$9:AY$734))/SUMPRODUCT(('Span data'!$C$9:$C$734=$B116)*1)</f>
        <v>1.2698137787458602E-2</v>
      </c>
      <c r="AG116" s="276"/>
      <c r="AH116" s="271">
        <f>INDEX('Energy at risk'!E$8:E$733, MATCH($B116, 'Energy at risk'!$C$8:$C$733,0))*$J116*M116</f>
        <v>150232.79048046464</v>
      </c>
      <c r="AI116" s="271">
        <f>INDEX('Energy at risk'!F$8:F$733, MATCH($B116, 'Energy at risk'!$C$8:$C$733,0))*$J116*N116</f>
        <v>154194.80121629965</v>
      </c>
      <c r="AJ116" s="271">
        <f>INDEX('Energy at risk'!G$8:G$733, MATCH($B116, 'Energy at risk'!$C$8:$C$733,0))*$J116*O116</f>
        <v>159464.41937594389</v>
      </c>
      <c r="AK116" s="271">
        <f>INDEX('Energy at risk'!H$8:H$733, MATCH($B116, 'Energy at risk'!$C$8:$C$733,0))*$J116*P116</f>
        <v>164021.8389119182</v>
      </c>
      <c r="AL116" s="271">
        <f>INDEX('Energy at risk'!I$8:I$733, MATCH($B116, 'Energy at risk'!$C$8:$C$733,0))*$J116*Q116</f>
        <v>166753.47049255183</v>
      </c>
      <c r="AM116" s="271">
        <f>INDEX('Energy at risk'!J$8:J$733, MATCH($B116, 'Energy at risk'!$C$8:$C$733,0))*$J116*R116</f>
        <v>169970.86176029107</v>
      </c>
      <c r="AN116" s="271">
        <f>INDEX('Energy at risk'!K$8:K$733, MATCH($B116, 'Energy at risk'!$C$8:$C$733,0))*$J116*S116</f>
        <v>175617.21675141854</v>
      </c>
      <c r="AO116" s="271">
        <f>INDEX('Energy at risk'!L$8:L$733, MATCH($B116, 'Energy at risk'!$C$8:$C$733,0))*$J116*T116</f>
        <v>182286.81951047189</v>
      </c>
      <c r="AP116" s="271">
        <f>INDEX('Energy at risk'!M$8:M$733, MATCH($B116, 'Energy at risk'!$C$8:$C$733,0))*$J116*U116</f>
        <v>185131.49031916776</v>
      </c>
      <c r="AQ116" s="271">
        <f>INDEX('Energy at risk'!N$8:N$733, MATCH($B116, 'Energy at risk'!$C$8:$C$733,0))*$J116*V116</f>
        <v>187835.4353279327</v>
      </c>
      <c r="AR116" s="271">
        <f>INDEX('Energy at risk'!O$8:O$733, MATCH($B116, 'Energy at risk'!$C$8:$C$733,0))*$J116*W116</f>
        <v>190539.38033669765</v>
      </c>
      <c r="AS116" s="271">
        <f>INDEX('Energy at risk'!P$8:P$733, MATCH($B116, 'Energy at risk'!$C$8:$C$733,0))*$J116*X116</f>
        <v>193243.32534546262</v>
      </c>
      <c r="AT116" s="271">
        <f>INDEX('Energy at risk'!Q$8:Q$733, MATCH($B116, 'Energy at risk'!$C$8:$C$733,0))*$J116*Y116</f>
        <v>195947.27035422754</v>
      </c>
      <c r="AU116" s="271">
        <f>INDEX('Energy at risk'!R$8:R$733, MATCH($B116, 'Energy at risk'!$C$8:$C$733,0))*$J116*Z116</f>
        <v>198651.21536299249</v>
      </c>
      <c r="AV116" s="271">
        <f>INDEX('Energy at risk'!S$8:S$733, MATCH($B116, 'Energy at risk'!$C$8:$C$733,0))*$J116*AA116</f>
        <v>201355.16037175746</v>
      </c>
      <c r="AW116" s="271">
        <f>INDEX('Energy at risk'!T$8:T$733, MATCH($B116, 'Energy at risk'!$C$8:$C$733,0))*$J116*AB116</f>
        <v>204059.10538052241</v>
      </c>
      <c r="AX116" s="271">
        <f>INDEX('Energy at risk'!U$8:U$733, MATCH($B116, 'Energy at risk'!$C$8:$C$733,0))*$J116*AC116</f>
        <v>206763.05038928738</v>
      </c>
      <c r="AY116" s="271">
        <f>INDEX('Energy at risk'!V$8:V$733, MATCH($B116, 'Energy at risk'!$C$8:$C$733,0))*$J116*AD116</f>
        <v>209466.99539805233</v>
      </c>
      <c r="AZ116" s="271">
        <f>INDEX('Energy at risk'!W$8:W$733, MATCH($B116, 'Energy at risk'!$C$8:$C$733,0))*$J116*AE116</f>
        <v>212170.94040681727</v>
      </c>
      <c r="BA116" s="271">
        <f>INDEX('Energy at risk'!X$8:X$733, MATCH($B116, 'Energy at risk'!$C$8:$C$733,0))*$J116*AF116</f>
        <v>214874.88541558222</v>
      </c>
      <c r="BB116" s="276"/>
      <c r="BC116" s="271">
        <f>INDEX('Energy at risk'!E$8:E$733, MATCH($B116, 'Energy at risk'!$C$8:$C$733,0))*M116*$K116</f>
        <v>31022.340956058892</v>
      </c>
      <c r="BD116" s="271">
        <f>INDEX('Energy at risk'!F$8:F$733, MATCH($B116, 'Energy at risk'!$C$8:$C$733,0))*N116*$K116</f>
        <v>31840.476913765287</v>
      </c>
      <c r="BE116" s="271">
        <f>INDEX('Energy at risk'!G$8:G$733, MATCH($B116, 'Energy at risk'!$C$8:$C$733,0))*O116*$K116</f>
        <v>32928.627448238527</v>
      </c>
      <c r="BF116" s="271">
        <f>INDEX('Energy at risk'!H$8:H$733, MATCH($B116, 'Energy at risk'!$C$8:$C$733,0))*P116*$K116</f>
        <v>33869.712428905128</v>
      </c>
      <c r="BG116" s="271">
        <f>INDEX('Energy at risk'!I$8:I$733, MATCH($B116, 'Energy at risk'!$C$8:$C$733,0))*Q116*$K116</f>
        <v>34433.781071907368</v>
      </c>
      <c r="BH116" s="271">
        <f>INDEX('Energy at risk'!J$8:J$733, MATCH($B116, 'Energy at risk'!$C$8:$C$733,0))*R116*$K116</f>
        <v>35098.156729030183</v>
      </c>
      <c r="BI116" s="271">
        <f>INDEX('Energy at risk'!K$8:K$733, MATCH($B116, 'Energy at risk'!$C$8:$C$733,0))*S116*$K116</f>
        <v>36264.101587895588</v>
      </c>
      <c r="BJ116" s="271">
        <f>INDEX('Energy at risk'!L$8:L$733, MATCH($B116, 'Energy at risk'!$C$8:$C$733,0))*T116*$K116</f>
        <v>37641.342136853702</v>
      </c>
      <c r="BK116" s="271">
        <f>INDEX('Energy at risk'!M$8:M$733, MATCH($B116, 'Energy at risk'!$C$8:$C$733,0))*U116*$K116</f>
        <v>38228.752830969679</v>
      </c>
      <c r="BL116" s="271">
        <f>INDEX('Energy at risk'!N$8:N$733, MATCH($B116, 'Energy at risk'!$C$8:$C$733,0))*V116*$K116</f>
        <v>38787.104331464827</v>
      </c>
      <c r="BM116" s="271">
        <f>INDEX('Energy at risk'!O$8:O$733, MATCH($B116, 'Energy at risk'!$C$8:$C$733,0))*W116*$K116</f>
        <v>39345.455831959967</v>
      </c>
      <c r="BN116" s="271">
        <f>INDEX('Energy at risk'!P$8:P$733, MATCH($B116, 'Energy at risk'!$C$8:$C$733,0))*X116*$K116</f>
        <v>39903.807332455115</v>
      </c>
      <c r="BO116" s="271">
        <f>INDEX('Energy at risk'!Q$8:Q$733, MATCH($B116, 'Energy at risk'!$C$8:$C$733,0))*Y116*$K116</f>
        <v>40462.158832950256</v>
      </c>
      <c r="BP116" s="271">
        <f>INDEX('Energy at risk'!R$8:R$733, MATCH($B116, 'Energy at risk'!$C$8:$C$733,0))*Z116*$K116</f>
        <v>41020.510333445396</v>
      </c>
      <c r="BQ116" s="271">
        <f>INDEX('Energy at risk'!S$8:S$733, MATCH($B116, 'Energy at risk'!$C$8:$C$733,0))*AA116*$K116</f>
        <v>41578.861833940544</v>
      </c>
      <c r="BR116" s="271">
        <f>INDEX('Energy at risk'!T$8:T$733, MATCH($B116, 'Energy at risk'!$C$8:$C$733,0))*AB116*$K116</f>
        <v>42137.213334435692</v>
      </c>
      <c r="BS116" s="271">
        <f>INDEX('Energy at risk'!U$8:U$733, MATCH($B116, 'Energy at risk'!$C$8:$C$733,0))*AC116*$K116</f>
        <v>42695.564834930839</v>
      </c>
      <c r="BT116" s="271">
        <f>INDEX('Energy at risk'!V$8:V$733, MATCH($B116, 'Energy at risk'!$C$8:$C$733,0))*AD116*$K116</f>
        <v>43253.91633542598</v>
      </c>
      <c r="BU116" s="271">
        <f>INDEX('Energy at risk'!W$8:W$733, MATCH($B116, 'Energy at risk'!$C$8:$C$733,0))*AE116*$K116</f>
        <v>43812.26783592112</v>
      </c>
      <c r="BV116" s="271">
        <f>INDEX('Energy at risk'!X$8:X$733, MATCH($B116, 'Energy at risk'!$C$8:$C$733,0))*AF116*$K116</f>
        <v>44370.619336416261</v>
      </c>
      <c r="BW116" s="276"/>
      <c r="BX116" s="272" cm="1">
        <f t="array" ref="BX116">SUMPRODUCT(('Span data'!BA$9:BA$734)*('Span data'!$C$9:$C$734=$B116))</f>
        <v>1.9564760272559826E-3</v>
      </c>
      <c r="BY116" s="272" cm="1">
        <f t="array" ref="BY116">SUMPRODUCT(('Span data'!BB$9:BB$734)*('Span data'!$C$9:$C$734=$B116))</f>
        <v>1.9888320263112052E-3</v>
      </c>
      <c r="BZ116" s="272" cm="1">
        <f t="array" ref="BZ116">SUMPRODUCT(('Span data'!BC$9:BC$734)*('Span data'!$C$9:$C$734=$B116))</f>
        <v>2.021188025366427E-3</v>
      </c>
      <c r="CA116" s="272" cm="1">
        <f t="array" ref="CA116">SUMPRODUCT(('Span data'!BD$9:BD$734)*('Span data'!$C$9:$C$734=$B116))</f>
        <v>2.0535440244216492E-3</v>
      </c>
      <c r="CB116" s="272" cm="1">
        <f t="array" ref="CB116">SUMPRODUCT(('Span data'!BE$9:BE$734)*('Span data'!$C$9:$C$734=$B116))</f>
        <v>2.0859000234768718E-3</v>
      </c>
      <c r="CC116" s="272" cm="1">
        <f t="array" ref="CC116">SUMPRODUCT(('Span data'!BF$9:BF$734)*('Span data'!$C$9:$C$734=$B116))</f>
        <v>2.118256022532094E-3</v>
      </c>
      <c r="CD116" s="272" cm="1">
        <f t="array" ref="CD116">SUMPRODUCT(('Span data'!BG$9:BG$734)*('Span data'!$C$9:$C$734=$B116))</f>
        <v>2.1506120215873162E-3</v>
      </c>
      <c r="CE116" s="272" cm="1">
        <f t="array" ref="CE116">SUMPRODUCT(('Span data'!BH$9:BH$734)*('Span data'!$C$9:$C$734=$B116))</f>
        <v>2.1829680206425384E-3</v>
      </c>
      <c r="CF116" s="272" cm="1">
        <f t="array" ref="CF116">SUMPRODUCT(('Span data'!BI$9:BI$734)*('Span data'!$C$9:$C$734=$B116))</f>
        <v>2.2153240196977606E-3</v>
      </c>
      <c r="CG116" s="272" cm="1">
        <f t="array" ref="CG116">SUMPRODUCT(('Span data'!BJ$9:BJ$734)*('Span data'!$C$9:$C$734=$B116))</f>
        <v>2.2476800187529828E-3</v>
      </c>
      <c r="CH116" s="272" cm="1">
        <f t="array" ref="CH116">SUMPRODUCT(('Span data'!BK$9:BK$734)*('Span data'!$C$9:$C$734=$B116))</f>
        <v>2.2800360178082055E-3</v>
      </c>
      <c r="CI116" s="272" cm="1">
        <f t="array" ref="CI116">SUMPRODUCT(('Span data'!BL$9:BL$734)*('Span data'!$C$9:$C$734=$B116))</f>
        <v>2.3123920168634272E-3</v>
      </c>
      <c r="CJ116" s="272" cm="1">
        <f t="array" ref="CJ116">SUMPRODUCT(('Span data'!BM$9:BM$734)*('Span data'!$C$9:$C$734=$B116))</f>
        <v>2.3447480159186494E-3</v>
      </c>
      <c r="CK116" s="272" cm="1">
        <f t="array" ref="CK116">SUMPRODUCT(('Span data'!BN$9:BN$734)*('Span data'!$C$9:$C$734=$B116))</f>
        <v>2.3771040149738721E-3</v>
      </c>
      <c r="CL116" s="272" cm="1">
        <f t="array" ref="CL116">SUMPRODUCT(('Span data'!BO$9:BO$734)*('Span data'!$C$9:$C$734=$B116))</f>
        <v>2.4094600140290943E-3</v>
      </c>
      <c r="CM116" s="272" cm="1">
        <f t="array" ref="CM116">SUMPRODUCT(('Span data'!BP$9:BP$734)*('Span data'!$C$9:$C$734=$B116))</f>
        <v>2.4418160130843169E-3</v>
      </c>
      <c r="CN116" s="272" cm="1">
        <f t="array" ref="CN116">SUMPRODUCT(('Span data'!BQ$9:BQ$734)*('Span data'!$C$9:$C$734=$B116))</f>
        <v>2.4741720121395382E-3</v>
      </c>
      <c r="CO116" s="272" cm="1">
        <f t="array" ref="CO116">SUMPRODUCT(('Span data'!BR$9:BR$734)*('Span data'!$C$9:$C$734=$B116))</f>
        <v>2.5065280111947605E-3</v>
      </c>
      <c r="CP116" s="272" cm="1">
        <f t="array" ref="CP116">SUMPRODUCT(('Span data'!BS$9:BS$734)*('Span data'!$C$9:$C$734=$B116))</f>
        <v>2.5388840102499831E-3</v>
      </c>
      <c r="CQ116" s="272" cm="1">
        <f t="array" ref="CQ116">SUMPRODUCT(('Span data'!BT$9:BT$734)*('Span data'!$C$9:$C$734=$B116))</f>
        <v>2.5712400093052057E-3</v>
      </c>
      <c r="CR116" s="232"/>
      <c r="CS116" s="273">
        <f t="shared" si="34"/>
        <v>181255.13339299953</v>
      </c>
      <c r="CT116" s="273">
        <f t="shared" si="47"/>
        <v>186035.28011889695</v>
      </c>
      <c r="CU116" s="273">
        <f t="shared" si="48"/>
        <v>192393.04884537045</v>
      </c>
      <c r="CV116" s="273">
        <f t="shared" si="49"/>
        <v>197891.55339436734</v>
      </c>
      <c r="CW116" s="273">
        <f t="shared" si="50"/>
        <v>201187.25365035923</v>
      </c>
      <c r="CX116" s="273">
        <f t="shared" si="51"/>
        <v>205069.02060757729</v>
      </c>
      <c r="CY116" s="273">
        <f t="shared" si="52"/>
        <v>211881.32048992615</v>
      </c>
      <c r="CZ116" s="273">
        <f t="shared" si="53"/>
        <v>219928.1638302936</v>
      </c>
      <c r="DA116" s="273">
        <f t="shared" si="54"/>
        <v>223360.24536546145</v>
      </c>
      <c r="DB116" s="273">
        <f t="shared" si="36"/>
        <v>226622.54190707754</v>
      </c>
      <c r="DC116" s="273">
        <f t="shared" si="37"/>
        <v>229884.83844869363</v>
      </c>
      <c r="DD116" s="273">
        <f t="shared" si="38"/>
        <v>233147.13499030977</v>
      </c>
      <c r="DE116" s="273">
        <f t="shared" si="39"/>
        <v>236409.4315319258</v>
      </c>
      <c r="DF116" s="273">
        <f t="shared" si="40"/>
        <v>239671.72807354189</v>
      </c>
      <c r="DG116" s="273">
        <f t="shared" si="41"/>
        <v>242934.02461515804</v>
      </c>
      <c r="DH116" s="273">
        <f t="shared" si="42"/>
        <v>246196.32115677409</v>
      </c>
      <c r="DI116" s="273">
        <f t="shared" si="43"/>
        <v>249458.61769839024</v>
      </c>
      <c r="DJ116" s="273">
        <f t="shared" si="44"/>
        <v>252720.91424000633</v>
      </c>
      <c r="DK116" s="273">
        <f t="shared" si="45"/>
        <v>255983.21078162239</v>
      </c>
      <c r="DL116" s="273">
        <f t="shared" si="46"/>
        <v>259245.50732323847</v>
      </c>
      <c r="DM116" s="233"/>
      <c r="DN116" s="274" cm="1">
        <f t="array" ref="DN116">SUMPRODUCT(($CS116:$DL116)*(Misc_calcs!$G$29:$Z$29))</f>
        <v>3179769.8863676479</v>
      </c>
      <c r="DO116" s="232"/>
      <c r="DP116" s="274" cm="1">
        <f t="array" ref="DP116">SUMPRODUCT((G116:H116)*(Assumptions!$G$38:$H$38))</f>
        <v>168465.03200767719</v>
      </c>
      <c r="DQ116" s="274" cm="1">
        <f t="array" ref="DQ116">SUMPRODUCT((PMT(real_disc,Assumptions!$G$40,DP116)*(Misc_calcs!$G$29:$Z$29)))</f>
        <v>-97649.176999421397</v>
      </c>
      <c r="DR116" s="232"/>
      <c r="DS116" s="274">
        <f t="shared" si="56"/>
        <v>3082120.7093682266</v>
      </c>
      <c r="DT116" s="274" t="b">
        <f t="shared" si="35"/>
        <v>1</v>
      </c>
      <c r="DU116" s="232"/>
      <c r="DV116" s="232"/>
      <c r="DW116" s="232"/>
      <c r="DX116" s="232"/>
      <c r="DY116" s="232"/>
      <c r="DZ116" s="232"/>
      <c r="EA116" s="232"/>
      <c r="EB116" s="232"/>
      <c r="EC116" s="232"/>
      <c r="ED116" s="232"/>
      <c r="EE116" s="232"/>
      <c r="EF116" s="232"/>
      <c r="EG116" s="232"/>
      <c r="EH116" s="232"/>
      <c r="EI116" s="232"/>
      <c r="EJ116" s="232"/>
      <c r="EK116" s="232"/>
      <c r="EL116" s="232"/>
      <c r="EM116" s="232"/>
      <c r="EN116" s="232"/>
    </row>
    <row r="117" spans="1:144" x14ac:dyDescent="0.2">
      <c r="A117" s="232"/>
      <c r="B117" s="232"/>
      <c r="C117" s="232"/>
      <c r="D117" s="232"/>
      <c r="E117" s="232"/>
      <c r="F117" s="232"/>
      <c r="G117" s="232"/>
      <c r="H117" s="232"/>
      <c r="I117" s="232"/>
      <c r="J117" s="232"/>
      <c r="K117" s="232"/>
      <c r="L117" s="232"/>
      <c r="M117" s="232"/>
      <c r="N117" s="232"/>
      <c r="O117" s="232"/>
      <c r="P117" s="232"/>
      <c r="Q117" s="232"/>
      <c r="R117" s="232"/>
      <c r="S117" s="232"/>
      <c r="T117" s="232"/>
      <c r="U117" s="232"/>
      <c r="V117" s="232"/>
      <c r="W117" s="232"/>
      <c r="X117" s="232"/>
      <c r="Y117" s="232"/>
      <c r="Z117" s="232"/>
      <c r="AA117" s="232"/>
      <c r="AB117" s="232"/>
      <c r="AC117" s="232"/>
      <c r="AD117" s="232"/>
      <c r="AE117" s="232"/>
      <c r="AF117" s="232"/>
      <c r="AG117" s="232"/>
      <c r="AH117" s="232"/>
      <c r="AI117" s="232"/>
      <c r="AJ117" s="232"/>
      <c r="AK117" s="232"/>
      <c r="AL117" s="232"/>
      <c r="AM117" s="232"/>
      <c r="AN117" s="232"/>
      <c r="AO117" s="232"/>
      <c r="AP117" s="232"/>
      <c r="AQ117" s="232"/>
      <c r="AR117" s="232"/>
      <c r="AS117" s="232"/>
      <c r="AT117" s="232"/>
      <c r="AU117" s="232"/>
      <c r="AV117" s="232"/>
      <c r="AW117" s="232"/>
      <c r="AX117" s="232"/>
      <c r="AY117" s="232"/>
      <c r="AZ117" s="232"/>
      <c r="BA117" s="232"/>
      <c r="BB117" s="232"/>
      <c r="BC117" s="232"/>
      <c r="BD117" s="232"/>
      <c r="BE117" s="232"/>
      <c r="BF117" s="232"/>
      <c r="BG117" s="232"/>
      <c r="BH117" s="232"/>
      <c r="BI117" s="232"/>
      <c r="BJ117" s="232"/>
      <c r="BK117" s="232"/>
      <c r="BL117" s="232"/>
      <c r="BM117" s="232"/>
      <c r="BN117" s="232"/>
      <c r="BO117" s="232"/>
      <c r="BP117" s="232"/>
      <c r="BQ117" s="232"/>
      <c r="BR117" s="232"/>
      <c r="BS117" s="232"/>
      <c r="BT117" s="232"/>
      <c r="BU117" s="232"/>
      <c r="BV117" s="232"/>
      <c r="BW117" s="232"/>
      <c r="BX117" s="232"/>
      <c r="BY117" s="232"/>
      <c r="BZ117" s="232"/>
      <c r="CA117" s="232"/>
      <c r="CB117" s="232"/>
      <c r="CC117" s="232"/>
      <c r="CD117" s="232"/>
      <c r="CE117" s="232"/>
      <c r="CF117" s="232"/>
      <c r="CG117" s="232"/>
      <c r="CH117" s="232"/>
      <c r="CI117" s="232"/>
      <c r="CJ117" s="232"/>
      <c r="CK117" s="232"/>
      <c r="CL117" s="232"/>
      <c r="CM117" s="232"/>
      <c r="CN117" s="232"/>
      <c r="CO117" s="232"/>
      <c r="CP117" s="232"/>
      <c r="CQ117" s="232"/>
      <c r="CR117" s="232"/>
      <c r="CS117" s="232"/>
      <c r="CT117" s="232"/>
      <c r="CU117" s="232"/>
      <c r="CV117" s="232"/>
      <c r="CW117" s="232"/>
      <c r="CX117" s="232"/>
      <c r="CY117" s="232"/>
      <c r="CZ117" s="232"/>
      <c r="DA117" s="232"/>
      <c r="DB117" s="232"/>
      <c r="DC117" s="232"/>
      <c r="DD117" s="232"/>
      <c r="DE117" s="232"/>
      <c r="DF117" s="232"/>
      <c r="DG117" s="232"/>
      <c r="DH117" s="232"/>
      <c r="DI117" s="232"/>
      <c r="DJ117" s="232"/>
      <c r="DK117" s="232"/>
      <c r="DL117" s="232"/>
      <c r="DM117" s="232"/>
      <c r="DN117" s="232"/>
      <c r="DO117" s="232"/>
      <c r="DP117" s="232"/>
      <c r="DQ117" s="232"/>
      <c r="DR117" s="232"/>
      <c r="DS117" s="232"/>
      <c r="DT117" s="232"/>
      <c r="DU117" s="232"/>
      <c r="DV117" s="232"/>
      <c r="DW117" s="232"/>
      <c r="DX117" s="232"/>
      <c r="DY117" s="232"/>
      <c r="DZ117" s="232"/>
      <c r="EA117" s="232"/>
      <c r="EB117" s="232"/>
      <c r="EC117" s="232"/>
      <c r="ED117" s="232"/>
      <c r="EE117" s="232"/>
      <c r="EF117" s="232"/>
      <c r="EG117" s="232"/>
      <c r="EH117" s="232"/>
      <c r="EI117" s="232"/>
      <c r="EJ117" s="232"/>
      <c r="EK117" s="232"/>
      <c r="EL117" s="232"/>
      <c r="EM117" s="232"/>
      <c r="EN117" s="232"/>
    </row>
    <row r="118" spans="1:144" x14ac:dyDescent="0.2">
      <c r="A118" s="232"/>
      <c r="B118" s="232"/>
      <c r="C118" s="232"/>
      <c r="D118" s="232"/>
      <c r="E118" s="232"/>
      <c r="F118" s="232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2"/>
      <c r="X118" s="232"/>
      <c r="Y118" s="232"/>
      <c r="Z118" s="232"/>
      <c r="AA118" s="232"/>
      <c r="AB118" s="232"/>
      <c r="AC118" s="232"/>
      <c r="AD118" s="232"/>
      <c r="AE118" s="232"/>
      <c r="AF118" s="232"/>
      <c r="AG118" s="232"/>
      <c r="AH118" s="232"/>
      <c r="AI118" s="232"/>
      <c r="AJ118" s="232"/>
      <c r="AK118" s="232"/>
      <c r="AL118" s="232"/>
      <c r="AM118" s="232"/>
      <c r="AN118" s="232"/>
      <c r="AO118" s="232"/>
      <c r="AP118" s="232"/>
      <c r="AQ118" s="232"/>
      <c r="AR118" s="232"/>
      <c r="AS118" s="232"/>
      <c r="AT118" s="232"/>
      <c r="AU118" s="232"/>
      <c r="AV118" s="232"/>
      <c r="AW118" s="232"/>
      <c r="AX118" s="232"/>
      <c r="AY118" s="232"/>
      <c r="AZ118" s="232"/>
      <c r="BA118" s="232"/>
      <c r="BB118" s="232"/>
      <c r="BC118" s="232"/>
      <c r="BD118" s="232"/>
      <c r="BE118" s="232"/>
      <c r="BF118" s="232"/>
      <c r="BG118" s="232"/>
      <c r="BH118" s="232"/>
      <c r="BI118" s="232"/>
      <c r="BJ118" s="232"/>
      <c r="BK118" s="232"/>
      <c r="BL118" s="232"/>
      <c r="BM118" s="232"/>
      <c r="BN118" s="232"/>
      <c r="BO118" s="232"/>
      <c r="BP118" s="232"/>
      <c r="BQ118" s="232"/>
      <c r="BR118" s="232"/>
      <c r="BS118" s="232"/>
      <c r="BT118" s="232"/>
      <c r="BU118" s="232"/>
      <c r="BV118" s="232"/>
      <c r="BW118" s="232"/>
      <c r="BX118" s="232"/>
      <c r="BY118" s="232"/>
      <c r="BZ118" s="232"/>
      <c r="CA118" s="232"/>
      <c r="CB118" s="232"/>
      <c r="CC118" s="232"/>
      <c r="CD118" s="232"/>
      <c r="CE118" s="232"/>
      <c r="CF118" s="232"/>
      <c r="CG118" s="232"/>
      <c r="CH118" s="232"/>
      <c r="CI118" s="232"/>
      <c r="CJ118" s="232"/>
      <c r="CK118" s="232"/>
      <c r="CL118" s="232"/>
      <c r="CM118" s="232"/>
      <c r="CN118" s="232"/>
      <c r="CO118" s="232"/>
      <c r="CP118" s="232"/>
      <c r="CQ118" s="232"/>
      <c r="CR118" s="232"/>
      <c r="CS118" s="232"/>
      <c r="CT118" s="232"/>
      <c r="CU118" s="232"/>
      <c r="CV118" s="232"/>
      <c r="CW118" s="232"/>
      <c r="CX118" s="232"/>
      <c r="CY118" s="232"/>
      <c r="CZ118" s="232"/>
      <c r="DA118" s="232"/>
      <c r="DB118" s="232"/>
      <c r="DC118" s="232"/>
      <c r="DD118" s="232"/>
      <c r="DE118" s="232"/>
      <c r="DF118" s="232"/>
      <c r="DG118" s="232"/>
      <c r="DH118" s="232"/>
      <c r="DI118" s="232"/>
      <c r="DJ118" s="232"/>
      <c r="DK118" s="232"/>
      <c r="DL118" s="232"/>
      <c r="DM118" s="232"/>
      <c r="DN118" s="232"/>
      <c r="DO118" s="232"/>
      <c r="DP118" s="232"/>
      <c r="DQ118" s="232"/>
      <c r="DR118" s="232"/>
      <c r="DS118" s="232"/>
      <c r="DT118" s="232"/>
      <c r="DU118" s="232"/>
      <c r="DV118" s="232"/>
      <c r="DW118" s="232"/>
      <c r="DX118" s="232"/>
      <c r="DY118" s="232"/>
      <c r="DZ118" s="232"/>
      <c r="EA118" s="232"/>
      <c r="EB118" s="232"/>
      <c r="EC118" s="232"/>
      <c r="ED118" s="232"/>
      <c r="EE118" s="232"/>
      <c r="EF118" s="232"/>
      <c r="EG118" s="232"/>
      <c r="EH118" s="232"/>
      <c r="EI118" s="232"/>
      <c r="EJ118" s="232"/>
      <c r="EK118" s="232"/>
      <c r="EL118" s="232"/>
      <c r="EM118" s="232"/>
      <c r="EN118" s="232"/>
    </row>
    <row r="119" spans="1:144" x14ac:dyDescent="0.2">
      <c r="A119" s="232"/>
      <c r="B119" s="232"/>
      <c r="C119" s="232"/>
      <c r="D119" s="232"/>
      <c r="E119" s="232"/>
      <c r="F119" s="232"/>
      <c r="G119" s="232"/>
      <c r="H119" s="232"/>
      <c r="I119" s="232"/>
      <c r="J119" s="232"/>
      <c r="K119" s="232"/>
      <c r="L119" s="232"/>
      <c r="M119" s="232"/>
      <c r="N119" s="232"/>
      <c r="O119" s="232"/>
      <c r="P119" s="232"/>
      <c r="Q119" s="232"/>
      <c r="R119" s="232"/>
      <c r="S119" s="232"/>
      <c r="T119" s="232"/>
      <c r="U119" s="232"/>
      <c r="V119" s="232"/>
      <c r="W119" s="232"/>
      <c r="X119" s="232"/>
      <c r="Y119" s="232"/>
      <c r="Z119" s="232"/>
      <c r="AA119" s="232"/>
      <c r="AB119" s="232"/>
      <c r="AC119" s="232"/>
      <c r="AD119" s="232"/>
      <c r="AE119" s="232"/>
      <c r="AF119" s="232"/>
      <c r="AG119" s="232"/>
      <c r="AH119" s="232"/>
      <c r="AI119" s="232"/>
      <c r="AJ119" s="232"/>
      <c r="AK119" s="232"/>
      <c r="AL119" s="232"/>
      <c r="AM119" s="232"/>
      <c r="AN119" s="232"/>
      <c r="AO119" s="232"/>
      <c r="AP119" s="232"/>
      <c r="AQ119" s="232"/>
      <c r="AR119" s="232"/>
      <c r="AS119" s="232"/>
      <c r="AT119" s="232"/>
      <c r="AU119" s="232"/>
      <c r="AV119" s="232"/>
      <c r="AW119" s="232"/>
      <c r="AX119" s="232"/>
      <c r="AY119" s="232"/>
      <c r="AZ119" s="232"/>
      <c r="BA119" s="232"/>
      <c r="BB119" s="232"/>
      <c r="BC119" s="232"/>
      <c r="BD119" s="232"/>
      <c r="BE119" s="232"/>
      <c r="BF119" s="232"/>
      <c r="BG119" s="232"/>
      <c r="BH119" s="232"/>
      <c r="BI119" s="232"/>
      <c r="BJ119" s="232"/>
      <c r="BK119" s="232"/>
      <c r="BL119" s="232"/>
      <c r="BM119" s="232"/>
      <c r="BN119" s="232"/>
      <c r="BO119" s="232"/>
      <c r="BP119" s="232"/>
      <c r="BQ119" s="232"/>
      <c r="BR119" s="232"/>
      <c r="BS119" s="232"/>
      <c r="BT119" s="232"/>
      <c r="BU119" s="232"/>
      <c r="BV119" s="232"/>
      <c r="BW119" s="232"/>
      <c r="BX119" s="232"/>
      <c r="BY119" s="232"/>
      <c r="BZ119" s="232"/>
      <c r="CA119" s="232"/>
      <c r="CB119" s="232"/>
      <c r="CC119" s="232"/>
      <c r="CD119" s="232"/>
      <c r="CE119" s="232"/>
      <c r="CF119" s="232"/>
      <c r="CG119" s="232"/>
      <c r="CH119" s="232"/>
      <c r="CI119" s="232"/>
      <c r="CJ119" s="232"/>
      <c r="CK119" s="232"/>
      <c r="CL119" s="232"/>
      <c r="CM119" s="232"/>
      <c r="CN119" s="232"/>
      <c r="CO119" s="232"/>
      <c r="CP119" s="232"/>
      <c r="CQ119" s="232"/>
      <c r="CR119" s="232"/>
      <c r="CS119" s="232"/>
      <c r="CT119" s="232"/>
      <c r="CU119" s="232"/>
      <c r="CV119" s="232"/>
      <c r="CW119" s="232"/>
      <c r="CX119" s="232"/>
      <c r="CY119" s="232"/>
      <c r="CZ119" s="232"/>
      <c r="DA119" s="232"/>
      <c r="DB119" s="232"/>
      <c r="DC119" s="232"/>
      <c r="DD119" s="232"/>
      <c r="DE119" s="232"/>
      <c r="DF119" s="232"/>
      <c r="DG119" s="232"/>
      <c r="DH119" s="232"/>
      <c r="DI119" s="232"/>
      <c r="DJ119" s="232"/>
      <c r="DK119" s="232"/>
      <c r="DL119" s="232"/>
      <c r="DM119" s="232"/>
      <c r="DN119" s="232"/>
      <c r="DO119" s="232"/>
      <c r="DP119" s="232"/>
      <c r="DQ119" s="232"/>
      <c r="DR119" s="232"/>
      <c r="DS119" s="232"/>
      <c r="DT119" s="232"/>
      <c r="DU119" s="232"/>
      <c r="DV119" s="232"/>
      <c r="DW119" s="232"/>
      <c r="DX119" s="232"/>
      <c r="DY119" s="232"/>
      <c r="DZ119" s="232"/>
      <c r="EA119" s="232"/>
      <c r="EB119" s="232"/>
      <c r="EC119" s="232"/>
      <c r="ED119" s="232"/>
      <c r="EE119" s="232"/>
      <c r="EF119" s="232"/>
      <c r="EG119" s="232"/>
      <c r="EH119" s="232"/>
      <c r="EI119" s="232"/>
      <c r="EJ119" s="232"/>
      <c r="EK119" s="232"/>
      <c r="EL119" s="232"/>
      <c r="EM119" s="232"/>
      <c r="EN119" s="232"/>
    </row>
    <row r="120" spans="1:144" x14ac:dyDescent="0.2">
      <c r="A120" s="232"/>
      <c r="B120" s="232"/>
      <c r="C120" s="232"/>
      <c r="D120" s="232"/>
      <c r="E120" s="232"/>
      <c r="F120" s="232"/>
      <c r="G120" s="232"/>
      <c r="H120" s="232"/>
      <c r="I120" s="232"/>
      <c r="J120" s="232"/>
      <c r="K120" s="232"/>
      <c r="L120" s="232"/>
      <c r="M120" s="232"/>
      <c r="N120" s="232"/>
      <c r="O120" s="232"/>
      <c r="P120" s="232"/>
      <c r="Q120" s="232"/>
      <c r="R120" s="232"/>
      <c r="S120" s="232"/>
      <c r="T120" s="232"/>
      <c r="U120" s="232"/>
      <c r="V120" s="232"/>
      <c r="W120" s="232"/>
      <c r="X120" s="232"/>
      <c r="Y120" s="232"/>
      <c r="Z120" s="232"/>
      <c r="AA120" s="232"/>
      <c r="AB120" s="232"/>
      <c r="AC120" s="232"/>
      <c r="AD120" s="232"/>
      <c r="AE120" s="232"/>
      <c r="AF120" s="232"/>
      <c r="AG120" s="232"/>
      <c r="AH120" s="232"/>
      <c r="AI120" s="232"/>
      <c r="AJ120" s="232"/>
      <c r="AK120" s="232"/>
      <c r="AL120" s="232"/>
      <c r="AM120" s="232"/>
      <c r="AN120" s="232"/>
      <c r="AO120" s="232"/>
      <c r="AP120" s="232"/>
      <c r="AQ120" s="232"/>
      <c r="AR120" s="232"/>
      <c r="AS120" s="232"/>
      <c r="AT120" s="232"/>
      <c r="AU120" s="232"/>
      <c r="AV120" s="232"/>
      <c r="AW120" s="232"/>
      <c r="AX120" s="232"/>
      <c r="AY120" s="232"/>
      <c r="AZ120" s="232"/>
      <c r="BA120" s="232"/>
      <c r="BB120" s="232"/>
      <c r="BC120" s="232"/>
      <c r="BD120" s="232"/>
      <c r="BE120" s="232"/>
      <c r="BF120" s="232"/>
      <c r="BG120" s="232"/>
      <c r="BH120" s="232"/>
      <c r="BI120" s="232"/>
      <c r="BJ120" s="232"/>
      <c r="BK120" s="232"/>
      <c r="BL120" s="232"/>
      <c r="BM120" s="232"/>
      <c r="BN120" s="232"/>
      <c r="BO120" s="232"/>
      <c r="BP120" s="232"/>
      <c r="BQ120" s="232"/>
      <c r="BR120" s="232"/>
      <c r="BS120" s="232"/>
      <c r="BT120" s="232"/>
      <c r="BU120" s="232"/>
      <c r="BV120" s="232"/>
      <c r="BW120" s="232"/>
      <c r="BX120" s="232"/>
      <c r="BY120" s="232"/>
      <c r="BZ120" s="232"/>
      <c r="CA120" s="232"/>
      <c r="CB120" s="232"/>
      <c r="CC120" s="232"/>
      <c r="CD120" s="232"/>
      <c r="CE120" s="232"/>
      <c r="CF120" s="232"/>
      <c r="CG120" s="232"/>
      <c r="CH120" s="232"/>
      <c r="CI120" s="232"/>
      <c r="CJ120" s="232"/>
      <c r="CK120" s="232"/>
      <c r="CL120" s="232"/>
      <c r="CM120" s="232"/>
      <c r="CN120" s="232"/>
      <c r="CO120" s="232"/>
      <c r="CP120" s="232"/>
      <c r="CQ120" s="232"/>
      <c r="CR120" s="232"/>
      <c r="CS120" s="232"/>
      <c r="CT120" s="232"/>
      <c r="CU120" s="232"/>
      <c r="CV120" s="232"/>
      <c r="CW120" s="232"/>
      <c r="CX120" s="232"/>
      <c r="CY120" s="232"/>
      <c r="CZ120" s="232"/>
      <c r="DA120" s="232"/>
      <c r="DB120" s="232"/>
      <c r="DC120" s="232"/>
      <c r="DD120" s="232"/>
      <c r="DE120" s="232"/>
      <c r="DF120" s="232"/>
      <c r="DG120" s="232"/>
      <c r="DH120" s="232"/>
      <c r="DI120" s="232"/>
      <c r="DJ120" s="232"/>
      <c r="DK120" s="232"/>
      <c r="DL120" s="232"/>
      <c r="DM120" s="232"/>
      <c r="DN120" s="232"/>
      <c r="DO120" s="232"/>
      <c r="DP120" s="232"/>
      <c r="DQ120" s="232"/>
      <c r="DR120" s="232"/>
      <c r="DS120" s="232"/>
      <c r="DT120" s="232"/>
      <c r="DU120" s="232"/>
      <c r="DV120" s="232"/>
      <c r="DW120" s="232"/>
      <c r="DX120" s="232"/>
      <c r="DY120" s="232"/>
      <c r="DZ120" s="232"/>
      <c r="EA120" s="232"/>
      <c r="EB120" s="232"/>
      <c r="EC120" s="232"/>
      <c r="ED120" s="232"/>
      <c r="EE120" s="232"/>
      <c r="EF120" s="232"/>
      <c r="EG120" s="232"/>
      <c r="EH120" s="232"/>
      <c r="EI120" s="232"/>
      <c r="EJ120" s="232"/>
      <c r="EK120" s="232"/>
      <c r="EL120" s="232"/>
      <c r="EM120" s="232"/>
      <c r="EN120" s="232"/>
    </row>
    <row r="121" spans="1:144" x14ac:dyDescent="0.2">
      <c r="A121" s="232"/>
      <c r="B121" s="232"/>
      <c r="C121" s="232"/>
      <c r="D121" s="232"/>
      <c r="E121" s="232"/>
      <c r="F121" s="232"/>
      <c r="G121" s="232"/>
      <c r="H121" s="232"/>
      <c r="I121" s="232"/>
      <c r="J121" s="232"/>
      <c r="K121" s="232"/>
      <c r="L121" s="232"/>
      <c r="M121" s="232"/>
      <c r="N121" s="232"/>
      <c r="O121" s="232"/>
      <c r="P121" s="232"/>
      <c r="Q121" s="232"/>
      <c r="R121" s="232"/>
      <c r="S121" s="232"/>
      <c r="T121" s="232"/>
      <c r="U121" s="232"/>
      <c r="V121" s="232"/>
      <c r="W121" s="232"/>
      <c r="X121" s="232"/>
      <c r="Y121" s="232"/>
      <c r="Z121" s="232"/>
      <c r="AA121" s="232"/>
      <c r="AB121" s="232"/>
      <c r="AC121" s="232"/>
      <c r="AD121" s="232"/>
      <c r="AE121" s="232"/>
      <c r="AF121" s="232"/>
      <c r="AG121" s="232"/>
      <c r="AH121" s="232"/>
      <c r="AI121" s="232"/>
      <c r="AJ121" s="232"/>
      <c r="AK121" s="232"/>
      <c r="AL121" s="232"/>
      <c r="AM121" s="232"/>
      <c r="AN121" s="232"/>
      <c r="AO121" s="232"/>
      <c r="AP121" s="232"/>
      <c r="AQ121" s="232"/>
      <c r="AR121" s="232"/>
      <c r="AS121" s="232"/>
      <c r="AT121" s="232"/>
      <c r="AU121" s="232"/>
      <c r="AV121" s="232"/>
      <c r="AW121" s="232"/>
      <c r="AX121" s="232"/>
      <c r="AY121" s="232"/>
      <c r="AZ121" s="232"/>
      <c r="BA121" s="232"/>
      <c r="BB121" s="232"/>
      <c r="BC121" s="232"/>
      <c r="BD121" s="232"/>
      <c r="BE121" s="232"/>
      <c r="BF121" s="232"/>
      <c r="BG121" s="232"/>
      <c r="BH121" s="232"/>
      <c r="BI121" s="232"/>
      <c r="BJ121" s="232"/>
      <c r="BK121" s="232"/>
      <c r="BL121" s="232"/>
      <c r="BM121" s="232"/>
      <c r="BN121" s="232"/>
      <c r="BO121" s="232"/>
      <c r="BP121" s="232"/>
      <c r="BQ121" s="232"/>
      <c r="BR121" s="232"/>
      <c r="BS121" s="232"/>
      <c r="BT121" s="232"/>
      <c r="BU121" s="232"/>
      <c r="BV121" s="232"/>
      <c r="BW121" s="232"/>
      <c r="BX121" s="232"/>
      <c r="BY121" s="232"/>
      <c r="BZ121" s="232"/>
      <c r="CA121" s="232"/>
      <c r="CB121" s="232"/>
      <c r="CC121" s="232"/>
      <c r="CD121" s="232"/>
      <c r="CE121" s="232"/>
      <c r="CF121" s="232"/>
      <c r="CG121" s="232"/>
      <c r="CH121" s="232"/>
      <c r="CI121" s="232"/>
      <c r="CJ121" s="232"/>
      <c r="CK121" s="232"/>
      <c r="CL121" s="232"/>
      <c r="CM121" s="232"/>
      <c r="CN121" s="232"/>
      <c r="CO121" s="232"/>
      <c r="CP121" s="232"/>
      <c r="CQ121" s="232"/>
      <c r="CR121" s="232"/>
      <c r="CS121" s="232"/>
      <c r="CT121" s="232"/>
      <c r="CU121" s="232"/>
      <c r="CV121" s="232"/>
      <c r="CW121" s="232"/>
      <c r="CX121" s="232"/>
      <c r="CY121" s="232"/>
      <c r="CZ121" s="232"/>
      <c r="DA121" s="232"/>
      <c r="DB121" s="232"/>
      <c r="DC121" s="232"/>
      <c r="DD121" s="232"/>
      <c r="DE121" s="232"/>
      <c r="DF121" s="232"/>
      <c r="DG121" s="232"/>
      <c r="DH121" s="232"/>
      <c r="DI121" s="232"/>
      <c r="DJ121" s="232"/>
      <c r="DK121" s="232"/>
      <c r="DL121" s="232"/>
      <c r="DM121" s="232"/>
      <c r="DN121" s="232"/>
      <c r="DO121" s="232"/>
      <c r="DP121" s="232"/>
      <c r="DQ121" s="232"/>
      <c r="DR121" s="232"/>
      <c r="DS121" s="232"/>
      <c r="DT121" s="232"/>
      <c r="DU121" s="232"/>
      <c r="DV121" s="232"/>
      <c r="DW121" s="232"/>
      <c r="DX121" s="232"/>
      <c r="DY121" s="232"/>
      <c r="DZ121" s="232"/>
      <c r="EA121" s="232"/>
      <c r="EB121" s="232"/>
      <c r="EC121" s="232"/>
      <c r="ED121" s="232"/>
      <c r="EE121" s="232"/>
      <c r="EF121" s="232"/>
      <c r="EG121" s="232"/>
      <c r="EH121" s="232"/>
      <c r="EI121" s="232"/>
      <c r="EJ121" s="232"/>
      <c r="EK121" s="232"/>
      <c r="EL121" s="232"/>
      <c r="EM121" s="232"/>
      <c r="EN121" s="232"/>
    </row>
    <row r="122" spans="1:144" x14ac:dyDescent="0.2">
      <c r="A122" s="232"/>
      <c r="B122" s="232"/>
      <c r="C122" s="232"/>
      <c r="D122" s="232"/>
      <c r="E122" s="232"/>
      <c r="F122" s="232"/>
      <c r="G122" s="232"/>
      <c r="H122" s="232"/>
      <c r="I122" s="232"/>
      <c r="J122" s="232"/>
      <c r="K122" s="232"/>
      <c r="L122" s="232"/>
      <c r="M122" s="232"/>
      <c r="N122" s="232"/>
      <c r="O122" s="232"/>
      <c r="P122" s="232"/>
      <c r="Q122" s="232"/>
      <c r="R122" s="232"/>
      <c r="S122" s="232"/>
      <c r="T122" s="232"/>
      <c r="U122" s="232"/>
      <c r="V122" s="232"/>
      <c r="W122" s="232"/>
      <c r="X122" s="232"/>
      <c r="Y122" s="232"/>
      <c r="Z122" s="232"/>
      <c r="AA122" s="232"/>
      <c r="AB122" s="232"/>
      <c r="AC122" s="232"/>
      <c r="AD122" s="232"/>
      <c r="AE122" s="232"/>
      <c r="AF122" s="232"/>
      <c r="AG122" s="232"/>
      <c r="AH122" s="232"/>
      <c r="AI122" s="232"/>
      <c r="AJ122" s="232"/>
      <c r="AK122" s="232"/>
      <c r="AL122" s="232"/>
      <c r="AM122" s="232"/>
      <c r="AN122" s="232"/>
      <c r="AO122" s="232"/>
      <c r="AP122" s="232"/>
      <c r="AQ122" s="232"/>
      <c r="AR122" s="232"/>
      <c r="AS122" s="232"/>
      <c r="AT122" s="232"/>
      <c r="AU122" s="232"/>
      <c r="AV122" s="232"/>
      <c r="AW122" s="232"/>
      <c r="AX122" s="232"/>
      <c r="AY122" s="232"/>
      <c r="AZ122" s="232"/>
      <c r="BA122" s="232"/>
      <c r="BB122" s="232"/>
      <c r="BC122" s="232"/>
      <c r="BD122" s="232"/>
      <c r="BE122" s="232"/>
      <c r="BF122" s="232"/>
      <c r="BG122" s="232"/>
      <c r="BH122" s="232"/>
      <c r="BI122" s="232"/>
      <c r="BJ122" s="232"/>
      <c r="BK122" s="232"/>
      <c r="BL122" s="232"/>
      <c r="BM122" s="232"/>
      <c r="BN122" s="232"/>
      <c r="BO122" s="232"/>
      <c r="BP122" s="232"/>
      <c r="BQ122" s="232"/>
      <c r="BR122" s="232"/>
      <c r="BS122" s="232"/>
      <c r="BT122" s="232"/>
      <c r="BU122" s="232"/>
      <c r="BV122" s="232"/>
      <c r="BW122" s="232"/>
      <c r="BX122" s="232"/>
      <c r="BY122" s="232"/>
      <c r="BZ122" s="232"/>
      <c r="CA122" s="232"/>
      <c r="CB122" s="232"/>
      <c r="CC122" s="232"/>
      <c r="CD122" s="232"/>
      <c r="CE122" s="232"/>
      <c r="CF122" s="232"/>
      <c r="CG122" s="232"/>
      <c r="CH122" s="232"/>
      <c r="CI122" s="232"/>
      <c r="CJ122" s="232"/>
      <c r="CK122" s="232"/>
      <c r="CL122" s="232"/>
      <c r="CM122" s="232"/>
      <c r="CN122" s="232"/>
      <c r="CO122" s="232"/>
      <c r="CP122" s="232"/>
      <c r="CQ122" s="232"/>
      <c r="CR122" s="232"/>
      <c r="CS122" s="232"/>
      <c r="CT122" s="232"/>
      <c r="CU122" s="232"/>
      <c r="CV122" s="232"/>
      <c r="CW122" s="232"/>
      <c r="CX122" s="232"/>
      <c r="CY122" s="232"/>
      <c r="CZ122" s="232"/>
      <c r="DA122" s="232"/>
      <c r="DB122" s="232"/>
      <c r="DC122" s="232"/>
      <c r="DD122" s="232"/>
      <c r="DE122" s="232"/>
      <c r="DF122" s="232"/>
      <c r="DG122" s="232"/>
      <c r="DH122" s="232"/>
      <c r="DI122" s="232"/>
      <c r="DJ122" s="232"/>
      <c r="DK122" s="232"/>
      <c r="DL122" s="232"/>
      <c r="DM122" s="232"/>
      <c r="DN122" s="232"/>
      <c r="DO122" s="232"/>
      <c r="DP122" s="232"/>
      <c r="DQ122" s="232"/>
      <c r="DR122" s="232"/>
      <c r="DS122" s="232"/>
      <c r="DT122" s="232"/>
      <c r="DU122" s="232"/>
      <c r="DV122" s="232"/>
      <c r="DW122" s="232"/>
      <c r="DX122" s="232"/>
      <c r="DY122" s="232"/>
      <c r="DZ122" s="232"/>
      <c r="EA122" s="232"/>
      <c r="EB122" s="232"/>
      <c r="EC122" s="232"/>
      <c r="ED122" s="232"/>
      <c r="EE122" s="232"/>
      <c r="EF122" s="232"/>
      <c r="EG122" s="232"/>
      <c r="EH122" s="232"/>
      <c r="EI122" s="232"/>
      <c r="EJ122" s="232"/>
      <c r="EK122" s="232"/>
      <c r="EL122" s="232"/>
      <c r="EM122" s="232"/>
      <c r="EN122" s="232"/>
    </row>
    <row r="123" spans="1:144" x14ac:dyDescent="0.2">
      <c r="A123" s="232"/>
      <c r="B123" s="232"/>
      <c r="C123" s="232"/>
      <c r="D123" s="232"/>
      <c r="E123" s="232"/>
      <c r="F123" s="232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2"/>
      <c r="X123" s="232"/>
      <c r="Y123" s="232"/>
      <c r="Z123" s="232"/>
      <c r="AA123" s="232"/>
      <c r="AB123" s="232"/>
      <c r="AC123" s="232"/>
      <c r="AD123" s="232"/>
      <c r="AE123" s="232"/>
      <c r="AF123" s="232"/>
      <c r="AG123" s="232"/>
      <c r="AH123" s="232"/>
      <c r="AI123" s="232"/>
      <c r="AJ123" s="232"/>
      <c r="AK123" s="232"/>
      <c r="AL123" s="232"/>
      <c r="AM123" s="232"/>
      <c r="AN123" s="232"/>
      <c r="AO123" s="232"/>
      <c r="AP123" s="232"/>
      <c r="AQ123" s="232"/>
      <c r="AR123" s="232"/>
      <c r="AS123" s="232"/>
      <c r="AT123" s="232"/>
      <c r="AU123" s="232"/>
      <c r="AV123" s="232"/>
      <c r="AW123" s="232"/>
      <c r="AX123" s="232"/>
      <c r="AY123" s="232"/>
      <c r="AZ123" s="232"/>
      <c r="BA123" s="232"/>
      <c r="BB123" s="232"/>
      <c r="BC123" s="232"/>
      <c r="BD123" s="232"/>
      <c r="BE123" s="232"/>
      <c r="BF123" s="232"/>
      <c r="BG123" s="232"/>
      <c r="BH123" s="232"/>
      <c r="BI123" s="232"/>
      <c r="BJ123" s="232"/>
      <c r="BK123" s="232"/>
      <c r="BL123" s="232"/>
      <c r="BM123" s="232"/>
      <c r="BN123" s="232"/>
      <c r="BO123" s="232"/>
      <c r="BP123" s="232"/>
      <c r="BQ123" s="232"/>
      <c r="BR123" s="232"/>
      <c r="BS123" s="232"/>
      <c r="BT123" s="232"/>
      <c r="BU123" s="232"/>
      <c r="BV123" s="232"/>
      <c r="BW123" s="232"/>
      <c r="BX123" s="232"/>
      <c r="BY123" s="232"/>
      <c r="BZ123" s="232"/>
      <c r="CA123" s="232"/>
      <c r="CB123" s="232"/>
      <c r="CC123" s="232"/>
      <c r="CD123" s="232"/>
      <c r="CE123" s="232"/>
      <c r="CF123" s="232"/>
      <c r="CG123" s="232"/>
      <c r="CH123" s="232"/>
      <c r="CI123" s="232"/>
      <c r="CJ123" s="232"/>
      <c r="CK123" s="232"/>
      <c r="CL123" s="232"/>
      <c r="CM123" s="232"/>
      <c r="CN123" s="232"/>
      <c r="CO123" s="232"/>
      <c r="CP123" s="232"/>
      <c r="CQ123" s="232"/>
      <c r="CR123" s="232"/>
      <c r="CS123" s="232"/>
      <c r="CT123" s="232"/>
      <c r="CU123" s="232"/>
      <c r="CV123" s="232"/>
      <c r="CW123" s="232"/>
      <c r="CX123" s="232"/>
      <c r="CY123" s="232"/>
      <c r="CZ123" s="232"/>
      <c r="DA123" s="232"/>
      <c r="DB123" s="232"/>
      <c r="DC123" s="232"/>
      <c r="DD123" s="232"/>
      <c r="DE123" s="232"/>
      <c r="DF123" s="232"/>
      <c r="DG123" s="232"/>
      <c r="DH123" s="232"/>
      <c r="DI123" s="232"/>
      <c r="DJ123" s="232"/>
      <c r="DK123" s="232"/>
      <c r="DL123" s="232"/>
      <c r="DM123" s="232"/>
      <c r="DN123" s="232"/>
      <c r="DO123" s="232"/>
      <c r="DP123" s="232"/>
      <c r="DQ123" s="232"/>
      <c r="DR123" s="232"/>
      <c r="DS123" s="232"/>
      <c r="DT123" s="232"/>
      <c r="DU123" s="232"/>
      <c r="DV123" s="232"/>
      <c r="DW123" s="232"/>
      <c r="DX123" s="232"/>
      <c r="DY123" s="232"/>
      <c r="DZ123" s="232"/>
      <c r="EA123" s="232"/>
      <c r="EB123" s="232"/>
      <c r="EC123" s="232"/>
      <c r="ED123" s="232"/>
      <c r="EE123" s="232"/>
      <c r="EF123" s="232"/>
      <c r="EG123" s="232"/>
      <c r="EH123" s="232"/>
      <c r="EI123" s="232"/>
      <c r="EJ123" s="232"/>
      <c r="EK123" s="232"/>
      <c r="EL123" s="232"/>
      <c r="EM123" s="232"/>
      <c r="EN123" s="232"/>
    </row>
    <row r="124" spans="1:144" x14ac:dyDescent="0.2">
      <c r="DM124" s="1"/>
    </row>
    <row r="125" spans="1:144" x14ac:dyDescent="0.2">
      <c r="DM125" s="1"/>
    </row>
    <row r="126" spans="1:144" x14ac:dyDescent="0.2">
      <c r="DM126" s="1"/>
    </row>
    <row r="127" spans="1:144" x14ac:dyDescent="0.2">
      <c r="DM127" s="1"/>
    </row>
    <row r="128" spans="1:144" x14ac:dyDescent="0.2">
      <c r="DM128" s="1"/>
    </row>
  </sheetData>
  <pageMargins left="0.7" right="0.7" top="0.75" bottom="0.75" header="0.3" footer="0.3"/>
  <pageSetup paperSize="9"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830FE-14F3-4F91-B604-620D6CEADE3A}">
  <sheetPr codeName="Sheet6">
    <tabColor rgb="FFFFFF00"/>
  </sheetPr>
  <dimension ref="A1:W154"/>
  <sheetViews>
    <sheetView showGridLines="0" zoomScale="85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ColWidth="8" defaultRowHeight="12.75" x14ac:dyDescent="0.2"/>
  <cols>
    <col min="1" max="1" width="2.625" style="1" customWidth="1"/>
    <col min="2" max="2" width="11.875" style="1" customWidth="1"/>
    <col min="3" max="3" width="8" style="1"/>
    <col min="4" max="4" width="3.25" customWidth="1"/>
    <col min="5" max="5" width="13.375" style="1" customWidth="1"/>
    <col min="6" max="6" width="2.5" style="1" customWidth="1"/>
    <col min="7" max="7" width="13.125" style="1" customWidth="1"/>
    <col min="8" max="8" width="2.5" style="1" customWidth="1"/>
    <col min="9" max="9" width="11.5" style="1" customWidth="1"/>
    <col min="10" max="12" width="8" style="1"/>
    <col min="13" max="17" width="11.125" style="1" customWidth="1"/>
    <col min="18" max="18" width="3" style="1" customWidth="1"/>
    <col min="19" max="19" width="11.75" style="1" customWidth="1"/>
    <col min="20" max="16384" width="8" style="1"/>
  </cols>
  <sheetData>
    <row r="1" spans="1:23" ht="18.75" x14ac:dyDescent="0.3">
      <c r="A1" s="14" t="str">
        <f>bus</f>
        <v>Powercor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</row>
    <row r="2" spans="1:23" ht="18.75" x14ac:dyDescent="0.3">
      <c r="A2" s="46" t="str">
        <f>proj</f>
        <v>Lines flood resilience program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</row>
    <row r="3" spans="1:23" x14ac:dyDescent="0.2">
      <c r="A3" s="3"/>
      <c r="B3" s="3"/>
      <c r="C3" s="232"/>
      <c r="D3" s="7"/>
      <c r="E3" s="232"/>
      <c r="F3" s="232"/>
      <c r="G3" s="232"/>
      <c r="H3" s="232"/>
      <c r="I3" s="232"/>
      <c r="J3" s="232"/>
      <c r="K3" s="232"/>
      <c r="L3" s="280"/>
      <c r="M3" s="188"/>
      <c r="N3" s="232"/>
      <c r="O3" s="232"/>
      <c r="P3" s="232"/>
      <c r="Q3" s="232"/>
      <c r="R3" s="232"/>
      <c r="S3" s="232"/>
      <c r="T3" s="232"/>
      <c r="U3" s="232"/>
      <c r="V3" s="232"/>
      <c r="W3" s="232"/>
    </row>
    <row r="4" spans="1:23" x14ac:dyDescent="0.2">
      <c r="A4" s="3"/>
      <c r="B4" s="229" t="s">
        <v>8</v>
      </c>
      <c r="C4" s="229"/>
      <c r="D4" s="229"/>
      <c r="E4" s="231" cm="1">
        <f t="array" ref="E4">SUMPRODUCT((E$9:E$116)*($J$9:$J$116))</f>
        <v>73057964.144244984</v>
      </c>
      <c r="F4" s="230"/>
      <c r="G4" s="231" cm="1">
        <f t="array" ref="G4">SUMPRODUCT((G$9:G$116)*($J$9:$J$116))</f>
        <v>-10798229.359312844</v>
      </c>
      <c r="H4" s="230"/>
      <c r="I4" s="231" cm="1">
        <f t="array" ref="I4">SUMPRODUCT((I$9:I$116)*($J$9:$J$116))</f>
        <v>62259734.784932129</v>
      </c>
      <c r="J4" s="231"/>
      <c r="K4" s="232"/>
      <c r="L4" s="232"/>
      <c r="M4" s="231" cm="1">
        <f t="array" ref="M4">SUMPRODUCT((M$9:M$116)*($J$9:$J$116))</f>
        <v>61179911.849000841</v>
      </c>
      <c r="N4" s="231" cm="1">
        <f t="array" ref="N4">SUMPRODUCT((N$9:N$116)*($J$9:$J$116))</f>
        <v>63339557.720863417</v>
      </c>
      <c r="O4" s="231" cm="1">
        <f t="array" ref="O4">SUMPRODUCT((O$9:O$116)*($J$9:$J$116))</f>
        <v>69565531.19935666</v>
      </c>
      <c r="P4" s="231" cm="1">
        <f t="array" ref="P4">SUMPRODUCT((P$9:P$116)*($J$9:$J$116))</f>
        <v>54953938.37050768</v>
      </c>
      <c r="Q4" s="231" cm="1">
        <f t="array" ref="Q4">SUMPRODUCT((Q$9:Q$116)*($J$9:$J$116))</f>
        <v>53874115.434576362</v>
      </c>
      <c r="R4" s="232"/>
      <c r="S4" s="232"/>
      <c r="T4" s="232"/>
      <c r="U4" s="232"/>
      <c r="V4" s="232"/>
      <c r="W4" s="232"/>
    </row>
    <row r="5" spans="1:23" x14ac:dyDescent="0.2">
      <c r="A5" s="3"/>
      <c r="B5" s="257"/>
      <c r="C5" s="257"/>
      <c r="D5" s="257"/>
      <c r="E5" s="258"/>
      <c r="F5" s="259"/>
      <c r="G5" s="258"/>
      <c r="H5" s="259"/>
      <c r="I5" s="258"/>
      <c r="J5" s="258"/>
      <c r="K5" s="232"/>
      <c r="L5" s="232"/>
      <c r="M5" s="232"/>
      <c r="N5" s="232"/>
      <c r="O5" s="232"/>
      <c r="P5" s="232"/>
      <c r="Q5" s="232"/>
      <c r="R5" s="232"/>
      <c r="S5" s="232"/>
      <c r="T5" s="232"/>
      <c r="U5" s="232"/>
      <c r="V5" s="232"/>
      <c r="W5" s="232"/>
    </row>
    <row r="6" spans="1:23" s="232" customFormat="1" x14ac:dyDescent="0.2">
      <c r="B6" s="7"/>
      <c r="C6" s="7"/>
      <c r="D6" s="7"/>
      <c r="E6" s="261" t="s">
        <v>86</v>
      </c>
      <c r="G6" s="261" t="s">
        <v>86</v>
      </c>
      <c r="I6" s="261" t="s">
        <v>86</v>
      </c>
      <c r="J6" s="261" t="s">
        <v>1449</v>
      </c>
      <c r="L6" s="260" t="s">
        <v>1445</v>
      </c>
      <c r="M6" s="281">
        <f t="array" ref="M6:Q7">TRANSPOSE(Assumptions!G118:H122)</f>
        <v>0.1</v>
      </c>
      <c r="N6" s="281">
        <v>-0.1</v>
      </c>
      <c r="O6" s="281">
        <v>0</v>
      </c>
      <c r="P6" s="281">
        <v>0</v>
      </c>
      <c r="Q6" s="281">
        <v>0.1</v>
      </c>
      <c r="S6" s="282" t="s">
        <v>1467</v>
      </c>
    </row>
    <row r="7" spans="1:23" s="232" customFormat="1" x14ac:dyDescent="0.2">
      <c r="B7" s="3"/>
      <c r="D7" s="7"/>
      <c r="E7" s="261" t="s">
        <v>1413</v>
      </c>
      <c r="F7" s="235"/>
      <c r="G7" s="261" t="s">
        <v>1448</v>
      </c>
      <c r="H7" s="235"/>
      <c r="I7" s="261"/>
      <c r="J7" s="261" t="s">
        <v>1419</v>
      </c>
      <c r="L7" s="260" t="s">
        <v>1446</v>
      </c>
      <c r="M7" s="281">
        <v>0</v>
      </c>
      <c r="N7" s="281">
        <v>0</v>
      </c>
      <c r="O7" s="281">
        <v>0.1</v>
      </c>
      <c r="P7" s="281">
        <v>-0.1</v>
      </c>
      <c r="Q7" s="281">
        <v>-0.1</v>
      </c>
      <c r="S7" s="283" t="s">
        <v>1466</v>
      </c>
    </row>
    <row r="8" spans="1:23" s="114" customFormat="1" x14ac:dyDescent="0.2">
      <c r="A8" s="263"/>
      <c r="B8" s="284" t="s">
        <v>1333</v>
      </c>
      <c r="C8" s="283" t="s">
        <v>73</v>
      </c>
      <c r="D8" s="263"/>
      <c r="E8" s="261" t="s">
        <v>1447</v>
      </c>
      <c r="F8" s="263"/>
      <c r="G8" s="261" t="s">
        <v>1447</v>
      </c>
      <c r="H8" s="263"/>
      <c r="I8" s="261" t="s">
        <v>1450</v>
      </c>
      <c r="J8" s="261"/>
      <c r="K8" s="263"/>
      <c r="L8" s="263"/>
      <c r="M8" s="286" t="str" cm="1">
        <f t="array" ref="M8:Q8">TRANSPOSE("Sensitivity "&amp;Assumptions!$B118:$B122)</f>
        <v>Sensitivity 1</v>
      </c>
      <c r="N8" s="286" t="str">
        <v>Sensitivity 2</v>
      </c>
      <c r="O8" s="286" t="str">
        <v>Sensitivity 3</v>
      </c>
      <c r="P8" s="286" t="str">
        <v>Sensitivity 4</v>
      </c>
      <c r="Q8" s="286" t="str">
        <v>Sensitivity 5</v>
      </c>
      <c r="R8" s="263"/>
      <c r="S8" s="283" t="s">
        <v>1451</v>
      </c>
      <c r="T8" s="263"/>
      <c r="U8" s="263"/>
      <c r="V8" s="263"/>
      <c r="W8" s="263"/>
    </row>
    <row r="9" spans="1:23" x14ac:dyDescent="0.2">
      <c r="A9" s="232"/>
      <c r="B9" s="266" t="str" cm="1">
        <f t="array" ref="B9:B116">_xlfn._xlws.SORT(_xlfn.UNIQUE('Energy at risk'!$C$8:$C$733),)</f>
        <v>ART023</v>
      </c>
      <c r="C9" s="266" t="str">
        <f>INDEX('Span data'!$D$9:$D$734, MATCH($B9, 'Span data'!$C$9:$C$734,0))</f>
        <v>ART</v>
      </c>
      <c r="D9" s="7"/>
      <c r="E9" s="274">
        <f>Calcs!DN9</f>
        <v>479164.88576640899</v>
      </c>
      <c r="F9" s="232"/>
      <c r="G9" s="274">
        <f>Calcs!DQ9</f>
        <v>-26953.579407080662</v>
      </c>
      <c r="H9" s="232"/>
      <c r="I9" s="274">
        <f>Calcs!DS9</f>
        <v>452211.30635932833</v>
      </c>
      <c r="J9" s="274" t="b">
        <f>Calcs!DT9</f>
        <v>1</v>
      </c>
      <c r="K9" s="232"/>
      <c r="L9" s="232"/>
      <c r="M9" s="274">
        <f t="shared" ref="M9:Q18" si="0">(1+M$6)*$G9+(1+M$7)*$E9</f>
        <v>449515.94841862028</v>
      </c>
      <c r="N9" s="274">
        <f t="shared" si="0"/>
        <v>454906.66430003638</v>
      </c>
      <c r="O9" s="274">
        <f t="shared" si="0"/>
        <v>500127.79493596929</v>
      </c>
      <c r="P9" s="274">
        <f t="shared" si="0"/>
        <v>404294.81778268743</v>
      </c>
      <c r="Q9" s="274">
        <f t="shared" si="0"/>
        <v>401599.45984197938</v>
      </c>
      <c r="R9" s="232"/>
      <c r="S9" s="274" t="b" cm="1">
        <f t="array" ref="S9">IF(J9,AND(SIGN(J9)=SIGN(M9:Q9)), TRUE)</f>
        <v>1</v>
      </c>
      <c r="T9" s="232"/>
      <c r="U9" s="232"/>
      <c r="V9" s="232"/>
      <c r="W9" s="232"/>
    </row>
    <row r="10" spans="1:23" x14ac:dyDescent="0.2">
      <c r="A10" s="232"/>
      <c r="B10" s="266" t="str">
        <v>BAN003</v>
      </c>
      <c r="C10" s="266" t="str">
        <f>INDEX('Span data'!$D$9:$D$734, MATCH($B10, 'Span data'!$C$9:$C$734,0))</f>
        <v>BAN</v>
      </c>
      <c r="D10" s="7"/>
      <c r="E10" s="274">
        <f>Calcs!DN10</f>
        <v>1048046.9047283542</v>
      </c>
      <c r="F10" s="232"/>
      <c r="G10" s="274">
        <f>Calcs!DQ10</f>
        <v>-87484.036370520174</v>
      </c>
      <c r="H10" s="232"/>
      <c r="I10" s="274">
        <f>Calcs!DS10</f>
        <v>960562.86835783406</v>
      </c>
      <c r="J10" s="274" t="b">
        <f>Calcs!DT10</f>
        <v>1</v>
      </c>
      <c r="K10" s="232"/>
      <c r="L10" s="232"/>
      <c r="M10" s="274">
        <f t="shared" si="0"/>
        <v>951814.46472078201</v>
      </c>
      <c r="N10" s="274">
        <f t="shared" si="0"/>
        <v>969311.27199488599</v>
      </c>
      <c r="O10" s="274">
        <f t="shared" si="0"/>
        <v>1065367.5588306694</v>
      </c>
      <c r="P10" s="274">
        <f t="shared" si="0"/>
        <v>855758.17788499861</v>
      </c>
      <c r="Q10" s="274">
        <f t="shared" si="0"/>
        <v>847009.77424794657</v>
      </c>
      <c r="R10" s="232"/>
      <c r="S10" s="274" t="b" cm="1">
        <f t="array" ref="S10">IF(J10,AND(SIGN(J10)=SIGN(M10:Q10)), TRUE)</f>
        <v>1</v>
      </c>
      <c r="T10" s="232"/>
      <c r="U10" s="232"/>
      <c r="V10" s="232"/>
      <c r="W10" s="232"/>
    </row>
    <row r="11" spans="1:23" x14ac:dyDescent="0.2">
      <c r="A11" s="232"/>
      <c r="B11" s="266" t="str">
        <v>BAS011</v>
      </c>
      <c r="C11" s="266" t="str">
        <f>INDEX('Span data'!$D$9:$D$734, MATCH($B11, 'Span data'!$C$9:$C$734,0))</f>
        <v>BAS</v>
      </c>
      <c r="D11" s="7"/>
      <c r="E11" s="274">
        <f>Calcs!DN11</f>
        <v>1111478.2330100217</v>
      </c>
      <c r="F11" s="232"/>
      <c r="G11" s="274">
        <f>Calcs!DQ11</f>
        <v>-32036.149721531274</v>
      </c>
      <c r="H11" s="232"/>
      <c r="I11" s="274">
        <f>Calcs!DS11</f>
        <v>1079442.0832884905</v>
      </c>
      <c r="J11" s="274" t="b">
        <f>Calcs!DT11</f>
        <v>1</v>
      </c>
      <c r="K11" s="232"/>
      <c r="L11" s="232"/>
      <c r="M11" s="274">
        <f t="shared" si="0"/>
        <v>1076238.4683163373</v>
      </c>
      <c r="N11" s="274">
        <f t="shared" si="0"/>
        <v>1082645.6982606435</v>
      </c>
      <c r="O11" s="274">
        <f t="shared" si="0"/>
        <v>1190589.9065894929</v>
      </c>
      <c r="P11" s="274">
        <f t="shared" si="0"/>
        <v>968294.25998748827</v>
      </c>
      <c r="Q11" s="274">
        <f t="shared" si="0"/>
        <v>965090.64501533518</v>
      </c>
      <c r="R11" s="232"/>
      <c r="S11" s="274" t="b" cm="1">
        <f t="array" ref="S11">IF(J11,AND(SIGN(J11)=SIGN(M11:Q11)), TRUE)</f>
        <v>1</v>
      </c>
      <c r="T11" s="232"/>
      <c r="U11" s="232"/>
      <c r="V11" s="232"/>
      <c r="W11" s="232"/>
    </row>
    <row r="12" spans="1:23" x14ac:dyDescent="0.2">
      <c r="A12" s="232"/>
      <c r="B12" s="266" t="str">
        <v>BAS022</v>
      </c>
      <c r="C12" s="266" t="str">
        <f>INDEX('Span data'!$D$9:$D$734, MATCH($B12, 'Span data'!$C$9:$C$734,0))</f>
        <v>BAS</v>
      </c>
      <c r="D12" s="7"/>
      <c r="E12" s="274">
        <f>Calcs!DN12</f>
        <v>820206.74309228617</v>
      </c>
      <c r="F12" s="232"/>
      <c r="G12" s="274">
        <f>Calcs!DQ12</f>
        <v>-48824.588499710699</v>
      </c>
      <c r="H12" s="232"/>
      <c r="I12" s="274">
        <f>Calcs!DS12</f>
        <v>771382.15459257551</v>
      </c>
      <c r="J12" s="274" t="b">
        <f>Calcs!DT12</f>
        <v>1</v>
      </c>
      <c r="K12" s="232"/>
      <c r="L12" s="232"/>
      <c r="M12" s="274">
        <f t="shared" si="0"/>
        <v>766499.69574260444</v>
      </c>
      <c r="N12" s="274">
        <f t="shared" si="0"/>
        <v>776264.61344254657</v>
      </c>
      <c r="O12" s="274">
        <f t="shared" si="0"/>
        <v>853402.82890180417</v>
      </c>
      <c r="P12" s="274">
        <f t="shared" si="0"/>
        <v>689361.48028334696</v>
      </c>
      <c r="Q12" s="274">
        <f t="shared" si="0"/>
        <v>684479.02143337589</v>
      </c>
      <c r="R12" s="232"/>
      <c r="S12" s="274" t="b" cm="1">
        <f t="array" ref="S12">IF(J12,AND(SIGN(J12)=SIGN(M12:Q12)), TRUE)</f>
        <v>1</v>
      </c>
      <c r="T12" s="232"/>
      <c r="U12" s="232"/>
      <c r="V12" s="232"/>
      <c r="W12" s="232"/>
    </row>
    <row r="13" spans="1:23" x14ac:dyDescent="0.2">
      <c r="A13" s="232"/>
      <c r="B13" s="266" t="str">
        <v>BAS033</v>
      </c>
      <c r="C13" s="266" t="str">
        <f>INDEX('Span data'!$D$9:$D$734, MATCH($B13, 'Span data'!$C$9:$C$734,0))</f>
        <v>BAS</v>
      </c>
      <c r="D13" s="7"/>
      <c r="E13" s="274">
        <f>Calcs!DN13</f>
        <v>750218.93454787985</v>
      </c>
      <c r="F13" s="232"/>
      <c r="G13" s="274">
        <f>Calcs!DQ13</f>
        <v>-53907.158814161325</v>
      </c>
      <c r="H13" s="232"/>
      <c r="I13" s="274">
        <f>Calcs!DS13</f>
        <v>696311.77573371853</v>
      </c>
      <c r="J13" s="274" t="b">
        <f>Calcs!DT13</f>
        <v>1</v>
      </c>
      <c r="K13" s="232"/>
      <c r="L13" s="232"/>
      <c r="M13" s="274">
        <f t="shared" si="0"/>
        <v>690921.05985230242</v>
      </c>
      <c r="N13" s="274">
        <f t="shared" si="0"/>
        <v>701702.49161513464</v>
      </c>
      <c r="O13" s="274">
        <f t="shared" si="0"/>
        <v>771333.66918850655</v>
      </c>
      <c r="P13" s="274">
        <f t="shared" si="0"/>
        <v>621289.88227893051</v>
      </c>
      <c r="Q13" s="274">
        <f t="shared" si="0"/>
        <v>615899.1663975144</v>
      </c>
      <c r="R13" s="232"/>
      <c r="S13" s="274" t="b" cm="1">
        <f t="array" ref="S13">IF(J13,AND(SIGN(J13)=SIGN(M13:Q13)), TRUE)</f>
        <v>1</v>
      </c>
      <c r="T13" s="232"/>
      <c r="U13" s="232"/>
      <c r="V13" s="232"/>
      <c r="W13" s="232"/>
    </row>
    <row r="14" spans="1:23" x14ac:dyDescent="0.2">
      <c r="A14" s="232"/>
      <c r="B14" s="266" t="str">
        <v>BATSBAS1</v>
      </c>
      <c r="C14" s="266" t="str">
        <f>INDEX('Span data'!$D$9:$D$734, MATCH($B14, 'Span data'!$C$9:$C$734,0))</f>
        <v>BAS</v>
      </c>
      <c r="D14" s="7"/>
      <c r="E14" s="274">
        <f>Calcs!DN14</f>
        <v>6.3626819371353244E-3</v>
      </c>
      <c r="F14" s="232"/>
      <c r="G14" s="274">
        <f>Calcs!DQ14</f>
        <v>0</v>
      </c>
      <c r="H14" s="232"/>
      <c r="I14" s="274">
        <f>Calcs!DS14</f>
        <v>6.3626819371353244E-3</v>
      </c>
      <c r="J14" s="274" t="b">
        <f>Calcs!DT14</f>
        <v>1</v>
      </c>
      <c r="K14" s="232"/>
      <c r="L14" s="232"/>
      <c r="M14" s="274">
        <f t="shared" si="0"/>
        <v>6.3626819371353244E-3</v>
      </c>
      <c r="N14" s="274">
        <f t="shared" si="0"/>
        <v>6.3626819371353244E-3</v>
      </c>
      <c r="O14" s="274">
        <f t="shared" si="0"/>
        <v>6.9989501308488572E-3</v>
      </c>
      <c r="P14" s="274">
        <f t="shared" si="0"/>
        <v>5.7264137434217925E-3</v>
      </c>
      <c r="Q14" s="274">
        <f t="shared" si="0"/>
        <v>5.7264137434217925E-3</v>
      </c>
      <c r="R14" s="232"/>
      <c r="S14" s="274" t="b" cm="1">
        <f t="array" ref="S14">IF(J14,AND(SIGN(J14)=SIGN(M14:Q14)), TRUE)</f>
        <v>1</v>
      </c>
      <c r="T14" s="232"/>
      <c r="U14" s="232"/>
      <c r="V14" s="232"/>
      <c r="W14" s="232"/>
    </row>
    <row r="15" spans="1:23" x14ac:dyDescent="0.2">
      <c r="A15" s="232"/>
      <c r="B15" s="266" t="str">
        <v>BBD014</v>
      </c>
      <c r="C15" s="266" t="str">
        <f>INDEX('Span data'!$D$9:$D$734, MATCH($B15, 'Span data'!$C$9:$C$734,0))</f>
        <v>BBD</v>
      </c>
      <c r="D15" s="7"/>
      <c r="E15" s="274">
        <f>Calcs!DN15</f>
        <v>1240801.3067465161</v>
      </c>
      <c r="F15" s="232"/>
      <c r="G15" s="274">
        <f>Calcs!DQ15</f>
        <v>-32036.149721531274</v>
      </c>
      <c r="H15" s="232"/>
      <c r="I15" s="274">
        <f>Calcs!DS15</f>
        <v>1208765.1570249849</v>
      </c>
      <c r="J15" s="274" t="b">
        <f>Calcs!DT15</f>
        <v>1</v>
      </c>
      <c r="K15" s="232"/>
      <c r="L15" s="232"/>
      <c r="M15" s="274">
        <f t="shared" si="0"/>
        <v>1205561.5420528317</v>
      </c>
      <c r="N15" s="274">
        <f t="shared" si="0"/>
        <v>1211968.7719971379</v>
      </c>
      <c r="O15" s="274">
        <f t="shared" si="0"/>
        <v>1332845.2876996368</v>
      </c>
      <c r="P15" s="274">
        <f t="shared" si="0"/>
        <v>1084685.0263503334</v>
      </c>
      <c r="Q15" s="274">
        <f t="shared" si="0"/>
        <v>1081481.4113781801</v>
      </c>
      <c r="R15" s="232"/>
      <c r="S15" s="274" t="b" cm="1">
        <f t="array" ref="S15">IF(J15,AND(SIGN(J15)=SIGN(M15:Q15)), TRUE)</f>
        <v>1</v>
      </c>
      <c r="T15" s="232"/>
      <c r="U15" s="232"/>
      <c r="V15" s="232"/>
      <c r="W15" s="232"/>
    </row>
    <row r="16" spans="1:23" x14ac:dyDescent="0.2">
      <c r="A16" s="232"/>
      <c r="B16" s="266" t="str">
        <v>BET005</v>
      </c>
      <c r="C16" s="266" t="str">
        <f>INDEX('Span data'!$D$9:$D$734, MATCH($B16, 'Span data'!$C$9:$C$734,0))</f>
        <v>BETS</v>
      </c>
      <c r="D16" s="7"/>
      <c r="E16" s="274">
        <f>Calcs!DN16</f>
        <v>1121223.2693289821</v>
      </c>
      <c r="F16" s="232"/>
      <c r="G16" s="274">
        <f>Calcs!DQ16</f>
        <v>-21871.009092630044</v>
      </c>
      <c r="H16" s="232"/>
      <c r="I16" s="274">
        <f>Calcs!DS16</f>
        <v>1099352.260236352</v>
      </c>
      <c r="J16" s="274" t="b">
        <f>Calcs!DT16</f>
        <v>1</v>
      </c>
      <c r="K16" s="232"/>
      <c r="L16" s="232"/>
      <c r="M16" s="274">
        <f t="shared" si="0"/>
        <v>1097165.1593270891</v>
      </c>
      <c r="N16" s="274">
        <f t="shared" si="0"/>
        <v>1101539.3611456151</v>
      </c>
      <c r="O16" s="274">
        <f t="shared" si="0"/>
        <v>1211474.5871692502</v>
      </c>
      <c r="P16" s="274">
        <f t="shared" si="0"/>
        <v>987229.93330345396</v>
      </c>
      <c r="Q16" s="274">
        <f t="shared" si="0"/>
        <v>985042.83239419095</v>
      </c>
      <c r="R16" s="232"/>
      <c r="S16" s="274" t="b" cm="1">
        <f t="array" ref="S16">IF(J16,AND(SIGN(J16)=SIGN(M16:Q16)), TRUE)</f>
        <v>1</v>
      </c>
      <c r="T16" s="232"/>
      <c r="U16" s="232"/>
      <c r="V16" s="232"/>
      <c r="W16" s="232"/>
    </row>
    <row r="17" spans="1:23" x14ac:dyDescent="0.2">
      <c r="A17" s="232"/>
      <c r="B17" s="266" t="str">
        <v>BET006</v>
      </c>
      <c r="C17" s="266" t="str">
        <f>INDEX('Span data'!$D$9:$D$734, MATCH($B17, 'Span data'!$C$9:$C$734,0))</f>
        <v>BETS</v>
      </c>
      <c r="D17" s="7"/>
      <c r="E17" s="274">
        <f>Calcs!DN17</f>
        <v>1500525.8078991855</v>
      </c>
      <c r="F17" s="232"/>
      <c r="G17" s="274">
        <f>Calcs!DQ17</f>
        <v>-113667.25186018703</v>
      </c>
      <c r="H17" s="232"/>
      <c r="I17" s="274">
        <f>Calcs!DS17</f>
        <v>1386858.5560389985</v>
      </c>
      <c r="J17" s="274" t="b">
        <f>Calcs!DT17</f>
        <v>1</v>
      </c>
      <c r="K17" s="232"/>
      <c r="L17" s="232"/>
      <c r="M17" s="274">
        <f t="shared" si="0"/>
        <v>1375491.8308529798</v>
      </c>
      <c r="N17" s="274">
        <f t="shared" si="0"/>
        <v>1398225.281225017</v>
      </c>
      <c r="O17" s="274">
        <f t="shared" si="0"/>
        <v>1536911.1368289173</v>
      </c>
      <c r="P17" s="274">
        <f t="shared" si="0"/>
        <v>1236805.97524908</v>
      </c>
      <c r="Q17" s="274">
        <f t="shared" si="0"/>
        <v>1225439.2500630612</v>
      </c>
      <c r="R17" s="232"/>
      <c r="S17" s="274" t="b" cm="1">
        <f t="array" ref="S17">IF(J17,AND(SIGN(J17)=SIGN(M17:Q17)), TRUE)</f>
        <v>1</v>
      </c>
      <c r="T17" s="232"/>
      <c r="U17" s="232"/>
      <c r="V17" s="232"/>
      <c r="W17" s="232"/>
    </row>
    <row r="18" spans="1:23" x14ac:dyDescent="0.2">
      <c r="A18" s="232"/>
      <c r="B18" s="266" t="str">
        <v>BETSMRO</v>
      </c>
      <c r="C18" s="266" t="str">
        <f>INDEX('Span data'!$D$9:$D$734, MATCH($B18, 'Span data'!$C$9:$C$734,0))</f>
        <v>BETS</v>
      </c>
      <c r="D18" s="7"/>
      <c r="E18" s="274">
        <f>Calcs!DN18</f>
        <v>6.5923170201969772E-3</v>
      </c>
      <c r="F18" s="232"/>
      <c r="G18" s="274">
        <f>Calcs!DQ18</f>
        <v>0</v>
      </c>
      <c r="H18" s="232"/>
      <c r="I18" s="274">
        <f>Calcs!DS18</f>
        <v>6.5923170201969772E-3</v>
      </c>
      <c r="J18" s="274" t="b">
        <f>Calcs!DT18</f>
        <v>1</v>
      </c>
      <c r="K18" s="232"/>
      <c r="L18" s="232"/>
      <c r="M18" s="274">
        <f t="shared" si="0"/>
        <v>6.5923170201969772E-3</v>
      </c>
      <c r="N18" s="274">
        <f t="shared" si="0"/>
        <v>6.5923170201969772E-3</v>
      </c>
      <c r="O18" s="274">
        <f t="shared" si="0"/>
        <v>7.2515487222166754E-3</v>
      </c>
      <c r="P18" s="274">
        <f t="shared" si="0"/>
        <v>5.9330853181772799E-3</v>
      </c>
      <c r="Q18" s="274">
        <f t="shared" si="0"/>
        <v>5.9330853181772799E-3</v>
      </c>
      <c r="R18" s="232"/>
      <c r="S18" s="274" t="b" cm="1">
        <f t="array" ref="S18">IF(J18,AND(SIGN(J18)=SIGN(M18:Q18)), TRUE)</f>
        <v>1</v>
      </c>
      <c r="T18" s="232"/>
      <c r="U18" s="232"/>
      <c r="V18" s="232"/>
      <c r="W18" s="232"/>
    </row>
    <row r="19" spans="1:23" x14ac:dyDescent="0.2">
      <c r="A19" s="232"/>
      <c r="B19" s="266" t="str">
        <v>BMH003</v>
      </c>
      <c r="C19" s="266" t="str">
        <f>INDEX('Span data'!$D$9:$D$734, MATCH($B19, 'Span data'!$C$9:$C$734,0))</f>
        <v>BMH</v>
      </c>
      <c r="D19" s="7"/>
      <c r="E19" s="274">
        <f>Calcs!DN19</f>
        <v>713227.7397698455</v>
      </c>
      <c r="F19" s="232"/>
      <c r="G19" s="274">
        <f>Calcs!DQ19</f>
        <v>-164032.56819472538</v>
      </c>
      <c r="H19" s="232"/>
      <c r="I19" s="274">
        <f>Calcs!DS19</f>
        <v>549195.17157512018</v>
      </c>
      <c r="J19" s="274" t="b">
        <f>Calcs!DT19</f>
        <v>1</v>
      </c>
      <c r="K19" s="232"/>
      <c r="L19" s="232"/>
      <c r="M19" s="274">
        <f t="shared" ref="M19:Q28" si="1">(1+M$6)*$G19+(1+M$7)*$E19</f>
        <v>532791.91475564754</v>
      </c>
      <c r="N19" s="274">
        <f t="shared" si="1"/>
        <v>565598.4283945926</v>
      </c>
      <c r="O19" s="274">
        <f t="shared" si="1"/>
        <v>620517.94555210485</v>
      </c>
      <c r="P19" s="274">
        <f t="shared" si="1"/>
        <v>477872.39759813558</v>
      </c>
      <c r="Q19" s="274">
        <f t="shared" si="1"/>
        <v>461469.14077866299</v>
      </c>
      <c r="R19" s="232"/>
      <c r="S19" s="274" t="b" cm="1">
        <f t="array" ref="S19">IF(J19,AND(SIGN(J19)=SIGN(M19:Q19)), TRUE)</f>
        <v>1</v>
      </c>
      <c r="T19" s="232"/>
      <c r="U19" s="232"/>
      <c r="V19" s="232"/>
      <c r="W19" s="232"/>
    </row>
    <row r="20" spans="1:23" x14ac:dyDescent="0.2">
      <c r="A20" s="232"/>
      <c r="B20" s="266" t="str">
        <v>BMH005</v>
      </c>
      <c r="C20" s="266" t="str">
        <f>INDEX('Span data'!$D$9:$D$734, MATCH($B20, 'Span data'!$C$9:$C$734,0))</f>
        <v>BBD</v>
      </c>
      <c r="D20" s="7"/>
      <c r="E20" s="274">
        <f>Calcs!DN20</f>
        <v>1388940.4307260721</v>
      </c>
      <c r="F20" s="232"/>
      <c r="G20" s="274">
        <f>Calcs!DQ20</f>
        <v>-21871.009092630044</v>
      </c>
      <c r="H20" s="232"/>
      <c r="I20" s="274">
        <f>Calcs!DS20</f>
        <v>1367069.4216334419</v>
      </c>
      <c r="J20" s="274" t="b">
        <f>Calcs!DT20</f>
        <v>1</v>
      </c>
      <c r="K20" s="232"/>
      <c r="L20" s="232"/>
      <c r="M20" s="274">
        <f t="shared" si="1"/>
        <v>1364882.320724179</v>
      </c>
      <c r="N20" s="274">
        <f t="shared" si="1"/>
        <v>1369256.5225427051</v>
      </c>
      <c r="O20" s="274">
        <f t="shared" si="1"/>
        <v>1505963.4647060493</v>
      </c>
      <c r="P20" s="274">
        <f t="shared" si="1"/>
        <v>1228175.3785608348</v>
      </c>
      <c r="Q20" s="274">
        <f t="shared" si="1"/>
        <v>1225988.2776515719</v>
      </c>
      <c r="R20" s="232"/>
      <c r="S20" s="274" t="b" cm="1">
        <f t="array" ref="S20">IF(J20,AND(SIGN(J20)=SIGN(M20:Q20)), TRUE)</f>
        <v>1</v>
      </c>
      <c r="T20" s="232"/>
      <c r="U20" s="232"/>
      <c r="V20" s="232"/>
      <c r="W20" s="232"/>
    </row>
    <row r="21" spans="1:23" x14ac:dyDescent="0.2">
      <c r="A21" s="232"/>
      <c r="B21" s="266" t="str">
        <v>BMH006</v>
      </c>
      <c r="C21" s="266" t="str">
        <f>INDEX('Span data'!$D$9:$D$734, MATCH($B21, 'Span data'!$C$9:$C$734,0))</f>
        <v>BMH</v>
      </c>
      <c r="D21" s="7"/>
      <c r="E21" s="274">
        <f>Calcs!DN21</f>
        <v>426470.33623971924</v>
      </c>
      <c r="F21" s="232"/>
      <c r="G21" s="274">
        <f>Calcs!DQ21</f>
        <v>-103502.11123128582</v>
      </c>
      <c r="H21" s="232"/>
      <c r="I21" s="274">
        <f>Calcs!DS21</f>
        <v>322968.22500843345</v>
      </c>
      <c r="J21" s="274" t="b">
        <f>Calcs!DT21</f>
        <v>1</v>
      </c>
      <c r="K21" s="232"/>
      <c r="L21" s="232"/>
      <c r="M21" s="274">
        <f t="shared" si="1"/>
        <v>312618.0138853048</v>
      </c>
      <c r="N21" s="274">
        <f t="shared" si="1"/>
        <v>333318.43613156199</v>
      </c>
      <c r="O21" s="274">
        <f t="shared" si="1"/>
        <v>365615.25863240543</v>
      </c>
      <c r="P21" s="274">
        <f t="shared" si="1"/>
        <v>280321.19138446148</v>
      </c>
      <c r="Q21" s="274">
        <f t="shared" si="1"/>
        <v>269970.98026133294</v>
      </c>
      <c r="R21" s="232"/>
      <c r="S21" s="274" t="b" cm="1">
        <f t="array" ref="S21">IF(J21,AND(SIGN(J21)=SIGN(M21:Q21)), TRUE)</f>
        <v>1</v>
      </c>
      <c r="T21" s="232"/>
      <c r="U21" s="232"/>
      <c r="V21" s="232"/>
      <c r="W21" s="232"/>
    </row>
    <row r="22" spans="1:23" x14ac:dyDescent="0.2">
      <c r="A22" s="232"/>
      <c r="B22" s="266" t="str">
        <v>BSPBBD</v>
      </c>
      <c r="C22" s="266" t="str">
        <f>INDEX('Span data'!$D$9:$D$734, MATCH($B22, 'Span data'!$C$9:$C$734,0))</f>
        <v>BBD</v>
      </c>
      <c r="D22" s="7"/>
      <c r="E22" s="274">
        <f>Calcs!DN22</f>
        <v>3566759.1277397727</v>
      </c>
      <c r="F22" s="232"/>
      <c r="G22" s="274">
        <f>Calcs!DQ22</f>
        <v>-43742.018185260087</v>
      </c>
      <c r="H22" s="232"/>
      <c r="I22" s="274">
        <f>Calcs!DS22</f>
        <v>3523017.1095545124</v>
      </c>
      <c r="J22" s="274" t="b">
        <f>Calcs!DT22</f>
        <v>1</v>
      </c>
      <c r="K22" s="232"/>
      <c r="L22" s="232"/>
      <c r="M22" s="274">
        <f t="shared" si="1"/>
        <v>3518642.9077359866</v>
      </c>
      <c r="N22" s="274">
        <f t="shared" si="1"/>
        <v>3527391.3113730387</v>
      </c>
      <c r="O22" s="274">
        <f t="shared" si="1"/>
        <v>3879693.0223284899</v>
      </c>
      <c r="P22" s="274">
        <f t="shared" si="1"/>
        <v>3166341.1967805354</v>
      </c>
      <c r="Q22" s="274">
        <f t="shared" si="1"/>
        <v>3161966.9949620096</v>
      </c>
      <c r="R22" s="232"/>
      <c r="S22" s="274" t="b" cm="1">
        <f t="array" ref="S22">IF(J22,AND(SIGN(J22)=SIGN(M22:Q22)), TRUE)</f>
        <v>1</v>
      </c>
      <c r="T22" s="232"/>
      <c r="U22" s="232"/>
      <c r="V22" s="232"/>
      <c r="W22" s="232"/>
    </row>
    <row r="23" spans="1:23" x14ac:dyDescent="0.2">
      <c r="A23" s="232"/>
      <c r="B23" s="266" t="str">
        <v>CDN004</v>
      </c>
      <c r="C23" s="266" t="str">
        <f>INDEX('Span data'!$D$9:$D$734, MATCH($B23, 'Span data'!$C$9:$C$734,0))</f>
        <v>CDN</v>
      </c>
      <c r="D23" s="7"/>
      <c r="E23" s="274">
        <f>Calcs!DN23</f>
        <v>122138.584272457</v>
      </c>
      <c r="F23" s="232"/>
      <c r="G23" s="274">
        <f>Calcs!DQ23</f>
        <v>-65613.027277890127</v>
      </c>
      <c r="H23" s="232"/>
      <c r="I23" s="274">
        <f>Calcs!DS23</f>
        <v>56525.556994566869</v>
      </c>
      <c r="J23" s="274" t="b">
        <f>Calcs!DT23</f>
        <v>1</v>
      </c>
      <c r="K23" s="232"/>
      <c r="L23" s="232"/>
      <c r="M23" s="274">
        <f t="shared" si="1"/>
        <v>49964.254266777847</v>
      </c>
      <c r="N23" s="274">
        <f t="shared" si="1"/>
        <v>63086.859722355883</v>
      </c>
      <c r="O23" s="274">
        <f t="shared" si="1"/>
        <v>68739.415421812591</v>
      </c>
      <c r="P23" s="274">
        <f t="shared" si="1"/>
        <v>44311.698567321175</v>
      </c>
      <c r="Q23" s="274">
        <f t="shared" si="1"/>
        <v>37750.395839532153</v>
      </c>
      <c r="R23" s="232"/>
      <c r="S23" s="274" t="b" cm="1">
        <f t="array" ref="S23">IF(J23,AND(SIGN(J23)=SIGN(M23:Q23)), TRUE)</f>
        <v>1</v>
      </c>
      <c r="T23" s="232"/>
      <c r="U23" s="232"/>
      <c r="V23" s="232"/>
      <c r="W23" s="232"/>
    </row>
    <row r="24" spans="1:23" x14ac:dyDescent="0.2">
      <c r="A24" s="232"/>
      <c r="B24" s="266" t="str">
        <v>CHA005</v>
      </c>
      <c r="C24" s="266" t="str">
        <f>INDEX('Span data'!$D$9:$D$734, MATCH($B24, 'Span data'!$C$9:$C$734,0))</f>
        <v>CHA</v>
      </c>
      <c r="D24" s="7"/>
      <c r="E24" s="274">
        <f>Calcs!DN24</f>
        <v>539054.14406711888</v>
      </c>
      <c r="F24" s="232"/>
      <c r="G24" s="274">
        <f>Calcs!DQ24</f>
        <v>-21871.009092630044</v>
      </c>
      <c r="H24" s="232"/>
      <c r="I24" s="274">
        <f>Calcs!DS24</f>
        <v>517183.13497448881</v>
      </c>
      <c r="J24" s="274" t="b">
        <f>Calcs!DT24</f>
        <v>1</v>
      </c>
      <c r="K24" s="232"/>
      <c r="L24" s="232"/>
      <c r="M24" s="274">
        <f t="shared" si="1"/>
        <v>514996.0340652258</v>
      </c>
      <c r="N24" s="274">
        <f t="shared" si="1"/>
        <v>519370.23588375183</v>
      </c>
      <c r="O24" s="274">
        <f t="shared" si="1"/>
        <v>571088.54938120081</v>
      </c>
      <c r="P24" s="274">
        <f t="shared" si="1"/>
        <v>463277.72056777694</v>
      </c>
      <c r="Q24" s="274">
        <f t="shared" si="1"/>
        <v>461090.61965851393</v>
      </c>
      <c r="R24" s="232"/>
      <c r="S24" s="274" t="b" cm="1">
        <f t="array" ref="S24">IF(J24,AND(SIGN(J24)=SIGN(M24:Q24)), TRUE)</f>
        <v>1</v>
      </c>
      <c r="T24" s="232"/>
      <c r="U24" s="232"/>
      <c r="V24" s="232"/>
      <c r="W24" s="232"/>
    </row>
    <row r="25" spans="1:23" x14ac:dyDescent="0.2">
      <c r="A25" s="232"/>
      <c r="B25" s="266" t="str">
        <v>CHA006</v>
      </c>
      <c r="C25" s="266" t="str">
        <f>INDEX('Span data'!$D$9:$D$734, MATCH($B25, 'Span data'!$C$9:$C$734,0))</f>
        <v>CHA</v>
      </c>
      <c r="D25" s="7"/>
      <c r="E25" s="274">
        <f>Calcs!DN25</f>
        <v>764592.97827240499</v>
      </c>
      <c r="F25" s="232"/>
      <c r="G25" s="274">
        <f>Calcs!DQ25</f>
        <v>-48824.588499710699</v>
      </c>
      <c r="H25" s="232"/>
      <c r="I25" s="274">
        <f>Calcs!DS25</f>
        <v>715768.38977269433</v>
      </c>
      <c r="J25" s="274" t="b">
        <f>Calcs!DT25</f>
        <v>1</v>
      </c>
      <c r="K25" s="232"/>
      <c r="L25" s="232"/>
      <c r="M25" s="274">
        <f t="shared" si="1"/>
        <v>710885.93092272326</v>
      </c>
      <c r="N25" s="274">
        <f t="shared" si="1"/>
        <v>720650.84862266539</v>
      </c>
      <c r="O25" s="274">
        <f t="shared" si="1"/>
        <v>792227.68759993487</v>
      </c>
      <c r="P25" s="274">
        <f t="shared" si="1"/>
        <v>639309.0919454539</v>
      </c>
      <c r="Q25" s="274">
        <f t="shared" si="1"/>
        <v>634426.63309548283</v>
      </c>
      <c r="R25" s="232"/>
      <c r="S25" s="274" t="b" cm="1">
        <f t="array" ref="S25">IF(J25,AND(SIGN(J25)=SIGN(M25:Q25)), TRUE)</f>
        <v>1</v>
      </c>
      <c r="T25" s="232"/>
      <c r="U25" s="232"/>
      <c r="V25" s="232"/>
      <c r="W25" s="232"/>
    </row>
    <row r="26" spans="1:23" x14ac:dyDescent="0.2">
      <c r="A26" s="232"/>
      <c r="B26" s="266" t="str">
        <v>CHM011</v>
      </c>
      <c r="C26" s="266" t="str">
        <f>INDEX('Span data'!$D$9:$D$734, MATCH($B26, 'Span data'!$C$9:$C$734,0))</f>
        <v>CHM</v>
      </c>
      <c r="D26" s="7"/>
      <c r="E26" s="274">
        <f>Calcs!DN26</f>
        <v>197987.79224146734</v>
      </c>
      <c r="F26" s="232"/>
      <c r="G26" s="274">
        <f>Calcs!DQ26</f>
        <v>-75778.16790679135</v>
      </c>
      <c r="H26" s="232"/>
      <c r="I26" s="274">
        <f>Calcs!DS26</f>
        <v>122209.62433467599</v>
      </c>
      <c r="J26" s="274" t="b">
        <f>Calcs!DT26</f>
        <v>1</v>
      </c>
      <c r="K26" s="232"/>
      <c r="L26" s="232"/>
      <c r="M26" s="274">
        <f t="shared" si="1"/>
        <v>114631.80754399685</v>
      </c>
      <c r="N26" s="274">
        <f t="shared" si="1"/>
        <v>129787.44112535512</v>
      </c>
      <c r="O26" s="274">
        <f t="shared" si="1"/>
        <v>142008.40355882273</v>
      </c>
      <c r="P26" s="274">
        <f t="shared" si="1"/>
        <v>102410.84511052925</v>
      </c>
      <c r="Q26" s="274">
        <f t="shared" si="1"/>
        <v>94833.028319850113</v>
      </c>
      <c r="R26" s="232"/>
      <c r="S26" s="274" t="b" cm="1">
        <f t="array" ref="S26">IF(J26,AND(SIGN(J26)=SIGN(M26:Q26)), TRUE)</f>
        <v>1</v>
      </c>
      <c r="T26" s="232"/>
      <c r="U26" s="232"/>
      <c r="V26" s="232"/>
      <c r="W26" s="232"/>
    </row>
    <row r="27" spans="1:23" x14ac:dyDescent="0.2">
      <c r="A27" s="232"/>
      <c r="B27" s="266" t="str">
        <v>CLC003</v>
      </c>
      <c r="C27" s="266" t="str">
        <f>INDEX('Span data'!$D$9:$D$734, MATCH($B27, 'Span data'!$C$9:$C$734,0))</f>
        <v>CLC</v>
      </c>
      <c r="D27" s="7"/>
      <c r="E27" s="274">
        <f>Calcs!DN27</f>
        <v>671466.2008996018</v>
      </c>
      <c r="F27" s="232"/>
      <c r="G27" s="274">
        <f>Calcs!DQ27</f>
        <v>-163262.20427731151</v>
      </c>
      <c r="H27" s="232"/>
      <c r="I27" s="274">
        <f>Calcs!DS27</f>
        <v>508203.99662229029</v>
      </c>
      <c r="J27" s="274" t="b">
        <f>Calcs!DT27</f>
        <v>1</v>
      </c>
      <c r="K27" s="232"/>
      <c r="L27" s="232"/>
      <c r="M27" s="274">
        <f t="shared" si="1"/>
        <v>491877.77619455912</v>
      </c>
      <c r="N27" s="274">
        <f t="shared" si="1"/>
        <v>524530.2170500214</v>
      </c>
      <c r="O27" s="274">
        <f t="shared" si="1"/>
        <v>575350.61671225051</v>
      </c>
      <c r="P27" s="274">
        <f t="shared" si="1"/>
        <v>441057.37653233012</v>
      </c>
      <c r="Q27" s="274">
        <f t="shared" si="1"/>
        <v>424731.15610459895</v>
      </c>
      <c r="R27" s="232"/>
      <c r="S27" s="274" t="b" cm="1">
        <f t="array" ref="S27">IF(J27,AND(SIGN(J27)=SIGN(M27:Q27)), TRUE)</f>
        <v>1</v>
      </c>
      <c r="T27" s="232"/>
      <c r="U27" s="232"/>
      <c r="V27" s="232"/>
      <c r="W27" s="232"/>
    </row>
    <row r="28" spans="1:23" x14ac:dyDescent="0.2">
      <c r="A28" s="232"/>
      <c r="B28" s="266" t="str">
        <v>CLC006</v>
      </c>
      <c r="C28" s="266" t="str">
        <f>INDEX('Span data'!$D$9:$D$734, MATCH($B28, 'Span data'!$C$9:$C$734,0))</f>
        <v>CLC</v>
      </c>
      <c r="D28" s="7"/>
      <c r="E28" s="274">
        <f>Calcs!DN28</f>
        <v>1096274.5453076214</v>
      </c>
      <c r="F28" s="232"/>
      <c r="G28" s="274">
        <f>Calcs!DQ28</f>
        <v>-112896.88794277322</v>
      </c>
      <c r="H28" s="232"/>
      <c r="I28" s="274">
        <f>Calcs!DS28</f>
        <v>983377.65736484819</v>
      </c>
      <c r="J28" s="274" t="b">
        <f>Calcs!DT28</f>
        <v>1</v>
      </c>
      <c r="K28" s="232"/>
      <c r="L28" s="232"/>
      <c r="M28" s="274">
        <f t="shared" si="1"/>
        <v>972087.96857057081</v>
      </c>
      <c r="N28" s="274">
        <f t="shared" si="1"/>
        <v>994667.34615912545</v>
      </c>
      <c r="O28" s="274">
        <f t="shared" si="1"/>
        <v>1093005.1118956103</v>
      </c>
      <c r="P28" s="274">
        <f t="shared" si="1"/>
        <v>873750.20283408603</v>
      </c>
      <c r="Q28" s="274">
        <f t="shared" si="1"/>
        <v>862460.51403980865</v>
      </c>
      <c r="R28" s="232"/>
      <c r="S28" s="274" t="b" cm="1">
        <f t="array" ref="S28">IF(J28,AND(SIGN(J28)=SIGN(M28:Q28)), TRUE)</f>
        <v>1</v>
      </c>
      <c r="T28" s="232"/>
      <c r="U28" s="232"/>
      <c r="V28" s="232"/>
      <c r="W28" s="232"/>
    </row>
    <row r="29" spans="1:23" x14ac:dyDescent="0.2">
      <c r="A29" s="232"/>
      <c r="B29" s="266" t="str">
        <v>CLC013</v>
      </c>
      <c r="C29" s="266" t="str">
        <f>INDEX('Span data'!$D$9:$D$734, MATCH($B29, 'Span data'!$C$9:$C$734,0))</f>
        <v>CLC</v>
      </c>
      <c r="D29" s="7"/>
      <c r="E29" s="274">
        <f>Calcs!DN29</f>
        <v>648876.76098279166</v>
      </c>
      <c r="F29" s="232"/>
      <c r="G29" s="274">
        <f>Calcs!DQ29</f>
        <v>-185133.21336994157</v>
      </c>
      <c r="H29" s="232"/>
      <c r="I29" s="274">
        <f>Calcs!DS29</f>
        <v>463743.54761285009</v>
      </c>
      <c r="J29" s="274" t="b">
        <f>Calcs!DT29</f>
        <v>1</v>
      </c>
      <c r="K29" s="232"/>
      <c r="L29" s="232"/>
      <c r="M29" s="274">
        <f t="shared" ref="M29:Q38" si="2">(1+M$6)*$G29+(1+M$7)*$E29</f>
        <v>445230.22627585591</v>
      </c>
      <c r="N29" s="274">
        <f t="shared" si="2"/>
        <v>482256.86894984427</v>
      </c>
      <c r="O29" s="274">
        <f t="shared" si="2"/>
        <v>528631.22371112928</v>
      </c>
      <c r="P29" s="274">
        <f t="shared" si="2"/>
        <v>398855.8715145709</v>
      </c>
      <c r="Q29" s="274">
        <f t="shared" si="2"/>
        <v>380342.55017757672</v>
      </c>
      <c r="R29" s="232"/>
      <c r="S29" s="274" t="b" cm="1">
        <f t="array" ref="S29">IF(J29,AND(SIGN(J29)=SIGN(M29:Q29)), TRUE)</f>
        <v>1</v>
      </c>
      <c r="T29" s="232"/>
      <c r="U29" s="232"/>
      <c r="V29" s="232"/>
      <c r="W29" s="232"/>
    </row>
    <row r="30" spans="1:23" x14ac:dyDescent="0.2">
      <c r="A30" s="232"/>
      <c r="B30" s="266" t="str">
        <v>CME014</v>
      </c>
      <c r="C30" s="266" t="str">
        <f>INDEX('Span data'!$D$9:$D$734, MATCH($B30, 'Span data'!$C$9:$C$734,0))</f>
        <v>CME</v>
      </c>
      <c r="D30" s="7"/>
      <c r="E30" s="274">
        <f>Calcs!DN30</f>
        <v>1286198.8079971788</v>
      </c>
      <c r="F30" s="232"/>
      <c r="G30" s="274">
        <f>Calcs!DQ30</f>
        <v>-123832.39248908829</v>
      </c>
      <c r="H30" s="232"/>
      <c r="I30" s="274">
        <f>Calcs!DS30</f>
        <v>1162366.4155080905</v>
      </c>
      <c r="J30" s="274" t="b">
        <f>Calcs!DT30</f>
        <v>1</v>
      </c>
      <c r="K30" s="232"/>
      <c r="L30" s="232"/>
      <c r="M30" s="274">
        <f t="shared" si="2"/>
        <v>1149983.1762591817</v>
      </c>
      <c r="N30" s="274">
        <f t="shared" si="2"/>
        <v>1174749.6547569993</v>
      </c>
      <c r="O30" s="274">
        <f t="shared" si="2"/>
        <v>1290986.2963078085</v>
      </c>
      <c r="P30" s="274">
        <f t="shared" si="2"/>
        <v>1033746.5347083728</v>
      </c>
      <c r="Q30" s="274">
        <f t="shared" si="2"/>
        <v>1021363.2954594638</v>
      </c>
      <c r="R30" s="232"/>
      <c r="S30" s="274" t="b" cm="1">
        <f t="array" ref="S30">IF(J30,AND(SIGN(J30)=SIGN(M30:Q30)), TRUE)</f>
        <v>1</v>
      </c>
      <c r="T30" s="232"/>
      <c r="U30" s="232"/>
      <c r="V30" s="232"/>
      <c r="W30" s="232"/>
    </row>
    <row r="31" spans="1:23" x14ac:dyDescent="0.2">
      <c r="A31" s="232"/>
      <c r="B31" s="266" t="str">
        <v>CME015</v>
      </c>
      <c r="C31" s="266" t="str">
        <f>INDEX('Span data'!$D$9:$D$734, MATCH($B31, 'Span data'!$C$9:$C$734,0))</f>
        <v>CME</v>
      </c>
      <c r="D31" s="7"/>
      <c r="E31" s="274">
        <f>Calcs!DN31</f>
        <v>864306.48281430872</v>
      </c>
      <c r="F31" s="232"/>
      <c r="G31" s="274">
        <f>Calcs!DQ31</f>
        <v>-80090.374303828139</v>
      </c>
      <c r="H31" s="232"/>
      <c r="I31" s="274">
        <f>Calcs!DS31</f>
        <v>784216.10851048061</v>
      </c>
      <c r="J31" s="274" t="b">
        <f>Calcs!DT31</f>
        <v>1</v>
      </c>
      <c r="K31" s="232"/>
      <c r="L31" s="232"/>
      <c r="M31" s="274">
        <f t="shared" si="2"/>
        <v>776207.07108009781</v>
      </c>
      <c r="N31" s="274">
        <f t="shared" si="2"/>
        <v>792225.14594086341</v>
      </c>
      <c r="O31" s="274">
        <f t="shared" si="2"/>
        <v>870646.75679191155</v>
      </c>
      <c r="P31" s="274">
        <f t="shared" si="2"/>
        <v>697785.46022904979</v>
      </c>
      <c r="Q31" s="274">
        <f t="shared" si="2"/>
        <v>689776.42279866699</v>
      </c>
      <c r="R31" s="232"/>
      <c r="S31" s="274" t="b" cm="1">
        <f t="array" ref="S31">IF(J31,AND(SIGN(J31)=SIGN(M31:Q31)), TRUE)</f>
        <v>1</v>
      </c>
      <c r="T31" s="232"/>
      <c r="U31" s="232"/>
      <c r="V31" s="232"/>
      <c r="W31" s="232"/>
    </row>
    <row r="32" spans="1:23" x14ac:dyDescent="0.2">
      <c r="A32" s="232"/>
      <c r="B32" s="266" t="str">
        <v>CME016</v>
      </c>
      <c r="C32" s="266" t="str">
        <f>INDEX('Span data'!$D$9:$D$734, MATCH($B32, 'Span data'!$C$9:$C$734,0))</f>
        <v>CME</v>
      </c>
      <c r="D32" s="7"/>
      <c r="E32" s="274">
        <f>Calcs!DN32</f>
        <v>963865.62707844435</v>
      </c>
      <c r="F32" s="232"/>
      <c r="G32" s="274">
        <f>Calcs!DQ32</f>
        <v>-232417.07403482468</v>
      </c>
      <c r="H32" s="232"/>
      <c r="I32" s="274">
        <f>Calcs!DS32</f>
        <v>731448.55304361973</v>
      </c>
      <c r="J32" s="274" t="b">
        <f>Calcs!DT32</f>
        <v>1</v>
      </c>
      <c r="K32" s="232"/>
      <c r="L32" s="232"/>
      <c r="M32" s="274">
        <f t="shared" si="2"/>
        <v>708206.84564013721</v>
      </c>
      <c r="N32" s="274">
        <f t="shared" si="2"/>
        <v>754690.26044710213</v>
      </c>
      <c r="O32" s="274">
        <f t="shared" si="2"/>
        <v>827835.11575146415</v>
      </c>
      <c r="P32" s="274">
        <f t="shared" si="2"/>
        <v>635061.99033577531</v>
      </c>
      <c r="Q32" s="274">
        <f t="shared" si="2"/>
        <v>611820.28293229279</v>
      </c>
      <c r="R32" s="232"/>
      <c r="S32" s="274" t="b" cm="1">
        <f t="array" ref="S32">IF(J32,AND(SIGN(J32)=SIGN(M32:Q32)), TRUE)</f>
        <v>1</v>
      </c>
      <c r="T32" s="232"/>
      <c r="U32" s="232"/>
      <c r="V32" s="232"/>
      <c r="W32" s="232"/>
    </row>
    <row r="33" spans="1:23" x14ac:dyDescent="0.2">
      <c r="A33" s="232"/>
      <c r="B33" s="266" t="str">
        <v>CME021</v>
      </c>
      <c r="C33" s="266" t="str">
        <f>INDEX('Span data'!$D$9:$D$734, MATCH($B33, 'Span data'!$C$9:$C$734,0))</f>
        <v>CME</v>
      </c>
      <c r="D33" s="7"/>
      <c r="E33" s="274">
        <f>Calcs!DN33</f>
        <v>695593.4618716524</v>
      </c>
      <c r="F33" s="232"/>
      <c r="G33" s="274">
        <f>Calcs!DQ33</f>
        <v>-21871.009092630044</v>
      </c>
      <c r="H33" s="232"/>
      <c r="I33" s="274">
        <f>Calcs!DS33</f>
        <v>673722.45277902239</v>
      </c>
      <c r="J33" s="274" t="b">
        <f>Calcs!DT33</f>
        <v>1</v>
      </c>
      <c r="K33" s="232"/>
      <c r="L33" s="232"/>
      <c r="M33" s="274">
        <f t="shared" si="2"/>
        <v>671535.35186975938</v>
      </c>
      <c r="N33" s="274">
        <f t="shared" si="2"/>
        <v>675909.55368828541</v>
      </c>
      <c r="O33" s="274">
        <f t="shared" si="2"/>
        <v>743281.79896618775</v>
      </c>
      <c r="P33" s="274">
        <f t="shared" si="2"/>
        <v>604163.10659185715</v>
      </c>
      <c r="Q33" s="274">
        <f t="shared" si="2"/>
        <v>601976.00568259414</v>
      </c>
      <c r="R33" s="232"/>
      <c r="S33" s="274" t="b" cm="1">
        <f t="array" ref="S33">IF(J33,AND(SIGN(J33)=SIGN(M33:Q33)), TRUE)</f>
        <v>1</v>
      </c>
      <c r="T33" s="232"/>
      <c r="U33" s="232"/>
      <c r="V33" s="232"/>
      <c r="W33" s="232"/>
    </row>
    <row r="34" spans="1:23" x14ac:dyDescent="0.2">
      <c r="A34" s="232"/>
      <c r="B34" s="266" t="str">
        <v>CMN002</v>
      </c>
      <c r="C34" s="266" t="str">
        <f>INDEX('Span data'!$D$9:$D$734, MATCH($B34, 'Span data'!$C$9:$C$734,0))</f>
        <v>CMN</v>
      </c>
      <c r="D34" s="7"/>
      <c r="E34" s="274">
        <f>Calcs!DN34</f>
        <v>299829.04261738696</v>
      </c>
      <c r="F34" s="232"/>
      <c r="G34" s="274">
        <f>Calcs!DQ34</f>
        <v>-102731.74731387202</v>
      </c>
      <c r="H34" s="232"/>
      <c r="I34" s="274">
        <f>Calcs!DS34</f>
        <v>197097.29530351493</v>
      </c>
      <c r="J34" s="274" t="b">
        <f>Calcs!DT34</f>
        <v>1</v>
      </c>
      <c r="K34" s="232"/>
      <c r="L34" s="232"/>
      <c r="M34" s="274">
        <f t="shared" si="2"/>
        <v>186824.12057212772</v>
      </c>
      <c r="N34" s="274">
        <f t="shared" si="2"/>
        <v>207370.47003490216</v>
      </c>
      <c r="O34" s="274">
        <f t="shared" si="2"/>
        <v>227080.19956525363</v>
      </c>
      <c r="P34" s="274">
        <f t="shared" si="2"/>
        <v>167114.39104177622</v>
      </c>
      <c r="Q34" s="274">
        <f t="shared" si="2"/>
        <v>156841.21631038902</v>
      </c>
      <c r="R34" s="232"/>
      <c r="S34" s="274" t="b" cm="1">
        <f t="array" ref="S34">IF(J34,AND(SIGN(J34)=SIGN(M34:Q34)), TRUE)</f>
        <v>1</v>
      </c>
      <c r="T34" s="232"/>
      <c r="U34" s="232"/>
      <c r="V34" s="232"/>
      <c r="W34" s="232"/>
    </row>
    <row r="35" spans="1:23" x14ac:dyDescent="0.2">
      <c r="A35" s="232"/>
      <c r="B35" s="266" t="str">
        <v>CMN004</v>
      </c>
      <c r="C35" s="266" t="str">
        <f>INDEX('Span data'!$D$9:$D$734, MATCH($B35, 'Span data'!$C$9:$C$734,0))</f>
        <v>CMN</v>
      </c>
      <c r="D35" s="7"/>
      <c r="E35" s="274">
        <f>Calcs!DN35</f>
        <v>313419.47239222226</v>
      </c>
      <c r="F35" s="232"/>
      <c r="G35" s="274">
        <f>Calcs!DQ35</f>
        <v>-80860.738221241976</v>
      </c>
      <c r="H35" s="232"/>
      <c r="I35" s="274">
        <f>Calcs!DS35</f>
        <v>232558.73417098029</v>
      </c>
      <c r="J35" s="274" t="b">
        <f>Calcs!DT35</f>
        <v>1</v>
      </c>
      <c r="K35" s="232"/>
      <c r="L35" s="232"/>
      <c r="M35" s="274">
        <f t="shared" si="2"/>
        <v>224472.66034885606</v>
      </c>
      <c r="N35" s="274">
        <f t="shared" si="2"/>
        <v>240644.80799310448</v>
      </c>
      <c r="O35" s="274">
        <f t="shared" si="2"/>
        <v>263900.68141020252</v>
      </c>
      <c r="P35" s="274">
        <f t="shared" si="2"/>
        <v>201216.78693175805</v>
      </c>
      <c r="Q35" s="274">
        <f t="shared" si="2"/>
        <v>193130.71310963383</v>
      </c>
      <c r="R35" s="232"/>
      <c r="S35" s="274" t="b" cm="1">
        <f t="array" ref="S35">IF(J35,AND(SIGN(J35)=SIGN(M35:Q35)), TRUE)</f>
        <v>1</v>
      </c>
      <c r="T35" s="232"/>
      <c r="U35" s="232"/>
      <c r="V35" s="232"/>
      <c r="W35" s="232"/>
    </row>
    <row r="36" spans="1:23" x14ac:dyDescent="0.2">
      <c r="A36" s="232"/>
      <c r="B36" s="266" t="str">
        <v>CMN005</v>
      </c>
      <c r="C36" s="266" t="str">
        <f>INDEX('Span data'!$D$9:$D$734, MATCH($B36, 'Span data'!$C$9:$C$734,0))</f>
        <v>CMN</v>
      </c>
      <c r="D36" s="7"/>
      <c r="E36" s="274">
        <f>Calcs!DN36</f>
        <v>836217.33807331428</v>
      </c>
      <c r="F36" s="232"/>
      <c r="G36" s="274">
        <f>Calcs!DQ36</f>
        <v>-26953.579407080662</v>
      </c>
      <c r="H36" s="232"/>
      <c r="I36" s="274">
        <f>Calcs!DS36</f>
        <v>809263.75866623363</v>
      </c>
      <c r="J36" s="274" t="b">
        <f>Calcs!DT36</f>
        <v>1</v>
      </c>
      <c r="K36" s="232"/>
      <c r="L36" s="232"/>
      <c r="M36" s="274">
        <f t="shared" si="2"/>
        <v>806568.40072552557</v>
      </c>
      <c r="N36" s="274">
        <f t="shared" si="2"/>
        <v>811959.11660694168</v>
      </c>
      <c r="O36" s="274">
        <f t="shared" si="2"/>
        <v>892885.49247356516</v>
      </c>
      <c r="P36" s="274">
        <f t="shared" si="2"/>
        <v>725642.02485890221</v>
      </c>
      <c r="Q36" s="274">
        <f t="shared" si="2"/>
        <v>722946.66691819415</v>
      </c>
      <c r="R36" s="232"/>
      <c r="S36" s="274" t="b" cm="1">
        <f t="array" ref="S36">IF(J36,AND(SIGN(J36)=SIGN(M36:Q36)), TRUE)</f>
        <v>1</v>
      </c>
      <c r="T36" s="232"/>
      <c r="U36" s="232"/>
      <c r="V36" s="232"/>
      <c r="W36" s="232"/>
    </row>
    <row r="37" spans="1:23" x14ac:dyDescent="0.2">
      <c r="A37" s="232"/>
      <c r="B37" s="266" t="str">
        <v>CRO021</v>
      </c>
      <c r="C37" s="266" t="str">
        <f>INDEX('Span data'!$D$9:$D$734, MATCH($B37, 'Span data'!$C$9:$C$734,0))</f>
        <v>CRO</v>
      </c>
      <c r="D37" s="7"/>
      <c r="E37" s="274">
        <f>Calcs!DN37</f>
        <v>583871.38588940317</v>
      </c>
      <c r="F37" s="232"/>
      <c r="G37" s="274">
        <f>Calcs!DQ37</f>
        <v>-53907.158814161325</v>
      </c>
      <c r="H37" s="232"/>
      <c r="I37" s="274">
        <f>Calcs!DS37</f>
        <v>529964.22707524186</v>
      </c>
      <c r="J37" s="274" t="b">
        <f>Calcs!DT37</f>
        <v>1</v>
      </c>
      <c r="K37" s="232"/>
      <c r="L37" s="232"/>
      <c r="M37" s="274">
        <f t="shared" si="2"/>
        <v>524573.51119382575</v>
      </c>
      <c r="N37" s="274">
        <f t="shared" si="2"/>
        <v>535354.94295665796</v>
      </c>
      <c r="O37" s="274">
        <f t="shared" si="2"/>
        <v>588351.36566418223</v>
      </c>
      <c r="P37" s="274">
        <f t="shared" si="2"/>
        <v>471577.0884863016</v>
      </c>
      <c r="Q37" s="274">
        <f t="shared" si="2"/>
        <v>466186.37260488543</v>
      </c>
      <c r="R37" s="232"/>
      <c r="S37" s="274" t="b" cm="1">
        <f t="array" ref="S37">IF(J37,AND(SIGN(J37)=SIGN(M37:Q37)), TRUE)</f>
        <v>1</v>
      </c>
      <c r="T37" s="232"/>
      <c r="U37" s="232"/>
      <c r="V37" s="232"/>
      <c r="W37" s="232"/>
    </row>
    <row r="38" spans="1:23" x14ac:dyDescent="0.2">
      <c r="A38" s="232"/>
      <c r="B38" s="266" t="str">
        <v>CTN002</v>
      </c>
      <c r="C38" s="266" t="str">
        <f>INDEX('Span data'!$D$9:$D$734, MATCH($B38, 'Span data'!$C$9:$C$734,0))</f>
        <v>CTN</v>
      </c>
      <c r="D38" s="7"/>
      <c r="E38" s="274">
        <f>Calcs!DN38</f>
        <v>255633.81924032586</v>
      </c>
      <c r="F38" s="232"/>
      <c r="G38" s="274">
        <f>Calcs!DQ38</f>
        <v>-43742.018185260087</v>
      </c>
      <c r="H38" s="232"/>
      <c r="I38" s="274">
        <f>Calcs!DS38</f>
        <v>211891.80105506576</v>
      </c>
      <c r="J38" s="274" t="b">
        <f>Calcs!DT38</f>
        <v>1</v>
      </c>
      <c r="K38" s="232"/>
      <c r="L38" s="232"/>
      <c r="M38" s="274">
        <f t="shared" si="2"/>
        <v>207517.59923653977</v>
      </c>
      <c r="N38" s="274">
        <f t="shared" si="2"/>
        <v>216266.00287359179</v>
      </c>
      <c r="O38" s="274">
        <f t="shared" si="2"/>
        <v>237455.18297909838</v>
      </c>
      <c r="P38" s="274">
        <f t="shared" si="2"/>
        <v>186328.41913103318</v>
      </c>
      <c r="Q38" s="274">
        <f t="shared" si="2"/>
        <v>181954.21731250719</v>
      </c>
      <c r="R38" s="232"/>
      <c r="S38" s="274" t="b" cm="1">
        <f t="array" ref="S38">IF(J38,AND(SIGN(J38)=SIGN(M38:Q38)), TRUE)</f>
        <v>1</v>
      </c>
      <c r="T38" s="232"/>
      <c r="U38" s="232"/>
      <c r="V38" s="232"/>
      <c r="W38" s="232"/>
    </row>
    <row r="39" spans="1:23" x14ac:dyDescent="0.2">
      <c r="A39" s="232"/>
      <c r="B39" s="266" t="str">
        <v>CTN003</v>
      </c>
      <c r="C39" s="266" t="str">
        <f>INDEX('Span data'!$D$9:$D$734, MATCH($B39, 'Span data'!$C$9:$C$734,0))</f>
        <v>CTN</v>
      </c>
      <c r="D39" s="7"/>
      <c r="E39" s="274">
        <f>Calcs!DN39</f>
        <v>198656.30237974934</v>
      </c>
      <c r="F39" s="232"/>
      <c r="G39" s="274">
        <f>Calcs!DQ39</f>
        <v>-129685.32672095264</v>
      </c>
      <c r="H39" s="232"/>
      <c r="I39" s="274">
        <f>Calcs!DS39</f>
        <v>68970.975658796699</v>
      </c>
      <c r="J39" s="274" t="b">
        <f>Calcs!DT39</f>
        <v>1</v>
      </c>
      <c r="K39" s="232"/>
      <c r="L39" s="232"/>
      <c r="M39" s="274">
        <f t="shared" ref="M39:Q48" si="3">(1+M$6)*$G39+(1+M$7)*$E39</f>
        <v>56002.442986701411</v>
      </c>
      <c r="N39" s="274">
        <f t="shared" si="3"/>
        <v>81939.508330891957</v>
      </c>
      <c r="O39" s="274">
        <f t="shared" si="3"/>
        <v>88836.605896771653</v>
      </c>
      <c r="P39" s="274">
        <f t="shared" si="3"/>
        <v>49105.345420821774</v>
      </c>
      <c r="Q39" s="274">
        <f t="shared" si="3"/>
        <v>36136.812748726486</v>
      </c>
      <c r="R39" s="232"/>
      <c r="S39" s="274" t="b" cm="1">
        <f t="array" ref="S39">IF(J39,AND(SIGN(J39)=SIGN(M39:Q39)), TRUE)</f>
        <v>1</v>
      </c>
      <c r="T39" s="232"/>
      <c r="U39" s="232"/>
      <c r="V39" s="232"/>
      <c r="W39" s="232"/>
    </row>
    <row r="40" spans="1:23" x14ac:dyDescent="0.2">
      <c r="A40" s="232"/>
      <c r="B40" s="266" t="str">
        <v>CTN004</v>
      </c>
      <c r="C40" s="266" t="str">
        <f>INDEX('Span data'!$D$9:$D$734, MATCH($B40, 'Span data'!$C$9:$C$734,0))</f>
        <v>CTN</v>
      </c>
      <c r="D40" s="7"/>
      <c r="E40" s="274">
        <f>Calcs!DN40</f>
        <v>909925.41277061787</v>
      </c>
      <c r="F40" s="232"/>
      <c r="G40" s="274">
        <f>Calcs!DQ40</f>
        <v>-37889.083953395675</v>
      </c>
      <c r="H40" s="232"/>
      <c r="I40" s="274">
        <f>Calcs!DS40</f>
        <v>872036.32881722215</v>
      </c>
      <c r="J40" s="274" t="b">
        <f>Calcs!DT40</f>
        <v>1</v>
      </c>
      <c r="K40" s="232"/>
      <c r="L40" s="232"/>
      <c r="M40" s="274">
        <f t="shared" si="3"/>
        <v>868247.42042188265</v>
      </c>
      <c r="N40" s="274">
        <f t="shared" si="3"/>
        <v>875825.23721256177</v>
      </c>
      <c r="O40" s="274">
        <f t="shared" si="3"/>
        <v>963028.87009428407</v>
      </c>
      <c r="P40" s="274">
        <f t="shared" si="3"/>
        <v>781043.78754016035</v>
      </c>
      <c r="Q40" s="274">
        <f t="shared" si="3"/>
        <v>777254.87914482085</v>
      </c>
      <c r="R40" s="232"/>
      <c r="S40" s="274" t="b" cm="1">
        <f t="array" ref="S40">IF(J40,AND(SIGN(J40)=SIGN(M40:Q40)), TRUE)</f>
        <v>1</v>
      </c>
      <c r="T40" s="232"/>
      <c r="U40" s="232"/>
      <c r="V40" s="232"/>
      <c r="W40" s="232"/>
    </row>
    <row r="41" spans="1:23" x14ac:dyDescent="0.2">
      <c r="A41" s="232"/>
      <c r="B41" s="266" t="str">
        <v>CTN006</v>
      </c>
      <c r="C41" s="266" t="str">
        <f>INDEX('Span data'!$D$9:$D$734, MATCH($B41, 'Span data'!$C$9:$C$734,0))</f>
        <v>CTN</v>
      </c>
      <c r="D41" s="7"/>
      <c r="E41" s="274">
        <f>Calcs!DN41</f>
        <v>575340.05927629652</v>
      </c>
      <c r="F41" s="232"/>
      <c r="G41" s="274">
        <f>Calcs!DQ41</f>
        <v>-351937.26012687618</v>
      </c>
      <c r="H41" s="232"/>
      <c r="I41" s="274">
        <f>Calcs!DS41</f>
        <v>223402.79914942035</v>
      </c>
      <c r="J41" s="274" t="b">
        <f>Calcs!DT41</f>
        <v>1</v>
      </c>
      <c r="K41" s="232"/>
      <c r="L41" s="232"/>
      <c r="M41" s="274">
        <f t="shared" si="3"/>
        <v>188209.07313673268</v>
      </c>
      <c r="N41" s="274">
        <f t="shared" si="3"/>
        <v>258596.52516210795</v>
      </c>
      <c r="O41" s="274">
        <f t="shared" si="3"/>
        <v>280936.80507705</v>
      </c>
      <c r="P41" s="274">
        <f t="shared" si="3"/>
        <v>165868.79322179069</v>
      </c>
      <c r="Q41" s="274">
        <f t="shared" si="3"/>
        <v>130675.06720910303</v>
      </c>
      <c r="R41" s="232"/>
      <c r="S41" s="274" t="b" cm="1">
        <f t="array" ref="S41">IF(J41,AND(SIGN(J41)=SIGN(M41:Q41)), TRUE)</f>
        <v>1</v>
      </c>
      <c r="T41" s="232"/>
      <c r="U41" s="232"/>
      <c r="V41" s="232"/>
      <c r="W41" s="232"/>
    </row>
    <row r="42" spans="1:23" x14ac:dyDescent="0.2">
      <c r="A42" s="232"/>
      <c r="B42" s="266" t="str">
        <v>ECA007</v>
      </c>
      <c r="C42" s="266" t="str">
        <f>INDEX('Span data'!$D$9:$D$734, MATCH($B42, 'Span data'!$C$9:$C$734,0))</f>
        <v>ECA</v>
      </c>
      <c r="D42" s="7"/>
      <c r="E42" s="274">
        <f>Calcs!DN42</f>
        <v>606629.33234513015</v>
      </c>
      <c r="F42" s="232"/>
      <c r="G42" s="274">
        <f>Calcs!DQ42</f>
        <v>-182822.12161770018</v>
      </c>
      <c r="H42" s="232"/>
      <c r="I42" s="274">
        <f>Calcs!DS42</f>
        <v>423807.21072742995</v>
      </c>
      <c r="J42" s="274" t="b">
        <f>Calcs!DT42</f>
        <v>1</v>
      </c>
      <c r="K42" s="232"/>
      <c r="L42" s="232"/>
      <c r="M42" s="274">
        <f t="shared" si="3"/>
        <v>405524.99856565997</v>
      </c>
      <c r="N42" s="274">
        <f t="shared" si="3"/>
        <v>442089.42288919998</v>
      </c>
      <c r="O42" s="274">
        <f t="shared" si="3"/>
        <v>484470.14396194299</v>
      </c>
      <c r="P42" s="274">
        <f t="shared" si="3"/>
        <v>363144.27749291691</v>
      </c>
      <c r="Q42" s="274">
        <f t="shared" si="3"/>
        <v>344862.06533114694</v>
      </c>
      <c r="R42" s="232"/>
      <c r="S42" s="274" t="b" cm="1">
        <f t="array" ref="S42">IF(J42,AND(SIGN(J42)=SIGN(M42:Q42)), TRUE)</f>
        <v>1</v>
      </c>
      <c r="T42" s="232"/>
      <c r="U42" s="232"/>
      <c r="V42" s="232"/>
      <c r="W42" s="232"/>
    </row>
    <row r="43" spans="1:23" x14ac:dyDescent="0.2">
      <c r="A43" s="232"/>
      <c r="B43" s="266" t="str">
        <v>ECA010</v>
      </c>
      <c r="C43" s="266" t="str">
        <f>INDEX('Span data'!$D$9:$D$734, MATCH($B43, 'Span data'!$C$9:$C$734,0))</f>
        <v>ECA</v>
      </c>
      <c r="D43" s="7"/>
      <c r="E43" s="274">
        <f>Calcs!DN43</f>
        <v>839875.53458074399</v>
      </c>
      <c r="F43" s="232"/>
      <c r="G43" s="274">
        <f>Calcs!DQ43</f>
        <v>-32036.149721531274</v>
      </c>
      <c r="H43" s="232"/>
      <c r="I43" s="274">
        <f>Calcs!DS43</f>
        <v>807839.38485921267</v>
      </c>
      <c r="J43" s="274" t="b">
        <f>Calcs!DT43</f>
        <v>1</v>
      </c>
      <c r="K43" s="232"/>
      <c r="L43" s="232"/>
      <c r="M43" s="274">
        <f t="shared" si="3"/>
        <v>804635.76988705958</v>
      </c>
      <c r="N43" s="274">
        <f t="shared" si="3"/>
        <v>811042.99983136589</v>
      </c>
      <c r="O43" s="274">
        <f t="shared" si="3"/>
        <v>891826.93831728713</v>
      </c>
      <c r="P43" s="274">
        <f t="shared" si="3"/>
        <v>723851.83140113833</v>
      </c>
      <c r="Q43" s="274">
        <f t="shared" si="3"/>
        <v>720648.21642898524</v>
      </c>
      <c r="R43" s="232"/>
      <c r="S43" s="274" t="b" cm="1">
        <f t="array" ref="S43">IF(J43,AND(SIGN(J43)=SIGN(M43:Q43)), TRUE)</f>
        <v>1</v>
      </c>
      <c r="T43" s="232"/>
      <c r="U43" s="232"/>
      <c r="V43" s="232"/>
      <c r="W43" s="232"/>
    </row>
    <row r="44" spans="1:23" x14ac:dyDescent="0.2">
      <c r="A44" s="232"/>
      <c r="B44" s="266" t="str">
        <v>EHK022</v>
      </c>
      <c r="C44" s="266" t="str">
        <f>INDEX('Span data'!$D$9:$D$734, MATCH($B44, 'Span data'!$C$9:$C$734,0))</f>
        <v>EHK</v>
      </c>
      <c r="D44" s="7"/>
      <c r="E44" s="274">
        <f>Calcs!DN44</f>
        <v>579226.03913426399</v>
      </c>
      <c r="F44" s="232"/>
      <c r="G44" s="274">
        <f>Calcs!DQ44</f>
        <v>-21871.009092630044</v>
      </c>
      <c r="H44" s="232"/>
      <c r="I44" s="274">
        <f>Calcs!DS44</f>
        <v>557355.03004163399</v>
      </c>
      <c r="J44" s="274" t="b">
        <f>Calcs!DT44</f>
        <v>1</v>
      </c>
      <c r="K44" s="232"/>
      <c r="L44" s="232"/>
      <c r="M44" s="274">
        <f t="shared" si="3"/>
        <v>555167.92913237098</v>
      </c>
      <c r="N44" s="274">
        <f t="shared" si="3"/>
        <v>559542.130950897</v>
      </c>
      <c r="O44" s="274">
        <f t="shared" si="3"/>
        <v>615277.63395506039</v>
      </c>
      <c r="P44" s="274">
        <f t="shared" si="3"/>
        <v>499432.42612820753</v>
      </c>
      <c r="Q44" s="274">
        <f t="shared" si="3"/>
        <v>497245.32521894452</v>
      </c>
      <c r="R44" s="232"/>
      <c r="S44" s="274" t="b" cm="1">
        <f t="array" ref="S44">IF(J44,AND(SIGN(J44)=SIGN(M44:Q44)), TRUE)</f>
        <v>1</v>
      </c>
      <c r="T44" s="232"/>
      <c r="U44" s="232"/>
      <c r="V44" s="232"/>
      <c r="W44" s="232"/>
    </row>
    <row r="45" spans="1:23" x14ac:dyDescent="0.2">
      <c r="A45" s="232"/>
      <c r="B45" s="266" t="str">
        <v>EHK024</v>
      </c>
      <c r="C45" s="266" t="str">
        <f>INDEX('Span data'!$D$9:$D$734, MATCH($B45, 'Span data'!$C$9:$C$734,0))</f>
        <v>EHK</v>
      </c>
      <c r="D45" s="7"/>
      <c r="E45" s="274">
        <f>Calcs!DN45</f>
        <v>968742.0375476008</v>
      </c>
      <c r="F45" s="232"/>
      <c r="G45" s="274">
        <f>Calcs!DQ45</f>
        <v>-118749.82217463764</v>
      </c>
      <c r="H45" s="232"/>
      <c r="I45" s="274">
        <f>Calcs!DS45</f>
        <v>849992.21537296311</v>
      </c>
      <c r="J45" s="274" t="b">
        <f>Calcs!DT45</f>
        <v>1</v>
      </c>
      <c r="K45" s="232"/>
      <c r="L45" s="232"/>
      <c r="M45" s="274">
        <f t="shared" si="3"/>
        <v>838117.23315549945</v>
      </c>
      <c r="N45" s="274">
        <f t="shared" si="3"/>
        <v>861867.19759042689</v>
      </c>
      <c r="O45" s="274">
        <f t="shared" si="3"/>
        <v>946866.41912772343</v>
      </c>
      <c r="P45" s="274">
        <f t="shared" si="3"/>
        <v>753118.01161820302</v>
      </c>
      <c r="Q45" s="274">
        <f t="shared" si="3"/>
        <v>741243.02940073935</v>
      </c>
      <c r="R45" s="232"/>
      <c r="S45" s="274" t="b" cm="1">
        <f t="array" ref="S45">IF(J45,AND(SIGN(J45)=SIGN(M45:Q45)), TRUE)</f>
        <v>1</v>
      </c>
      <c r="T45" s="232"/>
      <c r="U45" s="232"/>
      <c r="V45" s="232"/>
      <c r="W45" s="232"/>
    </row>
    <row r="46" spans="1:23" x14ac:dyDescent="0.2">
      <c r="A46" s="232"/>
      <c r="B46" s="266" t="str">
        <v>EHK031</v>
      </c>
      <c r="C46" s="266" t="str">
        <f>INDEX('Span data'!$D$9:$D$734, MATCH($B46, 'Span data'!$C$9:$C$734,0))</f>
        <v>EHK</v>
      </c>
      <c r="D46" s="7"/>
      <c r="E46" s="274">
        <f>Calcs!DN46</f>
        <v>1191044.7078970512</v>
      </c>
      <c r="F46" s="232"/>
      <c r="G46" s="274">
        <f>Calcs!DQ46</f>
        <v>-75778.16790679135</v>
      </c>
      <c r="H46" s="232"/>
      <c r="I46" s="274">
        <f>Calcs!DS46</f>
        <v>1115266.5399902598</v>
      </c>
      <c r="J46" s="274" t="b">
        <f>Calcs!DT46</f>
        <v>1</v>
      </c>
      <c r="K46" s="232"/>
      <c r="L46" s="232"/>
      <c r="M46" s="274">
        <f t="shared" si="3"/>
        <v>1107688.7231995808</v>
      </c>
      <c r="N46" s="274">
        <f t="shared" si="3"/>
        <v>1122844.356780939</v>
      </c>
      <c r="O46" s="274">
        <f t="shared" si="3"/>
        <v>1234371.010779965</v>
      </c>
      <c r="P46" s="274">
        <f t="shared" si="3"/>
        <v>996162.06920055475</v>
      </c>
      <c r="Q46" s="274">
        <f t="shared" si="3"/>
        <v>988584.25240987563</v>
      </c>
      <c r="R46" s="232"/>
      <c r="S46" s="274" t="b" cm="1">
        <f t="array" ref="S46">IF(J46,AND(SIGN(J46)=SIGN(M46:Q46)), TRUE)</f>
        <v>1</v>
      </c>
      <c r="T46" s="232"/>
      <c r="U46" s="232"/>
      <c r="V46" s="232"/>
      <c r="W46" s="232"/>
    </row>
    <row r="47" spans="1:23" x14ac:dyDescent="0.2">
      <c r="A47" s="232"/>
      <c r="B47" s="266" t="str">
        <v>FNS012</v>
      </c>
      <c r="C47" s="266" t="str">
        <f>INDEX('Span data'!$D$9:$D$734, MATCH($B47, 'Span data'!$C$9:$C$734,0))</f>
        <v>FNS</v>
      </c>
      <c r="D47" s="7"/>
      <c r="E47" s="274">
        <f>Calcs!DN47</f>
        <v>672523.71204438328</v>
      </c>
      <c r="F47" s="232"/>
      <c r="G47" s="274">
        <f>Calcs!DQ47</f>
        <v>-21871.009092630044</v>
      </c>
      <c r="H47" s="232"/>
      <c r="I47" s="274">
        <f>Calcs!DS47</f>
        <v>650652.70295175328</v>
      </c>
      <c r="J47" s="274" t="b">
        <f>Calcs!DT47</f>
        <v>1</v>
      </c>
      <c r="K47" s="232"/>
      <c r="L47" s="232"/>
      <c r="M47" s="274">
        <f t="shared" si="3"/>
        <v>648465.60204249027</v>
      </c>
      <c r="N47" s="274">
        <f t="shared" si="3"/>
        <v>652839.80386101629</v>
      </c>
      <c r="O47" s="274">
        <f t="shared" si="3"/>
        <v>717905.07415619167</v>
      </c>
      <c r="P47" s="274">
        <f t="shared" si="3"/>
        <v>583400.33174731501</v>
      </c>
      <c r="Q47" s="274">
        <f t="shared" si="3"/>
        <v>581213.230838052</v>
      </c>
      <c r="R47" s="232"/>
      <c r="S47" s="274" t="b" cm="1">
        <f t="array" ref="S47">IF(J47,AND(SIGN(J47)=SIGN(M47:Q47)), TRUE)</f>
        <v>1</v>
      </c>
      <c r="T47" s="232"/>
      <c r="U47" s="232"/>
      <c r="V47" s="232"/>
      <c r="W47" s="232"/>
    </row>
    <row r="48" spans="1:23" x14ac:dyDescent="0.2">
      <c r="A48" s="232"/>
      <c r="B48" s="266" t="str">
        <v>FNS013</v>
      </c>
      <c r="C48" s="266" t="str">
        <f>INDEX('Span data'!$D$9:$D$734, MATCH($B48, 'Span data'!$C$9:$C$734,0))</f>
        <v>FNS</v>
      </c>
      <c r="D48" s="7"/>
      <c r="E48" s="274">
        <f>Calcs!DN48</f>
        <v>1215856.5349993</v>
      </c>
      <c r="F48" s="232"/>
      <c r="G48" s="274">
        <f>Calcs!DQ48</f>
        <v>-54677.522731575111</v>
      </c>
      <c r="H48" s="232"/>
      <c r="I48" s="274">
        <f>Calcs!DS48</f>
        <v>1161179.0122677248</v>
      </c>
      <c r="J48" s="274" t="b">
        <f>Calcs!DT48</f>
        <v>1</v>
      </c>
      <c r="K48" s="232"/>
      <c r="L48" s="232"/>
      <c r="M48" s="274">
        <f t="shared" si="3"/>
        <v>1155711.2599945674</v>
      </c>
      <c r="N48" s="274">
        <f t="shared" si="3"/>
        <v>1166646.7645408823</v>
      </c>
      <c r="O48" s="274">
        <f t="shared" si="3"/>
        <v>1282764.665767655</v>
      </c>
      <c r="P48" s="274">
        <f t="shared" si="3"/>
        <v>1039593.358767795</v>
      </c>
      <c r="Q48" s="274">
        <f t="shared" si="3"/>
        <v>1034125.6064946374</v>
      </c>
      <c r="R48" s="232"/>
      <c r="S48" s="274" t="b" cm="1">
        <f t="array" ref="S48">IF(J48,AND(SIGN(J48)=SIGN(M48:Q48)), TRUE)</f>
        <v>1</v>
      </c>
      <c r="T48" s="232"/>
      <c r="U48" s="232"/>
      <c r="V48" s="232"/>
      <c r="W48" s="232"/>
    </row>
    <row r="49" spans="1:23" x14ac:dyDescent="0.2">
      <c r="A49" s="232"/>
      <c r="B49" s="266" t="str">
        <v>FNS022</v>
      </c>
      <c r="C49" s="266" t="str">
        <f>INDEX('Span data'!$D$9:$D$734, MATCH($B49, 'Span data'!$C$9:$C$734,0))</f>
        <v>FNS</v>
      </c>
      <c r="D49" s="7"/>
      <c r="E49" s="274">
        <f>Calcs!DN49</f>
        <v>656784.57238997298</v>
      </c>
      <c r="F49" s="232"/>
      <c r="G49" s="274">
        <f>Calcs!DQ49</f>
        <v>-32806.513638945064</v>
      </c>
      <c r="H49" s="232"/>
      <c r="I49" s="274">
        <f>Calcs!DS49</f>
        <v>623978.05875102791</v>
      </c>
      <c r="J49" s="274" t="b">
        <f>Calcs!DT49</f>
        <v>1</v>
      </c>
      <c r="K49" s="232"/>
      <c r="L49" s="232"/>
      <c r="M49" s="274">
        <f t="shared" ref="M49:Q58" si="4">(1+M$6)*$G49+(1+M$7)*$E49</f>
        <v>620697.40738713345</v>
      </c>
      <c r="N49" s="274">
        <f t="shared" si="4"/>
        <v>627258.71011492237</v>
      </c>
      <c r="O49" s="274">
        <f t="shared" si="4"/>
        <v>689656.51599002525</v>
      </c>
      <c r="P49" s="274">
        <f t="shared" si="4"/>
        <v>558299.60151203058</v>
      </c>
      <c r="Q49" s="274">
        <f t="shared" si="4"/>
        <v>555018.95014813612</v>
      </c>
      <c r="R49" s="232"/>
      <c r="S49" s="274" t="b" cm="1">
        <f t="array" ref="S49">IF(J49,AND(SIGN(J49)=SIGN(M49:Q49)), TRUE)</f>
        <v>1</v>
      </c>
      <c r="T49" s="232"/>
      <c r="U49" s="232"/>
      <c r="V49" s="232"/>
      <c r="W49" s="232"/>
    </row>
    <row r="50" spans="1:23" x14ac:dyDescent="0.2">
      <c r="A50" s="232"/>
      <c r="B50" s="266" t="str">
        <v>GCY011</v>
      </c>
      <c r="C50" s="266" t="str">
        <f>INDEX('Span data'!$D$9:$D$734, MATCH($B50, 'Span data'!$C$9:$C$734,0))</f>
        <v>GCY</v>
      </c>
      <c r="D50" s="7"/>
      <c r="E50" s="274">
        <f>Calcs!DN50</f>
        <v>1253327.6516049851</v>
      </c>
      <c r="F50" s="232"/>
      <c r="G50" s="274">
        <f>Calcs!DQ50</f>
        <v>-59760.09304602573</v>
      </c>
      <c r="H50" s="232"/>
      <c r="I50" s="274">
        <f>Calcs!DS50</f>
        <v>1193567.5585589593</v>
      </c>
      <c r="J50" s="274" t="b">
        <f>Calcs!DT50</f>
        <v>1</v>
      </c>
      <c r="K50" s="232"/>
      <c r="L50" s="232"/>
      <c r="M50" s="274">
        <f t="shared" si="4"/>
        <v>1187591.5492543569</v>
      </c>
      <c r="N50" s="274">
        <f t="shared" si="4"/>
        <v>1199543.5678635619</v>
      </c>
      <c r="O50" s="274">
        <f t="shared" si="4"/>
        <v>1318900.323719458</v>
      </c>
      <c r="P50" s="274">
        <f t="shared" si="4"/>
        <v>1068234.7933984608</v>
      </c>
      <c r="Q50" s="274">
        <f t="shared" si="4"/>
        <v>1062258.7840938584</v>
      </c>
      <c r="R50" s="232"/>
      <c r="S50" s="274" t="b" cm="1">
        <f t="array" ref="S50">IF(J50,AND(SIGN(J50)=SIGN(M50:Q50)), TRUE)</f>
        <v>1</v>
      </c>
      <c r="T50" s="232"/>
      <c r="U50" s="232"/>
      <c r="V50" s="232"/>
      <c r="W50" s="232"/>
    </row>
    <row r="51" spans="1:23" x14ac:dyDescent="0.2">
      <c r="A51" s="232"/>
      <c r="B51" s="266" t="str">
        <v>GCY014</v>
      </c>
      <c r="C51" s="266" t="str">
        <f>INDEX('Span data'!$D$9:$D$734, MATCH($B51, 'Span data'!$C$9:$C$734,0))</f>
        <v>GCY</v>
      </c>
      <c r="D51" s="7"/>
      <c r="E51" s="274">
        <f>Calcs!DN51</f>
        <v>1248730.3304324269</v>
      </c>
      <c r="F51" s="232"/>
      <c r="G51" s="274">
        <f>Calcs!DQ51</f>
        <v>-125373.12032391583</v>
      </c>
      <c r="H51" s="232"/>
      <c r="I51" s="274">
        <f>Calcs!DS51</f>
        <v>1123357.2101085111</v>
      </c>
      <c r="J51" s="274" t="b">
        <f>Calcs!DT51</f>
        <v>1</v>
      </c>
      <c r="K51" s="232"/>
      <c r="L51" s="232"/>
      <c r="M51" s="274">
        <f t="shared" si="4"/>
        <v>1110819.8980761194</v>
      </c>
      <c r="N51" s="274">
        <f t="shared" si="4"/>
        <v>1135894.5221409027</v>
      </c>
      <c r="O51" s="274">
        <f t="shared" si="4"/>
        <v>1248230.2431517539</v>
      </c>
      <c r="P51" s="274">
        <f t="shared" si="4"/>
        <v>998484.17706526828</v>
      </c>
      <c r="Q51" s="274">
        <f t="shared" si="4"/>
        <v>985946.86503287673</v>
      </c>
      <c r="R51" s="232"/>
      <c r="S51" s="274" t="b" cm="1">
        <f t="array" ref="S51">IF(J51,AND(SIGN(J51)=SIGN(M51:Q51)), TRUE)</f>
        <v>1</v>
      </c>
      <c r="T51" s="232"/>
      <c r="U51" s="232"/>
      <c r="V51" s="232"/>
      <c r="W51" s="232"/>
    </row>
    <row r="52" spans="1:23" x14ac:dyDescent="0.2">
      <c r="A52" s="232"/>
      <c r="B52" s="266" t="str">
        <v>GHP011</v>
      </c>
      <c r="C52" s="266" t="str">
        <f>INDEX('Span data'!$D$9:$D$734, MATCH($B52, 'Span data'!$C$9:$C$734,0))</f>
        <v>GHP</v>
      </c>
      <c r="D52" s="7"/>
      <c r="E52" s="274">
        <f>Calcs!DN52</f>
        <v>999739.83086328476</v>
      </c>
      <c r="F52" s="232"/>
      <c r="G52" s="274">
        <f>Calcs!DQ52</f>
        <v>-48824.588499710699</v>
      </c>
      <c r="H52" s="232"/>
      <c r="I52" s="274">
        <f>Calcs!DS52</f>
        <v>950915.2423635741</v>
      </c>
      <c r="J52" s="274" t="b">
        <f>Calcs!DT52</f>
        <v>1</v>
      </c>
      <c r="K52" s="232"/>
      <c r="L52" s="232"/>
      <c r="M52" s="274">
        <f t="shared" si="4"/>
        <v>946032.78351360303</v>
      </c>
      <c r="N52" s="274">
        <f t="shared" si="4"/>
        <v>955797.70121354517</v>
      </c>
      <c r="O52" s="274">
        <f t="shared" si="4"/>
        <v>1050889.2254499027</v>
      </c>
      <c r="P52" s="274">
        <f t="shared" si="4"/>
        <v>850941.25927724561</v>
      </c>
      <c r="Q52" s="274">
        <f t="shared" si="4"/>
        <v>846058.80042727455</v>
      </c>
      <c r="R52" s="232"/>
      <c r="S52" s="274" t="b" cm="1">
        <f t="array" ref="S52">IF(J52,AND(SIGN(J52)=SIGN(M52:Q52)), TRUE)</f>
        <v>1</v>
      </c>
      <c r="T52" s="232"/>
      <c r="U52" s="232"/>
      <c r="V52" s="232"/>
      <c r="W52" s="232"/>
    </row>
    <row r="53" spans="1:23" x14ac:dyDescent="0.2">
      <c r="A53" s="232"/>
      <c r="B53" s="266" t="str">
        <v>GHP012</v>
      </c>
      <c r="C53" s="266" t="str">
        <f>INDEX('Span data'!$D$9:$D$734, MATCH($B53, 'Span data'!$C$9:$C$734,0))</f>
        <v>GHP</v>
      </c>
      <c r="D53" s="7"/>
      <c r="E53" s="274">
        <f>Calcs!DN53</f>
        <v>898035.02587146754</v>
      </c>
      <c r="F53" s="232"/>
      <c r="G53" s="274">
        <f>Calcs!DQ53</f>
        <v>-26953.579407080662</v>
      </c>
      <c r="H53" s="232"/>
      <c r="I53" s="274">
        <f>Calcs!DS53</f>
        <v>871081.44646438689</v>
      </c>
      <c r="J53" s="274" t="b">
        <f>Calcs!DT53</f>
        <v>1</v>
      </c>
      <c r="K53" s="232"/>
      <c r="L53" s="232"/>
      <c r="M53" s="274">
        <f t="shared" si="4"/>
        <v>868386.08852367883</v>
      </c>
      <c r="N53" s="274">
        <f t="shared" si="4"/>
        <v>873776.80440509494</v>
      </c>
      <c r="O53" s="274">
        <f t="shared" si="4"/>
        <v>960884.94905153371</v>
      </c>
      <c r="P53" s="274">
        <f t="shared" si="4"/>
        <v>781277.94387724018</v>
      </c>
      <c r="Q53" s="274">
        <f t="shared" si="4"/>
        <v>778582.58593653212</v>
      </c>
      <c r="R53" s="232"/>
      <c r="S53" s="274" t="b" cm="1">
        <f t="array" ref="S53">IF(J53,AND(SIGN(J53)=SIGN(M53:Q53)), TRUE)</f>
        <v>1</v>
      </c>
      <c r="T53" s="232"/>
      <c r="U53" s="232"/>
      <c r="V53" s="232"/>
      <c r="W53" s="232"/>
    </row>
    <row r="54" spans="1:23" x14ac:dyDescent="0.2">
      <c r="A54" s="232"/>
      <c r="B54" s="266" t="str">
        <v>GHP021</v>
      </c>
      <c r="C54" s="266" t="str">
        <f>INDEX('Span data'!$D$9:$D$734, MATCH($B54, 'Span data'!$C$9:$C$734,0))</f>
        <v>GHP</v>
      </c>
      <c r="D54" s="7"/>
      <c r="E54" s="274">
        <f>Calcs!DN54</f>
        <v>873149.86800706259</v>
      </c>
      <c r="F54" s="232"/>
      <c r="G54" s="274">
        <f>Calcs!DQ54</f>
        <v>-103502.11123128582</v>
      </c>
      <c r="H54" s="232"/>
      <c r="I54" s="274">
        <f>Calcs!DS54</f>
        <v>769647.75677577674</v>
      </c>
      <c r="J54" s="274" t="b">
        <f>Calcs!DT54</f>
        <v>1</v>
      </c>
      <c r="K54" s="232"/>
      <c r="L54" s="232"/>
      <c r="M54" s="274">
        <f t="shared" si="4"/>
        <v>759297.5456526482</v>
      </c>
      <c r="N54" s="274">
        <f t="shared" si="4"/>
        <v>779997.96789890539</v>
      </c>
      <c r="O54" s="274">
        <f t="shared" si="4"/>
        <v>856962.7435764831</v>
      </c>
      <c r="P54" s="274">
        <f t="shared" si="4"/>
        <v>682332.76997507049</v>
      </c>
      <c r="Q54" s="274">
        <f t="shared" si="4"/>
        <v>671982.55885194195</v>
      </c>
      <c r="R54" s="232"/>
      <c r="S54" s="274" t="b" cm="1">
        <f t="array" ref="S54">IF(J54,AND(SIGN(J54)=SIGN(M54:Q54)), TRUE)</f>
        <v>1</v>
      </c>
      <c r="T54" s="232"/>
      <c r="U54" s="232"/>
      <c r="V54" s="232"/>
      <c r="W54" s="232"/>
    </row>
    <row r="55" spans="1:23" x14ac:dyDescent="0.2">
      <c r="A55" s="232"/>
      <c r="B55" s="266" t="str">
        <v>GHP022</v>
      </c>
      <c r="C55" s="266" t="str">
        <f>INDEX('Span data'!$D$9:$D$734, MATCH($B55, 'Span data'!$C$9:$C$734,0))</f>
        <v>GHP</v>
      </c>
      <c r="D55" s="7"/>
      <c r="E55" s="274">
        <f>Calcs!DN55</f>
        <v>513583.59546505363</v>
      </c>
      <c r="F55" s="232"/>
      <c r="G55" s="274">
        <f>Calcs!DQ55</f>
        <v>-70695.597592340739</v>
      </c>
      <c r="H55" s="232"/>
      <c r="I55" s="274">
        <f>Calcs!DS55</f>
        <v>442887.99787271291</v>
      </c>
      <c r="J55" s="274" t="b">
        <f>Calcs!DT55</f>
        <v>1</v>
      </c>
      <c r="K55" s="232"/>
      <c r="L55" s="232"/>
      <c r="M55" s="274">
        <f t="shared" si="4"/>
        <v>435818.43811347883</v>
      </c>
      <c r="N55" s="274">
        <f t="shared" si="4"/>
        <v>449957.55763194698</v>
      </c>
      <c r="O55" s="274">
        <f t="shared" si="4"/>
        <v>494246.35741921834</v>
      </c>
      <c r="P55" s="274">
        <f t="shared" si="4"/>
        <v>391529.63832620753</v>
      </c>
      <c r="Q55" s="274">
        <f t="shared" si="4"/>
        <v>384460.07856697345</v>
      </c>
      <c r="R55" s="232"/>
      <c r="S55" s="274" t="b" cm="1">
        <f t="array" ref="S55">IF(J55,AND(SIGN(J55)=SIGN(M55:Q55)), TRUE)</f>
        <v>1</v>
      </c>
      <c r="T55" s="232"/>
      <c r="U55" s="232"/>
      <c r="V55" s="232"/>
      <c r="W55" s="232"/>
    </row>
    <row r="56" spans="1:23" x14ac:dyDescent="0.2">
      <c r="A56" s="232"/>
      <c r="B56" s="266" t="str">
        <v>HSM002</v>
      </c>
      <c r="C56" s="266" t="str">
        <f>INDEX('Span data'!$D$9:$D$734, MATCH($B56, 'Span data'!$C$9:$C$734,0))</f>
        <v>HSM</v>
      </c>
      <c r="D56" s="7"/>
      <c r="E56" s="274">
        <f>Calcs!DN56</f>
        <v>272217.05184598797</v>
      </c>
      <c r="F56" s="232"/>
      <c r="G56" s="274">
        <f>Calcs!DQ56</f>
        <v>-21871.009092630044</v>
      </c>
      <c r="H56" s="232"/>
      <c r="I56" s="274">
        <f>Calcs!DS56</f>
        <v>250346.04275335793</v>
      </c>
      <c r="J56" s="274" t="b">
        <f>Calcs!DT56</f>
        <v>1</v>
      </c>
      <c r="K56" s="232"/>
      <c r="L56" s="232"/>
      <c r="M56" s="274">
        <f t="shared" si="4"/>
        <v>248158.94184409492</v>
      </c>
      <c r="N56" s="274">
        <f t="shared" si="4"/>
        <v>252533.14366262092</v>
      </c>
      <c r="O56" s="274">
        <f t="shared" si="4"/>
        <v>277567.74793795671</v>
      </c>
      <c r="P56" s="274">
        <f t="shared" si="4"/>
        <v>223124.33756875913</v>
      </c>
      <c r="Q56" s="274">
        <f t="shared" si="4"/>
        <v>220937.23665949612</v>
      </c>
      <c r="R56" s="232"/>
      <c r="S56" s="274" t="b" cm="1">
        <f t="array" ref="S56">IF(J56,AND(SIGN(J56)=SIGN(M56:Q56)), TRUE)</f>
        <v>1</v>
      </c>
      <c r="T56" s="232"/>
      <c r="U56" s="232"/>
      <c r="V56" s="232"/>
      <c r="W56" s="232"/>
    </row>
    <row r="57" spans="1:23" x14ac:dyDescent="0.2">
      <c r="A57" s="232"/>
      <c r="B57" s="266" t="str">
        <v>HSM004</v>
      </c>
      <c r="C57" s="266" t="str">
        <f>INDEX('Span data'!$D$9:$D$734, MATCH($B57, 'Span data'!$C$9:$C$734,0))</f>
        <v>HSM</v>
      </c>
      <c r="D57" s="7"/>
      <c r="E57" s="274">
        <f>Calcs!DN57</f>
        <v>438727.93370681326</v>
      </c>
      <c r="F57" s="232"/>
      <c r="G57" s="274">
        <f>Calcs!DQ57</f>
        <v>-172656.98098879895</v>
      </c>
      <c r="H57" s="232"/>
      <c r="I57" s="274">
        <f>Calcs!DS57</f>
        <v>266070.9527180143</v>
      </c>
      <c r="J57" s="274" t="b">
        <f>Calcs!DT57</f>
        <v>1</v>
      </c>
      <c r="K57" s="232"/>
      <c r="L57" s="232"/>
      <c r="M57" s="274">
        <f t="shared" si="4"/>
        <v>248805.25461913439</v>
      </c>
      <c r="N57" s="274">
        <f t="shared" si="4"/>
        <v>283336.65081689419</v>
      </c>
      <c r="O57" s="274">
        <f t="shared" si="4"/>
        <v>309943.74608869565</v>
      </c>
      <c r="P57" s="274">
        <f t="shared" si="4"/>
        <v>222198.15934733301</v>
      </c>
      <c r="Q57" s="274">
        <f t="shared" si="4"/>
        <v>204932.4612484531</v>
      </c>
      <c r="R57" s="232"/>
      <c r="S57" s="274" t="b" cm="1">
        <f t="array" ref="S57">IF(J57,AND(SIGN(J57)=SIGN(M57:Q57)), TRUE)</f>
        <v>1</v>
      </c>
      <c r="T57" s="232"/>
      <c r="U57" s="232"/>
      <c r="V57" s="232"/>
      <c r="W57" s="232"/>
    </row>
    <row r="58" spans="1:23" x14ac:dyDescent="0.2">
      <c r="A58" s="232"/>
      <c r="B58" s="266" t="str">
        <v>HTN011</v>
      </c>
      <c r="C58" s="266" t="str">
        <f>INDEX('Span data'!$D$9:$D$734, MATCH($B58, 'Span data'!$C$9:$C$734,0))</f>
        <v>HTN</v>
      </c>
      <c r="D58" s="7"/>
      <c r="E58" s="274">
        <f>Calcs!DN58</f>
        <v>100857.13980192301</v>
      </c>
      <c r="F58" s="232"/>
      <c r="G58" s="274">
        <f>Calcs!DQ58</f>
        <v>-92566.606684970786</v>
      </c>
      <c r="H58" s="232"/>
      <c r="I58" s="274">
        <f>Calcs!DS58</f>
        <v>8290.5331169522251</v>
      </c>
      <c r="J58" s="274" t="b">
        <f>Calcs!DT58</f>
        <v>1</v>
      </c>
      <c r="K58" s="232"/>
      <c r="L58" s="232"/>
      <c r="M58" s="274">
        <f t="shared" si="4"/>
        <v>-966.12755154486513</v>
      </c>
      <c r="N58" s="274">
        <f t="shared" si="4"/>
        <v>17547.193785449301</v>
      </c>
      <c r="O58" s="274">
        <f t="shared" si="4"/>
        <v>18376.247097144529</v>
      </c>
      <c r="P58" s="274">
        <f t="shared" si="4"/>
        <v>-1795.1808632400789</v>
      </c>
      <c r="Q58" s="274">
        <f t="shared" si="4"/>
        <v>-11051.841531737169</v>
      </c>
      <c r="R58" s="232"/>
      <c r="S58" s="274" t="b" cm="1">
        <f t="array" ref="S58">IF(J58,AND(SIGN(J58)=SIGN(M58:Q58)), TRUE)</f>
        <v>0</v>
      </c>
      <c r="T58" s="232"/>
      <c r="U58" s="232"/>
      <c r="V58" s="232"/>
      <c r="W58" s="232"/>
    </row>
    <row r="59" spans="1:23" x14ac:dyDescent="0.2">
      <c r="A59" s="232"/>
      <c r="B59" s="266" t="str">
        <v>HTN013</v>
      </c>
      <c r="C59" s="266" t="str">
        <f>INDEX('Span data'!$D$9:$D$734, MATCH($B59, 'Span data'!$C$9:$C$734,0))</f>
        <v>HTN</v>
      </c>
      <c r="D59" s="7"/>
      <c r="E59" s="274">
        <f>Calcs!DN59</f>
        <v>367948.18899742793</v>
      </c>
      <c r="F59" s="232"/>
      <c r="G59" s="274">
        <f>Calcs!DQ59</f>
        <v>-131226.05455578025</v>
      </c>
      <c r="H59" s="232"/>
      <c r="I59" s="274">
        <f>Calcs!DS59</f>
        <v>236722.13444164768</v>
      </c>
      <c r="J59" s="274" t="b">
        <f>Calcs!DT59</f>
        <v>1</v>
      </c>
      <c r="K59" s="232"/>
      <c r="L59" s="232"/>
      <c r="M59" s="274">
        <f t="shared" ref="M59:Q68" si="5">(1+M$6)*$G59+(1+M$7)*$E59</f>
        <v>223599.52898606964</v>
      </c>
      <c r="N59" s="274">
        <f t="shared" si="5"/>
        <v>249844.73989722569</v>
      </c>
      <c r="O59" s="274">
        <f t="shared" si="5"/>
        <v>273516.95334139053</v>
      </c>
      <c r="P59" s="274">
        <f t="shared" si="5"/>
        <v>199927.31554190489</v>
      </c>
      <c r="Q59" s="274">
        <f t="shared" si="5"/>
        <v>186804.71008632684</v>
      </c>
      <c r="R59" s="232"/>
      <c r="S59" s="274" t="b" cm="1">
        <f t="array" ref="S59">IF(J59,AND(SIGN(J59)=SIGN(M59:Q59)), TRUE)</f>
        <v>1</v>
      </c>
      <c r="T59" s="232"/>
      <c r="U59" s="232"/>
      <c r="V59" s="232"/>
      <c r="W59" s="232"/>
    </row>
    <row r="60" spans="1:23" x14ac:dyDescent="0.2">
      <c r="A60" s="232"/>
      <c r="B60" s="266" t="str">
        <v>HTN032</v>
      </c>
      <c r="C60" s="266" t="str">
        <f>INDEX('Span data'!$D$9:$D$734, MATCH($B60, 'Span data'!$C$9:$C$734,0))</f>
        <v>KGTS</v>
      </c>
      <c r="D60" s="7"/>
      <c r="E60" s="274">
        <f>Calcs!DN60</f>
        <v>567882.48155561485</v>
      </c>
      <c r="F60" s="232"/>
      <c r="G60" s="274">
        <f>Calcs!DQ60</f>
        <v>-26953.579407080662</v>
      </c>
      <c r="H60" s="232"/>
      <c r="I60" s="274">
        <f>Calcs!DS60</f>
        <v>540928.90214853419</v>
      </c>
      <c r="J60" s="274" t="b">
        <f>Calcs!DT60</f>
        <v>1</v>
      </c>
      <c r="K60" s="232"/>
      <c r="L60" s="232"/>
      <c r="M60" s="274">
        <f t="shared" si="5"/>
        <v>538233.54420782614</v>
      </c>
      <c r="N60" s="274">
        <f t="shared" si="5"/>
        <v>543624.26008924225</v>
      </c>
      <c r="O60" s="274">
        <f t="shared" si="5"/>
        <v>597717.1503040957</v>
      </c>
      <c r="P60" s="274">
        <f t="shared" si="5"/>
        <v>484140.65399297274</v>
      </c>
      <c r="Q60" s="274">
        <f t="shared" si="5"/>
        <v>481445.29605226469</v>
      </c>
      <c r="R60" s="232"/>
      <c r="S60" s="274" t="b" cm="1">
        <f t="array" ref="S60">IF(J60,AND(SIGN(J60)=SIGN(M60:Q60)), TRUE)</f>
        <v>1</v>
      </c>
      <c r="T60" s="232"/>
      <c r="U60" s="232"/>
      <c r="V60" s="232"/>
      <c r="W60" s="232"/>
    </row>
    <row r="61" spans="1:23" x14ac:dyDescent="0.2">
      <c r="A61" s="232"/>
      <c r="B61" s="266" t="str">
        <v>HTN034</v>
      </c>
      <c r="C61" s="266" t="str">
        <f>INDEX('Span data'!$D$9:$D$734, MATCH($B61, 'Span data'!$C$9:$C$734,0))</f>
        <v>KGTS</v>
      </c>
      <c r="D61" s="7"/>
      <c r="E61" s="274">
        <f>Calcs!DN61</f>
        <v>285200.78159521153</v>
      </c>
      <c r="F61" s="232"/>
      <c r="G61" s="274">
        <f>Calcs!DQ61</f>
        <v>-482392.95076524251</v>
      </c>
      <c r="H61" s="232"/>
      <c r="I61" s="274">
        <f>Calcs!DS61</f>
        <v>-197192.16917003097</v>
      </c>
      <c r="J61" s="274" t="b">
        <f>Calcs!DT61</f>
        <v>0</v>
      </c>
      <c r="K61" s="232"/>
      <c r="L61" s="232"/>
      <c r="M61" s="274">
        <f t="shared" si="5"/>
        <v>-245431.46424655529</v>
      </c>
      <c r="N61" s="274">
        <f t="shared" si="5"/>
        <v>-148952.87409350672</v>
      </c>
      <c r="O61" s="274">
        <f t="shared" si="5"/>
        <v>-168672.09101050982</v>
      </c>
      <c r="P61" s="274">
        <f t="shared" si="5"/>
        <v>-225712.24732955213</v>
      </c>
      <c r="Q61" s="274">
        <f t="shared" si="5"/>
        <v>-273951.54240607645</v>
      </c>
      <c r="R61" s="232"/>
      <c r="S61" s="274" t="b" cm="1">
        <f t="array" ref="S61">IF(J61,AND(SIGN(J61)=SIGN(M61:Q61)), TRUE)</f>
        <v>1</v>
      </c>
      <c r="T61" s="232"/>
      <c r="U61" s="232"/>
      <c r="V61" s="232"/>
      <c r="W61" s="232"/>
    </row>
    <row r="62" spans="1:23" x14ac:dyDescent="0.2">
      <c r="A62" s="232"/>
      <c r="B62" s="266" t="str">
        <v>KGT002</v>
      </c>
      <c r="C62" s="266" t="str">
        <f>INDEX('Span data'!$D$9:$D$734, MATCH($B62, 'Span data'!$C$9:$C$734,0))</f>
        <v>KGTS</v>
      </c>
      <c r="D62" s="7"/>
      <c r="E62" s="274">
        <f>Calcs!DN62</f>
        <v>626817.17674167897</v>
      </c>
      <c r="F62" s="232"/>
      <c r="G62" s="274">
        <f>Calcs!DQ62</f>
        <v>-21871.009092630044</v>
      </c>
      <c r="H62" s="232"/>
      <c r="I62" s="274">
        <f>Calcs!DS62</f>
        <v>604946.16764904896</v>
      </c>
      <c r="J62" s="274" t="b">
        <f>Calcs!DT62</f>
        <v>1</v>
      </c>
      <c r="K62" s="232"/>
      <c r="L62" s="232"/>
      <c r="M62" s="274">
        <f t="shared" si="5"/>
        <v>602759.06673978595</v>
      </c>
      <c r="N62" s="274">
        <f t="shared" si="5"/>
        <v>607133.26855831197</v>
      </c>
      <c r="O62" s="274">
        <f t="shared" si="5"/>
        <v>667627.88532321691</v>
      </c>
      <c r="P62" s="274">
        <f t="shared" si="5"/>
        <v>542264.44997488114</v>
      </c>
      <c r="Q62" s="274">
        <f t="shared" si="5"/>
        <v>540077.34906561812</v>
      </c>
      <c r="R62" s="232"/>
      <c r="S62" s="274" t="b" cm="1">
        <f t="array" ref="S62">IF(J62,AND(SIGN(J62)=SIGN(M62:Q62)), TRUE)</f>
        <v>1</v>
      </c>
      <c r="T62" s="232"/>
      <c r="U62" s="232"/>
      <c r="V62" s="232"/>
      <c r="W62" s="232"/>
    </row>
    <row r="63" spans="1:23" x14ac:dyDescent="0.2">
      <c r="A63" s="232"/>
      <c r="B63" s="266" t="str">
        <v>KGT004</v>
      </c>
      <c r="C63" s="266" t="str">
        <f>INDEX('Span data'!$D$9:$D$734, MATCH($B63, 'Span data'!$C$9:$C$734,0))</f>
        <v>KGTS</v>
      </c>
      <c r="D63" s="7"/>
      <c r="E63" s="274">
        <f>Calcs!DN63</f>
        <v>554895.25053399254</v>
      </c>
      <c r="F63" s="232"/>
      <c r="G63" s="274">
        <f>Calcs!DQ63</f>
        <v>-301571.9437923379</v>
      </c>
      <c r="H63" s="232"/>
      <c r="I63" s="274">
        <f>Calcs!DS63</f>
        <v>253323.30674165464</v>
      </c>
      <c r="J63" s="274" t="b">
        <f>Calcs!DT63</f>
        <v>1</v>
      </c>
      <c r="K63" s="232"/>
      <c r="L63" s="232"/>
      <c r="M63" s="274">
        <f t="shared" si="5"/>
        <v>223166.11236242083</v>
      </c>
      <c r="N63" s="274">
        <f t="shared" si="5"/>
        <v>283480.5011208884</v>
      </c>
      <c r="O63" s="274">
        <f t="shared" si="5"/>
        <v>308812.83179505391</v>
      </c>
      <c r="P63" s="274">
        <f t="shared" si="5"/>
        <v>197833.78168825537</v>
      </c>
      <c r="Q63" s="274">
        <f t="shared" si="5"/>
        <v>167676.58730902156</v>
      </c>
      <c r="R63" s="232"/>
      <c r="S63" s="274" t="b" cm="1">
        <f t="array" ref="S63">IF(J63,AND(SIGN(J63)=SIGN(M63:Q63)), TRUE)</f>
        <v>1</v>
      </c>
      <c r="T63" s="232"/>
      <c r="U63" s="232"/>
      <c r="V63" s="232"/>
      <c r="W63" s="232"/>
    </row>
    <row r="64" spans="1:23" x14ac:dyDescent="0.2">
      <c r="A64" s="232"/>
      <c r="B64" s="266" t="str">
        <v>KGTSGSF</v>
      </c>
      <c r="C64" s="266" t="str">
        <f>INDEX('Span data'!$D$9:$D$734, MATCH($B64, 'Span data'!$C$9:$C$734,0))</f>
        <v>KGTS</v>
      </c>
      <c r="D64" s="7"/>
      <c r="E64" s="274">
        <f>Calcs!DN64</f>
        <v>1.2936340233741718E-2</v>
      </c>
      <c r="F64" s="232"/>
      <c r="G64" s="274">
        <f>Calcs!DQ64</f>
        <v>0</v>
      </c>
      <c r="H64" s="232"/>
      <c r="I64" s="274">
        <f>Calcs!DS64</f>
        <v>1.2936340233741718E-2</v>
      </c>
      <c r="J64" s="274" t="b">
        <f>Calcs!DT64</f>
        <v>1</v>
      </c>
      <c r="K64" s="232"/>
      <c r="L64" s="232"/>
      <c r="M64" s="274">
        <f t="shared" si="5"/>
        <v>1.2936340233741718E-2</v>
      </c>
      <c r="N64" s="274">
        <f t="shared" si="5"/>
        <v>1.2936340233741718E-2</v>
      </c>
      <c r="O64" s="274">
        <f t="shared" si="5"/>
        <v>1.422997425711589E-2</v>
      </c>
      <c r="P64" s="274">
        <f t="shared" si="5"/>
        <v>1.1642706210367547E-2</v>
      </c>
      <c r="Q64" s="274">
        <f t="shared" si="5"/>
        <v>1.1642706210367547E-2</v>
      </c>
      <c r="R64" s="232"/>
      <c r="S64" s="274" t="b" cm="1">
        <f t="array" ref="S64">IF(J64,AND(SIGN(J64)=SIGN(M64:Q64)), TRUE)</f>
        <v>1</v>
      </c>
      <c r="T64" s="232"/>
      <c r="U64" s="232"/>
      <c r="V64" s="232"/>
      <c r="W64" s="232"/>
    </row>
    <row r="65" spans="1:23" x14ac:dyDescent="0.2">
      <c r="A65" s="232"/>
      <c r="B65" s="266" t="str">
        <v>KYM001</v>
      </c>
      <c r="C65" s="266" t="str">
        <f>INDEX('Span data'!$D$9:$D$734, MATCH($B65, 'Span data'!$C$9:$C$734,0))</f>
        <v>KYM</v>
      </c>
      <c r="D65" s="7"/>
      <c r="E65" s="274">
        <f>Calcs!DN65</f>
        <v>829539.28951318981</v>
      </c>
      <c r="F65" s="232"/>
      <c r="G65" s="274">
        <f>Calcs!DQ65</f>
        <v>-172656.98098879895</v>
      </c>
      <c r="H65" s="232"/>
      <c r="I65" s="274">
        <f>Calcs!DS65</f>
        <v>656882.30852439092</v>
      </c>
      <c r="J65" s="274" t="b">
        <f>Calcs!DT65</f>
        <v>1</v>
      </c>
      <c r="K65" s="232"/>
      <c r="L65" s="232"/>
      <c r="M65" s="274">
        <f t="shared" si="5"/>
        <v>639616.61042551091</v>
      </c>
      <c r="N65" s="274">
        <f t="shared" si="5"/>
        <v>674148.00662327069</v>
      </c>
      <c r="O65" s="274">
        <f t="shared" si="5"/>
        <v>739836.23747570999</v>
      </c>
      <c r="P65" s="274">
        <f t="shared" si="5"/>
        <v>573928.37957307184</v>
      </c>
      <c r="Q65" s="274">
        <f t="shared" si="5"/>
        <v>556662.68147419195</v>
      </c>
      <c r="R65" s="232"/>
      <c r="S65" s="274" t="b" cm="1">
        <f t="array" ref="S65">IF(J65,AND(SIGN(J65)=SIGN(M65:Q65)), TRUE)</f>
        <v>1</v>
      </c>
      <c r="T65" s="232"/>
      <c r="U65" s="232"/>
      <c r="V65" s="232"/>
      <c r="W65" s="232"/>
    </row>
    <row r="66" spans="1:23" x14ac:dyDescent="0.2">
      <c r="A66" s="232"/>
      <c r="B66" s="266" t="str">
        <v>KYM002</v>
      </c>
      <c r="C66" s="266" t="str">
        <f>INDEX('Span data'!$D$9:$D$734, MATCH($B66, 'Span data'!$C$9:$C$734,0))</f>
        <v>KYM</v>
      </c>
      <c r="D66" s="7"/>
      <c r="E66" s="274">
        <f>Calcs!DN66</f>
        <v>539885.57818971644</v>
      </c>
      <c r="F66" s="232"/>
      <c r="G66" s="274">
        <f>Calcs!DQ66</f>
        <v>-21871.009092630044</v>
      </c>
      <c r="H66" s="232"/>
      <c r="I66" s="274">
        <f>Calcs!DS66</f>
        <v>518014.56909708638</v>
      </c>
      <c r="J66" s="274" t="b">
        <f>Calcs!DT66</f>
        <v>1</v>
      </c>
      <c r="K66" s="232"/>
      <c r="L66" s="232"/>
      <c r="M66" s="274">
        <f t="shared" si="5"/>
        <v>515827.46818782337</v>
      </c>
      <c r="N66" s="274">
        <f t="shared" si="5"/>
        <v>520201.67000634939</v>
      </c>
      <c r="O66" s="274">
        <f t="shared" si="5"/>
        <v>572003.12691605813</v>
      </c>
      <c r="P66" s="274">
        <f t="shared" si="5"/>
        <v>464026.01127811475</v>
      </c>
      <c r="Q66" s="274">
        <f t="shared" si="5"/>
        <v>461838.91036885174</v>
      </c>
      <c r="R66" s="232"/>
      <c r="S66" s="274" t="b" cm="1">
        <f t="array" ref="S66">IF(J66,AND(SIGN(J66)=SIGN(M66:Q66)), TRUE)</f>
        <v>1</v>
      </c>
      <c r="T66" s="232"/>
      <c r="U66" s="232"/>
      <c r="V66" s="232"/>
      <c r="W66" s="232"/>
    </row>
    <row r="67" spans="1:23" x14ac:dyDescent="0.2">
      <c r="A67" s="232"/>
      <c r="B67" s="266" t="str">
        <v>KYM003</v>
      </c>
      <c r="C67" s="266" t="str">
        <f>INDEX('Span data'!$D$9:$D$734, MATCH($B67, 'Span data'!$C$9:$C$734,0))</f>
        <v>KYM</v>
      </c>
      <c r="D67" s="7"/>
      <c r="E67" s="274">
        <f>Calcs!DN67</f>
        <v>542768.69341497659</v>
      </c>
      <c r="F67" s="232"/>
      <c r="G67" s="274">
        <f>Calcs!DQ67</f>
        <v>-161721.47644248395</v>
      </c>
      <c r="H67" s="232"/>
      <c r="I67" s="274">
        <f>Calcs!DS67</f>
        <v>381047.21697249264</v>
      </c>
      <c r="J67" s="274" t="b">
        <f>Calcs!DT67</f>
        <v>1</v>
      </c>
      <c r="K67" s="232"/>
      <c r="L67" s="232"/>
      <c r="M67" s="274">
        <f t="shared" si="5"/>
        <v>364875.06932824419</v>
      </c>
      <c r="N67" s="274">
        <f t="shared" si="5"/>
        <v>397219.36461674102</v>
      </c>
      <c r="O67" s="274">
        <f t="shared" si="5"/>
        <v>435324.08631399029</v>
      </c>
      <c r="P67" s="274">
        <f t="shared" si="5"/>
        <v>326770.34763099498</v>
      </c>
      <c r="Q67" s="274">
        <f t="shared" si="5"/>
        <v>310598.19998674653</v>
      </c>
      <c r="R67" s="232"/>
      <c r="S67" s="274" t="b" cm="1">
        <f t="array" ref="S67">IF(J67,AND(SIGN(J67)=SIGN(M67:Q67)), TRUE)</f>
        <v>1</v>
      </c>
      <c r="T67" s="232"/>
      <c r="U67" s="232"/>
      <c r="V67" s="232"/>
      <c r="W67" s="232"/>
    </row>
    <row r="68" spans="1:23" x14ac:dyDescent="0.2">
      <c r="A68" s="232"/>
      <c r="B68" s="266" t="str">
        <v>KYM004</v>
      </c>
      <c r="C68" s="266" t="str">
        <f>INDEX('Span data'!$D$9:$D$734, MATCH($B68, 'Span data'!$C$9:$C$734,0))</f>
        <v>KYM</v>
      </c>
      <c r="D68" s="7"/>
      <c r="E68" s="274">
        <f>Calcs!DN68</f>
        <v>555741.02950092405</v>
      </c>
      <c r="F68" s="232"/>
      <c r="G68" s="274">
        <f>Calcs!DQ68</f>
        <v>-568796.64611090301</v>
      </c>
      <c r="H68" s="232"/>
      <c r="I68" s="274">
        <f>Calcs!DS68</f>
        <v>-13055.616609978955</v>
      </c>
      <c r="J68" s="274" t="b">
        <f>Calcs!DT68</f>
        <v>0</v>
      </c>
      <c r="K68" s="232"/>
      <c r="L68" s="232"/>
      <c r="M68" s="274">
        <f t="shared" si="5"/>
        <v>-69935.281221069279</v>
      </c>
      <c r="N68" s="274">
        <f t="shared" si="5"/>
        <v>43824.04800111131</v>
      </c>
      <c r="O68" s="274">
        <f t="shared" si="5"/>
        <v>42518.48634011345</v>
      </c>
      <c r="P68" s="274">
        <f t="shared" si="5"/>
        <v>-68629.71956007136</v>
      </c>
      <c r="Q68" s="274">
        <f t="shared" si="5"/>
        <v>-125509.38417116168</v>
      </c>
      <c r="R68" s="232"/>
      <c r="S68" s="274" t="b" cm="1">
        <f t="array" ref="S68">IF(J68,AND(SIGN(J68)=SIGN(M68:Q68)), TRUE)</f>
        <v>1</v>
      </c>
      <c r="T68" s="232"/>
      <c r="U68" s="232"/>
      <c r="V68" s="232"/>
      <c r="W68" s="232"/>
    </row>
    <row r="69" spans="1:23" x14ac:dyDescent="0.2">
      <c r="A69" s="232"/>
      <c r="B69" s="266" t="str">
        <v>KYM006</v>
      </c>
      <c r="C69" s="266" t="str">
        <f>INDEX('Span data'!$D$9:$D$734, MATCH($B69, 'Span data'!$C$9:$C$734,0))</f>
        <v>KYM</v>
      </c>
      <c r="D69" s="7"/>
      <c r="E69" s="274">
        <f>Calcs!DN69</f>
        <v>632586.36592717073</v>
      </c>
      <c r="F69" s="232"/>
      <c r="G69" s="274">
        <f>Calcs!DQ69</f>
        <v>-150785.97189616895</v>
      </c>
      <c r="H69" s="232"/>
      <c r="I69" s="274">
        <f>Calcs!DS69</f>
        <v>481800.39403100178</v>
      </c>
      <c r="J69" s="274" t="b">
        <f>Calcs!DT69</f>
        <v>1</v>
      </c>
      <c r="K69" s="232"/>
      <c r="L69" s="232"/>
      <c r="M69" s="274">
        <f t="shared" ref="M69:Q78" si="6">(1+M$6)*$G69+(1+M$7)*$E69</f>
        <v>466721.79684138484</v>
      </c>
      <c r="N69" s="274">
        <f t="shared" si="6"/>
        <v>496878.99122061866</v>
      </c>
      <c r="O69" s="274">
        <f t="shared" si="6"/>
        <v>545059.03062371886</v>
      </c>
      <c r="P69" s="274">
        <f t="shared" si="6"/>
        <v>418541.75743828475</v>
      </c>
      <c r="Q69" s="274">
        <f t="shared" si="6"/>
        <v>403463.16024866782</v>
      </c>
      <c r="R69" s="232"/>
      <c r="S69" s="274" t="b" cm="1">
        <f t="array" ref="S69">IF(J69,AND(SIGN(J69)=SIGN(M69:Q69)), TRUE)</f>
        <v>1</v>
      </c>
      <c r="T69" s="232"/>
      <c r="U69" s="232"/>
      <c r="V69" s="232"/>
      <c r="W69" s="232"/>
    </row>
    <row r="70" spans="1:23" x14ac:dyDescent="0.2">
      <c r="A70" s="232"/>
      <c r="B70" s="266" t="str">
        <v>MBN031</v>
      </c>
      <c r="C70" s="266" t="str">
        <f>INDEX('Span data'!$D$9:$D$734, MATCH($B70, 'Span data'!$C$9:$C$734,0))</f>
        <v>MBN</v>
      </c>
      <c r="D70" s="7"/>
      <c r="E70" s="274">
        <f>Calcs!DN70</f>
        <v>540229.83307052031</v>
      </c>
      <c r="F70" s="232"/>
      <c r="G70" s="274">
        <f>Calcs!DQ70</f>
        <v>-290636.43924602278</v>
      </c>
      <c r="H70" s="232"/>
      <c r="I70" s="274">
        <f>Calcs!DS70</f>
        <v>249593.39382449753</v>
      </c>
      <c r="J70" s="274" t="b">
        <f>Calcs!DT70</f>
        <v>1</v>
      </c>
      <c r="K70" s="232"/>
      <c r="L70" s="232"/>
      <c r="M70" s="274">
        <f t="shared" si="6"/>
        <v>220529.74989989522</v>
      </c>
      <c r="N70" s="274">
        <f t="shared" si="6"/>
        <v>278657.03774909978</v>
      </c>
      <c r="O70" s="274">
        <f t="shared" si="6"/>
        <v>303616.37713154958</v>
      </c>
      <c r="P70" s="274">
        <f t="shared" si="6"/>
        <v>195570.41051744553</v>
      </c>
      <c r="Q70" s="274">
        <f t="shared" si="6"/>
        <v>166506.76659284323</v>
      </c>
      <c r="R70" s="232"/>
      <c r="S70" s="274" t="b" cm="1">
        <f t="array" ref="S70">IF(J70,AND(SIGN(J70)=SIGN(M70:Q70)), TRUE)</f>
        <v>1</v>
      </c>
      <c r="T70" s="232"/>
      <c r="U70" s="232"/>
      <c r="V70" s="232"/>
      <c r="W70" s="232"/>
    </row>
    <row r="71" spans="1:23" x14ac:dyDescent="0.2">
      <c r="A71" s="232"/>
      <c r="B71" s="266" t="str">
        <v>MBN032</v>
      </c>
      <c r="C71" s="266" t="str">
        <f>INDEX('Span data'!$D$9:$D$734, MATCH($B71, 'Span data'!$C$9:$C$734,0))</f>
        <v>MBN</v>
      </c>
      <c r="D71" s="7"/>
      <c r="E71" s="274">
        <f>Calcs!DN71</f>
        <v>1241905.8133561385</v>
      </c>
      <c r="F71" s="232"/>
      <c r="G71" s="274">
        <f>Calcs!DQ71</f>
        <v>-64072.299443062548</v>
      </c>
      <c r="H71" s="232"/>
      <c r="I71" s="274">
        <f>Calcs!DS71</f>
        <v>1177833.5139130759</v>
      </c>
      <c r="J71" s="274" t="b">
        <f>Calcs!DT71</f>
        <v>1</v>
      </c>
      <c r="K71" s="232"/>
      <c r="L71" s="232"/>
      <c r="M71" s="274">
        <f t="shared" si="6"/>
        <v>1171426.2839687697</v>
      </c>
      <c r="N71" s="274">
        <f t="shared" si="6"/>
        <v>1184240.7438573823</v>
      </c>
      <c r="O71" s="274">
        <f t="shared" si="6"/>
        <v>1302024.0952486899</v>
      </c>
      <c r="P71" s="274">
        <f t="shared" si="6"/>
        <v>1053642.9325774622</v>
      </c>
      <c r="Q71" s="274">
        <f t="shared" si="6"/>
        <v>1047235.702633156</v>
      </c>
      <c r="R71" s="232"/>
      <c r="S71" s="274" t="b" cm="1">
        <f t="array" ref="S71">IF(J71,AND(SIGN(J71)=SIGN(M71:Q71)), TRUE)</f>
        <v>1</v>
      </c>
      <c r="T71" s="232"/>
      <c r="U71" s="232"/>
      <c r="V71" s="232"/>
      <c r="W71" s="232"/>
    </row>
    <row r="72" spans="1:23" x14ac:dyDescent="0.2">
      <c r="A72" s="232"/>
      <c r="B72" s="266" t="str">
        <v>MDA023</v>
      </c>
      <c r="C72" s="266" t="str">
        <f>INDEX('Span data'!$D$9:$D$734, MATCH($B72, 'Span data'!$C$9:$C$734,0))</f>
        <v>MDA</v>
      </c>
      <c r="D72" s="7"/>
      <c r="E72" s="274">
        <f>Calcs!DN72</f>
        <v>1669207.0264571838</v>
      </c>
      <c r="F72" s="232"/>
      <c r="G72" s="274">
        <f>Calcs!DQ72</f>
        <v>-85943.308535692573</v>
      </c>
      <c r="H72" s="232"/>
      <c r="I72" s="274">
        <f>Calcs!DS72</f>
        <v>1583263.7179214912</v>
      </c>
      <c r="J72" s="274" t="b">
        <f>Calcs!DT72</f>
        <v>1</v>
      </c>
      <c r="K72" s="232"/>
      <c r="L72" s="232"/>
      <c r="M72" s="274">
        <f t="shared" si="6"/>
        <v>1574669.3870679219</v>
      </c>
      <c r="N72" s="274">
        <f t="shared" si="6"/>
        <v>1591858.0487750603</v>
      </c>
      <c r="O72" s="274">
        <f t="shared" si="6"/>
        <v>1750184.4205672098</v>
      </c>
      <c r="P72" s="274">
        <f t="shared" si="6"/>
        <v>1416343.0152757729</v>
      </c>
      <c r="Q72" s="274">
        <f t="shared" si="6"/>
        <v>1407748.6844222036</v>
      </c>
      <c r="R72" s="232"/>
      <c r="S72" s="274" t="b" cm="1">
        <f t="array" ref="S72">IF(J72,AND(SIGN(J72)=SIGN(M72:Q72)), TRUE)</f>
        <v>1</v>
      </c>
      <c r="T72" s="232"/>
      <c r="U72" s="232"/>
      <c r="V72" s="232"/>
      <c r="W72" s="232"/>
    </row>
    <row r="73" spans="1:23" x14ac:dyDescent="0.2">
      <c r="A73" s="232"/>
      <c r="B73" s="266" t="str">
        <v>MDA032</v>
      </c>
      <c r="C73" s="266" t="str">
        <f>INDEX('Span data'!$D$9:$D$734, MATCH($B73, 'Span data'!$C$9:$C$734,0))</f>
        <v>MDA</v>
      </c>
      <c r="D73" s="7"/>
      <c r="E73" s="274">
        <f>Calcs!DN73</f>
        <v>699703.79442579276</v>
      </c>
      <c r="F73" s="232"/>
      <c r="G73" s="274">
        <f>Calcs!DQ73</f>
        <v>-26953.579407080662</v>
      </c>
      <c r="H73" s="232"/>
      <c r="I73" s="274">
        <f>Calcs!DS73</f>
        <v>672750.2150187121</v>
      </c>
      <c r="J73" s="274" t="b">
        <f>Calcs!DT73</f>
        <v>1</v>
      </c>
      <c r="K73" s="232"/>
      <c r="L73" s="232"/>
      <c r="M73" s="274">
        <f t="shared" si="6"/>
        <v>670054.85707800405</v>
      </c>
      <c r="N73" s="274">
        <f t="shared" si="6"/>
        <v>675445.57295942015</v>
      </c>
      <c r="O73" s="274">
        <f t="shared" si="6"/>
        <v>742720.59446129145</v>
      </c>
      <c r="P73" s="274">
        <f t="shared" si="6"/>
        <v>602779.83557613287</v>
      </c>
      <c r="Q73" s="274">
        <f t="shared" si="6"/>
        <v>600084.47763542482</v>
      </c>
      <c r="R73" s="232"/>
      <c r="S73" s="274" t="b" cm="1">
        <f t="array" ref="S73">IF(J73,AND(SIGN(J73)=SIGN(M73:Q73)), TRUE)</f>
        <v>1</v>
      </c>
      <c r="T73" s="232"/>
      <c r="U73" s="232"/>
      <c r="V73" s="232"/>
      <c r="W73" s="232"/>
    </row>
    <row r="74" spans="1:23" x14ac:dyDescent="0.2">
      <c r="A74" s="232"/>
      <c r="B74" s="266" t="str">
        <v>MNA021</v>
      </c>
      <c r="C74" s="266" t="str">
        <f>INDEX('Span data'!$D$9:$D$734, MATCH($B74, 'Span data'!$C$9:$C$734,0))</f>
        <v>MNA</v>
      </c>
      <c r="D74" s="7"/>
      <c r="E74" s="274">
        <f>Calcs!DN74</f>
        <v>867895.70903063868</v>
      </c>
      <c r="F74" s="232"/>
      <c r="G74" s="274">
        <f>Calcs!DQ74</f>
        <v>-102731.74731387202</v>
      </c>
      <c r="H74" s="232"/>
      <c r="I74" s="274">
        <f>Calcs!DS74</f>
        <v>765163.9617167667</v>
      </c>
      <c r="J74" s="274" t="b">
        <f>Calcs!DT74</f>
        <v>1</v>
      </c>
      <c r="K74" s="232"/>
      <c r="L74" s="232"/>
      <c r="M74" s="274">
        <f t="shared" si="6"/>
        <v>754890.78698537941</v>
      </c>
      <c r="N74" s="274">
        <f t="shared" si="6"/>
        <v>775437.13644815388</v>
      </c>
      <c r="O74" s="274">
        <f t="shared" si="6"/>
        <v>851953.53261983069</v>
      </c>
      <c r="P74" s="274">
        <f t="shared" si="6"/>
        <v>678374.39081370283</v>
      </c>
      <c r="Q74" s="274">
        <f t="shared" si="6"/>
        <v>668101.21608231554</v>
      </c>
      <c r="R74" s="232"/>
      <c r="S74" s="274" t="b" cm="1">
        <f t="array" ref="S74">IF(J74,AND(SIGN(J74)=SIGN(M74:Q74)), TRUE)</f>
        <v>1</v>
      </c>
      <c r="T74" s="232"/>
      <c r="U74" s="232"/>
      <c r="V74" s="232"/>
      <c r="W74" s="232"/>
    </row>
    <row r="75" spans="1:23" x14ac:dyDescent="0.2">
      <c r="A75" s="232"/>
      <c r="B75" s="266" t="str">
        <v>MNA034</v>
      </c>
      <c r="C75" s="266" t="str">
        <f>INDEX('Span data'!$D$9:$D$734, MATCH($B75, 'Span data'!$C$9:$C$734,0))</f>
        <v>MNA</v>
      </c>
      <c r="D75" s="7"/>
      <c r="E75" s="274">
        <f>Calcs!DN75</f>
        <v>673886.14623194165</v>
      </c>
      <c r="F75" s="232"/>
      <c r="G75" s="274">
        <f>Calcs!DQ75</f>
        <v>-853119.76431509352</v>
      </c>
      <c r="H75" s="232"/>
      <c r="I75" s="274">
        <f>Calcs!DS75</f>
        <v>-179233.61808315187</v>
      </c>
      <c r="J75" s="274" t="b">
        <f>Calcs!DT75</f>
        <v>0</v>
      </c>
      <c r="K75" s="232"/>
      <c r="L75" s="232"/>
      <c r="M75" s="274">
        <f t="shared" si="6"/>
        <v>-264545.59451466135</v>
      </c>
      <c r="N75" s="274">
        <f t="shared" si="6"/>
        <v>-93921.641651642509</v>
      </c>
      <c r="O75" s="274">
        <f t="shared" si="6"/>
        <v>-111845.00345995766</v>
      </c>
      <c r="P75" s="274">
        <f t="shared" si="6"/>
        <v>-246622.23270634597</v>
      </c>
      <c r="Q75" s="274">
        <f t="shared" si="6"/>
        <v>-331934.20913785545</v>
      </c>
      <c r="R75" s="232"/>
      <c r="S75" s="274" t="b" cm="1">
        <f t="array" ref="S75">IF(J75,AND(SIGN(J75)=SIGN(M75:Q75)), TRUE)</f>
        <v>1</v>
      </c>
      <c r="T75" s="232"/>
      <c r="U75" s="232"/>
      <c r="V75" s="232"/>
      <c r="W75" s="232"/>
    </row>
    <row r="76" spans="1:23" x14ac:dyDescent="0.2">
      <c r="A76" s="232"/>
      <c r="B76" s="266" t="str">
        <v>MNASTN</v>
      </c>
      <c r="C76" s="266" t="str">
        <f>INDEX('Span data'!$D$9:$D$734, MATCH($B76, 'Span data'!$C$9:$C$734,0))</f>
        <v>MNA</v>
      </c>
      <c r="D76" s="7"/>
      <c r="E76" s="274">
        <f>Calcs!DN76</f>
        <v>6.4834415593043914E-3</v>
      </c>
      <c r="F76" s="232"/>
      <c r="G76" s="274">
        <f>Calcs!DQ76</f>
        <v>0</v>
      </c>
      <c r="H76" s="232"/>
      <c r="I76" s="274">
        <f>Calcs!DS76</f>
        <v>6.4834415593043914E-3</v>
      </c>
      <c r="J76" s="274" t="b">
        <f>Calcs!DT76</f>
        <v>1</v>
      </c>
      <c r="K76" s="232"/>
      <c r="L76" s="232"/>
      <c r="M76" s="274">
        <f t="shared" si="6"/>
        <v>6.4834415593043914E-3</v>
      </c>
      <c r="N76" s="274">
        <f t="shared" si="6"/>
        <v>6.4834415593043914E-3</v>
      </c>
      <c r="O76" s="274">
        <f t="shared" si="6"/>
        <v>7.1317857152348313E-3</v>
      </c>
      <c r="P76" s="274">
        <f t="shared" si="6"/>
        <v>5.8350974033739523E-3</v>
      </c>
      <c r="Q76" s="274">
        <f t="shared" si="6"/>
        <v>5.8350974033739523E-3</v>
      </c>
      <c r="R76" s="232"/>
      <c r="S76" s="274" t="b" cm="1">
        <f t="array" ref="S76">IF(J76,AND(SIGN(J76)=SIGN(M76:Q76)), TRUE)</f>
        <v>1</v>
      </c>
      <c r="T76" s="232"/>
      <c r="U76" s="232"/>
      <c r="V76" s="232"/>
      <c r="W76" s="232"/>
    </row>
    <row r="77" spans="1:23" x14ac:dyDescent="0.2">
      <c r="A77" s="232"/>
      <c r="B77" s="266" t="str">
        <v>MRO005</v>
      </c>
      <c r="C77" s="266" t="str">
        <f>INDEX('Span data'!$D$9:$D$734, MATCH($B77, 'Span data'!$C$9:$C$734,0))</f>
        <v>MRO</v>
      </c>
      <c r="D77" s="7"/>
      <c r="E77" s="274">
        <f>Calcs!DN77</f>
        <v>519271.9016626518</v>
      </c>
      <c r="F77" s="232"/>
      <c r="G77" s="274">
        <f>Calcs!DQ77</f>
        <v>-1130819.5843700059</v>
      </c>
      <c r="H77" s="232"/>
      <c r="I77" s="274">
        <f>Calcs!DS77</f>
        <v>-611547.68270735408</v>
      </c>
      <c r="J77" s="274" t="b">
        <f>Calcs!DT77</f>
        <v>0</v>
      </c>
      <c r="K77" s="232"/>
      <c r="L77" s="232"/>
      <c r="M77" s="274">
        <f t="shared" si="6"/>
        <v>-724629.64114435471</v>
      </c>
      <c r="N77" s="274">
        <f t="shared" si="6"/>
        <v>-498465.72427035356</v>
      </c>
      <c r="O77" s="274">
        <f t="shared" si="6"/>
        <v>-559620.49254108884</v>
      </c>
      <c r="P77" s="274">
        <f t="shared" si="6"/>
        <v>-663474.8728736192</v>
      </c>
      <c r="Q77" s="274">
        <f t="shared" si="6"/>
        <v>-776556.83131061983</v>
      </c>
      <c r="R77" s="232"/>
      <c r="S77" s="274" t="b" cm="1">
        <f t="array" ref="S77">IF(J77,AND(SIGN(J77)=SIGN(M77:Q77)), TRUE)</f>
        <v>1</v>
      </c>
      <c r="T77" s="232"/>
      <c r="U77" s="232"/>
      <c r="V77" s="232"/>
      <c r="W77" s="232"/>
    </row>
    <row r="78" spans="1:23" x14ac:dyDescent="0.2">
      <c r="A78" s="232"/>
      <c r="B78" s="266" t="str">
        <v>MRO007</v>
      </c>
      <c r="C78" s="266" t="str">
        <f>INDEX('Span data'!$D$9:$D$734, MATCH($B78, 'Span data'!$C$9:$C$734,0))</f>
        <v>MRO</v>
      </c>
      <c r="D78" s="7"/>
      <c r="E78" s="274">
        <f>Calcs!DN78</f>
        <v>509225.53302219731</v>
      </c>
      <c r="F78" s="232"/>
      <c r="G78" s="274">
        <f>Calcs!DQ78</f>
        <v>-598061.31727022503</v>
      </c>
      <c r="H78" s="232"/>
      <c r="I78" s="274">
        <f>Calcs!DS78</f>
        <v>-88835.784248027718</v>
      </c>
      <c r="J78" s="274" t="b">
        <f>Calcs!DT78</f>
        <v>0</v>
      </c>
      <c r="K78" s="232"/>
      <c r="L78" s="232"/>
      <c r="M78" s="274">
        <f t="shared" si="6"/>
        <v>-148641.9159750503</v>
      </c>
      <c r="N78" s="274">
        <f t="shared" si="6"/>
        <v>-29029.65252100525</v>
      </c>
      <c r="O78" s="274">
        <f t="shared" si="6"/>
        <v>-37913.230945807998</v>
      </c>
      <c r="P78" s="274">
        <f t="shared" si="6"/>
        <v>-139758.33755024744</v>
      </c>
      <c r="Q78" s="274">
        <f t="shared" si="6"/>
        <v>-199564.46927727002</v>
      </c>
      <c r="R78" s="232"/>
      <c r="S78" s="274" t="b" cm="1">
        <f t="array" ref="S78">IF(J78,AND(SIGN(J78)=SIGN(M78:Q78)), TRUE)</f>
        <v>1</v>
      </c>
      <c r="T78" s="232"/>
      <c r="U78" s="232"/>
      <c r="V78" s="232"/>
      <c r="W78" s="232"/>
    </row>
    <row r="79" spans="1:23" x14ac:dyDescent="0.2">
      <c r="A79" s="232"/>
      <c r="B79" s="266" t="str">
        <v>MRO008</v>
      </c>
      <c r="C79" s="266" t="str">
        <f>INDEX('Span data'!$D$9:$D$734, MATCH($B79, 'Span data'!$C$9:$C$734,0))</f>
        <v>MRO</v>
      </c>
      <c r="D79" s="7"/>
      <c r="E79" s="274">
        <f>Calcs!DN79</f>
        <v>567917.34529320512</v>
      </c>
      <c r="F79" s="232"/>
      <c r="G79" s="274">
        <f>Calcs!DQ79</f>
        <v>-485164.4293274518</v>
      </c>
      <c r="H79" s="232"/>
      <c r="I79" s="274">
        <f>Calcs!DS79</f>
        <v>82752.915965753316</v>
      </c>
      <c r="J79" s="274" t="b">
        <f>Calcs!DT79</f>
        <v>1</v>
      </c>
      <c r="K79" s="232"/>
      <c r="L79" s="232"/>
      <c r="M79" s="274">
        <f t="shared" ref="M79:Q88" si="7">(1+M$6)*$G79+(1+M$7)*$E79</f>
        <v>34236.473033008049</v>
      </c>
      <c r="N79" s="274">
        <f t="shared" si="7"/>
        <v>131269.35889849847</v>
      </c>
      <c r="O79" s="274">
        <f t="shared" si="7"/>
        <v>139544.65049507393</v>
      </c>
      <c r="P79" s="274">
        <f t="shared" si="7"/>
        <v>25961.181436432817</v>
      </c>
      <c r="Q79" s="274">
        <f t="shared" si="7"/>
        <v>-22555.261496312451</v>
      </c>
      <c r="R79" s="232"/>
      <c r="S79" s="274" t="b" cm="1">
        <f t="array" ref="S79">IF(J79,AND(SIGN(J79)=SIGN(M79:Q79)), TRUE)</f>
        <v>0</v>
      </c>
      <c r="T79" s="232"/>
      <c r="U79" s="232"/>
      <c r="V79" s="232"/>
      <c r="W79" s="232"/>
    </row>
    <row r="80" spans="1:23" x14ac:dyDescent="0.2">
      <c r="A80" s="232"/>
      <c r="B80" s="266" t="str">
        <v>NHL015</v>
      </c>
      <c r="C80" s="266" t="str">
        <f>INDEX('Span data'!$D$9:$D$734, MATCH($B80, 'Span data'!$C$9:$C$734,0))</f>
        <v>NHL</v>
      </c>
      <c r="D80" s="7"/>
      <c r="E80" s="274">
        <f>Calcs!DN80</f>
        <v>288609.3763261023</v>
      </c>
      <c r="F80" s="232"/>
      <c r="G80" s="274">
        <f>Calcs!DQ80</f>
        <v>-178509.91522066336</v>
      </c>
      <c r="H80" s="232"/>
      <c r="I80" s="274">
        <f>Calcs!DS80</f>
        <v>110099.46110543894</v>
      </c>
      <c r="J80" s="274" t="b">
        <f>Calcs!DT80</f>
        <v>1</v>
      </c>
      <c r="K80" s="232"/>
      <c r="L80" s="232"/>
      <c r="M80" s="274">
        <f t="shared" si="7"/>
        <v>92248.469583372585</v>
      </c>
      <c r="N80" s="274">
        <f t="shared" si="7"/>
        <v>127950.45262750526</v>
      </c>
      <c r="O80" s="274">
        <f t="shared" si="7"/>
        <v>138960.3987380492</v>
      </c>
      <c r="P80" s="274">
        <f t="shared" si="7"/>
        <v>81238.523472828703</v>
      </c>
      <c r="Q80" s="274">
        <f t="shared" si="7"/>
        <v>63387.53195076235</v>
      </c>
      <c r="R80" s="232"/>
      <c r="S80" s="274" t="b" cm="1">
        <f t="array" ref="S80">IF(J80,AND(SIGN(J80)=SIGN(M80:Q80)), TRUE)</f>
        <v>1</v>
      </c>
      <c r="T80" s="232"/>
      <c r="U80" s="232"/>
      <c r="V80" s="232"/>
      <c r="W80" s="232"/>
    </row>
    <row r="81" spans="1:23" x14ac:dyDescent="0.2">
      <c r="A81" s="232"/>
      <c r="B81" s="266" t="str">
        <v>NHL016</v>
      </c>
      <c r="C81" s="266" t="str">
        <f>INDEX('Span data'!$D$9:$D$734, MATCH($B81, 'Span data'!$C$9:$C$734,0))</f>
        <v>NHL</v>
      </c>
      <c r="D81" s="7"/>
      <c r="E81" s="274">
        <f>Calcs!DN81</f>
        <v>286164.74347718165</v>
      </c>
      <c r="F81" s="232"/>
      <c r="G81" s="274">
        <f>Calcs!DQ81</f>
        <v>-26953.579407080662</v>
      </c>
      <c r="H81" s="232"/>
      <c r="I81" s="274">
        <f>Calcs!DS81</f>
        <v>259211.16407010099</v>
      </c>
      <c r="J81" s="274" t="b">
        <f>Calcs!DT81</f>
        <v>1</v>
      </c>
      <c r="K81" s="232"/>
      <c r="L81" s="232"/>
      <c r="M81" s="274">
        <f t="shared" si="7"/>
        <v>256515.80612939291</v>
      </c>
      <c r="N81" s="274">
        <f t="shared" si="7"/>
        <v>261906.52201080904</v>
      </c>
      <c r="O81" s="274">
        <f t="shared" si="7"/>
        <v>287827.63841781917</v>
      </c>
      <c r="P81" s="274">
        <f t="shared" si="7"/>
        <v>230594.68972238284</v>
      </c>
      <c r="Q81" s="274">
        <f t="shared" si="7"/>
        <v>227899.33178167476</v>
      </c>
      <c r="R81" s="232"/>
      <c r="S81" s="274" t="b" cm="1">
        <f t="array" ref="S81">IF(J81,AND(SIGN(J81)=SIGN(M81:Q81)), TRUE)</f>
        <v>1</v>
      </c>
      <c r="T81" s="232"/>
      <c r="U81" s="232"/>
      <c r="V81" s="232"/>
      <c r="W81" s="232"/>
    </row>
    <row r="82" spans="1:23" x14ac:dyDescent="0.2">
      <c r="A82" s="232"/>
      <c r="B82" s="266" t="str">
        <v>NKA001</v>
      </c>
      <c r="C82" s="266" t="str">
        <f>INDEX('Span data'!$D$9:$D$734, MATCH($B82, 'Span data'!$C$9:$C$734,0))</f>
        <v>NKA</v>
      </c>
      <c r="D82" s="7"/>
      <c r="E82" s="274">
        <f>Calcs!DN82</f>
        <v>291797.13068472705</v>
      </c>
      <c r="F82" s="232"/>
      <c r="G82" s="274">
        <f>Calcs!DQ82</f>
        <v>-117979.45825722386</v>
      </c>
      <c r="H82" s="232"/>
      <c r="I82" s="274">
        <f>Calcs!DS82</f>
        <v>173817.67242750319</v>
      </c>
      <c r="J82" s="274" t="b">
        <f>Calcs!DT82</f>
        <v>1</v>
      </c>
      <c r="K82" s="232"/>
      <c r="L82" s="232"/>
      <c r="M82" s="274">
        <f t="shared" si="7"/>
        <v>162019.7266017808</v>
      </c>
      <c r="N82" s="274">
        <f t="shared" si="7"/>
        <v>185615.61825322558</v>
      </c>
      <c r="O82" s="274">
        <f t="shared" si="7"/>
        <v>202997.38549597593</v>
      </c>
      <c r="P82" s="274">
        <f t="shared" si="7"/>
        <v>144637.9593590305</v>
      </c>
      <c r="Q82" s="274">
        <f t="shared" si="7"/>
        <v>132840.01353330811</v>
      </c>
      <c r="R82" s="232"/>
      <c r="S82" s="274" t="b" cm="1">
        <f t="array" ref="S82">IF(J82,AND(SIGN(J82)=SIGN(M82:Q82)), TRUE)</f>
        <v>1</v>
      </c>
      <c r="T82" s="232"/>
      <c r="U82" s="232"/>
      <c r="V82" s="232"/>
      <c r="W82" s="232"/>
    </row>
    <row r="83" spans="1:23" x14ac:dyDescent="0.2">
      <c r="A83" s="232"/>
      <c r="B83" s="266" t="str">
        <v>NKA002</v>
      </c>
      <c r="C83" s="266" t="str">
        <f>INDEX('Span data'!$D$9:$D$734, MATCH($B83, 'Span data'!$C$9:$C$734,0))</f>
        <v>RCTS</v>
      </c>
      <c r="D83" s="7"/>
      <c r="E83" s="274">
        <f>Calcs!DN83</f>
        <v>661397.45556024148</v>
      </c>
      <c r="F83" s="232"/>
      <c r="G83" s="274">
        <f>Calcs!DQ83</f>
        <v>-232417.07403482468</v>
      </c>
      <c r="H83" s="232"/>
      <c r="I83" s="274">
        <f>Calcs!DS83</f>
        <v>428980.3815254168</v>
      </c>
      <c r="J83" s="274" t="b">
        <f>Calcs!DT83</f>
        <v>1</v>
      </c>
      <c r="K83" s="232"/>
      <c r="L83" s="232"/>
      <c r="M83" s="274">
        <f t="shared" si="7"/>
        <v>405738.67412193434</v>
      </c>
      <c r="N83" s="274">
        <f t="shared" si="7"/>
        <v>452222.08892889926</v>
      </c>
      <c r="O83" s="274">
        <f t="shared" si="7"/>
        <v>495120.12708144105</v>
      </c>
      <c r="P83" s="274">
        <f t="shared" si="7"/>
        <v>362840.63596939266</v>
      </c>
      <c r="Q83" s="274">
        <f t="shared" si="7"/>
        <v>339598.9285659102</v>
      </c>
      <c r="R83" s="232"/>
      <c r="S83" s="274" t="b" cm="1">
        <f t="array" ref="S83">IF(J83,AND(SIGN(J83)=SIGN(M83:Q83)), TRUE)</f>
        <v>1</v>
      </c>
      <c r="T83" s="232"/>
      <c r="U83" s="232"/>
      <c r="V83" s="232"/>
      <c r="W83" s="232"/>
    </row>
    <row r="84" spans="1:23" x14ac:dyDescent="0.2">
      <c r="A84" s="232"/>
      <c r="B84" s="266" t="str">
        <v>NKA005</v>
      </c>
      <c r="C84" s="266" t="str">
        <f>INDEX('Span data'!$D$9:$D$734, MATCH($B84, 'Span data'!$C$9:$C$734,0))</f>
        <v>RCTS</v>
      </c>
      <c r="D84" s="7"/>
      <c r="E84" s="274">
        <f>Calcs!DN84</f>
        <v>516294.83785477735</v>
      </c>
      <c r="F84" s="232"/>
      <c r="G84" s="274">
        <f>Calcs!DQ84</f>
        <v>-210546.06494219459</v>
      </c>
      <c r="H84" s="232"/>
      <c r="I84" s="274">
        <f>Calcs!DS84</f>
        <v>305748.77291258273</v>
      </c>
      <c r="J84" s="274" t="b">
        <f>Calcs!DT84</f>
        <v>1</v>
      </c>
      <c r="K84" s="232"/>
      <c r="L84" s="232"/>
      <c r="M84" s="274">
        <f t="shared" si="7"/>
        <v>284694.16641836328</v>
      </c>
      <c r="N84" s="274">
        <f t="shared" si="7"/>
        <v>326803.37940680224</v>
      </c>
      <c r="O84" s="274">
        <f t="shared" si="7"/>
        <v>357378.25669806055</v>
      </c>
      <c r="P84" s="274">
        <f t="shared" si="7"/>
        <v>254119.28912710506</v>
      </c>
      <c r="Q84" s="274">
        <f t="shared" si="7"/>
        <v>233064.68263288558</v>
      </c>
      <c r="R84" s="232"/>
      <c r="S84" s="274" t="b" cm="1">
        <f t="array" ref="S84">IF(J84,AND(SIGN(J84)=SIGN(M84:Q84)), TRUE)</f>
        <v>1</v>
      </c>
      <c r="T84" s="232"/>
      <c r="U84" s="232"/>
      <c r="V84" s="232"/>
      <c r="W84" s="232"/>
    </row>
    <row r="85" spans="1:23" x14ac:dyDescent="0.2">
      <c r="A85" s="232"/>
      <c r="B85" s="266" t="str">
        <v>NKA006</v>
      </c>
      <c r="C85" s="266" t="str">
        <f>INDEX('Span data'!$D$9:$D$734, MATCH($B85, 'Span data'!$C$9:$C$734,0))</f>
        <v>RCTS</v>
      </c>
      <c r="D85" s="7"/>
      <c r="E85" s="274">
        <f>Calcs!DN85</f>
        <v>1089205.5095306018</v>
      </c>
      <c r="F85" s="232"/>
      <c r="G85" s="274">
        <f>Calcs!DQ85</f>
        <v>-32036.149721531274</v>
      </c>
      <c r="H85" s="232"/>
      <c r="I85" s="274">
        <f>Calcs!DS85</f>
        <v>1057169.3598090706</v>
      </c>
      <c r="J85" s="274" t="b">
        <f>Calcs!DT85</f>
        <v>1</v>
      </c>
      <c r="K85" s="232"/>
      <c r="L85" s="232"/>
      <c r="M85" s="274">
        <f t="shared" si="7"/>
        <v>1053965.7448369174</v>
      </c>
      <c r="N85" s="274">
        <f t="shared" si="7"/>
        <v>1060372.9747812236</v>
      </c>
      <c r="O85" s="274">
        <f t="shared" si="7"/>
        <v>1166089.910762131</v>
      </c>
      <c r="P85" s="274">
        <f t="shared" si="7"/>
        <v>948248.80885601032</v>
      </c>
      <c r="Q85" s="274">
        <f t="shared" si="7"/>
        <v>945045.19388385722</v>
      </c>
      <c r="R85" s="232"/>
      <c r="S85" s="274" t="b" cm="1">
        <f t="array" ref="S85">IF(J85,AND(SIGN(J85)=SIGN(M85:Q85)), TRUE)</f>
        <v>1</v>
      </c>
      <c r="T85" s="232"/>
      <c r="U85" s="232"/>
      <c r="V85" s="232"/>
      <c r="W85" s="232"/>
    </row>
    <row r="86" spans="1:23" x14ac:dyDescent="0.2">
      <c r="A86" s="232"/>
      <c r="B86" s="266" t="str">
        <v>OYN005</v>
      </c>
      <c r="C86" s="266" t="str">
        <f>INDEX('Span data'!$D$9:$D$734, MATCH($B86, 'Span data'!$C$9:$C$734,0))</f>
        <v>RCTS</v>
      </c>
      <c r="D86" s="7"/>
      <c r="E86" s="274">
        <f>Calcs!DN86</f>
        <v>347318.49110403581</v>
      </c>
      <c r="F86" s="232"/>
      <c r="G86" s="274">
        <f>Calcs!DQ86</f>
        <v>-21871.009092630044</v>
      </c>
      <c r="H86" s="232"/>
      <c r="I86" s="274">
        <f>Calcs!DS86</f>
        <v>325447.48201140575</v>
      </c>
      <c r="J86" s="274" t="b">
        <f>Calcs!DT86</f>
        <v>1</v>
      </c>
      <c r="K86" s="232"/>
      <c r="L86" s="232"/>
      <c r="M86" s="274">
        <f t="shared" si="7"/>
        <v>323260.38110214274</v>
      </c>
      <c r="N86" s="274">
        <f t="shared" si="7"/>
        <v>327634.58292066876</v>
      </c>
      <c r="O86" s="274">
        <f t="shared" si="7"/>
        <v>360179.33112180937</v>
      </c>
      <c r="P86" s="274">
        <f t="shared" si="7"/>
        <v>290715.63290100219</v>
      </c>
      <c r="Q86" s="274">
        <f t="shared" si="7"/>
        <v>288528.53199173918</v>
      </c>
      <c r="R86" s="232"/>
      <c r="S86" s="274" t="b" cm="1">
        <f t="array" ref="S86">IF(J86,AND(SIGN(J86)=SIGN(M86:Q86)), TRUE)</f>
        <v>1</v>
      </c>
      <c r="T86" s="232"/>
      <c r="U86" s="232"/>
      <c r="V86" s="232"/>
      <c r="W86" s="232"/>
    </row>
    <row r="87" spans="1:23" x14ac:dyDescent="0.2">
      <c r="A87" s="232"/>
      <c r="B87" s="266" t="str">
        <v>RCT011</v>
      </c>
      <c r="C87" s="266" t="str">
        <f>INDEX('Span data'!$D$9:$D$734, MATCH($B87, 'Span data'!$C$9:$C$734,0))</f>
        <v>RCTS</v>
      </c>
      <c r="D87" s="7"/>
      <c r="E87" s="274">
        <f>Calcs!DN87</f>
        <v>449806.18971422926</v>
      </c>
      <c r="F87" s="232"/>
      <c r="G87" s="274">
        <f>Calcs!DQ87</f>
        <v>-225023.41196813274</v>
      </c>
      <c r="H87" s="232"/>
      <c r="I87" s="274">
        <f>Calcs!DS87</f>
        <v>224782.77774609652</v>
      </c>
      <c r="J87" s="274" t="b">
        <f>Calcs!DT87</f>
        <v>1</v>
      </c>
      <c r="K87" s="232"/>
      <c r="L87" s="232"/>
      <c r="M87" s="274">
        <f t="shared" si="7"/>
        <v>202280.43654928321</v>
      </c>
      <c r="N87" s="274">
        <f t="shared" si="7"/>
        <v>247285.11894290979</v>
      </c>
      <c r="O87" s="274">
        <f t="shared" si="7"/>
        <v>269763.3967175195</v>
      </c>
      <c r="P87" s="274">
        <f t="shared" si="7"/>
        <v>179802.15877467362</v>
      </c>
      <c r="Q87" s="274">
        <f t="shared" si="7"/>
        <v>157299.81757786032</v>
      </c>
      <c r="R87" s="232"/>
      <c r="S87" s="274" t="b" cm="1">
        <f t="array" ref="S87">IF(J87,AND(SIGN(J87)=SIGN(M87:Q87)), TRUE)</f>
        <v>1</v>
      </c>
      <c r="T87" s="232"/>
      <c r="U87" s="232"/>
      <c r="V87" s="232"/>
      <c r="W87" s="232"/>
    </row>
    <row r="88" spans="1:23" x14ac:dyDescent="0.2">
      <c r="A88" s="232"/>
      <c r="B88" s="266" t="str">
        <v>RCT013</v>
      </c>
      <c r="C88" s="266" t="str">
        <f>INDEX('Span data'!$D$9:$D$734, MATCH($B88, 'Span data'!$C$9:$C$734,0))</f>
        <v>RCTS</v>
      </c>
      <c r="D88" s="7"/>
      <c r="E88" s="274">
        <f>Calcs!DN88</f>
        <v>1215377.9575084485</v>
      </c>
      <c r="F88" s="232"/>
      <c r="G88" s="274">
        <f>Calcs!DQ88</f>
        <v>-326524.40855462302</v>
      </c>
      <c r="H88" s="232"/>
      <c r="I88" s="274">
        <f>Calcs!DS88</f>
        <v>888853.54895382549</v>
      </c>
      <c r="J88" s="274" t="b">
        <f>Calcs!DT88</f>
        <v>1</v>
      </c>
      <c r="K88" s="232"/>
      <c r="L88" s="232"/>
      <c r="M88" s="274">
        <f t="shared" si="7"/>
        <v>856201.10809836315</v>
      </c>
      <c r="N88" s="274">
        <f t="shared" si="7"/>
        <v>921505.98980928771</v>
      </c>
      <c r="O88" s="274">
        <f t="shared" si="7"/>
        <v>1010391.3447046705</v>
      </c>
      <c r="P88" s="274">
        <f t="shared" si="7"/>
        <v>767315.75320298073</v>
      </c>
      <c r="Q88" s="274">
        <f t="shared" si="7"/>
        <v>734663.3123475184</v>
      </c>
      <c r="R88" s="232"/>
      <c r="S88" s="274" t="b" cm="1">
        <f t="array" ref="S88">IF(J88,AND(SIGN(J88)=SIGN(M88:Q88)), TRUE)</f>
        <v>1</v>
      </c>
      <c r="T88" s="232"/>
      <c r="U88" s="232"/>
      <c r="V88" s="232"/>
      <c r="W88" s="232"/>
    </row>
    <row r="89" spans="1:23" x14ac:dyDescent="0.2">
      <c r="A89" s="232"/>
      <c r="B89" s="266" t="str">
        <v>RCT014</v>
      </c>
      <c r="C89" s="266" t="str">
        <f>INDEX('Span data'!$D$9:$D$734, MATCH($B89, 'Span data'!$C$9:$C$734,0))</f>
        <v>RCTS</v>
      </c>
      <c r="D89" s="7"/>
      <c r="E89" s="274">
        <f>Calcs!DN89</f>
        <v>1048367.6920787786</v>
      </c>
      <c r="F89" s="232"/>
      <c r="G89" s="274">
        <f>Calcs!DQ89</f>
        <v>-146473.76549913207</v>
      </c>
      <c r="H89" s="232"/>
      <c r="I89" s="274">
        <f>Calcs!DS89</f>
        <v>901893.92657964653</v>
      </c>
      <c r="J89" s="274" t="b">
        <f>Calcs!DT89</f>
        <v>1</v>
      </c>
      <c r="K89" s="232"/>
      <c r="L89" s="232"/>
      <c r="M89" s="274">
        <f t="shared" ref="M89:Q98" si="8">(1+M$6)*$G89+(1+M$7)*$E89</f>
        <v>887246.55002973333</v>
      </c>
      <c r="N89" s="274">
        <f t="shared" si="8"/>
        <v>916541.30312955973</v>
      </c>
      <c r="O89" s="274">
        <f t="shared" si="8"/>
        <v>1006730.6957875245</v>
      </c>
      <c r="P89" s="274">
        <f t="shared" si="8"/>
        <v>797057.15737176873</v>
      </c>
      <c r="Q89" s="274">
        <f t="shared" si="8"/>
        <v>782409.78082185553</v>
      </c>
      <c r="R89" s="232"/>
      <c r="S89" s="274" t="b" cm="1">
        <f t="array" ref="S89">IF(J89,AND(SIGN(J89)=SIGN(M89:Q89)), TRUE)</f>
        <v>1</v>
      </c>
      <c r="T89" s="232"/>
      <c r="U89" s="232"/>
      <c r="V89" s="232"/>
      <c r="W89" s="232"/>
    </row>
    <row r="90" spans="1:23" x14ac:dyDescent="0.2">
      <c r="A90" s="232"/>
      <c r="B90" s="266" t="str">
        <v>RCT015</v>
      </c>
      <c r="C90" s="266" t="str">
        <f>INDEX('Span data'!$D$9:$D$734, MATCH($B90, 'Span data'!$C$9:$C$734,0))</f>
        <v>RCTS</v>
      </c>
      <c r="D90" s="7"/>
      <c r="E90" s="274">
        <f>Calcs!DN90</f>
        <v>357611.1833917672</v>
      </c>
      <c r="F90" s="232"/>
      <c r="G90" s="274">
        <f>Calcs!DQ90</f>
        <v>-80860.738221241976</v>
      </c>
      <c r="H90" s="232"/>
      <c r="I90" s="274">
        <f>Calcs!DS90</f>
        <v>276750.44517052523</v>
      </c>
      <c r="J90" s="274" t="b">
        <f>Calcs!DT90</f>
        <v>1</v>
      </c>
      <c r="K90" s="232"/>
      <c r="L90" s="232"/>
      <c r="M90" s="274">
        <f t="shared" si="8"/>
        <v>268664.37134840101</v>
      </c>
      <c r="N90" s="274">
        <f t="shared" si="8"/>
        <v>284836.51899264939</v>
      </c>
      <c r="O90" s="274">
        <f t="shared" si="8"/>
        <v>312511.56350970198</v>
      </c>
      <c r="P90" s="274">
        <f t="shared" si="8"/>
        <v>240989.32683134853</v>
      </c>
      <c r="Q90" s="274">
        <f t="shared" si="8"/>
        <v>232903.25300922431</v>
      </c>
      <c r="R90" s="232"/>
      <c r="S90" s="274" t="b" cm="1">
        <f t="array" ref="S90">IF(J90,AND(SIGN(J90)=SIGN(M90:Q90)), TRUE)</f>
        <v>1</v>
      </c>
      <c r="T90" s="232"/>
      <c r="U90" s="232"/>
      <c r="V90" s="232"/>
      <c r="W90" s="232"/>
    </row>
    <row r="91" spans="1:23" x14ac:dyDescent="0.2">
      <c r="A91" s="232"/>
      <c r="B91" s="266" t="str">
        <v>SHL004</v>
      </c>
      <c r="C91" s="266" t="str">
        <f>INDEX('Span data'!$D$9:$D$734, MATCH($B91, 'Span data'!$C$9:$C$734,0))</f>
        <v>SHL</v>
      </c>
      <c r="D91" s="7"/>
      <c r="E91" s="274">
        <f>Calcs!DN91</f>
        <v>743922.46868458728</v>
      </c>
      <c r="F91" s="232"/>
      <c r="G91" s="274">
        <f>Calcs!DQ91</f>
        <v>-824625.45707318524</v>
      </c>
      <c r="H91" s="232"/>
      <c r="I91" s="274">
        <f>Calcs!DS91</f>
        <v>-80702.988388597965</v>
      </c>
      <c r="J91" s="274" t="b">
        <f>Calcs!DT91</f>
        <v>0</v>
      </c>
      <c r="K91" s="232"/>
      <c r="L91" s="232"/>
      <c r="M91" s="274">
        <f t="shared" si="8"/>
        <v>-163165.53409591655</v>
      </c>
      <c r="N91" s="274">
        <f t="shared" si="8"/>
        <v>1759.5573187205009</v>
      </c>
      <c r="O91" s="274">
        <f t="shared" si="8"/>
        <v>-6310.7415201391559</v>
      </c>
      <c r="P91" s="274">
        <f t="shared" si="8"/>
        <v>-155095.23525705666</v>
      </c>
      <c r="Q91" s="274">
        <f t="shared" si="8"/>
        <v>-237557.78096437524</v>
      </c>
      <c r="R91" s="232"/>
      <c r="S91" s="274" t="b" cm="1">
        <f t="array" ref="S91">IF(J91,AND(SIGN(J91)=SIGN(M91:Q91)), TRUE)</f>
        <v>1</v>
      </c>
      <c r="T91" s="232"/>
      <c r="U91" s="232"/>
      <c r="V91" s="232"/>
      <c r="W91" s="232"/>
    </row>
    <row r="92" spans="1:23" x14ac:dyDescent="0.2">
      <c r="A92" s="232"/>
      <c r="B92" s="266" t="str">
        <v>SHL005</v>
      </c>
      <c r="C92" s="266" t="str">
        <f>INDEX('Span data'!$D$9:$D$734, MATCH($B92, 'Span data'!$C$9:$C$734,0))</f>
        <v>SHL</v>
      </c>
      <c r="D92" s="7"/>
      <c r="E92" s="274">
        <f>Calcs!DN92</f>
        <v>366803.41757976654</v>
      </c>
      <c r="F92" s="232"/>
      <c r="G92" s="274">
        <f>Calcs!DQ92</f>
        <v>-75007.803989377557</v>
      </c>
      <c r="H92" s="232"/>
      <c r="I92" s="274">
        <f>Calcs!DS92</f>
        <v>291795.61359038897</v>
      </c>
      <c r="J92" s="274" t="b">
        <f>Calcs!DT92</f>
        <v>1</v>
      </c>
      <c r="K92" s="232"/>
      <c r="L92" s="232"/>
      <c r="M92" s="274">
        <f t="shared" si="8"/>
        <v>284294.83319145121</v>
      </c>
      <c r="N92" s="274">
        <f t="shared" si="8"/>
        <v>299296.39398932672</v>
      </c>
      <c r="O92" s="274">
        <f t="shared" si="8"/>
        <v>328475.95534836565</v>
      </c>
      <c r="P92" s="274">
        <f t="shared" si="8"/>
        <v>255115.27183241234</v>
      </c>
      <c r="Q92" s="274">
        <f t="shared" si="8"/>
        <v>247614.49143347458</v>
      </c>
      <c r="R92" s="232"/>
      <c r="S92" s="274" t="b" cm="1">
        <f t="array" ref="S92">IF(J92,AND(SIGN(J92)=SIGN(M92:Q92)), TRUE)</f>
        <v>1</v>
      </c>
      <c r="T92" s="232"/>
      <c r="U92" s="232"/>
      <c r="V92" s="232"/>
      <c r="W92" s="232"/>
    </row>
    <row r="93" spans="1:23" x14ac:dyDescent="0.2">
      <c r="A93" s="232"/>
      <c r="B93" s="266" t="str">
        <v>SHN011</v>
      </c>
      <c r="C93" s="266" t="str">
        <f>INDEX('Span data'!$D$9:$D$734, MATCH($B93, 'Span data'!$C$9:$C$734,0))</f>
        <v>SHN</v>
      </c>
      <c r="D93" s="7"/>
      <c r="E93" s="274">
        <f>Calcs!DN93</f>
        <v>811256.09992481268</v>
      </c>
      <c r="F93" s="232"/>
      <c r="G93" s="274">
        <f>Calcs!DQ93</f>
        <v>-209775.70102478084</v>
      </c>
      <c r="H93" s="232"/>
      <c r="I93" s="274">
        <f>Calcs!DS93</f>
        <v>601480.39890003181</v>
      </c>
      <c r="J93" s="274" t="b">
        <f>Calcs!DT93</f>
        <v>1</v>
      </c>
      <c r="K93" s="232"/>
      <c r="L93" s="232"/>
      <c r="M93" s="274">
        <f t="shared" si="8"/>
        <v>580502.82879755367</v>
      </c>
      <c r="N93" s="274">
        <f t="shared" si="8"/>
        <v>622457.96900250996</v>
      </c>
      <c r="O93" s="274">
        <f t="shared" si="8"/>
        <v>682606.00889251311</v>
      </c>
      <c r="P93" s="274">
        <f t="shared" si="8"/>
        <v>520354.78890755051</v>
      </c>
      <c r="Q93" s="274">
        <f t="shared" si="8"/>
        <v>499377.21880507242</v>
      </c>
      <c r="R93" s="232"/>
      <c r="S93" s="274" t="b" cm="1">
        <f t="array" ref="S93">IF(J93,AND(SIGN(J93)=SIGN(M93:Q93)), TRUE)</f>
        <v>1</v>
      </c>
      <c r="T93" s="232"/>
      <c r="U93" s="232"/>
      <c r="V93" s="232"/>
      <c r="W93" s="232"/>
    </row>
    <row r="94" spans="1:23" x14ac:dyDescent="0.2">
      <c r="A94" s="232"/>
      <c r="B94" s="266" t="str">
        <v>SHN021</v>
      </c>
      <c r="C94" s="266" t="str">
        <f>INDEX('Span data'!$D$9:$D$734, MATCH($B94, 'Span data'!$C$9:$C$734,0))</f>
        <v>SHN</v>
      </c>
      <c r="D94" s="7"/>
      <c r="E94" s="274">
        <f>Calcs!DN94</f>
        <v>746895.48330787092</v>
      </c>
      <c r="F94" s="232"/>
      <c r="G94" s="274">
        <f>Calcs!DQ94</f>
        <v>-236729.28043186149</v>
      </c>
      <c r="H94" s="232"/>
      <c r="I94" s="274">
        <f>Calcs!DS94</f>
        <v>510166.2028760094</v>
      </c>
      <c r="J94" s="274" t="b">
        <f>Calcs!DT94</f>
        <v>1</v>
      </c>
      <c r="K94" s="232"/>
      <c r="L94" s="232"/>
      <c r="M94" s="274">
        <f t="shared" si="8"/>
        <v>486493.27483282326</v>
      </c>
      <c r="N94" s="274">
        <f t="shared" si="8"/>
        <v>533839.1309191956</v>
      </c>
      <c r="O94" s="274">
        <f t="shared" si="8"/>
        <v>584855.7512067965</v>
      </c>
      <c r="P94" s="274">
        <f t="shared" si="8"/>
        <v>435476.65454522229</v>
      </c>
      <c r="Q94" s="274">
        <f t="shared" si="8"/>
        <v>411803.72650203615</v>
      </c>
      <c r="R94" s="232"/>
      <c r="S94" s="274" t="b" cm="1">
        <f t="array" ref="S94">IF(J94,AND(SIGN(J94)=SIGN(M94:Q94)), TRUE)</f>
        <v>1</v>
      </c>
      <c r="T94" s="232"/>
      <c r="U94" s="232"/>
      <c r="V94" s="232"/>
      <c r="W94" s="232"/>
    </row>
    <row r="95" spans="1:23" x14ac:dyDescent="0.2">
      <c r="A95" s="232"/>
      <c r="B95" s="266" t="str">
        <v>SHN024</v>
      </c>
      <c r="C95" s="266" t="str">
        <f>INDEX('Span data'!$D$9:$D$734, MATCH($B95, 'Span data'!$C$9:$C$734,0))</f>
        <v>SHN</v>
      </c>
      <c r="D95" s="7"/>
      <c r="E95" s="274">
        <f>Calcs!DN95</f>
        <v>804193.64210172882</v>
      </c>
      <c r="F95" s="232"/>
      <c r="G95" s="274">
        <f>Calcs!DQ95</f>
        <v>-85943.308535692573</v>
      </c>
      <c r="H95" s="232"/>
      <c r="I95" s="274">
        <f>Calcs!DS95</f>
        <v>718250.33356603631</v>
      </c>
      <c r="J95" s="274" t="b">
        <f>Calcs!DT95</f>
        <v>1</v>
      </c>
      <c r="K95" s="232"/>
      <c r="L95" s="232"/>
      <c r="M95" s="274">
        <f t="shared" si="8"/>
        <v>709656.00271246699</v>
      </c>
      <c r="N95" s="274">
        <f t="shared" si="8"/>
        <v>726844.66441960551</v>
      </c>
      <c r="O95" s="274">
        <f t="shared" si="8"/>
        <v>798669.6977762091</v>
      </c>
      <c r="P95" s="274">
        <f t="shared" si="8"/>
        <v>637830.96935586329</v>
      </c>
      <c r="Q95" s="274">
        <f t="shared" si="8"/>
        <v>629236.63850229408</v>
      </c>
      <c r="R95" s="232"/>
      <c r="S95" s="274" t="b" cm="1">
        <f t="array" ref="S95">IF(J95,AND(SIGN(J95)=SIGN(M95:Q95)), TRUE)</f>
        <v>1</v>
      </c>
      <c r="T95" s="232"/>
      <c r="U95" s="232"/>
      <c r="V95" s="232"/>
      <c r="W95" s="232"/>
    </row>
    <row r="96" spans="1:23" x14ac:dyDescent="0.2">
      <c r="A96" s="232"/>
      <c r="B96" s="266" t="str">
        <v>SHP011</v>
      </c>
      <c r="C96" s="266" t="str">
        <f>INDEX('Span data'!$D$9:$D$734, MATCH($B96, 'Span data'!$C$9:$C$734,0))</f>
        <v>SHP</v>
      </c>
      <c r="D96" s="7"/>
      <c r="E96" s="274">
        <f>Calcs!DN96</f>
        <v>941096.90386172966</v>
      </c>
      <c r="F96" s="232"/>
      <c r="G96" s="274">
        <f>Calcs!DQ96</f>
        <v>-64072.299443062548</v>
      </c>
      <c r="H96" s="232"/>
      <c r="I96" s="274">
        <f>Calcs!DS96</f>
        <v>877024.60441866715</v>
      </c>
      <c r="J96" s="274" t="b">
        <f>Calcs!DT96</f>
        <v>1</v>
      </c>
      <c r="K96" s="232"/>
      <c r="L96" s="232"/>
      <c r="M96" s="274">
        <f t="shared" si="8"/>
        <v>870617.37447436084</v>
      </c>
      <c r="N96" s="274">
        <f t="shared" si="8"/>
        <v>883431.83436297334</v>
      </c>
      <c r="O96" s="274">
        <f t="shared" si="8"/>
        <v>971134.29480484023</v>
      </c>
      <c r="P96" s="274">
        <f t="shared" si="8"/>
        <v>782914.91403249418</v>
      </c>
      <c r="Q96" s="274">
        <f t="shared" si="8"/>
        <v>776507.68408818787</v>
      </c>
      <c r="R96" s="232"/>
      <c r="S96" s="274" t="b" cm="1">
        <f t="array" ref="S96">IF(J96,AND(SIGN(J96)=SIGN(M96:Q96)), TRUE)</f>
        <v>1</v>
      </c>
      <c r="T96" s="232"/>
      <c r="U96" s="232"/>
      <c r="V96" s="232"/>
      <c r="W96" s="232"/>
    </row>
    <row r="97" spans="1:23" x14ac:dyDescent="0.2">
      <c r="A97" s="232"/>
      <c r="B97" s="266" t="str">
        <v>SHP012</v>
      </c>
      <c r="C97" s="266" t="str">
        <f>INDEX('Span data'!$D$9:$D$734, MATCH($B97, 'Span data'!$C$9:$C$734,0))</f>
        <v>SHP</v>
      </c>
      <c r="D97" s="7"/>
      <c r="E97" s="274">
        <f>Calcs!DN97</f>
        <v>806313.15810516395</v>
      </c>
      <c r="F97" s="232"/>
      <c r="G97" s="274">
        <f>Calcs!DQ97</f>
        <v>-26953.579407080662</v>
      </c>
      <c r="H97" s="232"/>
      <c r="I97" s="274">
        <f>Calcs!DS97</f>
        <v>779359.57869808329</v>
      </c>
      <c r="J97" s="274" t="b">
        <f>Calcs!DT97</f>
        <v>1</v>
      </c>
      <c r="K97" s="232"/>
      <c r="L97" s="232"/>
      <c r="M97" s="274">
        <f t="shared" si="8"/>
        <v>776664.22075737524</v>
      </c>
      <c r="N97" s="274">
        <f t="shared" si="8"/>
        <v>782054.93663879135</v>
      </c>
      <c r="O97" s="274">
        <f t="shared" si="8"/>
        <v>859990.89450859977</v>
      </c>
      <c r="P97" s="274">
        <f t="shared" si="8"/>
        <v>698728.26288756693</v>
      </c>
      <c r="Q97" s="274">
        <f t="shared" si="8"/>
        <v>696032.90494685888</v>
      </c>
      <c r="R97" s="232"/>
      <c r="S97" s="274" t="b" cm="1">
        <f t="array" ref="S97">IF(J97,AND(SIGN(J97)=SIGN(M97:Q97)), TRUE)</f>
        <v>1</v>
      </c>
      <c r="T97" s="232"/>
      <c r="U97" s="232"/>
      <c r="V97" s="232"/>
      <c r="W97" s="232"/>
    </row>
    <row r="98" spans="1:23" x14ac:dyDescent="0.2">
      <c r="A98" s="232"/>
      <c r="B98" s="266" t="str">
        <v>SHP014</v>
      </c>
      <c r="C98" s="266" t="str">
        <f>INDEX('Span data'!$D$9:$D$734, MATCH($B98, 'Span data'!$C$9:$C$734,0))</f>
        <v>SHP</v>
      </c>
      <c r="D98" s="7"/>
      <c r="E98" s="274">
        <f>Calcs!DN98</f>
        <v>577709.42602318362</v>
      </c>
      <c r="F98" s="232"/>
      <c r="G98" s="274">
        <f>Calcs!DQ98</f>
        <v>-527365.71967788425</v>
      </c>
      <c r="H98" s="232"/>
      <c r="I98" s="274">
        <f>Calcs!DS98</f>
        <v>50343.706345299375</v>
      </c>
      <c r="J98" s="274" t="b">
        <f>Calcs!DT98</f>
        <v>1</v>
      </c>
      <c r="K98" s="232"/>
      <c r="L98" s="232"/>
      <c r="M98" s="274">
        <f t="shared" si="8"/>
        <v>-2392.8656224891311</v>
      </c>
      <c r="N98" s="274">
        <f t="shared" si="8"/>
        <v>103080.27831308777</v>
      </c>
      <c r="O98" s="274">
        <f t="shared" si="8"/>
        <v>108114.64894761774</v>
      </c>
      <c r="P98" s="274">
        <f t="shared" si="8"/>
        <v>-7427.2362570189871</v>
      </c>
      <c r="Q98" s="274">
        <f t="shared" si="8"/>
        <v>-60163.808224807493</v>
      </c>
      <c r="R98" s="232"/>
      <c r="S98" s="274" t="b" cm="1">
        <f t="array" ref="S98">IF(J98,AND(SIGN(J98)=SIGN(M98:Q98)), TRUE)</f>
        <v>0</v>
      </c>
      <c r="T98" s="232"/>
      <c r="U98" s="232"/>
      <c r="V98" s="232"/>
      <c r="W98" s="232"/>
    </row>
    <row r="99" spans="1:23" x14ac:dyDescent="0.2">
      <c r="A99" s="232"/>
      <c r="B99" s="266" t="str">
        <v>SHTSKYM1</v>
      </c>
      <c r="C99" s="266" t="str">
        <f>INDEX('Span data'!$D$9:$D$734, MATCH($B99, 'Span data'!$C$9:$C$734,0))</f>
        <v>KYM</v>
      </c>
      <c r="D99" s="7"/>
      <c r="E99" s="274">
        <f>Calcs!DN99</f>
        <v>1.9550151356185701E-2</v>
      </c>
      <c r="F99" s="232"/>
      <c r="G99" s="274">
        <f>Calcs!DQ99</f>
        <v>0</v>
      </c>
      <c r="H99" s="232"/>
      <c r="I99" s="274">
        <f>Calcs!DS99</f>
        <v>1.9550151356185701E-2</v>
      </c>
      <c r="J99" s="274" t="b">
        <f>Calcs!DT99</f>
        <v>1</v>
      </c>
      <c r="K99" s="232"/>
      <c r="L99" s="232"/>
      <c r="M99" s="274">
        <f t="shared" ref="M99:Q108" si="9">(1+M$6)*$G99+(1+M$7)*$E99</f>
        <v>1.9550151356185701E-2</v>
      </c>
      <c r="N99" s="274">
        <f t="shared" si="9"/>
        <v>1.9550151356185701E-2</v>
      </c>
      <c r="O99" s="274">
        <f t="shared" si="9"/>
        <v>2.1505166491804274E-2</v>
      </c>
      <c r="P99" s="274">
        <f t="shared" si="9"/>
        <v>1.7595136220567131E-2</v>
      </c>
      <c r="Q99" s="274">
        <f t="shared" si="9"/>
        <v>1.7595136220567131E-2</v>
      </c>
      <c r="R99" s="232"/>
      <c r="S99" s="274" t="b" cm="1">
        <f t="array" ref="S99">IF(J99,AND(SIGN(J99)=SIGN(M99:Q99)), TRUE)</f>
        <v>1</v>
      </c>
      <c r="T99" s="232"/>
      <c r="U99" s="232"/>
      <c r="V99" s="232"/>
      <c r="W99" s="232"/>
    </row>
    <row r="100" spans="1:23" x14ac:dyDescent="0.2">
      <c r="A100" s="232"/>
      <c r="B100" s="266" t="str">
        <v>SHTSMNA</v>
      </c>
      <c r="C100" s="266" t="str">
        <f>INDEX('Span data'!$D$9:$D$734, MATCH($B100, 'Span data'!$C$9:$C$734,0))</f>
        <v>KYM</v>
      </c>
      <c r="D100" s="7"/>
      <c r="E100" s="274">
        <f>Calcs!DN100</f>
        <v>1.303343423745713E-2</v>
      </c>
      <c r="F100" s="232"/>
      <c r="G100" s="274">
        <f>Calcs!DQ100</f>
        <v>0</v>
      </c>
      <c r="H100" s="232"/>
      <c r="I100" s="274">
        <f>Calcs!DS100</f>
        <v>1.303343423745713E-2</v>
      </c>
      <c r="J100" s="274" t="b">
        <f>Calcs!DT100</f>
        <v>1</v>
      </c>
      <c r="K100" s="232"/>
      <c r="L100" s="232"/>
      <c r="M100" s="274">
        <f t="shared" si="9"/>
        <v>1.303343423745713E-2</v>
      </c>
      <c r="N100" s="274">
        <f t="shared" si="9"/>
        <v>1.303343423745713E-2</v>
      </c>
      <c r="O100" s="274">
        <f t="shared" si="9"/>
        <v>1.4336777661202844E-2</v>
      </c>
      <c r="P100" s="274">
        <f t="shared" si="9"/>
        <v>1.1730090813711418E-2</v>
      </c>
      <c r="Q100" s="274">
        <f t="shared" si="9"/>
        <v>1.1730090813711418E-2</v>
      </c>
      <c r="R100" s="232"/>
      <c r="S100" s="274" t="b" cm="1">
        <f t="array" ref="S100">IF(J100,AND(SIGN(J100)=SIGN(M100:Q100)), TRUE)</f>
        <v>1</v>
      </c>
      <c r="T100" s="232"/>
      <c r="U100" s="232"/>
      <c r="V100" s="232"/>
      <c r="W100" s="232"/>
    </row>
    <row r="101" spans="1:23" x14ac:dyDescent="0.2">
      <c r="A101" s="232"/>
      <c r="B101" s="266" t="str">
        <v>SHTSNKA</v>
      </c>
      <c r="C101" s="266" t="str">
        <f>INDEX('Span data'!$D$9:$D$734, MATCH($B101, 'Span data'!$C$9:$C$734,0))</f>
        <v>KYM</v>
      </c>
      <c r="D101" s="7"/>
      <c r="E101" s="274">
        <f>Calcs!DN101</f>
        <v>3.2541059925348878E-2</v>
      </c>
      <c r="F101" s="232"/>
      <c r="G101" s="274">
        <f>Calcs!DQ101</f>
        <v>0</v>
      </c>
      <c r="H101" s="232"/>
      <c r="I101" s="274">
        <f>Calcs!DS101</f>
        <v>3.2541059925348878E-2</v>
      </c>
      <c r="J101" s="274" t="b">
        <f>Calcs!DT101</f>
        <v>1</v>
      </c>
      <c r="K101" s="232"/>
      <c r="L101" s="232"/>
      <c r="M101" s="274">
        <f t="shared" si="9"/>
        <v>3.2541059925348878E-2</v>
      </c>
      <c r="N101" s="274">
        <f t="shared" si="9"/>
        <v>3.2541059925348878E-2</v>
      </c>
      <c r="O101" s="274">
        <f t="shared" si="9"/>
        <v>3.5795165917883766E-2</v>
      </c>
      <c r="P101" s="274">
        <f t="shared" si="9"/>
        <v>2.928695393281399E-2</v>
      </c>
      <c r="Q101" s="274">
        <f t="shared" si="9"/>
        <v>2.928695393281399E-2</v>
      </c>
      <c r="R101" s="232"/>
      <c r="S101" s="274" t="b" cm="1">
        <f t="array" ref="S101">IF(J101,AND(SIGN(J101)=SIGN(M101:Q101)), TRUE)</f>
        <v>1</v>
      </c>
      <c r="T101" s="232"/>
      <c r="U101" s="232"/>
      <c r="V101" s="232"/>
      <c r="W101" s="232"/>
    </row>
    <row r="102" spans="1:23" x14ac:dyDescent="0.2">
      <c r="A102" s="232"/>
      <c r="B102" s="266" t="str">
        <v>SHTSSHP</v>
      </c>
      <c r="C102" s="266" t="str">
        <f>INDEX('Span data'!$D$9:$D$734, MATCH($B102, 'Span data'!$C$9:$C$734,0))</f>
        <v>KYM</v>
      </c>
      <c r="D102" s="7"/>
      <c r="E102" s="274">
        <f>Calcs!DN102</f>
        <v>1.3023348503737856E-2</v>
      </c>
      <c r="F102" s="232"/>
      <c r="G102" s="274">
        <f>Calcs!DQ102</f>
        <v>0</v>
      </c>
      <c r="H102" s="232"/>
      <c r="I102" s="274">
        <f>Calcs!DS102</f>
        <v>1.3023348503737856E-2</v>
      </c>
      <c r="J102" s="274" t="b">
        <f>Calcs!DT102</f>
        <v>1</v>
      </c>
      <c r="K102" s="232"/>
      <c r="L102" s="232"/>
      <c r="M102" s="274">
        <f t="shared" si="9"/>
        <v>1.3023348503737856E-2</v>
      </c>
      <c r="N102" s="274">
        <f t="shared" si="9"/>
        <v>1.3023348503737856E-2</v>
      </c>
      <c r="O102" s="274">
        <f t="shared" si="9"/>
        <v>1.4325683354111643E-2</v>
      </c>
      <c r="P102" s="274">
        <f t="shared" si="9"/>
        <v>1.172101365336407E-2</v>
      </c>
      <c r="Q102" s="274">
        <f t="shared" si="9"/>
        <v>1.172101365336407E-2</v>
      </c>
      <c r="R102" s="232"/>
      <c r="S102" s="274" t="b" cm="1">
        <f t="array" ref="S102">IF(J102,AND(SIGN(J102)=SIGN(M102:Q102)), TRUE)</f>
        <v>1</v>
      </c>
      <c r="T102" s="232"/>
      <c r="U102" s="232"/>
      <c r="V102" s="232"/>
      <c r="W102" s="232"/>
    </row>
    <row r="103" spans="1:23" x14ac:dyDescent="0.2">
      <c r="A103" s="232"/>
      <c r="B103" s="266" t="str">
        <v>STL005</v>
      </c>
      <c r="C103" s="266" t="str">
        <f>INDEX('Span data'!$D$9:$D$734, MATCH($B103, 'Span data'!$C$9:$C$734,0))</f>
        <v>STL</v>
      </c>
      <c r="D103" s="7"/>
      <c r="E103" s="274">
        <f>Calcs!DN103</f>
        <v>812316.01318957342</v>
      </c>
      <c r="F103" s="232"/>
      <c r="G103" s="274">
        <f>Calcs!DQ103</f>
        <v>-65613.027277890127</v>
      </c>
      <c r="H103" s="232"/>
      <c r="I103" s="274">
        <f>Calcs!DS103</f>
        <v>746702.9859116833</v>
      </c>
      <c r="J103" s="274" t="b">
        <f>Calcs!DT103</f>
        <v>1</v>
      </c>
      <c r="K103" s="232"/>
      <c r="L103" s="232"/>
      <c r="M103" s="274">
        <f t="shared" si="9"/>
        <v>740141.68318389426</v>
      </c>
      <c r="N103" s="274">
        <f t="shared" si="9"/>
        <v>753264.28863947233</v>
      </c>
      <c r="O103" s="274">
        <f t="shared" si="9"/>
        <v>827934.5872306407</v>
      </c>
      <c r="P103" s="274">
        <f t="shared" si="9"/>
        <v>665471.38459272601</v>
      </c>
      <c r="Q103" s="274">
        <f t="shared" si="9"/>
        <v>658910.08186493698</v>
      </c>
      <c r="R103" s="232"/>
      <c r="S103" s="274" t="b" cm="1">
        <f t="array" ref="S103">IF(J103,AND(SIGN(J103)=SIGN(M103:Q103)), TRUE)</f>
        <v>1</v>
      </c>
      <c r="T103" s="232"/>
      <c r="U103" s="232"/>
      <c r="V103" s="232"/>
      <c r="W103" s="232"/>
    </row>
    <row r="104" spans="1:23" x14ac:dyDescent="0.2">
      <c r="A104" s="232"/>
      <c r="B104" s="266" t="str">
        <v>STL006</v>
      </c>
      <c r="C104" s="266" t="str">
        <f>INDEX('Span data'!$D$9:$D$734, MATCH($B104, 'Span data'!$C$9:$C$734,0))</f>
        <v>STL</v>
      </c>
      <c r="D104" s="7"/>
      <c r="E104" s="274">
        <f>Calcs!DN104</f>
        <v>310948.22741811111</v>
      </c>
      <c r="F104" s="232"/>
      <c r="G104" s="274">
        <f>Calcs!DQ104</f>
        <v>-346854.68981242552</v>
      </c>
      <c r="H104" s="232"/>
      <c r="I104" s="274">
        <f>Calcs!DS104</f>
        <v>-35906.462394314411</v>
      </c>
      <c r="J104" s="274" t="b">
        <f>Calcs!DT104</f>
        <v>0</v>
      </c>
      <c r="K104" s="232"/>
      <c r="L104" s="232"/>
      <c r="M104" s="274">
        <f t="shared" si="9"/>
        <v>-70591.931375556975</v>
      </c>
      <c r="N104" s="274">
        <f t="shared" si="9"/>
        <v>-1220.9934130718466</v>
      </c>
      <c r="O104" s="274">
        <f t="shared" si="9"/>
        <v>-4811.6396525032469</v>
      </c>
      <c r="P104" s="274">
        <f t="shared" si="9"/>
        <v>-67001.285136125516</v>
      </c>
      <c r="Q104" s="274">
        <f t="shared" si="9"/>
        <v>-101686.75411736808</v>
      </c>
      <c r="R104" s="232"/>
      <c r="S104" s="274" t="b" cm="1">
        <f t="array" ref="S104">IF(J104,AND(SIGN(J104)=SIGN(M104:Q104)), TRUE)</f>
        <v>1</v>
      </c>
      <c r="T104" s="232"/>
      <c r="U104" s="232"/>
      <c r="V104" s="232"/>
      <c r="W104" s="232"/>
    </row>
    <row r="105" spans="1:23" x14ac:dyDescent="0.2">
      <c r="A105" s="232"/>
      <c r="B105" s="266" t="str">
        <v>STL007</v>
      </c>
      <c r="C105" s="266" t="str">
        <f>INDEX('Span data'!$D$9:$D$734, MATCH($B105, 'Span data'!$C$9:$C$734,0))</f>
        <v>STL</v>
      </c>
      <c r="D105" s="7"/>
      <c r="E105" s="274">
        <f>Calcs!DN105</f>
        <v>584420.27185773221</v>
      </c>
      <c r="F105" s="232"/>
      <c r="G105" s="274">
        <f>Calcs!DQ105</f>
        <v>-260141.01735931908</v>
      </c>
      <c r="H105" s="232"/>
      <c r="I105" s="274">
        <f>Calcs!DS105</f>
        <v>324279.25449841312</v>
      </c>
      <c r="J105" s="274" t="b">
        <f>Calcs!DT105</f>
        <v>1</v>
      </c>
      <c r="K105" s="232"/>
      <c r="L105" s="232"/>
      <c r="M105" s="274">
        <f t="shared" si="9"/>
        <v>298265.15276248119</v>
      </c>
      <c r="N105" s="274">
        <f t="shared" si="9"/>
        <v>350293.356234345</v>
      </c>
      <c r="O105" s="274">
        <f t="shared" si="9"/>
        <v>382721.28168418637</v>
      </c>
      <c r="P105" s="274">
        <f t="shared" si="9"/>
        <v>265837.22731263988</v>
      </c>
      <c r="Q105" s="274">
        <f t="shared" si="9"/>
        <v>239823.12557670794</v>
      </c>
      <c r="R105" s="232"/>
      <c r="S105" s="274" t="b" cm="1">
        <f t="array" ref="S105">IF(J105,AND(SIGN(J105)=SIGN(M105:Q105)), TRUE)</f>
        <v>1</v>
      </c>
      <c r="T105" s="232"/>
      <c r="U105" s="232"/>
      <c r="V105" s="232"/>
      <c r="W105" s="232"/>
    </row>
    <row r="106" spans="1:23" x14ac:dyDescent="0.2">
      <c r="A106" s="232"/>
      <c r="B106" s="266" t="str">
        <v>STN011</v>
      </c>
      <c r="C106" s="266" t="str">
        <f>INDEX('Span data'!$D$9:$D$734, MATCH($B106, 'Span data'!$C$9:$C$734,0))</f>
        <v>STN</v>
      </c>
      <c r="D106" s="7"/>
      <c r="E106" s="274">
        <f>Calcs!DN106</f>
        <v>762967.89872445865</v>
      </c>
      <c r="F106" s="232"/>
      <c r="G106" s="274">
        <f>Calcs!DQ106</f>
        <v>-379661.20345137065</v>
      </c>
      <c r="H106" s="232"/>
      <c r="I106" s="274">
        <f>Calcs!DS106</f>
        <v>383306.695273088</v>
      </c>
      <c r="J106" s="274" t="b">
        <f>Calcs!DT106</f>
        <v>1</v>
      </c>
      <c r="K106" s="232"/>
      <c r="L106" s="232"/>
      <c r="M106" s="274">
        <f t="shared" si="9"/>
        <v>345340.57492795092</v>
      </c>
      <c r="N106" s="274">
        <f t="shared" si="9"/>
        <v>421272.81561822508</v>
      </c>
      <c r="O106" s="274">
        <f t="shared" si="9"/>
        <v>459603.48514553398</v>
      </c>
      <c r="P106" s="274">
        <f t="shared" si="9"/>
        <v>307009.90540064214</v>
      </c>
      <c r="Q106" s="274">
        <f t="shared" si="9"/>
        <v>269043.78505550505</v>
      </c>
      <c r="R106" s="232"/>
      <c r="S106" s="274" t="b" cm="1">
        <f t="array" ref="S106">IF(J106,AND(SIGN(J106)=SIGN(M106:Q106)), TRUE)</f>
        <v>1</v>
      </c>
      <c r="T106" s="232"/>
      <c r="U106" s="232"/>
      <c r="V106" s="232"/>
      <c r="W106" s="232"/>
    </row>
    <row r="107" spans="1:23" x14ac:dyDescent="0.2">
      <c r="A107" s="232"/>
      <c r="B107" s="266" t="str">
        <v>STN012</v>
      </c>
      <c r="C107" s="266" t="str">
        <f>INDEX('Span data'!$D$9:$D$734, MATCH($B107, 'Span data'!$C$9:$C$734,0))</f>
        <v>STN</v>
      </c>
      <c r="D107" s="7"/>
      <c r="E107" s="274">
        <f>Calcs!DN107</f>
        <v>1184642.172250493</v>
      </c>
      <c r="F107" s="232"/>
      <c r="G107" s="274">
        <f>Calcs!DQ107</f>
        <v>-80090.374303828139</v>
      </c>
      <c r="H107" s="232"/>
      <c r="I107" s="274">
        <f>Calcs!DS107</f>
        <v>1104551.7979466647</v>
      </c>
      <c r="J107" s="274" t="b">
        <f>Calcs!DT107</f>
        <v>1</v>
      </c>
      <c r="K107" s="232"/>
      <c r="L107" s="232"/>
      <c r="M107" s="274">
        <f t="shared" si="9"/>
        <v>1096542.7605162819</v>
      </c>
      <c r="N107" s="274">
        <f t="shared" si="9"/>
        <v>1112560.8353770475</v>
      </c>
      <c r="O107" s="274">
        <f t="shared" si="9"/>
        <v>1223016.0151717141</v>
      </c>
      <c r="P107" s="274">
        <f t="shared" si="9"/>
        <v>986087.5807216157</v>
      </c>
      <c r="Q107" s="274">
        <f t="shared" si="9"/>
        <v>978078.5432912329</v>
      </c>
      <c r="R107" s="232"/>
      <c r="S107" s="274" t="b" cm="1">
        <f t="array" ref="S107">IF(J107,AND(SIGN(J107)=SIGN(M107:Q107)), TRUE)</f>
        <v>1</v>
      </c>
      <c r="T107" s="232"/>
      <c r="U107" s="232"/>
      <c r="V107" s="232"/>
      <c r="W107" s="232"/>
    </row>
    <row r="108" spans="1:23" x14ac:dyDescent="0.2">
      <c r="A108" s="232"/>
      <c r="B108" s="266" t="str">
        <v>STN021</v>
      </c>
      <c r="C108" s="266" t="str">
        <f>INDEX('Span data'!$D$9:$D$734, MATCH($B108, 'Span data'!$C$9:$C$734,0))</f>
        <v>STN</v>
      </c>
      <c r="D108" s="7"/>
      <c r="E108" s="274">
        <f>Calcs!DN108</f>
        <v>669510.79315632873</v>
      </c>
      <c r="F108" s="232"/>
      <c r="G108" s="274">
        <f>Calcs!DQ108</f>
        <v>-128914.96280353889</v>
      </c>
      <c r="H108" s="232"/>
      <c r="I108" s="274">
        <f>Calcs!DS108</f>
        <v>540595.83035278984</v>
      </c>
      <c r="J108" s="274" t="b">
        <f>Calcs!DT108</f>
        <v>1</v>
      </c>
      <c r="K108" s="232"/>
      <c r="L108" s="232"/>
      <c r="M108" s="274">
        <f t="shared" si="9"/>
        <v>527704.33407243597</v>
      </c>
      <c r="N108" s="274">
        <f t="shared" si="9"/>
        <v>553487.3266331437</v>
      </c>
      <c r="O108" s="274">
        <f t="shared" si="9"/>
        <v>607546.90966842277</v>
      </c>
      <c r="P108" s="274">
        <f t="shared" si="9"/>
        <v>473644.75103715702</v>
      </c>
      <c r="Q108" s="274">
        <f t="shared" si="9"/>
        <v>460753.25475680316</v>
      </c>
      <c r="R108" s="232"/>
      <c r="S108" s="274" t="b" cm="1">
        <f t="array" ref="S108">IF(J108,AND(SIGN(J108)=SIGN(M108:Q108)), TRUE)</f>
        <v>1</v>
      </c>
      <c r="T108" s="232"/>
      <c r="U108" s="232"/>
      <c r="V108" s="232"/>
      <c r="W108" s="232"/>
    </row>
    <row r="109" spans="1:23" x14ac:dyDescent="0.2">
      <c r="A109" s="232"/>
      <c r="B109" s="266" t="str">
        <v>STN024</v>
      </c>
      <c r="C109" s="266" t="str">
        <f>INDEX('Span data'!$D$9:$D$734, MATCH($B109, 'Span data'!$C$9:$C$734,0))</f>
        <v>STN</v>
      </c>
      <c r="D109" s="7"/>
      <c r="E109" s="274">
        <f>Calcs!DN109</f>
        <v>1317183.5383840799</v>
      </c>
      <c r="F109" s="232"/>
      <c r="G109" s="274">
        <f>Calcs!DQ109</f>
        <v>-531677.92607492104</v>
      </c>
      <c r="H109" s="232"/>
      <c r="I109" s="274">
        <f>Calcs!DS109</f>
        <v>785505.6123091589</v>
      </c>
      <c r="J109" s="274" t="b">
        <f>Calcs!DT109</f>
        <v>1</v>
      </c>
      <c r="K109" s="232"/>
      <c r="L109" s="232"/>
      <c r="M109" s="274">
        <f t="shared" ref="M109:Q116" si="10">(1+M$6)*$G109+(1+M$7)*$E109</f>
        <v>732337.81970166671</v>
      </c>
      <c r="N109" s="274">
        <f t="shared" si="10"/>
        <v>838673.40491665096</v>
      </c>
      <c r="O109" s="274">
        <f t="shared" si="10"/>
        <v>917223.96614756703</v>
      </c>
      <c r="P109" s="274">
        <f t="shared" si="10"/>
        <v>653787.258470751</v>
      </c>
      <c r="Q109" s="274">
        <f t="shared" si="10"/>
        <v>600619.46586325881</v>
      </c>
      <c r="R109" s="232"/>
      <c r="S109" s="274" t="b" cm="1">
        <f t="array" ref="S109">IF(J109,AND(SIGN(J109)=SIGN(M109:Q109)), TRUE)</f>
        <v>1</v>
      </c>
      <c r="T109" s="232"/>
      <c r="U109" s="232"/>
      <c r="V109" s="232"/>
      <c r="W109" s="232"/>
    </row>
    <row r="110" spans="1:23" x14ac:dyDescent="0.2">
      <c r="A110" s="232"/>
      <c r="B110" s="266" t="str">
        <v>TNA022</v>
      </c>
      <c r="C110" s="266" t="str">
        <f>INDEX('Span data'!$D$9:$D$734, MATCH($B110, 'Span data'!$C$9:$C$734,0))</f>
        <v>TNA</v>
      </c>
      <c r="D110" s="7"/>
      <c r="E110" s="274">
        <f>Calcs!DN110</f>
        <v>88948.834371994526</v>
      </c>
      <c r="F110" s="232"/>
      <c r="G110" s="274">
        <f>Calcs!DQ110</f>
        <v>-97649.176999421397</v>
      </c>
      <c r="H110" s="232"/>
      <c r="I110" s="274">
        <f>Calcs!DS110</f>
        <v>-8700.3426274268713</v>
      </c>
      <c r="J110" s="274" t="b">
        <f>Calcs!DT110</f>
        <v>0</v>
      </c>
      <c r="K110" s="232"/>
      <c r="L110" s="232"/>
      <c r="M110" s="274">
        <f t="shared" si="10"/>
        <v>-18465.260327369018</v>
      </c>
      <c r="N110" s="274">
        <f t="shared" si="10"/>
        <v>1064.5750725152611</v>
      </c>
      <c r="O110" s="274">
        <f t="shared" si="10"/>
        <v>194.54080977258855</v>
      </c>
      <c r="P110" s="274">
        <f t="shared" si="10"/>
        <v>-17595.226064626317</v>
      </c>
      <c r="Q110" s="274">
        <f t="shared" si="10"/>
        <v>-27360.143764568464</v>
      </c>
      <c r="R110" s="232"/>
      <c r="S110" s="274" t="b" cm="1">
        <f t="array" ref="S110">IF(J110,AND(SIGN(J110)=SIGN(M110:Q110)), TRUE)</f>
        <v>1</v>
      </c>
      <c r="T110" s="232"/>
      <c r="U110" s="232"/>
      <c r="V110" s="232"/>
      <c r="W110" s="232"/>
    </row>
    <row r="111" spans="1:23" x14ac:dyDescent="0.2">
      <c r="A111" s="232"/>
      <c r="B111" s="266" t="str">
        <v>WBE023</v>
      </c>
      <c r="C111" s="266" t="str">
        <f>INDEX('Span data'!$D$9:$D$734, MATCH($B111, 'Span data'!$C$9:$C$734,0))</f>
        <v>WBE</v>
      </c>
      <c r="D111" s="7"/>
      <c r="E111" s="274">
        <f>Calcs!DN111</f>
        <v>1274585.1635305264</v>
      </c>
      <c r="F111" s="232"/>
      <c r="G111" s="274">
        <f>Calcs!DQ111</f>
        <v>-43742.018185260087</v>
      </c>
      <c r="H111" s="232"/>
      <c r="I111" s="274">
        <f>Calcs!DS111</f>
        <v>1230843.1453452664</v>
      </c>
      <c r="J111" s="274" t="b">
        <f>Calcs!DT111</f>
        <v>1</v>
      </c>
      <c r="K111" s="232"/>
      <c r="L111" s="232"/>
      <c r="M111" s="274">
        <f t="shared" si="10"/>
        <v>1226468.9435267404</v>
      </c>
      <c r="N111" s="274">
        <f t="shared" si="10"/>
        <v>1235217.3471637925</v>
      </c>
      <c r="O111" s="274">
        <f t="shared" si="10"/>
        <v>1358301.6616983193</v>
      </c>
      <c r="P111" s="274">
        <f t="shared" si="10"/>
        <v>1103384.6289922139</v>
      </c>
      <c r="Q111" s="274">
        <f t="shared" si="10"/>
        <v>1099010.4271736878</v>
      </c>
      <c r="R111" s="232"/>
      <c r="S111" s="274" t="b" cm="1">
        <f t="array" ref="S111">IF(J111,AND(SIGN(J111)=SIGN(M111:Q111)), TRUE)</f>
        <v>1</v>
      </c>
      <c r="T111" s="232"/>
      <c r="U111" s="232"/>
      <c r="V111" s="232"/>
      <c r="W111" s="232"/>
    </row>
    <row r="112" spans="1:23" x14ac:dyDescent="0.2">
      <c r="A112" s="232"/>
      <c r="B112" s="266" t="str">
        <v>WBL006</v>
      </c>
      <c r="C112" s="266" t="str">
        <f>INDEX('Span data'!$D$9:$D$734, MATCH($B112, 'Span data'!$C$9:$C$734,0))</f>
        <v>WBL</v>
      </c>
      <c r="D112" s="7"/>
      <c r="E112" s="274">
        <f>Calcs!DN112</f>
        <v>426746.50360404182</v>
      </c>
      <c r="F112" s="232"/>
      <c r="G112" s="274">
        <f>Calcs!DQ112</f>
        <v>-26953.579407080662</v>
      </c>
      <c r="H112" s="232"/>
      <c r="I112" s="274">
        <f>Calcs!DS112</f>
        <v>399792.92419696116</v>
      </c>
      <c r="J112" s="274" t="b">
        <f>Calcs!DT112</f>
        <v>1</v>
      </c>
      <c r="K112" s="232"/>
      <c r="L112" s="232"/>
      <c r="M112" s="274">
        <f t="shared" si="10"/>
        <v>397097.56625625311</v>
      </c>
      <c r="N112" s="274">
        <f t="shared" si="10"/>
        <v>402488.28213766922</v>
      </c>
      <c r="O112" s="274">
        <f t="shared" si="10"/>
        <v>442467.57455736538</v>
      </c>
      <c r="P112" s="274">
        <f t="shared" si="10"/>
        <v>357118.273836557</v>
      </c>
      <c r="Q112" s="274">
        <f t="shared" si="10"/>
        <v>354422.91589584894</v>
      </c>
      <c r="R112" s="232"/>
      <c r="S112" s="274" t="b" cm="1">
        <f t="array" ref="S112">IF(J112,AND(SIGN(J112)=SIGN(M112:Q112)), TRUE)</f>
        <v>1</v>
      </c>
      <c r="T112" s="232"/>
      <c r="U112" s="232"/>
      <c r="V112" s="232"/>
      <c r="W112" s="232"/>
    </row>
    <row r="113" spans="1:23" x14ac:dyDescent="0.2">
      <c r="A113" s="232"/>
      <c r="B113" s="266" t="str">
        <v>WIN011</v>
      </c>
      <c r="C113" s="266" t="str">
        <f>INDEX('Span data'!$D$9:$D$734, MATCH($B113, 'Span data'!$C$9:$C$734,0))</f>
        <v>WIN</v>
      </c>
      <c r="D113" s="7"/>
      <c r="E113" s="274">
        <f>Calcs!DN113</f>
        <v>346497.1472805714</v>
      </c>
      <c r="F113" s="232"/>
      <c r="G113" s="274">
        <f>Calcs!DQ113</f>
        <v>-244893.30641596726</v>
      </c>
      <c r="H113" s="232"/>
      <c r="I113" s="274">
        <f>Calcs!DS113</f>
        <v>101603.84086460414</v>
      </c>
      <c r="J113" s="274" t="b">
        <f>Calcs!DT113</f>
        <v>1</v>
      </c>
      <c r="K113" s="232"/>
      <c r="L113" s="232"/>
      <c r="M113" s="274">
        <f t="shared" si="10"/>
        <v>77114.510223007412</v>
      </c>
      <c r="N113" s="274">
        <f t="shared" si="10"/>
        <v>126093.17150620086</v>
      </c>
      <c r="O113" s="274">
        <f t="shared" si="10"/>
        <v>136253.55559266129</v>
      </c>
      <c r="P113" s="274">
        <f t="shared" si="10"/>
        <v>66954.126136546984</v>
      </c>
      <c r="Q113" s="274">
        <f t="shared" si="10"/>
        <v>42464.79549495026</v>
      </c>
      <c r="R113" s="232"/>
      <c r="S113" s="274" t="b" cm="1">
        <f t="array" ref="S113">IF(J113,AND(SIGN(J113)=SIGN(M113:Q113)), TRUE)</f>
        <v>1</v>
      </c>
      <c r="T113" s="232"/>
      <c r="U113" s="232"/>
      <c r="V113" s="232"/>
      <c r="W113" s="232"/>
    </row>
    <row r="114" spans="1:23" x14ac:dyDescent="0.2">
      <c r="A114" s="232"/>
      <c r="B114" s="266" t="str">
        <v>WMN013</v>
      </c>
      <c r="C114" s="266" t="str">
        <f>INDEX('Span data'!$D$9:$D$734, MATCH($B114, 'Span data'!$C$9:$C$734,0))</f>
        <v>WMN</v>
      </c>
      <c r="D114" s="7"/>
      <c r="E114" s="274">
        <f>Calcs!DN114</f>
        <v>869858.8091546495</v>
      </c>
      <c r="F114" s="232"/>
      <c r="G114" s="274">
        <f>Calcs!DQ114</f>
        <v>-26953.579407080662</v>
      </c>
      <c r="H114" s="232"/>
      <c r="I114" s="274">
        <f>Calcs!DS114</f>
        <v>842905.22974756884</v>
      </c>
      <c r="J114" s="274" t="b">
        <f>Calcs!DT114</f>
        <v>1</v>
      </c>
      <c r="K114" s="232"/>
      <c r="L114" s="232"/>
      <c r="M114" s="274">
        <f t="shared" si="10"/>
        <v>840209.87180686079</v>
      </c>
      <c r="N114" s="274">
        <f t="shared" si="10"/>
        <v>845600.58768827689</v>
      </c>
      <c r="O114" s="274">
        <f t="shared" si="10"/>
        <v>929891.11066303391</v>
      </c>
      <c r="P114" s="274">
        <f t="shared" si="10"/>
        <v>755919.34883210389</v>
      </c>
      <c r="Q114" s="274">
        <f t="shared" si="10"/>
        <v>753223.99089139584</v>
      </c>
      <c r="R114" s="232"/>
      <c r="S114" s="274" t="b" cm="1">
        <f t="array" ref="S114">IF(J114,AND(SIGN(J114)=SIGN(M114:Q114)), TRUE)</f>
        <v>1</v>
      </c>
      <c r="T114" s="232"/>
      <c r="U114" s="232"/>
      <c r="V114" s="232"/>
      <c r="W114" s="232"/>
    </row>
    <row r="115" spans="1:23" x14ac:dyDescent="0.2">
      <c r="A115" s="232"/>
      <c r="B115" s="266" t="str">
        <v>WND014</v>
      </c>
      <c r="C115" s="266" t="str">
        <f>INDEX('Span data'!$D$9:$D$734, MATCH($B115, 'Span data'!$C$9:$C$734,0))</f>
        <v>WND</v>
      </c>
      <c r="D115" s="7"/>
      <c r="E115" s="274">
        <f>Calcs!DN115</f>
        <v>454701.75500286341</v>
      </c>
      <c r="F115" s="232"/>
      <c r="G115" s="274">
        <f>Calcs!DQ115</f>
        <v>-70695.597592340739</v>
      </c>
      <c r="H115" s="232"/>
      <c r="I115" s="274">
        <f>Calcs!DS115</f>
        <v>384006.15741052269</v>
      </c>
      <c r="J115" s="274" t="b">
        <f>Calcs!DT115</f>
        <v>1</v>
      </c>
      <c r="K115" s="232"/>
      <c r="L115" s="232"/>
      <c r="M115" s="274">
        <f t="shared" si="10"/>
        <v>376936.59765128861</v>
      </c>
      <c r="N115" s="274">
        <f t="shared" si="10"/>
        <v>391075.71716975677</v>
      </c>
      <c r="O115" s="274">
        <f t="shared" si="10"/>
        <v>429476.33291080908</v>
      </c>
      <c r="P115" s="274">
        <f t="shared" si="10"/>
        <v>338535.98191023635</v>
      </c>
      <c r="Q115" s="274">
        <f t="shared" si="10"/>
        <v>331466.42215100228</v>
      </c>
      <c r="R115" s="232"/>
      <c r="S115" s="274" t="b" cm="1">
        <f t="array" ref="S115">IF(J115,AND(SIGN(J115)=SIGN(M115:Q115)), TRUE)</f>
        <v>1</v>
      </c>
      <c r="T115" s="232"/>
      <c r="U115" s="232"/>
      <c r="V115" s="232"/>
      <c r="W115" s="232"/>
    </row>
    <row r="116" spans="1:23" x14ac:dyDescent="0.2">
      <c r="A116" s="232"/>
      <c r="B116" s="266" t="str">
        <v>WSFWMN</v>
      </c>
      <c r="C116" s="266" t="str">
        <f>INDEX('Span data'!$D$9:$D$734, MATCH($B116, 'Span data'!$C$9:$C$734,0))</f>
        <v>WMN</v>
      </c>
      <c r="D116" s="7"/>
      <c r="E116" s="274">
        <f>Calcs!DN116</f>
        <v>3179769.8863676479</v>
      </c>
      <c r="F116" s="232"/>
      <c r="G116" s="274">
        <f>Calcs!DQ116</f>
        <v>-97649.176999421397</v>
      </c>
      <c r="H116" s="232"/>
      <c r="I116" s="274">
        <f>Calcs!DS116</f>
        <v>3082120.7093682266</v>
      </c>
      <c r="J116" s="274" t="b">
        <f>Calcs!DT116</f>
        <v>1</v>
      </c>
      <c r="K116" s="232"/>
      <c r="L116" s="232"/>
      <c r="M116" s="274">
        <f t="shared" si="10"/>
        <v>3072355.7916682842</v>
      </c>
      <c r="N116" s="274">
        <f t="shared" si="10"/>
        <v>3091885.6270681685</v>
      </c>
      <c r="O116" s="274">
        <f t="shared" si="10"/>
        <v>3400097.6980049917</v>
      </c>
      <c r="P116" s="274">
        <f t="shared" si="10"/>
        <v>2764143.7207314619</v>
      </c>
      <c r="Q116" s="274">
        <f t="shared" si="10"/>
        <v>2754378.8030315195</v>
      </c>
      <c r="R116" s="232"/>
      <c r="S116" s="274" t="b" cm="1">
        <f t="array" ref="S116">IF(J116,AND(SIGN(J116)=SIGN(M116:Q116)), TRUE)</f>
        <v>1</v>
      </c>
      <c r="T116" s="232"/>
      <c r="U116" s="232"/>
      <c r="V116" s="232"/>
      <c r="W116" s="232"/>
    </row>
    <row r="117" spans="1:23" x14ac:dyDescent="0.2">
      <c r="A117" s="232"/>
      <c r="B117" s="232"/>
      <c r="C117" s="232"/>
      <c r="D117" s="232"/>
      <c r="E117" s="232"/>
      <c r="F117" s="232"/>
      <c r="G117" s="232"/>
      <c r="H117" s="232"/>
      <c r="I117" s="232"/>
      <c r="J117" s="232"/>
      <c r="K117" s="232"/>
      <c r="L117" s="232"/>
      <c r="M117" s="232"/>
      <c r="N117" s="232"/>
      <c r="O117" s="232"/>
      <c r="P117" s="232"/>
      <c r="Q117" s="232"/>
      <c r="R117" s="232"/>
      <c r="S117" s="232"/>
      <c r="T117" s="232"/>
      <c r="U117" s="232"/>
      <c r="V117" s="232"/>
      <c r="W117" s="232"/>
    </row>
    <row r="118" spans="1:23" x14ac:dyDescent="0.2">
      <c r="A118" s="232"/>
      <c r="B118" s="232"/>
      <c r="C118" s="232"/>
      <c r="D118" s="232"/>
      <c r="E118" s="232"/>
      <c r="F118" s="232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2"/>
    </row>
    <row r="119" spans="1:23" x14ac:dyDescent="0.2">
      <c r="A119" s="232"/>
      <c r="B119" s="232"/>
      <c r="C119" s="232"/>
      <c r="D119" s="232"/>
      <c r="E119" s="232"/>
      <c r="F119" s="232"/>
      <c r="G119" s="232"/>
      <c r="H119" s="232"/>
      <c r="I119" s="232"/>
      <c r="J119" s="232"/>
      <c r="K119" s="232"/>
      <c r="L119" s="232"/>
      <c r="M119" s="232"/>
      <c r="N119" s="232"/>
      <c r="O119" s="232"/>
      <c r="P119" s="232"/>
      <c r="Q119" s="232"/>
      <c r="R119" s="232"/>
      <c r="S119" s="232"/>
      <c r="T119" s="232"/>
      <c r="U119" s="232"/>
      <c r="V119" s="232"/>
      <c r="W119" s="232"/>
    </row>
    <row r="120" spans="1:23" x14ac:dyDescent="0.2">
      <c r="A120" s="232"/>
      <c r="B120" s="232"/>
      <c r="C120" s="232"/>
      <c r="D120" s="232"/>
      <c r="E120" s="232"/>
      <c r="F120" s="232"/>
      <c r="G120" s="232"/>
      <c r="H120" s="232"/>
      <c r="I120" s="232"/>
      <c r="J120" s="232"/>
      <c r="K120" s="232"/>
      <c r="L120" s="232"/>
      <c r="M120" s="232"/>
      <c r="N120" s="232"/>
      <c r="O120" s="232"/>
      <c r="P120" s="232"/>
      <c r="Q120" s="232"/>
      <c r="R120" s="232"/>
      <c r="S120" s="232"/>
      <c r="T120" s="232"/>
      <c r="U120" s="232"/>
      <c r="V120" s="232"/>
      <c r="W120" s="232"/>
    </row>
    <row r="121" spans="1:23" x14ac:dyDescent="0.2">
      <c r="A121" s="232"/>
      <c r="B121" s="232"/>
      <c r="C121" s="232"/>
      <c r="D121" s="232"/>
      <c r="E121" s="232"/>
      <c r="F121" s="232"/>
      <c r="G121" s="232"/>
      <c r="H121" s="232"/>
      <c r="I121" s="232"/>
      <c r="J121" s="232"/>
      <c r="K121" s="232"/>
      <c r="L121" s="232"/>
      <c r="M121" s="232"/>
      <c r="N121" s="232"/>
      <c r="O121" s="232"/>
      <c r="P121" s="232"/>
      <c r="Q121" s="232"/>
      <c r="R121" s="232"/>
      <c r="S121" s="232"/>
      <c r="T121" s="232"/>
      <c r="U121" s="232"/>
      <c r="V121" s="232"/>
      <c r="W121" s="232"/>
    </row>
    <row r="122" spans="1:23" x14ac:dyDescent="0.2">
      <c r="A122" s="232"/>
      <c r="B122" s="232"/>
      <c r="C122" s="232"/>
      <c r="D122" s="232"/>
      <c r="E122" s="232"/>
      <c r="F122" s="232"/>
      <c r="G122" s="232"/>
      <c r="H122" s="232"/>
      <c r="I122" s="232"/>
      <c r="J122" s="232"/>
      <c r="K122" s="232"/>
      <c r="L122" s="232"/>
      <c r="M122" s="232"/>
      <c r="N122" s="232"/>
      <c r="O122" s="232"/>
      <c r="P122" s="232"/>
      <c r="Q122" s="232"/>
      <c r="R122" s="232"/>
      <c r="S122" s="232"/>
      <c r="T122" s="232"/>
      <c r="U122" s="232"/>
      <c r="V122" s="232"/>
      <c r="W122" s="232"/>
    </row>
    <row r="123" spans="1:23" x14ac:dyDescent="0.2">
      <c r="A123" s="232"/>
      <c r="B123" s="232"/>
      <c r="C123" s="232"/>
      <c r="D123" s="232"/>
      <c r="E123" s="232"/>
      <c r="F123" s="232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2"/>
    </row>
    <row r="124" spans="1:23" x14ac:dyDescent="0.2">
      <c r="A124" s="232"/>
      <c r="B124" s="232"/>
      <c r="C124" s="232"/>
      <c r="D124" s="232"/>
      <c r="E124" s="232"/>
      <c r="F124" s="232"/>
      <c r="G124" s="232"/>
      <c r="H124" s="232"/>
      <c r="I124" s="232"/>
      <c r="J124" s="232"/>
      <c r="K124" s="232"/>
      <c r="L124" s="232"/>
      <c r="M124" s="232"/>
      <c r="N124" s="232"/>
      <c r="O124" s="232"/>
      <c r="P124" s="232"/>
      <c r="Q124" s="232"/>
      <c r="R124" s="232"/>
      <c r="S124" s="232"/>
      <c r="T124" s="232"/>
      <c r="U124" s="232"/>
      <c r="V124" s="232"/>
      <c r="W124" s="232"/>
    </row>
    <row r="125" spans="1:23" x14ac:dyDescent="0.2">
      <c r="A125" s="232"/>
      <c r="B125" s="232"/>
      <c r="C125" s="232"/>
      <c r="D125" s="232"/>
      <c r="E125" s="232"/>
      <c r="F125" s="232"/>
      <c r="G125" s="232"/>
      <c r="H125" s="232"/>
      <c r="I125" s="232"/>
      <c r="J125" s="232"/>
      <c r="K125" s="232"/>
      <c r="L125" s="232"/>
      <c r="M125" s="232"/>
      <c r="N125" s="232"/>
      <c r="O125" s="232"/>
      <c r="P125" s="232"/>
      <c r="Q125" s="232"/>
      <c r="R125" s="232"/>
      <c r="S125" s="232"/>
      <c r="T125" s="232"/>
      <c r="U125" s="232"/>
      <c r="V125" s="232"/>
      <c r="W125" s="232"/>
    </row>
    <row r="126" spans="1:23" x14ac:dyDescent="0.2">
      <c r="A126" s="232"/>
      <c r="B126" s="232"/>
      <c r="C126" s="232"/>
      <c r="D126" s="232"/>
      <c r="E126" s="232"/>
      <c r="F126" s="232"/>
      <c r="G126" s="232"/>
      <c r="H126" s="232"/>
      <c r="I126" s="232"/>
      <c r="J126" s="232"/>
      <c r="K126" s="232"/>
      <c r="L126" s="232"/>
      <c r="M126" s="232"/>
      <c r="N126" s="232"/>
      <c r="O126" s="232"/>
      <c r="P126" s="232"/>
      <c r="Q126" s="232"/>
      <c r="R126" s="232"/>
      <c r="S126" s="232"/>
      <c r="T126" s="232"/>
      <c r="U126" s="232"/>
      <c r="V126" s="232"/>
      <c r="W126" s="232"/>
    </row>
    <row r="127" spans="1:23" x14ac:dyDescent="0.2">
      <c r="A127" s="232"/>
      <c r="B127" s="232"/>
      <c r="C127" s="232"/>
      <c r="D127" s="232"/>
      <c r="E127" s="232"/>
      <c r="F127" s="232"/>
      <c r="G127" s="232"/>
      <c r="H127" s="232"/>
      <c r="I127" s="232"/>
      <c r="J127" s="232"/>
      <c r="K127" s="232"/>
      <c r="L127" s="232"/>
      <c r="M127" s="232"/>
      <c r="N127" s="232"/>
      <c r="O127" s="232"/>
      <c r="P127" s="232"/>
      <c r="Q127" s="232"/>
      <c r="R127" s="232"/>
      <c r="S127" s="232"/>
      <c r="T127" s="232"/>
      <c r="U127" s="232"/>
      <c r="V127" s="232"/>
      <c r="W127" s="232"/>
    </row>
    <row r="128" spans="1:23" x14ac:dyDescent="0.2">
      <c r="A128" s="232"/>
      <c r="B128" s="232"/>
      <c r="C128" s="232"/>
      <c r="D128" s="232"/>
      <c r="E128" s="232"/>
      <c r="F128" s="232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2"/>
    </row>
    <row r="129" spans="1:23" x14ac:dyDescent="0.2">
      <c r="A129" s="232"/>
      <c r="B129" s="232"/>
      <c r="C129" s="232"/>
      <c r="D129" s="7"/>
      <c r="E129" s="232"/>
      <c r="F129" s="232"/>
      <c r="G129" s="232"/>
      <c r="H129" s="232"/>
      <c r="I129" s="232"/>
      <c r="J129" s="232"/>
      <c r="K129" s="232"/>
      <c r="L129" s="232"/>
      <c r="M129" s="232"/>
      <c r="N129" s="232"/>
      <c r="O129" s="232"/>
      <c r="P129" s="232"/>
      <c r="Q129" s="232"/>
      <c r="R129" s="232"/>
      <c r="S129" s="232"/>
      <c r="T129" s="232"/>
      <c r="U129" s="232"/>
      <c r="V129" s="232"/>
      <c r="W129" s="232"/>
    </row>
    <row r="130" spans="1:23" x14ac:dyDescent="0.2">
      <c r="A130" s="232"/>
      <c r="B130" s="232"/>
      <c r="C130" s="232"/>
      <c r="D130" s="7"/>
      <c r="E130" s="232"/>
      <c r="F130" s="232"/>
      <c r="G130" s="232"/>
      <c r="H130" s="232"/>
      <c r="I130" s="232"/>
      <c r="J130" s="232"/>
      <c r="K130" s="232"/>
      <c r="L130" s="232"/>
      <c r="M130" s="232"/>
      <c r="N130" s="232"/>
      <c r="O130" s="232"/>
      <c r="P130" s="232"/>
      <c r="Q130" s="232"/>
      <c r="R130" s="232"/>
      <c r="S130" s="232"/>
      <c r="T130" s="232"/>
      <c r="U130" s="232"/>
      <c r="V130" s="232"/>
      <c r="W130" s="232"/>
    </row>
    <row r="131" spans="1:23" x14ac:dyDescent="0.2">
      <c r="A131" s="232"/>
      <c r="B131" s="232"/>
      <c r="C131" s="232"/>
      <c r="D131" s="7"/>
      <c r="E131" s="232"/>
      <c r="F131" s="232"/>
      <c r="G131" s="232"/>
      <c r="H131" s="232"/>
      <c r="I131" s="232"/>
      <c r="J131" s="232"/>
      <c r="K131" s="232"/>
      <c r="L131" s="232"/>
      <c r="M131" s="232"/>
      <c r="N131" s="232"/>
      <c r="O131" s="232"/>
      <c r="P131" s="232"/>
      <c r="Q131" s="232"/>
      <c r="R131" s="232"/>
      <c r="S131" s="232"/>
      <c r="T131" s="232"/>
      <c r="U131" s="232"/>
      <c r="V131" s="232"/>
      <c r="W131" s="232"/>
    </row>
    <row r="132" spans="1:23" x14ac:dyDescent="0.2">
      <c r="A132" s="232"/>
      <c r="B132" s="232"/>
      <c r="C132" s="232"/>
      <c r="D132" s="7"/>
      <c r="E132" s="232"/>
      <c r="F132" s="232"/>
      <c r="G132" s="232"/>
      <c r="H132" s="232"/>
      <c r="I132" s="232"/>
      <c r="J132" s="232"/>
      <c r="K132" s="232"/>
      <c r="L132" s="232"/>
      <c r="M132" s="232"/>
      <c r="N132" s="232"/>
      <c r="O132" s="232"/>
      <c r="P132" s="232"/>
      <c r="Q132" s="232"/>
      <c r="R132" s="232"/>
      <c r="S132" s="232"/>
      <c r="T132" s="232"/>
      <c r="U132" s="232"/>
      <c r="V132" s="232"/>
      <c r="W132" s="232"/>
    </row>
    <row r="133" spans="1:23" x14ac:dyDescent="0.2">
      <c r="A133" s="232"/>
      <c r="B133" s="232"/>
      <c r="C133" s="232"/>
      <c r="D133" s="7"/>
      <c r="E133" s="232"/>
      <c r="F133" s="232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2"/>
    </row>
    <row r="134" spans="1:23" x14ac:dyDescent="0.2">
      <c r="A134" s="232"/>
      <c r="B134" s="232"/>
      <c r="C134" s="232"/>
      <c r="D134" s="7"/>
      <c r="E134" s="232"/>
      <c r="F134" s="232"/>
      <c r="G134" s="232"/>
      <c r="H134" s="232"/>
      <c r="I134" s="232"/>
      <c r="J134" s="232"/>
      <c r="K134" s="232"/>
      <c r="L134" s="232"/>
      <c r="M134" s="232"/>
      <c r="N134" s="232"/>
      <c r="O134" s="232"/>
      <c r="P134" s="232"/>
      <c r="Q134" s="232"/>
      <c r="R134" s="232"/>
      <c r="S134" s="232"/>
      <c r="T134" s="232"/>
      <c r="U134" s="232"/>
      <c r="V134" s="232"/>
      <c r="W134" s="232"/>
    </row>
    <row r="135" spans="1:23" x14ac:dyDescent="0.2">
      <c r="A135" s="232"/>
      <c r="B135" s="232"/>
      <c r="C135" s="232"/>
      <c r="D135" s="7"/>
      <c r="E135" s="232"/>
      <c r="F135" s="232"/>
      <c r="G135" s="232"/>
      <c r="H135" s="232"/>
      <c r="I135" s="232"/>
      <c r="J135" s="232"/>
      <c r="K135" s="232"/>
      <c r="L135" s="232"/>
      <c r="M135" s="232"/>
      <c r="N135" s="232"/>
      <c r="O135" s="232"/>
      <c r="P135" s="232"/>
      <c r="Q135" s="232"/>
      <c r="R135" s="232"/>
      <c r="S135" s="232"/>
      <c r="T135" s="232"/>
      <c r="U135" s="232"/>
      <c r="V135" s="232"/>
      <c r="W135" s="232"/>
    </row>
    <row r="136" spans="1:23" x14ac:dyDescent="0.2">
      <c r="A136" s="232"/>
      <c r="B136" s="232"/>
      <c r="C136" s="232"/>
      <c r="D136" s="7"/>
      <c r="E136" s="232"/>
      <c r="F136" s="232"/>
      <c r="G136" s="232"/>
      <c r="H136" s="232"/>
      <c r="I136" s="232"/>
      <c r="J136" s="232"/>
      <c r="K136" s="232"/>
      <c r="L136" s="232"/>
      <c r="M136" s="232"/>
      <c r="N136" s="232"/>
      <c r="O136" s="232"/>
      <c r="P136" s="232"/>
      <c r="Q136" s="232"/>
      <c r="R136" s="232"/>
      <c r="S136" s="232"/>
      <c r="T136" s="232"/>
      <c r="U136" s="232"/>
      <c r="V136" s="232"/>
      <c r="W136" s="232"/>
    </row>
    <row r="137" spans="1:23" x14ac:dyDescent="0.2">
      <c r="A137" s="232"/>
      <c r="B137" s="232"/>
      <c r="C137" s="232"/>
      <c r="D137" s="7"/>
      <c r="E137" s="232"/>
      <c r="F137" s="232"/>
      <c r="G137" s="232"/>
      <c r="H137" s="232"/>
      <c r="I137" s="232"/>
      <c r="J137" s="232"/>
      <c r="K137" s="232"/>
      <c r="L137" s="232"/>
      <c r="M137" s="232"/>
      <c r="N137" s="232"/>
      <c r="O137" s="232"/>
      <c r="P137" s="232"/>
      <c r="Q137" s="232"/>
      <c r="R137" s="232"/>
      <c r="S137" s="232"/>
      <c r="T137" s="232"/>
      <c r="U137" s="232"/>
      <c r="V137" s="232"/>
      <c r="W137" s="232"/>
    </row>
    <row r="138" spans="1:23" x14ac:dyDescent="0.2">
      <c r="A138" s="232"/>
      <c r="B138" s="232"/>
      <c r="C138" s="232"/>
      <c r="D138" s="7"/>
      <c r="E138" s="232"/>
      <c r="F138" s="232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2"/>
    </row>
    <row r="139" spans="1:23" x14ac:dyDescent="0.2">
      <c r="A139" s="232"/>
      <c r="B139" s="232"/>
      <c r="C139" s="232"/>
      <c r="D139" s="7"/>
      <c r="E139" s="232"/>
      <c r="F139" s="232"/>
      <c r="G139" s="232"/>
      <c r="H139" s="232"/>
      <c r="I139" s="232"/>
      <c r="J139" s="232"/>
      <c r="K139" s="232"/>
      <c r="L139" s="232"/>
      <c r="M139" s="232"/>
      <c r="N139" s="232"/>
      <c r="O139" s="232"/>
      <c r="P139" s="232"/>
      <c r="Q139" s="232"/>
      <c r="R139" s="232"/>
      <c r="S139" s="232"/>
      <c r="T139" s="232"/>
      <c r="U139" s="232"/>
      <c r="V139" s="232"/>
      <c r="W139" s="232"/>
    </row>
    <row r="140" spans="1:23" x14ac:dyDescent="0.2">
      <c r="A140" s="232"/>
      <c r="B140" s="232"/>
      <c r="C140" s="232"/>
      <c r="D140" s="7"/>
      <c r="E140" s="232"/>
      <c r="F140" s="232"/>
      <c r="G140" s="232"/>
      <c r="H140" s="232"/>
      <c r="I140" s="232"/>
      <c r="J140" s="232"/>
      <c r="K140" s="232"/>
      <c r="L140" s="232"/>
      <c r="M140" s="232"/>
      <c r="N140" s="232"/>
      <c r="O140" s="232"/>
      <c r="P140" s="232"/>
      <c r="Q140" s="232"/>
      <c r="R140" s="232"/>
      <c r="S140" s="232"/>
      <c r="T140" s="232"/>
      <c r="U140" s="232"/>
      <c r="V140" s="232"/>
      <c r="W140" s="232"/>
    </row>
    <row r="141" spans="1:23" x14ac:dyDescent="0.2">
      <c r="A141" s="232"/>
      <c r="B141" s="232"/>
      <c r="C141" s="232"/>
      <c r="D141" s="7"/>
      <c r="E141" s="232"/>
      <c r="F141" s="232"/>
      <c r="G141" s="232"/>
      <c r="H141" s="232"/>
      <c r="I141" s="232"/>
      <c r="J141" s="232"/>
      <c r="K141" s="232"/>
      <c r="L141" s="232"/>
      <c r="M141" s="232"/>
      <c r="N141" s="232"/>
      <c r="O141" s="232"/>
      <c r="P141" s="232"/>
      <c r="Q141" s="232"/>
      <c r="R141" s="232"/>
      <c r="S141" s="232"/>
      <c r="T141" s="232"/>
      <c r="U141" s="232"/>
      <c r="V141" s="232"/>
      <c r="W141" s="232"/>
    </row>
    <row r="142" spans="1:23" x14ac:dyDescent="0.2">
      <c r="A142" s="232"/>
      <c r="B142" s="232"/>
      <c r="C142" s="232"/>
      <c r="D142" s="7"/>
      <c r="E142" s="232"/>
      <c r="F142" s="232"/>
      <c r="G142" s="232"/>
      <c r="H142" s="232"/>
      <c r="I142" s="232"/>
      <c r="J142" s="232"/>
      <c r="K142" s="232"/>
      <c r="L142" s="232"/>
      <c r="M142" s="232"/>
      <c r="N142" s="232"/>
      <c r="O142" s="232"/>
      <c r="P142" s="232"/>
      <c r="Q142" s="232"/>
      <c r="R142" s="232"/>
      <c r="S142" s="232"/>
      <c r="T142" s="232"/>
      <c r="U142" s="232"/>
      <c r="V142" s="232"/>
      <c r="W142" s="232"/>
    </row>
    <row r="143" spans="1:23" x14ac:dyDescent="0.2">
      <c r="A143" s="232"/>
      <c r="B143" s="232"/>
      <c r="C143" s="232"/>
      <c r="D143" s="7"/>
      <c r="E143" s="232"/>
      <c r="F143" s="232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2"/>
    </row>
    <row r="144" spans="1:23" x14ac:dyDescent="0.2">
      <c r="A144" s="232"/>
      <c r="B144" s="232"/>
      <c r="C144" s="232"/>
      <c r="D144" s="7"/>
      <c r="E144" s="232"/>
      <c r="F144" s="232"/>
      <c r="G144" s="232"/>
      <c r="H144" s="232"/>
      <c r="I144" s="232"/>
      <c r="J144" s="232"/>
      <c r="K144" s="232"/>
      <c r="L144" s="232"/>
      <c r="M144" s="232"/>
      <c r="N144" s="232"/>
      <c r="O144" s="232"/>
      <c r="P144" s="232"/>
      <c r="Q144" s="232"/>
      <c r="R144" s="232"/>
      <c r="S144" s="232"/>
      <c r="T144" s="232"/>
      <c r="U144" s="232"/>
      <c r="V144" s="232"/>
      <c r="W144" s="232"/>
    </row>
    <row r="145" spans="1:23" x14ac:dyDescent="0.2">
      <c r="A145" s="232"/>
      <c r="B145" s="232"/>
      <c r="C145" s="232"/>
      <c r="D145" s="7"/>
      <c r="E145" s="232"/>
      <c r="F145" s="232"/>
      <c r="G145" s="232"/>
      <c r="H145" s="232"/>
      <c r="I145" s="232"/>
      <c r="J145" s="232"/>
      <c r="K145" s="232"/>
      <c r="L145" s="232"/>
      <c r="M145" s="232"/>
      <c r="N145" s="232"/>
      <c r="O145" s="232"/>
      <c r="P145" s="232"/>
      <c r="Q145" s="232"/>
      <c r="R145" s="232"/>
      <c r="S145" s="232"/>
      <c r="T145" s="232"/>
      <c r="U145" s="232"/>
      <c r="V145" s="232"/>
      <c r="W145" s="232"/>
    </row>
    <row r="146" spans="1:23" x14ac:dyDescent="0.2">
      <c r="A146" s="232"/>
      <c r="B146" s="232"/>
      <c r="C146" s="232"/>
      <c r="D146" s="7"/>
      <c r="E146" s="232"/>
      <c r="F146" s="232"/>
      <c r="G146" s="232"/>
      <c r="H146" s="232"/>
      <c r="I146" s="232"/>
      <c r="J146" s="232"/>
      <c r="K146" s="232"/>
      <c r="L146" s="232"/>
      <c r="M146" s="232"/>
      <c r="N146" s="232"/>
      <c r="O146" s="232"/>
      <c r="P146" s="232"/>
      <c r="Q146" s="232"/>
      <c r="R146" s="232"/>
      <c r="S146" s="232"/>
      <c r="T146" s="232"/>
      <c r="U146" s="232"/>
      <c r="V146" s="232"/>
      <c r="W146" s="232"/>
    </row>
    <row r="147" spans="1:23" x14ac:dyDescent="0.2">
      <c r="A147" s="232"/>
      <c r="B147" s="232"/>
      <c r="C147" s="232"/>
      <c r="D147" s="7"/>
      <c r="E147" s="232"/>
      <c r="F147" s="232"/>
      <c r="G147" s="232"/>
      <c r="H147" s="232"/>
      <c r="I147" s="232"/>
      <c r="J147" s="232"/>
      <c r="K147" s="232"/>
      <c r="L147" s="232"/>
      <c r="M147" s="232"/>
      <c r="N147" s="232"/>
      <c r="O147" s="232"/>
      <c r="P147" s="232"/>
      <c r="Q147" s="232"/>
      <c r="R147" s="232"/>
      <c r="S147" s="232"/>
      <c r="T147" s="232"/>
      <c r="U147" s="232"/>
      <c r="V147" s="232"/>
      <c r="W147" s="232"/>
    </row>
    <row r="148" spans="1:23" x14ac:dyDescent="0.2">
      <c r="A148" s="232"/>
      <c r="B148" s="232"/>
      <c r="C148" s="232"/>
      <c r="D148" s="7"/>
      <c r="E148" s="232"/>
      <c r="F148" s="232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2"/>
    </row>
    <row r="149" spans="1:23" x14ac:dyDescent="0.2">
      <c r="A149" s="232"/>
      <c r="B149" s="232"/>
      <c r="C149" s="232"/>
      <c r="D149" s="7"/>
      <c r="E149" s="232"/>
      <c r="F149" s="232"/>
      <c r="G149" s="232"/>
      <c r="H149" s="232"/>
      <c r="I149" s="232"/>
      <c r="J149" s="232"/>
      <c r="K149" s="232"/>
      <c r="L149" s="232"/>
      <c r="M149" s="232"/>
      <c r="N149" s="232"/>
      <c r="O149" s="232"/>
      <c r="P149" s="232"/>
      <c r="Q149" s="232"/>
      <c r="R149" s="232"/>
      <c r="S149" s="232"/>
      <c r="T149" s="232"/>
      <c r="U149" s="232"/>
      <c r="V149" s="232"/>
      <c r="W149" s="232"/>
    </row>
    <row r="150" spans="1:23" x14ac:dyDescent="0.2">
      <c r="A150" s="232"/>
      <c r="B150" s="232"/>
      <c r="C150" s="232"/>
      <c r="D150" s="7"/>
      <c r="E150" s="232"/>
      <c r="F150" s="232"/>
      <c r="G150" s="232"/>
      <c r="H150" s="232"/>
      <c r="I150" s="232"/>
      <c r="J150" s="232"/>
      <c r="K150" s="232"/>
      <c r="L150" s="232"/>
      <c r="M150" s="232"/>
      <c r="N150" s="232"/>
      <c r="O150" s="232"/>
      <c r="P150" s="232"/>
      <c r="Q150" s="232"/>
      <c r="R150" s="232"/>
      <c r="S150" s="232"/>
      <c r="T150" s="232"/>
      <c r="U150" s="232"/>
      <c r="V150" s="232"/>
      <c r="W150" s="232"/>
    </row>
    <row r="151" spans="1:23" x14ac:dyDescent="0.2">
      <c r="A151" s="232"/>
      <c r="B151" s="232"/>
      <c r="C151" s="232"/>
      <c r="D151" s="7"/>
      <c r="E151" s="232"/>
      <c r="F151" s="232"/>
      <c r="G151" s="232"/>
      <c r="H151" s="232"/>
      <c r="I151" s="232"/>
      <c r="J151" s="232"/>
      <c r="K151" s="232"/>
      <c r="L151" s="232"/>
      <c r="M151" s="232"/>
      <c r="N151" s="232"/>
      <c r="O151" s="232"/>
      <c r="P151" s="232"/>
      <c r="Q151" s="232"/>
      <c r="R151" s="232"/>
      <c r="S151" s="232"/>
      <c r="T151" s="232"/>
      <c r="U151" s="232"/>
      <c r="V151" s="232"/>
      <c r="W151" s="232"/>
    </row>
    <row r="152" spans="1:23" x14ac:dyDescent="0.2">
      <c r="A152" s="232"/>
      <c r="B152" s="232"/>
      <c r="C152" s="232"/>
      <c r="D152" s="7"/>
      <c r="E152" s="232"/>
      <c r="F152" s="232"/>
      <c r="G152" s="232"/>
      <c r="H152" s="232"/>
      <c r="I152" s="232"/>
      <c r="J152" s="232"/>
      <c r="K152" s="232"/>
      <c r="L152" s="232"/>
      <c r="M152" s="232"/>
      <c r="N152" s="232"/>
      <c r="O152" s="232"/>
      <c r="P152" s="232"/>
      <c r="Q152" s="232"/>
      <c r="R152" s="232"/>
      <c r="S152" s="232"/>
      <c r="T152" s="232"/>
      <c r="U152" s="232"/>
      <c r="V152" s="232"/>
      <c r="W152" s="232"/>
    </row>
    <row r="153" spans="1:23" x14ac:dyDescent="0.2">
      <c r="A153" s="232"/>
      <c r="B153" s="232"/>
      <c r="C153" s="232"/>
      <c r="D153" s="7"/>
      <c r="E153" s="232"/>
      <c r="F153" s="232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2"/>
    </row>
    <row r="154" spans="1:23" x14ac:dyDescent="0.2">
      <c r="A154" s="232"/>
      <c r="B154" s="232"/>
      <c r="C154" s="232"/>
      <c r="D154" s="7"/>
      <c r="E154" s="232"/>
      <c r="F154" s="232"/>
      <c r="G154" s="232"/>
      <c r="H154" s="232"/>
      <c r="I154" s="232"/>
      <c r="J154" s="232"/>
      <c r="K154" s="232"/>
      <c r="L154" s="232"/>
      <c r="M154" s="232"/>
      <c r="N154" s="232"/>
      <c r="O154" s="232"/>
      <c r="P154" s="232"/>
      <c r="Q154" s="232"/>
      <c r="R154" s="232"/>
      <c r="S154" s="232"/>
      <c r="T154" s="232"/>
      <c r="U154" s="232"/>
      <c r="V154" s="232"/>
      <c r="W154" s="232"/>
    </row>
  </sheetData>
  <conditionalFormatting sqref="S9:S116">
    <cfRule type="expression" dxfId="0" priority="1">
      <formula>S9=FALSE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19</vt:i4>
      </vt:variant>
    </vt:vector>
  </HeadingPairs>
  <TitlesOfParts>
    <vt:vector size="32" baseType="lpstr">
      <vt:lpstr>Cover</vt:lpstr>
      <vt:lpstr>Summary</vt:lpstr>
      <vt:lpstr>Total</vt:lpstr>
      <vt:lpstr>Assumptions</vt:lpstr>
      <vt:lpstr>Demand</vt:lpstr>
      <vt:lpstr>Span data</vt:lpstr>
      <vt:lpstr>Energy at risk</vt:lpstr>
      <vt:lpstr>Calcs</vt:lpstr>
      <vt:lpstr>Sensitivities</vt:lpstr>
      <vt:lpstr>Workings_risks</vt:lpstr>
      <vt:lpstr>Misc_calcs</vt:lpstr>
      <vt:lpstr>Data</vt:lpstr>
      <vt:lpstr>VCR_data</vt:lpstr>
      <vt:lpstr>bus</vt:lpstr>
      <vt:lpstr>conv_2026</vt:lpstr>
      <vt:lpstr>custval_date</vt:lpstr>
      <vt:lpstr>CY_years</vt:lpstr>
      <vt:lpstr>hy_dates</vt:lpstr>
      <vt:lpstr>hy_escalation</vt:lpstr>
      <vt:lpstr>input_dollars</vt:lpstr>
      <vt:lpstr>mill_conv</vt:lpstr>
      <vt:lpstr>output_dollars</vt:lpstr>
      <vt:lpstr>proj</vt:lpstr>
      <vt:lpstr>real_disc</vt:lpstr>
      <vt:lpstr>sheets</vt:lpstr>
      <vt:lpstr>start</vt:lpstr>
      <vt:lpstr>SubT</vt:lpstr>
      <vt:lpstr>thous_conv</vt:lpstr>
      <vt:lpstr>value_otherben</vt:lpstr>
      <vt:lpstr>vcr_date</vt:lpstr>
      <vt:lpstr>vcr_esc</vt:lpstr>
      <vt:lpstr>years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2024-12-27T08:09:48Z</dcterms:created>
  <dcterms:modified xsi:type="dcterms:W3CDTF">2025-01-29T13:30:51Z</dcterms:modified>
  <cp:category/>
  <cp:contentStatus/>
</cp:coreProperties>
</file>